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ilvi\OneDrive\Documenti\Portfolio\Projects\Meridian\budget_model\"/>
    </mc:Choice>
  </mc:AlternateContent>
  <xr:revisionPtr revIDLastSave="0" documentId="13_ncr:1_{688234B0-7E62-44CF-8DA4-70BE59B6453F}" xr6:coauthVersionLast="47" xr6:coauthVersionMax="47" xr10:uidLastSave="{00000000-0000-0000-0000-000000000000}"/>
  <bookViews>
    <workbookView xWindow="-120" yWindow="-120" windowWidth="29040" windowHeight="15720" xr2:uid="{00000000-000D-0000-FFFF-FFFF00000000}"/>
  </bookViews>
  <sheets>
    <sheet name="Overview" sheetId="6" r:id="rId1"/>
    <sheet name="Summary" sheetId="9" r:id="rId2"/>
    <sheet name="Income Statement" sheetId="3" r:id="rId3"/>
    <sheet name="Inputs" sheetId="1" r:id="rId4"/>
    <sheet name="Model" sheetId="2" r:id="rId5"/>
    <sheet name="Budget Export" sheetId="5" r:id="rId6"/>
    <sheet name="Pivot" sheetId="8" r:id="rId7"/>
  </sheets>
  <definedNames>
    <definedName name="_xlcn.WorksheetConnection_BudgetModel.xlsxtbl_SQL_Budget1" hidden="1">SQL_Export_Tab[]</definedName>
    <definedName name="ExternalData_1" localSheetId="5" hidden="1">'Budget Export'!$B$6:$K$13446</definedName>
    <definedName name="ExternalData_1" localSheetId="3" hidden="1">Inputs!$B$12:$C$44</definedName>
    <definedName name="ExternalData_1" localSheetId="4" hidden="1">Model!$B$6:$AQ$566</definedName>
    <definedName name="ExternalData_2" localSheetId="3" hidden="1">Inputs!$AN$12:$AP$44</definedName>
    <definedName name="ExternalData_3" localSheetId="3" hidden="1">Inputs!$AR$12:$AS$332</definedName>
    <definedName name="ExternalData_4" localSheetId="3" hidden="1">Inputs!$F$12:$M$113</definedName>
    <definedName name="ExternalData_5" localSheetId="3" hidden="1">Inputs!$Q$12:$S$332</definedName>
    <definedName name="ExternalData_6" localSheetId="3" hidden="1">Inputs!$Z$12:$AJ$332</definedName>
    <definedName name="ExternalData_7" localSheetId="3" hidden="1">Inputs!#REF!</definedName>
    <definedName name="Slicer_COLLECTION">#N/A</definedName>
    <definedName name="Slicer_COUNTRY">#N/A</definedName>
    <definedName name="Slicer_MODE">#N/A</definedName>
    <definedName name="Slicer_REGION">#N/A</definedName>
    <definedName name="Slicer_TYPE">#N/A</definedName>
  </definedNames>
  <calcPr calcId="191029"/>
  <pivotCaches>
    <pivotCache cacheId="69" r:id="rId8"/>
    <pivotCache cacheId="72" r:id="rId9"/>
    <pivotCache cacheId="75" r:id="rId10"/>
    <pivotCache cacheId="78" r:id="rId11"/>
    <pivotCache cacheId="81" r:id="rId12"/>
  </pivotCaches>
  <extLst>
    <ext xmlns:x14="http://schemas.microsoft.com/office/spreadsheetml/2009/9/main" uri="{876F7934-8845-4945-9796-88D515C7AA90}">
      <x14:pivotCaches>
        <pivotCache cacheId="68" r:id="rId13"/>
      </x14:pivotCaches>
    </ex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im_channel_76b65cbf-7c5c-4b77-bcb1-07b8e39c98de" name="dim_channel" connection="Query - dim_channel"/>
          <x15:modelTable id="dim_date_1fd02faf-abe4-4a4f-8e56-14f2224b3c07" name="dim_date" connection="Query - dim_date"/>
          <x15:modelTable id="dim_geography_e3ea38e4-f218-4f1a-9be3-e8a1475619d3" name="dim_geography" connection="Query - dim_geography"/>
          <x15:modelTable id="tbl_summary_4bb9238e-a44b-4ec3-962f-0c58fb8ff153" name="tbl_summary" connection="Query - Summary Tab"/>
          <x15:modelTable id="tbl_SQL_Budget" name="tbl_SQL_Budget" connection="WorksheetConnection_Budget Model.xlsx!tbl_SQL_Budget"/>
        </x15:modelTables>
        <x15:modelRelationships>
          <x15:modelRelationship fromTable="tbl_SQL_Budget" fromColumn="channel_id" toTable="dim_channel" toColumn="channel_id"/>
          <x15:modelRelationship fromTable="tbl_SQL_Budget" fromColumn="geo_id" toTable="dim_geography" toColumn="geo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2" i="9" l="1"/>
  <c r="O42" i="9" s="1"/>
  <c r="N41" i="9"/>
  <c r="O41" i="9" s="1"/>
  <c r="N40" i="9"/>
  <c r="O40" i="9" s="1"/>
  <c r="N39" i="9"/>
  <c r="N38" i="9"/>
  <c r="O38" i="9" s="1"/>
  <c r="N37" i="9"/>
  <c r="O37" i="9" s="1"/>
  <c r="N36" i="9"/>
  <c r="O36" i="9" s="1"/>
  <c r="N35" i="9"/>
  <c r="O35" i="9" s="1"/>
  <c r="N34" i="9"/>
  <c r="O34" i="9" s="1"/>
  <c r="N33" i="9"/>
  <c r="O33" i="9" s="1"/>
  <c r="N32" i="9"/>
  <c r="O32" i="9" s="1"/>
  <c r="N31" i="9"/>
  <c r="O31" i="9" s="1"/>
  <c r="N30" i="9"/>
  <c r="O30" i="9" s="1"/>
  <c r="N29" i="9"/>
  <c r="O29" i="9" s="1"/>
  <c r="N28" i="9"/>
  <c r="O28" i="9" s="1"/>
  <c r="N27" i="9"/>
  <c r="O27" i="9" s="1"/>
  <c r="N26" i="9"/>
  <c r="O26" i="9" s="1"/>
  <c r="N25" i="9"/>
  <c r="O25" i="9" s="1"/>
  <c r="N24" i="9"/>
  <c r="O24" i="9" s="1"/>
  <c r="N23" i="9"/>
  <c r="O23" i="9" s="1"/>
  <c r="N22" i="9"/>
  <c r="O22" i="9" s="1"/>
  <c r="N21" i="9"/>
  <c r="O21" i="9" s="1"/>
  <c r="N20" i="9"/>
  <c r="O20" i="9" s="1"/>
  <c r="N19" i="9"/>
  <c r="O19" i="9" s="1"/>
  <c r="N18" i="9"/>
  <c r="O18" i="9" s="1"/>
  <c r="N17" i="9"/>
  <c r="O17" i="9" s="1"/>
  <c r="N16" i="9"/>
  <c r="O16" i="9" s="1"/>
  <c r="N15" i="9"/>
  <c r="O15" i="9" s="1"/>
  <c r="N14" i="9"/>
  <c r="O14" i="9" s="1"/>
  <c r="N13" i="9"/>
  <c r="O13" i="9" s="1"/>
  <c r="N12" i="9"/>
  <c r="O12" i="9" s="1"/>
  <c r="N11" i="9"/>
  <c r="O11" i="9" s="1"/>
  <c r="N8" i="9"/>
  <c r="O8" i="9" s="1"/>
  <c r="N7" i="9"/>
  <c r="O7" i="9" s="1"/>
  <c r="N6" i="9"/>
  <c r="O6" i="9" s="1"/>
  <c r="N5" i="9"/>
  <c r="O5" i="9" s="1"/>
  <c r="D26" i="9"/>
  <c r="E26" i="9" s="1"/>
  <c r="D25" i="9"/>
  <c r="E25" i="9" s="1"/>
  <c r="D24" i="9"/>
  <c r="E24" i="9" s="1"/>
  <c r="D23" i="9"/>
  <c r="E23" i="9" s="1"/>
  <c r="D22" i="9"/>
  <c r="E22" i="9" s="1"/>
  <c r="D21" i="9"/>
  <c r="E21" i="9" s="1"/>
  <c r="D20" i="9"/>
  <c r="E20" i="9" s="1"/>
  <c r="D19" i="9"/>
  <c r="E19" i="9" s="1"/>
  <c r="D18" i="9"/>
  <c r="E18" i="9" s="1"/>
  <c r="D17" i="9"/>
  <c r="E17" i="9" s="1"/>
  <c r="E14" i="9"/>
  <c r="E13" i="9"/>
  <c r="E10" i="9"/>
  <c r="E9" i="9"/>
  <c r="O39" i="9"/>
  <c r="I50" i="8"/>
  <c r="J50" i="8"/>
  <c r="K50" i="8"/>
  <c r="L50" i="8"/>
  <c r="M50" i="8"/>
  <c r="I51" i="8"/>
  <c r="J51" i="8"/>
  <c r="K51" i="8"/>
  <c r="L51" i="8"/>
  <c r="M51" i="8"/>
  <c r="I52" i="8"/>
  <c r="J52" i="8"/>
  <c r="K52" i="8"/>
  <c r="L52" i="8"/>
  <c r="M52" i="8"/>
  <c r="I53" i="8"/>
  <c r="J53" i="8"/>
  <c r="K53" i="8"/>
  <c r="L53" i="8"/>
  <c r="M53" i="8"/>
  <c r="I54" i="8"/>
  <c r="J54" i="8"/>
  <c r="K54" i="8"/>
  <c r="L54" i="8"/>
  <c r="M54" i="8"/>
  <c r="I55" i="8"/>
  <c r="J55" i="8"/>
  <c r="K55" i="8"/>
  <c r="L55" i="8"/>
  <c r="M55" i="8"/>
  <c r="I56" i="8"/>
  <c r="J56" i="8"/>
  <c r="K56" i="8"/>
  <c r="L56" i="8"/>
  <c r="M56" i="8"/>
  <c r="I57" i="8"/>
  <c r="J57" i="8"/>
  <c r="K57" i="8"/>
  <c r="L57" i="8"/>
  <c r="M57" i="8"/>
  <c r="I58" i="8"/>
  <c r="J58" i="8"/>
  <c r="K58" i="8"/>
  <c r="L58" i="8"/>
  <c r="M58" i="8"/>
  <c r="I59" i="8"/>
  <c r="J59" i="8"/>
  <c r="N59" i="8" s="1"/>
  <c r="K59" i="8"/>
  <c r="L59" i="8"/>
  <c r="M59" i="8"/>
  <c r="I60" i="8"/>
  <c r="J60" i="8"/>
  <c r="K60" i="8"/>
  <c r="L60" i="8"/>
  <c r="M60" i="8"/>
  <c r="I61" i="8"/>
  <c r="J61" i="8"/>
  <c r="N61" i="8" s="1"/>
  <c r="K61" i="8"/>
  <c r="L61" i="8"/>
  <c r="M61" i="8"/>
  <c r="I62" i="8"/>
  <c r="J62" i="8"/>
  <c r="K62" i="8"/>
  <c r="L62" i="8"/>
  <c r="M62" i="8"/>
  <c r="I63" i="8"/>
  <c r="J63" i="8"/>
  <c r="K63" i="8"/>
  <c r="L63" i="8"/>
  <c r="M63" i="8"/>
  <c r="I64" i="8"/>
  <c r="J64" i="8"/>
  <c r="K64" i="8"/>
  <c r="L64" i="8"/>
  <c r="M64" i="8"/>
  <c r="I65" i="8"/>
  <c r="J65" i="8"/>
  <c r="K65" i="8"/>
  <c r="L65" i="8"/>
  <c r="M65" i="8"/>
  <c r="I66" i="8"/>
  <c r="J66" i="8"/>
  <c r="K66" i="8"/>
  <c r="L66" i="8"/>
  <c r="M66" i="8"/>
  <c r="I67" i="8"/>
  <c r="J67" i="8"/>
  <c r="K67" i="8"/>
  <c r="L67" i="8"/>
  <c r="M67" i="8"/>
  <c r="I68" i="8"/>
  <c r="J68" i="8"/>
  <c r="K68" i="8"/>
  <c r="L68" i="8"/>
  <c r="M68" i="8"/>
  <c r="I69" i="8"/>
  <c r="J69" i="8"/>
  <c r="K69" i="8"/>
  <c r="L69" i="8"/>
  <c r="M69" i="8"/>
  <c r="I70" i="8"/>
  <c r="J70" i="8"/>
  <c r="K70" i="8"/>
  <c r="L70" i="8"/>
  <c r="M70" i="8"/>
  <c r="I71" i="8"/>
  <c r="J71" i="8"/>
  <c r="K71" i="8"/>
  <c r="L71" i="8"/>
  <c r="M71" i="8"/>
  <c r="I72" i="8"/>
  <c r="J72" i="8"/>
  <c r="K72" i="8"/>
  <c r="L72" i="8"/>
  <c r="M72" i="8"/>
  <c r="I73" i="8"/>
  <c r="J73" i="8"/>
  <c r="K73" i="8"/>
  <c r="L73" i="8"/>
  <c r="M73" i="8"/>
  <c r="I74" i="8"/>
  <c r="J74" i="8"/>
  <c r="K74" i="8"/>
  <c r="L74" i="8"/>
  <c r="M74" i="8"/>
  <c r="I75" i="8"/>
  <c r="J75" i="8"/>
  <c r="N75" i="8" s="1"/>
  <c r="K75" i="8"/>
  <c r="L75" i="8"/>
  <c r="M75" i="8"/>
  <c r="I76" i="8"/>
  <c r="J76" i="8"/>
  <c r="K76" i="8"/>
  <c r="L76" i="8"/>
  <c r="M76" i="8"/>
  <c r="I77" i="8"/>
  <c r="J77" i="8"/>
  <c r="K77" i="8"/>
  <c r="L77" i="8"/>
  <c r="M77" i="8"/>
  <c r="M49" i="8"/>
  <c r="L49" i="8"/>
  <c r="K49" i="8"/>
  <c r="J49" i="8"/>
  <c r="I49" i="8"/>
  <c r="M48" i="8"/>
  <c r="L48" i="8"/>
  <c r="K48" i="8"/>
  <c r="J48" i="8"/>
  <c r="I48" i="8"/>
  <c r="M47" i="8"/>
  <c r="L47" i="8"/>
  <c r="K47" i="8"/>
  <c r="J47" i="8"/>
  <c r="I47" i="8"/>
  <c r="M46" i="8"/>
  <c r="L46" i="8"/>
  <c r="K46" i="8"/>
  <c r="J46" i="8"/>
  <c r="I46" i="8"/>
  <c r="M40" i="8"/>
  <c r="L40" i="8"/>
  <c r="K40" i="8"/>
  <c r="J40" i="8"/>
  <c r="I40" i="8"/>
  <c r="M39" i="8"/>
  <c r="L39" i="8"/>
  <c r="K39" i="8"/>
  <c r="J39" i="8"/>
  <c r="I39" i="8"/>
  <c r="M38" i="8"/>
  <c r="L38" i="8"/>
  <c r="K38" i="8"/>
  <c r="J38" i="8"/>
  <c r="I38" i="8"/>
  <c r="M37" i="8"/>
  <c r="L37" i="8"/>
  <c r="K37" i="8"/>
  <c r="J37" i="8"/>
  <c r="N37" i="8" s="1"/>
  <c r="I37" i="8"/>
  <c r="I24" i="8"/>
  <c r="J24" i="8"/>
  <c r="K24" i="8"/>
  <c r="L24" i="8"/>
  <c r="M24" i="8"/>
  <c r="I25" i="8"/>
  <c r="J25" i="8"/>
  <c r="K25" i="8"/>
  <c r="L25" i="8"/>
  <c r="M25" i="8"/>
  <c r="I26" i="8"/>
  <c r="J26" i="8"/>
  <c r="K26" i="8"/>
  <c r="L26" i="8"/>
  <c r="M26" i="8"/>
  <c r="I27" i="8"/>
  <c r="J27" i="8"/>
  <c r="K27" i="8"/>
  <c r="L27" i="8"/>
  <c r="M27" i="8"/>
  <c r="I28" i="8"/>
  <c r="J28" i="8"/>
  <c r="K28" i="8"/>
  <c r="L28" i="8"/>
  <c r="M28" i="8"/>
  <c r="I29" i="8"/>
  <c r="J29" i="8"/>
  <c r="N29" i="8" s="1"/>
  <c r="K29" i="8"/>
  <c r="L29" i="8"/>
  <c r="M29" i="8"/>
  <c r="I30" i="8"/>
  <c r="J30" i="8"/>
  <c r="K30" i="8"/>
  <c r="L30" i="8"/>
  <c r="M30" i="8"/>
  <c r="I31" i="8"/>
  <c r="J31" i="8"/>
  <c r="N31" i="8" s="1"/>
  <c r="K31" i="8"/>
  <c r="L31" i="8"/>
  <c r="M31" i="8"/>
  <c r="M23" i="8"/>
  <c r="L23" i="8"/>
  <c r="K23" i="8"/>
  <c r="J23" i="8"/>
  <c r="I23" i="8"/>
  <c r="M22" i="8"/>
  <c r="L22" i="8"/>
  <c r="K22" i="8"/>
  <c r="J22" i="8"/>
  <c r="I22" i="8"/>
  <c r="M16" i="8"/>
  <c r="L16" i="8"/>
  <c r="K16" i="8"/>
  <c r="J16" i="8"/>
  <c r="I16" i="8"/>
  <c r="M15" i="8"/>
  <c r="L15" i="8"/>
  <c r="K15" i="8"/>
  <c r="J15" i="8"/>
  <c r="I15" i="8"/>
  <c r="I10" i="8"/>
  <c r="K10" i="8"/>
  <c r="L10" i="8"/>
  <c r="M10" i="8"/>
  <c r="J10" i="8"/>
  <c r="I9" i="8"/>
  <c r="J9" i="8"/>
  <c r="J8" i="8"/>
  <c r="I8" i="8"/>
  <c r="M9" i="8"/>
  <c r="M8" i="8"/>
  <c r="L9" i="8"/>
  <c r="L8" i="8"/>
  <c r="K8" i="8"/>
  <c r="K9" i="8"/>
  <c r="J5" i="5"/>
  <c r="G5" i="5"/>
  <c r="C12" i="3"/>
  <c r="C11" i="3"/>
  <c r="C7" i="3"/>
  <c r="C6" i="3"/>
  <c r="G4" i="2"/>
  <c r="F4" i="2"/>
  <c r="E4" i="2"/>
  <c r="BQ7" i="2" a="1"/>
  <c r="BQ7" i="2" s="1"/>
  <c r="BQ8" i="2" a="1"/>
  <c r="BQ8" i="2" s="1"/>
  <c r="BS8" i="2" s="1"/>
  <c r="BQ9" i="2" a="1"/>
  <c r="BQ9" i="2" s="1"/>
  <c r="BS9" i="2" s="1"/>
  <c r="BQ10" i="2" a="1"/>
  <c r="BQ10" i="2" s="1"/>
  <c r="BS10" i="2" s="1"/>
  <c r="BQ11" i="2" a="1"/>
  <c r="BQ11" i="2" s="1"/>
  <c r="BS11" i="2" s="1"/>
  <c r="BQ12" i="2" a="1"/>
  <c r="BQ12" i="2" s="1"/>
  <c r="BS12" i="2" s="1"/>
  <c r="BQ13" i="2" a="1"/>
  <c r="BQ13" i="2" s="1"/>
  <c r="BS13" i="2" s="1"/>
  <c r="BQ14" i="2" a="1"/>
  <c r="BQ14" i="2" s="1"/>
  <c r="BS14" i="2" s="1"/>
  <c r="BQ15" i="2" a="1"/>
  <c r="BQ15" i="2" s="1"/>
  <c r="BS15" i="2" s="1"/>
  <c r="BQ16" i="2" a="1"/>
  <c r="BQ16" i="2" s="1"/>
  <c r="BS16" i="2" s="1"/>
  <c r="BQ17" i="2" a="1"/>
  <c r="BQ17" i="2" s="1"/>
  <c r="BS17" i="2" s="1"/>
  <c r="BQ18" i="2" a="1"/>
  <c r="BQ18" i="2" s="1"/>
  <c r="BS18" i="2" s="1"/>
  <c r="BQ19" i="2" a="1"/>
  <c r="BQ19" i="2" s="1"/>
  <c r="BS19" i="2" s="1"/>
  <c r="BQ20" i="2" a="1"/>
  <c r="BQ20" i="2" s="1"/>
  <c r="BS20" i="2" s="1"/>
  <c r="BQ21" i="2" a="1"/>
  <c r="BQ21" i="2" s="1"/>
  <c r="BS21" i="2" s="1"/>
  <c r="BQ22" i="2" a="1"/>
  <c r="BQ22" i="2" s="1"/>
  <c r="BS22" i="2" s="1"/>
  <c r="BQ23" i="2" a="1"/>
  <c r="BQ23" i="2" s="1"/>
  <c r="BS23" i="2" s="1"/>
  <c r="BQ24" i="2" a="1"/>
  <c r="BQ24" i="2" s="1"/>
  <c r="BS24" i="2" s="1"/>
  <c r="BQ25" i="2" a="1"/>
  <c r="BQ25" i="2" s="1"/>
  <c r="BS25" i="2" s="1"/>
  <c r="BQ26" i="2" a="1"/>
  <c r="BQ26" i="2" s="1"/>
  <c r="BS26" i="2" s="1"/>
  <c r="BQ27" i="2" a="1"/>
  <c r="BQ27" i="2" s="1"/>
  <c r="BS27" i="2" s="1"/>
  <c r="BQ28" i="2" a="1"/>
  <c r="BQ28" i="2" s="1"/>
  <c r="BS28" i="2" s="1"/>
  <c r="BQ29" i="2" a="1"/>
  <c r="BQ29" i="2" s="1"/>
  <c r="BS29" i="2" s="1"/>
  <c r="BQ30" i="2" a="1"/>
  <c r="BQ30" i="2" s="1"/>
  <c r="BS30" i="2" s="1"/>
  <c r="BQ31" i="2" a="1"/>
  <c r="BQ31" i="2" s="1"/>
  <c r="BS31" i="2" s="1"/>
  <c r="BQ32" i="2" a="1"/>
  <c r="BQ32" i="2" s="1"/>
  <c r="BS32" i="2" s="1"/>
  <c r="BQ33" i="2" a="1"/>
  <c r="BQ33" i="2" s="1"/>
  <c r="BS33" i="2" s="1"/>
  <c r="BQ34" i="2" a="1"/>
  <c r="BQ34" i="2" s="1"/>
  <c r="BS34" i="2" s="1"/>
  <c r="BQ35" i="2" a="1"/>
  <c r="BQ35" i="2" s="1"/>
  <c r="BS35" i="2" s="1"/>
  <c r="BQ36" i="2" a="1"/>
  <c r="BQ36" i="2" s="1"/>
  <c r="BS36" i="2" s="1"/>
  <c r="BQ37" i="2" a="1"/>
  <c r="BQ37" i="2" s="1"/>
  <c r="BS37" i="2" s="1"/>
  <c r="BQ38" i="2" a="1"/>
  <c r="BQ38" i="2" s="1"/>
  <c r="BQ39" i="2" a="1"/>
  <c r="BQ39" i="2" s="1"/>
  <c r="BS39" i="2" s="1"/>
  <c r="BQ40" i="2" a="1"/>
  <c r="BQ40" i="2" s="1"/>
  <c r="BS40" i="2" s="1"/>
  <c r="BQ41" i="2" a="1"/>
  <c r="BQ41" i="2" s="1"/>
  <c r="BS41" i="2" s="1"/>
  <c r="BQ42" i="2" a="1"/>
  <c r="BQ42" i="2" s="1"/>
  <c r="BS42" i="2" s="1"/>
  <c r="BQ43" i="2" a="1"/>
  <c r="BQ43" i="2" s="1"/>
  <c r="BS43" i="2" s="1"/>
  <c r="BQ44" i="2" a="1"/>
  <c r="BQ44" i="2" s="1"/>
  <c r="BS44" i="2" s="1"/>
  <c r="BQ45" i="2" a="1"/>
  <c r="BQ45" i="2" s="1"/>
  <c r="BS45" i="2" s="1"/>
  <c r="BQ46" i="2" a="1"/>
  <c r="BQ46" i="2" s="1"/>
  <c r="BS46" i="2" s="1"/>
  <c r="BQ47" i="2" a="1"/>
  <c r="BQ47" i="2" s="1"/>
  <c r="BS47" i="2" s="1"/>
  <c r="BQ48" i="2" a="1"/>
  <c r="BQ48" i="2" s="1"/>
  <c r="BS48" i="2" s="1"/>
  <c r="BQ49" i="2" a="1"/>
  <c r="BQ49" i="2" s="1"/>
  <c r="BS49" i="2" s="1"/>
  <c r="BQ50" i="2" a="1"/>
  <c r="BQ50" i="2" s="1"/>
  <c r="BS50" i="2" s="1"/>
  <c r="BQ51" i="2" a="1"/>
  <c r="BQ51" i="2" s="1"/>
  <c r="BS51" i="2" s="1"/>
  <c r="BQ52" i="2" a="1"/>
  <c r="BQ52" i="2" s="1"/>
  <c r="BS52" i="2" s="1"/>
  <c r="BQ53" i="2" a="1"/>
  <c r="BQ53" i="2" s="1"/>
  <c r="BS53" i="2" s="1"/>
  <c r="BQ54" i="2" a="1"/>
  <c r="BQ54" i="2" s="1"/>
  <c r="BS54" i="2" s="1"/>
  <c r="BQ55" i="2" a="1"/>
  <c r="BQ55" i="2" s="1"/>
  <c r="BS55" i="2" s="1"/>
  <c r="BQ56" i="2" a="1"/>
  <c r="BQ56" i="2" s="1"/>
  <c r="BS56" i="2" s="1"/>
  <c r="BQ57" i="2" a="1"/>
  <c r="BQ57" i="2" s="1"/>
  <c r="BS57" i="2" s="1"/>
  <c r="BQ58" i="2" a="1"/>
  <c r="BQ58" i="2" s="1"/>
  <c r="BS58" i="2" s="1"/>
  <c r="BQ59" i="2" a="1"/>
  <c r="BQ59" i="2" s="1"/>
  <c r="BS59" i="2" s="1"/>
  <c r="BQ60" i="2" a="1"/>
  <c r="BQ60" i="2" s="1"/>
  <c r="BS60" i="2" s="1"/>
  <c r="BQ61" i="2" a="1"/>
  <c r="BQ61" i="2" s="1"/>
  <c r="BS61" i="2" s="1"/>
  <c r="BQ62" i="2" a="1"/>
  <c r="BQ62" i="2" s="1"/>
  <c r="BS62" i="2" s="1"/>
  <c r="BQ63" i="2" a="1"/>
  <c r="BQ63" i="2" s="1"/>
  <c r="BS63" i="2" s="1"/>
  <c r="BQ64" i="2" a="1"/>
  <c r="BQ64" i="2" s="1"/>
  <c r="BS64" i="2" s="1"/>
  <c r="BQ65" i="2" a="1"/>
  <c r="BQ65" i="2" s="1"/>
  <c r="BS65" i="2" s="1"/>
  <c r="BQ66" i="2" a="1"/>
  <c r="BQ66" i="2" s="1"/>
  <c r="BS66" i="2" s="1"/>
  <c r="BQ67" i="2" a="1"/>
  <c r="BQ67" i="2" s="1"/>
  <c r="BS67" i="2" s="1"/>
  <c r="BQ68" i="2" a="1"/>
  <c r="BQ68" i="2" s="1"/>
  <c r="BS68" i="2" s="1"/>
  <c r="BQ69" i="2" a="1"/>
  <c r="BQ69" i="2" s="1"/>
  <c r="BS69" i="2" s="1"/>
  <c r="BQ70" i="2" a="1"/>
  <c r="BQ70" i="2" s="1"/>
  <c r="BS70" i="2" s="1"/>
  <c r="BQ71" i="2" a="1"/>
  <c r="BQ71" i="2" s="1"/>
  <c r="BS71" i="2" s="1"/>
  <c r="BQ72" i="2" a="1"/>
  <c r="BQ72" i="2" s="1"/>
  <c r="BS72" i="2" s="1"/>
  <c r="BQ73" i="2" a="1"/>
  <c r="BQ73" i="2" s="1"/>
  <c r="BS73" i="2" s="1"/>
  <c r="BQ74" i="2" a="1"/>
  <c r="BQ74" i="2" s="1"/>
  <c r="BS74" i="2" s="1"/>
  <c r="BQ75" i="2" a="1"/>
  <c r="BQ75" i="2" s="1"/>
  <c r="BS75" i="2" s="1"/>
  <c r="BQ76" i="2" a="1"/>
  <c r="BQ76" i="2" s="1"/>
  <c r="BS76" i="2" s="1"/>
  <c r="BQ77" i="2" a="1"/>
  <c r="BQ77" i="2" s="1"/>
  <c r="BS77" i="2" s="1"/>
  <c r="BQ78" i="2" a="1"/>
  <c r="BQ78" i="2" s="1"/>
  <c r="BS78" i="2" s="1"/>
  <c r="BQ79" i="2" a="1"/>
  <c r="BQ79" i="2" s="1"/>
  <c r="BS79" i="2" s="1"/>
  <c r="BQ80" i="2" a="1"/>
  <c r="BQ80" i="2" s="1"/>
  <c r="BS80" i="2" s="1"/>
  <c r="BQ81" i="2" a="1"/>
  <c r="BQ81" i="2" s="1"/>
  <c r="BS81" i="2" s="1"/>
  <c r="BQ82" i="2" a="1"/>
  <c r="BQ82" i="2" s="1"/>
  <c r="BS82" i="2" s="1"/>
  <c r="BQ83" i="2" a="1"/>
  <c r="BQ83" i="2" s="1"/>
  <c r="BS83" i="2" s="1"/>
  <c r="BQ84" i="2" a="1"/>
  <c r="BQ84" i="2" s="1"/>
  <c r="BS84" i="2" s="1"/>
  <c r="BQ85" i="2" a="1"/>
  <c r="BQ85" i="2" s="1"/>
  <c r="BS85" i="2" s="1"/>
  <c r="BQ86" i="2" a="1"/>
  <c r="BQ86" i="2" s="1"/>
  <c r="BS86" i="2" s="1"/>
  <c r="BQ87" i="2" a="1"/>
  <c r="BQ87" i="2" s="1"/>
  <c r="BS87" i="2" s="1"/>
  <c r="BQ88" i="2" a="1"/>
  <c r="BQ88" i="2" s="1"/>
  <c r="BS88" i="2" s="1"/>
  <c r="BQ89" i="2" a="1"/>
  <c r="BQ89" i="2" s="1"/>
  <c r="BS89" i="2" s="1"/>
  <c r="BQ90" i="2" a="1"/>
  <c r="BQ90" i="2" s="1"/>
  <c r="BS90" i="2" s="1"/>
  <c r="BQ91" i="2" a="1"/>
  <c r="BQ91" i="2" s="1"/>
  <c r="BS91" i="2" s="1"/>
  <c r="BQ92" i="2" a="1"/>
  <c r="BQ92" i="2" s="1"/>
  <c r="BS92" i="2" s="1"/>
  <c r="BQ93" i="2" a="1"/>
  <c r="BQ93" i="2" s="1"/>
  <c r="BS93" i="2" s="1"/>
  <c r="BQ94" i="2" a="1"/>
  <c r="BQ94" i="2" s="1"/>
  <c r="BS94" i="2" s="1"/>
  <c r="BQ95" i="2" a="1"/>
  <c r="BQ95" i="2" s="1"/>
  <c r="BS95" i="2" s="1"/>
  <c r="BQ96" i="2" a="1"/>
  <c r="BQ96" i="2" s="1"/>
  <c r="BS96" i="2" s="1"/>
  <c r="BQ97" i="2" a="1"/>
  <c r="BQ97" i="2" s="1"/>
  <c r="BS97" i="2" s="1"/>
  <c r="BQ98" i="2" a="1"/>
  <c r="BQ98" i="2" s="1"/>
  <c r="BS98" i="2" s="1"/>
  <c r="BQ99" i="2" a="1"/>
  <c r="BQ99" i="2" s="1"/>
  <c r="BS99" i="2" s="1"/>
  <c r="BQ100" i="2" a="1"/>
  <c r="BQ100" i="2" s="1"/>
  <c r="BS100" i="2" s="1"/>
  <c r="BQ101" i="2" a="1"/>
  <c r="BQ101" i="2" s="1"/>
  <c r="BQ102" i="2" a="1"/>
  <c r="BQ102" i="2" s="1"/>
  <c r="BS102" i="2" s="1"/>
  <c r="BQ103" i="2" a="1"/>
  <c r="BQ103" i="2" s="1"/>
  <c r="BS103" i="2" s="1"/>
  <c r="BQ104" i="2" a="1"/>
  <c r="BQ104" i="2" s="1"/>
  <c r="BS104" i="2" s="1"/>
  <c r="BQ105" i="2" a="1"/>
  <c r="BQ105" i="2" s="1"/>
  <c r="BS105" i="2" s="1"/>
  <c r="BQ106" i="2" a="1"/>
  <c r="BQ106" i="2" s="1"/>
  <c r="BS106" i="2" s="1"/>
  <c r="BQ107" i="2" a="1"/>
  <c r="BQ107" i="2" s="1"/>
  <c r="BS107" i="2" s="1"/>
  <c r="BQ108" i="2" a="1"/>
  <c r="BQ108" i="2" s="1"/>
  <c r="BS108" i="2" s="1"/>
  <c r="BQ109" i="2" a="1"/>
  <c r="BQ109" i="2" s="1"/>
  <c r="BS109" i="2" s="1"/>
  <c r="BQ110" i="2" a="1"/>
  <c r="BQ110" i="2" s="1"/>
  <c r="BS110" i="2" s="1"/>
  <c r="BQ111" i="2" a="1"/>
  <c r="BQ111" i="2" s="1"/>
  <c r="BS111" i="2" s="1"/>
  <c r="BQ112" i="2" a="1"/>
  <c r="BQ112" i="2" s="1"/>
  <c r="BS112" i="2" s="1"/>
  <c r="BQ113" i="2" a="1"/>
  <c r="BQ113" i="2" s="1"/>
  <c r="BS113" i="2" s="1"/>
  <c r="BQ114" i="2" a="1"/>
  <c r="BQ114" i="2" s="1"/>
  <c r="BS114" i="2" s="1"/>
  <c r="BQ115" i="2" a="1"/>
  <c r="BQ115" i="2" s="1"/>
  <c r="BS115" i="2" s="1"/>
  <c r="BQ116" i="2" a="1"/>
  <c r="BQ116" i="2" s="1"/>
  <c r="BS116" i="2" s="1"/>
  <c r="BQ117" i="2" a="1"/>
  <c r="BQ117" i="2" s="1"/>
  <c r="BS117" i="2" s="1"/>
  <c r="BQ118" i="2" a="1"/>
  <c r="BQ118" i="2" s="1"/>
  <c r="BS118" i="2" s="1"/>
  <c r="BQ119" i="2" a="1"/>
  <c r="BQ119" i="2" s="1"/>
  <c r="BS119" i="2" s="1"/>
  <c r="BQ120" i="2" a="1"/>
  <c r="BQ120" i="2" s="1"/>
  <c r="BS120" i="2" s="1"/>
  <c r="BQ121" i="2" a="1"/>
  <c r="BQ121" i="2" s="1"/>
  <c r="BS121" i="2" s="1"/>
  <c r="BQ122" i="2" a="1"/>
  <c r="BQ122" i="2" s="1"/>
  <c r="BS122" i="2" s="1"/>
  <c r="BQ123" i="2" a="1"/>
  <c r="BQ123" i="2" s="1"/>
  <c r="BS123" i="2" s="1"/>
  <c r="BQ124" i="2" a="1"/>
  <c r="BQ124" i="2" s="1"/>
  <c r="BS124" i="2" s="1"/>
  <c r="BQ125" i="2" a="1"/>
  <c r="BQ125" i="2" s="1"/>
  <c r="BS125" i="2" s="1"/>
  <c r="BQ126" i="2" a="1"/>
  <c r="BQ126" i="2" s="1"/>
  <c r="BS126" i="2" s="1"/>
  <c r="BQ127" i="2" a="1"/>
  <c r="BQ127" i="2" s="1"/>
  <c r="BS127" i="2" s="1"/>
  <c r="BQ128" i="2" a="1"/>
  <c r="BQ128" i="2" s="1"/>
  <c r="BS128" i="2" s="1"/>
  <c r="BQ129" i="2" a="1"/>
  <c r="BQ129" i="2" s="1"/>
  <c r="BS129" i="2" s="1"/>
  <c r="BQ130" i="2" a="1"/>
  <c r="BQ130" i="2" s="1"/>
  <c r="BS130" i="2" s="1"/>
  <c r="BQ131" i="2" a="1"/>
  <c r="BQ131" i="2" s="1"/>
  <c r="BS131" i="2" s="1"/>
  <c r="BQ132" i="2" a="1"/>
  <c r="BQ132" i="2" s="1"/>
  <c r="BS132" i="2" s="1"/>
  <c r="BQ133" i="2" a="1"/>
  <c r="BQ133" i="2" s="1"/>
  <c r="BS133" i="2" s="1"/>
  <c r="BQ134" i="2" a="1"/>
  <c r="BQ134" i="2" s="1"/>
  <c r="BS134" i="2" s="1"/>
  <c r="BQ135" i="2" a="1"/>
  <c r="BQ135" i="2" s="1"/>
  <c r="BS135" i="2" s="1"/>
  <c r="BQ136" i="2" a="1"/>
  <c r="BQ136" i="2" s="1"/>
  <c r="BS136" i="2" s="1"/>
  <c r="BQ137" i="2" a="1"/>
  <c r="BQ137" i="2" s="1"/>
  <c r="BS137" i="2" s="1"/>
  <c r="BQ138" i="2" a="1"/>
  <c r="BQ138" i="2" s="1"/>
  <c r="BS138" i="2" s="1"/>
  <c r="BQ139" i="2" a="1"/>
  <c r="BQ139" i="2" s="1"/>
  <c r="BS139" i="2" s="1"/>
  <c r="BQ140" i="2" a="1"/>
  <c r="BQ140" i="2" s="1"/>
  <c r="BS140" i="2" s="1"/>
  <c r="BQ141" i="2" a="1"/>
  <c r="BQ141" i="2" s="1"/>
  <c r="BS141" i="2" s="1"/>
  <c r="BQ142" i="2" a="1"/>
  <c r="BQ142" i="2" s="1"/>
  <c r="BS142" i="2" s="1"/>
  <c r="BQ143" i="2" a="1"/>
  <c r="BQ143" i="2" s="1"/>
  <c r="BS143" i="2" s="1"/>
  <c r="BQ144" i="2" a="1"/>
  <c r="BQ144" i="2" s="1"/>
  <c r="BS144" i="2" s="1"/>
  <c r="BQ145" i="2" a="1"/>
  <c r="BQ145" i="2" s="1"/>
  <c r="BS145" i="2" s="1"/>
  <c r="BQ146" i="2" a="1"/>
  <c r="BQ146" i="2" s="1"/>
  <c r="BS146" i="2" s="1"/>
  <c r="BQ147" i="2" a="1"/>
  <c r="BQ147" i="2" s="1"/>
  <c r="BS147" i="2" s="1"/>
  <c r="BQ148" i="2" a="1"/>
  <c r="BQ148" i="2" s="1"/>
  <c r="BS148" i="2" s="1"/>
  <c r="BQ149" i="2" a="1"/>
  <c r="BQ149" i="2" s="1"/>
  <c r="BS149" i="2" s="1"/>
  <c r="BQ150" i="2" a="1"/>
  <c r="BQ150" i="2" s="1"/>
  <c r="BS150" i="2" s="1"/>
  <c r="BQ151" i="2" a="1"/>
  <c r="BQ151" i="2" s="1"/>
  <c r="BS151" i="2" s="1"/>
  <c r="BQ152" i="2" a="1"/>
  <c r="BQ152" i="2" s="1"/>
  <c r="BS152" i="2" s="1"/>
  <c r="BQ153" i="2" a="1"/>
  <c r="BQ153" i="2" s="1"/>
  <c r="BS153" i="2" s="1"/>
  <c r="BQ154" i="2" a="1"/>
  <c r="BQ154" i="2" s="1"/>
  <c r="BS154" i="2" s="1"/>
  <c r="BQ155" i="2" a="1"/>
  <c r="BQ155" i="2" s="1"/>
  <c r="BS155" i="2" s="1"/>
  <c r="BQ156" i="2" a="1"/>
  <c r="BQ156" i="2" s="1"/>
  <c r="BS156" i="2" s="1"/>
  <c r="BQ157" i="2" a="1"/>
  <c r="BQ157" i="2" s="1"/>
  <c r="BS157" i="2" s="1"/>
  <c r="BQ158" i="2" a="1"/>
  <c r="BQ158" i="2" s="1"/>
  <c r="BS158" i="2" s="1"/>
  <c r="BQ159" i="2" a="1"/>
  <c r="BQ159" i="2" s="1"/>
  <c r="BS159" i="2" s="1"/>
  <c r="BQ160" i="2" a="1"/>
  <c r="BQ160" i="2" s="1"/>
  <c r="BS160" i="2" s="1"/>
  <c r="BQ161" i="2" a="1"/>
  <c r="BQ161" i="2" s="1"/>
  <c r="BS161" i="2" s="1"/>
  <c r="BQ162" i="2" a="1"/>
  <c r="BQ162" i="2" s="1"/>
  <c r="BS162" i="2" s="1"/>
  <c r="BQ163" i="2" a="1"/>
  <c r="BQ163" i="2" s="1"/>
  <c r="BS163" i="2" s="1"/>
  <c r="BQ164" i="2" a="1"/>
  <c r="BQ164" i="2" s="1"/>
  <c r="BS164" i="2" s="1"/>
  <c r="BQ165" i="2" a="1"/>
  <c r="BQ165" i="2" s="1"/>
  <c r="BS165" i="2" s="1"/>
  <c r="BQ166" i="2" a="1"/>
  <c r="BQ166" i="2" s="1"/>
  <c r="BS166" i="2" s="1"/>
  <c r="BQ167" i="2" a="1"/>
  <c r="BQ167" i="2" s="1"/>
  <c r="BS167" i="2" s="1"/>
  <c r="BQ168" i="2" a="1"/>
  <c r="BQ168" i="2" s="1"/>
  <c r="BS168" i="2" s="1"/>
  <c r="BQ169" i="2" a="1"/>
  <c r="BQ169" i="2" s="1"/>
  <c r="BS169" i="2" s="1"/>
  <c r="BQ170" i="2" a="1"/>
  <c r="BQ170" i="2" s="1"/>
  <c r="BS170" i="2" s="1"/>
  <c r="BQ171" i="2" a="1"/>
  <c r="BQ171" i="2" s="1"/>
  <c r="BS171" i="2" s="1"/>
  <c r="BQ172" i="2" a="1"/>
  <c r="BQ172" i="2" s="1"/>
  <c r="BS172" i="2" s="1"/>
  <c r="BQ173" i="2" a="1"/>
  <c r="BQ173" i="2" s="1"/>
  <c r="BS173" i="2" s="1"/>
  <c r="BQ174" i="2" a="1"/>
  <c r="BQ174" i="2" s="1"/>
  <c r="BS174" i="2" s="1"/>
  <c r="BQ175" i="2" a="1"/>
  <c r="BQ175" i="2" s="1"/>
  <c r="BS175" i="2" s="1"/>
  <c r="BQ176" i="2" a="1"/>
  <c r="BQ176" i="2" s="1"/>
  <c r="BS176" i="2" s="1"/>
  <c r="BQ177" i="2" a="1"/>
  <c r="BQ177" i="2" s="1"/>
  <c r="BS177" i="2" s="1"/>
  <c r="BQ178" i="2" a="1"/>
  <c r="BQ178" i="2" s="1"/>
  <c r="BS178" i="2" s="1"/>
  <c r="BQ179" i="2" a="1"/>
  <c r="BQ179" i="2" s="1"/>
  <c r="BS179" i="2" s="1"/>
  <c r="BQ180" i="2" a="1"/>
  <c r="BQ180" i="2" s="1"/>
  <c r="BS180" i="2" s="1"/>
  <c r="BQ181" i="2" a="1"/>
  <c r="BQ181" i="2" s="1"/>
  <c r="BS181" i="2" s="1"/>
  <c r="BQ182" i="2" a="1"/>
  <c r="BQ182" i="2" s="1"/>
  <c r="BS182" i="2" s="1"/>
  <c r="BQ183" i="2" a="1"/>
  <c r="BQ183" i="2" s="1"/>
  <c r="BS183" i="2" s="1"/>
  <c r="BQ184" i="2" a="1"/>
  <c r="BQ184" i="2" s="1"/>
  <c r="BS184" i="2" s="1"/>
  <c r="BQ185" i="2" a="1"/>
  <c r="BQ185" i="2" s="1"/>
  <c r="BS185" i="2" s="1"/>
  <c r="BQ186" i="2" a="1"/>
  <c r="BQ186" i="2" s="1"/>
  <c r="BS186" i="2" s="1"/>
  <c r="BQ187" i="2" a="1"/>
  <c r="BQ187" i="2" s="1"/>
  <c r="BS187" i="2" s="1"/>
  <c r="BQ188" i="2" a="1"/>
  <c r="BQ188" i="2" s="1"/>
  <c r="BS188" i="2" s="1"/>
  <c r="BQ189" i="2" a="1"/>
  <c r="BQ189" i="2" s="1"/>
  <c r="BS189" i="2" s="1"/>
  <c r="BQ190" i="2" a="1"/>
  <c r="BQ190" i="2" s="1"/>
  <c r="BS190" i="2" s="1"/>
  <c r="BQ191" i="2" a="1"/>
  <c r="BQ191" i="2" s="1"/>
  <c r="BS191" i="2" s="1"/>
  <c r="BQ192" i="2" a="1"/>
  <c r="BQ192" i="2" s="1"/>
  <c r="BS192" i="2" s="1"/>
  <c r="BQ193" i="2" a="1"/>
  <c r="BQ193" i="2" s="1"/>
  <c r="BS193" i="2" s="1"/>
  <c r="BQ194" i="2" a="1"/>
  <c r="BQ194" i="2" s="1"/>
  <c r="BS194" i="2" s="1"/>
  <c r="BQ195" i="2" a="1"/>
  <c r="BQ195" i="2" s="1"/>
  <c r="BS195" i="2" s="1"/>
  <c r="BQ196" i="2" a="1"/>
  <c r="BQ196" i="2" s="1"/>
  <c r="BS196" i="2" s="1"/>
  <c r="BQ197" i="2" a="1"/>
  <c r="BQ197" i="2" s="1"/>
  <c r="BS197" i="2" s="1"/>
  <c r="BQ198" i="2" a="1"/>
  <c r="BQ198" i="2" s="1"/>
  <c r="BS198" i="2" s="1"/>
  <c r="BQ199" i="2" a="1"/>
  <c r="BQ199" i="2" s="1"/>
  <c r="BS199" i="2" s="1"/>
  <c r="BQ200" i="2" a="1"/>
  <c r="BQ200" i="2" s="1"/>
  <c r="BS200" i="2" s="1"/>
  <c r="BQ201" i="2" a="1"/>
  <c r="BQ201" i="2" s="1"/>
  <c r="BS201" i="2" s="1"/>
  <c r="BQ202" i="2" a="1"/>
  <c r="BQ202" i="2" s="1"/>
  <c r="BS202" i="2" s="1"/>
  <c r="BQ203" i="2" a="1"/>
  <c r="BQ203" i="2" s="1"/>
  <c r="BS203" i="2" s="1"/>
  <c r="BQ204" i="2" a="1"/>
  <c r="BQ204" i="2" s="1"/>
  <c r="BS204" i="2" s="1"/>
  <c r="BQ205" i="2" a="1"/>
  <c r="BQ205" i="2" s="1"/>
  <c r="BS205" i="2" s="1"/>
  <c r="BQ206" i="2" a="1"/>
  <c r="BQ206" i="2" s="1"/>
  <c r="BS206" i="2" s="1"/>
  <c r="BQ207" i="2" a="1"/>
  <c r="BQ207" i="2" s="1"/>
  <c r="BS207" i="2" s="1"/>
  <c r="BQ208" i="2" a="1"/>
  <c r="BQ208" i="2" s="1"/>
  <c r="BS208" i="2" s="1"/>
  <c r="BQ209" i="2" a="1"/>
  <c r="BQ209" i="2" s="1"/>
  <c r="BS209" i="2" s="1"/>
  <c r="BQ210" i="2" a="1"/>
  <c r="BQ210" i="2" s="1"/>
  <c r="BS210" i="2" s="1"/>
  <c r="BQ211" i="2" a="1"/>
  <c r="BQ211" i="2" s="1"/>
  <c r="BS211" i="2" s="1"/>
  <c r="BQ212" i="2" a="1"/>
  <c r="BQ212" i="2" s="1"/>
  <c r="BS212" i="2" s="1"/>
  <c r="BQ213" i="2" a="1"/>
  <c r="BQ213" i="2" s="1"/>
  <c r="BS213" i="2" s="1"/>
  <c r="BQ214" i="2" a="1"/>
  <c r="BQ214" i="2" s="1"/>
  <c r="BS214" i="2" s="1"/>
  <c r="BQ215" i="2" a="1"/>
  <c r="BQ215" i="2" s="1"/>
  <c r="BS215" i="2" s="1"/>
  <c r="BQ216" i="2" a="1"/>
  <c r="BQ216" i="2" s="1"/>
  <c r="BS216" i="2" s="1"/>
  <c r="BQ217" i="2" a="1"/>
  <c r="BQ217" i="2" s="1"/>
  <c r="BS217" i="2" s="1"/>
  <c r="BQ218" i="2" a="1"/>
  <c r="BQ218" i="2" s="1"/>
  <c r="BS218" i="2" s="1"/>
  <c r="BQ219" i="2" a="1"/>
  <c r="BQ219" i="2" s="1"/>
  <c r="BS219" i="2" s="1"/>
  <c r="BQ220" i="2" a="1"/>
  <c r="BQ220" i="2" s="1"/>
  <c r="BS220" i="2" s="1"/>
  <c r="BQ221" i="2" a="1"/>
  <c r="BQ221" i="2" s="1"/>
  <c r="BS221" i="2" s="1"/>
  <c r="BQ222" i="2" a="1"/>
  <c r="BQ222" i="2" s="1"/>
  <c r="BS222" i="2" s="1"/>
  <c r="BQ223" i="2" a="1"/>
  <c r="BQ223" i="2" s="1"/>
  <c r="BS223" i="2" s="1"/>
  <c r="BQ224" i="2" a="1"/>
  <c r="BQ224" i="2" s="1"/>
  <c r="BS224" i="2" s="1"/>
  <c r="BQ225" i="2" a="1"/>
  <c r="BQ225" i="2" s="1"/>
  <c r="BS225" i="2" s="1"/>
  <c r="BQ226" i="2" a="1"/>
  <c r="BQ226" i="2" s="1"/>
  <c r="BS226" i="2" s="1"/>
  <c r="BQ227" i="2" a="1"/>
  <c r="BQ227" i="2" s="1"/>
  <c r="BS227" i="2" s="1"/>
  <c r="BQ228" i="2" a="1"/>
  <c r="BQ228" i="2" s="1"/>
  <c r="BS228" i="2" s="1"/>
  <c r="BQ229" i="2" a="1"/>
  <c r="BQ229" i="2" s="1"/>
  <c r="BS229" i="2" s="1"/>
  <c r="BQ230" i="2" a="1"/>
  <c r="BQ230" i="2" s="1"/>
  <c r="BS230" i="2" s="1"/>
  <c r="BQ231" i="2" a="1"/>
  <c r="BQ231" i="2" s="1"/>
  <c r="BS231" i="2" s="1"/>
  <c r="BQ232" i="2" a="1"/>
  <c r="BQ232" i="2" s="1"/>
  <c r="BS232" i="2" s="1"/>
  <c r="BQ233" i="2" a="1"/>
  <c r="BQ233" i="2" s="1"/>
  <c r="BS233" i="2" s="1"/>
  <c r="BQ234" i="2" a="1"/>
  <c r="BQ234" i="2" s="1"/>
  <c r="BS234" i="2" s="1"/>
  <c r="BQ235" i="2" a="1"/>
  <c r="BQ235" i="2" s="1"/>
  <c r="BS235" i="2" s="1"/>
  <c r="BQ236" i="2" a="1"/>
  <c r="BQ236" i="2" s="1"/>
  <c r="BS236" i="2" s="1"/>
  <c r="BQ237" i="2" a="1"/>
  <c r="BQ237" i="2" s="1"/>
  <c r="BS237" i="2" s="1"/>
  <c r="BQ238" i="2" a="1"/>
  <c r="BQ238" i="2" s="1"/>
  <c r="BS238" i="2" s="1"/>
  <c r="BQ239" i="2" a="1"/>
  <c r="BQ239" i="2" s="1"/>
  <c r="BS239" i="2" s="1"/>
  <c r="BQ240" i="2" a="1"/>
  <c r="BQ240" i="2" s="1"/>
  <c r="BS240" i="2" s="1"/>
  <c r="BQ241" i="2" a="1"/>
  <c r="BQ241" i="2" s="1"/>
  <c r="BS241" i="2" s="1"/>
  <c r="BQ242" i="2" a="1"/>
  <c r="BQ242" i="2" s="1"/>
  <c r="BS242" i="2" s="1"/>
  <c r="BQ243" i="2" a="1"/>
  <c r="BQ243" i="2" s="1"/>
  <c r="BS243" i="2" s="1"/>
  <c r="BQ244" i="2" a="1"/>
  <c r="BQ244" i="2" s="1"/>
  <c r="BS244" i="2" s="1"/>
  <c r="BQ245" i="2" a="1"/>
  <c r="BQ245" i="2" s="1"/>
  <c r="BS245" i="2" s="1"/>
  <c r="BQ246" i="2" a="1"/>
  <c r="BQ246" i="2" s="1"/>
  <c r="BS246" i="2" s="1"/>
  <c r="BQ247" i="2" a="1"/>
  <c r="BQ247" i="2" s="1"/>
  <c r="BS247" i="2" s="1"/>
  <c r="BQ248" i="2" a="1"/>
  <c r="BQ248" i="2" s="1"/>
  <c r="BS248" i="2" s="1"/>
  <c r="BQ249" i="2" a="1"/>
  <c r="BQ249" i="2" s="1"/>
  <c r="BS249" i="2" s="1"/>
  <c r="BQ250" i="2" a="1"/>
  <c r="BQ250" i="2" s="1"/>
  <c r="BS250" i="2" s="1"/>
  <c r="BQ251" i="2" a="1"/>
  <c r="BQ251" i="2" s="1"/>
  <c r="BS251" i="2" s="1"/>
  <c r="BQ252" i="2" a="1"/>
  <c r="BQ252" i="2" s="1"/>
  <c r="BS252" i="2" s="1"/>
  <c r="BQ253" i="2" a="1"/>
  <c r="BQ253" i="2" s="1"/>
  <c r="BS253" i="2" s="1"/>
  <c r="BQ254" i="2" a="1"/>
  <c r="BQ254" i="2" s="1"/>
  <c r="BS254" i="2" s="1"/>
  <c r="BQ255" i="2" a="1"/>
  <c r="BQ255" i="2" s="1"/>
  <c r="BS255" i="2" s="1"/>
  <c r="BQ256" i="2" a="1"/>
  <c r="BQ256" i="2" s="1"/>
  <c r="BS256" i="2" s="1"/>
  <c r="BQ257" i="2" a="1"/>
  <c r="BQ257" i="2" s="1"/>
  <c r="BS257" i="2" s="1"/>
  <c r="BQ258" i="2" a="1"/>
  <c r="BQ258" i="2" s="1"/>
  <c r="BS258" i="2" s="1"/>
  <c r="BQ259" i="2" a="1"/>
  <c r="BQ259" i="2" s="1"/>
  <c r="BS259" i="2" s="1"/>
  <c r="BQ260" i="2" a="1"/>
  <c r="BQ260" i="2" s="1"/>
  <c r="BS260" i="2" s="1"/>
  <c r="BQ261" i="2" a="1"/>
  <c r="BQ261" i="2" s="1"/>
  <c r="BS261" i="2" s="1"/>
  <c r="BQ262" i="2" a="1"/>
  <c r="BQ262" i="2" s="1"/>
  <c r="BS262" i="2" s="1"/>
  <c r="BQ263" i="2" a="1"/>
  <c r="BQ263" i="2" s="1"/>
  <c r="BS263" i="2" s="1"/>
  <c r="BQ264" i="2" a="1"/>
  <c r="BQ264" i="2" s="1"/>
  <c r="BS264" i="2" s="1"/>
  <c r="BQ265" i="2" a="1"/>
  <c r="BQ265" i="2" s="1"/>
  <c r="BS265" i="2" s="1"/>
  <c r="BQ266" i="2" a="1"/>
  <c r="BQ266" i="2" s="1"/>
  <c r="BS266" i="2" s="1"/>
  <c r="BQ267" i="2" a="1"/>
  <c r="BQ267" i="2" s="1"/>
  <c r="BS267" i="2" s="1"/>
  <c r="BQ268" i="2" a="1"/>
  <c r="BQ268" i="2" s="1"/>
  <c r="BS268" i="2" s="1"/>
  <c r="BQ269" i="2" a="1"/>
  <c r="BQ269" i="2" s="1"/>
  <c r="BS269" i="2" s="1"/>
  <c r="BQ270" i="2" a="1"/>
  <c r="BQ270" i="2" s="1"/>
  <c r="BS270" i="2" s="1"/>
  <c r="BQ271" i="2" a="1"/>
  <c r="BQ271" i="2" s="1"/>
  <c r="BS271" i="2" s="1"/>
  <c r="BQ272" i="2" a="1"/>
  <c r="BQ272" i="2" s="1"/>
  <c r="BS272" i="2" s="1"/>
  <c r="BQ273" i="2" a="1"/>
  <c r="BQ273" i="2" s="1"/>
  <c r="BS273" i="2" s="1"/>
  <c r="BQ274" i="2" a="1"/>
  <c r="BQ274" i="2" s="1"/>
  <c r="BS274" i="2" s="1"/>
  <c r="BQ275" i="2" a="1"/>
  <c r="BQ275" i="2" s="1"/>
  <c r="BS275" i="2" s="1"/>
  <c r="BQ276" i="2" a="1"/>
  <c r="BQ276" i="2" s="1"/>
  <c r="BS276" i="2" s="1"/>
  <c r="BQ277" i="2" a="1"/>
  <c r="BQ277" i="2" s="1"/>
  <c r="BS277" i="2" s="1"/>
  <c r="BQ278" i="2" a="1"/>
  <c r="BQ278" i="2" s="1"/>
  <c r="BS278" i="2" s="1"/>
  <c r="BQ279" i="2" a="1"/>
  <c r="BQ279" i="2" s="1"/>
  <c r="BS279" i="2" s="1"/>
  <c r="BQ280" i="2" a="1"/>
  <c r="BQ280" i="2" s="1"/>
  <c r="BS280" i="2" s="1"/>
  <c r="BQ281" i="2" a="1"/>
  <c r="BQ281" i="2" s="1"/>
  <c r="BS281" i="2" s="1"/>
  <c r="BQ282" i="2" a="1"/>
  <c r="BQ282" i="2" s="1"/>
  <c r="BS282" i="2" s="1"/>
  <c r="BQ283" i="2" a="1"/>
  <c r="BQ283" i="2" s="1"/>
  <c r="BS283" i="2" s="1"/>
  <c r="BQ284" i="2" a="1"/>
  <c r="BQ284" i="2" s="1"/>
  <c r="BS284" i="2" s="1"/>
  <c r="BQ285" i="2" a="1"/>
  <c r="BQ285" i="2" s="1"/>
  <c r="BS285" i="2" s="1"/>
  <c r="BQ286" i="2" a="1"/>
  <c r="BQ286" i="2" s="1"/>
  <c r="BS286" i="2" s="1"/>
  <c r="BQ287" i="2" a="1"/>
  <c r="BQ287" i="2" s="1"/>
  <c r="BS287" i="2" s="1"/>
  <c r="BQ288" i="2" a="1"/>
  <c r="BQ288" i="2" s="1"/>
  <c r="BS288" i="2" s="1"/>
  <c r="BQ289" i="2" a="1"/>
  <c r="BQ289" i="2" s="1"/>
  <c r="BS289" i="2" s="1"/>
  <c r="BQ290" i="2" a="1"/>
  <c r="BQ290" i="2" s="1"/>
  <c r="BS290" i="2" s="1"/>
  <c r="BQ291" i="2" a="1"/>
  <c r="BQ291" i="2" s="1"/>
  <c r="BS291" i="2" s="1"/>
  <c r="BQ292" i="2" a="1"/>
  <c r="BQ292" i="2" s="1"/>
  <c r="BS292" i="2" s="1"/>
  <c r="BQ293" i="2" a="1"/>
  <c r="BQ293" i="2" s="1"/>
  <c r="BS293" i="2" s="1"/>
  <c r="BQ294" i="2" a="1"/>
  <c r="BQ294" i="2" s="1"/>
  <c r="BS294" i="2" s="1"/>
  <c r="BQ295" i="2" a="1"/>
  <c r="BQ295" i="2" s="1"/>
  <c r="BS295" i="2" s="1"/>
  <c r="BQ296" i="2" a="1"/>
  <c r="BQ296" i="2" s="1"/>
  <c r="BS296" i="2" s="1"/>
  <c r="BQ297" i="2" a="1"/>
  <c r="BQ297" i="2" s="1"/>
  <c r="BS297" i="2" s="1"/>
  <c r="BQ298" i="2" a="1"/>
  <c r="BQ298" i="2" s="1"/>
  <c r="BS298" i="2" s="1"/>
  <c r="BQ299" i="2" a="1"/>
  <c r="BQ299" i="2" s="1"/>
  <c r="BS299" i="2" s="1"/>
  <c r="BQ300" i="2" a="1"/>
  <c r="BQ300" i="2" s="1"/>
  <c r="BS300" i="2" s="1"/>
  <c r="BQ301" i="2" a="1"/>
  <c r="BQ301" i="2" s="1"/>
  <c r="BS301" i="2" s="1"/>
  <c r="BQ302" i="2" a="1"/>
  <c r="BQ302" i="2" s="1"/>
  <c r="BS302" i="2" s="1"/>
  <c r="BQ303" i="2" a="1"/>
  <c r="BQ303" i="2" s="1"/>
  <c r="BS303" i="2" s="1"/>
  <c r="BQ304" i="2" a="1"/>
  <c r="BQ304" i="2" s="1"/>
  <c r="BS304" i="2" s="1"/>
  <c r="BQ305" i="2" a="1"/>
  <c r="BQ305" i="2" s="1"/>
  <c r="BS305" i="2" s="1"/>
  <c r="BQ306" i="2" a="1"/>
  <c r="BQ306" i="2" s="1"/>
  <c r="BS306" i="2" s="1"/>
  <c r="BQ307" i="2" a="1"/>
  <c r="BQ307" i="2" s="1"/>
  <c r="BS307" i="2" s="1"/>
  <c r="BQ308" i="2" a="1"/>
  <c r="BQ308" i="2" s="1"/>
  <c r="BS308" i="2" s="1"/>
  <c r="BQ309" i="2" a="1"/>
  <c r="BQ309" i="2" s="1"/>
  <c r="BS309" i="2" s="1"/>
  <c r="BQ310" i="2" a="1"/>
  <c r="BQ310" i="2" s="1"/>
  <c r="BS310" i="2" s="1"/>
  <c r="BQ311" i="2" a="1"/>
  <c r="BQ311" i="2" s="1"/>
  <c r="BS311" i="2" s="1"/>
  <c r="BQ312" i="2" a="1"/>
  <c r="BQ312" i="2" s="1"/>
  <c r="BS312" i="2" s="1"/>
  <c r="BQ313" i="2" a="1"/>
  <c r="BQ313" i="2" s="1"/>
  <c r="BS313" i="2" s="1"/>
  <c r="BQ314" i="2" a="1"/>
  <c r="BQ314" i="2" s="1"/>
  <c r="BS314" i="2" s="1"/>
  <c r="BQ315" i="2" a="1"/>
  <c r="BQ315" i="2" s="1"/>
  <c r="BS315" i="2" s="1"/>
  <c r="BQ316" i="2" a="1"/>
  <c r="BQ316" i="2" s="1"/>
  <c r="BS316" i="2" s="1"/>
  <c r="BQ317" i="2" a="1"/>
  <c r="BQ317" i="2" s="1"/>
  <c r="BS317" i="2" s="1"/>
  <c r="BQ318" i="2" a="1"/>
  <c r="BQ318" i="2" s="1"/>
  <c r="BS318" i="2" s="1"/>
  <c r="BQ319" i="2" a="1"/>
  <c r="BQ319" i="2" s="1"/>
  <c r="BS319" i="2" s="1"/>
  <c r="BQ320" i="2" a="1"/>
  <c r="BQ320" i="2" s="1"/>
  <c r="BS320" i="2" s="1"/>
  <c r="BQ321" i="2" a="1"/>
  <c r="BQ321" i="2" s="1"/>
  <c r="BS321" i="2" s="1"/>
  <c r="BQ322" i="2" a="1"/>
  <c r="BQ322" i="2" s="1"/>
  <c r="BS322" i="2" s="1"/>
  <c r="BQ323" i="2" a="1"/>
  <c r="BQ323" i="2" s="1"/>
  <c r="BS323" i="2" s="1"/>
  <c r="BQ324" i="2" a="1"/>
  <c r="BQ324" i="2" s="1"/>
  <c r="BS324" i="2" s="1"/>
  <c r="BQ325" i="2" a="1"/>
  <c r="BQ325" i="2" s="1"/>
  <c r="BS325" i="2" s="1"/>
  <c r="BQ326" i="2" a="1"/>
  <c r="BQ326" i="2" s="1"/>
  <c r="BS326" i="2" s="1"/>
  <c r="BQ327" i="2" a="1"/>
  <c r="BQ327" i="2" s="1"/>
  <c r="BS327" i="2" s="1"/>
  <c r="BQ328" i="2" a="1"/>
  <c r="BQ328" i="2" s="1"/>
  <c r="BS328" i="2" s="1"/>
  <c r="BQ329" i="2" a="1"/>
  <c r="BQ329" i="2" s="1"/>
  <c r="BS329" i="2" s="1"/>
  <c r="BQ330" i="2" a="1"/>
  <c r="BQ330" i="2" s="1"/>
  <c r="BS330" i="2" s="1"/>
  <c r="BQ331" i="2" a="1"/>
  <c r="BQ331" i="2" s="1"/>
  <c r="BS331" i="2" s="1"/>
  <c r="BQ332" i="2" a="1"/>
  <c r="BQ332" i="2" s="1"/>
  <c r="BS332" i="2" s="1"/>
  <c r="BQ333" i="2" a="1"/>
  <c r="BQ333" i="2" s="1"/>
  <c r="BS333" i="2" s="1"/>
  <c r="BQ334" i="2" a="1"/>
  <c r="BQ334" i="2" s="1"/>
  <c r="BS334" i="2" s="1"/>
  <c r="BQ335" i="2" a="1"/>
  <c r="BQ335" i="2" s="1"/>
  <c r="BS335" i="2" s="1"/>
  <c r="BQ336" i="2" a="1"/>
  <c r="BQ336" i="2" s="1"/>
  <c r="BS336" i="2" s="1"/>
  <c r="BQ337" i="2" a="1"/>
  <c r="BQ337" i="2" s="1"/>
  <c r="BS337" i="2" s="1"/>
  <c r="BQ338" i="2" a="1"/>
  <c r="BQ338" i="2" s="1"/>
  <c r="BS338" i="2" s="1"/>
  <c r="BQ339" i="2" a="1"/>
  <c r="BQ339" i="2" s="1"/>
  <c r="BS339" i="2" s="1"/>
  <c r="BQ340" i="2" a="1"/>
  <c r="BQ340" i="2" s="1"/>
  <c r="BS340" i="2" s="1"/>
  <c r="BQ341" i="2" a="1"/>
  <c r="BQ341" i="2" s="1"/>
  <c r="BS341" i="2" s="1"/>
  <c r="BQ342" i="2" a="1"/>
  <c r="BQ342" i="2" s="1"/>
  <c r="BS342" i="2" s="1"/>
  <c r="BQ343" i="2" a="1"/>
  <c r="BQ343" i="2" s="1"/>
  <c r="BS343" i="2" s="1"/>
  <c r="BQ344" i="2" a="1"/>
  <c r="BQ344" i="2" s="1"/>
  <c r="BS344" i="2" s="1"/>
  <c r="BQ345" i="2" a="1"/>
  <c r="BQ345" i="2" s="1"/>
  <c r="BS345" i="2" s="1"/>
  <c r="BQ346" i="2" a="1"/>
  <c r="BQ346" i="2" s="1"/>
  <c r="BS346" i="2" s="1"/>
  <c r="BQ347" i="2" a="1"/>
  <c r="BQ347" i="2" s="1"/>
  <c r="BS347" i="2" s="1"/>
  <c r="BQ348" i="2" a="1"/>
  <c r="BQ348" i="2" s="1"/>
  <c r="BS348" i="2" s="1"/>
  <c r="BQ349" i="2" a="1"/>
  <c r="BQ349" i="2" s="1"/>
  <c r="BS349" i="2" s="1"/>
  <c r="BQ350" i="2" a="1"/>
  <c r="BQ350" i="2" s="1"/>
  <c r="BS350" i="2" s="1"/>
  <c r="BQ351" i="2" a="1"/>
  <c r="BQ351" i="2" s="1"/>
  <c r="BS351" i="2" s="1"/>
  <c r="BQ352" i="2" a="1"/>
  <c r="BQ352" i="2" s="1"/>
  <c r="BS352" i="2" s="1"/>
  <c r="BQ353" i="2" a="1"/>
  <c r="BQ353" i="2" s="1"/>
  <c r="BS353" i="2" s="1"/>
  <c r="BQ354" i="2" a="1"/>
  <c r="BQ354" i="2" s="1"/>
  <c r="BS354" i="2" s="1"/>
  <c r="BQ355" i="2" a="1"/>
  <c r="BQ355" i="2" s="1"/>
  <c r="BS355" i="2" s="1"/>
  <c r="BQ356" i="2" a="1"/>
  <c r="BQ356" i="2" s="1"/>
  <c r="BS356" i="2" s="1"/>
  <c r="BQ357" i="2" a="1"/>
  <c r="BQ357" i="2" s="1"/>
  <c r="BS357" i="2" s="1"/>
  <c r="BQ358" i="2" a="1"/>
  <c r="BQ358" i="2" s="1"/>
  <c r="BS358" i="2" s="1"/>
  <c r="BQ359" i="2" a="1"/>
  <c r="BQ359" i="2" s="1"/>
  <c r="BS359" i="2" s="1"/>
  <c r="BQ360" i="2" a="1"/>
  <c r="BQ360" i="2" s="1"/>
  <c r="BS360" i="2" s="1"/>
  <c r="BQ361" i="2" a="1"/>
  <c r="BQ361" i="2" s="1"/>
  <c r="BS361" i="2" s="1"/>
  <c r="BQ362" i="2" a="1"/>
  <c r="BQ362" i="2" s="1"/>
  <c r="BS362" i="2" s="1"/>
  <c r="BQ363" i="2" a="1"/>
  <c r="BQ363" i="2" s="1"/>
  <c r="BS363" i="2" s="1"/>
  <c r="BQ364" i="2" a="1"/>
  <c r="BQ364" i="2" s="1"/>
  <c r="BS364" i="2" s="1"/>
  <c r="BQ365" i="2" a="1"/>
  <c r="BQ365" i="2" s="1"/>
  <c r="BS365" i="2" s="1"/>
  <c r="BQ366" i="2" a="1"/>
  <c r="BQ366" i="2" s="1"/>
  <c r="BS366" i="2" s="1"/>
  <c r="BQ367" i="2" a="1"/>
  <c r="BQ367" i="2" s="1"/>
  <c r="BS367" i="2" s="1"/>
  <c r="BQ368" i="2" a="1"/>
  <c r="BQ368" i="2" s="1"/>
  <c r="BS368" i="2" s="1"/>
  <c r="BQ369" i="2" a="1"/>
  <c r="BQ369" i="2" s="1"/>
  <c r="BS369" i="2" s="1"/>
  <c r="BQ370" i="2" a="1"/>
  <c r="BQ370" i="2" s="1"/>
  <c r="BS370" i="2" s="1"/>
  <c r="BQ371" i="2" a="1"/>
  <c r="BQ371" i="2" s="1"/>
  <c r="BS371" i="2" s="1"/>
  <c r="BQ372" i="2" a="1"/>
  <c r="BQ372" i="2" s="1"/>
  <c r="BS372" i="2" s="1"/>
  <c r="BQ373" i="2" a="1"/>
  <c r="BQ373" i="2" s="1"/>
  <c r="BS373" i="2" s="1"/>
  <c r="BQ374" i="2" a="1"/>
  <c r="BQ374" i="2" s="1"/>
  <c r="BS374" i="2" s="1"/>
  <c r="BQ375" i="2" a="1"/>
  <c r="BQ375" i="2" s="1"/>
  <c r="BS375" i="2" s="1"/>
  <c r="BQ376" i="2" a="1"/>
  <c r="BQ376" i="2" s="1"/>
  <c r="BS376" i="2" s="1"/>
  <c r="BQ377" i="2" a="1"/>
  <c r="BQ377" i="2" s="1"/>
  <c r="BS377" i="2" s="1"/>
  <c r="BQ378" i="2" a="1"/>
  <c r="BQ378" i="2" s="1"/>
  <c r="BS378" i="2" s="1"/>
  <c r="BQ379" i="2" a="1"/>
  <c r="BQ379" i="2" s="1"/>
  <c r="BS379" i="2" s="1"/>
  <c r="BQ380" i="2" a="1"/>
  <c r="BQ380" i="2" s="1"/>
  <c r="BS380" i="2" s="1"/>
  <c r="BQ381" i="2" a="1"/>
  <c r="BQ381" i="2" s="1"/>
  <c r="BS381" i="2" s="1"/>
  <c r="BQ382" i="2" a="1"/>
  <c r="BQ382" i="2" s="1"/>
  <c r="BS382" i="2" s="1"/>
  <c r="BQ383" i="2" a="1"/>
  <c r="BQ383" i="2" s="1"/>
  <c r="BS383" i="2" s="1"/>
  <c r="BQ384" i="2" a="1"/>
  <c r="BQ384" i="2" s="1"/>
  <c r="BS384" i="2" s="1"/>
  <c r="BQ385" i="2" a="1"/>
  <c r="BQ385" i="2" s="1"/>
  <c r="BS385" i="2" s="1"/>
  <c r="BQ386" i="2" a="1"/>
  <c r="BQ386" i="2" s="1"/>
  <c r="BS386" i="2" s="1"/>
  <c r="BQ387" i="2" a="1"/>
  <c r="BQ387" i="2" s="1"/>
  <c r="BS387" i="2" s="1"/>
  <c r="BQ388" i="2" a="1"/>
  <c r="BQ388" i="2" s="1"/>
  <c r="BS388" i="2" s="1"/>
  <c r="BQ389" i="2" a="1"/>
  <c r="BQ389" i="2" s="1"/>
  <c r="BS389" i="2" s="1"/>
  <c r="BQ390" i="2" a="1"/>
  <c r="BQ390" i="2" s="1"/>
  <c r="BS390" i="2" s="1"/>
  <c r="BQ391" i="2" a="1"/>
  <c r="BQ391" i="2" s="1"/>
  <c r="BS391" i="2" s="1"/>
  <c r="BQ392" i="2" a="1"/>
  <c r="BQ392" i="2" s="1"/>
  <c r="BS392" i="2" s="1"/>
  <c r="BQ393" i="2" a="1"/>
  <c r="BQ393" i="2" s="1"/>
  <c r="BS393" i="2" s="1"/>
  <c r="BQ394" i="2" a="1"/>
  <c r="BQ394" i="2" s="1"/>
  <c r="BS394" i="2" s="1"/>
  <c r="BQ395" i="2" a="1"/>
  <c r="BQ395" i="2" s="1"/>
  <c r="BS395" i="2" s="1"/>
  <c r="BQ396" i="2" a="1"/>
  <c r="BQ396" i="2" s="1"/>
  <c r="BS396" i="2" s="1"/>
  <c r="BQ397" i="2" a="1"/>
  <c r="BQ397" i="2" s="1"/>
  <c r="BS397" i="2" s="1"/>
  <c r="BQ398" i="2" a="1"/>
  <c r="BQ398" i="2" s="1"/>
  <c r="BS398" i="2" s="1"/>
  <c r="BQ399" i="2" a="1"/>
  <c r="BQ399" i="2" s="1"/>
  <c r="BS399" i="2" s="1"/>
  <c r="BQ400" i="2" a="1"/>
  <c r="BQ400" i="2" s="1"/>
  <c r="BS400" i="2" s="1"/>
  <c r="BQ401" i="2" a="1"/>
  <c r="BQ401" i="2" s="1"/>
  <c r="BS401" i="2" s="1"/>
  <c r="BQ402" i="2" a="1"/>
  <c r="BQ402" i="2" s="1"/>
  <c r="BS402" i="2" s="1"/>
  <c r="BQ403" i="2" a="1"/>
  <c r="BQ403" i="2" s="1"/>
  <c r="BS403" i="2" s="1"/>
  <c r="BQ404" i="2" a="1"/>
  <c r="BQ404" i="2" s="1"/>
  <c r="BS404" i="2" s="1"/>
  <c r="BQ405" i="2" a="1"/>
  <c r="BQ405" i="2" s="1"/>
  <c r="BS405" i="2" s="1"/>
  <c r="BQ406" i="2" a="1"/>
  <c r="BQ406" i="2" s="1"/>
  <c r="BS406" i="2" s="1"/>
  <c r="BQ407" i="2" a="1"/>
  <c r="BQ407" i="2" s="1"/>
  <c r="BS407" i="2" s="1"/>
  <c r="BQ408" i="2" a="1"/>
  <c r="BQ408" i="2" s="1"/>
  <c r="BS408" i="2" s="1"/>
  <c r="BQ409" i="2" a="1"/>
  <c r="BQ409" i="2" s="1"/>
  <c r="BS409" i="2" s="1"/>
  <c r="BQ410" i="2" a="1"/>
  <c r="BQ410" i="2" s="1"/>
  <c r="BS410" i="2" s="1"/>
  <c r="BQ411" i="2" a="1"/>
  <c r="BQ411" i="2" s="1"/>
  <c r="BS411" i="2" s="1"/>
  <c r="BQ412" i="2" a="1"/>
  <c r="BQ412" i="2" s="1"/>
  <c r="BS412" i="2" s="1"/>
  <c r="BQ413" i="2" a="1"/>
  <c r="BQ413" i="2" s="1"/>
  <c r="BS413" i="2" s="1"/>
  <c r="BQ414" i="2" a="1"/>
  <c r="BQ414" i="2" s="1"/>
  <c r="BS414" i="2" s="1"/>
  <c r="BQ415" i="2" a="1"/>
  <c r="BQ415" i="2" s="1"/>
  <c r="BS415" i="2" s="1"/>
  <c r="BQ416" i="2" a="1"/>
  <c r="BQ416" i="2" s="1"/>
  <c r="BS416" i="2" s="1"/>
  <c r="BQ417" i="2" a="1"/>
  <c r="BQ417" i="2" s="1"/>
  <c r="BS417" i="2" s="1"/>
  <c r="BQ418" i="2" a="1"/>
  <c r="BQ418" i="2" s="1"/>
  <c r="BS418" i="2" s="1"/>
  <c r="BQ419" i="2" a="1"/>
  <c r="BQ419" i="2" s="1"/>
  <c r="BS419" i="2" s="1"/>
  <c r="BQ420" i="2" a="1"/>
  <c r="BQ420" i="2" s="1"/>
  <c r="BS420" i="2" s="1"/>
  <c r="BQ421" i="2" a="1"/>
  <c r="BQ421" i="2" s="1"/>
  <c r="BS421" i="2" s="1"/>
  <c r="BQ422" i="2" a="1"/>
  <c r="BQ422" i="2" s="1"/>
  <c r="BS422" i="2" s="1"/>
  <c r="BQ423" i="2" a="1"/>
  <c r="BQ423" i="2" s="1"/>
  <c r="BS423" i="2" s="1"/>
  <c r="BQ424" i="2" a="1"/>
  <c r="BQ424" i="2" s="1"/>
  <c r="BS424" i="2" s="1"/>
  <c r="BQ425" i="2" a="1"/>
  <c r="BQ425" i="2" s="1"/>
  <c r="BS425" i="2" s="1"/>
  <c r="BQ426" i="2" a="1"/>
  <c r="BQ426" i="2" s="1"/>
  <c r="BS426" i="2" s="1"/>
  <c r="BQ427" i="2" a="1"/>
  <c r="BQ427" i="2" s="1"/>
  <c r="BS427" i="2" s="1"/>
  <c r="BQ428" i="2" a="1"/>
  <c r="BQ428" i="2" s="1"/>
  <c r="BS428" i="2" s="1"/>
  <c r="BQ429" i="2" a="1"/>
  <c r="BQ429" i="2" s="1"/>
  <c r="BS429" i="2" s="1"/>
  <c r="BQ430" i="2" a="1"/>
  <c r="BQ430" i="2" s="1"/>
  <c r="BS430" i="2" s="1"/>
  <c r="BQ431" i="2" a="1"/>
  <c r="BQ431" i="2" s="1"/>
  <c r="BS431" i="2" s="1"/>
  <c r="BQ432" i="2" a="1"/>
  <c r="BQ432" i="2" s="1"/>
  <c r="BS432" i="2" s="1"/>
  <c r="BQ433" i="2" a="1"/>
  <c r="BQ433" i="2" s="1"/>
  <c r="BS433" i="2" s="1"/>
  <c r="BQ434" i="2" a="1"/>
  <c r="BQ434" i="2" s="1"/>
  <c r="BS434" i="2" s="1"/>
  <c r="BQ435" i="2" a="1"/>
  <c r="BQ435" i="2" s="1"/>
  <c r="BS435" i="2" s="1"/>
  <c r="BQ436" i="2" a="1"/>
  <c r="BQ436" i="2" s="1"/>
  <c r="BS436" i="2" s="1"/>
  <c r="BQ437" i="2" a="1"/>
  <c r="BQ437" i="2" s="1"/>
  <c r="BS437" i="2" s="1"/>
  <c r="BQ438" i="2" a="1"/>
  <c r="BQ438" i="2" s="1"/>
  <c r="BS438" i="2" s="1"/>
  <c r="BQ439" i="2" a="1"/>
  <c r="BQ439" i="2" s="1"/>
  <c r="BS439" i="2" s="1"/>
  <c r="BQ440" i="2" a="1"/>
  <c r="BQ440" i="2" s="1"/>
  <c r="BS440" i="2" s="1"/>
  <c r="BQ441" i="2" a="1"/>
  <c r="BQ441" i="2" s="1"/>
  <c r="BS441" i="2" s="1"/>
  <c r="BQ442" i="2" a="1"/>
  <c r="BQ442" i="2" s="1"/>
  <c r="BS442" i="2" s="1"/>
  <c r="BQ443" i="2" a="1"/>
  <c r="BQ443" i="2" s="1"/>
  <c r="BS443" i="2" s="1"/>
  <c r="BQ444" i="2" a="1"/>
  <c r="BQ444" i="2" s="1"/>
  <c r="BS444" i="2" s="1"/>
  <c r="BQ445" i="2" a="1"/>
  <c r="BQ445" i="2" s="1"/>
  <c r="BS445" i="2" s="1"/>
  <c r="BQ446" i="2" a="1"/>
  <c r="BQ446" i="2" s="1"/>
  <c r="BS446" i="2" s="1"/>
  <c r="BQ447" i="2" a="1"/>
  <c r="BQ447" i="2" s="1"/>
  <c r="BS447" i="2" s="1"/>
  <c r="BQ448" i="2" a="1"/>
  <c r="BQ448" i="2" s="1"/>
  <c r="BS448" i="2" s="1"/>
  <c r="BQ449" i="2" a="1"/>
  <c r="BQ449" i="2" s="1"/>
  <c r="BS449" i="2" s="1"/>
  <c r="BQ450" i="2" a="1"/>
  <c r="BQ450" i="2" s="1"/>
  <c r="BS450" i="2" s="1"/>
  <c r="BQ451" i="2" a="1"/>
  <c r="BQ451" i="2" s="1"/>
  <c r="BS451" i="2" s="1"/>
  <c r="BQ452" i="2" a="1"/>
  <c r="BQ452" i="2" s="1"/>
  <c r="BS452" i="2" s="1"/>
  <c r="BQ453" i="2" a="1"/>
  <c r="BQ453" i="2" s="1"/>
  <c r="BS453" i="2" s="1"/>
  <c r="BQ454" i="2" a="1"/>
  <c r="BQ454" i="2" s="1"/>
  <c r="BS454" i="2" s="1"/>
  <c r="BQ455" i="2" a="1"/>
  <c r="BQ455" i="2" s="1"/>
  <c r="BS455" i="2" s="1"/>
  <c r="BQ456" i="2" a="1"/>
  <c r="BQ456" i="2" s="1"/>
  <c r="BS456" i="2" s="1"/>
  <c r="BQ457" i="2" a="1"/>
  <c r="BQ457" i="2" s="1"/>
  <c r="BS457" i="2" s="1"/>
  <c r="BQ458" i="2" a="1"/>
  <c r="BQ458" i="2" s="1"/>
  <c r="BS458" i="2" s="1"/>
  <c r="BQ459" i="2" a="1"/>
  <c r="BQ459" i="2" s="1"/>
  <c r="BS459" i="2" s="1"/>
  <c r="BQ460" i="2" a="1"/>
  <c r="BQ460" i="2" s="1"/>
  <c r="BS460" i="2" s="1"/>
  <c r="BQ461" i="2" a="1"/>
  <c r="BQ461" i="2" s="1"/>
  <c r="BS461" i="2" s="1"/>
  <c r="BQ462" i="2" a="1"/>
  <c r="BQ462" i="2" s="1"/>
  <c r="BS462" i="2" s="1"/>
  <c r="BQ463" i="2" a="1"/>
  <c r="BQ463" i="2" s="1"/>
  <c r="BS463" i="2" s="1"/>
  <c r="BQ464" i="2" a="1"/>
  <c r="BQ464" i="2" s="1"/>
  <c r="BS464" i="2" s="1"/>
  <c r="BQ465" i="2" a="1"/>
  <c r="BQ465" i="2" s="1"/>
  <c r="BS465" i="2" s="1"/>
  <c r="BQ466" i="2" a="1"/>
  <c r="BQ466" i="2" s="1"/>
  <c r="BS466" i="2" s="1"/>
  <c r="BQ467" i="2" a="1"/>
  <c r="BQ467" i="2" s="1"/>
  <c r="BS467" i="2" s="1"/>
  <c r="BQ468" i="2" a="1"/>
  <c r="BQ468" i="2" s="1"/>
  <c r="BS468" i="2" s="1"/>
  <c r="BQ469" i="2" a="1"/>
  <c r="BQ469" i="2" s="1"/>
  <c r="BS469" i="2" s="1"/>
  <c r="BQ470" i="2" a="1"/>
  <c r="BQ470" i="2" s="1"/>
  <c r="BS470" i="2" s="1"/>
  <c r="BQ471" i="2" a="1"/>
  <c r="BQ471" i="2" s="1"/>
  <c r="BS471" i="2" s="1"/>
  <c r="BQ472" i="2" a="1"/>
  <c r="BQ472" i="2" s="1"/>
  <c r="BS472" i="2" s="1"/>
  <c r="BQ473" i="2" a="1"/>
  <c r="BQ473" i="2" s="1"/>
  <c r="BS473" i="2" s="1"/>
  <c r="BQ474" i="2" a="1"/>
  <c r="BQ474" i="2" s="1"/>
  <c r="BS474" i="2" s="1"/>
  <c r="BQ475" i="2" a="1"/>
  <c r="BQ475" i="2" s="1"/>
  <c r="BS475" i="2" s="1"/>
  <c r="BQ476" i="2" a="1"/>
  <c r="BQ476" i="2" s="1"/>
  <c r="BS476" i="2" s="1"/>
  <c r="BQ477" i="2" a="1"/>
  <c r="BQ477" i="2" s="1"/>
  <c r="BS477" i="2" s="1"/>
  <c r="BQ478" i="2" a="1"/>
  <c r="BQ478" i="2" s="1"/>
  <c r="BS478" i="2" s="1"/>
  <c r="BQ479" i="2" a="1"/>
  <c r="BQ479" i="2" s="1"/>
  <c r="BS479" i="2" s="1"/>
  <c r="BQ480" i="2" a="1"/>
  <c r="BQ480" i="2" s="1"/>
  <c r="BS480" i="2" s="1"/>
  <c r="BQ481" i="2" a="1"/>
  <c r="BQ481" i="2" s="1"/>
  <c r="BS481" i="2" s="1"/>
  <c r="BQ482" i="2" a="1"/>
  <c r="BQ482" i="2" s="1"/>
  <c r="BS482" i="2" s="1"/>
  <c r="BQ483" i="2" a="1"/>
  <c r="BQ483" i="2" s="1"/>
  <c r="BS483" i="2" s="1"/>
  <c r="BQ484" i="2" a="1"/>
  <c r="BQ484" i="2" s="1"/>
  <c r="BS484" i="2" s="1"/>
  <c r="BQ485" i="2" a="1"/>
  <c r="BQ485" i="2" s="1"/>
  <c r="BS485" i="2" s="1"/>
  <c r="BQ486" i="2" a="1"/>
  <c r="BQ486" i="2" s="1"/>
  <c r="BS486" i="2" s="1"/>
  <c r="BQ487" i="2" a="1"/>
  <c r="BQ487" i="2" s="1"/>
  <c r="BS487" i="2" s="1"/>
  <c r="BQ488" i="2" a="1"/>
  <c r="BQ488" i="2" s="1"/>
  <c r="BS488" i="2" s="1"/>
  <c r="BQ489" i="2" a="1"/>
  <c r="BQ489" i="2" s="1"/>
  <c r="BS489" i="2" s="1"/>
  <c r="BQ490" i="2" a="1"/>
  <c r="BQ490" i="2" s="1"/>
  <c r="BS490" i="2" s="1"/>
  <c r="BQ491" i="2" a="1"/>
  <c r="BQ491" i="2" s="1"/>
  <c r="BS491" i="2" s="1"/>
  <c r="BQ492" i="2" a="1"/>
  <c r="BQ492" i="2" s="1"/>
  <c r="BS492" i="2" s="1"/>
  <c r="BQ493" i="2" a="1"/>
  <c r="BQ493" i="2" s="1"/>
  <c r="BS493" i="2" s="1"/>
  <c r="BQ494" i="2" a="1"/>
  <c r="BQ494" i="2" s="1"/>
  <c r="BS494" i="2" s="1"/>
  <c r="BQ495" i="2" a="1"/>
  <c r="BQ495" i="2" s="1"/>
  <c r="BS495" i="2" s="1"/>
  <c r="BQ496" i="2" a="1"/>
  <c r="BQ496" i="2" s="1"/>
  <c r="BS496" i="2" s="1"/>
  <c r="BQ497" i="2" a="1"/>
  <c r="BQ497" i="2" s="1"/>
  <c r="BS497" i="2" s="1"/>
  <c r="BQ498" i="2" a="1"/>
  <c r="BQ498" i="2" s="1"/>
  <c r="BS498" i="2" s="1"/>
  <c r="BQ499" i="2" a="1"/>
  <c r="BQ499" i="2" s="1"/>
  <c r="BS499" i="2" s="1"/>
  <c r="BQ500" i="2" a="1"/>
  <c r="BQ500" i="2" s="1"/>
  <c r="BS500" i="2" s="1"/>
  <c r="BQ501" i="2" a="1"/>
  <c r="BQ501" i="2" s="1"/>
  <c r="BS501" i="2" s="1"/>
  <c r="BQ502" i="2" a="1"/>
  <c r="BQ502" i="2" s="1"/>
  <c r="BS502" i="2" s="1"/>
  <c r="BQ503" i="2" a="1"/>
  <c r="BQ503" i="2" s="1"/>
  <c r="BS503" i="2" s="1"/>
  <c r="BQ504" i="2" a="1"/>
  <c r="BQ504" i="2" s="1"/>
  <c r="BS504" i="2" s="1"/>
  <c r="BQ505" i="2" a="1"/>
  <c r="BQ505" i="2" s="1"/>
  <c r="BS505" i="2" s="1"/>
  <c r="BQ506" i="2" a="1"/>
  <c r="BQ506" i="2" s="1"/>
  <c r="BS506" i="2" s="1"/>
  <c r="BQ507" i="2" a="1"/>
  <c r="BQ507" i="2" s="1"/>
  <c r="BS507" i="2" s="1"/>
  <c r="BQ508" i="2" a="1"/>
  <c r="BQ508" i="2" s="1"/>
  <c r="BS508" i="2" s="1"/>
  <c r="BQ509" i="2" a="1"/>
  <c r="BQ509" i="2" s="1"/>
  <c r="BS509" i="2" s="1"/>
  <c r="BQ510" i="2" a="1"/>
  <c r="BQ510" i="2" s="1"/>
  <c r="BS510" i="2" s="1"/>
  <c r="BQ511" i="2" a="1"/>
  <c r="BQ511" i="2" s="1"/>
  <c r="BS511" i="2" s="1"/>
  <c r="BQ512" i="2" a="1"/>
  <c r="BQ512" i="2" s="1"/>
  <c r="BS512" i="2" s="1"/>
  <c r="BQ513" i="2" a="1"/>
  <c r="BQ513" i="2" s="1"/>
  <c r="BS513" i="2" s="1"/>
  <c r="BQ514" i="2" a="1"/>
  <c r="BQ514" i="2" s="1"/>
  <c r="BS514" i="2" s="1"/>
  <c r="BQ515" i="2" a="1"/>
  <c r="BQ515" i="2" s="1"/>
  <c r="BS515" i="2" s="1"/>
  <c r="BQ516" i="2" a="1"/>
  <c r="BQ516" i="2" s="1"/>
  <c r="BS516" i="2" s="1"/>
  <c r="BQ517" i="2" a="1"/>
  <c r="BQ517" i="2" s="1"/>
  <c r="BS517" i="2" s="1"/>
  <c r="BQ518" i="2" a="1"/>
  <c r="BQ518" i="2" s="1"/>
  <c r="BS518" i="2" s="1"/>
  <c r="BQ519" i="2" a="1"/>
  <c r="BQ519" i="2" s="1"/>
  <c r="BS519" i="2" s="1"/>
  <c r="BQ520" i="2" a="1"/>
  <c r="BQ520" i="2" s="1"/>
  <c r="BS520" i="2" s="1"/>
  <c r="BQ521" i="2" a="1"/>
  <c r="BQ521" i="2" s="1"/>
  <c r="BS521" i="2" s="1"/>
  <c r="BQ522" i="2" a="1"/>
  <c r="BQ522" i="2" s="1"/>
  <c r="BS522" i="2" s="1"/>
  <c r="BQ523" i="2" a="1"/>
  <c r="BQ523" i="2" s="1"/>
  <c r="BS523" i="2" s="1"/>
  <c r="BQ524" i="2" a="1"/>
  <c r="BQ524" i="2" s="1"/>
  <c r="BS524" i="2" s="1"/>
  <c r="BQ525" i="2" a="1"/>
  <c r="BQ525" i="2" s="1"/>
  <c r="BS525" i="2" s="1"/>
  <c r="BQ526" i="2" a="1"/>
  <c r="BQ526" i="2" s="1"/>
  <c r="BS526" i="2" s="1"/>
  <c r="BQ527" i="2" a="1"/>
  <c r="BQ527" i="2" s="1"/>
  <c r="BS527" i="2" s="1"/>
  <c r="BQ528" i="2" a="1"/>
  <c r="BQ528" i="2" s="1"/>
  <c r="BS528" i="2" s="1"/>
  <c r="BQ529" i="2" a="1"/>
  <c r="BQ529" i="2" s="1"/>
  <c r="BS529" i="2" s="1"/>
  <c r="BQ530" i="2" a="1"/>
  <c r="BQ530" i="2" s="1"/>
  <c r="BS530" i="2" s="1"/>
  <c r="BQ531" i="2" a="1"/>
  <c r="BQ531" i="2" s="1"/>
  <c r="BS531" i="2" s="1"/>
  <c r="BQ532" i="2" a="1"/>
  <c r="BQ532" i="2" s="1"/>
  <c r="BS532" i="2" s="1"/>
  <c r="BQ533" i="2" a="1"/>
  <c r="BQ533" i="2" s="1"/>
  <c r="BS533" i="2" s="1"/>
  <c r="BQ534" i="2" a="1"/>
  <c r="BQ534" i="2" s="1"/>
  <c r="BS534" i="2" s="1"/>
  <c r="BQ535" i="2" a="1"/>
  <c r="BQ535" i="2" s="1"/>
  <c r="BS535" i="2" s="1"/>
  <c r="BQ536" i="2" a="1"/>
  <c r="BQ536" i="2" s="1"/>
  <c r="BS536" i="2" s="1"/>
  <c r="BQ537" i="2" a="1"/>
  <c r="BQ537" i="2" s="1"/>
  <c r="BS537" i="2" s="1"/>
  <c r="BQ538" i="2" a="1"/>
  <c r="BQ538" i="2" s="1"/>
  <c r="BS538" i="2" s="1"/>
  <c r="BQ539" i="2" a="1"/>
  <c r="BQ539" i="2" s="1"/>
  <c r="BS539" i="2" s="1"/>
  <c r="BQ540" i="2" a="1"/>
  <c r="BQ540" i="2" s="1"/>
  <c r="BS540" i="2" s="1"/>
  <c r="BQ541" i="2" a="1"/>
  <c r="BQ541" i="2" s="1"/>
  <c r="BS541" i="2" s="1"/>
  <c r="BQ542" i="2" a="1"/>
  <c r="BQ542" i="2" s="1"/>
  <c r="BS542" i="2" s="1"/>
  <c r="BQ543" i="2" a="1"/>
  <c r="BQ543" i="2" s="1"/>
  <c r="BS543" i="2" s="1"/>
  <c r="BQ544" i="2" a="1"/>
  <c r="BQ544" i="2" s="1"/>
  <c r="BS544" i="2" s="1"/>
  <c r="BQ545" i="2" a="1"/>
  <c r="BQ545" i="2" s="1"/>
  <c r="BS545" i="2" s="1"/>
  <c r="BQ546" i="2" a="1"/>
  <c r="BQ546" i="2" s="1"/>
  <c r="BS546" i="2" s="1"/>
  <c r="BQ547" i="2" a="1"/>
  <c r="BQ547" i="2" s="1"/>
  <c r="BS547" i="2" s="1"/>
  <c r="BQ548" i="2" a="1"/>
  <c r="BQ548" i="2" s="1"/>
  <c r="BS548" i="2" s="1"/>
  <c r="BQ549" i="2" a="1"/>
  <c r="BQ549" i="2" s="1"/>
  <c r="BS549" i="2" s="1"/>
  <c r="BQ550" i="2" a="1"/>
  <c r="BQ550" i="2" s="1"/>
  <c r="BS550" i="2" s="1"/>
  <c r="BQ551" i="2" a="1"/>
  <c r="BQ551" i="2" s="1"/>
  <c r="BS551" i="2" s="1"/>
  <c r="BQ552" i="2" a="1"/>
  <c r="BQ552" i="2" s="1"/>
  <c r="BS552" i="2" s="1"/>
  <c r="BQ553" i="2" a="1"/>
  <c r="BQ553" i="2" s="1"/>
  <c r="BS553" i="2" s="1"/>
  <c r="BQ554" i="2" a="1"/>
  <c r="BQ554" i="2" s="1"/>
  <c r="BS554" i="2" s="1"/>
  <c r="BQ555" i="2" a="1"/>
  <c r="BQ555" i="2" s="1"/>
  <c r="BS555" i="2" s="1"/>
  <c r="BQ556" i="2" a="1"/>
  <c r="BQ556" i="2" s="1"/>
  <c r="BS556" i="2" s="1"/>
  <c r="BQ557" i="2" a="1"/>
  <c r="BQ557" i="2" s="1"/>
  <c r="BS557" i="2" s="1"/>
  <c r="BQ558" i="2" a="1"/>
  <c r="BQ558" i="2" s="1"/>
  <c r="BS558" i="2" s="1"/>
  <c r="BQ559" i="2" a="1"/>
  <c r="BQ559" i="2" s="1"/>
  <c r="BS559" i="2" s="1"/>
  <c r="BQ560" i="2" a="1"/>
  <c r="BQ560" i="2" s="1"/>
  <c r="BS560" i="2" s="1"/>
  <c r="BQ561" i="2" a="1"/>
  <c r="BQ561" i="2" s="1"/>
  <c r="BS561" i="2" s="1"/>
  <c r="BQ562" i="2" a="1"/>
  <c r="BQ562" i="2" s="1"/>
  <c r="BS562" i="2" s="1"/>
  <c r="BQ563" i="2" a="1"/>
  <c r="BQ563" i="2" s="1"/>
  <c r="BS563" i="2" s="1"/>
  <c r="BQ564" i="2" a="1"/>
  <c r="BQ564" i="2" s="1"/>
  <c r="BS564" i="2" s="1"/>
  <c r="BQ565" i="2" a="1"/>
  <c r="BQ565" i="2" s="1"/>
  <c r="BS565" i="2" s="1"/>
  <c r="BQ566" i="2" a="1"/>
  <c r="BQ566" i="2" s="1"/>
  <c r="BS566" i="2" s="1"/>
  <c r="BR7" i="2" a="1"/>
  <c r="BR7" i="2" s="1"/>
  <c r="BR8" i="2" a="1"/>
  <c r="BR8" i="2" s="1"/>
  <c r="BR9" i="2" a="1"/>
  <c r="BR9" i="2" s="1"/>
  <c r="BR10" i="2" a="1"/>
  <c r="BR10" i="2" s="1"/>
  <c r="BR11" i="2" a="1"/>
  <c r="BR11" i="2" s="1"/>
  <c r="BR12" i="2" a="1"/>
  <c r="BR12" i="2" s="1"/>
  <c r="BR13" i="2" a="1"/>
  <c r="BR13" i="2" s="1"/>
  <c r="BR14" i="2" a="1"/>
  <c r="BR14" i="2" s="1"/>
  <c r="BR15" i="2" a="1"/>
  <c r="BR15" i="2" s="1"/>
  <c r="BR16" i="2" a="1"/>
  <c r="BR16" i="2" s="1"/>
  <c r="BR17" i="2" a="1"/>
  <c r="BR17" i="2" s="1"/>
  <c r="BR18" i="2" a="1"/>
  <c r="BR18" i="2" s="1"/>
  <c r="BR19" i="2" a="1"/>
  <c r="BR19" i="2" s="1"/>
  <c r="BR20" i="2" a="1"/>
  <c r="BR20" i="2" s="1"/>
  <c r="BR21" i="2" a="1"/>
  <c r="BR21" i="2" s="1"/>
  <c r="BR22" i="2" a="1"/>
  <c r="BR22" i="2" s="1"/>
  <c r="BR23" i="2" a="1"/>
  <c r="BR23" i="2" s="1"/>
  <c r="BR24" i="2" a="1"/>
  <c r="BR24" i="2" s="1"/>
  <c r="BR25" i="2" a="1"/>
  <c r="BR25" i="2" s="1"/>
  <c r="BR26" i="2" a="1"/>
  <c r="BR26" i="2" s="1"/>
  <c r="BR27" i="2" a="1"/>
  <c r="BR27" i="2" s="1"/>
  <c r="BR28" i="2" a="1"/>
  <c r="BR28" i="2" s="1"/>
  <c r="BR29" i="2" a="1"/>
  <c r="BR29" i="2" s="1"/>
  <c r="BR30" i="2" a="1"/>
  <c r="BR30" i="2" s="1"/>
  <c r="BR31" i="2" a="1"/>
  <c r="BR31" i="2" s="1"/>
  <c r="BR32" i="2" a="1"/>
  <c r="BR32" i="2" s="1"/>
  <c r="BR33" i="2" a="1"/>
  <c r="BR33" i="2" s="1"/>
  <c r="BR34" i="2" a="1"/>
  <c r="BR34" i="2" s="1"/>
  <c r="BR35" i="2" a="1"/>
  <c r="BR35" i="2" s="1"/>
  <c r="BR36" i="2" a="1"/>
  <c r="BR36" i="2" s="1"/>
  <c r="BR37" i="2" a="1"/>
  <c r="BR37" i="2" s="1"/>
  <c r="BR38" i="2" a="1"/>
  <c r="BR38" i="2" s="1"/>
  <c r="BR39" i="2" a="1"/>
  <c r="BR39" i="2" s="1"/>
  <c r="BR40" i="2" a="1"/>
  <c r="BR40" i="2" s="1"/>
  <c r="BR41" i="2" a="1"/>
  <c r="BR41" i="2" s="1"/>
  <c r="BR42" i="2" a="1"/>
  <c r="BR42" i="2" s="1"/>
  <c r="BR43" i="2" a="1"/>
  <c r="BR43" i="2" s="1"/>
  <c r="BR44" i="2" a="1"/>
  <c r="BR44" i="2" s="1"/>
  <c r="BR45" i="2" a="1"/>
  <c r="BR45" i="2" s="1"/>
  <c r="BR46" i="2" a="1"/>
  <c r="BR46" i="2" s="1"/>
  <c r="BR47" i="2" a="1"/>
  <c r="BR47" i="2" s="1"/>
  <c r="BR48" i="2" a="1"/>
  <c r="BR48" i="2" s="1"/>
  <c r="BR49" i="2" a="1"/>
  <c r="BR49" i="2" s="1"/>
  <c r="BR50" i="2" a="1"/>
  <c r="BR50" i="2" s="1"/>
  <c r="BR51" i="2" a="1"/>
  <c r="BR51" i="2" s="1"/>
  <c r="BR52" i="2" a="1"/>
  <c r="BR52" i="2" s="1"/>
  <c r="BR53" i="2" a="1"/>
  <c r="BR53" i="2" s="1"/>
  <c r="BR54" i="2" a="1"/>
  <c r="BR54" i="2" s="1"/>
  <c r="BR55" i="2" a="1"/>
  <c r="BR55" i="2" s="1"/>
  <c r="BR56" i="2" a="1"/>
  <c r="BR56" i="2" s="1"/>
  <c r="BR57" i="2" a="1"/>
  <c r="BR57" i="2" s="1"/>
  <c r="BR58" i="2" a="1"/>
  <c r="BR58" i="2" s="1"/>
  <c r="BR59" i="2" a="1"/>
  <c r="BR59" i="2" s="1"/>
  <c r="BR60" i="2" a="1"/>
  <c r="BR60" i="2" s="1"/>
  <c r="BR61" i="2" a="1"/>
  <c r="BR61" i="2" s="1"/>
  <c r="BR62" i="2" a="1"/>
  <c r="BR62" i="2" s="1"/>
  <c r="BR63" i="2" a="1"/>
  <c r="BR63" i="2" s="1"/>
  <c r="BR64" i="2" a="1"/>
  <c r="BR64" i="2" s="1"/>
  <c r="BR65" i="2" a="1"/>
  <c r="BR65" i="2" s="1"/>
  <c r="BR66" i="2" a="1"/>
  <c r="BR66" i="2" s="1"/>
  <c r="BR67" i="2" a="1"/>
  <c r="BR67" i="2" s="1"/>
  <c r="BR68" i="2" a="1"/>
  <c r="BR68" i="2" s="1"/>
  <c r="BR69" i="2" a="1"/>
  <c r="BR69" i="2" s="1"/>
  <c r="BR70" i="2" a="1"/>
  <c r="BR70" i="2" s="1"/>
  <c r="BR71" i="2" a="1"/>
  <c r="BR71" i="2" s="1"/>
  <c r="BR72" i="2" a="1"/>
  <c r="BR72" i="2" s="1"/>
  <c r="BR73" i="2" a="1"/>
  <c r="BR73" i="2" s="1"/>
  <c r="BR74" i="2" a="1"/>
  <c r="BR74" i="2" s="1"/>
  <c r="BR75" i="2" a="1"/>
  <c r="BR75" i="2" s="1"/>
  <c r="BR76" i="2" a="1"/>
  <c r="BR76" i="2" s="1"/>
  <c r="BR77" i="2" a="1"/>
  <c r="BR77" i="2" s="1"/>
  <c r="BR78" i="2" a="1"/>
  <c r="BR78" i="2" s="1"/>
  <c r="BR79" i="2" a="1"/>
  <c r="BR79" i="2" s="1"/>
  <c r="BR80" i="2" a="1"/>
  <c r="BR80" i="2" s="1"/>
  <c r="BR81" i="2" a="1"/>
  <c r="BR81" i="2" s="1"/>
  <c r="BR82" i="2" a="1"/>
  <c r="BR82" i="2" s="1"/>
  <c r="BR83" i="2" a="1"/>
  <c r="BR83" i="2" s="1"/>
  <c r="BR84" i="2" a="1"/>
  <c r="BR84" i="2" s="1"/>
  <c r="BR85" i="2" a="1"/>
  <c r="BR85" i="2" s="1"/>
  <c r="BR86" i="2" a="1"/>
  <c r="BR86" i="2" s="1"/>
  <c r="BR87" i="2" a="1"/>
  <c r="BR87" i="2" s="1"/>
  <c r="BR88" i="2" a="1"/>
  <c r="BR88" i="2" s="1"/>
  <c r="BR89" i="2" a="1"/>
  <c r="BR89" i="2" s="1"/>
  <c r="BR90" i="2" a="1"/>
  <c r="BR90" i="2" s="1"/>
  <c r="BR91" i="2" a="1"/>
  <c r="BR91" i="2" s="1"/>
  <c r="BR92" i="2" a="1"/>
  <c r="BR92" i="2" s="1"/>
  <c r="BR93" i="2" a="1"/>
  <c r="BR93" i="2" s="1"/>
  <c r="BR94" i="2" a="1"/>
  <c r="BR94" i="2" s="1"/>
  <c r="BR95" i="2" a="1"/>
  <c r="BR95" i="2" s="1"/>
  <c r="BR96" i="2" a="1"/>
  <c r="BR96" i="2" s="1"/>
  <c r="BR97" i="2" a="1"/>
  <c r="BR97" i="2" s="1"/>
  <c r="BR98" i="2" a="1"/>
  <c r="BR98" i="2" s="1"/>
  <c r="BR99" i="2" a="1"/>
  <c r="BR99" i="2" s="1"/>
  <c r="BR100" i="2" a="1"/>
  <c r="BR100" i="2" s="1"/>
  <c r="BR101" i="2" a="1"/>
  <c r="BR101" i="2" s="1"/>
  <c r="BR102" i="2" a="1"/>
  <c r="BR102" i="2" s="1"/>
  <c r="BR103" i="2" a="1"/>
  <c r="BR103" i="2" s="1"/>
  <c r="BR104" i="2" a="1"/>
  <c r="BR104" i="2" s="1"/>
  <c r="BR105" i="2" a="1"/>
  <c r="BR105" i="2" s="1"/>
  <c r="BR106" i="2" a="1"/>
  <c r="BR106" i="2" s="1"/>
  <c r="BR107" i="2" a="1"/>
  <c r="BR107" i="2" s="1"/>
  <c r="BR108" i="2" a="1"/>
  <c r="BR108" i="2" s="1"/>
  <c r="BR109" i="2" a="1"/>
  <c r="BR109" i="2" s="1"/>
  <c r="BR110" i="2" a="1"/>
  <c r="BR110" i="2" s="1"/>
  <c r="BR111" i="2" a="1"/>
  <c r="BR111" i="2" s="1"/>
  <c r="BR112" i="2" a="1"/>
  <c r="BR112" i="2" s="1"/>
  <c r="BR113" i="2" a="1"/>
  <c r="BR113" i="2" s="1"/>
  <c r="BR114" i="2" a="1"/>
  <c r="BR114" i="2" s="1"/>
  <c r="BR115" i="2" a="1"/>
  <c r="BR115" i="2" s="1"/>
  <c r="BR116" i="2" a="1"/>
  <c r="BR116" i="2" s="1"/>
  <c r="BR117" i="2" a="1"/>
  <c r="BR117" i="2" s="1"/>
  <c r="BR118" i="2" a="1"/>
  <c r="BR118" i="2" s="1"/>
  <c r="BR119" i="2" a="1"/>
  <c r="BR119" i="2" s="1"/>
  <c r="BR120" i="2" a="1"/>
  <c r="BR120" i="2" s="1"/>
  <c r="BR121" i="2" a="1"/>
  <c r="BR121" i="2" s="1"/>
  <c r="BR122" i="2" a="1"/>
  <c r="BR122" i="2" s="1"/>
  <c r="BR123" i="2" a="1"/>
  <c r="BR123" i="2" s="1"/>
  <c r="BR124" i="2" a="1"/>
  <c r="BR124" i="2" s="1"/>
  <c r="BR125" i="2" a="1"/>
  <c r="BR125" i="2" s="1"/>
  <c r="BR126" i="2" a="1"/>
  <c r="BR126" i="2" s="1"/>
  <c r="BR127" i="2" a="1"/>
  <c r="BR127" i="2" s="1"/>
  <c r="BR128" i="2" a="1"/>
  <c r="BR128" i="2" s="1"/>
  <c r="BR129" i="2" a="1"/>
  <c r="BR129" i="2" s="1"/>
  <c r="BR130" i="2" a="1"/>
  <c r="BR130" i="2" s="1"/>
  <c r="BR131" i="2" a="1"/>
  <c r="BR131" i="2" s="1"/>
  <c r="BR132" i="2" a="1"/>
  <c r="BR132" i="2" s="1"/>
  <c r="BR133" i="2" a="1"/>
  <c r="BR133" i="2" s="1"/>
  <c r="BR134" i="2" a="1"/>
  <c r="BR134" i="2" s="1"/>
  <c r="BR135" i="2" a="1"/>
  <c r="BR135" i="2" s="1"/>
  <c r="BR136" i="2" a="1"/>
  <c r="BR136" i="2" s="1"/>
  <c r="BR137" i="2" a="1"/>
  <c r="BR137" i="2" s="1"/>
  <c r="BR138" i="2" a="1"/>
  <c r="BR138" i="2" s="1"/>
  <c r="BR139" i="2" a="1"/>
  <c r="BR139" i="2" s="1"/>
  <c r="BR140" i="2" a="1"/>
  <c r="BR140" i="2" s="1"/>
  <c r="BR141" i="2" a="1"/>
  <c r="BR141" i="2" s="1"/>
  <c r="BR142" i="2" a="1"/>
  <c r="BR142" i="2" s="1"/>
  <c r="BR143" i="2" a="1"/>
  <c r="BR143" i="2" s="1"/>
  <c r="BR144" i="2" a="1"/>
  <c r="BR144" i="2" s="1"/>
  <c r="BR145" i="2" a="1"/>
  <c r="BR145" i="2" s="1"/>
  <c r="BR146" i="2" a="1"/>
  <c r="BR146" i="2" s="1"/>
  <c r="BR147" i="2" a="1"/>
  <c r="BR147" i="2" s="1"/>
  <c r="BR148" i="2" a="1"/>
  <c r="BR148" i="2" s="1"/>
  <c r="BR149" i="2" a="1"/>
  <c r="BR149" i="2" s="1"/>
  <c r="BR150" i="2" a="1"/>
  <c r="BR150" i="2" s="1"/>
  <c r="BR151" i="2" a="1"/>
  <c r="BR151" i="2" s="1"/>
  <c r="BR152" i="2" a="1"/>
  <c r="BR152" i="2" s="1"/>
  <c r="BR153" i="2" a="1"/>
  <c r="BR153" i="2" s="1"/>
  <c r="BR154" i="2" a="1"/>
  <c r="BR154" i="2" s="1"/>
  <c r="BR155" i="2" a="1"/>
  <c r="BR155" i="2" s="1"/>
  <c r="BR156" i="2" a="1"/>
  <c r="BR156" i="2" s="1"/>
  <c r="BR157" i="2" a="1"/>
  <c r="BR157" i="2" s="1"/>
  <c r="BR158" i="2" a="1"/>
  <c r="BR158" i="2" s="1"/>
  <c r="BR159" i="2" a="1"/>
  <c r="BR159" i="2" s="1"/>
  <c r="BR160" i="2" a="1"/>
  <c r="BR160" i="2" s="1"/>
  <c r="BR161" i="2" a="1"/>
  <c r="BR161" i="2" s="1"/>
  <c r="BR162" i="2" a="1"/>
  <c r="BR162" i="2" s="1"/>
  <c r="BR163" i="2" a="1"/>
  <c r="BR163" i="2" s="1"/>
  <c r="BR164" i="2" a="1"/>
  <c r="BR164" i="2" s="1"/>
  <c r="BR165" i="2" a="1"/>
  <c r="BR165" i="2" s="1"/>
  <c r="BR166" i="2" a="1"/>
  <c r="BR166" i="2" s="1"/>
  <c r="BR167" i="2" a="1"/>
  <c r="BR167" i="2" s="1"/>
  <c r="BR168" i="2" a="1"/>
  <c r="BR168" i="2" s="1"/>
  <c r="BR169" i="2" a="1"/>
  <c r="BR169" i="2" s="1"/>
  <c r="BR170" i="2" a="1"/>
  <c r="BR170" i="2" s="1"/>
  <c r="BR171" i="2" a="1"/>
  <c r="BR171" i="2" s="1"/>
  <c r="BR172" i="2" a="1"/>
  <c r="BR172" i="2" s="1"/>
  <c r="BR173" i="2" a="1"/>
  <c r="BR173" i="2" s="1"/>
  <c r="BR174" i="2" a="1"/>
  <c r="BR174" i="2" s="1"/>
  <c r="BR175" i="2" a="1"/>
  <c r="BR175" i="2" s="1"/>
  <c r="BR176" i="2" a="1"/>
  <c r="BR176" i="2" s="1"/>
  <c r="BR177" i="2" a="1"/>
  <c r="BR177" i="2" s="1"/>
  <c r="BR178" i="2" a="1"/>
  <c r="BR178" i="2" s="1"/>
  <c r="BR179" i="2" a="1"/>
  <c r="BR179" i="2" s="1"/>
  <c r="BR180" i="2" a="1"/>
  <c r="BR180" i="2" s="1"/>
  <c r="BR181" i="2" a="1"/>
  <c r="BR181" i="2" s="1"/>
  <c r="BR182" i="2" a="1"/>
  <c r="BR182" i="2" s="1"/>
  <c r="BR183" i="2" a="1"/>
  <c r="BR183" i="2" s="1"/>
  <c r="BR184" i="2" a="1"/>
  <c r="BR184" i="2" s="1"/>
  <c r="BR185" i="2" a="1"/>
  <c r="BR185" i="2" s="1"/>
  <c r="BR186" i="2" a="1"/>
  <c r="BR186" i="2" s="1"/>
  <c r="BR187" i="2" a="1"/>
  <c r="BR187" i="2" s="1"/>
  <c r="BR188" i="2" a="1"/>
  <c r="BR188" i="2" s="1"/>
  <c r="BR189" i="2" a="1"/>
  <c r="BR189" i="2" s="1"/>
  <c r="BR190" i="2" a="1"/>
  <c r="BR190" i="2" s="1"/>
  <c r="BR191" i="2" a="1"/>
  <c r="BR191" i="2" s="1"/>
  <c r="BR192" i="2" a="1"/>
  <c r="BR192" i="2" s="1"/>
  <c r="BR193" i="2" a="1"/>
  <c r="BR193" i="2" s="1"/>
  <c r="BR194" i="2" a="1"/>
  <c r="BR194" i="2" s="1"/>
  <c r="BR195" i="2" a="1"/>
  <c r="BR195" i="2" s="1"/>
  <c r="BR196" i="2" a="1"/>
  <c r="BR196" i="2" s="1"/>
  <c r="BR197" i="2" a="1"/>
  <c r="BR197" i="2" s="1"/>
  <c r="BR198" i="2" a="1"/>
  <c r="BR198" i="2" s="1"/>
  <c r="BR199" i="2" a="1"/>
  <c r="BR199" i="2" s="1"/>
  <c r="BR200" i="2" a="1"/>
  <c r="BR200" i="2" s="1"/>
  <c r="BR201" i="2" a="1"/>
  <c r="BR201" i="2" s="1"/>
  <c r="BR202" i="2" a="1"/>
  <c r="BR202" i="2" s="1"/>
  <c r="BR203" i="2" a="1"/>
  <c r="BR203" i="2" s="1"/>
  <c r="BR204" i="2" a="1"/>
  <c r="BR204" i="2" s="1"/>
  <c r="BR205" i="2" a="1"/>
  <c r="BR205" i="2" s="1"/>
  <c r="BR206" i="2" a="1"/>
  <c r="BR206" i="2" s="1"/>
  <c r="BR207" i="2" a="1"/>
  <c r="BR207" i="2" s="1"/>
  <c r="BR208" i="2" a="1"/>
  <c r="BR208" i="2" s="1"/>
  <c r="BR209" i="2" a="1"/>
  <c r="BR209" i="2" s="1"/>
  <c r="BR210" i="2" a="1"/>
  <c r="BR210" i="2" s="1"/>
  <c r="BR211" i="2" a="1"/>
  <c r="BR211" i="2" s="1"/>
  <c r="BR212" i="2" a="1"/>
  <c r="BR212" i="2" s="1"/>
  <c r="BR213" i="2" a="1"/>
  <c r="BR213" i="2" s="1"/>
  <c r="BR214" i="2" a="1"/>
  <c r="BR214" i="2" s="1"/>
  <c r="BR215" i="2" a="1"/>
  <c r="BR215" i="2" s="1"/>
  <c r="BR216" i="2" a="1"/>
  <c r="BR216" i="2" s="1"/>
  <c r="BR217" i="2" a="1"/>
  <c r="BR217" i="2" s="1"/>
  <c r="BR218" i="2" a="1"/>
  <c r="BR218" i="2" s="1"/>
  <c r="BR219" i="2" a="1"/>
  <c r="BR219" i="2" s="1"/>
  <c r="BR220" i="2" a="1"/>
  <c r="BR220" i="2" s="1"/>
  <c r="BR221" i="2" a="1"/>
  <c r="BR221" i="2" s="1"/>
  <c r="BR222" i="2" a="1"/>
  <c r="BR222" i="2" s="1"/>
  <c r="BR223" i="2" a="1"/>
  <c r="BR223" i="2" s="1"/>
  <c r="BR224" i="2" a="1"/>
  <c r="BR224" i="2" s="1"/>
  <c r="BR225" i="2" a="1"/>
  <c r="BR225" i="2" s="1"/>
  <c r="BR226" i="2" a="1"/>
  <c r="BR226" i="2" s="1"/>
  <c r="BR227" i="2" a="1"/>
  <c r="BR227" i="2" s="1"/>
  <c r="BR228" i="2" a="1"/>
  <c r="BR228" i="2" s="1"/>
  <c r="BR229" i="2" a="1"/>
  <c r="BR229" i="2" s="1"/>
  <c r="BR230" i="2" a="1"/>
  <c r="BR230" i="2" s="1"/>
  <c r="BR231" i="2" a="1"/>
  <c r="BR231" i="2" s="1"/>
  <c r="BR232" i="2" a="1"/>
  <c r="BR232" i="2" s="1"/>
  <c r="BR233" i="2" a="1"/>
  <c r="BR233" i="2" s="1"/>
  <c r="BR234" i="2" a="1"/>
  <c r="BR234" i="2" s="1"/>
  <c r="BR235" i="2" a="1"/>
  <c r="BR235" i="2" s="1"/>
  <c r="BR236" i="2" a="1"/>
  <c r="BR236" i="2" s="1"/>
  <c r="BR237" i="2" a="1"/>
  <c r="BR237" i="2" s="1"/>
  <c r="BR238" i="2" a="1"/>
  <c r="BR238" i="2" s="1"/>
  <c r="BR239" i="2" a="1"/>
  <c r="BR239" i="2" s="1"/>
  <c r="BR240" i="2" a="1"/>
  <c r="BR240" i="2" s="1"/>
  <c r="BR241" i="2" a="1"/>
  <c r="BR241" i="2" s="1"/>
  <c r="BR242" i="2" a="1"/>
  <c r="BR242" i="2" s="1"/>
  <c r="BR243" i="2" a="1"/>
  <c r="BR243" i="2" s="1"/>
  <c r="BR244" i="2" a="1"/>
  <c r="BR244" i="2" s="1"/>
  <c r="BR245" i="2" a="1"/>
  <c r="BR245" i="2" s="1"/>
  <c r="BR246" i="2" a="1"/>
  <c r="BR246" i="2" s="1"/>
  <c r="BR247" i="2" a="1"/>
  <c r="BR247" i="2" s="1"/>
  <c r="BR248" i="2" a="1"/>
  <c r="BR248" i="2" s="1"/>
  <c r="BR249" i="2" a="1"/>
  <c r="BR249" i="2" s="1"/>
  <c r="BR250" i="2" a="1"/>
  <c r="BR250" i="2" s="1"/>
  <c r="BR251" i="2" a="1"/>
  <c r="BR251" i="2" s="1"/>
  <c r="BR252" i="2" a="1"/>
  <c r="BR252" i="2" s="1"/>
  <c r="BR253" i="2" a="1"/>
  <c r="BR253" i="2" s="1"/>
  <c r="BR254" i="2" a="1"/>
  <c r="BR254" i="2" s="1"/>
  <c r="BR255" i="2" a="1"/>
  <c r="BR255" i="2" s="1"/>
  <c r="BR256" i="2" a="1"/>
  <c r="BR256" i="2" s="1"/>
  <c r="BR257" i="2" a="1"/>
  <c r="BR257" i="2" s="1"/>
  <c r="BR258" i="2" a="1"/>
  <c r="BR258" i="2" s="1"/>
  <c r="BR259" i="2" a="1"/>
  <c r="BR259" i="2" s="1"/>
  <c r="BR260" i="2" a="1"/>
  <c r="BR260" i="2" s="1"/>
  <c r="BR261" i="2" a="1"/>
  <c r="BR261" i="2" s="1"/>
  <c r="BR262" i="2" a="1"/>
  <c r="BR262" i="2" s="1"/>
  <c r="BR263" i="2" a="1"/>
  <c r="BR263" i="2" s="1"/>
  <c r="BR264" i="2" a="1"/>
  <c r="BR264" i="2" s="1"/>
  <c r="BR265" i="2" a="1"/>
  <c r="BR265" i="2" s="1"/>
  <c r="BR266" i="2" a="1"/>
  <c r="BR266" i="2" s="1"/>
  <c r="BR267" i="2" a="1"/>
  <c r="BR267" i="2" s="1"/>
  <c r="BR268" i="2" a="1"/>
  <c r="BR268" i="2" s="1"/>
  <c r="BR269" i="2" a="1"/>
  <c r="BR269" i="2" s="1"/>
  <c r="BR270" i="2" a="1"/>
  <c r="BR270" i="2" s="1"/>
  <c r="BR271" i="2" a="1"/>
  <c r="BR271" i="2" s="1"/>
  <c r="BR272" i="2" a="1"/>
  <c r="BR272" i="2" s="1"/>
  <c r="BR273" i="2" a="1"/>
  <c r="BR273" i="2" s="1"/>
  <c r="BR274" i="2" a="1"/>
  <c r="BR274" i="2" s="1"/>
  <c r="BR275" i="2" a="1"/>
  <c r="BR275" i="2" s="1"/>
  <c r="BR276" i="2" a="1"/>
  <c r="BR276" i="2" s="1"/>
  <c r="BR277" i="2" a="1"/>
  <c r="BR277" i="2" s="1"/>
  <c r="BR278" i="2" a="1"/>
  <c r="BR278" i="2" s="1"/>
  <c r="BR279" i="2" a="1"/>
  <c r="BR279" i="2" s="1"/>
  <c r="BR280" i="2" a="1"/>
  <c r="BR280" i="2" s="1"/>
  <c r="BR281" i="2" a="1"/>
  <c r="BR281" i="2" s="1"/>
  <c r="BR282" i="2" a="1"/>
  <c r="BR282" i="2" s="1"/>
  <c r="BR283" i="2" a="1"/>
  <c r="BR283" i="2" s="1"/>
  <c r="BR284" i="2" a="1"/>
  <c r="BR284" i="2" s="1"/>
  <c r="BR285" i="2" a="1"/>
  <c r="BR285" i="2" s="1"/>
  <c r="BR286" i="2" a="1"/>
  <c r="BR286" i="2" s="1"/>
  <c r="BR287" i="2" a="1"/>
  <c r="BR287" i="2" s="1"/>
  <c r="BR288" i="2" a="1"/>
  <c r="BR288" i="2" s="1"/>
  <c r="BR289" i="2" a="1"/>
  <c r="BR289" i="2" s="1"/>
  <c r="BR290" i="2" a="1"/>
  <c r="BR290" i="2" s="1"/>
  <c r="BR291" i="2" a="1"/>
  <c r="BR291" i="2" s="1"/>
  <c r="BR292" i="2" a="1"/>
  <c r="BR292" i="2" s="1"/>
  <c r="BR293" i="2" a="1"/>
  <c r="BR293" i="2" s="1"/>
  <c r="BR294" i="2" a="1"/>
  <c r="BR294" i="2" s="1"/>
  <c r="BR295" i="2" a="1"/>
  <c r="BR295" i="2" s="1"/>
  <c r="BR296" i="2" a="1"/>
  <c r="BR296" i="2" s="1"/>
  <c r="BR297" i="2" a="1"/>
  <c r="BR297" i="2" s="1"/>
  <c r="BR298" i="2" a="1"/>
  <c r="BR298" i="2" s="1"/>
  <c r="BR299" i="2" a="1"/>
  <c r="BR299" i="2" s="1"/>
  <c r="BR300" i="2" a="1"/>
  <c r="BR300" i="2" s="1"/>
  <c r="BR301" i="2" a="1"/>
  <c r="BR301" i="2" s="1"/>
  <c r="BR302" i="2" a="1"/>
  <c r="BR302" i="2" s="1"/>
  <c r="BR303" i="2" a="1"/>
  <c r="BR303" i="2" s="1"/>
  <c r="BR304" i="2" a="1"/>
  <c r="BR304" i="2" s="1"/>
  <c r="BR305" i="2" a="1"/>
  <c r="BR305" i="2" s="1"/>
  <c r="BR306" i="2" a="1"/>
  <c r="BR306" i="2" s="1"/>
  <c r="BR307" i="2" a="1"/>
  <c r="BR307" i="2" s="1"/>
  <c r="BR308" i="2" a="1"/>
  <c r="BR308" i="2" s="1"/>
  <c r="BR309" i="2" a="1"/>
  <c r="BR309" i="2" s="1"/>
  <c r="BR310" i="2" a="1"/>
  <c r="BR310" i="2" s="1"/>
  <c r="BR311" i="2" a="1"/>
  <c r="BR311" i="2" s="1"/>
  <c r="BR312" i="2" a="1"/>
  <c r="BR312" i="2" s="1"/>
  <c r="BR313" i="2" a="1"/>
  <c r="BR313" i="2" s="1"/>
  <c r="BR314" i="2" a="1"/>
  <c r="BR314" i="2" s="1"/>
  <c r="BR315" i="2" a="1"/>
  <c r="BR315" i="2" s="1"/>
  <c r="BR316" i="2" a="1"/>
  <c r="BR316" i="2" s="1"/>
  <c r="BR317" i="2" a="1"/>
  <c r="BR317" i="2" s="1"/>
  <c r="BR318" i="2" a="1"/>
  <c r="BR318" i="2" s="1"/>
  <c r="BR319" i="2" a="1"/>
  <c r="BR319" i="2" s="1"/>
  <c r="BR320" i="2" a="1"/>
  <c r="BR320" i="2" s="1"/>
  <c r="BR321" i="2" a="1"/>
  <c r="BR321" i="2" s="1"/>
  <c r="BR322" i="2" a="1"/>
  <c r="BR322" i="2" s="1"/>
  <c r="BR323" i="2" a="1"/>
  <c r="BR323" i="2" s="1"/>
  <c r="BR324" i="2" a="1"/>
  <c r="BR324" i="2" s="1"/>
  <c r="BR325" i="2" a="1"/>
  <c r="BR325" i="2" s="1"/>
  <c r="BR326" i="2" a="1"/>
  <c r="BR326" i="2" s="1"/>
  <c r="BR327" i="2" a="1"/>
  <c r="BR327" i="2" s="1"/>
  <c r="BR328" i="2" a="1"/>
  <c r="BR328" i="2" s="1"/>
  <c r="BR329" i="2" a="1"/>
  <c r="BR329" i="2" s="1"/>
  <c r="BR330" i="2" a="1"/>
  <c r="BR330" i="2" s="1"/>
  <c r="BR331" i="2" a="1"/>
  <c r="BR331" i="2" s="1"/>
  <c r="BR332" i="2" a="1"/>
  <c r="BR332" i="2" s="1"/>
  <c r="BR333" i="2" a="1"/>
  <c r="BR333" i="2" s="1"/>
  <c r="BR334" i="2" a="1"/>
  <c r="BR334" i="2" s="1"/>
  <c r="BR335" i="2" a="1"/>
  <c r="BR335" i="2" s="1"/>
  <c r="BR336" i="2" a="1"/>
  <c r="BR336" i="2" s="1"/>
  <c r="BR337" i="2" a="1"/>
  <c r="BR337" i="2" s="1"/>
  <c r="BR338" i="2" a="1"/>
  <c r="BR338" i="2" s="1"/>
  <c r="BR339" i="2" a="1"/>
  <c r="BR339" i="2" s="1"/>
  <c r="BR340" i="2" a="1"/>
  <c r="BR340" i="2" s="1"/>
  <c r="BR341" i="2" a="1"/>
  <c r="BR341" i="2" s="1"/>
  <c r="BR342" i="2" a="1"/>
  <c r="BR342" i="2" s="1"/>
  <c r="BR343" i="2" a="1"/>
  <c r="BR343" i="2" s="1"/>
  <c r="BR344" i="2" a="1"/>
  <c r="BR344" i="2" s="1"/>
  <c r="BR345" i="2" a="1"/>
  <c r="BR345" i="2" s="1"/>
  <c r="BR346" i="2" a="1"/>
  <c r="BR346" i="2" s="1"/>
  <c r="BR347" i="2" a="1"/>
  <c r="BR347" i="2" s="1"/>
  <c r="BR348" i="2" a="1"/>
  <c r="BR348" i="2" s="1"/>
  <c r="BR349" i="2" a="1"/>
  <c r="BR349" i="2" s="1"/>
  <c r="BR350" i="2" a="1"/>
  <c r="BR350" i="2" s="1"/>
  <c r="BR351" i="2" a="1"/>
  <c r="BR351" i="2" s="1"/>
  <c r="BR352" i="2" a="1"/>
  <c r="BR352" i="2" s="1"/>
  <c r="BR353" i="2" a="1"/>
  <c r="BR353" i="2" s="1"/>
  <c r="BR354" i="2" a="1"/>
  <c r="BR354" i="2" s="1"/>
  <c r="BR355" i="2" a="1"/>
  <c r="BR355" i="2" s="1"/>
  <c r="BR356" i="2" a="1"/>
  <c r="BR356" i="2" s="1"/>
  <c r="BR357" i="2" a="1"/>
  <c r="BR357" i="2" s="1"/>
  <c r="BR358" i="2" a="1"/>
  <c r="BR358" i="2" s="1"/>
  <c r="BR359" i="2" a="1"/>
  <c r="BR359" i="2" s="1"/>
  <c r="BR360" i="2" a="1"/>
  <c r="BR360" i="2" s="1"/>
  <c r="BR361" i="2" a="1"/>
  <c r="BR361" i="2" s="1"/>
  <c r="BR362" i="2" a="1"/>
  <c r="BR362" i="2" s="1"/>
  <c r="BR363" i="2" a="1"/>
  <c r="BR363" i="2" s="1"/>
  <c r="BR364" i="2" a="1"/>
  <c r="BR364" i="2" s="1"/>
  <c r="BR365" i="2" a="1"/>
  <c r="BR365" i="2" s="1"/>
  <c r="BR366" i="2" a="1"/>
  <c r="BR366" i="2" s="1"/>
  <c r="BR367" i="2" a="1"/>
  <c r="BR367" i="2" s="1"/>
  <c r="BR368" i="2" a="1"/>
  <c r="BR368" i="2" s="1"/>
  <c r="BR369" i="2" a="1"/>
  <c r="BR369" i="2" s="1"/>
  <c r="BR370" i="2" a="1"/>
  <c r="BR370" i="2" s="1"/>
  <c r="BR371" i="2" a="1"/>
  <c r="BR371" i="2" s="1"/>
  <c r="BR372" i="2" a="1"/>
  <c r="BR372" i="2" s="1"/>
  <c r="BR373" i="2" a="1"/>
  <c r="BR373" i="2" s="1"/>
  <c r="BR374" i="2" a="1"/>
  <c r="BR374" i="2" s="1"/>
  <c r="BR375" i="2" a="1"/>
  <c r="BR375" i="2" s="1"/>
  <c r="BR376" i="2" a="1"/>
  <c r="BR376" i="2" s="1"/>
  <c r="BR377" i="2" a="1"/>
  <c r="BR377" i="2" s="1"/>
  <c r="BR378" i="2" a="1"/>
  <c r="BR378" i="2" s="1"/>
  <c r="BR379" i="2" a="1"/>
  <c r="BR379" i="2" s="1"/>
  <c r="BR380" i="2" a="1"/>
  <c r="BR380" i="2" s="1"/>
  <c r="BR381" i="2" a="1"/>
  <c r="BR381" i="2" s="1"/>
  <c r="BR382" i="2" a="1"/>
  <c r="BR382" i="2" s="1"/>
  <c r="BR383" i="2" a="1"/>
  <c r="BR383" i="2" s="1"/>
  <c r="BR384" i="2" a="1"/>
  <c r="BR384" i="2" s="1"/>
  <c r="BR385" i="2" a="1"/>
  <c r="BR385" i="2" s="1"/>
  <c r="BR386" i="2" a="1"/>
  <c r="BR386" i="2" s="1"/>
  <c r="BR387" i="2" a="1"/>
  <c r="BR387" i="2" s="1"/>
  <c r="BR388" i="2" a="1"/>
  <c r="BR388" i="2" s="1"/>
  <c r="BR389" i="2" a="1"/>
  <c r="BR389" i="2" s="1"/>
  <c r="BR390" i="2" a="1"/>
  <c r="BR390" i="2" s="1"/>
  <c r="BR391" i="2" a="1"/>
  <c r="BR391" i="2" s="1"/>
  <c r="BR392" i="2" a="1"/>
  <c r="BR392" i="2" s="1"/>
  <c r="BR393" i="2" a="1"/>
  <c r="BR393" i="2" s="1"/>
  <c r="BR394" i="2" a="1"/>
  <c r="BR394" i="2" s="1"/>
  <c r="BR395" i="2" a="1"/>
  <c r="BR395" i="2" s="1"/>
  <c r="BR396" i="2" a="1"/>
  <c r="BR396" i="2" s="1"/>
  <c r="BR397" i="2" a="1"/>
  <c r="BR397" i="2" s="1"/>
  <c r="BR398" i="2" a="1"/>
  <c r="BR398" i="2" s="1"/>
  <c r="BR399" i="2" a="1"/>
  <c r="BR399" i="2" s="1"/>
  <c r="BR400" i="2" a="1"/>
  <c r="BR400" i="2" s="1"/>
  <c r="BR401" i="2" a="1"/>
  <c r="BR401" i="2" s="1"/>
  <c r="BR402" i="2" a="1"/>
  <c r="BR402" i="2" s="1"/>
  <c r="BR403" i="2" a="1"/>
  <c r="BR403" i="2" s="1"/>
  <c r="BR404" i="2" a="1"/>
  <c r="BR404" i="2" s="1"/>
  <c r="BR405" i="2" a="1"/>
  <c r="BR405" i="2" s="1"/>
  <c r="BR406" i="2" a="1"/>
  <c r="BR406" i="2" s="1"/>
  <c r="BR407" i="2" a="1"/>
  <c r="BR407" i="2" s="1"/>
  <c r="BR408" i="2" a="1"/>
  <c r="BR408" i="2" s="1"/>
  <c r="BR409" i="2" a="1"/>
  <c r="BR409" i="2" s="1"/>
  <c r="BR410" i="2" a="1"/>
  <c r="BR410" i="2" s="1"/>
  <c r="BR411" i="2" a="1"/>
  <c r="BR411" i="2" s="1"/>
  <c r="BR412" i="2" a="1"/>
  <c r="BR412" i="2" s="1"/>
  <c r="BR413" i="2" a="1"/>
  <c r="BR413" i="2" s="1"/>
  <c r="BR414" i="2" a="1"/>
  <c r="BR414" i="2" s="1"/>
  <c r="BR415" i="2" a="1"/>
  <c r="BR415" i="2" s="1"/>
  <c r="BR416" i="2" a="1"/>
  <c r="BR416" i="2" s="1"/>
  <c r="BR417" i="2" a="1"/>
  <c r="BR417" i="2" s="1"/>
  <c r="BR418" i="2" a="1"/>
  <c r="BR418" i="2" s="1"/>
  <c r="BR419" i="2" a="1"/>
  <c r="BR419" i="2" s="1"/>
  <c r="BR420" i="2" a="1"/>
  <c r="BR420" i="2" s="1"/>
  <c r="BR421" i="2" a="1"/>
  <c r="BR421" i="2" s="1"/>
  <c r="BR422" i="2" a="1"/>
  <c r="BR422" i="2" s="1"/>
  <c r="BR423" i="2" a="1"/>
  <c r="BR423" i="2" s="1"/>
  <c r="BR424" i="2" a="1"/>
  <c r="BR424" i="2" s="1"/>
  <c r="BR425" i="2" a="1"/>
  <c r="BR425" i="2" s="1"/>
  <c r="BR426" i="2" a="1"/>
  <c r="BR426" i="2" s="1"/>
  <c r="BR427" i="2" a="1"/>
  <c r="BR427" i="2" s="1"/>
  <c r="BR428" i="2" a="1"/>
  <c r="BR428" i="2" s="1"/>
  <c r="BR429" i="2" a="1"/>
  <c r="BR429" i="2" s="1"/>
  <c r="BR430" i="2" a="1"/>
  <c r="BR430" i="2" s="1"/>
  <c r="BR431" i="2" a="1"/>
  <c r="BR431" i="2" s="1"/>
  <c r="BR432" i="2" a="1"/>
  <c r="BR432" i="2" s="1"/>
  <c r="BR433" i="2" a="1"/>
  <c r="BR433" i="2" s="1"/>
  <c r="BR434" i="2" a="1"/>
  <c r="BR434" i="2" s="1"/>
  <c r="BR435" i="2" a="1"/>
  <c r="BR435" i="2" s="1"/>
  <c r="BR436" i="2" a="1"/>
  <c r="BR436" i="2" s="1"/>
  <c r="BR437" i="2" a="1"/>
  <c r="BR437" i="2" s="1"/>
  <c r="BR438" i="2" a="1"/>
  <c r="BR438" i="2" s="1"/>
  <c r="BR439" i="2" a="1"/>
  <c r="BR439" i="2" s="1"/>
  <c r="BR440" i="2" a="1"/>
  <c r="BR440" i="2" s="1"/>
  <c r="BR441" i="2" a="1"/>
  <c r="BR441" i="2" s="1"/>
  <c r="BR442" i="2" a="1"/>
  <c r="BR442" i="2" s="1"/>
  <c r="BR443" i="2" a="1"/>
  <c r="BR443" i="2" s="1"/>
  <c r="BR444" i="2" a="1"/>
  <c r="BR444" i="2" s="1"/>
  <c r="BR445" i="2" a="1"/>
  <c r="BR445" i="2" s="1"/>
  <c r="BR446" i="2" a="1"/>
  <c r="BR446" i="2" s="1"/>
  <c r="BR447" i="2" a="1"/>
  <c r="BR447" i="2" s="1"/>
  <c r="BR448" i="2" a="1"/>
  <c r="BR448" i="2" s="1"/>
  <c r="BR449" i="2" a="1"/>
  <c r="BR449" i="2" s="1"/>
  <c r="BR450" i="2" a="1"/>
  <c r="BR450" i="2" s="1"/>
  <c r="BR451" i="2" a="1"/>
  <c r="BR451" i="2" s="1"/>
  <c r="BR452" i="2" a="1"/>
  <c r="BR452" i="2" s="1"/>
  <c r="BR453" i="2" a="1"/>
  <c r="BR453" i="2" s="1"/>
  <c r="BR454" i="2" a="1"/>
  <c r="BR454" i="2" s="1"/>
  <c r="BR455" i="2" a="1"/>
  <c r="BR455" i="2" s="1"/>
  <c r="BR456" i="2" a="1"/>
  <c r="BR456" i="2" s="1"/>
  <c r="BR457" i="2" a="1"/>
  <c r="BR457" i="2" s="1"/>
  <c r="BR458" i="2" a="1"/>
  <c r="BR458" i="2" s="1"/>
  <c r="BR459" i="2" a="1"/>
  <c r="BR459" i="2" s="1"/>
  <c r="BR460" i="2" a="1"/>
  <c r="BR460" i="2" s="1"/>
  <c r="BR461" i="2" a="1"/>
  <c r="BR461" i="2" s="1"/>
  <c r="BR462" i="2" a="1"/>
  <c r="BR462" i="2" s="1"/>
  <c r="BR463" i="2" a="1"/>
  <c r="BR463" i="2" s="1"/>
  <c r="BR464" i="2" a="1"/>
  <c r="BR464" i="2" s="1"/>
  <c r="BR465" i="2" a="1"/>
  <c r="BR465" i="2" s="1"/>
  <c r="BR466" i="2" a="1"/>
  <c r="BR466" i="2" s="1"/>
  <c r="BR467" i="2" a="1"/>
  <c r="BR467" i="2" s="1"/>
  <c r="BR468" i="2" a="1"/>
  <c r="BR468" i="2" s="1"/>
  <c r="BR469" i="2" a="1"/>
  <c r="BR469" i="2" s="1"/>
  <c r="BR470" i="2" a="1"/>
  <c r="BR470" i="2" s="1"/>
  <c r="BR471" i="2" a="1"/>
  <c r="BR471" i="2" s="1"/>
  <c r="BR472" i="2" a="1"/>
  <c r="BR472" i="2" s="1"/>
  <c r="BR473" i="2" a="1"/>
  <c r="BR473" i="2" s="1"/>
  <c r="BR474" i="2" a="1"/>
  <c r="BR474" i="2" s="1"/>
  <c r="BR475" i="2" a="1"/>
  <c r="BR475" i="2" s="1"/>
  <c r="BR476" i="2" a="1"/>
  <c r="BR476" i="2" s="1"/>
  <c r="BR477" i="2" a="1"/>
  <c r="BR477" i="2" s="1"/>
  <c r="BR478" i="2" a="1"/>
  <c r="BR478" i="2" s="1"/>
  <c r="BR479" i="2" a="1"/>
  <c r="BR479" i="2" s="1"/>
  <c r="BR480" i="2" a="1"/>
  <c r="BR480" i="2" s="1"/>
  <c r="BR481" i="2" a="1"/>
  <c r="BR481" i="2" s="1"/>
  <c r="BR482" i="2" a="1"/>
  <c r="BR482" i="2" s="1"/>
  <c r="BR483" i="2" a="1"/>
  <c r="BR483" i="2" s="1"/>
  <c r="BR484" i="2" a="1"/>
  <c r="BR484" i="2" s="1"/>
  <c r="BR485" i="2" a="1"/>
  <c r="BR485" i="2" s="1"/>
  <c r="BR486" i="2" a="1"/>
  <c r="BR486" i="2" s="1"/>
  <c r="BR487" i="2" a="1"/>
  <c r="BR487" i="2" s="1"/>
  <c r="BR488" i="2" a="1"/>
  <c r="BR488" i="2" s="1"/>
  <c r="BR489" i="2" a="1"/>
  <c r="BR489" i="2" s="1"/>
  <c r="BR490" i="2" a="1"/>
  <c r="BR490" i="2" s="1"/>
  <c r="BR491" i="2" a="1"/>
  <c r="BR491" i="2" s="1"/>
  <c r="BR492" i="2" a="1"/>
  <c r="BR492" i="2" s="1"/>
  <c r="BR493" i="2" a="1"/>
  <c r="BR493" i="2" s="1"/>
  <c r="BR494" i="2" a="1"/>
  <c r="BR494" i="2" s="1"/>
  <c r="BR495" i="2" a="1"/>
  <c r="BR495" i="2" s="1"/>
  <c r="BR496" i="2" a="1"/>
  <c r="BR496" i="2" s="1"/>
  <c r="BR497" i="2" a="1"/>
  <c r="BR497" i="2" s="1"/>
  <c r="BR498" i="2" a="1"/>
  <c r="BR498" i="2" s="1"/>
  <c r="BR499" i="2" a="1"/>
  <c r="BR499" i="2" s="1"/>
  <c r="BR500" i="2" a="1"/>
  <c r="BR500" i="2" s="1"/>
  <c r="BR501" i="2" a="1"/>
  <c r="BR501" i="2" s="1"/>
  <c r="BR502" i="2" a="1"/>
  <c r="BR502" i="2" s="1"/>
  <c r="BR503" i="2" a="1"/>
  <c r="BR503" i="2" s="1"/>
  <c r="BR504" i="2" a="1"/>
  <c r="BR504" i="2" s="1"/>
  <c r="BR505" i="2" a="1"/>
  <c r="BR505" i="2" s="1"/>
  <c r="BR506" i="2" a="1"/>
  <c r="BR506" i="2" s="1"/>
  <c r="BR507" i="2" a="1"/>
  <c r="BR507" i="2" s="1"/>
  <c r="BR508" i="2" a="1"/>
  <c r="BR508" i="2" s="1"/>
  <c r="BR509" i="2" a="1"/>
  <c r="BR509" i="2" s="1"/>
  <c r="BR510" i="2" a="1"/>
  <c r="BR510" i="2" s="1"/>
  <c r="BR511" i="2" a="1"/>
  <c r="BR511" i="2" s="1"/>
  <c r="BR512" i="2" a="1"/>
  <c r="BR512" i="2" s="1"/>
  <c r="BR513" i="2" a="1"/>
  <c r="BR513" i="2" s="1"/>
  <c r="BR514" i="2" a="1"/>
  <c r="BR514" i="2" s="1"/>
  <c r="BR515" i="2" a="1"/>
  <c r="BR515" i="2" s="1"/>
  <c r="BR516" i="2" a="1"/>
  <c r="BR516" i="2" s="1"/>
  <c r="BR517" i="2" a="1"/>
  <c r="BR517" i="2" s="1"/>
  <c r="BR518" i="2" a="1"/>
  <c r="BR518" i="2" s="1"/>
  <c r="BR519" i="2" a="1"/>
  <c r="BR519" i="2" s="1"/>
  <c r="BR520" i="2" a="1"/>
  <c r="BR520" i="2" s="1"/>
  <c r="BR521" i="2" a="1"/>
  <c r="BR521" i="2" s="1"/>
  <c r="BR522" i="2" a="1"/>
  <c r="BR522" i="2" s="1"/>
  <c r="BR523" i="2" a="1"/>
  <c r="BR523" i="2" s="1"/>
  <c r="BR524" i="2" a="1"/>
  <c r="BR524" i="2" s="1"/>
  <c r="BR525" i="2" a="1"/>
  <c r="BR525" i="2" s="1"/>
  <c r="BR526" i="2" a="1"/>
  <c r="BR526" i="2" s="1"/>
  <c r="BR527" i="2" a="1"/>
  <c r="BR527" i="2" s="1"/>
  <c r="BR528" i="2" a="1"/>
  <c r="BR528" i="2" s="1"/>
  <c r="BR529" i="2" a="1"/>
  <c r="BR529" i="2" s="1"/>
  <c r="BR530" i="2" a="1"/>
  <c r="BR530" i="2" s="1"/>
  <c r="BR531" i="2" a="1"/>
  <c r="BR531" i="2" s="1"/>
  <c r="BR532" i="2" a="1"/>
  <c r="BR532" i="2" s="1"/>
  <c r="BR533" i="2" a="1"/>
  <c r="BR533" i="2" s="1"/>
  <c r="BR534" i="2" a="1"/>
  <c r="BR534" i="2" s="1"/>
  <c r="BR535" i="2" a="1"/>
  <c r="BR535" i="2" s="1"/>
  <c r="BR536" i="2" a="1"/>
  <c r="BR536" i="2" s="1"/>
  <c r="BR537" i="2" a="1"/>
  <c r="BR537" i="2" s="1"/>
  <c r="BR538" i="2" a="1"/>
  <c r="BR538" i="2" s="1"/>
  <c r="BR539" i="2" a="1"/>
  <c r="BR539" i="2" s="1"/>
  <c r="BR540" i="2" a="1"/>
  <c r="BR540" i="2" s="1"/>
  <c r="BR541" i="2" a="1"/>
  <c r="BR541" i="2" s="1"/>
  <c r="BR542" i="2" a="1"/>
  <c r="BR542" i="2" s="1"/>
  <c r="BR543" i="2" a="1"/>
  <c r="BR543" i="2" s="1"/>
  <c r="BR544" i="2" a="1"/>
  <c r="BR544" i="2" s="1"/>
  <c r="BR545" i="2" a="1"/>
  <c r="BR545" i="2" s="1"/>
  <c r="BR546" i="2" a="1"/>
  <c r="BR546" i="2" s="1"/>
  <c r="BR547" i="2" a="1"/>
  <c r="BR547" i="2" s="1"/>
  <c r="BR548" i="2" a="1"/>
  <c r="BR548" i="2" s="1"/>
  <c r="BR549" i="2" a="1"/>
  <c r="BR549" i="2" s="1"/>
  <c r="BR550" i="2" a="1"/>
  <c r="BR550" i="2" s="1"/>
  <c r="BR551" i="2" a="1"/>
  <c r="BR551" i="2" s="1"/>
  <c r="BR552" i="2" a="1"/>
  <c r="BR552" i="2" s="1"/>
  <c r="BR553" i="2" a="1"/>
  <c r="BR553" i="2" s="1"/>
  <c r="BR554" i="2" a="1"/>
  <c r="BR554" i="2" s="1"/>
  <c r="BR555" i="2" a="1"/>
  <c r="BR555" i="2" s="1"/>
  <c r="BR556" i="2" a="1"/>
  <c r="BR556" i="2" s="1"/>
  <c r="BR557" i="2" a="1"/>
  <c r="BR557" i="2" s="1"/>
  <c r="BR558" i="2" a="1"/>
  <c r="BR558" i="2" s="1"/>
  <c r="BR559" i="2" a="1"/>
  <c r="BR559" i="2" s="1"/>
  <c r="BR560" i="2" a="1"/>
  <c r="BR560" i="2" s="1"/>
  <c r="BR561" i="2" a="1"/>
  <c r="BR561" i="2" s="1"/>
  <c r="BR562" i="2" a="1"/>
  <c r="BR562" i="2" s="1"/>
  <c r="BR563" i="2" a="1"/>
  <c r="BR563" i="2" s="1"/>
  <c r="BR564" i="2" a="1"/>
  <c r="BR564" i="2" s="1"/>
  <c r="BR565" i="2" a="1"/>
  <c r="BR565" i="2" s="1"/>
  <c r="BR566" i="2" a="1"/>
  <c r="BR566" i="2" s="1"/>
  <c r="BS7" i="2"/>
  <c r="BS38" i="2"/>
  <c r="BS101" i="2"/>
  <c r="B34" i="3"/>
  <c r="AD13" i="1"/>
  <c r="AE13" i="1" s="1"/>
  <c r="AH13" i="1"/>
  <c r="AI13" i="1" s="1"/>
  <c r="AL13" i="1"/>
  <c r="AD14" i="1"/>
  <c r="AE14" i="1" s="1"/>
  <c r="AH14" i="1"/>
  <c r="AI14" i="1" s="1"/>
  <c r="AL14" i="1"/>
  <c r="AD15" i="1"/>
  <c r="AE15" i="1" s="1"/>
  <c r="AH15" i="1"/>
  <c r="AI15" i="1" s="1"/>
  <c r="AL15" i="1"/>
  <c r="AD16" i="1"/>
  <c r="BP14" i="2" s="1"/>
  <c r="AH16" i="1"/>
  <c r="AI16" i="1" s="1"/>
  <c r="AL16" i="1"/>
  <c r="AD17" i="1"/>
  <c r="AE17" i="1" s="1"/>
  <c r="AH17" i="1"/>
  <c r="AI17" i="1" s="1"/>
  <c r="AL17" i="1"/>
  <c r="AD18" i="1"/>
  <c r="AE18" i="1" s="1"/>
  <c r="AH18" i="1"/>
  <c r="AI18" i="1" s="1"/>
  <c r="AL18" i="1"/>
  <c r="AD19" i="1"/>
  <c r="AE19" i="1" s="1"/>
  <c r="AH19" i="1"/>
  <c r="AI19" i="1" s="1"/>
  <c r="AL19" i="1"/>
  <c r="AD20" i="1"/>
  <c r="AE20" i="1" s="1"/>
  <c r="AH20" i="1"/>
  <c r="AI20" i="1" s="1"/>
  <c r="AL20" i="1"/>
  <c r="AD21" i="1"/>
  <c r="AE21" i="1" s="1"/>
  <c r="AH21" i="1"/>
  <c r="AI21" i="1" s="1"/>
  <c r="AL21" i="1"/>
  <c r="AD22" i="1"/>
  <c r="AE22" i="1" s="1"/>
  <c r="AH22" i="1"/>
  <c r="AI22" i="1" s="1"/>
  <c r="AL22" i="1"/>
  <c r="AD23" i="1"/>
  <c r="AE23" i="1" s="1"/>
  <c r="AH23" i="1"/>
  <c r="AI23" i="1" s="1"/>
  <c r="AL23" i="1"/>
  <c r="AD24" i="1"/>
  <c r="BP325" i="2" s="1"/>
  <c r="AH24" i="1"/>
  <c r="AI24" i="1" s="1"/>
  <c r="AL24" i="1"/>
  <c r="AD25" i="1"/>
  <c r="AE25" i="1" s="1"/>
  <c r="AH25" i="1"/>
  <c r="AI25" i="1" s="1"/>
  <c r="AL25" i="1"/>
  <c r="AD26" i="1"/>
  <c r="BP257" i="2" s="1"/>
  <c r="AH26" i="1"/>
  <c r="AI26" i="1" s="1"/>
  <c r="AL26" i="1"/>
  <c r="AD27" i="1"/>
  <c r="AE27" i="1" s="1"/>
  <c r="AH27" i="1"/>
  <c r="AI27" i="1" s="1"/>
  <c r="AL27" i="1"/>
  <c r="AD28" i="1"/>
  <c r="AE28" i="1" s="1"/>
  <c r="AH28" i="1"/>
  <c r="AI28" i="1" s="1"/>
  <c r="AL28" i="1"/>
  <c r="AD29" i="1"/>
  <c r="BP8" i="2" s="1"/>
  <c r="AH29" i="1"/>
  <c r="AI29" i="1" s="1"/>
  <c r="AL29" i="1"/>
  <c r="AD30" i="1"/>
  <c r="BP359" i="2" s="1"/>
  <c r="AH30" i="1"/>
  <c r="AI30" i="1" s="1"/>
  <c r="AL30" i="1"/>
  <c r="AD31" i="1"/>
  <c r="AE31" i="1" s="1"/>
  <c r="AH31" i="1"/>
  <c r="AI31" i="1" s="1"/>
  <c r="AL31" i="1"/>
  <c r="AD32" i="1"/>
  <c r="AE32" i="1" s="1"/>
  <c r="AH32" i="1"/>
  <c r="AI32" i="1" s="1"/>
  <c r="AL32" i="1"/>
  <c r="AD33" i="1"/>
  <c r="AE33" i="1" s="1"/>
  <c r="AH33" i="1"/>
  <c r="AI33" i="1" s="1"/>
  <c r="AL33" i="1"/>
  <c r="AD34" i="1"/>
  <c r="AE34" i="1" s="1"/>
  <c r="AH34" i="1"/>
  <c r="AI34" i="1" s="1"/>
  <c r="AL34" i="1"/>
  <c r="AD35" i="1"/>
  <c r="AE35" i="1" s="1"/>
  <c r="AH35" i="1"/>
  <c r="AI35" i="1" s="1"/>
  <c r="AL35" i="1"/>
  <c r="AD36" i="1"/>
  <c r="BP214" i="2" s="1"/>
  <c r="AH36" i="1"/>
  <c r="AI36" i="1" s="1"/>
  <c r="AL36" i="1"/>
  <c r="AD37" i="1"/>
  <c r="AE37" i="1" s="1"/>
  <c r="AH37" i="1"/>
  <c r="AI37" i="1" s="1"/>
  <c r="AL37" i="1"/>
  <c r="AD38" i="1"/>
  <c r="AE38" i="1" s="1"/>
  <c r="AH38" i="1"/>
  <c r="AI38" i="1" s="1"/>
  <c r="AL38" i="1"/>
  <c r="AD39" i="1"/>
  <c r="BP308" i="2" s="1"/>
  <c r="AH39" i="1"/>
  <c r="AI39" i="1" s="1"/>
  <c r="AL39" i="1"/>
  <c r="AD40" i="1"/>
  <c r="AE40" i="1" s="1"/>
  <c r="AH40" i="1"/>
  <c r="AI40" i="1" s="1"/>
  <c r="AL40" i="1"/>
  <c r="AD41" i="1"/>
  <c r="BP307" i="2" s="1"/>
  <c r="AH41" i="1"/>
  <c r="AI41" i="1" s="1"/>
  <c r="AL41" i="1"/>
  <c r="AD42" i="1"/>
  <c r="BP20" i="2" s="1"/>
  <c r="AH42" i="1"/>
  <c r="AI42" i="1" s="1"/>
  <c r="AL42" i="1"/>
  <c r="AD43" i="1"/>
  <c r="AE43" i="1" s="1"/>
  <c r="AH43" i="1"/>
  <c r="AI43" i="1" s="1"/>
  <c r="AL43" i="1"/>
  <c r="AD44" i="1"/>
  <c r="BP270" i="2" s="1"/>
  <c r="AH44" i="1"/>
  <c r="AI44" i="1" s="1"/>
  <c r="AL44" i="1"/>
  <c r="AD45" i="1"/>
  <c r="AE45" i="1" s="1"/>
  <c r="AH45" i="1"/>
  <c r="AI45" i="1" s="1"/>
  <c r="AL45" i="1"/>
  <c r="AD46" i="1"/>
  <c r="AE46" i="1" s="1"/>
  <c r="AH46" i="1"/>
  <c r="AI46" i="1" s="1"/>
  <c r="AL46" i="1"/>
  <c r="AD47" i="1"/>
  <c r="BP272" i="2" s="1"/>
  <c r="AH47" i="1"/>
  <c r="AI47" i="1" s="1"/>
  <c r="AL47" i="1"/>
  <c r="AD48" i="1"/>
  <c r="AE48" i="1" s="1"/>
  <c r="AH48" i="1"/>
  <c r="AI48" i="1" s="1"/>
  <c r="AL48" i="1"/>
  <c r="AD49" i="1"/>
  <c r="AE49" i="1" s="1"/>
  <c r="AH49" i="1"/>
  <c r="AI49" i="1" s="1"/>
  <c r="AL49" i="1"/>
  <c r="AD50" i="1"/>
  <c r="BP274" i="2" s="1"/>
  <c r="AH50" i="1"/>
  <c r="AI50" i="1" s="1"/>
  <c r="AL50" i="1"/>
  <c r="AD51" i="1"/>
  <c r="AE51" i="1" s="1"/>
  <c r="AH51" i="1"/>
  <c r="AI51" i="1" s="1"/>
  <c r="AL51" i="1"/>
  <c r="AD52" i="1"/>
  <c r="AE52" i="1" s="1"/>
  <c r="AH52" i="1"/>
  <c r="AI52" i="1" s="1"/>
  <c r="AL52" i="1"/>
  <c r="AD53" i="1"/>
  <c r="BP276" i="2" s="1"/>
  <c r="AH53" i="1"/>
  <c r="AI53" i="1" s="1"/>
  <c r="AL53" i="1"/>
  <c r="AD54" i="1"/>
  <c r="AE54" i="1" s="1"/>
  <c r="AH54" i="1"/>
  <c r="AI54" i="1" s="1"/>
  <c r="AL54" i="1"/>
  <c r="AD55" i="1"/>
  <c r="AE55" i="1" s="1"/>
  <c r="AH55" i="1"/>
  <c r="AI55" i="1" s="1"/>
  <c r="AL55" i="1"/>
  <c r="AD56" i="1"/>
  <c r="AE56" i="1" s="1"/>
  <c r="AH56" i="1"/>
  <c r="AI56" i="1" s="1"/>
  <c r="AL56" i="1"/>
  <c r="AD57" i="1"/>
  <c r="AE57" i="1" s="1"/>
  <c r="AH57" i="1"/>
  <c r="AI57" i="1" s="1"/>
  <c r="AL57" i="1"/>
  <c r="AD58" i="1"/>
  <c r="AE58" i="1" s="1"/>
  <c r="AH58" i="1"/>
  <c r="AI58" i="1" s="1"/>
  <c r="AL58" i="1"/>
  <c r="AD59" i="1"/>
  <c r="AE59" i="1" s="1"/>
  <c r="AH59" i="1"/>
  <c r="AI59" i="1" s="1"/>
  <c r="AL59" i="1"/>
  <c r="AD60" i="1"/>
  <c r="AE60" i="1" s="1"/>
  <c r="AH60" i="1"/>
  <c r="AI60" i="1" s="1"/>
  <c r="AL60" i="1"/>
  <c r="AD61" i="1"/>
  <c r="BP282" i="2" s="1"/>
  <c r="AH61" i="1"/>
  <c r="AI61" i="1" s="1"/>
  <c r="AL61" i="1"/>
  <c r="AD62" i="1"/>
  <c r="BP312" i="2" s="1"/>
  <c r="AH62" i="1"/>
  <c r="AI62" i="1" s="1"/>
  <c r="AL62" i="1"/>
  <c r="AD63" i="1"/>
  <c r="BP492" i="2" s="1"/>
  <c r="AH63" i="1"/>
  <c r="AI63" i="1" s="1"/>
  <c r="AL63" i="1"/>
  <c r="AD64" i="1"/>
  <c r="AE64" i="1" s="1"/>
  <c r="AH64" i="1"/>
  <c r="AI64" i="1" s="1"/>
  <c r="AL64" i="1"/>
  <c r="AD65" i="1"/>
  <c r="AE65" i="1" s="1"/>
  <c r="AH65" i="1"/>
  <c r="AI65" i="1" s="1"/>
  <c r="AL65" i="1"/>
  <c r="AD66" i="1"/>
  <c r="AE66" i="1" s="1"/>
  <c r="AH66" i="1"/>
  <c r="AI66" i="1" s="1"/>
  <c r="AL66" i="1"/>
  <c r="AD67" i="1"/>
  <c r="AE67" i="1" s="1"/>
  <c r="AH67" i="1"/>
  <c r="AI67" i="1" s="1"/>
  <c r="AL67" i="1"/>
  <c r="AD68" i="1"/>
  <c r="AE68" i="1" s="1"/>
  <c r="AH68" i="1"/>
  <c r="AI68" i="1" s="1"/>
  <c r="AL68" i="1"/>
  <c r="AD69" i="1"/>
  <c r="AE69" i="1" s="1"/>
  <c r="AH69" i="1"/>
  <c r="AI69" i="1" s="1"/>
  <c r="AL69" i="1"/>
  <c r="AD70" i="1"/>
  <c r="AE70" i="1" s="1"/>
  <c r="AH70" i="1"/>
  <c r="AI70" i="1" s="1"/>
  <c r="AL70" i="1"/>
  <c r="AD71" i="1"/>
  <c r="AE71" i="1" s="1"/>
  <c r="AH71" i="1"/>
  <c r="AI71" i="1" s="1"/>
  <c r="AL71" i="1"/>
  <c r="AD72" i="1"/>
  <c r="BP290" i="2" s="1"/>
  <c r="AH72" i="1"/>
  <c r="AI72" i="1" s="1"/>
  <c r="AL72" i="1"/>
  <c r="AD73" i="1"/>
  <c r="AE73" i="1" s="1"/>
  <c r="AH73" i="1"/>
  <c r="AI73" i="1" s="1"/>
  <c r="AL73" i="1"/>
  <c r="AD74" i="1"/>
  <c r="AE74" i="1" s="1"/>
  <c r="AH74" i="1"/>
  <c r="AI74" i="1" s="1"/>
  <c r="AL74" i="1"/>
  <c r="AD75" i="1"/>
  <c r="AE75" i="1" s="1"/>
  <c r="AH75" i="1"/>
  <c r="AI75" i="1" s="1"/>
  <c r="AL75" i="1"/>
  <c r="AD76" i="1"/>
  <c r="BP291" i="2" s="1"/>
  <c r="AH76" i="1"/>
  <c r="AI76" i="1" s="1"/>
  <c r="AL76" i="1"/>
  <c r="AD77" i="1"/>
  <c r="BP358" i="2" s="1"/>
  <c r="AH77" i="1"/>
  <c r="AI77" i="1" s="1"/>
  <c r="AL77" i="1"/>
  <c r="AD78" i="1"/>
  <c r="BP413" i="2" s="1"/>
  <c r="AH78" i="1"/>
  <c r="AI78" i="1" s="1"/>
  <c r="AL78" i="1"/>
  <c r="AD79" i="1"/>
  <c r="BP164" i="2" s="1"/>
  <c r="AH79" i="1"/>
  <c r="AI79" i="1" s="1"/>
  <c r="AL79" i="1"/>
  <c r="AD80" i="1"/>
  <c r="BP293" i="2" s="1"/>
  <c r="AH80" i="1"/>
  <c r="AI80" i="1" s="1"/>
  <c r="AL80" i="1"/>
  <c r="AD81" i="1"/>
  <c r="AE81" i="1" s="1"/>
  <c r="AH81" i="1"/>
  <c r="AI81" i="1" s="1"/>
  <c r="AL81" i="1"/>
  <c r="AD82" i="1"/>
  <c r="AE82" i="1" s="1"/>
  <c r="AH82" i="1"/>
  <c r="AI82" i="1" s="1"/>
  <c r="AL82" i="1"/>
  <c r="AD83" i="1"/>
  <c r="BP305" i="2" s="1"/>
  <c r="AH83" i="1"/>
  <c r="AI83" i="1" s="1"/>
  <c r="AL83" i="1"/>
  <c r="AD84" i="1"/>
  <c r="BP295" i="2" s="1"/>
  <c r="AH84" i="1"/>
  <c r="AI84" i="1" s="1"/>
  <c r="AL84" i="1"/>
  <c r="AD85" i="1"/>
  <c r="BP230" i="2" s="1"/>
  <c r="AH85" i="1"/>
  <c r="AI85" i="1" s="1"/>
  <c r="AL85" i="1"/>
  <c r="AD86" i="1"/>
  <c r="AE86" i="1" s="1"/>
  <c r="AH86" i="1"/>
  <c r="AI86" i="1" s="1"/>
  <c r="AL86" i="1"/>
  <c r="AD87" i="1"/>
  <c r="AE87" i="1" s="1"/>
  <c r="AH87" i="1"/>
  <c r="AI87" i="1" s="1"/>
  <c r="AL87" i="1"/>
  <c r="AD88" i="1"/>
  <c r="AE88" i="1" s="1"/>
  <c r="AH88" i="1"/>
  <c r="AI88" i="1" s="1"/>
  <c r="AL88" i="1"/>
  <c r="AD89" i="1"/>
  <c r="AE89" i="1" s="1"/>
  <c r="AH89" i="1"/>
  <c r="AI89" i="1" s="1"/>
  <c r="AL89" i="1"/>
  <c r="AD90" i="1"/>
  <c r="AE90" i="1" s="1"/>
  <c r="AH90" i="1"/>
  <c r="AI90" i="1" s="1"/>
  <c r="AL90" i="1"/>
  <c r="AD91" i="1"/>
  <c r="AE91" i="1" s="1"/>
  <c r="AH91" i="1"/>
  <c r="AI91" i="1" s="1"/>
  <c r="AL91" i="1"/>
  <c r="AD92" i="1"/>
  <c r="BP35" i="2" s="1"/>
  <c r="AH92" i="1"/>
  <c r="AI92" i="1" s="1"/>
  <c r="AL92" i="1"/>
  <c r="AD93" i="1"/>
  <c r="AE93" i="1" s="1"/>
  <c r="AH93" i="1"/>
  <c r="AI93" i="1" s="1"/>
  <c r="AL93" i="1"/>
  <c r="AD94" i="1"/>
  <c r="AE94" i="1" s="1"/>
  <c r="AH94" i="1"/>
  <c r="AI94" i="1" s="1"/>
  <c r="AL94" i="1"/>
  <c r="AD95" i="1"/>
  <c r="BP299" i="2" s="1"/>
  <c r="AH95" i="1"/>
  <c r="AI95" i="1" s="1"/>
  <c r="AL95" i="1"/>
  <c r="AD96" i="1"/>
  <c r="BP315" i="2" s="1"/>
  <c r="AH96" i="1"/>
  <c r="AI96" i="1" s="1"/>
  <c r="AL96" i="1"/>
  <c r="AD97" i="1"/>
  <c r="AE97" i="1" s="1"/>
  <c r="AH97" i="1"/>
  <c r="AI97" i="1" s="1"/>
  <c r="AL97" i="1"/>
  <c r="AD98" i="1"/>
  <c r="BP166" i="2" s="1"/>
  <c r="AH98" i="1"/>
  <c r="AI98" i="1" s="1"/>
  <c r="AL98" i="1"/>
  <c r="AD99" i="1"/>
  <c r="AE99" i="1" s="1"/>
  <c r="AH99" i="1"/>
  <c r="AI99" i="1" s="1"/>
  <c r="AL99" i="1"/>
  <c r="AD100" i="1"/>
  <c r="AE100" i="1" s="1"/>
  <c r="AH100" i="1"/>
  <c r="AI100" i="1" s="1"/>
  <c r="AL100" i="1"/>
  <c r="AD101" i="1"/>
  <c r="BP521" i="2" s="1"/>
  <c r="AH101" i="1"/>
  <c r="AI101" i="1" s="1"/>
  <c r="AL101" i="1"/>
  <c r="AD102" i="1"/>
  <c r="AE102" i="1" s="1"/>
  <c r="AH102" i="1"/>
  <c r="AI102" i="1" s="1"/>
  <c r="AL102" i="1"/>
  <c r="AD103" i="1"/>
  <c r="AE103" i="1" s="1"/>
  <c r="AH103" i="1"/>
  <c r="AI103" i="1" s="1"/>
  <c r="AL103" i="1"/>
  <c r="AD104" i="1"/>
  <c r="AE104" i="1" s="1"/>
  <c r="AH104" i="1"/>
  <c r="AI104" i="1" s="1"/>
  <c r="AL104" i="1"/>
  <c r="AD105" i="1"/>
  <c r="BP304" i="2" s="1"/>
  <c r="AH105" i="1"/>
  <c r="AI105" i="1" s="1"/>
  <c r="AL105" i="1"/>
  <c r="AD106" i="1"/>
  <c r="BP100" i="2" s="1"/>
  <c r="AH106" i="1"/>
  <c r="AI106" i="1" s="1"/>
  <c r="AL106" i="1"/>
  <c r="AD107" i="1"/>
  <c r="AE107" i="1" s="1"/>
  <c r="AH107" i="1"/>
  <c r="AI107" i="1" s="1"/>
  <c r="AL107" i="1"/>
  <c r="AD108" i="1"/>
  <c r="AE108" i="1" s="1"/>
  <c r="AH108" i="1"/>
  <c r="AI108" i="1" s="1"/>
  <c r="AL108" i="1"/>
  <c r="AD109" i="1"/>
  <c r="AE109" i="1" s="1"/>
  <c r="AH109" i="1"/>
  <c r="AI109" i="1" s="1"/>
  <c r="AL109" i="1"/>
  <c r="AD110" i="1"/>
  <c r="AE110" i="1" s="1"/>
  <c r="AH110" i="1"/>
  <c r="AI110" i="1" s="1"/>
  <c r="AL110" i="1"/>
  <c r="AD111" i="1"/>
  <c r="BP320" i="2" s="1"/>
  <c r="AH111" i="1"/>
  <c r="AI111" i="1" s="1"/>
  <c r="AL111" i="1"/>
  <c r="AD112" i="1"/>
  <c r="AE112" i="1" s="1"/>
  <c r="AH112" i="1"/>
  <c r="AI112" i="1" s="1"/>
  <c r="AL112" i="1"/>
  <c r="AD113" i="1"/>
  <c r="AE113" i="1" s="1"/>
  <c r="AH113" i="1"/>
  <c r="AI113" i="1" s="1"/>
  <c r="AL113" i="1"/>
  <c r="AD114" i="1"/>
  <c r="AE114" i="1" s="1"/>
  <c r="AH114" i="1"/>
  <c r="AI114" i="1" s="1"/>
  <c r="AL114" i="1"/>
  <c r="AD115" i="1"/>
  <c r="AE115" i="1" s="1"/>
  <c r="AH115" i="1"/>
  <c r="AI115" i="1" s="1"/>
  <c r="AL115" i="1"/>
  <c r="AD116" i="1"/>
  <c r="BP52" i="2" s="1"/>
  <c r="AH116" i="1"/>
  <c r="AI116" i="1" s="1"/>
  <c r="AL116" i="1"/>
  <c r="AD117" i="1"/>
  <c r="BP525" i="2" s="1"/>
  <c r="AH117" i="1"/>
  <c r="AI117" i="1" s="1"/>
  <c r="AL117" i="1"/>
  <c r="AD118" i="1"/>
  <c r="AE118" i="1" s="1"/>
  <c r="AH118" i="1"/>
  <c r="AI118" i="1" s="1"/>
  <c r="AL118" i="1"/>
  <c r="AD119" i="1"/>
  <c r="AE119" i="1" s="1"/>
  <c r="AH119" i="1"/>
  <c r="AI119" i="1" s="1"/>
  <c r="AL119" i="1"/>
  <c r="AD120" i="1"/>
  <c r="AE120" i="1" s="1"/>
  <c r="AH120" i="1"/>
  <c r="AI120" i="1" s="1"/>
  <c r="AL120" i="1"/>
  <c r="AD121" i="1"/>
  <c r="BP520" i="2" s="1"/>
  <c r="AH121" i="1"/>
  <c r="AI121" i="1" s="1"/>
  <c r="AL121" i="1"/>
  <c r="AD122" i="1"/>
  <c r="BP202" i="2" s="1"/>
  <c r="AH122" i="1"/>
  <c r="AI122" i="1" s="1"/>
  <c r="AL122" i="1"/>
  <c r="AD123" i="1"/>
  <c r="AE123" i="1" s="1"/>
  <c r="AH123" i="1"/>
  <c r="AI123" i="1" s="1"/>
  <c r="AL123" i="1"/>
  <c r="AD124" i="1"/>
  <c r="AE124" i="1" s="1"/>
  <c r="AH124" i="1"/>
  <c r="AI124" i="1" s="1"/>
  <c r="AL124" i="1"/>
  <c r="AD125" i="1"/>
  <c r="AE125" i="1" s="1"/>
  <c r="AH125" i="1"/>
  <c r="AI125" i="1" s="1"/>
  <c r="AL125" i="1"/>
  <c r="AD126" i="1"/>
  <c r="AE126" i="1" s="1"/>
  <c r="AH126" i="1"/>
  <c r="AI126" i="1" s="1"/>
  <c r="AL126" i="1"/>
  <c r="AD127" i="1"/>
  <c r="AE127" i="1" s="1"/>
  <c r="AH127" i="1"/>
  <c r="AI127" i="1" s="1"/>
  <c r="AL127" i="1"/>
  <c r="AD128" i="1"/>
  <c r="BP10" i="2" s="1"/>
  <c r="AH128" i="1"/>
  <c r="AI128" i="1" s="1"/>
  <c r="AL128" i="1"/>
  <c r="AD129" i="1"/>
  <c r="AE129" i="1" s="1"/>
  <c r="AH129" i="1"/>
  <c r="AI129" i="1" s="1"/>
  <c r="AL129" i="1"/>
  <c r="AD130" i="1"/>
  <c r="AE130" i="1" s="1"/>
  <c r="AH130" i="1"/>
  <c r="AI130" i="1" s="1"/>
  <c r="AL130" i="1"/>
  <c r="AD131" i="1"/>
  <c r="BP168" i="2" s="1"/>
  <c r="AH131" i="1"/>
  <c r="AI131" i="1" s="1"/>
  <c r="AL131" i="1"/>
  <c r="AD132" i="1"/>
  <c r="AE132" i="1" s="1"/>
  <c r="AH132" i="1"/>
  <c r="AI132" i="1" s="1"/>
  <c r="AL132" i="1"/>
  <c r="AD133" i="1"/>
  <c r="BP532" i="2" s="1"/>
  <c r="AH133" i="1"/>
  <c r="AI133" i="1" s="1"/>
  <c r="AL133" i="1"/>
  <c r="AD134" i="1"/>
  <c r="AE134" i="1" s="1"/>
  <c r="AH134" i="1"/>
  <c r="AI134" i="1" s="1"/>
  <c r="AL134" i="1"/>
  <c r="AD135" i="1"/>
  <c r="AE135" i="1" s="1"/>
  <c r="AH135" i="1"/>
  <c r="AI135" i="1" s="1"/>
  <c r="AL135" i="1"/>
  <c r="AD136" i="1"/>
  <c r="AE136" i="1" s="1"/>
  <c r="AH136" i="1"/>
  <c r="AI136" i="1" s="1"/>
  <c r="AL136" i="1"/>
  <c r="AD137" i="1"/>
  <c r="AE137" i="1" s="1"/>
  <c r="AH137" i="1"/>
  <c r="AI137" i="1" s="1"/>
  <c r="AL137" i="1"/>
  <c r="AD138" i="1"/>
  <c r="AE138" i="1" s="1"/>
  <c r="AH138" i="1"/>
  <c r="AI138" i="1" s="1"/>
  <c r="AL138" i="1"/>
  <c r="AD139" i="1"/>
  <c r="AE139" i="1" s="1"/>
  <c r="AH139" i="1"/>
  <c r="AI139" i="1" s="1"/>
  <c r="AL139" i="1"/>
  <c r="AD140" i="1"/>
  <c r="BP104" i="2" s="1"/>
  <c r="AH140" i="1"/>
  <c r="AI140" i="1" s="1"/>
  <c r="AL140" i="1"/>
  <c r="AD141" i="1"/>
  <c r="AE141" i="1" s="1"/>
  <c r="AH141" i="1"/>
  <c r="AI141" i="1" s="1"/>
  <c r="AL141" i="1"/>
  <c r="AD142" i="1"/>
  <c r="AE142" i="1" s="1"/>
  <c r="AH142" i="1"/>
  <c r="AI142" i="1" s="1"/>
  <c r="AL142" i="1"/>
  <c r="AD143" i="1"/>
  <c r="BP170" i="2" s="1"/>
  <c r="AH143" i="1"/>
  <c r="AI143" i="1" s="1"/>
  <c r="AL143" i="1"/>
  <c r="AD144" i="1"/>
  <c r="BP501" i="2" s="1"/>
  <c r="AH144" i="1"/>
  <c r="AI144" i="1" s="1"/>
  <c r="AL144" i="1"/>
  <c r="AD145" i="1"/>
  <c r="AE145" i="1" s="1"/>
  <c r="AH145" i="1"/>
  <c r="AI145" i="1" s="1"/>
  <c r="AL145" i="1"/>
  <c r="AD146" i="1"/>
  <c r="AE146" i="1" s="1"/>
  <c r="AH146" i="1"/>
  <c r="AI146" i="1" s="1"/>
  <c r="AL146" i="1"/>
  <c r="AD147" i="1"/>
  <c r="AE147" i="1" s="1"/>
  <c r="AH147" i="1"/>
  <c r="AI147" i="1" s="1"/>
  <c r="AL147" i="1"/>
  <c r="AD148" i="1"/>
  <c r="AE148" i="1" s="1"/>
  <c r="AH148" i="1"/>
  <c r="AI148" i="1" s="1"/>
  <c r="AL148" i="1"/>
  <c r="AD149" i="1"/>
  <c r="BP470" i="2" s="1"/>
  <c r="AH149" i="1"/>
  <c r="AI149" i="1" s="1"/>
  <c r="AL149" i="1"/>
  <c r="AD150" i="1"/>
  <c r="AE150" i="1" s="1"/>
  <c r="AH150" i="1"/>
  <c r="AI150" i="1" s="1"/>
  <c r="AL150" i="1"/>
  <c r="AD151" i="1"/>
  <c r="AE151" i="1" s="1"/>
  <c r="AH151" i="1"/>
  <c r="AI151" i="1" s="1"/>
  <c r="AL151" i="1"/>
  <c r="AD152" i="1"/>
  <c r="AE152" i="1" s="1"/>
  <c r="AH152" i="1"/>
  <c r="AI152" i="1" s="1"/>
  <c r="AL152" i="1"/>
  <c r="AD153" i="1"/>
  <c r="AE153" i="1" s="1"/>
  <c r="AH153" i="1"/>
  <c r="AI153" i="1" s="1"/>
  <c r="AL153" i="1"/>
  <c r="AD154" i="1"/>
  <c r="AE154" i="1" s="1"/>
  <c r="AH154" i="1"/>
  <c r="AI154" i="1" s="1"/>
  <c r="AL154" i="1"/>
  <c r="AD155" i="1"/>
  <c r="BP429" i="2" s="1"/>
  <c r="AH155" i="1"/>
  <c r="AI155" i="1" s="1"/>
  <c r="AL155" i="1"/>
  <c r="AD156" i="1"/>
  <c r="AE156" i="1" s="1"/>
  <c r="AH156" i="1"/>
  <c r="AI156" i="1" s="1"/>
  <c r="AL156" i="1"/>
  <c r="AD157" i="1"/>
  <c r="AE157" i="1" s="1"/>
  <c r="AH157" i="1"/>
  <c r="AI157" i="1" s="1"/>
  <c r="AL157" i="1"/>
  <c r="AD158" i="1"/>
  <c r="AE158" i="1" s="1"/>
  <c r="AH158" i="1"/>
  <c r="AI158" i="1" s="1"/>
  <c r="AL158" i="1"/>
  <c r="AD159" i="1"/>
  <c r="BP340" i="2" s="1"/>
  <c r="AH159" i="1"/>
  <c r="AI159" i="1" s="1"/>
  <c r="AL159" i="1"/>
  <c r="AD160" i="1"/>
  <c r="AE160" i="1" s="1"/>
  <c r="AH160" i="1"/>
  <c r="AI160" i="1" s="1"/>
  <c r="AL160" i="1"/>
  <c r="AD161" i="1"/>
  <c r="AE161" i="1" s="1"/>
  <c r="AH161" i="1"/>
  <c r="AI161" i="1" s="1"/>
  <c r="AL161" i="1"/>
  <c r="AD162" i="1"/>
  <c r="AE162" i="1" s="1"/>
  <c r="AH162" i="1"/>
  <c r="AI162" i="1" s="1"/>
  <c r="AL162" i="1"/>
  <c r="AD163" i="1"/>
  <c r="BP152" i="2" s="1"/>
  <c r="AH163" i="1"/>
  <c r="AI163" i="1" s="1"/>
  <c r="AL163" i="1"/>
  <c r="AD164" i="1"/>
  <c r="AE164" i="1" s="1"/>
  <c r="AH164" i="1"/>
  <c r="AI164" i="1" s="1"/>
  <c r="AL164" i="1"/>
  <c r="AD165" i="1"/>
  <c r="AE165" i="1" s="1"/>
  <c r="AH165" i="1"/>
  <c r="AI165" i="1" s="1"/>
  <c r="AL165" i="1"/>
  <c r="AD166" i="1"/>
  <c r="BP345" i="2" s="1"/>
  <c r="AH166" i="1"/>
  <c r="AI166" i="1" s="1"/>
  <c r="AL166" i="1"/>
  <c r="AD167" i="1"/>
  <c r="AE167" i="1" s="1"/>
  <c r="AH167" i="1"/>
  <c r="AI167" i="1" s="1"/>
  <c r="AL167" i="1"/>
  <c r="AD168" i="1"/>
  <c r="AE168" i="1" s="1"/>
  <c r="AH168" i="1"/>
  <c r="AI168" i="1" s="1"/>
  <c r="AL168" i="1"/>
  <c r="AD169" i="1"/>
  <c r="AE169" i="1" s="1"/>
  <c r="AH169" i="1"/>
  <c r="AI169" i="1" s="1"/>
  <c r="AL169" i="1"/>
  <c r="AD170" i="1"/>
  <c r="AE170" i="1" s="1"/>
  <c r="AH170" i="1"/>
  <c r="AI170" i="1" s="1"/>
  <c r="AL170" i="1"/>
  <c r="AD171" i="1"/>
  <c r="AE171" i="1" s="1"/>
  <c r="AH171" i="1"/>
  <c r="AI171" i="1" s="1"/>
  <c r="AL171" i="1"/>
  <c r="AD172" i="1"/>
  <c r="BP348" i="2" s="1"/>
  <c r="AH172" i="1"/>
  <c r="AI172" i="1" s="1"/>
  <c r="AL172" i="1"/>
  <c r="AD173" i="1"/>
  <c r="AE173" i="1" s="1"/>
  <c r="AH173" i="1"/>
  <c r="AI173" i="1" s="1"/>
  <c r="AL173" i="1"/>
  <c r="AD174" i="1"/>
  <c r="AE174" i="1" s="1"/>
  <c r="AH174" i="1"/>
  <c r="AI174" i="1" s="1"/>
  <c r="AL174" i="1"/>
  <c r="AD175" i="1"/>
  <c r="BP82" i="2" s="1"/>
  <c r="AH175" i="1"/>
  <c r="AI175" i="1" s="1"/>
  <c r="AL175" i="1"/>
  <c r="AD176" i="1"/>
  <c r="AE176" i="1" s="1"/>
  <c r="AH176" i="1"/>
  <c r="AI176" i="1" s="1"/>
  <c r="AL176" i="1"/>
  <c r="AD177" i="1"/>
  <c r="BP352" i="2" s="1"/>
  <c r="AH177" i="1"/>
  <c r="AI177" i="1" s="1"/>
  <c r="AL177" i="1"/>
  <c r="AD178" i="1"/>
  <c r="AE178" i="1" s="1"/>
  <c r="AH178" i="1"/>
  <c r="AI178" i="1" s="1"/>
  <c r="AL178" i="1"/>
  <c r="AD179" i="1"/>
  <c r="BP354" i="2" s="1"/>
  <c r="AH179" i="1"/>
  <c r="AI179" i="1" s="1"/>
  <c r="AL179" i="1"/>
  <c r="AD180" i="1"/>
  <c r="BP356" i="2" s="1"/>
  <c r="AH180" i="1"/>
  <c r="AI180" i="1" s="1"/>
  <c r="AL180" i="1"/>
  <c r="AD181" i="1"/>
  <c r="AE181" i="1" s="1"/>
  <c r="AH181" i="1"/>
  <c r="AI181" i="1" s="1"/>
  <c r="AL181" i="1"/>
  <c r="AD182" i="1"/>
  <c r="AE182" i="1" s="1"/>
  <c r="AH182" i="1"/>
  <c r="AI182" i="1" s="1"/>
  <c r="AL182" i="1"/>
  <c r="AD183" i="1"/>
  <c r="AE183" i="1" s="1"/>
  <c r="AH183" i="1"/>
  <c r="AI183" i="1" s="1"/>
  <c r="AL183" i="1"/>
  <c r="AD184" i="1"/>
  <c r="AE184" i="1" s="1"/>
  <c r="AH184" i="1"/>
  <c r="AI184" i="1" s="1"/>
  <c r="AL184" i="1"/>
  <c r="AD185" i="1"/>
  <c r="BP375" i="2" s="1"/>
  <c r="AH185" i="1"/>
  <c r="AI185" i="1" s="1"/>
  <c r="AL185" i="1"/>
  <c r="AD186" i="1"/>
  <c r="AE186" i="1" s="1"/>
  <c r="AH186" i="1"/>
  <c r="AI186" i="1" s="1"/>
  <c r="AL186" i="1"/>
  <c r="AD187" i="1"/>
  <c r="BP136" i="2" s="1"/>
  <c r="AH187" i="1"/>
  <c r="AI187" i="1" s="1"/>
  <c r="AL187" i="1"/>
  <c r="AD188" i="1"/>
  <c r="BP469" i="2" s="1"/>
  <c r="AH188" i="1"/>
  <c r="AI188" i="1" s="1"/>
  <c r="AL188" i="1"/>
  <c r="AD189" i="1"/>
  <c r="AE189" i="1" s="1"/>
  <c r="AH189" i="1"/>
  <c r="AI189" i="1" s="1"/>
  <c r="AL189" i="1"/>
  <c r="AD190" i="1"/>
  <c r="AE190" i="1" s="1"/>
  <c r="AH190" i="1"/>
  <c r="AI190" i="1" s="1"/>
  <c r="AL190" i="1"/>
  <c r="AD191" i="1"/>
  <c r="AE191" i="1" s="1"/>
  <c r="AH191" i="1"/>
  <c r="AI191" i="1" s="1"/>
  <c r="AL191" i="1"/>
  <c r="AD192" i="1"/>
  <c r="BP16" i="2" s="1"/>
  <c r="AH192" i="1"/>
  <c r="AI192" i="1" s="1"/>
  <c r="AL192" i="1"/>
  <c r="AD193" i="1"/>
  <c r="AE193" i="1" s="1"/>
  <c r="AH193" i="1"/>
  <c r="AI193" i="1" s="1"/>
  <c r="AL193" i="1"/>
  <c r="AD194" i="1"/>
  <c r="AE194" i="1" s="1"/>
  <c r="AH194" i="1"/>
  <c r="AI194" i="1" s="1"/>
  <c r="AL194" i="1"/>
  <c r="AD195" i="1"/>
  <c r="AE195" i="1" s="1"/>
  <c r="AH195" i="1"/>
  <c r="AI195" i="1" s="1"/>
  <c r="AL195" i="1"/>
  <c r="AD196" i="1"/>
  <c r="AE196" i="1" s="1"/>
  <c r="AH196" i="1"/>
  <c r="AI196" i="1" s="1"/>
  <c r="AL196" i="1"/>
  <c r="AD197" i="1"/>
  <c r="BP27" i="2" s="1"/>
  <c r="AH197" i="1"/>
  <c r="AI197" i="1" s="1"/>
  <c r="AL197" i="1"/>
  <c r="AD198" i="1"/>
  <c r="BP150" i="2" s="1"/>
  <c r="AH198" i="1"/>
  <c r="AI198" i="1" s="1"/>
  <c r="AL198" i="1"/>
  <c r="AD199" i="1"/>
  <c r="AE199" i="1" s="1"/>
  <c r="AH199" i="1"/>
  <c r="AI199" i="1" s="1"/>
  <c r="AL199" i="1"/>
  <c r="AD200" i="1"/>
  <c r="AE200" i="1" s="1"/>
  <c r="AH200" i="1"/>
  <c r="AI200" i="1" s="1"/>
  <c r="AL200" i="1"/>
  <c r="AD201" i="1"/>
  <c r="AE201" i="1" s="1"/>
  <c r="AH201" i="1"/>
  <c r="AI201" i="1" s="1"/>
  <c r="AL201" i="1"/>
  <c r="AD202" i="1"/>
  <c r="AE202" i="1" s="1"/>
  <c r="AH202" i="1"/>
  <c r="AI202" i="1" s="1"/>
  <c r="AL202" i="1"/>
  <c r="AD203" i="1"/>
  <c r="BP116" i="2" s="1"/>
  <c r="AH203" i="1"/>
  <c r="AI203" i="1" s="1"/>
  <c r="AL203" i="1"/>
  <c r="AD204" i="1"/>
  <c r="AE204" i="1" s="1"/>
  <c r="AH204" i="1"/>
  <c r="AI204" i="1" s="1"/>
  <c r="AL204" i="1"/>
  <c r="AD205" i="1"/>
  <c r="AE205" i="1" s="1"/>
  <c r="AH205" i="1"/>
  <c r="AI205" i="1" s="1"/>
  <c r="AL205" i="1"/>
  <c r="AD206" i="1"/>
  <c r="AE206" i="1" s="1"/>
  <c r="AH206" i="1"/>
  <c r="AI206" i="1" s="1"/>
  <c r="AL206" i="1"/>
  <c r="AD207" i="1"/>
  <c r="BP29" i="2" s="1"/>
  <c r="AH207" i="1"/>
  <c r="AI207" i="1" s="1"/>
  <c r="AL207" i="1"/>
  <c r="AD208" i="1"/>
  <c r="AE208" i="1" s="1"/>
  <c r="AH208" i="1"/>
  <c r="AI208" i="1" s="1"/>
  <c r="AL208" i="1"/>
  <c r="AD209" i="1"/>
  <c r="AE209" i="1" s="1"/>
  <c r="AH209" i="1"/>
  <c r="AI209" i="1" s="1"/>
  <c r="AL209" i="1"/>
  <c r="AD210" i="1"/>
  <c r="BP102" i="2" s="1"/>
  <c r="AH210" i="1"/>
  <c r="AI210" i="1" s="1"/>
  <c r="AL210" i="1"/>
  <c r="AD211" i="1"/>
  <c r="AE211" i="1" s="1"/>
  <c r="AH211" i="1"/>
  <c r="AI211" i="1" s="1"/>
  <c r="AL211" i="1"/>
  <c r="AD212" i="1"/>
  <c r="AE212" i="1" s="1"/>
  <c r="AH212" i="1"/>
  <c r="AI212" i="1" s="1"/>
  <c r="AL212" i="1"/>
  <c r="AD213" i="1"/>
  <c r="BP403" i="2" s="1"/>
  <c r="AH213" i="1"/>
  <c r="AI213" i="1" s="1"/>
  <c r="AL213" i="1"/>
  <c r="AD214" i="1"/>
  <c r="AE214" i="1" s="1"/>
  <c r="AH214" i="1"/>
  <c r="AI214" i="1" s="1"/>
  <c r="AL214" i="1"/>
  <c r="AD215" i="1"/>
  <c r="AE215" i="1" s="1"/>
  <c r="AH215" i="1"/>
  <c r="AI215" i="1" s="1"/>
  <c r="AL215" i="1"/>
  <c r="AD216" i="1"/>
  <c r="AE216" i="1" s="1"/>
  <c r="AH216" i="1"/>
  <c r="AI216" i="1" s="1"/>
  <c r="AL216" i="1"/>
  <c r="AD217" i="1"/>
  <c r="AE217" i="1" s="1"/>
  <c r="AH217" i="1"/>
  <c r="AI217" i="1" s="1"/>
  <c r="AL217" i="1"/>
  <c r="AD218" i="1"/>
  <c r="BP407" i="2" s="1"/>
  <c r="AH218" i="1"/>
  <c r="AI218" i="1" s="1"/>
  <c r="AL218" i="1"/>
  <c r="AD219" i="1"/>
  <c r="AE219" i="1" s="1"/>
  <c r="AH219" i="1"/>
  <c r="AI219" i="1" s="1"/>
  <c r="AL219" i="1"/>
  <c r="AD220" i="1"/>
  <c r="AE220" i="1" s="1"/>
  <c r="AH220" i="1"/>
  <c r="AI220" i="1" s="1"/>
  <c r="AL220" i="1"/>
  <c r="AD221" i="1"/>
  <c r="AE221" i="1" s="1"/>
  <c r="AH221" i="1"/>
  <c r="AI221" i="1" s="1"/>
  <c r="AL221" i="1"/>
  <c r="AD222" i="1"/>
  <c r="BP327" i="2" s="1"/>
  <c r="AH222" i="1"/>
  <c r="AI222" i="1" s="1"/>
  <c r="AL222" i="1"/>
  <c r="AD223" i="1"/>
  <c r="BP370" i="2" s="1"/>
  <c r="AH223" i="1"/>
  <c r="AI223" i="1" s="1"/>
  <c r="AL223" i="1"/>
  <c r="AD224" i="1"/>
  <c r="AE224" i="1" s="1"/>
  <c r="AH224" i="1"/>
  <c r="AI224" i="1" s="1"/>
  <c r="AL224" i="1"/>
  <c r="AD225" i="1"/>
  <c r="AE225" i="1" s="1"/>
  <c r="AH225" i="1"/>
  <c r="AI225" i="1" s="1"/>
  <c r="AL225" i="1"/>
  <c r="AD226" i="1"/>
  <c r="AE226" i="1" s="1"/>
  <c r="AH226" i="1"/>
  <c r="AI226" i="1" s="1"/>
  <c r="AL226" i="1"/>
  <c r="AD227" i="1"/>
  <c r="AE227" i="1" s="1"/>
  <c r="AH227" i="1"/>
  <c r="AI227" i="1" s="1"/>
  <c r="AL227" i="1"/>
  <c r="AD228" i="1"/>
  <c r="BP392" i="2" s="1"/>
  <c r="AH228" i="1"/>
  <c r="AI228" i="1" s="1"/>
  <c r="AL228" i="1"/>
  <c r="AD229" i="1"/>
  <c r="AE229" i="1" s="1"/>
  <c r="AH229" i="1"/>
  <c r="AI229" i="1" s="1"/>
  <c r="AL229" i="1"/>
  <c r="AD230" i="1"/>
  <c r="BP439" i="2" s="1"/>
  <c r="AH230" i="1"/>
  <c r="AI230" i="1" s="1"/>
  <c r="AL230" i="1"/>
  <c r="AD231" i="1"/>
  <c r="AE231" i="1" s="1"/>
  <c r="AH231" i="1"/>
  <c r="AI231" i="1" s="1"/>
  <c r="AL231" i="1"/>
  <c r="AD232" i="1"/>
  <c r="AE232" i="1" s="1"/>
  <c r="AH232" i="1"/>
  <c r="AI232" i="1" s="1"/>
  <c r="AL232" i="1"/>
  <c r="AD233" i="1"/>
  <c r="AE233" i="1" s="1"/>
  <c r="AH233" i="1"/>
  <c r="AI233" i="1" s="1"/>
  <c r="AL233" i="1"/>
  <c r="AD234" i="1"/>
  <c r="BP138" i="2" s="1"/>
  <c r="AH234" i="1"/>
  <c r="AI234" i="1" s="1"/>
  <c r="AL234" i="1"/>
  <c r="AD235" i="1"/>
  <c r="AE235" i="1" s="1"/>
  <c r="AH235" i="1"/>
  <c r="AI235" i="1" s="1"/>
  <c r="AL235" i="1"/>
  <c r="AD236" i="1"/>
  <c r="BP64" i="2" s="1"/>
  <c r="AH236" i="1"/>
  <c r="AI236" i="1" s="1"/>
  <c r="AL236" i="1"/>
  <c r="AD237" i="1"/>
  <c r="AE237" i="1" s="1"/>
  <c r="AH237" i="1"/>
  <c r="AI237" i="1" s="1"/>
  <c r="AL237" i="1"/>
  <c r="AD238" i="1"/>
  <c r="AE238" i="1" s="1"/>
  <c r="AH238" i="1"/>
  <c r="AI238" i="1" s="1"/>
  <c r="AL238" i="1"/>
  <c r="AD239" i="1"/>
  <c r="AE239" i="1" s="1"/>
  <c r="AH239" i="1"/>
  <c r="AI239" i="1" s="1"/>
  <c r="AL239" i="1"/>
  <c r="AD240" i="1"/>
  <c r="BP445" i="2" s="1"/>
  <c r="AH240" i="1"/>
  <c r="AI240" i="1" s="1"/>
  <c r="AL240" i="1"/>
  <c r="AD241" i="1"/>
  <c r="AE241" i="1" s="1"/>
  <c r="AH241" i="1"/>
  <c r="AI241" i="1" s="1"/>
  <c r="AL241" i="1"/>
  <c r="AD242" i="1"/>
  <c r="AE242" i="1" s="1"/>
  <c r="AH242" i="1"/>
  <c r="AI242" i="1" s="1"/>
  <c r="AL242" i="1"/>
  <c r="AD243" i="1"/>
  <c r="AE243" i="1" s="1"/>
  <c r="AH243" i="1"/>
  <c r="AI243" i="1" s="1"/>
  <c r="AL243" i="1"/>
  <c r="AD244" i="1"/>
  <c r="AE244" i="1" s="1"/>
  <c r="AH244" i="1"/>
  <c r="AI244" i="1" s="1"/>
  <c r="AL244" i="1"/>
  <c r="AD245" i="1"/>
  <c r="BP18" i="2" s="1"/>
  <c r="AH245" i="1"/>
  <c r="AI245" i="1" s="1"/>
  <c r="AL245" i="1"/>
  <c r="AD246" i="1"/>
  <c r="AE246" i="1" s="1"/>
  <c r="AH246" i="1"/>
  <c r="AI246" i="1" s="1"/>
  <c r="AL246" i="1"/>
  <c r="AD247" i="1"/>
  <c r="AE247" i="1" s="1"/>
  <c r="AH247" i="1"/>
  <c r="AI247" i="1" s="1"/>
  <c r="AL247" i="1"/>
  <c r="AD248" i="1"/>
  <c r="AE248" i="1" s="1"/>
  <c r="AH248" i="1"/>
  <c r="AI248" i="1" s="1"/>
  <c r="AL248" i="1"/>
  <c r="AD249" i="1"/>
  <c r="AE249" i="1" s="1"/>
  <c r="AH249" i="1"/>
  <c r="AI249" i="1" s="1"/>
  <c r="AL249" i="1"/>
  <c r="AD250" i="1"/>
  <c r="AE250" i="1" s="1"/>
  <c r="AH250" i="1"/>
  <c r="AI250" i="1" s="1"/>
  <c r="AL250" i="1"/>
  <c r="AD251" i="1"/>
  <c r="AE251" i="1" s="1"/>
  <c r="AH251" i="1"/>
  <c r="AI251" i="1" s="1"/>
  <c r="AL251" i="1"/>
  <c r="AD252" i="1"/>
  <c r="AE252" i="1" s="1"/>
  <c r="AH252" i="1"/>
  <c r="AI252" i="1" s="1"/>
  <c r="AL252" i="1"/>
  <c r="AD253" i="1"/>
  <c r="AE253" i="1" s="1"/>
  <c r="AH253" i="1"/>
  <c r="AI253" i="1" s="1"/>
  <c r="AL253" i="1"/>
  <c r="AD254" i="1"/>
  <c r="AE254" i="1" s="1"/>
  <c r="AH254" i="1"/>
  <c r="AI254" i="1" s="1"/>
  <c r="AL254" i="1"/>
  <c r="AD255" i="1"/>
  <c r="AE255" i="1" s="1"/>
  <c r="AH255" i="1"/>
  <c r="AI255" i="1" s="1"/>
  <c r="AL255" i="1"/>
  <c r="AD256" i="1"/>
  <c r="AE256" i="1" s="1"/>
  <c r="AH256" i="1"/>
  <c r="AI256" i="1" s="1"/>
  <c r="AL256" i="1"/>
  <c r="AD257" i="1"/>
  <c r="AE257" i="1" s="1"/>
  <c r="AH257" i="1"/>
  <c r="AI257" i="1" s="1"/>
  <c r="AL257" i="1"/>
  <c r="AD258" i="1"/>
  <c r="AE258" i="1" s="1"/>
  <c r="AH258" i="1"/>
  <c r="AI258" i="1" s="1"/>
  <c r="AL258" i="1"/>
  <c r="AD259" i="1"/>
  <c r="AE259" i="1" s="1"/>
  <c r="AH259" i="1"/>
  <c r="AI259" i="1" s="1"/>
  <c r="AL259" i="1"/>
  <c r="AD260" i="1"/>
  <c r="AE260" i="1" s="1"/>
  <c r="AH260" i="1"/>
  <c r="AI260" i="1" s="1"/>
  <c r="AL260" i="1"/>
  <c r="AD261" i="1"/>
  <c r="AE261" i="1" s="1"/>
  <c r="AH261" i="1"/>
  <c r="AI261" i="1" s="1"/>
  <c r="AL261" i="1"/>
  <c r="AD262" i="1"/>
  <c r="BP134" i="2" s="1"/>
  <c r="AH262" i="1"/>
  <c r="AI262" i="1" s="1"/>
  <c r="AL262" i="1"/>
  <c r="AD263" i="1"/>
  <c r="AE263" i="1" s="1"/>
  <c r="AH263" i="1"/>
  <c r="AI263" i="1" s="1"/>
  <c r="AL263" i="1"/>
  <c r="AD264" i="1"/>
  <c r="BP464" i="2" s="1"/>
  <c r="AH264" i="1"/>
  <c r="AI264" i="1" s="1"/>
  <c r="AL264" i="1"/>
  <c r="AD265" i="1"/>
  <c r="BP466" i="2" s="1"/>
  <c r="AH265" i="1"/>
  <c r="AI265" i="1" s="1"/>
  <c r="AL265" i="1"/>
  <c r="AD266" i="1"/>
  <c r="BP386" i="2" s="1"/>
  <c r="AH266" i="1"/>
  <c r="AI266" i="1" s="1"/>
  <c r="AL266" i="1"/>
  <c r="AD267" i="1"/>
  <c r="AE267" i="1" s="1"/>
  <c r="AH267" i="1"/>
  <c r="AI267" i="1" s="1"/>
  <c r="AL267" i="1"/>
  <c r="AD268" i="1"/>
  <c r="AE268" i="1" s="1"/>
  <c r="AH268" i="1"/>
  <c r="AI268" i="1" s="1"/>
  <c r="AL268" i="1"/>
  <c r="AD269" i="1"/>
  <c r="AE269" i="1" s="1"/>
  <c r="AH269" i="1"/>
  <c r="AI269" i="1" s="1"/>
  <c r="AL269" i="1"/>
  <c r="AD270" i="1"/>
  <c r="AE270" i="1" s="1"/>
  <c r="AH270" i="1"/>
  <c r="AI270" i="1" s="1"/>
  <c r="AL270" i="1"/>
  <c r="AD271" i="1"/>
  <c r="AE271" i="1" s="1"/>
  <c r="AH271" i="1"/>
  <c r="AI271" i="1" s="1"/>
  <c r="AL271" i="1"/>
  <c r="AD272" i="1"/>
  <c r="BP353" i="2" s="1"/>
  <c r="AH272" i="1"/>
  <c r="AI272" i="1" s="1"/>
  <c r="AL272" i="1"/>
  <c r="AD273" i="1"/>
  <c r="AE273" i="1" s="1"/>
  <c r="AH273" i="1"/>
  <c r="AI273" i="1" s="1"/>
  <c r="AL273" i="1"/>
  <c r="AD274" i="1"/>
  <c r="AE274" i="1" s="1"/>
  <c r="AH274" i="1"/>
  <c r="AI274" i="1" s="1"/>
  <c r="AL274" i="1"/>
  <c r="AD275" i="1"/>
  <c r="AE275" i="1" s="1"/>
  <c r="AH275" i="1"/>
  <c r="AI275" i="1" s="1"/>
  <c r="AL275" i="1"/>
  <c r="AD276" i="1"/>
  <c r="BP240" i="2" s="1"/>
  <c r="AH276" i="1"/>
  <c r="AI276" i="1" s="1"/>
  <c r="AL276" i="1"/>
  <c r="AD277" i="1"/>
  <c r="BP211" i="2" s="1"/>
  <c r="AH277" i="1"/>
  <c r="AI277" i="1" s="1"/>
  <c r="AL277" i="1"/>
  <c r="AD278" i="1"/>
  <c r="AE278" i="1" s="1"/>
  <c r="AH278" i="1"/>
  <c r="AI278" i="1" s="1"/>
  <c r="AL278" i="1"/>
  <c r="AD279" i="1"/>
  <c r="BP471" i="2" s="1"/>
  <c r="AH279" i="1"/>
  <c r="AI279" i="1" s="1"/>
  <c r="AL279" i="1"/>
  <c r="AD280" i="1"/>
  <c r="BP391" i="2" s="1"/>
  <c r="AH280" i="1"/>
  <c r="AI280" i="1" s="1"/>
  <c r="AL280" i="1"/>
  <c r="AD281" i="1"/>
  <c r="AE281" i="1" s="1"/>
  <c r="AH281" i="1"/>
  <c r="AI281" i="1" s="1"/>
  <c r="AL281" i="1"/>
  <c r="AD282" i="1"/>
  <c r="AE282" i="1" s="1"/>
  <c r="AH282" i="1"/>
  <c r="AI282" i="1" s="1"/>
  <c r="AL282" i="1"/>
  <c r="AD283" i="1"/>
  <c r="AE283" i="1" s="1"/>
  <c r="AH283" i="1"/>
  <c r="AI283" i="1" s="1"/>
  <c r="AL283" i="1"/>
  <c r="AD284" i="1"/>
  <c r="BP513" i="2" s="1"/>
  <c r="AH284" i="1"/>
  <c r="AI284" i="1" s="1"/>
  <c r="AL284" i="1"/>
  <c r="AD285" i="1"/>
  <c r="AE285" i="1" s="1"/>
  <c r="AH285" i="1"/>
  <c r="AI285" i="1" s="1"/>
  <c r="AL285" i="1"/>
  <c r="AD286" i="1"/>
  <c r="AE286" i="1" s="1"/>
  <c r="AH286" i="1"/>
  <c r="AI286" i="1" s="1"/>
  <c r="AL286" i="1"/>
  <c r="AD287" i="1"/>
  <c r="AE287" i="1" s="1"/>
  <c r="AH287" i="1"/>
  <c r="AI287" i="1" s="1"/>
  <c r="AL287" i="1"/>
  <c r="AD288" i="1"/>
  <c r="AE288" i="1" s="1"/>
  <c r="AH288" i="1"/>
  <c r="AI288" i="1" s="1"/>
  <c r="AL288" i="1"/>
  <c r="AD289" i="1"/>
  <c r="AE289" i="1" s="1"/>
  <c r="AH289" i="1"/>
  <c r="AI289" i="1" s="1"/>
  <c r="AL289" i="1"/>
  <c r="AD290" i="1"/>
  <c r="AE290" i="1" s="1"/>
  <c r="AH290" i="1"/>
  <c r="AI290" i="1" s="1"/>
  <c r="AL290" i="1"/>
  <c r="AD291" i="1"/>
  <c r="AE291" i="1" s="1"/>
  <c r="AH291" i="1"/>
  <c r="AI291" i="1" s="1"/>
  <c r="AL291" i="1"/>
  <c r="AD292" i="1"/>
  <c r="BP377" i="2" s="1"/>
  <c r="AH292" i="1"/>
  <c r="AI292" i="1" s="1"/>
  <c r="AL292" i="1"/>
  <c r="AD293" i="1"/>
  <c r="BP227" i="2" s="1"/>
  <c r="AH293" i="1"/>
  <c r="AI293" i="1" s="1"/>
  <c r="AL293" i="1"/>
  <c r="AD294" i="1"/>
  <c r="AE294" i="1" s="1"/>
  <c r="AH294" i="1"/>
  <c r="AI294" i="1" s="1"/>
  <c r="AL294" i="1"/>
  <c r="AD295" i="1"/>
  <c r="AE295" i="1" s="1"/>
  <c r="AH295" i="1"/>
  <c r="AI295" i="1" s="1"/>
  <c r="AL295" i="1"/>
  <c r="AD296" i="1"/>
  <c r="BP321" i="2" s="1"/>
  <c r="AH296" i="1"/>
  <c r="AI296" i="1" s="1"/>
  <c r="AL296" i="1"/>
  <c r="AD297" i="1"/>
  <c r="AE297" i="1" s="1"/>
  <c r="AH297" i="1"/>
  <c r="AI297" i="1" s="1"/>
  <c r="AL297" i="1"/>
  <c r="AD298" i="1"/>
  <c r="AE298" i="1" s="1"/>
  <c r="AH298" i="1"/>
  <c r="AI298" i="1" s="1"/>
  <c r="AL298" i="1"/>
  <c r="AD299" i="1"/>
  <c r="AE299" i="1" s="1"/>
  <c r="AH299" i="1"/>
  <c r="AI299" i="1" s="1"/>
  <c r="AL299" i="1"/>
  <c r="AD300" i="1"/>
  <c r="BP225" i="2" s="1"/>
  <c r="AH300" i="1"/>
  <c r="AI300" i="1" s="1"/>
  <c r="AL300" i="1"/>
  <c r="AD301" i="1"/>
  <c r="BP294" i="2" s="1"/>
  <c r="AH301" i="1"/>
  <c r="AI301" i="1" s="1"/>
  <c r="AL301" i="1"/>
  <c r="AD302" i="1"/>
  <c r="BP200" i="2" s="1"/>
  <c r="AH302" i="1"/>
  <c r="AI302" i="1" s="1"/>
  <c r="AL302" i="1"/>
  <c r="AD303" i="1"/>
  <c r="AE303" i="1" s="1"/>
  <c r="AH303" i="1"/>
  <c r="AI303" i="1" s="1"/>
  <c r="AL303" i="1"/>
  <c r="AD304" i="1"/>
  <c r="AE304" i="1" s="1"/>
  <c r="AH304" i="1"/>
  <c r="AI304" i="1" s="1"/>
  <c r="AL304" i="1"/>
  <c r="AD305" i="1"/>
  <c r="AE305" i="1" s="1"/>
  <c r="AH305" i="1"/>
  <c r="AI305" i="1" s="1"/>
  <c r="AL305" i="1"/>
  <c r="AD306" i="1"/>
  <c r="AE306" i="1" s="1"/>
  <c r="AH306" i="1"/>
  <c r="AI306" i="1" s="1"/>
  <c r="AL306" i="1"/>
  <c r="AD307" i="1"/>
  <c r="AE307" i="1" s="1"/>
  <c r="AH307" i="1"/>
  <c r="AI307" i="1" s="1"/>
  <c r="AL307" i="1"/>
  <c r="AD308" i="1"/>
  <c r="AE308" i="1" s="1"/>
  <c r="AH308" i="1"/>
  <c r="AI308" i="1" s="1"/>
  <c r="AL308" i="1"/>
  <c r="AD309" i="1"/>
  <c r="BP519" i="2" s="1"/>
  <c r="AH309" i="1"/>
  <c r="AI309" i="1" s="1"/>
  <c r="AL309" i="1"/>
  <c r="AD310" i="1"/>
  <c r="AE310" i="1" s="1"/>
  <c r="AH310" i="1"/>
  <c r="AI310" i="1" s="1"/>
  <c r="AL310" i="1"/>
  <c r="AD311" i="1"/>
  <c r="AE311" i="1" s="1"/>
  <c r="AH311" i="1"/>
  <c r="AI311" i="1" s="1"/>
  <c r="AL311" i="1"/>
  <c r="AD312" i="1"/>
  <c r="AE312" i="1" s="1"/>
  <c r="AH312" i="1"/>
  <c r="AI312" i="1" s="1"/>
  <c r="AL312" i="1"/>
  <c r="AD313" i="1"/>
  <c r="BP551" i="2" s="1"/>
  <c r="AH313" i="1"/>
  <c r="AI313" i="1" s="1"/>
  <c r="AL313" i="1"/>
  <c r="AD314" i="1"/>
  <c r="AE314" i="1" s="1"/>
  <c r="AH314" i="1"/>
  <c r="AI314" i="1" s="1"/>
  <c r="AL314" i="1"/>
  <c r="AD315" i="1"/>
  <c r="BP231" i="2" s="1"/>
  <c r="AH315" i="1"/>
  <c r="AI315" i="1" s="1"/>
  <c r="AL315" i="1"/>
  <c r="AD316" i="1"/>
  <c r="BP374" i="2" s="1"/>
  <c r="AH316" i="1"/>
  <c r="AI316" i="1" s="1"/>
  <c r="AL316" i="1"/>
  <c r="AD317" i="1"/>
  <c r="BP169" i="2" s="1"/>
  <c r="AH317" i="1"/>
  <c r="AI317" i="1" s="1"/>
  <c r="AL317" i="1"/>
  <c r="AD318" i="1"/>
  <c r="AE318" i="1" s="1"/>
  <c r="AH318" i="1"/>
  <c r="AI318" i="1" s="1"/>
  <c r="AL318" i="1"/>
  <c r="AD319" i="1"/>
  <c r="BP167" i="2" s="1"/>
  <c r="AH319" i="1"/>
  <c r="AI319" i="1" s="1"/>
  <c r="AL319" i="1"/>
  <c r="AD320" i="1"/>
  <c r="AE320" i="1" s="1"/>
  <c r="AH320" i="1"/>
  <c r="AI320" i="1" s="1"/>
  <c r="AL320" i="1"/>
  <c r="AD321" i="1"/>
  <c r="AE321" i="1" s="1"/>
  <c r="AH321" i="1"/>
  <c r="AI321" i="1" s="1"/>
  <c r="AL321" i="1"/>
  <c r="AD322" i="1"/>
  <c r="AE322" i="1" s="1"/>
  <c r="AH322" i="1"/>
  <c r="AI322" i="1" s="1"/>
  <c r="AL322" i="1"/>
  <c r="AD323" i="1"/>
  <c r="AE323" i="1" s="1"/>
  <c r="AH323" i="1"/>
  <c r="AI323" i="1" s="1"/>
  <c r="AL323" i="1"/>
  <c r="AD324" i="1"/>
  <c r="AE324" i="1" s="1"/>
  <c r="AH324" i="1"/>
  <c r="AI324" i="1" s="1"/>
  <c r="AL324" i="1"/>
  <c r="AD325" i="1"/>
  <c r="AE325" i="1" s="1"/>
  <c r="AH325" i="1"/>
  <c r="AI325" i="1" s="1"/>
  <c r="AL325" i="1"/>
  <c r="AD326" i="1"/>
  <c r="AE326" i="1" s="1"/>
  <c r="AH326" i="1"/>
  <c r="AI326" i="1" s="1"/>
  <c r="AL326" i="1"/>
  <c r="AD327" i="1"/>
  <c r="AE327" i="1" s="1"/>
  <c r="AH327" i="1"/>
  <c r="AI327" i="1" s="1"/>
  <c r="AL327" i="1"/>
  <c r="AD328" i="1"/>
  <c r="AE328" i="1" s="1"/>
  <c r="AH328" i="1"/>
  <c r="AI328" i="1" s="1"/>
  <c r="AL328" i="1"/>
  <c r="AD329" i="1"/>
  <c r="AE329" i="1" s="1"/>
  <c r="AH329" i="1"/>
  <c r="AI329" i="1" s="1"/>
  <c r="AL329" i="1"/>
  <c r="AD330" i="1"/>
  <c r="AE330" i="1" s="1"/>
  <c r="AH330" i="1"/>
  <c r="AI330" i="1" s="1"/>
  <c r="AL330" i="1"/>
  <c r="AD331" i="1"/>
  <c r="AE331" i="1" s="1"/>
  <c r="AH331" i="1"/>
  <c r="AI331" i="1" s="1"/>
  <c r="AL331" i="1"/>
  <c r="AD332" i="1"/>
  <c r="AE332" i="1" s="1"/>
  <c r="AH332" i="1"/>
  <c r="AI332" i="1" s="1"/>
  <c r="AL332" i="1"/>
  <c r="AR5" i="2"/>
  <c r="E2" i="8"/>
  <c r="C2" i="8"/>
  <c r="H2" i="8"/>
  <c r="G2" i="8"/>
  <c r="D2" i="8"/>
  <c r="F2" i="8"/>
  <c r="N9" i="8" l="1"/>
  <c r="N67" i="8"/>
  <c r="N65" i="8"/>
  <c r="N64" i="8"/>
  <c r="N27" i="8"/>
  <c r="N73" i="8"/>
  <c r="N57" i="8"/>
  <c r="N25" i="8"/>
  <c r="N71" i="8"/>
  <c r="N55" i="8"/>
  <c r="N10" i="8"/>
  <c r="N28" i="8"/>
  <c r="N74" i="8"/>
  <c r="N58" i="8"/>
  <c r="N77" i="8"/>
  <c r="N51" i="8"/>
  <c r="N24" i="8"/>
  <c r="N70" i="8"/>
  <c r="N54" i="8"/>
  <c r="N66" i="8"/>
  <c r="N50" i="8"/>
  <c r="N23" i="8"/>
  <c r="N26" i="8"/>
  <c r="N49" i="8"/>
  <c r="N72" i="8"/>
  <c r="N56" i="8"/>
  <c r="N39" i="8"/>
  <c r="N68" i="8"/>
  <c r="N52" i="8"/>
  <c r="N47" i="8"/>
  <c r="N22" i="8"/>
  <c r="G17" i="9" s="1"/>
  <c r="N48" i="8"/>
  <c r="N8" i="8"/>
  <c r="N30" i="8"/>
  <c r="N40" i="8"/>
  <c r="N76" i="8"/>
  <c r="N60" i="8"/>
  <c r="N63" i="8"/>
  <c r="N16" i="8"/>
  <c r="N69" i="8"/>
  <c r="N53" i="8"/>
  <c r="N15" i="8"/>
  <c r="N46" i="8"/>
  <c r="N38" i="8"/>
  <c r="N62" i="8"/>
  <c r="F26" i="9"/>
  <c r="P7" i="9"/>
  <c r="F25" i="9"/>
  <c r="F24" i="9"/>
  <c r="F14" i="9"/>
  <c r="F19" i="9"/>
  <c r="F17" i="9"/>
  <c r="P12" i="9"/>
  <c r="P8" i="9"/>
  <c r="P5" i="9"/>
  <c r="F18" i="9"/>
  <c r="F13" i="9"/>
  <c r="F9" i="9"/>
  <c r="F21" i="9"/>
  <c r="P35" i="9"/>
  <c r="O2" i="8"/>
  <c r="I5" i="9" s="1"/>
  <c r="P2" i="8"/>
  <c r="J5" i="9" s="1"/>
  <c r="F20" i="9"/>
  <c r="O57" i="8"/>
  <c r="O71" i="8"/>
  <c r="O63" i="8"/>
  <c r="O25" i="8"/>
  <c r="O54" i="8"/>
  <c r="O46" i="8"/>
  <c r="S11" i="9" s="1"/>
  <c r="O22" i="8"/>
  <c r="I17" i="9" s="1"/>
  <c r="O73" i="8"/>
  <c r="O70" i="8"/>
  <c r="O62" i="8"/>
  <c r="O26" i="8"/>
  <c r="I21" i="9" s="1"/>
  <c r="O16" i="8"/>
  <c r="O53" i="8"/>
  <c r="O65" i="8"/>
  <c r="O77" i="8"/>
  <c r="O69" i="8"/>
  <c r="S34" i="9" s="1"/>
  <c r="O61" i="8"/>
  <c r="O27" i="8"/>
  <c r="O56" i="8"/>
  <c r="O52" i="8"/>
  <c r="O40" i="8"/>
  <c r="S8" i="9" s="1"/>
  <c r="O76" i="8"/>
  <c r="O68" i="8"/>
  <c r="O60" i="8"/>
  <c r="O28" i="8"/>
  <c r="O51" i="8"/>
  <c r="O39" i="8"/>
  <c r="S7" i="9" s="1"/>
  <c r="O15" i="8"/>
  <c r="O37" i="8"/>
  <c r="S5" i="9" s="1"/>
  <c r="O23" i="8"/>
  <c r="I18" i="9" s="1"/>
  <c r="O8" i="8"/>
  <c r="I9" i="9" s="1"/>
  <c r="O75" i="8"/>
  <c r="O67" i="8"/>
  <c r="O59" i="8"/>
  <c r="O29" i="8"/>
  <c r="I24" i="9" s="1"/>
  <c r="O9" i="8"/>
  <c r="O48" i="8"/>
  <c r="O50" i="8"/>
  <c r="O38" i="8"/>
  <c r="S6" i="9" s="1"/>
  <c r="O49" i="8"/>
  <c r="O74" i="8"/>
  <c r="O66" i="8"/>
  <c r="O58" i="8"/>
  <c r="O30" i="8"/>
  <c r="I25" i="9" s="1"/>
  <c r="O10" i="8"/>
  <c r="O31" i="8"/>
  <c r="I26" i="9" s="1"/>
  <c r="O72" i="8"/>
  <c r="O64" i="8"/>
  <c r="O24" i="8"/>
  <c r="I19" i="9" s="1"/>
  <c r="O55" i="8"/>
  <c r="O47" i="8"/>
  <c r="P54" i="8"/>
  <c r="P46" i="8"/>
  <c r="P22" i="8"/>
  <c r="J17" i="9" s="1"/>
  <c r="P70" i="8"/>
  <c r="P62" i="8"/>
  <c r="P25" i="8"/>
  <c r="P72" i="8"/>
  <c r="P53" i="8"/>
  <c r="P56" i="8"/>
  <c r="P64" i="8"/>
  <c r="P77" i="8"/>
  <c r="P69" i="8"/>
  <c r="P61" i="8"/>
  <c r="P26" i="8"/>
  <c r="P16" i="8"/>
  <c r="P31" i="8"/>
  <c r="J26" i="9" s="1"/>
  <c r="P52" i="8"/>
  <c r="P40" i="8"/>
  <c r="T8" i="9" s="1"/>
  <c r="P10" i="8"/>
  <c r="P76" i="8"/>
  <c r="P68" i="8"/>
  <c r="P60" i="8"/>
  <c r="P27" i="8"/>
  <c r="P57" i="8"/>
  <c r="P51" i="8"/>
  <c r="P39" i="8"/>
  <c r="T7" i="9" s="1"/>
  <c r="P15" i="8"/>
  <c r="P30" i="8"/>
  <c r="J25" i="9" s="1"/>
  <c r="P75" i="8"/>
  <c r="P67" i="8"/>
  <c r="P59" i="8"/>
  <c r="P28" i="8"/>
  <c r="P50" i="8"/>
  <c r="P38" i="8"/>
  <c r="P65" i="8"/>
  <c r="P8" i="8"/>
  <c r="J9" i="9" s="1"/>
  <c r="P74" i="8"/>
  <c r="P66" i="8"/>
  <c r="P58" i="8"/>
  <c r="P29" i="8"/>
  <c r="J24" i="9" s="1"/>
  <c r="P9" i="8"/>
  <c r="P48" i="8"/>
  <c r="P49" i="8"/>
  <c r="P37" i="8"/>
  <c r="T5" i="9" s="1"/>
  <c r="P73" i="8"/>
  <c r="P23" i="8"/>
  <c r="J18" i="9" s="1"/>
  <c r="P55" i="8"/>
  <c r="T20" i="9" s="1"/>
  <c r="P47" i="8"/>
  <c r="P71" i="8"/>
  <c r="P63" i="8"/>
  <c r="P24" i="8"/>
  <c r="J19" i="9" s="1"/>
  <c r="P39" i="9"/>
  <c r="P20" i="9"/>
  <c r="P40" i="9"/>
  <c r="P6" i="9"/>
  <c r="P14" i="9"/>
  <c r="P42" i="9"/>
  <c r="P32" i="9"/>
  <c r="P31" i="9"/>
  <c r="P11" i="9"/>
  <c r="P21" i="9"/>
  <c r="F22" i="9"/>
  <c r="F10" i="9"/>
  <c r="K2" i="8"/>
  <c r="I2" i="8"/>
  <c r="M2" i="8"/>
  <c r="F5" i="9" s="1"/>
  <c r="J2" i="8"/>
  <c r="N2" i="8" s="1"/>
  <c r="L2" i="8"/>
  <c r="P37" i="9"/>
  <c r="P19" i="9"/>
  <c r="P26" i="9"/>
  <c r="P29" i="9"/>
  <c r="P16" i="9"/>
  <c r="P36" i="9"/>
  <c r="P27" i="9"/>
  <c r="P15" i="9"/>
  <c r="P24" i="9"/>
  <c r="P38" i="9"/>
  <c r="P18" i="9"/>
  <c r="P41" i="9"/>
  <c r="P28" i="9"/>
  <c r="Q8" i="9"/>
  <c r="P33" i="9"/>
  <c r="P34" i="9"/>
  <c r="P17" i="9"/>
  <c r="P23" i="9"/>
  <c r="P22" i="9"/>
  <c r="P13" i="9"/>
  <c r="P30" i="9"/>
  <c r="F23" i="9"/>
  <c r="P25" i="9"/>
  <c r="E5" i="9"/>
  <c r="Q35" i="9"/>
  <c r="G24" i="9"/>
  <c r="G26" i="9"/>
  <c r="Q7" i="9"/>
  <c r="G25" i="9"/>
  <c r="G19" i="9"/>
  <c r="Q5" i="9"/>
  <c r="G18" i="9"/>
  <c r="BP559" i="2"/>
  <c r="BP543" i="2"/>
  <c r="BP527" i="2"/>
  <c r="BP511" i="2"/>
  <c r="BP495" i="2"/>
  <c r="BP479" i="2"/>
  <c r="BP463" i="2"/>
  <c r="BP447" i="2"/>
  <c r="BP431" i="2"/>
  <c r="BP415" i="2"/>
  <c r="BP399" i="2"/>
  <c r="BP383" i="2"/>
  <c r="BP367" i="2"/>
  <c r="BP351" i="2"/>
  <c r="BP335" i="2"/>
  <c r="BP319" i="2"/>
  <c r="BP303" i="2"/>
  <c r="BP287" i="2"/>
  <c r="BP271" i="2"/>
  <c r="BP255" i="2"/>
  <c r="BP239" i="2"/>
  <c r="BP223" i="2"/>
  <c r="BP207" i="2"/>
  <c r="BP191" i="2"/>
  <c r="BP175" i="2"/>
  <c r="BP159" i="2"/>
  <c r="BP143" i="2"/>
  <c r="BP127" i="2"/>
  <c r="BP111" i="2"/>
  <c r="BP95" i="2"/>
  <c r="BP79" i="2"/>
  <c r="BP63" i="2"/>
  <c r="BP47" i="2"/>
  <c r="BP31" i="2"/>
  <c r="BP15" i="2"/>
  <c r="BP558" i="2"/>
  <c r="BP542" i="2"/>
  <c r="BP526" i="2"/>
  <c r="BP510" i="2"/>
  <c r="BP494" i="2"/>
  <c r="BP478" i="2"/>
  <c r="BP462" i="2"/>
  <c r="BP446" i="2"/>
  <c r="BP430" i="2"/>
  <c r="BP414" i="2"/>
  <c r="BP398" i="2"/>
  <c r="BP382" i="2"/>
  <c r="BP366" i="2"/>
  <c r="BP350" i="2"/>
  <c r="BP334" i="2"/>
  <c r="BP318" i="2"/>
  <c r="BP302" i="2"/>
  <c r="BP286" i="2"/>
  <c r="BP254" i="2"/>
  <c r="BP238" i="2"/>
  <c r="BP222" i="2"/>
  <c r="BP206" i="2"/>
  <c r="BP190" i="2"/>
  <c r="BP174" i="2"/>
  <c r="BP158" i="2"/>
  <c r="BP142" i="2"/>
  <c r="BP126" i="2"/>
  <c r="BP110" i="2"/>
  <c r="BP94" i="2"/>
  <c r="BP78" i="2"/>
  <c r="BP62" i="2"/>
  <c r="BP46" i="2"/>
  <c r="BP30" i="2"/>
  <c r="BP557" i="2"/>
  <c r="BP541" i="2"/>
  <c r="BP509" i="2"/>
  <c r="BP493" i="2"/>
  <c r="BP477" i="2"/>
  <c r="BP461" i="2"/>
  <c r="BP397" i="2"/>
  <c r="BP381" i="2"/>
  <c r="BP365" i="2"/>
  <c r="BP349" i="2"/>
  <c r="BP333" i="2"/>
  <c r="BP317" i="2"/>
  <c r="BP301" i="2"/>
  <c r="BP285" i="2"/>
  <c r="BP269" i="2"/>
  <c r="BP253" i="2"/>
  <c r="BP237" i="2"/>
  <c r="BP221" i="2"/>
  <c r="BP205" i="2"/>
  <c r="BP189" i="2"/>
  <c r="BP173" i="2"/>
  <c r="BP157" i="2"/>
  <c r="BP141" i="2"/>
  <c r="BP125" i="2"/>
  <c r="BP109" i="2"/>
  <c r="BP93" i="2"/>
  <c r="BP77" i="2"/>
  <c r="BP61" i="2"/>
  <c r="BP45" i="2"/>
  <c r="BP13" i="2"/>
  <c r="BP556" i="2"/>
  <c r="BP540" i="2"/>
  <c r="BP524" i="2"/>
  <c r="BP508" i="2"/>
  <c r="BP476" i="2"/>
  <c r="BP460" i="2"/>
  <c r="BP444" i="2"/>
  <c r="BP428" i="2"/>
  <c r="BP412" i="2"/>
  <c r="BP396" i="2"/>
  <c r="BP380" i="2"/>
  <c r="BP364" i="2"/>
  <c r="BP332" i="2"/>
  <c r="BP316" i="2"/>
  <c r="BP300" i="2"/>
  <c r="BP284" i="2"/>
  <c r="BP268" i="2"/>
  <c r="BP252" i="2"/>
  <c r="BP236" i="2"/>
  <c r="BP220" i="2"/>
  <c r="BP204" i="2"/>
  <c r="BP188" i="2"/>
  <c r="BP172" i="2"/>
  <c r="BP156" i="2"/>
  <c r="BP140" i="2"/>
  <c r="BP124" i="2"/>
  <c r="BP108" i="2"/>
  <c r="BP92" i="2"/>
  <c r="BP76" i="2"/>
  <c r="BP60" i="2"/>
  <c r="BP44" i="2"/>
  <c r="BP28" i="2"/>
  <c r="BP12" i="2"/>
  <c r="BP555" i="2"/>
  <c r="BP539" i="2"/>
  <c r="BP523" i="2"/>
  <c r="BP507" i="2"/>
  <c r="BP491" i="2"/>
  <c r="BP475" i="2"/>
  <c r="BP459" i="2"/>
  <c r="BP443" i="2"/>
  <c r="BP427" i="2"/>
  <c r="BP411" i="2"/>
  <c r="BP395" i="2"/>
  <c r="BP379" i="2"/>
  <c r="BP363" i="2"/>
  <c r="BP347" i="2"/>
  <c r="BP331" i="2"/>
  <c r="BP283" i="2"/>
  <c r="BP267" i="2"/>
  <c r="BP251" i="2"/>
  <c r="BP235" i="2"/>
  <c r="BP219" i="2"/>
  <c r="BP203" i="2"/>
  <c r="BP187" i="2"/>
  <c r="BP171" i="2"/>
  <c r="BP155" i="2"/>
  <c r="BP139" i="2"/>
  <c r="BP123" i="2"/>
  <c r="BP107" i="2"/>
  <c r="BP91" i="2"/>
  <c r="BP75" i="2"/>
  <c r="BP59" i="2"/>
  <c r="BP43" i="2"/>
  <c r="BP11" i="2"/>
  <c r="BP554" i="2"/>
  <c r="BP538" i="2"/>
  <c r="BP522" i="2"/>
  <c r="BP506" i="2"/>
  <c r="BP490" i="2"/>
  <c r="BP474" i="2"/>
  <c r="BP458" i="2"/>
  <c r="BP442" i="2"/>
  <c r="BP426" i="2"/>
  <c r="BP410" i="2"/>
  <c r="BP394" i="2"/>
  <c r="BP378" i="2"/>
  <c r="BP362" i="2"/>
  <c r="BP346" i="2"/>
  <c r="BP330" i="2"/>
  <c r="BP314" i="2"/>
  <c r="BP298" i="2"/>
  <c r="BP266" i="2"/>
  <c r="BP250" i="2"/>
  <c r="BP234" i="2"/>
  <c r="BP218" i="2"/>
  <c r="BP186" i="2"/>
  <c r="BP154" i="2"/>
  <c r="BP122" i="2"/>
  <c r="BP106" i="2"/>
  <c r="BP90" i="2"/>
  <c r="BP74" i="2"/>
  <c r="BP58" i="2"/>
  <c r="BP42" i="2"/>
  <c r="BP26" i="2"/>
  <c r="BP553" i="2"/>
  <c r="BP537" i="2"/>
  <c r="BP505" i="2"/>
  <c r="BP489" i="2"/>
  <c r="BP473" i="2"/>
  <c r="BP457" i="2"/>
  <c r="BP441" i="2"/>
  <c r="BP425" i="2"/>
  <c r="BP409" i="2"/>
  <c r="BP393" i="2"/>
  <c r="BP361" i="2"/>
  <c r="BP329" i="2"/>
  <c r="BP313" i="2"/>
  <c r="BP297" i="2"/>
  <c r="BP281" i="2"/>
  <c r="BP265" i="2"/>
  <c r="BP249" i="2"/>
  <c r="BP233" i="2"/>
  <c r="BP217" i="2"/>
  <c r="BP201" i="2"/>
  <c r="BP185" i="2"/>
  <c r="BP153" i="2"/>
  <c r="BP137" i="2"/>
  <c r="BP121" i="2"/>
  <c r="BP105" i="2"/>
  <c r="BP89" i="2"/>
  <c r="BP73" i="2"/>
  <c r="BP57" i="2"/>
  <c r="BP41" i="2"/>
  <c r="BP25" i="2"/>
  <c r="BP9" i="2"/>
  <c r="BP552" i="2"/>
  <c r="BP536" i="2"/>
  <c r="BP504" i="2"/>
  <c r="BP488" i="2"/>
  <c r="BP472" i="2"/>
  <c r="BP456" i="2"/>
  <c r="BP440" i="2"/>
  <c r="BP424" i="2"/>
  <c r="BP408" i="2"/>
  <c r="BP376" i="2"/>
  <c r="BP360" i="2"/>
  <c r="BP344" i="2"/>
  <c r="BP328" i="2"/>
  <c r="BP296" i="2"/>
  <c r="BP280" i="2"/>
  <c r="BP264" i="2"/>
  <c r="BP248" i="2"/>
  <c r="BP232" i="2"/>
  <c r="BP216" i="2"/>
  <c r="BP184" i="2"/>
  <c r="BP120" i="2"/>
  <c r="BP88" i="2"/>
  <c r="BP72" i="2"/>
  <c r="BP56" i="2"/>
  <c r="BP40" i="2"/>
  <c r="BP24" i="2"/>
  <c r="BP535" i="2"/>
  <c r="BP503" i="2"/>
  <c r="BP487" i="2"/>
  <c r="BP455" i="2"/>
  <c r="BP423" i="2"/>
  <c r="BP343" i="2"/>
  <c r="BP311" i="2"/>
  <c r="BP279" i="2"/>
  <c r="BP263" i="2"/>
  <c r="BP247" i="2"/>
  <c r="BP215" i="2"/>
  <c r="BP199" i="2"/>
  <c r="BP183" i="2"/>
  <c r="BP151" i="2"/>
  <c r="BP135" i="2"/>
  <c r="BP119" i="2"/>
  <c r="BP103" i="2"/>
  <c r="BP87" i="2"/>
  <c r="BP71" i="2"/>
  <c r="BP55" i="2"/>
  <c r="BP39" i="2"/>
  <c r="BP23" i="2"/>
  <c r="BP7" i="2"/>
  <c r="BP566" i="2"/>
  <c r="BP550" i="2"/>
  <c r="BP534" i="2"/>
  <c r="BP518" i="2"/>
  <c r="BP502" i="2"/>
  <c r="BP486" i="2"/>
  <c r="BP454" i="2"/>
  <c r="BP438" i="2"/>
  <c r="BP422" i="2"/>
  <c r="BP406" i="2"/>
  <c r="BP390" i="2"/>
  <c r="BP342" i="2"/>
  <c r="BP326" i="2"/>
  <c r="BP310" i="2"/>
  <c r="BP278" i="2"/>
  <c r="BP262" i="2"/>
  <c r="BP246" i="2"/>
  <c r="BP198" i="2"/>
  <c r="BP182" i="2"/>
  <c r="BP118" i="2"/>
  <c r="BP86" i="2"/>
  <c r="BP70" i="2"/>
  <c r="BP54" i="2"/>
  <c r="BP38" i="2"/>
  <c r="BP22" i="2"/>
  <c r="BP565" i="2"/>
  <c r="BP549" i="2"/>
  <c r="BP533" i="2"/>
  <c r="BP517" i="2"/>
  <c r="BP485" i="2"/>
  <c r="BP453" i="2"/>
  <c r="BP437" i="2"/>
  <c r="BP421" i="2"/>
  <c r="BP405" i="2"/>
  <c r="BP389" i="2"/>
  <c r="BP373" i="2"/>
  <c r="BP357" i="2"/>
  <c r="BP341" i="2"/>
  <c r="BP309" i="2"/>
  <c r="BP277" i="2"/>
  <c r="BP261" i="2"/>
  <c r="BP245" i="2"/>
  <c r="BP229" i="2"/>
  <c r="BP213" i="2"/>
  <c r="BP197" i="2"/>
  <c r="BP181" i="2"/>
  <c r="BP165" i="2"/>
  <c r="BP149" i="2"/>
  <c r="BP133" i="2"/>
  <c r="BP117" i="2"/>
  <c r="BP101" i="2"/>
  <c r="BP85" i="2"/>
  <c r="BP69" i="2"/>
  <c r="BP53" i="2"/>
  <c r="BP37" i="2"/>
  <c r="BP21" i="2"/>
  <c r="BP564" i="2"/>
  <c r="BP548" i="2"/>
  <c r="BP516" i="2"/>
  <c r="BP500" i="2"/>
  <c r="BP484" i="2"/>
  <c r="BP468" i="2"/>
  <c r="BP452" i="2"/>
  <c r="BP436" i="2"/>
  <c r="BP420" i="2"/>
  <c r="BP404" i="2"/>
  <c r="BP388" i="2"/>
  <c r="BP372" i="2"/>
  <c r="BP324" i="2"/>
  <c r="BP292" i="2"/>
  <c r="BP260" i="2"/>
  <c r="BP244" i="2"/>
  <c r="BP228" i="2"/>
  <c r="BP212" i="2"/>
  <c r="BP196" i="2"/>
  <c r="BP180" i="2"/>
  <c r="BP148" i="2"/>
  <c r="BP132" i="2"/>
  <c r="BP84" i="2"/>
  <c r="BP68" i="2"/>
  <c r="BP36" i="2"/>
  <c r="BP563" i="2"/>
  <c r="BP547" i="2"/>
  <c r="BP531" i="2"/>
  <c r="BP515" i="2"/>
  <c r="BP499" i="2"/>
  <c r="BP483" i="2"/>
  <c r="BP467" i="2"/>
  <c r="BP451" i="2"/>
  <c r="BP435" i="2"/>
  <c r="BP419" i="2"/>
  <c r="BP387" i="2"/>
  <c r="BP371" i="2"/>
  <c r="BP355" i="2"/>
  <c r="BP339" i="2"/>
  <c r="BP323" i="2"/>
  <c r="BP275" i="2"/>
  <c r="BP259" i="2"/>
  <c r="BP243" i="2"/>
  <c r="BP195" i="2"/>
  <c r="BP179" i="2"/>
  <c r="BP163" i="2"/>
  <c r="BP147" i="2"/>
  <c r="BP131" i="2"/>
  <c r="BP115" i="2"/>
  <c r="BP99" i="2"/>
  <c r="BP83" i="2"/>
  <c r="BP67" i="2"/>
  <c r="BP51" i="2"/>
  <c r="BP19" i="2"/>
  <c r="BP562" i="2"/>
  <c r="BP546" i="2"/>
  <c r="BP530" i="2"/>
  <c r="BP514" i="2"/>
  <c r="BP498" i="2"/>
  <c r="BP482" i="2"/>
  <c r="BP450" i="2"/>
  <c r="BP434" i="2"/>
  <c r="BP418" i="2"/>
  <c r="BP402" i="2"/>
  <c r="BP338" i="2"/>
  <c r="BP322" i="2"/>
  <c r="BP306" i="2"/>
  <c r="BP258" i="2"/>
  <c r="BP242" i="2"/>
  <c r="BP226" i="2"/>
  <c r="BP210" i="2"/>
  <c r="BP194" i="2"/>
  <c r="BP178" i="2"/>
  <c r="BP162" i="2"/>
  <c r="BP146" i="2"/>
  <c r="BP130" i="2"/>
  <c r="BP114" i="2"/>
  <c r="BP98" i="2"/>
  <c r="BP66" i="2"/>
  <c r="BP50" i="2"/>
  <c r="BP34" i="2"/>
  <c r="BP561" i="2"/>
  <c r="BP545" i="2"/>
  <c r="BP529" i="2"/>
  <c r="BP497" i="2"/>
  <c r="BP481" i="2"/>
  <c r="BP465" i="2"/>
  <c r="BP449" i="2"/>
  <c r="BP433" i="2"/>
  <c r="BP417" i="2"/>
  <c r="BP401" i="2"/>
  <c r="BP385" i="2"/>
  <c r="BP369" i="2"/>
  <c r="BP337" i="2"/>
  <c r="BP289" i="2"/>
  <c r="BP273" i="2"/>
  <c r="BP241" i="2"/>
  <c r="BP209" i="2"/>
  <c r="BP193" i="2"/>
  <c r="BP177" i="2"/>
  <c r="BP161" i="2"/>
  <c r="BP145" i="2"/>
  <c r="BP129" i="2"/>
  <c r="BP113" i="2"/>
  <c r="BP97" i="2"/>
  <c r="BP81" i="2"/>
  <c r="BP65" i="2"/>
  <c r="BP49" i="2"/>
  <c r="BP33" i="2"/>
  <c r="BP17" i="2"/>
  <c r="BP560" i="2"/>
  <c r="BP544" i="2"/>
  <c r="BP528" i="2"/>
  <c r="BP512" i="2"/>
  <c r="BP496" i="2"/>
  <c r="BP480" i="2"/>
  <c r="BP448" i="2"/>
  <c r="BP432" i="2"/>
  <c r="BP416" i="2"/>
  <c r="BP400" i="2"/>
  <c r="BP384" i="2"/>
  <c r="BP368" i="2"/>
  <c r="BP336" i="2"/>
  <c r="BP288" i="2"/>
  <c r="BP256" i="2"/>
  <c r="BP224" i="2"/>
  <c r="BP208" i="2"/>
  <c r="BP192" i="2"/>
  <c r="BP176" i="2"/>
  <c r="BP160" i="2"/>
  <c r="BP144" i="2"/>
  <c r="BP128" i="2"/>
  <c r="BP112" i="2"/>
  <c r="BP96" i="2"/>
  <c r="BP80" i="2"/>
  <c r="BP48" i="2"/>
  <c r="BP32" i="2"/>
  <c r="AE131" i="1"/>
  <c r="AE272" i="1"/>
  <c r="AE83" i="1"/>
  <c r="AE309" i="1"/>
  <c r="AE230" i="1"/>
  <c r="AE198" i="1"/>
  <c r="AE177" i="1"/>
  <c r="AE72" i="1"/>
  <c r="AE266" i="1"/>
  <c r="AE203" i="1"/>
  <c r="AE187" i="1"/>
  <c r="AE166" i="1"/>
  <c r="AE140" i="1"/>
  <c r="AE61" i="1"/>
  <c r="AE240" i="1"/>
  <c r="AE192" i="1"/>
  <c r="AE155" i="1"/>
  <c r="AE98" i="1"/>
  <c r="AE50" i="1"/>
  <c r="AE29" i="1"/>
  <c r="AE24" i="1"/>
  <c r="AE292" i="1"/>
  <c r="AE39" i="1"/>
  <c r="AE234" i="1"/>
  <c r="AE218" i="1"/>
  <c r="AE144" i="1"/>
  <c r="AE76" i="1"/>
  <c r="AE302" i="1"/>
  <c r="AE228" i="1"/>
  <c r="AE159" i="1"/>
  <c r="AE296" i="1"/>
  <c r="AE280" i="1"/>
  <c r="AE264" i="1"/>
  <c r="AE180" i="1"/>
  <c r="AE128" i="1"/>
  <c r="AE301" i="1"/>
  <c r="AE222" i="1"/>
  <c r="AE143" i="1"/>
  <c r="AE96" i="1"/>
  <c r="AE80" i="1"/>
  <c r="AE122" i="1"/>
  <c r="AE85" i="1"/>
  <c r="AE53" i="1"/>
  <c r="AE279" i="1"/>
  <c r="AE179" i="1"/>
  <c r="AE163" i="1"/>
  <c r="AE106" i="1"/>
  <c r="AE42" i="1"/>
  <c r="AE16" i="1"/>
  <c r="AE284" i="1"/>
  <c r="AE210" i="1"/>
  <c r="AE116" i="1"/>
  <c r="AE84" i="1"/>
  <c r="AE36" i="1"/>
  <c r="AE262" i="1"/>
  <c r="AE41" i="1"/>
  <c r="C13" i="3"/>
  <c r="C8" i="3"/>
  <c r="AE121" i="1"/>
  <c r="AE276" i="1"/>
  <c r="AE105" i="1"/>
  <c r="AE197" i="1"/>
  <c r="AE207" i="1"/>
  <c r="AE175" i="1"/>
  <c r="AE30" i="1"/>
  <c r="AE133" i="1"/>
  <c r="AE265" i="1"/>
  <c r="AE117" i="1"/>
  <c r="AE92" i="1"/>
  <c r="AE62" i="1"/>
  <c r="AE47" i="1"/>
  <c r="AE77" i="1"/>
  <c r="AE111" i="1"/>
  <c r="AE101" i="1"/>
  <c r="AE293" i="1"/>
  <c r="AE185" i="1"/>
  <c r="AE313" i="1"/>
  <c r="AE277" i="1"/>
  <c r="AE79" i="1"/>
  <c r="AE44" i="1"/>
  <c r="AE63" i="1"/>
  <c r="AE316" i="1"/>
  <c r="AE315" i="1"/>
  <c r="AE223" i="1"/>
  <c r="AE213" i="1"/>
  <c r="AE319" i="1"/>
  <c r="AE188" i="1"/>
  <c r="AE26" i="1"/>
  <c r="AE300" i="1"/>
  <c r="AE78" i="1"/>
  <c r="AE236" i="1"/>
  <c r="AE149" i="1"/>
  <c r="AE317" i="1"/>
  <c r="AE245" i="1"/>
  <c r="AE172" i="1"/>
  <c r="AE95" i="1"/>
  <c r="AS5" i="2"/>
  <c r="AR167" i="2"/>
  <c r="AR550" i="2"/>
  <c r="AR113" i="2"/>
  <c r="AR101" i="2"/>
  <c r="AR109" i="2"/>
  <c r="AR105" i="2"/>
  <c r="AR471" i="2"/>
  <c r="AR560" i="2"/>
  <c r="AR506" i="2"/>
  <c r="AR507" i="2"/>
  <c r="AR463" i="2"/>
  <c r="AR501" i="2"/>
  <c r="AR175" i="2"/>
  <c r="AR39" i="2"/>
  <c r="AR380" i="2"/>
  <c r="AR244" i="2"/>
  <c r="AR354" i="2"/>
  <c r="AR314" i="2"/>
  <c r="AR521" i="2"/>
  <c r="AR253" i="2"/>
  <c r="AR451" i="2"/>
  <c r="AR56" i="2"/>
  <c r="AR25" i="2"/>
  <c r="AR321" i="2"/>
  <c r="AR166" i="2"/>
  <c r="AR283" i="2"/>
  <c r="AR140" i="2"/>
  <c r="AR486" i="2"/>
  <c r="AR523" i="2"/>
  <c r="AR98" i="2"/>
  <c r="AR382" i="2"/>
  <c r="AR324" i="2"/>
  <c r="AR475" i="2"/>
  <c r="AR345" i="2"/>
  <c r="AR146" i="2"/>
  <c r="AR376" i="2"/>
  <c r="AR89" i="2"/>
  <c r="AR183" i="2"/>
  <c r="AR15" i="2"/>
  <c r="AR234" i="2"/>
  <c r="AR125" i="2"/>
  <c r="AR147" i="2"/>
  <c r="AR487" i="2"/>
  <c r="AR16" i="2"/>
  <c r="AR529" i="2"/>
  <c r="AR554" i="2"/>
  <c r="AR248" i="2"/>
  <c r="AR55" i="2"/>
  <c r="AR402" i="2"/>
  <c r="AR374" i="2"/>
  <c r="AR562" i="2"/>
  <c r="AR490" i="2"/>
  <c r="AR86" i="2"/>
  <c r="AR188" i="2"/>
  <c r="AR528" i="2"/>
  <c r="AR209" i="2"/>
  <c r="AR476" i="2"/>
  <c r="AR178" i="2"/>
  <c r="AR78" i="2"/>
  <c r="AR213" i="2"/>
  <c r="AR442" i="2"/>
  <c r="AR8" i="2"/>
  <c r="AR82" i="2"/>
  <c r="AR222" i="2"/>
  <c r="AR515" i="2"/>
  <c r="AR43" i="2"/>
  <c r="AR452" i="2"/>
  <c r="AR388" i="2"/>
  <c r="AR137" i="2"/>
  <c r="AR510" i="2"/>
  <c r="AR386" i="2"/>
  <c r="AR384" i="2"/>
  <c r="AR423" i="2"/>
  <c r="AR474" i="2"/>
  <c r="AR138" i="2"/>
  <c r="AR443" i="2"/>
  <c r="AR365" i="2"/>
  <c r="AR148" i="2"/>
  <c r="AR168" i="2"/>
  <c r="AR241" i="2"/>
  <c r="AR512" i="2"/>
  <c r="AR294" i="2"/>
  <c r="AR298" i="2"/>
  <c r="AR268" i="2"/>
  <c r="AR52" i="2"/>
  <c r="AR295" i="2"/>
  <c r="AR233" i="2"/>
  <c r="AR497" i="2"/>
  <c r="AR273" i="2"/>
  <c r="AR548" i="2"/>
  <c r="AR267" i="2"/>
  <c r="AR509" i="2"/>
  <c r="AR491" i="2"/>
  <c r="AR312" i="2"/>
  <c r="AR514" i="2"/>
  <c r="AR135" i="2"/>
  <c r="AR508" i="2"/>
  <c r="AR256" i="2"/>
  <c r="AR59" i="2"/>
  <c r="AR544" i="2"/>
  <c r="AR197" i="2"/>
  <c r="AR448" i="2"/>
  <c r="AR310" i="2"/>
  <c r="AR279" i="2"/>
  <c r="AR84" i="2"/>
  <c r="AR500" i="2"/>
  <c r="AR276" i="2"/>
  <c r="AR149" i="2"/>
  <c r="AR377" i="2"/>
  <c r="AR230" i="2"/>
  <c r="AR62" i="2"/>
  <c r="AR193" i="2"/>
  <c r="AR180" i="2"/>
  <c r="AR231" i="2"/>
  <c r="AR107" i="2"/>
  <c r="AR299" i="2"/>
  <c r="AR187" i="2"/>
  <c r="AR155" i="2"/>
  <c r="AR551" i="2"/>
  <c r="AR217" i="2"/>
  <c r="AR60" i="2"/>
  <c r="AR387" i="2"/>
  <c r="AR34" i="2"/>
  <c r="AR206" i="2"/>
  <c r="AR527" i="2"/>
  <c r="AR13" i="2"/>
  <c r="AR458" i="2"/>
  <c r="AR391" i="2"/>
  <c r="AR416" i="2"/>
  <c r="AR133" i="2"/>
  <c r="AR385" i="2"/>
  <c r="AR300" i="2"/>
  <c r="AR522" i="2"/>
  <c r="AR48" i="2"/>
  <c r="AR494" i="2"/>
  <c r="AR405" i="2"/>
  <c r="AR250" i="2"/>
  <c r="AR492" i="2"/>
  <c r="AR318" i="2"/>
  <c r="AR208" i="2"/>
  <c r="AR399" i="2"/>
  <c r="AR426" i="2"/>
  <c r="AR462" i="2"/>
  <c r="AR269" i="2"/>
  <c r="AR88" i="2"/>
  <c r="AR326" i="2"/>
  <c r="AR32" i="2"/>
  <c r="AR160" i="2"/>
  <c r="AR303" i="2"/>
  <c r="AR535" i="2"/>
  <c r="AR164" i="2"/>
  <c r="AR20" i="2"/>
  <c r="AR502" i="2"/>
  <c r="AR9" i="2"/>
  <c r="AR381" i="2"/>
  <c r="AR192" i="2"/>
  <c r="AR275" i="2"/>
  <c r="AR538" i="2"/>
  <c r="AR394" i="2"/>
  <c r="AR504" i="2"/>
  <c r="AR339" i="2"/>
  <c r="AR260" i="2"/>
  <c r="AR132" i="2"/>
  <c r="AR201" i="2"/>
  <c r="AR83" i="2"/>
  <c r="AR524" i="2"/>
  <c r="AR344" i="2"/>
  <c r="AR151" i="2"/>
  <c r="AR530" i="2"/>
  <c r="AR547" i="2"/>
  <c r="AR235" i="2"/>
  <c r="AR467" i="2"/>
  <c r="AR115" i="2"/>
  <c r="AR214" i="2"/>
  <c r="AR333" i="2"/>
  <c r="AR66" i="2"/>
  <c r="AR136" i="2"/>
  <c r="AR351" i="2"/>
  <c r="AR356" i="2"/>
  <c r="AR228" i="2"/>
  <c r="AR440" i="2"/>
  <c r="AR247" i="2"/>
  <c r="AR134" i="2"/>
  <c r="AR205" i="2"/>
  <c r="AR341" i="2"/>
  <c r="AR111" i="2"/>
  <c r="AR516" i="2"/>
  <c r="AR543" i="2"/>
  <c r="AR219" i="2"/>
  <c r="AR561" i="2"/>
  <c r="AR45" i="2"/>
  <c r="AR407" i="2"/>
  <c r="AR29" i="2"/>
  <c r="AR340" i="2"/>
  <c r="AR363" i="2"/>
  <c r="AR473" i="2"/>
  <c r="AR357" i="2"/>
  <c r="AR232" i="2"/>
  <c r="AR398" i="2"/>
  <c r="AR120" i="2"/>
  <c r="AR424" i="2"/>
  <c r="AR80" i="2"/>
  <c r="AR401" i="2"/>
  <c r="AR77" i="2"/>
  <c r="AR439" i="2"/>
  <c r="AR278" i="2"/>
  <c r="AR184" i="2"/>
  <c r="AR316" i="2"/>
  <c r="AR311" i="2"/>
  <c r="AR293" i="2"/>
  <c r="AR525" i="2"/>
  <c r="AR26" i="2"/>
  <c r="AR409" i="2"/>
  <c r="AR116" i="2"/>
  <c r="AR129" i="2"/>
  <c r="AR317" i="2"/>
  <c r="AR404" i="2"/>
  <c r="AR30" i="2"/>
  <c r="AR108" i="2"/>
  <c r="AR392" i="2"/>
  <c r="AR121" i="2"/>
  <c r="AR97" i="2"/>
  <c r="AR96" i="2"/>
  <c r="AR334" i="2"/>
  <c r="AR271" i="2"/>
  <c r="AR141" i="2"/>
  <c r="AR191" i="2"/>
  <c r="AR503" i="2"/>
  <c r="AR47" i="2"/>
  <c r="AR511" i="2"/>
  <c r="AR461" i="2"/>
  <c r="AR383" i="2"/>
  <c r="AR264" i="2"/>
  <c r="AR428" i="2"/>
  <c r="AR71" i="2"/>
  <c r="AR422" i="2"/>
  <c r="AR289" i="2"/>
  <c r="AR99" i="2"/>
  <c r="AR478" i="2"/>
  <c r="AR35" i="2"/>
  <c r="AR301" i="2"/>
  <c r="AR556" i="2"/>
  <c r="AR104" i="2"/>
  <c r="AR181" i="2"/>
  <c r="AR330" i="2"/>
  <c r="AR91" i="2"/>
  <c r="AR277" i="2"/>
  <c r="AR364" i="2"/>
  <c r="AR163" i="2"/>
  <c r="AR367" i="2"/>
  <c r="AR435" i="2"/>
  <c r="AR211" i="2"/>
  <c r="AR286" i="2"/>
  <c r="AR154" i="2"/>
  <c r="AR93" i="2"/>
  <c r="AR65" i="2"/>
  <c r="AR437" i="2"/>
  <c r="AR531" i="2"/>
  <c r="AR31" i="2"/>
  <c r="AR319" i="2"/>
  <c r="AR397" i="2"/>
  <c r="AR227" i="2"/>
  <c r="AR200" i="2"/>
  <c r="AR304" i="2"/>
  <c r="AR158" i="2"/>
  <c r="AR420" i="2"/>
  <c r="AR520" i="2"/>
  <c r="AR368" i="2"/>
  <c r="AR327" i="2"/>
  <c r="AR292" i="2"/>
  <c r="AR54" i="2"/>
  <c r="AR533" i="2"/>
  <c r="AR223" i="2"/>
  <c r="AR127" i="2"/>
  <c r="AR557" i="2"/>
  <c r="AR22" i="2"/>
  <c r="AR360" i="2"/>
  <c r="AR358" i="2"/>
  <c r="AR285" i="2"/>
  <c r="AR541" i="2"/>
  <c r="AR238" i="2"/>
  <c r="AR322" i="2"/>
  <c r="AR297" i="2"/>
  <c r="AR67" i="2"/>
  <c r="AR18" i="2"/>
  <c r="AR488" i="2"/>
  <c r="AR542" i="2"/>
  <c r="AR198" i="2"/>
  <c r="AR349" i="2"/>
  <c r="AR106" i="2"/>
  <c r="AR204" i="2"/>
  <c r="AR434" i="2"/>
  <c r="AR371" i="2"/>
  <c r="AR94" i="2"/>
  <c r="AR266" i="2"/>
  <c r="AR456" i="2"/>
  <c r="AR242" i="2"/>
  <c r="AR7" i="2"/>
  <c r="AR414" i="2"/>
  <c r="AR460" i="2"/>
  <c r="AR221" i="2"/>
  <c r="AR378" i="2"/>
  <c r="AR24" i="2"/>
  <c r="AR143" i="2"/>
  <c r="AR396" i="2"/>
  <c r="AR563" i="2"/>
  <c r="AR284" i="2"/>
  <c r="AR254" i="2"/>
  <c r="AR68" i="2"/>
  <c r="AR61" i="2"/>
  <c r="AR489" i="2"/>
  <c r="AR331" i="2"/>
  <c r="AR545" i="2"/>
  <c r="AR290" i="2"/>
  <c r="AR119" i="2"/>
  <c r="AR320" i="2"/>
  <c r="AR58" i="2"/>
  <c r="AR10" i="2"/>
  <c r="AR128" i="2"/>
  <c r="AR555" i="2"/>
  <c r="AR390" i="2"/>
  <c r="AR436" i="2"/>
  <c r="AR176" i="2"/>
  <c r="AR307" i="2"/>
  <c r="AR281" i="2"/>
  <c r="AR46" i="2"/>
  <c r="AR153" i="2"/>
  <c r="AR123" i="2"/>
  <c r="AR447" i="2"/>
  <c r="AR117" i="2"/>
  <c r="AR169" i="2"/>
  <c r="AR350" i="2"/>
  <c r="AR308" i="2"/>
  <c r="AR157" i="2"/>
  <c r="AR224" i="2"/>
  <c r="AR263" i="2"/>
  <c r="AR498" i="2"/>
  <c r="AR477" i="2"/>
  <c r="AR419" i="2"/>
  <c r="AR280" i="2"/>
  <c r="AR454" i="2"/>
  <c r="AR315" i="2"/>
  <c r="AR156" i="2"/>
  <c r="AR309" i="2"/>
  <c r="AR171" i="2"/>
  <c r="AR122" i="2"/>
  <c r="AR112" i="2"/>
  <c r="AR170" i="2"/>
  <c r="AR19" i="2"/>
  <c r="AR338" i="2"/>
  <c r="AR53" i="2"/>
  <c r="AR517" i="2"/>
  <c r="AR302" i="2"/>
  <c r="AR194" i="2"/>
  <c r="AR465" i="2"/>
  <c r="AR272" i="2"/>
  <c r="AR459" i="2"/>
  <c r="AR42" i="2"/>
  <c r="AR51" i="2"/>
  <c r="AR352" i="2"/>
  <c r="AR413" i="2"/>
  <c r="AR262" i="2"/>
  <c r="AR519" i="2"/>
  <c r="AR479" i="2"/>
  <c r="AR28" i="2"/>
  <c r="AR174" i="2"/>
  <c r="AR453" i="2"/>
  <c r="AR536" i="2"/>
  <c r="AR400" i="2"/>
  <c r="AR102" i="2"/>
  <c r="AR564" i="2"/>
  <c r="AR76" i="2"/>
  <c r="AR50" i="2"/>
  <c r="AR265" i="2"/>
  <c r="AR202" i="2"/>
  <c r="AR14" i="2"/>
  <c r="AR469" i="2"/>
  <c r="AR261" i="2"/>
  <c r="AR412" i="2"/>
  <c r="AR21" i="2"/>
  <c r="AR17" i="2"/>
  <c r="AR375" i="2"/>
  <c r="AR195" i="2"/>
  <c r="AR537" i="2"/>
  <c r="AR305" i="2"/>
  <c r="AR395" i="2"/>
  <c r="AR410" i="2"/>
  <c r="AR239" i="2"/>
  <c r="AR90" i="2"/>
  <c r="AR482" i="2"/>
  <c r="AR131" i="2"/>
  <c r="AR162" i="2"/>
  <c r="AR408" i="2"/>
  <c r="AR372" i="2"/>
  <c r="AR415" i="2"/>
  <c r="AR38" i="2"/>
  <c r="AR237" i="2"/>
  <c r="AR505" i="2"/>
  <c r="AR118" i="2"/>
  <c r="AR189" i="2"/>
  <c r="AR23" i="2"/>
  <c r="AR369" i="2"/>
  <c r="AR472" i="2"/>
  <c r="AR325" i="2"/>
  <c r="AR100" i="2"/>
  <c r="AR438" i="2"/>
  <c r="AR484" i="2"/>
  <c r="AR81" i="2"/>
  <c r="AR252" i="2"/>
  <c r="AR207" i="2"/>
  <c r="AR161" i="2"/>
  <c r="AR470" i="2"/>
  <c r="AR493" i="2"/>
  <c r="AR218" i="2"/>
  <c r="AR37" i="2"/>
  <c r="AR203" i="2"/>
  <c r="AR57" i="2"/>
  <c r="AR196" i="2"/>
  <c r="AR421" i="2"/>
  <c r="AR114" i="2"/>
  <c r="AR306" i="2"/>
  <c r="AR362" i="2"/>
  <c r="AR190" i="2"/>
  <c r="AR103" i="2"/>
  <c r="AR379" i="2"/>
  <c r="AR425" i="2"/>
  <c r="AR342" i="2"/>
  <c r="AR513" i="2"/>
  <c r="AR532" i="2"/>
  <c r="AR346" i="2"/>
  <c r="AR446" i="2"/>
  <c r="AR359" i="2"/>
  <c r="AR406" i="2"/>
  <c r="AR36" i="2"/>
  <c r="AR328" i="2"/>
  <c r="AR313" i="2"/>
  <c r="AR139" i="2"/>
  <c r="AR389" i="2"/>
  <c r="AR449" i="2"/>
  <c r="AR418" i="2"/>
  <c r="AR144" i="2"/>
  <c r="AR457" i="2"/>
  <c r="AR185" i="2"/>
  <c r="AR553" i="2"/>
  <c r="AR69" i="2"/>
  <c r="AR124" i="2"/>
  <c r="AR40" i="2"/>
  <c r="AR41" i="2"/>
  <c r="AR552" i="2"/>
  <c r="AR444" i="2"/>
  <c r="AR323" i="2"/>
  <c r="AR72" i="2"/>
  <c r="AR110" i="2"/>
  <c r="AR44" i="2"/>
  <c r="AR179" i="2"/>
  <c r="AR236" i="2"/>
  <c r="AR337" i="2"/>
  <c r="AR70" i="2"/>
  <c r="AR441" i="2"/>
  <c r="AR430" i="2"/>
  <c r="AR95" i="2"/>
  <c r="AR79" i="2"/>
  <c r="AR566" i="2"/>
  <c r="AR526" i="2"/>
  <c r="AR259" i="2"/>
  <c r="AR142" i="2"/>
  <c r="AR274" i="2"/>
  <c r="AR92" i="2"/>
  <c r="AR361" i="2"/>
  <c r="AR210" i="2"/>
  <c r="AR393" i="2"/>
  <c r="AR255" i="2"/>
  <c r="AR348" i="2"/>
  <c r="AR212" i="2"/>
  <c r="AR291" i="2"/>
  <c r="AR282" i="2"/>
  <c r="AR27" i="2"/>
  <c r="AR288" i="2"/>
  <c r="AR343" i="2"/>
  <c r="AR445" i="2"/>
  <c r="AR347" i="2"/>
  <c r="AR216" i="2"/>
  <c r="AR270" i="2"/>
  <c r="AR245" i="2"/>
  <c r="AR240" i="2"/>
  <c r="AR464" i="2"/>
  <c r="AR485" i="2"/>
  <c r="AR534" i="2"/>
  <c r="AR427" i="2"/>
  <c r="AR432" i="2"/>
  <c r="AR199" i="2"/>
  <c r="AR565" i="2"/>
  <c r="AR130" i="2"/>
  <c r="AR243" i="2"/>
  <c r="AR495" i="2"/>
  <c r="AR182" i="2"/>
  <c r="AR63" i="2"/>
  <c r="AR225" i="2"/>
  <c r="AR172" i="2"/>
  <c r="AR373" i="2"/>
  <c r="AR257" i="2"/>
  <c r="AR150" i="2"/>
  <c r="AR481" i="2"/>
  <c r="AR468" i="2"/>
  <c r="AR87" i="2"/>
  <c r="AR49" i="2"/>
  <c r="AR480" i="2"/>
  <c r="AR165" i="2"/>
  <c r="AR159" i="2"/>
  <c r="AR466" i="2"/>
  <c r="AR229" i="2"/>
  <c r="AR558" i="2"/>
  <c r="AR433" i="2"/>
  <c r="AR499" i="2"/>
  <c r="AR355" i="2"/>
  <c r="AR336" i="2"/>
  <c r="AR215" i="2"/>
  <c r="AR220" i="2"/>
  <c r="AR173" i="2"/>
  <c r="AR483" i="2"/>
  <c r="AR258" i="2"/>
  <c r="AR559" i="2"/>
  <c r="AR75" i="2"/>
  <c r="AR226" i="2"/>
  <c r="AR429" i="2"/>
  <c r="AR12" i="2"/>
  <c r="AR287" i="2"/>
  <c r="AR417" i="2"/>
  <c r="AR145" i="2"/>
  <c r="AR546" i="2"/>
  <c r="AR85" i="2"/>
  <c r="AR539" i="2"/>
  <c r="AR73" i="2"/>
  <c r="AR411" i="2"/>
  <c r="AR353" i="2"/>
  <c r="AR540" i="2"/>
  <c r="AR246" i="2"/>
  <c r="AR177" i="2"/>
  <c r="AR450" i="2"/>
  <c r="AR186" i="2"/>
  <c r="AR403" i="2"/>
  <c r="AR296" i="2"/>
  <c r="AR329" i="2"/>
  <c r="AR33" i="2"/>
  <c r="AR152" i="2"/>
  <c r="AR251" i="2"/>
  <c r="AR249" i="2"/>
  <c r="AR335" i="2"/>
  <c r="AR126" i="2"/>
  <c r="AR455" i="2"/>
  <c r="AR74" i="2"/>
  <c r="AR366" i="2"/>
  <c r="AR332" i="2"/>
  <c r="AR518" i="2"/>
  <c r="AR431" i="2"/>
  <c r="AR11" i="2"/>
  <c r="AR496" i="2"/>
  <c r="AR64" i="2"/>
  <c r="AR549" i="2"/>
  <c r="AR370" i="2"/>
  <c r="BP5" i="2" l="1"/>
  <c r="I14" i="9"/>
  <c r="G14" i="9"/>
  <c r="J14" i="9"/>
  <c r="S22" i="9"/>
  <c r="G13" i="9"/>
  <c r="J13" i="9"/>
  <c r="I13" i="9"/>
  <c r="S37" i="9"/>
  <c r="T21" i="9"/>
  <c r="S42" i="9"/>
  <c r="T13" i="9"/>
  <c r="T23" i="9"/>
  <c r="T14" i="9"/>
  <c r="T37" i="9"/>
  <c r="T42" i="9"/>
  <c r="S36" i="9"/>
  <c r="T40" i="9"/>
  <c r="Q6" i="9"/>
  <c r="S40" i="9"/>
  <c r="T6" i="9"/>
  <c r="I23" i="9"/>
  <c r="S41" i="9"/>
  <c r="S38" i="9"/>
  <c r="T35" i="9"/>
  <c r="J23" i="9"/>
  <c r="S13" i="9"/>
  <c r="T12" i="9"/>
  <c r="S26" i="9"/>
  <c r="T29" i="9"/>
  <c r="S19" i="9"/>
  <c r="S30" i="9"/>
  <c r="S28" i="9"/>
  <c r="T22" i="9"/>
  <c r="T28" i="9"/>
  <c r="T25" i="9"/>
  <c r="S27" i="9"/>
  <c r="S31" i="9"/>
  <c r="S15" i="9"/>
  <c r="I20" i="9"/>
  <c r="S14" i="9"/>
  <c r="T38" i="9"/>
  <c r="J21" i="9"/>
  <c r="S20" i="9"/>
  <c r="I22" i="9"/>
  <c r="S17" i="9"/>
  <c r="J20" i="9"/>
  <c r="S33" i="9"/>
  <c r="T11" i="9"/>
  <c r="S24" i="9"/>
  <c r="T32" i="9"/>
  <c r="T26" i="9"/>
  <c r="T39" i="9"/>
  <c r="T31" i="9"/>
  <c r="Q37" i="9"/>
  <c r="S16" i="9"/>
  <c r="J10" i="9"/>
  <c r="S25" i="9"/>
  <c r="T17" i="9"/>
  <c r="I10" i="9"/>
  <c r="T34" i="9"/>
  <c r="S21" i="9"/>
  <c r="T19" i="9"/>
  <c r="S29" i="9"/>
  <c r="T16" i="9"/>
  <c r="J22" i="9"/>
  <c r="T18" i="9"/>
  <c r="S18" i="9"/>
  <c r="T27" i="9"/>
  <c r="T36" i="9"/>
  <c r="S35" i="9"/>
  <c r="T24" i="9"/>
  <c r="Q28" i="9"/>
  <c r="S32" i="9"/>
  <c r="T41" i="9"/>
  <c r="S39" i="9"/>
  <c r="T30" i="9"/>
  <c r="T15" i="9"/>
  <c r="S23" i="9"/>
  <c r="Q16" i="9"/>
  <c r="Q36" i="9"/>
  <c r="Q11" i="9"/>
  <c r="S12" i="9"/>
  <c r="Q42" i="9"/>
  <c r="T33" i="9"/>
  <c r="Q15" i="9"/>
  <c r="Q21" i="9"/>
  <c r="G21" i="9"/>
  <c r="Q17" i="9"/>
  <c r="Q33" i="9"/>
  <c r="Q41" i="9"/>
  <c r="Q38" i="9"/>
  <c r="G5" i="9"/>
  <c r="Q20" i="9"/>
  <c r="Q30" i="9"/>
  <c r="Q13" i="9"/>
  <c r="Q40" i="9"/>
  <c r="Q39" i="9"/>
  <c r="Q25" i="9"/>
  <c r="Q12" i="9"/>
  <c r="Q22" i="9"/>
  <c r="Q31" i="9"/>
  <c r="Q32" i="9"/>
  <c r="Q23" i="9"/>
  <c r="Q24" i="9"/>
  <c r="Q19" i="9"/>
  <c r="G10" i="9"/>
  <c r="G9" i="9"/>
  <c r="Q14" i="9"/>
  <c r="G22" i="9"/>
  <c r="G23" i="9"/>
  <c r="G20" i="9"/>
  <c r="Q27" i="9"/>
  <c r="Q18" i="9"/>
  <c r="Q29" i="9"/>
  <c r="Q34" i="9"/>
  <c r="Q26" i="9"/>
  <c r="C20" i="3"/>
  <c r="C23" i="3"/>
  <c r="C22" i="3"/>
  <c r="C21" i="3"/>
  <c r="C16" i="3"/>
  <c r="C17" i="3" s="1"/>
  <c r="AT5" i="2"/>
  <c r="AS301" i="2"/>
  <c r="AS559" i="2"/>
  <c r="AS232" i="2"/>
  <c r="AS73" i="2"/>
  <c r="AS286" i="2"/>
  <c r="AS112" i="2"/>
  <c r="AS131" i="2"/>
  <c r="AS269" i="2"/>
  <c r="AS406" i="2"/>
  <c r="AS557" i="2"/>
  <c r="AS531" i="2"/>
  <c r="AS61" i="2"/>
  <c r="AS37" i="2"/>
  <c r="AS323" i="2"/>
  <c r="AS157" i="2"/>
  <c r="AS28" i="2"/>
  <c r="AS434" i="2"/>
  <c r="AS171" i="2"/>
  <c r="AS254" i="2"/>
  <c r="AS482" i="2"/>
  <c r="AS317" i="2"/>
  <c r="AS560" i="2"/>
  <c r="AS452" i="2"/>
  <c r="AS431" i="2"/>
  <c r="AS348" i="2"/>
  <c r="AS322" i="2"/>
  <c r="AS106" i="2"/>
  <c r="AS116" i="2"/>
  <c r="AS163" i="2"/>
  <c r="AS227" i="2"/>
  <c r="AS55" i="2"/>
  <c r="AS436" i="2"/>
  <c r="AS52" i="2"/>
  <c r="AS165" i="2"/>
  <c r="AS262" i="2"/>
  <c r="AS316" i="2"/>
  <c r="AS401" i="2"/>
  <c r="AS25" i="2"/>
  <c r="AS540" i="2"/>
  <c r="AS387" i="2"/>
  <c r="AS94" i="2"/>
  <c r="AS410" i="2"/>
  <c r="AS465" i="2"/>
  <c r="AS541" i="2"/>
  <c r="AS63" i="2"/>
  <c r="AS120" i="2"/>
  <c r="AS443" i="2"/>
  <c r="AS214" i="2"/>
  <c r="AS175" i="2"/>
  <c r="AS500" i="2"/>
  <c r="AS493" i="2"/>
  <c r="AS168" i="2"/>
  <c r="AS184" i="2"/>
  <c r="AS510" i="2"/>
  <c r="AS425" i="2"/>
  <c r="AS14" i="2"/>
  <c r="AS507" i="2"/>
  <c r="AS98" i="2"/>
  <c r="AS537" i="2"/>
  <c r="AS191" i="2"/>
  <c r="AS496" i="2"/>
  <c r="AS9" i="2"/>
  <c r="AS22" i="2"/>
  <c r="AS307" i="2"/>
  <c r="AS556" i="2"/>
  <c r="AS311" i="2"/>
  <c r="AS297" i="2"/>
  <c r="AS147" i="2"/>
  <c r="AS521" i="2"/>
  <c r="AS515" i="2"/>
  <c r="AS129" i="2"/>
  <c r="AS555" i="2"/>
  <c r="AS367" i="2"/>
  <c r="AS192" i="2"/>
  <c r="AS53" i="2"/>
  <c r="AS67" i="2"/>
  <c r="AS278" i="2"/>
  <c r="AS255" i="2"/>
  <c r="AS393" i="2"/>
  <c r="AS185" i="2"/>
  <c r="AS376" i="2"/>
  <c r="AS415" i="2"/>
  <c r="AS127" i="2"/>
  <c r="AS508" i="2"/>
  <c r="AS292" i="2"/>
  <c r="AS190" i="2"/>
  <c r="AS424" i="2"/>
  <c r="AS369" i="2"/>
  <c r="AS281" i="2"/>
  <c r="AS545" i="2"/>
  <c r="AS270" i="2"/>
  <c r="AS454" i="2"/>
  <c r="AS284" i="2"/>
  <c r="AS250" i="2"/>
  <c r="AS426" i="2"/>
  <c r="AS550" i="2"/>
  <c r="AS483" i="2"/>
  <c r="AS186" i="2"/>
  <c r="AS442" i="2"/>
  <c r="AS467" i="2"/>
  <c r="AS8" i="2"/>
  <c r="AS208" i="2"/>
  <c r="AS330" i="2"/>
  <c r="AS386" i="2"/>
  <c r="AS375" i="2"/>
  <c r="AS60" i="2"/>
  <c r="AS83" i="2"/>
  <c r="AS155" i="2"/>
  <c r="AS460" i="2"/>
  <c r="AS395" i="2"/>
  <c r="AS197" i="2"/>
  <c r="AS79" i="2"/>
  <c r="AS134" i="2"/>
  <c r="AS151" i="2"/>
  <c r="AS164" i="2"/>
  <c r="AS205" i="2"/>
  <c r="AS384" i="2"/>
  <c r="AS402" i="2"/>
  <c r="AS305" i="2"/>
  <c r="AS17" i="2"/>
  <c r="AS446" i="2"/>
  <c r="AS253" i="2"/>
  <c r="AS422" i="2"/>
  <c r="AS69" i="2"/>
  <c r="AS251" i="2"/>
  <c r="AS526" i="2"/>
  <c r="AS20" i="2"/>
  <c r="AS271" i="2"/>
  <c r="AS564" i="2"/>
  <c r="AS368" i="2"/>
  <c r="AS279" i="2"/>
  <c r="AS42" i="2"/>
  <c r="AS18" i="2"/>
  <c r="AS257" i="2"/>
  <c r="AS398" i="2"/>
  <c r="AS264" i="2"/>
  <c r="AS172" i="2"/>
  <c r="AS343" i="2"/>
  <c r="AS57" i="2"/>
  <c r="AS110" i="2"/>
  <c r="AS229" i="2"/>
  <c r="AS239" i="2"/>
  <c r="AS33" i="2"/>
  <c r="AS156" i="2"/>
  <c r="AS498" i="2"/>
  <c r="AS102" i="2"/>
  <c r="AS309" i="2"/>
  <c r="AS77" i="2"/>
  <c r="AS282" i="2"/>
  <c r="AS338" i="2"/>
  <c r="AS328" i="2"/>
  <c r="AS188" i="2"/>
  <c r="AS50" i="2"/>
  <c r="AS11" i="2"/>
  <c r="AS26" i="2"/>
  <c r="AS350" i="2"/>
  <c r="AS391" i="2"/>
  <c r="AS421" i="2"/>
  <c r="AS10" i="2"/>
  <c r="AS87" i="2"/>
  <c r="AS141" i="2"/>
  <c r="AS344" i="2"/>
  <c r="AS447" i="2"/>
  <c r="AS29" i="2"/>
  <c r="AS167" i="2"/>
  <c r="AS291" i="2"/>
  <c r="AS463" i="2"/>
  <c r="AS472" i="2"/>
  <c r="AS152" i="2"/>
  <c r="AS509" i="2"/>
  <c r="AS200" i="2"/>
  <c r="AS70" i="2"/>
  <c r="AS76" i="2"/>
  <c r="AS138" i="2"/>
  <c r="AS403" i="2"/>
  <c r="AS39" i="2"/>
  <c r="AS89" i="2"/>
  <c r="AS288" i="2"/>
  <c r="AS536" i="2"/>
  <c r="AS353" i="2"/>
  <c r="AS125" i="2"/>
  <c r="AS409" i="2"/>
  <c r="AS173" i="2"/>
  <c r="AS32" i="2"/>
  <c r="AS464" i="2"/>
  <c r="AS40" i="2"/>
  <c r="AS417" i="2"/>
  <c r="AS111" i="2"/>
  <c r="AS306" i="2"/>
  <c r="AS150" i="2"/>
  <c r="AS423" i="2"/>
  <c r="AS223" i="2"/>
  <c r="AS183" i="2"/>
  <c r="AS444" i="2"/>
  <c r="AS408" i="2"/>
  <c r="AS206" i="2"/>
  <c r="AS259" i="2"/>
  <c r="AS266" i="2"/>
  <c r="AS177" i="2"/>
  <c r="AS453" i="2"/>
  <c r="AS220" i="2"/>
  <c r="AS414" i="2"/>
  <c r="AS392" i="2"/>
  <c r="AS203" i="2"/>
  <c r="AS263" i="2"/>
  <c r="AS258" i="2"/>
  <c r="AS362" i="2"/>
  <c r="AS542" i="2"/>
  <c r="AS363" i="2"/>
  <c r="AS143" i="2"/>
  <c r="AS383" i="2"/>
  <c r="AS71" i="2"/>
  <c r="AS486" i="2"/>
  <c r="AS85" i="2"/>
  <c r="AS153" i="2"/>
  <c r="AS221" i="2"/>
  <c r="AS538" i="2"/>
  <c r="AS519" i="2"/>
  <c r="AS105" i="2"/>
  <c r="AS388" i="2"/>
  <c r="AS95" i="2"/>
  <c r="AS38" i="2"/>
  <c r="AS261" i="2"/>
  <c r="AS145" i="2"/>
  <c r="AS275" i="2"/>
  <c r="AS225" i="2"/>
  <c r="AS234" i="2"/>
  <c r="AS419" i="2"/>
  <c r="AS372" i="2"/>
  <c r="AS299" i="2"/>
  <c r="AS198" i="2"/>
  <c r="AS15" i="2"/>
  <c r="AS212" i="2"/>
  <c r="AS361" i="2"/>
  <c r="AS524" i="2"/>
  <c r="AS502" i="2"/>
  <c r="AS218" i="2"/>
  <c r="AS438" i="2"/>
  <c r="AS244" i="2"/>
  <c r="AS115" i="2"/>
  <c r="AS430" i="2"/>
  <c r="AS148" i="2"/>
  <c r="AS511" i="2"/>
  <c r="AS566" i="2"/>
  <c r="AS181" i="2"/>
  <c r="AS260" i="2"/>
  <c r="AS349" i="2"/>
  <c r="AS365" i="2"/>
  <c r="AS36" i="2"/>
  <c r="AS256" i="2"/>
  <c r="AS74" i="2"/>
  <c r="AS432" i="2"/>
  <c r="AS551" i="2"/>
  <c r="AS437" i="2"/>
  <c r="AS310" i="2"/>
  <c r="AS563" i="2"/>
  <c r="AS118" i="2"/>
  <c r="AS78" i="2"/>
  <c r="AS75" i="2"/>
  <c r="AS382" i="2"/>
  <c r="AS196" i="2"/>
  <c r="AS324" i="2"/>
  <c r="AS296" i="2"/>
  <c r="AS517" i="2"/>
  <c r="AS226" i="2"/>
  <c r="AS543" i="2"/>
  <c r="AS501" i="2"/>
  <c r="AS461" i="2"/>
  <c r="AS235" i="2"/>
  <c r="AS439" i="2"/>
  <c r="AS326" i="2"/>
  <c r="AS237" i="2"/>
  <c r="AS217" i="2"/>
  <c r="AS504" i="2"/>
  <c r="AS506" i="2"/>
  <c r="AS380" i="2"/>
  <c r="AS539" i="2"/>
  <c r="AS121" i="2"/>
  <c r="AS248" i="2"/>
  <c r="AS534" i="2"/>
  <c r="AS21" i="2"/>
  <c r="AS527" i="2"/>
  <c r="AS458" i="2"/>
  <c r="AS47" i="2"/>
  <c r="AS182" i="2"/>
  <c r="AS117" i="2"/>
  <c r="AS494" i="2"/>
  <c r="AS243" i="2"/>
  <c r="AS381" i="2"/>
  <c r="AS512" i="2"/>
  <c r="AS378" i="2"/>
  <c r="AS548" i="2"/>
  <c r="AS340" i="2"/>
  <c r="AS158" i="2"/>
  <c r="AS499" i="2"/>
  <c r="AS136" i="2"/>
  <c r="AS518" i="2"/>
  <c r="AS195" i="2"/>
  <c r="AS332" i="2"/>
  <c r="AS7" i="2"/>
  <c r="AS207" i="2"/>
  <c r="AS240" i="2"/>
  <c r="AS80" i="2"/>
  <c r="AS104" i="2"/>
  <c r="AS30" i="2"/>
  <c r="AS315" i="2"/>
  <c r="AS491" i="2"/>
  <c r="AS314" i="2"/>
  <c r="AS66" i="2"/>
  <c r="AS561" i="2"/>
  <c r="AS209" i="2"/>
  <c r="AS334" i="2"/>
  <c r="AS108" i="2"/>
  <c r="AS170" i="2"/>
  <c r="AS194" i="2"/>
  <c r="AS400" i="2"/>
  <c r="AS474" i="2"/>
  <c r="AS137" i="2"/>
  <c r="AS86" i="2"/>
  <c r="AS135" i="2"/>
  <c r="AS245" i="2"/>
  <c r="AS162" i="2"/>
  <c r="AS360" i="2"/>
  <c r="AS176" i="2"/>
  <c r="AS249" i="2"/>
  <c r="AS12" i="2"/>
  <c r="AS246" i="2"/>
  <c r="AS468" i="2"/>
  <c r="AS99" i="2"/>
  <c r="AS399" i="2"/>
  <c r="AS100" i="2"/>
  <c r="AS321" i="2"/>
  <c r="AS113" i="2"/>
  <c r="AS525" i="2"/>
  <c r="AS107" i="2"/>
  <c r="AS277" i="2"/>
  <c r="AS327" i="2"/>
  <c r="AS276" i="2"/>
  <c r="AS154" i="2"/>
  <c r="AS489" i="2"/>
  <c r="AS144" i="2"/>
  <c r="AS354" i="2"/>
  <c r="AS216" i="2"/>
  <c r="AS274" i="2"/>
  <c r="AS528" i="2"/>
  <c r="AS355" i="2"/>
  <c r="AS24" i="2"/>
  <c r="AS547" i="2"/>
  <c r="AS480" i="2"/>
  <c r="AS174" i="2"/>
  <c r="AS272" i="2"/>
  <c r="AS549" i="2"/>
  <c r="AS337" i="2"/>
  <c r="AS124" i="2"/>
  <c r="AS565" i="2"/>
  <c r="AS319" i="2"/>
  <c r="AS280" i="2"/>
  <c r="AS445" i="2"/>
  <c r="AS294" i="2"/>
  <c r="AS546" i="2"/>
  <c r="AS347" i="2"/>
  <c r="AS420" i="2"/>
  <c r="AS529" i="2"/>
  <c r="AS530" i="2"/>
  <c r="AS97" i="2"/>
  <c r="AS427" i="2"/>
  <c r="AS27" i="2"/>
  <c r="AS497" i="2"/>
  <c r="AS553" i="2"/>
  <c r="AS179" i="2"/>
  <c r="AS523" i="2"/>
  <c r="AS333" i="2"/>
  <c r="AS96" i="2"/>
  <c r="AS64" i="2"/>
  <c r="AS476" i="2"/>
  <c r="AS241" i="2"/>
  <c r="AS128" i="2"/>
  <c r="AS481" i="2"/>
  <c r="AS161" i="2"/>
  <c r="AS485" i="2"/>
  <c r="AS265" i="2"/>
  <c r="AS346" i="2"/>
  <c r="AS178" i="2"/>
  <c r="AS109" i="2"/>
  <c r="AS469" i="2"/>
  <c r="AS166" i="2"/>
  <c r="AS49" i="2"/>
  <c r="AS289" i="2"/>
  <c r="AS149" i="2"/>
  <c r="AS48" i="2"/>
  <c r="AS505" i="2"/>
  <c r="AS405" i="2"/>
  <c r="AS429" i="2"/>
  <c r="AS82" i="2"/>
  <c r="AS477" i="2"/>
  <c r="AS304" i="2"/>
  <c r="AS331" i="2"/>
  <c r="AS44" i="2"/>
  <c r="AS213" i="2"/>
  <c r="AS81" i="2"/>
  <c r="AS407" i="2"/>
  <c r="AS283" i="2"/>
  <c r="AS329" i="2"/>
  <c r="AS45" i="2"/>
  <c r="AS435" i="2"/>
  <c r="AS285" i="2"/>
  <c r="AS19" i="2"/>
  <c r="AS16" i="2"/>
  <c r="AS448" i="2"/>
  <c r="AS222" i="2"/>
  <c r="AS411" i="2"/>
  <c r="AS428" i="2"/>
  <c r="AS93" i="2"/>
  <c r="AS459" i="2"/>
  <c r="AS119" i="2"/>
  <c r="AS123" i="2"/>
  <c r="AS43" i="2"/>
  <c r="AS293" i="2"/>
  <c r="AS356" i="2"/>
  <c r="AS130" i="2"/>
  <c r="AS336" i="2"/>
  <c r="AS72" i="2"/>
  <c r="AS298" i="2"/>
  <c r="AS466" i="2"/>
  <c r="AS404" i="2"/>
  <c r="AS385" i="2"/>
  <c r="AS160" i="2"/>
  <c r="AS394" i="2"/>
  <c r="AS358" i="2"/>
  <c r="AS455" i="2"/>
  <c r="AS295" i="2"/>
  <c r="AS370" i="2"/>
  <c r="AS92" i="2"/>
  <c r="AS522" i="2"/>
  <c r="AS103" i="2"/>
  <c r="AS462" i="2"/>
  <c r="AS122" i="2"/>
  <c r="AS478" i="2"/>
  <c r="AS132" i="2"/>
  <c r="AS13" i="2"/>
  <c r="AS54" i="2"/>
  <c r="AS126" i="2"/>
  <c r="AS189" i="2"/>
  <c r="AS492" i="2"/>
  <c r="AS313" i="2"/>
  <c r="AS34" i="2"/>
  <c r="AS238" i="2"/>
  <c r="AS450" i="2"/>
  <c r="AS364" i="2"/>
  <c r="AS413" i="2"/>
  <c r="AS374" i="2"/>
  <c r="AS228" i="2"/>
  <c r="AS412" i="2"/>
  <c r="AS318" i="2"/>
  <c r="AS142" i="2"/>
  <c r="AS516" i="2"/>
  <c r="AS352" i="2"/>
  <c r="AS490" i="2"/>
  <c r="AS373" i="2"/>
  <c r="AS456" i="2"/>
  <c r="AS471" i="2"/>
  <c r="AS230" i="2"/>
  <c r="AS359" i="2"/>
  <c r="AS320" i="2"/>
  <c r="AS389" i="2"/>
  <c r="AS35" i="2"/>
  <c r="AS562" i="2"/>
  <c r="AS312" i="2"/>
  <c r="AS59" i="2"/>
  <c r="AS210" i="2"/>
  <c r="AS535" i="2"/>
  <c r="AS495" i="2"/>
  <c r="AS441" i="2"/>
  <c r="AS268" i="2"/>
  <c r="AS487" i="2"/>
  <c r="AS341" i="2"/>
  <c r="AS342" i="2"/>
  <c r="AS169" i="2"/>
  <c r="AS58" i="2"/>
  <c r="AS159" i="2"/>
  <c r="AS418" i="2"/>
  <c r="AS187" i="2"/>
  <c r="AS416" i="2"/>
  <c r="AS544" i="2"/>
  <c r="AS433" i="2"/>
  <c r="AS302" i="2"/>
  <c r="AS451" i="2"/>
  <c r="AS41" i="2"/>
  <c r="AS503" i="2"/>
  <c r="AS300" i="2"/>
  <c r="AS339" i="2"/>
  <c r="AS552" i="2"/>
  <c r="AS488" i="2"/>
  <c r="AS520" i="2"/>
  <c r="AS31" i="2"/>
  <c r="AS65" i="2"/>
  <c r="AS51" i="2"/>
  <c r="AS146" i="2"/>
  <c r="AS133" i="2"/>
  <c r="AS335" i="2"/>
  <c r="AS325" i="2"/>
  <c r="AS88" i="2"/>
  <c r="AS201" i="2"/>
  <c r="AS371" i="2"/>
  <c r="AS236" i="2"/>
  <c r="AS56" i="2"/>
  <c r="AS475" i="2"/>
  <c r="AS473" i="2"/>
  <c r="AS533" i="2"/>
  <c r="AS396" i="2"/>
  <c r="AS139" i="2"/>
  <c r="AS62" i="2"/>
  <c r="AS287" i="2"/>
  <c r="AS193" i="2"/>
  <c r="AS457" i="2"/>
  <c r="AS242" i="2"/>
  <c r="AS219" i="2"/>
  <c r="AS215" i="2"/>
  <c r="AS440" i="2"/>
  <c r="AS202" i="2"/>
  <c r="AS204" i="2"/>
  <c r="AS290" i="2"/>
  <c r="AS211" i="2"/>
  <c r="AS366" i="2"/>
  <c r="AS140" i="2"/>
  <c r="AS84" i="2"/>
  <c r="AS23" i="2"/>
  <c r="AS379" i="2"/>
  <c r="AS479" i="2"/>
  <c r="AS233" i="2"/>
  <c r="AS231" i="2"/>
  <c r="AS390" i="2"/>
  <c r="AS397" i="2"/>
  <c r="AS273" i="2"/>
  <c r="AS68" i="2"/>
  <c r="AS303" i="2"/>
  <c r="AS252" i="2"/>
  <c r="AS484" i="2"/>
  <c r="AS513" i="2"/>
  <c r="AS91" i="2"/>
  <c r="AS46" i="2"/>
  <c r="AS224" i="2"/>
  <c r="AS180" i="2"/>
  <c r="AS247" i="2"/>
  <c r="AS308" i="2"/>
  <c r="AS357" i="2"/>
  <c r="AS90" i="2"/>
  <c r="AS267" i="2"/>
  <c r="AS449" i="2"/>
  <c r="AS558" i="2"/>
  <c r="AS114" i="2"/>
  <c r="AS554" i="2"/>
  <c r="AS377" i="2"/>
  <c r="AS345" i="2"/>
  <c r="AS470" i="2"/>
  <c r="AS351" i="2"/>
  <c r="AS101" i="2"/>
  <c r="AS532" i="2"/>
  <c r="AS514" i="2"/>
  <c r="AS199" i="2"/>
  <c r="C26" i="3" l="1"/>
  <c r="AU5" i="2"/>
  <c r="C30" i="3" l="1"/>
  <c r="C27" i="3"/>
  <c r="AV5" i="2"/>
  <c r="C31" i="3" l="1"/>
  <c r="C34" i="3" s="1"/>
  <c r="C35" i="3" s="1"/>
  <c r="AW5" i="2"/>
  <c r="AT494" i="2"/>
  <c r="AT546" i="2"/>
  <c r="AT113" i="2"/>
  <c r="AT478" i="2"/>
  <c r="AT537" i="2"/>
  <c r="AT38" i="2"/>
  <c r="AT182" i="2"/>
  <c r="AT387" i="2"/>
  <c r="AT395" i="2"/>
  <c r="AT179" i="2"/>
  <c r="AT18" i="2"/>
  <c r="AT252" i="2"/>
  <c r="AT257" i="2"/>
  <c r="AT470" i="2"/>
  <c r="AT180" i="2"/>
  <c r="AT455" i="2"/>
  <c r="AT423" i="2"/>
  <c r="AT319" i="2"/>
  <c r="AT209" i="2"/>
  <c r="AT364" i="2"/>
  <c r="AT510" i="2"/>
  <c r="AT365" i="2"/>
  <c r="AT142" i="2"/>
  <c r="AT401" i="2"/>
  <c r="AT260" i="2"/>
  <c r="AT484" i="2"/>
  <c r="AT289" i="2"/>
  <c r="AT385" i="2"/>
  <c r="AT42" i="2"/>
  <c r="AT156" i="2"/>
  <c r="AT19" i="2"/>
  <c r="AT175" i="2"/>
  <c r="AT80" i="2"/>
  <c r="AT535" i="2"/>
  <c r="AT291" i="2"/>
  <c r="AT318" i="2"/>
  <c r="AT388" i="2"/>
  <c r="AT402" i="2"/>
  <c r="AT456" i="2"/>
  <c r="AT525" i="2"/>
  <c r="AT148" i="2"/>
  <c r="AT513" i="2"/>
  <c r="AT59" i="2"/>
  <c r="AT210" i="2"/>
  <c r="AT562" i="2"/>
  <c r="AT246" i="2"/>
  <c r="AT393" i="2"/>
  <c r="AT166" i="2"/>
  <c r="AT434" i="2"/>
  <c r="AT299" i="2"/>
  <c r="AT509" i="2"/>
  <c r="AT186" i="2"/>
  <c r="AT102" i="2"/>
  <c r="AT493" i="2"/>
  <c r="AT336" i="2"/>
  <c r="AT315" i="2"/>
  <c r="AT147" i="2"/>
  <c r="AT114" i="2"/>
  <c r="AT306" i="2"/>
  <c r="AT135" i="2"/>
  <c r="AT167" i="2"/>
  <c r="AT310" i="2"/>
  <c r="AT500" i="2"/>
  <c r="AT370" i="2"/>
  <c r="AT491" i="2"/>
  <c r="AT386" i="2"/>
  <c r="AT361" i="2"/>
  <c r="AT176" i="2"/>
  <c r="AT228" i="2"/>
  <c r="AT112" i="2"/>
  <c r="AT446" i="2"/>
  <c r="AT351" i="2"/>
  <c r="AT15" i="2"/>
  <c r="AT261" i="2"/>
  <c r="AT337" i="2"/>
  <c r="AT466" i="2"/>
  <c r="AT532" i="2"/>
  <c r="AT300" i="2"/>
  <c r="AT160" i="2"/>
  <c r="AT464" i="2"/>
  <c r="AT218" i="2"/>
  <c r="AT37" i="2"/>
  <c r="AT437" i="2"/>
  <c r="AT476" i="2"/>
  <c r="AT270" i="2"/>
  <c r="AT295" i="2"/>
  <c r="AT449" i="2"/>
  <c r="AT105" i="2"/>
  <c r="AT481" i="2"/>
  <c r="AT394" i="2"/>
  <c r="AT307" i="2"/>
  <c r="AT543" i="2"/>
  <c r="AT238" i="2"/>
  <c r="AT14" i="2"/>
  <c r="AT483" i="2"/>
  <c r="AT317" i="2"/>
  <c r="AT264" i="2"/>
  <c r="AT531" i="2"/>
  <c r="AT463" i="2"/>
  <c r="AT144" i="2"/>
  <c r="AT242" i="2"/>
  <c r="AT368" i="2"/>
  <c r="AT555" i="2"/>
  <c r="AT420" i="2"/>
  <c r="AT193" i="2"/>
  <c r="AT60" i="2"/>
  <c r="AT79" i="2"/>
  <c r="AT35" i="2"/>
  <c r="AT51" i="2"/>
  <c r="AT498" i="2"/>
  <c r="AT191" i="2"/>
  <c r="AT556" i="2"/>
  <c r="AT516" i="2"/>
  <c r="AT325" i="2"/>
  <c r="AT305" i="2"/>
  <c r="AT369" i="2"/>
  <c r="AT104" i="2"/>
  <c r="AT109" i="2"/>
  <c r="AT220" i="2"/>
  <c r="AT133" i="2"/>
  <c r="AT553" i="2"/>
  <c r="AT326" i="2"/>
  <c r="AT497" i="2"/>
  <c r="AT72" i="2"/>
  <c r="AT162" i="2"/>
  <c r="AT376" i="2"/>
  <c r="AT55" i="2"/>
  <c r="AT126" i="2"/>
  <c r="AT130" i="2"/>
  <c r="AT7" i="2"/>
  <c r="AT11" i="2"/>
  <c r="AT245" i="2"/>
  <c r="AT153" i="2"/>
  <c r="AT243" i="2"/>
  <c r="AT71" i="2"/>
  <c r="AT422" i="2"/>
  <c r="AT157" i="2"/>
  <c r="AT89" i="2"/>
  <c r="AT558" i="2"/>
  <c r="AT330" i="2"/>
  <c r="AT255" i="2"/>
  <c r="AT489" i="2"/>
  <c r="AT93" i="2"/>
  <c r="AT26" i="2"/>
  <c r="AT566" i="2"/>
  <c r="AT108" i="2"/>
  <c r="AT333" i="2"/>
  <c r="AT514" i="2"/>
  <c r="AT565" i="2"/>
  <c r="AT90" i="2"/>
  <c r="AT187" i="2"/>
  <c r="AT520" i="2"/>
  <c r="AT389" i="2"/>
  <c r="AT36" i="2"/>
  <c r="AT216" i="2"/>
  <c r="AT480" i="2"/>
  <c r="AT279" i="2"/>
  <c r="AT77" i="2"/>
  <c r="AT110" i="2"/>
  <c r="AT95" i="2"/>
  <c r="AT277" i="2"/>
  <c r="AT172" i="2"/>
  <c r="AT250" i="2"/>
  <c r="AT134" i="2"/>
  <c r="AT428" i="2"/>
  <c r="AT424" i="2"/>
  <c r="AT91" i="2"/>
  <c r="AT97" i="2"/>
  <c r="AT431" i="2"/>
  <c r="AT94" i="2"/>
  <c r="AT74" i="2"/>
  <c r="AT50" i="2"/>
  <c r="AT526" i="2"/>
  <c r="AT335" i="2"/>
  <c r="AT444" i="2"/>
  <c r="AT151" i="2"/>
  <c r="AT360" i="2"/>
  <c r="AT203" i="2"/>
  <c r="AT225" i="2"/>
  <c r="AT447" i="2"/>
  <c r="AT96" i="2"/>
  <c r="AT207" i="2"/>
  <c r="AT492" i="2"/>
  <c r="AT407" i="2"/>
  <c r="AT211" i="2"/>
  <c r="AT538" i="2"/>
  <c r="AT519" i="2"/>
  <c r="AT379" i="2"/>
  <c r="AT436" i="2"/>
  <c r="AT244" i="2"/>
  <c r="AT435" i="2"/>
  <c r="AT86" i="2"/>
  <c r="AT412" i="2"/>
  <c r="AT499" i="2"/>
  <c r="AT511" i="2"/>
  <c r="AT100" i="2"/>
  <c r="AT237" i="2"/>
  <c r="AT301" i="2"/>
  <c r="AT285" i="2"/>
  <c r="AT399" i="2"/>
  <c r="AT263" i="2"/>
  <c r="AT467" i="2"/>
  <c r="AT31" i="2"/>
  <c r="AT29" i="2"/>
  <c r="AT460" i="2"/>
  <c r="AT149" i="2"/>
  <c r="AT293" i="2"/>
  <c r="AT221" i="2"/>
  <c r="AT65" i="2"/>
  <c r="AT23" i="2"/>
  <c r="AT138" i="2"/>
  <c r="AT111" i="2"/>
  <c r="AT358" i="2"/>
  <c r="AT507" i="2"/>
  <c r="AT425" i="2"/>
  <c r="AT461" i="2"/>
  <c r="AT146" i="2"/>
  <c r="AT524" i="2"/>
  <c r="AT10" i="2"/>
  <c r="AT254" i="2"/>
  <c r="AT276" i="2"/>
  <c r="AT396" i="2"/>
  <c r="AT81" i="2"/>
  <c r="AT194" i="2"/>
  <c r="AT452" i="2"/>
  <c r="AT47" i="2"/>
  <c r="AT115" i="2"/>
  <c r="AT308" i="2"/>
  <c r="AT229" i="2"/>
  <c r="AT550" i="2"/>
  <c r="AT25" i="2"/>
  <c r="AT267" i="2"/>
  <c r="AT294" i="2"/>
  <c r="AT107" i="2"/>
  <c r="AT64" i="2"/>
  <c r="AT323" i="2"/>
  <c r="AT469" i="2"/>
  <c r="AT231" i="2"/>
  <c r="AT46" i="2"/>
  <c r="AT284" i="2"/>
  <c r="AT508" i="2"/>
  <c r="AT458" i="2"/>
  <c r="AT232" i="2"/>
  <c r="AT427" i="2"/>
  <c r="AT45" i="2"/>
  <c r="AT479" i="2"/>
  <c r="AT350" i="2"/>
  <c r="AT165" i="2"/>
  <c r="AT195" i="2"/>
  <c r="AT541" i="2"/>
  <c r="AT403" i="2"/>
  <c r="AT58" i="2"/>
  <c r="AT268" i="2"/>
  <c r="AT450" i="2"/>
  <c r="AT322" i="2"/>
  <c r="AT52" i="2"/>
  <c r="AT415" i="2"/>
  <c r="AT433" i="2"/>
  <c r="AT432" i="2"/>
  <c r="AT278" i="2"/>
  <c r="AT41" i="2"/>
  <c r="AT185" i="2"/>
  <c r="AT309" i="2"/>
  <c r="AT374" i="2"/>
  <c r="AT184" i="2"/>
  <c r="AT239" i="2"/>
  <c r="AT155" i="2"/>
  <c r="AT505" i="2"/>
  <c r="AT454" i="2"/>
  <c r="AT486" i="2"/>
  <c r="AT398" i="2"/>
  <c r="AT40" i="2"/>
  <c r="AT266" i="2"/>
  <c r="AT67" i="2"/>
  <c r="AT69" i="2"/>
  <c r="AT181" i="2"/>
  <c r="AT235" i="2"/>
  <c r="AT304" i="2"/>
  <c r="AT522" i="2"/>
  <c r="AT62" i="2"/>
  <c r="AT303" i="2"/>
  <c r="AT9" i="2"/>
  <c r="AT324" i="2"/>
  <c r="AT551" i="2"/>
  <c r="AT196" i="2"/>
  <c r="AT371" i="2"/>
  <c r="AT137" i="2"/>
  <c r="AT281" i="2"/>
  <c r="AT529" i="2"/>
  <c r="AT339" i="2"/>
  <c r="AT414" i="2"/>
  <c r="AT129" i="2"/>
  <c r="AT258" i="2"/>
  <c r="AT227" i="2"/>
  <c r="AT57" i="2"/>
  <c r="AT154" i="2"/>
  <c r="AT475" i="2"/>
  <c r="AT312" i="2"/>
  <c r="AT132" i="2"/>
  <c r="AT139" i="2"/>
  <c r="AT487" i="2"/>
  <c r="AT106" i="2"/>
  <c r="AT119" i="2"/>
  <c r="AT283" i="2"/>
  <c r="AT124" i="2"/>
  <c r="AT408" i="2"/>
  <c r="AT328" i="2"/>
  <c r="AT73" i="2"/>
  <c r="AT298" i="2"/>
  <c r="AT70" i="2"/>
  <c r="AT302" i="2"/>
  <c r="AT342" i="2"/>
  <c r="AT356" i="2"/>
  <c r="AT390" i="2"/>
  <c r="AT16" i="2"/>
  <c r="AT116" i="2"/>
  <c r="AT39" i="2"/>
  <c r="AT150" i="2"/>
  <c r="AT517" i="2"/>
  <c r="AT247" i="2"/>
  <c r="AT66" i="2"/>
  <c r="AT199" i="2"/>
  <c r="AT224" i="2"/>
  <c r="AT61" i="2"/>
  <c r="AT518" i="2"/>
  <c r="AT236" i="2"/>
  <c r="AT349" i="2"/>
  <c r="AT28" i="2"/>
  <c r="AT98" i="2"/>
  <c r="AT416" i="2"/>
  <c r="AT380" i="2"/>
  <c r="AT253" i="2"/>
  <c r="AT313" i="2"/>
  <c r="AT88" i="2"/>
  <c r="AT430" i="2"/>
  <c r="AT502" i="2"/>
  <c r="AT419" i="2"/>
  <c r="AT141" i="2"/>
  <c r="AT63" i="2"/>
  <c r="AT44" i="2"/>
  <c r="AT168" i="2"/>
  <c r="AT490" i="2"/>
  <c r="AT316" i="2"/>
  <c r="AT554" i="2"/>
  <c r="AT76" i="2"/>
  <c r="AT366" i="2"/>
  <c r="AT429" i="2"/>
  <c r="AT53" i="2"/>
  <c r="AT453" i="2"/>
  <c r="AT314" i="2"/>
  <c r="AT117" i="2"/>
  <c r="AT78" i="2"/>
  <c r="AT152" i="2"/>
  <c r="AT198" i="2"/>
  <c r="AT290" i="2"/>
  <c r="AT189" i="2"/>
  <c r="AT233" i="2"/>
  <c r="AT27" i="2"/>
  <c r="AT406" i="2"/>
  <c r="AT8" i="2"/>
  <c r="AT377" i="2"/>
  <c r="AT24" i="2"/>
  <c r="AT397" i="2"/>
  <c r="AT87" i="2"/>
  <c r="AT482" i="2"/>
  <c r="AT527" i="2"/>
  <c r="AT418" i="2"/>
  <c r="AT443" i="2"/>
  <c r="AT329" i="2"/>
  <c r="AT158" i="2"/>
  <c r="AT542" i="2"/>
  <c r="AT451" i="2"/>
  <c r="AT49" i="2"/>
  <c r="AT84" i="2"/>
  <c r="AT192" i="2"/>
  <c r="AT17" i="2"/>
  <c r="AT121" i="2"/>
  <c r="AT161" i="2"/>
  <c r="AT200" i="2"/>
  <c r="AT311" i="2"/>
  <c r="AT338" i="2"/>
  <c r="AT30" i="2"/>
  <c r="AT217" i="2"/>
  <c r="AT206" i="2"/>
  <c r="AT334" i="2"/>
  <c r="AT548" i="2"/>
  <c r="AT332" i="2"/>
  <c r="AT413" i="2"/>
  <c r="AT372" i="2"/>
  <c r="AT384" i="2"/>
  <c r="AT122" i="2"/>
  <c r="AT201" i="2"/>
  <c r="AT552" i="2"/>
  <c r="AT327" i="2"/>
  <c r="AT343" i="2"/>
  <c r="AT536" i="2"/>
  <c r="AT382" i="2"/>
  <c r="AT528" i="2"/>
  <c r="AT352" i="2"/>
  <c r="AT410" i="2"/>
  <c r="AT426" i="2"/>
  <c r="AT496" i="2"/>
  <c r="AT120" i="2"/>
  <c r="AT345" i="2"/>
  <c r="AT564" i="2"/>
  <c r="AT127" i="2"/>
  <c r="AT170" i="2"/>
  <c r="AT174" i="2"/>
  <c r="AT488" i="2"/>
  <c r="AT197" i="2"/>
  <c r="AT214" i="2"/>
  <c r="AT363" i="2"/>
  <c r="AT272" i="2"/>
  <c r="AT331" i="2"/>
  <c r="AT136" i="2"/>
  <c r="AT355" i="2"/>
  <c r="AT561" i="2"/>
  <c r="AT219" i="2"/>
  <c r="AT68" i="2"/>
  <c r="AT404" i="2"/>
  <c r="AT143" i="2"/>
  <c r="AT171" i="2"/>
  <c r="AT265" i="2"/>
  <c r="AT503" i="2"/>
  <c r="AT557" i="2"/>
  <c r="AT292" i="2"/>
  <c r="AT378" i="2"/>
  <c r="AT297" i="2"/>
  <c r="AT212" i="2"/>
  <c r="AT208" i="2"/>
  <c r="AT178" i="2"/>
  <c r="AT13" i="2"/>
  <c r="AT204" i="2"/>
  <c r="AT164" i="2"/>
  <c r="AT101" i="2"/>
  <c r="AT362" i="2"/>
  <c r="AT83" i="2"/>
  <c r="AT131" i="2"/>
  <c r="AT540" i="2"/>
  <c r="AT442" i="2"/>
  <c r="AT251" i="2"/>
  <c r="AT459" i="2"/>
  <c r="AT202" i="2"/>
  <c r="AT249" i="2"/>
  <c r="AT75" i="2"/>
  <c r="AT275" i="2"/>
  <c r="AT392" i="2"/>
  <c r="AT400" i="2"/>
  <c r="AT99" i="2"/>
  <c r="AT472" i="2"/>
  <c r="AT21" i="2"/>
  <c r="AT280" i="2"/>
  <c r="AT183" i="2"/>
  <c r="AT56" i="2"/>
  <c r="AT457" i="2"/>
  <c r="AT262" i="2"/>
  <c r="AT521" i="2"/>
  <c r="AT205" i="2"/>
  <c r="AT471" i="2"/>
  <c r="AT340" i="2"/>
  <c r="AT188" i="2"/>
  <c r="AT411" i="2"/>
  <c r="AT128" i="2"/>
  <c r="AT512" i="2"/>
  <c r="AT12" i="2"/>
  <c r="AT240" i="2"/>
  <c r="AT177" i="2"/>
  <c r="AT373" i="2"/>
  <c r="AT473" i="2"/>
  <c r="AT421" i="2"/>
  <c r="AT145" i="2"/>
  <c r="AT439" i="2"/>
  <c r="AT54" i="2"/>
  <c r="AT274" i="2"/>
  <c r="AT560" i="2"/>
  <c r="AT367" i="2"/>
  <c r="AT223" i="2"/>
  <c r="AT234" i="2"/>
  <c r="AT169" i="2"/>
  <c r="AT346" i="2"/>
  <c r="AT163" i="2"/>
  <c r="AT495" i="2"/>
  <c r="AT271" i="2"/>
  <c r="AT506" i="2"/>
  <c r="AT296" i="2"/>
  <c r="AT256" i="2"/>
  <c r="AT359" i="2"/>
  <c r="AT515" i="2"/>
  <c r="AT140" i="2"/>
  <c r="AT103" i="2"/>
  <c r="AT462" i="2"/>
  <c r="AT563" i="2"/>
  <c r="AT222" i="2"/>
  <c r="AT273" i="2"/>
  <c r="AT341" i="2"/>
  <c r="AT287" i="2"/>
  <c r="AT215" i="2"/>
  <c r="AT441" i="2"/>
  <c r="AT383" i="2"/>
  <c r="AT559" i="2"/>
  <c r="AT85" i="2"/>
  <c r="AT241" i="2"/>
  <c r="AT504" i="2"/>
  <c r="AT547" i="2"/>
  <c r="AT82" i="2"/>
  <c r="AT347" i="2"/>
  <c r="AT417" i="2"/>
  <c r="AT530" i="2"/>
  <c r="AT477" i="2"/>
  <c r="AT501" i="2"/>
  <c r="AT123" i="2"/>
  <c r="AT282" i="2"/>
  <c r="AT533" i="2"/>
  <c r="AT348" i="2"/>
  <c r="AT539" i="2"/>
  <c r="AT549" i="2"/>
  <c r="AT485" i="2"/>
  <c r="AT226" i="2"/>
  <c r="AT248" i="2"/>
  <c r="AT448" i="2"/>
  <c r="AT544" i="2"/>
  <c r="AT259" i="2"/>
  <c r="AT159" i="2"/>
  <c r="AT354" i="2"/>
  <c r="AT438" i="2"/>
  <c r="AT286" i="2"/>
  <c r="AT375" i="2"/>
  <c r="AT125" i="2"/>
  <c r="AT20" i="2"/>
  <c r="AT34" i="2"/>
  <c r="AT22" i="2"/>
  <c r="AT405" i="2"/>
  <c r="AT445" i="2"/>
  <c r="AT409" i="2"/>
  <c r="AT92" i="2"/>
  <c r="AT545" i="2"/>
  <c r="AT190" i="2"/>
  <c r="AT468" i="2"/>
  <c r="AT213" i="2"/>
  <c r="AT534" i="2"/>
  <c r="AT321" i="2"/>
  <c r="AT32" i="2"/>
  <c r="AT48" i="2"/>
  <c r="AT353" i="2"/>
  <c r="AT391" i="2"/>
  <c r="AT269" i="2"/>
  <c r="AT118" i="2"/>
  <c r="AT173" i="2"/>
  <c r="AT344" i="2"/>
  <c r="AT288" i="2"/>
  <c r="AT474" i="2"/>
  <c r="AT357" i="2"/>
  <c r="AT440" i="2"/>
  <c r="AT381" i="2"/>
  <c r="AT465" i="2"/>
  <c r="AT320" i="2"/>
  <c r="AT523" i="2"/>
  <c r="AT33" i="2"/>
  <c r="AT230" i="2"/>
  <c r="AT43" i="2"/>
  <c r="AU407" i="2"/>
  <c r="AU242" i="2"/>
  <c r="AU73" i="2"/>
  <c r="AU542" i="2"/>
  <c r="AU233" i="2"/>
  <c r="AU470" i="2"/>
  <c r="AU99" i="2"/>
  <c r="AU409" i="2"/>
  <c r="AU43" i="2"/>
  <c r="AU290" i="2"/>
  <c r="AU245" i="2"/>
  <c r="AU326" i="2"/>
  <c r="AU321" i="2"/>
  <c r="AU561" i="2"/>
  <c r="AU517" i="2"/>
  <c r="AU528" i="2"/>
  <c r="AU116" i="2"/>
  <c r="AU103" i="2"/>
  <c r="AU319" i="2"/>
  <c r="AU293" i="2"/>
  <c r="AU325" i="2"/>
  <c r="AU163" i="2"/>
  <c r="AU143" i="2"/>
  <c r="AU508" i="2"/>
  <c r="AU198" i="2"/>
  <c r="AU368" i="2"/>
  <c r="AU287" i="2"/>
  <c r="AU148" i="2"/>
  <c r="AU322" i="2"/>
  <c r="AU552" i="2"/>
  <c r="AU532" i="2"/>
  <c r="AU157" i="2"/>
  <c r="AU467" i="2"/>
  <c r="AU209" i="2"/>
  <c r="AU196" i="2"/>
  <c r="AU544" i="2"/>
  <c r="AU335" i="2"/>
  <c r="AU215" i="2"/>
  <c r="AU292" i="2"/>
  <c r="AU415" i="2"/>
  <c r="AU507" i="2"/>
  <c r="AU523" i="2"/>
  <c r="AU479" i="2"/>
  <c r="AU61" i="2"/>
  <c r="AU200" i="2"/>
  <c r="AU201" i="2"/>
  <c r="AU83" i="2"/>
  <c r="AU230" i="2"/>
  <c r="AU172" i="2"/>
  <c r="AU383" i="2"/>
  <c r="AU232" i="2"/>
  <c r="AU518" i="2"/>
  <c r="AU175" i="2"/>
  <c r="AU553" i="2"/>
  <c r="AU72" i="2"/>
  <c r="AU320" i="2"/>
  <c r="AU151" i="2"/>
  <c r="AU352" i="2"/>
  <c r="AU302" i="2"/>
  <c r="AU101" i="2"/>
  <c r="AU389" i="2"/>
  <c r="AU408" i="2"/>
  <c r="AU546" i="2"/>
  <c r="AU501" i="2"/>
  <c r="AU14" i="2"/>
  <c r="AU563" i="2"/>
  <c r="AU177" i="2"/>
  <c r="AU248" i="2"/>
  <c r="AU214" i="2"/>
  <c r="AU425" i="2"/>
  <c r="AU207" i="2"/>
  <c r="AU373" i="2"/>
  <c r="AU345" i="2"/>
  <c r="AU36" i="2"/>
  <c r="AU261" i="2"/>
  <c r="AU310" i="2"/>
  <c r="AU541" i="2"/>
  <c r="AU113" i="2"/>
  <c r="AU44" i="2"/>
  <c r="AU218" i="2"/>
  <c r="AU97" i="2"/>
  <c r="AU81" i="2"/>
  <c r="AU88" i="2"/>
  <c r="AU453" i="2"/>
  <c r="AU323" i="2"/>
  <c r="AU331" i="2"/>
  <c r="AU125" i="2"/>
  <c r="AU274" i="2"/>
  <c r="AU15" i="2"/>
  <c r="AU224" i="2"/>
  <c r="AU192" i="2"/>
  <c r="AU164" i="2"/>
  <c r="AU372" i="2"/>
  <c r="AU299" i="2"/>
  <c r="AU165" i="2"/>
  <c r="AU354" i="2"/>
  <c r="AU51" i="2"/>
  <c r="AU502" i="2"/>
  <c r="AU39" i="2"/>
  <c r="AU211" i="2"/>
  <c r="AU405" i="2"/>
  <c r="AU183" i="2"/>
  <c r="AU435" i="2"/>
  <c r="AU459" i="2"/>
  <c r="AU278" i="2"/>
  <c r="AU284" i="2"/>
  <c r="AU442" i="2"/>
  <c r="AU194" i="2"/>
  <c r="AU235" i="2"/>
  <c r="AU347" i="2"/>
  <c r="AU18" i="2"/>
  <c r="AU524" i="2"/>
  <c r="AU511" i="2"/>
  <c r="AU217" i="2"/>
  <c r="AU206" i="2"/>
  <c r="AU566" i="2"/>
  <c r="AU259" i="2"/>
  <c r="AU256" i="2"/>
  <c r="AU86" i="2"/>
  <c r="AU213" i="2"/>
  <c r="AU137" i="2"/>
  <c r="AU305" i="2"/>
  <c r="AU468" i="2"/>
  <c r="AU79" i="2"/>
  <c r="AU171" i="2"/>
  <c r="AU179" i="2"/>
  <c r="AU134" i="2"/>
  <c r="AU222" i="2"/>
  <c r="AU286" i="2"/>
  <c r="AU64" i="2"/>
  <c r="AU241" i="2"/>
  <c r="AU399" i="2"/>
  <c r="AU229" i="2"/>
  <c r="AU109" i="2"/>
  <c r="AU428" i="2"/>
  <c r="AU411" i="2"/>
  <c r="AU54" i="2"/>
  <c r="AU487" i="2"/>
  <c r="AU7" i="2"/>
  <c r="AU548" i="2"/>
  <c r="AU403" i="2"/>
  <c r="AU505" i="2"/>
  <c r="AU238" i="2"/>
  <c r="AU195" i="2"/>
  <c r="AU401" i="2"/>
  <c r="AU33" i="2"/>
  <c r="AU557" i="2"/>
  <c r="AU452" i="2"/>
  <c r="AU490" i="2"/>
  <c r="AU96" i="2"/>
  <c r="AU45" i="2"/>
  <c r="AU141" i="2"/>
  <c r="AU78" i="2"/>
  <c r="AU59" i="2"/>
  <c r="AU430" i="2"/>
  <c r="AU30" i="2"/>
  <c r="AU69" i="2"/>
  <c r="AU105" i="2"/>
  <c r="AU525" i="2"/>
  <c r="AU181" i="2"/>
  <c r="AU288" i="2"/>
  <c r="AU191" i="2"/>
  <c r="AU529" i="2"/>
  <c r="AU66" i="2"/>
  <c r="AU500" i="2"/>
  <c r="AU85" i="2"/>
  <c r="AU167" i="2"/>
  <c r="AU360" i="2"/>
  <c r="AU534" i="2"/>
  <c r="AU67" i="2"/>
  <c r="AU336" i="2"/>
  <c r="AU402" i="2"/>
  <c r="AU55" i="2"/>
  <c r="AU457" i="2"/>
  <c r="AU317" i="2"/>
  <c r="AU427" i="2"/>
  <c r="AU50" i="2"/>
  <c r="AU193" i="2"/>
  <c r="AU471" i="2"/>
  <c r="AU380" i="2"/>
  <c r="AU197" i="2"/>
  <c r="AU358" i="2"/>
  <c r="AU482" i="2"/>
  <c r="AU182" i="2"/>
  <c r="AU76" i="2"/>
  <c r="AU349" i="2"/>
  <c r="AU32" i="2"/>
  <c r="AU382" i="2"/>
  <c r="AU119" i="2"/>
  <c r="AU423" i="2"/>
  <c r="AU554" i="2"/>
  <c r="AU22" i="2"/>
  <c r="AU131" i="2"/>
  <c r="AU304" i="2"/>
  <c r="AU75" i="2"/>
  <c r="AU84" i="2"/>
  <c r="AU371" i="2"/>
  <c r="AU543" i="2"/>
  <c r="AU307" i="2"/>
  <c r="AU503" i="2"/>
  <c r="AU473" i="2"/>
  <c r="AU492" i="2"/>
  <c r="AU404" i="2"/>
  <c r="AU510" i="2"/>
  <c r="AU535" i="2"/>
  <c r="AU297" i="2"/>
  <c r="AU243" i="2"/>
  <c r="AU205" i="2"/>
  <c r="AU547" i="2"/>
  <c r="AU17" i="2"/>
  <c r="AU539" i="2"/>
  <c r="AU275" i="2"/>
  <c r="AU364" i="2"/>
  <c r="AU8" i="2"/>
  <c r="AU376" i="2"/>
  <c r="AU170" i="2"/>
  <c r="AU439" i="2"/>
  <c r="AU496" i="2"/>
  <c r="AU219" i="2"/>
  <c r="AU63" i="2"/>
  <c r="AU220" i="2"/>
  <c r="AU60" i="2"/>
  <c r="AU318" i="2"/>
  <c r="AU246" i="2"/>
  <c r="AU341" i="2"/>
  <c r="AU436" i="2"/>
  <c r="AU150" i="2"/>
  <c r="AU188" i="2"/>
  <c r="AU178" i="2"/>
  <c r="AU485" i="2"/>
  <c r="AU62" i="2"/>
  <c r="AU104" i="2"/>
  <c r="AU421" i="2"/>
  <c r="AU294" i="2"/>
  <c r="AU444" i="2"/>
  <c r="AU100" i="2"/>
  <c r="AU273" i="2"/>
  <c r="AU9" i="2"/>
  <c r="AU344" i="2"/>
  <c r="AU264" i="2"/>
  <c r="AU173" i="2"/>
  <c r="AU244" i="2"/>
  <c r="AU499" i="2"/>
  <c r="AU10" i="2"/>
  <c r="AU140" i="2"/>
  <c r="AU49" i="2"/>
  <c r="AU186" i="2"/>
  <c r="AU115" i="2"/>
  <c r="AU82" i="2"/>
  <c r="AU265" i="2"/>
  <c r="AU98" i="2"/>
  <c r="AU26" i="2"/>
  <c r="AU346" i="2"/>
  <c r="AU11" i="2"/>
  <c r="AU56" i="2"/>
  <c r="AU25" i="2"/>
  <c r="AU120" i="2"/>
  <c r="AU108" i="2"/>
  <c r="AU448" i="2"/>
  <c r="AU491" i="2"/>
  <c r="AU142" i="2"/>
  <c r="AU236" i="2"/>
  <c r="AU102" i="2"/>
  <c r="AU480" i="2"/>
  <c r="AU357" i="2"/>
  <c r="AU34" i="2"/>
  <c r="AU555" i="2"/>
  <c r="AU558" i="2"/>
  <c r="AU460" i="2"/>
  <c r="AU476" i="2"/>
  <c r="AU351" i="2"/>
  <c r="AU560" i="2"/>
  <c r="AU498" i="2"/>
  <c r="AU384" i="2"/>
  <c r="AU474" i="2"/>
  <c r="AU512" i="2"/>
  <c r="AU272" i="2"/>
  <c r="AU484" i="2"/>
  <c r="AU486" i="2"/>
  <c r="AU46" i="2"/>
  <c r="AU422" i="2"/>
  <c r="AU23" i="2"/>
  <c r="AU531" i="2"/>
  <c r="AU550" i="2"/>
  <c r="AU266" i="2"/>
  <c r="AU169" i="2"/>
  <c r="AU20" i="2"/>
  <c r="AU185" i="2"/>
  <c r="AU565" i="2"/>
  <c r="AU27" i="2"/>
  <c r="AU199" i="2"/>
  <c r="AU426" i="2"/>
  <c r="AU469" i="2"/>
  <c r="AU381" i="2"/>
  <c r="AU495" i="2"/>
  <c r="AU19" i="2"/>
  <c r="AU388" i="2"/>
  <c r="AU95" i="2"/>
  <c r="AU393" i="2"/>
  <c r="AU417" i="2"/>
  <c r="AU355" i="2"/>
  <c r="AU279" i="2"/>
  <c r="AU396" i="2"/>
  <c r="AU369" i="2"/>
  <c r="AU449" i="2"/>
  <c r="AU424" i="2"/>
  <c r="AU254" i="2"/>
  <c r="AU516" i="2"/>
  <c r="AU223" i="2"/>
  <c r="AU454" i="2"/>
  <c r="AU328" i="2"/>
  <c r="AU549" i="2"/>
  <c r="AU90" i="2"/>
  <c r="AU375" i="2"/>
  <c r="AU133" i="2"/>
  <c r="AU374" i="2"/>
  <c r="AU128" i="2"/>
  <c r="AU329" i="2"/>
  <c r="AU13" i="2"/>
  <c r="AU227" i="2"/>
  <c r="AU21" i="2"/>
  <c r="AU168" i="2"/>
  <c r="AU538" i="2"/>
  <c r="AU204" i="2"/>
  <c r="AU285" i="2"/>
  <c r="AU447" i="2"/>
  <c r="AU513" i="2"/>
  <c r="AU202" i="2"/>
  <c r="AU77" i="2"/>
  <c r="AU395" i="2"/>
  <c r="AU533" i="2"/>
  <c r="AU281" i="2"/>
  <c r="AU308" i="2"/>
  <c r="AU203" i="2"/>
  <c r="AU545" i="2"/>
  <c r="AU339" i="2"/>
  <c r="AU145" i="2"/>
  <c r="AU189" i="2"/>
  <c r="AU122" i="2"/>
  <c r="AU330" i="2"/>
  <c r="AU24" i="2"/>
  <c r="AU289" i="2"/>
  <c r="AU315" i="2"/>
  <c r="AU155" i="2"/>
  <c r="AU456" i="2"/>
  <c r="AU138" i="2"/>
  <c r="AU564" i="2"/>
  <c r="AU160" i="2"/>
  <c r="AU556" i="2"/>
  <c r="AU536" i="2"/>
  <c r="AU356" i="2"/>
  <c r="AU387" i="2"/>
  <c r="AU441" i="2"/>
  <c r="AU431" i="2"/>
  <c r="AU488" i="2"/>
  <c r="AU332" i="2"/>
  <c r="AU91" i="2"/>
  <c r="AU152" i="2"/>
  <c r="AU465" i="2"/>
  <c r="AU463" i="2"/>
  <c r="AU253" i="2"/>
  <c r="AU365" i="2"/>
  <c r="AU350" i="2"/>
  <c r="AU153" i="2"/>
  <c r="AU250" i="2"/>
  <c r="AU464" i="2"/>
  <c r="AU519" i="2"/>
  <c r="AU291" i="2"/>
  <c r="AU127" i="2"/>
  <c r="AU504" i="2"/>
  <c r="AU37" i="2"/>
  <c r="AU462" i="2"/>
  <c r="AU57" i="2"/>
  <c r="AU41" i="2"/>
  <c r="AU262" i="2"/>
  <c r="AU478" i="2"/>
  <c r="AU269" i="2"/>
  <c r="AU47" i="2"/>
  <c r="AU159" i="2"/>
  <c r="AU92" i="2"/>
  <c r="AU506" i="2"/>
  <c r="AU509" i="2"/>
  <c r="AU117" i="2"/>
  <c r="AU210" i="2"/>
  <c r="AU367" i="2"/>
  <c r="AU135" i="2"/>
  <c r="AU437" i="2"/>
  <c r="AU443" i="2"/>
  <c r="AU94" i="2"/>
  <c r="AU416" i="2"/>
  <c r="AU438" i="2"/>
  <c r="AU432" i="2"/>
  <c r="AU277" i="2"/>
  <c r="AU28" i="2"/>
  <c r="AU132" i="2"/>
  <c r="AU530" i="2"/>
  <c r="AU270" i="2"/>
  <c r="AU252" i="2"/>
  <c r="AU562" i="2"/>
  <c r="AU400" i="2"/>
  <c r="AU413" i="2"/>
  <c r="AU283" i="2"/>
  <c r="AU237" i="2"/>
  <c r="AU176" i="2"/>
  <c r="AU414" i="2"/>
  <c r="AU515" i="2"/>
  <c r="AU316" i="2"/>
  <c r="AU208" i="2"/>
  <c r="AU461" i="2"/>
  <c r="AU397" i="2"/>
  <c r="AU52" i="2"/>
  <c r="AU551" i="2"/>
  <c r="AU337" i="2"/>
  <c r="AU166" i="2"/>
  <c r="AU130" i="2"/>
  <c r="AU378" i="2"/>
  <c r="AU87" i="2"/>
  <c r="AU161" i="2"/>
  <c r="AU212" i="2"/>
  <c r="AU343" i="2"/>
  <c r="AU234" i="2"/>
  <c r="AU429" i="2"/>
  <c r="AU309" i="2"/>
  <c r="AU385" i="2"/>
  <c r="AU340" i="2"/>
  <c r="AU70" i="2"/>
  <c r="AU333" i="2"/>
  <c r="AU225" i="2"/>
  <c r="AU124" i="2"/>
  <c r="AU361" i="2"/>
  <c r="AU38" i="2"/>
  <c r="AU342" i="2"/>
  <c r="AU112" i="2"/>
  <c r="AU228" i="2"/>
  <c r="AU154" i="2"/>
  <c r="AU386" i="2"/>
  <c r="AU394" i="2"/>
  <c r="AU406" i="2"/>
  <c r="AU497" i="2"/>
  <c r="AU136" i="2"/>
  <c r="AU106" i="2"/>
  <c r="AU450" i="2"/>
  <c r="AU221" i="2"/>
  <c r="AU280" i="2"/>
  <c r="AU40" i="2"/>
  <c r="AU334" i="2"/>
  <c r="AU370" i="2"/>
  <c r="AU216" i="2"/>
  <c r="AU121" i="2"/>
  <c r="AU31" i="2"/>
  <c r="AU324" i="2"/>
  <c r="AU433" i="2"/>
  <c r="AU144" i="2"/>
  <c r="AU522" i="2"/>
  <c r="AU420" i="2"/>
  <c r="AU493" i="2"/>
  <c r="AU239" i="2"/>
  <c r="AU362" i="2"/>
  <c r="AU391" i="2"/>
  <c r="AU338" i="2"/>
  <c r="AU158" i="2"/>
  <c r="AU458" i="2"/>
  <c r="AU107" i="2"/>
  <c r="AU419" i="2"/>
  <c r="AU451" i="2"/>
  <c r="AU118" i="2"/>
  <c r="AU312" i="2"/>
  <c r="AU521" i="2"/>
  <c r="AU300" i="2"/>
  <c r="AU477" i="2"/>
  <c r="AU71" i="2"/>
  <c r="AU174" i="2"/>
  <c r="AU139" i="2"/>
  <c r="AU314" i="2"/>
  <c r="AU526" i="2"/>
  <c r="AU258" i="2"/>
  <c r="AU68" i="2"/>
  <c r="AU377" i="2"/>
  <c r="AU301" i="2"/>
  <c r="AU489" i="2"/>
  <c r="AU260" i="2"/>
  <c r="AU156" i="2"/>
  <c r="AU89" i="2"/>
  <c r="AU93" i="2"/>
  <c r="AU303" i="2"/>
  <c r="AU263" i="2"/>
  <c r="AU268" i="2"/>
  <c r="AU146" i="2"/>
  <c r="AU455" i="2"/>
  <c r="AU267" i="2"/>
  <c r="AU123" i="2"/>
  <c r="AU483" i="2"/>
  <c r="AU180" i="2"/>
  <c r="AU398" i="2"/>
  <c r="AU110" i="2"/>
  <c r="AU472" i="2"/>
  <c r="AU418" i="2"/>
  <c r="AU410" i="2"/>
  <c r="AU111" i="2"/>
  <c r="AU231" i="2"/>
  <c r="AU537" i="2"/>
  <c r="AU366" i="2"/>
  <c r="AU129" i="2"/>
  <c r="AU363" i="2"/>
  <c r="AU296" i="2"/>
  <c r="AU475" i="2"/>
  <c r="AU16" i="2"/>
  <c r="AU184" i="2"/>
  <c r="AU80" i="2"/>
  <c r="AU440" i="2"/>
  <c r="AU35" i="2"/>
  <c r="AU520" i="2"/>
  <c r="AU65" i="2"/>
  <c r="AU58" i="2"/>
  <c r="AU311" i="2"/>
  <c r="AU29" i="2"/>
  <c r="AU481" i="2"/>
  <c r="AU446" i="2"/>
  <c r="AU527" i="2"/>
  <c r="AU559" i="2"/>
  <c r="AU190" i="2"/>
  <c r="AU276" i="2"/>
  <c r="AU147" i="2"/>
  <c r="AU379" i="2"/>
  <c r="AU255" i="2"/>
  <c r="AU313" i="2"/>
  <c r="AU187" i="2"/>
  <c r="AU74" i="2"/>
  <c r="AU295" i="2"/>
  <c r="AU12" i="2"/>
  <c r="AU271" i="2"/>
  <c r="AU282" i="2"/>
  <c r="AU149" i="2"/>
  <c r="AU126" i="2"/>
  <c r="AU445" i="2"/>
  <c r="AU359" i="2"/>
  <c r="AU53" i="2"/>
  <c r="AU48" i="2"/>
  <c r="AU257" i="2"/>
  <c r="AU392" i="2"/>
  <c r="AU348" i="2"/>
  <c r="AU434" i="2"/>
  <c r="AU466" i="2"/>
  <c r="AU540" i="2"/>
  <c r="AU306" i="2"/>
  <c r="AU162" i="2"/>
  <c r="AU251" i="2"/>
  <c r="AU226" i="2"/>
  <c r="AU494" i="2"/>
  <c r="AU114" i="2"/>
  <c r="AU42" i="2"/>
  <c r="AU327" i="2"/>
  <c r="AU412" i="2"/>
  <c r="AU390" i="2"/>
  <c r="AU514" i="2"/>
  <c r="AU247" i="2"/>
  <c r="AU240" i="2"/>
  <c r="AU353" i="2"/>
  <c r="AU298" i="2"/>
  <c r="AU249" i="2"/>
  <c r="AV542" i="2"/>
  <c r="AV266" i="2"/>
  <c r="AV516" i="2"/>
  <c r="AV274" i="2"/>
  <c r="AV168" i="2"/>
  <c r="AV264" i="2"/>
  <c r="AV339" i="2"/>
  <c r="AV212" i="2"/>
  <c r="AV562" i="2"/>
  <c r="AV419" i="2"/>
  <c r="AV370" i="2"/>
  <c r="AV10" i="2"/>
  <c r="AV151" i="2"/>
  <c r="AV160" i="2"/>
  <c r="AV117" i="2"/>
  <c r="AV302" i="2"/>
  <c r="AV88" i="2"/>
  <c r="AV324" i="2"/>
  <c r="AV177" i="2"/>
  <c r="AV72" i="2"/>
  <c r="AV336" i="2"/>
  <c r="AV358" i="2"/>
  <c r="AV250" i="2"/>
  <c r="AV289" i="2"/>
  <c r="AV78" i="2"/>
  <c r="AV477" i="2"/>
  <c r="AV393" i="2"/>
  <c r="AV522" i="2"/>
  <c r="AV335" i="2"/>
  <c r="AV23" i="2"/>
  <c r="AV291" i="2"/>
  <c r="AV366" i="2"/>
  <c r="AV124" i="2"/>
  <c r="AV363" i="2"/>
  <c r="AV272" i="2"/>
  <c r="AV313" i="2"/>
  <c r="AV432" i="2"/>
  <c r="AV66" i="2"/>
  <c r="AV36" i="2"/>
  <c r="AV141" i="2"/>
  <c r="AV511" i="2"/>
  <c r="AV218" i="2"/>
  <c r="AV25" i="2"/>
  <c r="AV408" i="2"/>
  <c r="AV7" i="2"/>
  <c r="AV491" i="2"/>
  <c r="AV227" i="2"/>
  <c r="AV329" i="2"/>
  <c r="AV104" i="2"/>
  <c r="AV502" i="2"/>
  <c r="AV354" i="2"/>
  <c r="AV386" i="2"/>
  <c r="AV306" i="2"/>
  <c r="AV510" i="2"/>
  <c r="AV446" i="2"/>
  <c r="AV53" i="2"/>
  <c r="AV364" i="2"/>
  <c r="AV377" i="2"/>
  <c r="AV433" i="2"/>
  <c r="AV115" i="2"/>
  <c r="AV566" i="2"/>
  <c r="AV258" i="2"/>
  <c r="AV444" i="2"/>
  <c r="AV67" i="2"/>
  <c r="AV563" i="2"/>
  <c r="AV178" i="2"/>
  <c r="AV146" i="2"/>
  <c r="AV450" i="2"/>
  <c r="AV121" i="2"/>
  <c r="AV243" i="2"/>
  <c r="AV416" i="2"/>
  <c r="AV487" i="2"/>
  <c r="AV351" i="2"/>
  <c r="AV43" i="2"/>
  <c r="AV98" i="2"/>
  <c r="AV521" i="2"/>
  <c r="AV109" i="2"/>
  <c r="AV321" i="2"/>
  <c r="AV276" i="2"/>
  <c r="AV469" i="2"/>
  <c r="AV75" i="2"/>
  <c r="AV288" i="2"/>
  <c r="AV557" i="2"/>
  <c r="AV16" i="2"/>
  <c r="AV373" i="2"/>
  <c r="AV56" i="2"/>
  <c r="AV533" i="2"/>
  <c r="AV376" i="2"/>
  <c r="AV73" i="2"/>
  <c r="AV18" i="2"/>
  <c r="AV478" i="2"/>
  <c r="AV17" i="2"/>
  <c r="AV531" i="2"/>
  <c r="AV157" i="2"/>
  <c r="AV392" i="2"/>
  <c r="AV319" i="2"/>
  <c r="AV226" i="2"/>
  <c r="AV466" i="2"/>
  <c r="AV174" i="2"/>
  <c r="AV217" i="2"/>
  <c r="AV309" i="2"/>
  <c r="AV32" i="2"/>
  <c r="AV84" i="2"/>
  <c r="AV350" i="2"/>
  <c r="AV328" i="2"/>
  <c r="AV162" i="2"/>
  <c r="AV331" i="2"/>
  <c r="AV60" i="2"/>
  <c r="AV208" i="2"/>
  <c r="AV170" i="2"/>
  <c r="AV171" i="2"/>
  <c r="AV429" i="2"/>
  <c r="AV486" i="2"/>
  <c r="AV33" i="2"/>
  <c r="AV41" i="2"/>
  <c r="AV334" i="2"/>
  <c r="AV528" i="2"/>
  <c r="AV15" i="2"/>
  <c r="AV216" i="2"/>
  <c r="AV489" i="2"/>
  <c r="AV299" i="2"/>
  <c r="AV395" i="2"/>
  <c r="AV77" i="2"/>
  <c r="AV68" i="2"/>
  <c r="AV89" i="2"/>
  <c r="AV396" i="2"/>
  <c r="AV322" i="2"/>
  <c r="AV438" i="2"/>
  <c r="AV525" i="2"/>
  <c r="AV145" i="2"/>
  <c r="AV325" i="2"/>
  <c r="AV119" i="2"/>
  <c r="AV316" i="2"/>
  <c r="AV304" i="2"/>
  <c r="AV372" i="2"/>
  <c r="AV9" i="2"/>
  <c r="AV359" i="2"/>
  <c r="AV262" i="2"/>
  <c r="AV71" i="2"/>
  <c r="AV63" i="2"/>
  <c r="AV29" i="2"/>
  <c r="AV509" i="2"/>
  <c r="AV356" i="2"/>
  <c r="AV493" i="2"/>
  <c r="AV156" i="2"/>
  <c r="AV80" i="2"/>
  <c r="AV153" i="2"/>
  <c r="AV94" i="2"/>
  <c r="AV340" i="2"/>
  <c r="AV49" i="2"/>
  <c r="AV369" i="2"/>
  <c r="AV285" i="2"/>
  <c r="AV549" i="2"/>
  <c r="AV423" i="2"/>
  <c r="AV239" i="2"/>
  <c r="AV27" i="2"/>
  <c r="AV537" i="2"/>
  <c r="AV508" i="2"/>
  <c r="AV220" i="2"/>
  <c r="AV481" i="2"/>
  <c r="AV482" i="2"/>
  <c r="AV11" i="2"/>
  <c r="AV148" i="2"/>
  <c r="AV185" i="2"/>
  <c r="AV556" i="2"/>
  <c r="AV507" i="2"/>
  <c r="AV348" i="2"/>
  <c r="AV500" i="2"/>
  <c r="AV341" i="2"/>
  <c r="AV552" i="2"/>
  <c r="AV547" i="2"/>
  <c r="AV169" i="2"/>
  <c r="AV50" i="2"/>
  <c r="AV275" i="2"/>
  <c r="AV271" i="2"/>
  <c r="AV8" i="2"/>
  <c r="AV387" i="2"/>
  <c r="AV318" i="2"/>
  <c r="AV214" i="2"/>
  <c r="AV252" i="2"/>
  <c r="AV435" i="2"/>
  <c r="AV381" i="2"/>
  <c r="AV215" i="2"/>
  <c r="AV344" i="2"/>
  <c r="AV237" i="2"/>
  <c r="AV76" i="2"/>
  <c r="AV437" i="2"/>
  <c r="AV409" i="2"/>
  <c r="AV28" i="2"/>
  <c r="AV201" i="2"/>
  <c r="AV283" i="2"/>
  <c r="AV539" i="2"/>
  <c r="AV459" i="2"/>
  <c r="AV19" i="2"/>
  <c r="AV332" i="2"/>
  <c r="AV90" i="2"/>
  <c r="AV310" i="2"/>
  <c r="AV196" i="2"/>
  <c r="AV380" i="2"/>
  <c r="AV260" i="2"/>
  <c r="AV534" i="2"/>
  <c r="AV330" i="2"/>
  <c r="AV167" i="2"/>
  <c r="AV495" i="2"/>
  <c r="AV434" i="2"/>
  <c r="AV259" i="2"/>
  <c r="AV58" i="2"/>
  <c r="AV457" i="2"/>
  <c r="AV385" i="2"/>
  <c r="AV499" i="2"/>
  <c r="AV224" i="2"/>
  <c r="AV44" i="2"/>
  <c r="AV422" i="2"/>
  <c r="AV456" i="2"/>
  <c r="AV54" i="2"/>
  <c r="AV195" i="2"/>
  <c r="AV184" i="2"/>
  <c r="AV353" i="2"/>
  <c r="AV166" i="2"/>
  <c r="AV307" i="2"/>
  <c r="AV483" i="2"/>
  <c r="AV308" i="2"/>
  <c r="AV179" i="2"/>
  <c r="AV69" i="2"/>
  <c r="AV527" i="2"/>
  <c r="AV404" i="2"/>
  <c r="AV97" i="2"/>
  <c r="AV206" i="2"/>
  <c r="AV564" i="2"/>
  <c r="AV343" i="2"/>
  <c r="AV20" i="2"/>
  <c r="AV108" i="2"/>
  <c r="AV34" i="2"/>
  <c r="AV51" i="2"/>
  <c r="AV30" i="2"/>
  <c r="AV233" i="2"/>
  <c r="AV164" i="2"/>
  <c r="AV485" i="2"/>
  <c r="AV139" i="2"/>
  <c r="AV281" i="2"/>
  <c r="AV35" i="2"/>
  <c r="AV503" i="2"/>
  <c r="AV468" i="2"/>
  <c r="AV362" i="2"/>
  <c r="AV398" i="2"/>
  <c r="AV134" i="2"/>
  <c r="AV116" i="2"/>
  <c r="AV290" i="2"/>
  <c r="AV99" i="2"/>
  <c r="AV479" i="2"/>
  <c r="AV347" i="2"/>
  <c r="AV197" i="2"/>
  <c r="AV470" i="2"/>
  <c r="AV448" i="2"/>
  <c r="AV132" i="2"/>
  <c r="AV544" i="2"/>
  <c r="AV488" i="2"/>
  <c r="AV536" i="2"/>
  <c r="AV221" i="2"/>
  <c r="AV209" i="2"/>
  <c r="AV130" i="2"/>
  <c r="AV418" i="2"/>
  <c r="AV163" i="2"/>
  <c r="AV154" i="2"/>
  <c r="AV526" i="2"/>
  <c r="AV55" i="2"/>
  <c r="AV137" i="2"/>
  <c r="AV311" i="2"/>
  <c r="AV187" i="2"/>
  <c r="AV192" i="2"/>
  <c r="AV189" i="2"/>
  <c r="AV188" i="2"/>
  <c r="AV140" i="2"/>
  <c r="AV303" i="2"/>
  <c r="AV133" i="2"/>
  <c r="AV397" i="2"/>
  <c r="AV159" i="2"/>
  <c r="AV561" i="2"/>
  <c r="AV257" i="2"/>
  <c r="AV492" i="2"/>
  <c r="AV553" i="2"/>
  <c r="AV45" i="2"/>
  <c r="AV515" i="2"/>
  <c r="AV480" i="2"/>
  <c r="AV13" i="2"/>
  <c r="AV256" i="2"/>
  <c r="AV31" i="2"/>
  <c r="AV242" i="2"/>
  <c r="AV122" i="2"/>
  <c r="AV161" i="2"/>
  <c r="AV415" i="2"/>
  <c r="AV244" i="2"/>
  <c r="AV428" i="2"/>
  <c r="AV241" i="2"/>
  <c r="AV411" i="2"/>
  <c r="AV261" i="2"/>
  <c r="AV150" i="2"/>
  <c r="AV455" i="2"/>
  <c r="AV449" i="2"/>
  <c r="AV81" i="2"/>
  <c r="AV219" i="2"/>
  <c r="AV127" i="2"/>
  <c r="AV541" i="2"/>
  <c r="AV118" i="2"/>
  <c r="AV355" i="2"/>
  <c r="AV388" i="2"/>
  <c r="AV427" i="2"/>
  <c r="AV530" i="2"/>
  <c r="AV46" i="2"/>
  <c r="AV277" i="2"/>
  <c r="AV430" i="2"/>
  <c r="AV337" i="2"/>
  <c r="AV199" i="2"/>
  <c r="AV464" i="2"/>
  <c r="AV361" i="2"/>
  <c r="AV402" i="2"/>
  <c r="AV551" i="2"/>
  <c r="AV113" i="2"/>
  <c r="AV406" i="2"/>
  <c r="AV394" i="2"/>
  <c r="AV39" i="2"/>
  <c r="AV278" i="2"/>
  <c r="AV225" i="2"/>
  <c r="AV57" i="2"/>
  <c r="AV317" i="2"/>
  <c r="AV519" i="2"/>
  <c r="AV165" i="2"/>
  <c r="AV79" i="2"/>
  <c r="AV382" i="2"/>
  <c r="AV323" i="2"/>
  <c r="AV504" i="2"/>
  <c r="AV181" i="2"/>
  <c r="AV342" i="2"/>
  <c r="AV200" i="2"/>
  <c r="AV173" i="2"/>
  <c r="AV236" i="2"/>
  <c r="AV461" i="2"/>
  <c r="AV345" i="2"/>
  <c r="AV70" i="2"/>
  <c r="AV155" i="2"/>
  <c r="AV193" i="2"/>
  <c r="AV229" i="2"/>
  <c r="AV287" i="2"/>
  <c r="AV38" i="2"/>
  <c r="AV558" i="2"/>
  <c r="AV112" i="2"/>
  <c r="AV59" i="2"/>
  <c r="AV182" i="2"/>
  <c r="AV158" i="2"/>
  <c r="AV451" i="2"/>
  <c r="AV518" i="2"/>
  <c r="AV490" i="2"/>
  <c r="AV514" i="2"/>
  <c r="AV102" i="2"/>
  <c r="AV365" i="2"/>
  <c r="AV249" i="2"/>
  <c r="AV543" i="2"/>
  <c r="AV424" i="2"/>
  <c r="AV505" i="2"/>
  <c r="AV228" i="2"/>
  <c r="AV368" i="2"/>
  <c r="AV425" i="2"/>
  <c r="AV175" i="2"/>
  <c r="AV442" i="2"/>
  <c r="AV305" i="2"/>
  <c r="AV440" i="2"/>
  <c r="AV465" i="2"/>
  <c r="AV474" i="2"/>
  <c r="AV24" i="2"/>
  <c r="AV550" i="2"/>
  <c r="AV125" i="2"/>
  <c r="AV105" i="2"/>
  <c r="AV213" i="2"/>
  <c r="AV436" i="2"/>
  <c r="AV565" i="2"/>
  <c r="AV240" i="2"/>
  <c r="AV245" i="2"/>
  <c r="AV47" i="2"/>
  <c r="AV149" i="2"/>
  <c r="AV65" i="2"/>
  <c r="AV246" i="2"/>
  <c r="AV431" i="2"/>
  <c r="AV268" i="2"/>
  <c r="AV37" i="2"/>
  <c r="AV263" i="2"/>
  <c r="AV471" i="2"/>
  <c r="AV284" i="2"/>
  <c r="AV230" i="2"/>
  <c r="AV378" i="2"/>
  <c r="AV523" i="2"/>
  <c r="AV407" i="2"/>
  <c r="AV205" i="2"/>
  <c r="AV360" i="2"/>
  <c r="AV282" i="2"/>
  <c r="AV235" i="2"/>
  <c r="AV517" i="2"/>
  <c r="AV26" i="2"/>
  <c r="AV496" i="2"/>
  <c r="AV40" i="2"/>
  <c r="AV559" i="2"/>
  <c r="AV512" i="2"/>
  <c r="AV357" i="2"/>
  <c r="AV52" i="2"/>
  <c r="AV128" i="2"/>
  <c r="AV62" i="2"/>
  <c r="AV297" i="2"/>
  <c r="AV87" i="2"/>
  <c r="AV349" i="2"/>
  <c r="AV82" i="2"/>
  <c r="AV390" i="2"/>
  <c r="AV506" i="2"/>
  <c r="AV294" i="2"/>
  <c r="AV186" i="2"/>
  <c r="AV135" i="2"/>
  <c r="AV413" i="2"/>
  <c r="AV475" i="2"/>
  <c r="AV142" i="2"/>
  <c r="AV389" i="2"/>
  <c r="AV405" i="2"/>
  <c r="AV314" i="2"/>
  <c r="AV529" i="2"/>
  <c r="AV21" i="2"/>
  <c r="AV238" i="2"/>
  <c r="AV211" i="2"/>
  <c r="AV426" i="2"/>
  <c r="AV138" i="2"/>
  <c r="AV143" i="2"/>
  <c r="AV85" i="2"/>
  <c r="AV152" i="2"/>
  <c r="AV384" i="2"/>
  <c r="AV445" i="2"/>
  <c r="AV191" i="2"/>
  <c r="AV462" i="2"/>
  <c r="AV540" i="2"/>
  <c r="AV460" i="2"/>
  <c r="AV535" i="2"/>
  <c r="AV93" i="2"/>
  <c r="AV204" i="2"/>
  <c r="AV176" i="2"/>
  <c r="AV251" i="2"/>
  <c r="AV391" i="2"/>
  <c r="AV443" i="2"/>
  <c r="AV298" i="2"/>
  <c r="AV223" i="2"/>
  <c r="AV520" i="2"/>
  <c r="AV441" i="2"/>
  <c r="AV91" i="2"/>
  <c r="AV95" i="2"/>
  <c r="AV136" i="2"/>
  <c r="AV546" i="2"/>
  <c r="AV14" i="2"/>
  <c r="AV232" i="2"/>
  <c r="AV532" i="2"/>
  <c r="AV129" i="2"/>
  <c r="AV247" i="2"/>
  <c r="AV254" i="2"/>
  <c r="AV123" i="2"/>
  <c r="AV421" i="2"/>
  <c r="AV120" i="2"/>
  <c r="AV403" i="2"/>
  <c r="AV273" i="2"/>
  <c r="AV399" i="2"/>
  <c r="AV107" i="2"/>
  <c r="AV248" i="2"/>
  <c r="AV83" i="2"/>
  <c r="AV270" i="2"/>
  <c r="AV447" i="2"/>
  <c r="AV293" i="2"/>
  <c r="AV494" i="2"/>
  <c r="AV286" i="2"/>
  <c r="AV538" i="2"/>
  <c r="AV280" i="2"/>
  <c r="AV22" i="2"/>
  <c r="AV501" i="2"/>
  <c r="AV367" i="2"/>
  <c r="AV194" i="2"/>
  <c r="AV371" i="2"/>
  <c r="AV414" i="2"/>
  <c r="AV473" i="2"/>
  <c r="AV338" i="2"/>
  <c r="AV524" i="2"/>
  <c r="AV222" i="2"/>
  <c r="AV327" i="2"/>
  <c r="AV497" i="2"/>
  <c r="AV147" i="2"/>
  <c r="AV74" i="2"/>
  <c r="AV183" i="2"/>
  <c r="AV42" i="2"/>
  <c r="AV265" i="2"/>
  <c r="AV333" i="2"/>
  <c r="AV548" i="2"/>
  <c r="AV210" i="2"/>
  <c r="AV61" i="2"/>
  <c r="AV231" i="2"/>
  <c r="AV476" i="2"/>
  <c r="AV292" i="2"/>
  <c r="AV96" i="2"/>
  <c r="AV401" i="2"/>
  <c r="AV326" i="2"/>
  <c r="AV375" i="2"/>
  <c r="AV100" i="2"/>
  <c r="AV144" i="2"/>
  <c r="AV92" i="2"/>
  <c r="AV300" i="2"/>
  <c r="AV114" i="2"/>
  <c r="AV472" i="2"/>
  <c r="AV203" i="2"/>
  <c r="AV48" i="2"/>
  <c r="AV190" i="2"/>
  <c r="AV320" i="2"/>
  <c r="AV498" i="2"/>
  <c r="AV453" i="2"/>
  <c r="AV560" i="2"/>
  <c r="AV86" i="2"/>
  <c r="AV412" i="2"/>
  <c r="AV12" i="2"/>
  <c r="AV106" i="2"/>
  <c r="AV545" i="2"/>
  <c r="AV267" i="2"/>
  <c r="AV198" i="2"/>
  <c r="AV180" i="2"/>
  <c r="AV111" i="2"/>
  <c r="AV255" i="2"/>
  <c r="AV234" i="2"/>
  <c r="AV172" i="2"/>
  <c r="AV374" i="2"/>
  <c r="AV513" i="2"/>
  <c r="AV269" i="2"/>
  <c r="AV253" i="2"/>
  <c r="AV555" i="2"/>
  <c r="AV417" i="2"/>
  <c r="AV352" i="2"/>
  <c r="AV126" i="2"/>
  <c r="AV410" i="2"/>
  <c r="AV103" i="2"/>
  <c r="AV202" i="2"/>
  <c r="AV400" i="2"/>
  <c r="AV467" i="2"/>
  <c r="AV207" i="2"/>
  <c r="AV484" i="2"/>
  <c r="AV131" i="2"/>
  <c r="AV296" i="2"/>
  <c r="AV346" i="2"/>
  <c r="AV554" i="2"/>
  <c r="AV301" i="2"/>
  <c r="AV279" i="2"/>
  <c r="AV458" i="2"/>
  <c r="AV439" i="2"/>
  <c r="AV452" i="2"/>
  <c r="AV110" i="2"/>
  <c r="AV420" i="2"/>
  <c r="AV101" i="2"/>
  <c r="AV295" i="2"/>
  <c r="AV463" i="2"/>
  <c r="AV379" i="2"/>
  <c r="AV454" i="2"/>
  <c r="AV383" i="2"/>
  <c r="AV315" i="2"/>
  <c r="AV64" i="2"/>
  <c r="AV312" i="2"/>
  <c r="AX5" i="2" l="1"/>
  <c r="AW87" i="2"/>
  <c r="AW383" i="2"/>
  <c r="AW352" i="2"/>
  <c r="AW174" i="2"/>
  <c r="AW228" i="2"/>
  <c r="AW456" i="2"/>
  <c r="AW100" i="2"/>
  <c r="AW196" i="2"/>
  <c r="AW290" i="2"/>
  <c r="AW347" i="2"/>
  <c r="AW558" i="2"/>
  <c r="AW286" i="2"/>
  <c r="AW239" i="2"/>
  <c r="AW549" i="2"/>
  <c r="AW112" i="2"/>
  <c r="AW434" i="2"/>
  <c r="AW453" i="2"/>
  <c r="AW492" i="2"/>
  <c r="AW137" i="2"/>
  <c r="AW162" i="2"/>
  <c r="AW153" i="2"/>
  <c r="AW491" i="2"/>
  <c r="AW190" i="2"/>
  <c r="AW125" i="2"/>
  <c r="AW423" i="2"/>
  <c r="AW192" i="2"/>
  <c r="AW176" i="2"/>
  <c r="AW105" i="2"/>
  <c r="AW392" i="2"/>
  <c r="AW142" i="2"/>
  <c r="AW532" i="2"/>
  <c r="AW515" i="2"/>
  <c r="AW159" i="2"/>
  <c r="AW424" i="2"/>
  <c r="AW118" i="2"/>
  <c r="AW213" i="2"/>
  <c r="AW426" i="2"/>
  <c r="AW304" i="2"/>
  <c r="AW562" i="2"/>
  <c r="AW545" i="2"/>
  <c r="AW462" i="2"/>
  <c r="AW264" i="2"/>
  <c r="AW189" i="2"/>
  <c r="AW57" i="2"/>
  <c r="AW468" i="2"/>
  <c r="AW50" i="2"/>
  <c r="AW143" i="2"/>
  <c r="AW201" i="2"/>
  <c r="AW224" i="2"/>
  <c r="AW408" i="2"/>
  <c r="AW22" i="2"/>
  <c r="AW296" i="2"/>
  <c r="AW138" i="2"/>
  <c r="AW209" i="2"/>
  <c r="AW237" i="2"/>
  <c r="AW523" i="2"/>
  <c r="AW96" i="2"/>
  <c r="AW51" i="2"/>
  <c r="AW348" i="2"/>
  <c r="AW370" i="2"/>
  <c r="AW123" i="2"/>
  <c r="AW31" i="2"/>
  <c r="AW421" i="2"/>
  <c r="AW80" i="2"/>
  <c r="AW59" i="2"/>
  <c r="AW238" i="2"/>
  <c r="AW338" i="2"/>
  <c r="AW342" i="2"/>
  <c r="AW28" i="2"/>
  <c r="AW260" i="2"/>
  <c r="AW417" i="2"/>
  <c r="AW350" i="2"/>
  <c r="AW510" i="2"/>
  <c r="AW77" i="2"/>
  <c r="AW32" i="2"/>
  <c r="AW504" i="2"/>
  <c r="AW448" i="2"/>
  <c r="AW374" i="2"/>
  <c r="AW145" i="2"/>
  <c r="AW481" i="2"/>
  <c r="AW471" i="2"/>
  <c r="AW542" i="2"/>
  <c r="AW363" i="2"/>
  <c r="AW300" i="2"/>
  <c r="AW291" i="2"/>
  <c r="AW15" i="2"/>
  <c r="AW52" i="2"/>
  <c r="AW280" i="2"/>
  <c r="AW528" i="2"/>
  <c r="AW39" i="2"/>
  <c r="AW81" i="2"/>
  <c r="AW490" i="2"/>
  <c r="AW305" i="2"/>
  <c r="AW357" i="2"/>
  <c r="AW495" i="2"/>
  <c r="AW366" i="2"/>
  <c r="AW25" i="2"/>
  <c r="AW114" i="2"/>
  <c r="AW110" i="2"/>
  <c r="AW516" i="2"/>
  <c r="AW27" i="2"/>
  <c r="AW533" i="2"/>
  <c r="AW552" i="2"/>
  <c r="AW156" i="2"/>
  <c r="AW214" i="2"/>
  <c r="AW487" i="2"/>
  <c r="AW346" i="2"/>
  <c r="AW21" i="2"/>
  <c r="AW317" i="2"/>
  <c r="AW376" i="2"/>
  <c r="AW381" i="2"/>
  <c r="AW244" i="2"/>
  <c r="AW328" i="2"/>
  <c r="AW399" i="2"/>
  <c r="AW44" i="2"/>
  <c r="AW10" i="2"/>
  <c r="AW405" i="2"/>
  <c r="AW178" i="2"/>
  <c r="AW257" i="2"/>
  <c r="AW397" i="2"/>
  <c r="AW241" i="2"/>
  <c r="AW437" i="2"/>
  <c r="AW470" i="2"/>
  <c r="AW287" i="2"/>
  <c r="AW111" i="2"/>
  <c r="AW336" i="2"/>
  <c r="AW353" i="2"/>
  <c r="AW11" i="2"/>
  <c r="AW126" i="2"/>
  <c r="AW322" i="2"/>
  <c r="AW534" i="2"/>
  <c r="AW33" i="2"/>
  <c r="AW250" i="2"/>
  <c r="AW76" i="2"/>
  <c r="AW13" i="2"/>
  <c r="AW484" i="2"/>
  <c r="AW432" i="2"/>
  <c r="AW457" i="2"/>
  <c r="AW279" i="2"/>
  <c r="AW473" i="2"/>
  <c r="AW221" i="2"/>
  <c r="AW270" i="2"/>
  <c r="AW267" i="2"/>
  <c r="AW83" i="2"/>
  <c r="AW323" i="2"/>
  <c r="AW232" i="2"/>
  <c r="AW355" i="2"/>
  <c r="AW109" i="2"/>
  <c r="AW406" i="2"/>
  <c r="AW89" i="2"/>
  <c r="AW425" i="2"/>
  <c r="AW531" i="2"/>
  <c r="AW99" i="2"/>
  <c r="AW506" i="2"/>
  <c r="AW74" i="2"/>
  <c r="AW58" i="2"/>
  <c r="AW288" i="2"/>
  <c r="AW308" i="2"/>
  <c r="AW246" i="2"/>
  <c r="AW218" i="2"/>
  <c r="AW24" i="2"/>
  <c r="AW93" i="2"/>
  <c r="AW217" i="2"/>
  <c r="AW326" i="2"/>
  <c r="AW377" i="2"/>
  <c r="AW340" i="2"/>
  <c r="AW373" i="2"/>
  <c r="AW555" i="2"/>
  <c r="AW172" i="2"/>
  <c r="AW245" i="2"/>
  <c r="AW215" i="2"/>
  <c r="AW413" i="2"/>
  <c r="AW9" i="2"/>
  <c r="AW259" i="2"/>
  <c r="AW90" i="2"/>
  <c r="AW184" i="2"/>
  <c r="AW418" i="2"/>
  <c r="AW540" i="2"/>
  <c r="AW127" i="2"/>
  <c r="AW497" i="2"/>
  <c r="AW157" i="2"/>
  <c r="AW8" i="2"/>
  <c r="AW253" i="2"/>
  <c r="AW543" i="2"/>
  <c r="AW367" i="2"/>
  <c r="AW41" i="2"/>
  <c r="AW98" i="2"/>
  <c r="AW345" i="2"/>
  <c r="AW541" i="2"/>
  <c r="AW530" i="2"/>
  <c r="AW393" i="2"/>
  <c r="AW365" i="2"/>
  <c r="AW186" i="2"/>
  <c r="AW223" i="2"/>
  <c r="AW559" i="2"/>
  <c r="AW263" i="2"/>
  <c r="AW261" i="2"/>
  <c r="AW398" i="2"/>
  <c r="AW188" i="2"/>
  <c r="AW438" i="2"/>
  <c r="AW561" i="2"/>
  <c r="AW63" i="2"/>
  <c r="AW202" i="2"/>
  <c r="AW251" i="2"/>
  <c r="AW546" i="2"/>
  <c r="AW167" i="2"/>
  <c r="AW130" i="2"/>
  <c r="AW40" i="2"/>
  <c r="AW179" i="2"/>
  <c r="AW450" i="2"/>
  <c r="AW262" i="2"/>
  <c r="AW486" i="2"/>
  <c r="AW121" i="2"/>
  <c r="AW475" i="2"/>
  <c r="AW501" i="2"/>
  <c r="AW309" i="2"/>
  <c r="AW151" i="2"/>
  <c r="AW247" i="2"/>
  <c r="AW240" i="2"/>
  <c r="AW64" i="2"/>
  <c r="AW333" i="2"/>
  <c r="AW390" i="2"/>
  <c r="AW62" i="2"/>
  <c r="AW411" i="2"/>
  <c r="AW509" i="2"/>
  <c r="AW410" i="2"/>
  <c r="AW101" i="2"/>
  <c r="AW556" i="2"/>
  <c r="AW518" i="2"/>
  <c r="AW135" i="2"/>
  <c r="AW180" i="2"/>
  <c r="AW170" i="2"/>
  <c r="AW343" i="2"/>
  <c r="AW554" i="2"/>
  <c r="AW163" i="2"/>
  <c r="AW499" i="2"/>
  <c r="AW181" i="2"/>
  <c r="AW139" i="2"/>
  <c r="AW415" i="2"/>
  <c r="AW303" i="2"/>
  <c r="AW104" i="2"/>
  <c r="AW203" i="2"/>
  <c r="AW414" i="2"/>
  <c r="AW513" i="2"/>
  <c r="AW204" i="2"/>
  <c r="AW171" i="2"/>
  <c r="AW86" i="2"/>
  <c r="AW431" i="2"/>
  <c r="AW469" i="2"/>
  <c r="AW454" i="2"/>
  <c r="AW472" i="2"/>
  <c r="AW553" i="2"/>
  <c r="AW182" i="2"/>
  <c r="AW496" i="2"/>
  <c r="AW320" i="2"/>
  <c r="AW78" i="2"/>
  <c r="AW149" i="2"/>
  <c r="AW547" i="2"/>
  <c r="AW313" i="2"/>
  <c r="AW375" i="2"/>
  <c r="AW234" i="2"/>
  <c r="AW29" i="2"/>
  <c r="AW120" i="2"/>
  <c r="AW321" i="2"/>
  <c r="AW274" i="2"/>
  <c r="AW256" i="2"/>
  <c r="AW536" i="2"/>
  <c r="AW433" i="2"/>
  <c r="AW68" i="2"/>
  <c r="AW493" i="2"/>
  <c r="AW307" i="2"/>
  <c r="AW271" i="2"/>
  <c r="AW71" i="2"/>
  <c r="AW193" i="2"/>
  <c r="AW144" i="2"/>
  <c r="AW37" i="2"/>
  <c r="AW551" i="2"/>
  <c r="AW316" i="2"/>
  <c r="AW329" i="2"/>
  <c r="AW148" i="2"/>
  <c r="AW150" i="2"/>
  <c r="AW378" i="2"/>
  <c r="AW298" i="2"/>
  <c r="AW79" i="2"/>
  <c r="AW394" i="2"/>
  <c r="AW94" i="2"/>
  <c r="AW444" i="2"/>
  <c r="AW147" i="2"/>
  <c r="AW225" i="2"/>
  <c r="AW23" i="2"/>
  <c r="AW372" i="2"/>
  <c r="AW46" i="2"/>
  <c r="AW502" i="2"/>
  <c r="AW494" i="2"/>
  <c r="AW84" i="2"/>
  <c r="AW565" i="2"/>
  <c r="AW524" i="2"/>
  <c r="AW61" i="2"/>
  <c r="AW73" i="2"/>
  <c r="AW467" i="2"/>
  <c r="AW420" i="2"/>
  <c r="AW401" i="2"/>
  <c r="AW91" i="2"/>
  <c r="AW442" i="2"/>
  <c r="AW56" i="2"/>
  <c r="AW255" i="2"/>
  <c r="AW128" i="2"/>
  <c r="AW550" i="2"/>
  <c r="AW92" i="2"/>
  <c r="AW480" i="2"/>
  <c r="AW529" i="2"/>
  <c r="AW19" i="2"/>
  <c r="AW521" i="2"/>
  <c r="AW268" i="2"/>
  <c r="AW55" i="2"/>
  <c r="AW69" i="2"/>
  <c r="AW38" i="2"/>
  <c r="AW362" i="2"/>
  <c r="AW479" i="2"/>
  <c r="AW332" i="2"/>
  <c r="AW164" i="2"/>
  <c r="AW295" i="2"/>
  <c r="AW436" i="2"/>
  <c r="AW517" i="2"/>
  <c r="AW315" i="2"/>
  <c r="AW129" i="2"/>
  <c r="AW175" i="2"/>
  <c r="AW455" i="2"/>
  <c r="AW400" i="2"/>
  <c r="AW16" i="2"/>
  <c r="AW191" i="2"/>
  <c r="AW477" i="2"/>
  <c r="AW207" i="2"/>
  <c r="AW35" i="2"/>
  <c r="AW243" i="2"/>
  <c r="AW294" i="2"/>
  <c r="AW422" i="2"/>
  <c r="AW382" i="2"/>
  <c r="AW361" i="2"/>
  <c r="AW388" i="2"/>
  <c r="AW278" i="2"/>
  <c r="AW464" i="2"/>
  <c r="AW505" i="2"/>
  <c r="AW330" i="2"/>
  <c r="AW389" i="2"/>
  <c r="AW485" i="2"/>
  <c r="AW566" i="2"/>
  <c r="AW283" i="2"/>
  <c r="AW140" i="2"/>
  <c r="AW194" i="2"/>
  <c r="AW445" i="2"/>
  <c r="AW391" i="2"/>
  <c r="AW161" i="2"/>
  <c r="AW272" i="2"/>
  <c r="AW273" i="2"/>
  <c r="AW43" i="2"/>
  <c r="AW276" i="2"/>
  <c r="AW385" i="2"/>
  <c r="AW95" i="2"/>
  <c r="AW60" i="2"/>
  <c r="AW26" i="2"/>
  <c r="AW511" i="2"/>
  <c r="AW395" i="2"/>
  <c r="AW205" i="2"/>
  <c r="AW152" i="2"/>
  <c r="AW527" i="2"/>
  <c r="AW427" i="2"/>
  <c r="AW500" i="2"/>
  <c r="AW430" i="2"/>
  <c r="AW402" i="2"/>
  <c r="AW416" i="2"/>
  <c r="AW341" i="2"/>
  <c r="AW106" i="2"/>
  <c r="AW344" i="2"/>
  <c r="AW185" i="2"/>
  <c r="AW526" i="2"/>
  <c r="AW371" i="2"/>
  <c r="AW459" i="2"/>
  <c r="AW557" i="2"/>
  <c r="AW226" i="2"/>
  <c r="AW435" i="2"/>
  <c r="AW122" i="2"/>
  <c r="AW440" i="2"/>
  <c r="AW75" i="2"/>
  <c r="AW113" i="2"/>
  <c r="AW72" i="2"/>
  <c r="AW229" i="2"/>
  <c r="AW47" i="2"/>
  <c r="AW133" i="2"/>
  <c r="AW211" i="2"/>
  <c r="AW222" i="2"/>
  <c r="AW195" i="2"/>
  <c r="AW230" i="2"/>
  <c r="AW351" i="2"/>
  <c r="AW354" i="2"/>
  <c r="AW360" i="2"/>
  <c r="AW368" i="2"/>
  <c r="AW337" i="2"/>
  <c r="AW134" i="2"/>
  <c r="AW379" i="2"/>
  <c r="AW384" i="2"/>
  <c r="AW369" i="2"/>
  <c r="AW299" i="2"/>
  <c r="AW20" i="2"/>
  <c r="AW302" i="2"/>
  <c r="AW102" i="2"/>
  <c r="AW258" i="2"/>
  <c r="AW449" i="2"/>
  <c r="AW117" i="2"/>
  <c r="AW269" i="2"/>
  <c r="AW155" i="2"/>
  <c r="AW206" i="2"/>
  <c r="AW404" i="2"/>
  <c r="AW314" i="2"/>
  <c r="AW45" i="2"/>
  <c r="AW563" i="2"/>
  <c r="AW356" i="2"/>
  <c r="AW319" i="2"/>
  <c r="AW507" i="2"/>
  <c r="AW293" i="2"/>
  <c r="AW428" i="2"/>
  <c r="AW17" i="2"/>
  <c r="AW331" i="2"/>
  <c r="AW535" i="2"/>
  <c r="AW146" i="2"/>
  <c r="AW489" i="2"/>
  <c r="AW154" i="2"/>
  <c r="AW466" i="2"/>
  <c r="AW48" i="2"/>
  <c r="AW107" i="2"/>
  <c r="AW235" i="2"/>
  <c r="AW169" i="2"/>
  <c r="AW281" i="2"/>
  <c r="AW359" i="2"/>
  <c r="AW236" i="2"/>
  <c r="AW187" i="2"/>
  <c r="AW310" i="2"/>
  <c r="AW53" i="2"/>
  <c r="AW14" i="2"/>
  <c r="AW165" i="2"/>
  <c r="AW537" i="2"/>
  <c r="AW324" i="2"/>
  <c r="AW124" i="2"/>
  <c r="AW451" i="2"/>
  <c r="AW446" i="2"/>
  <c r="AW519" i="2"/>
  <c r="AW108" i="2"/>
  <c r="AW266" i="2"/>
  <c r="AW458" i="2"/>
  <c r="AW160" i="2"/>
  <c r="AW460" i="2"/>
  <c r="AW131" i="2"/>
  <c r="AW199" i="2"/>
  <c r="AW465" i="2"/>
  <c r="AW115" i="2"/>
  <c r="AW85" i="2"/>
  <c r="AW312" i="2"/>
  <c r="AW441" i="2"/>
  <c r="AW212" i="2"/>
  <c r="AW380" i="2"/>
  <c r="AW409" i="2"/>
  <c r="AW116" i="2"/>
  <c r="AW248" i="2"/>
  <c r="AW65" i="2"/>
  <c r="AW183" i="2"/>
  <c r="AW478" i="2"/>
  <c r="AW12" i="2"/>
  <c r="AW231" i="2"/>
  <c r="AW208" i="2"/>
  <c r="AW88" i="2"/>
  <c r="AW177" i="2"/>
  <c r="AW522" i="2"/>
  <c r="AW544" i="2"/>
  <c r="AW512" i="2"/>
  <c r="AW82" i="2"/>
  <c r="AW54" i="2"/>
  <c r="AW275" i="2"/>
  <c r="AW249" i="2"/>
  <c r="AW419" i="2"/>
  <c r="AW560" i="2"/>
  <c r="AW200" i="2"/>
  <c r="AW216" i="2"/>
  <c r="AW525" i="2"/>
  <c r="AW482" i="2"/>
  <c r="AW503" i="2"/>
  <c r="AW461" i="2"/>
  <c r="AW429" i="2"/>
  <c r="AW166" i="2"/>
  <c r="AW242" i="2"/>
  <c r="AW7" i="2"/>
  <c r="AW403" i="2"/>
  <c r="AW289" i="2"/>
  <c r="AW407" i="2"/>
  <c r="AW358" i="2"/>
  <c r="AW292" i="2"/>
  <c r="AW254" i="2"/>
  <c r="AW325" i="2"/>
  <c r="AW447" i="2"/>
  <c r="AW297" i="2"/>
  <c r="AW474" i="2"/>
  <c r="AW282" i="2"/>
  <c r="AW311" i="2"/>
  <c r="AW339" i="2"/>
  <c r="AW520" i="2"/>
  <c r="AW396" i="2"/>
  <c r="AW306" i="2"/>
  <c r="AW265" i="2"/>
  <c r="AW103" i="2"/>
  <c r="AW197" i="2"/>
  <c r="AW508" i="2"/>
  <c r="AW227" i="2"/>
  <c r="AW30" i="2"/>
  <c r="AW219" i="2"/>
  <c r="AW514" i="2"/>
  <c r="AW301" i="2"/>
  <c r="AW412" i="2"/>
  <c r="AW173" i="2"/>
  <c r="AW538" i="2"/>
  <c r="AW34" i="2"/>
  <c r="AW42" i="2"/>
  <c r="AW158" i="2"/>
  <c r="AW387" i="2"/>
  <c r="AW327" i="2"/>
  <c r="AW318" i="2"/>
  <c r="AW220" i="2"/>
  <c r="AW284" i="2"/>
  <c r="AW210" i="2"/>
  <c r="AW70" i="2"/>
  <c r="AW36" i="2"/>
  <c r="AW97" i="2"/>
  <c r="AW498" i="2"/>
  <c r="AW539" i="2"/>
  <c r="AW386" i="2"/>
  <c r="AW141" i="2"/>
  <c r="AW67" i="2"/>
  <c r="AW18" i="2"/>
  <c r="AW443" i="2"/>
  <c r="AW132" i="2"/>
  <c r="AW119" i="2"/>
  <c r="AW349" i="2"/>
  <c r="AW334" i="2"/>
  <c r="AW439" i="2"/>
  <c r="AW548" i="2"/>
  <c r="AW452" i="2"/>
  <c r="AW277" i="2"/>
  <c r="AW488" i="2"/>
  <c r="AW564" i="2"/>
  <c r="AW233" i="2"/>
  <c r="AW66" i="2"/>
  <c r="AW483" i="2"/>
  <c r="AW136" i="2"/>
  <c r="AW364" i="2"/>
  <c r="AW463" i="2"/>
  <c r="AW252" i="2"/>
  <c r="AW49" i="2"/>
  <c r="AW335" i="2"/>
  <c r="AW168" i="2"/>
  <c r="AW198" i="2"/>
  <c r="AW285" i="2"/>
  <c r="AW476" i="2"/>
  <c r="AY5" i="2" l="1"/>
  <c r="AZ5" i="2" l="1"/>
  <c r="AX387" i="2"/>
  <c r="AX228" i="2"/>
  <c r="AX441" i="2"/>
  <c r="AX362" i="2"/>
  <c r="AX185" i="2"/>
  <c r="AX306" i="2"/>
  <c r="AX223" i="2"/>
  <c r="AX449" i="2"/>
  <c r="AX414" i="2"/>
  <c r="AX401" i="2"/>
  <c r="AX251" i="2"/>
  <c r="AX30" i="2"/>
  <c r="AX183" i="2"/>
  <c r="AX85" i="2"/>
  <c r="AX299" i="2"/>
  <c r="AX111" i="2"/>
  <c r="AX304" i="2"/>
  <c r="AX206" i="2"/>
  <c r="AX533" i="2"/>
  <c r="AX510" i="2"/>
  <c r="AX369" i="2"/>
  <c r="AX98" i="2"/>
  <c r="AX208" i="2"/>
  <c r="AX167" i="2"/>
  <c r="AX190" i="2"/>
  <c r="AX240" i="2"/>
  <c r="AX100" i="2"/>
  <c r="AX436" i="2"/>
  <c r="AX354" i="2"/>
  <c r="AX221" i="2"/>
  <c r="AX276" i="2"/>
  <c r="AX20" i="2"/>
  <c r="AX227" i="2"/>
  <c r="AX213" i="2"/>
  <c r="AX177" i="2"/>
  <c r="AX180" i="2"/>
  <c r="AX373" i="2"/>
  <c r="AX310" i="2"/>
  <c r="AX21" i="2"/>
  <c r="AX396" i="2"/>
  <c r="AX520" i="2"/>
  <c r="AX301" i="2"/>
  <c r="AX517" i="2"/>
  <c r="AX348" i="2"/>
  <c r="AX553" i="2"/>
  <c r="AX103" i="2"/>
  <c r="AX91" i="2"/>
  <c r="AX535" i="2"/>
  <c r="AX326" i="2"/>
  <c r="AX123" i="2"/>
  <c r="AX395" i="2"/>
  <c r="AX283" i="2"/>
  <c r="AX330" i="2"/>
  <c r="AX558" i="2"/>
  <c r="AX408" i="2"/>
  <c r="AX202" i="2"/>
  <c r="AX487" i="2"/>
  <c r="AX488" i="2"/>
  <c r="AX178" i="2"/>
  <c r="AX81" i="2"/>
  <c r="AX207" i="2"/>
  <c r="AX164" i="2"/>
  <c r="AX238" i="2"/>
  <c r="AX432" i="2"/>
  <c r="AX454" i="2"/>
  <c r="AX168" i="2"/>
  <c r="AX141" i="2"/>
  <c r="AX357" i="2"/>
  <c r="AX508" i="2"/>
  <c r="AX157" i="2"/>
  <c r="AX351" i="2"/>
  <c r="AX371" i="2"/>
  <c r="AX367" i="2"/>
  <c r="AX38" i="2"/>
  <c r="AX477" i="2"/>
  <c r="AX214" i="2"/>
  <c r="AX385" i="2"/>
  <c r="AX176" i="2"/>
  <c r="AX41" i="2"/>
  <c r="AX394" i="2"/>
  <c r="AX470" i="2"/>
  <c r="AX522" i="2"/>
  <c r="AX461" i="2"/>
  <c r="AX277" i="2"/>
  <c r="AX270" i="2"/>
  <c r="AX125" i="2"/>
  <c r="AX374" i="2"/>
  <c r="AX410" i="2"/>
  <c r="AX131" i="2"/>
  <c r="AX99" i="2"/>
  <c r="AX246" i="2"/>
  <c r="AX459" i="2"/>
  <c r="AX490" i="2"/>
  <c r="AX450" i="2"/>
  <c r="AX473" i="2"/>
  <c r="AX89" i="2"/>
  <c r="AX101" i="2"/>
  <c r="AX455" i="2"/>
  <c r="AX142" i="2"/>
  <c r="AX541" i="2"/>
  <c r="AX519" i="2"/>
  <c r="AX197" i="2"/>
  <c r="AX453" i="2"/>
  <c r="AX564" i="2"/>
  <c r="AX372" i="2"/>
  <c r="AX529" i="2"/>
  <c r="AX353" i="2"/>
  <c r="AX465" i="2"/>
  <c r="AX315" i="2"/>
  <c r="AX188" i="2"/>
  <c r="AX340" i="2"/>
  <c r="AX475" i="2"/>
  <c r="AX14" i="2"/>
  <c r="AX292" i="2"/>
  <c r="AX134" i="2"/>
  <c r="AX293" i="2"/>
  <c r="AX259" i="2"/>
  <c r="AX152" i="2"/>
  <c r="AX16" i="2"/>
  <c r="AX8" i="2"/>
  <c r="AX526" i="2"/>
  <c r="AX60" i="2"/>
  <c r="AX303" i="2"/>
  <c r="AX132" i="2"/>
  <c r="AX542" i="2"/>
  <c r="AX69" i="2"/>
  <c r="AX323" i="2"/>
  <c r="AX15" i="2"/>
  <c r="AX150" i="2"/>
  <c r="AX337" i="2"/>
  <c r="AX153" i="2"/>
  <c r="AX35" i="2"/>
  <c r="AX49" i="2"/>
  <c r="AX346" i="2"/>
  <c r="AX116" i="2"/>
  <c r="AX241" i="2"/>
  <c r="AX130" i="2"/>
  <c r="AX311" i="2"/>
  <c r="AX22" i="2"/>
  <c r="AX423" i="2"/>
  <c r="AX212" i="2"/>
  <c r="AX128" i="2"/>
  <c r="AX514" i="2"/>
  <c r="AX456" i="2"/>
  <c r="AX397" i="2"/>
  <c r="AX489" i="2"/>
  <c r="AX234" i="2"/>
  <c r="AX384" i="2"/>
  <c r="AX312" i="2"/>
  <c r="AX370" i="2"/>
  <c r="AX119" i="2"/>
  <c r="AX285" i="2"/>
  <c r="AX313" i="2"/>
  <c r="AX557" i="2"/>
  <c r="AX539" i="2"/>
  <c r="AX317" i="2"/>
  <c r="AX265" i="2"/>
  <c r="AX364" i="2"/>
  <c r="AX417" i="2"/>
  <c r="AX419" i="2"/>
  <c r="AX165" i="2"/>
  <c r="AX540" i="2"/>
  <c r="AX23" i="2"/>
  <c r="AX253" i="2"/>
  <c r="AX114" i="2"/>
  <c r="AX112" i="2"/>
  <c r="AX509" i="2"/>
  <c r="AX485" i="2"/>
  <c r="AX268" i="2"/>
  <c r="AX308" i="2"/>
  <c r="AX560" i="2"/>
  <c r="AX468" i="2"/>
  <c r="AX280" i="2"/>
  <c r="AX254" i="2"/>
  <c r="AX175" i="2"/>
  <c r="AX335" i="2"/>
  <c r="AX497" i="2"/>
  <c r="AX87" i="2"/>
  <c r="AX17" i="2"/>
  <c r="AX365" i="2"/>
  <c r="AX305" i="2"/>
  <c r="AX93" i="2"/>
  <c r="AX57" i="2"/>
  <c r="AX358" i="2"/>
  <c r="AX68" i="2"/>
  <c r="AX225" i="2"/>
  <c r="AX127" i="2"/>
  <c r="AX245" i="2"/>
  <c r="AX402" i="2"/>
  <c r="AX104" i="2"/>
  <c r="AX434" i="2"/>
  <c r="AX400" i="2"/>
  <c r="AX433" i="2"/>
  <c r="AX451" i="2"/>
  <c r="AX58" i="2"/>
  <c r="AX161" i="2"/>
  <c r="AX383" i="2"/>
  <c r="AX460" i="2"/>
  <c r="AX532" i="2"/>
  <c r="AX264" i="2"/>
  <c r="AX546" i="2"/>
  <c r="AX159" i="2"/>
  <c r="AX113" i="2"/>
  <c r="AX524" i="2"/>
  <c r="AX92" i="2"/>
  <c r="AX501" i="2"/>
  <c r="AX399" i="2"/>
  <c r="AX62" i="2"/>
  <c r="AX266" i="2"/>
  <c r="AX511" i="2"/>
  <c r="AX479" i="2"/>
  <c r="AX51" i="2"/>
  <c r="AX137" i="2"/>
  <c r="AX404" i="2"/>
  <c r="AX426" i="2"/>
  <c r="AX37" i="2"/>
  <c r="AX170" i="2"/>
  <c r="AX360" i="2"/>
  <c r="AX338" i="2"/>
  <c r="AX333" i="2"/>
  <c r="AX559" i="2"/>
  <c r="AX380" i="2"/>
  <c r="AX45" i="2"/>
  <c r="AX257" i="2"/>
  <c r="AX219" i="2"/>
  <c r="AX194" i="2"/>
  <c r="AX440" i="2"/>
  <c r="AX258" i="2"/>
  <c r="AX278" i="2"/>
  <c r="AX117" i="2"/>
  <c r="AX224" i="2"/>
  <c r="AX552" i="2"/>
  <c r="AX80" i="2"/>
  <c r="AX472" i="2"/>
  <c r="AX548" i="2"/>
  <c r="AX236" i="2"/>
  <c r="AX447" i="2"/>
  <c r="AX44" i="2"/>
  <c r="AX237" i="2"/>
  <c r="AX435" i="2"/>
  <c r="AX375" i="2"/>
  <c r="AX483" i="2"/>
  <c r="AX407" i="2"/>
  <c r="AX347" i="2"/>
  <c r="AX88" i="2"/>
  <c r="AX275" i="2"/>
  <c r="AX171" i="2"/>
  <c r="AX247" i="2"/>
  <c r="AX322" i="2"/>
  <c r="AX82" i="2"/>
  <c r="AX342" i="2"/>
  <c r="AX211" i="2"/>
  <c r="AX107" i="2"/>
  <c r="AX428" i="2"/>
  <c r="AX36" i="2"/>
  <c r="AX90" i="2"/>
  <c r="AX86" i="2"/>
  <c r="AX209" i="2"/>
  <c r="AX172" i="2"/>
  <c r="AX319" i="2"/>
  <c r="AX530" i="2"/>
  <c r="AX481" i="2"/>
  <c r="AX198" i="2"/>
  <c r="AX218" i="2"/>
  <c r="AX34" i="2"/>
  <c r="AX230" i="2"/>
  <c r="AX274" i="2"/>
  <c r="AX205" i="2"/>
  <c r="AX411" i="2"/>
  <c r="AX286" i="2"/>
  <c r="AX27" i="2"/>
  <c r="AX476" i="2"/>
  <c r="AX518" i="2"/>
  <c r="AX493" i="2"/>
  <c r="AX392" i="2"/>
  <c r="AX495" i="2"/>
  <c r="AX31" i="2"/>
  <c r="AX200" i="2"/>
  <c r="AX273" i="2"/>
  <c r="AX427" i="2"/>
  <c r="AX563" i="2"/>
  <c r="AX215" i="2"/>
  <c r="AX191" i="2"/>
  <c r="AX242" i="2"/>
  <c r="AX233" i="2"/>
  <c r="AX83" i="2"/>
  <c r="AX255" i="2"/>
  <c r="AX446" i="2"/>
  <c r="AX452" i="2"/>
  <c r="AX341" i="2"/>
  <c r="AX169" i="2"/>
  <c r="AX349" i="2"/>
  <c r="AX290" i="2"/>
  <c r="AX160" i="2"/>
  <c r="AX24" i="2"/>
  <c r="AX321" i="2"/>
  <c r="AX307" i="2"/>
  <c r="AX135" i="2"/>
  <c r="AX158" i="2"/>
  <c r="AX64" i="2"/>
  <c r="AX325" i="2"/>
  <c r="AX429" i="2"/>
  <c r="AX505" i="2"/>
  <c r="AX437" i="2"/>
  <c r="AX547" i="2"/>
  <c r="AX74" i="2"/>
  <c r="AX195" i="2"/>
  <c r="AX443" i="2"/>
  <c r="AX231" i="2"/>
  <c r="AX464" i="2"/>
  <c r="AX50" i="2"/>
  <c r="AX11" i="2"/>
  <c r="AX534" i="2"/>
  <c r="AX71" i="2"/>
  <c r="AX222" i="2"/>
  <c r="AX63" i="2"/>
  <c r="AX498" i="2"/>
  <c r="AX118" i="2"/>
  <c r="AX163" i="2"/>
  <c r="AX415" i="2"/>
  <c r="AX424" i="2"/>
  <c r="AX294" i="2"/>
  <c r="AX13" i="2"/>
  <c r="AX133" i="2"/>
  <c r="AX77" i="2"/>
  <c r="AX248" i="2"/>
  <c r="AX56" i="2"/>
  <c r="AX327" i="2"/>
  <c r="AX550" i="2"/>
  <c r="AX140" i="2"/>
  <c r="AX109" i="2"/>
  <c r="AX235" i="2"/>
  <c r="AX70" i="2"/>
  <c r="AX329" i="2"/>
  <c r="AX189" i="2"/>
  <c r="AX499" i="2"/>
  <c r="AX445" i="2"/>
  <c r="AX10" i="2"/>
  <c r="AX25" i="2"/>
  <c r="AX65" i="2"/>
  <c r="AX220" i="2"/>
  <c r="AX544" i="2"/>
  <c r="AX382" i="2"/>
  <c r="AX523" i="2"/>
  <c r="AX545" i="2"/>
  <c r="AX155" i="2"/>
  <c r="AX284" i="2"/>
  <c r="AX328" i="2"/>
  <c r="AX193" i="2"/>
  <c r="AX554" i="2"/>
  <c r="AX316" i="2"/>
  <c r="AX379" i="2"/>
  <c r="AX343" i="2"/>
  <c r="AX136" i="2"/>
  <c r="AX182" i="2"/>
  <c r="AX217" i="2"/>
  <c r="AX565" i="2"/>
  <c r="AX491" i="2"/>
  <c r="AX516" i="2"/>
  <c r="AX378" i="2"/>
  <c r="AX291" i="2"/>
  <c r="AX359" i="2"/>
  <c r="AX403" i="2"/>
  <c r="AX388" i="2"/>
  <c r="AX448" i="2"/>
  <c r="AX263" i="2"/>
  <c r="AX356" i="2"/>
  <c r="AX320" i="2"/>
  <c r="AX252" i="2"/>
  <c r="AX512" i="2"/>
  <c r="AX106" i="2"/>
  <c r="AX154" i="2"/>
  <c r="AX53" i="2"/>
  <c r="AX47" i="2"/>
  <c r="AX350" i="2"/>
  <c r="AX12" i="2"/>
  <c r="AX309" i="2"/>
  <c r="AX256" i="2"/>
  <c r="AX551" i="2"/>
  <c r="AX442" i="2"/>
  <c r="AX438" i="2"/>
  <c r="AX331" i="2"/>
  <c r="AX166" i="2"/>
  <c r="AX480" i="2"/>
  <c r="AX549" i="2"/>
  <c r="AX405" i="2"/>
  <c r="AX566" i="2"/>
  <c r="AX66" i="2"/>
  <c r="AX250" i="2"/>
  <c r="AX506" i="2"/>
  <c r="AX562" i="2"/>
  <c r="AX300" i="2"/>
  <c r="AX484" i="2"/>
  <c r="AX389" i="2"/>
  <c r="AX344" i="2"/>
  <c r="AX46" i="2"/>
  <c r="AX466" i="2"/>
  <c r="AX398" i="2"/>
  <c r="AX19" i="2"/>
  <c r="AX515" i="2"/>
  <c r="AX507" i="2"/>
  <c r="AX391" i="2"/>
  <c r="AX363" i="2"/>
  <c r="AX147" i="2"/>
  <c r="AX556" i="2"/>
  <c r="AX287" i="2"/>
  <c r="AX420" i="2"/>
  <c r="AX528" i="2"/>
  <c r="AX458" i="2"/>
  <c r="AX95" i="2"/>
  <c r="AX105" i="2"/>
  <c r="AX226" i="2"/>
  <c r="AX368" i="2"/>
  <c r="AX102" i="2"/>
  <c r="AX462" i="2"/>
  <c r="AX503" i="2"/>
  <c r="AX204" i="2"/>
  <c r="AX492" i="2"/>
  <c r="AX297" i="2"/>
  <c r="AX269" i="2"/>
  <c r="AX324" i="2"/>
  <c r="AX29" i="2"/>
  <c r="AX261" i="2"/>
  <c r="AX203" i="2"/>
  <c r="AX33" i="2"/>
  <c r="AX149" i="2"/>
  <c r="AX500" i="2"/>
  <c r="AX72" i="2"/>
  <c r="AX393" i="2"/>
  <c r="AX467" i="2"/>
  <c r="AX97" i="2"/>
  <c r="AX422" i="2"/>
  <c r="AX139" i="2"/>
  <c r="AX61" i="2"/>
  <c r="AX496" i="2"/>
  <c r="AX413" i="2"/>
  <c r="AX504" i="2"/>
  <c r="AX296" i="2"/>
  <c r="AX146" i="2"/>
  <c r="AX377" i="2"/>
  <c r="AX406" i="2"/>
  <c r="AX289" i="2"/>
  <c r="AX196" i="2"/>
  <c r="AX124" i="2"/>
  <c r="AX282" i="2"/>
  <c r="AX416" i="2"/>
  <c r="AX199" i="2"/>
  <c r="AX126" i="2"/>
  <c r="AX232" i="2"/>
  <c r="AX425" i="2"/>
  <c r="AX67" i="2"/>
  <c r="AX32" i="2"/>
  <c r="AX138" i="2"/>
  <c r="AX144" i="2"/>
  <c r="AX318" i="2"/>
  <c r="AX355" i="2"/>
  <c r="AX184" i="2"/>
  <c r="AX336" i="2"/>
  <c r="AX244" i="2"/>
  <c r="AX174" i="2"/>
  <c r="AX84" i="2"/>
  <c r="AX531" i="2"/>
  <c r="AX281" i="2"/>
  <c r="AX7" i="2"/>
  <c r="AX110" i="2"/>
  <c r="AX129" i="2"/>
  <c r="AX439" i="2"/>
  <c r="AX210" i="2"/>
  <c r="AX48" i="2"/>
  <c r="AX55" i="2"/>
  <c r="AX26" i="2"/>
  <c r="AX173" i="2"/>
  <c r="AX9" i="2"/>
  <c r="AX122" i="2"/>
  <c r="AX302" i="2"/>
  <c r="AX482" i="2"/>
  <c r="AX295" i="2"/>
  <c r="AX52" i="2"/>
  <c r="AX271" i="2"/>
  <c r="AX260" i="2"/>
  <c r="AX366" i="2"/>
  <c r="AX345" i="2"/>
  <c r="AX76" i="2"/>
  <c r="AX39" i="2"/>
  <c r="AX262" i="2"/>
  <c r="AX54" i="2"/>
  <c r="AX43" i="2"/>
  <c r="AX513" i="2"/>
  <c r="AX543" i="2"/>
  <c r="AX42" i="2"/>
  <c r="AX352" i="2"/>
  <c r="AX272" i="2"/>
  <c r="AX298" i="2"/>
  <c r="AX527" i="2"/>
  <c r="AX18" i="2"/>
  <c r="AX40" i="2"/>
  <c r="AX525" i="2"/>
  <c r="AX494" i="2"/>
  <c r="AX73" i="2"/>
  <c r="AX471" i="2"/>
  <c r="AX386" i="2"/>
  <c r="AX314" i="2"/>
  <c r="AX179" i="2"/>
  <c r="AX390" i="2"/>
  <c r="AX108" i="2"/>
  <c r="AX28" i="2"/>
  <c r="AX201" i="2"/>
  <c r="AX457" i="2"/>
  <c r="AX78" i="2"/>
  <c r="AX421" i="2"/>
  <c r="AX381" i="2"/>
  <c r="AX486" i="2"/>
  <c r="AX431" i="2"/>
  <c r="AX181" i="2"/>
  <c r="AX267" i="2"/>
  <c r="AX537" i="2"/>
  <c r="AX239" i="2"/>
  <c r="AX145" i="2"/>
  <c r="AX151" i="2"/>
  <c r="AX444" i="2"/>
  <c r="AX538" i="2"/>
  <c r="AX187" i="2"/>
  <c r="AX561" i="2"/>
  <c r="AX79" i="2"/>
  <c r="AX334" i="2"/>
  <c r="AX148" i="2"/>
  <c r="AX361" i="2"/>
  <c r="AX536" i="2"/>
  <c r="AX478" i="2"/>
  <c r="AX192" i="2"/>
  <c r="AX94" i="2"/>
  <c r="AX186" i="2"/>
  <c r="AX521" i="2"/>
  <c r="AX120" i="2"/>
  <c r="AX418" i="2"/>
  <c r="AX332" i="2"/>
  <c r="AX216" i="2"/>
  <c r="AX143" i="2"/>
  <c r="AX121" i="2"/>
  <c r="AX430" i="2"/>
  <c r="AX59" i="2"/>
  <c r="AX279" i="2"/>
  <c r="AX474" i="2"/>
  <c r="AX115" i="2"/>
  <c r="AX243" i="2"/>
  <c r="AX249" i="2"/>
  <c r="AX339" i="2"/>
  <c r="AX229" i="2"/>
  <c r="AX156" i="2"/>
  <c r="AX555" i="2"/>
  <c r="AX288" i="2"/>
  <c r="AX412" i="2"/>
  <c r="AX376" i="2"/>
  <c r="AX75" i="2"/>
  <c r="AX469" i="2"/>
  <c r="AX502" i="2"/>
  <c r="AX409" i="2"/>
  <c r="AX96" i="2"/>
  <c r="AX463" i="2"/>
  <c r="AX162" i="2"/>
  <c r="AY228" i="2"/>
  <c r="AY356" i="2"/>
  <c r="AY516" i="2"/>
  <c r="AY317" i="2"/>
  <c r="AY348" i="2"/>
  <c r="AY90" i="2"/>
  <c r="AY394" i="2"/>
  <c r="AY256" i="2"/>
  <c r="AY303" i="2"/>
  <c r="AY163" i="2"/>
  <c r="AY261" i="2"/>
  <c r="AY103" i="2"/>
  <c r="AY120" i="2"/>
  <c r="AY461" i="2"/>
  <c r="AY234" i="2"/>
  <c r="AY420" i="2"/>
  <c r="AY522" i="2"/>
  <c r="AY325" i="2"/>
  <c r="AY222" i="2"/>
  <c r="AY67" i="2"/>
  <c r="AY311" i="2"/>
  <c r="AY45" i="2"/>
  <c r="AY442" i="2"/>
  <c r="AY476" i="2"/>
  <c r="AY172" i="2"/>
  <c r="AY408" i="2"/>
  <c r="AY115" i="2"/>
  <c r="AY397" i="2"/>
  <c r="AY511" i="2"/>
  <c r="AY415" i="2"/>
  <c r="AY56" i="2"/>
  <c r="AY386" i="2"/>
  <c r="AY339" i="2"/>
  <c r="AY491" i="2"/>
  <c r="AY104" i="2"/>
  <c r="AY215" i="2"/>
  <c r="AY33" i="2"/>
  <c r="AY468" i="2"/>
  <c r="AY247" i="2"/>
  <c r="AY248" i="2"/>
  <c r="AY563" i="2"/>
  <c r="AY458" i="2"/>
  <c r="AY350" i="2"/>
  <c r="AY395" i="2"/>
  <c r="AY426" i="2"/>
  <c r="AY448" i="2"/>
  <c r="AY345" i="2"/>
  <c r="AY265" i="2"/>
  <c r="AY481" i="2"/>
  <c r="AY126" i="2"/>
  <c r="AY368" i="2"/>
  <c r="AY319" i="2"/>
  <c r="AY548" i="2"/>
  <c r="AY469" i="2"/>
  <c r="AY13" i="2"/>
  <c r="AY399" i="2"/>
  <c r="AY493" i="2"/>
  <c r="AY43" i="2"/>
  <c r="AY155" i="2"/>
  <c r="AY47" i="2"/>
  <c r="AY273" i="2"/>
  <c r="AY166" i="2"/>
  <c r="AY96" i="2"/>
  <c r="AY479" i="2"/>
  <c r="AY297" i="2"/>
  <c r="AY40" i="2"/>
  <c r="AY49" i="2"/>
  <c r="AY89" i="2"/>
  <c r="AY316" i="2"/>
  <c r="AY117" i="2"/>
  <c r="AY111" i="2"/>
  <c r="AY176" i="2"/>
  <c r="AY107" i="2"/>
  <c r="AY216" i="2"/>
  <c r="AY282" i="2"/>
  <c r="AY393" i="2"/>
  <c r="AY541" i="2"/>
  <c r="AY201" i="2"/>
  <c r="AY560" i="2"/>
  <c r="AY50" i="2"/>
  <c r="AY323" i="2"/>
  <c r="AY537" i="2"/>
  <c r="AY28" i="2"/>
  <c r="AY530" i="2"/>
  <c r="AY94" i="2"/>
  <c r="AY441" i="2"/>
  <c r="AY444" i="2"/>
  <c r="AY55" i="2"/>
  <c r="AY24" i="2"/>
  <c r="AY60" i="2"/>
  <c r="AY194" i="2"/>
  <c r="AY480" i="2"/>
  <c r="AY95" i="2"/>
  <c r="AY80" i="2"/>
  <c r="AY230" i="2"/>
  <c r="AY225" i="2"/>
  <c r="AY68" i="2"/>
  <c r="AY38" i="2"/>
  <c r="AY539" i="2"/>
  <c r="AY306" i="2"/>
  <c r="AY257" i="2"/>
  <c r="AY171" i="2"/>
  <c r="AY360" i="2"/>
  <c r="AY119" i="2"/>
  <c r="AY147" i="2"/>
  <c r="AY262" i="2"/>
  <c r="AY405" i="2"/>
  <c r="AY77" i="2"/>
  <c r="AY352" i="2"/>
  <c r="AY289" i="2"/>
  <c r="AY457" i="2"/>
  <c r="AY536" i="2"/>
  <c r="AY266" i="2"/>
  <c r="AY374" i="2"/>
  <c r="AY296" i="2"/>
  <c r="AY74" i="2"/>
  <c r="AY411" i="2"/>
  <c r="AY284" i="2"/>
  <c r="AY407" i="2"/>
  <c r="AY361" i="2"/>
  <c r="AY495" i="2"/>
  <c r="AY373" i="2"/>
  <c r="AY538" i="2"/>
  <c r="AY364" i="2"/>
  <c r="AY131" i="2"/>
  <c r="AY398" i="2"/>
  <c r="AY25" i="2"/>
  <c r="AY83" i="2"/>
  <c r="AY101" i="2"/>
  <c r="AY518" i="2"/>
  <c r="AY98" i="2"/>
  <c r="AY509" i="2"/>
  <c r="AY409" i="2"/>
  <c r="AY389" i="2"/>
  <c r="AY566" i="2"/>
  <c r="AY32" i="2"/>
  <c r="AY321" i="2"/>
  <c r="AY454" i="2"/>
  <c r="AY156" i="2"/>
  <c r="AY351" i="2"/>
  <c r="AY183" i="2"/>
  <c r="AY293" i="2"/>
  <c r="AY199" i="2"/>
  <c r="AY484" i="2"/>
  <c r="AY269" i="2"/>
  <c r="AY328" i="2"/>
  <c r="AY136" i="2"/>
  <c r="AY210" i="2"/>
  <c r="AY391" i="2"/>
  <c r="AY528" i="2"/>
  <c r="AY260" i="2"/>
  <c r="AY153" i="2"/>
  <c r="AY510" i="2"/>
  <c r="AY240" i="2"/>
  <c r="AY404" i="2"/>
  <c r="AY251" i="2"/>
  <c r="AY294" i="2"/>
  <c r="AY449" i="2"/>
  <c r="AY431" i="2"/>
  <c r="AY336" i="2"/>
  <c r="AY459" i="2"/>
  <c r="AY208" i="2"/>
  <c r="AY245" i="2"/>
  <c r="AY31" i="2"/>
  <c r="AY414" i="2"/>
  <c r="AY363" i="2"/>
  <c r="AY18" i="2"/>
  <c r="AY534" i="2"/>
  <c r="AY150" i="2"/>
  <c r="AY529" i="2"/>
  <c r="AY565" i="2"/>
  <c r="AY223" i="2"/>
  <c r="AY478" i="2"/>
  <c r="AY346" i="2"/>
  <c r="AY91" i="2"/>
  <c r="AY542" i="2"/>
  <c r="AY385" i="2"/>
  <c r="AY142" i="2"/>
  <c r="AY272" i="2"/>
  <c r="AY87" i="2"/>
  <c r="AY177" i="2"/>
  <c r="AY124" i="2"/>
  <c r="AY236" i="2"/>
  <c r="AY424" i="2"/>
  <c r="AY193" i="2"/>
  <c r="AY347" i="2"/>
  <c r="AY329" i="2"/>
  <c r="AY206" i="2"/>
  <c r="AY503" i="2"/>
  <c r="AY410" i="2"/>
  <c r="AY554" i="2"/>
  <c r="AY281" i="2"/>
  <c r="AY42" i="2"/>
  <c r="AY108" i="2"/>
  <c r="AY137" i="2"/>
  <c r="AY185" i="2"/>
  <c r="AY213" i="2"/>
  <c r="AY59" i="2"/>
  <c r="AY114" i="2"/>
  <c r="AY324" i="2"/>
  <c r="AY418" i="2"/>
  <c r="AY450" i="2"/>
  <c r="AY383" i="2"/>
  <c r="AY357" i="2"/>
  <c r="AY37" i="2"/>
  <c r="AY400" i="2"/>
  <c r="AY555" i="2"/>
  <c r="AY212" i="2"/>
  <c r="AY145" i="2"/>
  <c r="AY340" i="2"/>
  <c r="AY460" i="2"/>
  <c r="AY523" i="2"/>
  <c r="AY330" i="2"/>
  <c r="AY320" i="2"/>
  <c r="AY288" i="2"/>
  <c r="AY514" i="2"/>
  <c r="AY379" i="2"/>
  <c r="AY174" i="2"/>
  <c r="AY499" i="2"/>
  <c r="AY106" i="2"/>
  <c r="AY482" i="2"/>
  <c r="AY401" i="2"/>
  <c r="AY287" i="2"/>
  <c r="AY167" i="2"/>
  <c r="AY41" i="2"/>
  <c r="AY170" i="2"/>
  <c r="AY384" i="2"/>
  <c r="AY322" i="2"/>
  <c r="AY157" i="2"/>
  <c r="AY381" i="2"/>
  <c r="AY178" i="2"/>
  <c r="AY270" i="2"/>
  <c r="AY472" i="2"/>
  <c r="AY112" i="2"/>
  <c r="AY464" i="2"/>
  <c r="AY73" i="2"/>
  <c r="AY64" i="2"/>
  <c r="AY92" i="2"/>
  <c r="AY517" i="2"/>
  <c r="AY315" i="2"/>
  <c r="AY417" i="2"/>
  <c r="AY376" i="2"/>
  <c r="AY543" i="2"/>
  <c r="AY286" i="2"/>
  <c r="AY182" i="2"/>
  <c r="AY446" i="2"/>
  <c r="AY244" i="2"/>
  <c r="AY8" i="2"/>
  <c r="AY30" i="2"/>
  <c r="AY71" i="2"/>
  <c r="AY519" i="2"/>
  <c r="AY61" i="2"/>
  <c r="AY263" i="2"/>
  <c r="AY486" i="2"/>
  <c r="AY197" i="2"/>
  <c r="AY419" i="2"/>
  <c r="AY207" i="2"/>
  <c r="AY456" i="2"/>
  <c r="AY70" i="2"/>
  <c r="AY467" i="2"/>
  <c r="AY191" i="2"/>
  <c r="AY158" i="2"/>
  <c r="AY235" i="2"/>
  <c r="AY237" i="2"/>
  <c r="AY292" i="2"/>
  <c r="AY505" i="2"/>
  <c r="AY309" i="2"/>
  <c r="AY564" i="2"/>
  <c r="AY423" i="2"/>
  <c r="AY388" i="2"/>
  <c r="AY390" i="2"/>
  <c r="AY558" i="2"/>
  <c r="AY406" i="2"/>
  <c r="AY443" i="2"/>
  <c r="AY195" i="2"/>
  <c r="AY544" i="2"/>
  <c r="AY14" i="2"/>
  <c r="AY125" i="2"/>
  <c r="AY436" i="2"/>
  <c r="AY29" i="2"/>
  <c r="AY220" i="2"/>
  <c r="AY438" i="2"/>
  <c r="AY149" i="2"/>
  <c r="AY34" i="2"/>
  <c r="AY403" i="2"/>
  <c r="AY299" i="2"/>
  <c r="AY165" i="2"/>
  <c r="AY143" i="2"/>
  <c r="AY255" i="2"/>
  <c r="AY105" i="2"/>
  <c r="AY382" i="2"/>
  <c r="AY313" i="2"/>
  <c r="AY525" i="2"/>
  <c r="AY39" i="2"/>
  <c r="AY298" i="2"/>
  <c r="AY504" i="2"/>
  <c r="AY485" i="2"/>
  <c r="AY249" i="2"/>
  <c r="AY502" i="2"/>
  <c r="AY196" i="2"/>
  <c r="AY337" i="2"/>
  <c r="AY7" i="2"/>
  <c r="AY512" i="2"/>
  <c r="AY198" i="2"/>
  <c r="AY302" i="2"/>
  <c r="AY492" i="2"/>
  <c r="AY148" i="2"/>
  <c r="AY453" i="2"/>
  <c r="AY65" i="2"/>
  <c r="AY524" i="2"/>
  <c r="AY359" i="2"/>
  <c r="AY413" i="2"/>
  <c r="AY134" i="2"/>
  <c r="AY344" i="2"/>
  <c r="AY562" i="2"/>
  <c r="AY99" i="2"/>
  <c r="AY422" i="2"/>
  <c r="AY513" i="2"/>
  <c r="AY85" i="2"/>
  <c r="AY123" i="2"/>
  <c r="AY470" i="2"/>
  <c r="AY93" i="2"/>
  <c r="AY10" i="2"/>
  <c r="AY561" i="2"/>
  <c r="AY250" i="2"/>
  <c r="AY110" i="2"/>
  <c r="AY219" i="2"/>
  <c r="AY553" i="2"/>
  <c r="AY118" i="2"/>
  <c r="AY211" i="2"/>
  <c r="AY318" i="2"/>
  <c r="AY545" i="2"/>
  <c r="AY332" i="2"/>
  <c r="AY17" i="2"/>
  <c r="AY559" i="2"/>
  <c r="AY188" i="2"/>
  <c r="AY551" i="2"/>
  <c r="AY192" i="2"/>
  <c r="AY254" i="2"/>
  <c r="AY489" i="2"/>
  <c r="AY341" i="2"/>
  <c r="AY275" i="2"/>
  <c r="AY200" i="2"/>
  <c r="AY53" i="2"/>
  <c r="AY427" i="2"/>
  <c r="AY202" i="2"/>
  <c r="AY380" i="2"/>
  <c r="AY274" i="2"/>
  <c r="AY232" i="2"/>
  <c r="AY52" i="2"/>
  <c r="AY109" i="2"/>
  <c r="AY239" i="2"/>
  <c r="AY428" i="2"/>
  <c r="AY146" i="2"/>
  <c r="AY526" i="2"/>
  <c r="AY135" i="2"/>
  <c r="AY334" i="2"/>
  <c r="AY412" i="2"/>
  <c r="AY546" i="2"/>
  <c r="AY203" i="2"/>
  <c r="AY46" i="2"/>
  <c r="AY358" i="2"/>
  <c r="AY242" i="2"/>
  <c r="AY362" i="2"/>
  <c r="AY88" i="2"/>
  <c r="AY161" i="2"/>
  <c r="AY154" i="2"/>
  <c r="AY69" i="2"/>
  <c r="AY500" i="2"/>
  <c r="AY86" i="2"/>
  <c r="AY27" i="2"/>
  <c r="AY496" i="2"/>
  <c r="AY209" i="2"/>
  <c r="AY62" i="2"/>
  <c r="AY127" i="2"/>
  <c r="AY535" i="2"/>
  <c r="AY375" i="2"/>
  <c r="AY271" i="2"/>
  <c r="AY169" i="2"/>
  <c r="AY267" i="2"/>
  <c r="AY310" i="2"/>
  <c r="AY295" i="2"/>
  <c r="AY128" i="2"/>
  <c r="AY285" i="2"/>
  <c r="AY276" i="2"/>
  <c r="AY520" i="2"/>
  <c r="AY241" i="2"/>
  <c r="AY252" i="2"/>
  <c r="AY164" i="2"/>
  <c r="AY63" i="2"/>
  <c r="AY243" i="2"/>
  <c r="AY231" i="2"/>
  <c r="AY116" i="2"/>
  <c r="AY23" i="2"/>
  <c r="AY557" i="2"/>
  <c r="AY162" i="2"/>
  <c r="AY100" i="2"/>
  <c r="AY79" i="2"/>
  <c r="AY291" i="2"/>
  <c r="AY371" i="2"/>
  <c r="AY463" i="2"/>
  <c r="AY54" i="2"/>
  <c r="AY327" i="2"/>
  <c r="AY342" i="2"/>
  <c r="AY72" i="2"/>
  <c r="AY547" i="2"/>
  <c r="AY477" i="2"/>
  <c r="AY113" i="2"/>
  <c r="AY21" i="2"/>
  <c r="AY51" i="2"/>
  <c r="AY129" i="2"/>
  <c r="AY268" i="2"/>
  <c r="AY226" i="2"/>
  <c r="AY141" i="2"/>
  <c r="AY229" i="2"/>
  <c r="AY433" i="2"/>
  <c r="AY130" i="2"/>
  <c r="AY144" i="2"/>
  <c r="AY15" i="2"/>
  <c r="AY159" i="2"/>
  <c r="AY16" i="2"/>
  <c r="AY437" i="2"/>
  <c r="AY35" i="2"/>
  <c r="AY326" i="2"/>
  <c r="AY58" i="2"/>
  <c r="AY387" i="2"/>
  <c r="AY365" i="2"/>
  <c r="AY556" i="2"/>
  <c r="AY278" i="2"/>
  <c r="AY515" i="2"/>
  <c r="AY44" i="2"/>
  <c r="AY173" i="2"/>
  <c r="AY221" i="2"/>
  <c r="AY76" i="2"/>
  <c r="AY180" i="2"/>
  <c r="AY312" i="2"/>
  <c r="AY283" i="2"/>
  <c r="AY11" i="2"/>
  <c r="AY366" i="2"/>
  <c r="AY439" i="2"/>
  <c r="AY416" i="2"/>
  <c r="AY455" i="2"/>
  <c r="AY465" i="2"/>
  <c r="AY466" i="2"/>
  <c r="AY175" i="2"/>
  <c r="AY82" i="2"/>
  <c r="AY224" i="2"/>
  <c r="AY121" i="2"/>
  <c r="AY168" i="2"/>
  <c r="AY78" i="2"/>
  <c r="AY440" i="2"/>
  <c r="AY132" i="2"/>
  <c r="AY425" i="2"/>
  <c r="AY527" i="2"/>
  <c r="AY133" i="2"/>
  <c r="AY238" i="2"/>
  <c r="AY483" i="2"/>
  <c r="AY355" i="2"/>
  <c r="AY497" i="2"/>
  <c r="AY335" i="2"/>
  <c r="AY20" i="2"/>
  <c r="AY353" i="2"/>
  <c r="AY305" i="2"/>
  <c r="AY451" i="2"/>
  <c r="AY473" i="2"/>
  <c r="AY138" i="2"/>
  <c r="AY253" i="2"/>
  <c r="AY487" i="2"/>
  <c r="AY507" i="2"/>
  <c r="AY378" i="2"/>
  <c r="AY377" i="2"/>
  <c r="AY81" i="2"/>
  <c r="AY218" i="2"/>
  <c r="AY331" i="2"/>
  <c r="AY259" i="2"/>
  <c r="AY152" i="2"/>
  <c r="AY501" i="2"/>
  <c r="AY349" i="2"/>
  <c r="AY187" i="2"/>
  <c r="AY190" i="2"/>
  <c r="AY549" i="2"/>
  <c r="AY84" i="2"/>
  <c r="AY48" i="2"/>
  <c r="AY122" i="2"/>
  <c r="AY429" i="2"/>
  <c r="AY179" i="2"/>
  <c r="AY532" i="2"/>
  <c r="AY301" i="2"/>
  <c r="AY205" i="2"/>
  <c r="AY264" i="2"/>
  <c r="AY369" i="2"/>
  <c r="AY75" i="2"/>
  <c r="AY434" i="2"/>
  <c r="AY498" i="2"/>
  <c r="AY184" i="2"/>
  <c r="AY372" i="2"/>
  <c r="AY506" i="2"/>
  <c r="AY186" i="2"/>
  <c r="AY246" i="2"/>
  <c r="AY396" i="2"/>
  <c r="AY214" i="2"/>
  <c r="AY402" i="2"/>
  <c r="AY280" i="2"/>
  <c r="AY338" i="2"/>
  <c r="AY490" i="2"/>
  <c r="AY550" i="2"/>
  <c r="AY421" i="2"/>
  <c r="AY508" i="2"/>
  <c r="AY258" i="2"/>
  <c r="AY488" i="2"/>
  <c r="AY435" i="2"/>
  <c r="AY160" i="2"/>
  <c r="AY57" i="2"/>
  <c r="AY290" i="2"/>
  <c r="AY533" i="2"/>
  <c r="AY233" i="2"/>
  <c r="AY531" i="2"/>
  <c r="AY474" i="2"/>
  <c r="AY36" i="2"/>
  <c r="AY151" i="2"/>
  <c r="AY9" i="2"/>
  <c r="AY343" i="2"/>
  <c r="AY139" i="2"/>
  <c r="AY277" i="2"/>
  <c r="AY12" i="2"/>
  <c r="AY304" i="2"/>
  <c r="AY66" i="2"/>
  <c r="AY26" i="2"/>
  <c r="AY447" i="2"/>
  <c r="AY392" i="2"/>
  <c r="AY217" i="2"/>
  <c r="AY445" i="2"/>
  <c r="AY204" i="2"/>
  <c r="AY471" i="2"/>
  <c r="AY181" i="2"/>
  <c r="AY354" i="2"/>
  <c r="AY494" i="2"/>
  <c r="AY300" i="2"/>
  <c r="AY475" i="2"/>
  <c r="AY432" i="2"/>
  <c r="AY97" i="2"/>
  <c r="AY140" i="2"/>
  <c r="AY430" i="2"/>
  <c r="AY19" i="2"/>
  <c r="AY552" i="2"/>
  <c r="AY279" i="2"/>
  <c r="AY367" i="2"/>
  <c r="AY227" i="2"/>
  <c r="AY333" i="2"/>
  <c r="AY307" i="2"/>
  <c r="AY521" i="2"/>
  <c r="AY370" i="2"/>
  <c r="AY462" i="2"/>
  <c r="AY452" i="2"/>
  <c r="AY308" i="2"/>
  <c r="AY314" i="2"/>
  <c r="AY22" i="2"/>
  <c r="AY189" i="2"/>
  <c r="AY102" i="2"/>
  <c r="AY540" i="2"/>
  <c r="BA5" i="2" l="1"/>
  <c r="AZ352" i="2"/>
  <c r="AZ494" i="2"/>
  <c r="AZ395" i="2"/>
  <c r="AZ493" i="2"/>
  <c r="AZ354" i="2"/>
  <c r="AZ511" i="2"/>
  <c r="AZ141" i="2"/>
  <c r="AZ201" i="2"/>
  <c r="AZ381" i="2"/>
  <c r="AZ514" i="2"/>
  <c r="AZ310" i="2"/>
  <c r="AZ431" i="2"/>
  <c r="AZ539" i="2"/>
  <c r="AZ344" i="2"/>
  <c r="AZ203" i="2"/>
  <c r="AZ411" i="2"/>
  <c r="AZ521" i="2"/>
  <c r="AZ482" i="2"/>
  <c r="AZ383" i="2"/>
  <c r="AZ486" i="2"/>
  <c r="AZ134" i="2"/>
  <c r="AZ546" i="2"/>
  <c r="AZ154" i="2"/>
  <c r="AZ106" i="2"/>
  <c r="AZ467" i="2"/>
  <c r="AZ238" i="2"/>
  <c r="AZ522" i="2"/>
  <c r="AZ533" i="2"/>
  <c r="AZ563" i="2"/>
  <c r="AZ339" i="2"/>
  <c r="AZ349" i="2"/>
  <c r="AZ436" i="2"/>
  <c r="AZ502" i="2"/>
  <c r="AZ234" i="2"/>
  <c r="AZ93" i="2"/>
  <c r="AZ195" i="2"/>
  <c r="AZ265" i="2"/>
  <c r="AZ152" i="2"/>
  <c r="AZ91" i="2"/>
  <c r="AZ295" i="2"/>
  <c r="AZ123" i="2"/>
  <c r="AZ350" i="2"/>
  <c r="AZ105" i="2"/>
  <c r="AZ540" i="2"/>
  <c r="AZ561" i="2"/>
  <c r="AZ245" i="2"/>
  <c r="AZ67" i="2"/>
  <c r="AZ140" i="2"/>
  <c r="AZ148" i="2"/>
  <c r="AZ485" i="2"/>
  <c r="AZ471" i="2"/>
  <c r="AZ264" i="2"/>
  <c r="AZ537" i="2"/>
  <c r="AZ552" i="2"/>
  <c r="AZ516" i="2"/>
  <c r="AZ171" i="2"/>
  <c r="AZ402" i="2"/>
  <c r="AZ534" i="2"/>
  <c r="AZ274" i="2"/>
  <c r="AZ206" i="2"/>
  <c r="AZ266" i="2"/>
  <c r="AZ392" i="2"/>
  <c r="AZ69" i="2"/>
  <c r="AZ451" i="2"/>
  <c r="AZ555" i="2"/>
  <c r="AZ239" i="2"/>
  <c r="AZ403" i="2"/>
  <c r="AZ463" i="2"/>
  <c r="AZ20" i="2"/>
  <c r="AZ480" i="2"/>
  <c r="AZ231" i="2"/>
  <c r="AZ52" i="2"/>
  <c r="AZ176" i="2"/>
  <c r="AZ54" i="2"/>
  <c r="AZ253" i="2"/>
  <c r="AZ313" i="2"/>
  <c r="AZ487" i="2"/>
  <c r="AZ422" i="2"/>
  <c r="AZ208" i="2"/>
  <c r="AZ413" i="2"/>
  <c r="AZ284" i="2"/>
  <c r="AZ51" i="2"/>
  <c r="AZ260" i="2"/>
  <c r="AZ326" i="2"/>
  <c r="AZ46" i="2"/>
  <c r="AZ78" i="2"/>
  <c r="AZ164" i="2"/>
  <c r="AZ271" i="2"/>
  <c r="AZ329" i="2"/>
  <c r="AZ204" i="2"/>
  <c r="AZ261" i="2"/>
  <c r="AZ147" i="2"/>
  <c r="AZ280" i="2"/>
  <c r="AZ111" i="2"/>
  <c r="AZ380" i="2"/>
  <c r="AZ71" i="2"/>
  <c r="AZ290" i="2"/>
  <c r="AZ501" i="2"/>
  <c r="AZ183" i="2"/>
  <c r="AZ496" i="2"/>
  <c r="AZ35" i="2"/>
  <c r="AZ316" i="2"/>
  <c r="AZ311" i="2"/>
  <c r="AZ356" i="2"/>
  <c r="AZ58" i="2"/>
  <c r="AZ293" i="2"/>
  <c r="AZ15" i="2"/>
  <c r="AZ155" i="2"/>
  <c r="AZ351" i="2"/>
  <c r="AZ336" i="2"/>
  <c r="AZ296" i="2"/>
  <c r="AZ510" i="2"/>
  <c r="AZ337" i="2"/>
  <c r="AZ43" i="2"/>
  <c r="AZ430" i="2"/>
  <c r="AZ170" i="2"/>
  <c r="AZ34" i="2"/>
  <c r="AZ88" i="2"/>
  <c r="AZ119" i="2"/>
  <c r="AZ229" i="2"/>
  <c r="AZ144" i="2"/>
  <c r="AZ142" i="2"/>
  <c r="AZ32" i="2"/>
  <c r="AZ353" i="2"/>
  <c r="AZ509" i="2"/>
  <c r="AZ328" i="2"/>
  <c r="AZ442" i="2"/>
  <c r="AZ42" i="2"/>
  <c r="AZ215" i="2"/>
  <c r="AZ218" i="2"/>
  <c r="AZ551" i="2"/>
  <c r="AZ517" i="2"/>
  <c r="AZ548" i="2"/>
  <c r="AZ223" i="2"/>
  <c r="AZ222" i="2"/>
  <c r="AZ165" i="2"/>
  <c r="AZ60" i="2"/>
  <c r="AZ226" i="2"/>
  <c r="AZ38" i="2"/>
  <c r="AZ125" i="2"/>
  <c r="AZ259" i="2"/>
  <c r="AZ186" i="2"/>
  <c r="AZ9" i="2"/>
  <c r="AZ121" i="2"/>
  <c r="AZ33" i="2"/>
  <c r="AZ495" i="2"/>
  <c r="AZ156" i="2"/>
  <c r="AZ450" i="2"/>
  <c r="AZ448" i="2"/>
  <c r="AZ7" i="2"/>
  <c r="AZ158" i="2"/>
  <c r="AZ330" i="2"/>
  <c r="AZ277" i="2"/>
  <c r="AZ559" i="2"/>
  <c r="AZ346" i="2"/>
  <c r="AZ312" i="2"/>
  <c r="AZ376" i="2"/>
  <c r="AZ207" i="2"/>
  <c r="AZ235" i="2"/>
  <c r="AZ427" i="2"/>
  <c r="AZ236" i="2"/>
  <c r="AZ464" i="2"/>
  <c r="AZ179" i="2"/>
  <c r="AZ544" i="2"/>
  <c r="AZ92" i="2"/>
  <c r="AZ242" i="2"/>
  <c r="AZ166" i="2"/>
  <c r="AZ357" i="2"/>
  <c r="AZ75" i="2"/>
  <c r="AZ251" i="2"/>
  <c r="AZ27" i="2"/>
  <c r="AZ199" i="2"/>
  <c r="AZ53" i="2"/>
  <c r="AZ459" i="2"/>
  <c r="AZ475" i="2"/>
  <c r="AZ288" i="2"/>
  <c r="AZ77" i="2"/>
  <c r="AZ543" i="2"/>
  <c r="AZ232" i="2"/>
  <c r="AZ301" i="2"/>
  <c r="AZ462" i="2"/>
  <c r="AZ374" i="2"/>
  <c r="AZ455" i="2"/>
  <c r="AZ258" i="2"/>
  <c r="AZ379" i="2"/>
  <c r="AZ438" i="2"/>
  <c r="AZ182" i="2"/>
  <c r="AZ160" i="2"/>
  <c r="AZ132" i="2"/>
  <c r="AZ536" i="2"/>
  <c r="AZ285" i="2"/>
  <c r="AZ324" i="2"/>
  <c r="AZ14" i="2"/>
  <c r="AZ331" i="2"/>
  <c r="AZ202" i="2"/>
  <c r="AZ200" i="2"/>
  <c r="AZ19" i="2"/>
  <c r="AZ21" i="2"/>
  <c r="AZ174" i="2"/>
  <c r="AZ437" i="2"/>
  <c r="AZ150" i="2"/>
  <c r="AZ319" i="2"/>
  <c r="AZ196" i="2"/>
  <c r="AZ49" i="2"/>
  <c r="AZ481" i="2"/>
  <c r="AZ57" i="2"/>
  <c r="AZ241" i="2"/>
  <c r="AZ377" i="2"/>
  <c r="AZ472" i="2"/>
  <c r="AZ211" i="2"/>
  <c r="AZ159" i="2"/>
  <c r="AZ133" i="2"/>
  <c r="AZ391" i="2"/>
  <c r="AZ406" i="2"/>
  <c r="AZ470" i="2"/>
  <c r="AZ538" i="2"/>
  <c r="AZ554" i="2"/>
  <c r="AZ503" i="2"/>
  <c r="AZ355" i="2"/>
  <c r="AZ169" i="2"/>
  <c r="AZ545" i="2"/>
  <c r="AZ24" i="2"/>
  <c r="AZ102" i="2"/>
  <c r="AZ426" i="2"/>
  <c r="AZ500" i="2"/>
  <c r="AZ530" i="2"/>
  <c r="AZ297" i="2"/>
  <c r="AZ393" i="2"/>
  <c r="AZ300" i="2"/>
  <c r="AZ525" i="2"/>
  <c r="AZ308" i="2"/>
  <c r="AZ358" i="2"/>
  <c r="AZ474" i="2"/>
  <c r="AZ220" i="2"/>
  <c r="AZ115" i="2"/>
  <c r="AZ318" i="2"/>
  <c r="AZ65" i="2"/>
  <c r="AZ26" i="2"/>
  <c r="AZ278" i="2"/>
  <c r="AZ294" i="2"/>
  <c r="AZ162" i="2"/>
  <c r="AZ101" i="2"/>
  <c r="AZ55" i="2"/>
  <c r="AZ84" i="2"/>
  <c r="AZ118" i="2"/>
  <c r="AZ434" i="2"/>
  <c r="AZ100" i="2"/>
  <c r="AZ82" i="2"/>
  <c r="AZ404" i="2"/>
  <c r="AZ240" i="2"/>
  <c r="AZ457" i="2"/>
  <c r="AZ327" i="2"/>
  <c r="AZ129" i="2"/>
  <c r="AZ378" i="2"/>
  <c r="AZ267" i="2"/>
  <c r="AZ157" i="2"/>
  <c r="AZ365" i="2"/>
  <c r="AZ553" i="2"/>
  <c r="AZ263" i="2"/>
  <c r="AZ292" i="2"/>
  <c r="AZ41" i="2"/>
  <c r="AZ61" i="2"/>
  <c r="AZ306" i="2"/>
  <c r="AZ526" i="2"/>
  <c r="AZ205" i="2"/>
  <c r="AZ175" i="2"/>
  <c r="AZ109" i="2"/>
  <c r="AZ48" i="2"/>
  <c r="AZ453" i="2"/>
  <c r="AZ398" i="2"/>
  <c r="AZ137" i="2"/>
  <c r="AZ98" i="2"/>
  <c r="AZ371" i="2"/>
  <c r="AZ424" i="2"/>
  <c r="AZ359" i="2"/>
  <c r="AZ347" i="2"/>
  <c r="AZ341" i="2"/>
  <c r="AZ86" i="2"/>
  <c r="AZ542" i="2"/>
  <c r="AZ452" i="2"/>
  <c r="AZ412" i="2"/>
  <c r="AZ210" i="2"/>
  <c r="AZ513" i="2"/>
  <c r="AZ560" i="2"/>
  <c r="AZ401" i="2"/>
  <c r="AZ187" i="2"/>
  <c r="AZ303" i="2"/>
  <c r="AZ173" i="2"/>
  <c r="AZ454" i="2"/>
  <c r="AZ524" i="2"/>
  <c r="AZ291" i="2"/>
  <c r="AZ342" i="2"/>
  <c r="AZ233" i="2"/>
  <c r="AZ272" i="2"/>
  <c r="AZ333" i="2"/>
  <c r="AZ449" i="2"/>
  <c r="AZ268" i="2"/>
  <c r="AZ89" i="2"/>
  <c r="AZ81" i="2"/>
  <c r="AZ112" i="2"/>
  <c r="AZ227" i="2"/>
  <c r="AZ373" i="2"/>
  <c r="AZ25" i="2"/>
  <c r="AZ325" i="2"/>
  <c r="AZ477" i="2"/>
  <c r="AZ237" i="2"/>
  <c r="AZ143" i="2"/>
  <c r="AZ304" i="2"/>
  <c r="AZ273" i="2"/>
  <c r="AZ219" i="2"/>
  <c r="AZ212" i="2"/>
  <c r="AZ343" i="2"/>
  <c r="AZ108" i="2"/>
  <c r="AZ184" i="2"/>
  <c r="AZ36" i="2"/>
  <c r="AZ532" i="2"/>
  <c r="AZ298" i="2"/>
  <c r="AZ405" i="2"/>
  <c r="AZ414" i="2"/>
  <c r="AZ135" i="2"/>
  <c r="AZ506" i="2"/>
  <c r="AZ151" i="2"/>
  <c r="AZ74" i="2"/>
  <c r="AZ189" i="2"/>
  <c r="AZ225" i="2"/>
  <c r="AZ213" i="2"/>
  <c r="AZ512" i="2"/>
  <c r="AZ435" i="2"/>
  <c r="AZ257" i="2"/>
  <c r="AZ461" i="2"/>
  <c r="AZ335" i="2"/>
  <c r="AZ270" i="2"/>
  <c r="AZ466" i="2"/>
  <c r="AZ497" i="2"/>
  <c r="AZ10" i="2"/>
  <c r="AZ66" i="2"/>
  <c r="AZ491" i="2"/>
  <c r="AZ444" i="2"/>
  <c r="AZ136" i="2"/>
  <c r="AZ139" i="2"/>
  <c r="AZ394" i="2"/>
  <c r="AZ489" i="2"/>
  <c r="AZ12" i="2"/>
  <c r="AZ499" i="2"/>
  <c r="AZ40" i="2"/>
  <c r="AZ407" i="2"/>
  <c r="AZ423" i="2"/>
  <c r="AZ104" i="2"/>
  <c r="AZ443" i="2"/>
  <c r="AZ117" i="2"/>
  <c r="AZ153" i="2"/>
  <c r="AZ64" i="2"/>
  <c r="AZ56" i="2"/>
  <c r="AZ282" i="2"/>
  <c r="AZ535" i="2"/>
  <c r="AZ126" i="2"/>
  <c r="AZ317" i="2"/>
  <c r="AZ417" i="2"/>
  <c r="AZ468" i="2"/>
  <c r="AZ479" i="2"/>
  <c r="AZ541" i="2"/>
  <c r="AZ399" i="2"/>
  <c r="AZ138" i="2"/>
  <c r="AZ120" i="2"/>
  <c r="AZ281" i="2"/>
  <c r="AZ562" i="2"/>
  <c r="AZ385" i="2"/>
  <c r="AZ161" i="2"/>
  <c r="AZ114" i="2"/>
  <c r="AZ547" i="2"/>
  <c r="AZ387" i="2"/>
  <c r="AZ332" i="2"/>
  <c r="AZ345" i="2"/>
  <c r="AZ217" i="2"/>
  <c r="AZ214" i="2"/>
  <c r="AZ8" i="2"/>
  <c r="AZ254" i="2"/>
  <c r="AZ250" i="2"/>
  <c r="AZ515" i="2"/>
  <c r="AZ70" i="2"/>
  <c r="AZ146" i="2"/>
  <c r="AZ68" i="2"/>
  <c r="AZ445" i="2"/>
  <c r="AZ520" i="2"/>
  <c r="AZ531" i="2"/>
  <c r="AZ488" i="2"/>
  <c r="AZ323" i="2"/>
  <c r="AZ302" i="2"/>
  <c r="AZ167" i="2"/>
  <c r="AZ39" i="2"/>
  <c r="AZ400" i="2"/>
  <c r="AZ128" i="2"/>
  <c r="AZ396" i="2"/>
  <c r="AZ287" i="2"/>
  <c r="AZ367" i="2"/>
  <c r="AZ421" i="2"/>
  <c r="AZ364" i="2"/>
  <c r="AZ505" i="2"/>
  <c r="AZ361" i="2"/>
  <c r="AZ305" i="2"/>
  <c r="AZ320" i="2"/>
  <c r="AZ79" i="2"/>
  <c r="AZ28" i="2"/>
  <c r="AZ172" i="2"/>
  <c r="AZ440" i="2"/>
  <c r="AZ107" i="2"/>
  <c r="AZ369" i="2"/>
  <c r="AZ566" i="2"/>
  <c r="AZ192" i="2"/>
  <c r="AZ388" i="2"/>
  <c r="AZ389" i="2"/>
  <c r="AZ492" i="2"/>
  <c r="AZ390" i="2"/>
  <c r="AZ456" i="2"/>
  <c r="AZ465" i="2"/>
  <c r="AZ447" i="2"/>
  <c r="AZ321" i="2"/>
  <c r="AZ276" i="2"/>
  <c r="AZ469" i="2"/>
  <c r="AZ446" i="2"/>
  <c r="AZ386" i="2"/>
  <c r="AZ484" i="2"/>
  <c r="AZ269" i="2"/>
  <c r="AZ95" i="2"/>
  <c r="AZ476" i="2"/>
  <c r="AZ283" i="2"/>
  <c r="AZ275" i="2"/>
  <c r="AZ397" i="2"/>
  <c r="AZ30" i="2"/>
  <c r="AZ556" i="2"/>
  <c r="AZ429" i="2"/>
  <c r="AZ216" i="2"/>
  <c r="AZ255" i="2"/>
  <c r="AZ23" i="2"/>
  <c r="AZ565" i="2"/>
  <c r="AZ127" i="2"/>
  <c r="AZ194" i="2"/>
  <c r="AZ59" i="2"/>
  <c r="AZ31" i="2"/>
  <c r="AZ256" i="2"/>
  <c r="AZ113" i="2"/>
  <c r="AZ419" i="2"/>
  <c r="AZ243" i="2"/>
  <c r="AZ375" i="2"/>
  <c r="AZ322" i="2"/>
  <c r="AZ433" i="2"/>
  <c r="AZ418" i="2"/>
  <c r="AZ252" i="2"/>
  <c r="AZ473" i="2"/>
  <c r="AZ87" i="2"/>
  <c r="AZ498" i="2"/>
  <c r="AZ76" i="2"/>
  <c r="AZ279" i="2"/>
  <c r="AZ338" i="2"/>
  <c r="AZ262" i="2"/>
  <c r="AZ483" i="2"/>
  <c r="AZ286" i="2"/>
  <c r="AZ415" i="2"/>
  <c r="AZ47" i="2"/>
  <c r="AZ228" i="2"/>
  <c r="AZ193" i="2"/>
  <c r="AZ197" i="2"/>
  <c r="AZ11" i="2"/>
  <c r="AZ80" i="2"/>
  <c r="AZ244" i="2"/>
  <c r="AZ63" i="2"/>
  <c r="AZ408" i="2"/>
  <c r="AZ83" i="2"/>
  <c r="AZ529" i="2"/>
  <c r="AZ420" i="2"/>
  <c r="AZ528" i="2"/>
  <c r="AZ504" i="2"/>
  <c r="AZ370" i="2"/>
  <c r="AZ185" i="2"/>
  <c r="AZ131" i="2"/>
  <c r="AZ145" i="2"/>
  <c r="AZ188" i="2"/>
  <c r="AZ307" i="2"/>
  <c r="AZ348" i="2"/>
  <c r="AZ368" i="2"/>
  <c r="AZ550" i="2"/>
  <c r="AZ190" i="2"/>
  <c r="AZ519" i="2"/>
  <c r="AZ17" i="2"/>
  <c r="AZ249" i="2"/>
  <c r="AZ90" i="2"/>
  <c r="AZ248" i="2"/>
  <c r="AZ13" i="2"/>
  <c r="AZ299" i="2"/>
  <c r="AZ362" i="2"/>
  <c r="AZ62" i="2"/>
  <c r="AZ549" i="2"/>
  <c r="AZ221" i="2"/>
  <c r="AZ124" i="2"/>
  <c r="AZ490" i="2"/>
  <c r="AZ191" i="2"/>
  <c r="AZ410" i="2"/>
  <c r="AZ72" i="2"/>
  <c r="AZ116" i="2"/>
  <c r="AZ110" i="2"/>
  <c r="AZ16" i="2"/>
  <c r="AZ314" i="2"/>
  <c r="AZ45" i="2"/>
  <c r="AZ460" i="2"/>
  <c r="AZ382" i="2"/>
  <c r="AZ439" i="2"/>
  <c r="AZ97" i="2"/>
  <c r="AZ508" i="2"/>
  <c r="AZ523" i="2"/>
  <c r="AZ96" i="2"/>
  <c r="AZ246" i="2"/>
  <c r="AZ384" i="2"/>
  <c r="AZ416" i="2"/>
  <c r="AZ130" i="2"/>
  <c r="AZ340" i="2"/>
  <c r="AZ122" i="2"/>
  <c r="AZ363" i="2"/>
  <c r="AZ85" i="2"/>
  <c r="AZ178" i="2"/>
  <c r="AZ149" i="2"/>
  <c r="AZ366" i="2"/>
  <c r="AZ527" i="2"/>
  <c r="AZ309" i="2"/>
  <c r="AZ29" i="2"/>
  <c r="AZ315" i="2"/>
  <c r="AZ334" i="2"/>
  <c r="AZ518" i="2"/>
  <c r="AZ209" i="2"/>
  <c r="AZ425" i="2"/>
  <c r="AZ289" i="2"/>
  <c r="AZ230" i="2"/>
  <c r="AZ441" i="2"/>
  <c r="AZ564" i="2"/>
  <c r="AZ478" i="2"/>
  <c r="AZ247" i="2"/>
  <c r="AZ177" i="2"/>
  <c r="AZ50" i="2"/>
  <c r="AZ18" i="2"/>
  <c r="AZ558" i="2"/>
  <c r="AZ37" i="2"/>
  <c r="AZ557" i="2"/>
  <c r="AZ44" i="2"/>
  <c r="AZ432" i="2"/>
  <c r="AZ372" i="2"/>
  <c r="AZ73" i="2"/>
  <c r="AZ168" i="2"/>
  <c r="AZ94" i="2"/>
  <c r="AZ22" i="2"/>
  <c r="AZ360" i="2"/>
  <c r="AZ181" i="2"/>
  <c r="AZ428" i="2"/>
  <c r="AZ180" i="2"/>
  <c r="AZ163" i="2"/>
  <c r="AZ103" i="2"/>
  <c r="AZ458" i="2"/>
  <c r="AZ409" i="2"/>
  <c r="AZ224" i="2"/>
  <c r="AZ198" i="2"/>
  <c r="AZ99" i="2"/>
  <c r="AZ507" i="2"/>
  <c r="BB5" i="2" l="1"/>
  <c r="BA45" i="2"/>
  <c r="BA37" i="2"/>
  <c r="BA189" i="2"/>
  <c r="BA192" i="2"/>
  <c r="BA104" i="2"/>
  <c r="BA248" i="2"/>
  <c r="BA564" i="2"/>
  <c r="BA182" i="2"/>
  <c r="BA91" i="2"/>
  <c r="BA340" i="2"/>
  <c r="BA24" i="2"/>
  <c r="BA338" i="2"/>
  <c r="BA500" i="2"/>
  <c r="BA453" i="2"/>
  <c r="BA424" i="2"/>
  <c r="BA419" i="2"/>
  <c r="BA31" i="2"/>
  <c r="BA312" i="2"/>
  <c r="BA327" i="2"/>
  <c r="BA156" i="2"/>
  <c r="BA314" i="2"/>
  <c r="BA125" i="2"/>
  <c r="BA548" i="2"/>
  <c r="BA427" i="2"/>
  <c r="BA103" i="2"/>
  <c r="BA132" i="2"/>
  <c r="BA219" i="2"/>
  <c r="BA524" i="2"/>
  <c r="BA127" i="2"/>
  <c r="BA517" i="2"/>
  <c r="BA508" i="2"/>
  <c r="BA212" i="2"/>
  <c r="BA58" i="2"/>
  <c r="BA221" i="2"/>
  <c r="BA551" i="2"/>
  <c r="BA457" i="2"/>
  <c r="BA201" i="2"/>
  <c r="BA165" i="2"/>
  <c r="BA83" i="2"/>
  <c r="BA496" i="2"/>
  <c r="BA493" i="2"/>
  <c r="BA50" i="2"/>
  <c r="BA341" i="2"/>
  <c r="BA537" i="2"/>
  <c r="BA115" i="2"/>
  <c r="BA85" i="2"/>
  <c r="BA59" i="2"/>
  <c r="BA410" i="2"/>
  <c r="BA290" i="2"/>
  <c r="BA101" i="2"/>
  <c r="BA398" i="2"/>
  <c r="BA131" i="2"/>
  <c r="BA210" i="2"/>
  <c r="BA550" i="2"/>
  <c r="BA529" i="2"/>
  <c r="BA421" i="2"/>
  <c r="BA242" i="2"/>
  <c r="BA279" i="2"/>
  <c r="BA277" i="2"/>
  <c r="BA318" i="2"/>
  <c r="BA208" i="2"/>
  <c r="BA442" i="2"/>
  <c r="BA145" i="2"/>
  <c r="BA502" i="2"/>
  <c r="BA152" i="2"/>
  <c r="BA546" i="2"/>
  <c r="BA172" i="2"/>
  <c r="BA283" i="2"/>
  <c r="BA241" i="2"/>
  <c r="BA134" i="2"/>
  <c r="BA522" i="2"/>
  <c r="BA348" i="2"/>
  <c r="BA484" i="2"/>
  <c r="BA135" i="2"/>
  <c r="BA179" i="2"/>
  <c r="BA184" i="2"/>
  <c r="BA407" i="2"/>
  <c r="BA317" i="2"/>
  <c r="BA233" i="2"/>
  <c r="BA566" i="2"/>
  <c r="BA405" i="2"/>
  <c r="BA14" i="2"/>
  <c r="BA521" i="2"/>
  <c r="BA458" i="2"/>
  <c r="BA339" i="2"/>
  <c r="BA190" i="2"/>
  <c r="BA186" i="2"/>
  <c r="BA57" i="2"/>
  <c r="BA239" i="2"/>
  <c r="BA289" i="2"/>
  <c r="BA560" i="2"/>
  <c r="BA305" i="2"/>
  <c r="BA504" i="2"/>
  <c r="BA400" i="2"/>
  <c r="BA63" i="2"/>
  <c r="BA425" i="2"/>
  <c r="BA469" i="2"/>
  <c r="BA218" i="2"/>
  <c r="BA330" i="2"/>
  <c r="BA204" i="2"/>
  <c r="BA275" i="2"/>
  <c r="BA393" i="2"/>
  <c r="BA171" i="2"/>
  <c r="BA446" i="2"/>
  <c r="BA128" i="2"/>
  <c r="BA196" i="2"/>
  <c r="BA167" i="2"/>
  <c r="BA544" i="2"/>
  <c r="BA19" i="2"/>
  <c r="BA436" i="2"/>
  <c r="BA512" i="2"/>
  <c r="BA225" i="2"/>
  <c r="BA67" i="2"/>
  <c r="BA462" i="2"/>
  <c r="BA176" i="2"/>
  <c r="BA445" i="2"/>
  <c r="BA313" i="2"/>
  <c r="BA353" i="2"/>
  <c r="BA146" i="2"/>
  <c r="BA46" i="2"/>
  <c r="BA99" i="2"/>
  <c r="BA361" i="2"/>
  <c r="BA235" i="2"/>
  <c r="BA220" i="2"/>
  <c r="BA541" i="2"/>
  <c r="BA311" i="2"/>
  <c r="BA214" i="2"/>
  <c r="BA422" i="2"/>
  <c r="BA216" i="2"/>
  <c r="BA159" i="2"/>
  <c r="BA22" i="2"/>
  <c r="BA381" i="2"/>
  <c r="BA223" i="2"/>
  <c r="BA523" i="2"/>
  <c r="BA139" i="2"/>
  <c r="BA440" i="2"/>
  <c r="BA261" i="2"/>
  <c r="BA336" i="2"/>
  <c r="BA397" i="2"/>
  <c r="BA98" i="2"/>
  <c r="BA308" i="2"/>
  <c r="BA356" i="2"/>
  <c r="BA370" i="2"/>
  <c r="BA273" i="2"/>
  <c r="BA409" i="2"/>
  <c r="BA438" i="2"/>
  <c r="BA530" i="2"/>
  <c r="BA323" i="2"/>
  <c r="BA351" i="2"/>
  <c r="BA49" i="2"/>
  <c r="BA119" i="2"/>
  <c r="BA297" i="2"/>
  <c r="BA459" i="2"/>
  <c r="BA34" i="2"/>
  <c r="BA123" i="2"/>
  <c r="BA359" i="2"/>
  <c r="BA466" i="2"/>
  <c r="BA105" i="2"/>
  <c r="BA194" i="2"/>
  <c r="BA461" i="2"/>
  <c r="BA528" i="2"/>
  <c r="BA271" i="2"/>
  <c r="BA256" i="2"/>
  <c r="BA178" i="2"/>
  <c r="BA334" i="2"/>
  <c r="BA173" i="2"/>
  <c r="BA30" i="2"/>
  <c r="BA209" i="2"/>
  <c r="BA109" i="2"/>
  <c r="BA387" i="2"/>
  <c r="BA129" i="2"/>
  <c r="BA44" i="2"/>
  <c r="BA140" i="2"/>
  <c r="BA392" i="2"/>
  <c r="BA416" i="2"/>
  <c r="BA228" i="2"/>
  <c r="BA187" i="2"/>
  <c r="BA428" i="2"/>
  <c r="BA272" i="2"/>
  <c r="BA232" i="2"/>
  <c r="BA42" i="2"/>
  <c r="BA97" i="2"/>
  <c r="BA448" i="2"/>
  <c r="BA514" i="2"/>
  <c r="BA26" i="2"/>
  <c r="BA246" i="2"/>
  <c r="BA481" i="2"/>
  <c r="BA133" i="2"/>
  <c r="BA536" i="2"/>
  <c r="BA301" i="2"/>
  <c r="BA263" i="2"/>
  <c r="BA358" i="2"/>
  <c r="BA110" i="2"/>
  <c r="BA188" i="2"/>
  <c r="BA240" i="2"/>
  <c r="BA268" i="2"/>
  <c r="BA33" i="2"/>
  <c r="BA465" i="2"/>
  <c r="BA475" i="2"/>
  <c r="BA507" i="2"/>
  <c r="BA302" i="2"/>
  <c r="BA535" i="2"/>
  <c r="BA48" i="2"/>
  <c r="BA437" i="2"/>
  <c r="BA542" i="2"/>
  <c r="BA211" i="2"/>
  <c r="BA479" i="2"/>
  <c r="BA183" i="2"/>
  <c r="BA25" i="2"/>
  <c r="BA434" i="2"/>
  <c r="BA357" i="2"/>
  <c r="BA111" i="2"/>
  <c r="BA526" i="2"/>
  <c r="BA320" i="2"/>
  <c r="BA415" i="2"/>
  <c r="BA281" i="2"/>
  <c r="BA52" i="2"/>
  <c r="BA420" i="2"/>
  <c r="BA113" i="2"/>
  <c r="BA170" i="2"/>
  <c r="BA262" i="2"/>
  <c r="BA486" i="2"/>
  <c r="BA525" i="2"/>
  <c r="BA247" i="2"/>
  <c r="BA444" i="2"/>
  <c r="BA360" i="2"/>
  <c r="BA426" i="2"/>
  <c r="BA35" i="2"/>
  <c r="BA87" i="2"/>
  <c r="BA355" i="2"/>
  <c r="BA96" i="2"/>
  <c r="BA447" i="2"/>
  <c r="BA252" i="2"/>
  <c r="BA503" i="2"/>
  <c r="BA328" i="2"/>
  <c r="BA394" i="2"/>
  <c r="BA430" i="2"/>
  <c r="BA207" i="2"/>
  <c r="BA69" i="2"/>
  <c r="BA375" i="2"/>
  <c r="BA77" i="2"/>
  <c r="BA137" i="2"/>
  <c r="BA116" i="2"/>
  <c r="BA284" i="2"/>
  <c r="BA497" i="2"/>
  <c r="BA324" i="2"/>
  <c r="BA100" i="2"/>
  <c r="BA505" i="2"/>
  <c r="BA389" i="2"/>
  <c r="BA499" i="2"/>
  <c r="BA371" i="2"/>
  <c r="BA455" i="2"/>
  <c r="BA120" i="2"/>
  <c r="BA325" i="2"/>
  <c r="BA7" i="2"/>
  <c r="BA61" i="2"/>
  <c r="BA331" i="2"/>
  <c r="BA473" i="2"/>
  <c r="BA429" i="2"/>
  <c r="BA332" i="2"/>
  <c r="BA556" i="2"/>
  <c r="BA227" i="2"/>
  <c r="BA253" i="2"/>
  <c r="BA449" i="2"/>
  <c r="BA390" i="2"/>
  <c r="BA380" i="2"/>
  <c r="BA363" i="2"/>
  <c r="BA354" i="2"/>
  <c r="BA175" i="2"/>
  <c r="BA278" i="2"/>
  <c r="BA296" i="2"/>
  <c r="BA124" i="2"/>
  <c r="BA433" i="2"/>
  <c r="BA164" i="2"/>
  <c r="BA112" i="2"/>
  <c r="BA492" i="2"/>
  <c r="BA244" i="2"/>
  <c r="BA200" i="2"/>
  <c r="BA388" i="2"/>
  <c r="BA464" i="2"/>
  <c r="BA329" i="2"/>
  <c r="BA95" i="2"/>
  <c r="BA534" i="2"/>
  <c r="BA509" i="2"/>
  <c r="BA162" i="2"/>
  <c r="BA65" i="2"/>
  <c r="BA158" i="2"/>
  <c r="BA545" i="2"/>
  <c r="BA155" i="2"/>
  <c r="BA443" i="2"/>
  <c r="BA148" i="2"/>
  <c r="BA122" i="2"/>
  <c r="BA86" i="2"/>
  <c r="BA463" i="2"/>
  <c r="BA414" i="2"/>
  <c r="BA378" i="2"/>
  <c r="BA40" i="2"/>
  <c r="BA43" i="2"/>
  <c r="BA267" i="2"/>
  <c r="BA344" i="2"/>
  <c r="BA431" i="2"/>
  <c r="BA68" i="2"/>
  <c r="BA377" i="2"/>
  <c r="BA181" i="2"/>
  <c r="BA563" i="2"/>
  <c r="BA117" i="2"/>
  <c r="BA399" i="2"/>
  <c r="BA379" i="2"/>
  <c r="BA467" i="2"/>
  <c r="BA383" i="2"/>
  <c r="BA385" i="2"/>
  <c r="BA565" i="2"/>
  <c r="BA402" i="2"/>
  <c r="BA376" i="2"/>
  <c r="BA51" i="2"/>
  <c r="BA450" i="2"/>
  <c r="BA107" i="2"/>
  <c r="BA286" i="2"/>
  <c r="BA342" i="2"/>
  <c r="BA257" i="2"/>
  <c r="BA11" i="2"/>
  <c r="BA75" i="2"/>
  <c r="BA482" i="2"/>
  <c r="BA558" i="2"/>
  <c r="BA81" i="2"/>
  <c r="BA474" i="2"/>
  <c r="BA362" i="2"/>
  <c r="BA47" i="2"/>
  <c r="BA157" i="2"/>
  <c r="BA335" i="2"/>
  <c r="BA121" i="2"/>
  <c r="BA403" i="2"/>
  <c r="BA106" i="2"/>
  <c r="BA506" i="2"/>
  <c r="BA236" i="2"/>
  <c r="BA337" i="2"/>
  <c r="BA557" i="2"/>
  <c r="BA147" i="2"/>
  <c r="BA53" i="2"/>
  <c r="BA456" i="2"/>
  <c r="BA441" i="2"/>
  <c r="BA102" i="2"/>
  <c r="BA498" i="2"/>
  <c r="BA108" i="2"/>
  <c r="BA10" i="2"/>
  <c r="BA540" i="2"/>
  <c r="BA264" i="2"/>
  <c r="BA80" i="2"/>
  <c r="BA9" i="2"/>
  <c r="BA345" i="2"/>
  <c r="BA213" i="2"/>
  <c r="BA144" i="2"/>
  <c r="BA364" i="2"/>
  <c r="BA346" i="2"/>
  <c r="BA554" i="2"/>
  <c r="BA527" i="2"/>
  <c r="BA309" i="2"/>
  <c r="BA114" i="2"/>
  <c r="BA254" i="2"/>
  <c r="BA276" i="2"/>
  <c r="BA231" i="2"/>
  <c r="BA217" i="2"/>
  <c r="BA555" i="2"/>
  <c r="BA237" i="2"/>
  <c r="BA39" i="2"/>
  <c r="BA494" i="2"/>
  <c r="BA516" i="2"/>
  <c r="BA90" i="2"/>
  <c r="BA412" i="2"/>
  <c r="BA74" i="2"/>
  <c r="BA238" i="2"/>
  <c r="BA495" i="2"/>
  <c r="BA250" i="2"/>
  <c r="BA16" i="2"/>
  <c r="BA12" i="2"/>
  <c r="BA245" i="2"/>
  <c r="BA519" i="2"/>
  <c r="BA266" i="2"/>
  <c r="BA319" i="2"/>
  <c r="BA64" i="2"/>
  <c r="BA406" i="2"/>
  <c r="BA21" i="2"/>
  <c r="BA177" i="2"/>
  <c r="BA153" i="2"/>
  <c r="BA291" i="2"/>
  <c r="BA163" i="2"/>
  <c r="BA306" i="2"/>
  <c r="BA352" i="2"/>
  <c r="BA366" i="2"/>
  <c r="BA191" i="2"/>
  <c r="BA552" i="2"/>
  <c r="BA197" i="2"/>
  <c r="BA518" i="2"/>
  <c r="BA62" i="2"/>
  <c r="BA288" i="2"/>
  <c r="BA41" i="2"/>
  <c r="BA510" i="2"/>
  <c r="BA161" i="2"/>
  <c r="BA343" i="2"/>
  <c r="BA18" i="2"/>
  <c r="BA60" i="2"/>
  <c r="BA199" i="2"/>
  <c r="BA396" i="2"/>
  <c r="BA543" i="2"/>
  <c r="BA265" i="2"/>
  <c r="BA432" i="2"/>
  <c r="BA118" i="2"/>
  <c r="BA538" i="2"/>
  <c r="BA372" i="2"/>
  <c r="BA202" i="2"/>
  <c r="BA56" i="2"/>
  <c r="BA169" i="2"/>
  <c r="BA270" i="2"/>
  <c r="BA143" i="2"/>
  <c r="BA476" i="2"/>
  <c r="BA299" i="2"/>
  <c r="BA307" i="2"/>
  <c r="BA255" i="2"/>
  <c r="BA531" i="2"/>
  <c r="BA249" i="2"/>
  <c r="BA451" i="2"/>
  <c r="BA229" i="2"/>
  <c r="BA298" i="2"/>
  <c r="BA66" i="2"/>
  <c r="BA511" i="2"/>
  <c r="BA513" i="2"/>
  <c r="BA160" i="2"/>
  <c r="BA215" i="2"/>
  <c r="BA280" i="2"/>
  <c r="BA38" i="2"/>
  <c r="BA401" i="2"/>
  <c r="BA413" i="2"/>
  <c r="BA316" i="2"/>
  <c r="BA8" i="2"/>
  <c r="BA154" i="2"/>
  <c r="BA251" i="2"/>
  <c r="BA149" i="2"/>
  <c r="BA29" i="2"/>
  <c r="BA54" i="2"/>
  <c r="BA230" i="2"/>
  <c r="BA321" i="2"/>
  <c r="BA292" i="2"/>
  <c r="BA174" i="2"/>
  <c r="BA32" i="2"/>
  <c r="BA472" i="2"/>
  <c r="BA70" i="2"/>
  <c r="BA138" i="2"/>
  <c r="BA477" i="2"/>
  <c r="BA423" i="2"/>
  <c r="BA260" i="2"/>
  <c r="BA471" i="2"/>
  <c r="BA94" i="2"/>
  <c r="BA294" i="2"/>
  <c r="BA193" i="2"/>
  <c r="BA93" i="2"/>
  <c r="BA89" i="2"/>
  <c r="BA15" i="2"/>
  <c r="BA203" i="2"/>
  <c r="BA73" i="2"/>
  <c r="BA243" i="2"/>
  <c r="BA23" i="2"/>
  <c r="BA28" i="2"/>
  <c r="BA304" i="2"/>
  <c r="BA483" i="2"/>
  <c r="BA349" i="2"/>
  <c r="BA488" i="2"/>
  <c r="BA417" i="2"/>
  <c r="BA71" i="2"/>
  <c r="BA300" i="2"/>
  <c r="BA435" i="2"/>
  <c r="BA13" i="2"/>
  <c r="BA491" i="2"/>
  <c r="BA478" i="2"/>
  <c r="BA485" i="2"/>
  <c r="BA141" i="2"/>
  <c r="BA373" i="2"/>
  <c r="BA490" i="2"/>
  <c r="BA411" i="2"/>
  <c r="BA369" i="2"/>
  <c r="BA234" i="2"/>
  <c r="BA206" i="2"/>
  <c r="BA487" i="2"/>
  <c r="BA130" i="2"/>
  <c r="BA310" i="2"/>
  <c r="BA549" i="2"/>
  <c r="BA326" i="2"/>
  <c r="BA365" i="2"/>
  <c r="BA198" i="2"/>
  <c r="BA322" i="2"/>
  <c r="BA287" i="2"/>
  <c r="BA282" i="2"/>
  <c r="BA295" i="2"/>
  <c r="BA384" i="2"/>
  <c r="BA84" i="2"/>
  <c r="BA391" i="2"/>
  <c r="BA350" i="2"/>
  <c r="BA293" i="2"/>
  <c r="BA520" i="2"/>
  <c r="BA315" i="2"/>
  <c r="BA454" i="2"/>
  <c r="BA150" i="2"/>
  <c r="BA547" i="2"/>
  <c r="BA78" i="2"/>
  <c r="BA439" i="2"/>
  <c r="BA142" i="2"/>
  <c r="BA205" i="2"/>
  <c r="BA92" i="2"/>
  <c r="BA258" i="2"/>
  <c r="BA285" i="2"/>
  <c r="BA374" i="2"/>
  <c r="BA195" i="2"/>
  <c r="BA151" i="2"/>
  <c r="BA562" i="2"/>
  <c r="BA501" i="2"/>
  <c r="BA76" i="2"/>
  <c r="BA82" i="2"/>
  <c r="BA368" i="2"/>
  <c r="BA561" i="2"/>
  <c r="BA367" i="2"/>
  <c r="BA126" i="2"/>
  <c r="BA224" i="2"/>
  <c r="BA36" i="2"/>
  <c r="BA269" i="2"/>
  <c r="BA480" i="2"/>
  <c r="BA382" i="2"/>
  <c r="BA395" i="2"/>
  <c r="BA515" i="2"/>
  <c r="BA532" i="2"/>
  <c r="BA79" i="2"/>
  <c r="BA55" i="2"/>
  <c r="BA72" i="2"/>
  <c r="BA347" i="2"/>
  <c r="BA553" i="2"/>
  <c r="BA222" i="2"/>
  <c r="BA88" i="2"/>
  <c r="BA468" i="2"/>
  <c r="BA539" i="2"/>
  <c r="BA166" i="2"/>
  <c r="BA27" i="2"/>
  <c r="BA226" i="2"/>
  <c r="BA470" i="2"/>
  <c r="BA20" i="2"/>
  <c r="BA259" i="2"/>
  <c r="BA489" i="2"/>
  <c r="BA136" i="2"/>
  <c r="BA17" i="2"/>
  <c r="BA180" i="2"/>
  <c r="BA559" i="2"/>
  <c r="BA274" i="2"/>
  <c r="BA533" i="2"/>
  <c r="BA418" i="2"/>
  <c r="BA185" i="2"/>
  <c r="BA333" i="2"/>
  <c r="BA408" i="2"/>
  <c r="BA460" i="2"/>
  <c r="BA303" i="2"/>
  <c r="BA386" i="2"/>
  <c r="BA168" i="2"/>
  <c r="BA404" i="2"/>
  <c r="BA452" i="2"/>
  <c r="BC5" i="2" l="1"/>
  <c r="BB126" i="2"/>
  <c r="BB487" i="2"/>
  <c r="BB491" i="2"/>
  <c r="BB443" i="2"/>
  <c r="BB169" i="2"/>
  <c r="BB368" i="2"/>
  <c r="BB496" i="2"/>
  <c r="BB432" i="2"/>
  <c r="BB295" i="2"/>
  <c r="BB296" i="2"/>
  <c r="BB304" i="2"/>
  <c r="BB556" i="2"/>
  <c r="BB161" i="2"/>
  <c r="BB404" i="2"/>
  <c r="BB449" i="2"/>
  <c r="BB211" i="2"/>
  <c r="BB49" i="2"/>
  <c r="BB241" i="2"/>
  <c r="BB285" i="2"/>
  <c r="BB540" i="2"/>
  <c r="BB510" i="2"/>
  <c r="BB416" i="2"/>
  <c r="BB138" i="2"/>
  <c r="BB253" i="2"/>
  <c r="BB22" i="2"/>
  <c r="BB403" i="2"/>
  <c r="BB299" i="2"/>
  <c r="BB560" i="2"/>
  <c r="BB73" i="2"/>
  <c r="BB484" i="2"/>
  <c r="BB410" i="2"/>
  <c r="BB411" i="2"/>
  <c r="BB343" i="2"/>
  <c r="BB153" i="2"/>
  <c r="BB214" i="2"/>
  <c r="BB165" i="2"/>
  <c r="BB70" i="2"/>
  <c r="BB354" i="2"/>
  <c r="BB62" i="2"/>
  <c r="BB562" i="2"/>
  <c r="BB382" i="2"/>
  <c r="BB282" i="2"/>
  <c r="BB26" i="2"/>
  <c r="BB289" i="2"/>
  <c r="BB440" i="2"/>
  <c r="BB91" i="2"/>
  <c r="BB341" i="2"/>
  <c r="BB47" i="2"/>
  <c r="BB97" i="2"/>
  <c r="BB65" i="2"/>
  <c r="BB422" i="2"/>
  <c r="BB444" i="2"/>
  <c r="BB348" i="2"/>
  <c r="BB328" i="2"/>
  <c r="BB508" i="2"/>
  <c r="BB372" i="2"/>
  <c r="BB111" i="2"/>
  <c r="BB476" i="2"/>
  <c r="BB442" i="2"/>
  <c r="BB251" i="2"/>
  <c r="BB519" i="2"/>
  <c r="BB238" i="2"/>
  <c r="BB71" i="2"/>
  <c r="BB183" i="2"/>
  <c r="BB457" i="2"/>
  <c r="BB438" i="2"/>
  <c r="BB365" i="2"/>
  <c r="BB173" i="2"/>
  <c r="BB273" i="2"/>
  <c r="BB35" i="2"/>
  <c r="BB108" i="2"/>
  <c r="BB258" i="2"/>
  <c r="BB120" i="2"/>
  <c r="BB309" i="2"/>
  <c r="BB177" i="2"/>
  <c r="BB415" i="2"/>
  <c r="BB473" i="2"/>
  <c r="BB184" i="2"/>
  <c r="BB122" i="2"/>
  <c r="BB17" i="2"/>
  <c r="BB137" i="2"/>
  <c r="BB558" i="2"/>
  <c r="BB98" i="2"/>
  <c r="BB99" i="2"/>
  <c r="BB482" i="2"/>
  <c r="BB346" i="2"/>
  <c r="BB216" i="2"/>
  <c r="BB490" i="2"/>
  <c r="BB524" i="2"/>
  <c r="BB42" i="2"/>
  <c r="BB408" i="2"/>
  <c r="BB33" i="2"/>
  <c r="BB107" i="2"/>
  <c r="BB152" i="2"/>
  <c r="BB221" i="2"/>
  <c r="BB557" i="2"/>
  <c r="BB406" i="2"/>
  <c r="BB134" i="2"/>
  <c r="BB209" i="2"/>
  <c r="BB225" i="2"/>
  <c r="BB529" i="2"/>
  <c r="BB243" i="2"/>
  <c r="BB121" i="2"/>
  <c r="BB45" i="2"/>
  <c r="BB362" i="2"/>
  <c r="BB429" i="2"/>
  <c r="BB52" i="2"/>
  <c r="BB539" i="2"/>
  <c r="BB472" i="2"/>
  <c r="BB248" i="2"/>
  <c r="BB312" i="2"/>
  <c r="BB433" i="2"/>
  <c r="BB497" i="2"/>
  <c r="BB155" i="2"/>
  <c r="BB170" i="2"/>
  <c r="BB58" i="2"/>
  <c r="BB531" i="2"/>
  <c r="BB297" i="2"/>
  <c r="BB283" i="2"/>
  <c r="BB459" i="2"/>
  <c r="BB40" i="2"/>
  <c r="BB391" i="2"/>
  <c r="BB156" i="2"/>
  <c r="BB287" i="2"/>
  <c r="BB74" i="2"/>
  <c r="BB187" i="2"/>
  <c r="BB44" i="2"/>
  <c r="BB162" i="2"/>
  <c r="BB37" i="2"/>
  <c r="BB350" i="2"/>
  <c r="BB428" i="2"/>
  <c r="BB351" i="2"/>
  <c r="BB193" i="2"/>
  <c r="BB516" i="2"/>
  <c r="BB301" i="2"/>
  <c r="BB340" i="2"/>
  <c r="BB414" i="2"/>
  <c r="BB82" i="2"/>
  <c r="BB489" i="2"/>
  <c r="BB234" i="2"/>
  <c r="BB370" i="2"/>
  <c r="BB208" i="2"/>
  <c r="BB127" i="2"/>
  <c r="BB186" i="2"/>
  <c r="BB8" i="2"/>
  <c r="BB336" i="2"/>
  <c r="BB249" i="2"/>
  <c r="BB352" i="2"/>
  <c r="BB481" i="2"/>
  <c r="BB7" i="2"/>
  <c r="BB142" i="2"/>
  <c r="BB388" i="2"/>
  <c r="BB378" i="2"/>
  <c r="BB199" i="2"/>
  <c r="BB129" i="2"/>
  <c r="BB38" i="2"/>
  <c r="BB434" i="2"/>
  <c r="BB212" i="2"/>
  <c r="BB389" i="2"/>
  <c r="BB458" i="2"/>
  <c r="BB133" i="2"/>
  <c r="BB300" i="2"/>
  <c r="BB477" i="2"/>
  <c r="BB164" i="2"/>
  <c r="BB201" i="2"/>
  <c r="BB43" i="2"/>
  <c r="BB305" i="2"/>
  <c r="BB315" i="2"/>
  <c r="BB544" i="2"/>
  <c r="BB291" i="2"/>
  <c r="BB181" i="2"/>
  <c r="BB106" i="2"/>
  <c r="BB463" i="2"/>
  <c r="BB542" i="2"/>
  <c r="BB174" i="2"/>
  <c r="BB298" i="2"/>
  <c r="BB271" i="2"/>
  <c r="BB453" i="2"/>
  <c r="BB409" i="2"/>
  <c r="BB227" i="2"/>
  <c r="BB171" i="2"/>
  <c r="BB247" i="2"/>
  <c r="BB381" i="2"/>
  <c r="BB564" i="2"/>
  <c r="BB218" i="2"/>
  <c r="BB9" i="2"/>
  <c r="BB522" i="2"/>
  <c r="BB90" i="2"/>
  <c r="BB533" i="2"/>
  <c r="BB59" i="2"/>
  <c r="BB294" i="2"/>
  <c r="BB421" i="2"/>
  <c r="BB364" i="2"/>
  <c r="BB57" i="2"/>
  <c r="BB34" i="2"/>
  <c r="BB32" i="2"/>
  <c r="BB470" i="2"/>
  <c r="BB495" i="2"/>
  <c r="BB498" i="2"/>
  <c r="BB554" i="2"/>
  <c r="BB486" i="2"/>
  <c r="BB215" i="2"/>
  <c r="BB313" i="2"/>
  <c r="BB163" i="2"/>
  <c r="BB139" i="2"/>
  <c r="BB192" i="2"/>
  <c r="BB430" i="2"/>
  <c r="BB112" i="2"/>
  <c r="BB151" i="2"/>
  <c r="BB67" i="2"/>
  <c r="BB30" i="2"/>
  <c r="BB130" i="2"/>
  <c r="BB322" i="2"/>
  <c r="BB194" i="2"/>
  <c r="BB172" i="2"/>
  <c r="BB488" i="2"/>
  <c r="BB515" i="2"/>
  <c r="BB374" i="2"/>
  <c r="BB324" i="2"/>
  <c r="BB380" i="2"/>
  <c r="BB501" i="2"/>
  <c r="BB85" i="2"/>
  <c r="BB219" i="2"/>
  <c r="BB48" i="2"/>
  <c r="BB441" i="2"/>
  <c r="BB233" i="2"/>
  <c r="BB323" i="2"/>
  <c r="BB206" i="2"/>
  <c r="BB450" i="2"/>
  <c r="BB18" i="2"/>
  <c r="BB349" i="2"/>
  <c r="BB246" i="2"/>
  <c r="BB387" i="2"/>
  <c r="BB60" i="2"/>
  <c r="BB259" i="2"/>
  <c r="BB36" i="2"/>
  <c r="BB523" i="2"/>
  <c r="BB265" i="2"/>
  <c r="BB231" i="2"/>
  <c r="BB330" i="2"/>
  <c r="BB303" i="2"/>
  <c r="BB536" i="2"/>
  <c r="BB308" i="2"/>
  <c r="BB417" i="2"/>
  <c r="BB551" i="2"/>
  <c r="BB179" i="2"/>
  <c r="BB361" i="2"/>
  <c r="BB392" i="2"/>
  <c r="BB360" i="2"/>
  <c r="BB255" i="2"/>
  <c r="BB54" i="2"/>
  <c r="BB268" i="2"/>
  <c r="BB39" i="2"/>
  <c r="BB257" i="2"/>
  <c r="BB21" i="2"/>
  <c r="BB252" i="2"/>
  <c r="BB317" i="2"/>
  <c r="BB280" i="2"/>
  <c r="BB454" i="2"/>
  <c r="BB31" i="2"/>
  <c r="BB68" i="2"/>
  <c r="BB195" i="2"/>
  <c r="BB290" i="2"/>
  <c r="BB518" i="2"/>
  <c r="BB437" i="2"/>
  <c r="BB521" i="2"/>
  <c r="BB333" i="2"/>
  <c r="BB226" i="2"/>
  <c r="BB532" i="2"/>
  <c r="BB146" i="2"/>
  <c r="BB159" i="2"/>
  <c r="BB119" i="2"/>
  <c r="BB41" i="2"/>
  <c r="BB316" i="2"/>
  <c r="BB276" i="2"/>
  <c r="BB239" i="2"/>
  <c r="BB338" i="2"/>
  <c r="BB275" i="2"/>
  <c r="BB80" i="2"/>
  <c r="BB393" i="2"/>
  <c r="BB220" i="2"/>
  <c r="BB327" i="2"/>
  <c r="BB125" i="2"/>
  <c r="BB28" i="2"/>
  <c r="BB447" i="2"/>
  <c r="BB319" i="2"/>
  <c r="BB412" i="2"/>
  <c r="BB358" i="2"/>
  <c r="BB550" i="2"/>
  <c r="BB402" i="2"/>
  <c r="BB474" i="2"/>
  <c r="BB158" i="2"/>
  <c r="BB261" i="2"/>
  <c r="BB325" i="2"/>
  <c r="BB140" i="2"/>
  <c r="BB260" i="2"/>
  <c r="BB105" i="2"/>
  <c r="BB75" i="2"/>
  <c r="BB223" i="2"/>
  <c r="BB426" i="2"/>
  <c r="BB102" i="2"/>
  <c r="BB369" i="2"/>
  <c r="BB475" i="2"/>
  <c r="BB217" i="2"/>
  <c r="BB546" i="2"/>
  <c r="BB53" i="2"/>
  <c r="BB377" i="2"/>
  <c r="BB451" i="2"/>
  <c r="BB185" i="2"/>
  <c r="BB493" i="2"/>
  <c r="BB240" i="2"/>
  <c r="BB81" i="2"/>
  <c r="BB448" i="2"/>
  <c r="BB178" i="2"/>
  <c r="BB262" i="2"/>
  <c r="BB103" i="2"/>
  <c r="BB339" i="2"/>
  <c r="BB16" i="2"/>
  <c r="BB95" i="2"/>
  <c r="BB20" i="2"/>
  <c r="BB359" i="2"/>
  <c r="BB190" i="2"/>
  <c r="BB353" i="2"/>
  <c r="BB503" i="2"/>
  <c r="BB424" i="2"/>
  <c r="BB559" i="2"/>
  <c r="BB210" i="2"/>
  <c r="BB274" i="2"/>
  <c r="BB27" i="2"/>
  <c r="BB13" i="2"/>
  <c r="BB385" i="2"/>
  <c r="BB284" i="2"/>
  <c r="BB188" i="2"/>
  <c r="BB471" i="2"/>
  <c r="BB306" i="2"/>
  <c r="BB329" i="2"/>
  <c r="BB547" i="2"/>
  <c r="BB314" i="2"/>
  <c r="BB176" i="2"/>
  <c r="BB326" i="2"/>
  <c r="BB204" i="2"/>
  <c r="BB480" i="2"/>
  <c r="BB101" i="2"/>
  <c r="BB270" i="2"/>
  <c r="BB373" i="2"/>
  <c r="BB436" i="2"/>
  <c r="BB136" i="2"/>
  <c r="BB224" i="2"/>
  <c r="BB492" i="2"/>
  <c r="BB166" i="2"/>
  <c r="BB10" i="2"/>
  <c r="BB242" i="2"/>
  <c r="BB337" i="2"/>
  <c r="BB46" i="2"/>
  <c r="BB228" i="2"/>
  <c r="BB446" i="2"/>
  <c r="BB157" i="2"/>
  <c r="BB425" i="2"/>
  <c r="BB555" i="2"/>
  <c r="BB11" i="2"/>
  <c r="BB84" i="2"/>
  <c r="BB114" i="2"/>
  <c r="BB19" i="2"/>
  <c r="BB92" i="2"/>
  <c r="BB87" i="2"/>
  <c r="BB320" i="2"/>
  <c r="BB245" i="2"/>
  <c r="BB456" i="2"/>
  <c r="BB363" i="2"/>
  <c r="BB205" i="2"/>
  <c r="BB266" i="2"/>
  <c r="BB203" i="2"/>
  <c r="BB485" i="2"/>
  <c r="BB311" i="2"/>
  <c r="BB222" i="2"/>
  <c r="BB509" i="2"/>
  <c r="BB150" i="2"/>
  <c r="BB413" i="2"/>
  <c r="BB93" i="2"/>
  <c r="BB123" i="2"/>
  <c r="BB445" i="2"/>
  <c r="BB118" i="2"/>
  <c r="BB526" i="2"/>
  <c r="BB418" i="2"/>
  <c r="BB51" i="2"/>
  <c r="BB321" i="2"/>
  <c r="BB149" i="2"/>
  <c r="BB66" i="2"/>
  <c r="BB175" i="2"/>
  <c r="BB167" i="2"/>
  <c r="BB197" i="2"/>
  <c r="BB464" i="2"/>
  <c r="BB469" i="2"/>
  <c r="BB286" i="2"/>
  <c r="BB182" i="2"/>
  <c r="BB189" i="2"/>
  <c r="BB232" i="2"/>
  <c r="BB401" i="2"/>
  <c r="BB14" i="2"/>
  <c r="BB423" i="2"/>
  <c r="BB143" i="2"/>
  <c r="BB431" i="2"/>
  <c r="BB264" i="2"/>
  <c r="BB78" i="2"/>
  <c r="BB357" i="2"/>
  <c r="BB131" i="2"/>
  <c r="BB514" i="2"/>
  <c r="BB383" i="2"/>
  <c r="BB499" i="2"/>
  <c r="BB292" i="2"/>
  <c r="BB367" i="2"/>
  <c r="BB302" i="2"/>
  <c r="BB468" i="2"/>
  <c r="BB563" i="2"/>
  <c r="BB50" i="2"/>
  <c r="BB420" i="2"/>
  <c r="BB25" i="2"/>
  <c r="BB115" i="2"/>
  <c r="BB113" i="2"/>
  <c r="BB541" i="2"/>
  <c r="BB196" i="2"/>
  <c r="BB384" i="2"/>
  <c r="BB148" i="2"/>
  <c r="BB345" i="2"/>
  <c r="BB244" i="2"/>
  <c r="BB525" i="2"/>
  <c r="BB15" i="2"/>
  <c r="BB517" i="2"/>
  <c r="BB250" i="2"/>
  <c r="BB64" i="2"/>
  <c r="BB543" i="2"/>
  <c r="BB376" i="2"/>
  <c r="BB104" i="2"/>
  <c r="BB229" i="2"/>
  <c r="BB132" i="2"/>
  <c r="BB86" i="2"/>
  <c r="BB460" i="2"/>
  <c r="BB494" i="2"/>
  <c r="BB561" i="2"/>
  <c r="BB455" i="2"/>
  <c r="BB332" i="2"/>
  <c r="BB318" i="2"/>
  <c r="BB390" i="2"/>
  <c r="BB419" i="2"/>
  <c r="BB236" i="2"/>
  <c r="BB310" i="2"/>
  <c r="BB342" i="2"/>
  <c r="BB427" i="2"/>
  <c r="BB461" i="2"/>
  <c r="BB530" i="2"/>
  <c r="BB278" i="2"/>
  <c r="BB213" i="2"/>
  <c r="BB399" i="2"/>
  <c r="BB502" i="2"/>
  <c r="BB549" i="2"/>
  <c r="BB202" i="2"/>
  <c r="BB100" i="2"/>
  <c r="BB527" i="2"/>
  <c r="BB511" i="2"/>
  <c r="BB462" i="2"/>
  <c r="BB191" i="2"/>
  <c r="BB356" i="2"/>
  <c r="BB55" i="2"/>
  <c r="BB116" i="2"/>
  <c r="BB77" i="2"/>
  <c r="BB160" i="2"/>
  <c r="BB63" i="2"/>
  <c r="BB72" i="2"/>
  <c r="BB500" i="2"/>
  <c r="BB24" i="2"/>
  <c r="BB504" i="2"/>
  <c r="BB256" i="2"/>
  <c r="BB23" i="2"/>
  <c r="BB272" i="2"/>
  <c r="BB117" i="2"/>
  <c r="BB439" i="2"/>
  <c r="BB534" i="2"/>
  <c r="BB267" i="2"/>
  <c r="BB230" i="2"/>
  <c r="BB76" i="2"/>
  <c r="BB335" i="2"/>
  <c r="BB520" i="2"/>
  <c r="BB334" i="2"/>
  <c r="BB141" i="2"/>
  <c r="BB128" i="2"/>
  <c r="BB398" i="2"/>
  <c r="BB407" i="2"/>
  <c r="BB56" i="2"/>
  <c r="BB355" i="2"/>
  <c r="BB548" i="2"/>
  <c r="BB400" i="2"/>
  <c r="BB545" i="2"/>
  <c r="BB307" i="2"/>
  <c r="BB94" i="2"/>
  <c r="BB96" i="2"/>
  <c r="BB198" i="2"/>
  <c r="BB147" i="2"/>
  <c r="BB483" i="2"/>
  <c r="BB79" i="2"/>
  <c r="BB279" i="2"/>
  <c r="BB254" i="2"/>
  <c r="BB237" i="2"/>
  <c r="BB288" i="2"/>
  <c r="BB371" i="2"/>
  <c r="BB29" i="2"/>
  <c r="BB467" i="2"/>
  <c r="BB135" i="2"/>
  <c r="BB479" i="2"/>
  <c r="BB565" i="2"/>
  <c r="BB535" i="2"/>
  <c r="BB465" i="2"/>
  <c r="BB466" i="2"/>
  <c r="BB89" i="2"/>
  <c r="BB207" i="2"/>
  <c r="BB88" i="2"/>
  <c r="BB375" i="2"/>
  <c r="BB277" i="2"/>
  <c r="BB513" i="2"/>
  <c r="BB507" i="2"/>
  <c r="BB386" i="2"/>
  <c r="BB512" i="2"/>
  <c r="BB69" i="2"/>
  <c r="BB109" i="2"/>
  <c r="BB168" i="2"/>
  <c r="BB154" i="2"/>
  <c r="BB180" i="2"/>
  <c r="BB478" i="2"/>
  <c r="BB83" i="2"/>
  <c r="BB347" i="2"/>
  <c r="BB145" i="2"/>
  <c r="BB397" i="2"/>
  <c r="BB528" i="2"/>
  <c r="BB293" i="2"/>
  <c r="BB553" i="2"/>
  <c r="BB395" i="2"/>
  <c r="BB344" i="2"/>
  <c r="BB235" i="2"/>
  <c r="BB366" i="2"/>
  <c r="BB505" i="2"/>
  <c r="BB552" i="2"/>
  <c r="BB537" i="2"/>
  <c r="BB394" i="2"/>
  <c r="BB12" i="2"/>
  <c r="BB61" i="2"/>
  <c r="BB200" i="2"/>
  <c r="BB566" i="2"/>
  <c r="BB435" i="2"/>
  <c r="BB396" i="2"/>
  <c r="BB379" i="2"/>
  <c r="BB452" i="2"/>
  <c r="BB269" i="2"/>
  <c r="BB405" i="2"/>
  <c r="BB144" i="2"/>
  <c r="BB263" i="2"/>
  <c r="BB124" i="2"/>
  <c r="BB281" i="2"/>
  <c r="BB538" i="2"/>
  <c r="BB331" i="2"/>
  <c r="BB506" i="2"/>
  <c r="BB110" i="2"/>
  <c r="BC8" i="2" l="1"/>
  <c r="BC355" i="2"/>
  <c r="BC372" i="2"/>
  <c r="BC295" i="2"/>
  <c r="BC486" i="2"/>
  <c r="BC348" i="2"/>
  <c r="BC67" i="2"/>
  <c r="BC254" i="2"/>
  <c r="BC551" i="2"/>
  <c r="BC234" i="2"/>
  <c r="BC476" i="2"/>
  <c r="BC344" i="2"/>
  <c r="BC356" i="2"/>
  <c r="BC500" i="2"/>
  <c r="BC191" i="2"/>
  <c r="BC498" i="2"/>
  <c r="BC386" i="2"/>
  <c r="BC404" i="2"/>
  <c r="BC324" i="2"/>
  <c r="BC566" i="2"/>
  <c r="BC57" i="2"/>
  <c r="BC564" i="2"/>
  <c r="BC391" i="2"/>
  <c r="BC398" i="2"/>
  <c r="BC384" i="2"/>
  <c r="BC461" i="2"/>
  <c r="BC429" i="2"/>
  <c r="BC265" i="2"/>
  <c r="BC187" i="2"/>
  <c r="BC418" i="2"/>
  <c r="BC462" i="2"/>
  <c r="BC86" i="2"/>
  <c r="BC475" i="2"/>
  <c r="BC550" i="2"/>
  <c r="BC428" i="2"/>
  <c r="BC336" i="2"/>
  <c r="BC358" i="2"/>
  <c r="BC442" i="2"/>
  <c r="BC140" i="2"/>
  <c r="BC357" i="2"/>
  <c r="BC168" i="2"/>
  <c r="BC542" i="2"/>
  <c r="BC390" i="2"/>
  <c r="BC169" i="2"/>
  <c r="BC97" i="2"/>
  <c r="BC307" i="2"/>
  <c r="BC472" i="2"/>
  <c r="BC561" i="2"/>
  <c r="BC437" i="2"/>
  <c r="BC126" i="2"/>
  <c r="BC463" i="2"/>
  <c r="BC33" i="2"/>
  <c r="BC508" i="2"/>
  <c r="BC518" i="2"/>
  <c r="BC207" i="2"/>
  <c r="BC120" i="2"/>
  <c r="BC243" i="2"/>
  <c r="BC222" i="2"/>
  <c r="BC48" i="2"/>
  <c r="BC446" i="2"/>
  <c r="BC455" i="2"/>
  <c r="BC35" i="2"/>
  <c r="BC345" i="2"/>
  <c r="BC511" i="2"/>
  <c r="BC560" i="2"/>
  <c r="BC38" i="2"/>
  <c r="BC115" i="2"/>
  <c r="BC376" i="2"/>
  <c r="BC130" i="2"/>
  <c r="BC320" i="2"/>
  <c r="BC506" i="2"/>
  <c r="BC50" i="2"/>
  <c r="BC204" i="2"/>
  <c r="BC178" i="2"/>
  <c r="BC261" i="2"/>
  <c r="BC251" i="2"/>
  <c r="BC199" i="2"/>
  <c r="BC143" i="2"/>
  <c r="BC201" i="2"/>
  <c r="BC422" i="2"/>
  <c r="BC349" i="2"/>
  <c r="BC13" i="2"/>
  <c r="BC397" i="2"/>
  <c r="BC469" i="2"/>
  <c r="BC523" i="2"/>
  <c r="BC51" i="2"/>
  <c r="BC99" i="2"/>
  <c r="BC317" i="2"/>
  <c r="BC552" i="2"/>
  <c r="BC11" i="2"/>
  <c r="BC14" i="2"/>
  <c r="BC426" i="2"/>
  <c r="BC549" i="2"/>
  <c r="BC402" i="2"/>
  <c r="BC435" i="2"/>
  <c r="BC132" i="2"/>
  <c r="BC343" i="2"/>
  <c r="BC361" i="2"/>
  <c r="BC433" i="2"/>
  <c r="BC58" i="2"/>
  <c r="BC174" i="2"/>
  <c r="BC548" i="2"/>
  <c r="BC240" i="2"/>
  <c r="BC150" i="2"/>
  <c r="BC75" i="2"/>
  <c r="BC223" i="2"/>
  <c r="BC216" i="2"/>
  <c r="BC541" i="2"/>
  <c r="BC436" i="2"/>
  <c r="BC499" i="2"/>
  <c r="BC449" i="2"/>
  <c r="BC161" i="2"/>
  <c r="BC286" i="2"/>
  <c r="BC242" i="2"/>
  <c r="BC432" i="2"/>
  <c r="BC83" i="2"/>
  <c r="BC536" i="2"/>
  <c r="BC367" i="2"/>
  <c r="BC127" i="2"/>
  <c r="BC267" i="2"/>
  <c r="BC524" i="2"/>
  <c r="BC457" i="2"/>
  <c r="BC128" i="2"/>
  <c r="BC52" i="2"/>
  <c r="BC558" i="2"/>
  <c r="BC517" i="2"/>
  <c r="BC528" i="2"/>
  <c r="BC90" i="2"/>
  <c r="BC382" i="2"/>
  <c r="BC538" i="2"/>
  <c r="BC103" i="2"/>
  <c r="BC453" i="2"/>
  <c r="BC245" i="2"/>
  <c r="BC326" i="2"/>
  <c r="BC209" i="2"/>
  <c r="BC45" i="2"/>
  <c r="BC43" i="2"/>
  <c r="BC220" i="2"/>
  <c r="BC229" i="2"/>
  <c r="BC330" i="2"/>
  <c r="BC236" i="2"/>
  <c r="BC214" i="2"/>
  <c r="BC328" i="2"/>
  <c r="BC157" i="2"/>
  <c r="BC408" i="2"/>
  <c r="BC464" i="2"/>
  <c r="BC224" i="2"/>
  <c r="BC205" i="2"/>
  <c r="BC491" i="2"/>
  <c r="BC556" i="2"/>
  <c r="BC145" i="2"/>
  <c r="BC137" i="2"/>
  <c r="BC562" i="2"/>
  <c r="BC146" i="2"/>
  <c r="BC323" i="2"/>
  <c r="BC379" i="2"/>
  <c r="BC510" i="2"/>
  <c r="BC374" i="2"/>
  <c r="BC260" i="2"/>
  <c r="BC64" i="2"/>
  <c r="BC470" i="2"/>
  <c r="BC477" i="2"/>
  <c r="BC565" i="2"/>
  <c r="BC373" i="2"/>
  <c r="BC112" i="2"/>
  <c r="BC248" i="2"/>
  <c r="BC9" i="2"/>
  <c r="BC190" i="2"/>
  <c r="BC389" i="2"/>
  <c r="BC148" i="2"/>
  <c r="BC264" i="2"/>
  <c r="BC193" i="2"/>
  <c r="BC212" i="2"/>
  <c r="BC28" i="2"/>
  <c r="BC46" i="2"/>
  <c r="BC294" i="2"/>
  <c r="BC305" i="2"/>
  <c r="BC163" i="2"/>
  <c r="BC284" i="2"/>
  <c r="BC107" i="2"/>
  <c r="BC335" i="2"/>
  <c r="BC153" i="2"/>
  <c r="BC194" i="2"/>
  <c r="BC421" i="2"/>
  <c r="BC29" i="2"/>
  <c r="BC156" i="2"/>
  <c r="BC113" i="2"/>
  <c r="BC131" i="2"/>
  <c r="BC197" i="2"/>
  <c r="BC460" i="2"/>
  <c r="BC313" i="2"/>
  <c r="BC473" i="2"/>
  <c r="BC111" i="2"/>
  <c r="BC71" i="2"/>
  <c r="BC492" i="2"/>
  <c r="BC177" i="2"/>
  <c r="BC47" i="2"/>
  <c r="BC271" i="2"/>
  <c r="BC226" i="2"/>
  <c r="BC468" i="2"/>
  <c r="BC211" i="2"/>
  <c r="BC144" i="2"/>
  <c r="BC30" i="2"/>
  <c r="BC60" i="2"/>
  <c r="BC171" i="2"/>
  <c r="BC70" i="2"/>
  <c r="BC440" i="2"/>
  <c r="BC530" i="2"/>
  <c r="BC79" i="2"/>
  <c r="BC480" i="2"/>
  <c r="BC274" i="2"/>
  <c r="BC100" i="2"/>
  <c r="BC304" i="2"/>
  <c r="BC280" i="2"/>
  <c r="BC273" i="2"/>
  <c r="BC253" i="2"/>
  <c r="BC563" i="2"/>
  <c r="BC362" i="2"/>
  <c r="BC89" i="2"/>
  <c r="BC520" i="2"/>
  <c r="BC39" i="2"/>
  <c r="BC92" i="2"/>
  <c r="BC417" i="2"/>
  <c r="BC66" i="2"/>
  <c r="BC136" i="2"/>
  <c r="BC182" i="2"/>
  <c r="BC479" i="2"/>
  <c r="BC81" i="2"/>
  <c r="BC347" i="2"/>
  <c r="BC431" i="2"/>
  <c r="BC513" i="2"/>
  <c r="BC44" i="2"/>
  <c r="BC411" i="2"/>
  <c r="BC42" i="2"/>
  <c r="BC290" i="2"/>
  <c r="BC512" i="2"/>
  <c r="BC434" i="2"/>
  <c r="BC91" i="2"/>
  <c r="BC233" i="2"/>
  <c r="BC213" i="2"/>
  <c r="BC232" i="2"/>
  <c r="BC497" i="2"/>
  <c r="BC296" i="2"/>
  <c r="BC96" i="2"/>
  <c r="BC407" i="2"/>
  <c r="BC394" i="2"/>
  <c r="BC298" i="2"/>
  <c r="BC383" i="2"/>
  <c r="BC285" i="2"/>
  <c r="BC158" i="2"/>
  <c r="BC509" i="2"/>
  <c r="BC342" i="2"/>
  <c r="BC116" i="2"/>
  <c r="BC105" i="2"/>
  <c r="BC526" i="2"/>
  <c r="BC110" i="2"/>
  <c r="BC239" i="2"/>
  <c r="BC134" i="2"/>
  <c r="BC292" i="2"/>
  <c r="BC299" i="2"/>
  <c r="BC327" i="2"/>
  <c r="BC210" i="2"/>
  <c r="BC481" i="2"/>
  <c r="BC18" i="2"/>
  <c r="BC56" i="2"/>
  <c r="BC351" i="2"/>
  <c r="BC244" i="2"/>
  <c r="BC288" i="2"/>
  <c r="BC443" i="2"/>
  <c r="BC395" i="2"/>
  <c r="BC490" i="2"/>
  <c r="BC101" i="2"/>
  <c r="BC27" i="2"/>
  <c r="BC310" i="2"/>
  <c r="BC196" i="2"/>
  <c r="BC293" i="2"/>
  <c r="BC359" i="2"/>
  <c r="BC219" i="2"/>
  <c r="BC179" i="2"/>
  <c r="BC522" i="2"/>
  <c r="BC559" i="2"/>
  <c r="BC283" i="2"/>
  <c r="BC287" i="2"/>
  <c r="BC507" i="2"/>
  <c r="BC189" i="2"/>
  <c r="BC121" i="2"/>
  <c r="BC544" i="2"/>
  <c r="BC26" i="2"/>
  <c r="BC34" i="2"/>
  <c r="BC129" i="2"/>
  <c r="BC337" i="2"/>
  <c r="BC309" i="2"/>
  <c r="BC467" i="2"/>
  <c r="BC403" i="2"/>
  <c r="BC176" i="2"/>
  <c r="BC36" i="2"/>
  <c r="BC445" i="2"/>
  <c r="BC377" i="2"/>
  <c r="BC72" i="2"/>
  <c r="BC369" i="2"/>
  <c r="BC303" i="2"/>
  <c r="BC152" i="2"/>
  <c r="BC495" i="2"/>
  <c r="BC25" i="2"/>
  <c r="BC247" i="2"/>
  <c r="BC478" i="2"/>
  <c r="BC166" i="2"/>
  <c r="BC277" i="2"/>
  <c r="BC456" i="2"/>
  <c r="BC269" i="2"/>
  <c r="BC368" i="2"/>
  <c r="BC237" i="2"/>
  <c r="BC454" i="2"/>
  <c r="BC316" i="2"/>
  <c r="BC410" i="2"/>
  <c r="BC281" i="2"/>
  <c r="BC519" i="2"/>
  <c r="BC487" i="2"/>
  <c r="BC555" i="2"/>
  <c r="BC230" i="2"/>
  <c r="BC301" i="2"/>
  <c r="BC525" i="2"/>
  <c r="BC95" i="2"/>
  <c r="BC164" i="2"/>
  <c r="BC321" i="2"/>
  <c r="BC291" i="2"/>
  <c r="BC289" i="2"/>
  <c r="BC162" i="2"/>
  <c r="BC451" i="2"/>
  <c r="BC54" i="2"/>
  <c r="BC139" i="2"/>
  <c r="BC88" i="2"/>
  <c r="BC338" i="2"/>
  <c r="BC170" i="2"/>
  <c r="BC448" i="2"/>
  <c r="BC7" i="2"/>
  <c r="BC202" i="2"/>
  <c r="BC184" i="2"/>
  <c r="BC375" i="2"/>
  <c r="BC73" i="2"/>
  <c r="BC31" i="2"/>
  <c r="BC396" i="2"/>
  <c r="BC488" i="2"/>
  <c r="BC531" i="2"/>
  <c r="BC21" i="2"/>
  <c r="BC484" i="2"/>
  <c r="BC74" i="2"/>
  <c r="BC504" i="2"/>
  <c r="BC399" i="2"/>
  <c r="BC173" i="2"/>
  <c r="BC409" i="2"/>
  <c r="BC37" i="2"/>
  <c r="BC104" i="2"/>
  <c r="BC489" i="2"/>
  <c r="BC466" i="2"/>
  <c r="BC405" i="2"/>
  <c r="BC423" i="2"/>
  <c r="BC142" i="2"/>
  <c r="BC365" i="2"/>
  <c r="BC65" i="2"/>
  <c r="BC419" i="2"/>
  <c r="BC514" i="2"/>
  <c r="BC414" i="2"/>
  <c r="BC108" i="2"/>
  <c r="BC441" i="2"/>
  <c r="BC114" i="2"/>
  <c r="BC78" i="2"/>
  <c r="BC186" i="2"/>
  <c r="BC188" i="2"/>
  <c r="BC124" i="2"/>
  <c r="BC175" i="2"/>
  <c r="BC278" i="2"/>
  <c r="BC545" i="2"/>
  <c r="BC535" i="2"/>
  <c r="BC12" i="2"/>
  <c r="BC106" i="2"/>
  <c r="BC82" i="2"/>
  <c r="BC117" i="2"/>
  <c r="BC450" i="2"/>
  <c r="BC19" i="2"/>
  <c r="BC329" i="2"/>
  <c r="BC493" i="2"/>
  <c r="BC24" i="2"/>
  <c r="BC385" i="2"/>
  <c r="BC465" i="2"/>
  <c r="BC315" i="2"/>
  <c r="BC543" i="2"/>
  <c r="BC20" i="2"/>
  <c r="BC119" i="2"/>
  <c r="BC272" i="2"/>
  <c r="BC49" i="2"/>
  <c r="BC252" i="2"/>
  <c r="BC494" i="2"/>
  <c r="BC360" i="2"/>
  <c r="BC388" i="2"/>
  <c r="BC275" i="2"/>
  <c r="BC225" i="2"/>
  <c r="BC257" i="2"/>
  <c r="BC364" i="2"/>
  <c r="BC340" i="2"/>
  <c r="BC15" i="2"/>
  <c r="BC172" i="2"/>
  <c r="BC380" i="2"/>
  <c r="BC354" i="2"/>
  <c r="BC439" i="2"/>
  <c r="BC339" i="2"/>
  <c r="BC249" i="2"/>
  <c r="BC167" i="2"/>
  <c r="BC138" i="2"/>
  <c r="BC334" i="2"/>
  <c r="BC68" i="2"/>
  <c r="BC459" i="2"/>
  <c r="BC532" i="2"/>
  <c r="BC221" i="2"/>
  <c r="BC424" i="2"/>
  <c r="BC160" i="2"/>
  <c r="BC227" i="2"/>
  <c r="BC482" i="2"/>
  <c r="BC62" i="2"/>
  <c r="BC151" i="2"/>
  <c r="BC314" i="2"/>
  <c r="BC370" i="2"/>
  <c r="BC181" i="2"/>
  <c r="BC341" i="2"/>
  <c r="BC125" i="2"/>
  <c r="BC366" i="2"/>
  <c r="BC228" i="2"/>
  <c r="BC84" i="2"/>
  <c r="BC63" i="2"/>
  <c r="BC537" i="2"/>
  <c r="BC10" i="2"/>
  <c r="BC53" i="2"/>
  <c r="BC118" i="2"/>
  <c r="BC192" i="2"/>
  <c r="BC378" i="2"/>
  <c r="BC503" i="2"/>
  <c r="BC206" i="2"/>
  <c r="BC155" i="2"/>
  <c r="BC540" i="2"/>
  <c r="BC425" i="2"/>
  <c r="BC527" i="2"/>
  <c r="BC180" i="2"/>
  <c r="BC331" i="2"/>
  <c r="BC262" i="2"/>
  <c r="BC256" i="2"/>
  <c r="BC282" i="2"/>
  <c r="BC325" i="2"/>
  <c r="BC40" i="2"/>
  <c r="BC333" i="2"/>
  <c r="BC183" i="2"/>
  <c r="BC270" i="2"/>
  <c r="BC392" i="2"/>
  <c r="BC447" i="2"/>
  <c r="BC55" i="2"/>
  <c r="BC250" i="2"/>
  <c r="BC102" i="2"/>
  <c r="BC241" i="2"/>
  <c r="BC141" i="2"/>
  <c r="BC198" i="2"/>
  <c r="BC266" i="2"/>
  <c r="BC332" i="2"/>
  <c r="BC400" i="2"/>
  <c r="BC185" i="2"/>
  <c r="BC22" i="2"/>
  <c r="BC412" i="2"/>
  <c r="BC235" i="2"/>
  <c r="BC279" i="2"/>
  <c r="BC318" i="2"/>
  <c r="BC109" i="2"/>
  <c r="BC231" i="2"/>
  <c r="BC521" i="2"/>
  <c r="BC59" i="2"/>
  <c r="BC16" i="2"/>
  <c r="BC149" i="2"/>
  <c r="BC505" i="2"/>
  <c r="BC420" i="2"/>
  <c r="BC546" i="2"/>
  <c r="BC238" i="2"/>
  <c r="BC17" i="2"/>
  <c r="BC401" i="2"/>
  <c r="BC529" i="2"/>
  <c r="BC23" i="2"/>
  <c r="BC147" i="2"/>
  <c r="BC308" i="2"/>
  <c r="BC306" i="2"/>
  <c r="BC553" i="2"/>
  <c r="BC135" i="2"/>
  <c r="BC41" i="2"/>
  <c r="BC311" i="2"/>
  <c r="BC496" i="2"/>
  <c r="BC263" i="2"/>
  <c r="BC218" i="2"/>
  <c r="BC515" i="2"/>
  <c r="BC312" i="2"/>
  <c r="BC123" i="2"/>
  <c r="BC350" i="2"/>
  <c r="BC444" i="2"/>
  <c r="BC438" i="2"/>
  <c r="BC371" i="2"/>
  <c r="BC215" i="2"/>
  <c r="BC297" i="2"/>
  <c r="BC154" i="2"/>
  <c r="BC258" i="2"/>
  <c r="BC69" i="2"/>
  <c r="BC133" i="2"/>
  <c r="BC77" i="2"/>
  <c r="BC61" i="2"/>
  <c r="BC302" i="2"/>
  <c r="BC259" i="2"/>
  <c r="BC406" i="2"/>
  <c r="BC352" i="2"/>
  <c r="BC413" i="2"/>
  <c r="BC98" i="2"/>
  <c r="BC415" i="2"/>
  <c r="BC363" i="2"/>
  <c r="BC547" i="2"/>
  <c r="BC208" i="2"/>
  <c r="BC76" i="2"/>
  <c r="BC346" i="2"/>
  <c r="BC539" i="2"/>
  <c r="BC474" i="2"/>
  <c r="BC93" i="2"/>
  <c r="BC200" i="2"/>
  <c r="BC80" i="2"/>
  <c r="BC427" i="2"/>
  <c r="BC533" i="2"/>
  <c r="BC322" i="2"/>
  <c r="BC430" i="2"/>
  <c r="BC483" i="2"/>
  <c r="BC255" i="2"/>
  <c r="BC516" i="2"/>
  <c r="BC452" i="2"/>
  <c r="BC416" i="2"/>
  <c r="BC557" i="2"/>
  <c r="BC502" i="2"/>
  <c r="BC268" i="2"/>
  <c r="BC276" i="2"/>
  <c r="BC246" i="2"/>
  <c r="BC87" i="2"/>
  <c r="BC165" i="2"/>
  <c r="BC534" i="2"/>
  <c r="BC122" i="2"/>
  <c r="BC217" i="2"/>
  <c r="BC203" i="2"/>
  <c r="BC300" i="2"/>
  <c r="BC353" i="2"/>
  <c r="BC319" i="2"/>
  <c r="BC554" i="2"/>
  <c r="BC381" i="2"/>
  <c r="BC393" i="2"/>
  <c r="BC471" i="2"/>
  <c r="BC387" i="2"/>
  <c r="BC94" i="2"/>
  <c r="BC32" i="2"/>
  <c r="BC159" i="2"/>
  <c r="BC458" i="2"/>
  <c r="BC85" i="2"/>
  <c r="BC485" i="2"/>
  <c r="BC195" i="2"/>
  <c r="BC501" i="2"/>
  <c r="BG501" i="2" l="1"/>
  <c r="BW501" i="2" s="1"/>
  <c r="BH501" i="2"/>
  <c r="BX501" i="2" s="1"/>
  <c r="BI501" i="2"/>
  <c r="BY501" i="2" s="1"/>
  <c r="BO501" i="2"/>
  <c r="CE501" i="2" s="1"/>
  <c r="BD501" i="2"/>
  <c r="BT501" i="2" s="1"/>
  <c r="BN501" i="2"/>
  <c r="CD501" i="2" s="1"/>
  <c r="BJ501" i="2"/>
  <c r="BZ501" i="2" s="1"/>
  <c r="BL501" i="2"/>
  <c r="CB501" i="2" s="1"/>
  <c r="BK501" i="2"/>
  <c r="CA501" i="2" s="1"/>
  <c r="BM501" i="2"/>
  <c r="CC501" i="2" s="1"/>
  <c r="BE501" i="2"/>
  <c r="BU501" i="2" s="1"/>
  <c r="BF501" i="2"/>
  <c r="BV501" i="2" s="1"/>
  <c r="BO195" i="2"/>
  <c r="CE195" i="2" s="1"/>
  <c r="BD195" i="2"/>
  <c r="BT195" i="2" s="1"/>
  <c r="BE195" i="2"/>
  <c r="BU195" i="2" s="1"/>
  <c r="BF195" i="2"/>
  <c r="BV195" i="2" s="1"/>
  <c r="BG195" i="2"/>
  <c r="BW195" i="2" s="1"/>
  <c r="BJ195" i="2"/>
  <c r="BZ195" i="2" s="1"/>
  <c r="BM195" i="2"/>
  <c r="CC195" i="2" s="1"/>
  <c r="BH195" i="2"/>
  <c r="BX195" i="2" s="1"/>
  <c r="BI195" i="2"/>
  <c r="BY195" i="2" s="1"/>
  <c r="BN195" i="2"/>
  <c r="CD195" i="2" s="1"/>
  <c r="BK195" i="2"/>
  <c r="CA195" i="2" s="1"/>
  <c r="BL195" i="2"/>
  <c r="CB195" i="2" s="1"/>
  <c r="BO485" i="2"/>
  <c r="CE485" i="2" s="1"/>
  <c r="BD485" i="2"/>
  <c r="BT485" i="2" s="1"/>
  <c r="BE485" i="2"/>
  <c r="BU485" i="2" s="1"/>
  <c r="BK485" i="2"/>
  <c r="CA485" i="2" s="1"/>
  <c r="BN485" i="2"/>
  <c r="CD485" i="2" s="1"/>
  <c r="BG485" i="2"/>
  <c r="BW485" i="2" s="1"/>
  <c r="BH485" i="2"/>
  <c r="BX485" i="2" s="1"/>
  <c r="BI485" i="2"/>
  <c r="BY485" i="2" s="1"/>
  <c r="BJ485" i="2"/>
  <c r="BZ485" i="2" s="1"/>
  <c r="BM485" i="2"/>
  <c r="CC485" i="2" s="1"/>
  <c r="BL485" i="2"/>
  <c r="CB485" i="2" s="1"/>
  <c r="BF485" i="2"/>
  <c r="BV485" i="2" s="1"/>
  <c r="BO85" i="2"/>
  <c r="CE85" i="2" s="1"/>
  <c r="BD85" i="2"/>
  <c r="BT85" i="2" s="1"/>
  <c r="BE85" i="2"/>
  <c r="BU85" i="2" s="1"/>
  <c r="BN85" i="2"/>
  <c r="CD85" i="2" s="1"/>
  <c r="BM85" i="2"/>
  <c r="CC85" i="2" s="1"/>
  <c r="BL85" i="2"/>
  <c r="CB85" i="2" s="1"/>
  <c r="BF85" i="2"/>
  <c r="BV85" i="2" s="1"/>
  <c r="BG85" i="2"/>
  <c r="BW85" i="2" s="1"/>
  <c r="BH85" i="2"/>
  <c r="BX85" i="2" s="1"/>
  <c r="BI85" i="2"/>
  <c r="BY85" i="2" s="1"/>
  <c r="BK85" i="2"/>
  <c r="CA85" i="2" s="1"/>
  <c r="BJ85" i="2"/>
  <c r="BZ85" i="2" s="1"/>
  <c r="BO458" i="2"/>
  <c r="CE458" i="2" s="1"/>
  <c r="BD458" i="2"/>
  <c r="BT458" i="2" s="1"/>
  <c r="BE458" i="2"/>
  <c r="BU458" i="2" s="1"/>
  <c r="BF458" i="2"/>
  <c r="BV458" i="2" s="1"/>
  <c r="BG458" i="2"/>
  <c r="BW458" i="2" s="1"/>
  <c r="BH458" i="2"/>
  <c r="BX458" i="2" s="1"/>
  <c r="BI458" i="2"/>
  <c r="BY458" i="2" s="1"/>
  <c r="BM458" i="2"/>
  <c r="CC458" i="2" s="1"/>
  <c r="BN458" i="2"/>
  <c r="CD458" i="2" s="1"/>
  <c r="BL458" i="2"/>
  <c r="CB458" i="2" s="1"/>
  <c r="BJ458" i="2"/>
  <c r="BZ458" i="2" s="1"/>
  <c r="BK458" i="2"/>
  <c r="CA458" i="2" s="1"/>
  <c r="BO159" i="2"/>
  <c r="CE159" i="2" s="1"/>
  <c r="BD159" i="2"/>
  <c r="BT159" i="2" s="1"/>
  <c r="BE159" i="2"/>
  <c r="BU159" i="2" s="1"/>
  <c r="BI159" i="2"/>
  <c r="BY159" i="2" s="1"/>
  <c r="BN159" i="2"/>
  <c r="CD159" i="2" s="1"/>
  <c r="BJ159" i="2"/>
  <c r="BZ159" i="2" s="1"/>
  <c r="BH159" i="2"/>
  <c r="BX159" i="2" s="1"/>
  <c r="BM159" i="2"/>
  <c r="CC159" i="2" s="1"/>
  <c r="BK159" i="2"/>
  <c r="CA159" i="2" s="1"/>
  <c r="BL159" i="2"/>
  <c r="CB159" i="2" s="1"/>
  <c r="BF159" i="2"/>
  <c r="BV159" i="2" s="1"/>
  <c r="BG159" i="2"/>
  <c r="BW159" i="2" s="1"/>
  <c r="BG32" i="2"/>
  <c r="BW32" i="2" s="1"/>
  <c r="BO32" i="2"/>
  <c r="CE32" i="2" s="1"/>
  <c r="BD32" i="2"/>
  <c r="BT32" i="2" s="1"/>
  <c r="BE32" i="2"/>
  <c r="BU32" i="2" s="1"/>
  <c r="BF32" i="2"/>
  <c r="BV32" i="2" s="1"/>
  <c r="BK32" i="2"/>
  <c r="CA32" i="2" s="1"/>
  <c r="BH32" i="2"/>
  <c r="BX32" i="2" s="1"/>
  <c r="BI32" i="2"/>
  <c r="BY32" i="2" s="1"/>
  <c r="BN32" i="2"/>
  <c r="CD32" i="2" s="1"/>
  <c r="BM32" i="2"/>
  <c r="CC32" i="2" s="1"/>
  <c r="BJ32" i="2"/>
  <c r="BZ32" i="2" s="1"/>
  <c r="BL32" i="2"/>
  <c r="CB32" i="2" s="1"/>
  <c r="BI94" i="2"/>
  <c r="BY94" i="2" s="1"/>
  <c r="BM94" i="2"/>
  <c r="CC94" i="2" s="1"/>
  <c r="BL94" i="2"/>
  <c r="CB94" i="2" s="1"/>
  <c r="BN94" i="2"/>
  <c r="CD94" i="2" s="1"/>
  <c r="BH94" i="2"/>
  <c r="BX94" i="2" s="1"/>
  <c r="BO94" i="2"/>
  <c r="CE94" i="2" s="1"/>
  <c r="BD94" i="2"/>
  <c r="BT94" i="2" s="1"/>
  <c r="BE94" i="2"/>
  <c r="BU94" i="2" s="1"/>
  <c r="BF94" i="2"/>
  <c r="BV94" i="2" s="1"/>
  <c r="BK94" i="2"/>
  <c r="CA94" i="2" s="1"/>
  <c r="BJ94" i="2"/>
  <c r="BZ94" i="2" s="1"/>
  <c r="BG94" i="2"/>
  <c r="BW94" i="2" s="1"/>
  <c r="BK387" i="2"/>
  <c r="CA387" i="2" s="1"/>
  <c r="BO387" i="2"/>
  <c r="CE387" i="2" s="1"/>
  <c r="BD387" i="2"/>
  <c r="BT387" i="2" s="1"/>
  <c r="BF387" i="2"/>
  <c r="BV387" i="2" s="1"/>
  <c r="BG387" i="2"/>
  <c r="BW387" i="2" s="1"/>
  <c r="BL387" i="2"/>
  <c r="CB387" i="2" s="1"/>
  <c r="BE387" i="2"/>
  <c r="BU387" i="2" s="1"/>
  <c r="BH387" i="2"/>
  <c r="BX387" i="2" s="1"/>
  <c r="BM387" i="2"/>
  <c r="CC387" i="2" s="1"/>
  <c r="BI387" i="2"/>
  <c r="BY387" i="2" s="1"/>
  <c r="BN387" i="2"/>
  <c r="CD387" i="2" s="1"/>
  <c r="BJ387" i="2"/>
  <c r="BZ387" i="2" s="1"/>
  <c r="BH471" i="2"/>
  <c r="BX471" i="2" s="1"/>
  <c r="BI471" i="2"/>
  <c r="BY471" i="2" s="1"/>
  <c r="BN471" i="2"/>
  <c r="CD471" i="2" s="1"/>
  <c r="BK471" i="2"/>
  <c r="CA471" i="2" s="1"/>
  <c r="BJ471" i="2"/>
  <c r="BZ471" i="2" s="1"/>
  <c r="BG471" i="2"/>
  <c r="BW471" i="2" s="1"/>
  <c r="BL471" i="2"/>
  <c r="CB471" i="2" s="1"/>
  <c r="BF471" i="2"/>
  <c r="BV471" i="2" s="1"/>
  <c r="BO471" i="2"/>
  <c r="CE471" i="2" s="1"/>
  <c r="BD471" i="2"/>
  <c r="BT471" i="2" s="1"/>
  <c r="BE471" i="2"/>
  <c r="BU471" i="2" s="1"/>
  <c r="BM471" i="2"/>
  <c r="CC471" i="2" s="1"/>
  <c r="BH393" i="2"/>
  <c r="BX393" i="2" s="1"/>
  <c r="BI393" i="2"/>
  <c r="BY393" i="2" s="1"/>
  <c r="BK393" i="2"/>
  <c r="CA393" i="2" s="1"/>
  <c r="BF393" i="2"/>
  <c r="BV393" i="2" s="1"/>
  <c r="BG393" i="2"/>
  <c r="BW393" i="2" s="1"/>
  <c r="BL393" i="2"/>
  <c r="CB393" i="2" s="1"/>
  <c r="BJ393" i="2"/>
  <c r="BZ393" i="2" s="1"/>
  <c r="BM393" i="2"/>
  <c r="CC393" i="2" s="1"/>
  <c r="BO393" i="2"/>
  <c r="CE393" i="2" s="1"/>
  <c r="BD393" i="2"/>
  <c r="BT393" i="2" s="1"/>
  <c r="BE393" i="2"/>
  <c r="BU393" i="2" s="1"/>
  <c r="BN393" i="2"/>
  <c r="CD393" i="2" s="1"/>
  <c r="BH381" i="2"/>
  <c r="BX381" i="2" s="1"/>
  <c r="BI381" i="2"/>
  <c r="BY381" i="2" s="1"/>
  <c r="BN381" i="2"/>
  <c r="CD381" i="2" s="1"/>
  <c r="BE381" i="2"/>
  <c r="BU381" i="2" s="1"/>
  <c r="BF381" i="2"/>
  <c r="BV381" i="2" s="1"/>
  <c r="BG381" i="2"/>
  <c r="BW381" i="2" s="1"/>
  <c r="BL381" i="2"/>
  <c r="CB381" i="2" s="1"/>
  <c r="BO381" i="2"/>
  <c r="CE381" i="2" s="1"/>
  <c r="BD381" i="2"/>
  <c r="BT381" i="2" s="1"/>
  <c r="BK381" i="2"/>
  <c r="CA381" i="2" s="1"/>
  <c r="BJ381" i="2"/>
  <c r="BZ381" i="2" s="1"/>
  <c r="BM381" i="2"/>
  <c r="CC381" i="2" s="1"/>
  <c r="BH554" i="2"/>
  <c r="BX554" i="2" s="1"/>
  <c r="BI554" i="2"/>
  <c r="BY554" i="2" s="1"/>
  <c r="BN554" i="2"/>
  <c r="CD554" i="2" s="1"/>
  <c r="BE554" i="2"/>
  <c r="BU554" i="2" s="1"/>
  <c r="BG554" i="2"/>
  <c r="BW554" i="2" s="1"/>
  <c r="BF554" i="2"/>
  <c r="BV554" i="2" s="1"/>
  <c r="BO554" i="2"/>
  <c r="CE554" i="2" s="1"/>
  <c r="BD554" i="2"/>
  <c r="BT554" i="2" s="1"/>
  <c r="BM554" i="2"/>
  <c r="CC554" i="2" s="1"/>
  <c r="BL554" i="2"/>
  <c r="CB554" i="2" s="1"/>
  <c r="BK554" i="2"/>
  <c r="CA554" i="2" s="1"/>
  <c r="BJ554" i="2"/>
  <c r="BZ554" i="2" s="1"/>
  <c r="BG319" i="2"/>
  <c r="BW319" i="2" s="1"/>
  <c r="BH319" i="2"/>
  <c r="BX319" i="2" s="1"/>
  <c r="BI319" i="2"/>
  <c r="BY319" i="2" s="1"/>
  <c r="BN319" i="2"/>
  <c r="CD319" i="2" s="1"/>
  <c r="BM319" i="2"/>
  <c r="CC319" i="2" s="1"/>
  <c r="BL319" i="2"/>
  <c r="CB319" i="2" s="1"/>
  <c r="BK319" i="2"/>
  <c r="CA319" i="2" s="1"/>
  <c r="BJ319" i="2"/>
  <c r="BZ319" i="2" s="1"/>
  <c r="BE319" i="2"/>
  <c r="BU319" i="2" s="1"/>
  <c r="BO319" i="2"/>
  <c r="CE319" i="2" s="1"/>
  <c r="BD319" i="2"/>
  <c r="BT319" i="2" s="1"/>
  <c r="BF319" i="2"/>
  <c r="BV319" i="2" s="1"/>
  <c r="BG353" i="2"/>
  <c r="BW353" i="2" s="1"/>
  <c r="BH353" i="2"/>
  <c r="BX353" i="2" s="1"/>
  <c r="BI353" i="2"/>
  <c r="BY353" i="2" s="1"/>
  <c r="BO353" i="2"/>
  <c r="CE353" i="2" s="1"/>
  <c r="BD353" i="2"/>
  <c r="BT353" i="2" s="1"/>
  <c r="BE353" i="2"/>
  <c r="BU353" i="2" s="1"/>
  <c r="BF353" i="2"/>
  <c r="BV353" i="2" s="1"/>
  <c r="BN353" i="2"/>
  <c r="CD353" i="2" s="1"/>
  <c r="BK353" i="2"/>
  <c r="CA353" i="2" s="1"/>
  <c r="BJ353" i="2"/>
  <c r="BZ353" i="2" s="1"/>
  <c r="BM353" i="2"/>
  <c r="CC353" i="2" s="1"/>
  <c r="BL353" i="2"/>
  <c r="CB353" i="2" s="1"/>
  <c r="BG300" i="2"/>
  <c r="BW300" i="2" s="1"/>
  <c r="BH300" i="2"/>
  <c r="BX300" i="2" s="1"/>
  <c r="BI300" i="2"/>
  <c r="BY300" i="2" s="1"/>
  <c r="BO300" i="2"/>
  <c r="CE300" i="2" s="1"/>
  <c r="BD300" i="2"/>
  <c r="BT300" i="2" s="1"/>
  <c r="BM300" i="2"/>
  <c r="CC300" i="2" s="1"/>
  <c r="BJ300" i="2"/>
  <c r="BZ300" i="2" s="1"/>
  <c r="BL300" i="2"/>
  <c r="CB300" i="2" s="1"/>
  <c r="BE300" i="2"/>
  <c r="BU300" i="2" s="1"/>
  <c r="BF300" i="2"/>
  <c r="BV300" i="2" s="1"/>
  <c r="BN300" i="2"/>
  <c r="CD300" i="2" s="1"/>
  <c r="BK300" i="2"/>
  <c r="CA300" i="2" s="1"/>
  <c r="BG203" i="2"/>
  <c r="BW203" i="2" s="1"/>
  <c r="BH203" i="2"/>
  <c r="BX203" i="2" s="1"/>
  <c r="BI203" i="2"/>
  <c r="BY203" i="2" s="1"/>
  <c r="BO203" i="2"/>
  <c r="CE203" i="2" s="1"/>
  <c r="BD203" i="2"/>
  <c r="BT203" i="2" s="1"/>
  <c r="BL203" i="2"/>
  <c r="CB203" i="2" s="1"/>
  <c r="BK203" i="2"/>
  <c r="CA203" i="2" s="1"/>
  <c r="BN203" i="2"/>
  <c r="CD203" i="2" s="1"/>
  <c r="BM203" i="2"/>
  <c r="CC203" i="2" s="1"/>
  <c r="BF203" i="2"/>
  <c r="BV203" i="2" s="1"/>
  <c r="BE203" i="2"/>
  <c r="BU203" i="2" s="1"/>
  <c r="BJ203" i="2"/>
  <c r="BZ203" i="2" s="1"/>
  <c r="BL217" i="2"/>
  <c r="CB217" i="2" s="1"/>
  <c r="BD217" i="2"/>
  <c r="BT217" i="2" s="1"/>
  <c r="BE217" i="2"/>
  <c r="BU217" i="2" s="1"/>
  <c r="BF217" i="2"/>
  <c r="BV217" i="2" s="1"/>
  <c r="BO217" i="2"/>
  <c r="CE217" i="2" s="1"/>
  <c r="BG217" i="2"/>
  <c r="BW217" i="2" s="1"/>
  <c r="BH217" i="2"/>
  <c r="BX217" i="2" s="1"/>
  <c r="BK217" i="2"/>
  <c r="CA217" i="2" s="1"/>
  <c r="BI217" i="2"/>
  <c r="BY217" i="2" s="1"/>
  <c r="BN217" i="2"/>
  <c r="CD217" i="2" s="1"/>
  <c r="BJ217" i="2"/>
  <c r="BZ217" i="2" s="1"/>
  <c r="BM217" i="2"/>
  <c r="CC217" i="2" s="1"/>
  <c r="BK122" i="2"/>
  <c r="CA122" i="2" s="1"/>
  <c r="BN122" i="2"/>
  <c r="CD122" i="2" s="1"/>
  <c r="BH122" i="2"/>
  <c r="BX122" i="2" s="1"/>
  <c r="BI122" i="2"/>
  <c r="BY122" i="2" s="1"/>
  <c r="BL122" i="2"/>
  <c r="CB122" i="2" s="1"/>
  <c r="BD122" i="2"/>
  <c r="BT122" i="2" s="1"/>
  <c r="BE122" i="2"/>
  <c r="BU122" i="2" s="1"/>
  <c r="BF122" i="2"/>
  <c r="BV122" i="2" s="1"/>
  <c r="BG122" i="2"/>
  <c r="BW122" i="2" s="1"/>
  <c r="BJ122" i="2"/>
  <c r="BZ122" i="2" s="1"/>
  <c r="BM122" i="2"/>
  <c r="CC122" i="2" s="1"/>
  <c r="BO122" i="2"/>
  <c r="CE122" i="2" s="1"/>
  <c r="BL534" i="2"/>
  <c r="CB534" i="2" s="1"/>
  <c r="BJ534" i="2"/>
  <c r="BZ534" i="2" s="1"/>
  <c r="BK534" i="2"/>
  <c r="CA534" i="2" s="1"/>
  <c r="BF534" i="2"/>
  <c r="BV534" i="2" s="1"/>
  <c r="BI534" i="2"/>
  <c r="BY534" i="2" s="1"/>
  <c r="BM534" i="2"/>
  <c r="CC534" i="2" s="1"/>
  <c r="BN534" i="2"/>
  <c r="CD534" i="2" s="1"/>
  <c r="BO534" i="2"/>
  <c r="CE534" i="2" s="1"/>
  <c r="BG534" i="2"/>
  <c r="BW534" i="2" s="1"/>
  <c r="BD534" i="2"/>
  <c r="BT534" i="2" s="1"/>
  <c r="BH534" i="2"/>
  <c r="BX534" i="2" s="1"/>
  <c r="BE534" i="2"/>
  <c r="BU534" i="2" s="1"/>
  <c r="BK165" i="2"/>
  <c r="CA165" i="2" s="1"/>
  <c r="BM165" i="2"/>
  <c r="CC165" i="2" s="1"/>
  <c r="BL165" i="2"/>
  <c r="CB165" i="2" s="1"/>
  <c r="BI165" i="2"/>
  <c r="BY165" i="2" s="1"/>
  <c r="BN165" i="2"/>
  <c r="CD165" i="2" s="1"/>
  <c r="BJ165" i="2"/>
  <c r="BZ165" i="2" s="1"/>
  <c r="BF165" i="2"/>
  <c r="BV165" i="2" s="1"/>
  <c r="BD165" i="2"/>
  <c r="BT165" i="2" s="1"/>
  <c r="BO165" i="2"/>
  <c r="CE165" i="2" s="1"/>
  <c r="BE165" i="2"/>
  <c r="BU165" i="2" s="1"/>
  <c r="BG165" i="2"/>
  <c r="BW165" i="2" s="1"/>
  <c r="BH165" i="2"/>
  <c r="BX165" i="2" s="1"/>
  <c r="BM87" i="2"/>
  <c r="CC87" i="2" s="1"/>
  <c r="BL87" i="2"/>
  <c r="CB87" i="2" s="1"/>
  <c r="BJ87" i="2"/>
  <c r="BZ87" i="2" s="1"/>
  <c r="BE87" i="2"/>
  <c r="BU87" i="2" s="1"/>
  <c r="BF87" i="2"/>
  <c r="BV87" i="2" s="1"/>
  <c r="BG87" i="2"/>
  <c r="BW87" i="2" s="1"/>
  <c r="BH87" i="2"/>
  <c r="BX87" i="2" s="1"/>
  <c r="BD87" i="2"/>
  <c r="BT87" i="2" s="1"/>
  <c r="BI87" i="2"/>
  <c r="BY87" i="2" s="1"/>
  <c r="BN87" i="2"/>
  <c r="CD87" i="2" s="1"/>
  <c r="BO87" i="2"/>
  <c r="CE87" i="2" s="1"/>
  <c r="BK87" i="2"/>
  <c r="CA87" i="2" s="1"/>
  <c r="BM246" i="2"/>
  <c r="CC246" i="2" s="1"/>
  <c r="BL246" i="2"/>
  <c r="CB246" i="2" s="1"/>
  <c r="BK246" i="2"/>
  <c r="CA246" i="2" s="1"/>
  <c r="BO246" i="2"/>
  <c r="CE246" i="2" s="1"/>
  <c r="BF246" i="2"/>
  <c r="BV246" i="2" s="1"/>
  <c r="BG246" i="2"/>
  <c r="BW246" i="2" s="1"/>
  <c r="BN246" i="2"/>
  <c r="CD246" i="2" s="1"/>
  <c r="BE246" i="2"/>
  <c r="BU246" i="2" s="1"/>
  <c r="BH246" i="2"/>
  <c r="BX246" i="2" s="1"/>
  <c r="BI246" i="2"/>
  <c r="BY246" i="2" s="1"/>
  <c r="BJ246" i="2"/>
  <c r="BZ246" i="2" s="1"/>
  <c r="BD246" i="2"/>
  <c r="BT246" i="2" s="1"/>
  <c r="BK276" i="2"/>
  <c r="CA276" i="2" s="1"/>
  <c r="BN276" i="2"/>
  <c r="CD276" i="2" s="1"/>
  <c r="BM276" i="2"/>
  <c r="CC276" i="2" s="1"/>
  <c r="BE276" i="2"/>
  <c r="BU276" i="2" s="1"/>
  <c r="BF276" i="2"/>
  <c r="BV276" i="2" s="1"/>
  <c r="BG276" i="2"/>
  <c r="BW276" i="2" s="1"/>
  <c r="BI276" i="2"/>
  <c r="BY276" i="2" s="1"/>
  <c r="BL276" i="2"/>
  <c r="CB276" i="2" s="1"/>
  <c r="BJ276" i="2"/>
  <c r="BZ276" i="2" s="1"/>
  <c r="BH276" i="2"/>
  <c r="BX276" i="2" s="1"/>
  <c r="BO276" i="2"/>
  <c r="CE276" i="2" s="1"/>
  <c r="BD276" i="2"/>
  <c r="BT276" i="2" s="1"/>
  <c r="BM268" i="2"/>
  <c r="CC268" i="2" s="1"/>
  <c r="BL268" i="2"/>
  <c r="CB268" i="2" s="1"/>
  <c r="BJ268" i="2"/>
  <c r="BZ268" i="2" s="1"/>
  <c r="BK268" i="2"/>
  <c r="CA268" i="2" s="1"/>
  <c r="BO268" i="2"/>
  <c r="CE268" i="2" s="1"/>
  <c r="BD268" i="2"/>
  <c r="BT268" i="2" s="1"/>
  <c r="BI268" i="2"/>
  <c r="BY268" i="2" s="1"/>
  <c r="BE268" i="2"/>
  <c r="BU268" i="2" s="1"/>
  <c r="BF268" i="2"/>
  <c r="BV268" i="2" s="1"/>
  <c r="BG268" i="2"/>
  <c r="BW268" i="2" s="1"/>
  <c r="BH268" i="2"/>
  <c r="BX268" i="2" s="1"/>
  <c r="BN268" i="2"/>
  <c r="CD268" i="2" s="1"/>
  <c r="BM502" i="2"/>
  <c r="CC502" i="2" s="1"/>
  <c r="BL502" i="2"/>
  <c r="CB502" i="2" s="1"/>
  <c r="BJ502" i="2"/>
  <c r="BZ502" i="2" s="1"/>
  <c r="BI502" i="2"/>
  <c r="BY502" i="2" s="1"/>
  <c r="BN502" i="2"/>
  <c r="CD502" i="2" s="1"/>
  <c r="BK502" i="2"/>
  <c r="CA502" i="2" s="1"/>
  <c r="BH502" i="2"/>
  <c r="BX502" i="2" s="1"/>
  <c r="BF502" i="2"/>
  <c r="BV502" i="2" s="1"/>
  <c r="BO502" i="2"/>
  <c r="CE502" i="2" s="1"/>
  <c r="BD502" i="2"/>
  <c r="BT502" i="2" s="1"/>
  <c r="BE502" i="2"/>
  <c r="BU502" i="2" s="1"/>
  <c r="BG502" i="2"/>
  <c r="BW502" i="2" s="1"/>
  <c r="BJ557" i="2"/>
  <c r="BZ557" i="2" s="1"/>
  <c r="BK557" i="2"/>
  <c r="CA557" i="2" s="1"/>
  <c r="BL557" i="2"/>
  <c r="CB557" i="2" s="1"/>
  <c r="BE557" i="2"/>
  <c r="BU557" i="2" s="1"/>
  <c r="BF557" i="2"/>
  <c r="BV557" i="2" s="1"/>
  <c r="BG557" i="2"/>
  <c r="BW557" i="2" s="1"/>
  <c r="BO557" i="2"/>
  <c r="CE557" i="2" s="1"/>
  <c r="BD557" i="2"/>
  <c r="BT557" i="2" s="1"/>
  <c r="BH557" i="2"/>
  <c r="BX557" i="2" s="1"/>
  <c r="BI557" i="2"/>
  <c r="BY557" i="2" s="1"/>
  <c r="BN557" i="2"/>
  <c r="CD557" i="2" s="1"/>
  <c r="BM557" i="2"/>
  <c r="CC557" i="2" s="1"/>
  <c r="BJ416" i="2"/>
  <c r="BZ416" i="2" s="1"/>
  <c r="BM416" i="2"/>
  <c r="CC416" i="2" s="1"/>
  <c r="BL416" i="2"/>
  <c r="CB416" i="2" s="1"/>
  <c r="BO416" i="2"/>
  <c r="CE416" i="2" s="1"/>
  <c r="BD416" i="2"/>
  <c r="BT416" i="2" s="1"/>
  <c r="BE416" i="2"/>
  <c r="BU416" i="2" s="1"/>
  <c r="BF416" i="2"/>
  <c r="BV416" i="2" s="1"/>
  <c r="BG416" i="2"/>
  <c r="BW416" i="2" s="1"/>
  <c r="BH416" i="2"/>
  <c r="BX416" i="2" s="1"/>
  <c r="BI416" i="2"/>
  <c r="BY416" i="2" s="1"/>
  <c r="BN416" i="2"/>
  <c r="CD416" i="2" s="1"/>
  <c r="BK416" i="2"/>
  <c r="CA416" i="2" s="1"/>
  <c r="BL452" i="2"/>
  <c r="CB452" i="2" s="1"/>
  <c r="BK452" i="2"/>
  <c r="CA452" i="2" s="1"/>
  <c r="BG452" i="2"/>
  <c r="BW452" i="2" s="1"/>
  <c r="BH452" i="2"/>
  <c r="BX452" i="2" s="1"/>
  <c r="BI452" i="2"/>
  <c r="BY452" i="2" s="1"/>
  <c r="BM452" i="2"/>
  <c r="CC452" i="2" s="1"/>
  <c r="BN452" i="2"/>
  <c r="CD452" i="2" s="1"/>
  <c r="BJ452" i="2"/>
  <c r="BZ452" i="2" s="1"/>
  <c r="BF452" i="2"/>
  <c r="BV452" i="2" s="1"/>
  <c r="BE452" i="2"/>
  <c r="BU452" i="2" s="1"/>
  <c r="BO452" i="2"/>
  <c r="CE452" i="2" s="1"/>
  <c r="BD452" i="2"/>
  <c r="BT452" i="2" s="1"/>
  <c r="BL516" i="2"/>
  <c r="CB516" i="2" s="1"/>
  <c r="BM516" i="2"/>
  <c r="CC516" i="2" s="1"/>
  <c r="BK516" i="2"/>
  <c r="CA516" i="2" s="1"/>
  <c r="BJ516" i="2"/>
  <c r="BZ516" i="2" s="1"/>
  <c r="BO516" i="2"/>
  <c r="CE516" i="2" s="1"/>
  <c r="BF516" i="2"/>
  <c r="BV516" i="2" s="1"/>
  <c r="BH516" i="2"/>
  <c r="BX516" i="2" s="1"/>
  <c r="BI516" i="2"/>
  <c r="BY516" i="2" s="1"/>
  <c r="BN516" i="2"/>
  <c r="CD516" i="2" s="1"/>
  <c r="BE516" i="2"/>
  <c r="BU516" i="2" s="1"/>
  <c r="BG516" i="2"/>
  <c r="BW516" i="2" s="1"/>
  <c r="BD516" i="2"/>
  <c r="BT516" i="2" s="1"/>
  <c r="BO255" i="2"/>
  <c r="CE255" i="2" s="1"/>
  <c r="BG255" i="2"/>
  <c r="BW255" i="2" s="1"/>
  <c r="BH255" i="2"/>
  <c r="BX255" i="2" s="1"/>
  <c r="BI255" i="2"/>
  <c r="BY255" i="2" s="1"/>
  <c r="BK255" i="2"/>
  <c r="CA255" i="2" s="1"/>
  <c r="BM255" i="2"/>
  <c r="CC255" i="2" s="1"/>
  <c r="BD255" i="2"/>
  <c r="BT255" i="2" s="1"/>
  <c r="BE255" i="2"/>
  <c r="BU255" i="2" s="1"/>
  <c r="BF255" i="2"/>
  <c r="BV255" i="2" s="1"/>
  <c r="BN255" i="2"/>
  <c r="CD255" i="2" s="1"/>
  <c r="BJ255" i="2"/>
  <c r="BZ255" i="2" s="1"/>
  <c r="BL255" i="2"/>
  <c r="CB255" i="2" s="1"/>
  <c r="BO483" i="2"/>
  <c r="CE483" i="2" s="1"/>
  <c r="BK483" i="2"/>
  <c r="CA483" i="2" s="1"/>
  <c r="BE483" i="2"/>
  <c r="BU483" i="2" s="1"/>
  <c r="BF483" i="2"/>
  <c r="BV483" i="2" s="1"/>
  <c r="BN483" i="2"/>
  <c r="CD483" i="2" s="1"/>
  <c r="BM483" i="2"/>
  <c r="CC483" i="2" s="1"/>
  <c r="BJ483" i="2"/>
  <c r="BZ483" i="2" s="1"/>
  <c r="BL483" i="2"/>
  <c r="CB483" i="2" s="1"/>
  <c r="BH483" i="2"/>
  <c r="BX483" i="2" s="1"/>
  <c r="BD483" i="2"/>
  <c r="BT483" i="2" s="1"/>
  <c r="BI483" i="2"/>
  <c r="BY483" i="2" s="1"/>
  <c r="BG483" i="2"/>
  <c r="BW483" i="2" s="1"/>
  <c r="BD430" i="2"/>
  <c r="BT430" i="2" s="1"/>
  <c r="BE430" i="2"/>
  <c r="BU430" i="2" s="1"/>
  <c r="BF430" i="2"/>
  <c r="BV430" i="2" s="1"/>
  <c r="BG430" i="2"/>
  <c r="BW430" i="2" s="1"/>
  <c r="BO430" i="2"/>
  <c r="CE430" i="2" s="1"/>
  <c r="BH430" i="2"/>
  <c r="BX430" i="2" s="1"/>
  <c r="BI430" i="2"/>
  <c r="BY430" i="2" s="1"/>
  <c r="BN430" i="2"/>
  <c r="CD430" i="2" s="1"/>
  <c r="BM430" i="2"/>
  <c r="CC430" i="2" s="1"/>
  <c r="BK430" i="2"/>
  <c r="CA430" i="2" s="1"/>
  <c r="BJ430" i="2"/>
  <c r="BZ430" i="2" s="1"/>
  <c r="BL430" i="2"/>
  <c r="CB430" i="2" s="1"/>
  <c r="BO322" i="2"/>
  <c r="CE322" i="2" s="1"/>
  <c r="BG322" i="2"/>
  <c r="BW322" i="2" s="1"/>
  <c r="BH322" i="2"/>
  <c r="BX322" i="2" s="1"/>
  <c r="BF322" i="2"/>
  <c r="BV322" i="2" s="1"/>
  <c r="BJ322" i="2"/>
  <c r="BZ322" i="2" s="1"/>
  <c r="BI322" i="2"/>
  <c r="BY322" i="2" s="1"/>
  <c r="BL322" i="2"/>
  <c r="CB322" i="2" s="1"/>
  <c r="BK322" i="2"/>
  <c r="CA322" i="2" s="1"/>
  <c r="BN322" i="2"/>
  <c r="CD322" i="2" s="1"/>
  <c r="BM322" i="2"/>
  <c r="CC322" i="2" s="1"/>
  <c r="BE322" i="2"/>
  <c r="BU322" i="2" s="1"/>
  <c r="BD322" i="2"/>
  <c r="BT322" i="2" s="1"/>
  <c r="BO533" i="2"/>
  <c r="CE533" i="2" s="1"/>
  <c r="BN533" i="2"/>
  <c r="CD533" i="2" s="1"/>
  <c r="BM533" i="2"/>
  <c r="CC533" i="2" s="1"/>
  <c r="BL533" i="2"/>
  <c r="CB533" i="2" s="1"/>
  <c r="BD533" i="2"/>
  <c r="BT533" i="2" s="1"/>
  <c r="BE533" i="2"/>
  <c r="BU533" i="2" s="1"/>
  <c r="BG533" i="2"/>
  <c r="BW533" i="2" s="1"/>
  <c r="BF533" i="2"/>
  <c r="BV533" i="2" s="1"/>
  <c r="BH533" i="2"/>
  <c r="BX533" i="2" s="1"/>
  <c r="BI533" i="2"/>
  <c r="BY533" i="2" s="1"/>
  <c r="BJ533" i="2"/>
  <c r="BZ533" i="2" s="1"/>
  <c r="BK533" i="2"/>
  <c r="CA533" i="2" s="1"/>
  <c r="BH427" i="2"/>
  <c r="BX427" i="2" s="1"/>
  <c r="BI427" i="2"/>
  <c r="BY427" i="2" s="1"/>
  <c r="BM427" i="2"/>
  <c r="CC427" i="2" s="1"/>
  <c r="BD427" i="2"/>
  <c r="BT427" i="2" s="1"/>
  <c r="BJ427" i="2"/>
  <c r="BZ427" i="2" s="1"/>
  <c r="BO427" i="2"/>
  <c r="CE427" i="2" s="1"/>
  <c r="BE427" i="2"/>
  <c r="BU427" i="2" s="1"/>
  <c r="BF427" i="2"/>
  <c r="BV427" i="2" s="1"/>
  <c r="BG427" i="2"/>
  <c r="BW427" i="2" s="1"/>
  <c r="BN427" i="2"/>
  <c r="CD427" i="2" s="1"/>
  <c r="BK427" i="2"/>
  <c r="CA427" i="2" s="1"/>
  <c r="BL427" i="2"/>
  <c r="CB427" i="2" s="1"/>
  <c r="BO80" i="2"/>
  <c r="CE80" i="2" s="1"/>
  <c r="BD80" i="2"/>
  <c r="BT80" i="2" s="1"/>
  <c r="BE80" i="2"/>
  <c r="BU80" i="2" s="1"/>
  <c r="BF80" i="2"/>
  <c r="BV80" i="2" s="1"/>
  <c r="BG80" i="2"/>
  <c r="BW80" i="2" s="1"/>
  <c r="BH80" i="2"/>
  <c r="BX80" i="2" s="1"/>
  <c r="BN80" i="2"/>
  <c r="CD80" i="2" s="1"/>
  <c r="BI80" i="2"/>
  <c r="BY80" i="2" s="1"/>
  <c r="BL80" i="2"/>
  <c r="CB80" i="2" s="1"/>
  <c r="BK80" i="2"/>
  <c r="CA80" i="2" s="1"/>
  <c r="BJ80" i="2"/>
  <c r="BZ80" i="2" s="1"/>
  <c r="BM80" i="2"/>
  <c r="CC80" i="2" s="1"/>
  <c r="BH200" i="2"/>
  <c r="BX200" i="2" s="1"/>
  <c r="BI200" i="2"/>
  <c r="BY200" i="2" s="1"/>
  <c r="BN200" i="2"/>
  <c r="CD200" i="2" s="1"/>
  <c r="BO200" i="2"/>
  <c r="CE200" i="2" s="1"/>
  <c r="BD200" i="2"/>
  <c r="BT200" i="2" s="1"/>
  <c r="BE200" i="2"/>
  <c r="BU200" i="2" s="1"/>
  <c r="BF200" i="2"/>
  <c r="BV200" i="2" s="1"/>
  <c r="BG200" i="2"/>
  <c r="BW200" i="2" s="1"/>
  <c r="BM200" i="2"/>
  <c r="CC200" i="2" s="1"/>
  <c r="BJ200" i="2"/>
  <c r="BZ200" i="2" s="1"/>
  <c r="BL200" i="2"/>
  <c r="CB200" i="2" s="1"/>
  <c r="BK200" i="2"/>
  <c r="CA200" i="2" s="1"/>
  <c r="BH93" i="2"/>
  <c r="BX93" i="2" s="1"/>
  <c r="BI93" i="2"/>
  <c r="BY93" i="2" s="1"/>
  <c r="BJ93" i="2"/>
  <c r="BZ93" i="2" s="1"/>
  <c r="BF93" i="2"/>
  <c r="BV93" i="2" s="1"/>
  <c r="BG93" i="2"/>
  <c r="BW93" i="2" s="1"/>
  <c r="BL93" i="2"/>
  <c r="CB93" i="2" s="1"/>
  <c r="BO93" i="2"/>
  <c r="CE93" i="2" s="1"/>
  <c r="BD93" i="2"/>
  <c r="BT93" i="2" s="1"/>
  <c r="BE93" i="2"/>
  <c r="BU93" i="2" s="1"/>
  <c r="BK93" i="2"/>
  <c r="CA93" i="2" s="1"/>
  <c r="BN93" i="2"/>
  <c r="CD93" i="2" s="1"/>
  <c r="BM93" i="2"/>
  <c r="CC93" i="2" s="1"/>
  <c r="BD474" i="2"/>
  <c r="BT474" i="2" s="1"/>
  <c r="BE474" i="2"/>
  <c r="BU474" i="2" s="1"/>
  <c r="BF474" i="2"/>
  <c r="BV474" i="2" s="1"/>
  <c r="BJ474" i="2"/>
  <c r="BZ474" i="2" s="1"/>
  <c r="BL474" i="2"/>
  <c r="CB474" i="2" s="1"/>
  <c r="BM474" i="2"/>
  <c r="CC474" i="2" s="1"/>
  <c r="BO474" i="2"/>
  <c r="CE474" i="2" s="1"/>
  <c r="BG474" i="2"/>
  <c r="BW474" i="2" s="1"/>
  <c r="BH474" i="2"/>
  <c r="BX474" i="2" s="1"/>
  <c r="BI474" i="2"/>
  <c r="BY474" i="2" s="1"/>
  <c r="BN474" i="2"/>
  <c r="CD474" i="2" s="1"/>
  <c r="BK474" i="2"/>
  <c r="CA474" i="2" s="1"/>
  <c r="BO539" i="2"/>
  <c r="CE539" i="2" s="1"/>
  <c r="BM539" i="2"/>
  <c r="CC539" i="2" s="1"/>
  <c r="BD539" i="2"/>
  <c r="BT539" i="2" s="1"/>
  <c r="BE539" i="2"/>
  <c r="BU539" i="2" s="1"/>
  <c r="BF539" i="2"/>
  <c r="BV539" i="2" s="1"/>
  <c r="BG539" i="2"/>
  <c r="BW539" i="2" s="1"/>
  <c r="BL539" i="2"/>
  <c r="CB539" i="2" s="1"/>
  <c r="BI539" i="2"/>
  <c r="BY539" i="2" s="1"/>
  <c r="BJ539" i="2"/>
  <c r="BZ539" i="2" s="1"/>
  <c r="BK539" i="2"/>
  <c r="CA539" i="2" s="1"/>
  <c r="BN539" i="2"/>
  <c r="CD539" i="2" s="1"/>
  <c r="BH539" i="2"/>
  <c r="BX539" i="2" s="1"/>
  <c r="BE346" i="2"/>
  <c r="BU346" i="2" s="1"/>
  <c r="BF346" i="2"/>
  <c r="BV346" i="2" s="1"/>
  <c r="BG346" i="2"/>
  <c r="BW346" i="2" s="1"/>
  <c r="BJ346" i="2"/>
  <c r="BZ346" i="2" s="1"/>
  <c r="BO346" i="2"/>
  <c r="CE346" i="2" s="1"/>
  <c r="BD346" i="2"/>
  <c r="BT346" i="2" s="1"/>
  <c r="BI346" i="2"/>
  <c r="BY346" i="2" s="1"/>
  <c r="BH346" i="2"/>
  <c r="BX346" i="2" s="1"/>
  <c r="BM346" i="2"/>
  <c r="CC346" i="2" s="1"/>
  <c r="BL346" i="2"/>
  <c r="CB346" i="2" s="1"/>
  <c r="BK346" i="2"/>
  <c r="CA346" i="2" s="1"/>
  <c r="BN346" i="2"/>
  <c r="CD346" i="2" s="1"/>
  <c r="BG76" i="2"/>
  <c r="BW76" i="2" s="1"/>
  <c r="BO76" i="2"/>
  <c r="CE76" i="2" s="1"/>
  <c r="BD76" i="2"/>
  <c r="BT76" i="2" s="1"/>
  <c r="BE76" i="2"/>
  <c r="BU76" i="2" s="1"/>
  <c r="BF76" i="2"/>
  <c r="BV76" i="2" s="1"/>
  <c r="BK76" i="2"/>
  <c r="CA76" i="2" s="1"/>
  <c r="BJ76" i="2"/>
  <c r="BZ76" i="2" s="1"/>
  <c r="BH76" i="2"/>
  <c r="BX76" i="2" s="1"/>
  <c r="BL76" i="2"/>
  <c r="CB76" i="2" s="1"/>
  <c r="BI76" i="2"/>
  <c r="BY76" i="2" s="1"/>
  <c r="BN76" i="2"/>
  <c r="CD76" i="2" s="1"/>
  <c r="BM76" i="2"/>
  <c r="CC76" i="2" s="1"/>
  <c r="BD208" i="2"/>
  <c r="BT208" i="2" s="1"/>
  <c r="BE208" i="2"/>
  <c r="BU208" i="2" s="1"/>
  <c r="BF208" i="2"/>
  <c r="BV208" i="2" s="1"/>
  <c r="BO208" i="2"/>
  <c r="CE208" i="2" s="1"/>
  <c r="BG208" i="2"/>
  <c r="BW208" i="2" s="1"/>
  <c r="BK208" i="2"/>
  <c r="CA208" i="2" s="1"/>
  <c r="BN208" i="2"/>
  <c r="CD208" i="2" s="1"/>
  <c r="BH208" i="2"/>
  <c r="BX208" i="2" s="1"/>
  <c r="BI208" i="2"/>
  <c r="BY208" i="2" s="1"/>
  <c r="BM208" i="2"/>
  <c r="CC208" i="2" s="1"/>
  <c r="BJ208" i="2"/>
  <c r="BZ208" i="2" s="1"/>
  <c r="BL208" i="2"/>
  <c r="CB208" i="2" s="1"/>
  <c r="BD547" i="2"/>
  <c r="BT547" i="2" s="1"/>
  <c r="BE547" i="2"/>
  <c r="BU547" i="2" s="1"/>
  <c r="BF547" i="2"/>
  <c r="BV547" i="2" s="1"/>
  <c r="BO547" i="2"/>
  <c r="CE547" i="2" s="1"/>
  <c r="BG547" i="2"/>
  <c r="BW547" i="2" s="1"/>
  <c r="BK547" i="2"/>
  <c r="CA547" i="2" s="1"/>
  <c r="BJ547" i="2"/>
  <c r="BZ547" i="2" s="1"/>
  <c r="BH547" i="2"/>
  <c r="BX547" i="2" s="1"/>
  <c r="BI547" i="2"/>
  <c r="BY547" i="2" s="1"/>
  <c r="BN547" i="2"/>
  <c r="CD547" i="2" s="1"/>
  <c r="BM547" i="2"/>
  <c r="CC547" i="2" s="1"/>
  <c r="BL547" i="2"/>
  <c r="CB547" i="2" s="1"/>
  <c r="BD363" i="2"/>
  <c r="BT363" i="2" s="1"/>
  <c r="BE363" i="2"/>
  <c r="BU363" i="2" s="1"/>
  <c r="BF363" i="2"/>
  <c r="BV363" i="2" s="1"/>
  <c r="BL363" i="2"/>
  <c r="CB363" i="2" s="1"/>
  <c r="BM363" i="2"/>
  <c r="CC363" i="2" s="1"/>
  <c r="BJ363" i="2"/>
  <c r="BZ363" i="2" s="1"/>
  <c r="BN363" i="2"/>
  <c r="CD363" i="2" s="1"/>
  <c r="BG363" i="2"/>
  <c r="BW363" i="2" s="1"/>
  <c r="BO363" i="2"/>
  <c r="CE363" i="2" s="1"/>
  <c r="BH363" i="2"/>
  <c r="BX363" i="2" s="1"/>
  <c r="BK363" i="2"/>
  <c r="CA363" i="2" s="1"/>
  <c r="BI363" i="2"/>
  <c r="BY363" i="2" s="1"/>
  <c r="BD415" i="2"/>
  <c r="BT415" i="2" s="1"/>
  <c r="BE415" i="2"/>
  <c r="BU415" i="2" s="1"/>
  <c r="BF415" i="2"/>
  <c r="BV415" i="2" s="1"/>
  <c r="BG415" i="2"/>
  <c r="BW415" i="2" s="1"/>
  <c r="BH415" i="2"/>
  <c r="BX415" i="2" s="1"/>
  <c r="BI415" i="2"/>
  <c r="BY415" i="2" s="1"/>
  <c r="BM415" i="2"/>
  <c r="CC415" i="2" s="1"/>
  <c r="BL415" i="2"/>
  <c r="CB415" i="2" s="1"/>
  <c r="BO415" i="2"/>
  <c r="CE415" i="2" s="1"/>
  <c r="BK415" i="2"/>
  <c r="CA415" i="2" s="1"/>
  <c r="BJ415" i="2"/>
  <c r="BZ415" i="2" s="1"/>
  <c r="BN415" i="2"/>
  <c r="CD415" i="2" s="1"/>
  <c r="BO98" i="2"/>
  <c r="CE98" i="2" s="1"/>
  <c r="BD98" i="2"/>
  <c r="BT98" i="2" s="1"/>
  <c r="BE98" i="2"/>
  <c r="BU98" i="2" s="1"/>
  <c r="BF98" i="2"/>
  <c r="BV98" i="2" s="1"/>
  <c r="BG98" i="2"/>
  <c r="BW98" i="2" s="1"/>
  <c r="BH98" i="2"/>
  <c r="BX98" i="2" s="1"/>
  <c r="BI98" i="2"/>
  <c r="BY98" i="2" s="1"/>
  <c r="BJ98" i="2"/>
  <c r="BZ98" i="2" s="1"/>
  <c r="BN98" i="2"/>
  <c r="CD98" i="2" s="1"/>
  <c r="BM98" i="2"/>
  <c r="CC98" i="2" s="1"/>
  <c r="BK98" i="2"/>
  <c r="CA98" i="2" s="1"/>
  <c r="BL98" i="2"/>
  <c r="CB98" i="2" s="1"/>
  <c r="BO413" i="2"/>
  <c r="CE413" i="2" s="1"/>
  <c r="BD413" i="2"/>
  <c r="BT413" i="2" s="1"/>
  <c r="BE413" i="2"/>
  <c r="BU413" i="2" s="1"/>
  <c r="BG413" i="2"/>
  <c r="BW413" i="2" s="1"/>
  <c r="BH413" i="2"/>
  <c r="BX413" i="2" s="1"/>
  <c r="BI413" i="2"/>
  <c r="BY413" i="2" s="1"/>
  <c r="BN413" i="2"/>
  <c r="CD413" i="2" s="1"/>
  <c r="BM413" i="2"/>
  <c r="CC413" i="2" s="1"/>
  <c r="BK413" i="2"/>
  <c r="CA413" i="2" s="1"/>
  <c r="BJ413" i="2"/>
  <c r="BZ413" i="2" s="1"/>
  <c r="BF413" i="2"/>
  <c r="BV413" i="2" s="1"/>
  <c r="BL413" i="2"/>
  <c r="CB413" i="2" s="1"/>
  <c r="BO352" i="2"/>
  <c r="CE352" i="2" s="1"/>
  <c r="BD352" i="2"/>
  <c r="BT352" i="2" s="1"/>
  <c r="BE352" i="2"/>
  <c r="BU352" i="2" s="1"/>
  <c r="BN352" i="2"/>
  <c r="CD352" i="2" s="1"/>
  <c r="BJ352" i="2"/>
  <c r="BZ352" i="2" s="1"/>
  <c r="BK352" i="2"/>
  <c r="CA352" i="2" s="1"/>
  <c r="BM352" i="2"/>
  <c r="CC352" i="2" s="1"/>
  <c r="BL352" i="2"/>
  <c r="CB352" i="2" s="1"/>
  <c r="BH352" i="2"/>
  <c r="BX352" i="2" s="1"/>
  <c r="BI352" i="2"/>
  <c r="BY352" i="2" s="1"/>
  <c r="BF352" i="2"/>
  <c r="BV352" i="2" s="1"/>
  <c r="BG352" i="2"/>
  <c r="BW352" i="2" s="1"/>
  <c r="BO406" i="2"/>
  <c r="CE406" i="2" s="1"/>
  <c r="BD406" i="2"/>
  <c r="BT406" i="2" s="1"/>
  <c r="BE406" i="2"/>
  <c r="BU406" i="2" s="1"/>
  <c r="BF406" i="2"/>
  <c r="BV406" i="2" s="1"/>
  <c r="BG406" i="2"/>
  <c r="BW406" i="2" s="1"/>
  <c r="BH406" i="2"/>
  <c r="BX406" i="2" s="1"/>
  <c r="BI406" i="2"/>
  <c r="BY406" i="2" s="1"/>
  <c r="BN406" i="2"/>
  <c r="CD406" i="2" s="1"/>
  <c r="BM406" i="2"/>
  <c r="CC406" i="2" s="1"/>
  <c r="BJ406" i="2"/>
  <c r="BZ406" i="2" s="1"/>
  <c r="BK406" i="2"/>
  <c r="CA406" i="2" s="1"/>
  <c r="BL406" i="2"/>
  <c r="CB406" i="2" s="1"/>
  <c r="BE259" i="2"/>
  <c r="BU259" i="2" s="1"/>
  <c r="BF259" i="2"/>
  <c r="BV259" i="2" s="1"/>
  <c r="BG259" i="2"/>
  <c r="BW259" i="2" s="1"/>
  <c r="BO259" i="2"/>
  <c r="CE259" i="2" s="1"/>
  <c r="BD259" i="2"/>
  <c r="BT259" i="2" s="1"/>
  <c r="BL259" i="2"/>
  <c r="CB259" i="2" s="1"/>
  <c r="BJ259" i="2"/>
  <c r="BZ259" i="2" s="1"/>
  <c r="BM259" i="2"/>
  <c r="CC259" i="2" s="1"/>
  <c r="BH259" i="2"/>
  <c r="BX259" i="2" s="1"/>
  <c r="BI259" i="2"/>
  <c r="BY259" i="2" s="1"/>
  <c r="BN259" i="2"/>
  <c r="CD259" i="2" s="1"/>
  <c r="BK259" i="2"/>
  <c r="CA259" i="2" s="1"/>
  <c r="BG302" i="2"/>
  <c r="BW302" i="2" s="1"/>
  <c r="BO302" i="2"/>
  <c r="CE302" i="2" s="1"/>
  <c r="BD302" i="2"/>
  <c r="BT302" i="2" s="1"/>
  <c r="BJ302" i="2"/>
  <c r="BZ302" i="2" s="1"/>
  <c r="BL302" i="2"/>
  <c r="CB302" i="2" s="1"/>
  <c r="BK302" i="2"/>
  <c r="CA302" i="2" s="1"/>
  <c r="BE302" i="2"/>
  <c r="BU302" i="2" s="1"/>
  <c r="BF302" i="2"/>
  <c r="BV302" i="2" s="1"/>
  <c r="BH302" i="2"/>
  <c r="BX302" i="2" s="1"/>
  <c r="BI302" i="2"/>
  <c r="BY302" i="2" s="1"/>
  <c r="BM302" i="2"/>
  <c r="CC302" i="2" s="1"/>
  <c r="BN302" i="2"/>
  <c r="CD302" i="2" s="1"/>
  <c r="BK61" i="2"/>
  <c r="CA61" i="2" s="1"/>
  <c r="BI61" i="2"/>
  <c r="BY61" i="2" s="1"/>
  <c r="BN61" i="2"/>
  <c r="CD61" i="2" s="1"/>
  <c r="BL61" i="2"/>
  <c r="CB61" i="2" s="1"/>
  <c r="BF61" i="2"/>
  <c r="BV61" i="2" s="1"/>
  <c r="BG61" i="2"/>
  <c r="BW61" i="2" s="1"/>
  <c r="BO61" i="2"/>
  <c r="CE61" i="2" s="1"/>
  <c r="BD61" i="2"/>
  <c r="BT61" i="2" s="1"/>
  <c r="BH61" i="2"/>
  <c r="BX61" i="2" s="1"/>
  <c r="BJ61" i="2"/>
  <c r="BZ61" i="2" s="1"/>
  <c r="BE61" i="2"/>
  <c r="BU61" i="2" s="1"/>
  <c r="BM61" i="2"/>
  <c r="CC61" i="2" s="1"/>
  <c r="BH77" i="2"/>
  <c r="BX77" i="2" s="1"/>
  <c r="BI77" i="2"/>
  <c r="BY77" i="2" s="1"/>
  <c r="BL77" i="2"/>
  <c r="CB77" i="2" s="1"/>
  <c r="BO77" i="2"/>
  <c r="CE77" i="2" s="1"/>
  <c r="BD77" i="2"/>
  <c r="BT77" i="2" s="1"/>
  <c r="BE77" i="2"/>
  <c r="BU77" i="2" s="1"/>
  <c r="BF77" i="2"/>
  <c r="BV77" i="2" s="1"/>
  <c r="BJ77" i="2"/>
  <c r="BZ77" i="2" s="1"/>
  <c r="BN77" i="2"/>
  <c r="CD77" i="2" s="1"/>
  <c r="BM77" i="2"/>
  <c r="CC77" i="2" s="1"/>
  <c r="BG77" i="2"/>
  <c r="BW77" i="2" s="1"/>
  <c r="BK77" i="2"/>
  <c r="CA77" i="2" s="1"/>
  <c r="BH133" i="2"/>
  <c r="BX133" i="2" s="1"/>
  <c r="BI133" i="2"/>
  <c r="BY133" i="2" s="1"/>
  <c r="BN133" i="2"/>
  <c r="CD133" i="2" s="1"/>
  <c r="BO133" i="2"/>
  <c r="CE133" i="2" s="1"/>
  <c r="BD133" i="2"/>
  <c r="BT133" i="2" s="1"/>
  <c r="BE133" i="2"/>
  <c r="BU133" i="2" s="1"/>
  <c r="BF133" i="2"/>
  <c r="BV133" i="2" s="1"/>
  <c r="BM133" i="2"/>
  <c r="CC133" i="2" s="1"/>
  <c r="BJ133" i="2"/>
  <c r="BZ133" i="2" s="1"/>
  <c r="BG133" i="2"/>
  <c r="BW133" i="2" s="1"/>
  <c r="BK133" i="2"/>
  <c r="CA133" i="2" s="1"/>
  <c r="BL133" i="2"/>
  <c r="CB133" i="2" s="1"/>
  <c r="BH69" i="2"/>
  <c r="BX69" i="2" s="1"/>
  <c r="BI69" i="2"/>
  <c r="BY69" i="2" s="1"/>
  <c r="BN69" i="2"/>
  <c r="CD69" i="2" s="1"/>
  <c r="BK69" i="2"/>
  <c r="CA69" i="2" s="1"/>
  <c r="BE69" i="2"/>
  <c r="BU69" i="2" s="1"/>
  <c r="BD69" i="2"/>
  <c r="BT69" i="2" s="1"/>
  <c r="BF69" i="2"/>
  <c r="BV69" i="2" s="1"/>
  <c r="BG69" i="2"/>
  <c r="BW69" i="2" s="1"/>
  <c r="BO69" i="2"/>
  <c r="CE69" i="2" s="1"/>
  <c r="BM69" i="2"/>
  <c r="CC69" i="2" s="1"/>
  <c r="BL69" i="2"/>
  <c r="CB69" i="2" s="1"/>
  <c r="BJ69" i="2"/>
  <c r="BZ69" i="2" s="1"/>
  <c r="BH258" i="2"/>
  <c r="BX258" i="2" s="1"/>
  <c r="BI258" i="2"/>
  <c r="BY258" i="2" s="1"/>
  <c r="BN258" i="2"/>
  <c r="CD258" i="2" s="1"/>
  <c r="BM258" i="2"/>
  <c r="CC258" i="2" s="1"/>
  <c r="BL258" i="2"/>
  <c r="CB258" i="2" s="1"/>
  <c r="BG258" i="2"/>
  <c r="BW258" i="2" s="1"/>
  <c r="BK258" i="2"/>
  <c r="CA258" i="2" s="1"/>
  <c r="BJ258" i="2"/>
  <c r="BZ258" i="2" s="1"/>
  <c r="BO258" i="2"/>
  <c r="CE258" i="2" s="1"/>
  <c r="BD258" i="2"/>
  <c r="BT258" i="2" s="1"/>
  <c r="BE258" i="2"/>
  <c r="BU258" i="2" s="1"/>
  <c r="BF258" i="2"/>
  <c r="BV258" i="2" s="1"/>
  <c r="BG154" i="2"/>
  <c r="BW154" i="2" s="1"/>
  <c r="BH154" i="2"/>
  <c r="BX154" i="2" s="1"/>
  <c r="BI154" i="2"/>
  <c r="BY154" i="2" s="1"/>
  <c r="BO154" i="2"/>
  <c r="CE154" i="2" s="1"/>
  <c r="BD154" i="2"/>
  <c r="BT154" i="2" s="1"/>
  <c r="BE154" i="2"/>
  <c r="BU154" i="2" s="1"/>
  <c r="BF154" i="2"/>
  <c r="BV154" i="2" s="1"/>
  <c r="BN154" i="2"/>
  <c r="CD154" i="2" s="1"/>
  <c r="BJ154" i="2"/>
  <c r="BZ154" i="2" s="1"/>
  <c r="BL154" i="2"/>
  <c r="CB154" i="2" s="1"/>
  <c r="BK154" i="2"/>
  <c r="CA154" i="2" s="1"/>
  <c r="BM154" i="2"/>
  <c r="CC154" i="2" s="1"/>
  <c r="BG297" i="2"/>
  <c r="BW297" i="2" s="1"/>
  <c r="BH297" i="2"/>
  <c r="BX297" i="2" s="1"/>
  <c r="BI297" i="2"/>
  <c r="BY297" i="2" s="1"/>
  <c r="BE297" i="2"/>
  <c r="BU297" i="2" s="1"/>
  <c r="BF297" i="2"/>
  <c r="BV297" i="2" s="1"/>
  <c r="BN297" i="2"/>
  <c r="CD297" i="2" s="1"/>
  <c r="BO297" i="2"/>
  <c r="CE297" i="2" s="1"/>
  <c r="BD297" i="2"/>
  <c r="BT297" i="2" s="1"/>
  <c r="BL297" i="2"/>
  <c r="CB297" i="2" s="1"/>
  <c r="BJ297" i="2"/>
  <c r="BZ297" i="2" s="1"/>
  <c r="BM297" i="2"/>
  <c r="CC297" i="2" s="1"/>
  <c r="BK297" i="2"/>
  <c r="CA297" i="2" s="1"/>
  <c r="BG215" i="2"/>
  <c r="BW215" i="2" s="1"/>
  <c r="BH215" i="2"/>
  <c r="BX215" i="2" s="1"/>
  <c r="BI215" i="2"/>
  <c r="BY215" i="2" s="1"/>
  <c r="BM215" i="2"/>
  <c r="CC215" i="2" s="1"/>
  <c r="BL215" i="2"/>
  <c r="CB215" i="2" s="1"/>
  <c r="BO215" i="2"/>
  <c r="CE215" i="2" s="1"/>
  <c r="BD215" i="2"/>
  <c r="BT215" i="2" s="1"/>
  <c r="BE215" i="2"/>
  <c r="BU215" i="2" s="1"/>
  <c r="BF215" i="2"/>
  <c r="BV215" i="2" s="1"/>
  <c r="BN215" i="2"/>
  <c r="CD215" i="2" s="1"/>
  <c r="BK215" i="2"/>
  <c r="CA215" i="2" s="1"/>
  <c r="BJ215" i="2"/>
  <c r="BZ215" i="2" s="1"/>
  <c r="BG371" i="2"/>
  <c r="BW371" i="2" s="1"/>
  <c r="BH371" i="2"/>
  <c r="BX371" i="2" s="1"/>
  <c r="BI371" i="2"/>
  <c r="BY371" i="2" s="1"/>
  <c r="BJ371" i="2"/>
  <c r="BZ371" i="2" s="1"/>
  <c r="BF371" i="2"/>
  <c r="BV371" i="2" s="1"/>
  <c r="BD371" i="2"/>
  <c r="BT371" i="2" s="1"/>
  <c r="BE371" i="2"/>
  <c r="BU371" i="2" s="1"/>
  <c r="BN371" i="2"/>
  <c r="CD371" i="2" s="1"/>
  <c r="BM371" i="2"/>
  <c r="CC371" i="2" s="1"/>
  <c r="BL371" i="2"/>
  <c r="CB371" i="2" s="1"/>
  <c r="BK371" i="2"/>
  <c r="CA371" i="2" s="1"/>
  <c r="BO371" i="2"/>
  <c r="CE371" i="2" s="1"/>
  <c r="BJ438" i="2"/>
  <c r="BZ438" i="2" s="1"/>
  <c r="BG438" i="2"/>
  <c r="BW438" i="2" s="1"/>
  <c r="BH438" i="2"/>
  <c r="BX438" i="2" s="1"/>
  <c r="BI438" i="2"/>
  <c r="BY438" i="2" s="1"/>
  <c r="BL438" i="2"/>
  <c r="CB438" i="2" s="1"/>
  <c r="BK438" i="2"/>
  <c r="CA438" i="2" s="1"/>
  <c r="BO438" i="2"/>
  <c r="CE438" i="2" s="1"/>
  <c r="BE438" i="2"/>
  <c r="BU438" i="2" s="1"/>
  <c r="BF438" i="2"/>
  <c r="BV438" i="2" s="1"/>
  <c r="BN438" i="2"/>
  <c r="CD438" i="2" s="1"/>
  <c r="BD438" i="2"/>
  <c r="BT438" i="2" s="1"/>
  <c r="BM438" i="2"/>
  <c r="CC438" i="2" s="1"/>
  <c r="BJ444" i="2"/>
  <c r="BZ444" i="2" s="1"/>
  <c r="BO444" i="2"/>
  <c r="CE444" i="2" s="1"/>
  <c r="BD444" i="2"/>
  <c r="BT444" i="2" s="1"/>
  <c r="BE444" i="2"/>
  <c r="BU444" i="2" s="1"/>
  <c r="BF444" i="2"/>
  <c r="BV444" i="2" s="1"/>
  <c r="BK444" i="2"/>
  <c r="CA444" i="2" s="1"/>
  <c r="BL444" i="2"/>
  <c r="CB444" i="2" s="1"/>
  <c r="BN444" i="2"/>
  <c r="CD444" i="2" s="1"/>
  <c r="BM444" i="2"/>
  <c r="CC444" i="2" s="1"/>
  <c r="BH444" i="2"/>
  <c r="BX444" i="2" s="1"/>
  <c r="BG444" i="2"/>
  <c r="BW444" i="2" s="1"/>
  <c r="BI444" i="2"/>
  <c r="BY444" i="2" s="1"/>
  <c r="BL350" i="2"/>
  <c r="CB350" i="2" s="1"/>
  <c r="BJ350" i="2"/>
  <c r="BZ350" i="2" s="1"/>
  <c r="BK350" i="2"/>
  <c r="CA350" i="2" s="1"/>
  <c r="BN350" i="2"/>
  <c r="CD350" i="2" s="1"/>
  <c r="BM350" i="2"/>
  <c r="CC350" i="2" s="1"/>
  <c r="BI350" i="2"/>
  <c r="BY350" i="2" s="1"/>
  <c r="BO350" i="2"/>
  <c r="CE350" i="2" s="1"/>
  <c r="BH350" i="2"/>
  <c r="BX350" i="2" s="1"/>
  <c r="BD350" i="2"/>
  <c r="BT350" i="2" s="1"/>
  <c r="BE350" i="2"/>
  <c r="BU350" i="2" s="1"/>
  <c r="BG350" i="2"/>
  <c r="BW350" i="2" s="1"/>
  <c r="BF350" i="2"/>
  <c r="BV350" i="2" s="1"/>
  <c r="BL123" i="2"/>
  <c r="CB123" i="2" s="1"/>
  <c r="BN123" i="2"/>
  <c r="CD123" i="2" s="1"/>
  <c r="BJ123" i="2"/>
  <c r="BZ123" i="2" s="1"/>
  <c r="BO123" i="2"/>
  <c r="CE123" i="2" s="1"/>
  <c r="BD123" i="2"/>
  <c r="BT123" i="2" s="1"/>
  <c r="BE123" i="2"/>
  <c r="BU123" i="2" s="1"/>
  <c r="BM123" i="2"/>
  <c r="CC123" i="2" s="1"/>
  <c r="BF123" i="2"/>
  <c r="BV123" i="2" s="1"/>
  <c r="BG123" i="2"/>
  <c r="BW123" i="2" s="1"/>
  <c r="BH123" i="2"/>
  <c r="BX123" i="2" s="1"/>
  <c r="BI123" i="2"/>
  <c r="BY123" i="2" s="1"/>
  <c r="BK123" i="2"/>
  <c r="CA123" i="2" s="1"/>
  <c r="BM312" i="2"/>
  <c r="CC312" i="2" s="1"/>
  <c r="BN312" i="2"/>
  <c r="CD312" i="2" s="1"/>
  <c r="BL312" i="2"/>
  <c r="CB312" i="2" s="1"/>
  <c r="BG312" i="2"/>
  <c r="BW312" i="2" s="1"/>
  <c r="BE312" i="2"/>
  <c r="BU312" i="2" s="1"/>
  <c r="BO312" i="2"/>
  <c r="CE312" i="2" s="1"/>
  <c r="BD312" i="2"/>
  <c r="BT312" i="2" s="1"/>
  <c r="BF312" i="2"/>
  <c r="BV312" i="2" s="1"/>
  <c r="BH312" i="2"/>
  <c r="BX312" i="2" s="1"/>
  <c r="BI312" i="2"/>
  <c r="BY312" i="2" s="1"/>
  <c r="BJ312" i="2"/>
  <c r="BZ312" i="2" s="1"/>
  <c r="BK312" i="2"/>
  <c r="CA312" i="2" s="1"/>
  <c r="BK515" i="2"/>
  <c r="CA515" i="2" s="1"/>
  <c r="BJ515" i="2"/>
  <c r="BZ515" i="2" s="1"/>
  <c r="BL515" i="2"/>
  <c r="CB515" i="2" s="1"/>
  <c r="BN515" i="2"/>
  <c r="CD515" i="2" s="1"/>
  <c r="BM515" i="2"/>
  <c r="CC515" i="2" s="1"/>
  <c r="BF515" i="2"/>
  <c r="BV515" i="2" s="1"/>
  <c r="BO515" i="2"/>
  <c r="CE515" i="2" s="1"/>
  <c r="BH515" i="2"/>
  <c r="BX515" i="2" s="1"/>
  <c r="BG515" i="2"/>
  <c r="BW515" i="2" s="1"/>
  <c r="BE515" i="2"/>
  <c r="BU515" i="2" s="1"/>
  <c r="BD515" i="2"/>
  <c r="BT515" i="2" s="1"/>
  <c r="BI515" i="2"/>
  <c r="BY515" i="2" s="1"/>
  <c r="BM218" i="2"/>
  <c r="CC218" i="2" s="1"/>
  <c r="BK218" i="2"/>
  <c r="CA218" i="2" s="1"/>
  <c r="BJ218" i="2"/>
  <c r="BZ218" i="2" s="1"/>
  <c r="BH218" i="2"/>
  <c r="BX218" i="2" s="1"/>
  <c r="BE218" i="2"/>
  <c r="BU218" i="2" s="1"/>
  <c r="BI218" i="2"/>
  <c r="BY218" i="2" s="1"/>
  <c r="BO218" i="2"/>
  <c r="CE218" i="2" s="1"/>
  <c r="BD218" i="2"/>
  <c r="BT218" i="2" s="1"/>
  <c r="BF218" i="2"/>
  <c r="BV218" i="2" s="1"/>
  <c r="BG218" i="2"/>
  <c r="BW218" i="2" s="1"/>
  <c r="BN218" i="2"/>
  <c r="CD218" i="2" s="1"/>
  <c r="BL218" i="2"/>
  <c r="CB218" i="2" s="1"/>
  <c r="BM263" i="2"/>
  <c r="CC263" i="2" s="1"/>
  <c r="BL263" i="2"/>
  <c r="CB263" i="2" s="1"/>
  <c r="BK263" i="2"/>
  <c r="CA263" i="2" s="1"/>
  <c r="BJ263" i="2"/>
  <c r="BZ263" i="2" s="1"/>
  <c r="BO263" i="2"/>
  <c r="CE263" i="2" s="1"/>
  <c r="BD263" i="2"/>
  <c r="BT263" i="2" s="1"/>
  <c r="BI263" i="2"/>
  <c r="BY263" i="2" s="1"/>
  <c r="BG263" i="2"/>
  <c r="BW263" i="2" s="1"/>
  <c r="BH263" i="2"/>
  <c r="BX263" i="2" s="1"/>
  <c r="BN263" i="2"/>
  <c r="CD263" i="2" s="1"/>
  <c r="BE263" i="2"/>
  <c r="BU263" i="2" s="1"/>
  <c r="BF263" i="2"/>
  <c r="BV263" i="2" s="1"/>
  <c r="BK496" i="2"/>
  <c r="CA496" i="2" s="1"/>
  <c r="BL496" i="2"/>
  <c r="CB496" i="2" s="1"/>
  <c r="BM496" i="2"/>
  <c r="CC496" i="2" s="1"/>
  <c r="BJ496" i="2"/>
  <c r="BZ496" i="2" s="1"/>
  <c r="BF496" i="2"/>
  <c r="BV496" i="2" s="1"/>
  <c r="BG496" i="2"/>
  <c r="BW496" i="2" s="1"/>
  <c r="BH496" i="2"/>
  <c r="BX496" i="2" s="1"/>
  <c r="BI496" i="2"/>
  <c r="BY496" i="2" s="1"/>
  <c r="BN496" i="2"/>
  <c r="CD496" i="2" s="1"/>
  <c r="BD496" i="2"/>
  <c r="BT496" i="2" s="1"/>
  <c r="BO496" i="2"/>
  <c r="CE496" i="2" s="1"/>
  <c r="BE496" i="2"/>
  <c r="BU496" i="2" s="1"/>
  <c r="BL311" i="2"/>
  <c r="CB311" i="2" s="1"/>
  <c r="BJ311" i="2"/>
  <c r="BZ311" i="2" s="1"/>
  <c r="BN311" i="2"/>
  <c r="CD311" i="2" s="1"/>
  <c r="BK311" i="2"/>
  <c r="CA311" i="2" s="1"/>
  <c r="BM311" i="2"/>
  <c r="CC311" i="2" s="1"/>
  <c r="BO311" i="2"/>
  <c r="CE311" i="2" s="1"/>
  <c r="BD311" i="2"/>
  <c r="BT311" i="2" s="1"/>
  <c r="BE311" i="2"/>
  <c r="BU311" i="2" s="1"/>
  <c r="BF311" i="2"/>
  <c r="BV311" i="2" s="1"/>
  <c r="BG311" i="2"/>
  <c r="BW311" i="2" s="1"/>
  <c r="BH311" i="2"/>
  <c r="BX311" i="2" s="1"/>
  <c r="BI311" i="2"/>
  <c r="BY311" i="2" s="1"/>
  <c r="BM41" i="2"/>
  <c r="CC41" i="2" s="1"/>
  <c r="BL41" i="2"/>
  <c r="CB41" i="2" s="1"/>
  <c r="BK41" i="2"/>
  <c r="CA41" i="2" s="1"/>
  <c r="BF41" i="2"/>
  <c r="BV41" i="2" s="1"/>
  <c r="BG41" i="2"/>
  <c r="BW41" i="2" s="1"/>
  <c r="BH41" i="2"/>
  <c r="BX41" i="2" s="1"/>
  <c r="BO41" i="2"/>
  <c r="CE41" i="2" s="1"/>
  <c r="BD41" i="2"/>
  <c r="BT41" i="2" s="1"/>
  <c r="BE41" i="2"/>
  <c r="BU41" i="2" s="1"/>
  <c r="BI41" i="2"/>
  <c r="BY41" i="2" s="1"/>
  <c r="BN41" i="2"/>
  <c r="CD41" i="2" s="1"/>
  <c r="BJ41" i="2"/>
  <c r="BZ41" i="2" s="1"/>
  <c r="BL135" i="2"/>
  <c r="CB135" i="2" s="1"/>
  <c r="BK135" i="2"/>
  <c r="CA135" i="2" s="1"/>
  <c r="BJ135" i="2"/>
  <c r="BZ135" i="2" s="1"/>
  <c r="BO135" i="2"/>
  <c r="CE135" i="2" s="1"/>
  <c r="BD135" i="2"/>
  <c r="BT135" i="2" s="1"/>
  <c r="BG135" i="2"/>
  <c r="BW135" i="2" s="1"/>
  <c r="BH135" i="2"/>
  <c r="BX135" i="2" s="1"/>
  <c r="BI135" i="2"/>
  <c r="BY135" i="2" s="1"/>
  <c r="BN135" i="2"/>
  <c r="CD135" i="2" s="1"/>
  <c r="BM135" i="2"/>
  <c r="CC135" i="2" s="1"/>
  <c r="BE135" i="2"/>
  <c r="BU135" i="2" s="1"/>
  <c r="BF135" i="2"/>
  <c r="BV135" i="2" s="1"/>
  <c r="BD553" i="2"/>
  <c r="BT553" i="2" s="1"/>
  <c r="BE553" i="2"/>
  <c r="BU553" i="2" s="1"/>
  <c r="BF553" i="2"/>
  <c r="BV553" i="2" s="1"/>
  <c r="BL553" i="2"/>
  <c r="CB553" i="2" s="1"/>
  <c r="BK553" i="2"/>
  <c r="CA553" i="2" s="1"/>
  <c r="BO553" i="2"/>
  <c r="CE553" i="2" s="1"/>
  <c r="BG553" i="2"/>
  <c r="BW553" i="2" s="1"/>
  <c r="BH553" i="2"/>
  <c r="BX553" i="2" s="1"/>
  <c r="BI553" i="2"/>
  <c r="BY553" i="2" s="1"/>
  <c r="BN553" i="2"/>
  <c r="CD553" i="2" s="1"/>
  <c r="BM553" i="2"/>
  <c r="CC553" i="2" s="1"/>
  <c r="BJ553" i="2"/>
  <c r="BZ553" i="2" s="1"/>
  <c r="BO306" i="2"/>
  <c r="CE306" i="2" s="1"/>
  <c r="BM306" i="2"/>
  <c r="CC306" i="2" s="1"/>
  <c r="BK306" i="2"/>
  <c r="CA306" i="2" s="1"/>
  <c r="BL306" i="2"/>
  <c r="CB306" i="2" s="1"/>
  <c r="BJ306" i="2"/>
  <c r="BZ306" i="2" s="1"/>
  <c r="BE306" i="2"/>
  <c r="BU306" i="2" s="1"/>
  <c r="BD306" i="2"/>
  <c r="BT306" i="2" s="1"/>
  <c r="BF306" i="2"/>
  <c r="BV306" i="2" s="1"/>
  <c r="BG306" i="2"/>
  <c r="BW306" i="2" s="1"/>
  <c r="BH306" i="2"/>
  <c r="BX306" i="2" s="1"/>
  <c r="BN306" i="2"/>
  <c r="CD306" i="2" s="1"/>
  <c r="BI306" i="2"/>
  <c r="BY306" i="2" s="1"/>
  <c r="BO308" i="2"/>
  <c r="CE308" i="2" s="1"/>
  <c r="BH308" i="2"/>
  <c r="BX308" i="2" s="1"/>
  <c r="BI308" i="2"/>
  <c r="BY308" i="2" s="1"/>
  <c r="BM308" i="2"/>
  <c r="CC308" i="2" s="1"/>
  <c r="BL308" i="2"/>
  <c r="CB308" i="2" s="1"/>
  <c r="BE308" i="2"/>
  <c r="BU308" i="2" s="1"/>
  <c r="BK308" i="2"/>
  <c r="CA308" i="2" s="1"/>
  <c r="BN308" i="2"/>
  <c r="CD308" i="2" s="1"/>
  <c r="BG308" i="2"/>
  <c r="BW308" i="2" s="1"/>
  <c r="BF308" i="2"/>
  <c r="BV308" i="2" s="1"/>
  <c r="BJ308" i="2"/>
  <c r="BZ308" i="2" s="1"/>
  <c r="BD308" i="2"/>
  <c r="BT308" i="2" s="1"/>
  <c r="BE147" i="2"/>
  <c r="BU147" i="2" s="1"/>
  <c r="BF147" i="2"/>
  <c r="BV147" i="2" s="1"/>
  <c r="BG147" i="2"/>
  <c r="BW147" i="2" s="1"/>
  <c r="BH147" i="2"/>
  <c r="BX147" i="2" s="1"/>
  <c r="BK147" i="2"/>
  <c r="CA147" i="2" s="1"/>
  <c r="BI147" i="2"/>
  <c r="BY147" i="2" s="1"/>
  <c r="BO147" i="2"/>
  <c r="CE147" i="2" s="1"/>
  <c r="BD147" i="2"/>
  <c r="BT147" i="2" s="1"/>
  <c r="BJ147" i="2"/>
  <c r="BZ147" i="2" s="1"/>
  <c r="BM147" i="2"/>
  <c r="CC147" i="2" s="1"/>
  <c r="BL147" i="2"/>
  <c r="CB147" i="2" s="1"/>
  <c r="BN147" i="2"/>
  <c r="CD147" i="2" s="1"/>
  <c r="BJ23" i="2"/>
  <c r="BZ23" i="2" s="1"/>
  <c r="BK23" i="2"/>
  <c r="CA23" i="2" s="1"/>
  <c r="BD23" i="2"/>
  <c r="BT23" i="2" s="1"/>
  <c r="BE23" i="2"/>
  <c r="BU23" i="2" s="1"/>
  <c r="BN23" i="2"/>
  <c r="CD23" i="2" s="1"/>
  <c r="BH23" i="2"/>
  <c r="BX23" i="2" s="1"/>
  <c r="BF23" i="2"/>
  <c r="BV23" i="2" s="1"/>
  <c r="BO23" i="2"/>
  <c r="CE23" i="2" s="1"/>
  <c r="BG23" i="2"/>
  <c r="BW23" i="2" s="1"/>
  <c r="BI23" i="2"/>
  <c r="BY23" i="2" s="1"/>
  <c r="BM23" i="2"/>
  <c r="CC23" i="2" s="1"/>
  <c r="BL23" i="2"/>
  <c r="CB23" i="2" s="1"/>
  <c r="BI529" i="2"/>
  <c r="BY529" i="2" s="1"/>
  <c r="BN529" i="2"/>
  <c r="CD529" i="2" s="1"/>
  <c r="BM529" i="2"/>
  <c r="CC529" i="2" s="1"/>
  <c r="BL529" i="2"/>
  <c r="CB529" i="2" s="1"/>
  <c r="BD529" i="2"/>
  <c r="BT529" i="2" s="1"/>
  <c r="BG529" i="2"/>
  <c r="BW529" i="2" s="1"/>
  <c r="BH529" i="2"/>
  <c r="BX529" i="2" s="1"/>
  <c r="BJ529" i="2"/>
  <c r="BZ529" i="2" s="1"/>
  <c r="BK529" i="2"/>
  <c r="CA529" i="2" s="1"/>
  <c r="BF529" i="2"/>
  <c r="BV529" i="2" s="1"/>
  <c r="BO529" i="2"/>
  <c r="CE529" i="2" s="1"/>
  <c r="BE529" i="2"/>
  <c r="BU529" i="2" s="1"/>
  <c r="BI401" i="2"/>
  <c r="BY401" i="2" s="1"/>
  <c r="BN401" i="2"/>
  <c r="CD401" i="2" s="1"/>
  <c r="BL401" i="2"/>
  <c r="CB401" i="2" s="1"/>
  <c r="BG401" i="2"/>
  <c r="BW401" i="2" s="1"/>
  <c r="BH401" i="2"/>
  <c r="BX401" i="2" s="1"/>
  <c r="BD401" i="2"/>
  <c r="BT401" i="2" s="1"/>
  <c r="BE401" i="2"/>
  <c r="BU401" i="2" s="1"/>
  <c r="BF401" i="2"/>
  <c r="BV401" i="2" s="1"/>
  <c r="BO401" i="2"/>
  <c r="CE401" i="2" s="1"/>
  <c r="BK401" i="2"/>
  <c r="CA401" i="2" s="1"/>
  <c r="BM401" i="2"/>
  <c r="CC401" i="2" s="1"/>
  <c r="BJ401" i="2"/>
  <c r="BZ401" i="2" s="1"/>
  <c r="BO17" i="2"/>
  <c r="CE17" i="2" s="1"/>
  <c r="BD17" i="2"/>
  <c r="BT17" i="2" s="1"/>
  <c r="BE17" i="2"/>
  <c r="BU17" i="2" s="1"/>
  <c r="BH17" i="2"/>
  <c r="BX17" i="2" s="1"/>
  <c r="BL17" i="2"/>
  <c r="CB17" i="2" s="1"/>
  <c r="BN17" i="2"/>
  <c r="CD17" i="2" s="1"/>
  <c r="BF17" i="2"/>
  <c r="BV17" i="2" s="1"/>
  <c r="BM17" i="2"/>
  <c r="CC17" i="2" s="1"/>
  <c r="BI17" i="2"/>
  <c r="BY17" i="2" s="1"/>
  <c r="BK17" i="2"/>
  <c r="CA17" i="2" s="1"/>
  <c r="BJ17" i="2"/>
  <c r="BZ17" i="2" s="1"/>
  <c r="BG17" i="2"/>
  <c r="BW17" i="2" s="1"/>
  <c r="BI238" i="2"/>
  <c r="BY238" i="2" s="1"/>
  <c r="BN238" i="2"/>
  <c r="CD238" i="2" s="1"/>
  <c r="BJ238" i="2"/>
  <c r="BZ238" i="2" s="1"/>
  <c r="BD238" i="2"/>
  <c r="BT238" i="2" s="1"/>
  <c r="BE238" i="2"/>
  <c r="BU238" i="2" s="1"/>
  <c r="BF238" i="2"/>
  <c r="BV238" i="2" s="1"/>
  <c r="BK238" i="2"/>
  <c r="CA238" i="2" s="1"/>
  <c r="BM238" i="2"/>
  <c r="CC238" i="2" s="1"/>
  <c r="BH238" i="2"/>
  <c r="BX238" i="2" s="1"/>
  <c r="BO238" i="2"/>
  <c r="CE238" i="2" s="1"/>
  <c r="BG238" i="2"/>
  <c r="BW238" i="2" s="1"/>
  <c r="BL238" i="2"/>
  <c r="CB238" i="2" s="1"/>
  <c r="BE546" i="2"/>
  <c r="BU546" i="2" s="1"/>
  <c r="BF546" i="2"/>
  <c r="BV546" i="2" s="1"/>
  <c r="BG546" i="2"/>
  <c r="BW546" i="2" s="1"/>
  <c r="BN546" i="2"/>
  <c r="CD546" i="2" s="1"/>
  <c r="BM546" i="2"/>
  <c r="CC546" i="2" s="1"/>
  <c r="BL546" i="2"/>
  <c r="CB546" i="2" s="1"/>
  <c r="BO546" i="2"/>
  <c r="CE546" i="2" s="1"/>
  <c r="BD546" i="2"/>
  <c r="BT546" i="2" s="1"/>
  <c r="BH546" i="2"/>
  <c r="BX546" i="2" s="1"/>
  <c r="BI546" i="2"/>
  <c r="BY546" i="2" s="1"/>
  <c r="BK546" i="2"/>
  <c r="CA546" i="2" s="1"/>
  <c r="BJ546" i="2"/>
  <c r="BZ546" i="2" s="1"/>
  <c r="BJ420" i="2"/>
  <c r="BZ420" i="2" s="1"/>
  <c r="BL420" i="2"/>
  <c r="CB420" i="2" s="1"/>
  <c r="BM420" i="2"/>
  <c r="CC420" i="2" s="1"/>
  <c r="BK420" i="2"/>
  <c r="CA420" i="2" s="1"/>
  <c r="BF420" i="2"/>
  <c r="BV420" i="2" s="1"/>
  <c r="BG420" i="2"/>
  <c r="BW420" i="2" s="1"/>
  <c r="BH420" i="2"/>
  <c r="BX420" i="2" s="1"/>
  <c r="BI420" i="2"/>
  <c r="BY420" i="2" s="1"/>
  <c r="BN420" i="2"/>
  <c r="CD420" i="2" s="1"/>
  <c r="BD420" i="2"/>
  <c r="BT420" i="2" s="1"/>
  <c r="BO420" i="2"/>
  <c r="CE420" i="2" s="1"/>
  <c r="BE420" i="2"/>
  <c r="BU420" i="2" s="1"/>
  <c r="BI505" i="2"/>
  <c r="BY505" i="2" s="1"/>
  <c r="BN505" i="2"/>
  <c r="CD505" i="2" s="1"/>
  <c r="BM505" i="2"/>
  <c r="CC505" i="2" s="1"/>
  <c r="BO505" i="2"/>
  <c r="CE505" i="2" s="1"/>
  <c r="BD505" i="2"/>
  <c r="BT505" i="2" s="1"/>
  <c r="BE505" i="2"/>
  <c r="BU505" i="2" s="1"/>
  <c r="BF505" i="2"/>
  <c r="BV505" i="2" s="1"/>
  <c r="BK505" i="2"/>
  <c r="CA505" i="2" s="1"/>
  <c r="BG505" i="2"/>
  <c r="BW505" i="2" s="1"/>
  <c r="BH505" i="2"/>
  <c r="BX505" i="2" s="1"/>
  <c r="BL505" i="2"/>
  <c r="CB505" i="2" s="1"/>
  <c r="BJ505" i="2"/>
  <c r="BZ505" i="2" s="1"/>
  <c r="BO149" i="2"/>
  <c r="CE149" i="2" s="1"/>
  <c r="BE149" i="2"/>
  <c r="BU149" i="2" s="1"/>
  <c r="BF149" i="2"/>
  <c r="BV149" i="2" s="1"/>
  <c r="BG149" i="2"/>
  <c r="BW149" i="2" s="1"/>
  <c r="BH149" i="2"/>
  <c r="BX149" i="2" s="1"/>
  <c r="BI149" i="2"/>
  <c r="BY149" i="2" s="1"/>
  <c r="BL149" i="2"/>
  <c r="CB149" i="2" s="1"/>
  <c r="BJ149" i="2"/>
  <c r="BZ149" i="2" s="1"/>
  <c r="BD149" i="2"/>
  <c r="BT149" i="2" s="1"/>
  <c r="BM149" i="2"/>
  <c r="CC149" i="2" s="1"/>
  <c r="BN149" i="2"/>
  <c r="CD149" i="2" s="1"/>
  <c r="BK149" i="2"/>
  <c r="CA149" i="2" s="1"/>
  <c r="BG16" i="2"/>
  <c r="BW16" i="2" s="1"/>
  <c r="BO16" i="2"/>
  <c r="CE16" i="2" s="1"/>
  <c r="BD16" i="2"/>
  <c r="BT16" i="2" s="1"/>
  <c r="BE16" i="2"/>
  <c r="BU16" i="2" s="1"/>
  <c r="BF16" i="2"/>
  <c r="BV16" i="2" s="1"/>
  <c r="BH16" i="2"/>
  <c r="BX16" i="2" s="1"/>
  <c r="BI16" i="2"/>
  <c r="BY16" i="2" s="1"/>
  <c r="BM16" i="2"/>
  <c r="CC16" i="2" s="1"/>
  <c r="BK16" i="2"/>
  <c r="CA16" i="2" s="1"/>
  <c r="BL16" i="2"/>
  <c r="CB16" i="2" s="1"/>
  <c r="BJ16" i="2"/>
  <c r="BZ16" i="2" s="1"/>
  <c r="BN16" i="2"/>
  <c r="CD16" i="2" s="1"/>
  <c r="BD59" i="2"/>
  <c r="BT59" i="2" s="1"/>
  <c r="BE59" i="2"/>
  <c r="BU59" i="2" s="1"/>
  <c r="BF59" i="2"/>
  <c r="BV59" i="2" s="1"/>
  <c r="BM59" i="2"/>
  <c r="CC59" i="2" s="1"/>
  <c r="BN59" i="2"/>
  <c r="CD59" i="2" s="1"/>
  <c r="BK59" i="2"/>
  <c r="CA59" i="2" s="1"/>
  <c r="BL59" i="2"/>
  <c r="CB59" i="2" s="1"/>
  <c r="BI59" i="2"/>
  <c r="BY59" i="2" s="1"/>
  <c r="BO59" i="2"/>
  <c r="CE59" i="2" s="1"/>
  <c r="BG59" i="2"/>
  <c r="BW59" i="2" s="1"/>
  <c r="BH59" i="2"/>
  <c r="BX59" i="2" s="1"/>
  <c r="BJ59" i="2"/>
  <c r="BZ59" i="2" s="1"/>
  <c r="BD521" i="2"/>
  <c r="BT521" i="2" s="1"/>
  <c r="BE521" i="2"/>
  <c r="BU521" i="2" s="1"/>
  <c r="BF521" i="2"/>
  <c r="BV521" i="2" s="1"/>
  <c r="BL521" i="2"/>
  <c r="CB521" i="2" s="1"/>
  <c r="BK521" i="2"/>
  <c r="CA521" i="2" s="1"/>
  <c r="BJ521" i="2"/>
  <c r="BZ521" i="2" s="1"/>
  <c r="BM521" i="2"/>
  <c r="CC521" i="2" s="1"/>
  <c r="BO521" i="2"/>
  <c r="CE521" i="2" s="1"/>
  <c r="BG521" i="2"/>
  <c r="BW521" i="2" s="1"/>
  <c r="BH521" i="2"/>
  <c r="BX521" i="2" s="1"/>
  <c r="BI521" i="2"/>
  <c r="BY521" i="2" s="1"/>
  <c r="BN521" i="2"/>
  <c r="CD521" i="2" s="1"/>
  <c r="BD231" i="2"/>
  <c r="BT231" i="2" s="1"/>
  <c r="BE231" i="2"/>
  <c r="BU231" i="2" s="1"/>
  <c r="BF231" i="2"/>
  <c r="BV231" i="2" s="1"/>
  <c r="BH231" i="2"/>
  <c r="BX231" i="2" s="1"/>
  <c r="BI231" i="2"/>
  <c r="BY231" i="2" s="1"/>
  <c r="BK231" i="2"/>
  <c r="CA231" i="2" s="1"/>
  <c r="BG231" i="2"/>
  <c r="BW231" i="2" s="1"/>
  <c r="BO231" i="2"/>
  <c r="CE231" i="2" s="1"/>
  <c r="BL231" i="2"/>
  <c r="CB231" i="2" s="1"/>
  <c r="BM231" i="2"/>
  <c r="CC231" i="2" s="1"/>
  <c r="BN231" i="2"/>
  <c r="CD231" i="2" s="1"/>
  <c r="BJ231" i="2"/>
  <c r="BZ231" i="2" s="1"/>
  <c r="BD109" i="2"/>
  <c r="BT109" i="2" s="1"/>
  <c r="BE109" i="2"/>
  <c r="BU109" i="2" s="1"/>
  <c r="BF109" i="2"/>
  <c r="BV109" i="2" s="1"/>
  <c r="BO109" i="2"/>
  <c r="CE109" i="2" s="1"/>
  <c r="BM109" i="2"/>
  <c r="CC109" i="2" s="1"/>
  <c r="BG109" i="2"/>
  <c r="BW109" i="2" s="1"/>
  <c r="BN109" i="2"/>
  <c r="CD109" i="2" s="1"/>
  <c r="BL109" i="2"/>
  <c r="CB109" i="2" s="1"/>
  <c r="BK109" i="2"/>
  <c r="CA109" i="2" s="1"/>
  <c r="BJ109" i="2"/>
  <c r="BZ109" i="2" s="1"/>
  <c r="BH109" i="2"/>
  <c r="BX109" i="2" s="1"/>
  <c r="BI109" i="2"/>
  <c r="BY109" i="2" s="1"/>
  <c r="BO318" i="2"/>
  <c r="CE318" i="2" s="1"/>
  <c r="BD318" i="2"/>
  <c r="BT318" i="2" s="1"/>
  <c r="BE318" i="2"/>
  <c r="BU318" i="2" s="1"/>
  <c r="BF318" i="2"/>
  <c r="BV318" i="2" s="1"/>
  <c r="BL318" i="2"/>
  <c r="CB318" i="2" s="1"/>
  <c r="BI318" i="2"/>
  <c r="BY318" i="2" s="1"/>
  <c r="BN318" i="2"/>
  <c r="CD318" i="2" s="1"/>
  <c r="BM318" i="2"/>
  <c r="CC318" i="2" s="1"/>
  <c r="BG318" i="2"/>
  <c r="BW318" i="2" s="1"/>
  <c r="BH318" i="2"/>
  <c r="BX318" i="2" s="1"/>
  <c r="BK318" i="2"/>
  <c r="CA318" i="2" s="1"/>
  <c r="BJ318" i="2"/>
  <c r="BZ318" i="2" s="1"/>
  <c r="BO279" i="2"/>
  <c r="CE279" i="2" s="1"/>
  <c r="BD279" i="2"/>
  <c r="BT279" i="2" s="1"/>
  <c r="BE279" i="2"/>
  <c r="BU279" i="2" s="1"/>
  <c r="BF279" i="2"/>
  <c r="BV279" i="2" s="1"/>
  <c r="BJ279" i="2"/>
  <c r="BZ279" i="2" s="1"/>
  <c r="BG279" i="2"/>
  <c r="BW279" i="2" s="1"/>
  <c r="BK279" i="2"/>
  <c r="CA279" i="2" s="1"/>
  <c r="BH279" i="2"/>
  <c r="BX279" i="2" s="1"/>
  <c r="BI279" i="2"/>
  <c r="BY279" i="2" s="1"/>
  <c r="BN279" i="2"/>
  <c r="CD279" i="2" s="1"/>
  <c r="BM279" i="2"/>
  <c r="CC279" i="2" s="1"/>
  <c r="BL279" i="2"/>
  <c r="CB279" i="2" s="1"/>
  <c r="BO235" i="2"/>
  <c r="CE235" i="2" s="1"/>
  <c r="BD235" i="2"/>
  <c r="BT235" i="2" s="1"/>
  <c r="BE235" i="2"/>
  <c r="BU235" i="2" s="1"/>
  <c r="BI235" i="2"/>
  <c r="BY235" i="2" s="1"/>
  <c r="BN235" i="2"/>
  <c r="CD235" i="2" s="1"/>
  <c r="BL235" i="2"/>
  <c r="CB235" i="2" s="1"/>
  <c r="BM235" i="2"/>
  <c r="CC235" i="2" s="1"/>
  <c r="BJ235" i="2"/>
  <c r="BZ235" i="2" s="1"/>
  <c r="BK235" i="2"/>
  <c r="CA235" i="2" s="1"/>
  <c r="BG235" i="2"/>
  <c r="BW235" i="2" s="1"/>
  <c r="BF235" i="2"/>
  <c r="BV235" i="2" s="1"/>
  <c r="BH235" i="2"/>
  <c r="BX235" i="2" s="1"/>
  <c r="BO412" i="2"/>
  <c r="CE412" i="2" s="1"/>
  <c r="BD412" i="2"/>
  <c r="BT412" i="2" s="1"/>
  <c r="BE412" i="2"/>
  <c r="BU412" i="2" s="1"/>
  <c r="BL412" i="2"/>
  <c r="CB412" i="2" s="1"/>
  <c r="BJ412" i="2"/>
  <c r="BZ412" i="2" s="1"/>
  <c r="BM412" i="2"/>
  <c r="CC412" i="2" s="1"/>
  <c r="BF412" i="2"/>
  <c r="BV412" i="2" s="1"/>
  <c r="BG412" i="2"/>
  <c r="BW412" i="2" s="1"/>
  <c r="BH412" i="2"/>
  <c r="BX412" i="2" s="1"/>
  <c r="BI412" i="2"/>
  <c r="BY412" i="2" s="1"/>
  <c r="BN412" i="2"/>
  <c r="CD412" i="2" s="1"/>
  <c r="BK412" i="2"/>
  <c r="CA412" i="2" s="1"/>
  <c r="BG22" i="2"/>
  <c r="BW22" i="2" s="1"/>
  <c r="BL22" i="2"/>
  <c r="CB22" i="2" s="1"/>
  <c r="BN22" i="2"/>
  <c r="CD22" i="2" s="1"/>
  <c r="BK22" i="2"/>
  <c r="CA22" i="2" s="1"/>
  <c r="BM22" i="2"/>
  <c r="CC22" i="2" s="1"/>
  <c r="BD22" i="2"/>
  <c r="BT22" i="2" s="1"/>
  <c r="BH22" i="2"/>
  <c r="BX22" i="2" s="1"/>
  <c r="BE22" i="2"/>
  <c r="BU22" i="2" s="1"/>
  <c r="BF22" i="2"/>
  <c r="BV22" i="2" s="1"/>
  <c r="BI22" i="2"/>
  <c r="BY22" i="2" s="1"/>
  <c r="BJ22" i="2"/>
  <c r="BZ22" i="2" s="1"/>
  <c r="BO22" i="2"/>
  <c r="CE22" i="2" s="1"/>
  <c r="BI185" i="2"/>
  <c r="BY185" i="2" s="1"/>
  <c r="BJ185" i="2"/>
  <c r="BZ185" i="2" s="1"/>
  <c r="BL185" i="2"/>
  <c r="CB185" i="2" s="1"/>
  <c r="BM185" i="2"/>
  <c r="CC185" i="2" s="1"/>
  <c r="BH185" i="2"/>
  <c r="BX185" i="2" s="1"/>
  <c r="BK185" i="2"/>
  <c r="CA185" i="2" s="1"/>
  <c r="BN185" i="2"/>
  <c r="CD185" i="2" s="1"/>
  <c r="BO185" i="2"/>
  <c r="CE185" i="2" s="1"/>
  <c r="BF185" i="2"/>
  <c r="BV185" i="2" s="1"/>
  <c r="BD185" i="2"/>
  <c r="BT185" i="2" s="1"/>
  <c r="BE185" i="2"/>
  <c r="BU185" i="2" s="1"/>
  <c r="BG185" i="2"/>
  <c r="BW185" i="2" s="1"/>
  <c r="BH400" i="2"/>
  <c r="BX400" i="2" s="1"/>
  <c r="BI400" i="2"/>
  <c r="BY400" i="2" s="1"/>
  <c r="BK400" i="2"/>
  <c r="CA400" i="2" s="1"/>
  <c r="BM400" i="2"/>
  <c r="CC400" i="2" s="1"/>
  <c r="BL400" i="2"/>
  <c r="CB400" i="2" s="1"/>
  <c r="BJ400" i="2"/>
  <c r="BZ400" i="2" s="1"/>
  <c r="BN400" i="2"/>
  <c r="CD400" i="2" s="1"/>
  <c r="BG400" i="2"/>
  <c r="BW400" i="2" s="1"/>
  <c r="BD400" i="2"/>
  <c r="BT400" i="2" s="1"/>
  <c r="BO400" i="2"/>
  <c r="CE400" i="2" s="1"/>
  <c r="BE400" i="2"/>
  <c r="BU400" i="2" s="1"/>
  <c r="BF400" i="2"/>
  <c r="BV400" i="2" s="1"/>
  <c r="BH332" i="2"/>
  <c r="BX332" i="2" s="1"/>
  <c r="BI332" i="2"/>
  <c r="BY332" i="2" s="1"/>
  <c r="BN332" i="2"/>
  <c r="CD332" i="2" s="1"/>
  <c r="BD332" i="2"/>
  <c r="BT332" i="2" s="1"/>
  <c r="BE332" i="2"/>
  <c r="BU332" i="2" s="1"/>
  <c r="BG332" i="2"/>
  <c r="BW332" i="2" s="1"/>
  <c r="BF332" i="2"/>
  <c r="BV332" i="2" s="1"/>
  <c r="BJ332" i="2"/>
  <c r="BZ332" i="2" s="1"/>
  <c r="BO332" i="2"/>
  <c r="CE332" i="2" s="1"/>
  <c r="BK332" i="2"/>
  <c r="CA332" i="2" s="1"/>
  <c r="BL332" i="2"/>
  <c r="CB332" i="2" s="1"/>
  <c r="BM332" i="2"/>
  <c r="CC332" i="2" s="1"/>
  <c r="BH266" i="2"/>
  <c r="BX266" i="2" s="1"/>
  <c r="BI266" i="2"/>
  <c r="BY266" i="2" s="1"/>
  <c r="BJ266" i="2"/>
  <c r="BZ266" i="2" s="1"/>
  <c r="BO266" i="2"/>
  <c r="CE266" i="2" s="1"/>
  <c r="BM266" i="2"/>
  <c r="CC266" i="2" s="1"/>
  <c r="BK266" i="2"/>
  <c r="CA266" i="2" s="1"/>
  <c r="BN266" i="2"/>
  <c r="CD266" i="2" s="1"/>
  <c r="BD266" i="2"/>
  <c r="BT266" i="2" s="1"/>
  <c r="BF266" i="2"/>
  <c r="BV266" i="2" s="1"/>
  <c r="BE266" i="2"/>
  <c r="BU266" i="2" s="1"/>
  <c r="BG266" i="2"/>
  <c r="BW266" i="2" s="1"/>
  <c r="BL266" i="2"/>
  <c r="CB266" i="2" s="1"/>
  <c r="BH198" i="2"/>
  <c r="BX198" i="2" s="1"/>
  <c r="BI198" i="2"/>
  <c r="BY198" i="2" s="1"/>
  <c r="BM198" i="2"/>
  <c r="CC198" i="2" s="1"/>
  <c r="BL198" i="2"/>
  <c r="CB198" i="2" s="1"/>
  <c r="BJ198" i="2"/>
  <c r="BZ198" i="2" s="1"/>
  <c r="BK198" i="2"/>
  <c r="CA198" i="2" s="1"/>
  <c r="BG198" i="2"/>
  <c r="BW198" i="2" s="1"/>
  <c r="BN198" i="2"/>
  <c r="CD198" i="2" s="1"/>
  <c r="BO198" i="2"/>
  <c r="CE198" i="2" s="1"/>
  <c r="BE198" i="2"/>
  <c r="BU198" i="2" s="1"/>
  <c r="BD198" i="2"/>
  <c r="BT198" i="2" s="1"/>
  <c r="BF198" i="2"/>
  <c r="BV198" i="2" s="1"/>
  <c r="BG141" i="2"/>
  <c r="BW141" i="2" s="1"/>
  <c r="BH141" i="2"/>
  <c r="BX141" i="2" s="1"/>
  <c r="BI141" i="2"/>
  <c r="BY141" i="2" s="1"/>
  <c r="BN141" i="2"/>
  <c r="CD141" i="2" s="1"/>
  <c r="BM141" i="2"/>
  <c r="CC141" i="2" s="1"/>
  <c r="BL141" i="2"/>
  <c r="CB141" i="2" s="1"/>
  <c r="BJ141" i="2"/>
  <c r="BZ141" i="2" s="1"/>
  <c r="BO141" i="2"/>
  <c r="CE141" i="2" s="1"/>
  <c r="BD141" i="2"/>
  <c r="BT141" i="2" s="1"/>
  <c r="BE141" i="2"/>
  <c r="BU141" i="2" s="1"/>
  <c r="BF141" i="2"/>
  <c r="BV141" i="2" s="1"/>
  <c r="BK141" i="2"/>
  <c r="CA141" i="2" s="1"/>
  <c r="BG241" i="2"/>
  <c r="BW241" i="2" s="1"/>
  <c r="BH241" i="2"/>
  <c r="BX241" i="2" s="1"/>
  <c r="BI241" i="2"/>
  <c r="BY241" i="2" s="1"/>
  <c r="BO241" i="2"/>
  <c r="CE241" i="2" s="1"/>
  <c r="BD241" i="2"/>
  <c r="BT241" i="2" s="1"/>
  <c r="BE241" i="2"/>
  <c r="BU241" i="2" s="1"/>
  <c r="BF241" i="2"/>
  <c r="BV241" i="2" s="1"/>
  <c r="BN241" i="2"/>
  <c r="CD241" i="2" s="1"/>
  <c r="BL241" i="2"/>
  <c r="CB241" i="2" s="1"/>
  <c r="BK241" i="2"/>
  <c r="CA241" i="2" s="1"/>
  <c r="BJ241" i="2"/>
  <c r="BZ241" i="2" s="1"/>
  <c r="BM241" i="2"/>
  <c r="CC241" i="2" s="1"/>
  <c r="BG102" i="2"/>
  <c r="BW102" i="2" s="1"/>
  <c r="BH102" i="2"/>
  <c r="BX102" i="2" s="1"/>
  <c r="BI102" i="2"/>
  <c r="BY102" i="2" s="1"/>
  <c r="BF102" i="2"/>
  <c r="BV102" i="2" s="1"/>
  <c r="BN102" i="2"/>
  <c r="CD102" i="2" s="1"/>
  <c r="BJ102" i="2"/>
  <c r="BZ102" i="2" s="1"/>
  <c r="BO102" i="2"/>
  <c r="CE102" i="2" s="1"/>
  <c r="BD102" i="2"/>
  <c r="BT102" i="2" s="1"/>
  <c r="BE102" i="2"/>
  <c r="BU102" i="2" s="1"/>
  <c r="BM102" i="2"/>
  <c r="CC102" i="2" s="1"/>
  <c r="BL102" i="2"/>
  <c r="CB102" i="2" s="1"/>
  <c r="BK102" i="2"/>
  <c r="CA102" i="2" s="1"/>
  <c r="BG250" i="2"/>
  <c r="BW250" i="2" s="1"/>
  <c r="BH250" i="2"/>
  <c r="BX250" i="2" s="1"/>
  <c r="BI250" i="2"/>
  <c r="BY250" i="2" s="1"/>
  <c r="BK250" i="2"/>
  <c r="CA250" i="2" s="1"/>
  <c r="BM250" i="2"/>
  <c r="CC250" i="2" s="1"/>
  <c r="BJ250" i="2"/>
  <c r="BZ250" i="2" s="1"/>
  <c r="BL250" i="2"/>
  <c r="CB250" i="2" s="1"/>
  <c r="BN250" i="2"/>
  <c r="CD250" i="2" s="1"/>
  <c r="BE250" i="2"/>
  <c r="BU250" i="2" s="1"/>
  <c r="BO250" i="2"/>
  <c r="CE250" i="2" s="1"/>
  <c r="BD250" i="2"/>
  <c r="BT250" i="2" s="1"/>
  <c r="BF250" i="2"/>
  <c r="BV250" i="2" s="1"/>
  <c r="BG55" i="2"/>
  <c r="BW55" i="2" s="1"/>
  <c r="BH55" i="2"/>
  <c r="BX55" i="2" s="1"/>
  <c r="BI55" i="2"/>
  <c r="BY55" i="2" s="1"/>
  <c r="BD55" i="2"/>
  <c r="BT55" i="2" s="1"/>
  <c r="BE55" i="2"/>
  <c r="BU55" i="2" s="1"/>
  <c r="BF55" i="2"/>
  <c r="BV55" i="2" s="1"/>
  <c r="BO55" i="2"/>
  <c r="CE55" i="2" s="1"/>
  <c r="BK55" i="2"/>
  <c r="CA55" i="2" s="1"/>
  <c r="BL55" i="2"/>
  <c r="CB55" i="2" s="1"/>
  <c r="BJ55" i="2"/>
  <c r="BZ55" i="2" s="1"/>
  <c r="BN55" i="2"/>
  <c r="CD55" i="2" s="1"/>
  <c r="BM55" i="2"/>
  <c r="CC55" i="2" s="1"/>
  <c r="BM447" i="2"/>
  <c r="CC447" i="2" s="1"/>
  <c r="BO447" i="2"/>
  <c r="CE447" i="2" s="1"/>
  <c r="BD447" i="2"/>
  <c r="BT447" i="2" s="1"/>
  <c r="BE447" i="2"/>
  <c r="BU447" i="2" s="1"/>
  <c r="BH447" i="2"/>
  <c r="BX447" i="2" s="1"/>
  <c r="BJ447" i="2"/>
  <c r="BZ447" i="2" s="1"/>
  <c r="BF447" i="2"/>
  <c r="BV447" i="2" s="1"/>
  <c r="BG447" i="2"/>
  <c r="BW447" i="2" s="1"/>
  <c r="BK447" i="2"/>
  <c r="CA447" i="2" s="1"/>
  <c r="BL447" i="2"/>
  <c r="CB447" i="2" s="1"/>
  <c r="BI447" i="2"/>
  <c r="BY447" i="2" s="1"/>
  <c r="BN447" i="2"/>
  <c r="CD447" i="2" s="1"/>
  <c r="BM392" i="2"/>
  <c r="CC392" i="2" s="1"/>
  <c r="BN392" i="2"/>
  <c r="CD392" i="2" s="1"/>
  <c r="BO392" i="2"/>
  <c r="CE392" i="2" s="1"/>
  <c r="BD392" i="2"/>
  <c r="BT392" i="2" s="1"/>
  <c r="BE392" i="2"/>
  <c r="BU392" i="2" s="1"/>
  <c r="BF392" i="2"/>
  <c r="BV392" i="2" s="1"/>
  <c r="BG392" i="2"/>
  <c r="BW392" i="2" s="1"/>
  <c r="BK392" i="2"/>
  <c r="CA392" i="2" s="1"/>
  <c r="BL392" i="2"/>
  <c r="CB392" i="2" s="1"/>
  <c r="BH392" i="2"/>
  <c r="BX392" i="2" s="1"/>
  <c r="BI392" i="2"/>
  <c r="BY392" i="2" s="1"/>
  <c r="BJ392" i="2"/>
  <c r="BZ392" i="2" s="1"/>
  <c r="BJ270" i="2"/>
  <c r="BZ270" i="2" s="1"/>
  <c r="BK270" i="2"/>
  <c r="CA270" i="2" s="1"/>
  <c r="BM270" i="2"/>
  <c r="CC270" i="2" s="1"/>
  <c r="BL270" i="2"/>
  <c r="CB270" i="2" s="1"/>
  <c r="BF270" i="2"/>
  <c r="BV270" i="2" s="1"/>
  <c r="BG270" i="2"/>
  <c r="BW270" i="2" s="1"/>
  <c r="BI270" i="2"/>
  <c r="BY270" i="2" s="1"/>
  <c r="BN270" i="2"/>
  <c r="CD270" i="2" s="1"/>
  <c r="BE270" i="2"/>
  <c r="BU270" i="2" s="1"/>
  <c r="BO270" i="2"/>
  <c r="CE270" i="2" s="1"/>
  <c r="BD270" i="2"/>
  <c r="BT270" i="2" s="1"/>
  <c r="BH270" i="2"/>
  <c r="BX270" i="2" s="1"/>
  <c r="BJ183" i="2"/>
  <c r="BZ183" i="2" s="1"/>
  <c r="BK183" i="2"/>
  <c r="CA183" i="2" s="1"/>
  <c r="BM183" i="2"/>
  <c r="CC183" i="2" s="1"/>
  <c r="BG183" i="2"/>
  <c r="BW183" i="2" s="1"/>
  <c r="BN183" i="2"/>
  <c r="CD183" i="2" s="1"/>
  <c r="BH183" i="2"/>
  <c r="BX183" i="2" s="1"/>
  <c r="BI183" i="2"/>
  <c r="BY183" i="2" s="1"/>
  <c r="BF183" i="2"/>
  <c r="BV183" i="2" s="1"/>
  <c r="BL183" i="2"/>
  <c r="CB183" i="2" s="1"/>
  <c r="BO183" i="2"/>
  <c r="CE183" i="2" s="1"/>
  <c r="BD183" i="2"/>
  <c r="BT183" i="2" s="1"/>
  <c r="BE183" i="2"/>
  <c r="BU183" i="2" s="1"/>
  <c r="BM333" i="2"/>
  <c r="CC333" i="2" s="1"/>
  <c r="BK333" i="2"/>
  <c r="CA333" i="2" s="1"/>
  <c r="BL333" i="2"/>
  <c r="CB333" i="2" s="1"/>
  <c r="BO333" i="2"/>
  <c r="CE333" i="2" s="1"/>
  <c r="BD333" i="2"/>
  <c r="BT333" i="2" s="1"/>
  <c r="BF333" i="2"/>
  <c r="BV333" i="2" s="1"/>
  <c r="BE333" i="2"/>
  <c r="BU333" i="2" s="1"/>
  <c r="BN333" i="2"/>
  <c r="CD333" i="2" s="1"/>
  <c r="BJ333" i="2"/>
  <c r="BZ333" i="2" s="1"/>
  <c r="BI333" i="2"/>
  <c r="BY333" i="2" s="1"/>
  <c r="BG333" i="2"/>
  <c r="BW333" i="2" s="1"/>
  <c r="BH333" i="2"/>
  <c r="BX333" i="2" s="1"/>
  <c r="BK40" i="2"/>
  <c r="CA40" i="2" s="1"/>
  <c r="BL40" i="2"/>
  <c r="CB40" i="2" s="1"/>
  <c r="BJ40" i="2"/>
  <c r="BZ40" i="2" s="1"/>
  <c r="BG40" i="2"/>
  <c r="BW40" i="2" s="1"/>
  <c r="BH40" i="2"/>
  <c r="BX40" i="2" s="1"/>
  <c r="BI40" i="2"/>
  <c r="BY40" i="2" s="1"/>
  <c r="BD40" i="2"/>
  <c r="BT40" i="2" s="1"/>
  <c r="BF40" i="2"/>
  <c r="BV40" i="2" s="1"/>
  <c r="BO40" i="2"/>
  <c r="CE40" i="2" s="1"/>
  <c r="BE40" i="2"/>
  <c r="BU40" i="2" s="1"/>
  <c r="BN40" i="2"/>
  <c r="CD40" i="2" s="1"/>
  <c r="BM40" i="2"/>
  <c r="CC40" i="2" s="1"/>
  <c r="BJ325" i="2"/>
  <c r="BZ325" i="2" s="1"/>
  <c r="BL325" i="2"/>
  <c r="CB325" i="2" s="1"/>
  <c r="BM325" i="2"/>
  <c r="CC325" i="2" s="1"/>
  <c r="BK325" i="2"/>
  <c r="CA325" i="2" s="1"/>
  <c r="BH325" i="2"/>
  <c r="BX325" i="2" s="1"/>
  <c r="BN325" i="2"/>
  <c r="CD325" i="2" s="1"/>
  <c r="BG325" i="2"/>
  <c r="BW325" i="2" s="1"/>
  <c r="BI325" i="2"/>
  <c r="BY325" i="2" s="1"/>
  <c r="BO325" i="2"/>
  <c r="CE325" i="2" s="1"/>
  <c r="BD325" i="2"/>
  <c r="BT325" i="2" s="1"/>
  <c r="BE325" i="2"/>
  <c r="BU325" i="2" s="1"/>
  <c r="BF325" i="2"/>
  <c r="BV325" i="2" s="1"/>
  <c r="BM282" i="2"/>
  <c r="CC282" i="2" s="1"/>
  <c r="BJ282" i="2"/>
  <c r="BZ282" i="2" s="1"/>
  <c r="BL282" i="2"/>
  <c r="CB282" i="2" s="1"/>
  <c r="BK282" i="2"/>
  <c r="CA282" i="2" s="1"/>
  <c r="BD282" i="2"/>
  <c r="BT282" i="2" s="1"/>
  <c r="BI282" i="2"/>
  <c r="BY282" i="2" s="1"/>
  <c r="BO282" i="2"/>
  <c r="CE282" i="2" s="1"/>
  <c r="BE282" i="2"/>
  <c r="BU282" i="2" s="1"/>
  <c r="BF282" i="2"/>
  <c r="BV282" i="2" s="1"/>
  <c r="BG282" i="2"/>
  <c r="BW282" i="2" s="1"/>
  <c r="BH282" i="2"/>
  <c r="BX282" i="2" s="1"/>
  <c r="BN282" i="2"/>
  <c r="CD282" i="2" s="1"/>
  <c r="BK256" i="2"/>
  <c r="CA256" i="2" s="1"/>
  <c r="BJ256" i="2"/>
  <c r="BZ256" i="2" s="1"/>
  <c r="BM256" i="2"/>
  <c r="CC256" i="2" s="1"/>
  <c r="BG256" i="2"/>
  <c r="BW256" i="2" s="1"/>
  <c r="BH256" i="2"/>
  <c r="BX256" i="2" s="1"/>
  <c r="BI256" i="2"/>
  <c r="BY256" i="2" s="1"/>
  <c r="BO256" i="2"/>
  <c r="CE256" i="2" s="1"/>
  <c r="BD256" i="2"/>
  <c r="BT256" i="2" s="1"/>
  <c r="BE256" i="2"/>
  <c r="BU256" i="2" s="1"/>
  <c r="BL256" i="2"/>
  <c r="CB256" i="2" s="1"/>
  <c r="BF256" i="2"/>
  <c r="BV256" i="2" s="1"/>
  <c r="BN256" i="2"/>
  <c r="CD256" i="2" s="1"/>
  <c r="BJ262" i="2"/>
  <c r="BZ262" i="2" s="1"/>
  <c r="BL262" i="2"/>
  <c r="CB262" i="2" s="1"/>
  <c r="BK262" i="2"/>
  <c r="CA262" i="2" s="1"/>
  <c r="BO262" i="2"/>
  <c r="CE262" i="2" s="1"/>
  <c r="BD262" i="2"/>
  <c r="BT262" i="2" s="1"/>
  <c r="BE262" i="2"/>
  <c r="BU262" i="2" s="1"/>
  <c r="BI262" i="2"/>
  <c r="BY262" i="2" s="1"/>
  <c r="BM262" i="2"/>
  <c r="CC262" i="2" s="1"/>
  <c r="BN262" i="2"/>
  <c r="CD262" i="2" s="1"/>
  <c r="BG262" i="2"/>
  <c r="BW262" i="2" s="1"/>
  <c r="BF262" i="2"/>
  <c r="BV262" i="2" s="1"/>
  <c r="BH262" i="2"/>
  <c r="BX262" i="2" s="1"/>
  <c r="BK331" i="2"/>
  <c r="CA331" i="2" s="1"/>
  <c r="BJ331" i="2"/>
  <c r="BZ331" i="2" s="1"/>
  <c r="BL331" i="2"/>
  <c r="CB331" i="2" s="1"/>
  <c r="BO331" i="2"/>
  <c r="CE331" i="2" s="1"/>
  <c r="BD331" i="2"/>
  <c r="BT331" i="2" s="1"/>
  <c r="BE331" i="2"/>
  <c r="BU331" i="2" s="1"/>
  <c r="BF331" i="2"/>
  <c r="BV331" i="2" s="1"/>
  <c r="BG331" i="2"/>
  <c r="BW331" i="2" s="1"/>
  <c r="BH331" i="2"/>
  <c r="BX331" i="2" s="1"/>
  <c r="BI331" i="2"/>
  <c r="BY331" i="2" s="1"/>
  <c r="BN331" i="2"/>
  <c r="CD331" i="2" s="1"/>
  <c r="BM331" i="2"/>
  <c r="CC331" i="2" s="1"/>
  <c r="BJ180" i="2"/>
  <c r="BZ180" i="2" s="1"/>
  <c r="BL180" i="2"/>
  <c r="CB180" i="2" s="1"/>
  <c r="BI180" i="2"/>
  <c r="BY180" i="2" s="1"/>
  <c r="BN180" i="2"/>
  <c r="CD180" i="2" s="1"/>
  <c r="BM180" i="2"/>
  <c r="CC180" i="2" s="1"/>
  <c r="BO180" i="2"/>
  <c r="CE180" i="2" s="1"/>
  <c r="BD180" i="2"/>
  <c r="BT180" i="2" s="1"/>
  <c r="BE180" i="2"/>
  <c r="BU180" i="2" s="1"/>
  <c r="BH180" i="2"/>
  <c r="BX180" i="2" s="1"/>
  <c r="BK180" i="2"/>
  <c r="CA180" i="2" s="1"/>
  <c r="BG180" i="2"/>
  <c r="BW180" i="2" s="1"/>
  <c r="BF180" i="2"/>
  <c r="BV180" i="2" s="1"/>
  <c r="BO527" i="2"/>
  <c r="CE527" i="2" s="1"/>
  <c r="BD527" i="2"/>
  <c r="BT527" i="2" s="1"/>
  <c r="BE527" i="2"/>
  <c r="BU527" i="2" s="1"/>
  <c r="BL527" i="2"/>
  <c r="CB527" i="2" s="1"/>
  <c r="BK527" i="2"/>
  <c r="CA527" i="2" s="1"/>
  <c r="BJ527" i="2"/>
  <c r="BZ527" i="2" s="1"/>
  <c r="BN527" i="2"/>
  <c r="CD527" i="2" s="1"/>
  <c r="BH527" i="2"/>
  <c r="BX527" i="2" s="1"/>
  <c r="BM527" i="2"/>
  <c r="CC527" i="2" s="1"/>
  <c r="BG527" i="2"/>
  <c r="BW527" i="2" s="1"/>
  <c r="BI527" i="2"/>
  <c r="BY527" i="2" s="1"/>
  <c r="BF527" i="2"/>
  <c r="BV527" i="2" s="1"/>
  <c r="BO425" i="2"/>
  <c r="CE425" i="2" s="1"/>
  <c r="BD425" i="2"/>
  <c r="BT425" i="2" s="1"/>
  <c r="BE425" i="2"/>
  <c r="BU425" i="2" s="1"/>
  <c r="BJ425" i="2"/>
  <c r="BZ425" i="2" s="1"/>
  <c r="BF425" i="2"/>
  <c r="BV425" i="2" s="1"/>
  <c r="BG425" i="2"/>
  <c r="BW425" i="2" s="1"/>
  <c r="BH425" i="2"/>
  <c r="BX425" i="2" s="1"/>
  <c r="BI425" i="2"/>
  <c r="BY425" i="2" s="1"/>
  <c r="BN425" i="2"/>
  <c r="CD425" i="2" s="1"/>
  <c r="BK425" i="2"/>
  <c r="CA425" i="2" s="1"/>
  <c r="BM425" i="2"/>
  <c r="CC425" i="2" s="1"/>
  <c r="BL425" i="2"/>
  <c r="CB425" i="2" s="1"/>
  <c r="BJ540" i="2"/>
  <c r="BZ540" i="2" s="1"/>
  <c r="BM540" i="2"/>
  <c r="CC540" i="2" s="1"/>
  <c r="BF540" i="2"/>
  <c r="BV540" i="2" s="1"/>
  <c r="BG540" i="2"/>
  <c r="BW540" i="2" s="1"/>
  <c r="BH540" i="2"/>
  <c r="BX540" i="2" s="1"/>
  <c r="BO540" i="2"/>
  <c r="CE540" i="2" s="1"/>
  <c r="BD540" i="2"/>
  <c r="BT540" i="2" s="1"/>
  <c r="BE540" i="2"/>
  <c r="BU540" i="2" s="1"/>
  <c r="BI540" i="2"/>
  <c r="BY540" i="2" s="1"/>
  <c r="BN540" i="2"/>
  <c r="CD540" i="2" s="1"/>
  <c r="BK540" i="2"/>
  <c r="CA540" i="2" s="1"/>
  <c r="BL540" i="2"/>
  <c r="CB540" i="2" s="1"/>
  <c r="BM155" i="2"/>
  <c r="CC155" i="2" s="1"/>
  <c r="BN155" i="2"/>
  <c r="CD155" i="2" s="1"/>
  <c r="BG155" i="2"/>
  <c r="BW155" i="2" s="1"/>
  <c r="BD155" i="2"/>
  <c r="BT155" i="2" s="1"/>
  <c r="BF155" i="2"/>
  <c r="BV155" i="2" s="1"/>
  <c r="BH155" i="2"/>
  <c r="BX155" i="2" s="1"/>
  <c r="BI155" i="2"/>
  <c r="BY155" i="2" s="1"/>
  <c r="BJ155" i="2"/>
  <c r="BZ155" i="2" s="1"/>
  <c r="BE155" i="2"/>
  <c r="BU155" i="2" s="1"/>
  <c r="BK155" i="2"/>
  <c r="CA155" i="2" s="1"/>
  <c r="BL155" i="2"/>
  <c r="CB155" i="2" s="1"/>
  <c r="BO155" i="2"/>
  <c r="CE155" i="2" s="1"/>
  <c r="BO206" i="2"/>
  <c r="CE206" i="2" s="1"/>
  <c r="BD206" i="2"/>
  <c r="BT206" i="2" s="1"/>
  <c r="BI206" i="2"/>
  <c r="BY206" i="2" s="1"/>
  <c r="BN206" i="2"/>
  <c r="CD206" i="2" s="1"/>
  <c r="BM206" i="2"/>
  <c r="CC206" i="2" s="1"/>
  <c r="BK206" i="2"/>
  <c r="CA206" i="2" s="1"/>
  <c r="BJ206" i="2"/>
  <c r="BZ206" i="2" s="1"/>
  <c r="BL206" i="2"/>
  <c r="CB206" i="2" s="1"/>
  <c r="BH206" i="2"/>
  <c r="BX206" i="2" s="1"/>
  <c r="BE206" i="2"/>
  <c r="BU206" i="2" s="1"/>
  <c r="BF206" i="2"/>
  <c r="BV206" i="2" s="1"/>
  <c r="BG206" i="2"/>
  <c r="BW206" i="2" s="1"/>
  <c r="BF503" i="2"/>
  <c r="BV503" i="2" s="1"/>
  <c r="BG503" i="2"/>
  <c r="BW503" i="2" s="1"/>
  <c r="BH503" i="2"/>
  <c r="BX503" i="2" s="1"/>
  <c r="BD503" i="2"/>
  <c r="BT503" i="2" s="1"/>
  <c r="BE503" i="2"/>
  <c r="BU503" i="2" s="1"/>
  <c r="BI503" i="2"/>
  <c r="BY503" i="2" s="1"/>
  <c r="BN503" i="2"/>
  <c r="CD503" i="2" s="1"/>
  <c r="BM503" i="2"/>
  <c r="CC503" i="2" s="1"/>
  <c r="BL503" i="2"/>
  <c r="CB503" i="2" s="1"/>
  <c r="BJ503" i="2"/>
  <c r="BZ503" i="2" s="1"/>
  <c r="BK503" i="2"/>
  <c r="CA503" i="2" s="1"/>
  <c r="BO503" i="2"/>
  <c r="CE503" i="2" s="1"/>
  <c r="BO378" i="2"/>
  <c r="CE378" i="2" s="1"/>
  <c r="BD378" i="2"/>
  <c r="BT378" i="2" s="1"/>
  <c r="BF378" i="2"/>
  <c r="BV378" i="2" s="1"/>
  <c r="BG378" i="2"/>
  <c r="BW378" i="2" s="1"/>
  <c r="BH378" i="2"/>
  <c r="BX378" i="2" s="1"/>
  <c r="BE378" i="2"/>
  <c r="BU378" i="2" s="1"/>
  <c r="BI378" i="2"/>
  <c r="BY378" i="2" s="1"/>
  <c r="BN378" i="2"/>
  <c r="CD378" i="2" s="1"/>
  <c r="BM378" i="2"/>
  <c r="CC378" i="2" s="1"/>
  <c r="BL378" i="2"/>
  <c r="CB378" i="2" s="1"/>
  <c r="BK378" i="2"/>
  <c r="CA378" i="2" s="1"/>
  <c r="BJ378" i="2"/>
  <c r="BZ378" i="2" s="1"/>
  <c r="BN192" i="2"/>
  <c r="CD192" i="2" s="1"/>
  <c r="BJ192" i="2"/>
  <c r="BZ192" i="2" s="1"/>
  <c r="BK192" i="2"/>
  <c r="CA192" i="2" s="1"/>
  <c r="BG192" i="2"/>
  <c r="BW192" i="2" s="1"/>
  <c r="BH192" i="2"/>
  <c r="BX192" i="2" s="1"/>
  <c r="BI192" i="2"/>
  <c r="BY192" i="2" s="1"/>
  <c r="BO192" i="2"/>
  <c r="CE192" i="2" s="1"/>
  <c r="BD192" i="2"/>
  <c r="BT192" i="2" s="1"/>
  <c r="BE192" i="2"/>
  <c r="BU192" i="2" s="1"/>
  <c r="BF192" i="2"/>
  <c r="BV192" i="2" s="1"/>
  <c r="BL192" i="2"/>
  <c r="CB192" i="2" s="1"/>
  <c r="BM192" i="2"/>
  <c r="CC192" i="2" s="1"/>
  <c r="BF118" i="2"/>
  <c r="BV118" i="2" s="1"/>
  <c r="BG118" i="2"/>
  <c r="BW118" i="2" s="1"/>
  <c r="BH118" i="2"/>
  <c r="BX118" i="2" s="1"/>
  <c r="BN118" i="2"/>
  <c r="CD118" i="2" s="1"/>
  <c r="BM118" i="2"/>
  <c r="CC118" i="2" s="1"/>
  <c r="BO118" i="2"/>
  <c r="CE118" i="2" s="1"/>
  <c r="BD118" i="2"/>
  <c r="BT118" i="2" s="1"/>
  <c r="BJ118" i="2"/>
  <c r="BZ118" i="2" s="1"/>
  <c r="BK118" i="2"/>
  <c r="CA118" i="2" s="1"/>
  <c r="BL118" i="2"/>
  <c r="CB118" i="2" s="1"/>
  <c r="BE118" i="2"/>
  <c r="BU118" i="2" s="1"/>
  <c r="BI118" i="2"/>
  <c r="BY118" i="2" s="1"/>
  <c r="BM53" i="2"/>
  <c r="CC53" i="2" s="1"/>
  <c r="BO53" i="2"/>
  <c r="CE53" i="2" s="1"/>
  <c r="BD53" i="2"/>
  <c r="BT53" i="2" s="1"/>
  <c r="BE53" i="2"/>
  <c r="BU53" i="2" s="1"/>
  <c r="BH53" i="2"/>
  <c r="BX53" i="2" s="1"/>
  <c r="BL53" i="2"/>
  <c r="CB53" i="2" s="1"/>
  <c r="BF53" i="2"/>
  <c r="BV53" i="2" s="1"/>
  <c r="BG53" i="2"/>
  <c r="BW53" i="2" s="1"/>
  <c r="BI53" i="2"/>
  <c r="BY53" i="2" s="1"/>
  <c r="BN53" i="2"/>
  <c r="CD53" i="2" s="1"/>
  <c r="BK53" i="2"/>
  <c r="CA53" i="2" s="1"/>
  <c r="BJ53" i="2"/>
  <c r="BZ53" i="2" s="1"/>
  <c r="BO10" i="2"/>
  <c r="CE10" i="2" s="1"/>
  <c r="BD10" i="2"/>
  <c r="BT10" i="2" s="1"/>
  <c r="BI10" i="2"/>
  <c r="BY10" i="2" s="1"/>
  <c r="BN10" i="2"/>
  <c r="CD10" i="2" s="1"/>
  <c r="BM10" i="2"/>
  <c r="CC10" i="2" s="1"/>
  <c r="BJ10" i="2"/>
  <c r="BZ10" i="2" s="1"/>
  <c r="BL10" i="2"/>
  <c r="CB10" i="2" s="1"/>
  <c r="BK10" i="2"/>
  <c r="CA10" i="2" s="1"/>
  <c r="BG10" i="2"/>
  <c r="BW10" i="2" s="1"/>
  <c r="BE10" i="2"/>
  <c r="BU10" i="2" s="1"/>
  <c r="BF10" i="2"/>
  <c r="BV10" i="2" s="1"/>
  <c r="BH10" i="2"/>
  <c r="BX10" i="2" s="1"/>
  <c r="BO537" i="2"/>
  <c r="CE537" i="2" s="1"/>
  <c r="BJ537" i="2"/>
  <c r="BZ537" i="2" s="1"/>
  <c r="BL537" i="2"/>
  <c r="CB537" i="2" s="1"/>
  <c r="BM537" i="2"/>
  <c r="CC537" i="2" s="1"/>
  <c r="BD537" i="2"/>
  <c r="BT537" i="2" s="1"/>
  <c r="BE537" i="2"/>
  <c r="BU537" i="2" s="1"/>
  <c r="BH537" i="2"/>
  <c r="BX537" i="2" s="1"/>
  <c r="BG537" i="2"/>
  <c r="BW537" i="2" s="1"/>
  <c r="BN537" i="2"/>
  <c r="CD537" i="2" s="1"/>
  <c r="BK537" i="2"/>
  <c r="CA537" i="2" s="1"/>
  <c r="BF537" i="2"/>
  <c r="BV537" i="2" s="1"/>
  <c r="BI537" i="2"/>
  <c r="BY537" i="2" s="1"/>
  <c r="BE63" i="2"/>
  <c r="BU63" i="2" s="1"/>
  <c r="BF63" i="2"/>
  <c r="BV63" i="2" s="1"/>
  <c r="BG63" i="2"/>
  <c r="BW63" i="2" s="1"/>
  <c r="BO63" i="2"/>
  <c r="CE63" i="2" s="1"/>
  <c r="BD63" i="2"/>
  <c r="BT63" i="2" s="1"/>
  <c r="BH63" i="2"/>
  <c r="BX63" i="2" s="1"/>
  <c r="BN63" i="2"/>
  <c r="CD63" i="2" s="1"/>
  <c r="BK63" i="2"/>
  <c r="CA63" i="2" s="1"/>
  <c r="BJ63" i="2"/>
  <c r="BZ63" i="2" s="1"/>
  <c r="BM63" i="2"/>
  <c r="CC63" i="2" s="1"/>
  <c r="BL63" i="2"/>
  <c r="CB63" i="2" s="1"/>
  <c r="BI63" i="2"/>
  <c r="BY63" i="2" s="1"/>
  <c r="BE84" i="2"/>
  <c r="BU84" i="2" s="1"/>
  <c r="BF84" i="2"/>
  <c r="BV84" i="2" s="1"/>
  <c r="BG84" i="2"/>
  <c r="BW84" i="2" s="1"/>
  <c r="BO84" i="2"/>
  <c r="CE84" i="2" s="1"/>
  <c r="BD84" i="2"/>
  <c r="BT84" i="2" s="1"/>
  <c r="BH84" i="2"/>
  <c r="BX84" i="2" s="1"/>
  <c r="BI84" i="2"/>
  <c r="BY84" i="2" s="1"/>
  <c r="BN84" i="2"/>
  <c r="CD84" i="2" s="1"/>
  <c r="BJ84" i="2"/>
  <c r="BZ84" i="2" s="1"/>
  <c r="BK84" i="2"/>
  <c r="CA84" i="2" s="1"/>
  <c r="BM84" i="2"/>
  <c r="CC84" i="2" s="1"/>
  <c r="BL84" i="2"/>
  <c r="CB84" i="2" s="1"/>
  <c r="BG228" i="2"/>
  <c r="BW228" i="2" s="1"/>
  <c r="BL228" i="2"/>
  <c r="CB228" i="2" s="1"/>
  <c r="BM228" i="2"/>
  <c r="CC228" i="2" s="1"/>
  <c r="BJ228" i="2"/>
  <c r="BZ228" i="2" s="1"/>
  <c r="BF228" i="2"/>
  <c r="BV228" i="2" s="1"/>
  <c r="BH228" i="2"/>
  <c r="BX228" i="2" s="1"/>
  <c r="BE228" i="2"/>
  <c r="BU228" i="2" s="1"/>
  <c r="BI228" i="2"/>
  <c r="BY228" i="2" s="1"/>
  <c r="BN228" i="2"/>
  <c r="CD228" i="2" s="1"/>
  <c r="BK228" i="2"/>
  <c r="CA228" i="2" s="1"/>
  <c r="BO228" i="2"/>
  <c r="CE228" i="2" s="1"/>
  <c r="BD228" i="2"/>
  <c r="BT228" i="2" s="1"/>
  <c r="BD366" i="2"/>
  <c r="BT366" i="2" s="1"/>
  <c r="BE366" i="2"/>
  <c r="BU366" i="2" s="1"/>
  <c r="BF366" i="2"/>
  <c r="BV366" i="2" s="1"/>
  <c r="BM366" i="2"/>
  <c r="CC366" i="2" s="1"/>
  <c r="BJ366" i="2"/>
  <c r="BZ366" i="2" s="1"/>
  <c r="BI366" i="2"/>
  <c r="BY366" i="2" s="1"/>
  <c r="BN366" i="2"/>
  <c r="CD366" i="2" s="1"/>
  <c r="BG366" i="2"/>
  <c r="BW366" i="2" s="1"/>
  <c r="BO366" i="2"/>
  <c r="CE366" i="2" s="1"/>
  <c r="BH366" i="2"/>
  <c r="BX366" i="2" s="1"/>
  <c r="BK366" i="2"/>
  <c r="CA366" i="2" s="1"/>
  <c r="BL366" i="2"/>
  <c r="CB366" i="2" s="1"/>
  <c r="BD125" i="2"/>
  <c r="BT125" i="2" s="1"/>
  <c r="BE125" i="2"/>
  <c r="BU125" i="2" s="1"/>
  <c r="BF125" i="2"/>
  <c r="BV125" i="2" s="1"/>
  <c r="BJ125" i="2"/>
  <c r="BZ125" i="2" s="1"/>
  <c r="BK125" i="2"/>
  <c r="CA125" i="2" s="1"/>
  <c r="BH125" i="2"/>
  <c r="BX125" i="2" s="1"/>
  <c r="BO125" i="2"/>
  <c r="CE125" i="2" s="1"/>
  <c r="BG125" i="2"/>
  <c r="BW125" i="2" s="1"/>
  <c r="BI125" i="2"/>
  <c r="BY125" i="2" s="1"/>
  <c r="BM125" i="2"/>
  <c r="CC125" i="2" s="1"/>
  <c r="BN125" i="2"/>
  <c r="CD125" i="2" s="1"/>
  <c r="BL125" i="2"/>
  <c r="CB125" i="2" s="1"/>
  <c r="BD341" i="2"/>
  <c r="BT341" i="2" s="1"/>
  <c r="BE341" i="2"/>
  <c r="BU341" i="2" s="1"/>
  <c r="BF341" i="2"/>
  <c r="BV341" i="2" s="1"/>
  <c r="BO341" i="2"/>
  <c r="CE341" i="2" s="1"/>
  <c r="BG341" i="2"/>
  <c r="BW341" i="2" s="1"/>
  <c r="BH341" i="2"/>
  <c r="BX341" i="2" s="1"/>
  <c r="BM341" i="2"/>
  <c r="CC341" i="2" s="1"/>
  <c r="BK341" i="2"/>
  <c r="CA341" i="2" s="1"/>
  <c r="BL341" i="2"/>
  <c r="CB341" i="2" s="1"/>
  <c r="BI341" i="2"/>
  <c r="BY341" i="2" s="1"/>
  <c r="BN341" i="2"/>
  <c r="CD341" i="2" s="1"/>
  <c r="BJ341" i="2"/>
  <c r="BZ341" i="2" s="1"/>
  <c r="BD181" i="2"/>
  <c r="BT181" i="2" s="1"/>
  <c r="BE181" i="2"/>
  <c r="BU181" i="2" s="1"/>
  <c r="BF181" i="2"/>
  <c r="BV181" i="2" s="1"/>
  <c r="BI181" i="2"/>
  <c r="BY181" i="2" s="1"/>
  <c r="BN181" i="2"/>
  <c r="CD181" i="2" s="1"/>
  <c r="BK181" i="2"/>
  <c r="CA181" i="2" s="1"/>
  <c r="BJ181" i="2"/>
  <c r="BZ181" i="2" s="1"/>
  <c r="BG181" i="2"/>
  <c r="BW181" i="2" s="1"/>
  <c r="BM181" i="2"/>
  <c r="CC181" i="2" s="1"/>
  <c r="BO181" i="2"/>
  <c r="CE181" i="2" s="1"/>
  <c r="BH181" i="2"/>
  <c r="BX181" i="2" s="1"/>
  <c r="BL181" i="2"/>
  <c r="CB181" i="2" s="1"/>
  <c r="BD370" i="2"/>
  <c r="BT370" i="2" s="1"/>
  <c r="BE370" i="2"/>
  <c r="BU370" i="2" s="1"/>
  <c r="BF370" i="2"/>
  <c r="BV370" i="2" s="1"/>
  <c r="BK370" i="2"/>
  <c r="CA370" i="2" s="1"/>
  <c r="BN370" i="2"/>
  <c r="CD370" i="2" s="1"/>
  <c r="BJ370" i="2"/>
  <c r="BZ370" i="2" s="1"/>
  <c r="BI370" i="2"/>
  <c r="BY370" i="2" s="1"/>
  <c r="BL370" i="2"/>
  <c r="CB370" i="2" s="1"/>
  <c r="BM370" i="2"/>
  <c r="CC370" i="2" s="1"/>
  <c r="BO370" i="2"/>
  <c r="CE370" i="2" s="1"/>
  <c r="BH370" i="2"/>
  <c r="BX370" i="2" s="1"/>
  <c r="BG370" i="2"/>
  <c r="BW370" i="2" s="1"/>
  <c r="BD314" i="2"/>
  <c r="BT314" i="2" s="1"/>
  <c r="BE314" i="2"/>
  <c r="BU314" i="2" s="1"/>
  <c r="BF314" i="2"/>
  <c r="BV314" i="2" s="1"/>
  <c r="BK314" i="2"/>
  <c r="CA314" i="2" s="1"/>
  <c r="BJ314" i="2"/>
  <c r="BZ314" i="2" s="1"/>
  <c r="BH314" i="2"/>
  <c r="BX314" i="2" s="1"/>
  <c r="BO314" i="2"/>
  <c r="CE314" i="2" s="1"/>
  <c r="BG314" i="2"/>
  <c r="BW314" i="2" s="1"/>
  <c r="BI314" i="2"/>
  <c r="BY314" i="2" s="1"/>
  <c r="BN314" i="2"/>
  <c r="CD314" i="2" s="1"/>
  <c r="BL314" i="2"/>
  <c r="CB314" i="2" s="1"/>
  <c r="BM314" i="2"/>
  <c r="CC314" i="2" s="1"/>
  <c r="BD151" i="2"/>
  <c r="BT151" i="2" s="1"/>
  <c r="BE151" i="2"/>
  <c r="BU151" i="2" s="1"/>
  <c r="BF151" i="2"/>
  <c r="BV151" i="2" s="1"/>
  <c r="BH151" i="2"/>
  <c r="BX151" i="2" s="1"/>
  <c r="BO151" i="2"/>
  <c r="CE151" i="2" s="1"/>
  <c r="BG151" i="2"/>
  <c r="BW151" i="2" s="1"/>
  <c r="BI151" i="2"/>
  <c r="BY151" i="2" s="1"/>
  <c r="BN151" i="2"/>
  <c r="CD151" i="2" s="1"/>
  <c r="BK151" i="2"/>
  <c r="CA151" i="2" s="1"/>
  <c r="BM151" i="2"/>
  <c r="CC151" i="2" s="1"/>
  <c r="BJ151" i="2"/>
  <c r="BZ151" i="2" s="1"/>
  <c r="BL151" i="2"/>
  <c r="CB151" i="2" s="1"/>
  <c r="BD62" i="2"/>
  <c r="BT62" i="2" s="1"/>
  <c r="BE62" i="2"/>
  <c r="BU62" i="2" s="1"/>
  <c r="BF62" i="2"/>
  <c r="BV62" i="2" s="1"/>
  <c r="BI62" i="2"/>
  <c r="BY62" i="2" s="1"/>
  <c r="BN62" i="2"/>
  <c r="CD62" i="2" s="1"/>
  <c r="BM62" i="2"/>
  <c r="CC62" i="2" s="1"/>
  <c r="BL62" i="2"/>
  <c r="CB62" i="2" s="1"/>
  <c r="BG62" i="2"/>
  <c r="BW62" i="2" s="1"/>
  <c r="BO62" i="2"/>
  <c r="CE62" i="2" s="1"/>
  <c r="BH62" i="2"/>
  <c r="BX62" i="2" s="1"/>
  <c r="BK62" i="2"/>
  <c r="CA62" i="2" s="1"/>
  <c r="BJ62" i="2"/>
  <c r="BZ62" i="2" s="1"/>
  <c r="BD482" i="2"/>
  <c r="BT482" i="2" s="1"/>
  <c r="BE482" i="2"/>
  <c r="BU482" i="2" s="1"/>
  <c r="BF482" i="2"/>
  <c r="BV482" i="2" s="1"/>
  <c r="BM482" i="2"/>
  <c r="CC482" i="2" s="1"/>
  <c r="BL482" i="2"/>
  <c r="CB482" i="2" s="1"/>
  <c r="BI482" i="2"/>
  <c r="BY482" i="2" s="1"/>
  <c r="BK482" i="2"/>
  <c r="CA482" i="2" s="1"/>
  <c r="BN482" i="2"/>
  <c r="CD482" i="2" s="1"/>
  <c r="BH482" i="2"/>
  <c r="BX482" i="2" s="1"/>
  <c r="BJ482" i="2"/>
  <c r="BZ482" i="2" s="1"/>
  <c r="BG482" i="2"/>
  <c r="BW482" i="2" s="1"/>
  <c r="BO482" i="2"/>
  <c r="CE482" i="2" s="1"/>
  <c r="BD227" i="2"/>
  <c r="BT227" i="2" s="1"/>
  <c r="BE227" i="2"/>
  <c r="BU227" i="2" s="1"/>
  <c r="BF227" i="2"/>
  <c r="BV227" i="2" s="1"/>
  <c r="BI227" i="2"/>
  <c r="BY227" i="2" s="1"/>
  <c r="BK227" i="2"/>
  <c r="CA227" i="2" s="1"/>
  <c r="BO227" i="2"/>
  <c r="CE227" i="2" s="1"/>
  <c r="BG227" i="2"/>
  <c r="BW227" i="2" s="1"/>
  <c r="BH227" i="2"/>
  <c r="BX227" i="2" s="1"/>
  <c r="BN227" i="2"/>
  <c r="CD227" i="2" s="1"/>
  <c r="BJ227" i="2"/>
  <c r="BZ227" i="2" s="1"/>
  <c r="BM227" i="2"/>
  <c r="CC227" i="2" s="1"/>
  <c r="BL227" i="2"/>
  <c r="CB227" i="2" s="1"/>
  <c r="BD160" i="2"/>
  <c r="BT160" i="2" s="1"/>
  <c r="BE160" i="2"/>
  <c r="BU160" i="2" s="1"/>
  <c r="BF160" i="2"/>
  <c r="BV160" i="2" s="1"/>
  <c r="BN160" i="2"/>
  <c r="CD160" i="2" s="1"/>
  <c r="BJ160" i="2"/>
  <c r="BZ160" i="2" s="1"/>
  <c r="BK160" i="2"/>
  <c r="CA160" i="2" s="1"/>
  <c r="BL160" i="2"/>
  <c r="CB160" i="2" s="1"/>
  <c r="BO160" i="2"/>
  <c r="CE160" i="2" s="1"/>
  <c r="BG160" i="2"/>
  <c r="BW160" i="2" s="1"/>
  <c r="BH160" i="2"/>
  <c r="BX160" i="2" s="1"/>
  <c r="BI160" i="2"/>
  <c r="BY160" i="2" s="1"/>
  <c r="BM160" i="2"/>
  <c r="CC160" i="2" s="1"/>
  <c r="BO424" i="2"/>
  <c r="CE424" i="2" s="1"/>
  <c r="BD424" i="2"/>
  <c r="BT424" i="2" s="1"/>
  <c r="BE424" i="2"/>
  <c r="BU424" i="2" s="1"/>
  <c r="BF424" i="2"/>
  <c r="BV424" i="2" s="1"/>
  <c r="BG424" i="2"/>
  <c r="BW424" i="2" s="1"/>
  <c r="BH424" i="2"/>
  <c r="BX424" i="2" s="1"/>
  <c r="BI424" i="2"/>
  <c r="BY424" i="2" s="1"/>
  <c r="BN424" i="2"/>
  <c r="CD424" i="2" s="1"/>
  <c r="BK424" i="2"/>
  <c r="CA424" i="2" s="1"/>
  <c r="BJ424" i="2"/>
  <c r="BZ424" i="2" s="1"/>
  <c r="BL424" i="2"/>
  <c r="CB424" i="2" s="1"/>
  <c r="BM424" i="2"/>
  <c r="CC424" i="2" s="1"/>
  <c r="BO221" i="2"/>
  <c r="CE221" i="2" s="1"/>
  <c r="BD221" i="2"/>
  <c r="BT221" i="2" s="1"/>
  <c r="BE221" i="2"/>
  <c r="BU221" i="2" s="1"/>
  <c r="BF221" i="2"/>
  <c r="BV221" i="2" s="1"/>
  <c r="BG221" i="2"/>
  <c r="BW221" i="2" s="1"/>
  <c r="BH221" i="2"/>
  <c r="BX221" i="2" s="1"/>
  <c r="BI221" i="2"/>
  <c r="BY221" i="2" s="1"/>
  <c r="BK221" i="2"/>
  <c r="CA221" i="2" s="1"/>
  <c r="BL221" i="2"/>
  <c r="CB221" i="2" s="1"/>
  <c r="BJ221" i="2"/>
  <c r="BZ221" i="2" s="1"/>
  <c r="BN221" i="2"/>
  <c r="CD221" i="2" s="1"/>
  <c r="BM221" i="2"/>
  <c r="CC221" i="2" s="1"/>
  <c r="BO532" i="2"/>
  <c r="CE532" i="2" s="1"/>
  <c r="BD532" i="2"/>
  <c r="BT532" i="2" s="1"/>
  <c r="BE532" i="2"/>
  <c r="BU532" i="2" s="1"/>
  <c r="BK532" i="2"/>
  <c r="CA532" i="2" s="1"/>
  <c r="BJ532" i="2"/>
  <c r="BZ532" i="2" s="1"/>
  <c r="BN532" i="2"/>
  <c r="CD532" i="2" s="1"/>
  <c r="BM532" i="2"/>
  <c r="CC532" i="2" s="1"/>
  <c r="BL532" i="2"/>
  <c r="CB532" i="2" s="1"/>
  <c r="BF532" i="2"/>
  <c r="BV532" i="2" s="1"/>
  <c r="BG532" i="2"/>
  <c r="BW532" i="2" s="1"/>
  <c r="BI532" i="2"/>
  <c r="BY532" i="2" s="1"/>
  <c r="BH532" i="2"/>
  <c r="BX532" i="2" s="1"/>
  <c r="BO459" i="2"/>
  <c r="CE459" i="2" s="1"/>
  <c r="BD459" i="2"/>
  <c r="BT459" i="2" s="1"/>
  <c r="BE459" i="2"/>
  <c r="BU459" i="2" s="1"/>
  <c r="BM459" i="2"/>
  <c r="CC459" i="2" s="1"/>
  <c r="BL459" i="2"/>
  <c r="CB459" i="2" s="1"/>
  <c r="BK459" i="2"/>
  <c r="CA459" i="2" s="1"/>
  <c r="BH459" i="2"/>
  <c r="BX459" i="2" s="1"/>
  <c r="BI459" i="2"/>
  <c r="BY459" i="2" s="1"/>
  <c r="BN459" i="2"/>
  <c r="CD459" i="2" s="1"/>
  <c r="BJ459" i="2"/>
  <c r="BZ459" i="2" s="1"/>
  <c r="BF459" i="2"/>
  <c r="BV459" i="2" s="1"/>
  <c r="BG459" i="2"/>
  <c r="BW459" i="2" s="1"/>
  <c r="BO68" i="2"/>
  <c r="CE68" i="2" s="1"/>
  <c r="BD68" i="2"/>
  <c r="BT68" i="2" s="1"/>
  <c r="BE68" i="2"/>
  <c r="BU68" i="2" s="1"/>
  <c r="BF68" i="2"/>
  <c r="BV68" i="2" s="1"/>
  <c r="BG68" i="2"/>
  <c r="BW68" i="2" s="1"/>
  <c r="BK68" i="2"/>
  <c r="CA68" i="2" s="1"/>
  <c r="BH68" i="2"/>
  <c r="BX68" i="2" s="1"/>
  <c r="BI68" i="2"/>
  <c r="BY68" i="2" s="1"/>
  <c r="BN68" i="2"/>
  <c r="CD68" i="2" s="1"/>
  <c r="BM68" i="2"/>
  <c r="CC68" i="2" s="1"/>
  <c r="BL68" i="2"/>
  <c r="CB68" i="2" s="1"/>
  <c r="BJ68" i="2"/>
  <c r="BZ68" i="2" s="1"/>
  <c r="BO334" i="2"/>
  <c r="CE334" i="2" s="1"/>
  <c r="BD334" i="2"/>
  <c r="BT334" i="2" s="1"/>
  <c r="BE334" i="2"/>
  <c r="BU334" i="2" s="1"/>
  <c r="BI334" i="2"/>
  <c r="BY334" i="2" s="1"/>
  <c r="BN334" i="2"/>
  <c r="CD334" i="2" s="1"/>
  <c r="BJ334" i="2"/>
  <c r="BZ334" i="2" s="1"/>
  <c r="BM334" i="2"/>
  <c r="CC334" i="2" s="1"/>
  <c r="BL334" i="2"/>
  <c r="CB334" i="2" s="1"/>
  <c r="BK334" i="2"/>
  <c r="CA334" i="2" s="1"/>
  <c r="BG334" i="2"/>
  <c r="BW334" i="2" s="1"/>
  <c r="BH334" i="2"/>
  <c r="BX334" i="2" s="1"/>
  <c r="BF334" i="2"/>
  <c r="BV334" i="2" s="1"/>
  <c r="BO138" i="2"/>
  <c r="CE138" i="2" s="1"/>
  <c r="BD138" i="2"/>
  <c r="BT138" i="2" s="1"/>
  <c r="BE138" i="2"/>
  <c r="BU138" i="2" s="1"/>
  <c r="BK138" i="2"/>
  <c r="CA138" i="2" s="1"/>
  <c r="BJ138" i="2"/>
  <c r="BZ138" i="2" s="1"/>
  <c r="BF138" i="2"/>
  <c r="BV138" i="2" s="1"/>
  <c r="BG138" i="2"/>
  <c r="BW138" i="2" s="1"/>
  <c r="BH138" i="2"/>
  <c r="BX138" i="2" s="1"/>
  <c r="BI138" i="2"/>
  <c r="BY138" i="2" s="1"/>
  <c r="BN138" i="2"/>
  <c r="CD138" i="2" s="1"/>
  <c r="BM138" i="2"/>
  <c r="CC138" i="2" s="1"/>
  <c r="BL138" i="2"/>
  <c r="CB138" i="2" s="1"/>
  <c r="BO167" i="2"/>
  <c r="CE167" i="2" s="1"/>
  <c r="BD167" i="2"/>
  <c r="BT167" i="2" s="1"/>
  <c r="BE167" i="2"/>
  <c r="BU167" i="2" s="1"/>
  <c r="BN167" i="2"/>
  <c r="CD167" i="2" s="1"/>
  <c r="BM167" i="2"/>
  <c r="CC167" i="2" s="1"/>
  <c r="BF167" i="2"/>
  <c r="BV167" i="2" s="1"/>
  <c r="BL167" i="2"/>
  <c r="CB167" i="2" s="1"/>
  <c r="BK167" i="2"/>
  <c r="CA167" i="2" s="1"/>
  <c r="BJ167" i="2"/>
  <c r="BZ167" i="2" s="1"/>
  <c r="BH167" i="2"/>
  <c r="BX167" i="2" s="1"/>
  <c r="BI167" i="2"/>
  <c r="BY167" i="2" s="1"/>
  <c r="BG167" i="2"/>
  <c r="BW167" i="2" s="1"/>
  <c r="BO249" i="2"/>
  <c r="CE249" i="2" s="1"/>
  <c r="BD249" i="2"/>
  <c r="BT249" i="2" s="1"/>
  <c r="BE249" i="2"/>
  <c r="BU249" i="2" s="1"/>
  <c r="BF249" i="2"/>
  <c r="BV249" i="2" s="1"/>
  <c r="BG249" i="2"/>
  <c r="BW249" i="2" s="1"/>
  <c r="BH249" i="2"/>
  <c r="BX249" i="2" s="1"/>
  <c r="BI249" i="2"/>
  <c r="BY249" i="2" s="1"/>
  <c r="BN249" i="2"/>
  <c r="CD249" i="2" s="1"/>
  <c r="BK249" i="2"/>
  <c r="CA249" i="2" s="1"/>
  <c r="BM249" i="2"/>
  <c r="CC249" i="2" s="1"/>
  <c r="BJ249" i="2"/>
  <c r="BZ249" i="2" s="1"/>
  <c r="BL249" i="2"/>
  <c r="CB249" i="2" s="1"/>
  <c r="BO339" i="2"/>
  <c r="CE339" i="2" s="1"/>
  <c r="BD339" i="2"/>
  <c r="BT339" i="2" s="1"/>
  <c r="BE339" i="2"/>
  <c r="BU339" i="2" s="1"/>
  <c r="BI339" i="2"/>
  <c r="BY339" i="2" s="1"/>
  <c r="BM339" i="2"/>
  <c r="CC339" i="2" s="1"/>
  <c r="BL339" i="2"/>
  <c r="CB339" i="2" s="1"/>
  <c r="BF339" i="2"/>
  <c r="BV339" i="2" s="1"/>
  <c r="BG339" i="2"/>
  <c r="BW339" i="2" s="1"/>
  <c r="BJ339" i="2"/>
  <c r="BZ339" i="2" s="1"/>
  <c r="BN339" i="2"/>
  <c r="CD339" i="2" s="1"/>
  <c r="BH339" i="2"/>
  <c r="BX339" i="2" s="1"/>
  <c r="BK339" i="2"/>
  <c r="CA339" i="2" s="1"/>
  <c r="BO439" i="2"/>
  <c r="CE439" i="2" s="1"/>
  <c r="BD439" i="2"/>
  <c r="BT439" i="2" s="1"/>
  <c r="BE439" i="2"/>
  <c r="BU439" i="2" s="1"/>
  <c r="BL439" i="2"/>
  <c r="CB439" i="2" s="1"/>
  <c r="BK439" i="2"/>
  <c r="CA439" i="2" s="1"/>
  <c r="BF439" i="2"/>
  <c r="BV439" i="2" s="1"/>
  <c r="BH439" i="2"/>
  <c r="BX439" i="2" s="1"/>
  <c r="BI439" i="2"/>
  <c r="BY439" i="2" s="1"/>
  <c r="BN439" i="2"/>
  <c r="CD439" i="2" s="1"/>
  <c r="BM439" i="2"/>
  <c r="CC439" i="2" s="1"/>
  <c r="BJ439" i="2"/>
  <c r="BZ439" i="2" s="1"/>
  <c r="BG439" i="2"/>
  <c r="BW439" i="2" s="1"/>
  <c r="BO354" i="2"/>
  <c r="CE354" i="2" s="1"/>
  <c r="BD354" i="2"/>
  <c r="BT354" i="2" s="1"/>
  <c r="BE354" i="2"/>
  <c r="BU354" i="2" s="1"/>
  <c r="BF354" i="2"/>
  <c r="BV354" i="2" s="1"/>
  <c r="BG354" i="2"/>
  <c r="BW354" i="2" s="1"/>
  <c r="BH354" i="2"/>
  <c r="BX354" i="2" s="1"/>
  <c r="BI354" i="2"/>
  <c r="BY354" i="2" s="1"/>
  <c r="BN354" i="2"/>
  <c r="CD354" i="2" s="1"/>
  <c r="BJ354" i="2"/>
  <c r="BZ354" i="2" s="1"/>
  <c r="BL354" i="2"/>
  <c r="CB354" i="2" s="1"/>
  <c r="BK354" i="2"/>
  <c r="CA354" i="2" s="1"/>
  <c r="BM354" i="2"/>
  <c r="CC354" i="2" s="1"/>
  <c r="BO380" i="2"/>
  <c r="CE380" i="2" s="1"/>
  <c r="BD380" i="2"/>
  <c r="BT380" i="2" s="1"/>
  <c r="BE380" i="2"/>
  <c r="BU380" i="2" s="1"/>
  <c r="BF380" i="2"/>
  <c r="BV380" i="2" s="1"/>
  <c r="BG380" i="2"/>
  <c r="BW380" i="2" s="1"/>
  <c r="BH380" i="2"/>
  <c r="BX380" i="2" s="1"/>
  <c r="BI380" i="2"/>
  <c r="BY380" i="2" s="1"/>
  <c r="BN380" i="2"/>
  <c r="CD380" i="2" s="1"/>
  <c r="BL380" i="2"/>
  <c r="CB380" i="2" s="1"/>
  <c r="BK380" i="2"/>
  <c r="CA380" i="2" s="1"/>
  <c r="BJ380" i="2"/>
  <c r="BZ380" i="2" s="1"/>
  <c r="BM380" i="2"/>
  <c r="CC380" i="2" s="1"/>
  <c r="BO172" i="2"/>
  <c r="CE172" i="2" s="1"/>
  <c r="BD172" i="2"/>
  <c r="BT172" i="2" s="1"/>
  <c r="BE172" i="2"/>
  <c r="BU172" i="2" s="1"/>
  <c r="BI172" i="2"/>
  <c r="BY172" i="2" s="1"/>
  <c r="BN172" i="2"/>
  <c r="CD172" i="2" s="1"/>
  <c r="BK172" i="2"/>
  <c r="CA172" i="2" s="1"/>
  <c r="BG172" i="2"/>
  <c r="BW172" i="2" s="1"/>
  <c r="BH172" i="2"/>
  <c r="BX172" i="2" s="1"/>
  <c r="BJ172" i="2"/>
  <c r="BZ172" i="2" s="1"/>
  <c r="BF172" i="2"/>
  <c r="BV172" i="2" s="1"/>
  <c r="BL172" i="2"/>
  <c r="CB172" i="2" s="1"/>
  <c r="BM172" i="2"/>
  <c r="CC172" i="2" s="1"/>
  <c r="BE15" i="2"/>
  <c r="BU15" i="2" s="1"/>
  <c r="BF15" i="2"/>
  <c r="BV15" i="2" s="1"/>
  <c r="BG15" i="2"/>
  <c r="BW15" i="2" s="1"/>
  <c r="BD15" i="2"/>
  <c r="BT15" i="2" s="1"/>
  <c r="BH15" i="2"/>
  <c r="BX15" i="2" s="1"/>
  <c r="BI15" i="2"/>
  <c r="BY15" i="2" s="1"/>
  <c r="BN15" i="2"/>
  <c r="CD15" i="2" s="1"/>
  <c r="BO15" i="2"/>
  <c r="CE15" i="2" s="1"/>
  <c r="BK15" i="2"/>
  <c r="CA15" i="2" s="1"/>
  <c r="BL15" i="2"/>
  <c r="CB15" i="2" s="1"/>
  <c r="BM15" i="2"/>
  <c r="CC15" i="2" s="1"/>
  <c r="BJ15" i="2"/>
  <c r="BZ15" i="2" s="1"/>
  <c r="BG340" i="2"/>
  <c r="BW340" i="2" s="1"/>
  <c r="BE340" i="2"/>
  <c r="BU340" i="2" s="1"/>
  <c r="BF340" i="2"/>
  <c r="BV340" i="2" s="1"/>
  <c r="BH340" i="2"/>
  <c r="BX340" i="2" s="1"/>
  <c r="BN340" i="2"/>
  <c r="CD340" i="2" s="1"/>
  <c r="BK340" i="2"/>
  <c r="CA340" i="2" s="1"/>
  <c r="BL340" i="2"/>
  <c r="CB340" i="2" s="1"/>
  <c r="BJ340" i="2"/>
  <c r="BZ340" i="2" s="1"/>
  <c r="BM340" i="2"/>
  <c r="CC340" i="2" s="1"/>
  <c r="BD340" i="2"/>
  <c r="BT340" i="2" s="1"/>
  <c r="BO340" i="2"/>
  <c r="CE340" i="2" s="1"/>
  <c r="BI340" i="2"/>
  <c r="BY340" i="2" s="1"/>
  <c r="BG364" i="2"/>
  <c r="BW364" i="2" s="1"/>
  <c r="BL364" i="2"/>
  <c r="CB364" i="2" s="1"/>
  <c r="BK364" i="2"/>
  <c r="CA364" i="2" s="1"/>
  <c r="BO364" i="2"/>
  <c r="CE364" i="2" s="1"/>
  <c r="BD364" i="2"/>
  <c r="BT364" i="2" s="1"/>
  <c r="BM364" i="2"/>
  <c r="CC364" i="2" s="1"/>
  <c r="BE364" i="2"/>
  <c r="BU364" i="2" s="1"/>
  <c r="BF364" i="2"/>
  <c r="BV364" i="2" s="1"/>
  <c r="BH364" i="2"/>
  <c r="BX364" i="2" s="1"/>
  <c r="BI364" i="2"/>
  <c r="BY364" i="2" s="1"/>
  <c r="BN364" i="2"/>
  <c r="CD364" i="2" s="1"/>
  <c r="BJ364" i="2"/>
  <c r="BZ364" i="2" s="1"/>
  <c r="BG257" i="2"/>
  <c r="BW257" i="2" s="1"/>
  <c r="BI257" i="2"/>
  <c r="BY257" i="2" s="1"/>
  <c r="BN257" i="2"/>
  <c r="CD257" i="2" s="1"/>
  <c r="BL257" i="2"/>
  <c r="CB257" i="2" s="1"/>
  <c r="BM257" i="2"/>
  <c r="CC257" i="2" s="1"/>
  <c r="BJ257" i="2"/>
  <c r="BZ257" i="2" s="1"/>
  <c r="BH257" i="2"/>
  <c r="BX257" i="2" s="1"/>
  <c r="BO257" i="2"/>
  <c r="CE257" i="2" s="1"/>
  <c r="BD257" i="2"/>
  <c r="BT257" i="2" s="1"/>
  <c r="BE257" i="2"/>
  <c r="BU257" i="2" s="1"/>
  <c r="BF257" i="2"/>
  <c r="BV257" i="2" s="1"/>
  <c r="BK257" i="2"/>
  <c r="CA257" i="2" s="1"/>
  <c r="BI225" i="2"/>
  <c r="BY225" i="2" s="1"/>
  <c r="BN225" i="2"/>
  <c r="CD225" i="2" s="1"/>
  <c r="BM225" i="2"/>
  <c r="CC225" i="2" s="1"/>
  <c r="BD225" i="2"/>
  <c r="BT225" i="2" s="1"/>
  <c r="BE225" i="2"/>
  <c r="BU225" i="2" s="1"/>
  <c r="BF225" i="2"/>
  <c r="BV225" i="2" s="1"/>
  <c r="BG225" i="2"/>
  <c r="BW225" i="2" s="1"/>
  <c r="BH225" i="2"/>
  <c r="BX225" i="2" s="1"/>
  <c r="BO225" i="2"/>
  <c r="CE225" i="2" s="1"/>
  <c r="BJ225" i="2"/>
  <c r="BZ225" i="2" s="1"/>
  <c r="BL225" i="2"/>
  <c r="CB225" i="2" s="1"/>
  <c r="BK225" i="2"/>
  <c r="CA225" i="2" s="1"/>
  <c r="BI275" i="2"/>
  <c r="BY275" i="2" s="1"/>
  <c r="BK275" i="2"/>
  <c r="CA275" i="2" s="1"/>
  <c r="BJ275" i="2"/>
  <c r="BZ275" i="2" s="1"/>
  <c r="BH275" i="2"/>
  <c r="BX275" i="2" s="1"/>
  <c r="BL275" i="2"/>
  <c r="CB275" i="2" s="1"/>
  <c r="BN275" i="2"/>
  <c r="CD275" i="2" s="1"/>
  <c r="BF275" i="2"/>
  <c r="BV275" i="2" s="1"/>
  <c r="BG275" i="2"/>
  <c r="BW275" i="2" s="1"/>
  <c r="BO275" i="2"/>
  <c r="CE275" i="2" s="1"/>
  <c r="BD275" i="2"/>
  <c r="BT275" i="2" s="1"/>
  <c r="BE275" i="2"/>
  <c r="BU275" i="2" s="1"/>
  <c r="BM275" i="2"/>
  <c r="CC275" i="2" s="1"/>
  <c r="BM388" i="2"/>
  <c r="CC388" i="2" s="1"/>
  <c r="BO388" i="2"/>
  <c r="CE388" i="2" s="1"/>
  <c r="BD388" i="2"/>
  <c r="BT388" i="2" s="1"/>
  <c r="BE388" i="2"/>
  <c r="BU388" i="2" s="1"/>
  <c r="BF388" i="2"/>
  <c r="BV388" i="2" s="1"/>
  <c r="BJ388" i="2"/>
  <c r="BZ388" i="2" s="1"/>
  <c r="BG388" i="2"/>
  <c r="BW388" i="2" s="1"/>
  <c r="BH388" i="2"/>
  <c r="BX388" i="2" s="1"/>
  <c r="BI388" i="2"/>
  <c r="BY388" i="2" s="1"/>
  <c r="BL388" i="2"/>
  <c r="CB388" i="2" s="1"/>
  <c r="BN388" i="2"/>
  <c r="CD388" i="2" s="1"/>
  <c r="BK388" i="2"/>
  <c r="CA388" i="2" s="1"/>
  <c r="BH360" i="2"/>
  <c r="BX360" i="2" s="1"/>
  <c r="BI360" i="2"/>
  <c r="BY360" i="2" s="1"/>
  <c r="BL360" i="2"/>
  <c r="CB360" i="2" s="1"/>
  <c r="BM360" i="2"/>
  <c r="CC360" i="2" s="1"/>
  <c r="BF360" i="2"/>
  <c r="BV360" i="2" s="1"/>
  <c r="BG360" i="2"/>
  <c r="BW360" i="2" s="1"/>
  <c r="BK360" i="2"/>
  <c r="CA360" i="2" s="1"/>
  <c r="BJ360" i="2"/>
  <c r="BZ360" i="2" s="1"/>
  <c r="BN360" i="2"/>
  <c r="CD360" i="2" s="1"/>
  <c r="BD360" i="2"/>
  <c r="BT360" i="2" s="1"/>
  <c r="BO360" i="2"/>
  <c r="CE360" i="2" s="1"/>
  <c r="BE360" i="2"/>
  <c r="BU360" i="2" s="1"/>
  <c r="BH494" i="2"/>
  <c r="BX494" i="2" s="1"/>
  <c r="BI494" i="2"/>
  <c r="BY494" i="2" s="1"/>
  <c r="BN494" i="2"/>
  <c r="CD494" i="2" s="1"/>
  <c r="BO494" i="2"/>
  <c r="CE494" i="2" s="1"/>
  <c r="BD494" i="2"/>
  <c r="BT494" i="2" s="1"/>
  <c r="BF494" i="2"/>
  <c r="BV494" i="2" s="1"/>
  <c r="BL494" i="2"/>
  <c r="CB494" i="2" s="1"/>
  <c r="BK494" i="2"/>
  <c r="CA494" i="2" s="1"/>
  <c r="BJ494" i="2"/>
  <c r="BZ494" i="2" s="1"/>
  <c r="BM494" i="2"/>
  <c r="CC494" i="2" s="1"/>
  <c r="BE494" i="2"/>
  <c r="BU494" i="2" s="1"/>
  <c r="BG494" i="2"/>
  <c r="BW494" i="2" s="1"/>
  <c r="BH252" i="2"/>
  <c r="BX252" i="2" s="1"/>
  <c r="BI252" i="2"/>
  <c r="BY252" i="2" s="1"/>
  <c r="BN252" i="2"/>
  <c r="CD252" i="2" s="1"/>
  <c r="BE252" i="2"/>
  <c r="BU252" i="2" s="1"/>
  <c r="BF252" i="2"/>
  <c r="BV252" i="2" s="1"/>
  <c r="BG252" i="2"/>
  <c r="BW252" i="2" s="1"/>
  <c r="BM252" i="2"/>
  <c r="CC252" i="2" s="1"/>
  <c r="BD252" i="2"/>
  <c r="BT252" i="2" s="1"/>
  <c r="BK252" i="2"/>
  <c r="CA252" i="2" s="1"/>
  <c r="BJ252" i="2"/>
  <c r="BZ252" i="2" s="1"/>
  <c r="BL252" i="2"/>
  <c r="CB252" i="2" s="1"/>
  <c r="BO252" i="2"/>
  <c r="CE252" i="2" s="1"/>
  <c r="BH49" i="2"/>
  <c r="BX49" i="2" s="1"/>
  <c r="BI49" i="2"/>
  <c r="BY49" i="2" s="1"/>
  <c r="BN49" i="2"/>
  <c r="CD49" i="2" s="1"/>
  <c r="BJ49" i="2"/>
  <c r="BZ49" i="2" s="1"/>
  <c r="BM49" i="2"/>
  <c r="CC49" i="2" s="1"/>
  <c r="BL49" i="2"/>
  <c r="CB49" i="2" s="1"/>
  <c r="BK49" i="2"/>
  <c r="CA49" i="2" s="1"/>
  <c r="BO49" i="2"/>
  <c r="CE49" i="2" s="1"/>
  <c r="BD49" i="2"/>
  <c r="BT49" i="2" s="1"/>
  <c r="BE49" i="2"/>
  <c r="BU49" i="2" s="1"/>
  <c r="BF49" i="2"/>
  <c r="BV49" i="2" s="1"/>
  <c r="BG49" i="2"/>
  <c r="BW49" i="2" s="1"/>
  <c r="BH272" i="2"/>
  <c r="BX272" i="2" s="1"/>
  <c r="BI272" i="2"/>
  <c r="BY272" i="2" s="1"/>
  <c r="BN272" i="2"/>
  <c r="CD272" i="2" s="1"/>
  <c r="BF272" i="2"/>
  <c r="BV272" i="2" s="1"/>
  <c r="BK272" i="2"/>
  <c r="CA272" i="2" s="1"/>
  <c r="BJ272" i="2"/>
  <c r="BZ272" i="2" s="1"/>
  <c r="BO272" i="2"/>
  <c r="CE272" i="2" s="1"/>
  <c r="BD272" i="2"/>
  <c r="BT272" i="2" s="1"/>
  <c r="BE272" i="2"/>
  <c r="BU272" i="2" s="1"/>
  <c r="BG272" i="2"/>
  <c r="BW272" i="2" s="1"/>
  <c r="BM272" i="2"/>
  <c r="CC272" i="2" s="1"/>
  <c r="BL272" i="2"/>
  <c r="CB272" i="2" s="1"/>
  <c r="BH119" i="2"/>
  <c r="BX119" i="2" s="1"/>
  <c r="BI119" i="2"/>
  <c r="BY119" i="2" s="1"/>
  <c r="BN119" i="2"/>
  <c r="CD119" i="2" s="1"/>
  <c r="BD119" i="2"/>
  <c r="BT119" i="2" s="1"/>
  <c r="BO119" i="2"/>
  <c r="CE119" i="2" s="1"/>
  <c r="BK119" i="2"/>
  <c r="CA119" i="2" s="1"/>
  <c r="BJ119" i="2"/>
  <c r="BZ119" i="2" s="1"/>
  <c r="BE119" i="2"/>
  <c r="BU119" i="2" s="1"/>
  <c r="BF119" i="2"/>
  <c r="BV119" i="2" s="1"/>
  <c r="BG119" i="2"/>
  <c r="BW119" i="2" s="1"/>
  <c r="BL119" i="2"/>
  <c r="CB119" i="2" s="1"/>
  <c r="BM119" i="2"/>
  <c r="CC119" i="2" s="1"/>
  <c r="BH20" i="2"/>
  <c r="BX20" i="2" s="1"/>
  <c r="BI20" i="2"/>
  <c r="BY20" i="2" s="1"/>
  <c r="BN20" i="2"/>
  <c r="CD20" i="2" s="1"/>
  <c r="BE20" i="2"/>
  <c r="BU20" i="2" s="1"/>
  <c r="BF20" i="2"/>
  <c r="BV20" i="2" s="1"/>
  <c r="BG20" i="2"/>
  <c r="BW20" i="2" s="1"/>
  <c r="BM20" i="2"/>
  <c r="CC20" i="2" s="1"/>
  <c r="BD20" i="2"/>
  <c r="BT20" i="2" s="1"/>
  <c r="BJ20" i="2"/>
  <c r="BZ20" i="2" s="1"/>
  <c r="BL20" i="2"/>
  <c r="CB20" i="2" s="1"/>
  <c r="BK20" i="2"/>
  <c r="CA20" i="2" s="1"/>
  <c r="BO20" i="2"/>
  <c r="CE20" i="2" s="1"/>
  <c r="BH543" i="2"/>
  <c r="BX543" i="2" s="1"/>
  <c r="BI543" i="2"/>
  <c r="BY543" i="2" s="1"/>
  <c r="BL543" i="2"/>
  <c r="CB543" i="2" s="1"/>
  <c r="BJ543" i="2"/>
  <c r="BZ543" i="2" s="1"/>
  <c r="BM543" i="2"/>
  <c r="CC543" i="2" s="1"/>
  <c r="BN543" i="2"/>
  <c r="CD543" i="2" s="1"/>
  <c r="BK543" i="2"/>
  <c r="CA543" i="2" s="1"/>
  <c r="BO543" i="2"/>
  <c r="CE543" i="2" s="1"/>
  <c r="BD543" i="2"/>
  <c r="BT543" i="2" s="1"/>
  <c r="BE543" i="2"/>
  <c r="BU543" i="2" s="1"/>
  <c r="BF543" i="2"/>
  <c r="BV543" i="2" s="1"/>
  <c r="BG543" i="2"/>
  <c r="BW543" i="2" s="1"/>
  <c r="BH315" i="2"/>
  <c r="BX315" i="2" s="1"/>
  <c r="BI315" i="2"/>
  <c r="BY315" i="2" s="1"/>
  <c r="BN315" i="2"/>
  <c r="CD315" i="2" s="1"/>
  <c r="BK315" i="2"/>
  <c r="CA315" i="2" s="1"/>
  <c r="BO315" i="2"/>
  <c r="CE315" i="2" s="1"/>
  <c r="BD315" i="2"/>
  <c r="BT315" i="2" s="1"/>
  <c r="BE315" i="2"/>
  <c r="BU315" i="2" s="1"/>
  <c r="BM315" i="2"/>
  <c r="CC315" i="2" s="1"/>
  <c r="BL315" i="2"/>
  <c r="CB315" i="2" s="1"/>
  <c r="BF315" i="2"/>
  <c r="BV315" i="2" s="1"/>
  <c r="BG315" i="2"/>
  <c r="BW315" i="2" s="1"/>
  <c r="BJ315" i="2"/>
  <c r="BZ315" i="2" s="1"/>
  <c r="BH465" i="2"/>
  <c r="BX465" i="2" s="1"/>
  <c r="BI465" i="2"/>
  <c r="BY465" i="2" s="1"/>
  <c r="BM465" i="2"/>
  <c r="CC465" i="2" s="1"/>
  <c r="BO465" i="2"/>
  <c r="CE465" i="2" s="1"/>
  <c r="BD465" i="2"/>
  <c r="BT465" i="2" s="1"/>
  <c r="BN465" i="2"/>
  <c r="CD465" i="2" s="1"/>
  <c r="BF465" i="2"/>
  <c r="BV465" i="2" s="1"/>
  <c r="BE465" i="2"/>
  <c r="BU465" i="2" s="1"/>
  <c r="BG465" i="2"/>
  <c r="BW465" i="2" s="1"/>
  <c r="BJ465" i="2"/>
  <c r="BZ465" i="2" s="1"/>
  <c r="BK465" i="2"/>
  <c r="CA465" i="2" s="1"/>
  <c r="BL465" i="2"/>
  <c r="CB465" i="2" s="1"/>
  <c r="BH385" i="2"/>
  <c r="BX385" i="2" s="1"/>
  <c r="BI385" i="2"/>
  <c r="BY385" i="2" s="1"/>
  <c r="BM385" i="2"/>
  <c r="CC385" i="2" s="1"/>
  <c r="BE385" i="2"/>
  <c r="BU385" i="2" s="1"/>
  <c r="BF385" i="2"/>
  <c r="BV385" i="2" s="1"/>
  <c r="BG385" i="2"/>
  <c r="BW385" i="2" s="1"/>
  <c r="BO385" i="2"/>
  <c r="CE385" i="2" s="1"/>
  <c r="BK385" i="2"/>
  <c r="CA385" i="2" s="1"/>
  <c r="BD385" i="2"/>
  <c r="BT385" i="2" s="1"/>
  <c r="BL385" i="2"/>
  <c r="CB385" i="2" s="1"/>
  <c r="BN385" i="2"/>
  <c r="CD385" i="2" s="1"/>
  <c r="BJ385" i="2"/>
  <c r="BZ385" i="2" s="1"/>
  <c r="BH24" i="2"/>
  <c r="BX24" i="2" s="1"/>
  <c r="BI24" i="2"/>
  <c r="BY24" i="2" s="1"/>
  <c r="BN24" i="2"/>
  <c r="CD24" i="2" s="1"/>
  <c r="BJ24" i="2"/>
  <c r="BZ24" i="2" s="1"/>
  <c r="BK24" i="2"/>
  <c r="CA24" i="2" s="1"/>
  <c r="BM24" i="2"/>
  <c r="CC24" i="2" s="1"/>
  <c r="BE24" i="2"/>
  <c r="BU24" i="2" s="1"/>
  <c r="BF24" i="2"/>
  <c r="BV24" i="2" s="1"/>
  <c r="BO24" i="2"/>
  <c r="CE24" i="2" s="1"/>
  <c r="BG24" i="2"/>
  <c r="BW24" i="2" s="1"/>
  <c r="BD24" i="2"/>
  <c r="BT24" i="2" s="1"/>
  <c r="BL24" i="2"/>
  <c r="CB24" i="2" s="1"/>
  <c r="BH493" i="2"/>
  <c r="BX493" i="2" s="1"/>
  <c r="BI493" i="2"/>
  <c r="BY493" i="2" s="1"/>
  <c r="BM493" i="2"/>
  <c r="CC493" i="2" s="1"/>
  <c r="BG493" i="2"/>
  <c r="BW493" i="2" s="1"/>
  <c r="BL493" i="2"/>
  <c r="CB493" i="2" s="1"/>
  <c r="BO493" i="2"/>
  <c r="CE493" i="2" s="1"/>
  <c r="BN493" i="2"/>
  <c r="CD493" i="2" s="1"/>
  <c r="BD493" i="2"/>
  <c r="BT493" i="2" s="1"/>
  <c r="BE493" i="2"/>
  <c r="BU493" i="2" s="1"/>
  <c r="BF493" i="2"/>
  <c r="BV493" i="2" s="1"/>
  <c r="BK493" i="2"/>
  <c r="CA493" i="2" s="1"/>
  <c r="BJ493" i="2"/>
  <c r="BZ493" i="2" s="1"/>
  <c r="BH329" i="2"/>
  <c r="BX329" i="2" s="1"/>
  <c r="BI329" i="2"/>
  <c r="BY329" i="2" s="1"/>
  <c r="BN329" i="2"/>
  <c r="CD329" i="2" s="1"/>
  <c r="BO329" i="2"/>
  <c r="CE329" i="2" s="1"/>
  <c r="BK329" i="2"/>
  <c r="CA329" i="2" s="1"/>
  <c r="BJ329" i="2"/>
  <c r="BZ329" i="2" s="1"/>
  <c r="BD329" i="2"/>
  <c r="BT329" i="2" s="1"/>
  <c r="BL329" i="2"/>
  <c r="CB329" i="2" s="1"/>
  <c r="BM329" i="2"/>
  <c r="CC329" i="2" s="1"/>
  <c r="BE329" i="2"/>
  <c r="BU329" i="2" s="1"/>
  <c r="BF329" i="2"/>
  <c r="BV329" i="2" s="1"/>
  <c r="BG329" i="2"/>
  <c r="BW329" i="2" s="1"/>
  <c r="BO19" i="2"/>
  <c r="CE19" i="2" s="1"/>
  <c r="BD19" i="2"/>
  <c r="BT19" i="2" s="1"/>
  <c r="BE19" i="2"/>
  <c r="BU19" i="2" s="1"/>
  <c r="BF19" i="2"/>
  <c r="BV19" i="2" s="1"/>
  <c r="BG19" i="2"/>
  <c r="BW19" i="2" s="1"/>
  <c r="BH19" i="2"/>
  <c r="BX19" i="2" s="1"/>
  <c r="BI19" i="2"/>
  <c r="BY19" i="2" s="1"/>
  <c r="BN19" i="2"/>
  <c r="CD19" i="2" s="1"/>
  <c r="BJ19" i="2"/>
  <c r="BZ19" i="2" s="1"/>
  <c r="BM19" i="2"/>
  <c r="CC19" i="2" s="1"/>
  <c r="BL19" i="2"/>
  <c r="CB19" i="2" s="1"/>
  <c r="BK19" i="2"/>
  <c r="CA19" i="2" s="1"/>
  <c r="BH450" i="2"/>
  <c r="BX450" i="2" s="1"/>
  <c r="BI450" i="2"/>
  <c r="BY450" i="2" s="1"/>
  <c r="BN450" i="2"/>
  <c r="CD450" i="2" s="1"/>
  <c r="BK450" i="2"/>
  <c r="CA450" i="2" s="1"/>
  <c r="BJ450" i="2"/>
  <c r="BZ450" i="2" s="1"/>
  <c r="BD450" i="2"/>
  <c r="BT450" i="2" s="1"/>
  <c r="BO450" i="2"/>
  <c r="CE450" i="2" s="1"/>
  <c r="BE450" i="2"/>
  <c r="BU450" i="2" s="1"/>
  <c r="BF450" i="2"/>
  <c r="BV450" i="2" s="1"/>
  <c r="BG450" i="2"/>
  <c r="BW450" i="2" s="1"/>
  <c r="BM450" i="2"/>
  <c r="CC450" i="2" s="1"/>
  <c r="BL450" i="2"/>
  <c r="CB450" i="2" s="1"/>
  <c r="BG117" i="2"/>
  <c r="BW117" i="2" s="1"/>
  <c r="BH117" i="2"/>
  <c r="BX117" i="2" s="1"/>
  <c r="BI117" i="2"/>
  <c r="BY117" i="2" s="1"/>
  <c r="BN117" i="2"/>
  <c r="CD117" i="2" s="1"/>
  <c r="BM117" i="2"/>
  <c r="CC117" i="2" s="1"/>
  <c r="BJ117" i="2"/>
  <c r="BZ117" i="2" s="1"/>
  <c r="BL117" i="2"/>
  <c r="CB117" i="2" s="1"/>
  <c r="BK117" i="2"/>
  <c r="CA117" i="2" s="1"/>
  <c r="BE117" i="2"/>
  <c r="BU117" i="2" s="1"/>
  <c r="BF117" i="2"/>
  <c r="BV117" i="2" s="1"/>
  <c r="BO117" i="2"/>
  <c r="CE117" i="2" s="1"/>
  <c r="BD117" i="2"/>
  <c r="BT117" i="2" s="1"/>
  <c r="BI82" i="2"/>
  <c r="BY82" i="2" s="1"/>
  <c r="BJ82" i="2"/>
  <c r="BZ82" i="2" s="1"/>
  <c r="BK82" i="2"/>
  <c r="CA82" i="2" s="1"/>
  <c r="BD82" i="2"/>
  <c r="BT82" i="2" s="1"/>
  <c r="BE82" i="2"/>
  <c r="BU82" i="2" s="1"/>
  <c r="BF82" i="2"/>
  <c r="BV82" i="2" s="1"/>
  <c r="BO82" i="2"/>
  <c r="CE82" i="2" s="1"/>
  <c r="BG82" i="2"/>
  <c r="BW82" i="2" s="1"/>
  <c r="BH82" i="2"/>
  <c r="BX82" i="2" s="1"/>
  <c r="BL82" i="2"/>
  <c r="CB82" i="2" s="1"/>
  <c r="BM82" i="2"/>
  <c r="CC82" i="2" s="1"/>
  <c r="BN82" i="2"/>
  <c r="CD82" i="2" s="1"/>
  <c r="BM106" i="2"/>
  <c r="CC106" i="2" s="1"/>
  <c r="BL106" i="2"/>
  <c r="CB106" i="2" s="1"/>
  <c r="BK106" i="2"/>
  <c r="CA106" i="2" s="1"/>
  <c r="BO106" i="2"/>
  <c r="CE106" i="2" s="1"/>
  <c r="BN106" i="2"/>
  <c r="CD106" i="2" s="1"/>
  <c r="BJ106" i="2"/>
  <c r="BZ106" i="2" s="1"/>
  <c r="BG106" i="2"/>
  <c r="BW106" i="2" s="1"/>
  <c r="BH106" i="2"/>
  <c r="BX106" i="2" s="1"/>
  <c r="BI106" i="2"/>
  <c r="BY106" i="2" s="1"/>
  <c r="BE106" i="2"/>
  <c r="BU106" i="2" s="1"/>
  <c r="BF106" i="2"/>
  <c r="BV106" i="2" s="1"/>
  <c r="BD106" i="2"/>
  <c r="BT106" i="2" s="1"/>
  <c r="BH12" i="2"/>
  <c r="BX12" i="2" s="1"/>
  <c r="BI12" i="2"/>
  <c r="BY12" i="2" s="1"/>
  <c r="BM12" i="2"/>
  <c r="CC12" i="2" s="1"/>
  <c r="BN12" i="2"/>
  <c r="CD12" i="2" s="1"/>
  <c r="BO12" i="2"/>
  <c r="CE12" i="2" s="1"/>
  <c r="BD12" i="2"/>
  <c r="BT12" i="2" s="1"/>
  <c r="BE12" i="2"/>
  <c r="BU12" i="2" s="1"/>
  <c r="BL12" i="2"/>
  <c r="CB12" i="2" s="1"/>
  <c r="BF12" i="2"/>
  <c r="BV12" i="2" s="1"/>
  <c r="BG12" i="2"/>
  <c r="BW12" i="2" s="1"/>
  <c r="BK12" i="2"/>
  <c r="CA12" i="2" s="1"/>
  <c r="BJ12" i="2"/>
  <c r="BZ12" i="2" s="1"/>
  <c r="BK535" i="2"/>
  <c r="CA535" i="2" s="1"/>
  <c r="BM535" i="2"/>
  <c r="CC535" i="2" s="1"/>
  <c r="BN535" i="2"/>
  <c r="CD535" i="2" s="1"/>
  <c r="BO535" i="2"/>
  <c r="CE535" i="2" s="1"/>
  <c r="BD535" i="2"/>
  <c r="BT535" i="2" s="1"/>
  <c r="BE535" i="2"/>
  <c r="BU535" i="2" s="1"/>
  <c r="BL535" i="2"/>
  <c r="CB535" i="2" s="1"/>
  <c r="BI535" i="2"/>
  <c r="BY535" i="2" s="1"/>
  <c r="BJ535" i="2"/>
  <c r="BZ535" i="2" s="1"/>
  <c r="BF535" i="2"/>
  <c r="BV535" i="2" s="1"/>
  <c r="BG535" i="2"/>
  <c r="BW535" i="2" s="1"/>
  <c r="BH535" i="2"/>
  <c r="BX535" i="2" s="1"/>
  <c r="BO545" i="2"/>
  <c r="CE545" i="2" s="1"/>
  <c r="BD545" i="2"/>
  <c r="BT545" i="2" s="1"/>
  <c r="BF545" i="2"/>
  <c r="BV545" i="2" s="1"/>
  <c r="BG545" i="2"/>
  <c r="BW545" i="2" s="1"/>
  <c r="BH545" i="2"/>
  <c r="BX545" i="2" s="1"/>
  <c r="BE545" i="2"/>
  <c r="BU545" i="2" s="1"/>
  <c r="BI545" i="2"/>
  <c r="BY545" i="2" s="1"/>
  <c r="BL545" i="2"/>
  <c r="CB545" i="2" s="1"/>
  <c r="BM545" i="2"/>
  <c r="CC545" i="2" s="1"/>
  <c r="BJ545" i="2"/>
  <c r="BZ545" i="2" s="1"/>
  <c r="BK545" i="2"/>
  <c r="CA545" i="2" s="1"/>
  <c r="BN545" i="2"/>
  <c r="CD545" i="2" s="1"/>
  <c r="BO278" i="2"/>
  <c r="CE278" i="2" s="1"/>
  <c r="BD278" i="2"/>
  <c r="BT278" i="2" s="1"/>
  <c r="BE278" i="2"/>
  <c r="BU278" i="2" s="1"/>
  <c r="BJ278" i="2"/>
  <c r="BZ278" i="2" s="1"/>
  <c r="BM278" i="2"/>
  <c r="CC278" i="2" s="1"/>
  <c r="BL278" i="2"/>
  <c r="CB278" i="2" s="1"/>
  <c r="BK278" i="2"/>
  <c r="CA278" i="2" s="1"/>
  <c r="BI278" i="2"/>
  <c r="BY278" i="2" s="1"/>
  <c r="BN278" i="2"/>
  <c r="CD278" i="2" s="1"/>
  <c r="BG278" i="2"/>
  <c r="BW278" i="2" s="1"/>
  <c r="BF278" i="2"/>
  <c r="BV278" i="2" s="1"/>
  <c r="BH278" i="2"/>
  <c r="BX278" i="2" s="1"/>
  <c r="BH175" i="2"/>
  <c r="BX175" i="2" s="1"/>
  <c r="BI175" i="2"/>
  <c r="BY175" i="2" s="1"/>
  <c r="BK175" i="2"/>
  <c r="CA175" i="2" s="1"/>
  <c r="BO175" i="2"/>
  <c r="CE175" i="2" s="1"/>
  <c r="BD175" i="2"/>
  <c r="BT175" i="2" s="1"/>
  <c r="BE175" i="2"/>
  <c r="BU175" i="2" s="1"/>
  <c r="BG175" i="2"/>
  <c r="BW175" i="2" s="1"/>
  <c r="BF175" i="2"/>
  <c r="BV175" i="2" s="1"/>
  <c r="BJ175" i="2"/>
  <c r="BZ175" i="2" s="1"/>
  <c r="BM175" i="2"/>
  <c r="CC175" i="2" s="1"/>
  <c r="BL175" i="2"/>
  <c r="CB175" i="2" s="1"/>
  <c r="BN175" i="2"/>
  <c r="CD175" i="2" s="1"/>
  <c r="BG124" i="2"/>
  <c r="BW124" i="2" s="1"/>
  <c r="BH124" i="2"/>
  <c r="BX124" i="2" s="1"/>
  <c r="BI124" i="2"/>
  <c r="BY124" i="2" s="1"/>
  <c r="BN124" i="2"/>
  <c r="CD124" i="2" s="1"/>
  <c r="BE124" i="2"/>
  <c r="BU124" i="2" s="1"/>
  <c r="BF124" i="2"/>
  <c r="BV124" i="2" s="1"/>
  <c r="BL124" i="2"/>
  <c r="CB124" i="2" s="1"/>
  <c r="BM124" i="2"/>
  <c r="CC124" i="2" s="1"/>
  <c r="BJ124" i="2"/>
  <c r="BZ124" i="2" s="1"/>
  <c r="BO124" i="2"/>
  <c r="CE124" i="2" s="1"/>
  <c r="BD124" i="2"/>
  <c r="BT124" i="2" s="1"/>
  <c r="BK124" i="2"/>
  <c r="CA124" i="2" s="1"/>
  <c r="BI188" i="2"/>
  <c r="BY188" i="2" s="1"/>
  <c r="BN188" i="2"/>
  <c r="CD188" i="2" s="1"/>
  <c r="BM188" i="2"/>
  <c r="CC188" i="2" s="1"/>
  <c r="BO188" i="2"/>
  <c r="CE188" i="2" s="1"/>
  <c r="BD188" i="2"/>
  <c r="BT188" i="2" s="1"/>
  <c r="BE188" i="2"/>
  <c r="BU188" i="2" s="1"/>
  <c r="BK188" i="2"/>
  <c r="CA188" i="2" s="1"/>
  <c r="BL188" i="2"/>
  <c r="CB188" i="2" s="1"/>
  <c r="BJ188" i="2"/>
  <c r="BZ188" i="2" s="1"/>
  <c r="BF188" i="2"/>
  <c r="BV188" i="2" s="1"/>
  <c r="BG188" i="2"/>
  <c r="BW188" i="2" s="1"/>
  <c r="BH188" i="2"/>
  <c r="BX188" i="2" s="1"/>
  <c r="BL186" i="2"/>
  <c r="CB186" i="2" s="1"/>
  <c r="BK186" i="2"/>
  <c r="CA186" i="2" s="1"/>
  <c r="BJ186" i="2"/>
  <c r="BZ186" i="2" s="1"/>
  <c r="BN186" i="2"/>
  <c r="CD186" i="2" s="1"/>
  <c r="BD186" i="2"/>
  <c r="BT186" i="2" s="1"/>
  <c r="BI186" i="2"/>
  <c r="BY186" i="2" s="1"/>
  <c r="BO186" i="2"/>
  <c r="CE186" i="2" s="1"/>
  <c r="BE186" i="2"/>
  <c r="BU186" i="2" s="1"/>
  <c r="BF186" i="2"/>
  <c r="BV186" i="2" s="1"/>
  <c r="BG186" i="2"/>
  <c r="BW186" i="2" s="1"/>
  <c r="BH186" i="2"/>
  <c r="BX186" i="2" s="1"/>
  <c r="BM186" i="2"/>
  <c r="CC186" i="2" s="1"/>
  <c r="BO78" i="2"/>
  <c r="CE78" i="2" s="1"/>
  <c r="BF78" i="2"/>
  <c r="BV78" i="2" s="1"/>
  <c r="BG78" i="2"/>
  <c r="BW78" i="2" s="1"/>
  <c r="BH78" i="2"/>
  <c r="BX78" i="2" s="1"/>
  <c r="BL78" i="2"/>
  <c r="CB78" i="2" s="1"/>
  <c r="BJ78" i="2"/>
  <c r="BZ78" i="2" s="1"/>
  <c r="BK78" i="2"/>
  <c r="CA78" i="2" s="1"/>
  <c r="BM78" i="2"/>
  <c r="CC78" i="2" s="1"/>
  <c r="BD78" i="2"/>
  <c r="BT78" i="2" s="1"/>
  <c r="BE78" i="2"/>
  <c r="BU78" i="2" s="1"/>
  <c r="BI78" i="2"/>
  <c r="BY78" i="2" s="1"/>
  <c r="BN78" i="2"/>
  <c r="CD78" i="2" s="1"/>
  <c r="BH114" i="2"/>
  <c r="BX114" i="2" s="1"/>
  <c r="BK114" i="2"/>
  <c r="CA114" i="2" s="1"/>
  <c r="BI114" i="2"/>
  <c r="BY114" i="2" s="1"/>
  <c r="BN114" i="2"/>
  <c r="CD114" i="2" s="1"/>
  <c r="BM114" i="2"/>
  <c r="CC114" i="2" s="1"/>
  <c r="BO114" i="2"/>
  <c r="CE114" i="2" s="1"/>
  <c r="BJ114" i="2"/>
  <c r="BZ114" i="2" s="1"/>
  <c r="BD114" i="2"/>
  <c r="BT114" i="2" s="1"/>
  <c r="BE114" i="2"/>
  <c r="BU114" i="2" s="1"/>
  <c r="BF114" i="2"/>
  <c r="BV114" i="2" s="1"/>
  <c r="BG114" i="2"/>
  <c r="BW114" i="2" s="1"/>
  <c r="BL114" i="2"/>
  <c r="CB114" i="2" s="1"/>
  <c r="BE441" i="2"/>
  <c r="BU441" i="2" s="1"/>
  <c r="BF441" i="2"/>
  <c r="BV441" i="2" s="1"/>
  <c r="BG441" i="2"/>
  <c r="BW441" i="2" s="1"/>
  <c r="BJ441" i="2"/>
  <c r="BZ441" i="2" s="1"/>
  <c r="BK441" i="2"/>
  <c r="CA441" i="2" s="1"/>
  <c r="BM441" i="2"/>
  <c r="CC441" i="2" s="1"/>
  <c r="BO441" i="2"/>
  <c r="CE441" i="2" s="1"/>
  <c r="BD441" i="2"/>
  <c r="BT441" i="2" s="1"/>
  <c r="BH441" i="2"/>
  <c r="BX441" i="2" s="1"/>
  <c r="BI441" i="2"/>
  <c r="BY441" i="2" s="1"/>
  <c r="BL441" i="2"/>
  <c r="CB441" i="2" s="1"/>
  <c r="BN441" i="2"/>
  <c r="CD441" i="2" s="1"/>
  <c r="BO108" i="2"/>
  <c r="CE108" i="2" s="1"/>
  <c r="BD108" i="2"/>
  <c r="BT108" i="2" s="1"/>
  <c r="BE108" i="2"/>
  <c r="BU108" i="2" s="1"/>
  <c r="BJ108" i="2"/>
  <c r="BZ108" i="2" s="1"/>
  <c r="BF108" i="2"/>
  <c r="BV108" i="2" s="1"/>
  <c r="BG108" i="2"/>
  <c r="BW108" i="2" s="1"/>
  <c r="BH108" i="2"/>
  <c r="BX108" i="2" s="1"/>
  <c r="BI108" i="2"/>
  <c r="BY108" i="2" s="1"/>
  <c r="BN108" i="2"/>
  <c r="CD108" i="2" s="1"/>
  <c r="BL108" i="2"/>
  <c r="CB108" i="2" s="1"/>
  <c r="BM108" i="2"/>
  <c r="CC108" i="2" s="1"/>
  <c r="BK108" i="2"/>
  <c r="CA108" i="2" s="1"/>
  <c r="BH414" i="2"/>
  <c r="BX414" i="2" s="1"/>
  <c r="BI414" i="2"/>
  <c r="BY414" i="2" s="1"/>
  <c r="BM414" i="2"/>
  <c r="CC414" i="2" s="1"/>
  <c r="BD414" i="2"/>
  <c r="BT414" i="2" s="1"/>
  <c r="BF414" i="2"/>
  <c r="BV414" i="2" s="1"/>
  <c r="BE414" i="2"/>
  <c r="BU414" i="2" s="1"/>
  <c r="BO414" i="2"/>
  <c r="CE414" i="2" s="1"/>
  <c r="BG414" i="2"/>
  <c r="BW414" i="2" s="1"/>
  <c r="BL414" i="2"/>
  <c r="CB414" i="2" s="1"/>
  <c r="BK414" i="2"/>
  <c r="CA414" i="2" s="1"/>
  <c r="BJ414" i="2"/>
  <c r="BZ414" i="2" s="1"/>
  <c r="BN414" i="2"/>
  <c r="CD414" i="2" s="1"/>
  <c r="BG514" i="2"/>
  <c r="BW514" i="2" s="1"/>
  <c r="BH514" i="2"/>
  <c r="BX514" i="2" s="1"/>
  <c r="BI514" i="2"/>
  <c r="BY514" i="2" s="1"/>
  <c r="BO514" i="2"/>
  <c r="CE514" i="2" s="1"/>
  <c r="BK514" i="2"/>
  <c r="CA514" i="2" s="1"/>
  <c r="BJ514" i="2"/>
  <c r="BZ514" i="2" s="1"/>
  <c r="BL514" i="2"/>
  <c r="CB514" i="2" s="1"/>
  <c r="BD514" i="2"/>
  <c r="BT514" i="2" s="1"/>
  <c r="BE514" i="2"/>
  <c r="BU514" i="2" s="1"/>
  <c r="BF514" i="2"/>
  <c r="BV514" i="2" s="1"/>
  <c r="BN514" i="2"/>
  <c r="CD514" i="2" s="1"/>
  <c r="BM514" i="2"/>
  <c r="CC514" i="2" s="1"/>
  <c r="BG419" i="2"/>
  <c r="BW419" i="2" s="1"/>
  <c r="BH419" i="2"/>
  <c r="BX419" i="2" s="1"/>
  <c r="BI419" i="2"/>
  <c r="BY419" i="2" s="1"/>
  <c r="BM419" i="2"/>
  <c r="CC419" i="2" s="1"/>
  <c r="BO419" i="2"/>
  <c r="CE419" i="2" s="1"/>
  <c r="BD419" i="2"/>
  <c r="BT419" i="2" s="1"/>
  <c r="BE419" i="2"/>
  <c r="BU419" i="2" s="1"/>
  <c r="BF419" i="2"/>
  <c r="BV419" i="2" s="1"/>
  <c r="BN419" i="2"/>
  <c r="CD419" i="2" s="1"/>
  <c r="BL419" i="2"/>
  <c r="CB419" i="2" s="1"/>
  <c r="BJ419" i="2"/>
  <c r="BZ419" i="2" s="1"/>
  <c r="BK419" i="2"/>
  <c r="CA419" i="2" s="1"/>
  <c r="BK65" i="2"/>
  <c r="CA65" i="2" s="1"/>
  <c r="BL65" i="2"/>
  <c r="CB65" i="2" s="1"/>
  <c r="BJ65" i="2"/>
  <c r="BZ65" i="2" s="1"/>
  <c r="BE65" i="2"/>
  <c r="BU65" i="2" s="1"/>
  <c r="BF65" i="2"/>
  <c r="BV65" i="2" s="1"/>
  <c r="BG65" i="2"/>
  <c r="BW65" i="2" s="1"/>
  <c r="BD65" i="2"/>
  <c r="BT65" i="2" s="1"/>
  <c r="BO65" i="2"/>
  <c r="CE65" i="2" s="1"/>
  <c r="BH65" i="2"/>
  <c r="BX65" i="2" s="1"/>
  <c r="BI65" i="2"/>
  <c r="BY65" i="2" s="1"/>
  <c r="BN65" i="2"/>
  <c r="CD65" i="2" s="1"/>
  <c r="BM65" i="2"/>
  <c r="CC65" i="2" s="1"/>
  <c r="BG365" i="2"/>
  <c r="BW365" i="2" s="1"/>
  <c r="BH365" i="2"/>
  <c r="BX365" i="2" s="1"/>
  <c r="BI365" i="2"/>
  <c r="BY365" i="2" s="1"/>
  <c r="BE365" i="2"/>
  <c r="BU365" i="2" s="1"/>
  <c r="BF365" i="2"/>
  <c r="BV365" i="2" s="1"/>
  <c r="BN365" i="2"/>
  <c r="CD365" i="2" s="1"/>
  <c r="BM365" i="2"/>
  <c r="CC365" i="2" s="1"/>
  <c r="BJ365" i="2"/>
  <c r="BZ365" i="2" s="1"/>
  <c r="BK365" i="2"/>
  <c r="CA365" i="2" s="1"/>
  <c r="BO365" i="2"/>
  <c r="CE365" i="2" s="1"/>
  <c r="BD365" i="2"/>
  <c r="BT365" i="2" s="1"/>
  <c r="BL365" i="2"/>
  <c r="CB365" i="2" s="1"/>
  <c r="BI142" i="2"/>
  <c r="BY142" i="2" s="1"/>
  <c r="BN142" i="2"/>
  <c r="CD142" i="2" s="1"/>
  <c r="BK142" i="2"/>
  <c r="CA142" i="2" s="1"/>
  <c r="BJ142" i="2"/>
  <c r="BZ142" i="2" s="1"/>
  <c r="BO142" i="2"/>
  <c r="CE142" i="2" s="1"/>
  <c r="BD142" i="2"/>
  <c r="BT142" i="2" s="1"/>
  <c r="BG142" i="2"/>
  <c r="BW142" i="2" s="1"/>
  <c r="BF142" i="2"/>
  <c r="BV142" i="2" s="1"/>
  <c r="BH142" i="2"/>
  <c r="BX142" i="2" s="1"/>
  <c r="BM142" i="2"/>
  <c r="CC142" i="2" s="1"/>
  <c r="BL142" i="2"/>
  <c r="CB142" i="2" s="1"/>
  <c r="BE142" i="2"/>
  <c r="BU142" i="2" s="1"/>
  <c r="BJ423" i="2"/>
  <c r="BZ423" i="2" s="1"/>
  <c r="BM423" i="2"/>
  <c r="CC423" i="2" s="1"/>
  <c r="BG423" i="2"/>
  <c r="BW423" i="2" s="1"/>
  <c r="BH423" i="2"/>
  <c r="BX423" i="2" s="1"/>
  <c r="BI423" i="2"/>
  <c r="BY423" i="2" s="1"/>
  <c r="BO423" i="2"/>
  <c r="CE423" i="2" s="1"/>
  <c r="BD423" i="2"/>
  <c r="BT423" i="2" s="1"/>
  <c r="BE423" i="2"/>
  <c r="BU423" i="2" s="1"/>
  <c r="BF423" i="2"/>
  <c r="BV423" i="2" s="1"/>
  <c r="BK423" i="2"/>
  <c r="CA423" i="2" s="1"/>
  <c r="BN423" i="2"/>
  <c r="CD423" i="2" s="1"/>
  <c r="BL423" i="2"/>
  <c r="CB423" i="2" s="1"/>
  <c r="BK405" i="2"/>
  <c r="CA405" i="2" s="1"/>
  <c r="BJ405" i="2"/>
  <c r="BZ405" i="2" s="1"/>
  <c r="BM405" i="2"/>
  <c r="CC405" i="2" s="1"/>
  <c r="BL405" i="2"/>
  <c r="CB405" i="2" s="1"/>
  <c r="BO405" i="2"/>
  <c r="CE405" i="2" s="1"/>
  <c r="BD405" i="2"/>
  <c r="BT405" i="2" s="1"/>
  <c r="BE405" i="2"/>
  <c r="BU405" i="2" s="1"/>
  <c r="BF405" i="2"/>
  <c r="BV405" i="2" s="1"/>
  <c r="BG405" i="2"/>
  <c r="BW405" i="2" s="1"/>
  <c r="BI405" i="2"/>
  <c r="BY405" i="2" s="1"/>
  <c r="BN405" i="2"/>
  <c r="CD405" i="2" s="1"/>
  <c r="BH405" i="2"/>
  <c r="BX405" i="2" s="1"/>
  <c r="BJ466" i="2"/>
  <c r="BZ466" i="2" s="1"/>
  <c r="BL466" i="2"/>
  <c r="CB466" i="2" s="1"/>
  <c r="BE466" i="2"/>
  <c r="BU466" i="2" s="1"/>
  <c r="BF466" i="2"/>
  <c r="BV466" i="2" s="1"/>
  <c r="BG466" i="2"/>
  <c r="BW466" i="2" s="1"/>
  <c r="BH466" i="2"/>
  <c r="BX466" i="2" s="1"/>
  <c r="BO466" i="2"/>
  <c r="CE466" i="2" s="1"/>
  <c r="BD466" i="2"/>
  <c r="BT466" i="2" s="1"/>
  <c r="BI466" i="2"/>
  <c r="BY466" i="2" s="1"/>
  <c r="BN466" i="2"/>
  <c r="CD466" i="2" s="1"/>
  <c r="BK466" i="2"/>
  <c r="CA466" i="2" s="1"/>
  <c r="BM466" i="2"/>
  <c r="CC466" i="2" s="1"/>
  <c r="BD489" i="2"/>
  <c r="BT489" i="2" s="1"/>
  <c r="BE489" i="2"/>
  <c r="BU489" i="2" s="1"/>
  <c r="BF489" i="2"/>
  <c r="BV489" i="2" s="1"/>
  <c r="BK489" i="2"/>
  <c r="CA489" i="2" s="1"/>
  <c r="BL489" i="2"/>
  <c r="CB489" i="2" s="1"/>
  <c r="BJ489" i="2"/>
  <c r="BZ489" i="2" s="1"/>
  <c r="BN489" i="2"/>
  <c r="CD489" i="2" s="1"/>
  <c r="BM489" i="2"/>
  <c r="CC489" i="2" s="1"/>
  <c r="BO489" i="2"/>
  <c r="CE489" i="2" s="1"/>
  <c r="BG489" i="2"/>
  <c r="BW489" i="2" s="1"/>
  <c r="BI489" i="2"/>
  <c r="BY489" i="2" s="1"/>
  <c r="BH489" i="2"/>
  <c r="BX489" i="2" s="1"/>
  <c r="BK104" i="2"/>
  <c r="CA104" i="2" s="1"/>
  <c r="BL104" i="2"/>
  <c r="CB104" i="2" s="1"/>
  <c r="BN104" i="2"/>
  <c r="CD104" i="2" s="1"/>
  <c r="BD104" i="2"/>
  <c r="BT104" i="2" s="1"/>
  <c r="BE104" i="2"/>
  <c r="BU104" i="2" s="1"/>
  <c r="BF104" i="2"/>
  <c r="BV104" i="2" s="1"/>
  <c r="BG104" i="2"/>
  <c r="BW104" i="2" s="1"/>
  <c r="BM104" i="2"/>
  <c r="CC104" i="2" s="1"/>
  <c r="BO104" i="2"/>
  <c r="CE104" i="2" s="1"/>
  <c r="BH104" i="2"/>
  <c r="BX104" i="2" s="1"/>
  <c r="BJ104" i="2"/>
  <c r="BZ104" i="2" s="1"/>
  <c r="BI104" i="2"/>
  <c r="BY104" i="2" s="1"/>
  <c r="BJ37" i="2"/>
  <c r="BZ37" i="2" s="1"/>
  <c r="BK37" i="2"/>
  <c r="CA37" i="2" s="1"/>
  <c r="BM37" i="2"/>
  <c r="CC37" i="2" s="1"/>
  <c r="BH37" i="2"/>
  <c r="BX37" i="2" s="1"/>
  <c r="BI37" i="2"/>
  <c r="BY37" i="2" s="1"/>
  <c r="BL37" i="2"/>
  <c r="CB37" i="2" s="1"/>
  <c r="BN37" i="2"/>
  <c r="CD37" i="2" s="1"/>
  <c r="BO37" i="2"/>
  <c r="CE37" i="2" s="1"/>
  <c r="BD37" i="2"/>
  <c r="BT37" i="2" s="1"/>
  <c r="BF37" i="2"/>
  <c r="BV37" i="2" s="1"/>
  <c r="BE37" i="2"/>
  <c r="BU37" i="2" s="1"/>
  <c r="BG37" i="2"/>
  <c r="BW37" i="2" s="1"/>
  <c r="BM409" i="2"/>
  <c r="CC409" i="2" s="1"/>
  <c r="BJ409" i="2"/>
  <c r="BZ409" i="2" s="1"/>
  <c r="BK409" i="2"/>
  <c r="CA409" i="2" s="1"/>
  <c r="BI409" i="2"/>
  <c r="BY409" i="2" s="1"/>
  <c r="BD409" i="2"/>
  <c r="BT409" i="2" s="1"/>
  <c r="BO409" i="2"/>
  <c r="CE409" i="2" s="1"/>
  <c r="BE409" i="2"/>
  <c r="BU409" i="2" s="1"/>
  <c r="BG409" i="2"/>
  <c r="BW409" i="2" s="1"/>
  <c r="BF409" i="2"/>
  <c r="BV409" i="2" s="1"/>
  <c r="BH409" i="2"/>
  <c r="BX409" i="2" s="1"/>
  <c r="BN409" i="2"/>
  <c r="CD409" i="2" s="1"/>
  <c r="BL409" i="2"/>
  <c r="CB409" i="2" s="1"/>
  <c r="BM173" i="2"/>
  <c r="CC173" i="2" s="1"/>
  <c r="BK173" i="2"/>
  <c r="CA173" i="2" s="1"/>
  <c r="BJ173" i="2"/>
  <c r="BZ173" i="2" s="1"/>
  <c r="BO173" i="2"/>
  <c r="CE173" i="2" s="1"/>
  <c r="BL173" i="2"/>
  <c r="CB173" i="2" s="1"/>
  <c r="BE173" i="2"/>
  <c r="BU173" i="2" s="1"/>
  <c r="BD173" i="2"/>
  <c r="BT173" i="2" s="1"/>
  <c r="BF173" i="2"/>
  <c r="BV173" i="2" s="1"/>
  <c r="BH173" i="2"/>
  <c r="BX173" i="2" s="1"/>
  <c r="BG173" i="2"/>
  <c r="BW173" i="2" s="1"/>
  <c r="BI173" i="2"/>
  <c r="BY173" i="2" s="1"/>
  <c r="BN173" i="2"/>
  <c r="CD173" i="2" s="1"/>
  <c r="BL399" i="2"/>
  <c r="CB399" i="2" s="1"/>
  <c r="BK399" i="2"/>
  <c r="CA399" i="2" s="1"/>
  <c r="BJ399" i="2"/>
  <c r="BZ399" i="2" s="1"/>
  <c r="BD399" i="2"/>
  <c r="BT399" i="2" s="1"/>
  <c r="BE399" i="2"/>
  <c r="BU399" i="2" s="1"/>
  <c r="BF399" i="2"/>
  <c r="BV399" i="2" s="1"/>
  <c r="BG399" i="2"/>
  <c r="BW399" i="2" s="1"/>
  <c r="BO399" i="2"/>
  <c r="CE399" i="2" s="1"/>
  <c r="BH399" i="2"/>
  <c r="BX399" i="2" s="1"/>
  <c r="BI399" i="2"/>
  <c r="BY399" i="2" s="1"/>
  <c r="BN399" i="2"/>
  <c r="CD399" i="2" s="1"/>
  <c r="BM399" i="2"/>
  <c r="CC399" i="2" s="1"/>
  <c r="BM504" i="2"/>
  <c r="CC504" i="2" s="1"/>
  <c r="BL504" i="2"/>
  <c r="CB504" i="2" s="1"/>
  <c r="BJ504" i="2"/>
  <c r="BZ504" i="2" s="1"/>
  <c r="BH504" i="2"/>
  <c r="BX504" i="2" s="1"/>
  <c r="BI504" i="2"/>
  <c r="BY504" i="2" s="1"/>
  <c r="BN504" i="2"/>
  <c r="CD504" i="2" s="1"/>
  <c r="BK504" i="2"/>
  <c r="CA504" i="2" s="1"/>
  <c r="BD504" i="2"/>
  <c r="BT504" i="2" s="1"/>
  <c r="BE504" i="2"/>
  <c r="BU504" i="2" s="1"/>
  <c r="BF504" i="2"/>
  <c r="BV504" i="2" s="1"/>
  <c r="BO504" i="2"/>
  <c r="CE504" i="2" s="1"/>
  <c r="BG504" i="2"/>
  <c r="BW504" i="2" s="1"/>
  <c r="BK74" i="2"/>
  <c r="CA74" i="2" s="1"/>
  <c r="BJ74" i="2"/>
  <c r="BZ74" i="2" s="1"/>
  <c r="BM74" i="2"/>
  <c r="CC74" i="2" s="1"/>
  <c r="BL74" i="2"/>
  <c r="CB74" i="2" s="1"/>
  <c r="BI74" i="2"/>
  <c r="BY74" i="2" s="1"/>
  <c r="BD74" i="2"/>
  <c r="BT74" i="2" s="1"/>
  <c r="BO74" i="2"/>
  <c r="CE74" i="2" s="1"/>
  <c r="BE74" i="2"/>
  <c r="BU74" i="2" s="1"/>
  <c r="BN74" i="2"/>
  <c r="CD74" i="2" s="1"/>
  <c r="BF74" i="2"/>
  <c r="BV74" i="2" s="1"/>
  <c r="BG74" i="2"/>
  <c r="BW74" i="2" s="1"/>
  <c r="BH74" i="2"/>
  <c r="BX74" i="2" s="1"/>
  <c r="BL484" i="2"/>
  <c r="CB484" i="2" s="1"/>
  <c r="BK484" i="2"/>
  <c r="CA484" i="2" s="1"/>
  <c r="BM484" i="2"/>
  <c r="CC484" i="2" s="1"/>
  <c r="BO484" i="2"/>
  <c r="CE484" i="2" s="1"/>
  <c r="BG484" i="2"/>
  <c r="BW484" i="2" s="1"/>
  <c r="BH484" i="2"/>
  <c r="BX484" i="2" s="1"/>
  <c r="BJ484" i="2"/>
  <c r="BZ484" i="2" s="1"/>
  <c r="BE484" i="2"/>
  <c r="BU484" i="2" s="1"/>
  <c r="BF484" i="2"/>
  <c r="BV484" i="2" s="1"/>
  <c r="BI484" i="2"/>
  <c r="BY484" i="2" s="1"/>
  <c r="BN484" i="2"/>
  <c r="CD484" i="2" s="1"/>
  <c r="BD484" i="2"/>
  <c r="BT484" i="2" s="1"/>
  <c r="BL21" i="2"/>
  <c r="CB21" i="2" s="1"/>
  <c r="BK21" i="2"/>
  <c r="CA21" i="2" s="1"/>
  <c r="BJ21" i="2"/>
  <c r="BZ21" i="2" s="1"/>
  <c r="BD21" i="2"/>
  <c r="BT21" i="2" s="1"/>
  <c r="BE21" i="2"/>
  <c r="BU21" i="2" s="1"/>
  <c r="BF21" i="2"/>
  <c r="BV21" i="2" s="1"/>
  <c r="BH21" i="2"/>
  <c r="BX21" i="2" s="1"/>
  <c r="BO21" i="2"/>
  <c r="CE21" i="2" s="1"/>
  <c r="BN21" i="2"/>
  <c r="CD21" i="2" s="1"/>
  <c r="BG21" i="2"/>
  <c r="BW21" i="2" s="1"/>
  <c r="BI21" i="2"/>
  <c r="BY21" i="2" s="1"/>
  <c r="BM21" i="2"/>
  <c r="CC21" i="2" s="1"/>
  <c r="BM531" i="2"/>
  <c r="CC531" i="2" s="1"/>
  <c r="BN531" i="2"/>
  <c r="CD531" i="2" s="1"/>
  <c r="BL531" i="2"/>
  <c r="CB531" i="2" s="1"/>
  <c r="BH531" i="2"/>
  <c r="BX531" i="2" s="1"/>
  <c r="BI531" i="2"/>
  <c r="BY531" i="2" s="1"/>
  <c r="BJ531" i="2"/>
  <c r="BZ531" i="2" s="1"/>
  <c r="BK531" i="2"/>
  <c r="CA531" i="2" s="1"/>
  <c r="BO531" i="2"/>
  <c r="CE531" i="2" s="1"/>
  <c r="BD531" i="2"/>
  <c r="BT531" i="2" s="1"/>
  <c r="BE531" i="2"/>
  <c r="BU531" i="2" s="1"/>
  <c r="BF531" i="2"/>
  <c r="BV531" i="2" s="1"/>
  <c r="BG531" i="2"/>
  <c r="BW531" i="2" s="1"/>
  <c r="BK488" i="2"/>
  <c r="CA488" i="2" s="1"/>
  <c r="BL488" i="2"/>
  <c r="CB488" i="2" s="1"/>
  <c r="BJ488" i="2"/>
  <c r="BZ488" i="2" s="1"/>
  <c r="BG488" i="2"/>
  <c r="BW488" i="2" s="1"/>
  <c r="BD488" i="2"/>
  <c r="BT488" i="2" s="1"/>
  <c r="BE488" i="2"/>
  <c r="BU488" i="2" s="1"/>
  <c r="BF488" i="2"/>
  <c r="BV488" i="2" s="1"/>
  <c r="BH488" i="2"/>
  <c r="BX488" i="2" s="1"/>
  <c r="BI488" i="2"/>
  <c r="BY488" i="2" s="1"/>
  <c r="BO488" i="2"/>
  <c r="CE488" i="2" s="1"/>
  <c r="BN488" i="2"/>
  <c r="CD488" i="2" s="1"/>
  <c r="BM488" i="2"/>
  <c r="CC488" i="2" s="1"/>
  <c r="BM396" i="2"/>
  <c r="CC396" i="2" s="1"/>
  <c r="BL396" i="2"/>
  <c r="CB396" i="2" s="1"/>
  <c r="BK396" i="2"/>
  <c r="CA396" i="2" s="1"/>
  <c r="BI396" i="2"/>
  <c r="BY396" i="2" s="1"/>
  <c r="BE396" i="2"/>
  <c r="BU396" i="2" s="1"/>
  <c r="BO396" i="2"/>
  <c r="CE396" i="2" s="1"/>
  <c r="BD396" i="2"/>
  <c r="BT396" i="2" s="1"/>
  <c r="BF396" i="2"/>
  <c r="BV396" i="2" s="1"/>
  <c r="BG396" i="2"/>
  <c r="BW396" i="2" s="1"/>
  <c r="BH396" i="2"/>
  <c r="BX396" i="2" s="1"/>
  <c r="BN396" i="2"/>
  <c r="CD396" i="2" s="1"/>
  <c r="BJ396" i="2"/>
  <c r="BZ396" i="2" s="1"/>
  <c r="BK31" i="2"/>
  <c r="CA31" i="2" s="1"/>
  <c r="BJ31" i="2"/>
  <c r="BZ31" i="2" s="1"/>
  <c r="BM31" i="2"/>
  <c r="CC31" i="2" s="1"/>
  <c r="BD31" i="2"/>
  <c r="BT31" i="2" s="1"/>
  <c r="BE31" i="2"/>
  <c r="BU31" i="2" s="1"/>
  <c r="BF31" i="2"/>
  <c r="BV31" i="2" s="1"/>
  <c r="BL31" i="2"/>
  <c r="CB31" i="2" s="1"/>
  <c r="BO31" i="2"/>
  <c r="CE31" i="2" s="1"/>
  <c r="BN31" i="2"/>
  <c r="CD31" i="2" s="1"/>
  <c r="BG31" i="2"/>
  <c r="BW31" i="2" s="1"/>
  <c r="BH31" i="2"/>
  <c r="BX31" i="2" s="1"/>
  <c r="BI31" i="2"/>
  <c r="BY31" i="2" s="1"/>
  <c r="BL73" i="2"/>
  <c r="CB73" i="2" s="1"/>
  <c r="BK73" i="2"/>
  <c r="CA73" i="2" s="1"/>
  <c r="BJ73" i="2"/>
  <c r="BZ73" i="2" s="1"/>
  <c r="BH73" i="2"/>
  <c r="BX73" i="2" s="1"/>
  <c r="BI73" i="2"/>
  <c r="BY73" i="2" s="1"/>
  <c r="BN73" i="2"/>
  <c r="CD73" i="2" s="1"/>
  <c r="BD73" i="2"/>
  <c r="BT73" i="2" s="1"/>
  <c r="BO73" i="2"/>
  <c r="CE73" i="2" s="1"/>
  <c r="BF73" i="2"/>
  <c r="BV73" i="2" s="1"/>
  <c r="BE73" i="2"/>
  <c r="BU73" i="2" s="1"/>
  <c r="BG73" i="2"/>
  <c r="BW73" i="2" s="1"/>
  <c r="BM73" i="2"/>
  <c r="CC73" i="2" s="1"/>
  <c r="BO375" i="2"/>
  <c r="CE375" i="2" s="1"/>
  <c r="BD375" i="2"/>
  <c r="BT375" i="2" s="1"/>
  <c r="BE375" i="2"/>
  <c r="BU375" i="2" s="1"/>
  <c r="BF375" i="2"/>
  <c r="BV375" i="2" s="1"/>
  <c r="BG375" i="2"/>
  <c r="BW375" i="2" s="1"/>
  <c r="BH375" i="2"/>
  <c r="BX375" i="2" s="1"/>
  <c r="BI375" i="2"/>
  <c r="BY375" i="2" s="1"/>
  <c r="BN375" i="2"/>
  <c r="CD375" i="2" s="1"/>
  <c r="BM375" i="2"/>
  <c r="CC375" i="2" s="1"/>
  <c r="BL375" i="2"/>
  <c r="CB375" i="2" s="1"/>
  <c r="BJ375" i="2"/>
  <c r="BZ375" i="2" s="1"/>
  <c r="BK375" i="2"/>
  <c r="CA375" i="2" s="1"/>
  <c r="BO184" i="2"/>
  <c r="CE184" i="2" s="1"/>
  <c r="BD184" i="2"/>
  <c r="BT184" i="2" s="1"/>
  <c r="BE184" i="2"/>
  <c r="BU184" i="2" s="1"/>
  <c r="BK184" i="2"/>
  <c r="CA184" i="2" s="1"/>
  <c r="BJ184" i="2"/>
  <c r="BZ184" i="2" s="1"/>
  <c r="BM184" i="2"/>
  <c r="CC184" i="2" s="1"/>
  <c r="BN184" i="2"/>
  <c r="CD184" i="2" s="1"/>
  <c r="BF184" i="2"/>
  <c r="BV184" i="2" s="1"/>
  <c r="BG184" i="2"/>
  <c r="BW184" i="2" s="1"/>
  <c r="BH184" i="2"/>
  <c r="BX184" i="2" s="1"/>
  <c r="BI184" i="2"/>
  <c r="BY184" i="2" s="1"/>
  <c r="BL184" i="2"/>
  <c r="CB184" i="2" s="1"/>
  <c r="BO202" i="2"/>
  <c r="CE202" i="2" s="1"/>
  <c r="BD202" i="2"/>
  <c r="BT202" i="2" s="1"/>
  <c r="BE202" i="2"/>
  <c r="BU202" i="2" s="1"/>
  <c r="BF202" i="2"/>
  <c r="BV202" i="2" s="1"/>
  <c r="BG202" i="2"/>
  <c r="BW202" i="2" s="1"/>
  <c r="BH202" i="2"/>
  <c r="BX202" i="2" s="1"/>
  <c r="BK202" i="2"/>
  <c r="CA202" i="2" s="1"/>
  <c r="BJ202" i="2"/>
  <c r="BZ202" i="2" s="1"/>
  <c r="BN202" i="2"/>
  <c r="CD202" i="2" s="1"/>
  <c r="BM202" i="2"/>
  <c r="CC202" i="2" s="1"/>
  <c r="BI202" i="2"/>
  <c r="BY202" i="2" s="1"/>
  <c r="BL202" i="2"/>
  <c r="CB202" i="2" s="1"/>
  <c r="BO7" i="2"/>
  <c r="CE7" i="2" s="1"/>
  <c r="BD7" i="2"/>
  <c r="BT7" i="2" s="1"/>
  <c r="BE7" i="2"/>
  <c r="BU7" i="2" s="1"/>
  <c r="BF7" i="2"/>
  <c r="BV7" i="2" s="1"/>
  <c r="BG7" i="2"/>
  <c r="BW7" i="2" s="1"/>
  <c r="BH7" i="2"/>
  <c r="BX7" i="2" s="1"/>
  <c r="BI7" i="2"/>
  <c r="BY7" i="2" s="1"/>
  <c r="BN7" i="2"/>
  <c r="CD7" i="2" s="1"/>
  <c r="BL7" i="2"/>
  <c r="CB7" i="2" s="1"/>
  <c r="BM7" i="2"/>
  <c r="CC7" i="2" s="1"/>
  <c r="BK7" i="2"/>
  <c r="CA7" i="2" s="1"/>
  <c r="BJ7" i="2"/>
  <c r="BZ7" i="2" s="1"/>
  <c r="BO448" i="2"/>
  <c r="CE448" i="2" s="1"/>
  <c r="BD448" i="2"/>
  <c r="BT448" i="2" s="1"/>
  <c r="BE448" i="2"/>
  <c r="BU448" i="2" s="1"/>
  <c r="BN448" i="2"/>
  <c r="CD448" i="2" s="1"/>
  <c r="BG448" i="2"/>
  <c r="BW448" i="2" s="1"/>
  <c r="BH448" i="2"/>
  <c r="BX448" i="2" s="1"/>
  <c r="BI448" i="2"/>
  <c r="BY448" i="2" s="1"/>
  <c r="BL448" i="2"/>
  <c r="CB448" i="2" s="1"/>
  <c r="BF448" i="2"/>
  <c r="BV448" i="2" s="1"/>
  <c r="BM448" i="2"/>
  <c r="CC448" i="2" s="1"/>
  <c r="BK448" i="2"/>
  <c r="CA448" i="2" s="1"/>
  <c r="BJ448" i="2"/>
  <c r="BZ448" i="2" s="1"/>
  <c r="BG170" i="2"/>
  <c r="BW170" i="2" s="1"/>
  <c r="BO170" i="2"/>
  <c r="CE170" i="2" s="1"/>
  <c r="BD170" i="2"/>
  <c r="BT170" i="2" s="1"/>
  <c r="BE170" i="2"/>
  <c r="BU170" i="2" s="1"/>
  <c r="BJ170" i="2"/>
  <c r="BZ170" i="2" s="1"/>
  <c r="BN170" i="2"/>
  <c r="CD170" i="2" s="1"/>
  <c r="BM170" i="2"/>
  <c r="CC170" i="2" s="1"/>
  <c r="BL170" i="2"/>
  <c r="CB170" i="2" s="1"/>
  <c r="BK170" i="2"/>
  <c r="CA170" i="2" s="1"/>
  <c r="BH170" i="2"/>
  <c r="BX170" i="2" s="1"/>
  <c r="BF170" i="2"/>
  <c r="BV170" i="2" s="1"/>
  <c r="BI170" i="2"/>
  <c r="BY170" i="2" s="1"/>
  <c r="BI338" i="2"/>
  <c r="BY338" i="2" s="1"/>
  <c r="BK338" i="2"/>
  <c r="CA338" i="2" s="1"/>
  <c r="BJ338" i="2"/>
  <c r="BZ338" i="2" s="1"/>
  <c r="BO338" i="2"/>
  <c r="CE338" i="2" s="1"/>
  <c r="BN338" i="2"/>
  <c r="CD338" i="2" s="1"/>
  <c r="BD338" i="2"/>
  <c r="BT338" i="2" s="1"/>
  <c r="BE338" i="2"/>
  <c r="BU338" i="2" s="1"/>
  <c r="BF338" i="2"/>
  <c r="BV338" i="2" s="1"/>
  <c r="BG338" i="2"/>
  <c r="BW338" i="2" s="1"/>
  <c r="BH338" i="2"/>
  <c r="BX338" i="2" s="1"/>
  <c r="BM338" i="2"/>
  <c r="CC338" i="2" s="1"/>
  <c r="BL338" i="2"/>
  <c r="CB338" i="2" s="1"/>
  <c r="BH88" i="2"/>
  <c r="BX88" i="2" s="1"/>
  <c r="BI88" i="2"/>
  <c r="BY88" i="2" s="1"/>
  <c r="BN88" i="2"/>
  <c r="CD88" i="2" s="1"/>
  <c r="BK88" i="2"/>
  <c r="CA88" i="2" s="1"/>
  <c r="BJ88" i="2"/>
  <c r="BZ88" i="2" s="1"/>
  <c r="BO88" i="2"/>
  <c r="CE88" i="2" s="1"/>
  <c r="BG88" i="2"/>
  <c r="BW88" i="2" s="1"/>
  <c r="BM88" i="2"/>
  <c r="CC88" i="2" s="1"/>
  <c r="BL88" i="2"/>
  <c r="CB88" i="2" s="1"/>
  <c r="BD88" i="2"/>
  <c r="BT88" i="2" s="1"/>
  <c r="BE88" i="2"/>
  <c r="BU88" i="2" s="1"/>
  <c r="BF88" i="2"/>
  <c r="BV88" i="2" s="1"/>
  <c r="BH139" i="2"/>
  <c r="BX139" i="2" s="1"/>
  <c r="BI139" i="2"/>
  <c r="BY139" i="2" s="1"/>
  <c r="BN139" i="2"/>
  <c r="CD139" i="2" s="1"/>
  <c r="BJ139" i="2"/>
  <c r="BZ139" i="2" s="1"/>
  <c r="BM139" i="2"/>
  <c r="CC139" i="2" s="1"/>
  <c r="BL139" i="2"/>
  <c r="CB139" i="2" s="1"/>
  <c r="BO139" i="2"/>
  <c r="CE139" i="2" s="1"/>
  <c r="BG139" i="2"/>
  <c r="BW139" i="2" s="1"/>
  <c r="BD139" i="2"/>
  <c r="BT139" i="2" s="1"/>
  <c r="BE139" i="2"/>
  <c r="BU139" i="2" s="1"/>
  <c r="BF139" i="2"/>
  <c r="BV139" i="2" s="1"/>
  <c r="BK139" i="2"/>
  <c r="CA139" i="2" s="1"/>
  <c r="BH54" i="2"/>
  <c r="BX54" i="2" s="1"/>
  <c r="BI54" i="2"/>
  <c r="BY54" i="2" s="1"/>
  <c r="BN54" i="2"/>
  <c r="CD54" i="2" s="1"/>
  <c r="BF54" i="2"/>
  <c r="BV54" i="2" s="1"/>
  <c r="BG54" i="2"/>
  <c r="BW54" i="2" s="1"/>
  <c r="BL54" i="2"/>
  <c r="CB54" i="2" s="1"/>
  <c r="BJ54" i="2"/>
  <c r="BZ54" i="2" s="1"/>
  <c r="BE54" i="2"/>
  <c r="BU54" i="2" s="1"/>
  <c r="BK54" i="2"/>
  <c r="CA54" i="2" s="1"/>
  <c r="BM54" i="2"/>
  <c r="CC54" i="2" s="1"/>
  <c r="BO54" i="2"/>
  <c r="CE54" i="2" s="1"/>
  <c r="BD54" i="2"/>
  <c r="BT54" i="2" s="1"/>
  <c r="BH451" i="2"/>
  <c r="BX451" i="2" s="1"/>
  <c r="BI451" i="2"/>
  <c r="BY451" i="2" s="1"/>
  <c r="BK451" i="2"/>
  <c r="CA451" i="2" s="1"/>
  <c r="BO451" i="2"/>
  <c r="CE451" i="2" s="1"/>
  <c r="BD451" i="2"/>
  <c r="BT451" i="2" s="1"/>
  <c r="BG451" i="2"/>
  <c r="BW451" i="2" s="1"/>
  <c r="BJ451" i="2"/>
  <c r="BZ451" i="2" s="1"/>
  <c r="BM451" i="2"/>
  <c r="CC451" i="2" s="1"/>
  <c r="BN451" i="2"/>
  <c r="CD451" i="2" s="1"/>
  <c r="BL451" i="2"/>
  <c r="CB451" i="2" s="1"/>
  <c r="BE451" i="2"/>
  <c r="BU451" i="2" s="1"/>
  <c r="BF451" i="2"/>
  <c r="BV451" i="2" s="1"/>
  <c r="BG162" i="2"/>
  <c r="BW162" i="2" s="1"/>
  <c r="BH162" i="2"/>
  <c r="BX162" i="2" s="1"/>
  <c r="BI162" i="2"/>
  <c r="BY162" i="2" s="1"/>
  <c r="BL162" i="2"/>
  <c r="CB162" i="2" s="1"/>
  <c r="BJ162" i="2"/>
  <c r="BZ162" i="2" s="1"/>
  <c r="BO162" i="2"/>
  <c r="CE162" i="2" s="1"/>
  <c r="BD162" i="2"/>
  <c r="BT162" i="2" s="1"/>
  <c r="BE162" i="2"/>
  <c r="BU162" i="2" s="1"/>
  <c r="BF162" i="2"/>
  <c r="BV162" i="2" s="1"/>
  <c r="BN162" i="2"/>
  <c r="CD162" i="2" s="1"/>
  <c r="BM162" i="2"/>
  <c r="CC162" i="2" s="1"/>
  <c r="BK162" i="2"/>
  <c r="CA162" i="2" s="1"/>
  <c r="BG289" i="2"/>
  <c r="BW289" i="2" s="1"/>
  <c r="BH289" i="2"/>
  <c r="BX289" i="2" s="1"/>
  <c r="BI289" i="2"/>
  <c r="BY289" i="2" s="1"/>
  <c r="BL289" i="2"/>
  <c r="CB289" i="2" s="1"/>
  <c r="BK289" i="2"/>
  <c r="CA289" i="2" s="1"/>
  <c r="BE289" i="2"/>
  <c r="BU289" i="2" s="1"/>
  <c r="BF289" i="2"/>
  <c r="BV289" i="2" s="1"/>
  <c r="BN289" i="2"/>
  <c r="CD289" i="2" s="1"/>
  <c r="BO289" i="2"/>
  <c r="CE289" i="2" s="1"/>
  <c r="BD289" i="2"/>
  <c r="BT289" i="2" s="1"/>
  <c r="BJ289" i="2"/>
  <c r="BZ289" i="2" s="1"/>
  <c r="BM289" i="2"/>
  <c r="CC289" i="2" s="1"/>
  <c r="BG291" i="2"/>
  <c r="BW291" i="2" s="1"/>
  <c r="BH291" i="2"/>
  <c r="BX291" i="2" s="1"/>
  <c r="BI291" i="2"/>
  <c r="BY291" i="2" s="1"/>
  <c r="BL291" i="2"/>
  <c r="CB291" i="2" s="1"/>
  <c r="BM291" i="2"/>
  <c r="CC291" i="2" s="1"/>
  <c r="BD291" i="2"/>
  <c r="BT291" i="2" s="1"/>
  <c r="BE291" i="2"/>
  <c r="BU291" i="2" s="1"/>
  <c r="BF291" i="2"/>
  <c r="BV291" i="2" s="1"/>
  <c r="BN291" i="2"/>
  <c r="CD291" i="2" s="1"/>
  <c r="BJ291" i="2"/>
  <c r="BZ291" i="2" s="1"/>
  <c r="BK291" i="2"/>
  <c r="CA291" i="2" s="1"/>
  <c r="BO291" i="2"/>
  <c r="CE291" i="2" s="1"/>
  <c r="BG321" i="2"/>
  <c r="BW321" i="2" s="1"/>
  <c r="BH321" i="2"/>
  <c r="BX321" i="2" s="1"/>
  <c r="BI321" i="2"/>
  <c r="BY321" i="2" s="1"/>
  <c r="BF321" i="2"/>
  <c r="BV321" i="2" s="1"/>
  <c r="BJ321" i="2"/>
  <c r="BZ321" i="2" s="1"/>
  <c r="BL321" i="2"/>
  <c r="CB321" i="2" s="1"/>
  <c r="BO321" i="2"/>
  <c r="CE321" i="2" s="1"/>
  <c r="BD321" i="2"/>
  <c r="BT321" i="2" s="1"/>
  <c r="BM321" i="2"/>
  <c r="CC321" i="2" s="1"/>
  <c r="BE321" i="2"/>
  <c r="BU321" i="2" s="1"/>
  <c r="BK321" i="2"/>
  <c r="CA321" i="2" s="1"/>
  <c r="BN321" i="2"/>
  <c r="CD321" i="2" s="1"/>
  <c r="BM164" i="2"/>
  <c r="CC164" i="2" s="1"/>
  <c r="BL164" i="2"/>
  <c r="CB164" i="2" s="1"/>
  <c r="BO164" i="2"/>
  <c r="CE164" i="2" s="1"/>
  <c r="BD164" i="2"/>
  <c r="BT164" i="2" s="1"/>
  <c r="BE164" i="2"/>
  <c r="BU164" i="2" s="1"/>
  <c r="BF164" i="2"/>
  <c r="BV164" i="2" s="1"/>
  <c r="BN164" i="2"/>
  <c r="CD164" i="2" s="1"/>
  <c r="BJ164" i="2"/>
  <c r="BZ164" i="2" s="1"/>
  <c r="BI164" i="2"/>
  <c r="BY164" i="2" s="1"/>
  <c r="BK164" i="2"/>
  <c r="CA164" i="2" s="1"/>
  <c r="BG164" i="2"/>
  <c r="BW164" i="2" s="1"/>
  <c r="BH164" i="2"/>
  <c r="BX164" i="2" s="1"/>
  <c r="BG95" i="2"/>
  <c r="BW95" i="2" s="1"/>
  <c r="BH95" i="2"/>
  <c r="BX95" i="2" s="1"/>
  <c r="BI95" i="2"/>
  <c r="BY95" i="2" s="1"/>
  <c r="BD95" i="2"/>
  <c r="BT95" i="2" s="1"/>
  <c r="BE95" i="2"/>
  <c r="BU95" i="2" s="1"/>
  <c r="BF95" i="2"/>
  <c r="BV95" i="2" s="1"/>
  <c r="BN95" i="2"/>
  <c r="CD95" i="2" s="1"/>
  <c r="BM95" i="2"/>
  <c r="CC95" i="2" s="1"/>
  <c r="BO95" i="2"/>
  <c r="CE95" i="2" s="1"/>
  <c r="BK95" i="2"/>
  <c r="CA95" i="2" s="1"/>
  <c r="BJ95" i="2"/>
  <c r="BZ95" i="2" s="1"/>
  <c r="BL95" i="2"/>
  <c r="CB95" i="2" s="1"/>
  <c r="BK525" i="2"/>
  <c r="CA525" i="2" s="1"/>
  <c r="BM525" i="2"/>
  <c r="CC525" i="2" s="1"/>
  <c r="BN525" i="2"/>
  <c r="CD525" i="2" s="1"/>
  <c r="BE525" i="2"/>
  <c r="BU525" i="2" s="1"/>
  <c r="BF525" i="2"/>
  <c r="BV525" i="2" s="1"/>
  <c r="BG525" i="2"/>
  <c r="BW525" i="2" s="1"/>
  <c r="BH525" i="2"/>
  <c r="BX525" i="2" s="1"/>
  <c r="BO525" i="2"/>
  <c r="CE525" i="2" s="1"/>
  <c r="BD525" i="2"/>
  <c r="BT525" i="2" s="1"/>
  <c r="BI525" i="2"/>
  <c r="BY525" i="2" s="1"/>
  <c r="BJ525" i="2"/>
  <c r="BZ525" i="2" s="1"/>
  <c r="BL525" i="2"/>
  <c r="CB525" i="2" s="1"/>
  <c r="BL301" i="2"/>
  <c r="CB301" i="2" s="1"/>
  <c r="BJ301" i="2"/>
  <c r="BZ301" i="2" s="1"/>
  <c r="BK301" i="2"/>
  <c r="CA301" i="2" s="1"/>
  <c r="BO301" i="2"/>
  <c r="CE301" i="2" s="1"/>
  <c r="BD301" i="2"/>
  <c r="BT301" i="2" s="1"/>
  <c r="BE301" i="2"/>
  <c r="BU301" i="2" s="1"/>
  <c r="BH301" i="2"/>
  <c r="BX301" i="2" s="1"/>
  <c r="BF301" i="2"/>
  <c r="BV301" i="2" s="1"/>
  <c r="BG301" i="2"/>
  <c r="BW301" i="2" s="1"/>
  <c r="BI301" i="2"/>
  <c r="BY301" i="2" s="1"/>
  <c r="BN301" i="2"/>
  <c r="CD301" i="2" s="1"/>
  <c r="BM301" i="2"/>
  <c r="CC301" i="2" s="1"/>
  <c r="BL230" i="2"/>
  <c r="CB230" i="2" s="1"/>
  <c r="BK230" i="2"/>
  <c r="CA230" i="2" s="1"/>
  <c r="BM230" i="2"/>
  <c r="CC230" i="2" s="1"/>
  <c r="BI230" i="2"/>
  <c r="BY230" i="2" s="1"/>
  <c r="BN230" i="2"/>
  <c r="CD230" i="2" s="1"/>
  <c r="BJ230" i="2"/>
  <c r="BZ230" i="2" s="1"/>
  <c r="BH230" i="2"/>
  <c r="BX230" i="2" s="1"/>
  <c r="BO230" i="2"/>
  <c r="CE230" i="2" s="1"/>
  <c r="BD230" i="2"/>
  <c r="BT230" i="2" s="1"/>
  <c r="BE230" i="2"/>
  <c r="BU230" i="2" s="1"/>
  <c r="BF230" i="2"/>
  <c r="BV230" i="2" s="1"/>
  <c r="BG230" i="2"/>
  <c r="BW230" i="2" s="1"/>
  <c r="BL555" i="2"/>
  <c r="CB555" i="2" s="1"/>
  <c r="BJ555" i="2"/>
  <c r="BZ555" i="2" s="1"/>
  <c r="BM555" i="2"/>
  <c r="CC555" i="2" s="1"/>
  <c r="BN555" i="2"/>
  <c r="CD555" i="2" s="1"/>
  <c r="BO555" i="2"/>
  <c r="CE555" i="2" s="1"/>
  <c r="BD555" i="2"/>
  <c r="BT555" i="2" s="1"/>
  <c r="BK555" i="2"/>
  <c r="CA555" i="2" s="1"/>
  <c r="BE555" i="2"/>
  <c r="BU555" i="2" s="1"/>
  <c r="BF555" i="2"/>
  <c r="BV555" i="2" s="1"/>
  <c r="BG555" i="2"/>
  <c r="BW555" i="2" s="1"/>
  <c r="BH555" i="2"/>
  <c r="BX555" i="2" s="1"/>
  <c r="BI555" i="2"/>
  <c r="BY555" i="2" s="1"/>
  <c r="BM487" i="2"/>
  <c r="CC487" i="2" s="1"/>
  <c r="BJ487" i="2"/>
  <c r="BZ487" i="2" s="1"/>
  <c r="BK487" i="2"/>
  <c r="CA487" i="2" s="1"/>
  <c r="BL487" i="2"/>
  <c r="CB487" i="2" s="1"/>
  <c r="BO487" i="2"/>
  <c r="CE487" i="2" s="1"/>
  <c r="BD487" i="2"/>
  <c r="BT487" i="2" s="1"/>
  <c r="BI487" i="2"/>
  <c r="BY487" i="2" s="1"/>
  <c r="BE487" i="2"/>
  <c r="BU487" i="2" s="1"/>
  <c r="BF487" i="2"/>
  <c r="BV487" i="2" s="1"/>
  <c r="BG487" i="2"/>
  <c r="BW487" i="2" s="1"/>
  <c r="BH487" i="2"/>
  <c r="BX487" i="2" s="1"/>
  <c r="BN487" i="2"/>
  <c r="CD487" i="2" s="1"/>
  <c r="BM519" i="2"/>
  <c r="CC519" i="2" s="1"/>
  <c r="BK519" i="2"/>
  <c r="CA519" i="2" s="1"/>
  <c r="BL519" i="2"/>
  <c r="CB519" i="2" s="1"/>
  <c r="BE519" i="2"/>
  <c r="BU519" i="2" s="1"/>
  <c r="BF519" i="2"/>
  <c r="BV519" i="2" s="1"/>
  <c r="BG519" i="2"/>
  <c r="BW519" i="2" s="1"/>
  <c r="BO519" i="2"/>
  <c r="CE519" i="2" s="1"/>
  <c r="BD519" i="2"/>
  <c r="BT519" i="2" s="1"/>
  <c r="BH519" i="2"/>
  <c r="BX519" i="2" s="1"/>
  <c r="BI519" i="2"/>
  <c r="BY519" i="2" s="1"/>
  <c r="BN519" i="2"/>
  <c r="CD519" i="2" s="1"/>
  <c r="BJ519" i="2"/>
  <c r="BZ519" i="2" s="1"/>
  <c r="BM281" i="2"/>
  <c r="CC281" i="2" s="1"/>
  <c r="BK281" i="2"/>
  <c r="CA281" i="2" s="1"/>
  <c r="BJ281" i="2"/>
  <c r="BZ281" i="2" s="1"/>
  <c r="BO281" i="2"/>
  <c r="CE281" i="2" s="1"/>
  <c r="BD281" i="2"/>
  <c r="BT281" i="2" s="1"/>
  <c r="BE281" i="2"/>
  <c r="BU281" i="2" s="1"/>
  <c r="BN281" i="2"/>
  <c r="CD281" i="2" s="1"/>
  <c r="BF281" i="2"/>
  <c r="BV281" i="2" s="1"/>
  <c r="BL281" i="2"/>
  <c r="CB281" i="2" s="1"/>
  <c r="BG281" i="2"/>
  <c r="BW281" i="2" s="1"/>
  <c r="BH281" i="2"/>
  <c r="BX281" i="2" s="1"/>
  <c r="BI281" i="2"/>
  <c r="BY281" i="2" s="1"/>
  <c r="BK410" i="2"/>
  <c r="CA410" i="2" s="1"/>
  <c r="BM410" i="2"/>
  <c r="CC410" i="2" s="1"/>
  <c r="BJ410" i="2"/>
  <c r="BZ410" i="2" s="1"/>
  <c r="BO410" i="2"/>
  <c r="CE410" i="2" s="1"/>
  <c r="BD410" i="2"/>
  <c r="BT410" i="2" s="1"/>
  <c r="BG410" i="2"/>
  <c r="BW410" i="2" s="1"/>
  <c r="BH410" i="2"/>
  <c r="BX410" i="2" s="1"/>
  <c r="BI410" i="2"/>
  <c r="BY410" i="2" s="1"/>
  <c r="BN410" i="2"/>
  <c r="CD410" i="2" s="1"/>
  <c r="BL410" i="2"/>
  <c r="CB410" i="2" s="1"/>
  <c r="BE410" i="2"/>
  <c r="BU410" i="2" s="1"/>
  <c r="BF410" i="2"/>
  <c r="BV410" i="2" s="1"/>
  <c r="BM316" i="2"/>
  <c r="CC316" i="2" s="1"/>
  <c r="BJ316" i="2"/>
  <c r="BZ316" i="2" s="1"/>
  <c r="BN316" i="2"/>
  <c r="CD316" i="2" s="1"/>
  <c r="BI316" i="2"/>
  <c r="BY316" i="2" s="1"/>
  <c r="BK316" i="2"/>
  <c r="CA316" i="2" s="1"/>
  <c r="BL316" i="2"/>
  <c r="CB316" i="2" s="1"/>
  <c r="BE316" i="2"/>
  <c r="BU316" i="2" s="1"/>
  <c r="BF316" i="2"/>
  <c r="BV316" i="2" s="1"/>
  <c r="BG316" i="2"/>
  <c r="BW316" i="2" s="1"/>
  <c r="BO316" i="2"/>
  <c r="CE316" i="2" s="1"/>
  <c r="BD316" i="2"/>
  <c r="BT316" i="2" s="1"/>
  <c r="BH316" i="2"/>
  <c r="BX316" i="2" s="1"/>
  <c r="BK454" i="2"/>
  <c r="CA454" i="2" s="1"/>
  <c r="BJ454" i="2"/>
  <c r="BZ454" i="2" s="1"/>
  <c r="BM454" i="2"/>
  <c r="CC454" i="2" s="1"/>
  <c r="BL454" i="2"/>
  <c r="CB454" i="2" s="1"/>
  <c r="BD454" i="2"/>
  <c r="BT454" i="2" s="1"/>
  <c r="BI454" i="2"/>
  <c r="BY454" i="2" s="1"/>
  <c r="BO454" i="2"/>
  <c r="CE454" i="2" s="1"/>
  <c r="BE454" i="2"/>
  <c r="BU454" i="2" s="1"/>
  <c r="BF454" i="2"/>
  <c r="BV454" i="2" s="1"/>
  <c r="BG454" i="2"/>
  <c r="BW454" i="2" s="1"/>
  <c r="BH454" i="2"/>
  <c r="BX454" i="2" s="1"/>
  <c r="BN454" i="2"/>
  <c r="CD454" i="2" s="1"/>
  <c r="BO237" i="2"/>
  <c r="CE237" i="2" s="1"/>
  <c r="BL237" i="2"/>
  <c r="CB237" i="2" s="1"/>
  <c r="BJ237" i="2"/>
  <c r="BZ237" i="2" s="1"/>
  <c r="BK237" i="2"/>
  <c r="CA237" i="2" s="1"/>
  <c r="BD237" i="2"/>
  <c r="BT237" i="2" s="1"/>
  <c r="BF237" i="2"/>
  <c r="BV237" i="2" s="1"/>
  <c r="BG237" i="2"/>
  <c r="BW237" i="2" s="1"/>
  <c r="BH237" i="2"/>
  <c r="BX237" i="2" s="1"/>
  <c r="BI237" i="2"/>
  <c r="BY237" i="2" s="1"/>
  <c r="BN237" i="2"/>
  <c r="CD237" i="2" s="1"/>
  <c r="BM237" i="2"/>
  <c r="CC237" i="2" s="1"/>
  <c r="BE237" i="2"/>
  <c r="BU237" i="2" s="1"/>
  <c r="BO368" i="2"/>
  <c r="CE368" i="2" s="1"/>
  <c r="BM368" i="2"/>
  <c r="CC368" i="2" s="1"/>
  <c r="BJ368" i="2"/>
  <c r="BZ368" i="2" s="1"/>
  <c r="BL368" i="2"/>
  <c r="CB368" i="2" s="1"/>
  <c r="BG368" i="2"/>
  <c r="BW368" i="2" s="1"/>
  <c r="BH368" i="2"/>
  <c r="BX368" i="2" s="1"/>
  <c r="BD368" i="2"/>
  <c r="BT368" i="2" s="1"/>
  <c r="BE368" i="2"/>
  <c r="BU368" i="2" s="1"/>
  <c r="BK368" i="2"/>
  <c r="CA368" i="2" s="1"/>
  <c r="BF368" i="2"/>
  <c r="BV368" i="2" s="1"/>
  <c r="BI368" i="2"/>
  <c r="BY368" i="2" s="1"/>
  <c r="BN368" i="2"/>
  <c r="CD368" i="2" s="1"/>
  <c r="BL269" i="2"/>
  <c r="CB269" i="2" s="1"/>
  <c r="BJ269" i="2"/>
  <c r="BZ269" i="2" s="1"/>
  <c r="BK269" i="2"/>
  <c r="CA269" i="2" s="1"/>
  <c r="BM269" i="2"/>
  <c r="CC269" i="2" s="1"/>
  <c r="BE269" i="2"/>
  <c r="BU269" i="2" s="1"/>
  <c r="BD269" i="2"/>
  <c r="BT269" i="2" s="1"/>
  <c r="BG269" i="2"/>
  <c r="BW269" i="2" s="1"/>
  <c r="BF269" i="2"/>
  <c r="BV269" i="2" s="1"/>
  <c r="BI269" i="2"/>
  <c r="BY269" i="2" s="1"/>
  <c r="BO269" i="2"/>
  <c r="CE269" i="2" s="1"/>
  <c r="BH269" i="2"/>
  <c r="BX269" i="2" s="1"/>
  <c r="BN269" i="2"/>
  <c r="CD269" i="2" s="1"/>
  <c r="BH456" i="2"/>
  <c r="BX456" i="2" s="1"/>
  <c r="BI456" i="2"/>
  <c r="BY456" i="2" s="1"/>
  <c r="BL456" i="2"/>
  <c r="CB456" i="2" s="1"/>
  <c r="BM456" i="2"/>
  <c r="CC456" i="2" s="1"/>
  <c r="BE456" i="2"/>
  <c r="BU456" i="2" s="1"/>
  <c r="BG456" i="2"/>
  <c r="BW456" i="2" s="1"/>
  <c r="BF456" i="2"/>
  <c r="BV456" i="2" s="1"/>
  <c r="BN456" i="2"/>
  <c r="CD456" i="2" s="1"/>
  <c r="BJ456" i="2"/>
  <c r="BZ456" i="2" s="1"/>
  <c r="BK456" i="2"/>
  <c r="CA456" i="2" s="1"/>
  <c r="BD456" i="2"/>
  <c r="BT456" i="2" s="1"/>
  <c r="BO456" i="2"/>
  <c r="CE456" i="2" s="1"/>
  <c r="BD277" i="2"/>
  <c r="BT277" i="2" s="1"/>
  <c r="BE277" i="2"/>
  <c r="BU277" i="2" s="1"/>
  <c r="BF277" i="2"/>
  <c r="BV277" i="2" s="1"/>
  <c r="BM277" i="2"/>
  <c r="CC277" i="2" s="1"/>
  <c r="BL277" i="2"/>
  <c r="CB277" i="2" s="1"/>
  <c r="BO277" i="2"/>
  <c r="CE277" i="2" s="1"/>
  <c r="BK277" i="2"/>
  <c r="CA277" i="2" s="1"/>
  <c r="BJ277" i="2"/>
  <c r="BZ277" i="2" s="1"/>
  <c r="BG277" i="2"/>
  <c r="BW277" i="2" s="1"/>
  <c r="BH277" i="2"/>
  <c r="BX277" i="2" s="1"/>
  <c r="BI277" i="2"/>
  <c r="BY277" i="2" s="1"/>
  <c r="BN277" i="2"/>
  <c r="CD277" i="2" s="1"/>
  <c r="BH166" i="2"/>
  <c r="BX166" i="2" s="1"/>
  <c r="BL166" i="2"/>
  <c r="CB166" i="2" s="1"/>
  <c r="BF166" i="2"/>
  <c r="BV166" i="2" s="1"/>
  <c r="BG166" i="2"/>
  <c r="BW166" i="2" s="1"/>
  <c r="BI166" i="2"/>
  <c r="BY166" i="2" s="1"/>
  <c r="BD166" i="2"/>
  <c r="BT166" i="2" s="1"/>
  <c r="BE166" i="2"/>
  <c r="BU166" i="2" s="1"/>
  <c r="BN166" i="2"/>
  <c r="CD166" i="2" s="1"/>
  <c r="BO166" i="2"/>
  <c r="CE166" i="2" s="1"/>
  <c r="BM166" i="2"/>
  <c r="CC166" i="2" s="1"/>
  <c r="BK166" i="2"/>
  <c r="CA166" i="2" s="1"/>
  <c r="BJ166" i="2"/>
  <c r="BZ166" i="2" s="1"/>
  <c r="BE478" i="2"/>
  <c r="BU478" i="2" s="1"/>
  <c r="BF478" i="2"/>
  <c r="BV478" i="2" s="1"/>
  <c r="BG478" i="2"/>
  <c r="BW478" i="2" s="1"/>
  <c r="BO478" i="2"/>
  <c r="CE478" i="2" s="1"/>
  <c r="BD478" i="2"/>
  <c r="BT478" i="2" s="1"/>
  <c r="BH478" i="2"/>
  <c r="BX478" i="2" s="1"/>
  <c r="BI478" i="2"/>
  <c r="BY478" i="2" s="1"/>
  <c r="BN478" i="2"/>
  <c r="CD478" i="2" s="1"/>
  <c r="BL478" i="2"/>
  <c r="CB478" i="2" s="1"/>
  <c r="BJ478" i="2"/>
  <c r="BZ478" i="2" s="1"/>
  <c r="BM478" i="2"/>
  <c r="CC478" i="2" s="1"/>
  <c r="BK478" i="2"/>
  <c r="CA478" i="2" s="1"/>
  <c r="BL247" i="2"/>
  <c r="CB247" i="2" s="1"/>
  <c r="BJ247" i="2"/>
  <c r="BZ247" i="2" s="1"/>
  <c r="BM247" i="2"/>
  <c r="CC247" i="2" s="1"/>
  <c r="BH247" i="2"/>
  <c r="BX247" i="2" s="1"/>
  <c r="BI247" i="2"/>
  <c r="BY247" i="2" s="1"/>
  <c r="BN247" i="2"/>
  <c r="CD247" i="2" s="1"/>
  <c r="BO247" i="2"/>
  <c r="CE247" i="2" s="1"/>
  <c r="BD247" i="2"/>
  <c r="BT247" i="2" s="1"/>
  <c r="BE247" i="2"/>
  <c r="BU247" i="2" s="1"/>
  <c r="BF247" i="2"/>
  <c r="BV247" i="2" s="1"/>
  <c r="BG247" i="2"/>
  <c r="BW247" i="2" s="1"/>
  <c r="BK247" i="2"/>
  <c r="CA247" i="2" s="1"/>
  <c r="BH25" i="2"/>
  <c r="BX25" i="2" s="1"/>
  <c r="BI25" i="2"/>
  <c r="BY25" i="2" s="1"/>
  <c r="BN25" i="2"/>
  <c r="CD25" i="2" s="1"/>
  <c r="BM25" i="2"/>
  <c r="CC25" i="2" s="1"/>
  <c r="BL25" i="2"/>
  <c r="CB25" i="2" s="1"/>
  <c r="BK25" i="2"/>
  <c r="CA25" i="2" s="1"/>
  <c r="BJ25" i="2"/>
  <c r="BZ25" i="2" s="1"/>
  <c r="BF25" i="2"/>
  <c r="BV25" i="2" s="1"/>
  <c r="BE25" i="2"/>
  <c r="BU25" i="2" s="1"/>
  <c r="BO25" i="2"/>
  <c r="CE25" i="2" s="1"/>
  <c r="BD25" i="2"/>
  <c r="BT25" i="2" s="1"/>
  <c r="BG25" i="2"/>
  <c r="BW25" i="2" s="1"/>
  <c r="BK495" i="2"/>
  <c r="CA495" i="2" s="1"/>
  <c r="BL495" i="2"/>
  <c r="CB495" i="2" s="1"/>
  <c r="BM495" i="2"/>
  <c r="CC495" i="2" s="1"/>
  <c r="BE495" i="2"/>
  <c r="BU495" i="2" s="1"/>
  <c r="BN495" i="2"/>
  <c r="CD495" i="2" s="1"/>
  <c r="BO495" i="2"/>
  <c r="CE495" i="2" s="1"/>
  <c r="BD495" i="2"/>
  <c r="BT495" i="2" s="1"/>
  <c r="BJ495" i="2"/>
  <c r="BZ495" i="2" s="1"/>
  <c r="BH495" i="2"/>
  <c r="BX495" i="2" s="1"/>
  <c r="BF495" i="2"/>
  <c r="BV495" i="2" s="1"/>
  <c r="BG495" i="2"/>
  <c r="BW495" i="2" s="1"/>
  <c r="BI495" i="2"/>
  <c r="BY495" i="2" s="1"/>
  <c r="BO152" i="2"/>
  <c r="CE152" i="2" s="1"/>
  <c r="BJ152" i="2"/>
  <c r="BZ152" i="2" s="1"/>
  <c r="BD152" i="2"/>
  <c r="BT152" i="2" s="1"/>
  <c r="BE152" i="2"/>
  <c r="BU152" i="2" s="1"/>
  <c r="BL152" i="2"/>
  <c r="CB152" i="2" s="1"/>
  <c r="BF152" i="2"/>
  <c r="BV152" i="2" s="1"/>
  <c r="BG152" i="2"/>
  <c r="BW152" i="2" s="1"/>
  <c r="BH152" i="2"/>
  <c r="BX152" i="2" s="1"/>
  <c r="BI152" i="2"/>
  <c r="BY152" i="2" s="1"/>
  <c r="BN152" i="2"/>
  <c r="CD152" i="2" s="1"/>
  <c r="BM152" i="2"/>
  <c r="CC152" i="2" s="1"/>
  <c r="BK152" i="2"/>
  <c r="CA152" i="2" s="1"/>
  <c r="BE303" i="2"/>
  <c r="BU303" i="2" s="1"/>
  <c r="BG303" i="2"/>
  <c r="BW303" i="2" s="1"/>
  <c r="BO303" i="2"/>
  <c r="CE303" i="2" s="1"/>
  <c r="BD303" i="2"/>
  <c r="BT303" i="2" s="1"/>
  <c r="BF303" i="2"/>
  <c r="BV303" i="2" s="1"/>
  <c r="BH303" i="2"/>
  <c r="BX303" i="2" s="1"/>
  <c r="BI303" i="2"/>
  <c r="BY303" i="2" s="1"/>
  <c r="BJ303" i="2"/>
  <c r="BZ303" i="2" s="1"/>
  <c r="BM303" i="2"/>
  <c r="CC303" i="2" s="1"/>
  <c r="BL303" i="2"/>
  <c r="CB303" i="2" s="1"/>
  <c r="BK303" i="2"/>
  <c r="CA303" i="2" s="1"/>
  <c r="BN303" i="2"/>
  <c r="CD303" i="2" s="1"/>
  <c r="BD369" i="2"/>
  <c r="BT369" i="2" s="1"/>
  <c r="BE369" i="2"/>
  <c r="BU369" i="2" s="1"/>
  <c r="BF369" i="2"/>
  <c r="BV369" i="2" s="1"/>
  <c r="BN369" i="2"/>
  <c r="CD369" i="2" s="1"/>
  <c r="BM369" i="2"/>
  <c r="CC369" i="2" s="1"/>
  <c r="BI369" i="2"/>
  <c r="BY369" i="2" s="1"/>
  <c r="BJ369" i="2"/>
  <c r="BZ369" i="2" s="1"/>
  <c r="BO369" i="2"/>
  <c r="CE369" i="2" s="1"/>
  <c r="BG369" i="2"/>
  <c r="BW369" i="2" s="1"/>
  <c r="BH369" i="2"/>
  <c r="BX369" i="2" s="1"/>
  <c r="BL369" i="2"/>
  <c r="CB369" i="2" s="1"/>
  <c r="BK369" i="2"/>
  <c r="CA369" i="2" s="1"/>
  <c r="BD72" i="2"/>
  <c r="BT72" i="2" s="1"/>
  <c r="BE72" i="2"/>
  <c r="BU72" i="2" s="1"/>
  <c r="BF72" i="2"/>
  <c r="BV72" i="2" s="1"/>
  <c r="BM72" i="2"/>
  <c r="CC72" i="2" s="1"/>
  <c r="BK72" i="2"/>
  <c r="CA72" i="2" s="1"/>
  <c r="BL72" i="2"/>
  <c r="CB72" i="2" s="1"/>
  <c r="BJ72" i="2"/>
  <c r="BZ72" i="2" s="1"/>
  <c r="BN72" i="2"/>
  <c r="CD72" i="2" s="1"/>
  <c r="BO72" i="2"/>
  <c r="CE72" i="2" s="1"/>
  <c r="BG72" i="2"/>
  <c r="BW72" i="2" s="1"/>
  <c r="BH72" i="2"/>
  <c r="BX72" i="2" s="1"/>
  <c r="BI72" i="2"/>
  <c r="BY72" i="2" s="1"/>
  <c r="BD377" i="2"/>
  <c r="BT377" i="2" s="1"/>
  <c r="BE377" i="2"/>
  <c r="BU377" i="2" s="1"/>
  <c r="BF377" i="2"/>
  <c r="BV377" i="2" s="1"/>
  <c r="BO377" i="2"/>
  <c r="CE377" i="2" s="1"/>
  <c r="BK377" i="2"/>
  <c r="CA377" i="2" s="1"/>
  <c r="BL377" i="2"/>
  <c r="CB377" i="2" s="1"/>
  <c r="BJ377" i="2"/>
  <c r="BZ377" i="2" s="1"/>
  <c r="BH377" i="2"/>
  <c r="BX377" i="2" s="1"/>
  <c r="BN377" i="2"/>
  <c r="CD377" i="2" s="1"/>
  <c r="BI377" i="2"/>
  <c r="BY377" i="2" s="1"/>
  <c r="BM377" i="2"/>
  <c r="CC377" i="2" s="1"/>
  <c r="BG377" i="2"/>
  <c r="BW377" i="2" s="1"/>
  <c r="BD445" i="2"/>
  <c r="BT445" i="2" s="1"/>
  <c r="BE445" i="2"/>
  <c r="BU445" i="2" s="1"/>
  <c r="BF445" i="2"/>
  <c r="BV445" i="2" s="1"/>
  <c r="BK445" i="2"/>
  <c r="CA445" i="2" s="1"/>
  <c r="BH445" i="2"/>
  <c r="BX445" i="2" s="1"/>
  <c r="BN445" i="2"/>
  <c r="CD445" i="2" s="1"/>
  <c r="BJ445" i="2"/>
  <c r="BZ445" i="2" s="1"/>
  <c r="BO445" i="2"/>
  <c r="CE445" i="2" s="1"/>
  <c r="BG445" i="2"/>
  <c r="BW445" i="2" s="1"/>
  <c r="BI445" i="2"/>
  <c r="BY445" i="2" s="1"/>
  <c r="BL445" i="2"/>
  <c r="CB445" i="2" s="1"/>
  <c r="BM445" i="2"/>
  <c r="CC445" i="2" s="1"/>
  <c r="BD36" i="2"/>
  <c r="BT36" i="2" s="1"/>
  <c r="BE36" i="2"/>
  <c r="BU36" i="2" s="1"/>
  <c r="BF36" i="2"/>
  <c r="BV36" i="2" s="1"/>
  <c r="BN36" i="2"/>
  <c r="CD36" i="2" s="1"/>
  <c r="BO36" i="2"/>
  <c r="CE36" i="2" s="1"/>
  <c r="BK36" i="2"/>
  <c r="CA36" i="2" s="1"/>
  <c r="BG36" i="2"/>
  <c r="BW36" i="2" s="1"/>
  <c r="BH36" i="2"/>
  <c r="BX36" i="2" s="1"/>
  <c r="BI36" i="2"/>
  <c r="BY36" i="2" s="1"/>
  <c r="BM36" i="2"/>
  <c r="CC36" i="2" s="1"/>
  <c r="BJ36" i="2"/>
  <c r="BZ36" i="2" s="1"/>
  <c r="BL36" i="2"/>
  <c r="CB36" i="2" s="1"/>
  <c r="BO176" i="2"/>
  <c r="CE176" i="2" s="1"/>
  <c r="BD176" i="2"/>
  <c r="BT176" i="2" s="1"/>
  <c r="BE176" i="2"/>
  <c r="BU176" i="2" s="1"/>
  <c r="BF176" i="2"/>
  <c r="BV176" i="2" s="1"/>
  <c r="BG176" i="2"/>
  <c r="BW176" i="2" s="1"/>
  <c r="BH176" i="2"/>
  <c r="BX176" i="2" s="1"/>
  <c r="BI176" i="2"/>
  <c r="BY176" i="2" s="1"/>
  <c r="BN176" i="2"/>
  <c r="CD176" i="2" s="1"/>
  <c r="BM176" i="2"/>
  <c r="CC176" i="2" s="1"/>
  <c r="BK176" i="2"/>
  <c r="CA176" i="2" s="1"/>
  <c r="BL176" i="2"/>
  <c r="CB176" i="2" s="1"/>
  <c r="BJ176" i="2"/>
  <c r="BZ176" i="2" s="1"/>
  <c r="BO403" i="2"/>
  <c r="CE403" i="2" s="1"/>
  <c r="BD403" i="2"/>
  <c r="BT403" i="2" s="1"/>
  <c r="BE403" i="2"/>
  <c r="BU403" i="2" s="1"/>
  <c r="BM403" i="2"/>
  <c r="CC403" i="2" s="1"/>
  <c r="BL403" i="2"/>
  <c r="CB403" i="2" s="1"/>
  <c r="BF403" i="2"/>
  <c r="BV403" i="2" s="1"/>
  <c r="BG403" i="2"/>
  <c r="BW403" i="2" s="1"/>
  <c r="BH403" i="2"/>
  <c r="BX403" i="2" s="1"/>
  <c r="BI403" i="2"/>
  <c r="BY403" i="2" s="1"/>
  <c r="BN403" i="2"/>
  <c r="CD403" i="2" s="1"/>
  <c r="BK403" i="2"/>
  <c r="CA403" i="2" s="1"/>
  <c r="BJ403" i="2"/>
  <c r="BZ403" i="2" s="1"/>
  <c r="BO467" i="2"/>
  <c r="CE467" i="2" s="1"/>
  <c r="BD467" i="2"/>
  <c r="BT467" i="2" s="1"/>
  <c r="BE467" i="2"/>
  <c r="BU467" i="2" s="1"/>
  <c r="BF467" i="2"/>
  <c r="BV467" i="2" s="1"/>
  <c r="BG467" i="2"/>
  <c r="BW467" i="2" s="1"/>
  <c r="BH467" i="2"/>
  <c r="BX467" i="2" s="1"/>
  <c r="BI467" i="2"/>
  <c r="BY467" i="2" s="1"/>
  <c r="BJ467" i="2"/>
  <c r="BZ467" i="2" s="1"/>
  <c r="BL467" i="2"/>
  <c r="CB467" i="2" s="1"/>
  <c r="BK467" i="2"/>
  <c r="CA467" i="2" s="1"/>
  <c r="BN467" i="2"/>
  <c r="CD467" i="2" s="1"/>
  <c r="BM467" i="2"/>
  <c r="CC467" i="2" s="1"/>
  <c r="BO309" i="2"/>
  <c r="CE309" i="2" s="1"/>
  <c r="BD309" i="2"/>
  <c r="BT309" i="2" s="1"/>
  <c r="BE309" i="2"/>
  <c r="BU309" i="2" s="1"/>
  <c r="BM309" i="2"/>
  <c r="CC309" i="2" s="1"/>
  <c r="BL309" i="2"/>
  <c r="CB309" i="2" s="1"/>
  <c r="BJ309" i="2"/>
  <c r="BZ309" i="2" s="1"/>
  <c r="BK309" i="2"/>
  <c r="CA309" i="2" s="1"/>
  <c r="BI309" i="2"/>
  <c r="BY309" i="2" s="1"/>
  <c r="BH309" i="2"/>
  <c r="BX309" i="2" s="1"/>
  <c r="BN309" i="2"/>
  <c r="CD309" i="2" s="1"/>
  <c r="BF309" i="2"/>
  <c r="BV309" i="2" s="1"/>
  <c r="BG309" i="2"/>
  <c r="BW309" i="2" s="1"/>
  <c r="BO337" i="2"/>
  <c r="CE337" i="2" s="1"/>
  <c r="BD337" i="2"/>
  <c r="BT337" i="2" s="1"/>
  <c r="BE337" i="2"/>
  <c r="BU337" i="2" s="1"/>
  <c r="BG337" i="2"/>
  <c r="BW337" i="2" s="1"/>
  <c r="BH337" i="2"/>
  <c r="BX337" i="2" s="1"/>
  <c r="BI337" i="2"/>
  <c r="BY337" i="2" s="1"/>
  <c r="BF337" i="2"/>
  <c r="BV337" i="2" s="1"/>
  <c r="BN337" i="2"/>
  <c r="CD337" i="2" s="1"/>
  <c r="BJ337" i="2"/>
  <c r="BZ337" i="2" s="1"/>
  <c r="BL337" i="2"/>
  <c r="CB337" i="2" s="1"/>
  <c r="BK337" i="2"/>
  <c r="CA337" i="2" s="1"/>
  <c r="BM337" i="2"/>
  <c r="CC337" i="2" s="1"/>
  <c r="BG129" i="2"/>
  <c r="BW129" i="2" s="1"/>
  <c r="BF129" i="2"/>
  <c r="BV129" i="2" s="1"/>
  <c r="BH129" i="2"/>
  <c r="BX129" i="2" s="1"/>
  <c r="BI129" i="2"/>
  <c r="BY129" i="2" s="1"/>
  <c r="BJ129" i="2"/>
  <c r="BZ129" i="2" s="1"/>
  <c r="BO129" i="2"/>
  <c r="CE129" i="2" s="1"/>
  <c r="BM129" i="2"/>
  <c r="CC129" i="2" s="1"/>
  <c r="BN129" i="2"/>
  <c r="CD129" i="2" s="1"/>
  <c r="BK129" i="2"/>
  <c r="CA129" i="2" s="1"/>
  <c r="BD129" i="2"/>
  <c r="BT129" i="2" s="1"/>
  <c r="BE129" i="2"/>
  <c r="BU129" i="2" s="1"/>
  <c r="BL129" i="2"/>
  <c r="CB129" i="2" s="1"/>
  <c r="BI34" i="2"/>
  <c r="BY34" i="2" s="1"/>
  <c r="BN34" i="2"/>
  <c r="CD34" i="2" s="1"/>
  <c r="BL34" i="2"/>
  <c r="CB34" i="2" s="1"/>
  <c r="BF34" i="2"/>
  <c r="BV34" i="2" s="1"/>
  <c r="BG34" i="2"/>
  <c r="BW34" i="2" s="1"/>
  <c r="BH34" i="2"/>
  <c r="BX34" i="2" s="1"/>
  <c r="BE34" i="2"/>
  <c r="BU34" i="2" s="1"/>
  <c r="BM34" i="2"/>
  <c r="CC34" i="2" s="1"/>
  <c r="BO34" i="2"/>
  <c r="CE34" i="2" s="1"/>
  <c r="BD34" i="2"/>
  <c r="BT34" i="2" s="1"/>
  <c r="BK34" i="2"/>
  <c r="CA34" i="2" s="1"/>
  <c r="BJ34" i="2"/>
  <c r="BZ34" i="2" s="1"/>
  <c r="BH26" i="2"/>
  <c r="BX26" i="2" s="1"/>
  <c r="BI26" i="2"/>
  <c r="BY26" i="2" s="1"/>
  <c r="BN26" i="2"/>
  <c r="CD26" i="2" s="1"/>
  <c r="BF26" i="2"/>
  <c r="BV26" i="2" s="1"/>
  <c r="BG26" i="2"/>
  <c r="BW26" i="2" s="1"/>
  <c r="BM26" i="2"/>
  <c r="CC26" i="2" s="1"/>
  <c r="BJ26" i="2"/>
  <c r="BZ26" i="2" s="1"/>
  <c r="BK26" i="2"/>
  <c r="CA26" i="2" s="1"/>
  <c r="BL26" i="2"/>
  <c r="CB26" i="2" s="1"/>
  <c r="BD26" i="2"/>
  <c r="BT26" i="2" s="1"/>
  <c r="BE26" i="2"/>
  <c r="BU26" i="2" s="1"/>
  <c r="BO26" i="2"/>
  <c r="CE26" i="2" s="1"/>
  <c r="BH544" i="2"/>
  <c r="BX544" i="2" s="1"/>
  <c r="BI544" i="2"/>
  <c r="BY544" i="2" s="1"/>
  <c r="BN544" i="2"/>
  <c r="CD544" i="2" s="1"/>
  <c r="BJ544" i="2"/>
  <c r="BZ544" i="2" s="1"/>
  <c r="BF544" i="2"/>
  <c r="BV544" i="2" s="1"/>
  <c r="BG544" i="2"/>
  <c r="BW544" i="2" s="1"/>
  <c r="BM544" i="2"/>
  <c r="CC544" i="2" s="1"/>
  <c r="BE544" i="2"/>
  <c r="BU544" i="2" s="1"/>
  <c r="BO544" i="2"/>
  <c r="CE544" i="2" s="1"/>
  <c r="BD544" i="2"/>
  <c r="BT544" i="2" s="1"/>
  <c r="BL544" i="2"/>
  <c r="CB544" i="2" s="1"/>
  <c r="BK544" i="2"/>
  <c r="CA544" i="2" s="1"/>
  <c r="BH121" i="2"/>
  <c r="BX121" i="2" s="1"/>
  <c r="BI121" i="2"/>
  <c r="BY121" i="2" s="1"/>
  <c r="BN121" i="2"/>
  <c r="CD121" i="2" s="1"/>
  <c r="BG121" i="2"/>
  <c r="BW121" i="2" s="1"/>
  <c r="BM121" i="2"/>
  <c r="CC121" i="2" s="1"/>
  <c r="BL121" i="2"/>
  <c r="CB121" i="2" s="1"/>
  <c r="BJ121" i="2"/>
  <c r="BZ121" i="2" s="1"/>
  <c r="BF121" i="2"/>
  <c r="BV121" i="2" s="1"/>
  <c r="BK121" i="2"/>
  <c r="CA121" i="2" s="1"/>
  <c r="BO121" i="2"/>
  <c r="CE121" i="2" s="1"/>
  <c r="BD121" i="2"/>
  <c r="BT121" i="2" s="1"/>
  <c r="BE121" i="2"/>
  <c r="BU121" i="2" s="1"/>
  <c r="BH189" i="2"/>
  <c r="BX189" i="2" s="1"/>
  <c r="BI189" i="2"/>
  <c r="BY189" i="2" s="1"/>
  <c r="BN189" i="2"/>
  <c r="CD189" i="2" s="1"/>
  <c r="BM189" i="2"/>
  <c r="CC189" i="2" s="1"/>
  <c r="BF189" i="2"/>
  <c r="BV189" i="2" s="1"/>
  <c r="BG189" i="2"/>
  <c r="BW189" i="2" s="1"/>
  <c r="BL189" i="2"/>
  <c r="CB189" i="2" s="1"/>
  <c r="BE189" i="2"/>
  <c r="BU189" i="2" s="1"/>
  <c r="BO189" i="2"/>
  <c r="CE189" i="2" s="1"/>
  <c r="BD189" i="2"/>
  <c r="BT189" i="2" s="1"/>
  <c r="BK189" i="2"/>
  <c r="CA189" i="2" s="1"/>
  <c r="BJ189" i="2"/>
  <c r="BZ189" i="2" s="1"/>
  <c r="BG507" i="2"/>
  <c r="BW507" i="2" s="1"/>
  <c r="BH507" i="2"/>
  <c r="BX507" i="2" s="1"/>
  <c r="BI507" i="2"/>
  <c r="BY507" i="2" s="1"/>
  <c r="BN507" i="2"/>
  <c r="CD507" i="2" s="1"/>
  <c r="BL507" i="2"/>
  <c r="CB507" i="2" s="1"/>
  <c r="BM507" i="2"/>
  <c r="CC507" i="2" s="1"/>
  <c r="BK507" i="2"/>
  <c r="CA507" i="2" s="1"/>
  <c r="BE507" i="2"/>
  <c r="BU507" i="2" s="1"/>
  <c r="BO507" i="2"/>
  <c r="CE507" i="2" s="1"/>
  <c r="BD507" i="2"/>
  <c r="BT507" i="2" s="1"/>
  <c r="BF507" i="2"/>
  <c r="BV507" i="2" s="1"/>
  <c r="BJ507" i="2"/>
  <c r="BZ507" i="2" s="1"/>
  <c r="BG287" i="2"/>
  <c r="BW287" i="2" s="1"/>
  <c r="BH287" i="2"/>
  <c r="BX287" i="2" s="1"/>
  <c r="BI287" i="2"/>
  <c r="BY287" i="2" s="1"/>
  <c r="BJ287" i="2"/>
  <c r="BZ287" i="2" s="1"/>
  <c r="BO287" i="2"/>
  <c r="CE287" i="2" s="1"/>
  <c r="BD287" i="2"/>
  <c r="BT287" i="2" s="1"/>
  <c r="BE287" i="2"/>
  <c r="BU287" i="2" s="1"/>
  <c r="BF287" i="2"/>
  <c r="BV287" i="2" s="1"/>
  <c r="BN287" i="2"/>
  <c r="CD287" i="2" s="1"/>
  <c r="BM287" i="2"/>
  <c r="CC287" i="2" s="1"/>
  <c r="BL287" i="2"/>
  <c r="CB287" i="2" s="1"/>
  <c r="BK287" i="2"/>
  <c r="CA287" i="2" s="1"/>
  <c r="BG283" i="2"/>
  <c r="BW283" i="2" s="1"/>
  <c r="BH283" i="2"/>
  <c r="BX283" i="2" s="1"/>
  <c r="BI283" i="2"/>
  <c r="BY283" i="2" s="1"/>
  <c r="BN283" i="2"/>
  <c r="CD283" i="2" s="1"/>
  <c r="BL283" i="2"/>
  <c r="CB283" i="2" s="1"/>
  <c r="BJ283" i="2"/>
  <c r="BZ283" i="2" s="1"/>
  <c r="BF283" i="2"/>
  <c r="BV283" i="2" s="1"/>
  <c r="BK283" i="2"/>
  <c r="CA283" i="2" s="1"/>
  <c r="BM283" i="2"/>
  <c r="CC283" i="2" s="1"/>
  <c r="BO283" i="2"/>
  <c r="CE283" i="2" s="1"/>
  <c r="BD283" i="2"/>
  <c r="BT283" i="2" s="1"/>
  <c r="BE283" i="2"/>
  <c r="BU283" i="2" s="1"/>
  <c r="BG559" i="2"/>
  <c r="BW559" i="2" s="1"/>
  <c r="BH559" i="2"/>
  <c r="BX559" i="2" s="1"/>
  <c r="BI559" i="2"/>
  <c r="BY559" i="2" s="1"/>
  <c r="BO559" i="2"/>
  <c r="CE559" i="2" s="1"/>
  <c r="BD559" i="2"/>
  <c r="BT559" i="2" s="1"/>
  <c r="BE559" i="2"/>
  <c r="BU559" i="2" s="1"/>
  <c r="BJ559" i="2"/>
  <c r="BZ559" i="2" s="1"/>
  <c r="BF559" i="2"/>
  <c r="BV559" i="2" s="1"/>
  <c r="BN559" i="2"/>
  <c r="CD559" i="2" s="1"/>
  <c r="BM559" i="2"/>
  <c r="CC559" i="2" s="1"/>
  <c r="BL559" i="2"/>
  <c r="CB559" i="2" s="1"/>
  <c r="BK559" i="2"/>
  <c r="CA559" i="2" s="1"/>
  <c r="BI522" i="2"/>
  <c r="BY522" i="2" s="1"/>
  <c r="BN522" i="2"/>
  <c r="CD522" i="2" s="1"/>
  <c r="BK522" i="2"/>
  <c r="CA522" i="2" s="1"/>
  <c r="BM522" i="2"/>
  <c r="CC522" i="2" s="1"/>
  <c r="BL522" i="2"/>
  <c r="CB522" i="2" s="1"/>
  <c r="BJ522" i="2"/>
  <c r="BZ522" i="2" s="1"/>
  <c r="BO522" i="2"/>
  <c r="CE522" i="2" s="1"/>
  <c r="BD522" i="2"/>
  <c r="BT522" i="2" s="1"/>
  <c r="BE522" i="2"/>
  <c r="BU522" i="2" s="1"/>
  <c r="BF522" i="2"/>
  <c r="BV522" i="2" s="1"/>
  <c r="BG522" i="2"/>
  <c r="BW522" i="2" s="1"/>
  <c r="BH522" i="2"/>
  <c r="BX522" i="2" s="1"/>
  <c r="BL179" i="2"/>
  <c r="CB179" i="2" s="1"/>
  <c r="BN179" i="2"/>
  <c r="CD179" i="2" s="1"/>
  <c r="BI179" i="2"/>
  <c r="BY179" i="2" s="1"/>
  <c r="BJ179" i="2"/>
  <c r="BZ179" i="2" s="1"/>
  <c r="BM179" i="2"/>
  <c r="CC179" i="2" s="1"/>
  <c r="BO179" i="2"/>
  <c r="CE179" i="2" s="1"/>
  <c r="BD179" i="2"/>
  <c r="BT179" i="2" s="1"/>
  <c r="BE179" i="2"/>
  <c r="BU179" i="2" s="1"/>
  <c r="BF179" i="2"/>
  <c r="BV179" i="2" s="1"/>
  <c r="BG179" i="2"/>
  <c r="BW179" i="2" s="1"/>
  <c r="BH179" i="2"/>
  <c r="BX179" i="2" s="1"/>
  <c r="BK179" i="2"/>
  <c r="CA179" i="2" s="1"/>
  <c r="BN219" i="2"/>
  <c r="CD219" i="2" s="1"/>
  <c r="BL219" i="2"/>
  <c r="CB219" i="2" s="1"/>
  <c r="BK219" i="2"/>
  <c r="CA219" i="2" s="1"/>
  <c r="BO219" i="2"/>
  <c r="CE219" i="2" s="1"/>
  <c r="BD219" i="2"/>
  <c r="BT219" i="2" s="1"/>
  <c r="BE219" i="2"/>
  <c r="BU219" i="2" s="1"/>
  <c r="BF219" i="2"/>
  <c r="BV219" i="2" s="1"/>
  <c r="BJ219" i="2"/>
  <c r="BZ219" i="2" s="1"/>
  <c r="BM219" i="2"/>
  <c r="CC219" i="2" s="1"/>
  <c r="BG219" i="2"/>
  <c r="BW219" i="2" s="1"/>
  <c r="BH219" i="2"/>
  <c r="BX219" i="2" s="1"/>
  <c r="BI219" i="2"/>
  <c r="BY219" i="2" s="1"/>
  <c r="BJ359" i="2"/>
  <c r="BZ359" i="2" s="1"/>
  <c r="BL359" i="2"/>
  <c r="CB359" i="2" s="1"/>
  <c r="BM359" i="2"/>
  <c r="CC359" i="2" s="1"/>
  <c r="BE359" i="2"/>
  <c r="BU359" i="2" s="1"/>
  <c r="BF359" i="2"/>
  <c r="BV359" i="2" s="1"/>
  <c r="BO359" i="2"/>
  <c r="CE359" i="2" s="1"/>
  <c r="BD359" i="2"/>
  <c r="BT359" i="2" s="1"/>
  <c r="BG359" i="2"/>
  <c r="BW359" i="2" s="1"/>
  <c r="BH359" i="2"/>
  <c r="BX359" i="2" s="1"/>
  <c r="BI359" i="2"/>
  <c r="BY359" i="2" s="1"/>
  <c r="BN359" i="2"/>
  <c r="CD359" i="2" s="1"/>
  <c r="BK359" i="2"/>
  <c r="CA359" i="2" s="1"/>
  <c r="BL293" i="2"/>
  <c r="CB293" i="2" s="1"/>
  <c r="BJ293" i="2"/>
  <c r="BZ293" i="2" s="1"/>
  <c r="BK293" i="2"/>
  <c r="CA293" i="2" s="1"/>
  <c r="BN293" i="2"/>
  <c r="CD293" i="2" s="1"/>
  <c r="BM293" i="2"/>
  <c r="CC293" i="2" s="1"/>
  <c r="BE293" i="2"/>
  <c r="BU293" i="2" s="1"/>
  <c r="BF293" i="2"/>
  <c r="BV293" i="2" s="1"/>
  <c r="BO293" i="2"/>
  <c r="CE293" i="2" s="1"/>
  <c r="BD293" i="2"/>
  <c r="BT293" i="2" s="1"/>
  <c r="BG293" i="2"/>
  <c r="BW293" i="2" s="1"/>
  <c r="BI293" i="2"/>
  <c r="BY293" i="2" s="1"/>
  <c r="BH293" i="2"/>
  <c r="BX293" i="2" s="1"/>
  <c r="BM196" i="2"/>
  <c r="CC196" i="2" s="1"/>
  <c r="BL196" i="2"/>
  <c r="CB196" i="2" s="1"/>
  <c r="BN196" i="2"/>
  <c r="CD196" i="2" s="1"/>
  <c r="BF196" i="2"/>
  <c r="BV196" i="2" s="1"/>
  <c r="BG196" i="2"/>
  <c r="BW196" i="2" s="1"/>
  <c r="BH196" i="2"/>
  <c r="BX196" i="2" s="1"/>
  <c r="BI196" i="2"/>
  <c r="BY196" i="2" s="1"/>
  <c r="BD196" i="2"/>
  <c r="BT196" i="2" s="1"/>
  <c r="BO196" i="2"/>
  <c r="CE196" i="2" s="1"/>
  <c r="BK196" i="2"/>
  <c r="CA196" i="2" s="1"/>
  <c r="BE196" i="2"/>
  <c r="BU196" i="2" s="1"/>
  <c r="BJ196" i="2"/>
  <c r="BZ196" i="2" s="1"/>
  <c r="BL310" i="2"/>
  <c r="CB310" i="2" s="1"/>
  <c r="BJ310" i="2"/>
  <c r="BZ310" i="2" s="1"/>
  <c r="BK310" i="2"/>
  <c r="CA310" i="2" s="1"/>
  <c r="BF310" i="2"/>
  <c r="BV310" i="2" s="1"/>
  <c r="BG310" i="2"/>
  <c r="BW310" i="2" s="1"/>
  <c r="BH310" i="2"/>
  <c r="BX310" i="2" s="1"/>
  <c r="BD310" i="2"/>
  <c r="BT310" i="2" s="1"/>
  <c r="BE310" i="2"/>
  <c r="BU310" i="2" s="1"/>
  <c r="BI310" i="2"/>
  <c r="BY310" i="2" s="1"/>
  <c r="BM310" i="2"/>
  <c r="CC310" i="2" s="1"/>
  <c r="BO310" i="2"/>
  <c r="CE310" i="2" s="1"/>
  <c r="BN310" i="2"/>
  <c r="CD310" i="2" s="1"/>
  <c r="BM27" i="2"/>
  <c r="CC27" i="2" s="1"/>
  <c r="BK27" i="2"/>
  <c r="CA27" i="2" s="1"/>
  <c r="BJ27" i="2"/>
  <c r="BZ27" i="2" s="1"/>
  <c r="BN27" i="2"/>
  <c r="CD27" i="2" s="1"/>
  <c r="BL27" i="2"/>
  <c r="CB27" i="2" s="1"/>
  <c r="BI27" i="2"/>
  <c r="BY27" i="2" s="1"/>
  <c r="BO27" i="2"/>
  <c r="CE27" i="2" s="1"/>
  <c r="BD27" i="2"/>
  <c r="BT27" i="2" s="1"/>
  <c r="BE27" i="2"/>
  <c r="BU27" i="2" s="1"/>
  <c r="BF27" i="2"/>
  <c r="BV27" i="2" s="1"/>
  <c r="BG27" i="2"/>
  <c r="BW27" i="2" s="1"/>
  <c r="BH27" i="2"/>
  <c r="BX27" i="2" s="1"/>
  <c r="BM101" i="2"/>
  <c r="CC101" i="2" s="1"/>
  <c r="BJ101" i="2"/>
  <c r="BZ101" i="2" s="1"/>
  <c r="BL101" i="2"/>
  <c r="CB101" i="2" s="1"/>
  <c r="BF101" i="2"/>
  <c r="BV101" i="2" s="1"/>
  <c r="BG101" i="2"/>
  <c r="BW101" i="2" s="1"/>
  <c r="BH101" i="2"/>
  <c r="BX101" i="2" s="1"/>
  <c r="BN101" i="2"/>
  <c r="CD101" i="2" s="1"/>
  <c r="BK101" i="2"/>
  <c r="CA101" i="2" s="1"/>
  <c r="BE101" i="2"/>
  <c r="BU101" i="2" s="1"/>
  <c r="BO101" i="2"/>
  <c r="CE101" i="2" s="1"/>
  <c r="BD101" i="2"/>
  <c r="BT101" i="2" s="1"/>
  <c r="BI101" i="2"/>
  <c r="BY101" i="2" s="1"/>
  <c r="BM490" i="2"/>
  <c r="CC490" i="2" s="1"/>
  <c r="BK490" i="2"/>
  <c r="CA490" i="2" s="1"/>
  <c r="BL490" i="2"/>
  <c r="CB490" i="2" s="1"/>
  <c r="BO490" i="2"/>
  <c r="CE490" i="2" s="1"/>
  <c r="BD490" i="2"/>
  <c r="BT490" i="2" s="1"/>
  <c r="BE490" i="2"/>
  <c r="BU490" i="2" s="1"/>
  <c r="BF490" i="2"/>
  <c r="BV490" i="2" s="1"/>
  <c r="BG490" i="2"/>
  <c r="BW490" i="2" s="1"/>
  <c r="BH490" i="2"/>
  <c r="BX490" i="2" s="1"/>
  <c r="BI490" i="2"/>
  <c r="BY490" i="2" s="1"/>
  <c r="BN490" i="2"/>
  <c r="CD490" i="2" s="1"/>
  <c r="BJ490" i="2"/>
  <c r="BZ490" i="2" s="1"/>
  <c r="BM395" i="2"/>
  <c r="CC395" i="2" s="1"/>
  <c r="BJ395" i="2"/>
  <c r="BZ395" i="2" s="1"/>
  <c r="BK395" i="2"/>
  <c r="CA395" i="2" s="1"/>
  <c r="BE395" i="2"/>
  <c r="BU395" i="2" s="1"/>
  <c r="BF395" i="2"/>
  <c r="BV395" i="2" s="1"/>
  <c r="BG395" i="2"/>
  <c r="BW395" i="2" s="1"/>
  <c r="BO395" i="2"/>
  <c r="CE395" i="2" s="1"/>
  <c r="BH395" i="2"/>
  <c r="BX395" i="2" s="1"/>
  <c r="BI395" i="2"/>
  <c r="BY395" i="2" s="1"/>
  <c r="BD395" i="2"/>
  <c r="BT395" i="2" s="1"/>
  <c r="BN395" i="2"/>
  <c r="CD395" i="2" s="1"/>
  <c r="BL395" i="2"/>
  <c r="CB395" i="2" s="1"/>
  <c r="BN443" i="2"/>
  <c r="CD443" i="2" s="1"/>
  <c r="BM443" i="2"/>
  <c r="CC443" i="2" s="1"/>
  <c r="BJ443" i="2"/>
  <c r="BZ443" i="2" s="1"/>
  <c r="BO443" i="2"/>
  <c r="CE443" i="2" s="1"/>
  <c r="BF443" i="2"/>
  <c r="BV443" i="2" s="1"/>
  <c r="BK443" i="2"/>
  <c r="CA443" i="2" s="1"/>
  <c r="BL443" i="2"/>
  <c r="CB443" i="2" s="1"/>
  <c r="BE443" i="2"/>
  <c r="BU443" i="2" s="1"/>
  <c r="BG443" i="2"/>
  <c r="BW443" i="2" s="1"/>
  <c r="BH443" i="2"/>
  <c r="BX443" i="2" s="1"/>
  <c r="BI443" i="2"/>
  <c r="BY443" i="2" s="1"/>
  <c r="BD443" i="2"/>
  <c r="BT443" i="2" s="1"/>
  <c r="BO288" i="2"/>
  <c r="CE288" i="2" s="1"/>
  <c r="BD288" i="2"/>
  <c r="BT288" i="2" s="1"/>
  <c r="BE288" i="2"/>
  <c r="BU288" i="2" s="1"/>
  <c r="BF288" i="2"/>
  <c r="BV288" i="2" s="1"/>
  <c r="BK288" i="2"/>
  <c r="CA288" i="2" s="1"/>
  <c r="BJ288" i="2"/>
  <c r="BZ288" i="2" s="1"/>
  <c r="BG288" i="2"/>
  <c r="BW288" i="2" s="1"/>
  <c r="BH288" i="2"/>
  <c r="BX288" i="2" s="1"/>
  <c r="BI288" i="2"/>
  <c r="BY288" i="2" s="1"/>
  <c r="BN288" i="2"/>
  <c r="CD288" i="2" s="1"/>
  <c r="BM288" i="2"/>
  <c r="CC288" i="2" s="1"/>
  <c r="BL288" i="2"/>
  <c r="CB288" i="2" s="1"/>
  <c r="BL244" i="2"/>
  <c r="CB244" i="2" s="1"/>
  <c r="BN244" i="2"/>
  <c r="CD244" i="2" s="1"/>
  <c r="BH244" i="2"/>
  <c r="BX244" i="2" s="1"/>
  <c r="BI244" i="2"/>
  <c r="BY244" i="2" s="1"/>
  <c r="BE244" i="2"/>
  <c r="BU244" i="2" s="1"/>
  <c r="BF244" i="2"/>
  <c r="BV244" i="2" s="1"/>
  <c r="BO244" i="2"/>
  <c r="CE244" i="2" s="1"/>
  <c r="BG244" i="2"/>
  <c r="BW244" i="2" s="1"/>
  <c r="BD244" i="2"/>
  <c r="BT244" i="2" s="1"/>
  <c r="BK244" i="2"/>
  <c r="CA244" i="2" s="1"/>
  <c r="BJ244" i="2"/>
  <c r="BZ244" i="2" s="1"/>
  <c r="BM244" i="2"/>
  <c r="CC244" i="2" s="1"/>
  <c r="BI351" i="2"/>
  <c r="BY351" i="2" s="1"/>
  <c r="BN351" i="2"/>
  <c r="CD351" i="2" s="1"/>
  <c r="BL351" i="2"/>
  <c r="CB351" i="2" s="1"/>
  <c r="BK351" i="2"/>
  <c r="CA351" i="2" s="1"/>
  <c r="BH351" i="2"/>
  <c r="BX351" i="2" s="1"/>
  <c r="BM351" i="2"/>
  <c r="CC351" i="2" s="1"/>
  <c r="BG351" i="2"/>
  <c r="BW351" i="2" s="1"/>
  <c r="BD351" i="2"/>
  <c r="BT351" i="2" s="1"/>
  <c r="BF351" i="2"/>
  <c r="BV351" i="2" s="1"/>
  <c r="BJ351" i="2"/>
  <c r="BZ351" i="2" s="1"/>
  <c r="BE351" i="2"/>
  <c r="BU351" i="2" s="1"/>
  <c r="BO351" i="2"/>
  <c r="CE351" i="2" s="1"/>
  <c r="BE56" i="2"/>
  <c r="BU56" i="2" s="1"/>
  <c r="BF56" i="2"/>
  <c r="BV56" i="2" s="1"/>
  <c r="BG56" i="2"/>
  <c r="BW56" i="2" s="1"/>
  <c r="BH56" i="2"/>
  <c r="BX56" i="2" s="1"/>
  <c r="BJ56" i="2"/>
  <c r="BZ56" i="2" s="1"/>
  <c r="BL56" i="2"/>
  <c r="CB56" i="2" s="1"/>
  <c r="BD56" i="2"/>
  <c r="BT56" i="2" s="1"/>
  <c r="BI56" i="2"/>
  <c r="BY56" i="2" s="1"/>
  <c r="BN56" i="2"/>
  <c r="CD56" i="2" s="1"/>
  <c r="BM56" i="2"/>
  <c r="CC56" i="2" s="1"/>
  <c r="BK56" i="2"/>
  <c r="CA56" i="2" s="1"/>
  <c r="BO56" i="2"/>
  <c r="CE56" i="2" s="1"/>
  <c r="BJ18" i="2"/>
  <c r="BZ18" i="2" s="1"/>
  <c r="BK18" i="2"/>
  <c r="CA18" i="2" s="1"/>
  <c r="BI18" i="2"/>
  <c r="BY18" i="2" s="1"/>
  <c r="BN18" i="2"/>
  <c r="CD18" i="2" s="1"/>
  <c r="BO18" i="2"/>
  <c r="CE18" i="2" s="1"/>
  <c r="BL18" i="2"/>
  <c r="CB18" i="2" s="1"/>
  <c r="BD18" i="2"/>
  <c r="BT18" i="2" s="1"/>
  <c r="BE18" i="2"/>
  <c r="BU18" i="2" s="1"/>
  <c r="BF18" i="2"/>
  <c r="BV18" i="2" s="1"/>
  <c r="BG18" i="2"/>
  <c r="BW18" i="2" s="1"/>
  <c r="BH18" i="2"/>
  <c r="BX18" i="2" s="1"/>
  <c r="BM18" i="2"/>
  <c r="CC18" i="2" s="1"/>
  <c r="BO481" i="2"/>
  <c r="CE481" i="2" s="1"/>
  <c r="BD481" i="2"/>
  <c r="BT481" i="2" s="1"/>
  <c r="BE481" i="2"/>
  <c r="BU481" i="2" s="1"/>
  <c r="BI481" i="2"/>
  <c r="BY481" i="2" s="1"/>
  <c r="BN481" i="2"/>
  <c r="CD481" i="2" s="1"/>
  <c r="BM481" i="2"/>
  <c r="CC481" i="2" s="1"/>
  <c r="BK481" i="2"/>
  <c r="CA481" i="2" s="1"/>
  <c r="BL481" i="2"/>
  <c r="CB481" i="2" s="1"/>
  <c r="BJ481" i="2"/>
  <c r="BZ481" i="2" s="1"/>
  <c r="BG481" i="2"/>
  <c r="BW481" i="2" s="1"/>
  <c r="BF481" i="2"/>
  <c r="BV481" i="2" s="1"/>
  <c r="BH481" i="2"/>
  <c r="BX481" i="2" s="1"/>
  <c r="BJ210" i="2"/>
  <c r="BZ210" i="2" s="1"/>
  <c r="BK210" i="2"/>
  <c r="CA210" i="2" s="1"/>
  <c r="BF210" i="2"/>
  <c r="BV210" i="2" s="1"/>
  <c r="BG210" i="2"/>
  <c r="BW210" i="2" s="1"/>
  <c r="BH210" i="2"/>
  <c r="BX210" i="2" s="1"/>
  <c r="BO210" i="2"/>
  <c r="CE210" i="2" s="1"/>
  <c r="BD210" i="2"/>
  <c r="BT210" i="2" s="1"/>
  <c r="BE210" i="2"/>
  <c r="BU210" i="2" s="1"/>
  <c r="BI210" i="2"/>
  <c r="BY210" i="2" s="1"/>
  <c r="BN210" i="2"/>
  <c r="CD210" i="2" s="1"/>
  <c r="BL210" i="2"/>
  <c r="CB210" i="2" s="1"/>
  <c r="BM210" i="2"/>
  <c r="CC210" i="2" s="1"/>
  <c r="BI327" i="2"/>
  <c r="BY327" i="2" s="1"/>
  <c r="BK327" i="2"/>
  <c r="CA327" i="2" s="1"/>
  <c r="BJ327" i="2"/>
  <c r="BZ327" i="2" s="1"/>
  <c r="BM327" i="2"/>
  <c r="CC327" i="2" s="1"/>
  <c r="BN327" i="2"/>
  <c r="CD327" i="2" s="1"/>
  <c r="BL327" i="2"/>
  <c r="CB327" i="2" s="1"/>
  <c r="BO327" i="2"/>
  <c r="CE327" i="2" s="1"/>
  <c r="BD327" i="2"/>
  <c r="BT327" i="2" s="1"/>
  <c r="BE327" i="2"/>
  <c r="BU327" i="2" s="1"/>
  <c r="BF327" i="2"/>
  <c r="BV327" i="2" s="1"/>
  <c r="BG327" i="2"/>
  <c r="BW327" i="2" s="1"/>
  <c r="BH327" i="2"/>
  <c r="BX327" i="2" s="1"/>
  <c r="BE299" i="2"/>
  <c r="BU299" i="2" s="1"/>
  <c r="BF299" i="2"/>
  <c r="BV299" i="2" s="1"/>
  <c r="BG299" i="2"/>
  <c r="BW299" i="2" s="1"/>
  <c r="BN299" i="2"/>
  <c r="CD299" i="2" s="1"/>
  <c r="BK299" i="2"/>
  <c r="CA299" i="2" s="1"/>
  <c r="BJ299" i="2"/>
  <c r="BZ299" i="2" s="1"/>
  <c r="BM299" i="2"/>
  <c r="CC299" i="2" s="1"/>
  <c r="BH299" i="2"/>
  <c r="BX299" i="2" s="1"/>
  <c r="BO299" i="2"/>
  <c r="CE299" i="2" s="1"/>
  <c r="BD299" i="2"/>
  <c r="BT299" i="2" s="1"/>
  <c r="BI299" i="2"/>
  <c r="BY299" i="2" s="1"/>
  <c r="BL299" i="2"/>
  <c r="CB299" i="2" s="1"/>
  <c r="BO292" i="2"/>
  <c r="CE292" i="2" s="1"/>
  <c r="BG292" i="2"/>
  <c r="BW292" i="2" s="1"/>
  <c r="BH292" i="2"/>
  <c r="BX292" i="2" s="1"/>
  <c r="BI292" i="2"/>
  <c r="BY292" i="2" s="1"/>
  <c r="BD292" i="2"/>
  <c r="BT292" i="2" s="1"/>
  <c r="BE292" i="2"/>
  <c r="BU292" i="2" s="1"/>
  <c r="BF292" i="2"/>
  <c r="BV292" i="2" s="1"/>
  <c r="BN292" i="2"/>
  <c r="CD292" i="2" s="1"/>
  <c r="BK292" i="2"/>
  <c r="CA292" i="2" s="1"/>
  <c r="BM292" i="2"/>
  <c r="CC292" i="2" s="1"/>
  <c r="BL292" i="2"/>
  <c r="CB292" i="2" s="1"/>
  <c r="BJ292" i="2"/>
  <c r="BZ292" i="2" s="1"/>
  <c r="BO134" i="2"/>
  <c r="CE134" i="2" s="1"/>
  <c r="BM134" i="2"/>
  <c r="CC134" i="2" s="1"/>
  <c r="BN134" i="2"/>
  <c r="CD134" i="2" s="1"/>
  <c r="BE134" i="2"/>
  <c r="BU134" i="2" s="1"/>
  <c r="BF134" i="2"/>
  <c r="BV134" i="2" s="1"/>
  <c r="BG134" i="2"/>
  <c r="BW134" i="2" s="1"/>
  <c r="BH134" i="2"/>
  <c r="BX134" i="2" s="1"/>
  <c r="BI134" i="2"/>
  <c r="BY134" i="2" s="1"/>
  <c r="BL134" i="2"/>
  <c r="CB134" i="2" s="1"/>
  <c r="BJ134" i="2"/>
  <c r="BZ134" i="2" s="1"/>
  <c r="BK134" i="2"/>
  <c r="CA134" i="2" s="1"/>
  <c r="BD134" i="2"/>
  <c r="BT134" i="2" s="1"/>
  <c r="BG239" i="2"/>
  <c r="BW239" i="2" s="1"/>
  <c r="BH239" i="2"/>
  <c r="BX239" i="2" s="1"/>
  <c r="BI239" i="2"/>
  <c r="BY239" i="2" s="1"/>
  <c r="BL239" i="2"/>
  <c r="CB239" i="2" s="1"/>
  <c r="BO239" i="2"/>
  <c r="CE239" i="2" s="1"/>
  <c r="BD239" i="2"/>
  <c r="BT239" i="2" s="1"/>
  <c r="BE239" i="2"/>
  <c r="BU239" i="2" s="1"/>
  <c r="BK239" i="2"/>
  <c r="CA239" i="2" s="1"/>
  <c r="BJ239" i="2"/>
  <c r="BZ239" i="2" s="1"/>
  <c r="BF239" i="2"/>
  <c r="BV239" i="2" s="1"/>
  <c r="BN239" i="2"/>
  <c r="CD239" i="2" s="1"/>
  <c r="BM239" i="2"/>
  <c r="CC239" i="2" s="1"/>
  <c r="BD110" i="2"/>
  <c r="BT110" i="2" s="1"/>
  <c r="BE110" i="2"/>
  <c r="BU110" i="2" s="1"/>
  <c r="BF110" i="2"/>
  <c r="BV110" i="2" s="1"/>
  <c r="BH110" i="2"/>
  <c r="BX110" i="2" s="1"/>
  <c r="BI110" i="2"/>
  <c r="BY110" i="2" s="1"/>
  <c r="BN110" i="2"/>
  <c r="CD110" i="2" s="1"/>
  <c r="BM110" i="2"/>
  <c r="CC110" i="2" s="1"/>
  <c r="BO110" i="2"/>
  <c r="CE110" i="2" s="1"/>
  <c r="BJ110" i="2"/>
  <c r="BZ110" i="2" s="1"/>
  <c r="BG110" i="2"/>
  <c r="BW110" i="2" s="1"/>
  <c r="BL110" i="2"/>
  <c r="CB110" i="2" s="1"/>
  <c r="BK110" i="2"/>
  <c r="CA110" i="2" s="1"/>
  <c r="BD526" i="2"/>
  <c r="BT526" i="2" s="1"/>
  <c r="BE526" i="2"/>
  <c r="BU526" i="2" s="1"/>
  <c r="BF526" i="2"/>
  <c r="BV526" i="2" s="1"/>
  <c r="BH526" i="2"/>
  <c r="BX526" i="2" s="1"/>
  <c r="BI526" i="2"/>
  <c r="BY526" i="2" s="1"/>
  <c r="BL526" i="2"/>
  <c r="CB526" i="2" s="1"/>
  <c r="BJ526" i="2"/>
  <c r="BZ526" i="2" s="1"/>
  <c r="BG526" i="2"/>
  <c r="BW526" i="2" s="1"/>
  <c r="BM526" i="2"/>
  <c r="CC526" i="2" s="1"/>
  <c r="BO526" i="2"/>
  <c r="CE526" i="2" s="1"/>
  <c r="BN526" i="2"/>
  <c r="CD526" i="2" s="1"/>
  <c r="BK526" i="2"/>
  <c r="CA526" i="2" s="1"/>
  <c r="BD105" i="2"/>
  <c r="BT105" i="2" s="1"/>
  <c r="BE105" i="2"/>
  <c r="BU105" i="2" s="1"/>
  <c r="BF105" i="2"/>
  <c r="BV105" i="2" s="1"/>
  <c r="BG105" i="2"/>
  <c r="BW105" i="2" s="1"/>
  <c r="BO105" i="2"/>
  <c r="CE105" i="2" s="1"/>
  <c r="BH105" i="2"/>
  <c r="BX105" i="2" s="1"/>
  <c r="BI105" i="2"/>
  <c r="BY105" i="2" s="1"/>
  <c r="BN105" i="2"/>
  <c r="CD105" i="2" s="1"/>
  <c r="BJ105" i="2"/>
  <c r="BZ105" i="2" s="1"/>
  <c r="BK105" i="2"/>
  <c r="CA105" i="2" s="1"/>
  <c r="BM105" i="2"/>
  <c r="CC105" i="2" s="1"/>
  <c r="BL105" i="2"/>
  <c r="CB105" i="2" s="1"/>
  <c r="BD116" i="2"/>
  <c r="BT116" i="2" s="1"/>
  <c r="BE116" i="2"/>
  <c r="BU116" i="2" s="1"/>
  <c r="BF116" i="2"/>
  <c r="BV116" i="2" s="1"/>
  <c r="BL116" i="2"/>
  <c r="CB116" i="2" s="1"/>
  <c r="BJ116" i="2"/>
  <c r="BZ116" i="2" s="1"/>
  <c r="BO116" i="2"/>
  <c r="CE116" i="2" s="1"/>
  <c r="BN116" i="2"/>
  <c r="CD116" i="2" s="1"/>
  <c r="BG116" i="2"/>
  <c r="BW116" i="2" s="1"/>
  <c r="BH116" i="2"/>
  <c r="BX116" i="2" s="1"/>
  <c r="BI116" i="2"/>
  <c r="BY116" i="2" s="1"/>
  <c r="BM116" i="2"/>
  <c r="CC116" i="2" s="1"/>
  <c r="BK116" i="2"/>
  <c r="CA116" i="2" s="1"/>
  <c r="BO342" i="2"/>
  <c r="CE342" i="2" s="1"/>
  <c r="BD342" i="2"/>
  <c r="BT342" i="2" s="1"/>
  <c r="BE342" i="2"/>
  <c r="BU342" i="2" s="1"/>
  <c r="BF342" i="2"/>
  <c r="BV342" i="2" s="1"/>
  <c r="BG342" i="2"/>
  <c r="BW342" i="2" s="1"/>
  <c r="BH342" i="2"/>
  <c r="BX342" i="2" s="1"/>
  <c r="BI342" i="2"/>
  <c r="BY342" i="2" s="1"/>
  <c r="BJ342" i="2"/>
  <c r="BZ342" i="2" s="1"/>
  <c r="BN342" i="2"/>
  <c r="CD342" i="2" s="1"/>
  <c r="BK342" i="2"/>
  <c r="CA342" i="2" s="1"/>
  <c r="BL342" i="2"/>
  <c r="CB342" i="2" s="1"/>
  <c r="BM342" i="2"/>
  <c r="CC342" i="2" s="1"/>
  <c r="BO509" i="2"/>
  <c r="CE509" i="2" s="1"/>
  <c r="BD509" i="2"/>
  <c r="BT509" i="2" s="1"/>
  <c r="BE509" i="2"/>
  <c r="BU509" i="2" s="1"/>
  <c r="BK509" i="2"/>
  <c r="CA509" i="2" s="1"/>
  <c r="BN509" i="2"/>
  <c r="CD509" i="2" s="1"/>
  <c r="BM509" i="2"/>
  <c r="CC509" i="2" s="1"/>
  <c r="BJ509" i="2"/>
  <c r="BZ509" i="2" s="1"/>
  <c r="BL509" i="2"/>
  <c r="CB509" i="2" s="1"/>
  <c r="BH509" i="2"/>
  <c r="BX509" i="2" s="1"/>
  <c r="BF509" i="2"/>
  <c r="BV509" i="2" s="1"/>
  <c r="BG509" i="2"/>
  <c r="BW509" i="2" s="1"/>
  <c r="BI509" i="2"/>
  <c r="BY509" i="2" s="1"/>
  <c r="BO158" i="2"/>
  <c r="CE158" i="2" s="1"/>
  <c r="BD158" i="2"/>
  <c r="BT158" i="2" s="1"/>
  <c r="BE158" i="2"/>
  <c r="BU158" i="2" s="1"/>
  <c r="BL158" i="2"/>
  <c r="CB158" i="2" s="1"/>
  <c r="BK158" i="2"/>
  <c r="CA158" i="2" s="1"/>
  <c r="BJ158" i="2"/>
  <c r="BZ158" i="2" s="1"/>
  <c r="BF158" i="2"/>
  <c r="BV158" i="2" s="1"/>
  <c r="BG158" i="2"/>
  <c r="BW158" i="2" s="1"/>
  <c r="BH158" i="2"/>
  <c r="BX158" i="2" s="1"/>
  <c r="BI158" i="2"/>
  <c r="BY158" i="2" s="1"/>
  <c r="BN158" i="2"/>
  <c r="CD158" i="2" s="1"/>
  <c r="BM158" i="2"/>
  <c r="CC158" i="2" s="1"/>
  <c r="BO285" i="2"/>
  <c r="CE285" i="2" s="1"/>
  <c r="BD285" i="2"/>
  <c r="BT285" i="2" s="1"/>
  <c r="BE285" i="2"/>
  <c r="BU285" i="2" s="1"/>
  <c r="BH285" i="2"/>
  <c r="BX285" i="2" s="1"/>
  <c r="BI285" i="2"/>
  <c r="BY285" i="2" s="1"/>
  <c r="BN285" i="2"/>
  <c r="CD285" i="2" s="1"/>
  <c r="BF285" i="2"/>
  <c r="BV285" i="2" s="1"/>
  <c r="BJ285" i="2"/>
  <c r="BZ285" i="2" s="1"/>
  <c r="BL285" i="2"/>
  <c r="CB285" i="2" s="1"/>
  <c r="BM285" i="2"/>
  <c r="CC285" i="2" s="1"/>
  <c r="BG285" i="2"/>
  <c r="BW285" i="2" s="1"/>
  <c r="BK285" i="2"/>
  <c r="CA285" i="2" s="1"/>
  <c r="BE383" i="2"/>
  <c r="BU383" i="2" s="1"/>
  <c r="BF383" i="2"/>
  <c r="BV383" i="2" s="1"/>
  <c r="BG383" i="2"/>
  <c r="BW383" i="2" s="1"/>
  <c r="BJ383" i="2"/>
  <c r="BZ383" i="2" s="1"/>
  <c r="BL383" i="2"/>
  <c r="CB383" i="2" s="1"/>
  <c r="BK383" i="2"/>
  <c r="CA383" i="2" s="1"/>
  <c r="BO383" i="2"/>
  <c r="CE383" i="2" s="1"/>
  <c r="BM383" i="2"/>
  <c r="CC383" i="2" s="1"/>
  <c r="BD383" i="2"/>
  <c r="BT383" i="2" s="1"/>
  <c r="BH383" i="2"/>
  <c r="BX383" i="2" s="1"/>
  <c r="BI383" i="2"/>
  <c r="BY383" i="2" s="1"/>
  <c r="BN383" i="2"/>
  <c r="CD383" i="2" s="1"/>
  <c r="BG298" i="2"/>
  <c r="BW298" i="2" s="1"/>
  <c r="BE298" i="2"/>
  <c r="BU298" i="2" s="1"/>
  <c r="BF298" i="2"/>
  <c r="BV298" i="2" s="1"/>
  <c r="BH298" i="2"/>
  <c r="BX298" i="2" s="1"/>
  <c r="BO298" i="2"/>
  <c r="CE298" i="2" s="1"/>
  <c r="BD298" i="2"/>
  <c r="BT298" i="2" s="1"/>
  <c r="BI298" i="2"/>
  <c r="BY298" i="2" s="1"/>
  <c r="BL298" i="2"/>
  <c r="CB298" i="2" s="1"/>
  <c r="BK298" i="2"/>
  <c r="CA298" i="2" s="1"/>
  <c r="BJ298" i="2"/>
  <c r="BZ298" i="2" s="1"/>
  <c r="BM298" i="2"/>
  <c r="CC298" i="2" s="1"/>
  <c r="BN298" i="2"/>
  <c r="CD298" i="2" s="1"/>
  <c r="BM394" i="2"/>
  <c r="CC394" i="2" s="1"/>
  <c r="BL394" i="2"/>
  <c r="CB394" i="2" s="1"/>
  <c r="BK394" i="2"/>
  <c r="CA394" i="2" s="1"/>
  <c r="BG394" i="2"/>
  <c r="BW394" i="2" s="1"/>
  <c r="BH394" i="2"/>
  <c r="BX394" i="2" s="1"/>
  <c r="BI394" i="2"/>
  <c r="BY394" i="2" s="1"/>
  <c r="BN394" i="2"/>
  <c r="CD394" i="2" s="1"/>
  <c r="BD394" i="2"/>
  <c r="BT394" i="2" s="1"/>
  <c r="BF394" i="2"/>
  <c r="BV394" i="2" s="1"/>
  <c r="BJ394" i="2"/>
  <c r="BZ394" i="2" s="1"/>
  <c r="BO394" i="2"/>
  <c r="CE394" i="2" s="1"/>
  <c r="BE394" i="2"/>
  <c r="BU394" i="2" s="1"/>
  <c r="BH407" i="2"/>
  <c r="BX407" i="2" s="1"/>
  <c r="BI407" i="2"/>
  <c r="BY407" i="2" s="1"/>
  <c r="BN407" i="2"/>
  <c r="CD407" i="2" s="1"/>
  <c r="BO407" i="2"/>
  <c r="CE407" i="2" s="1"/>
  <c r="BL407" i="2"/>
  <c r="CB407" i="2" s="1"/>
  <c r="BD407" i="2"/>
  <c r="BT407" i="2" s="1"/>
  <c r="BF407" i="2"/>
  <c r="BV407" i="2" s="1"/>
  <c r="BE407" i="2"/>
  <c r="BU407" i="2" s="1"/>
  <c r="BG407" i="2"/>
  <c r="BW407" i="2" s="1"/>
  <c r="BM407" i="2"/>
  <c r="CC407" i="2" s="1"/>
  <c r="BJ407" i="2"/>
  <c r="BZ407" i="2" s="1"/>
  <c r="BK407" i="2"/>
  <c r="CA407" i="2" s="1"/>
  <c r="BH96" i="2"/>
  <c r="BX96" i="2" s="1"/>
  <c r="BI96" i="2"/>
  <c r="BY96" i="2" s="1"/>
  <c r="BJ96" i="2"/>
  <c r="BZ96" i="2" s="1"/>
  <c r="BM96" i="2"/>
  <c r="CC96" i="2" s="1"/>
  <c r="BN96" i="2"/>
  <c r="CD96" i="2" s="1"/>
  <c r="BO96" i="2"/>
  <c r="CE96" i="2" s="1"/>
  <c r="BD96" i="2"/>
  <c r="BT96" i="2" s="1"/>
  <c r="BE96" i="2"/>
  <c r="BU96" i="2" s="1"/>
  <c r="BF96" i="2"/>
  <c r="BV96" i="2" s="1"/>
  <c r="BG96" i="2"/>
  <c r="BW96" i="2" s="1"/>
  <c r="BK96" i="2"/>
  <c r="CA96" i="2" s="1"/>
  <c r="BL96" i="2"/>
  <c r="CB96" i="2" s="1"/>
  <c r="BH296" i="2"/>
  <c r="BX296" i="2" s="1"/>
  <c r="BI296" i="2"/>
  <c r="BY296" i="2" s="1"/>
  <c r="BN296" i="2"/>
  <c r="CD296" i="2" s="1"/>
  <c r="BK296" i="2"/>
  <c r="CA296" i="2" s="1"/>
  <c r="BJ296" i="2"/>
  <c r="BZ296" i="2" s="1"/>
  <c r="BM296" i="2"/>
  <c r="CC296" i="2" s="1"/>
  <c r="BL296" i="2"/>
  <c r="CB296" i="2" s="1"/>
  <c r="BF296" i="2"/>
  <c r="BV296" i="2" s="1"/>
  <c r="BG296" i="2"/>
  <c r="BW296" i="2" s="1"/>
  <c r="BE296" i="2"/>
  <c r="BU296" i="2" s="1"/>
  <c r="BO296" i="2"/>
  <c r="CE296" i="2" s="1"/>
  <c r="BD296" i="2"/>
  <c r="BT296" i="2" s="1"/>
  <c r="BH497" i="2"/>
  <c r="BX497" i="2" s="1"/>
  <c r="BI497" i="2"/>
  <c r="BY497" i="2" s="1"/>
  <c r="BL497" i="2"/>
  <c r="CB497" i="2" s="1"/>
  <c r="BD497" i="2"/>
  <c r="BT497" i="2" s="1"/>
  <c r="BE497" i="2"/>
  <c r="BU497" i="2" s="1"/>
  <c r="BF497" i="2"/>
  <c r="BV497" i="2" s="1"/>
  <c r="BJ497" i="2"/>
  <c r="BZ497" i="2" s="1"/>
  <c r="BK497" i="2"/>
  <c r="CA497" i="2" s="1"/>
  <c r="BO497" i="2"/>
  <c r="CE497" i="2" s="1"/>
  <c r="BG497" i="2"/>
  <c r="BW497" i="2" s="1"/>
  <c r="BN497" i="2"/>
  <c r="CD497" i="2" s="1"/>
  <c r="BM497" i="2"/>
  <c r="CC497" i="2" s="1"/>
  <c r="BG232" i="2"/>
  <c r="BW232" i="2" s="1"/>
  <c r="BH232" i="2"/>
  <c r="BX232" i="2" s="1"/>
  <c r="BI232" i="2"/>
  <c r="BY232" i="2" s="1"/>
  <c r="BN232" i="2"/>
  <c r="CD232" i="2" s="1"/>
  <c r="BK232" i="2"/>
  <c r="CA232" i="2" s="1"/>
  <c r="BM232" i="2"/>
  <c r="CC232" i="2" s="1"/>
  <c r="BL232" i="2"/>
  <c r="CB232" i="2" s="1"/>
  <c r="BE232" i="2"/>
  <c r="BU232" i="2" s="1"/>
  <c r="BO232" i="2"/>
  <c r="CE232" i="2" s="1"/>
  <c r="BD232" i="2"/>
  <c r="BT232" i="2" s="1"/>
  <c r="BF232" i="2"/>
  <c r="BV232" i="2" s="1"/>
  <c r="BJ232" i="2"/>
  <c r="BZ232" i="2" s="1"/>
  <c r="BG213" i="2"/>
  <c r="BW213" i="2" s="1"/>
  <c r="BH213" i="2"/>
  <c r="BX213" i="2" s="1"/>
  <c r="BI213" i="2"/>
  <c r="BY213" i="2" s="1"/>
  <c r="BM213" i="2"/>
  <c r="CC213" i="2" s="1"/>
  <c r="BL213" i="2"/>
  <c r="CB213" i="2" s="1"/>
  <c r="BJ213" i="2"/>
  <c r="BZ213" i="2" s="1"/>
  <c r="BD213" i="2"/>
  <c r="BT213" i="2" s="1"/>
  <c r="BE213" i="2"/>
  <c r="BU213" i="2" s="1"/>
  <c r="BF213" i="2"/>
  <c r="BV213" i="2" s="1"/>
  <c r="BO213" i="2"/>
  <c r="CE213" i="2" s="1"/>
  <c r="BN213" i="2"/>
  <c r="CD213" i="2" s="1"/>
  <c r="BK213" i="2"/>
  <c r="CA213" i="2" s="1"/>
  <c r="BG233" i="2"/>
  <c r="BW233" i="2" s="1"/>
  <c r="BH233" i="2"/>
  <c r="BX233" i="2" s="1"/>
  <c r="BI233" i="2"/>
  <c r="BY233" i="2" s="1"/>
  <c r="BD233" i="2"/>
  <c r="BT233" i="2" s="1"/>
  <c r="BE233" i="2"/>
  <c r="BU233" i="2" s="1"/>
  <c r="BF233" i="2"/>
  <c r="BV233" i="2" s="1"/>
  <c r="BK233" i="2"/>
  <c r="CA233" i="2" s="1"/>
  <c r="BJ233" i="2"/>
  <c r="BZ233" i="2" s="1"/>
  <c r="BO233" i="2"/>
  <c r="CE233" i="2" s="1"/>
  <c r="BN233" i="2"/>
  <c r="CD233" i="2" s="1"/>
  <c r="BM233" i="2"/>
  <c r="CC233" i="2" s="1"/>
  <c r="BL233" i="2"/>
  <c r="CB233" i="2" s="1"/>
  <c r="BI91" i="2"/>
  <c r="BY91" i="2" s="1"/>
  <c r="BN91" i="2"/>
  <c r="CD91" i="2" s="1"/>
  <c r="BL91" i="2"/>
  <c r="CB91" i="2" s="1"/>
  <c r="BO91" i="2"/>
  <c r="CE91" i="2" s="1"/>
  <c r="BD91" i="2"/>
  <c r="BT91" i="2" s="1"/>
  <c r="BE91" i="2"/>
  <c r="BU91" i="2" s="1"/>
  <c r="BF91" i="2"/>
  <c r="BV91" i="2" s="1"/>
  <c r="BH91" i="2"/>
  <c r="BX91" i="2" s="1"/>
  <c r="BJ91" i="2"/>
  <c r="BZ91" i="2" s="1"/>
  <c r="BK91" i="2"/>
  <c r="CA91" i="2" s="1"/>
  <c r="BM91" i="2"/>
  <c r="CC91" i="2" s="1"/>
  <c r="BG91" i="2"/>
  <c r="BW91" i="2" s="1"/>
  <c r="BL434" i="2"/>
  <c r="CB434" i="2" s="1"/>
  <c r="BN434" i="2"/>
  <c r="CD434" i="2" s="1"/>
  <c r="BK434" i="2"/>
  <c r="CA434" i="2" s="1"/>
  <c r="BM434" i="2"/>
  <c r="CC434" i="2" s="1"/>
  <c r="BD434" i="2"/>
  <c r="BT434" i="2" s="1"/>
  <c r="BE434" i="2"/>
  <c r="BU434" i="2" s="1"/>
  <c r="BF434" i="2"/>
  <c r="BV434" i="2" s="1"/>
  <c r="BG434" i="2"/>
  <c r="BW434" i="2" s="1"/>
  <c r="BJ434" i="2"/>
  <c r="BZ434" i="2" s="1"/>
  <c r="BO434" i="2"/>
  <c r="CE434" i="2" s="1"/>
  <c r="BH434" i="2"/>
  <c r="BX434" i="2" s="1"/>
  <c r="BI434" i="2"/>
  <c r="BY434" i="2" s="1"/>
  <c r="BO512" i="2"/>
  <c r="CE512" i="2" s="1"/>
  <c r="BF512" i="2"/>
  <c r="BV512" i="2" s="1"/>
  <c r="BG512" i="2"/>
  <c r="BW512" i="2" s="1"/>
  <c r="BD512" i="2"/>
  <c r="BT512" i="2" s="1"/>
  <c r="BE512" i="2"/>
  <c r="BU512" i="2" s="1"/>
  <c r="BH512" i="2"/>
  <c r="BX512" i="2" s="1"/>
  <c r="BI512" i="2"/>
  <c r="BY512" i="2" s="1"/>
  <c r="BN512" i="2"/>
  <c r="CD512" i="2" s="1"/>
  <c r="BM512" i="2"/>
  <c r="CC512" i="2" s="1"/>
  <c r="BJ512" i="2"/>
  <c r="BZ512" i="2" s="1"/>
  <c r="BL512" i="2"/>
  <c r="CB512" i="2" s="1"/>
  <c r="BK512" i="2"/>
  <c r="CA512" i="2" s="1"/>
  <c r="BM290" i="2"/>
  <c r="CC290" i="2" s="1"/>
  <c r="BL290" i="2"/>
  <c r="CB290" i="2" s="1"/>
  <c r="BK290" i="2"/>
  <c r="CA290" i="2" s="1"/>
  <c r="BO290" i="2"/>
  <c r="CE290" i="2" s="1"/>
  <c r="BD290" i="2"/>
  <c r="BT290" i="2" s="1"/>
  <c r="BE290" i="2"/>
  <c r="BU290" i="2" s="1"/>
  <c r="BF290" i="2"/>
  <c r="BV290" i="2" s="1"/>
  <c r="BH290" i="2"/>
  <c r="BX290" i="2" s="1"/>
  <c r="BG290" i="2"/>
  <c r="BW290" i="2" s="1"/>
  <c r="BI290" i="2"/>
  <c r="BY290" i="2" s="1"/>
  <c r="BN290" i="2"/>
  <c r="CD290" i="2" s="1"/>
  <c r="BJ290" i="2"/>
  <c r="BZ290" i="2" s="1"/>
  <c r="BM42" i="2"/>
  <c r="CC42" i="2" s="1"/>
  <c r="BL42" i="2"/>
  <c r="CB42" i="2" s="1"/>
  <c r="BK42" i="2"/>
  <c r="CA42" i="2" s="1"/>
  <c r="BH42" i="2"/>
  <c r="BX42" i="2" s="1"/>
  <c r="BG42" i="2"/>
  <c r="BW42" i="2" s="1"/>
  <c r="BO42" i="2"/>
  <c r="CE42" i="2" s="1"/>
  <c r="BD42" i="2"/>
  <c r="BT42" i="2" s="1"/>
  <c r="BJ42" i="2"/>
  <c r="BZ42" i="2" s="1"/>
  <c r="BI42" i="2"/>
  <c r="BY42" i="2" s="1"/>
  <c r="BE42" i="2"/>
  <c r="BU42" i="2" s="1"/>
  <c r="BF42" i="2"/>
  <c r="BV42" i="2" s="1"/>
  <c r="BN42" i="2"/>
  <c r="CD42" i="2" s="1"/>
  <c r="BJ411" i="2"/>
  <c r="BZ411" i="2" s="1"/>
  <c r="BL411" i="2"/>
  <c r="CB411" i="2" s="1"/>
  <c r="BM411" i="2"/>
  <c r="CC411" i="2" s="1"/>
  <c r="BK411" i="2"/>
  <c r="CA411" i="2" s="1"/>
  <c r="BH411" i="2"/>
  <c r="BX411" i="2" s="1"/>
  <c r="BI411" i="2"/>
  <c r="BY411" i="2" s="1"/>
  <c r="BN411" i="2"/>
  <c r="CD411" i="2" s="1"/>
  <c r="BG411" i="2"/>
  <c r="BW411" i="2" s="1"/>
  <c r="BF411" i="2"/>
  <c r="BV411" i="2" s="1"/>
  <c r="BO411" i="2"/>
  <c r="CE411" i="2" s="1"/>
  <c r="BD411" i="2"/>
  <c r="BT411" i="2" s="1"/>
  <c r="BE411" i="2"/>
  <c r="BU411" i="2" s="1"/>
  <c r="BM44" i="2"/>
  <c r="CC44" i="2" s="1"/>
  <c r="BJ44" i="2"/>
  <c r="BZ44" i="2" s="1"/>
  <c r="BK44" i="2"/>
  <c r="CA44" i="2" s="1"/>
  <c r="BL44" i="2"/>
  <c r="CB44" i="2" s="1"/>
  <c r="BI44" i="2"/>
  <c r="BY44" i="2" s="1"/>
  <c r="BD44" i="2"/>
  <c r="BT44" i="2" s="1"/>
  <c r="BE44" i="2"/>
  <c r="BU44" i="2" s="1"/>
  <c r="BO44" i="2"/>
  <c r="CE44" i="2" s="1"/>
  <c r="BF44" i="2"/>
  <c r="BV44" i="2" s="1"/>
  <c r="BG44" i="2"/>
  <c r="BW44" i="2" s="1"/>
  <c r="BH44" i="2"/>
  <c r="BX44" i="2" s="1"/>
  <c r="BN44" i="2"/>
  <c r="CD44" i="2" s="1"/>
  <c r="BJ513" i="2"/>
  <c r="BZ513" i="2" s="1"/>
  <c r="BK513" i="2"/>
  <c r="CA513" i="2" s="1"/>
  <c r="BM513" i="2"/>
  <c r="CC513" i="2" s="1"/>
  <c r="BI513" i="2"/>
  <c r="BY513" i="2" s="1"/>
  <c r="BN513" i="2"/>
  <c r="CD513" i="2" s="1"/>
  <c r="BL513" i="2"/>
  <c r="CB513" i="2" s="1"/>
  <c r="BO513" i="2"/>
  <c r="CE513" i="2" s="1"/>
  <c r="BH513" i="2"/>
  <c r="BX513" i="2" s="1"/>
  <c r="BD513" i="2"/>
  <c r="BT513" i="2" s="1"/>
  <c r="BE513" i="2"/>
  <c r="BU513" i="2" s="1"/>
  <c r="BF513" i="2"/>
  <c r="BV513" i="2" s="1"/>
  <c r="BG513" i="2"/>
  <c r="BW513" i="2" s="1"/>
  <c r="BM431" i="2"/>
  <c r="CC431" i="2" s="1"/>
  <c r="BL431" i="2"/>
  <c r="CB431" i="2" s="1"/>
  <c r="BK431" i="2"/>
  <c r="CA431" i="2" s="1"/>
  <c r="BJ431" i="2"/>
  <c r="BZ431" i="2" s="1"/>
  <c r="BE431" i="2"/>
  <c r="BU431" i="2" s="1"/>
  <c r="BF431" i="2"/>
  <c r="BV431" i="2" s="1"/>
  <c r="BG431" i="2"/>
  <c r="BW431" i="2" s="1"/>
  <c r="BH431" i="2"/>
  <c r="BX431" i="2" s="1"/>
  <c r="BI431" i="2"/>
  <c r="BY431" i="2" s="1"/>
  <c r="BN431" i="2"/>
  <c r="CD431" i="2" s="1"/>
  <c r="BO431" i="2"/>
  <c r="CE431" i="2" s="1"/>
  <c r="BD431" i="2"/>
  <c r="BT431" i="2" s="1"/>
  <c r="BM347" i="2"/>
  <c r="CC347" i="2" s="1"/>
  <c r="BJ347" i="2"/>
  <c r="BZ347" i="2" s="1"/>
  <c r="BL347" i="2"/>
  <c r="CB347" i="2" s="1"/>
  <c r="BG347" i="2"/>
  <c r="BW347" i="2" s="1"/>
  <c r="BH347" i="2"/>
  <c r="BX347" i="2" s="1"/>
  <c r="BI347" i="2"/>
  <c r="BY347" i="2" s="1"/>
  <c r="BO347" i="2"/>
  <c r="CE347" i="2" s="1"/>
  <c r="BD347" i="2"/>
  <c r="BT347" i="2" s="1"/>
  <c r="BE347" i="2"/>
  <c r="BU347" i="2" s="1"/>
  <c r="BF347" i="2"/>
  <c r="BV347" i="2" s="1"/>
  <c r="BN347" i="2"/>
  <c r="CD347" i="2" s="1"/>
  <c r="BK347" i="2"/>
  <c r="CA347" i="2" s="1"/>
  <c r="BJ81" i="2"/>
  <c r="BZ81" i="2" s="1"/>
  <c r="BL81" i="2"/>
  <c r="CB81" i="2" s="1"/>
  <c r="BM81" i="2"/>
  <c r="CC81" i="2" s="1"/>
  <c r="BO81" i="2"/>
  <c r="CE81" i="2" s="1"/>
  <c r="BD81" i="2"/>
  <c r="BT81" i="2" s="1"/>
  <c r="BE81" i="2"/>
  <c r="BU81" i="2" s="1"/>
  <c r="BF81" i="2"/>
  <c r="BV81" i="2" s="1"/>
  <c r="BG81" i="2"/>
  <c r="BW81" i="2" s="1"/>
  <c r="BH81" i="2"/>
  <c r="BX81" i="2" s="1"/>
  <c r="BI81" i="2"/>
  <c r="BY81" i="2" s="1"/>
  <c r="BK81" i="2"/>
  <c r="CA81" i="2" s="1"/>
  <c r="BN81" i="2"/>
  <c r="CD81" i="2" s="1"/>
  <c r="BJ479" i="2"/>
  <c r="BZ479" i="2" s="1"/>
  <c r="BM479" i="2"/>
  <c r="CC479" i="2" s="1"/>
  <c r="BN479" i="2"/>
  <c r="CD479" i="2" s="1"/>
  <c r="BK479" i="2"/>
  <c r="CA479" i="2" s="1"/>
  <c r="BF479" i="2"/>
  <c r="BV479" i="2" s="1"/>
  <c r="BG479" i="2"/>
  <c r="BW479" i="2" s="1"/>
  <c r="BH479" i="2"/>
  <c r="BX479" i="2" s="1"/>
  <c r="BE479" i="2"/>
  <c r="BU479" i="2" s="1"/>
  <c r="BO479" i="2"/>
  <c r="CE479" i="2" s="1"/>
  <c r="BD479" i="2"/>
  <c r="BT479" i="2" s="1"/>
  <c r="BI479" i="2"/>
  <c r="BY479" i="2" s="1"/>
  <c r="BL479" i="2"/>
  <c r="CB479" i="2" s="1"/>
  <c r="BO182" i="2"/>
  <c r="CE182" i="2" s="1"/>
  <c r="BD182" i="2"/>
  <c r="BT182" i="2" s="1"/>
  <c r="BE182" i="2"/>
  <c r="BU182" i="2" s="1"/>
  <c r="BF182" i="2"/>
  <c r="BV182" i="2" s="1"/>
  <c r="BG182" i="2"/>
  <c r="BW182" i="2" s="1"/>
  <c r="BH182" i="2"/>
  <c r="BX182" i="2" s="1"/>
  <c r="BL182" i="2"/>
  <c r="CB182" i="2" s="1"/>
  <c r="BM182" i="2"/>
  <c r="CC182" i="2" s="1"/>
  <c r="BI182" i="2"/>
  <c r="BY182" i="2" s="1"/>
  <c r="BN182" i="2"/>
  <c r="CD182" i="2" s="1"/>
  <c r="BK182" i="2"/>
  <c r="CA182" i="2" s="1"/>
  <c r="BJ182" i="2"/>
  <c r="BZ182" i="2" s="1"/>
  <c r="BO136" i="2"/>
  <c r="CE136" i="2" s="1"/>
  <c r="BI136" i="2"/>
  <c r="BY136" i="2" s="1"/>
  <c r="BN136" i="2"/>
  <c r="CD136" i="2" s="1"/>
  <c r="BM136" i="2"/>
  <c r="CC136" i="2" s="1"/>
  <c r="BL136" i="2"/>
  <c r="CB136" i="2" s="1"/>
  <c r="BD136" i="2"/>
  <c r="BT136" i="2" s="1"/>
  <c r="BF136" i="2"/>
  <c r="BV136" i="2" s="1"/>
  <c r="BG136" i="2"/>
  <c r="BW136" i="2" s="1"/>
  <c r="BJ136" i="2"/>
  <c r="BZ136" i="2" s="1"/>
  <c r="BE136" i="2"/>
  <c r="BU136" i="2" s="1"/>
  <c r="BH136" i="2"/>
  <c r="BX136" i="2" s="1"/>
  <c r="BK136" i="2"/>
  <c r="CA136" i="2" s="1"/>
  <c r="BO66" i="2"/>
  <c r="CE66" i="2" s="1"/>
  <c r="BF66" i="2"/>
  <c r="BV66" i="2" s="1"/>
  <c r="BG66" i="2"/>
  <c r="BW66" i="2" s="1"/>
  <c r="BH66" i="2"/>
  <c r="BX66" i="2" s="1"/>
  <c r="BD66" i="2"/>
  <c r="BT66" i="2" s="1"/>
  <c r="BE66" i="2"/>
  <c r="BU66" i="2" s="1"/>
  <c r="BI66" i="2"/>
  <c r="BY66" i="2" s="1"/>
  <c r="BJ66" i="2"/>
  <c r="BZ66" i="2" s="1"/>
  <c r="BK66" i="2"/>
  <c r="CA66" i="2" s="1"/>
  <c r="BM66" i="2"/>
  <c r="CC66" i="2" s="1"/>
  <c r="BN66" i="2"/>
  <c r="CD66" i="2" s="1"/>
  <c r="BL66" i="2"/>
  <c r="CB66" i="2" s="1"/>
  <c r="BK417" i="2"/>
  <c r="CA417" i="2" s="1"/>
  <c r="BJ417" i="2"/>
  <c r="BZ417" i="2" s="1"/>
  <c r="BL417" i="2"/>
  <c r="CB417" i="2" s="1"/>
  <c r="BM417" i="2"/>
  <c r="CC417" i="2" s="1"/>
  <c r="BE417" i="2"/>
  <c r="BU417" i="2" s="1"/>
  <c r="BF417" i="2"/>
  <c r="BV417" i="2" s="1"/>
  <c r="BO417" i="2"/>
  <c r="CE417" i="2" s="1"/>
  <c r="BD417" i="2"/>
  <c r="BT417" i="2" s="1"/>
  <c r="BG417" i="2"/>
  <c r="BW417" i="2" s="1"/>
  <c r="BH417" i="2"/>
  <c r="BX417" i="2" s="1"/>
  <c r="BI417" i="2"/>
  <c r="BY417" i="2" s="1"/>
  <c r="BN417" i="2"/>
  <c r="CD417" i="2" s="1"/>
  <c r="BE92" i="2"/>
  <c r="BU92" i="2" s="1"/>
  <c r="BO92" i="2"/>
  <c r="CE92" i="2" s="1"/>
  <c r="BD92" i="2"/>
  <c r="BT92" i="2" s="1"/>
  <c r="BK92" i="2"/>
  <c r="CA92" i="2" s="1"/>
  <c r="BJ92" i="2"/>
  <c r="BZ92" i="2" s="1"/>
  <c r="BG92" i="2"/>
  <c r="BW92" i="2" s="1"/>
  <c r="BH92" i="2"/>
  <c r="BX92" i="2" s="1"/>
  <c r="BI92" i="2"/>
  <c r="BY92" i="2" s="1"/>
  <c r="BN92" i="2"/>
  <c r="CD92" i="2" s="1"/>
  <c r="BF92" i="2"/>
  <c r="BV92" i="2" s="1"/>
  <c r="BM92" i="2"/>
  <c r="CC92" i="2" s="1"/>
  <c r="BL92" i="2"/>
  <c r="CB92" i="2" s="1"/>
  <c r="BN39" i="2"/>
  <c r="CD39" i="2" s="1"/>
  <c r="BL39" i="2"/>
  <c r="CB39" i="2" s="1"/>
  <c r="BK39" i="2"/>
  <c r="CA39" i="2" s="1"/>
  <c r="BJ39" i="2"/>
  <c r="BZ39" i="2" s="1"/>
  <c r="BO39" i="2"/>
  <c r="CE39" i="2" s="1"/>
  <c r="BE39" i="2"/>
  <c r="BU39" i="2" s="1"/>
  <c r="BD39" i="2"/>
  <c r="BT39" i="2" s="1"/>
  <c r="BI39" i="2"/>
  <c r="BY39" i="2" s="1"/>
  <c r="BF39" i="2"/>
  <c r="BV39" i="2" s="1"/>
  <c r="BG39" i="2"/>
  <c r="BW39" i="2" s="1"/>
  <c r="BH39" i="2"/>
  <c r="BX39" i="2" s="1"/>
  <c r="BM39" i="2"/>
  <c r="CC39" i="2" s="1"/>
  <c r="BF520" i="2"/>
  <c r="BV520" i="2" s="1"/>
  <c r="BG520" i="2"/>
  <c r="BW520" i="2" s="1"/>
  <c r="BI520" i="2"/>
  <c r="BY520" i="2" s="1"/>
  <c r="BH520" i="2"/>
  <c r="BX520" i="2" s="1"/>
  <c r="BJ520" i="2"/>
  <c r="BZ520" i="2" s="1"/>
  <c r="BO520" i="2"/>
  <c r="CE520" i="2" s="1"/>
  <c r="BD520" i="2"/>
  <c r="BT520" i="2" s="1"/>
  <c r="BE520" i="2"/>
  <c r="BU520" i="2" s="1"/>
  <c r="BN520" i="2"/>
  <c r="CD520" i="2" s="1"/>
  <c r="BM520" i="2"/>
  <c r="CC520" i="2" s="1"/>
  <c r="BK520" i="2"/>
  <c r="CA520" i="2" s="1"/>
  <c r="BL520" i="2"/>
  <c r="CB520" i="2" s="1"/>
  <c r="BK89" i="2"/>
  <c r="CA89" i="2" s="1"/>
  <c r="BG89" i="2"/>
  <c r="BW89" i="2" s="1"/>
  <c r="BH89" i="2"/>
  <c r="BX89" i="2" s="1"/>
  <c r="BO89" i="2"/>
  <c r="CE89" i="2" s="1"/>
  <c r="BE89" i="2"/>
  <c r="BU89" i="2" s="1"/>
  <c r="BF89" i="2"/>
  <c r="BV89" i="2" s="1"/>
  <c r="BD89" i="2"/>
  <c r="BT89" i="2" s="1"/>
  <c r="BI89" i="2"/>
  <c r="BY89" i="2" s="1"/>
  <c r="BN89" i="2"/>
  <c r="CD89" i="2" s="1"/>
  <c r="BM89" i="2"/>
  <c r="CC89" i="2" s="1"/>
  <c r="BL89" i="2"/>
  <c r="CB89" i="2" s="1"/>
  <c r="BJ89" i="2"/>
  <c r="BZ89" i="2" s="1"/>
  <c r="BO362" i="2"/>
  <c r="CE362" i="2" s="1"/>
  <c r="BD362" i="2"/>
  <c r="BT362" i="2" s="1"/>
  <c r="BE362" i="2"/>
  <c r="BU362" i="2" s="1"/>
  <c r="BF362" i="2"/>
  <c r="BV362" i="2" s="1"/>
  <c r="BG362" i="2"/>
  <c r="BW362" i="2" s="1"/>
  <c r="BH362" i="2"/>
  <c r="BX362" i="2" s="1"/>
  <c r="BJ362" i="2"/>
  <c r="BZ362" i="2" s="1"/>
  <c r="BN362" i="2"/>
  <c r="CD362" i="2" s="1"/>
  <c r="BL362" i="2"/>
  <c r="CB362" i="2" s="1"/>
  <c r="BK362" i="2"/>
  <c r="CA362" i="2" s="1"/>
  <c r="BI362" i="2"/>
  <c r="BY362" i="2" s="1"/>
  <c r="BM362" i="2"/>
  <c r="CC362" i="2" s="1"/>
  <c r="BN563" i="2"/>
  <c r="CD563" i="2" s="1"/>
  <c r="BM563" i="2"/>
  <c r="CC563" i="2" s="1"/>
  <c r="BL563" i="2"/>
  <c r="CB563" i="2" s="1"/>
  <c r="BO563" i="2"/>
  <c r="CE563" i="2" s="1"/>
  <c r="BD563" i="2"/>
  <c r="BT563" i="2" s="1"/>
  <c r="BE563" i="2"/>
  <c r="BU563" i="2" s="1"/>
  <c r="BF563" i="2"/>
  <c r="BV563" i="2" s="1"/>
  <c r="BG563" i="2"/>
  <c r="BW563" i="2" s="1"/>
  <c r="BJ563" i="2"/>
  <c r="BZ563" i="2" s="1"/>
  <c r="BK563" i="2"/>
  <c r="CA563" i="2" s="1"/>
  <c r="BH563" i="2"/>
  <c r="BX563" i="2" s="1"/>
  <c r="BI563" i="2"/>
  <c r="BY563" i="2" s="1"/>
  <c r="BL253" i="2"/>
  <c r="CB253" i="2" s="1"/>
  <c r="BI253" i="2"/>
  <c r="BY253" i="2" s="1"/>
  <c r="BN253" i="2"/>
  <c r="CD253" i="2" s="1"/>
  <c r="BJ253" i="2"/>
  <c r="BZ253" i="2" s="1"/>
  <c r="BM253" i="2"/>
  <c r="CC253" i="2" s="1"/>
  <c r="BO253" i="2"/>
  <c r="CE253" i="2" s="1"/>
  <c r="BH253" i="2"/>
  <c r="BX253" i="2" s="1"/>
  <c r="BG253" i="2"/>
  <c r="BW253" i="2" s="1"/>
  <c r="BK253" i="2"/>
  <c r="CA253" i="2" s="1"/>
  <c r="BF253" i="2"/>
  <c r="BV253" i="2" s="1"/>
  <c r="BD253" i="2"/>
  <c r="BT253" i="2" s="1"/>
  <c r="BE253" i="2"/>
  <c r="BU253" i="2" s="1"/>
  <c r="BO273" i="2"/>
  <c r="CE273" i="2" s="1"/>
  <c r="BH273" i="2"/>
  <c r="BX273" i="2" s="1"/>
  <c r="BI273" i="2"/>
  <c r="BY273" i="2" s="1"/>
  <c r="BN273" i="2"/>
  <c r="CD273" i="2" s="1"/>
  <c r="BL273" i="2"/>
  <c r="CB273" i="2" s="1"/>
  <c r="BG273" i="2"/>
  <c r="BW273" i="2" s="1"/>
  <c r="BK273" i="2"/>
  <c r="CA273" i="2" s="1"/>
  <c r="BJ273" i="2"/>
  <c r="BZ273" i="2" s="1"/>
  <c r="BM273" i="2"/>
  <c r="CC273" i="2" s="1"/>
  <c r="BE273" i="2"/>
  <c r="BU273" i="2" s="1"/>
  <c r="BD273" i="2"/>
  <c r="BT273" i="2" s="1"/>
  <c r="BF273" i="2"/>
  <c r="BV273" i="2" s="1"/>
  <c r="BD280" i="2"/>
  <c r="BT280" i="2" s="1"/>
  <c r="BE280" i="2"/>
  <c r="BU280" i="2" s="1"/>
  <c r="BF280" i="2"/>
  <c r="BV280" i="2" s="1"/>
  <c r="BO280" i="2"/>
  <c r="CE280" i="2" s="1"/>
  <c r="BG280" i="2"/>
  <c r="BW280" i="2" s="1"/>
  <c r="BK280" i="2"/>
  <c r="CA280" i="2" s="1"/>
  <c r="BJ280" i="2"/>
  <c r="BZ280" i="2" s="1"/>
  <c r="BN280" i="2"/>
  <c r="CD280" i="2" s="1"/>
  <c r="BM280" i="2"/>
  <c r="CC280" i="2" s="1"/>
  <c r="BL280" i="2"/>
  <c r="CB280" i="2" s="1"/>
  <c r="BH280" i="2"/>
  <c r="BX280" i="2" s="1"/>
  <c r="BI280" i="2"/>
  <c r="BY280" i="2" s="1"/>
  <c r="BG304" i="2"/>
  <c r="BW304" i="2" s="1"/>
  <c r="BH304" i="2"/>
  <c r="BX304" i="2" s="1"/>
  <c r="BI304" i="2"/>
  <c r="BY304" i="2" s="1"/>
  <c r="BN304" i="2"/>
  <c r="CD304" i="2" s="1"/>
  <c r="BM304" i="2"/>
  <c r="CC304" i="2" s="1"/>
  <c r="BL304" i="2"/>
  <c r="CB304" i="2" s="1"/>
  <c r="BK304" i="2"/>
  <c r="CA304" i="2" s="1"/>
  <c r="BJ304" i="2"/>
  <c r="BZ304" i="2" s="1"/>
  <c r="BE304" i="2"/>
  <c r="BU304" i="2" s="1"/>
  <c r="BD304" i="2"/>
  <c r="BT304" i="2" s="1"/>
  <c r="BF304" i="2"/>
  <c r="BV304" i="2" s="1"/>
  <c r="BO304" i="2"/>
  <c r="CE304" i="2" s="1"/>
  <c r="BG100" i="2"/>
  <c r="BW100" i="2" s="1"/>
  <c r="BH100" i="2"/>
  <c r="BX100" i="2" s="1"/>
  <c r="BI100" i="2"/>
  <c r="BY100" i="2" s="1"/>
  <c r="BO100" i="2"/>
  <c r="CE100" i="2" s="1"/>
  <c r="BK100" i="2"/>
  <c r="CA100" i="2" s="1"/>
  <c r="BL100" i="2"/>
  <c r="CB100" i="2" s="1"/>
  <c r="BN100" i="2"/>
  <c r="CD100" i="2" s="1"/>
  <c r="BM100" i="2"/>
  <c r="CC100" i="2" s="1"/>
  <c r="BF100" i="2"/>
  <c r="BV100" i="2" s="1"/>
  <c r="BE100" i="2"/>
  <c r="BU100" i="2" s="1"/>
  <c r="BJ100" i="2"/>
  <c r="BZ100" i="2" s="1"/>
  <c r="BD100" i="2"/>
  <c r="BT100" i="2" s="1"/>
  <c r="BG274" i="2"/>
  <c r="BW274" i="2" s="1"/>
  <c r="BH274" i="2"/>
  <c r="BX274" i="2" s="1"/>
  <c r="BI274" i="2"/>
  <c r="BY274" i="2" s="1"/>
  <c r="BE274" i="2"/>
  <c r="BU274" i="2" s="1"/>
  <c r="BF274" i="2"/>
  <c r="BV274" i="2" s="1"/>
  <c r="BK274" i="2"/>
  <c r="CA274" i="2" s="1"/>
  <c r="BO274" i="2"/>
  <c r="CE274" i="2" s="1"/>
  <c r="BD274" i="2"/>
  <c r="BT274" i="2" s="1"/>
  <c r="BJ274" i="2"/>
  <c r="BZ274" i="2" s="1"/>
  <c r="BL274" i="2"/>
  <c r="CB274" i="2" s="1"/>
  <c r="BN274" i="2"/>
  <c r="CD274" i="2" s="1"/>
  <c r="BM274" i="2"/>
  <c r="CC274" i="2" s="1"/>
  <c r="BG480" i="2"/>
  <c r="BW480" i="2" s="1"/>
  <c r="BH480" i="2"/>
  <c r="BX480" i="2" s="1"/>
  <c r="BI480" i="2"/>
  <c r="BY480" i="2" s="1"/>
  <c r="BD480" i="2"/>
  <c r="BT480" i="2" s="1"/>
  <c r="BE480" i="2"/>
  <c r="BU480" i="2" s="1"/>
  <c r="BF480" i="2"/>
  <c r="BV480" i="2" s="1"/>
  <c r="BO480" i="2"/>
  <c r="CE480" i="2" s="1"/>
  <c r="BN480" i="2"/>
  <c r="CD480" i="2" s="1"/>
  <c r="BM480" i="2"/>
  <c r="CC480" i="2" s="1"/>
  <c r="BK480" i="2"/>
  <c r="CA480" i="2" s="1"/>
  <c r="BJ480" i="2"/>
  <c r="BZ480" i="2" s="1"/>
  <c r="BL480" i="2"/>
  <c r="CB480" i="2" s="1"/>
  <c r="BG79" i="2"/>
  <c r="BW79" i="2" s="1"/>
  <c r="BH79" i="2"/>
  <c r="BX79" i="2" s="1"/>
  <c r="BI79" i="2"/>
  <c r="BY79" i="2" s="1"/>
  <c r="BK79" i="2"/>
  <c r="CA79" i="2" s="1"/>
  <c r="BL79" i="2"/>
  <c r="CB79" i="2" s="1"/>
  <c r="BJ79" i="2"/>
  <c r="BZ79" i="2" s="1"/>
  <c r="BN79" i="2"/>
  <c r="CD79" i="2" s="1"/>
  <c r="BM79" i="2"/>
  <c r="CC79" i="2" s="1"/>
  <c r="BO79" i="2"/>
  <c r="CE79" i="2" s="1"/>
  <c r="BD79" i="2"/>
  <c r="BT79" i="2" s="1"/>
  <c r="BE79" i="2"/>
  <c r="BU79" i="2" s="1"/>
  <c r="BF79" i="2"/>
  <c r="BV79" i="2" s="1"/>
  <c r="BG530" i="2"/>
  <c r="BW530" i="2" s="1"/>
  <c r="BH530" i="2"/>
  <c r="BX530" i="2" s="1"/>
  <c r="BI530" i="2"/>
  <c r="BY530" i="2" s="1"/>
  <c r="BO530" i="2"/>
  <c r="CE530" i="2" s="1"/>
  <c r="BM530" i="2"/>
  <c r="CC530" i="2" s="1"/>
  <c r="BD530" i="2"/>
  <c r="BT530" i="2" s="1"/>
  <c r="BE530" i="2"/>
  <c r="BU530" i="2" s="1"/>
  <c r="BF530" i="2"/>
  <c r="BV530" i="2" s="1"/>
  <c r="BN530" i="2"/>
  <c r="CD530" i="2" s="1"/>
  <c r="BJ530" i="2"/>
  <c r="BZ530" i="2" s="1"/>
  <c r="BK530" i="2"/>
  <c r="CA530" i="2" s="1"/>
  <c r="BL530" i="2"/>
  <c r="CB530" i="2" s="1"/>
  <c r="BG440" i="2"/>
  <c r="BW440" i="2" s="1"/>
  <c r="BH440" i="2"/>
  <c r="BX440" i="2" s="1"/>
  <c r="BI440" i="2"/>
  <c r="BY440" i="2" s="1"/>
  <c r="BK440" i="2"/>
  <c r="CA440" i="2" s="1"/>
  <c r="BJ440" i="2"/>
  <c r="BZ440" i="2" s="1"/>
  <c r="BM440" i="2"/>
  <c r="CC440" i="2" s="1"/>
  <c r="BD440" i="2"/>
  <c r="BT440" i="2" s="1"/>
  <c r="BE440" i="2"/>
  <c r="BU440" i="2" s="1"/>
  <c r="BF440" i="2"/>
  <c r="BV440" i="2" s="1"/>
  <c r="BO440" i="2"/>
  <c r="CE440" i="2" s="1"/>
  <c r="BN440" i="2"/>
  <c r="CD440" i="2" s="1"/>
  <c r="BL440" i="2"/>
  <c r="CB440" i="2" s="1"/>
  <c r="BM70" i="2"/>
  <c r="CC70" i="2" s="1"/>
  <c r="BO70" i="2"/>
  <c r="CE70" i="2" s="1"/>
  <c r="BN70" i="2"/>
  <c r="CD70" i="2" s="1"/>
  <c r="BL70" i="2"/>
  <c r="CB70" i="2" s="1"/>
  <c r="BJ70" i="2"/>
  <c r="BZ70" i="2" s="1"/>
  <c r="BI70" i="2"/>
  <c r="BY70" i="2" s="1"/>
  <c r="BK70" i="2"/>
  <c r="CA70" i="2" s="1"/>
  <c r="BG70" i="2"/>
  <c r="BW70" i="2" s="1"/>
  <c r="BD70" i="2"/>
  <c r="BT70" i="2" s="1"/>
  <c r="BE70" i="2"/>
  <c r="BU70" i="2" s="1"/>
  <c r="BF70" i="2"/>
  <c r="BV70" i="2" s="1"/>
  <c r="BH70" i="2"/>
  <c r="BX70" i="2" s="1"/>
  <c r="BK171" i="2"/>
  <c r="CA171" i="2" s="1"/>
  <c r="BJ171" i="2"/>
  <c r="BZ171" i="2" s="1"/>
  <c r="BM171" i="2"/>
  <c r="CC171" i="2" s="1"/>
  <c r="BL171" i="2"/>
  <c r="CB171" i="2" s="1"/>
  <c r="BO171" i="2"/>
  <c r="CE171" i="2" s="1"/>
  <c r="BD171" i="2"/>
  <c r="BT171" i="2" s="1"/>
  <c r="BI171" i="2"/>
  <c r="BY171" i="2" s="1"/>
  <c r="BE171" i="2"/>
  <c r="BU171" i="2" s="1"/>
  <c r="BH171" i="2"/>
  <c r="BX171" i="2" s="1"/>
  <c r="BN171" i="2"/>
  <c r="CD171" i="2" s="1"/>
  <c r="BF171" i="2"/>
  <c r="BV171" i="2" s="1"/>
  <c r="BG171" i="2"/>
  <c r="BW171" i="2" s="1"/>
  <c r="BM60" i="2"/>
  <c r="CC60" i="2" s="1"/>
  <c r="BK60" i="2"/>
  <c r="CA60" i="2" s="1"/>
  <c r="BJ60" i="2"/>
  <c r="BZ60" i="2" s="1"/>
  <c r="BL60" i="2"/>
  <c r="CB60" i="2" s="1"/>
  <c r="BD60" i="2"/>
  <c r="BT60" i="2" s="1"/>
  <c r="BI60" i="2"/>
  <c r="BY60" i="2" s="1"/>
  <c r="BF60" i="2"/>
  <c r="BV60" i="2" s="1"/>
  <c r="BG60" i="2"/>
  <c r="BW60" i="2" s="1"/>
  <c r="BH60" i="2"/>
  <c r="BX60" i="2" s="1"/>
  <c r="BO60" i="2"/>
  <c r="CE60" i="2" s="1"/>
  <c r="BE60" i="2"/>
  <c r="BU60" i="2" s="1"/>
  <c r="BN60" i="2"/>
  <c r="CD60" i="2" s="1"/>
  <c r="BK30" i="2"/>
  <c r="CA30" i="2" s="1"/>
  <c r="BJ30" i="2"/>
  <c r="BZ30" i="2" s="1"/>
  <c r="BM30" i="2"/>
  <c r="CC30" i="2" s="1"/>
  <c r="BH30" i="2"/>
  <c r="BX30" i="2" s="1"/>
  <c r="BI30" i="2"/>
  <c r="BY30" i="2" s="1"/>
  <c r="BN30" i="2"/>
  <c r="CD30" i="2" s="1"/>
  <c r="BL30" i="2"/>
  <c r="CB30" i="2" s="1"/>
  <c r="BO30" i="2"/>
  <c r="CE30" i="2" s="1"/>
  <c r="BD30" i="2"/>
  <c r="BT30" i="2" s="1"/>
  <c r="BE30" i="2"/>
  <c r="BU30" i="2" s="1"/>
  <c r="BF30" i="2"/>
  <c r="BV30" i="2" s="1"/>
  <c r="BG30" i="2"/>
  <c r="BW30" i="2" s="1"/>
  <c r="BM144" i="2"/>
  <c r="CC144" i="2" s="1"/>
  <c r="BK144" i="2"/>
  <c r="CA144" i="2" s="1"/>
  <c r="BL144" i="2"/>
  <c r="CB144" i="2" s="1"/>
  <c r="BN144" i="2"/>
  <c r="CD144" i="2" s="1"/>
  <c r="BJ144" i="2"/>
  <c r="BZ144" i="2" s="1"/>
  <c r="BI144" i="2"/>
  <c r="BY144" i="2" s="1"/>
  <c r="BG144" i="2"/>
  <c r="BW144" i="2" s="1"/>
  <c r="BO144" i="2"/>
  <c r="CE144" i="2" s="1"/>
  <c r="BD144" i="2"/>
  <c r="BT144" i="2" s="1"/>
  <c r="BE144" i="2"/>
  <c r="BU144" i="2" s="1"/>
  <c r="BF144" i="2"/>
  <c r="BV144" i="2" s="1"/>
  <c r="BH144" i="2"/>
  <c r="BX144" i="2" s="1"/>
  <c r="BL211" i="2"/>
  <c r="CB211" i="2" s="1"/>
  <c r="BK211" i="2"/>
  <c r="CA211" i="2" s="1"/>
  <c r="BJ211" i="2"/>
  <c r="BZ211" i="2" s="1"/>
  <c r="BO211" i="2"/>
  <c r="CE211" i="2" s="1"/>
  <c r="BD211" i="2"/>
  <c r="BT211" i="2" s="1"/>
  <c r="BE211" i="2"/>
  <c r="BU211" i="2" s="1"/>
  <c r="BF211" i="2"/>
  <c r="BV211" i="2" s="1"/>
  <c r="BG211" i="2"/>
  <c r="BW211" i="2" s="1"/>
  <c r="BH211" i="2"/>
  <c r="BX211" i="2" s="1"/>
  <c r="BI211" i="2"/>
  <c r="BY211" i="2" s="1"/>
  <c r="BN211" i="2"/>
  <c r="CD211" i="2" s="1"/>
  <c r="BM211" i="2"/>
  <c r="CC211" i="2" s="1"/>
  <c r="BM468" i="2"/>
  <c r="CC468" i="2" s="1"/>
  <c r="BL468" i="2"/>
  <c r="CB468" i="2" s="1"/>
  <c r="BJ468" i="2"/>
  <c r="BZ468" i="2" s="1"/>
  <c r="BD468" i="2"/>
  <c r="BT468" i="2" s="1"/>
  <c r="BE468" i="2"/>
  <c r="BU468" i="2" s="1"/>
  <c r="BF468" i="2"/>
  <c r="BV468" i="2" s="1"/>
  <c r="BO468" i="2"/>
  <c r="CE468" i="2" s="1"/>
  <c r="BK468" i="2"/>
  <c r="CA468" i="2" s="1"/>
  <c r="BG468" i="2"/>
  <c r="BW468" i="2" s="1"/>
  <c r="BH468" i="2"/>
  <c r="BX468" i="2" s="1"/>
  <c r="BI468" i="2"/>
  <c r="BY468" i="2" s="1"/>
  <c r="BN468" i="2"/>
  <c r="CD468" i="2" s="1"/>
  <c r="BM226" i="2"/>
  <c r="CC226" i="2" s="1"/>
  <c r="BL226" i="2"/>
  <c r="CB226" i="2" s="1"/>
  <c r="BK226" i="2"/>
  <c r="CA226" i="2" s="1"/>
  <c r="BH226" i="2"/>
  <c r="BX226" i="2" s="1"/>
  <c r="BI226" i="2"/>
  <c r="BY226" i="2" s="1"/>
  <c r="BN226" i="2"/>
  <c r="CD226" i="2" s="1"/>
  <c r="BD226" i="2"/>
  <c r="BT226" i="2" s="1"/>
  <c r="BE226" i="2"/>
  <c r="BU226" i="2" s="1"/>
  <c r="BF226" i="2"/>
  <c r="BV226" i="2" s="1"/>
  <c r="BG226" i="2"/>
  <c r="BW226" i="2" s="1"/>
  <c r="BJ226" i="2"/>
  <c r="BZ226" i="2" s="1"/>
  <c r="BO226" i="2"/>
  <c r="CE226" i="2" s="1"/>
  <c r="BM271" i="2"/>
  <c r="CC271" i="2" s="1"/>
  <c r="BL271" i="2"/>
  <c r="CB271" i="2" s="1"/>
  <c r="BJ271" i="2"/>
  <c r="BZ271" i="2" s="1"/>
  <c r="BO271" i="2"/>
  <c r="CE271" i="2" s="1"/>
  <c r="BD271" i="2"/>
  <c r="BT271" i="2" s="1"/>
  <c r="BE271" i="2"/>
  <c r="BU271" i="2" s="1"/>
  <c r="BF271" i="2"/>
  <c r="BV271" i="2" s="1"/>
  <c r="BG271" i="2"/>
  <c r="BW271" i="2" s="1"/>
  <c r="BH271" i="2"/>
  <c r="BX271" i="2" s="1"/>
  <c r="BI271" i="2"/>
  <c r="BY271" i="2" s="1"/>
  <c r="BN271" i="2"/>
  <c r="CD271" i="2" s="1"/>
  <c r="BK271" i="2"/>
  <c r="CA271" i="2" s="1"/>
  <c r="BJ47" i="2"/>
  <c r="BZ47" i="2" s="1"/>
  <c r="BK47" i="2"/>
  <c r="CA47" i="2" s="1"/>
  <c r="BM47" i="2"/>
  <c r="CC47" i="2" s="1"/>
  <c r="BO47" i="2"/>
  <c r="CE47" i="2" s="1"/>
  <c r="BH47" i="2"/>
  <c r="BX47" i="2" s="1"/>
  <c r="BI47" i="2"/>
  <c r="BY47" i="2" s="1"/>
  <c r="BN47" i="2"/>
  <c r="CD47" i="2" s="1"/>
  <c r="BL47" i="2"/>
  <c r="CB47" i="2" s="1"/>
  <c r="BF47" i="2"/>
  <c r="BV47" i="2" s="1"/>
  <c r="BD47" i="2"/>
  <c r="BT47" i="2" s="1"/>
  <c r="BE47" i="2"/>
  <c r="BU47" i="2" s="1"/>
  <c r="BG47" i="2"/>
  <c r="BW47" i="2" s="1"/>
  <c r="BL177" i="2"/>
  <c r="CB177" i="2" s="1"/>
  <c r="BJ177" i="2"/>
  <c r="BZ177" i="2" s="1"/>
  <c r="BN177" i="2"/>
  <c r="CD177" i="2" s="1"/>
  <c r="BD177" i="2"/>
  <c r="BT177" i="2" s="1"/>
  <c r="BE177" i="2"/>
  <c r="BU177" i="2" s="1"/>
  <c r="BF177" i="2"/>
  <c r="BV177" i="2" s="1"/>
  <c r="BO177" i="2"/>
  <c r="CE177" i="2" s="1"/>
  <c r="BG177" i="2"/>
  <c r="BW177" i="2" s="1"/>
  <c r="BH177" i="2"/>
  <c r="BX177" i="2" s="1"/>
  <c r="BI177" i="2"/>
  <c r="BY177" i="2" s="1"/>
  <c r="BK177" i="2"/>
  <c r="CA177" i="2" s="1"/>
  <c r="BM177" i="2"/>
  <c r="CC177" i="2" s="1"/>
  <c r="BJ492" i="2"/>
  <c r="BZ492" i="2" s="1"/>
  <c r="BM492" i="2"/>
  <c r="CC492" i="2" s="1"/>
  <c r="BK492" i="2"/>
  <c r="CA492" i="2" s="1"/>
  <c r="BH492" i="2"/>
  <c r="BX492" i="2" s="1"/>
  <c r="BI492" i="2"/>
  <c r="BY492" i="2" s="1"/>
  <c r="BN492" i="2"/>
  <c r="CD492" i="2" s="1"/>
  <c r="BO492" i="2"/>
  <c r="CE492" i="2" s="1"/>
  <c r="BD492" i="2"/>
  <c r="BT492" i="2" s="1"/>
  <c r="BG492" i="2"/>
  <c r="BW492" i="2" s="1"/>
  <c r="BE492" i="2"/>
  <c r="BU492" i="2" s="1"/>
  <c r="BF492" i="2"/>
  <c r="BV492" i="2" s="1"/>
  <c r="BL492" i="2"/>
  <c r="CB492" i="2" s="1"/>
  <c r="BL71" i="2"/>
  <c r="CB71" i="2" s="1"/>
  <c r="BM71" i="2"/>
  <c r="CC71" i="2" s="1"/>
  <c r="BK71" i="2"/>
  <c r="CA71" i="2" s="1"/>
  <c r="BD71" i="2"/>
  <c r="BT71" i="2" s="1"/>
  <c r="BE71" i="2"/>
  <c r="BU71" i="2" s="1"/>
  <c r="BF71" i="2"/>
  <c r="BV71" i="2" s="1"/>
  <c r="BO71" i="2"/>
  <c r="CE71" i="2" s="1"/>
  <c r="BG71" i="2"/>
  <c r="BW71" i="2" s="1"/>
  <c r="BH71" i="2"/>
  <c r="BX71" i="2" s="1"/>
  <c r="BI71" i="2"/>
  <c r="BY71" i="2" s="1"/>
  <c r="BN71" i="2"/>
  <c r="CD71" i="2" s="1"/>
  <c r="BJ71" i="2"/>
  <c r="BZ71" i="2" s="1"/>
  <c r="BM111" i="2"/>
  <c r="CC111" i="2" s="1"/>
  <c r="BL111" i="2"/>
  <c r="CB111" i="2" s="1"/>
  <c r="BK111" i="2"/>
  <c r="CA111" i="2" s="1"/>
  <c r="BF111" i="2"/>
  <c r="BV111" i="2" s="1"/>
  <c r="BG111" i="2"/>
  <c r="BW111" i="2" s="1"/>
  <c r="BH111" i="2"/>
  <c r="BX111" i="2" s="1"/>
  <c r="BO111" i="2"/>
  <c r="CE111" i="2" s="1"/>
  <c r="BJ111" i="2"/>
  <c r="BZ111" i="2" s="1"/>
  <c r="BN111" i="2"/>
  <c r="CD111" i="2" s="1"/>
  <c r="BE111" i="2"/>
  <c r="BU111" i="2" s="1"/>
  <c r="BD111" i="2"/>
  <c r="BT111" i="2" s="1"/>
  <c r="BI111" i="2"/>
  <c r="BY111" i="2" s="1"/>
  <c r="BK473" i="2"/>
  <c r="CA473" i="2" s="1"/>
  <c r="BJ473" i="2"/>
  <c r="BZ473" i="2" s="1"/>
  <c r="BL473" i="2"/>
  <c r="CB473" i="2" s="1"/>
  <c r="BD473" i="2"/>
  <c r="BT473" i="2" s="1"/>
  <c r="BE473" i="2"/>
  <c r="BU473" i="2" s="1"/>
  <c r="BF473" i="2"/>
  <c r="BV473" i="2" s="1"/>
  <c r="BH473" i="2"/>
  <c r="BX473" i="2" s="1"/>
  <c r="BI473" i="2"/>
  <c r="BY473" i="2" s="1"/>
  <c r="BM473" i="2"/>
  <c r="CC473" i="2" s="1"/>
  <c r="BO473" i="2"/>
  <c r="CE473" i="2" s="1"/>
  <c r="BG473" i="2"/>
  <c r="BW473" i="2" s="1"/>
  <c r="BN473" i="2"/>
  <c r="CD473" i="2" s="1"/>
  <c r="BL313" i="2"/>
  <c r="CB313" i="2" s="1"/>
  <c r="BM313" i="2"/>
  <c r="CC313" i="2" s="1"/>
  <c r="BO313" i="2"/>
  <c r="CE313" i="2" s="1"/>
  <c r="BD313" i="2"/>
  <c r="BT313" i="2" s="1"/>
  <c r="BJ313" i="2"/>
  <c r="BZ313" i="2" s="1"/>
  <c r="BH313" i="2"/>
  <c r="BX313" i="2" s="1"/>
  <c r="BI313" i="2"/>
  <c r="BY313" i="2" s="1"/>
  <c r="BN313" i="2"/>
  <c r="CD313" i="2" s="1"/>
  <c r="BK313" i="2"/>
  <c r="CA313" i="2" s="1"/>
  <c r="BF313" i="2"/>
  <c r="BV313" i="2" s="1"/>
  <c r="BE313" i="2"/>
  <c r="BU313" i="2" s="1"/>
  <c r="BG313" i="2"/>
  <c r="BW313" i="2" s="1"/>
  <c r="BN460" i="2"/>
  <c r="CD460" i="2" s="1"/>
  <c r="BM460" i="2"/>
  <c r="CC460" i="2" s="1"/>
  <c r="BL460" i="2"/>
  <c r="CB460" i="2" s="1"/>
  <c r="BO460" i="2"/>
  <c r="CE460" i="2" s="1"/>
  <c r="BD460" i="2"/>
  <c r="BT460" i="2" s="1"/>
  <c r="BI460" i="2"/>
  <c r="BY460" i="2" s="1"/>
  <c r="BK460" i="2"/>
  <c r="CA460" i="2" s="1"/>
  <c r="BJ460" i="2"/>
  <c r="BZ460" i="2" s="1"/>
  <c r="BG460" i="2"/>
  <c r="BW460" i="2" s="1"/>
  <c r="BE460" i="2"/>
  <c r="BU460" i="2" s="1"/>
  <c r="BF460" i="2"/>
  <c r="BV460" i="2" s="1"/>
  <c r="BH460" i="2"/>
  <c r="BX460" i="2" s="1"/>
  <c r="BF197" i="2"/>
  <c r="BV197" i="2" s="1"/>
  <c r="BG197" i="2"/>
  <c r="BW197" i="2" s="1"/>
  <c r="BH197" i="2"/>
  <c r="BX197" i="2" s="1"/>
  <c r="BO197" i="2"/>
  <c r="CE197" i="2" s="1"/>
  <c r="BD197" i="2"/>
  <c r="BT197" i="2" s="1"/>
  <c r="BN197" i="2"/>
  <c r="CD197" i="2" s="1"/>
  <c r="BE197" i="2"/>
  <c r="BU197" i="2" s="1"/>
  <c r="BM197" i="2"/>
  <c r="CC197" i="2" s="1"/>
  <c r="BL197" i="2"/>
  <c r="CB197" i="2" s="1"/>
  <c r="BJ197" i="2"/>
  <c r="BZ197" i="2" s="1"/>
  <c r="BI197" i="2"/>
  <c r="BY197" i="2" s="1"/>
  <c r="BK197" i="2"/>
  <c r="CA197" i="2" s="1"/>
  <c r="BO131" i="2"/>
  <c r="CE131" i="2" s="1"/>
  <c r="BL131" i="2"/>
  <c r="CB131" i="2" s="1"/>
  <c r="BM131" i="2"/>
  <c r="CC131" i="2" s="1"/>
  <c r="BJ131" i="2"/>
  <c r="BZ131" i="2" s="1"/>
  <c r="BK131" i="2"/>
  <c r="CA131" i="2" s="1"/>
  <c r="BN131" i="2"/>
  <c r="CD131" i="2" s="1"/>
  <c r="BD131" i="2"/>
  <c r="BT131" i="2" s="1"/>
  <c r="BF131" i="2"/>
  <c r="BV131" i="2" s="1"/>
  <c r="BG131" i="2"/>
  <c r="BW131" i="2" s="1"/>
  <c r="BH131" i="2"/>
  <c r="BX131" i="2" s="1"/>
  <c r="BI131" i="2"/>
  <c r="BY131" i="2" s="1"/>
  <c r="BE131" i="2"/>
  <c r="BU131" i="2" s="1"/>
  <c r="BO113" i="2"/>
  <c r="CE113" i="2" s="1"/>
  <c r="BD113" i="2"/>
  <c r="BT113" i="2" s="1"/>
  <c r="BL113" i="2"/>
  <c r="CB113" i="2" s="1"/>
  <c r="BJ113" i="2"/>
  <c r="BZ113" i="2" s="1"/>
  <c r="BM113" i="2"/>
  <c r="CC113" i="2" s="1"/>
  <c r="BF113" i="2"/>
  <c r="BV113" i="2" s="1"/>
  <c r="BN113" i="2"/>
  <c r="CD113" i="2" s="1"/>
  <c r="BK113" i="2"/>
  <c r="CA113" i="2" s="1"/>
  <c r="BH113" i="2"/>
  <c r="BX113" i="2" s="1"/>
  <c r="BE113" i="2"/>
  <c r="BU113" i="2" s="1"/>
  <c r="BG113" i="2"/>
  <c r="BW113" i="2" s="1"/>
  <c r="BI113" i="2"/>
  <c r="BY113" i="2" s="1"/>
  <c r="BO156" i="2"/>
  <c r="CE156" i="2" s="1"/>
  <c r="BF156" i="2"/>
  <c r="BV156" i="2" s="1"/>
  <c r="BG156" i="2"/>
  <c r="BW156" i="2" s="1"/>
  <c r="BH156" i="2"/>
  <c r="BX156" i="2" s="1"/>
  <c r="BM156" i="2"/>
  <c r="CC156" i="2" s="1"/>
  <c r="BE156" i="2"/>
  <c r="BU156" i="2" s="1"/>
  <c r="BD156" i="2"/>
  <c r="BT156" i="2" s="1"/>
  <c r="BI156" i="2"/>
  <c r="BY156" i="2" s="1"/>
  <c r="BK156" i="2"/>
  <c r="CA156" i="2" s="1"/>
  <c r="BN156" i="2"/>
  <c r="CD156" i="2" s="1"/>
  <c r="BL156" i="2"/>
  <c r="CB156" i="2" s="1"/>
  <c r="BJ156" i="2"/>
  <c r="BZ156" i="2" s="1"/>
  <c r="BO29" i="2"/>
  <c r="CE29" i="2" s="1"/>
  <c r="BI29" i="2"/>
  <c r="BY29" i="2" s="1"/>
  <c r="BN29" i="2"/>
  <c r="CD29" i="2" s="1"/>
  <c r="BJ29" i="2"/>
  <c r="BZ29" i="2" s="1"/>
  <c r="BD29" i="2"/>
  <c r="BT29" i="2" s="1"/>
  <c r="BG29" i="2"/>
  <c r="BW29" i="2" s="1"/>
  <c r="BH29" i="2"/>
  <c r="BX29" i="2" s="1"/>
  <c r="BK29" i="2"/>
  <c r="CA29" i="2" s="1"/>
  <c r="BM29" i="2"/>
  <c r="CC29" i="2" s="1"/>
  <c r="BL29" i="2"/>
  <c r="CB29" i="2" s="1"/>
  <c r="BE29" i="2"/>
  <c r="BU29" i="2" s="1"/>
  <c r="BF29" i="2"/>
  <c r="BV29" i="2" s="1"/>
  <c r="BM421" i="2"/>
  <c r="CC421" i="2" s="1"/>
  <c r="BL421" i="2"/>
  <c r="CB421" i="2" s="1"/>
  <c r="BJ421" i="2"/>
  <c r="BZ421" i="2" s="1"/>
  <c r="BK421" i="2"/>
  <c r="CA421" i="2" s="1"/>
  <c r="BO421" i="2"/>
  <c r="CE421" i="2" s="1"/>
  <c r="BE421" i="2"/>
  <c r="BU421" i="2" s="1"/>
  <c r="BF421" i="2"/>
  <c r="BV421" i="2" s="1"/>
  <c r="BI421" i="2"/>
  <c r="BY421" i="2" s="1"/>
  <c r="BD421" i="2"/>
  <c r="BT421" i="2" s="1"/>
  <c r="BG421" i="2"/>
  <c r="BW421" i="2" s="1"/>
  <c r="BH421" i="2"/>
  <c r="BX421" i="2" s="1"/>
  <c r="BN421" i="2"/>
  <c r="CD421" i="2" s="1"/>
  <c r="BK194" i="2"/>
  <c r="CA194" i="2" s="1"/>
  <c r="BH194" i="2"/>
  <c r="BX194" i="2" s="1"/>
  <c r="BN194" i="2"/>
  <c r="CD194" i="2" s="1"/>
  <c r="BF194" i="2"/>
  <c r="BV194" i="2" s="1"/>
  <c r="BI194" i="2"/>
  <c r="BY194" i="2" s="1"/>
  <c r="BL194" i="2"/>
  <c r="CB194" i="2" s="1"/>
  <c r="BM194" i="2"/>
  <c r="CC194" i="2" s="1"/>
  <c r="BJ194" i="2"/>
  <c r="BZ194" i="2" s="1"/>
  <c r="BO194" i="2"/>
  <c r="CE194" i="2" s="1"/>
  <c r="BD194" i="2"/>
  <c r="BT194" i="2" s="1"/>
  <c r="BG194" i="2"/>
  <c r="BW194" i="2" s="1"/>
  <c r="BE194" i="2"/>
  <c r="BU194" i="2" s="1"/>
  <c r="BO153" i="2"/>
  <c r="CE153" i="2" s="1"/>
  <c r="BD153" i="2"/>
  <c r="BT153" i="2" s="1"/>
  <c r="BE153" i="2"/>
  <c r="BU153" i="2" s="1"/>
  <c r="BF153" i="2"/>
  <c r="BV153" i="2" s="1"/>
  <c r="BN153" i="2"/>
  <c r="CD153" i="2" s="1"/>
  <c r="BM153" i="2"/>
  <c r="CC153" i="2" s="1"/>
  <c r="BH153" i="2"/>
  <c r="BX153" i="2" s="1"/>
  <c r="BJ153" i="2"/>
  <c r="BZ153" i="2" s="1"/>
  <c r="BG153" i="2"/>
  <c r="BW153" i="2" s="1"/>
  <c r="BI153" i="2"/>
  <c r="BY153" i="2" s="1"/>
  <c r="BL153" i="2"/>
  <c r="CB153" i="2" s="1"/>
  <c r="BK153" i="2"/>
  <c r="CA153" i="2" s="1"/>
  <c r="BG335" i="2"/>
  <c r="BW335" i="2" s="1"/>
  <c r="BH335" i="2"/>
  <c r="BX335" i="2" s="1"/>
  <c r="BI335" i="2"/>
  <c r="BY335" i="2" s="1"/>
  <c r="BN335" i="2"/>
  <c r="CD335" i="2" s="1"/>
  <c r="BO335" i="2"/>
  <c r="CE335" i="2" s="1"/>
  <c r="BL335" i="2"/>
  <c r="CB335" i="2" s="1"/>
  <c r="BJ335" i="2"/>
  <c r="BZ335" i="2" s="1"/>
  <c r="BM335" i="2"/>
  <c r="CC335" i="2" s="1"/>
  <c r="BD335" i="2"/>
  <c r="BT335" i="2" s="1"/>
  <c r="BE335" i="2"/>
  <c r="BU335" i="2" s="1"/>
  <c r="BK335" i="2"/>
  <c r="CA335" i="2" s="1"/>
  <c r="BF335" i="2"/>
  <c r="BV335" i="2" s="1"/>
  <c r="BM107" i="2"/>
  <c r="CC107" i="2" s="1"/>
  <c r="BJ107" i="2"/>
  <c r="BZ107" i="2" s="1"/>
  <c r="BL107" i="2"/>
  <c r="CB107" i="2" s="1"/>
  <c r="BK107" i="2"/>
  <c r="CA107" i="2" s="1"/>
  <c r="BH107" i="2"/>
  <c r="BX107" i="2" s="1"/>
  <c r="BI107" i="2"/>
  <c r="BY107" i="2" s="1"/>
  <c r="BO107" i="2"/>
  <c r="CE107" i="2" s="1"/>
  <c r="BD107" i="2"/>
  <c r="BT107" i="2" s="1"/>
  <c r="BE107" i="2"/>
  <c r="BU107" i="2" s="1"/>
  <c r="BF107" i="2"/>
  <c r="BV107" i="2" s="1"/>
  <c r="BN107" i="2"/>
  <c r="CD107" i="2" s="1"/>
  <c r="BG107" i="2"/>
  <c r="BW107" i="2" s="1"/>
  <c r="BN284" i="2"/>
  <c r="CD284" i="2" s="1"/>
  <c r="BJ284" i="2"/>
  <c r="BZ284" i="2" s="1"/>
  <c r="BD284" i="2"/>
  <c r="BT284" i="2" s="1"/>
  <c r="BM284" i="2"/>
  <c r="CC284" i="2" s="1"/>
  <c r="BK284" i="2"/>
  <c r="CA284" i="2" s="1"/>
  <c r="BO284" i="2"/>
  <c r="CE284" i="2" s="1"/>
  <c r="BE284" i="2"/>
  <c r="BU284" i="2" s="1"/>
  <c r="BF284" i="2"/>
  <c r="BV284" i="2" s="1"/>
  <c r="BG284" i="2"/>
  <c r="BW284" i="2" s="1"/>
  <c r="BH284" i="2"/>
  <c r="BX284" i="2" s="1"/>
  <c r="BL284" i="2"/>
  <c r="CB284" i="2" s="1"/>
  <c r="BI284" i="2"/>
  <c r="BY284" i="2" s="1"/>
  <c r="BO163" i="2"/>
  <c r="CE163" i="2" s="1"/>
  <c r="BF163" i="2"/>
  <c r="BV163" i="2" s="1"/>
  <c r="BD163" i="2"/>
  <c r="BT163" i="2" s="1"/>
  <c r="BE163" i="2"/>
  <c r="BU163" i="2" s="1"/>
  <c r="BG163" i="2"/>
  <c r="BW163" i="2" s="1"/>
  <c r="BM163" i="2"/>
  <c r="CC163" i="2" s="1"/>
  <c r="BJ163" i="2"/>
  <c r="BZ163" i="2" s="1"/>
  <c r="BL163" i="2"/>
  <c r="CB163" i="2" s="1"/>
  <c r="BI163" i="2"/>
  <c r="BY163" i="2" s="1"/>
  <c r="BH163" i="2"/>
  <c r="BX163" i="2" s="1"/>
  <c r="BN163" i="2"/>
  <c r="CD163" i="2" s="1"/>
  <c r="BK163" i="2"/>
  <c r="CA163" i="2" s="1"/>
  <c r="BG305" i="2"/>
  <c r="BW305" i="2" s="1"/>
  <c r="BH305" i="2"/>
  <c r="BX305" i="2" s="1"/>
  <c r="BN305" i="2"/>
  <c r="CD305" i="2" s="1"/>
  <c r="BI305" i="2"/>
  <c r="BY305" i="2" s="1"/>
  <c r="BO305" i="2"/>
  <c r="CE305" i="2" s="1"/>
  <c r="BD305" i="2"/>
  <c r="BT305" i="2" s="1"/>
  <c r="BE305" i="2"/>
  <c r="BU305" i="2" s="1"/>
  <c r="BF305" i="2"/>
  <c r="BV305" i="2" s="1"/>
  <c r="BJ305" i="2"/>
  <c r="BZ305" i="2" s="1"/>
  <c r="BM305" i="2"/>
  <c r="CC305" i="2" s="1"/>
  <c r="BK305" i="2"/>
  <c r="CA305" i="2" s="1"/>
  <c r="BL305" i="2"/>
  <c r="CB305" i="2" s="1"/>
  <c r="BM294" i="2"/>
  <c r="CC294" i="2" s="1"/>
  <c r="BJ294" i="2"/>
  <c r="BZ294" i="2" s="1"/>
  <c r="BK294" i="2"/>
  <c r="CA294" i="2" s="1"/>
  <c r="BL294" i="2"/>
  <c r="CB294" i="2" s="1"/>
  <c r="BI294" i="2"/>
  <c r="BY294" i="2" s="1"/>
  <c r="BE294" i="2"/>
  <c r="BU294" i="2" s="1"/>
  <c r="BG294" i="2"/>
  <c r="BW294" i="2" s="1"/>
  <c r="BF294" i="2"/>
  <c r="BV294" i="2" s="1"/>
  <c r="BO294" i="2"/>
  <c r="CE294" i="2" s="1"/>
  <c r="BH294" i="2"/>
  <c r="BX294" i="2" s="1"/>
  <c r="BD294" i="2"/>
  <c r="BT294" i="2" s="1"/>
  <c r="BN294" i="2"/>
  <c r="CD294" i="2" s="1"/>
  <c r="BO46" i="2"/>
  <c r="CE46" i="2" s="1"/>
  <c r="BD46" i="2"/>
  <c r="BT46" i="2" s="1"/>
  <c r="BE46" i="2"/>
  <c r="BU46" i="2" s="1"/>
  <c r="BK46" i="2"/>
  <c r="CA46" i="2" s="1"/>
  <c r="BI46" i="2"/>
  <c r="BY46" i="2" s="1"/>
  <c r="BJ46" i="2"/>
  <c r="BZ46" i="2" s="1"/>
  <c r="BM46" i="2"/>
  <c r="CC46" i="2" s="1"/>
  <c r="BN46" i="2"/>
  <c r="CD46" i="2" s="1"/>
  <c r="BL46" i="2"/>
  <c r="CB46" i="2" s="1"/>
  <c r="BH46" i="2"/>
  <c r="BX46" i="2" s="1"/>
  <c r="BF46" i="2"/>
  <c r="BV46" i="2" s="1"/>
  <c r="BG46" i="2"/>
  <c r="BW46" i="2" s="1"/>
  <c r="BO28" i="2"/>
  <c r="CE28" i="2" s="1"/>
  <c r="BD28" i="2"/>
  <c r="BT28" i="2" s="1"/>
  <c r="BE28" i="2"/>
  <c r="BU28" i="2" s="1"/>
  <c r="BG28" i="2"/>
  <c r="BW28" i="2" s="1"/>
  <c r="BH28" i="2"/>
  <c r="BX28" i="2" s="1"/>
  <c r="BI28" i="2"/>
  <c r="BY28" i="2" s="1"/>
  <c r="BN28" i="2"/>
  <c r="CD28" i="2" s="1"/>
  <c r="BL28" i="2"/>
  <c r="CB28" i="2" s="1"/>
  <c r="BM28" i="2"/>
  <c r="CC28" i="2" s="1"/>
  <c r="BF28" i="2"/>
  <c r="BV28" i="2" s="1"/>
  <c r="BJ28" i="2"/>
  <c r="BZ28" i="2" s="1"/>
  <c r="BK28" i="2"/>
  <c r="CA28" i="2" s="1"/>
  <c r="BG212" i="2"/>
  <c r="BW212" i="2" s="1"/>
  <c r="BH212" i="2"/>
  <c r="BX212" i="2" s="1"/>
  <c r="BI212" i="2"/>
  <c r="BY212" i="2" s="1"/>
  <c r="BF212" i="2"/>
  <c r="BV212" i="2" s="1"/>
  <c r="BN212" i="2"/>
  <c r="CD212" i="2" s="1"/>
  <c r="BD212" i="2"/>
  <c r="BT212" i="2" s="1"/>
  <c r="BJ212" i="2"/>
  <c r="BZ212" i="2" s="1"/>
  <c r="BL212" i="2"/>
  <c r="CB212" i="2" s="1"/>
  <c r="BE212" i="2"/>
  <c r="BU212" i="2" s="1"/>
  <c r="BM212" i="2"/>
  <c r="CC212" i="2" s="1"/>
  <c r="BO212" i="2"/>
  <c r="CE212" i="2" s="1"/>
  <c r="BK212" i="2"/>
  <c r="CA212" i="2" s="1"/>
  <c r="BL193" i="2"/>
  <c r="CB193" i="2" s="1"/>
  <c r="BM193" i="2"/>
  <c r="CC193" i="2" s="1"/>
  <c r="BK193" i="2"/>
  <c r="CA193" i="2" s="1"/>
  <c r="BH193" i="2"/>
  <c r="BX193" i="2" s="1"/>
  <c r="BI193" i="2"/>
  <c r="BY193" i="2" s="1"/>
  <c r="BO193" i="2"/>
  <c r="CE193" i="2" s="1"/>
  <c r="BD193" i="2"/>
  <c r="BT193" i="2" s="1"/>
  <c r="BE193" i="2"/>
  <c r="BU193" i="2" s="1"/>
  <c r="BF193" i="2"/>
  <c r="BV193" i="2" s="1"/>
  <c r="BG193" i="2"/>
  <c r="BW193" i="2" s="1"/>
  <c r="BN193" i="2"/>
  <c r="CD193" i="2" s="1"/>
  <c r="BJ193" i="2"/>
  <c r="BZ193" i="2" s="1"/>
  <c r="BN264" i="2"/>
  <c r="CD264" i="2" s="1"/>
  <c r="BL264" i="2"/>
  <c r="CB264" i="2" s="1"/>
  <c r="BD264" i="2"/>
  <c r="BT264" i="2" s="1"/>
  <c r="BH264" i="2"/>
  <c r="BX264" i="2" s="1"/>
  <c r="BI264" i="2"/>
  <c r="BY264" i="2" s="1"/>
  <c r="BM264" i="2"/>
  <c r="CC264" i="2" s="1"/>
  <c r="BK264" i="2"/>
  <c r="CA264" i="2" s="1"/>
  <c r="BJ264" i="2"/>
  <c r="BZ264" i="2" s="1"/>
  <c r="BG264" i="2"/>
  <c r="BW264" i="2" s="1"/>
  <c r="BO264" i="2"/>
  <c r="CE264" i="2" s="1"/>
  <c r="BE264" i="2"/>
  <c r="BU264" i="2" s="1"/>
  <c r="BF264" i="2"/>
  <c r="BV264" i="2" s="1"/>
  <c r="BO148" i="2"/>
  <c r="CE148" i="2" s="1"/>
  <c r="BD148" i="2"/>
  <c r="BT148" i="2" s="1"/>
  <c r="BE148" i="2"/>
  <c r="BU148" i="2" s="1"/>
  <c r="BF148" i="2"/>
  <c r="BV148" i="2" s="1"/>
  <c r="BG148" i="2"/>
  <c r="BW148" i="2" s="1"/>
  <c r="BH148" i="2"/>
  <c r="BX148" i="2" s="1"/>
  <c r="BM148" i="2"/>
  <c r="CC148" i="2" s="1"/>
  <c r="BL148" i="2"/>
  <c r="CB148" i="2" s="1"/>
  <c r="BN148" i="2"/>
  <c r="CD148" i="2" s="1"/>
  <c r="BI148" i="2"/>
  <c r="BY148" i="2" s="1"/>
  <c r="BJ148" i="2"/>
  <c r="BZ148" i="2" s="1"/>
  <c r="BK148" i="2"/>
  <c r="CA148" i="2" s="1"/>
  <c r="BO389" i="2"/>
  <c r="CE389" i="2" s="1"/>
  <c r="BD389" i="2"/>
  <c r="BT389" i="2" s="1"/>
  <c r="BE389" i="2"/>
  <c r="BU389" i="2" s="1"/>
  <c r="BF389" i="2"/>
  <c r="BV389" i="2" s="1"/>
  <c r="BG389" i="2"/>
  <c r="BW389" i="2" s="1"/>
  <c r="BH389" i="2"/>
  <c r="BX389" i="2" s="1"/>
  <c r="BI389" i="2"/>
  <c r="BY389" i="2" s="1"/>
  <c r="BN389" i="2"/>
  <c r="CD389" i="2" s="1"/>
  <c r="BK389" i="2"/>
  <c r="CA389" i="2" s="1"/>
  <c r="BJ389" i="2"/>
  <c r="BZ389" i="2" s="1"/>
  <c r="BM389" i="2"/>
  <c r="CC389" i="2" s="1"/>
  <c r="BL389" i="2"/>
  <c r="CB389" i="2" s="1"/>
  <c r="BO190" i="2"/>
  <c r="CE190" i="2" s="1"/>
  <c r="BD190" i="2"/>
  <c r="BT190" i="2" s="1"/>
  <c r="BE190" i="2"/>
  <c r="BU190" i="2" s="1"/>
  <c r="BK190" i="2"/>
  <c r="CA190" i="2" s="1"/>
  <c r="BJ190" i="2"/>
  <c r="BZ190" i="2" s="1"/>
  <c r="BL190" i="2"/>
  <c r="CB190" i="2" s="1"/>
  <c r="BN190" i="2"/>
  <c r="CD190" i="2" s="1"/>
  <c r="BF190" i="2"/>
  <c r="BV190" i="2" s="1"/>
  <c r="BG190" i="2"/>
  <c r="BW190" i="2" s="1"/>
  <c r="BH190" i="2"/>
  <c r="BX190" i="2" s="1"/>
  <c r="BI190" i="2"/>
  <c r="BY190" i="2" s="1"/>
  <c r="BM190" i="2"/>
  <c r="CC190" i="2" s="1"/>
  <c r="BO9" i="2"/>
  <c r="CE9" i="2" s="1"/>
  <c r="BD9" i="2"/>
  <c r="BT9" i="2" s="1"/>
  <c r="BE9" i="2"/>
  <c r="BU9" i="2" s="1"/>
  <c r="BN9" i="2"/>
  <c r="CD9" i="2" s="1"/>
  <c r="BK9" i="2"/>
  <c r="CA9" i="2" s="1"/>
  <c r="BJ9" i="2"/>
  <c r="BZ9" i="2" s="1"/>
  <c r="BF9" i="2"/>
  <c r="BV9" i="2" s="1"/>
  <c r="BG9" i="2"/>
  <c r="BW9" i="2" s="1"/>
  <c r="BH9" i="2"/>
  <c r="BX9" i="2" s="1"/>
  <c r="BI9" i="2"/>
  <c r="BY9" i="2" s="1"/>
  <c r="BL9" i="2"/>
  <c r="CB9" i="2" s="1"/>
  <c r="BM9" i="2"/>
  <c r="CC9" i="2" s="1"/>
  <c r="BE248" i="2"/>
  <c r="BU248" i="2" s="1"/>
  <c r="BF248" i="2"/>
  <c r="BV248" i="2" s="1"/>
  <c r="BG248" i="2"/>
  <c r="BW248" i="2" s="1"/>
  <c r="BN248" i="2"/>
  <c r="CD248" i="2" s="1"/>
  <c r="BJ248" i="2"/>
  <c r="BZ248" i="2" s="1"/>
  <c r="BM248" i="2"/>
  <c r="CC248" i="2" s="1"/>
  <c r="BL248" i="2"/>
  <c r="CB248" i="2" s="1"/>
  <c r="BH248" i="2"/>
  <c r="BX248" i="2" s="1"/>
  <c r="BO248" i="2"/>
  <c r="CE248" i="2" s="1"/>
  <c r="BD248" i="2"/>
  <c r="BT248" i="2" s="1"/>
  <c r="BI248" i="2"/>
  <c r="BY248" i="2" s="1"/>
  <c r="BK248" i="2"/>
  <c r="CA248" i="2" s="1"/>
  <c r="BI112" i="2"/>
  <c r="BY112" i="2" s="1"/>
  <c r="BN112" i="2"/>
  <c r="CD112" i="2" s="1"/>
  <c r="BJ112" i="2"/>
  <c r="BZ112" i="2" s="1"/>
  <c r="BM112" i="2"/>
  <c r="CC112" i="2" s="1"/>
  <c r="BK112" i="2"/>
  <c r="CA112" i="2" s="1"/>
  <c r="BL112" i="2"/>
  <c r="CB112" i="2" s="1"/>
  <c r="BF112" i="2"/>
  <c r="BV112" i="2" s="1"/>
  <c r="BD112" i="2"/>
  <c r="BT112" i="2" s="1"/>
  <c r="BE112" i="2"/>
  <c r="BU112" i="2" s="1"/>
  <c r="BO112" i="2"/>
  <c r="CE112" i="2" s="1"/>
  <c r="BG112" i="2"/>
  <c r="BW112" i="2" s="1"/>
  <c r="BH112" i="2"/>
  <c r="BX112" i="2" s="1"/>
  <c r="BH373" i="2"/>
  <c r="BX373" i="2" s="1"/>
  <c r="BI373" i="2"/>
  <c r="BY373" i="2" s="1"/>
  <c r="BN373" i="2"/>
  <c r="CD373" i="2" s="1"/>
  <c r="BF373" i="2"/>
  <c r="BV373" i="2" s="1"/>
  <c r="BG373" i="2"/>
  <c r="BW373" i="2" s="1"/>
  <c r="BJ373" i="2"/>
  <c r="BZ373" i="2" s="1"/>
  <c r="BM373" i="2"/>
  <c r="CC373" i="2" s="1"/>
  <c r="BO373" i="2"/>
  <c r="CE373" i="2" s="1"/>
  <c r="BK373" i="2"/>
  <c r="CA373" i="2" s="1"/>
  <c r="BD373" i="2"/>
  <c r="BT373" i="2" s="1"/>
  <c r="BE373" i="2"/>
  <c r="BU373" i="2" s="1"/>
  <c r="BL373" i="2"/>
  <c r="CB373" i="2" s="1"/>
  <c r="BH565" i="2"/>
  <c r="BX565" i="2" s="1"/>
  <c r="BI565" i="2"/>
  <c r="BY565" i="2" s="1"/>
  <c r="BN565" i="2"/>
  <c r="CD565" i="2" s="1"/>
  <c r="BO565" i="2"/>
  <c r="CE565" i="2" s="1"/>
  <c r="BD565" i="2"/>
  <c r="BT565" i="2" s="1"/>
  <c r="BE565" i="2"/>
  <c r="BU565" i="2" s="1"/>
  <c r="BF565" i="2"/>
  <c r="BV565" i="2" s="1"/>
  <c r="BJ565" i="2"/>
  <c r="BZ565" i="2" s="1"/>
  <c r="BG565" i="2"/>
  <c r="BW565" i="2" s="1"/>
  <c r="BM565" i="2"/>
  <c r="CC565" i="2" s="1"/>
  <c r="BL565" i="2"/>
  <c r="CB565" i="2" s="1"/>
  <c r="BK565" i="2"/>
  <c r="CA565" i="2" s="1"/>
  <c r="BH477" i="2"/>
  <c r="BX477" i="2" s="1"/>
  <c r="BI477" i="2"/>
  <c r="BY477" i="2" s="1"/>
  <c r="BN477" i="2"/>
  <c r="CD477" i="2" s="1"/>
  <c r="BO477" i="2"/>
  <c r="CE477" i="2" s="1"/>
  <c r="BD477" i="2"/>
  <c r="BT477" i="2" s="1"/>
  <c r="BE477" i="2"/>
  <c r="BU477" i="2" s="1"/>
  <c r="BG477" i="2"/>
  <c r="BW477" i="2" s="1"/>
  <c r="BM477" i="2"/>
  <c r="CC477" i="2" s="1"/>
  <c r="BL477" i="2"/>
  <c r="CB477" i="2" s="1"/>
  <c r="BJ477" i="2"/>
  <c r="BZ477" i="2" s="1"/>
  <c r="BK477" i="2"/>
  <c r="CA477" i="2" s="1"/>
  <c r="BF477" i="2"/>
  <c r="BV477" i="2" s="1"/>
  <c r="BH470" i="2"/>
  <c r="BX470" i="2" s="1"/>
  <c r="BI470" i="2"/>
  <c r="BY470" i="2" s="1"/>
  <c r="BN470" i="2"/>
  <c r="CD470" i="2" s="1"/>
  <c r="BF470" i="2"/>
  <c r="BV470" i="2" s="1"/>
  <c r="BG470" i="2"/>
  <c r="BW470" i="2" s="1"/>
  <c r="BM470" i="2"/>
  <c r="CC470" i="2" s="1"/>
  <c r="BL470" i="2"/>
  <c r="CB470" i="2" s="1"/>
  <c r="BK470" i="2"/>
  <c r="CA470" i="2" s="1"/>
  <c r="BO470" i="2"/>
  <c r="CE470" i="2" s="1"/>
  <c r="BD470" i="2"/>
  <c r="BT470" i="2" s="1"/>
  <c r="BJ470" i="2"/>
  <c r="BZ470" i="2" s="1"/>
  <c r="BE470" i="2"/>
  <c r="BU470" i="2" s="1"/>
  <c r="BG64" i="2"/>
  <c r="BW64" i="2" s="1"/>
  <c r="BH64" i="2"/>
  <c r="BX64" i="2" s="1"/>
  <c r="BI64" i="2"/>
  <c r="BY64" i="2" s="1"/>
  <c r="BL64" i="2"/>
  <c r="CB64" i="2" s="1"/>
  <c r="BK64" i="2"/>
  <c r="CA64" i="2" s="1"/>
  <c r="BE64" i="2"/>
  <c r="BU64" i="2" s="1"/>
  <c r="BO64" i="2"/>
  <c r="CE64" i="2" s="1"/>
  <c r="BD64" i="2"/>
  <c r="BT64" i="2" s="1"/>
  <c r="BN64" i="2"/>
  <c r="CD64" i="2" s="1"/>
  <c r="BM64" i="2"/>
  <c r="CC64" i="2" s="1"/>
  <c r="BF64" i="2"/>
  <c r="BV64" i="2" s="1"/>
  <c r="BJ64" i="2"/>
  <c r="BZ64" i="2" s="1"/>
  <c r="BG260" i="2"/>
  <c r="BW260" i="2" s="1"/>
  <c r="BH260" i="2"/>
  <c r="BX260" i="2" s="1"/>
  <c r="BI260" i="2"/>
  <c r="BY260" i="2" s="1"/>
  <c r="BF260" i="2"/>
  <c r="BV260" i="2" s="1"/>
  <c r="BN260" i="2"/>
  <c r="CD260" i="2" s="1"/>
  <c r="BL260" i="2"/>
  <c r="CB260" i="2" s="1"/>
  <c r="BO260" i="2"/>
  <c r="CE260" i="2" s="1"/>
  <c r="BD260" i="2"/>
  <c r="BT260" i="2" s="1"/>
  <c r="BE260" i="2"/>
  <c r="BU260" i="2" s="1"/>
  <c r="BJ260" i="2"/>
  <c r="BZ260" i="2" s="1"/>
  <c r="BM260" i="2"/>
  <c r="CC260" i="2" s="1"/>
  <c r="BK260" i="2"/>
  <c r="CA260" i="2" s="1"/>
  <c r="BG374" i="2"/>
  <c r="BW374" i="2" s="1"/>
  <c r="BH374" i="2"/>
  <c r="BX374" i="2" s="1"/>
  <c r="BI374" i="2"/>
  <c r="BY374" i="2" s="1"/>
  <c r="BN374" i="2"/>
  <c r="CD374" i="2" s="1"/>
  <c r="BK374" i="2"/>
  <c r="CA374" i="2" s="1"/>
  <c r="BJ374" i="2"/>
  <c r="BZ374" i="2" s="1"/>
  <c r="BM374" i="2"/>
  <c r="CC374" i="2" s="1"/>
  <c r="BO374" i="2"/>
  <c r="CE374" i="2" s="1"/>
  <c r="BD374" i="2"/>
  <c r="BT374" i="2" s="1"/>
  <c r="BE374" i="2"/>
  <c r="BU374" i="2" s="1"/>
  <c r="BF374" i="2"/>
  <c r="BV374" i="2" s="1"/>
  <c r="BL374" i="2"/>
  <c r="CB374" i="2" s="1"/>
  <c r="BG510" i="2"/>
  <c r="BW510" i="2" s="1"/>
  <c r="BH510" i="2"/>
  <c r="BX510" i="2" s="1"/>
  <c r="BI510" i="2"/>
  <c r="BY510" i="2" s="1"/>
  <c r="BF510" i="2"/>
  <c r="BV510" i="2" s="1"/>
  <c r="BN510" i="2"/>
  <c r="CD510" i="2" s="1"/>
  <c r="BM510" i="2"/>
  <c r="CC510" i="2" s="1"/>
  <c r="BJ510" i="2"/>
  <c r="BZ510" i="2" s="1"/>
  <c r="BO510" i="2"/>
  <c r="CE510" i="2" s="1"/>
  <c r="BD510" i="2"/>
  <c r="BT510" i="2" s="1"/>
  <c r="BE510" i="2"/>
  <c r="BU510" i="2" s="1"/>
  <c r="BK510" i="2"/>
  <c r="CA510" i="2" s="1"/>
  <c r="BL510" i="2"/>
  <c r="CB510" i="2" s="1"/>
  <c r="BG379" i="2"/>
  <c r="BW379" i="2" s="1"/>
  <c r="BH379" i="2"/>
  <c r="BX379" i="2" s="1"/>
  <c r="BI379" i="2"/>
  <c r="BY379" i="2" s="1"/>
  <c r="BO379" i="2"/>
  <c r="CE379" i="2" s="1"/>
  <c r="BD379" i="2"/>
  <c r="BT379" i="2" s="1"/>
  <c r="BE379" i="2"/>
  <c r="BU379" i="2" s="1"/>
  <c r="BF379" i="2"/>
  <c r="BV379" i="2" s="1"/>
  <c r="BN379" i="2"/>
  <c r="CD379" i="2" s="1"/>
  <c r="BM379" i="2"/>
  <c r="CC379" i="2" s="1"/>
  <c r="BK379" i="2"/>
  <c r="CA379" i="2" s="1"/>
  <c r="BL379" i="2"/>
  <c r="CB379" i="2" s="1"/>
  <c r="BJ379" i="2"/>
  <c r="BZ379" i="2" s="1"/>
  <c r="BJ323" i="2"/>
  <c r="BZ323" i="2" s="1"/>
  <c r="BH323" i="2"/>
  <c r="BX323" i="2" s="1"/>
  <c r="BI323" i="2"/>
  <c r="BY323" i="2" s="1"/>
  <c r="BN323" i="2"/>
  <c r="CD323" i="2" s="1"/>
  <c r="BF323" i="2"/>
  <c r="BV323" i="2" s="1"/>
  <c r="BG323" i="2"/>
  <c r="BW323" i="2" s="1"/>
  <c r="BL323" i="2"/>
  <c r="CB323" i="2" s="1"/>
  <c r="BO323" i="2"/>
  <c r="CE323" i="2" s="1"/>
  <c r="BM323" i="2"/>
  <c r="CC323" i="2" s="1"/>
  <c r="BD323" i="2"/>
  <c r="BT323" i="2" s="1"/>
  <c r="BE323" i="2"/>
  <c r="BU323" i="2" s="1"/>
  <c r="BK323" i="2"/>
  <c r="CA323" i="2" s="1"/>
  <c r="BM146" i="2"/>
  <c r="CC146" i="2" s="1"/>
  <c r="BJ146" i="2"/>
  <c r="BZ146" i="2" s="1"/>
  <c r="BD146" i="2"/>
  <c r="BT146" i="2" s="1"/>
  <c r="BE146" i="2"/>
  <c r="BU146" i="2" s="1"/>
  <c r="BF146" i="2"/>
  <c r="BV146" i="2" s="1"/>
  <c r="BO146" i="2"/>
  <c r="CE146" i="2" s="1"/>
  <c r="BG146" i="2"/>
  <c r="BW146" i="2" s="1"/>
  <c r="BH146" i="2"/>
  <c r="BX146" i="2" s="1"/>
  <c r="BK146" i="2"/>
  <c r="CA146" i="2" s="1"/>
  <c r="BL146" i="2"/>
  <c r="CB146" i="2" s="1"/>
  <c r="BI146" i="2"/>
  <c r="BY146" i="2" s="1"/>
  <c r="BN146" i="2"/>
  <c r="CD146" i="2" s="1"/>
  <c r="BK562" i="2"/>
  <c r="CA562" i="2" s="1"/>
  <c r="BJ562" i="2"/>
  <c r="BZ562" i="2" s="1"/>
  <c r="BL562" i="2"/>
  <c r="CB562" i="2" s="1"/>
  <c r="BO562" i="2"/>
  <c r="CE562" i="2" s="1"/>
  <c r="BD562" i="2"/>
  <c r="BT562" i="2" s="1"/>
  <c r="BH562" i="2"/>
  <c r="BX562" i="2" s="1"/>
  <c r="BI562" i="2"/>
  <c r="BY562" i="2" s="1"/>
  <c r="BE562" i="2"/>
  <c r="BU562" i="2" s="1"/>
  <c r="BF562" i="2"/>
  <c r="BV562" i="2" s="1"/>
  <c r="BG562" i="2"/>
  <c r="BW562" i="2" s="1"/>
  <c r="BM562" i="2"/>
  <c r="CC562" i="2" s="1"/>
  <c r="BN562" i="2"/>
  <c r="CD562" i="2" s="1"/>
  <c r="BM137" i="2"/>
  <c r="CC137" i="2" s="1"/>
  <c r="BJ137" i="2"/>
  <c r="BZ137" i="2" s="1"/>
  <c r="BN137" i="2"/>
  <c r="CD137" i="2" s="1"/>
  <c r="BH137" i="2"/>
  <c r="BX137" i="2" s="1"/>
  <c r="BI137" i="2"/>
  <c r="BY137" i="2" s="1"/>
  <c r="BF137" i="2"/>
  <c r="BV137" i="2" s="1"/>
  <c r="BO137" i="2"/>
  <c r="CE137" i="2" s="1"/>
  <c r="BG137" i="2"/>
  <c r="BW137" i="2" s="1"/>
  <c r="BD137" i="2"/>
  <c r="BT137" i="2" s="1"/>
  <c r="BE137" i="2"/>
  <c r="BU137" i="2" s="1"/>
  <c r="BK137" i="2"/>
  <c r="CA137" i="2" s="1"/>
  <c r="BL137" i="2"/>
  <c r="CB137" i="2" s="1"/>
  <c r="BJ145" i="2"/>
  <c r="BZ145" i="2" s="1"/>
  <c r="BL145" i="2"/>
  <c r="CB145" i="2" s="1"/>
  <c r="BK145" i="2"/>
  <c r="CA145" i="2" s="1"/>
  <c r="BO145" i="2"/>
  <c r="CE145" i="2" s="1"/>
  <c r="BM145" i="2"/>
  <c r="CC145" i="2" s="1"/>
  <c r="BF145" i="2"/>
  <c r="BV145" i="2" s="1"/>
  <c r="BG145" i="2"/>
  <c r="BW145" i="2" s="1"/>
  <c r="BD145" i="2"/>
  <c r="BT145" i="2" s="1"/>
  <c r="BH145" i="2"/>
  <c r="BX145" i="2" s="1"/>
  <c r="BE145" i="2"/>
  <c r="BU145" i="2" s="1"/>
  <c r="BI145" i="2"/>
  <c r="BY145" i="2" s="1"/>
  <c r="BN145" i="2"/>
  <c r="CD145" i="2" s="1"/>
  <c r="BL556" i="2"/>
  <c r="CB556" i="2" s="1"/>
  <c r="BM556" i="2"/>
  <c r="CC556" i="2" s="1"/>
  <c r="BJ556" i="2"/>
  <c r="BZ556" i="2" s="1"/>
  <c r="BI556" i="2"/>
  <c r="BY556" i="2" s="1"/>
  <c r="BN556" i="2"/>
  <c r="CD556" i="2" s="1"/>
  <c r="BK556" i="2"/>
  <c r="CA556" i="2" s="1"/>
  <c r="BH556" i="2"/>
  <c r="BX556" i="2" s="1"/>
  <c r="BD556" i="2"/>
  <c r="BT556" i="2" s="1"/>
  <c r="BO556" i="2"/>
  <c r="CE556" i="2" s="1"/>
  <c r="BE556" i="2"/>
  <c r="BU556" i="2" s="1"/>
  <c r="BF556" i="2"/>
  <c r="BV556" i="2" s="1"/>
  <c r="BG556" i="2"/>
  <c r="BW556" i="2" s="1"/>
  <c r="BM491" i="2"/>
  <c r="CC491" i="2" s="1"/>
  <c r="BL491" i="2"/>
  <c r="CB491" i="2" s="1"/>
  <c r="BJ491" i="2"/>
  <c r="BZ491" i="2" s="1"/>
  <c r="BK491" i="2"/>
  <c r="CA491" i="2" s="1"/>
  <c r="BD491" i="2"/>
  <c r="BT491" i="2" s="1"/>
  <c r="BI491" i="2"/>
  <c r="BY491" i="2" s="1"/>
  <c r="BO491" i="2"/>
  <c r="CE491" i="2" s="1"/>
  <c r="BE491" i="2"/>
  <c r="BU491" i="2" s="1"/>
  <c r="BF491" i="2"/>
  <c r="BV491" i="2" s="1"/>
  <c r="BG491" i="2"/>
  <c r="BW491" i="2" s="1"/>
  <c r="BH491" i="2"/>
  <c r="BX491" i="2" s="1"/>
  <c r="BN491" i="2"/>
  <c r="CD491" i="2" s="1"/>
  <c r="BM205" i="2"/>
  <c r="CC205" i="2" s="1"/>
  <c r="BL205" i="2"/>
  <c r="CB205" i="2" s="1"/>
  <c r="BN205" i="2"/>
  <c r="CD205" i="2" s="1"/>
  <c r="BO205" i="2"/>
  <c r="CE205" i="2" s="1"/>
  <c r="BD205" i="2"/>
  <c r="BT205" i="2" s="1"/>
  <c r="BE205" i="2"/>
  <c r="BU205" i="2" s="1"/>
  <c r="BF205" i="2"/>
  <c r="BV205" i="2" s="1"/>
  <c r="BG205" i="2"/>
  <c r="BW205" i="2" s="1"/>
  <c r="BH205" i="2"/>
  <c r="BX205" i="2" s="1"/>
  <c r="BI205" i="2"/>
  <c r="BY205" i="2" s="1"/>
  <c r="BK205" i="2"/>
  <c r="CA205" i="2" s="1"/>
  <c r="BJ205" i="2"/>
  <c r="BZ205" i="2" s="1"/>
  <c r="BM224" i="2"/>
  <c r="CC224" i="2" s="1"/>
  <c r="BJ224" i="2"/>
  <c r="BZ224" i="2" s="1"/>
  <c r="BK224" i="2"/>
  <c r="CA224" i="2" s="1"/>
  <c r="BI224" i="2"/>
  <c r="BY224" i="2" s="1"/>
  <c r="BN224" i="2"/>
  <c r="CD224" i="2" s="1"/>
  <c r="BL224" i="2"/>
  <c r="CB224" i="2" s="1"/>
  <c r="BO224" i="2"/>
  <c r="CE224" i="2" s="1"/>
  <c r="BD224" i="2"/>
  <c r="BT224" i="2" s="1"/>
  <c r="BE224" i="2"/>
  <c r="BU224" i="2" s="1"/>
  <c r="BF224" i="2"/>
  <c r="BV224" i="2" s="1"/>
  <c r="BH224" i="2"/>
  <c r="BX224" i="2" s="1"/>
  <c r="BG224" i="2"/>
  <c r="BW224" i="2" s="1"/>
  <c r="BJ464" i="2"/>
  <c r="BZ464" i="2" s="1"/>
  <c r="BL464" i="2"/>
  <c r="CB464" i="2" s="1"/>
  <c r="BN464" i="2"/>
  <c r="CD464" i="2" s="1"/>
  <c r="BE464" i="2"/>
  <c r="BU464" i="2" s="1"/>
  <c r="BF464" i="2"/>
  <c r="BV464" i="2" s="1"/>
  <c r="BG464" i="2"/>
  <c r="BW464" i="2" s="1"/>
  <c r="BO464" i="2"/>
  <c r="CE464" i="2" s="1"/>
  <c r="BD464" i="2"/>
  <c r="BT464" i="2" s="1"/>
  <c r="BH464" i="2"/>
  <c r="BX464" i="2" s="1"/>
  <c r="BM464" i="2"/>
  <c r="CC464" i="2" s="1"/>
  <c r="BI464" i="2"/>
  <c r="BY464" i="2" s="1"/>
  <c r="BK464" i="2"/>
  <c r="CA464" i="2" s="1"/>
  <c r="BI408" i="2"/>
  <c r="BY408" i="2" s="1"/>
  <c r="BN408" i="2"/>
  <c r="CD408" i="2" s="1"/>
  <c r="BL408" i="2"/>
  <c r="CB408" i="2" s="1"/>
  <c r="BJ408" i="2"/>
  <c r="BZ408" i="2" s="1"/>
  <c r="BO408" i="2"/>
  <c r="CE408" i="2" s="1"/>
  <c r="BD408" i="2"/>
  <c r="BT408" i="2" s="1"/>
  <c r="BE408" i="2"/>
  <c r="BU408" i="2" s="1"/>
  <c r="BF408" i="2"/>
  <c r="BV408" i="2" s="1"/>
  <c r="BK408" i="2"/>
  <c r="CA408" i="2" s="1"/>
  <c r="BM408" i="2"/>
  <c r="CC408" i="2" s="1"/>
  <c r="BG408" i="2"/>
  <c r="BW408" i="2" s="1"/>
  <c r="BH408" i="2"/>
  <c r="BX408" i="2" s="1"/>
  <c r="BH157" i="2"/>
  <c r="BX157" i="2" s="1"/>
  <c r="BI157" i="2"/>
  <c r="BY157" i="2" s="1"/>
  <c r="BN157" i="2"/>
  <c r="CD157" i="2" s="1"/>
  <c r="BJ157" i="2"/>
  <c r="BZ157" i="2" s="1"/>
  <c r="BK157" i="2"/>
  <c r="CA157" i="2" s="1"/>
  <c r="BO157" i="2"/>
  <c r="CE157" i="2" s="1"/>
  <c r="BE157" i="2"/>
  <c r="BU157" i="2" s="1"/>
  <c r="BD157" i="2"/>
  <c r="BT157" i="2" s="1"/>
  <c r="BF157" i="2"/>
  <c r="BV157" i="2" s="1"/>
  <c r="BG157" i="2"/>
  <c r="BW157" i="2" s="1"/>
  <c r="BL157" i="2"/>
  <c r="CB157" i="2" s="1"/>
  <c r="BM157" i="2"/>
  <c r="CC157" i="2" s="1"/>
  <c r="BD328" i="2"/>
  <c r="BT328" i="2" s="1"/>
  <c r="BE328" i="2"/>
  <c r="BU328" i="2" s="1"/>
  <c r="BG328" i="2"/>
  <c r="BW328" i="2" s="1"/>
  <c r="BF328" i="2"/>
  <c r="BV328" i="2" s="1"/>
  <c r="BK328" i="2"/>
  <c r="CA328" i="2" s="1"/>
  <c r="BI328" i="2"/>
  <c r="BY328" i="2" s="1"/>
  <c r="BN328" i="2"/>
  <c r="CD328" i="2" s="1"/>
  <c r="BM328" i="2"/>
  <c r="CC328" i="2" s="1"/>
  <c r="BJ328" i="2"/>
  <c r="BZ328" i="2" s="1"/>
  <c r="BH328" i="2"/>
  <c r="BX328" i="2" s="1"/>
  <c r="BO328" i="2"/>
  <c r="CE328" i="2" s="1"/>
  <c r="BL328" i="2"/>
  <c r="CB328" i="2" s="1"/>
  <c r="BL214" i="2"/>
  <c r="CB214" i="2" s="1"/>
  <c r="BK214" i="2"/>
  <c r="CA214" i="2" s="1"/>
  <c r="BJ214" i="2"/>
  <c r="BZ214" i="2" s="1"/>
  <c r="BG214" i="2"/>
  <c r="BW214" i="2" s="1"/>
  <c r="BH214" i="2"/>
  <c r="BX214" i="2" s="1"/>
  <c r="BM214" i="2"/>
  <c r="CC214" i="2" s="1"/>
  <c r="BO214" i="2"/>
  <c r="CE214" i="2" s="1"/>
  <c r="BD214" i="2"/>
  <c r="BT214" i="2" s="1"/>
  <c r="BE214" i="2"/>
  <c r="BU214" i="2" s="1"/>
  <c r="BF214" i="2"/>
  <c r="BV214" i="2" s="1"/>
  <c r="BI214" i="2"/>
  <c r="BY214" i="2" s="1"/>
  <c r="BN214" i="2"/>
  <c r="CD214" i="2" s="1"/>
  <c r="BD236" i="2"/>
  <c r="BT236" i="2" s="1"/>
  <c r="BG236" i="2"/>
  <c r="BW236" i="2" s="1"/>
  <c r="BE236" i="2"/>
  <c r="BU236" i="2" s="1"/>
  <c r="BF236" i="2"/>
  <c r="BV236" i="2" s="1"/>
  <c r="BJ236" i="2"/>
  <c r="BZ236" i="2" s="1"/>
  <c r="BM236" i="2"/>
  <c r="CC236" i="2" s="1"/>
  <c r="BK236" i="2"/>
  <c r="CA236" i="2" s="1"/>
  <c r="BL236" i="2"/>
  <c r="CB236" i="2" s="1"/>
  <c r="BO236" i="2"/>
  <c r="CE236" i="2" s="1"/>
  <c r="BH236" i="2"/>
  <c r="BX236" i="2" s="1"/>
  <c r="BI236" i="2"/>
  <c r="BY236" i="2" s="1"/>
  <c r="BN236" i="2"/>
  <c r="CD236" i="2" s="1"/>
  <c r="BM330" i="2"/>
  <c r="CC330" i="2" s="1"/>
  <c r="BJ330" i="2"/>
  <c r="BZ330" i="2" s="1"/>
  <c r="BN330" i="2"/>
  <c r="CD330" i="2" s="1"/>
  <c r="BF330" i="2"/>
  <c r="BV330" i="2" s="1"/>
  <c r="BG330" i="2"/>
  <c r="BW330" i="2" s="1"/>
  <c r="BH330" i="2"/>
  <c r="BX330" i="2" s="1"/>
  <c r="BI330" i="2"/>
  <c r="BY330" i="2" s="1"/>
  <c r="BL330" i="2"/>
  <c r="CB330" i="2" s="1"/>
  <c r="BO330" i="2"/>
  <c r="CE330" i="2" s="1"/>
  <c r="BD330" i="2"/>
  <c r="BT330" i="2" s="1"/>
  <c r="BE330" i="2"/>
  <c r="BU330" i="2" s="1"/>
  <c r="BK330" i="2"/>
  <c r="CA330" i="2" s="1"/>
  <c r="BO229" i="2"/>
  <c r="CE229" i="2" s="1"/>
  <c r="BD229" i="2"/>
  <c r="BT229" i="2" s="1"/>
  <c r="BE229" i="2"/>
  <c r="BU229" i="2" s="1"/>
  <c r="BG229" i="2"/>
  <c r="BW229" i="2" s="1"/>
  <c r="BH229" i="2"/>
  <c r="BX229" i="2" s="1"/>
  <c r="BJ229" i="2"/>
  <c r="BZ229" i="2" s="1"/>
  <c r="BL229" i="2"/>
  <c r="CB229" i="2" s="1"/>
  <c r="BK229" i="2"/>
  <c r="CA229" i="2" s="1"/>
  <c r="BM229" i="2"/>
  <c r="CC229" i="2" s="1"/>
  <c r="BF229" i="2"/>
  <c r="BV229" i="2" s="1"/>
  <c r="BI229" i="2"/>
  <c r="BY229" i="2" s="1"/>
  <c r="BN229" i="2"/>
  <c r="CD229" i="2" s="1"/>
  <c r="BD220" i="2"/>
  <c r="BT220" i="2" s="1"/>
  <c r="BE220" i="2"/>
  <c r="BU220" i="2" s="1"/>
  <c r="BF220" i="2"/>
  <c r="BV220" i="2" s="1"/>
  <c r="BG220" i="2"/>
  <c r="BW220" i="2" s="1"/>
  <c r="BH220" i="2"/>
  <c r="BX220" i="2" s="1"/>
  <c r="BI220" i="2"/>
  <c r="BY220" i="2" s="1"/>
  <c r="BN220" i="2"/>
  <c r="CD220" i="2" s="1"/>
  <c r="BL220" i="2"/>
  <c r="CB220" i="2" s="1"/>
  <c r="BM220" i="2"/>
  <c r="CC220" i="2" s="1"/>
  <c r="BJ220" i="2"/>
  <c r="BZ220" i="2" s="1"/>
  <c r="BO220" i="2"/>
  <c r="CE220" i="2" s="1"/>
  <c r="BK220" i="2"/>
  <c r="CA220" i="2" s="1"/>
  <c r="BN43" i="2"/>
  <c r="CD43" i="2" s="1"/>
  <c r="BK43" i="2"/>
  <c r="CA43" i="2" s="1"/>
  <c r="BL43" i="2"/>
  <c r="CB43" i="2" s="1"/>
  <c r="BG43" i="2"/>
  <c r="BW43" i="2" s="1"/>
  <c r="BH43" i="2"/>
  <c r="BX43" i="2" s="1"/>
  <c r="BI43" i="2"/>
  <c r="BY43" i="2" s="1"/>
  <c r="BM43" i="2"/>
  <c r="CC43" i="2" s="1"/>
  <c r="BJ43" i="2"/>
  <c r="BZ43" i="2" s="1"/>
  <c r="BE43" i="2"/>
  <c r="BU43" i="2" s="1"/>
  <c r="BF43" i="2"/>
  <c r="BV43" i="2" s="1"/>
  <c r="BO43" i="2"/>
  <c r="CE43" i="2" s="1"/>
  <c r="BD43" i="2"/>
  <c r="BT43" i="2" s="1"/>
  <c r="BL45" i="2"/>
  <c r="CB45" i="2" s="1"/>
  <c r="BJ45" i="2"/>
  <c r="BZ45" i="2" s="1"/>
  <c r="BM45" i="2"/>
  <c r="CC45" i="2" s="1"/>
  <c r="BO45" i="2"/>
  <c r="CE45" i="2" s="1"/>
  <c r="BD45" i="2"/>
  <c r="BT45" i="2" s="1"/>
  <c r="BE45" i="2"/>
  <c r="BU45" i="2" s="1"/>
  <c r="BF45" i="2"/>
  <c r="BV45" i="2" s="1"/>
  <c r="BG45" i="2"/>
  <c r="BW45" i="2" s="1"/>
  <c r="BH45" i="2"/>
  <c r="BX45" i="2" s="1"/>
  <c r="BI45" i="2"/>
  <c r="BY45" i="2" s="1"/>
  <c r="BN45" i="2"/>
  <c r="CD45" i="2" s="1"/>
  <c r="BK45" i="2"/>
  <c r="CA45" i="2" s="1"/>
  <c r="BO209" i="2"/>
  <c r="CE209" i="2" s="1"/>
  <c r="BD209" i="2"/>
  <c r="BT209" i="2" s="1"/>
  <c r="BE209" i="2"/>
  <c r="BU209" i="2" s="1"/>
  <c r="BF209" i="2"/>
  <c r="BV209" i="2" s="1"/>
  <c r="BG209" i="2"/>
  <c r="BW209" i="2" s="1"/>
  <c r="BN209" i="2"/>
  <c r="CD209" i="2" s="1"/>
  <c r="BK209" i="2"/>
  <c r="CA209" i="2" s="1"/>
  <c r="BL209" i="2"/>
  <c r="CB209" i="2" s="1"/>
  <c r="BM209" i="2"/>
  <c r="CC209" i="2" s="1"/>
  <c r="BJ209" i="2"/>
  <c r="BZ209" i="2" s="1"/>
  <c r="BH209" i="2"/>
  <c r="BX209" i="2" s="1"/>
  <c r="BI209" i="2"/>
  <c r="BY209" i="2" s="1"/>
  <c r="BE326" i="2"/>
  <c r="BU326" i="2" s="1"/>
  <c r="BF326" i="2"/>
  <c r="BV326" i="2" s="1"/>
  <c r="BG326" i="2"/>
  <c r="BW326" i="2" s="1"/>
  <c r="BO326" i="2"/>
  <c r="CE326" i="2" s="1"/>
  <c r="BD326" i="2"/>
  <c r="BT326" i="2" s="1"/>
  <c r="BH326" i="2"/>
  <c r="BX326" i="2" s="1"/>
  <c r="BI326" i="2"/>
  <c r="BY326" i="2" s="1"/>
  <c r="BM326" i="2"/>
  <c r="CC326" i="2" s="1"/>
  <c r="BN326" i="2"/>
  <c r="CD326" i="2" s="1"/>
  <c r="BL326" i="2"/>
  <c r="CB326" i="2" s="1"/>
  <c r="BJ326" i="2"/>
  <c r="BZ326" i="2" s="1"/>
  <c r="BK326" i="2"/>
  <c r="CA326" i="2" s="1"/>
  <c r="BD245" i="2"/>
  <c r="BT245" i="2" s="1"/>
  <c r="BE245" i="2"/>
  <c r="BU245" i="2" s="1"/>
  <c r="BF245" i="2"/>
  <c r="BV245" i="2" s="1"/>
  <c r="BM245" i="2"/>
  <c r="CC245" i="2" s="1"/>
  <c r="BL245" i="2"/>
  <c r="CB245" i="2" s="1"/>
  <c r="BJ245" i="2"/>
  <c r="BZ245" i="2" s="1"/>
  <c r="BK245" i="2"/>
  <c r="CA245" i="2" s="1"/>
  <c r="BH245" i="2"/>
  <c r="BX245" i="2" s="1"/>
  <c r="BG245" i="2"/>
  <c r="BW245" i="2" s="1"/>
  <c r="BI245" i="2"/>
  <c r="BY245" i="2" s="1"/>
  <c r="BO245" i="2"/>
  <c r="CE245" i="2" s="1"/>
  <c r="BN245" i="2"/>
  <c r="CD245" i="2" s="1"/>
  <c r="BD453" i="2"/>
  <c r="BT453" i="2" s="1"/>
  <c r="BE453" i="2"/>
  <c r="BU453" i="2" s="1"/>
  <c r="BF453" i="2"/>
  <c r="BV453" i="2" s="1"/>
  <c r="BG453" i="2"/>
  <c r="BW453" i="2" s="1"/>
  <c r="BH453" i="2"/>
  <c r="BX453" i="2" s="1"/>
  <c r="BI453" i="2"/>
  <c r="BY453" i="2" s="1"/>
  <c r="BN453" i="2"/>
  <c r="CD453" i="2" s="1"/>
  <c r="BM453" i="2"/>
  <c r="CC453" i="2" s="1"/>
  <c r="BK453" i="2"/>
  <c r="CA453" i="2" s="1"/>
  <c r="BO453" i="2"/>
  <c r="CE453" i="2" s="1"/>
  <c r="BL453" i="2"/>
  <c r="CB453" i="2" s="1"/>
  <c r="BJ453" i="2"/>
  <c r="BZ453" i="2" s="1"/>
  <c r="BD103" i="2"/>
  <c r="BT103" i="2" s="1"/>
  <c r="BE103" i="2"/>
  <c r="BU103" i="2" s="1"/>
  <c r="BF103" i="2"/>
  <c r="BV103" i="2" s="1"/>
  <c r="BG103" i="2"/>
  <c r="BW103" i="2" s="1"/>
  <c r="BH103" i="2"/>
  <c r="BX103" i="2" s="1"/>
  <c r="BI103" i="2"/>
  <c r="BY103" i="2" s="1"/>
  <c r="BL103" i="2"/>
  <c r="CB103" i="2" s="1"/>
  <c r="BN103" i="2"/>
  <c r="CD103" i="2" s="1"/>
  <c r="BK103" i="2"/>
  <c r="CA103" i="2" s="1"/>
  <c r="BM103" i="2"/>
  <c r="CC103" i="2" s="1"/>
  <c r="BO103" i="2"/>
  <c r="CE103" i="2" s="1"/>
  <c r="BJ103" i="2"/>
  <c r="BZ103" i="2" s="1"/>
  <c r="BD538" i="2"/>
  <c r="BT538" i="2" s="1"/>
  <c r="BE538" i="2"/>
  <c r="BU538" i="2" s="1"/>
  <c r="BF538" i="2"/>
  <c r="BV538" i="2" s="1"/>
  <c r="BK538" i="2"/>
  <c r="CA538" i="2" s="1"/>
  <c r="BM538" i="2"/>
  <c r="CC538" i="2" s="1"/>
  <c r="BL538" i="2"/>
  <c r="CB538" i="2" s="1"/>
  <c r="BJ538" i="2"/>
  <c r="BZ538" i="2" s="1"/>
  <c r="BH538" i="2"/>
  <c r="BX538" i="2" s="1"/>
  <c r="BO538" i="2"/>
  <c r="CE538" i="2" s="1"/>
  <c r="BG538" i="2"/>
  <c r="BW538" i="2" s="1"/>
  <c r="BI538" i="2"/>
  <c r="BY538" i="2" s="1"/>
  <c r="BN538" i="2"/>
  <c r="CD538" i="2" s="1"/>
  <c r="BO382" i="2"/>
  <c r="CE382" i="2" s="1"/>
  <c r="BD382" i="2"/>
  <c r="BT382" i="2" s="1"/>
  <c r="BE382" i="2"/>
  <c r="BU382" i="2" s="1"/>
  <c r="BF382" i="2"/>
  <c r="BV382" i="2" s="1"/>
  <c r="BK382" i="2"/>
  <c r="CA382" i="2" s="1"/>
  <c r="BL382" i="2"/>
  <c r="CB382" i="2" s="1"/>
  <c r="BJ382" i="2"/>
  <c r="BZ382" i="2" s="1"/>
  <c r="BN382" i="2"/>
  <c r="CD382" i="2" s="1"/>
  <c r="BH382" i="2"/>
  <c r="BX382" i="2" s="1"/>
  <c r="BI382" i="2"/>
  <c r="BY382" i="2" s="1"/>
  <c r="BM382" i="2"/>
  <c r="CC382" i="2" s="1"/>
  <c r="BG382" i="2"/>
  <c r="BW382" i="2" s="1"/>
  <c r="BO90" i="2"/>
  <c r="CE90" i="2" s="1"/>
  <c r="BD90" i="2"/>
  <c r="BT90" i="2" s="1"/>
  <c r="BE90" i="2"/>
  <c r="BU90" i="2" s="1"/>
  <c r="BJ90" i="2"/>
  <c r="BZ90" i="2" s="1"/>
  <c r="BM90" i="2"/>
  <c r="CC90" i="2" s="1"/>
  <c r="BL90" i="2"/>
  <c r="CB90" i="2" s="1"/>
  <c r="BF90" i="2"/>
  <c r="BV90" i="2" s="1"/>
  <c r="BG90" i="2"/>
  <c r="BW90" i="2" s="1"/>
  <c r="BH90" i="2"/>
  <c r="BX90" i="2" s="1"/>
  <c r="BI90" i="2"/>
  <c r="BY90" i="2" s="1"/>
  <c r="BN90" i="2"/>
  <c r="CD90" i="2" s="1"/>
  <c r="BK90" i="2"/>
  <c r="CA90" i="2" s="1"/>
  <c r="BO528" i="2"/>
  <c r="CE528" i="2" s="1"/>
  <c r="BD528" i="2"/>
  <c r="BT528" i="2" s="1"/>
  <c r="BE528" i="2"/>
  <c r="BU528" i="2" s="1"/>
  <c r="BG528" i="2"/>
  <c r="BW528" i="2" s="1"/>
  <c r="BH528" i="2"/>
  <c r="BX528" i="2" s="1"/>
  <c r="BI528" i="2"/>
  <c r="BY528" i="2" s="1"/>
  <c r="BF528" i="2"/>
  <c r="BV528" i="2" s="1"/>
  <c r="BN528" i="2"/>
  <c r="CD528" i="2" s="1"/>
  <c r="BJ528" i="2"/>
  <c r="BZ528" i="2" s="1"/>
  <c r="BM528" i="2"/>
  <c r="CC528" i="2" s="1"/>
  <c r="BK528" i="2"/>
  <c r="CA528" i="2" s="1"/>
  <c r="BL528" i="2"/>
  <c r="CB528" i="2" s="1"/>
  <c r="BO517" i="2"/>
  <c r="CE517" i="2" s="1"/>
  <c r="BD517" i="2"/>
  <c r="BT517" i="2" s="1"/>
  <c r="BE517" i="2"/>
  <c r="BU517" i="2" s="1"/>
  <c r="BG517" i="2"/>
  <c r="BW517" i="2" s="1"/>
  <c r="BH517" i="2"/>
  <c r="BX517" i="2" s="1"/>
  <c r="BI517" i="2"/>
  <c r="BY517" i="2" s="1"/>
  <c r="BJ517" i="2"/>
  <c r="BZ517" i="2" s="1"/>
  <c r="BM517" i="2"/>
  <c r="CC517" i="2" s="1"/>
  <c r="BK517" i="2"/>
  <c r="CA517" i="2" s="1"/>
  <c r="BN517" i="2"/>
  <c r="CD517" i="2" s="1"/>
  <c r="BF517" i="2"/>
  <c r="BV517" i="2" s="1"/>
  <c r="BL517" i="2"/>
  <c r="CB517" i="2" s="1"/>
  <c r="BE558" i="2"/>
  <c r="BU558" i="2" s="1"/>
  <c r="BF558" i="2"/>
  <c r="BV558" i="2" s="1"/>
  <c r="BG558" i="2"/>
  <c r="BW558" i="2" s="1"/>
  <c r="BI558" i="2"/>
  <c r="BY558" i="2" s="1"/>
  <c r="BL558" i="2"/>
  <c r="CB558" i="2" s="1"/>
  <c r="BM558" i="2"/>
  <c r="CC558" i="2" s="1"/>
  <c r="BO558" i="2"/>
  <c r="CE558" i="2" s="1"/>
  <c r="BD558" i="2"/>
  <c r="BT558" i="2" s="1"/>
  <c r="BJ558" i="2"/>
  <c r="BZ558" i="2" s="1"/>
  <c r="BK558" i="2"/>
  <c r="CA558" i="2" s="1"/>
  <c r="BN558" i="2"/>
  <c r="CD558" i="2" s="1"/>
  <c r="BH558" i="2"/>
  <c r="BX558" i="2" s="1"/>
  <c r="BI52" i="2"/>
  <c r="BY52" i="2" s="1"/>
  <c r="BN52" i="2"/>
  <c r="CD52" i="2" s="1"/>
  <c r="BL52" i="2"/>
  <c r="CB52" i="2" s="1"/>
  <c r="BO52" i="2"/>
  <c r="CE52" i="2" s="1"/>
  <c r="BD52" i="2"/>
  <c r="BT52" i="2" s="1"/>
  <c r="BK52" i="2"/>
  <c r="CA52" i="2" s="1"/>
  <c r="BF52" i="2"/>
  <c r="BV52" i="2" s="1"/>
  <c r="BG52" i="2"/>
  <c r="BW52" i="2" s="1"/>
  <c r="BJ52" i="2"/>
  <c r="BZ52" i="2" s="1"/>
  <c r="BH52" i="2"/>
  <c r="BX52" i="2" s="1"/>
  <c r="BE52" i="2"/>
  <c r="BU52" i="2" s="1"/>
  <c r="BM52" i="2"/>
  <c r="CC52" i="2" s="1"/>
  <c r="BM128" i="2"/>
  <c r="CC128" i="2" s="1"/>
  <c r="BE128" i="2"/>
  <c r="BU128" i="2" s="1"/>
  <c r="BF128" i="2"/>
  <c r="BV128" i="2" s="1"/>
  <c r="BG128" i="2"/>
  <c r="BW128" i="2" s="1"/>
  <c r="BL128" i="2"/>
  <c r="CB128" i="2" s="1"/>
  <c r="BK128" i="2"/>
  <c r="CA128" i="2" s="1"/>
  <c r="BJ128" i="2"/>
  <c r="BZ128" i="2" s="1"/>
  <c r="BN128" i="2"/>
  <c r="CD128" i="2" s="1"/>
  <c r="BD128" i="2"/>
  <c r="BT128" i="2" s="1"/>
  <c r="BO128" i="2"/>
  <c r="CE128" i="2" s="1"/>
  <c r="BH128" i="2"/>
  <c r="BX128" i="2" s="1"/>
  <c r="BI128" i="2"/>
  <c r="BY128" i="2" s="1"/>
  <c r="BH457" i="2"/>
  <c r="BX457" i="2" s="1"/>
  <c r="BI457" i="2"/>
  <c r="BY457" i="2" s="1"/>
  <c r="BN457" i="2"/>
  <c r="CD457" i="2" s="1"/>
  <c r="BG457" i="2"/>
  <c r="BW457" i="2" s="1"/>
  <c r="BK457" i="2"/>
  <c r="CA457" i="2" s="1"/>
  <c r="BM457" i="2"/>
  <c r="CC457" i="2" s="1"/>
  <c r="BL457" i="2"/>
  <c r="CB457" i="2" s="1"/>
  <c r="BD457" i="2"/>
  <c r="BT457" i="2" s="1"/>
  <c r="BJ457" i="2"/>
  <c r="BZ457" i="2" s="1"/>
  <c r="BF457" i="2"/>
  <c r="BV457" i="2" s="1"/>
  <c r="BO457" i="2"/>
  <c r="CE457" i="2" s="1"/>
  <c r="BE457" i="2"/>
  <c r="BU457" i="2" s="1"/>
  <c r="BH524" i="2"/>
  <c r="BX524" i="2" s="1"/>
  <c r="BI524" i="2"/>
  <c r="BY524" i="2" s="1"/>
  <c r="BN524" i="2"/>
  <c r="CD524" i="2" s="1"/>
  <c r="BO524" i="2"/>
  <c r="CE524" i="2" s="1"/>
  <c r="BM524" i="2"/>
  <c r="CC524" i="2" s="1"/>
  <c r="BE524" i="2"/>
  <c r="BU524" i="2" s="1"/>
  <c r="BG524" i="2"/>
  <c r="BW524" i="2" s="1"/>
  <c r="BK524" i="2"/>
  <c r="CA524" i="2" s="1"/>
  <c r="BJ524" i="2"/>
  <c r="BZ524" i="2" s="1"/>
  <c r="BL524" i="2"/>
  <c r="CB524" i="2" s="1"/>
  <c r="BF524" i="2"/>
  <c r="BV524" i="2" s="1"/>
  <c r="BD524" i="2"/>
  <c r="BT524" i="2" s="1"/>
  <c r="BH267" i="2"/>
  <c r="BX267" i="2" s="1"/>
  <c r="BI267" i="2"/>
  <c r="BY267" i="2" s="1"/>
  <c r="BN267" i="2"/>
  <c r="CD267" i="2" s="1"/>
  <c r="BK267" i="2"/>
  <c r="CA267" i="2" s="1"/>
  <c r="BL267" i="2"/>
  <c r="CB267" i="2" s="1"/>
  <c r="BD267" i="2"/>
  <c r="BT267" i="2" s="1"/>
  <c r="BJ267" i="2"/>
  <c r="BZ267" i="2" s="1"/>
  <c r="BO267" i="2"/>
  <c r="CE267" i="2" s="1"/>
  <c r="BE267" i="2"/>
  <c r="BU267" i="2" s="1"/>
  <c r="BF267" i="2"/>
  <c r="BV267" i="2" s="1"/>
  <c r="BG267" i="2"/>
  <c r="BW267" i="2" s="1"/>
  <c r="BM267" i="2"/>
  <c r="CC267" i="2" s="1"/>
  <c r="BH127" i="2"/>
  <c r="BX127" i="2" s="1"/>
  <c r="BI127" i="2"/>
  <c r="BY127" i="2" s="1"/>
  <c r="BL127" i="2"/>
  <c r="CB127" i="2" s="1"/>
  <c r="BG127" i="2"/>
  <c r="BW127" i="2" s="1"/>
  <c r="BJ127" i="2"/>
  <c r="BZ127" i="2" s="1"/>
  <c r="BK127" i="2"/>
  <c r="CA127" i="2" s="1"/>
  <c r="BD127" i="2"/>
  <c r="BT127" i="2" s="1"/>
  <c r="BE127" i="2"/>
  <c r="BU127" i="2" s="1"/>
  <c r="BO127" i="2"/>
  <c r="CE127" i="2" s="1"/>
  <c r="BM127" i="2"/>
  <c r="CC127" i="2" s="1"/>
  <c r="BN127" i="2"/>
  <c r="CD127" i="2" s="1"/>
  <c r="BF127" i="2"/>
  <c r="BV127" i="2" s="1"/>
  <c r="BG367" i="2"/>
  <c r="BW367" i="2" s="1"/>
  <c r="BH367" i="2"/>
  <c r="BX367" i="2" s="1"/>
  <c r="BI367" i="2"/>
  <c r="BY367" i="2" s="1"/>
  <c r="BN367" i="2"/>
  <c r="CD367" i="2" s="1"/>
  <c r="BL367" i="2"/>
  <c r="CB367" i="2" s="1"/>
  <c r="BJ367" i="2"/>
  <c r="BZ367" i="2" s="1"/>
  <c r="BM367" i="2"/>
  <c r="CC367" i="2" s="1"/>
  <c r="BK367" i="2"/>
  <c r="CA367" i="2" s="1"/>
  <c r="BE367" i="2"/>
  <c r="BU367" i="2" s="1"/>
  <c r="BO367" i="2"/>
  <c r="CE367" i="2" s="1"/>
  <c r="BD367" i="2"/>
  <c r="BT367" i="2" s="1"/>
  <c r="BF367" i="2"/>
  <c r="BV367" i="2" s="1"/>
  <c r="BG536" i="2"/>
  <c r="BW536" i="2" s="1"/>
  <c r="BH536" i="2"/>
  <c r="BX536" i="2" s="1"/>
  <c r="BI536" i="2"/>
  <c r="BY536" i="2" s="1"/>
  <c r="BL536" i="2"/>
  <c r="CB536" i="2" s="1"/>
  <c r="BK536" i="2"/>
  <c r="CA536" i="2" s="1"/>
  <c r="BM536" i="2"/>
  <c r="CC536" i="2" s="1"/>
  <c r="BO536" i="2"/>
  <c r="CE536" i="2" s="1"/>
  <c r="BD536" i="2"/>
  <c r="BT536" i="2" s="1"/>
  <c r="BE536" i="2"/>
  <c r="BU536" i="2" s="1"/>
  <c r="BJ536" i="2"/>
  <c r="BZ536" i="2" s="1"/>
  <c r="BN536" i="2"/>
  <c r="CD536" i="2" s="1"/>
  <c r="BF536" i="2"/>
  <c r="BV536" i="2" s="1"/>
  <c r="BG83" i="2"/>
  <c r="BW83" i="2" s="1"/>
  <c r="BH83" i="2"/>
  <c r="BX83" i="2" s="1"/>
  <c r="BI83" i="2"/>
  <c r="BY83" i="2" s="1"/>
  <c r="BO83" i="2"/>
  <c r="CE83" i="2" s="1"/>
  <c r="BD83" i="2"/>
  <c r="BT83" i="2" s="1"/>
  <c r="BE83" i="2"/>
  <c r="BU83" i="2" s="1"/>
  <c r="BN83" i="2"/>
  <c r="CD83" i="2" s="1"/>
  <c r="BJ83" i="2"/>
  <c r="BZ83" i="2" s="1"/>
  <c r="BL83" i="2"/>
  <c r="CB83" i="2" s="1"/>
  <c r="BM83" i="2"/>
  <c r="CC83" i="2" s="1"/>
  <c r="BK83" i="2"/>
  <c r="CA83" i="2" s="1"/>
  <c r="BF83" i="2"/>
  <c r="BV83" i="2" s="1"/>
  <c r="BG432" i="2"/>
  <c r="BW432" i="2" s="1"/>
  <c r="BH432" i="2"/>
  <c r="BX432" i="2" s="1"/>
  <c r="BI432" i="2"/>
  <c r="BY432" i="2" s="1"/>
  <c r="BJ432" i="2"/>
  <c r="BZ432" i="2" s="1"/>
  <c r="BM432" i="2"/>
  <c r="CC432" i="2" s="1"/>
  <c r="BK432" i="2"/>
  <c r="CA432" i="2" s="1"/>
  <c r="BL432" i="2"/>
  <c r="CB432" i="2" s="1"/>
  <c r="BF432" i="2"/>
  <c r="BV432" i="2" s="1"/>
  <c r="BO432" i="2"/>
  <c r="CE432" i="2" s="1"/>
  <c r="BD432" i="2"/>
  <c r="BT432" i="2" s="1"/>
  <c r="BE432" i="2"/>
  <c r="BU432" i="2" s="1"/>
  <c r="BN432" i="2"/>
  <c r="CD432" i="2" s="1"/>
  <c r="BG242" i="2"/>
  <c r="BW242" i="2" s="1"/>
  <c r="BH242" i="2"/>
  <c r="BX242" i="2" s="1"/>
  <c r="BI242" i="2"/>
  <c r="BY242" i="2" s="1"/>
  <c r="BN242" i="2"/>
  <c r="CD242" i="2" s="1"/>
  <c r="BM242" i="2"/>
  <c r="CC242" i="2" s="1"/>
  <c r="BL242" i="2"/>
  <c r="CB242" i="2" s="1"/>
  <c r="BO242" i="2"/>
  <c r="CE242" i="2" s="1"/>
  <c r="BD242" i="2"/>
  <c r="BT242" i="2" s="1"/>
  <c r="BE242" i="2"/>
  <c r="BU242" i="2" s="1"/>
  <c r="BF242" i="2"/>
  <c r="BV242" i="2" s="1"/>
  <c r="BK242" i="2"/>
  <c r="CA242" i="2" s="1"/>
  <c r="BJ242" i="2"/>
  <c r="BZ242" i="2" s="1"/>
  <c r="BJ286" i="2"/>
  <c r="BZ286" i="2" s="1"/>
  <c r="BM286" i="2"/>
  <c r="CC286" i="2" s="1"/>
  <c r="BN286" i="2"/>
  <c r="CD286" i="2" s="1"/>
  <c r="BK286" i="2"/>
  <c r="CA286" i="2" s="1"/>
  <c r="BO286" i="2"/>
  <c r="CE286" i="2" s="1"/>
  <c r="BD286" i="2"/>
  <c r="BT286" i="2" s="1"/>
  <c r="BE286" i="2"/>
  <c r="BU286" i="2" s="1"/>
  <c r="BF286" i="2"/>
  <c r="BV286" i="2" s="1"/>
  <c r="BG286" i="2"/>
  <c r="BW286" i="2" s="1"/>
  <c r="BH286" i="2"/>
  <c r="BX286" i="2" s="1"/>
  <c r="BL286" i="2"/>
  <c r="CB286" i="2" s="1"/>
  <c r="BI286" i="2"/>
  <c r="BY286" i="2" s="1"/>
  <c r="BJ161" i="2"/>
  <c r="BZ161" i="2" s="1"/>
  <c r="BL161" i="2"/>
  <c r="CB161" i="2" s="1"/>
  <c r="BD161" i="2"/>
  <c r="BT161" i="2" s="1"/>
  <c r="BE161" i="2"/>
  <c r="BU161" i="2" s="1"/>
  <c r="BF161" i="2"/>
  <c r="BV161" i="2" s="1"/>
  <c r="BG161" i="2"/>
  <c r="BW161" i="2" s="1"/>
  <c r="BI161" i="2"/>
  <c r="BY161" i="2" s="1"/>
  <c r="BN161" i="2"/>
  <c r="CD161" i="2" s="1"/>
  <c r="BM161" i="2"/>
  <c r="CC161" i="2" s="1"/>
  <c r="BK161" i="2"/>
  <c r="CA161" i="2" s="1"/>
  <c r="BO161" i="2"/>
  <c r="CE161" i="2" s="1"/>
  <c r="BH161" i="2"/>
  <c r="BX161" i="2" s="1"/>
  <c r="BM449" i="2"/>
  <c r="CC449" i="2" s="1"/>
  <c r="BL449" i="2"/>
  <c r="CB449" i="2" s="1"/>
  <c r="BJ449" i="2"/>
  <c r="BZ449" i="2" s="1"/>
  <c r="BF449" i="2"/>
  <c r="BV449" i="2" s="1"/>
  <c r="BG449" i="2"/>
  <c r="BW449" i="2" s="1"/>
  <c r="BH449" i="2"/>
  <c r="BX449" i="2" s="1"/>
  <c r="BI449" i="2"/>
  <c r="BY449" i="2" s="1"/>
  <c r="BK449" i="2"/>
  <c r="CA449" i="2" s="1"/>
  <c r="BO449" i="2"/>
  <c r="CE449" i="2" s="1"/>
  <c r="BD449" i="2"/>
  <c r="BT449" i="2" s="1"/>
  <c r="BE449" i="2"/>
  <c r="BU449" i="2" s="1"/>
  <c r="BN449" i="2"/>
  <c r="CD449" i="2" s="1"/>
  <c r="BM499" i="2"/>
  <c r="CC499" i="2" s="1"/>
  <c r="BJ499" i="2"/>
  <c r="BZ499" i="2" s="1"/>
  <c r="BL499" i="2"/>
  <c r="CB499" i="2" s="1"/>
  <c r="BF499" i="2"/>
  <c r="BV499" i="2" s="1"/>
  <c r="BI499" i="2"/>
  <c r="BY499" i="2" s="1"/>
  <c r="BG499" i="2"/>
  <c r="BW499" i="2" s="1"/>
  <c r="BH499" i="2"/>
  <c r="BX499" i="2" s="1"/>
  <c r="BO499" i="2"/>
  <c r="CE499" i="2" s="1"/>
  <c r="BE499" i="2"/>
  <c r="BU499" i="2" s="1"/>
  <c r="BD499" i="2"/>
  <c r="BT499" i="2" s="1"/>
  <c r="BN499" i="2"/>
  <c r="CD499" i="2" s="1"/>
  <c r="BK499" i="2"/>
  <c r="CA499" i="2" s="1"/>
  <c r="BM436" i="2"/>
  <c r="CC436" i="2" s="1"/>
  <c r="BJ436" i="2"/>
  <c r="BZ436" i="2" s="1"/>
  <c r="BL436" i="2"/>
  <c r="CB436" i="2" s="1"/>
  <c r="BO436" i="2"/>
  <c r="CE436" i="2" s="1"/>
  <c r="BE436" i="2"/>
  <c r="BU436" i="2" s="1"/>
  <c r="BD436" i="2"/>
  <c r="BT436" i="2" s="1"/>
  <c r="BF436" i="2"/>
  <c r="BV436" i="2" s="1"/>
  <c r="BH436" i="2"/>
  <c r="BX436" i="2" s="1"/>
  <c r="BG436" i="2"/>
  <c r="BW436" i="2" s="1"/>
  <c r="BI436" i="2"/>
  <c r="BY436" i="2" s="1"/>
  <c r="BN436" i="2"/>
  <c r="CD436" i="2" s="1"/>
  <c r="BK436" i="2"/>
  <c r="CA436" i="2" s="1"/>
  <c r="BM541" i="2"/>
  <c r="CC541" i="2" s="1"/>
  <c r="BL541" i="2"/>
  <c r="CB541" i="2" s="1"/>
  <c r="BJ541" i="2"/>
  <c r="BZ541" i="2" s="1"/>
  <c r="BO541" i="2"/>
  <c r="CE541" i="2" s="1"/>
  <c r="BD541" i="2"/>
  <c r="BT541" i="2" s="1"/>
  <c r="BN541" i="2"/>
  <c r="CD541" i="2" s="1"/>
  <c r="BI541" i="2"/>
  <c r="BY541" i="2" s="1"/>
  <c r="BK541" i="2"/>
  <c r="CA541" i="2" s="1"/>
  <c r="BH541" i="2"/>
  <c r="BX541" i="2" s="1"/>
  <c r="BE541" i="2"/>
  <c r="BU541" i="2" s="1"/>
  <c r="BF541" i="2"/>
  <c r="BV541" i="2" s="1"/>
  <c r="BG541" i="2"/>
  <c r="BW541" i="2" s="1"/>
  <c r="BM216" i="2"/>
  <c r="CC216" i="2" s="1"/>
  <c r="BK216" i="2"/>
  <c r="CA216" i="2" s="1"/>
  <c r="BJ216" i="2"/>
  <c r="BZ216" i="2" s="1"/>
  <c r="BL216" i="2"/>
  <c r="CB216" i="2" s="1"/>
  <c r="BD216" i="2"/>
  <c r="BT216" i="2" s="1"/>
  <c r="BI216" i="2"/>
  <c r="BY216" i="2" s="1"/>
  <c r="BO216" i="2"/>
  <c r="CE216" i="2" s="1"/>
  <c r="BE216" i="2"/>
  <c r="BU216" i="2" s="1"/>
  <c r="BF216" i="2"/>
  <c r="BV216" i="2" s="1"/>
  <c r="BG216" i="2"/>
  <c r="BW216" i="2" s="1"/>
  <c r="BH216" i="2"/>
  <c r="BX216" i="2" s="1"/>
  <c r="BN216" i="2"/>
  <c r="CD216" i="2" s="1"/>
  <c r="BL223" i="2"/>
  <c r="CB223" i="2" s="1"/>
  <c r="BM223" i="2"/>
  <c r="CC223" i="2" s="1"/>
  <c r="BK223" i="2"/>
  <c r="CA223" i="2" s="1"/>
  <c r="BO223" i="2"/>
  <c r="CE223" i="2" s="1"/>
  <c r="BD223" i="2"/>
  <c r="BT223" i="2" s="1"/>
  <c r="BE223" i="2"/>
  <c r="BU223" i="2" s="1"/>
  <c r="BF223" i="2"/>
  <c r="BV223" i="2" s="1"/>
  <c r="BG223" i="2"/>
  <c r="BW223" i="2" s="1"/>
  <c r="BH223" i="2"/>
  <c r="BX223" i="2" s="1"/>
  <c r="BI223" i="2"/>
  <c r="BY223" i="2" s="1"/>
  <c r="BN223" i="2"/>
  <c r="CD223" i="2" s="1"/>
  <c r="BJ223" i="2"/>
  <c r="BZ223" i="2" s="1"/>
  <c r="BK75" i="2"/>
  <c r="CA75" i="2" s="1"/>
  <c r="BJ75" i="2"/>
  <c r="BZ75" i="2" s="1"/>
  <c r="BM75" i="2"/>
  <c r="CC75" i="2" s="1"/>
  <c r="BL75" i="2"/>
  <c r="CB75" i="2" s="1"/>
  <c r="BO75" i="2"/>
  <c r="CE75" i="2" s="1"/>
  <c r="BD75" i="2"/>
  <c r="BT75" i="2" s="1"/>
  <c r="BI75" i="2"/>
  <c r="BY75" i="2" s="1"/>
  <c r="BE75" i="2"/>
  <c r="BU75" i="2" s="1"/>
  <c r="BF75" i="2"/>
  <c r="BV75" i="2" s="1"/>
  <c r="BG75" i="2"/>
  <c r="BW75" i="2" s="1"/>
  <c r="BH75" i="2"/>
  <c r="BX75" i="2" s="1"/>
  <c r="BN75" i="2"/>
  <c r="CD75" i="2" s="1"/>
  <c r="BL150" i="2"/>
  <c r="CB150" i="2" s="1"/>
  <c r="BK150" i="2"/>
  <c r="CA150" i="2" s="1"/>
  <c r="BN150" i="2"/>
  <c r="CD150" i="2" s="1"/>
  <c r="BJ150" i="2"/>
  <c r="BZ150" i="2" s="1"/>
  <c r="BM150" i="2"/>
  <c r="CC150" i="2" s="1"/>
  <c r="BO150" i="2"/>
  <c r="CE150" i="2" s="1"/>
  <c r="BD150" i="2"/>
  <c r="BT150" i="2" s="1"/>
  <c r="BE150" i="2"/>
  <c r="BU150" i="2" s="1"/>
  <c r="BF150" i="2"/>
  <c r="BV150" i="2" s="1"/>
  <c r="BG150" i="2"/>
  <c r="BW150" i="2" s="1"/>
  <c r="BH150" i="2"/>
  <c r="BX150" i="2" s="1"/>
  <c r="BI150" i="2"/>
  <c r="BY150" i="2" s="1"/>
  <c r="BK240" i="2"/>
  <c r="CA240" i="2" s="1"/>
  <c r="BN240" i="2"/>
  <c r="CD240" i="2" s="1"/>
  <c r="BL240" i="2"/>
  <c r="CB240" i="2" s="1"/>
  <c r="BJ240" i="2"/>
  <c r="BZ240" i="2" s="1"/>
  <c r="BI240" i="2"/>
  <c r="BY240" i="2" s="1"/>
  <c r="BG240" i="2"/>
  <c r="BW240" i="2" s="1"/>
  <c r="BH240" i="2"/>
  <c r="BX240" i="2" s="1"/>
  <c r="BM240" i="2"/>
  <c r="CC240" i="2" s="1"/>
  <c r="BE240" i="2"/>
  <c r="BU240" i="2" s="1"/>
  <c r="BD240" i="2"/>
  <c r="BT240" i="2" s="1"/>
  <c r="BF240" i="2"/>
  <c r="BV240" i="2" s="1"/>
  <c r="BO240" i="2"/>
  <c r="CE240" i="2" s="1"/>
  <c r="BL548" i="2"/>
  <c r="CB548" i="2" s="1"/>
  <c r="BM548" i="2"/>
  <c r="CC548" i="2" s="1"/>
  <c r="BN548" i="2"/>
  <c r="CD548" i="2" s="1"/>
  <c r="BG548" i="2"/>
  <c r="BW548" i="2" s="1"/>
  <c r="BH548" i="2"/>
  <c r="BX548" i="2" s="1"/>
  <c r="BI548" i="2"/>
  <c r="BY548" i="2" s="1"/>
  <c r="BE548" i="2"/>
  <c r="BU548" i="2" s="1"/>
  <c r="BF548" i="2"/>
  <c r="BV548" i="2" s="1"/>
  <c r="BK548" i="2"/>
  <c r="CA548" i="2" s="1"/>
  <c r="BJ548" i="2"/>
  <c r="BZ548" i="2" s="1"/>
  <c r="BO548" i="2"/>
  <c r="CE548" i="2" s="1"/>
  <c r="BD548" i="2"/>
  <c r="BT548" i="2" s="1"/>
  <c r="BO174" i="2"/>
  <c r="CE174" i="2" s="1"/>
  <c r="BD174" i="2"/>
  <c r="BT174" i="2" s="1"/>
  <c r="BE174" i="2"/>
  <c r="BU174" i="2" s="1"/>
  <c r="BM174" i="2"/>
  <c r="CC174" i="2" s="1"/>
  <c r="BL174" i="2"/>
  <c r="CB174" i="2" s="1"/>
  <c r="BK174" i="2"/>
  <c r="CA174" i="2" s="1"/>
  <c r="BJ174" i="2"/>
  <c r="BZ174" i="2" s="1"/>
  <c r="BN174" i="2"/>
  <c r="CD174" i="2" s="1"/>
  <c r="BF174" i="2"/>
  <c r="BV174" i="2" s="1"/>
  <c r="BG174" i="2"/>
  <c r="BW174" i="2" s="1"/>
  <c r="BH174" i="2"/>
  <c r="BX174" i="2" s="1"/>
  <c r="BI174" i="2"/>
  <c r="BY174" i="2" s="1"/>
  <c r="BO58" i="2"/>
  <c r="CE58" i="2" s="1"/>
  <c r="BD58" i="2"/>
  <c r="BT58" i="2" s="1"/>
  <c r="BE58" i="2"/>
  <c r="BU58" i="2" s="1"/>
  <c r="BJ58" i="2"/>
  <c r="BZ58" i="2" s="1"/>
  <c r="BH58" i="2"/>
  <c r="BX58" i="2" s="1"/>
  <c r="BF58" i="2"/>
  <c r="BV58" i="2" s="1"/>
  <c r="BG58" i="2"/>
  <c r="BW58" i="2" s="1"/>
  <c r="BI58" i="2"/>
  <c r="BY58" i="2" s="1"/>
  <c r="BL58" i="2"/>
  <c r="CB58" i="2" s="1"/>
  <c r="BK58" i="2"/>
  <c r="CA58" i="2" s="1"/>
  <c r="BM58" i="2"/>
  <c r="CC58" i="2" s="1"/>
  <c r="BN58" i="2"/>
  <c r="CD58" i="2" s="1"/>
  <c r="BD433" i="2"/>
  <c r="BT433" i="2" s="1"/>
  <c r="BO433" i="2"/>
  <c r="CE433" i="2" s="1"/>
  <c r="BM433" i="2"/>
  <c r="CC433" i="2" s="1"/>
  <c r="BH433" i="2"/>
  <c r="BX433" i="2" s="1"/>
  <c r="BE433" i="2"/>
  <c r="BU433" i="2" s="1"/>
  <c r="BG433" i="2"/>
  <c r="BW433" i="2" s="1"/>
  <c r="BI433" i="2"/>
  <c r="BY433" i="2" s="1"/>
  <c r="BL433" i="2"/>
  <c r="CB433" i="2" s="1"/>
  <c r="BF433" i="2"/>
  <c r="BV433" i="2" s="1"/>
  <c r="BN433" i="2"/>
  <c r="CD433" i="2" s="1"/>
  <c r="BK433" i="2"/>
  <c r="CA433" i="2" s="1"/>
  <c r="BJ433" i="2"/>
  <c r="BZ433" i="2" s="1"/>
  <c r="BL361" i="2"/>
  <c r="CB361" i="2" s="1"/>
  <c r="BN361" i="2"/>
  <c r="CD361" i="2" s="1"/>
  <c r="BG361" i="2"/>
  <c r="BW361" i="2" s="1"/>
  <c r="BO361" i="2"/>
  <c r="CE361" i="2" s="1"/>
  <c r="BF361" i="2"/>
  <c r="BV361" i="2" s="1"/>
  <c r="BI361" i="2"/>
  <c r="BY361" i="2" s="1"/>
  <c r="BJ361" i="2"/>
  <c r="BZ361" i="2" s="1"/>
  <c r="BD361" i="2"/>
  <c r="BT361" i="2" s="1"/>
  <c r="BE361" i="2"/>
  <c r="BU361" i="2" s="1"/>
  <c r="BH361" i="2"/>
  <c r="BX361" i="2" s="1"/>
  <c r="BM361" i="2"/>
  <c r="CC361" i="2" s="1"/>
  <c r="BK361" i="2"/>
  <c r="CA361" i="2" s="1"/>
  <c r="BE343" i="2"/>
  <c r="BU343" i="2" s="1"/>
  <c r="BF343" i="2"/>
  <c r="BV343" i="2" s="1"/>
  <c r="BG343" i="2"/>
  <c r="BW343" i="2" s="1"/>
  <c r="BH343" i="2"/>
  <c r="BX343" i="2" s="1"/>
  <c r="BI343" i="2"/>
  <c r="BY343" i="2" s="1"/>
  <c r="BL343" i="2"/>
  <c r="CB343" i="2" s="1"/>
  <c r="BJ343" i="2"/>
  <c r="BZ343" i="2" s="1"/>
  <c r="BK343" i="2"/>
  <c r="CA343" i="2" s="1"/>
  <c r="BM343" i="2"/>
  <c r="CC343" i="2" s="1"/>
  <c r="BO343" i="2"/>
  <c r="CE343" i="2" s="1"/>
  <c r="BD343" i="2"/>
  <c r="BT343" i="2" s="1"/>
  <c r="BN343" i="2"/>
  <c r="CD343" i="2" s="1"/>
  <c r="BO132" i="2"/>
  <c r="CE132" i="2" s="1"/>
  <c r="BD132" i="2"/>
  <c r="BT132" i="2" s="1"/>
  <c r="BE132" i="2"/>
  <c r="BU132" i="2" s="1"/>
  <c r="BF132" i="2"/>
  <c r="BV132" i="2" s="1"/>
  <c r="BG132" i="2"/>
  <c r="BW132" i="2" s="1"/>
  <c r="BH132" i="2"/>
  <c r="BX132" i="2" s="1"/>
  <c r="BJ132" i="2"/>
  <c r="BZ132" i="2" s="1"/>
  <c r="BK132" i="2"/>
  <c r="CA132" i="2" s="1"/>
  <c r="BM132" i="2"/>
  <c r="CC132" i="2" s="1"/>
  <c r="BN132" i="2"/>
  <c r="CD132" i="2" s="1"/>
  <c r="BI132" i="2"/>
  <c r="BY132" i="2" s="1"/>
  <c r="BL132" i="2"/>
  <c r="CB132" i="2" s="1"/>
  <c r="BE435" i="2"/>
  <c r="BU435" i="2" s="1"/>
  <c r="BF435" i="2"/>
  <c r="BV435" i="2" s="1"/>
  <c r="BG435" i="2"/>
  <c r="BW435" i="2" s="1"/>
  <c r="BO435" i="2"/>
  <c r="CE435" i="2" s="1"/>
  <c r="BD435" i="2"/>
  <c r="BT435" i="2" s="1"/>
  <c r="BH435" i="2"/>
  <c r="BX435" i="2" s="1"/>
  <c r="BI435" i="2"/>
  <c r="BY435" i="2" s="1"/>
  <c r="BN435" i="2"/>
  <c r="CD435" i="2" s="1"/>
  <c r="BK435" i="2"/>
  <c r="CA435" i="2" s="1"/>
  <c r="BM435" i="2"/>
  <c r="CC435" i="2" s="1"/>
  <c r="BJ435" i="2"/>
  <c r="BZ435" i="2" s="1"/>
  <c r="BL435" i="2"/>
  <c r="CB435" i="2" s="1"/>
  <c r="BO402" i="2"/>
  <c r="CE402" i="2" s="1"/>
  <c r="BH402" i="2"/>
  <c r="BX402" i="2" s="1"/>
  <c r="BI402" i="2"/>
  <c r="BY402" i="2" s="1"/>
  <c r="BN402" i="2"/>
  <c r="CD402" i="2" s="1"/>
  <c r="BJ402" i="2"/>
  <c r="BZ402" i="2" s="1"/>
  <c r="BD402" i="2"/>
  <c r="BT402" i="2" s="1"/>
  <c r="BL402" i="2"/>
  <c r="CB402" i="2" s="1"/>
  <c r="BE402" i="2"/>
  <c r="BU402" i="2" s="1"/>
  <c r="BF402" i="2"/>
  <c r="BV402" i="2" s="1"/>
  <c r="BG402" i="2"/>
  <c r="BW402" i="2" s="1"/>
  <c r="BM402" i="2"/>
  <c r="CC402" i="2" s="1"/>
  <c r="BK402" i="2"/>
  <c r="CA402" i="2" s="1"/>
  <c r="BO549" i="2"/>
  <c r="CE549" i="2" s="1"/>
  <c r="BK549" i="2"/>
  <c r="CA549" i="2" s="1"/>
  <c r="BJ549" i="2"/>
  <c r="BZ549" i="2" s="1"/>
  <c r="BD549" i="2"/>
  <c r="BT549" i="2" s="1"/>
  <c r="BE549" i="2"/>
  <c r="BU549" i="2" s="1"/>
  <c r="BF549" i="2"/>
  <c r="BV549" i="2" s="1"/>
  <c r="BG549" i="2"/>
  <c r="BW549" i="2" s="1"/>
  <c r="BH549" i="2"/>
  <c r="BX549" i="2" s="1"/>
  <c r="BI549" i="2"/>
  <c r="BY549" i="2" s="1"/>
  <c r="BN549" i="2"/>
  <c r="CD549" i="2" s="1"/>
  <c r="BM549" i="2"/>
  <c r="CC549" i="2" s="1"/>
  <c r="BL549" i="2"/>
  <c r="CB549" i="2" s="1"/>
  <c r="BO426" i="2"/>
  <c r="CE426" i="2" s="1"/>
  <c r="BI426" i="2"/>
  <c r="BY426" i="2" s="1"/>
  <c r="BN426" i="2"/>
  <c r="CD426" i="2" s="1"/>
  <c r="BJ426" i="2"/>
  <c r="BZ426" i="2" s="1"/>
  <c r="BD426" i="2"/>
  <c r="BT426" i="2" s="1"/>
  <c r="BF426" i="2"/>
  <c r="BV426" i="2" s="1"/>
  <c r="BK426" i="2"/>
  <c r="CA426" i="2" s="1"/>
  <c r="BL426" i="2"/>
  <c r="CB426" i="2" s="1"/>
  <c r="BE426" i="2"/>
  <c r="BU426" i="2" s="1"/>
  <c r="BG426" i="2"/>
  <c r="BW426" i="2" s="1"/>
  <c r="BH426" i="2"/>
  <c r="BX426" i="2" s="1"/>
  <c r="BM426" i="2"/>
  <c r="CC426" i="2" s="1"/>
  <c r="BE14" i="2"/>
  <c r="BU14" i="2" s="1"/>
  <c r="BF14" i="2"/>
  <c r="BV14" i="2" s="1"/>
  <c r="BG14" i="2"/>
  <c r="BW14" i="2" s="1"/>
  <c r="BD14" i="2"/>
  <c r="BT14" i="2" s="1"/>
  <c r="BH14" i="2"/>
  <c r="BX14" i="2" s="1"/>
  <c r="BI14" i="2"/>
  <c r="BY14" i="2" s="1"/>
  <c r="BO14" i="2"/>
  <c r="CE14" i="2" s="1"/>
  <c r="BN14" i="2"/>
  <c r="CD14" i="2" s="1"/>
  <c r="BM14" i="2"/>
  <c r="CC14" i="2" s="1"/>
  <c r="BK14" i="2"/>
  <c r="CA14" i="2" s="1"/>
  <c r="BJ14" i="2"/>
  <c r="BZ14" i="2" s="1"/>
  <c r="BL14" i="2"/>
  <c r="CB14" i="2" s="1"/>
  <c r="BD11" i="2"/>
  <c r="BT11" i="2" s="1"/>
  <c r="BE11" i="2"/>
  <c r="BU11" i="2" s="1"/>
  <c r="BF11" i="2"/>
  <c r="BV11" i="2" s="1"/>
  <c r="BO11" i="2"/>
  <c r="CE11" i="2" s="1"/>
  <c r="BG11" i="2"/>
  <c r="BW11" i="2" s="1"/>
  <c r="BM11" i="2"/>
  <c r="CC11" i="2" s="1"/>
  <c r="BH11" i="2"/>
  <c r="BX11" i="2" s="1"/>
  <c r="BN11" i="2"/>
  <c r="CD11" i="2" s="1"/>
  <c r="BI11" i="2"/>
  <c r="BY11" i="2" s="1"/>
  <c r="BK11" i="2"/>
  <c r="CA11" i="2" s="1"/>
  <c r="BJ11" i="2"/>
  <c r="BZ11" i="2" s="1"/>
  <c r="BL11" i="2"/>
  <c r="CB11" i="2" s="1"/>
  <c r="BD552" i="2"/>
  <c r="BT552" i="2" s="1"/>
  <c r="BE552" i="2"/>
  <c r="BU552" i="2" s="1"/>
  <c r="BF552" i="2"/>
  <c r="BV552" i="2" s="1"/>
  <c r="BJ552" i="2"/>
  <c r="BZ552" i="2" s="1"/>
  <c r="BM552" i="2"/>
  <c r="CC552" i="2" s="1"/>
  <c r="BL552" i="2"/>
  <c r="CB552" i="2" s="1"/>
  <c r="BG552" i="2"/>
  <c r="BW552" i="2" s="1"/>
  <c r="BH552" i="2"/>
  <c r="BX552" i="2" s="1"/>
  <c r="BI552" i="2"/>
  <c r="BY552" i="2" s="1"/>
  <c r="BK552" i="2"/>
  <c r="CA552" i="2" s="1"/>
  <c r="BN552" i="2"/>
  <c r="CD552" i="2" s="1"/>
  <c r="BO552" i="2"/>
  <c r="CE552" i="2" s="1"/>
  <c r="BD317" i="2"/>
  <c r="BT317" i="2" s="1"/>
  <c r="BE317" i="2"/>
  <c r="BU317" i="2" s="1"/>
  <c r="BF317" i="2"/>
  <c r="BV317" i="2" s="1"/>
  <c r="BO317" i="2"/>
  <c r="CE317" i="2" s="1"/>
  <c r="BG317" i="2"/>
  <c r="BW317" i="2" s="1"/>
  <c r="BI317" i="2"/>
  <c r="BY317" i="2" s="1"/>
  <c r="BL317" i="2"/>
  <c r="CB317" i="2" s="1"/>
  <c r="BJ317" i="2"/>
  <c r="BZ317" i="2" s="1"/>
  <c r="BK317" i="2"/>
  <c r="CA317" i="2" s="1"/>
  <c r="BH317" i="2"/>
  <c r="BX317" i="2" s="1"/>
  <c r="BM317" i="2"/>
  <c r="CC317" i="2" s="1"/>
  <c r="BN317" i="2"/>
  <c r="CD317" i="2" s="1"/>
  <c r="BD99" i="2"/>
  <c r="BT99" i="2" s="1"/>
  <c r="BE99" i="2"/>
  <c r="BU99" i="2" s="1"/>
  <c r="BF99" i="2"/>
  <c r="BV99" i="2" s="1"/>
  <c r="BH99" i="2"/>
  <c r="BX99" i="2" s="1"/>
  <c r="BL99" i="2"/>
  <c r="CB99" i="2" s="1"/>
  <c r="BI99" i="2"/>
  <c r="BY99" i="2" s="1"/>
  <c r="BG99" i="2"/>
  <c r="BW99" i="2" s="1"/>
  <c r="BJ99" i="2"/>
  <c r="BZ99" i="2" s="1"/>
  <c r="BO99" i="2"/>
  <c r="CE99" i="2" s="1"/>
  <c r="BM99" i="2"/>
  <c r="CC99" i="2" s="1"/>
  <c r="BK99" i="2"/>
  <c r="CA99" i="2" s="1"/>
  <c r="BN99" i="2"/>
  <c r="CD99" i="2" s="1"/>
  <c r="BD51" i="2"/>
  <c r="BT51" i="2" s="1"/>
  <c r="BE51" i="2"/>
  <c r="BU51" i="2" s="1"/>
  <c r="BF51" i="2"/>
  <c r="BV51" i="2" s="1"/>
  <c r="BL51" i="2"/>
  <c r="CB51" i="2" s="1"/>
  <c r="BN51" i="2"/>
  <c r="CD51" i="2" s="1"/>
  <c r="BM51" i="2"/>
  <c r="CC51" i="2" s="1"/>
  <c r="BI51" i="2"/>
  <c r="BY51" i="2" s="1"/>
  <c r="BO51" i="2"/>
  <c r="CE51" i="2" s="1"/>
  <c r="BK51" i="2"/>
  <c r="CA51" i="2" s="1"/>
  <c r="BG51" i="2"/>
  <c r="BW51" i="2" s="1"/>
  <c r="BJ51" i="2"/>
  <c r="BZ51" i="2" s="1"/>
  <c r="BH51" i="2"/>
  <c r="BX51" i="2" s="1"/>
  <c r="BO523" i="2"/>
  <c r="CE523" i="2" s="1"/>
  <c r="BD523" i="2"/>
  <c r="BT523" i="2" s="1"/>
  <c r="BE523" i="2"/>
  <c r="BU523" i="2" s="1"/>
  <c r="BF523" i="2"/>
  <c r="BV523" i="2" s="1"/>
  <c r="BG523" i="2"/>
  <c r="BW523" i="2" s="1"/>
  <c r="BH523" i="2"/>
  <c r="BX523" i="2" s="1"/>
  <c r="BI523" i="2"/>
  <c r="BY523" i="2" s="1"/>
  <c r="BN523" i="2"/>
  <c r="CD523" i="2" s="1"/>
  <c r="BK523" i="2"/>
  <c r="CA523" i="2" s="1"/>
  <c r="BJ523" i="2"/>
  <c r="BZ523" i="2" s="1"/>
  <c r="BM523" i="2"/>
  <c r="CC523" i="2" s="1"/>
  <c r="BL523" i="2"/>
  <c r="CB523" i="2" s="1"/>
  <c r="BO469" i="2"/>
  <c r="CE469" i="2" s="1"/>
  <c r="BD469" i="2"/>
  <c r="BT469" i="2" s="1"/>
  <c r="BE469" i="2"/>
  <c r="BU469" i="2" s="1"/>
  <c r="BH469" i="2"/>
  <c r="BX469" i="2" s="1"/>
  <c r="BI469" i="2"/>
  <c r="BY469" i="2" s="1"/>
  <c r="BK469" i="2"/>
  <c r="CA469" i="2" s="1"/>
  <c r="BN469" i="2"/>
  <c r="CD469" i="2" s="1"/>
  <c r="BJ469" i="2"/>
  <c r="BZ469" i="2" s="1"/>
  <c r="BF469" i="2"/>
  <c r="BV469" i="2" s="1"/>
  <c r="BG469" i="2"/>
  <c r="BW469" i="2" s="1"/>
  <c r="BM469" i="2"/>
  <c r="CC469" i="2" s="1"/>
  <c r="BL469" i="2"/>
  <c r="CB469" i="2" s="1"/>
  <c r="BO397" i="2"/>
  <c r="CE397" i="2" s="1"/>
  <c r="BD397" i="2"/>
  <c r="BT397" i="2" s="1"/>
  <c r="BE397" i="2"/>
  <c r="BU397" i="2" s="1"/>
  <c r="BH397" i="2"/>
  <c r="BX397" i="2" s="1"/>
  <c r="BI397" i="2"/>
  <c r="BY397" i="2" s="1"/>
  <c r="BN397" i="2"/>
  <c r="CD397" i="2" s="1"/>
  <c r="BF397" i="2"/>
  <c r="BV397" i="2" s="1"/>
  <c r="BG397" i="2"/>
  <c r="BW397" i="2" s="1"/>
  <c r="BL397" i="2"/>
  <c r="CB397" i="2" s="1"/>
  <c r="BJ397" i="2"/>
  <c r="BZ397" i="2" s="1"/>
  <c r="BM397" i="2"/>
  <c r="CC397" i="2" s="1"/>
  <c r="BK397" i="2"/>
  <c r="CA397" i="2" s="1"/>
  <c r="BO13" i="2"/>
  <c r="CE13" i="2" s="1"/>
  <c r="BD13" i="2"/>
  <c r="BT13" i="2" s="1"/>
  <c r="BE13" i="2"/>
  <c r="BU13" i="2" s="1"/>
  <c r="BF13" i="2"/>
  <c r="BV13" i="2" s="1"/>
  <c r="BG13" i="2"/>
  <c r="BW13" i="2" s="1"/>
  <c r="BH13" i="2"/>
  <c r="BX13" i="2" s="1"/>
  <c r="BI13" i="2"/>
  <c r="BY13" i="2" s="1"/>
  <c r="BM13" i="2"/>
  <c r="CC13" i="2" s="1"/>
  <c r="BJ13" i="2"/>
  <c r="BZ13" i="2" s="1"/>
  <c r="BK13" i="2"/>
  <c r="CA13" i="2" s="1"/>
  <c r="BL13" i="2"/>
  <c r="CB13" i="2" s="1"/>
  <c r="BN13" i="2"/>
  <c r="CD13" i="2" s="1"/>
  <c r="BO349" i="2"/>
  <c r="CE349" i="2" s="1"/>
  <c r="BD349" i="2"/>
  <c r="BT349" i="2" s="1"/>
  <c r="BE349" i="2"/>
  <c r="BU349" i="2" s="1"/>
  <c r="BH349" i="2"/>
  <c r="BX349" i="2" s="1"/>
  <c r="BI349" i="2"/>
  <c r="BY349" i="2" s="1"/>
  <c r="BN349" i="2"/>
  <c r="CD349" i="2" s="1"/>
  <c r="BK349" i="2"/>
  <c r="CA349" i="2" s="1"/>
  <c r="BL349" i="2"/>
  <c r="CB349" i="2" s="1"/>
  <c r="BJ349" i="2"/>
  <c r="BZ349" i="2" s="1"/>
  <c r="BM349" i="2"/>
  <c r="CC349" i="2" s="1"/>
  <c r="BF349" i="2"/>
  <c r="BV349" i="2" s="1"/>
  <c r="BG349" i="2"/>
  <c r="BW349" i="2" s="1"/>
  <c r="BG422" i="2"/>
  <c r="BW422" i="2" s="1"/>
  <c r="BL422" i="2"/>
  <c r="CB422" i="2" s="1"/>
  <c r="BJ422" i="2"/>
  <c r="BZ422" i="2" s="1"/>
  <c r="BM422" i="2"/>
  <c r="CC422" i="2" s="1"/>
  <c r="BF422" i="2"/>
  <c r="BV422" i="2" s="1"/>
  <c r="BH422" i="2"/>
  <c r="BX422" i="2" s="1"/>
  <c r="BI422" i="2"/>
  <c r="BY422" i="2" s="1"/>
  <c r="BE422" i="2"/>
  <c r="BU422" i="2" s="1"/>
  <c r="BD422" i="2"/>
  <c r="BT422" i="2" s="1"/>
  <c r="BN422" i="2"/>
  <c r="CD422" i="2" s="1"/>
  <c r="BO422" i="2"/>
  <c r="CE422" i="2" s="1"/>
  <c r="BK422" i="2"/>
  <c r="CA422" i="2" s="1"/>
  <c r="BI201" i="2"/>
  <c r="BY201" i="2" s="1"/>
  <c r="BN201" i="2"/>
  <c r="CD201" i="2" s="1"/>
  <c r="BM201" i="2"/>
  <c r="CC201" i="2" s="1"/>
  <c r="BK201" i="2"/>
  <c r="CA201" i="2" s="1"/>
  <c r="BL201" i="2"/>
  <c r="CB201" i="2" s="1"/>
  <c r="BG201" i="2"/>
  <c r="BW201" i="2" s="1"/>
  <c r="BD201" i="2"/>
  <c r="BT201" i="2" s="1"/>
  <c r="BE201" i="2"/>
  <c r="BU201" i="2" s="1"/>
  <c r="BF201" i="2"/>
  <c r="BV201" i="2" s="1"/>
  <c r="BH201" i="2"/>
  <c r="BX201" i="2" s="1"/>
  <c r="BJ201" i="2"/>
  <c r="BZ201" i="2" s="1"/>
  <c r="BO201" i="2"/>
  <c r="CE201" i="2" s="1"/>
  <c r="BH143" i="2"/>
  <c r="BX143" i="2" s="1"/>
  <c r="BI143" i="2"/>
  <c r="BY143" i="2" s="1"/>
  <c r="BN143" i="2"/>
  <c r="CD143" i="2" s="1"/>
  <c r="BD143" i="2"/>
  <c r="BT143" i="2" s="1"/>
  <c r="BE143" i="2"/>
  <c r="BU143" i="2" s="1"/>
  <c r="BF143" i="2"/>
  <c r="BV143" i="2" s="1"/>
  <c r="BG143" i="2"/>
  <c r="BW143" i="2" s="1"/>
  <c r="BJ143" i="2"/>
  <c r="BZ143" i="2" s="1"/>
  <c r="BM143" i="2"/>
  <c r="CC143" i="2" s="1"/>
  <c r="BL143" i="2"/>
  <c r="CB143" i="2" s="1"/>
  <c r="BO143" i="2"/>
  <c r="CE143" i="2" s="1"/>
  <c r="BK143" i="2"/>
  <c r="CA143" i="2" s="1"/>
  <c r="BH199" i="2"/>
  <c r="BX199" i="2" s="1"/>
  <c r="BI199" i="2"/>
  <c r="BY199" i="2" s="1"/>
  <c r="BN199" i="2"/>
  <c r="CD199" i="2" s="1"/>
  <c r="BO199" i="2"/>
  <c r="CE199" i="2" s="1"/>
  <c r="BD199" i="2"/>
  <c r="BT199" i="2" s="1"/>
  <c r="BL199" i="2"/>
  <c r="CB199" i="2" s="1"/>
  <c r="BE199" i="2"/>
  <c r="BU199" i="2" s="1"/>
  <c r="BF199" i="2"/>
  <c r="BV199" i="2" s="1"/>
  <c r="BG199" i="2"/>
  <c r="BW199" i="2" s="1"/>
  <c r="BM199" i="2"/>
  <c r="CC199" i="2" s="1"/>
  <c r="BJ199" i="2"/>
  <c r="BZ199" i="2" s="1"/>
  <c r="BK199" i="2"/>
  <c r="CA199" i="2" s="1"/>
  <c r="BH251" i="2"/>
  <c r="BX251" i="2" s="1"/>
  <c r="BI251" i="2"/>
  <c r="BY251" i="2" s="1"/>
  <c r="BN251" i="2"/>
  <c r="CD251" i="2" s="1"/>
  <c r="BK251" i="2"/>
  <c r="CA251" i="2" s="1"/>
  <c r="BJ251" i="2"/>
  <c r="BZ251" i="2" s="1"/>
  <c r="BM251" i="2"/>
  <c r="CC251" i="2" s="1"/>
  <c r="BL251" i="2"/>
  <c r="CB251" i="2" s="1"/>
  <c r="BO251" i="2"/>
  <c r="CE251" i="2" s="1"/>
  <c r="BD251" i="2"/>
  <c r="BT251" i="2" s="1"/>
  <c r="BE251" i="2"/>
  <c r="BU251" i="2" s="1"/>
  <c r="BF251" i="2"/>
  <c r="BV251" i="2" s="1"/>
  <c r="BG251" i="2"/>
  <c r="BW251" i="2" s="1"/>
  <c r="BH261" i="2"/>
  <c r="BX261" i="2" s="1"/>
  <c r="BI261" i="2"/>
  <c r="BY261" i="2" s="1"/>
  <c r="BN261" i="2"/>
  <c r="CD261" i="2" s="1"/>
  <c r="BD261" i="2"/>
  <c r="BT261" i="2" s="1"/>
  <c r="BG261" i="2"/>
  <c r="BW261" i="2" s="1"/>
  <c r="BE261" i="2"/>
  <c r="BU261" i="2" s="1"/>
  <c r="BF261" i="2"/>
  <c r="BV261" i="2" s="1"/>
  <c r="BO261" i="2"/>
  <c r="CE261" i="2" s="1"/>
  <c r="BJ261" i="2"/>
  <c r="BZ261" i="2" s="1"/>
  <c r="BK261" i="2"/>
  <c r="CA261" i="2" s="1"/>
  <c r="BM261" i="2"/>
  <c r="CC261" i="2" s="1"/>
  <c r="BL261" i="2"/>
  <c r="CB261" i="2" s="1"/>
  <c r="BH178" i="2"/>
  <c r="BX178" i="2" s="1"/>
  <c r="BI178" i="2"/>
  <c r="BY178" i="2" s="1"/>
  <c r="BL178" i="2"/>
  <c r="CB178" i="2" s="1"/>
  <c r="BF178" i="2"/>
  <c r="BV178" i="2" s="1"/>
  <c r="BG178" i="2"/>
  <c r="BW178" i="2" s="1"/>
  <c r="BO178" i="2"/>
  <c r="CE178" i="2" s="1"/>
  <c r="BD178" i="2"/>
  <c r="BT178" i="2" s="1"/>
  <c r="BE178" i="2"/>
  <c r="BU178" i="2" s="1"/>
  <c r="BJ178" i="2"/>
  <c r="BZ178" i="2" s="1"/>
  <c r="BM178" i="2"/>
  <c r="CC178" i="2" s="1"/>
  <c r="BK178" i="2"/>
  <c r="CA178" i="2" s="1"/>
  <c r="BN178" i="2"/>
  <c r="CD178" i="2" s="1"/>
  <c r="BG204" i="2"/>
  <c r="BW204" i="2" s="1"/>
  <c r="BH204" i="2"/>
  <c r="BX204" i="2" s="1"/>
  <c r="BI204" i="2"/>
  <c r="BY204" i="2" s="1"/>
  <c r="BN204" i="2"/>
  <c r="CD204" i="2" s="1"/>
  <c r="BM204" i="2"/>
  <c r="CC204" i="2" s="1"/>
  <c r="BK204" i="2"/>
  <c r="CA204" i="2" s="1"/>
  <c r="BL204" i="2"/>
  <c r="CB204" i="2" s="1"/>
  <c r="BJ204" i="2"/>
  <c r="BZ204" i="2" s="1"/>
  <c r="BE204" i="2"/>
  <c r="BU204" i="2" s="1"/>
  <c r="BO204" i="2"/>
  <c r="CE204" i="2" s="1"/>
  <c r="BD204" i="2"/>
  <c r="BT204" i="2" s="1"/>
  <c r="BF204" i="2"/>
  <c r="BV204" i="2" s="1"/>
  <c r="BG50" i="2"/>
  <c r="BW50" i="2" s="1"/>
  <c r="BH50" i="2"/>
  <c r="BX50" i="2" s="1"/>
  <c r="BI50" i="2"/>
  <c r="BY50" i="2" s="1"/>
  <c r="BD50" i="2"/>
  <c r="BT50" i="2" s="1"/>
  <c r="BE50" i="2"/>
  <c r="BU50" i="2" s="1"/>
  <c r="BF50" i="2"/>
  <c r="BV50" i="2" s="1"/>
  <c r="BO50" i="2"/>
  <c r="CE50" i="2" s="1"/>
  <c r="BN50" i="2"/>
  <c r="CD50" i="2" s="1"/>
  <c r="BJ50" i="2"/>
  <c r="BZ50" i="2" s="1"/>
  <c r="BK50" i="2"/>
  <c r="CA50" i="2" s="1"/>
  <c r="BM50" i="2"/>
  <c r="CC50" i="2" s="1"/>
  <c r="BL50" i="2"/>
  <c r="CB50" i="2" s="1"/>
  <c r="BG506" i="2"/>
  <c r="BW506" i="2" s="1"/>
  <c r="BH506" i="2"/>
  <c r="BX506" i="2" s="1"/>
  <c r="BI506" i="2"/>
  <c r="BY506" i="2" s="1"/>
  <c r="BK506" i="2"/>
  <c r="CA506" i="2" s="1"/>
  <c r="BJ506" i="2"/>
  <c r="BZ506" i="2" s="1"/>
  <c r="BM506" i="2"/>
  <c r="CC506" i="2" s="1"/>
  <c r="BF506" i="2"/>
  <c r="BV506" i="2" s="1"/>
  <c r="BN506" i="2"/>
  <c r="CD506" i="2" s="1"/>
  <c r="BL506" i="2"/>
  <c r="CB506" i="2" s="1"/>
  <c r="BD506" i="2"/>
  <c r="BT506" i="2" s="1"/>
  <c r="BO506" i="2"/>
  <c r="CE506" i="2" s="1"/>
  <c r="BE506" i="2"/>
  <c r="BU506" i="2" s="1"/>
  <c r="BG320" i="2"/>
  <c r="BW320" i="2" s="1"/>
  <c r="BH320" i="2"/>
  <c r="BX320" i="2" s="1"/>
  <c r="BI320" i="2"/>
  <c r="BY320" i="2" s="1"/>
  <c r="BL320" i="2"/>
  <c r="CB320" i="2" s="1"/>
  <c r="BO320" i="2"/>
  <c r="CE320" i="2" s="1"/>
  <c r="BD320" i="2"/>
  <c r="BT320" i="2" s="1"/>
  <c r="BJ320" i="2"/>
  <c r="BZ320" i="2" s="1"/>
  <c r="BM320" i="2"/>
  <c r="CC320" i="2" s="1"/>
  <c r="BF320" i="2"/>
  <c r="BV320" i="2" s="1"/>
  <c r="BN320" i="2"/>
  <c r="CD320" i="2" s="1"/>
  <c r="BK320" i="2"/>
  <c r="CA320" i="2" s="1"/>
  <c r="BE320" i="2"/>
  <c r="BU320" i="2" s="1"/>
  <c r="BJ130" i="2"/>
  <c r="BZ130" i="2" s="1"/>
  <c r="BG130" i="2"/>
  <c r="BW130" i="2" s="1"/>
  <c r="BH130" i="2"/>
  <c r="BX130" i="2" s="1"/>
  <c r="BI130" i="2"/>
  <c r="BY130" i="2" s="1"/>
  <c r="BK130" i="2"/>
  <c r="CA130" i="2" s="1"/>
  <c r="BE130" i="2"/>
  <c r="BU130" i="2" s="1"/>
  <c r="BO130" i="2"/>
  <c r="CE130" i="2" s="1"/>
  <c r="BD130" i="2"/>
  <c r="BT130" i="2" s="1"/>
  <c r="BN130" i="2"/>
  <c r="CD130" i="2" s="1"/>
  <c r="BF130" i="2"/>
  <c r="BV130" i="2" s="1"/>
  <c r="BM130" i="2"/>
  <c r="CC130" i="2" s="1"/>
  <c r="BL130" i="2"/>
  <c r="CB130" i="2" s="1"/>
  <c r="BL376" i="2"/>
  <c r="CB376" i="2" s="1"/>
  <c r="BN376" i="2"/>
  <c r="CD376" i="2" s="1"/>
  <c r="BF376" i="2"/>
  <c r="BV376" i="2" s="1"/>
  <c r="BG376" i="2"/>
  <c r="BW376" i="2" s="1"/>
  <c r="BH376" i="2"/>
  <c r="BX376" i="2" s="1"/>
  <c r="BO376" i="2"/>
  <c r="CE376" i="2" s="1"/>
  <c r="BD376" i="2"/>
  <c r="BT376" i="2" s="1"/>
  <c r="BE376" i="2"/>
  <c r="BU376" i="2" s="1"/>
  <c r="BI376" i="2"/>
  <c r="BY376" i="2" s="1"/>
  <c r="BK376" i="2"/>
  <c r="CA376" i="2" s="1"/>
  <c r="BJ376" i="2"/>
  <c r="BZ376" i="2" s="1"/>
  <c r="BM376" i="2"/>
  <c r="CC376" i="2" s="1"/>
  <c r="BM115" i="2"/>
  <c r="CC115" i="2" s="1"/>
  <c r="BL115" i="2"/>
  <c r="CB115" i="2" s="1"/>
  <c r="BJ115" i="2"/>
  <c r="BZ115" i="2" s="1"/>
  <c r="BO115" i="2"/>
  <c r="CE115" i="2" s="1"/>
  <c r="BN115" i="2"/>
  <c r="CD115" i="2" s="1"/>
  <c r="BK115" i="2"/>
  <c r="CA115" i="2" s="1"/>
  <c r="BD115" i="2"/>
  <c r="BT115" i="2" s="1"/>
  <c r="BE115" i="2"/>
  <c r="BU115" i="2" s="1"/>
  <c r="BF115" i="2"/>
  <c r="BV115" i="2" s="1"/>
  <c r="BG115" i="2"/>
  <c r="BW115" i="2" s="1"/>
  <c r="BI115" i="2"/>
  <c r="BY115" i="2" s="1"/>
  <c r="BH115" i="2"/>
  <c r="BX115" i="2" s="1"/>
  <c r="BK38" i="2"/>
  <c r="CA38" i="2" s="1"/>
  <c r="BJ38" i="2"/>
  <c r="BZ38" i="2" s="1"/>
  <c r="BM38" i="2"/>
  <c r="CC38" i="2" s="1"/>
  <c r="BN38" i="2"/>
  <c r="CD38" i="2" s="1"/>
  <c r="BO38" i="2"/>
  <c r="CE38" i="2" s="1"/>
  <c r="BF38" i="2"/>
  <c r="BV38" i="2" s="1"/>
  <c r="BH38" i="2"/>
  <c r="BX38" i="2" s="1"/>
  <c r="BI38" i="2"/>
  <c r="BY38" i="2" s="1"/>
  <c r="BL38" i="2"/>
  <c r="CB38" i="2" s="1"/>
  <c r="BD38" i="2"/>
  <c r="BT38" i="2" s="1"/>
  <c r="BG38" i="2"/>
  <c r="BW38" i="2" s="1"/>
  <c r="BE38" i="2"/>
  <c r="BU38" i="2" s="1"/>
  <c r="BM560" i="2"/>
  <c r="CC560" i="2" s="1"/>
  <c r="BK560" i="2"/>
  <c r="CA560" i="2" s="1"/>
  <c r="BL560" i="2"/>
  <c r="CB560" i="2" s="1"/>
  <c r="BG560" i="2"/>
  <c r="BW560" i="2" s="1"/>
  <c r="BH560" i="2"/>
  <c r="BX560" i="2" s="1"/>
  <c r="BI560" i="2"/>
  <c r="BY560" i="2" s="1"/>
  <c r="BN560" i="2"/>
  <c r="CD560" i="2" s="1"/>
  <c r="BO560" i="2"/>
  <c r="CE560" i="2" s="1"/>
  <c r="BD560" i="2"/>
  <c r="BT560" i="2" s="1"/>
  <c r="BE560" i="2"/>
  <c r="BU560" i="2" s="1"/>
  <c r="BF560" i="2"/>
  <c r="BV560" i="2" s="1"/>
  <c r="BJ560" i="2"/>
  <c r="BZ560" i="2" s="1"/>
  <c r="BJ511" i="2"/>
  <c r="BZ511" i="2" s="1"/>
  <c r="BN511" i="2"/>
  <c r="CD511" i="2" s="1"/>
  <c r="BK511" i="2"/>
  <c r="CA511" i="2" s="1"/>
  <c r="BO511" i="2"/>
  <c r="CE511" i="2" s="1"/>
  <c r="BD511" i="2"/>
  <c r="BT511" i="2" s="1"/>
  <c r="BE511" i="2"/>
  <c r="BU511" i="2" s="1"/>
  <c r="BH511" i="2"/>
  <c r="BX511" i="2" s="1"/>
  <c r="BI511" i="2"/>
  <c r="BY511" i="2" s="1"/>
  <c r="BM511" i="2"/>
  <c r="CC511" i="2" s="1"/>
  <c r="BL511" i="2"/>
  <c r="CB511" i="2" s="1"/>
  <c r="BG511" i="2"/>
  <c r="BW511" i="2" s="1"/>
  <c r="BF511" i="2"/>
  <c r="BV511" i="2" s="1"/>
  <c r="BM345" i="2"/>
  <c r="CC345" i="2" s="1"/>
  <c r="BJ345" i="2"/>
  <c r="BZ345" i="2" s="1"/>
  <c r="BN345" i="2"/>
  <c r="CD345" i="2" s="1"/>
  <c r="BG345" i="2"/>
  <c r="BW345" i="2" s="1"/>
  <c r="BH345" i="2"/>
  <c r="BX345" i="2" s="1"/>
  <c r="BI345" i="2"/>
  <c r="BY345" i="2" s="1"/>
  <c r="BK345" i="2"/>
  <c r="CA345" i="2" s="1"/>
  <c r="BD345" i="2"/>
  <c r="BT345" i="2" s="1"/>
  <c r="BF345" i="2"/>
  <c r="BV345" i="2" s="1"/>
  <c r="BE345" i="2"/>
  <c r="BU345" i="2" s="1"/>
  <c r="BO345" i="2"/>
  <c r="CE345" i="2" s="1"/>
  <c r="BL345" i="2"/>
  <c r="CB345" i="2" s="1"/>
  <c r="BL35" i="2"/>
  <c r="CB35" i="2" s="1"/>
  <c r="BJ35" i="2"/>
  <c r="BZ35" i="2" s="1"/>
  <c r="BM35" i="2"/>
  <c r="CC35" i="2" s="1"/>
  <c r="BK35" i="2"/>
  <c r="CA35" i="2" s="1"/>
  <c r="BO35" i="2"/>
  <c r="CE35" i="2" s="1"/>
  <c r="BD35" i="2"/>
  <c r="BT35" i="2" s="1"/>
  <c r="BI35" i="2"/>
  <c r="BY35" i="2" s="1"/>
  <c r="BE35" i="2"/>
  <c r="BU35" i="2" s="1"/>
  <c r="BF35" i="2"/>
  <c r="BV35" i="2" s="1"/>
  <c r="BG35" i="2"/>
  <c r="BW35" i="2" s="1"/>
  <c r="BH35" i="2"/>
  <c r="BX35" i="2" s="1"/>
  <c r="BN35" i="2"/>
  <c r="CD35" i="2" s="1"/>
  <c r="BM455" i="2"/>
  <c r="CC455" i="2" s="1"/>
  <c r="BL455" i="2"/>
  <c r="CB455" i="2" s="1"/>
  <c r="BK455" i="2"/>
  <c r="CA455" i="2" s="1"/>
  <c r="BO455" i="2"/>
  <c r="CE455" i="2" s="1"/>
  <c r="BD455" i="2"/>
  <c r="BT455" i="2" s="1"/>
  <c r="BE455" i="2"/>
  <c r="BU455" i="2" s="1"/>
  <c r="BJ455" i="2"/>
  <c r="BZ455" i="2" s="1"/>
  <c r="BF455" i="2"/>
  <c r="BV455" i="2" s="1"/>
  <c r="BG455" i="2"/>
  <c r="BW455" i="2" s="1"/>
  <c r="BH455" i="2"/>
  <c r="BX455" i="2" s="1"/>
  <c r="BI455" i="2"/>
  <c r="BY455" i="2" s="1"/>
  <c r="BN455" i="2"/>
  <c r="CD455" i="2" s="1"/>
  <c r="BM446" i="2"/>
  <c r="CC446" i="2" s="1"/>
  <c r="BL446" i="2"/>
  <c r="CB446" i="2" s="1"/>
  <c r="BK446" i="2"/>
  <c r="CA446" i="2" s="1"/>
  <c r="BO446" i="2"/>
  <c r="CE446" i="2" s="1"/>
  <c r="BD446" i="2"/>
  <c r="BT446" i="2" s="1"/>
  <c r="BE446" i="2"/>
  <c r="BU446" i="2" s="1"/>
  <c r="BF446" i="2"/>
  <c r="BV446" i="2" s="1"/>
  <c r="BG446" i="2"/>
  <c r="BW446" i="2" s="1"/>
  <c r="BH446" i="2"/>
  <c r="BX446" i="2" s="1"/>
  <c r="BI446" i="2"/>
  <c r="BY446" i="2" s="1"/>
  <c r="BN446" i="2"/>
  <c r="CD446" i="2" s="1"/>
  <c r="BJ446" i="2"/>
  <c r="BZ446" i="2" s="1"/>
  <c r="BJ48" i="2"/>
  <c r="BZ48" i="2" s="1"/>
  <c r="BL48" i="2"/>
  <c r="CB48" i="2" s="1"/>
  <c r="BK48" i="2"/>
  <c r="CA48" i="2" s="1"/>
  <c r="BM48" i="2"/>
  <c r="CC48" i="2" s="1"/>
  <c r="BO48" i="2"/>
  <c r="CE48" i="2" s="1"/>
  <c r="BN48" i="2"/>
  <c r="CD48" i="2" s="1"/>
  <c r="BH48" i="2"/>
  <c r="BX48" i="2" s="1"/>
  <c r="BD48" i="2"/>
  <c r="BT48" i="2" s="1"/>
  <c r="BE48" i="2"/>
  <c r="BU48" i="2" s="1"/>
  <c r="BF48" i="2"/>
  <c r="BV48" i="2" s="1"/>
  <c r="BG48" i="2"/>
  <c r="BW48" i="2" s="1"/>
  <c r="BI48" i="2"/>
  <c r="BY48" i="2" s="1"/>
  <c r="BL222" i="2"/>
  <c r="CB222" i="2" s="1"/>
  <c r="BK222" i="2"/>
  <c r="CA222" i="2" s="1"/>
  <c r="BN222" i="2"/>
  <c r="CD222" i="2" s="1"/>
  <c r="BG222" i="2"/>
  <c r="BW222" i="2" s="1"/>
  <c r="BH222" i="2"/>
  <c r="BX222" i="2" s="1"/>
  <c r="BI222" i="2"/>
  <c r="BY222" i="2" s="1"/>
  <c r="BD222" i="2"/>
  <c r="BT222" i="2" s="1"/>
  <c r="BE222" i="2"/>
  <c r="BU222" i="2" s="1"/>
  <c r="BF222" i="2"/>
  <c r="BV222" i="2" s="1"/>
  <c r="BO222" i="2"/>
  <c r="CE222" i="2" s="1"/>
  <c r="BJ222" i="2"/>
  <c r="BZ222" i="2" s="1"/>
  <c r="BM222" i="2"/>
  <c r="CC222" i="2" s="1"/>
  <c r="BG243" i="2"/>
  <c r="BW243" i="2" s="1"/>
  <c r="BH243" i="2"/>
  <c r="BX243" i="2" s="1"/>
  <c r="BI243" i="2"/>
  <c r="BY243" i="2" s="1"/>
  <c r="BF243" i="2"/>
  <c r="BV243" i="2" s="1"/>
  <c r="BN243" i="2"/>
  <c r="CD243" i="2" s="1"/>
  <c r="BM243" i="2"/>
  <c r="CC243" i="2" s="1"/>
  <c r="BD243" i="2"/>
  <c r="BT243" i="2" s="1"/>
  <c r="BE243" i="2"/>
  <c r="BU243" i="2" s="1"/>
  <c r="BJ243" i="2"/>
  <c r="BZ243" i="2" s="1"/>
  <c r="BK243" i="2"/>
  <c r="CA243" i="2" s="1"/>
  <c r="BL243" i="2"/>
  <c r="CB243" i="2" s="1"/>
  <c r="BO243" i="2"/>
  <c r="CE243" i="2" s="1"/>
  <c r="BO120" i="2"/>
  <c r="CE120" i="2" s="1"/>
  <c r="BL120" i="2"/>
  <c r="CB120" i="2" s="1"/>
  <c r="BM120" i="2"/>
  <c r="CC120" i="2" s="1"/>
  <c r="BD120" i="2"/>
  <c r="BT120" i="2" s="1"/>
  <c r="BE120" i="2"/>
  <c r="BU120" i="2" s="1"/>
  <c r="BF120" i="2"/>
  <c r="BV120" i="2" s="1"/>
  <c r="BG120" i="2"/>
  <c r="BW120" i="2" s="1"/>
  <c r="BH120" i="2"/>
  <c r="BX120" i="2" s="1"/>
  <c r="BN120" i="2"/>
  <c r="CD120" i="2" s="1"/>
  <c r="BK120" i="2"/>
  <c r="CA120" i="2" s="1"/>
  <c r="BI120" i="2"/>
  <c r="BY120" i="2" s="1"/>
  <c r="BJ120" i="2"/>
  <c r="BZ120" i="2" s="1"/>
  <c r="BF207" i="2"/>
  <c r="BV207" i="2" s="1"/>
  <c r="BG207" i="2"/>
  <c r="BW207" i="2" s="1"/>
  <c r="BH207" i="2"/>
  <c r="BX207" i="2" s="1"/>
  <c r="BI207" i="2"/>
  <c r="BY207" i="2" s="1"/>
  <c r="BL207" i="2"/>
  <c r="CB207" i="2" s="1"/>
  <c r="BJ207" i="2"/>
  <c r="BZ207" i="2" s="1"/>
  <c r="BO207" i="2"/>
  <c r="CE207" i="2" s="1"/>
  <c r="BD207" i="2"/>
  <c r="BT207" i="2" s="1"/>
  <c r="BN207" i="2"/>
  <c r="CD207" i="2" s="1"/>
  <c r="BM207" i="2"/>
  <c r="CC207" i="2" s="1"/>
  <c r="BE207" i="2"/>
  <c r="BU207" i="2" s="1"/>
  <c r="BK207" i="2"/>
  <c r="CA207" i="2" s="1"/>
  <c r="BF518" i="2"/>
  <c r="BV518" i="2" s="1"/>
  <c r="BG518" i="2"/>
  <c r="BW518" i="2" s="1"/>
  <c r="BH518" i="2"/>
  <c r="BX518" i="2" s="1"/>
  <c r="BI518" i="2"/>
  <c r="BY518" i="2" s="1"/>
  <c r="BE518" i="2"/>
  <c r="BU518" i="2" s="1"/>
  <c r="BN518" i="2"/>
  <c r="CD518" i="2" s="1"/>
  <c r="BJ518" i="2"/>
  <c r="BZ518" i="2" s="1"/>
  <c r="BL518" i="2"/>
  <c r="CB518" i="2" s="1"/>
  <c r="BM518" i="2"/>
  <c r="CC518" i="2" s="1"/>
  <c r="BO518" i="2"/>
  <c r="CE518" i="2" s="1"/>
  <c r="BD518" i="2"/>
  <c r="BT518" i="2" s="1"/>
  <c r="BK518" i="2"/>
  <c r="CA518" i="2" s="1"/>
  <c r="BO508" i="2"/>
  <c r="CE508" i="2" s="1"/>
  <c r="BE508" i="2"/>
  <c r="BU508" i="2" s="1"/>
  <c r="BD508" i="2"/>
  <c r="BT508" i="2" s="1"/>
  <c r="BI508" i="2"/>
  <c r="BY508" i="2" s="1"/>
  <c r="BM508" i="2"/>
  <c r="CC508" i="2" s="1"/>
  <c r="BH508" i="2"/>
  <c r="BX508" i="2" s="1"/>
  <c r="BF508" i="2"/>
  <c r="BV508" i="2" s="1"/>
  <c r="BG508" i="2"/>
  <c r="BW508" i="2" s="1"/>
  <c r="BJ508" i="2"/>
  <c r="BZ508" i="2" s="1"/>
  <c r="BL508" i="2"/>
  <c r="CB508" i="2" s="1"/>
  <c r="BN508" i="2"/>
  <c r="CD508" i="2" s="1"/>
  <c r="BK508" i="2"/>
  <c r="CA508" i="2" s="1"/>
  <c r="BF33" i="2"/>
  <c r="BV33" i="2" s="1"/>
  <c r="BG33" i="2"/>
  <c r="BW33" i="2" s="1"/>
  <c r="BH33" i="2"/>
  <c r="BX33" i="2" s="1"/>
  <c r="BM33" i="2"/>
  <c r="CC33" i="2" s="1"/>
  <c r="BL33" i="2"/>
  <c r="CB33" i="2" s="1"/>
  <c r="BJ33" i="2"/>
  <c r="BZ33" i="2" s="1"/>
  <c r="BO33" i="2"/>
  <c r="CE33" i="2" s="1"/>
  <c r="BD33" i="2"/>
  <c r="BT33" i="2" s="1"/>
  <c r="BE33" i="2"/>
  <c r="BU33" i="2" s="1"/>
  <c r="BK33" i="2"/>
  <c r="CA33" i="2" s="1"/>
  <c r="BI33" i="2"/>
  <c r="BY33" i="2" s="1"/>
  <c r="BN33" i="2"/>
  <c r="CD33" i="2" s="1"/>
  <c r="BO463" i="2"/>
  <c r="CE463" i="2" s="1"/>
  <c r="BD463" i="2"/>
  <c r="BT463" i="2" s="1"/>
  <c r="BE463" i="2"/>
  <c r="BU463" i="2" s="1"/>
  <c r="BH463" i="2"/>
  <c r="BX463" i="2" s="1"/>
  <c r="BM463" i="2"/>
  <c r="CC463" i="2" s="1"/>
  <c r="BG463" i="2"/>
  <c r="BW463" i="2" s="1"/>
  <c r="BI463" i="2"/>
  <c r="BY463" i="2" s="1"/>
  <c r="BN463" i="2"/>
  <c r="CD463" i="2" s="1"/>
  <c r="BF463" i="2"/>
  <c r="BV463" i="2" s="1"/>
  <c r="BK463" i="2"/>
  <c r="CA463" i="2" s="1"/>
  <c r="BJ463" i="2"/>
  <c r="BZ463" i="2" s="1"/>
  <c r="BL463" i="2"/>
  <c r="CB463" i="2" s="1"/>
  <c r="BJ126" i="2"/>
  <c r="BZ126" i="2" s="1"/>
  <c r="BD126" i="2"/>
  <c r="BT126" i="2" s="1"/>
  <c r="BE126" i="2"/>
  <c r="BU126" i="2" s="1"/>
  <c r="BF126" i="2"/>
  <c r="BV126" i="2" s="1"/>
  <c r="BH126" i="2"/>
  <c r="BX126" i="2" s="1"/>
  <c r="BI126" i="2"/>
  <c r="BY126" i="2" s="1"/>
  <c r="BN126" i="2"/>
  <c r="CD126" i="2" s="1"/>
  <c r="BM126" i="2"/>
  <c r="CC126" i="2" s="1"/>
  <c r="BK126" i="2"/>
  <c r="CA126" i="2" s="1"/>
  <c r="BL126" i="2"/>
  <c r="CB126" i="2" s="1"/>
  <c r="BO126" i="2"/>
  <c r="CE126" i="2" s="1"/>
  <c r="BG126" i="2"/>
  <c r="BW126" i="2" s="1"/>
  <c r="BF437" i="2"/>
  <c r="BV437" i="2" s="1"/>
  <c r="BG437" i="2"/>
  <c r="BW437" i="2" s="1"/>
  <c r="BH437" i="2"/>
  <c r="BX437" i="2" s="1"/>
  <c r="BE437" i="2"/>
  <c r="BU437" i="2" s="1"/>
  <c r="BI437" i="2"/>
  <c r="BY437" i="2" s="1"/>
  <c r="BN437" i="2"/>
  <c r="CD437" i="2" s="1"/>
  <c r="BL437" i="2"/>
  <c r="CB437" i="2" s="1"/>
  <c r="BK437" i="2"/>
  <c r="CA437" i="2" s="1"/>
  <c r="BM437" i="2"/>
  <c r="CC437" i="2" s="1"/>
  <c r="BD437" i="2"/>
  <c r="BT437" i="2" s="1"/>
  <c r="BJ437" i="2"/>
  <c r="BZ437" i="2" s="1"/>
  <c r="BO437" i="2"/>
  <c r="CE437" i="2" s="1"/>
  <c r="BO561" i="2"/>
  <c r="CE561" i="2" s="1"/>
  <c r="BD561" i="2"/>
  <c r="BT561" i="2" s="1"/>
  <c r="BM561" i="2"/>
  <c r="CC561" i="2" s="1"/>
  <c r="BL561" i="2"/>
  <c r="CB561" i="2" s="1"/>
  <c r="BJ561" i="2"/>
  <c r="BZ561" i="2" s="1"/>
  <c r="BE561" i="2"/>
  <c r="BU561" i="2" s="1"/>
  <c r="BF561" i="2"/>
  <c r="BV561" i="2" s="1"/>
  <c r="BG561" i="2"/>
  <c r="BW561" i="2" s="1"/>
  <c r="BH561" i="2"/>
  <c r="BX561" i="2" s="1"/>
  <c r="BI561" i="2"/>
  <c r="BY561" i="2" s="1"/>
  <c r="BN561" i="2"/>
  <c r="CD561" i="2" s="1"/>
  <c r="BK561" i="2"/>
  <c r="CA561" i="2" s="1"/>
  <c r="BJ472" i="2"/>
  <c r="BZ472" i="2" s="1"/>
  <c r="BK472" i="2"/>
  <c r="CA472" i="2" s="1"/>
  <c r="BL472" i="2"/>
  <c r="CB472" i="2" s="1"/>
  <c r="BE472" i="2"/>
  <c r="BU472" i="2" s="1"/>
  <c r="BF472" i="2"/>
  <c r="BV472" i="2" s="1"/>
  <c r="BG472" i="2"/>
  <c r="BW472" i="2" s="1"/>
  <c r="BH472" i="2"/>
  <c r="BX472" i="2" s="1"/>
  <c r="BI472" i="2"/>
  <c r="BY472" i="2" s="1"/>
  <c r="BN472" i="2"/>
  <c r="CD472" i="2" s="1"/>
  <c r="BM472" i="2"/>
  <c r="CC472" i="2" s="1"/>
  <c r="BO472" i="2"/>
  <c r="CE472" i="2" s="1"/>
  <c r="BD472" i="2"/>
  <c r="BT472" i="2" s="1"/>
  <c r="BO307" i="2"/>
  <c r="CE307" i="2" s="1"/>
  <c r="BD307" i="2"/>
  <c r="BT307" i="2" s="1"/>
  <c r="BE307" i="2"/>
  <c r="BU307" i="2" s="1"/>
  <c r="BF307" i="2"/>
  <c r="BV307" i="2" s="1"/>
  <c r="BG307" i="2"/>
  <c r="BW307" i="2" s="1"/>
  <c r="BM307" i="2"/>
  <c r="CC307" i="2" s="1"/>
  <c r="BN307" i="2"/>
  <c r="CD307" i="2" s="1"/>
  <c r="BJ307" i="2"/>
  <c r="BZ307" i="2" s="1"/>
  <c r="BH307" i="2"/>
  <c r="BX307" i="2" s="1"/>
  <c r="BL307" i="2"/>
  <c r="CB307" i="2" s="1"/>
  <c r="BI307" i="2"/>
  <c r="BY307" i="2" s="1"/>
  <c r="BK307" i="2"/>
  <c r="CA307" i="2" s="1"/>
  <c r="BO97" i="2"/>
  <c r="CE97" i="2" s="1"/>
  <c r="BD97" i="2"/>
  <c r="BT97" i="2" s="1"/>
  <c r="BE97" i="2"/>
  <c r="BU97" i="2" s="1"/>
  <c r="BF97" i="2"/>
  <c r="BV97" i="2" s="1"/>
  <c r="BM97" i="2"/>
  <c r="CC97" i="2" s="1"/>
  <c r="BJ97" i="2"/>
  <c r="BZ97" i="2" s="1"/>
  <c r="BL97" i="2"/>
  <c r="CB97" i="2" s="1"/>
  <c r="BG97" i="2"/>
  <c r="BW97" i="2" s="1"/>
  <c r="BH97" i="2"/>
  <c r="BX97" i="2" s="1"/>
  <c r="BI97" i="2"/>
  <c r="BY97" i="2" s="1"/>
  <c r="BN97" i="2"/>
  <c r="CD97" i="2" s="1"/>
  <c r="BK97" i="2"/>
  <c r="CA97" i="2" s="1"/>
  <c r="BD169" i="2"/>
  <c r="BT169" i="2" s="1"/>
  <c r="BE169" i="2"/>
  <c r="BU169" i="2" s="1"/>
  <c r="BF169" i="2"/>
  <c r="BV169" i="2" s="1"/>
  <c r="BI169" i="2"/>
  <c r="BY169" i="2" s="1"/>
  <c r="BN169" i="2"/>
  <c r="CD169" i="2" s="1"/>
  <c r="BL169" i="2"/>
  <c r="CB169" i="2" s="1"/>
  <c r="BK169" i="2"/>
  <c r="CA169" i="2" s="1"/>
  <c r="BH169" i="2"/>
  <c r="BX169" i="2" s="1"/>
  <c r="BM169" i="2"/>
  <c r="CC169" i="2" s="1"/>
  <c r="BO169" i="2"/>
  <c r="CE169" i="2" s="1"/>
  <c r="BG169" i="2"/>
  <c r="BW169" i="2" s="1"/>
  <c r="BJ169" i="2"/>
  <c r="BZ169" i="2" s="1"/>
  <c r="BD390" i="2"/>
  <c r="BT390" i="2" s="1"/>
  <c r="BE390" i="2"/>
  <c r="BU390" i="2" s="1"/>
  <c r="BF390" i="2"/>
  <c r="BV390" i="2" s="1"/>
  <c r="BI390" i="2"/>
  <c r="BY390" i="2" s="1"/>
  <c r="BN390" i="2"/>
  <c r="CD390" i="2" s="1"/>
  <c r="BM390" i="2"/>
  <c r="CC390" i="2" s="1"/>
  <c r="BK390" i="2"/>
  <c r="CA390" i="2" s="1"/>
  <c r="BL390" i="2"/>
  <c r="CB390" i="2" s="1"/>
  <c r="BO390" i="2"/>
  <c r="CE390" i="2" s="1"/>
  <c r="BG390" i="2"/>
  <c r="BW390" i="2" s="1"/>
  <c r="BH390" i="2"/>
  <c r="BX390" i="2" s="1"/>
  <c r="BJ390" i="2"/>
  <c r="BZ390" i="2" s="1"/>
  <c r="BG542" i="2"/>
  <c r="BW542" i="2" s="1"/>
  <c r="BH542" i="2"/>
  <c r="BX542" i="2" s="1"/>
  <c r="BI542" i="2"/>
  <c r="BY542" i="2" s="1"/>
  <c r="BN542" i="2"/>
  <c r="CD542" i="2" s="1"/>
  <c r="BJ542" i="2"/>
  <c r="BZ542" i="2" s="1"/>
  <c r="BM542" i="2"/>
  <c r="CC542" i="2" s="1"/>
  <c r="BK542" i="2"/>
  <c r="CA542" i="2" s="1"/>
  <c r="BE542" i="2"/>
  <c r="BU542" i="2" s="1"/>
  <c r="BO542" i="2"/>
  <c r="CE542" i="2" s="1"/>
  <c r="BL542" i="2"/>
  <c r="CB542" i="2" s="1"/>
  <c r="BD542" i="2"/>
  <c r="BT542" i="2" s="1"/>
  <c r="BF542" i="2"/>
  <c r="BV542" i="2" s="1"/>
  <c r="BG168" i="2"/>
  <c r="BW168" i="2" s="1"/>
  <c r="BH168" i="2"/>
  <c r="BX168" i="2" s="1"/>
  <c r="BI168" i="2"/>
  <c r="BY168" i="2" s="1"/>
  <c r="BL168" i="2"/>
  <c r="CB168" i="2" s="1"/>
  <c r="BK168" i="2"/>
  <c r="CA168" i="2" s="1"/>
  <c r="BN168" i="2"/>
  <c r="CD168" i="2" s="1"/>
  <c r="BO168" i="2"/>
  <c r="CE168" i="2" s="1"/>
  <c r="BD168" i="2"/>
  <c r="BT168" i="2" s="1"/>
  <c r="BJ168" i="2"/>
  <c r="BZ168" i="2" s="1"/>
  <c r="BE168" i="2"/>
  <c r="BU168" i="2" s="1"/>
  <c r="BF168" i="2"/>
  <c r="BV168" i="2" s="1"/>
  <c r="BM168" i="2"/>
  <c r="CC168" i="2" s="1"/>
  <c r="BG357" i="2"/>
  <c r="BW357" i="2" s="1"/>
  <c r="BH357" i="2"/>
  <c r="BX357" i="2" s="1"/>
  <c r="BI357" i="2"/>
  <c r="BY357" i="2" s="1"/>
  <c r="BO357" i="2"/>
  <c r="CE357" i="2" s="1"/>
  <c r="BF357" i="2"/>
  <c r="BV357" i="2" s="1"/>
  <c r="BN357" i="2"/>
  <c r="CD357" i="2" s="1"/>
  <c r="BM357" i="2"/>
  <c r="CC357" i="2" s="1"/>
  <c r="BJ357" i="2"/>
  <c r="BZ357" i="2" s="1"/>
  <c r="BE357" i="2"/>
  <c r="BU357" i="2" s="1"/>
  <c r="BL357" i="2"/>
  <c r="CB357" i="2" s="1"/>
  <c r="BK357" i="2"/>
  <c r="CA357" i="2" s="1"/>
  <c r="BD357" i="2"/>
  <c r="BT357" i="2" s="1"/>
  <c r="BG140" i="2"/>
  <c r="BW140" i="2" s="1"/>
  <c r="BH140" i="2"/>
  <c r="BX140" i="2" s="1"/>
  <c r="BI140" i="2"/>
  <c r="BY140" i="2" s="1"/>
  <c r="BL140" i="2"/>
  <c r="CB140" i="2" s="1"/>
  <c r="BM140" i="2"/>
  <c r="CC140" i="2" s="1"/>
  <c r="BJ140" i="2"/>
  <c r="BZ140" i="2" s="1"/>
  <c r="BE140" i="2"/>
  <c r="BU140" i="2" s="1"/>
  <c r="BF140" i="2"/>
  <c r="BV140" i="2" s="1"/>
  <c r="BN140" i="2"/>
  <c r="CD140" i="2" s="1"/>
  <c r="BK140" i="2"/>
  <c r="CA140" i="2" s="1"/>
  <c r="BO140" i="2"/>
  <c r="CE140" i="2" s="1"/>
  <c r="BD140" i="2"/>
  <c r="BT140" i="2" s="1"/>
  <c r="BG442" i="2"/>
  <c r="BW442" i="2" s="1"/>
  <c r="BH442" i="2"/>
  <c r="BX442" i="2" s="1"/>
  <c r="BI442" i="2"/>
  <c r="BY442" i="2" s="1"/>
  <c r="BE442" i="2"/>
  <c r="BU442" i="2" s="1"/>
  <c r="BF442" i="2"/>
  <c r="BV442" i="2" s="1"/>
  <c r="BN442" i="2"/>
  <c r="CD442" i="2" s="1"/>
  <c r="BL442" i="2"/>
  <c r="CB442" i="2" s="1"/>
  <c r="BK442" i="2"/>
  <c r="CA442" i="2" s="1"/>
  <c r="BJ442" i="2"/>
  <c r="BZ442" i="2" s="1"/>
  <c r="BD442" i="2"/>
  <c r="BT442" i="2" s="1"/>
  <c r="BO442" i="2"/>
  <c r="CE442" i="2" s="1"/>
  <c r="BM442" i="2"/>
  <c r="CC442" i="2" s="1"/>
  <c r="BG358" i="2"/>
  <c r="BW358" i="2" s="1"/>
  <c r="BH358" i="2"/>
  <c r="BX358" i="2" s="1"/>
  <c r="BI358" i="2"/>
  <c r="BY358" i="2" s="1"/>
  <c r="BK358" i="2"/>
  <c r="CA358" i="2" s="1"/>
  <c r="BJ358" i="2"/>
  <c r="BZ358" i="2" s="1"/>
  <c r="BO358" i="2"/>
  <c r="CE358" i="2" s="1"/>
  <c r="BM358" i="2"/>
  <c r="CC358" i="2" s="1"/>
  <c r="BL358" i="2"/>
  <c r="CB358" i="2" s="1"/>
  <c r="BD358" i="2"/>
  <c r="BT358" i="2" s="1"/>
  <c r="BE358" i="2"/>
  <c r="BU358" i="2" s="1"/>
  <c r="BN358" i="2"/>
  <c r="CD358" i="2" s="1"/>
  <c r="BF358" i="2"/>
  <c r="BV358" i="2" s="1"/>
  <c r="BL336" i="2"/>
  <c r="CB336" i="2" s="1"/>
  <c r="BE336" i="2"/>
  <c r="BU336" i="2" s="1"/>
  <c r="BF336" i="2"/>
  <c r="BV336" i="2" s="1"/>
  <c r="BG336" i="2"/>
  <c r="BW336" i="2" s="1"/>
  <c r="BK336" i="2"/>
  <c r="CA336" i="2" s="1"/>
  <c r="BD336" i="2"/>
  <c r="BT336" i="2" s="1"/>
  <c r="BN336" i="2"/>
  <c r="CD336" i="2" s="1"/>
  <c r="BO336" i="2"/>
  <c r="CE336" i="2" s="1"/>
  <c r="BH336" i="2"/>
  <c r="BX336" i="2" s="1"/>
  <c r="BI336" i="2"/>
  <c r="BY336" i="2" s="1"/>
  <c r="BJ336" i="2"/>
  <c r="BZ336" i="2" s="1"/>
  <c r="BM336" i="2"/>
  <c r="CC336" i="2" s="1"/>
  <c r="BO428" i="2"/>
  <c r="CE428" i="2" s="1"/>
  <c r="BD428" i="2"/>
  <c r="BT428" i="2" s="1"/>
  <c r="BE428" i="2"/>
  <c r="BU428" i="2" s="1"/>
  <c r="BF428" i="2"/>
  <c r="BV428" i="2" s="1"/>
  <c r="BG428" i="2"/>
  <c r="BW428" i="2" s="1"/>
  <c r="BH428" i="2"/>
  <c r="BX428" i="2" s="1"/>
  <c r="BL428" i="2"/>
  <c r="CB428" i="2" s="1"/>
  <c r="BI428" i="2"/>
  <c r="BY428" i="2" s="1"/>
  <c r="BN428" i="2"/>
  <c r="CD428" i="2" s="1"/>
  <c r="BJ428" i="2"/>
  <c r="BZ428" i="2" s="1"/>
  <c r="BM428" i="2"/>
  <c r="CC428" i="2" s="1"/>
  <c r="BK428" i="2"/>
  <c r="CA428" i="2" s="1"/>
  <c r="BO550" i="2"/>
  <c r="CE550" i="2" s="1"/>
  <c r="BD550" i="2"/>
  <c r="BT550" i="2" s="1"/>
  <c r="BE550" i="2"/>
  <c r="BU550" i="2" s="1"/>
  <c r="BH550" i="2"/>
  <c r="BX550" i="2" s="1"/>
  <c r="BL550" i="2"/>
  <c r="CB550" i="2" s="1"/>
  <c r="BF550" i="2"/>
  <c r="BV550" i="2" s="1"/>
  <c r="BG550" i="2"/>
  <c r="BW550" i="2" s="1"/>
  <c r="BI550" i="2"/>
  <c r="BY550" i="2" s="1"/>
  <c r="BN550" i="2"/>
  <c r="CD550" i="2" s="1"/>
  <c r="BM550" i="2"/>
  <c r="CC550" i="2" s="1"/>
  <c r="BK550" i="2"/>
  <c r="CA550" i="2" s="1"/>
  <c r="BJ550" i="2"/>
  <c r="BZ550" i="2" s="1"/>
  <c r="BO475" i="2"/>
  <c r="CE475" i="2" s="1"/>
  <c r="BD475" i="2"/>
  <c r="BT475" i="2" s="1"/>
  <c r="BL475" i="2"/>
  <c r="CB475" i="2" s="1"/>
  <c r="BK475" i="2"/>
  <c r="CA475" i="2" s="1"/>
  <c r="BJ475" i="2"/>
  <c r="BZ475" i="2" s="1"/>
  <c r="BE475" i="2"/>
  <c r="BU475" i="2" s="1"/>
  <c r="BN475" i="2"/>
  <c r="CD475" i="2" s="1"/>
  <c r="BF475" i="2"/>
  <c r="BV475" i="2" s="1"/>
  <c r="BG475" i="2"/>
  <c r="BW475" i="2" s="1"/>
  <c r="BH475" i="2"/>
  <c r="BX475" i="2" s="1"/>
  <c r="BI475" i="2"/>
  <c r="BY475" i="2" s="1"/>
  <c r="BM475" i="2"/>
  <c r="CC475" i="2" s="1"/>
  <c r="BO86" i="2"/>
  <c r="CE86" i="2" s="1"/>
  <c r="BD86" i="2"/>
  <c r="BT86" i="2" s="1"/>
  <c r="BE86" i="2"/>
  <c r="BU86" i="2" s="1"/>
  <c r="BF86" i="2"/>
  <c r="BV86" i="2" s="1"/>
  <c r="BG86" i="2"/>
  <c r="BW86" i="2" s="1"/>
  <c r="BH86" i="2"/>
  <c r="BX86" i="2" s="1"/>
  <c r="BI86" i="2"/>
  <c r="BY86" i="2" s="1"/>
  <c r="BN86" i="2"/>
  <c r="CD86" i="2" s="1"/>
  <c r="BM86" i="2"/>
  <c r="CC86" i="2" s="1"/>
  <c r="BL86" i="2"/>
  <c r="CB86" i="2" s="1"/>
  <c r="BJ86" i="2"/>
  <c r="BZ86" i="2" s="1"/>
  <c r="BK86" i="2"/>
  <c r="CA86" i="2" s="1"/>
  <c r="BG462" i="2"/>
  <c r="BW462" i="2" s="1"/>
  <c r="BH462" i="2"/>
  <c r="BX462" i="2" s="1"/>
  <c r="BI462" i="2"/>
  <c r="BY462" i="2" s="1"/>
  <c r="BO462" i="2"/>
  <c r="CE462" i="2" s="1"/>
  <c r="BD462" i="2"/>
  <c r="BT462" i="2" s="1"/>
  <c r="BE462" i="2"/>
  <c r="BU462" i="2" s="1"/>
  <c r="BF462" i="2"/>
  <c r="BV462" i="2" s="1"/>
  <c r="BM462" i="2"/>
  <c r="CC462" i="2" s="1"/>
  <c r="BL462" i="2"/>
  <c r="CB462" i="2" s="1"/>
  <c r="BK462" i="2"/>
  <c r="CA462" i="2" s="1"/>
  <c r="BJ462" i="2"/>
  <c r="BZ462" i="2" s="1"/>
  <c r="BN462" i="2"/>
  <c r="CD462" i="2" s="1"/>
  <c r="BM418" i="2"/>
  <c r="CC418" i="2" s="1"/>
  <c r="BJ418" i="2"/>
  <c r="BZ418" i="2" s="1"/>
  <c r="BN418" i="2"/>
  <c r="CD418" i="2" s="1"/>
  <c r="BE418" i="2"/>
  <c r="BU418" i="2" s="1"/>
  <c r="BF418" i="2"/>
  <c r="BV418" i="2" s="1"/>
  <c r="BG418" i="2"/>
  <c r="BW418" i="2" s="1"/>
  <c r="BD418" i="2"/>
  <c r="BT418" i="2" s="1"/>
  <c r="BH418" i="2"/>
  <c r="BX418" i="2" s="1"/>
  <c r="BI418" i="2"/>
  <c r="BY418" i="2" s="1"/>
  <c r="BK418" i="2"/>
  <c r="CA418" i="2" s="1"/>
  <c r="BL418" i="2"/>
  <c r="CB418" i="2" s="1"/>
  <c r="BO418" i="2"/>
  <c r="CE418" i="2" s="1"/>
  <c r="BG187" i="2"/>
  <c r="BW187" i="2" s="1"/>
  <c r="BH187" i="2"/>
  <c r="BX187" i="2" s="1"/>
  <c r="BI187" i="2"/>
  <c r="BY187" i="2" s="1"/>
  <c r="BO187" i="2"/>
  <c r="CE187" i="2" s="1"/>
  <c r="BD187" i="2"/>
  <c r="BT187" i="2" s="1"/>
  <c r="BE187" i="2"/>
  <c r="BU187" i="2" s="1"/>
  <c r="BF187" i="2"/>
  <c r="BV187" i="2" s="1"/>
  <c r="BN187" i="2"/>
  <c r="CD187" i="2" s="1"/>
  <c r="BJ187" i="2"/>
  <c r="BZ187" i="2" s="1"/>
  <c r="BM187" i="2"/>
  <c r="CC187" i="2" s="1"/>
  <c r="BL187" i="2"/>
  <c r="CB187" i="2" s="1"/>
  <c r="BK187" i="2"/>
  <c r="CA187" i="2" s="1"/>
  <c r="BO265" i="2"/>
  <c r="CE265" i="2" s="1"/>
  <c r="BD265" i="2"/>
  <c r="BT265" i="2" s="1"/>
  <c r="BE265" i="2"/>
  <c r="BU265" i="2" s="1"/>
  <c r="BI265" i="2"/>
  <c r="BY265" i="2" s="1"/>
  <c r="BL265" i="2"/>
  <c r="CB265" i="2" s="1"/>
  <c r="BJ265" i="2"/>
  <c r="BZ265" i="2" s="1"/>
  <c r="BH265" i="2"/>
  <c r="BX265" i="2" s="1"/>
  <c r="BK265" i="2"/>
  <c r="CA265" i="2" s="1"/>
  <c r="BM265" i="2"/>
  <c r="CC265" i="2" s="1"/>
  <c r="BN265" i="2"/>
  <c r="CD265" i="2" s="1"/>
  <c r="BF265" i="2"/>
  <c r="BV265" i="2" s="1"/>
  <c r="BG265" i="2"/>
  <c r="BW265" i="2" s="1"/>
  <c r="BG429" i="2"/>
  <c r="BW429" i="2" s="1"/>
  <c r="BH429" i="2"/>
  <c r="BX429" i="2" s="1"/>
  <c r="BI429" i="2"/>
  <c r="BY429" i="2" s="1"/>
  <c r="BJ429" i="2"/>
  <c r="BZ429" i="2" s="1"/>
  <c r="BL429" i="2"/>
  <c r="CB429" i="2" s="1"/>
  <c r="BM429" i="2"/>
  <c r="CC429" i="2" s="1"/>
  <c r="BO429" i="2"/>
  <c r="CE429" i="2" s="1"/>
  <c r="BD429" i="2"/>
  <c r="BT429" i="2" s="1"/>
  <c r="BE429" i="2"/>
  <c r="BU429" i="2" s="1"/>
  <c r="BF429" i="2"/>
  <c r="BV429" i="2" s="1"/>
  <c r="BN429" i="2"/>
  <c r="CD429" i="2" s="1"/>
  <c r="BK429" i="2"/>
  <c r="CA429" i="2" s="1"/>
  <c r="BJ461" i="2"/>
  <c r="BZ461" i="2" s="1"/>
  <c r="BL461" i="2"/>
  <c r="CB461" i="2" s="1"/>
  <c r="BM461" i="2"/>
  <c r="CC461" i="2" s="1"/>
  <c r="BN461" i="2"/>
  <c r="CD461" i="2" s="1"/>
  <c r="BK461" i="2"/>
  <c r="CA461" i="2" s="1"/>
  <c r="BI461" i="2"/>
  <c r="BY461" i="2" s="1"/>
  <c r="BG461" i="2"/>
  <c r="BW461" i="2" s="1"/>
  <c r="BO461" i="2"/>
  <c r="CE461" i="2" s="1"/>
  <c r="BD461" i="2"/>
  <c r="BT461" i="2" s="1"/>
  <c r="BE461" i="2"/>
  <c r="BU461" i="2" s="1"/>
  <c r="BF461" i="2"/>
  <c r="BV461" i="2" s="1"/>
  <c r="BH461" i="2"/>
  <c r="BX461" i="2" s="1"/>
  <c r="BM384" i="2"/>
  <c r="CC384" i="2" s="1"/>
  <c r="BK384" i="2"/>
  <c r="CA384" i="2" s="1"/>
  <c r="BN384" i="2"/>
  <c r="CD384" i="2" s="1"/>
  <c r="BO384" i="2"/>
  <c r="CE384" i="2" s="1"/>
  <c r="BD384" i="2"/>
  <c r="BT384" i="2" s="1"/>
  <c r="BE384" i="2"/>
  <c r="BU384" i="2" s="1"/>
  <c r="BF384" i="2"/>
  <c r="BV384" i="2" s="1"/>
  <c r="BG384" i="2"/>
  <c r="BW384" i="2" s="1"/>
  <c r="BH384" i="2"/>
  <c r="BX384" i="2" s="1"/>
  <c r="BI384" i="2"/>
  <c r="BY384" i="2" s="1"/>
  <c r="BL384" i="2"/>
  <c r="CB384" i="2" s="1"/>
  <c r="BJ384" i="2"/>
  <c r="BZ384" i="2" s="1"/>
  <c r="BO398" i="2"/>
  <c r="CE398" i="2" s="1"/>
  <c r="BD398" i="2"/>
  <c r="BT398" i="2" s="1"/>
  <c r="BE398" i="2"/>
  <c r="BU398" i="2" s="1"/>
  <c r="BL398" i="2"/>
  <c r="CB398" i="2" s="1"/>
  <c r="BJ398" i="2"/>
  <c r="BZ398" i="2" s="1"/>
  <c r="BF398" i="2"/>
  <c r="BV398" i="2" s="1"/>
  <c r="BK398" i="2"/>
  <c r="CA398" i="2" s="1"/>
  <c r="BG398" i="2"/>
  <c r="BW398" i="2" s="1"/>
  <c r="BH398" i="2"/>
  <c r="BX398" i="2" s="1"/>
  <c r="BI398" i="2"/>
  <c r="BY398" i="2" s="1"/>
  <c r="BN398" i="2"/>
  <c r="CD398" i="2" s="1"/>
  <c r="BM398" i="2"/>
  <c r="CC398" i="2" s="1"/>
  <c r="BG391" i="2"/>
  <c r="BW391" i="2" s="1"/>
  <c r="BH391" i="2"/>
  <c r="BX391" i="2" s="1"/>
  <c r="BI391" i="2"/>
  <c r="BY391" i="2" s="1"/>
  <c r="BD391" i="2"/>
  <c r="BT391" i="2" s="1"/>
  <c r="BE391" i="2"/>
  <c r="BU391" i="2" s="1"/>
  <c r="BF391" i="2"/>
  <c r="BV391" i="2" s="1"/>
  <c r="BN391" i="2"/>
  <c r="CD391" i="2" s="1"/>
  <c r="BM391" i="2"/>
  <c r="CC391" i="2" s="1"/>
  <c r="BJ391" i="2"/>
  <c r="BZ391" i="2" s="1"/>
  <c r="BK391" i="2"/>
  <c r="CA391" i="2" s="1"/>
  <c r="BL391" i="2"/>
  <c r="CB391" i="2" s="1"/>
  <c r="BO391" i="2"/>
  <c r="CE391" i="2" s="1"/>
  <c r="BJ564" i="2"/>
  <c r="BZ564" i="2" s="1"/>
  <c r="BM564" i="2"/>
  <c r="CC564" i="2" s="1"/>
  <c r="BL564" i="2"/>
  <c r="CB564" i="2" s="1"/>
  <c r="BO564" i="2"/>
  <c r="CE564" i="2" s="1"/>
  <c r="BG564" i="2"/>
  <c r="BW564" i="2" s="1"/>
  <c r="BE564" i="2"/>
  <c r="BU564" i="2" s="1"/>
  <c r="BF564" i="2"/>
  <c r="BV564" i="2" s="1"/>
  <c r="BH564" i="2"/>
  <c r="BX564" i="2" s="1"/>
  <c r="BI564" i="2"/>
  <c r="BY564" i="2" s="1"/>
  <c r="BN564" i="2"/>
  <c r="CD564" i="2" s="1"/>
  <c r="BK564" i="2"/>
  <c r="CA564" i="2" s="1"/>
  <c r="BD564" i="2"/>
  <c r="BT564" i="2" s="1"/>
  <c r="BO57" i="2"/>
  <c r="CE57" i="2" s="1"/>
  <c r="BI57" i="2"/>
  <c r="BY57" i="2" s="1"/>
  <c r="BN57" i="2"/>
  <c r="CD57" i="2" s="1"/>
  <c r="BM57" i="2"/>
  <c r="CC57" i="2" s="1"/>
  <c r="BD57" i="2"/>
  <c r="BT57" i="2" s="1"/>
  <c r="BE57" i="2"/>
  <c r="BU57" i="2" s="1"/>
  <c r="BF57" i="2"/>
  <c r="BV57" i="2" s="1"/>
  <c r="BG57" i="2"/>
  <c r="BW57" i="2" s="1"/>
  <c r="BH57" i="2"/>
  <c r="BX57" i="2" s="1"/>
  <c r="BK57" i="2"/>
  <c r="CA57" i="2" s="1"/>
  <c r="BL57" i="2"/>
  <c r="CB57" i="2" s="1"/>
  <c r="BJ57" i="2"/>
  <c r="BZ57" i="2" s="1"/>
  <c r="BO566" i="2"/>
  <c r="CE566" i="2" s="1"/>
  <c r="BN566" i="2"/>
  <c r="CD566" i="2" s="1"/>
  <c r="BM566" i="2"/>
  <c r="CC566" i="2" s="1"/>
  <c r="BL566" i="2"/>
  <c r="CB566" i="2" s="1"/>
  <c r="BD566" i="2"/>
  <c r="BT566" i="2" s="1"/>
  <c r="BG566" i="2"/>
  <c r="BW566" i="2" s="1"/>
  <c r="BK566" i="2"/>
  <c r="CA566" i="2" s="1"/>
  <c r="BH566" i="2"/>
  <c r="BX566" i="2" s="1"/>
  <c r="BF566" i="2"/>
  <c r="BV566" i="2" s="1"/>
  <c r="BI566" i="2"/>
  <c r="BY566" i="2" s="1"/>
  <c r="BE566" i="2"/>
  <c r="BU566" i="2" s="1"/>
  <c r="BJ566" i="2"/>
  <c r="BZ566" i="2" s="1"/>
  <c r="BO324" i="2"/>
  <c r="CE324" i="2" s="1"/>
  <c r="BJ324" i="2"/>
  <c r="BZ324" i="2" s="1"/>
  <c r="BM324" i="2"/>
  <c r="CC324" i="2" s="1"/>
  <c r="BL324" i="2"/>
  <c r="CB324" i="2" s="1"/>
  <c r="BG324" i="2"/>
  <c r="BW324" i="2" s="1"/>
  <c r="BH324" i="2"/>
  <c r="BX324" i="2" s="1"/>
  <c r="BI324" i="2"/>
  <c r="BY324" i="2" s="1"/>
  <c r="BN324" i="2"/>
  <c r="CD324" i="2" s="1"/>
  <c r="BD324" i="2"/>
  <c r="BT324" i="2" s="1"/>
  <c r="BE324" i="2"/>
  <c r="BU324" i="2" s="1"/>
  <c r="BF324" i="2"/>
  <c r="BV324" i="2" s="1"/>
  <c r="BK324" i="2"/>
  <c r="CA324" i="2" s="1"/>
  <c r="BE404" i="2"/>
  <c r="BU404" i="2" s="1"/>
  <c r="BF404" i="2"/>
  <c r="BV404" i="2" s="1"/>
  <c r="BG404" i="2"/>
  <c r="BW404" i="2" s="1"/>
  <c r="BO404" i="2"/>
  <c r="CE404" i="2" s="1"/>
  <c r="BD404" i="2"/>
  <c r="BT404" i="2" s="1"/>
  <c r="BH404" i="2"/>
  <c r="BX404" i="2" s="1"/>
  <c r="BI404" i="2"/>
  <c r="BY404" i="2" s="1"/>
  <c r="BN404" i="2"/>
  <c r="CD404" i="2" s="1"/>
  <c r="BL404" i="2"/>
  <c r="CB404" i="2" s="1"/>
  <c r="BJ404" i="2"/>
  <c r="BZ404" i="2" s="1"/>
  <c r="BM404" i="2"/>
  <c r="CC404" i="2" s="1"/>
  <c r="BK404" i="2"/>
  <c r="CA404" i="2" s="1"/>
  <c r="BE386" i="2"/>
  <c r="BU386" i="2" s="1"/>
  <c r="BF386" i="2"/>
  <c r="BV386" i="2" s="1"/>
  <c r="BG386" i="2"/>
  <c r="BW386" i="2" s="1"/>
  <c r="BI386" i="2"/>
  <c r="BY386" i="2" s="1"/>
  <c r="BN386" i="2"/>
  <c r="CD386" i="2" s="1"/>
  <c r="BM386" i="2"/>
  <c r="CC386" i="2" s="1"/>
  <c r="BO386" i="2"/>
  <c r="CE386" i="2" s="1"/>
  <c r="BD386" i="2"/>
  <c r="BT386" i="2" s="1"/>
  <c r="BH386" i="2"/>
  <c r="BX386" i="2" s="1"/>
  <c r="BL386" i="2"/>
  <c r="CB386" i="2" s="1"/>
  <c r="BK386" i="2"/>
  <c r="CA386" i="2" s="1"/>
  <c r="BJ386" i="2"/>
  <c r="BZ386" i="2" s="1"/>
  <c r="BE498" i="2"/>
  <c r="BU498" i="2" s="1"/>
  <c r="BF498" i="2"/>
  <c r="BV498" i="2" s="1"/>
  <c r="BG498" i="2"/>
  <c r="BW498" i="2" s="1"/>
  <c r="BK498" i="2"/>
  <c r="CA498" i="2" s="1"/>
  <c r="BJ498" i="2"/>
  <c r="BZ498" i="2" s="1"/>
  <c r="BO498" i="2"/>
  <c r="CE498" i="2" s="1"/>
  <c r="BD498" i="2"/>
  <c r="BT498" i="2" s="1"/>
  <c r="BH498" i="2"/>
  <c r="BX498" i="2" s="1"/>
  <c r="BI498" i="2"/>
  <c r="BY498" i="2" s="1"/>
  <c r="BN498" i="2"/>
  <c r="CD498" i="2" s="1"/>
  <c r="BM498" i="2"/>
  <c r="CC498" i="2" s="1"/>
  <c r="BL498" i="2"/>
  <c r="CB498" i="2" s="1"/>
  <c r="BG191" i="2"/>
  <c r="BW191" i="2" s="1"/>
  <c r="BK191" i="2"/>
  <c r="CA191" i="2" s="1"/>
  <c r="BH191" i="2"/>
  <c r="BX191" i="2" s="1"/>
  <c r="BI191" i="2"/>
  <c r="BY191" i="2" s="1"/>
  <c r="BM191" i="2"/>
  <c r="CC191" i="2" s="1"/>
  <c r="BL191" i="2"/>
  <c r="CB191" i="2" s="1"/>
  <c r="BD191" i="2"/>
  <c r="BT191" i="2" s="1"/>
  <c r="BO191" i="2"/>
  <c r="CE191" i="2" s="1"/>
  <c r="BE191" i="2"/>
  <c r="BU191" i="2" s="1"/>
  <c r="BJ191" i="2"/>
  <c r="BZ191" i="2" s="1"/>
  <c r="BF191" i="2"/>
  <c r="BV191" i="2" s="1"/>
  <c r="BN191" i="2"/>
  <c r="CD191" i="2" s="1"/>
  <c r="BD500" i="2"/>
  <c r="BT500" i="2" s="1"/>
  <c r="BE500" i="2"/>
  <c r="BU500" i="2" s="1"/>
  <c r="BF500" i="2"/>
  <c r="BV500" i="2" s="1"/>
  <c r="BK500" i="2"/>
  <c r="CA500" i="2" s="1"/>
  <c r="BM500" i="2"/>
  <c r="CC500" i="2" s="1"/>
  <c r="BG500" i="2"/>
  <c r="BW500" i="2" s="1"/>
  <c r="BO500" i="2"/>
  <c r="CE500" i="2" s="1"/>
  <c r="BH500" i="2"/>
  <c r="BX500" i="2" s="1"/>
  <c r="BI500" i="2"/>
  <c r="BY500" i="2" s="1"/>
  <c r="BN500" i="2"/>
  <c r="CD500" i="2" s="1"/>
  <c r="BJ500" i="2"/>
  <c r="BZ500" i="2" s="1"/>
  <c r="BL500" i="2"/>
  <c r="CB500" i="2" s="1"/>
  <c r="BD356" i="2"/>
  <c r="BT356" i="2" s="1"/>
  <c r="BE356" i="2"/>
  <c r="BU356" i="2" s="1"/>
  <c r="BF356" i="2"/>
  <c r="BV356" i="2" s="1"/>
  <c r="BO356" i="2"/>
  <c r="CE356" i="2" s="1"/>
  <c r="BI356" i="2"/>
  <c r="BY356" i="2" s="1"/>
  <c r="BG356" i="2"/>
  <c r="BW356" i="2" s="1"/>
  <c r="BH356" i="2"/>
  <c r="BX356" i="2" s="1"/>
  <c r="BJ356" i="2"/>
  <c r="BZ356" i="2" s="1"/>
  <c r="BM356" i="2"/>
  <c r="CC356" i="2" s="1"/>
  <c r="BK356" i="2"/>
  <c r="CA356" i="2" s="1"/>
  <c r="BN356" i="2"/>
  <c r="CD356" i="2" s="1"/>
  <c r="BL356" i="2"/>
  <c r="CB356" i="2" s="1"/>
  <c r="BD344" i="2"/>
  <c r="BT344" i="2" s="1"/>
  <c r="BE344" i="2"/>
  <c r="BU344" i="2" s="1"/>
  <c r="BF344" i="2"/>
  <c r="BV344" i="2" s="1"/>
  <c r="BN344" i="2"/>
  <c r="CD344" i="2" s="1"/>
  <c r="BM344" i="2"/>
  <c r="CC344" i="2" s="1"/>
  <c r="BK344" i="2"/>
  <c r="CA344" i="2" s="1"/>
  <c r="BL344" i="2"/>
  <c r="CB344" i="2" s="1"/>
  <c r="BG344" i="2"/>
  <c r="BW344" i="2" s="1"/>
  <c r="BH344" i="2"/>
  <c r="BX344" i="2" s="1"/>
  <c r="BI344" i="2"/>
  <c r="BY344" i="2" s="1"/>
  <c r="BO344" i="2"/>
  <c r="CE344" i="2" s="1"/>
  <c r="BJ344" i="2"/>
  <c r="BZ344" i="2" s="1"/>
  <c r="BD476" i="2"/>
  <c r="BT476" i="2" s="1"/>
  <c r="BE476" i="2"/>
  <c r="BU476" i="2" s="1"/>
  <c r="BF476" i="2"/>
  <c r="BV476" i="2" s="1"/>
  <c r="BM476" i="2"/>
  <c r="CC476" i="2" s="1"/>
  <c r="BK476" i="2"/>
  <c r="CA476" i="2" s="1"/>
  <c r="BG476" i="2"/>
  <c r="BW476" i="2" s="1"/>
  <c r="BI476" i="2"/>
  <c r="BY476" i="2" s="1"/>
  <c r="BN476" i="2"/>
  <c r="CD476" i="2" s="1"/>
  <c r="BJ476" i="2"/>
  <c r="BZ476" i="2" s="1"/>
  <c r="BO476" i="2"/>
  <c r="CE476" i="2" s="1"/>
  <c r="BH476" i="2"/>
  <c r="BX476" i="2" s="1"/>
  <c r="BL476" i="2"/>
  <c r="CB476" i="2" s="1"/>
  <c r="BD234" i="2"/>
  <c r="BT234" i="2" s="1"/>
  <c r="BE234" i="2"/>
  <c r="BU234" i="2" s="1"/>
  <c r="BF234" i="2"/>
  <c r="BV234" i="2" s="1"/>
  <c r="BI234" i="2"/>
  <c r="BY234" i="2" s="1"/>
  <c r="BM234" i="2"/>
  <c r="CC234" i="2" s="1"/>
  <c r="BK234" i="2"/>
  <c r="CA234" i="2" s="1"/>
  <c r="BN234" i="2"/>
  <c r="CD234" i="2" s="1"/>
  <c r="BJ234" i="2"/>
  <c r="BZ234" i="2" s="1"/>
  <c r="BG234" i="2"/>
  <c r="BW234" i="2" s="1"/>
  <c r="BO234" i="2"/>
  <c r="CE234" i="2" s="1"/>
  <c r="BH234" i="2"/>
  <c r="BX234" i="2" s="1"/>
  <c r="BL234" i="2"/>
  <c r="CB234" i="2" s="1"/>
  <c r="BD551" i="2"/>
  <c r="BT551" i="2" s="1"/>
  <c r="BE551" i="2"/>
  <c r="BU551" i="2" s="1"/>
  <c r="BF551" i="2"/>
  <c r="BV551" i="2" s="1"/>
  <c r="BO551" i="2"/>
  <c r="CE551" i="2" s="1"/>
  <c r="BI551" i="2"/>
  <c r="BY551" i="2" s="1"/>
  <c r="BG551" i="2"/>
  <c r="BW551" i="2" s="1"/>
  <c r="BH551" i="2"/>
  <c r="BX551" i="2" s="1"/>
  <c r="BK551" i="2"/>
  <c r="CA551" i="2" s="1"/>
  <c r="BN551" i="2"/>
  <c r="CD551" i="2" s="1"/>
  <c r="BM551" i="2"/>
  <c r="CC551" i="2" s="1"/>
  <c r="BJ551" i="2"/>
  <c r="BZ551" i="2" s="1"/>
  <c r="BL551" i="2"/>
  <c r="CB551" i="2" s="1"/>
  <c r="BD254" i="2"/>
  <c r="BT254" i="2" s="1"/>
  <c r="BE254" i="2"/>
  <c r="BU254" i="2" s="1"/>
  <c r="BF254" i="2"/>
  <c r="BV254" i="2" s="1"/>
  <c r="BN254" i="2"/>
  <c r="CD254" i="2" s="1"/>
  <c r="BM254" i="2"/>
  <c r="CC254" i="2" s="1"/>
  <c r="BK254" i="2"/>
  <c r="CA254" i="2" s="1"/>
  <c r="BJ254" i="2"/>
  <c r="BZ254" i="2" s="1"/>
  <c r="BL254" i="2"/>
  <c r="CB254" i="2" s="1"/>
  <c r="BO254" i="2"/>
  <c r="CE254" i="2" s="1"/>
  <c r="BG254" i="2"/>
  <c r="BW254" i="2" s="1"/>
  <c r="BI254" i="2"/>
  <c r="BY254" i="2" s="1"/>
  <c r="BH254" i="2"/>
  <c r="BX254" i="2" s="1"/>
  <c r="BD67" i="2"/>
  <c r="BT67" i="2" s="1"/>
  <c r="BE67" i="2"/>
  <c r="BU67" i="2" s="1"/>
  <c r="BF67" i="2"/>
  <c r="BV67" i="2" s="1"/>
  <c r="BK67" i="2"/>
  <c r="CA67" i="2" s="1"/>
  <c r="BI67" i="2"/>
  <c r="BY67" i="2" s="1"/>
  <c r="BN67" i="2"/>
  <c r="CD67" i="2" s="1"/>
  <c r="BG67" i="2"/>
  <c r="BW67" i="2" s="1"/>
  <c r="BO67" i="2"/>
  <c r="CE67" i="2" s="1"/>
  <c r="BH67" i="2"/>
  <c r="BX67" i="2" s="1"/>
  <c r="BM67" i="2"/>
  <c r="CC67" i="2" s="1"/>
  <c r="BJ67" i="2"/>
  <c r="BZ67" i="2" s="1"/>
  <c r="BL67" i="2"/>
  <c r="CB67" i="2" s="1"/>
  <c r="BD348" i="2"/>
  <c r="BT348" i="2" s="1"/>
  <c r="BE348" i="2"/>
  <c r="BU348" i="2" s="1"/>
  <c r="BF348" i="2"/>
  <c r="BV348" i="2" s="1"/>
  <c r="BK348" i="2"/>
  <c r="CA348" i="2" s="1"/>
  <c r="BJ348" i="2"/>
  <c r="BZ348" i="2" s="1"/>
  <c r="BM348" i="2"/>
  <c r="CC348" i="2" s="1"/>
  <c r="BN348" i="2"/>
  <c r="CD348" i="2" s="1"/>
  <c r="BL348" i="2"/>
  <c r="CB348" i="2" s="1"/>
  <c r="BO348" i="2"/>
  <c r="CE348" i="2" s="1"/>
  <c r="BG348" i="2"/>
  <c r="BW348" i="2" s="1"/>
  <c r="BH348" i="2"/>
  <c r="BX348" i="2" s="1"/>
  <c r="BI348" i="2"/>
  <c r="BY348" i="2" s="1"/>
  <c r="BD486" i="2"/>
  <c r="BT486" i="2" s="1"/>
  <c r="BE486" i="2"/>
  <c r="BU486" i="2" s="1"/>
  <c r="BF486" i="2"/>
  <c r="BV486" i="2" s="1"/>
  <c r="BO486" i="2"/>
  <c r="CE486" i="2" s="1"/>
  <c r="BI486" i="2"/>
  <c r="BY486" i="2" s="1"/>
  <c r="BG486" i="2"/>
  <c r="BW486" i="2" s="1"/>
  <c r="BH486" i="2"/>
  <c r="BX486" i="2" s="1"/>
  <c r="BJ486" i="2"/>
  <c r="BZ486" i="2" s="1"/>
  <c r="BN486" i="2"/>
  <c r="CD486" i="2" s="1"/>
  <c r="BM486" i="2"/>
  <c r="CC486" i="2" s="1"/>
  <c r="BL486" i="2"/>
  <c r="CB486" i="2" s="1"/>
  <c r="BK486" i="2"/>
  <c r="CA486" i="2" s="1"/>
  <c r="BD295" i="2"/>
  <c r="BT295" i="2" s="1"/>
  <c r="BE295" i="2"/>
  <c r="BU295" i="2" s="1"/>
  <c r="BF295" i="2"/>
  <c r="BV295" i="2" s="1"/>
  <c r="BN295" i="2"/>
  <c r="CD295" i="2" s="1"/>
  <c r="BM295" i="2"/>
  <c r="CC295" i="2" s="1"/>
  <c r="BL295" i="2"/>
  <c r="CB295" i="2" s="1"/>
  <c r="BH295" i="2"/>
  <c r="BX295" i="2" s="1"/>
  <c r="BI295" i="2"/>
  <c r="BY295" i="2" s="1"/>
  <c r="BO295" i="2"/>
  <c r="CE295" i="2" s="1"/>
  <c r="BK295" i="2"/>
  <c r="CA295" i="2" s="1"/>
  <c r="BJ295" i="2"/>
  <c r="BZ295" i="2" s="1"/>
  <c r="BG295" i="2"/>
  <c r="BW295" i="2" s="1"/>
  <c r="BD372" i="2"/>
  <c r="BT372" i="2" s="1"/>
  <c r="BE372" i="2"/>
  <c r="BU372" i="2" s="1"/>
  <c r="BF372" i="2"/>
  <c r="BV372" i="2" s="1"/>
  <c r="BJ372" i="2"/>
  <c r="BZ372" i="2" s="1"/>
  <c r="BN372" i="2"/>
  <c r="CD372" i="2" s="1"/>
  <c r="BG372" i="2"/>
  <c r="BW372" i="2" s="1"/>
  <c r="BI372" i="2"/>
  <c r="BY372" i="2" s="1"/>
  <c r="BO372" i="2"/>
  <c r="CE372" i="2" s="1"/>
  <c r="BH372" i="2"/>
  <c r="BX372" i="2" s="1"/>
  <c r="BM372" i="2"/>
  <c r="CC372" i="2" s="1"/>
  <c r="BL372" i="2"/>
  <c r="CB372" i="2" s="1"/>
  <c r="BK372" i="2"/>
  <c r="CA372" i="2" s="1"/>
  <c r="BD355" i="2"/>
  <c r="BT355" i="2" s="1"/>
  <c r="BE355" i="2"/>
  <c r="BU355" i="2" s="1"/>
  <c r="BF355" i="2"/>
  <c r="BV355" i="2" s="1"/>
  <c r="BM355" i="2"/>
  <c r="CC355" i="2" s="1"/>
  <c r="BJ355" i="2"/>
  <c r="BZ355" i="2" s="1"/>
  <c r="BL355" i="2"/>
  <c r="CB355" i="2" s="1"/>
  <c r="BN355" i="2"/>
  <c r="CD355" i="2" s="1"/>
  <c r="BK355" i="2"/>
  <c r="CA355" i="2" s="1"/>
  <c r="BO355" i="2"/>
  <c r="CE355" i="2" s="1"/>
  <c r="BG355" i="2"/>
  <c r="BW355" i="2" s="1"/>
  <c r="BH355" i="2"/>
  <c r="BX355" i="2" s="1"/>
  <c r="BI355" i="2"/>
  <c r="BY355" i="2" s="1"/>
  <c r="BD8" i="2"/>
  <c r="BT8" i="2" s="1"/>
  <c r="BE8" i="2"/>
  <c r="BU8" i="2" s="1"/>
  <c r="BF8" i="2"/>
  <c r="BV8" i="2" s="1"/>
  <c r="BO8" i="2"/>
  <c r="CE8" i="2" s="1"/>
  <c r="BG8" i="2"/>
  <c r="BW8" i="2" s="1"/>
  <c r="BH8" i="2"/>
  <c r="BX8" i="2" s="1"/>
  <c r="BN8" i="2"/>
  <c r="CD8" i="2" s="1"/>
  <c r="BM8" i="2"/>
  <c r="CC8" i="2" s="1"/>
  <c r="BJ8" i="2"/>
  <c r="BZ8" i="2" s="1"/>
  <c r="BK8" i="2"/>
  <c r="CA8" i="2" s="1"/>
  <c r="BI8" i="2"/>
  <c r="BY8" i="2" s="1"/>
  <c r="BL8" i="2"/>
  <c r="CB8" i="2" s="1"/>
  <c r="CI345" i="2" l="1"/>
  <c r="CU345" i="2"/>
  <c r="CZ510" i="2"/>
  <c r="CN510" i="2"/>
  <c r="CM347" i="2"/>
  <c r="CY347" i="2"/>
  <c r="CT176" i="2"/>
  <c r="CH176" i="2"/>
  <c r="CT173" i="2"/>
  <c r="CH173" i="2"/>
  <c r="CX49" i="2"/>
  <c r="CL49" i="2"/>
  <c r="DA314" i="2"/>
  <c r="CO314" i="2"/>
  <c r="CI206" i="2"/>
  <c r="CU206" i="2"/>
  <c r="DB256" i="2"/>
  <c r="CP256" i="2"/>
  <c r="CH183" i="2"/>
  <c r="CT183" i="2"/>
  <c r="CN270" i="2"/>
  <c r="CZ270" i="2"/>
  <c r="DB447" i="2"/>
  <c r="CP447" i="2"/>
  <c r="CQ141" i="2"/>
  <c r="DC141" i="2"/>
  <c r="CN198" i="2"/>
  <c r="CZ198" i="2"/>
  <c r="DA332" i="2"/>
  <c r="CO332" i="2"/>
  <c r="CI400" i="2"/>
  <c r="CU400" i="2"/>
  <c r="CO185" i="2"/>
  <c r="DA185" i="2"/>
  <c r="CM412" i="2"/>
  <c r="CY412" i="2"/>
  <c r="CX235" i="2"/>
  <c r="CL235" i="2"/>
  <c r="CH279" i="2"/>
  <c r="CT279" i="2"/>
  <c r="CW109" i="2"/>
  <c r="CK109" i="2"/>
  <c r="DC231" i="2"/>
  <c r="CQ231" i="2"/>
  <c r="CN521" i="2"/>
  <c r="CZ521" i="2"/>
  <c r="CP16" i="2"/>
  <c r="DB16" i="2"/>
  <c r="CL149" i="2"/>
  <c r="CX149" i="2"/>
  <c r="DC505" i="2"/>
  <c r="CQ505" i="2"/>
  <c r="CX546" i="2"/>
  <c r="CL546" i="2"/>
  <c r="CO238" i="2"/>
  <c r="DA238" i="2"/>
  <c r="CJ17" i="2"/>
  <c r="CV17" i="2"/>
  <c r="CG529" i="2"/>
  <c r="CS529" i="2"/>
  <c r="CQ23" i="2"/>
  <c r="DC23" i="2"/>
  <c r="CJ147" i="2"/>
  <c r="CV147" i="2"/>
  <c r="CK306" i="2"/>
  <c r="CW306" i="2"/>
  <c r="CJ553" i="2"/>
  <c r="CV553" i="2"/>
  <c r="CQ135" i="2"/>
  <c r="DC135" i="2"/>
  <c r="CW311" i="2"/>
  <c r="CK311" i="2"/>
  <c r="CK496" i="2"/>
  <c r="CW496" i="2"/>
  <c r="CK444" i="2"/>
  <c r="CW444" i="2"/>
  <c r="CG438" i="2"/>
  <c r="CS438" i="2"/>
  <c r="CL371" i="2"/>
  <c r="CX371" i="2"/>
  <c r="CY297" i="2"/>
  <c r="CM297" i="2"/>
  <c r="CP154" i="2"/>
  <c r="DB154" i="2"/>
  <c r="DA258" i="2"/>
  <c r="CO258" i="2"/>
  <c r="CZ133" i="2"/>
  <c r="CN133" i="2"/>
  <c r="CX77" i="2"/>
  <c r="CL77" i="2"/>
  <c r="CZ61" i="2"/>
  <c r="CN61" i="2"/>
  <c r="CM259" i="2"/>
  <c r="CY259" i="2"/>
  <c r="CP406" i="2"/>
  <c r="DB406" i="2"/>
  <c r="DB352" i="2"/>
  <c r="CP352" i="2"/>
  <c r="CZ98" i="2"/>
  <c r="CN98" i="2"/>
  <c r="CN415" i="2"/>
  <c r="CZ415" i="2"/>
  <c r="CZ363" i="2"/>
  <c r="CN363" i="2"/>
  <c r="CN208" i="2"/>
  <c r="CZ208" i="2"/>
  <c r="CJ76" i="2"/>
  <c r="CV76" i="2"/>
  <c r="CL346" i="2"/>
  <c r="CX346" i="2"/>
  <c r="CM474" i="2"/>
  <c r="CY474" i="2"/>
  <c r="CR93" i="2"/>
  <c r="CF93" i="2"/>
  <c r="DC200" i="2"/>
  <c r="CQ200" i="2"/>
  <c r="CZ427" i="2"/>
  <c r="CN427" i="2"/>
  <c r="CT533" i="2"/>
  <c r="CH533" i="2"/>
  <c r="CT322" i="2"/>
  <c r="CH322" i="2"/>
  <c r="CI483" i="2"/>
  <c r="CU483" i="2"/>
  <c r="CS255" i="2"/>
  <c r="CG255" i="2"/>
  <c r="CL516" i="2"/>
  <c r="CX516" i="2"/>
  <c r="CY416" i="2"/>
  <c r="CM416" i="2"/>
  <c r="CR557" i="2"/>
  <c r="CF557" i="2"/>
  <c r="CW502" i="2"/>
  <c r="CK502" i="2"/>
  <c r="CR276" i="2"/>
  <c r="CF276" i="2"/>
  <c r="CG246" i="2"/>
  <c r="CS246" i="2"/>
  <c r="CG87" i="2"/>
  <c r="CS87" i="2"/>
  <c r="CG534" i="2"/>
  <c r="CS534" i="2"/>
  <c r="CH122" i="2"/>
  <c r="CT122" i="2"/>
  <c r="CH217" i="2"/>
  <c r="CT217" i="2"/>
  <c r="CM300" i="2"/>
  <c r="CY300" i="2"/>
  <c r="CP353" i="2"/>
  <c r="DB353" i="2"/>
  <c r="DB319" i="2"/>
  <c r="CP319" i="2"/>
  <c r="CO381" i="2"/>
  <c r="DA381" i="2"/>
  <c r="CO393" i="2"/>
  <c r="DA393" i="2"/>
  <c r="CY471" i="2"/>
  <c r="CM471" i="2"/>
  <c r="CU94" i="2"/>
  <c r="CI94" i="2"/>
  <c r="CW32" i="2"/>
  <c r="CK32" i="2"/>
  <c r="CW159" i="2"/>
  <c r="CK159" i="2"/>
  <c r="CL85" i="2"/>
  <c r="CX85" i="2"/>
  <c r="CW485" i="2"/>
  <c r="CK485" i="2"/>
  <c r="CT195" i="2"/>
  <c r="CH195" i="2"/>
  <c r="CI382" i="2"/>
  <c r="CU382" i="2"/>
  <c r="CY250" i="2"/>
  <c r="CM250" i="2"/>
  <c r="DA433" i="2"/>
  <c r="CO433" i="2"/>
  <c r="DB296" i="2"/>
  <c r="CP296" i="2"/>
  <c r="CZ225" i="2"/>
  <c r="CN225" i="2"/>
  <c r="CF195" i="2"/>
  <c r="CR195" i="2"/>
  <c r="CS269" i="2"/>
  <c r="CG269" i="2"/>
  <c r="CX431" i="2"/>
  <c r="CL431" i="2"/>
  <c r="CP423" i="2"/>
  <c r="DB423" i="2"/>
  <c r="CH548" i="2"/>
  <c r="CT548" i="2"/>
  <c r="DC364" i="2"/>
  <c r="CQ364" i="2"/>
  <c r="CO130" i="2"/>
  <c r="DA130" i="2"/>
  <c r="CI142" i="2"/>
  <c r="CU142" i="2"/>
  <c r="CM67" i="2"/>
  <c r="CY67" i="2"/>
  <c r="CJ500" i="2"/>
  <c r="CV500" i="2"/>
  <c r="CR391" i="2"/>
  <c r="CF391" i="2"/>
  <c r="DC462" i="2"/>
  <c r="CQ462" i="2"/>
  <c r="CZ140" i="2"/>
  <c r="CN140" i="2"/>
  <c r="CX307" i="2"/>
  <c r="CL307" i="2"/>
  <c r="CN518" i="2"/>
  <c r="CZ518" i="2"/>
  <c r="DA48" i="2"/>
  <c r="CO48" i="2"/>
  <c r="DC115" i="2"/>
  <c r="CQ115" i="2"/>
  <c r="CG178" i="2"/>
  <c r="CS178" i="2"/>
  <c r="CI349" i="2"/>
  <c r="CU349" i="2"/>
  <c r="CJ99" i="2"/>
  <c r="CV99" i="2"/>
  <c r="CQ435" i="2"/>
  <c r="DC435" i="2"/>
  <c r="CP75" i="2"/>
  <c r="DB75" i="2"/>
  <c r="CH449" i="2"/>
  <c r="CT449" i="2"/>
  <c r="CU127" i="2"/>
  <c r="CI127" i="2"/>
  <c r="CJ538" i="2"/>
  <c r="CV538" i="2"/>
  <c r="CU229" i="2"/>
  <c r="CI229" i="2"/>
  <c r="CR464" i="2"/>
  <c r="CF464" i="2"/>
  <c r="CJ146" i="2"/>
  <c r="CV146" i="2"/>
  <c r="DA477" i="2"/>
  <c r="CO477" i="2"/>
  <c r="CN148" i="2"/>
  <c r="CZ148" i="2"/>
  <c r="CM46" i="2"/>
  <c r="CY46" i="2"/>
  <c r="CL153" i="2"/>
  <c r="CX153" i="2"/>
  <c r="CX113" i="2"/>
  <c r="CL113" i="2"/>
  <c r="CJ492" i="2"/>
  <c r="CV492" i="2"/>
  <c r="DA211" i="2"/>
  <c r="CO211" i="2"/>
  <c r="CY440" i="2"/>
  <c r="CM440" i="2"/>
  <c r="CP280" i="2"/>
  <c r="DB280" i="2"/>
  <c r="DC89" i="2"/>
  <c r="CQ89" i="2"/>
  <c r="CO182" i="2"/>
  <c r="DA182" i="2"/>
  <c r="CL42" i="2"/>
  <c r="CX42" i="2"/>
  <c r="CF233" i="2"/>
  <c r="CR233" i="2"/>
  <c r="CY296" i="2"/>
  <c r="CM296" i="2"/>
  <c r="CM285" i="2"/>
  <c r="CY285" i="2"/>
  <c r="CV526" i="2"/>
  <c r="CJ526" i="2"/>
  <c r="DC56" i="2"/>
  <c r="CQ56" i="2"/>
  <c r="CQ490" i="2"/>
  <c r="DC490" i="2"/>
  <c r="CM359" i="2"/>
  <c r="CY359" i="2"/>
  <c r="CY283" i="2"/>
  <c r="CM283" i="2"/>
  <c r="CL544" i="2"/>
  <c r="CX544" i="2"/>
  <c r="DA467" i="2"/>
  <c r="CO467" i="2"/>
  <c r="CO72" i="2"/>
  <c r="DA72" i="2"/>
  <c r="CS495" i="2"/>
  <c r="CG495" i="2"/>
  <c r="DC456" i="2"/>
  <c r="CQ456" i="2"/>
  <c r="CP454" i="2"/>
  <c r="DB454" i="2"/>
  <c r="CS487" i="2"/>
  <c r="CG487" i="2"/>
  <c r="DC525" i="2"/>
  <c r="CQ525" i="2"/>
  <c r="CH291" i="2"/>
  <c r="CT291" i="2"/>
  <c r="CG54" i="2"/>
  <c r="CS54" i="2"/>
  <c r="CZ338" i="2"/>
  <c r="CN338" i="2"/>
  <c r="CZ202" i="2"/>
  <c r="CN202" i="2"/>
  <c r="CT375" i="2"/>
  <c r="CH375" i="2"/>
  <c r="CH396" i="2"/>
  <c r="CT396" i="2"/>
  <c r="CG484" i="2"/>
  <c r="CS484" i="2"/>
  <c r="CZ74" i="2"/>
  <c r="CN74" i="2"/>
  <c r="CW104" i="2"/>
  <c r="CK104" i="2"/>
  <c r="CN423" i="2"/>
  <c r="CZ423" i="2"/>
  <c r="CG365" i="2"/>
  <c r="CS365" i="2"/>
  <c r="CF514" i="2"/>
  <c r="CR514" i="2"/>
  <c r="CP441" i="2"/>
  <c r="DB441" i="2"/>
  <c r="CJ188" i="2"/>
  <c r="CV188" i="2"/>
  <c r="CQ175" i="2"/>
  <c r="DC175" i="2"/>
  <c r="CW535" i="2"/>
  <c r="CK535" i="2"/>
  <c r="CM117" i="2"/>
  <c r="CY117" i="2"/>
  <c r="CU329" i="2"/>
  <c r="CI329" i="2"/>
  <c r="CO315" i="2"/>
  <c r="DA315" i="2"/>
  <c r="CF272" i="2"/>
  <c r="CR272" i="2"/>
  <c r="CU494" i="2"/>
  <c r="CI494" i="2"/>
  <c r="CS388" i="2"/>
  <c r="CG388" i="2"/>
  <c r="CQ257" i="2"/>
  <c r="DC257" i="2"/>
  <c r="CV172" i="2"/>
  <c r="CJ172" i="2"/>
  <c r="CI339" i="2"/>
  <c r="CU339" i="2"/>
  <c r="CT68" i="2"/>
  <c r="CH68" i="2"/>
  <c r="CH424" i="2"/>
  <c r="CT424" i="2"/>
  <c r="DB482" i="2"/>
  <c r="CP482" i="2"/>
  <c r="CN370" i="2"/>
  <c r="CZ370" i="2"/>
  <c r="CN125" i="2"/>
  <c r="CZ125" i="2"/>
  <c r="CL228" i="2"/>
  <c r="CX228" i="2"/>
  <c r="CU537" i="2"/>
  <c r="CI537" i="2"/>
  <c r="CW118" i="2"/>
  <c r="CK118" i="2"/>
  <c r="CU378" i="2"/>
  <c r="CI378" i="2"/>
  <c r="CU540" i="2"/>
  <c r="CI540" i="2"/>
  <c r="CS180" i="2"/>
  <c r="CG180" i="2"/>
  <c r="CQ331" i="2"/>
  <c r="DC331" i="2"/>
  <c r="CV333" i="2"/>
  <c r="CJ333" i="2"/>
  <c r="CL263" i="2"/>
  <c r="CX263" i="2"/>
  <c r="CN486" i="2"/>
  <c r="CZ486" i="2"/>
  <c r="CP356" i="2"/>
  <c r="DB356" i="2"/>
  <c r="CO324" i="2"/>
  <c r="DA324" i="2"/>
  <c r="CI461" i="2"/>
  <c r="CU461" i="2"/>
  <c r="CK475" i="2"/>
  <c r="CW475" i="2"/>
  <c r="CK140" i="2"/>
  <c r="CW140" i="2"/>
  <c r="CP307" i="2"/>
  <c r="DB307" i="2"/>
  <c r="DB508" i="2"/>
  <c r="CP508" i="2"/>
  <c r="CW455" i="2"/>
  <c r="CK455" i="2"/>
  <c r="CL115" i="2"/>
  <c r="CX115" i="2"/>
  <c r="CP261" i="2"/>
  <c r="DB261" i="2"/>
  <c r="CW13" i="2"/>
  <c r="CK13" i="2"/>
  <c r="DB552" i="2"/>
  <c r="CP552" i="2"/>
  <c r="CI435" i="2"/>
  <c r="CU435" i="2"/>
  <c r="CJ75" i="2"/>
  <c r="CV75" i="2"/>
  <c r="CX449" i="2"/>
  <c r="CL449" i="2"/>
  <c r="CO367" i="2"/>
  <c r="DA367" i="2"/>
  <c r="CL517" i="2"/>
  <c r="CX517" i="2"/>
  <c r="DC245" i="2"/>
  <c r="CQ245" i="2"/>
  <c r="CG229" i="2"/>
  <c r="CS229" i="2"/>
  <c r="CU408" i="2"/>
  <c r="CI408" i="2"/>
  <c r="CY145" i="2"/>
  <c r="CM145" i="2"/>
  <c r="DA374" i="2"/>
  <c r="CO374" i="2"/>
  <c r="CI112" i="2"/>
  <c r="CU112" i="2"/>
  <c r="DC212" i="2"/>
  <c r="CQ212" i="2"/>
  <c r="CR284" i="2"/>
  <c r="CF284" i="2"/>
  <c r="CM460" i="2"/>
  <c r="CY460" i="2"/>
  <c r="CI144" i="2"/>
  <c r="CU144" i="2"/>
  <c r="CQ480" i="2"/>
  <c r="DC480" i="2"/>
  <c r="CJ563" i="2"/>
  <c r="CV563" i="2"/>
  <c r="CN417" i="2"/>
  <c r="CZ417" i="2"/>
  <c r="CO513" i="2"/>
  <c r="DA513" i="2"/>
  <c r="CH91" i="2"/>
  <c r="CT91" i="2"/>
  <c r="CP394" i="2"/>
  <c r="DB394" i="2"/>
  <c r="CK105" i="2"/>
  <c r="CW105" i="2"/>
  <c r="CF210" i="2"/>
  <c r="CR210" i="2"/>
  <c r="CN490" i="2"/>
  <c r="CZ490" i="2"/>
  <c r="CK287" i="2"/>
  <c r="CW287" i="2"/>
  <c r="CH166" i="2"/>
  <c r="CT166" i="2"/>
  <c r="CO414" i="2"/>
  <c r="DA414" i="2"/>
  <c r="CL432" i="2"/>
  <c r="CX432" i="2"/>
  <c r="CT249" i="2"/>
  <c r="CH249" i="2"/>
  <c r="CP194" i="2"/>
  <c r="DB194" i="2"/>
  <c r="CS315" i="2"/>
  <c r="CG315" i="2"/>
  <c r="CM55" i="2"/>
  <c r="CY55" i="2"/>
  <c r="CL518" i="2"/>
  <c r="CX518" i="2"/>
  <c r="DC71" i="2"/>
  <c r="CQ71" i="2"/>
  <c r="CZ543" i="2"/>
  <c r="CN543" i="2"/>
  <c r="CK286" i="2"/>
  <c r="CW286" i="2"/>
  <c r="CZ138" i="2"/>
  <c r="CN138" i="2"/>
  <c r="CF156" i="2"/>
  <c r="CR156" i="2"/>
  <c r="CN117" i="2"/>
  <c r="CZ117" i="2"/>
  <c r="CF457" i="2"/>
  <c r="CR457" i="2"/>
  <c r="CU439" i="2"/>
  <c r="CI439" i="2"/>
  <c r="CT67" i="2"/>
  <c r="CH67" i="2"/>
  <c r="CM492" i="2"/>
  <c r="CY492" i="2"/>
  <c r="CN119" i="2"/>
  <c r="CZ119" i="2"/>
  <c r="CI528" i="2"/>
  <c r="CU528" i="2"/>
  <c r="CO241" i="2"/>
  <c r="DA241" i="2"/>
  <c r="CV207" i="2"/>
  <c r="CJ207" i="2"/>
  <c r="CR111" i="2"/>
  <c r="CF111" i="2"/>
  <c r="DB450" i="2"/>
  <c r="CP450" i="2"/>
  <c r="CL372" i="2"/>
  <c r="CX372" i="2"/>
  <c r="CX234" i="2"/>
  <c r="CL234" i="2"/>
  <c r="CX386" i="2"/>
  <c r="CL386" i="2"/>
  <c r="CQ461" i="2"/>
  <c r="DC461" i="2"/>
  <c r="CK550" i="2"/>
  <c r="CW550" i="2"/>
  <c r="CG542" i="2"/>
  <c r="CS542" i="2"/>
  <c r="DC437" i="2"/>
  <c r="CQ437" i="2"/>
  <c r="CW207" i="2"/>
  <c r="CK207" i="2"/>
  <c r="CS35" i="2"/>
  <c r="CG35" i="2"/>
  <c r="DA320" i="2"/>
  <c r="CO320" i="2"/>
  <c r="CY199" i="2"/>
  <c r="CM199" i="2"/>
  <c r="CJ397" i="2"/>
  <c r="CV397" i="2"/>
  <c r="CP11" i="2"/>
  <c r="DB11" i="2"/>
  <c r="CR361" i="2"/>
  <c r="CF361" i="2"/>
  <c r="CZ216" i="2"/>
  <c r="CN216" i="2"/>
  <c r="CF242" i="2"/>
  <c r="CR242" i="2"/>
  <c r="DE242" i="2" s="1"/>
  <c r="CF524" i="2"/>
  <c r="CR524" i="2"/>
  <c r="CO517" i="2"/>
  <c r="DA517" i="2"/>
  <c r="CP245" i="2"/>
  <c r="DB245" i="2"/>
  <c r="CF43" i="2"/>
  <c r="CR43" i="2"/>
  <c r="CF214" i="2"/>
  <c r="CR214" i="2"/>
  <c r="CK224" i="2"/>
  <c r="CW224" i="2"/>
  <c r="CP562" i="2"/>
  <c r="DB562" i="2"/>
  <c r="CG470" i="2"/>
  <c r="CS470" i="2"/>
  <c r="CP9" i="2"/>
  <c r="DB9" i="2"/>
  <c r="CN28" i="2"/>
  <c r="CZ28" i="2"/>
  <c r="CO284" i="2"/>
  <c r="DA284" i="2"/>
  <c r="CK156" i="2"/>
  <c r="CW156" i="2"/>
  <c r="CF313" i="2"/>
  <c r="CR313" i="2"/>
  <c r="CI271" i="2"/>
  <c r="CU271" i="2"/>
  <c r="CJ30" i="2"/>
  <c r="CV30" i="2"/>
  <c r="CP480" i="2"/>
  <c r="DB480" i="2"/>
  <c r="CW563" i="2"/>
  <c r="CK563" i="2"/>
  <c r="CK92" i="2"/>
  <c r="CW92" i="2"/>
  <c r="CJ431" i="2"/>
  <c r="CV431" i="2"/>
  <c r="CJ91" i="2"/>
  <c r="CV91" i="2"/>
  <c r="CR394" i="2"/>
  <c r="CF394" i="2"/>
  <c r="CM509" i="2"/>
  <c r="CY509" i="2"/>
  <c r="CK292" i="2"/>
  <c r="CW292" i="2"/>
  <c r="CR351" i="2"/>
  <c r="CF351" i="2"/>
  <c r="CG310" i="2"/>
  <c r="CS310" i="2"/>
  <c r="CM559" i="2"/>
  <c r="CY559" i="2"/>
  <c r="CH121" i="2"/>
  <c r="CT121" i="2"/>
  <c r="CJ403" i="2"/>
  <c r="CV403" i="2"/>
  <c r="DB303" i="2"/>
  <c r="CP303" i="2"/>
  <c r="CI166" i="2"/>
  <c r="CU166" i="2"/>
  <c r="CQ410" i="2"/>
  <c r="DC410" i="2"/>
  <c r="CF95" i="2"/>
  <c r="CR95" i="2"/>
  <c r="CX139" i="2"/>
  <c r="CL139" i="2"/>
  <c r="CT184" i="2"/>
  <c r="CH184" i="2"/>
  <c r="CO21" i="2"/>
  <c r="DA21" i="2"/>
  <c r="CK409" i="2"/>
  <c r="CW409" i="2"/>
  <c r="CH466" i="2"/>
  <c r="CT466" i="2"/>
  <c r="CM419" i="2"/>
  <c r="CY419" i="2"/>
  <c r="CJ78" i="2"/>
  <c r="CV78" i="2"/>
  <c r="CP545" i="2"/>
  <c r="DB545" i="2"/>
  <c r="CP82" i="2"/>
  <c r="DB82" i="2"/>
  <c r="CR493" i="2"/>
  <c r="CF493" i="2"/>
  <c r="CO119" i="2"/>
  <c r="DA119" i="2"/>
  <c r="CM225" i="2"/>
  <c r="CY225" i="2"/>
  <c r="CT380" i="2"/>
  <c r="CH380" i="2"/>
  <c r="CV532" i="2"/>
  <c r="CJ532" i="2"/>
  <c r="CK62" i="2"/>
  <c r="CW62" i="2"/>
  <c r="CI366" i="2"/>
  <c r="CU366" i="2"/>
  <c r="CP10" i="2"/>
  <c r="DB10" i="2"/>
  <c r="CL155" i="2"/>
  <c r="CX155" i="2"/>
  <c r="CG282" i="2"/>
  <c r="CS282" i="2"/>
  <c r="CH312" i="2"/>
  <c r="CT312" i="2"/>
  <c r="CP348" i="2"/>
  <c r="DB348" i="2"/>
  <c r="DC500" i="2"/>
  <c r="CQ500" i="2"/>
  <c r="CZ57" i="2"/>
  <c r="CN57" i="2"/>
  <c r="CN187" i="2"/>
  <c r="CZ187" i="2"/>
  <c r="CG428" i="2"/>
  <c r="CS428" i="2"/>
  <c r="CY542" i="2"/>
  <c r="CM542" i="2"/>
  <c r="CX437" i="2"/>
  <c r="CL437" i="2"/>
  <c r="CZ243" i="2"/>
  <c r="CN243" i="2"/>
  <c r="CP345" i="2"/>
  <c r="DB345" i="2"/>
  <c r="CK506" i="2"/>
  <c r="CW506" i="2"/>
  <c r="CU143" i="2"/>
  <c r="CI143" i="2"/>
  <c r="CO523" i="2"/>
  <c r="DA523" i="2"/>
  <c r="CI14" i="2"/>
  <c r="CU14" i="2"/>
  <c r="CX361" i="2"/>
  <c r="CL361" i="2"/>
  <c r="CH223" i="2"/>
  <c r="CT223" i="2"/>
  <c r="CZ286" i="2"/>
  <c r="CN286" i="2"/>
  <c r="CH524" i="2"/>
  <c r="CT524" i="2"/>
  <c r="CO382" i="2"/>
  <c r="DA382" i="2"/>
  <c r="DC43" i="2"/>
  <c r="CQ43" i="2"/>
  <c r="CI328" i="2"/>
  <c r="CU328" i="2"/>
  <c r="CJ491" i="2"/>
  <c r="CV491" i="2"/>
  <c r="CK323" i="2"/>
  <c r="CW323" i="2"/>
  <c r="DB565" i="2"/>
  <c r="CP565" i="2"/>
  <c r="CO148" i="2"/>
  <c r="DA148" i="2"/>
  <c r="CL163" i="2"/>
  <c r="CX163" i="2"/>
  <c r="CZ113" i="2"/>
  <c r="CN113" i="2"/>
  <c r="CT271" i="2"/>
  <c r="CH271" i="2"/>
  <c r="CH171" i="2"/>
  <c r="CT171" i="2"/>
  <c r="CW274" i="2"/>
  <c r="CK274" i="2"/>
  <c r="CV89" i="2"/>
  <c r="CJ89" i="2"/>
  <c r="CP479" i="2"/>
  <c r="DB479" i="2"/>
  <c r="CM290" i="2"/>
  <c r="CY290" i="2"/>
  <c r="CX497" i="2"/>
  <c r="CL497" i="2"/>
  <c r="CH158" i="2"/>
  <c r="CT158" i="2"/>
  <c r="CP239" i="2"/>
  <c r="DB239" i="2"/>
  <c r="CU351" i="2"/>
  <c r="CI351" i="2"/>
  <c r="DB359" i="2"/>
  <c r="CP359" i="2"/>
  <c r="DB467" i="2"/>
  <c r="CP467" i="2"/>
  <c r="CM321" i="2"/>
  <c r="CY321" i="2"/>
  <c r="CQ272" i="2"/>
  <c r="DC272" i="2"/>
  <c r="CM355" i="2"/>
  <c r="CY355" i="2"/>
  <c r="CY486" i="2"/>
  <c r="CM486" i="2"/>
  <c r="CZ551" i="2"/>
  <c r="CN551" i="2"/>
  <c r="CN356" i="2"/>
  <c r="CZ356" i="2"/>
  <c r="CP404" i="2"/>
  <c r="DB404" i="2"/>
  <c r="CV564" i="2"/>
  <c r="CJ564" i="2"/>
  <c r="CL429" i="2"/>
  <c r="CX429" i="2"/>
  <c r="CO475" i="2"/>
  <c r="DA475" i="2"/>
  <c r="CM442" i="2"/>
  <c r="CY442" i="2"/>
  <c r="CM97" i="2"/>
  <c r="CY97" i="2"/>
  <c r="CJ463" i="2"/>
  <c r="CV463" i="2"/>
  <c r="CS222" i="2"/>
  <c r="CG222" i="2"/>
  <c r="CW38" i="2"/>
  <c r="CK38" i="2"/>
  <c r="CH204" i="2"/>
  <c r="CT204" i="2"/>
  <c r="CY201" i="2"/>
  <c r="CM201" i="2"/>
  <c r="CN523" i="2"/>
  <c r="CZ523" i="2"/>
  <c r="CQ552" i="2"/>
  <c r="DC552" i="2"/>
  <c r="CG402" i="2"/>
  <c r="CS402" i="2"/>
  <c r="CW174" i="2"/>
  <c r="CK174" i="2"/>
  <c r="CM436" i="2"/>
  <c r="CY436" i="2"/>
  <c r="CY367" i="2"/>
  <c r="CM367" i="2"/>
  <c r="CU128" i="2"/>
  <c r="CI128" i="2"/>
  <c r="CU103" i="2"/>
  <c r="CI103" i="2"/>
  <c r="CO326" i="2"/>
  <c r="DA326" i="2"/>
  <c r="CN220" i="2"/>
  <c r="CZ220" i="2"/>
  <c r="CP236" i="2"/>
  <c r="DB236" i="2"/>
  <c r="CJ408" i="2"/>
  <c r="CV408" i="2"/>
  <c r="CP491" i="2"/>
  <c r="DB491" i="2"/>
  <c r="CQ145" i="2"/>
  <c r="DC145" i="2"/>
  <c r="CP323" i="2"/>
  <c r="DB323" i="2"/>
  <c r="CT260" i="2"/>
  <c r="CH260" i="2"/>
  <c r="CQ565" i="2"/>
  <c r="DC565" i="2"/>
  <c r="CJ248" i="2"/>
  <c r="CV248" i="2"/>
  <c r="CZ389" i="2"/>
  <c r="CN389" i="2"/>
  <c r="CY212" i="2"/>
  <c r="CM212" i="2"/>
  <c r="CN305" i="2"/>
  <c r="CZ305" i="2"/>
  <c r="CT335" i="2"/>
  <c r="CH335" i="2"/>
  <c r="CH29" i="2"/>
  <c r="CT29" i="2"/>
  <c r="CL460" i="2"/>
  <c r="CX460" i="2"/>
  <c r="CK111" i="2"/>
  <c r="CW111" i="2"/>
  <c r="CU47" i="2"/>
  <c r="CI47" i="2"/>
  <c r="CQ144" i="2"/>
  <c r="DC144" i="2"/>
  <c r="CU171" i="2"/>
  <c r="CI171" i="2"/>
  <c r="CT79" i="2"/>
  <c r="CH79" i="2"/>
  <c r="CG274" i="2"/>
  <c r="CS274" i="2"/>
  <c r="CP273" i="2"/>
  <c r="DB273" i="2"/>
  <c r="DA39" i="2"/>
  <c r="CO39" i="2"/>
  <c r="CM136" i="2"/>
  <c r="CY136" i="2"/>
  <c r="CK513" i="2"/>
  <c r="CW513" i="2"/>
  <c r="DC290" i="2"/>
  <c r="CQ290" i="2"/>
  <c r="CL232" i="2"/>
  <c r="CX232" i="2"/>
  <c r="CY407" i="2"/>
  <c r="CM407" i="2"/>
  <c r="CU158" i="2"/>
  <c r="CI158" i="2"/>
  <c r="CP105" i="2"/>
  <c r="DB105" i="2"/>
  <c r="CK134" i="2"/>
  <c r="CW134" i="2"/>
  <c r="CJ327" i="2"/>
  <c r="CV327" i="2"/>
  <c r="CK481" i="2"/>
  <c r="CW481" i="2"/>
  <c r="CW244" i="2"/>
  <c r="CK244" i="2"/>
  <c r="CJ395" i="2"/>
  <c r="CV395" i="2"/>
  <c r="CJ27" i="2"/>
  <c r="CV27" i="2"/>
  <c r="CL219" i="2"/>
  <c r="CX219" i="2"/>
  <c r="CX189" i="2"/>
  <c r="CL189" i="2"/>
  <c r="DB129" i="2"/>
  <c r="CP129" i="2"/>
  <c r="CO445" i="2"/>
  <c r="DA445" i="2"/>
  <c r="CJ152" i="2"/>
  <c r="CV152" i="2"/>
  <c r="CP478" i="2"/>
  <c r="DB478" i="2"/>
  <c r="CH269" i="2"/>
  <c r="CT269" i="2"/>
  <c r="CT316" i="2"/>
  <c r="CH316" i="2"/>
  <c r="CX519" i="2"/>
  <c r="CL519" i="2"/>
  <c r="CO301" i="2"/>
  <c r="DA301" i="2"/>
  <c r="CP321" i="2"/>
  <c r="DB321" i="2"/>
  <c r="CH451" i="2"/>
  <c r="CT451" i="2"/>
  <c r="CN170" i="2"/>
  <c r="CZ170" i="2"/>
  <c r="CW31" i="2"/>
  <c r="CK31" i="2"/>
  <c r="DA399" i="2"/>
  <c r="CO399" i="2"/>
  <c r="CT142" i="2"/>
  <c r="CH142" i="2"/>
  <c r="CF414" i="2"/>
  <c r="CR414" i="2"/>
  <c r="CO124" i="2"/>
  <c r="DA124" i="2"/>
  <c r="DB12" i="2"/>
  <c r="CP12" i="2"/>
  <c r="CY450" i="2"/>
  <c r="CM450" i="2"/>
  <c r="CX24" i="2"/>
  <c r="CL24" i="2"/>
  <c r="CL543" i="2"/>
  <c r="CX543" i="2"/>
  <c r="CL360" i="2"/>
  <c r="CX360" i="2"/>
  <c r="CL15" i="2"/>
  <c r="CX15" i="2"/>
  <c r="CZ334" i="2"/>
  <c r="CN334" i="2"/>
  <c r="CN227" i="2"/>
  <c r="CZ227" i="2"/>
  <c r="CK181" i="2"/>
  <c r="CW181" i="2"/>
  <c r="CK63" i="2"/>
  <c r="CW63" i="2"/>
  <c r="CF192" i="2"/>
  <c r="CR192" i="2"/>
  <c r="CT527" i="2"/>
  <c r="CH527" i="2"/>
  <c r="CM325" i="2"/>
  <c r="CY325" i="2"/>
  <c r="CK515" i="2"/>
  <c r="CW515" i="2"/>
  <c r="DB355" i="2"/>
  <c r="CP355" i="2"/>
  <c r="CP234" i="2"/>
  <c r="DB234" i="2"/>
  <c r="CY386" i="2"/>
  <c r="CM386" i="2"/>
  <c r="CK391" i="2"/>
  <c r="CW391" i="2"/>
  <c r="CF418" i="2"/>
  <c r="CR418" i="2"/>
  <c r="CP358" i="2"/>
  <c r="DB358" i="2"/>
  <c r="CH390" i="2"/>
  <c r="CT390" i="2"/>
  <c r="CP126" i="2"/>
  <c r="DB126" i="2"/>
  <c r="CM48" i="2"/>
  <c r="CY48" i="2"/>
  <c r="CH560" i="2"/>
  <c r="CT560" i="2"/>
  <c r="CF178" i="2"/>
  <c r="CR178" i="2"/>
  <c r="CH349" i="2"/>
  <c r="CT349" i="2"/>
  <c r="CT99" i="2"/>
  <c r="CH99" i="2"/>
  <c r="CN402" i="2"/>
  <c r="CZ402" i="2"/>
  <c r="CS548" i="2"/>
  <c r="CG548" i="2"/>
  <c r="CP436" i="2"/>
  <c r="DB436" i="2"/>
  <c r="CK432" i="2"/>
  <c r="CW432" i="2"/>
  <c r="CH128" i="2"/>
  <c r="CT128" i="2"/>
  <c r="CL538" i="2"/>
  <c r="CX538" i="2"/>
  <c r="CS209" i="2"/>
  <c r="CG209" i="2"/>
  <c r="CW236" i="2"/>
  <c r="CK236" i="2"/>
  <c r="CM224" i="2"/>
  <c r="CY224" i="2"/>
  <c r="CI146" i="2"/>
  <c r="CU146" i="2"/>
  <c r="CX470" i="2"/>
  <c r="CL470" i="2"/>
  <c r="CG9" i="2"/>
  <c r="CS9" i="2"/>
  <c r="CG46" i="2"/>
  <c r="CS46" i="2"/>
  <c r="CV153" i="2"/>
  <c r="CJ153" i="2"/>
  <c r="DC313" i="2"/>
  <c r="CQ313" i="2"/>
  <c r="CP211" i="2"/>
  <c r="DB211" i="2"/>
  <c r="CW440" i="2"/>
  <c r="CK440" i="2"/>
  <c r="CX280" i="2"/>
  <c r="CL280" i="2"/>
  <c r="CJ39" i="2"/>
  <c r="CV39" i="2"/>
  <c r="CN182" i="2"/>
  <c r="CZ182" i="2"/>
  <c r="CR411" i="2"/>
  <c r="CF411" i="2"/>
  <c r="CW233" i="2"/>
  <c r="CK233" i="2"/>
  <c r="CH298" i="2"/>
  <c r="CT298" i="2"/>
  <c r="DA116" i="2"/>
  <c r="CO116" i="2"/>
  <c r="CV292" i="2"/>
  <c r="CJ292" i="2"/>
  <c r="CQ395" i="2"/>
  <c r="DC395" i="2"/>
  <c r="CN559" i="2"/>
  <c r="CZ559" i="2"/>
  <c r="CT72" i="2"/>
  <c r="CH72" i="2"/>
  <c r="DB139" i="2"/>
  <c r="CP139" i="2"/>
  <c r="CR388" i="2"/>
  <c r="CF388" i="2"/>
  <c r="CN8" i="2"/>
  <c r="CZ8" i="2"/>
  <c r="CZ348" i="2"/>
  <c r="CN348" i="2"/>
  <c r="CO476" i="2"/>
  <c r="DA476" i="2"/>
  <c r="CK191" i="2"/>
  <c r="CW191" i="2"/>
  <c r="CN324" i="2"/>
  <c r="CZ324" i="2"/>
  <c r="CL57" i="2"/>
  <c r="CX57" i="2"/>
  <c r="CX384" i="2"/>
  <c r="CL384" i="2"/>
  <c r="CM187" i="2"/>
  <c r="CY187" i="2"/>
  <c r="CJ418" i="2"/>
  <c r="CV418" i="2"/>
  <c r="CH428" i="2"/>
  <c r="CT428" i="2"/>
  <c r="CH358" i="2"/>
  <c r="CT358" i="2"/>
  <c r="CO168" i="2"/>
  <c r="DA168" i="2"/>
  <c r="CK390" i="2"/>
  <c r="CW390" i="2"/>
  <c r="CS472" i="2"/>
  <c r="CG472" i="2"/>
  <c r="DA126" i="2"/>
  <c r="CO126" i="2"/>
  <c r="CM508" i="2"/>
  <c r="CY508" i="2"/>
  <c r="DC243" i="2"/>
  <c r="CQ243" i="2"/>
  <c r="CP455" i="2"/>
  <c r="DB455" i="2"/>
  <c r="CL560" i="2"/>
  <c r="CX560" i="2"/>
  <c r="CZ130" i="2"/>
  <c r="CN130" i="2"/>
  <c r="CM506" i="2"/>
  <c r="CY506" i="2"/>
  <c r="CR261" i="2"/>
  <c r="CF261" i="2"/>
  <c r="CL143" i="2"/>
  <c r="CX143" i="2"/>
  <c r="DA13" i="2"/>
  <c r="CO13" i="2"/>
  <c r="CQ51" i="2"/>
  <c r="DC51" i="2"/>
  <c r="CR14" i="2"/>
  <c r="CF14" i="2"/>
  <c r="CN549" i="2"/>
  <c r="CZ549" i="2"/>
  <c r="CP343" i="2"/>
  <c r="DB343" i="2"/>
  <c r="CJ433" i="2"/>
  <c r="CV433" i="2"/>
  <c r="CX240" i="2"/>
  <c r="CL240" i="2"/>
  <c r="CI223" i="2"/>
  <c r="CU223" i="2"/>
  <c r="CQ499" i="2"/>
  <c r="DC499" i="2"/>
  <c r="CH536" i="2"/>
  <c r="CT536" i="2"/>
  <c r="CJ558" i="2"/>
  <c r="CV558" i="2"/>
  <c r="CT209" i="2"/>
  <c r="CH209" i="2"/>
  <c r="CT328" i="2"/>
  <c r="CH328" i="2"/>
  <c r="CF556" i="2"/>
  <c r="CR556" i="2"/>
  <c r="CQ374" i="2"/>
  <c r="DC374" i="2"/>
  <c r="CV112" i="2"/>
  <c r="CJ112" i="2"/>
  <c r="CV264" i="2"/>
  <c r="CJ264" i="2"/>
  <c r="CN163" i="2"/>
  <c r="CZ163" i="2"/>
  <c r="CH194" i="2"/>
  <c r="CT194" i="2"/>
  <c r="CM197" i="2"/>
  <c r="CY197" i="2"/>
  <c r="CI71" i="2"/>
  <c r="CU71" i="2"/>
  <c r="CJ226" i="2"/>
  <c r="CV226" i="2"/>
  <c r="CI70" i="2"/>
  <c r="CU70" i="2"/>
  <c r="DC304" i="2"/>
  <c r="CQ304" i="2"/>
  <c r="DB362" i="2"/>
  <c r="CP362" i="2"/>
  <c r="DA417" i="2"/>
  <c r="CO417" i="2"/>
  <c r="CY479" i="2"/>
  <c r="CM479" i="2"/>
  <c r="CG411" i="2"/>
  <c r="CS411" i="2"/>
  <c r="CW434" i="2"/>
  <c r="CK434" i="2"/>
  <c r="CM497" i="2"/>
  <c r="CY497" i="2"/>
  <c r="CJ298" i="2"/>
  <c r="CV298" i="2"/>
  <c r="CM116" i="2"/>
  <c r="CY116" i="2"/>
  <c r="DA239" i="2"/>
  <c r="CO239" i="2"/>
  <c r="CG210" i="2"/>
  <c r="CS210" i="2"/>
  <c r="CR443" i="2"/>
  <c r="CF443" i="2"/>
  <c r="CT196" i="2"/>
  <c r="CH196" i="2"/>
  <c r="CX179" i="2"/>
  <c r="CL179" i="2"/>
  <c r="CL287" i="2"/>
  <c r="CX287" i="2"/>
  <c r="CL34" i="2"/>
  <c r="CX34" i="2"/>
  <c r="CI337" i="2"/>
  <c r="CU337" i="2"/>
  <c r="CV377" i="2"/>
  <c r="CJ377" i="2"/>
  <c r="CM247" i="2"/>
  <c r="CY247" i="2"/>
  <c r="CN368" i="2"/>
  <c r="CZ368" i="2"/>
  <c r="DB555" i="2"/>
  <c r="CP555" i="2"/>
  <c r="CN289" i="2"/>
  <c r="CZ289" i="2"/>
  <c r="CP448" i="2"/>
  <c r="DB448" i="2"/>
  <c r="CU488" i="2"/>
  <c r="CI488" i="2"/>
  <c r="CO489" i="2"/>
  <c r="DA489" i="2"/>
  <c r="CF114" i="2"/>
  <c r="CR114" i="2"/>
  <c r="CN465" i="2"/>
  <c r="CZ465" i="2"/>
  <c r="CY221" i="2"/>
  <c r="CM221" i="2"/>
  <c r="CQ123" i="2"/>
  <c r="DC123" i="2"/>
  <c r="CK8" i="2"/>
  <c r="CW8" i="2"/>
  <c r="CT372" i="2"/>
  <c r="CH372" i="2"/>
  <c r="CX551" i="2"/>
  <c r="CL551" i="2"/>
  <c r="CH476" i="2"/>
  <c r="CT476" i="2"/>
  <c r="CV191" i="2"/>
  <c r="CJ191" i="2"/>
  <c r="CK404" i="2"/>
  <c r="CW404" i="2"/>
  <c r="CT564" i="2"/>
  <c r="CH564" i="2"/>
  <c r="CZ384" i="2"/>
  <c r="CN384" i="2"/>
  <c r="CK429" i="2"/>
  <c r="CW429" i="2"/>
  <c r="CK462" i="2"/>
  <c r="CW462" i="2"/>
  <c r="CU550" i="2"/>
  <c r="CI550" i="2"/>
  <c r="CZ442" i="2"/>
  <c r="CN442" i="2"/>
  <c r="CH168" i="2"/>
  <c r="CT168" i="2"/>
  <c r="DB97" i="2"/>
  <c r="CP97" i="2"/>
  <c r="CN472" i="2"/>
  <c r="CZ472" i="2"/>
  <c r="CS463" i="2"/>
  <c r="CG463" i="2"/>
  <c r="CR222" i="2"/>
  <c r="CF222" i="2"/>
  <c r="CK35" i="2"/>
  <c r="CW35" i="2"/>
  <c r="CV38" i="2"/>
  <c r="CJ38" i="2"/>
  <c r="CL320" i="2"/>
  <c r="CX320" i="2"/>
  <c r="CF204" i="2"/>
  <c r="CR204" i="2"/>
  <c r="CX199" i="2"/>
  <c r="CL199" i="2"/>
  <c r="DA201" i="2"/>
  <c r="CO201" i="2"/>
  <c r="CG397" i="2"/>
  <c r="CS397" i="2"/>
  <c r="CK51" i="2"/>
  <c r="CW51" i="2"/>
  <c r="CV11" i="2"/>
  <c r="CJ11" i="2"/>
  <c r="CO549" i="2"/>
  <c r="DA549" i="2"/>
  <c r="CR343" i="2"/>
  <c r="CF343" i="2"/>
  <c r="CV174" i="2"/>
  <c r="CJ174" i="2"/>
  <c r="CN240" i="2"/>
  <c r="CZ240" i="2"/>
  <c r="CL216" i="2"/>
  <c r="CX216" i="2"/>
  <c r="CJ499" i="2"/>
  <c r="CV499" i="2"/>
  <c r="CQ242" i="2"/>
  <c r="DC242" i="2"/>
  <c r="DB536" i="2"/>
  <c r="CP536" i="2"/>
  <c r="CN127" i="2"/>
  <c r="CZ127" i="2"/>
  <c r="CN457" i="2"/>
  <c r="CZ457" i="2"/>
  <c r="CP558" i="2"/>
  <c r="DB558" i="2"/>
  <c r="CG528" i="2"/>
  <c r="CS528" i="2"/>
  <c r="CH103" i="2"/>
  <c r="CT103" i="2"/>
  <c r="CW326" i="2"/>
  <c r="CK326" i="2"/>
  <c r="CP220" i="2"/>
  <c r="DB220" i="2"/>
  <c r="CQ214" i="2"/>
  <c r="DC214" i="2"/>
  <c r="DC464" i="2"/>
  <c r="CQ464" i="2"/>
  <c r="CJ556" i="2"/>
  <c r="CV556" i="2"/>
  <c r="CO562" i="2"/>
  <c r="DA562" i="2"/>
  <c r="CM510" i="2"/>
  <c r="CY510" i="2"/>
  <c r="CW260" i="2"/>
  <c r="CK260" i="2"/>
  <c r="CI477" i="2"/>
  <c r="CU477" i="2"/>
  <c r="CZ248" i="2"/>
  <c r="CN248" i="2"/>
  <c r="CO389" i="2"/>
  <c r="DA389" i="2"/>
  <c r="CF264" i="2"/>
  <c r="CR264" i="2"/>
  <c r="CP28" i="2"/>
  <c r="DB28" i="2"/>
  <c r="CM305" i="2"/>
  <c r="CY305" i="2"/>
  <c r="CY335" i="2"/>
  <c r="CM335" i="2"/>
  <c r="CS29" i="2"/>
  <c r="CG29" i="2"/>
  <c r="CK197" i="2"/>
  <c r="CW197" i="2"/>
  <c r="CS47" i="2"/>
  <c r="CG47" i="2"/>
  <c r="CY226" i="2"/>
  <c r="CM226" i="2"/>
  <c r="DA30" i="2"/>
  <c r="CO30" i="2"/>
  <c r="CM70" i="2"/>
  <c r="CY70" i="2"/>
  <c r="CS79" i="2"/>
  <c r="CG79" i="2"/>
  <c r="CH304" i="2"/>
  <c r="CT304" i="2"/>
  <c r="CK273" i="2"/>
  <c r="CW273" i="2"/>
  <c r="CX362" i="2"/>
  <c r="CL362" i="2"/>
  <c r="CJ92" i="2"/>
  <c r="CV92" i="2"/>
  <c r="CJ136" i="2"/>
  <c r="CV136" i="2"/>
  <c r="CP347" i="2"/>
  <c r="DB347" i="2"/>
  <c r="CI431" i="2"/>
  <c r="CU431" i="2"/>
  <c r="CF42" i="2"/>
  <c r="CR42" i="2"/>
  <c r="CJ434" i="2"/>
  <c r="CV434" i="2"/>
  <c r="CH232" i="2"/>
  <c r="CT232" i="2"/>
  <c r="CL407" i="2"/>
  <c r="CX407" i="2"/>
  <c r="CU285" i="2"/>
  <c r="CI285" i="2"/>
  <c r="CS509" i="2"/>
  <c r="CG509" i="2"/>
  <c r="CH526" i="2"/>
  <c r="CT526" i="2"/>
  <c r="CV134" i="2"/>
  <c r="CJ134" i="2"/>
  <c r="CI327" i="2"/>
  <c r="CU327" i="2"/>
  <c r="CG481" i="2"/>
  <c r="CS481" i="2"/>
  <c r="CM56" i="2"/>
  <c r="CY56" i="2"/>
  <c r="CV244" i="2"/>
  <c r="CJ244" i="2"/>
  <c r="CW443" i="2"/>
  <c r="CK443" i="2"/>
  <c r="CI27" i="2"/>
  <c r="CU27" i="2"/>
  <c r="CF310" i="2"/>
  <c r="CR310" i="2"/>
  <c r="DB196" i="2"/>
  <c r="CP196" i="2"/>
  <c r="CH219" i="2"/>
  <c r="CT219" i="2"/>
  <c r="CW179" i="2"/>
  <c r="CK179" i="2"/>
  <c r="CH283" i="2"/>
  <c r="CT283" i="2"/>
  <c r="CM189" i="2"/>
  <c r="CY189" i="2"/>
  <c r="CL121" i="2"/>
  <c r="CX121" i="2"/>
  <c r="DB544" i="2"/>
  <c r="CP544" i="2"/>
  <c r="CM34" i="2"/>
  <c r="CY34" i="2"/>
  <c r="DA129" i="2"/>
  <c r="CO129" i="2"/>
  <c r="CS337" i="2"/>
  <c r="CG337" i="2"/>
  <c r="CI403" i="2"/>
  <c r="CU403" i="2"/>
  <c r="CG176" i="2"/>
  <c r="CS176" i="2"/>
  <c r="CN445" i="2"/>
  <c r="CZ445" i="2"/>
  <c r="CL377" i="2"/>
  <c r="CX377" i="2"/>
  <c r="CM303" i="2"/>
  <c r="CY303" i="2"/>
  <c r="CI152" i="2"/>
  <c r="CU152" i="2"/>
  <c r="CO495" i="2"/>
  <c r="DA495" i="2"/>
  <c r="CI247" i="2"/>
  <c r="CU247" i="2"/>
  <c r="CW478" i="2"/>
  <c r="CK478" i="2"/>
  <c r="CF456" i="2"/>
  <c r="CR456" i="2"/>
  <c r="CI269" i="2"/>
  <c r="CU269" i="2"/>
  <c r="CX368" i="2"/>
  <c r="CL368" i="2"/>
  <c r="CJ454" i="2"/>
  <c r="CV454" i="2"/>
  <c r="CS316" i="2"/>
  <c r="CG316" i="2"/>
  <c r="CL410" i="2"/>
  <c r="CX410" i="2"/>
  <c r="DB519" i="2"/>
  <c r="CP519" i="2"/>
  <c r="CW487" i="2"/>
  <c r="CK487" i="2"/>
  <c r="DA555" i="2"/>
  <c r="CO555" i="2"/>
  <c r="CP301" i="2"/>
  <c r="DB301" i="2"/>
  <c r="CV525" i="2"/>
  <c r="CJ525" i="2"/>
  <c r="CK95" i="2"/>
  <c r="CW95" i="2"/>
  <c r="CG291" i="2"/>
  <c r="CS291" i="2"/>
  <c r="CK289" i="2"/>
  <c r="CW289" i="2"/>
  <c r="CS451" i="2"/>
  <c r="CG451" i="2"/>
  <c r="CL54" i="2"/>
  <c r="CX54" i="2"/>
  <c r="CO338" i="2"/>
  <c r="DA338" i="2"/>
  <c r="CO170" i="2"/>
  <c r="DA170" i="2"/>
  <c r="CG448" i="2"/>
  <c r="CS448" i="2"/>
  <c r="CK202" i="2"/>
  <c r="CW202" i="2"/>
  <c r="CP184" i="2"/>
  <c r="DB184" i="2"/>
  <c r="CS375" i="2"/>
  <c r="CG375" i="2"/>
  <c r="CV31" i="2"/>
  <c r="CJ31" i="2"/>
  <c r="CF396" i="2"/>
  <c r="CR396" i="2"/>
  <c r="CL488" i="2"/>
  <c r="CX488" i="2"/>
  <c r="CW21" i="2"/>
  <c r="CK21" i="2"/>
  <c r="CL484" i="2"/>
  <c r="CX484" i="2"/>
  <c r="DA74" i="2"/>
  <c r="CO74" i="2"/>
  <c r="DB399" i="2"/>
  <c r="CP399" i="2"/>
  <c r="CF173" i="2"/>
  <c r="CR173" i="2"/>
  <c r="CY409" i="2"/>
  <c r="CM409" i="2"/>
  <c r="CL104" i="2"/>
  <c r="CX104" i="2"/>
  <c r="CP489" i="2"/>
  <c r="DB489" i="2"/>
  <c r="CG466" i="2"/>
  <c r="CS466" i="2"/>
  <c r="CX419" i="2"/>
  <c r="CL419" i="2"/>
  <c r="CF39" i="2"/>
  <c r="CR39" i="2"/>
  <c r="DE39" i="2" s="1"/>
  <c r="CW365" i="2"/>
  <c r="CK365" i="2"/>
  <c r="CZ514" i="2"/>
  <c r="CN514" i="2"/>
  <c r="CN441" i="2"/>
  <c r="CZ441" i="2"/>
  <c r="CL114" i="2"/>
  <c r="CX114" i="2"/>
  <c r="CU188" i="2"/>
  <c r="CI188" i="2"/>
  <c r="CM545" i="2"/>
  <c r="CY545" i="2"/>
  <c r="DA12" i="2"/>
  <c r="CO12" i="2"/>
  <c r="CO82" i="2"/>
  <c r="DA82" i="2"/>
  <c r="DB493" i="2"/>
  <c r="CP493" i="2"/>
  <c r="CM465" i="2"/>
  <c r="CY465" i="2"/>
  <c r="CG494" i="2"/>
  <c r="CS494" i="2"/>
  <c r="CN355" i="2"/>
  <c r="CZ355" i="2"/>
  <c r="CM234" i="2"/>
  <c r="CY234" i="2"/>
  <c r="CM57" i="2"/>
  <c r="CY57" i="2"/>
  <c r="CV429" i="2"/>
  <c r="CJ429" i="2"/>
  <c r="CV140" i="2"/>
  <c r="CJ140" i="2"/>
  <c r="CM472" i="2"/>
  <c r="CY472" i="2"/>
  <c r="CP518" i="2"/>
  <c r="DB518" i="2"/>
  <c r="CJ455" i="2"/>
  <c r="CV455" i="2"/>
  <c r="CZ115" i="2"/>
  <c r="CN115" i="2"/>
  <c r="CW261" i="2"/>
  <c r="CK261" i="2"/>
  <c r="CJ13" i="2"/>
  <c r="CV13" i="2"/>
  <c r="CO11" i="2"/>
  <c r="DA11" i="2"/>
  <c r="CW361" i="2"/>
  <c r="CK361" i="2"/>
  <c r="CM216" i="2"/>
  <c r="CY216" i="2"/>
  <c r="CL536" i="2"/>
  <c r="CX536" i="2"/>
  <c r="CY558" i="2"/>
  <c r="CM558" i="2"/>
  <c r="CG103" i="2"/>
  <c r="CS103" i="2"/>
  <c r="CW220" i="2"/>
  <c r="CK220" i="2"/>
  <c r="CL224" i="2"/>
  <c r="CX224" i="2"/>
  <c r="DC146" i="2"/>
  <c r="CQ146" i="2"/>
  <c r="CG477" i="2"/>
  <c r="CS477" i="2"/>
  <c r="CV148" i="2"/>
  <c r="CJ148" i="2"/>
  <c r="CJ194" i="2"/>
  <c r="CV194" i="2"/>
  <c r="DA313" i="2"/>
  <c r="CO313" i="2"/>
  <c r="CG271" i="2"/>
  <c r="CS271" i="2"/>
  <c r="CK70" i="2"/>
  <c r="CW70" i="2"/>
  <c r="CR304" i="2"/>
  <c r="CF304" i="2"/>
  <c r="CV362" i="2"/>
  <c r="CJ362" i="2"/>
  <c r="CO479" i="2"/>
  <c r="DA479" i="2"/>
  <c r="CN290" i="2"/>
  <c r="CZ290" i="2"/>
  <c r="CK296" i="2"/>
  <c r="CW296" i="2"/>
  <c r="CR509" i="2"/>
  <c r="CF509" i="2"/>
  <c r="CQ210" i="2"/>
  <c r="DC210" i="2"/>
  <c r="CJ443" i="2"/>
  <c r="CV443" i="2"/>
  <c r="CV310" i="2"/>
  <c r="CJ310" i="2"/>
  <c r="CP179" i="2"/>
  <c r="DB179" i="2"/>
  <c r="CV287" i="2"/>
  <c r="CJ287" i="2"/>
  <c r="CF34" i="2"/>
  <c r="CR34" i="2"/>
  <c r="CK445" i="2"/>
  <c r="CW445" i="2"/>
  <c r="CJ478" i="2"/>
  <c r="CV478" i="2"/>
  <c r="CI454" i="2"/>
  <c r="CU454" i="2"/>
  <c r="CK301" i="2"/>
  <c r="CW301" i="2"/>
  <c r="CZ451" i="2"/>
  <c r="CN451" i="2"/>
  <c r="DC396" i="2"/>
  <c r="CQ396" i="2"/>
  <c r="CG173" i="2"/>
  <c r="CS173" i="2"/>
  <c r="CF142" i="2"/>
  <c r="CR142" i="2"/>
  <c r="CQ114" i="2"/>
  <c r="DC114" i="2"/>
  <c r="CK12" i="2"/>
  <c r="CW12" i="2"/>
  <c r="CL465" i="2"/>
  <c r="CX465" i="2"/>
  <c r="CO494" i="2"/>
  <c r="DA494" i="2"/>
  <c r="CN15" i="2"/>
  <c r="CZ15" i="2"/>
  <c r="CP138" i="2"/>
  <c r="DB138" i="2"/>
  <c r="CL227" i="2"/>
  <c r="CX227" i="2"/>
  <c r="CS537" i="2"/>
  <c r="CG537" i="2"/>
  <c r="CV155" i="2"/>
  <c r="CJ155" i="2"/>
  <c r="CL331" i="2"/>
  <c r="CX331" i="2"/>
  <c r="CV183" i="2"/>
  <c r="CJ183" i="2"/>
  <c r="CN141" i="2"/>
  <c r="CZ141" i="2"/>
  <c r="CW412" i="2"/>
  <c r="CK412" i="2"/>
  <c r="CN16" i="2"/>
  <c r="CZ16" i="2"/>
  <c r="CH147" i="2"/>
  <c r="CT147" i="2"/>
  <c r="CL297" i="2"/>
  <c r="CX297" i="2"/>
  <c r="CR159" i="2"/>
  <c r="CF159" i="2"/>
  <c r="CP486" i="2"/>
  <c r="DB486" i="2"/>
  <c r="CO356" i="2"/>
  <c r="DA356" i="2"/>
  <c r="CU564" i="2"/>
  <c r="CI564" i="2"/>
  <c r="CT418" i="2"/>
  <c r="CH418" i="2"/>
  <c r="CQ428" i="2"/>
  <c r="DC428" i="2"/>
  <c r="CU140" i="2"/>
  <c r="CI140" i="2"/>
  <c r="CL542" i="2"/>
  <c r="CX542" i="2"/>
  <c r="CU307" i="2"/>
  <c r="CI307" i="2"/>
  <c r="CO437" i="2"/>
  <c r="DA437" i="2"/>
  <c r="CL508" i="2"/>
  <c r="CX508" i="2"/>
  <c r="CX243" i="2"/>
  <c r="CL243" i="2"/>
  <c r="CL48" i="2"/>
  <c r="CX48" i="2"/>
  <c r="DA345" i="2"/>
  <c r="CO345" i="2"/>
  <c r="DC38" i="2"/>
  <c r="CQ38" i="2"/>
  <c r="DC320" i="2"/>
  <c r="CQ320" i="2"/>
  <c r="CU178" i="2"/>
  <c r="CI178" i="2"/>
  <c r="CX349" i="2"/>
  <c r="CL349" i="2"/>
  <c r="CM523" i="2"/>
  <c r="CY523" i="2"/>
  <c r="CW552" i="2"/>
  <c r="CK552" i="2"/>
  <c r="CS14" i="2"/>
  <c r="CG14" i="2"/>
  <c r="CL402" i="2"/>
  <c r="CX402" i="2"/>
  <c r="DA343" i="2"/>
  <c r="CO343" i="2"/>
  <c r="CR433" i="2"/>
  <c r="CF433" i="2"/>
  <c r="CM240" i="2"/>
  <c r="CY240" i="2"/>
  <c r="CR223" i="2"/>
  <c r="CF223" i="2"/>
  <c r="CK499" i="2"/>
  <c r="CW499" i="2"/>
  <c r="CU286" i="2"/>
  <c r="CI286" i="2"/>
  <c r="CG536" i="2"/>
  <c r="CS536" i="2"/>
  <c r="CJ127" i="2"/>
  <c r="CV127" i="2"/>
  <c r="CO128" i="2"/>
  <c r="DA128" i="2"/>
  <c r="CV382" i="2"/>
  <c r="CJ382" i="2"/>
  <c r="CF326" i="2"/>
  <c r="CR326" i="2"/>
  <c r="CJ220" i="2"/>
  <c r="CV220" i="2"/>
  <c r="DC236" i="2"/>
  <c r="CQ236" i="2"/>
  <c r="CF328" i="2"/>
  <c r="CR328" i="2"/>
  <c r="CH464" i="2"/>
  <c r="CT464" i="2"/>
  <c r="CT491" i="2"/>
  <c r="CH491" i="2"/>
  <c r="CH562" i="2"/>
  <c r="CT562" i="2"/>
  <c r="CL323" i="2"/>
  <c r="CX323" i="2"/>
  <c r="CI260" i="2"/>
  <c r="CU260" i="2"/>
  <c r="CR477" i="2"/>
  <c r="CF477" i="2"/>
  <c r="CI148" i="2"/>
  <c r="CU148" i="2"/>
  <c r="CJ28" i="2"/>
  <c r="CV28" i="2"/>
  <c r="CP284" i="2"/>
  <c r="DB284" i="2"/>
  <c r="CF335" i="2"/>
  <c r="CR335" i="2"/>
  <c r="CO29" i="2"/>
  <c r="DA29" i="2"/>
  <c r="CN197" i="2"/>
  <c r="CZ197" i="2"/>
  <c r="CP111" i="2"/>
  <c r="DB111" i="2"/>
  <c r="CL492" i="2"/>
  <c r="CX492" i="2"/>
  <c r="DA226" i="2"/>
  <c r="CO226" i="2"/>
  <c r="CL144" i="2"/>
  <c r="CX144" i="2"/>
  <c r="CV171" i="2"/>
  <c r="CJ171" i="2"/>
  <c r="CL70" i="2"/>
  <c r="CX70" i="2"/>
  <c r="DC79" i="2"/>
  <c r="CQ79" i="2"/>
  <c r="CG480" i="2"/>
  <c r="CS480" i="2"/>
  <c r="CS304" i="2"/>
  <c r="CG304" i="2"/>
  <c r="CQ273" i="2"/>
  <c r="DC273" i="2"/>
  <c r="CI362" i="2"/>
  <c r="CU362" i="2"/>
  <c r="CX92" i="2"/>
  <c r="CL92" i="2"/>
  <c r="CL136" i="2"/>
  <c r="CX136" i="2"/>
  <c r="CL479" i="2"/>
  <c r="CX479" i="2"/>
  <c r="CS431" i="2"/>
  <c r="CG431" i="2"/>
  <c r="CX513" i="2"/>
  <c r="CL513" i="2"/>
  <c r="CI42" i="2"/>
  <c r="CU42" i="2"/>
  <c r="CL434" i="2"/>
  <c r="CX434" i="2"/>
  <c r="CI233" i="2"/>
  <c r="CU233" i="2"/>
  <c r="CG497" i="2"/>
  <c r="CS497" i="2"/>
  <c r="CU407" i="2"/>
  <c r="CI407" i="2"/>
  <c r="CI298" i="2"/>
  <c r="CU298" i="2"/>
  <c r="CY158" i="2"/>
  <c r="CM158" i="2"/>
  <c r="CJ116" i="2"/>
  <c r="CV116" i="2"/>
  <c r="CF526" i="2"/>
  <c r="CR526" i="2"/>
  <c r="CT134" i="2"/>
  <c r="CH134" i="2"/>
  <c r="CG327" i="2"/>
  <c r="CS327" i="2"/>
  <c r="CQ481" i="2"/>
  <c r="DC481" i="2"/>
  <c r="CJ351" i="2"/>
  <c r="CV351" i="2"/>
  <c r="CH395" i="2"/>
  <c r="CT395" i="2"/>
  <c r="CG27" i="2"/>
  <c r="CS27" i="2"/>
  <c r="DA196" i="2"/>
  <c r="CO196" i="2"/>
  <c r="CF219" i="2"/>
  <c r="CR219" i="2"/>
  <c r="DB559" i="2"/>
  <c r="CP559" i="2"/>
  <c r="CU287" i="2"/>
  <c r="CI287" i="2"/>
  <c r="CO121" i="2"/>
  <c r="DA121" i="2"/>
  <c r="DC34" i="2"/>
  <c r="CQ34" i="2"/>
  <c r="CQ337" i="2"/>
  <c r="DC337" i="2"/>
  <c r="CN403" i="2"/>
  <c r="CZ403" i="2"/>
  <c r="CX456" i="2"/>
  <c r="CL456" i="2"/>
  <c r="CO355" i="2"/>
  <c r="DA355" i="2"/>
  <c r="CL486" i="2"/>
  <c r="CX486" i="2"/>
  <c r="CJ254" i="2"/>
  <c r="CV254" i="2"/>
  <c r="CK234" i="2"/>
  <c r="CW234" i="2"/>
  <c r="CL356" i="2"/>
  <c r="CX356" i="2"/>
  <c r="CN498" i="2"/>
  <c r="CZ498" i="2"/>
  <c r="CQ404" i="2"/>
  <c r="DC404" i="2"/>
  <c r="CI57" i="2"/>
  <c r="CU57" i="2"/>
  <c r="CI384" i="2"/>
  <c r="CU384" i="2"/>
  <c r="CI265" i="2"/>
  <c r="CU265" i="2"/>
  <c r="CS418" i="2"/>
  <c r="CG418" i="2"/>
  <c r="CT475" i="2"/>
  <c r="CH475" i="2"/>
  <c r="DA336" i="2"/>
  <c r="CO336" i="2"/>
  <c r="CG442" i="2"/>
  <c r="CS442" i="2"/>
  <c r="CF168" i="2"/>
  <c r="DD168" i="2" s="1"/>
  <c r="CR168" i="2"/>
  <c r="DE168" i="2" s="1"/>
  <c r="CL169" i="2"/>
  <c r="CX169" i="2"/>
  <c r="CH307" i="2"/>
  <c r="CT307" i="2"/>
  <c r="CM437" i="2"/>
  <c r="CY437" i="2"/>
  <c r="CP33" i="2"/>
  <c r="DB33" i="2"/>
  <c r="CK518" i="2"/>
  <c r="CW518" i="2"/>
  <c r="CS243" i="2"/>
  <c r="CG243" i="2"/>
  <c r="CL446" i="2"/>
  <c r="CX446" i="2"/>
  <c r="CY35" i="2"/>
  <c r="CM35" i="2"/>
  <c r="CQ560" i="2"/>
  <c r="DC560" i="2"/>
  <c r="CO376" i="2"/>
  <c r="DA376" i="2"/>
  <c r="CZ320" i="2"/>
  <c r="CN320" i="2"/>
  <c r="CL204" i="2"/>
  <c r="CX204" i="2"/>
  <c r="CI251" i="2"/>
  <c r="CU251" i="2"/>
  <c r="CF143" i="2"/>
  <c r="CR143" i="2"/>
  <c r="CN349" i="2"/>
  <c r="CZ349" i="2"/>
  <c r="CN469" i="2"/>
  <c r="CZ469" i="2"/>
  <c r="CN51" i="2"/>
  <c r="CZ51" i="2"/>
  <c r="CJ552" i="2"/>
  <c r="CV552" i="2"/>
  <c r="CO426" i="2"/>
  <c r="DA426" i="2"/>
  <c r="DB402" i="2"/>
  <c r="CP402" i="2"/>
  <c r="CM343" i="2"/>
  <c r="CY343" i="2"/>
  <c r="CP58" i="2"/>
  <c r="DB58" i="2"/>
  <c r="CU548" i="2"/>
  <c r="CI548" i="2"/>
  <c r="CG75" i="2"/>
  <c r="CS75" i="2"/>
  <c r="CU541" i="2"/>
  <c r="CI541" i="2"/>
  <c r="CT499" i="2"/>
  <c r="CH499" i="2"/>
  <c r="CH286" i="2"/>
  <c r="CT286" i="2"/>
  <c r="CH83" i="2"/>
  <c r="CT83" i="2"/>
  <c r="CP367" i="2"/>
  <c r="DB367" i="2"/>
  <c r="CY524" i="2"/>
  <c r="CM524" i="2"/>
  <c r="CO52" i="2"/>
  <c r="DA52" i="2"/>
  <c r="CI517" i="2"/>
  <c r="CU517" i="2"/>
  <c r="CP382" i="2"/>
  <c r="DB382" i="2"/>
  <c r="CL453" i="2"/>
  <c r="CX453" i="2"/>
  <c r="CQ326" i="2"/>
  <c r="DC326" i="2"/>
  <c r="CL43" i="2"/>
  <c r="CX43" i="2"/>
  <c r="CM330" i="2"/>
  <c r="CY330" i="2"/>
  <c r="CU214" i="2"/>
  <c r="CI214" i="2"/>
  <c r="CH408" i="2"/>
  <c r="CT408" i="2"/>
  <c r="CX205" i="2"/>
  <c r="CL205" i="2"/>
  <c r="CK556" i="2"/>
  <c r="CW556" i="2"/>
  <c r="CG562" i="2"/>
  <c r="CS562" i="2"/>
  <c r="CX379" i="2"/>
  <c r="CL379" i="2"/>
  <c r="CP374" i="2"/>
  <c r="DB374" i="2"/>
  <c r="CM470" i="2"/>
  <c r="CY470" i="2"/>
  <c r="CQ477" i="2"/>
  <c r="DC477" i="2"/>
  <c r="CF112" i="2"/>
  <c r="CR112" i="2"/>
  <c r="DA190" i="2"/>
  <c r="CO190" i="2"/>
  <c r="CT148" i="2"/>
  <c r="CH148" i="2"/>
  <c r="CN212" i="2"/>
  <c r="CZ212" i="2"/>
  <c r="CI28" i="2"/>
  <c r="CU28" i="2"/>
  <c r="CH305" i="2"/>
  <c r="CT305" i="2"/>
  <c r="CG163" i="2"/>
  <c r="CS163" i="2"/>
  <c r="CO335" i="2"/>
  <c r="DA335" i="2"/>
  <c r="DB421" i="2"/>
  <c r="CP421" i="2"/>
  <c r="CV156" i="2"/>
  <c r="CJ156" i="2"/>
  <c r="DA197" i="2"/>
  <c r="CO197" i="2"/>
  <c r="DB473" i="2"/>
  <c r="CP473" i="2"/>
  <c r="CF71" i="2"/>
  <c r="CR71" i="2"/>
  <c r="CZ47" i="2"/>
  <c r="CN47" i="2"/>
  <c r="DC271" i="2"/>
  <c r="CQ271" i="2"/>
  <c r="CI211" i="2"/>
  <c r="CU211" i="2"/>
  <c r="CP60" i="2"/>
  <c r="DB60" i="2"/>
  <c r="CZ70" i="2"/>
  <c r="CN70" i="2"/>
  <c r="DA79" i="2"/>
  <c r="CO79" i="2"/>
  <c r="CR100" i="2"/>
  <c r="CF100" i="2"/>
  <c r="CQ280" i="2"/>
  <c r="DC280" i="2"/>
  <c r="CU563" i="2"/>
  <c r="CI563" i="2"/>
  <c r="CN520" i="2"/>
  <c r="CZ520" i="2"/>
  <c r="CM92" i="2"/>
  <c r="CY92" i="2"/>
  <c r="CI136" i="2"/>
  <c r="CU136" i="2"/>
  <c r="CF347" i="2"/>
  <c r="CR347" i="2"/>
  <c r="CH355" i="2"/>
  <c r="CT355" i="2"/>
  <c r="CJ486" i="2"/>
  <c r="CV486" i="2"/>
  <c r="CK254" i="2"/>
  <c r="CW254" i="2"/>
  <c r="CH234" i="2"/>
  <c r="CT234" i="2"/>
  <c r="CV356" i="2"/>
  <c r="CJ356" i="2"/>
  <c r="CO498" i="2"/>
  <c r="DA498" i="2"/>
  <c r="CI404" i="2"/>
  <c r="CU404" i="2"/>
  <c r="CH57" i="2"/>
  <c r="CT57" i="2"/>
  <c r="CT384" i="2"/>
  <c r="CH384" i="2"/>
  <c r="CT187" i="2"/>
  <c r="CH187" i="2"/>
  <c r="CL86" i="2"/>
  <c r="CX86" i="2"/>
  <c r="CG550" i="2"/>
  <c r="CS550" i="2"/>
  <c r="DA358" i="2"/>
  <c r="CO358" i="2"/>
  <c r="CM357" i="2"/>
  <c r="CY357" i="2"/>
  <c r="CW542" i="2"/>
  <c r="CK542" i="2"/>
  <c r="CS307" i="2"/>
  <c r="CG307" i="2"/>
  <c r="CN437" i="2"/>
  <c r="CZ437" i="2"/>
  <c r="CK33" i="2"/>
  <c r="CW33" i="2"/>
  <c r="CV518" i="2"/>
  <c r="CJ518" i="2"/>
  <c r="CR243" i="2"/>
  <c r="CF243" i="2"/>
  <c r="CP446" i="2"/>
  <c r="DB446" i="2"/>
  <c r="CO35" i="2"/>
  <c r="DA35" i="2"/>
  <c r="CP560" i="2"/>
  <c r="DB560" i="2"/>
  <c r="CL376" i="2"/>
  <c r="CX376" i="2"/>
  <c r="CK320" i="2"/>
  <c r="CW320" i="2"/>
  <c r="CN204" i="2"/>
  <c r="CZ204" i="2"/>
  <c r="CT251" i="2"/>
  <c r="CH251" i="2"/>
  <c r="CP143" i="2"/>
  <c r="DB143" i="2"/>
  <c r="CM349" i="2"/>
  <c r="CY349" i="2"/>
  <c r="DA469" i="2"/>
  <c r="CO469" i="2"/>
  <c r="CH51" i="2"/>
  <c r="CT51" i="2"/>
  <c r="CH11" i="2"/>
  <c r="CT11" i="2"/>
  <c r="CU549" i="2"/>
  <c r="CI549" i="2"/>
  <c r="CW132" i="2"/>
  <c r="CK132" i="2"/>
  <c r="CI361" i="2"/>
  <c r="CU361" i="2"/>
  <c r="CL174" i="2"/>
  <c r="CX174" i="2"/>
  <c r="CJ150" i="2"/>
  <c r="CV150" i="2"/>
  <c r="CW75" i="2"/>
  <c r="CK75" i="2"/>
  <c r="CT541" i="2"/>
  <c r="CH541" i="2"/>
  <c r="CZ499" i="2"/>
  <c r="CN499" i="2"/>
  <c r="CG286" i="2"/>
  <c r="CS286" i="2"/>
  <c r="CM83" i="2"/>
  <c r="CY83" i="2"/>
  <c r="CW367" i="2"/>
  <c r="CK367" i="2"/>
  <c r="CI267" i="2"/>
  <c r="CU267" i="2"/>
  <c r="CP457" i="2"/>
  <c r="DB457" i="2"/>
  <c r="DC558" i="2"/>
  <c r="CQ558" i="2"/>
  <c r="CP90" i="2"/>
  <c r="DB90" i="2"/>
  <c r="CH538" i="2"/>
  <c r="CT538" i="2"/>
  <c r="CY245" i="2"/>
  <c r="CM245" i="2"/>
  <c r="CP45" i="2"/>
  <c r="DB45" i="2"/>
  <c r="CH220" i="2"/>
  <c r="CT220" i="2"/>
  <c r="CY236" i="2"/>
  <c r="CM236" i="2"/>
  <c r="CN157" i="2"/>
  <c r="CZ157" i="2"/>
  <c r="CP464" i="2"/>
  <c r="DB464" i="2"/>
  <c r="CQ491" i="2"/>
  <c r="DC491" i="2"/>
  <c r="CY137" i="2"/>
  <c r="CM137" i="2"/>
  <c r="CR146" i="2"/>
  <c r="CF146" i="2"/>
  <c r="CN379" i="2"/>
  <c r="CZ379" i="2"/>
  <c r="CW374" i="2"/>
  <c r="CK374" i="2"/>
  <c r="CZ470" i="2"/>
  <c r="CN470" i="2"/>
  <c r="CS373" i="2"/>
  <c r="CG373" i="2"/>
  <c r="CI248" i="2"/>
  <c r="CU248" i="2"/>
  <c r="CK389" i="2"/>
  <c r="CW389" i="2"/>
  <c r="DB193" i="2"/>
  <c r="CP193" i="2"/>
  <c r="CG28" i="2"/>
  <c r="CS28" i="2"/>
  <c r="CG305" i="2"/>
  <c r="CS305" i="2"/>
  <c r="CP107" i="2"/>
  <c r="DB107" i="2"/>
  <c r="CL335" i="2"/>
  <c r="CX335" i="2"/>
  <c r="CV421" i="2"/>
  <c r="CJ421" i="2"/>
  <c r="CU156" i="2"/>
  <c r="CI156" i="2"/>
  <c r="CK131" i="2"/>
  <c r="CW131" i="2"/>
  <c r="CN460" i="2"/>
  <c r="CZ460" i="2"/>
  <c r="CQ111" i="2"/>
  <c r="DC111" i="2"/>
  <c r="CM177" i="2"/>
  <c r="CY177" i="2"/>
  <c r="CX271" i="2"/>
  <c r="CL271" i="2"/>
  <c r="CH211" i="2"/>
  <c r="CT211" i="2"/>
  <c r="CS60" i="2"/>
  <c r="CG60" i="2"/>
  <c r="DB70" i="2"/>
  <c r="CP70" i="2"/>
  <c r="DB79" i="2"/>
  <c r="CP79" i="2"/>
  <c r="CL100" i="2"/>
  <c r="CX100" i="2"/>
  <c r="CM304" i="2"/>
  <c r="CY304" i="2"/>
  <c r="CT280" i="2"/>
  <c r="CH280" i="2"/>
  <c r="CF253" i="2"/>
  <c r="CR253" i="2"/>
  <c r="CT563" i="2"/>
  <c r="CH563" i="2"/>
  <c r="CG362" i="2"/>
  <c r="CS362" i="2"/>
  <c r="CJ8" i="2"/>
  <c r="CV8" i="2"/>
  <c r="CU486" i="2"/>
  <c r="CI486" i="2"/>
  <c r="CU254" i="2"/>
  <c r="CI254" i="2"/>
  <c r="CG234" i="2"/>
  <c r="CS234" i="2"/>
  <c r="CS500" i="2"/>
  <c r="CG500" i="2"/>
  <c r="CT404" i="2"/>
  <c r="CH404" i="2"/>
  <c r="CG57" i="2"/>
  <c r="CS57" i="2"/>
  <c r="CG384" i="2"/>
  <c r="CS384" i="2"/>
  <c r="CG187" i="2"/>
  <c r="CS187" i="2"/>
  <c r="CG475" i="2"/>
  <c r="CS475" i="2"/>
  <c r="CW336" i="2"/>
  <c r="CK336" i="2"/>
  <c r="CN357" i="2"/>
  <c r="CZ357" i="2"/>
  <c r="CQ169" i="2"/>
  <c r="DC169" i="2"/>
  <c r="CK561" i="2"/>
  <c r="CW561" i="2"/>
  <c r="CM33" i="2"/>
  <c r="CY33" i="2"/>
  <c r="CM120" i="2"/>
  <c r="CY120" i="2"/>
  <c r="CS455" i="2"/>
  <c r="CG455" i="2"/>
  <c r="CN511" i="2"/>
  <c r="CZ511" i="2"/>
  <c r="CY376" i="2"/>
  <c r="CM376" i="2"/>
  <c r="CJ320" i="2"/>
  <c r="CV320" i="2"/>
  <c r="CM204" i="2"/>
  <c r="CY204" i="2"/>
  <c r="CW178" i="2"/>
  <c r="CK178" i="2"/>
  <c r="CZ199" i="2"/>
  <c r="CN199" i="2"/>
  <c r="CW143" i="2"/>
  <c r="CK143" i="2"/>
  <c r="DB422" i="2"/>
  <c r="CP422" i="2"/>
  <c r="CP349" i="2"/>
  <c r="DB349" i="2"/>
  <c r="CF13" i="2"/>
  <c r="DD13" i="2" s="1"/>
  <c r="CR13" i="2"/>
  <c r="DE13" i="2" s="1"/>
  <c r="CU469" i="2"/>
  <c r="CI469" i="2"/>
  <c r="CV523" i="2"/>
  <c r="CJ523" i="2"/>
  <c r="CG51" i="2"/>
  <c r="CS51" i="2"/>
  <c r="CV317" i="2"/>
  <c r="CJ317" i="2"/>
  <c r="CZ552" i="2"/>
  <c r="CN552" i="2"/>
  <c r="CS11" i="2"/>
  <c r="CG11" i="2"/>
  <c r="CI426" i="2"/>
  <c r="CU426" i="2"/>
  <c r="CT549" i="2"/>
  <c r="CH549" i="2"/>
  <c r="CJ402" i="2"/>
  <c r="CV402" i="2"/>
  <c r="CP132" i="2"/>
  <c r="DB132" i="2"/>
  <c r="CZ343" i="2"/>
  <c r="CN343" i="2"/>
  <c r="DB361" i="2"/>
  <c r="CP361" i="2"/>
  <c r="CM174" i="2"/>
  <c r="CY174" i="2"/>
  <c r="CO548" i="2"/>
  <c r="DA548" i="2"/>
  <c r="CI150" i="2"/>
  <c r="CU150" i="2"/>
  <c r="CF75" i="2"/>
  <c r="CR75" i="2"/>
  <c r="CO223" i="2"/>
  <c r="DA223" i="2"/>
  <c r="CG541" i="2"/>
  <c r="CS541" i="2"/>
  <c r="CF436" i="2"/>
  <c r="CR436" i="2"/>
  <c r="CX499" i="2"/>
  <c r="CL499" i="2"/>
  <c r="CM161" i="2"/>
  <c r="CY161" i="2"/>
  <c r="CF286" i="2"/>
  <c r="CR286" i="2"/>
  <c r="CJ242" i="2"/>
  <c r="CV242" i="2"/>
  <c r="CO83" i="2"/>
  <c r="DA83" i="2"/>
  <c r="CO536" i="2"/>
  <c r="DA536" i="2"/>
  <c r="CJ367" i="2"/>
  <c r="CV367" i="2"/>
  <c r="CH267" i="2"/>
  <c r="CT267" i="2"/>
  <c r="CG524" i="2"/>
  <c r="CS524" i="2"/>
  <c r="CW457" i="2"/>
  <c r="CK457" i="2"/>
  <c r="CJ52" i="2"/>
  <c r="CV52" i="2"/>
  <c r="CO558" i="2"/>
  <c r="DA558" i="2"/>
  <c r="CF517" i="2"/>
  <c r="CR517" i="2"/>
  <c r="DE517" i="2" s="1"/>
  <c r="CK90" i="2"/>
  <c r="CW90" i="2"/>
  <c r="CZ382" i="2"/>
  <c r="CN382" i="2"/>
  <c r="CG538" i="2"/>
  <c r="CS538" i="2"/>
  <c r="CQ453" i="2"/>
  <c r="DC453" i="2"/>
  <c r="CL245" i="2"/>
  <c r="CX245" i="2"/>
  <c r="CH326" i="2"/>
  <c r="CT326" i="2"/>
  <c r="CK45" i="2"/>
  <c r="CW45" i="2"/>
  <c r="CK43" i="2"/>
  <c r="CW43" i="2"/>
  <c r="CS220" i="2"/>
  <c r="CG220" i="2"/>
  <c r="CR330" i="2"/>
  <c r="CF330" i="2"/>
  <c r="CO236" i="2"/>
  <c r="DA236" i="2"/>
  <c r="CM214" i="2"/>
  <c r="CY214" i="2"/>
  <c r="CU157" i="2"/>
  <c r="CI157" i="2"/>
  <c r="CR408" i="2"/>
  <c r="CF408" i="2"/>
  <c r="CZ464" i="2"/>
  <c r="CN464" i="2"/>
  <c r="CK205" i="2"/>
  <c r="CW205" i="2"/>
  <c r="CK491" i="2"/>
  <c r="CW491" i="2"/>
  <c r="DA556" i="2"/>
  <c r="CO556" i="2"/>
  <c r="CS137" i="2"/>
  <c r="CG137" i="2"/>
  <c r="CJ562" i="2"/>
  <c r="CV562" i="2"/>
  <c r="CL146" i="2"/>
  <c r="CX146" i="2"/>
  <c r="CM379" i="2"/>
  <c r="CY379" i="2"/>
  <c r="CO510" i="2"/>
  <c r="DA510" i="2"/>
  <c r="CV374" i="2"/>
  <c r="CJ374" i="2"/>
  <c r="CO64" i="2"/>
  <c r="DA64" i="2"/>
  <c r="CO470" i="2"/>
  <c r="DA470" i="2"/>
  <c r="CW477" i="2"/>
  <c r="CK477" i="2"/>
  <c r="CF373" i="2"/>
  <c r="CR373" i="2"/>
  <c r="CN112" i="2"/>
  <c r="CZ112" i="2"/>
  <c r="CH248" i="2"/>
  <c r="CT248" i="2"/>
  <c r="CJ190" i="2"/>
  <c r="CV190" i="2"/>
  <c r="CJ389" i="2"/>
  <c r="CV389" i="2"/>
  <c r="CR148" i="2"/>
  <c r="CF148" i="2"/>
  <c r="CI193" i="2"/>
  <c r="CU193" i="2"/>
  <c r="CF212" i="2"/>
  <c r="CR212" i="2"/>
  <c r="CF28" i="2"/>
  <c r="CR28" i="2"/>
  <c r="CV294" i="2"/>
  <c r="CJ294" i="2"/>
  <c r="CR305" i="2"/>
  <c r="CF305" i="2"/>
  <c r="CT163" i="2"/>
  <c r="CH163" i="2"/>
  <c r="CT107" i="2"/>
  <c r="CH107" i="2"/>
  <c r="CN335" i="2"/>
  <c r="CZ335" i="2"/>
  <c r="CF153" i="2"/>
  <c r="CR153" i="2"/>
  <c r="CI421" i="2"/>
  <c r="CU421" i="2"/>
  <c r="CI29" i="2"/>
  <c r="CU29" i="2"/>
  <c r="CH156" i="2"/>
  <c r="CT156" i="2"/>
  <c r="CJ131" i="2"/>
  <c r="CV131" i="2"/>
  <c r="DB197" i="2"/>
  <c r="CP197" i="2"/>
  <c r="DA460" i="2"/>
  <c r="CO460" i="2"/>
  <c r="CQ473" i="2"/>
  <c r="DC473" i="2"/>
  <c r="CJ111" i="2"/>
  <c r="CV111" i="2"/>
  <c r="DA71" i="2"/>
  <c r="CO71" i="2"/>
  <c r="CK177" i="2"/>
  <c r="CW177" i="2"/>
  <c r="CW47" i="2"/>
  <c r="CK47" i="2"/>
  <c r="CZ271" i="2"/>
  <c r="CN271" i="2"/>
  <c r="CV468" i="2"/>
  <c r="CJ468" i="2"/>
  <c r="CG211" i="2"/>
  <c r="CS211" i="2"/>
  <c r="CM144" i="2"/>
  <c r="CY144" i="2"/>
  <c r="CQ60" i="2"/>
  <c r="DC60" i="2"/>
  <c r="CR171" i="2"/>
  <c r="CF171" i="2"/>
  <c r="DC70" i="2"/>
  <c r="CQ70" i="2"/>
  <c r="CL530" i="2"/>
  <c r="CX530" i="2"/>
  <c r="CX79" i="2"/>
  <c r="CL79" i="2"/>
  <c r="CJ480" i="2"/>
  <c r="CV480" i="2"/>
  <c r="CS100" i="2"/>
  <c r="CG100" i="2"/>
  <c r="CN304" i="2"/>
  <c r="CZ304" i="2"/>
  <c r="CG280" i="2"/>
  <c r="CS280" i="2"/>
  <c r="CT253" i="2"/>
  <c r="CH253" i="2"/>
  <c r="CS563" i="2"/>
  <c r="CG563" i="2"/>
  <c r="CF362" i="2"/>
  <c r="CR362" i="2"/>
  <c r="CO520" i="2"/>
  <c r="DA520" i="2"/>
  <c r="CG39" i="2"/>
  <c r="CS39" i="2"/>
  <c r="CI78" i="2"/>
  <c r="CU78" i="2"/>
  <c r="CN124" i="2"/>
  <c r="CZ124" i="2"/>
  <c r="CN535" i="2"/>
  <c r="CZ535" i="2"/>
  <c r="CT329" i="2"/>
  <c r="CH329" i="2"/>
  <c r="DB24" i="2"/>
  <c r="CP24" i="2"/>
  <c r="CP49" i="2"/>
  <c r="DB49" i="2"/>
  <c r="CY8" i="2"/>
  <c r="CM8" i="2"/>
  <c r="CG67" i="2"/>
  <c r="CS67" i="2"/>
  <c r="CJ404" i="2"/>
  <c r="CV404" i="2"/>
  <c r="CW461" i="2"/>
  <c r="CK461" i="2"/>
  <c r="CH550" i="2"/>
  <c r="CT550" i="2"/>
  <c r="CS390" i="2"/>
  <c r="CG390" i="2"/>
  <c r="CF463" i="2"/>
  <c r="CR463" i="2"/>
  <c r="CW222" i="2"/>
  <c r="CK222" i="2"/>
  <c r="CS560" i="2"/>
  <c r="CG560" i="2"/>
  <c r="CJ506" i="2"/>
  <c r="CV506" i="2"/>
  <c r="CP201" i="2"/>
  <c r="DB201" i="2"/>
  <c r="CG99" i="2"/>
  <c r="CS99" i="2"/>
  <c r="CF402" i="2"/>
  <c r="CR402" i="2"/>
  <c r="CK548" i="2"/>
  <c r="CW548" i="2"/>
  <c r="CZ449" i="2"/>
  <c r="CN449" i="2"/>
  <c r="CZ524" i="2"/>
  <c r="CN524" i="2"/>
  <c r="CF528" i="2"/>
  <c r="CR528" i="2"/>
  <c r="CV326" i="2"/>
  <c r="CJ326" i="2"/>
  <c r="CR229" i="2"/>
  <c r="CF229" i="2"/>
  <c r="CI464" i="2"/>
  <c r="CU464" i="2"/>
  <c r="CI562" i="2"/>
  <c r="CU562" i="2"/>
  <c r="CJ260" i="2"/>
  <c r="CV260" i="2"/>
  <c r="CR9" i="2"/>
  <c r="CF9" i="2"/>
  <c r="DA163" i="2"/>
  <c r="CO163" i="2"/>
  <c r="CX197" i="2"/>
  <c r="CL197" i="2"/>
  <c r="CR47" i="2"/>
  <c r="CF47" i="2"/>
  <c r="CL30" i="2"/>
  <c r="CX30" i="2"/>
  <c r="CH480" i="2"/>
  <c r="CT480" i="2"/>
  <c r="CY563" i="2"/>
  <c r="CM563" i="2"/>
  <c r="CX417" i="2"/>
  <c r="CL417" i="2"/>
  <c r="CM513" i="2"/>
  <c r="CY513" i="2"/>
  <c r="CJ233" i="2"/>
  <c r="CV233" i="2"/>
  <c r="DA285" i="2"/>
  <c r="CO285" i="2"/>
  <c r="CI292" i="2"/>
  <c r="CU292" i="2"/>
  <c r="DB244" i="2"/>
  <c r="CP244" i="2"/>
  <c r="CH27" i="2"/>
  <c r="CT27" i="2"/>
  <c r="CS219" i="2"/>
  <c r="CG219" i="2"/>
  <c r="CR189" i="2"/>
  <c r="CF189" i="2"/>
  <c r="CM467" i="2"/>
  <c r="CY467" i="2"/>
  <c r="CG72" i="2"/>
  <c r="CS72" i="2"/>
  <c r="CN166" i="2"/>
  <c r="CZ166" i="2"/>
  <c r="DA410" i="2"/>
  <c r="CO410" i="2"/>
  <c r="CJ95" i="2"/>
  <c r="CV95" i="2"/>
  <c r="CN54" i="2"/>
  <c r="CZ54" i="2"/>
  <c r="CI31" i="2"/>
  <c r="CU31" i="2"/>
  <c r="CW399" i="2"/>
  <c r="CK399" i="2"/>
  <c r="CM423" i="2"/>
  <c r="CY423" i="2"/>
  <c r="CK441" i="2"/>
  <c r="CW441" i="2"/>
  <c r="CW175" i="2"/>
  <c r="CK175" i="2"/>
  <c r="CN82" i="2"/>
  <c r="CZ82" i="2"/>
  <c r="DC493" i="2"/>
  <c r="CQ493" i="2"/>
  <c r="CI119" i="2"/>
  <c r="CU119" i="2"/>
  <c r="DC388" i="2"/>
  <c r="CQ388" i="2"/>
  <c r="CN364" i="2"/>
  <c r="CZ364" i="2"/>
  <c r="CN339" i="2"/>
  <c r="CZ339" i="2"/>
  <c r="CU532" i="2"/>
  <c r="CI532" i="2"/>
  <c r="CK482" i="2"/>
  <c r="CW482" i="2"/>
  <c r="DA63" i="2"/>
  <c r="CO63" i="2"/>
  <c r="CF378" i="2"/>
  <c r="CR378" i="2"/>
  <c r="DC180" i="2"/>
  <c r="CQ180" i="2"/>
  <c r="CW333" i="2"/>
  <c r="CK333" i="2"/>
  <c r="CJ250" i="2"/>
  <c r="CV250" i="2"/>
  <c r="CL400" i="2"/>
  <c r="CX400" i="2"/>
  <c r="CL109" i="2"/>
  <c r="CX109" i="2"/>
  <c r="DB505" i="2"/>
  <c r="CP505" i="2"/>
  <c r="CH529" i="2"/>
  <c r="CT529" i="2"/>
  <c r="CY135" i="2"/>
  <c r="CM135" i="2"/>
  <c r="CQ312" i="2"/>
  <c r="DC312" i="2"/>
  <c r="CV371" i="2"/>
  <c r="CJ371" i="2"/>
  <c r="CG77" i="2"/>
  <c r="CS77" i="2"/>
  <c r="DA98" i="2"/>
  <c r="CO98" i="2"/>
  <c r="CW474" i="2"/>
  <c r="CK474" i="2"/>
  <c r="CM32" i="2"/>
  <c r="CY32" i="2"/>
  <c r="CL355" i="2"/>
  <c r="CX355" i="2"/>
  <c r="DB551" i="2"/>
  <c r="CP551" i="2"/>
  <c r="CF404" i="2"/>
  <c r="CR404" i="2"/>
  <c r="CI429" i="2"/>
  <c r="CU429" i="2"/>
  <c r="CN550" i="2"/>
  <c r="CZ550" i="2"/>
  <c r="CL168" i="2"/>
  <c r="CX168" i="2"/>
  <c r="CX472" i="2"/>
  <c r="CL472" i="2"/>
  <c r="CS518" i="2"/>
  <c r="CG518" i="2"/>
  <c r="CQ35" i="2"/>
  <c r="DC35" i="2"/>
  <c r="DB130" i="2"/>
  <c r="CP130" i="2"/>
  <c r="CS143" i="2"/>
  <c r="CG143" i="2"/>
  <c r="CR99" i="2"/>
  <c r="CF99" i="2"/>
  <c r="CG435" i="2"/>
  <c r="CS435" i="2"/>
  <c r="CV548" i="2"/>
  <c r="CJ548" i="2"/>
  <c r="CI436" i="2"/>
  <c r="CU436" i="2"/>
  <c r="CI432" i="2"/>
  <c r="CU432" i="2"/>
  <c r="CY457" i="2"/>
  <c r="CM457" i="2"/>
  <c r="CI245" i="2"/>
  <c r="CU245" i="2"/>
  <c r="CQ229" i="2"/>
  <c r="DC229" i="2"/>
  <c r="DA224" i="2"/>
  <c r="CO224" i="2"/>
  <c r="CH146" i="2"/>
  <c r="CT146" i="2"/>
  <c r="DC470" i="2"/>
  <c r="CQ470" i="2"/>
  <c r="CS212" i="2"/>
  <c r="CG212" i="2"/>
  <c r="CU163" i="2"/>
  <c r="CI163" i="2"/>
  <c r="CP153" i="2"/>
  <c r="DB153" i="2"/>
  <c r="CQ113" i="2"/>
  <c r="DC113" i="2"/>
  <c r="CR460" i="2"/>
  <c r="CF460" i="2"/>
  <c r="CZ313" i="2"/>
  <c r="CN313" i="2"/>
  <c r="CG71" i="2"/>
  <c r="CS71" i="2"/>
  <c r="CR271" i="2"/>
  <c r="CF271" i="2"/>
  <c r="CM30" i="2"/>
  <c r="CY30" i="2"/>
  <c r="CU440" i="2"/>
  <c r="CI440" i="2"/>
  <c r="CU274" i="2"/>
  <c r="CI274" i="2"/>
  <c r="CI280" i="2"/>
  <c r="CU280" i="2"/>
  <c r="CL563" i="2"/>
  <c r="CX563" i="2"/>
  <c r="CH39" i="2"/>
  <c r="CT39" i="2"/>
  <c r="CI182" i="2"/>
  <c r="CU182" i="2"/>
  <c r="CG347" i="2"/>
  <c r="CS347" i="2"/>
  <c r="CT411" i="2"/>
  <c r="CH411" i="2"/>
  <c r="DA290" i="2"/>
  <c r="CO290" i="2"/>
  <c r="CF91" i="2"/>
  <c r="CR91" i="2"/>
  <c r="DC232" i="2"/>
  <c r="CQ232" i="2"/>
  <c r="CJ296" i="2"/>
  <c r="CV296" i="2"/>
  <c r="CJ394" i="2"/>
  <c r="CV394" i="2"/>
  <c r="CN285" i="2"/>
  <c r="CZ285" i="2"/>
  <c r="CQ509" i="2"/>
  <c r="DC509" i="2"/>
  <c r="CQ105" i="2"/>
  <c r="DC105" i="2"/>
  <c r="CL239" i="2"/>
  <c r="CX239" i="2"/>
  <c r="CQ292" i="2"/>
  <c r="DC292" i="2"/>
  <c r="CJ210" i="2"/>
  <c r="CV210" i="2"/>
  <c r="CP56" i="2"/>
  <c r="DB56" i="2"/>
  <c r="CZ244" i="2"/>
  <c r="CN244" i="2"/>
  <c r="CU443" i="2"/>
  <c r="CI443" i="2"/>
  <c r="CO490" i="2"/>
  <c r="DA490" i="2"/>
  <c r="CU310" i="2"/>
  <c r="CI310" i="2"/>
  <c r="CV359" i="2"/>
  <c r="CJ359" i="2"/>
  <c r="CZ179" i="2"/>
  <c r="CN179" i="2"/>
  <c r="CN283" i="2"/>
  <c r="CZ283" i="2"/>
  <c r="CQ189" i="2"/>
  <c r="DC189" i="2"/>
  <c r="CV544" i="2"/>
  <c r="CJ544" i="2"/>
  <c r="CX129" i="2"/>
  <c r="CL129" i="2"/>
  <c r="CN467" i="2"/>
  <c r="CZ467" i="2"/>
  <c r="DC176" i="2"/>
  <c r="CQ176" i="2"/>
  <c r="CJ166" i="2"/>
  <c r="CV166" i="2"/>
  <c r="DA8" i="2"/>
  <c r="CO8" i="2"/>
  <c r="CI295" i="2"/>
  <c r="CU295" i="2"/>
  <c r="CM348" i="2"/>
  <c r="CY348" i="2"/>
  <c r="CM551" i="2"/>
  <c r="CY551" i="2"/>
  <c r="CL344" i="2"/>
  <c r="CX344" i="2"/>
  <c r="CY500" i="2"/>
  <c r="CM500" i="2"/>
  <c r="CR386" i="2"/>
  <c r="CF386" i="2"/>
  <c r="CX566" i="2"/>
  <c r="CL566" i="2"/>
  <c r="CQ564" i="2"/>
  <c r="DC564" i="2"/>
  <c r="DA398" i="2"/>
  <c r="CO398" i="2"/>
  <c r="CP461" i="2"/>
  <c r="DB461" i="2"/>
  <c r="CP187" i="2"/>
  <c r="DB187" i="2"/>
  <c r="CM86" i="2"/>
  <c r="CY86" i="2"/>
  <c r="CV550" i="2"/>
  <c r="CJ550" i="2"/>
  <c r="CZ358" i="2"/>
  <c r="CN358" i="2"/>
  <c r="CR357" i="2"/>
  <c r="CF357" i="2"/>
  <c r="DB542" i="2"/>
  <c r="CP542" i="2"/>
  <c r="CU97" i="2"/>
  <c r="CI97" i="2"/>
  <c r="CM561" i="2"/>
  <c r="CY561" i="2"/>
  <c r="CH126" i="2"/>
  <c r="CT126" i="2"/>
  <c r="CU508" i="2"/>
  <c r="CI508" i="2"/>
  <c r="CX120" i="2"/>
  <c r="CL120" i="2"/>
  <c r="CU222" i="2"/>
  <c r="CI222" i="2"/>
  <c r="CH455" i="2"/>
  <c r="CT455" i="2"/>
  <c r="CT511" i="2"/>
  <c r="CH511" i="2"/>
  <c r="CP38" i="2"/>
  <c r="DB38" i="2"/>
  <c r="CF130" i="2"/>
  <c r="CR130" i="2"/>
  <c r="CN50" i="2"/>
  <c r="CZ50" i="2"/>
  <c r="CT178" i="2"/>
  <c r="CH178" i="2"/>
  <c r="CT199" i="2"/>
  <c r="CH199" i="2"/>
  <c r="CY422" i="2"/>
  <c r="CM422" i="2"/>
  <c r="CH13" i="2"/>
  <c r="CT13" i="2"/>
  <c r="CP523" i="2"/>
  <c r="DB523" i="2"/>
  <c r="DB317" i="2"/>
  <c r="CP317" i="2"/>
  <c r="CQ11" i="2"/>
  <c r="DC11" i="2"/>
  <c r="CJ549" i="2"/>
  <c r="CV549" i="2"/>
  <c r="CN132" i="2"/>
  <c r="CZ132" i="2"/>
  <c r="CQ361" i="2"/>
  <c r="DC361" i="2"/>
  <c r="CP174" i="2"/>
  <c r="DB174" i="2"/>
  <c r="CK150" i="2"/>
  <c r="CW150" i="2"/>
  <c r="CQ223" i="2"/>
  <c r="DC223" i="2"/>
  <c r="CV436" i="2"/>
  <c r="CJ436" i="2"/>
  <c r="CV161" i="2"/>
  <c r="CJ161" i="2"/>
  <c r="CP242" i="2"/>
  <c r="DB242" i="2"/>
  <c r="CR536" i="2"/>
  <c r="CF536" i="2"/>
  <c r="CO267" i="2"/>
  <c r="DA267" i="2"/>
  <c r="CI457" i="2"/>
  <c r="CU457" i="2"/>
  <c r="CF558" i="2"/>
  <c r="CR558" i="2"/>
  <c r="CM90" i="2"/>
  <c r="CY90" i="2"/>
  <c r="CM538" i="2"/>
  <c r="CY538" i="2"/>
  <c r="CV245" i="2"/>
  <c r="CJ245" i="2"/>
  <c r="CM45" i="2"/>
  <c r="CY45" i="2"/>
  <c r="CI220" i="2"/>
  <c r="CU220" i="2"/>
  <c r="CN236" i="2"/>
  <c r="CZ236" i="2"/>
  <c r="CO157" i="2"/>
  <c r="DA157" i="2"/>
  <c r="CS464" i="2"/>
  <c r="CG464" i="2"/>
  <c r="CG491" i="2"/>
  <c r="CS491" i="2"/>
  <c r="CZ137" i="2"/>
  <c r="CN137" i="2"/>
  <c r="CS146" i="2"/>
  <c r="CG146" i="2"/>
  <c r="CQ510" i="2"/>
  <c r="DC510" i="2"/>
  <c r="CL64" i="2"/>
  <c r="CX64" i="2"/>
  <c r="CN373" i="2"/>
  <c r="CZ373" i="2"/>
  <c r="CP248" i="2"/>
  <c r="DB248" i="2"/>
  <c r="CP389" i="2"/>
  <c r="DB389" i="2"/>
  <c r="CL193" i="2"/>
  <c r="CX193" i="2"/>
  <c r="CP294" i="2"/>
  <c r="DB294" i="2"/>
  <c r="CI107" i="2"/>
  <c r="CU107" i="2"/>
  <c r="CH153" i="2"/>
  <c r="CT153" i="2"/>
  <c r="CM29" i="2"/>
  <c r="CY29" i="2"/>
  <c r="CS131" i="2"/>
  <c r="CG131" i="2"/>
  <c r="CQ460" i="2"/>
  <c r="DC460" i="2"/>
  <c r="CX111" i="2"/>
  <c r="CL111" i="2"/>
  <c r="DA177" i="2"/>
  <c r="CO177" i="2"/>
  <c r="DB468" i="2"/>
  <c r="CP468" i="2"/>
  <c r="CP144" i="2"/>
  <c r="DB144" i="2"/>
  <c r="CS171" i="2"/>
  <c r="CG171" i="2"/>
  <c r="CN530" i="2"/>
  <c r="CZ530" i="2"/>
  <c r="CF480" i="2"/>
  <c r="CR480" i="2"/>
  <c r="CL304" i="2"/>
  <c r="CX304" i="2"/>
  <c r="CS253" i="2"/>
  <c r="CG253" i="2"/>
  <c r="CT362" i="2"/>
  <c r="CH362" i="2"/>
  <c r="CW39" i="2"/>
  <c r="CK39" i="2"/>
  <c r="CN66" i="2"/>
  <c r="CZ66" i="2"/>
  <c r="CT182" i="2"/>
  <c r="CH182" i="2"/>
  <c r="CP81" i="2"/>
  <c r="DB81" i="2"/>
  <c r="CP8" i="2"/>
  <c r="DB8" i="2"/>
  <c r="CX295" i="2"/>
  <c r="CL295" i="2"/>
  <c r="CH348" i="2"/>
  <c r="CT348" i="2"/>
  <c r="CV551" i="2"/>
  <c r="CJ551" i="2"/>
  <c r="CQ344" i="2"/>
  <c r="DC344" i="2"/>
  <c r="CT500" i="2"/>
  <c r="CH500" i="2"/>
  <c r="DC386" i="2"/>
  <c r="CQ386" i="2"/>
  <c r="CS566" i="2"/>
  <c r="CG566" i="2"/>
  <c r="CZ564" i="2"/>
  <c r="CN564" i="2"/>
  <c r="DB398" i="2"/>
  <c r="CP398" i="2"/>
  <c r="CO461" i="2"/>
  <c r="DA461" i="2"/>
  <c r="CT265" i="2"/>
  <c r="CH265" i="2"/>
  <c r="CP418" i="2"/>
  <c r="DB418" i="2"/>
  <c r="CP475" i="2"/>
  <c r="DB475" i="2"/>
  <c r="CL336" i="2"/>
  <c r="CX336" i="2"/>
  <c r="CW442" i="2"/>
  <c r="CK442" i="2"/>
  <c r="DC168" i="2"/>
  <c r="CQ168" i="2"/>
  <c r="CI169" i="2"/>
  <c r="CU169" i="2"/>
  <c r="CN97" i="2"/>
  <c r="CZ97" i="2"/>
  <c r="CP561" i="2"/>
  <c r="DB561" i="2"/>
  <c r="CG126" i="2"/>
  <c r="CS126" i="2"/>
  <c r="CH508" i="2"/>
  <c r="CT508" i="2"/>
  <c r="CW120" i="2"/>
  <c r="CK120" i="2"/>
  <c r="DB222" i="2"/>
  <c r="CP222" i="2"/>
  <c r="CL455" i="2"/>
  <c r="CX455" i="2"/>
  <c r="CU511" i="2"/>
  <c r="CI511" i="2"/>
  <c r="CO38" i="2"/>
  <c r="DA38" i="2"/>
  <c r="CQ130" i="2"/>
  <c r="DC130" i="2"/>
  <c r="CO50" i="2"/>
  <c r="DA50" i="2"/>
  <c r="CZ178" i="2"/>
  <c r="CN178" i="2"/>
  <c r="CS199" i="2"/>
  <c r="CG199" i="2"/>
  <c r="DC422" i="2"/>
  <c r="CQ422" i="2"/>
  <c r="CG13" i="2"/>
  <c r="CS13" i="2"/>
  <c r="CK523" i="2"/>
  <c r="CW523" i="2"/>
  <c r="DA317" i="2"/>
  <c r="CO317" i="2"/>
  <c r="CU552" i="2"/>
  <c r="CI552" i="2"/>
  <c r="CJ426" i="2"/>
  <c r="CV426" i="2"/>
  <c r="CW402" i="2"/>
  <c r="CK402" i="2"/>
  <c r="CX343" i="2"/>
  <c r="CL343" i="2"/>
  <c r="CO58" i="2"/>
  <c r="DA58" i="2"/>
  <c r="CP548" i="2"/>
  <c r="DB548" i="2"/>
  <c r="CY223" i="2"/>
  <c r="CM223" i="2"/>
  <c r="CH436" i="2"/>
  <c r="CT436" i="2"/>
  <c r="CQ161" i="2"/>
  <c r="DC161" i="2"/>
  <c r="CW242" i="2"/>
  <c r="CK242" i="2"/>
  <c r="CQ536" i="2"/>
  <c r="DC536" i="2"/>
  <c r="CU524" i="2"/>
  <c r="CI524" i="2"/>
  <c r="CS52" i="2"/>
  <c r="CG52" i="2"/>
  <c r="CG517" i="2"/>
  <c r="CS517" i="2"/>
  <c r="CL382" i="2"/>
  <c r="CX382" i="2"/>
  <c r="CN453" i="2"/>
  <c r="CZ453" i="2"/>
  <c r="CI326" i="2"/>
  <c r="CU326" i="2"/>
  <c r="CO43" i="2"/>
  <c r="DA43" i="2"/>
  <c r="CS330" i="2"/>
  <c r="CG330" i="2"/>
  <c r="CX214" i="2"/>
  <c r="CL214" i="2"/>
  <c r="CG408" i="2"/>
  <c r="CS408" i="2"/>
  <c r="CY205" i="2"/>
  <c r="CM205" i="2"/>
  <c r="CL556" i="2"/>
  <c r="CX556" i="2"/>
  <c r="CK562" i="2"/>
  <c r="CW562" i="2"/>
  <c r="CX510" i="2"/>
  <c r="CL510" i="2"/>
  <c r="CT64" i="2"/>
  <c r="CH64" i="2"/>
  <c r="DB477" i="2"/>
  <c r="CP477" i="2"/>
  <c r="CH112" i="2"/>
  <c r="CT112" i="2"/>
  <c r="CK190" i="2"/>
  <c r="CW190" i="2"/>
  <c r="CS148" i="2"/>
  <c r="CG148" i="2"/>
  <c r="CX212" i="2"/>
  <c r="CL212" i="2"/>
  <c r="CF294" i="2"/>
  <c r="CR294" i="2"/>
  <c r="CF163" i="2"/>
  <c r="CR163" i="2"/>
  <c r="CG153" i="2"/>
  <c r="CS153" i="2"/>
  <c r="CJ29" i="2"/>
  <c r="CV29" i="2"/>
  <c r="CG197" i="2"/>
  <c r="CS197" i="2"/>
  <c r="CI473" i="2"/>
  <c r="CU473" i="2"/>
  <c r="CY71" i="2"/>
  <c r="CM71" i="2"/>
  <c r="CP47" i="2"/>
  <c r="DB47" i="2"/>
  <c r="CK468" i="2"/>
  <c r="CW468" i="2"/>
  <c r="CN144" i="2"/>
  <c r="CZ144" i="2"/>
  <c r="CK171" i="2"/>
  <c r="CW171" i="2"/>
  <c r="CM530" i="2"/>
  <c r="CY530" i="2"/>
  <c r="CW480" i="2"/>
  <c r="CK480" i="2"/>
  <c r="CY520" i="2"/>
  <c r="CM520" i="2"/>
  <c r="CG355" i="2"/>
  <c r="CS355" i="2"/>
  <c r="CM295" i="2"/>
  <c r="CY295" i="2"/>
  <c r="CG348" i="2"/>
  <c r="CS348" i="2"/>
  <c r="CU551" i="2"/>
  <c r="CI551" i="2"/>
  <c r="CW344" i="2"/>
  <c r="CK344" i="2"/>
  <c r="CU356" i="2"/>
  <c r="CI356" i="2"/>
  <c r="CP498" i="2"/>
  <c r="DB498" i="2"/>
  <c r="DA386" i="2"/>
  <c r="CO386" i="2"/>
  <c r="CW566" i="2"/>
  <c r="CK566" i="2"/>
  <c r="DA564" i="2"/>
  <c r="CO564" i="2"/>
  <c r="CK398" i="2"/>
  <c r="CW398" i="2"/>
  <c r="CZ461" i="2"/>
  <c r="CN461" i="2"/>
  <c r="CP265" i="2"/>
  <c r="DB265" i="2"/>
  <c r="CL418" i="2"/>
  <c r="CX418" i="2"/>
  <c r="CZ86" i="2"/>
  <c r="CN86" i="2"/>
  <c r="CF550" i="2"/>
  <c r="CR550" i="2"/>
  <c r="CQ358" i="2"/>
  <c r="DC358" i="2"/>
  <c r="CV442" i="2"/>
  <c r="CJ442" i="2"/>
  <c r="CP168" i="2"/>
  <c r="DB168" i="2"/>
  <c r="CJ542" i="2"/>
  <c r="CV542" i="2"/>
  <c r="CL97" i="2"/>
  <c r="CX97" i="2"/>
  <c r="CF307" i="2"/>
  <c r="CR307" i="2"/>
  <c r="CP437" i="2"/>
  <c r="DB437" i="2"/>
  <c r="CR126" i="2"/>
  <c r="CF126" i="2"/>
  <c r="CJ508" i="2"/>
  <c r="CV508" i="2"/>
  <c r="CI518" i="2"/>
  <c r="CU518" i="2"/>
  <c r="CO243" i="2"/>
  <c r="DA243" i="2"/>
  <c r="CM222" i="2"/>
  <c r="CY222" i="2"/>
  <c r="CK446" i="2"/>
  <c r="CW446" i="2"/>
  <c r="CX35" i="2"/>
  <c r="CL35" i="2"/>
  <c r="CW560" i="2"/>
  <c r="CK560" i="2"/>
  <c r="CL38" i="2"/>
  <c r="CX38" i="2"/>
  <c r="CG130" i="2"/>
  <c r="CS130" i="2"/>
  <c r="CY50" i="2"/>
  <c r="CM50" i="2"/>
  <c r="CS251" i="2"/>
  <c r="CG251" i="2"/>
  <c r="CY58" i="2"/>
  <c r="CM58" i="2"/>
  <c r="CI8" i="2"/>
  <c r="CU8" i="2"/>
  <c r="CF355" i="2"/>
  <c r="CR355" i="2"/>
  <c r="DC295" i="2"/>
  <c r="CQ295" i="2"/>
  <c r="CK486" i="2"/>
  <c r="CW486" i="2"/>
  <c r="CR348" i="2"/>
  <c r="CF348" i="2"/>
  <c r="DC254" i="2"/>
  <c r="CQ254" i="2"/>
  <c r="CW551" i="2"/>
  <c r="CK551" i="2"/>
  <c r="CR234" i="2"/>
  <c r="CF234" i="2"/>
  <c r="CJ344" i="2"/>
  <c r="CV344" i="2"/>
  <c r="CK356" i="2"/>
  <c r="CW356" i="2"/>
  <c r="CF500" i="2"/>
  <c r="CR500" i="2"/>
  <c r="CK498" i="2"/>
  <c r="CW498" i="2"/>
  <c r="CP386" i="2"/>
  <c r="DB386" i="2"/>
  <c r="CS404" i="2"/>
  <c r="CG404" i="2"/>
  <c r="CH566" i="2"/>
  <c r="CT566" i="2"/>
  <c r="CF57" i="2"/>
  <c r="CR57" i="2"/>
  <c r="CX564" i="2"/>
  <c r="CL564" i="2"/>
  <c r="CV398" i="2"/>
  <c r="CJ398" i="2"/>
  <c r="CF384" i="2"/>
  <c r="CR384" i="2"/>
  <c r="CL461" i="2"/>
  <c r="CX461" i="2"/>
  <c r="CO265" i="2"/>
  <c r="DA265" i="2"/>
  <c r="CR187" i="2"/>
  <c r="CF187" i="2"/>
  <c r="DA418" i="2"/>
  <c r="CO418" i="2"/>
  <c r="CO86" i="2"/>
  <c r="DA86" i="2"/>
  <c r="CL475" i="2"/>
  <c r="CX475" i="2"/>
  <c r="DC550" i="2"/>
  <c r="CQ550" i="2"/>
  <c r="CV336" i="2"/>
  <c r="CJ336" i="2"/>
  <c r="CX358" i="2"/>
  <c r="CL358" i="2"/>
  <c r="CU442" i="2"/>
  <c r="CI442" i="2"/>
  <c r="CG357" i="2"/>
  <c r="CS357" i="2"/>
  <c r="CM168" i="2"/>
  <c r="CY168" i="2"/>
  <c r="CI542" i="2"/>
  <c r="CU542" i="2"/>
  <c r="CO169" i="2"/>
  <c r="DA169" i="2"/>
  <c r="CO97" i="2"/>
  <c r="DA97" i="2"/>
  <c r="CQ307" i="2"/>
  <c r="DC307" i="2"/>
  <c r="CJ561" i="2"/>
  <c r="CV561" i="2"/>
  <c r="CW437" i="2"/>
  <c r="CK437" i="2"/>
  <c r="CL126" i="2"/>
  <c r="CX126" i="2"/>
  <c r="CG33" i="2"/>
  <c r="CS33" i="2"/>
  <c r="CO508" i="2"/>
  <c r="DA508" i="2"/>
  <c r="CT518" i="2"/>
  <c r="CH518" i="2"/>
  <c r="CP120" i="2"/>
  <c r="DB120" i="2"/>
  <c r="DB243" i="2"/>
  <c r="CP243" i="2"/>
  <c r="CZ222" i="2"/>
  <c r="CN222" i="2"/>
  <c r="CJ446" i="2"/>
  <c r="CV446" i="2"/>
  <c r="CR455" i="2"/>
  <c r="CF455" i="2"/>
  <c r="CN35" i="2"/>
  <c r="CZ35" i="2"/>
  <c r="CO511" i="2"/>
  <c r="DA511" i="2"/>
  <c r="CJ560" i="2"/>
  <c r="CV560" i="2"/>
  <c r="CM38" i="2"/>
  <c r="CY38" i="2"/>
  <c r="CW376" i="2"/>
  <c r="CK376" i="2"/>
  <c r="CM130" i="2"/>
  <c r="CY130" i="2"/>
  <c r="CI320" i="2"/>
  <c r="CU320" i="2"/>
  <c r="CL50" i="2"/>
  <c r="CX50" i="2"/>
  <c r="DA204" i="2"/>
  <c r="CO204" i="2"/>
  <c r="CV178" i="2"/>
  <c r="CJ178" i="2"/>
  <c r="CR251" i="2"/>
  <c r="CF251" i="2"/>
  <c r="CR199" i="2"/>
  <c r="CF199" i="2"/>
  <c r="CJ143" i="2"/>
  <c r="CV143" i="2"/>
  <c r="CR422" i="2"/>
  <c r="CF422" i="2"/>
  <c r="CK349" i="2"/>
  <c r="CW349" i="2"/>
  <c r="DC13" i="2"/>
  <c r="CQ13" i="2"/>
  <c r="CH469" i="2"/>
  <c r="CT469" i="2"/>
  <c r="CI523" i="2"/>
  <c r="CU523" i="2"/>
  <c r="CF51" i="2"/>
  <c r="CR51" i="2"/>
  <c r="CM317" i="2"/>
  <c r="CY317" i="2"/>
  <c r="CO552" i="2"/>
  <c r="DA552" i="2"/>
  <c r="CF11" i="2"/>
  <c r="CR11" i="2"/>
  <c r="CG426" i="2"/>
  <c r="CS426" i="2"/>
  <c r="CG549" i="2"/>
  <c r="CS549" i="2"/>
  <c r="DC402" i="2"/>
  <c r="CQ402" i="2"/>
  <c r="CO132" i="2"/>
  <c r="DA132" i="2"/>
  <c r="CW343" i="2"/>
  <c r="CK343" i="2"/>
  <c r="CZ361" i="2"/>
  <c r="CN361" i="2"/>
  <c r="CN58" i="2"/>
  <c r="CZ58" i="2"/>
  <c r="CZ174" i="2"/>
  <c r="CN174" i="2"/>
  <c r="CN548" i="2"/>
  <c r="CZ548" i="2"/>
  <c r="CT150" i="2"/>
  <c r="CH150" i="2"/>
  <c r="DC75" i="2"/>
  <c r="CQ75" i="2"/>
  <c r="CZ223" i="2"/>
  <c r="CN223" i="2"/>
  <c r="CV541" i="2"/>
  <c r="CJ541" i="2"/>
  <c r="CS436" i="2"/>
  <c r="CG436" i="2"/>
  <c r="CO499" i="2"/>
  <c r="DA499" i="2"/>
  <c r="CO161" i="2"/>
  <c r="DA161" i="2"/>
  <c r="CQ286" i="2"/>
  <c r="DC286" i="2"/>
  <c r="CI242" i="2"/>
  <c r="CU242" i="2"/>
  <c r="CN83" i="2"/>
  <c r="CZ83" i="2"/>
  <c r="CM536" i="2"/>
  <c r="CY536" i="2"/>
  <c r="CU367" i="2"/>
  <c r="CI367" i="2"/>
  <c r="CG267" i="2"/>
  <c r="CS267" i="2"/>
  <c r="CO524" i="2"/>
  <c r="DA524" i="2"/>
  <c r="CJ457" i="2"/>
  <c r="CV457" i="2"/>
  <c r="CX52" i="2"/>
  <c r="CL52" i="2"/>
  <c r="CN558" i="2"/>
  <c r="CZ558" i="2"/>
  <c r="CQ517" i="2"/>
  <c r="DC517" i="2"/>
  <c r="CJ90" i="2"/>
  <c r="CV90" i="2"/>
  <c r="CY382" i="2"/>
  <c r="CM382" i="2"/>
  <c r="CF538" i="2"/>
  <c r="CR538" i="2"/>
  <c r="CM453" i="2"/>
  <c r="CY453" i="2"/>
  <c r="CZ245" i="2"/>
  <c r="CN245" i="2"/>
  <c r="CG326" i="2"/>
  <c r="CS326" i="2"/>
  <c r="CJ45" i="2"/>
  <c r="CV45" i="2"/>
  <c r="CJ43" i="2"/>
  <c r="CV43" i="2"/>
  <c r="CF220" i="2"/>
  <c r="CR220" i="2"/>
  <c r="CQ330" i="2"/>
  <c r="DC330" i="2"/>
  <c r="CX236" i="2"/>
  <c r="CL236" i="2"/>
  <c r="CZ214" i="2"/>
  <c r="CN214" i="2"/>
  <c r="CT157" i="2"/>
  <c r="CH157" i="2"/>
  <c r="CQ408" i="2"/>
  <c r="DC408" i="2"/>
  <c r="CL464" i="2"/>
  <c r="CX464" i="2"/>
  <c r="CJ205" i="2"/>
  <c r="CV205" i="2"/>
  <c r="CF491" i="2"/>
  <c r="CR491" i="2"/>
  <c r="CZ556" i="2"/>
  <c r="CN556" i="2"/>
  <c r="CR137" i="2"/>
  <c r="CF137" i="2"/>
  <c r="CF562" i="2"/>
  <c r="CR562" i="2"/>
  <c r="CO146" i="2"/>
  <c r="DA146" i="2"/>
  <c r="DA379" i="2"/>
  <c r="CO379" i="2"/>
  <c r="CP510" i="2"/>
  <c r="DB510" i="2"/>
  <c r="CI374" i="2"/>
  <c r="CU374" i="2"/>
  <c r="CP64" i="2"/>
  <c r="DB64" i="2"/>
  <c r="CI470" i="2"/>
  <c r="CU470" i="2"/>
  <c r="CJ477" i="2"/>
  <c r="CV477" i="2"/>
  <c r="CY373" i="2"/>
  <c r="CM373" i="2"/>
  <c r="CM112" i="2"/>
  <c r="CY112" i="2"/>
  <c r="CG248" i="2"/>
  <c r="CS248" i="2"/>
  <c r="CU190" i="2"/>
  <c r="CI190" i="2"/>
  <c r="CI389" i="2"/>
  <c r="CU389" i="2"/>
  <c r="CQ148" i="2"/>
  <c r="DC148" i="2"/>
  <c r="CH193" i="2"/>
  <c r="CT193" i="2"/>
  <c r="CP212" i="2"/>
  <c r="DB212" i="2"/>
  <c r="DC28" i="2"/>
  <c r="CQ28" i="2"/>
  <c r="DC294" i="2"/>
  <c r="CQ294" i="2"/>
  <c r="DC305" i="2"/>
  <c r="CQ305" i="2"/>
  <c r="CQ163" i="2"/>
  <c r="DC163" i="2"/>
  <c r="CG107" i="2"/>
  <c r="CS107" i="2"/>
  <c r="CQ335" i="2"/>
  <c r="DC335" i="2"/>
  <c r="CQ153" i="2"/>
  <c r="DC153" i="2"/>
  <c r="CF421" i="2"/>
  <c r="CR421" i="2"/>
  <c r="CF29" i="2"/>
  <c r="CR29" i="2"/>
  <c r="DC156" i="2"/>
  <c r="CQ156" i="2"/>
  <c r="CU131" i="2"/>
  <c r="CI131" i="2"/>
  <c r="CR197" i="2"/>
  <c r="CF197" i="2"/>
  <c r="CP460" i="2"/>
  <c r="DB460" i="2"/>
  <c r="CO473" i="2"/>
  <c r="DA473" i="2"/>
  <c r="CU111" i="2"/>
  <c r="CI111" i="2"/>
  <c r="CZ71" i="2"/>
  <c r="CN71" i="2"/>
  <c r="CJ177" i="2"/>
  <c r="CV177" i="2"/>
  <c r="CV47" i="2"/>
  <c r="CJ47" i="2"/>
  <c r="CO271" i="2"/>
  <c r="DA271" i="2"/>
  <c r="CU468" i="2"/>
  <c r="CI468" i="2"/>
  <c r="CR211" i="2"/>
  <c r="CF211" i="2"/>
  <c r="DA144" i="2"/>
  <c r="CO144" i="2"/>
  <c r="CJ60" i="2"/>
  <c r="CV60" i="2"/>
  <c r="DC171" i="2"/>
  <c r="CQ171" i="2"/>
  <c r="CO70" i="2"/>
  <c r="DA70" i="2"/>
  <c r="CP530" i="2"/>
  <c r="DB530" i="2"/>
  <c r="CZ79" i="2"/>
  <c r="CN79" i="2"/>
  <c r="CU480" i="2"/>
  <c r="CI480" i="2"/>
  <c r="CT100" i="2"/>
  <c r="CH100" i="2"/>
  <c r="CO304" i="2"/>
  <c r="DA304" i="2"/>
  <c r="CF280" i="2"/>
  <c r="CR280" i="2"/>
  <c r="CM253" i="2"/>
  <c r="CY253" i="2"/>
  <c r="CF563" i="2"/>
  <c r="CR563" i="2"/>
  <c r="DC362" i="2"/>
  <c r="CQ362" i="2"/>
  <c r="CP520" i="2"/>
  <c r="DB520" i="2"/>
  <c r="DC39" i="2"/>
  <c r="CQ39" i="2"/>
  <c r="CW97" i="2"/>
  <c r="CK97" i="2"/>
  <c r="CJ286" i="2"/>
  <c r="CV286" i="2"/>
  <c r="CF113" i="2"/>
  <c r="CR113" i="2"/>
  <c r="CO56" i="2"/>
  <c r="DA56" i="2"/>
  <c r="CU21" i="2"/>
  <c r="CI21" i="2"/>
  <c r="CN228" i="2"/>
  <c r="CZ228" i="2"/>
  <c r="CM381" i="2"/>
  <c r="CY381" i="2"/>
  <c r="CG204" i="2"/>
  <c r="CS204" i="2"/>
  <c r="CG112" i="2"/>
  <c r="CS112" i="2"/>
  <c r="CM377" i="2"/>
  <c r="CY377" i="2"/>
  <c r="CQ356" i="2"/>
  <c r="DC356" i="2"/>
  <c r="DC187" i="2"/>
  <c r="CQ187" i="2"/>
  <c r="CQ336" i="2"/>
  <c r="DC336" i="2"/>
  <c r="CL390" i="2"/>
  <c r="CX390" i="2"/>
  <c r="CT97" i="2"/>
  <c r="CH97" i="2"/>
  <c r="CU561" i="2"/>
  <c r="CI561" i="2"/>
  <c r="CS437" i="2"/>
  <c r="CG437" i="2"/>
  <c r="CN463" i="2"/>
  <c r="CZ463" i="2"/>
  <c r="CF33" i="2"/>
  <c r="DD33" i="2" s="1"/>
  <c r="CR33" i="2"/>
  <c r="DE33" i="2" s="1"/>
  <c r="CK508" i="2"/>
  <c r="CW508" i="2"/>
  <c r="CM207" i="2"/>
  <c r="CY207" i="2"/>
  <c r="CV120" i="2"/>
  <c r="CJ120" i="2"/>
  <c r="CT243" i="2"/>
  <c r="CH243" i="2"/>
  <c r="CK48" i="2"/>
  <c r="CW48" i="2"/>
  <c r="CI446" i="2"/>
  <c r="CU446" i="2"/>
  <c r="CQ455" i="2"/>
  <c r="DC455" i="2"/>
  <c r="CZ345" i="2"/>
  <c r="CN345" i="2"/>
  <c r="CK511" i="2"/>
  <c r="CW511" i="2"/>
  <c r="CI560" i="2"/>
  <c r="CU560" i="2"/>
  <c r="CV115" i="2"/>
  <c r="CJ115" i="2"/>
  <c r="CS376" i="2"/>
  <c r="CG376" i="2"/>
  <c r="CK130" i="2"/>
  <c r="CW130" i="2"/>
  <c r="CS506" i="2"/>
  <c r="CG506" i="2"/>
  <c r="DB50" i="2"/>
  <c r="CP50" i="2"/>
  <c r="DB204" i="2"/>
  <c r="CP204" i="2"/>
  <c r="CZ261" i="2"/>
  <c r="CN261" i="2"/>
  <c r="DC251" i="2"/>
  <c r="CQ251" i="2"/>
  <c r="DC199" i="2"/>
  <c r="CQ199" i="2"/>
  <c r="DC201" i="2"/>
  <c r="CQ201" i="2"/>
  <c r="CS422" i="2"/>
  <c r="CG422" i="2"/>
  <c r="CV349" i="2"/>
  <c r="CJ349" i="2"/>
  <c r="CM397" i="2"/>
  <c r="CY397" i="2"/>
  <c r="CX469" i="2"/>
  <c r="CL469" i="2"/>
  <c r="CH523" i="2"/>
  <c r="CT523" i="2"/>
  <c r="CP99" i="2"/>
  <c r="DB99" i="2"/>
  <c r="CL317" i="2"/>
  <c r="CX317" i="2"/>
  <c r="CX552" i="2"/>
  <c r="CL552" i="2"/>
  <c r="CN14" i="2"/>
  <c r="CZ14" i="2"/>
  <c r="CN426" i="2"/>
  <c r="CZ426" i="2"/>
  <c r="CF549" i="2"/>
  <c r="CR549" i="2"/>
  <c r="CN435" i="2"/>
  <c r="CZ435" i="2"/>
  <c r="CY132" i="2"/>
  <c r="CM132" i="2"/>
  <c r="CV343" i="2"/>
  <c r="CJ343" i="2"/>
  <c r="CX433" i="2"/>
  <c r="CL433" i="2"/>
  <c r="CK58" i="2"/>
  <c r="CW58" i="2"/>
  <c r="CO174" i="2"/>
  <c r="DA174" i="2"/>
  <c r="CQ240" i="2"/>
  <c r="DC240" i="2"/>
  <c r="CG150" i="2"/>
  <c r="CS150" i="2"/>
  <c r="CN75" i="2"/>
  <c r="CZ75" i="2"/>
  <c r="CP216" i="2"/>
  <c r="DB216" i="2"/>
  <c r="CM541" i="2"/>
  <c r="CY541" i="2"/>
  <c r="CQ436" i="2"/>
  <c r="DC436" i="2"/>
  <c r="CP449" i="2"/>
  <c r="DB449" i="2"/>
  <c r="DB161" i="2"/>
  <c r="CP161" i="2"/>
  <c r="CM286" i="2"/>
  <c r="CY286" i="2"/>
  <c r="CP432" i="2"/>
  <c r="DB432" i="2"/>
  <c r="CL83" i="2"/>
  <c r="CX83" i="2"/>
  <c r="CZ536" i="2"/>
  <c r="CN536" i="2"/>
  <c r="CH127" i="2"/>
  <c r="CT127" i="2"/>
  <c r="DC267" i="2"/>
  <c r="CQ267" i="2"/>
  <c r="CQ524" i="2"/>
  <c r="DC524" i="2"/>
  <c r="CW128" i="2"/>
  <c r="CK128" i="2"/>
  <c r="CI52" i="2"/>
  <c r="CU52" i="2"/>
  <c r="CK558" i="2"/>
  <c r="CW558" i="2"/>
  <c r="CN528" i="2"/>
  <c r="CZ528" i="2"/>
  <c r="CI90" i="2"/>
  <c r="CU90" i="2"/>
  <c r="CH382" i="2"/>
  <c r="CT382" i="2"/>
  <c r="CX103" i="2"/>
  <c r="CL103" i="2"/>
  <c r="DA453" i="2"/>
  <c r="CO453" i="2"/>
  <c r="CO245" i="2"/>
  <c r="DA245" i="2"/>
  <c r="CK209" i="2"/>
  <c r="CW209" i="2"/>
  <c r="CI45" i="2"/>
  <c r="CU45" i="2"/>
  <c r="CI43" i="2"/>
  <c r="CU43" i="2"/>
  <c r="CP229" i="2"/>
  <c r="DB229" i="2"/>
  <c r="CZ330" i="2"/>
  <c r="CN330" i="2"/>
  <c r="CT236" i="2"/>
  <c r="CH236" i="2"/>
  <c r="CN328" i="2"/>
  <c r="CZ328" i="2"/>
  <c r="CF157" i="2"/>
  <c r="CR157" i="2"/>
  <c r="CL408" i="2"/>
  <c r="CX408" i="2"/>
  <c r="CI224" i="2"/>
  <c r="CU224" i="2"/>
  <c r="CU205" i="2"/>
  <c r="CI205" i="2"/>
  <c r="CM491" i="2"/>
  <c r="CY491" i="2"/>
  <c r="DB145" i="2"/>
  <c r="CP145" i="2"/>
  <c r="CI137" i="2"/>
  <c r="CU137" i="2"/>
  <c r="CQ562" i="2"/>
  <c r="DC562" i="2"/>
  <c r="CM323" i="2"/>
  <c r="CY323" i="2"/>
  <c r="CP379" i="2"/>
  <c r="DB379" i="2"/>
  <c r="CH510" i="2"/>
  <c r="CT510" i="2"/>
  <c r="CM260" i="2"/>
  <c r="CY260" i="2"/>
  <c r="CR64" i="2"/>
  <c r="CF64" i="2"/>
  <c r="CH470" i="2"/>
  <c r="CT470" i="2"/>
  <c r="CM565" i="2"/>
  <c r="CY565" i="2"/>
  <c r="DC373" i="2"/>
  <c r="CQ373" i="2"/>
  <c r="CO112" i="2"/>
  <c r="DA112" i="2"/>
  <c r="DA9" i="2"/>
  <c r="CO9" i="2"/>
  <c r="CH190" i="2"/>
  <c r="CT190" i="2"/>
  <c r="CH389" i="2"/>
  <c r="CT389" i="2"/>
  <c r="CH264" i="2"/>
  <c r="CT264" i="2"/>
  <c r="CG193" i="2"/>
  <c r="CS193" i="2"/>
  <c r="CT212" i="2"/>
  <c r="CH212" i="2"/>
  <c r="CU46" i="2"/>
  <c r="CI46" i="2"/>
  <c r="CH294" i="2"/>
  <c r="CT294" i="2"/>
  <c r="CK305" i="2"/>
  <c r="CW305" i="2"/>
  <c r="CK284" i="2"/>
  <c r="CW284" i="2"/>
  <c r="CR107" i="2"/>
  <c r="CF107" i="2"/>
  <c r="CP335" i="2"/>
  <c r="DB335" i="2"/>
  <c r="CG194" i="2"/>
  <c r="CS194" i="2"/>
  <c r="CK421" i="2"/>
  <c r="CW421" i="2"/>
  <c r="CL29" i="2"/>
  <c r="CX29" i="2"/>
  <c r="CK113" i="2"/>
  <c r="CW113" i="2"/>
  <c r="CH131" i="2"/>
  <c r="CT131" i="2"/>
  <c r="CQ197" i="2"/>
  <c r="DC197" i="2"/>
  <c r="CI313" i="2"/>
  <c r="CU313" i="2"/>
  <c r="CK473" i="2"/>
  <c r="CW473" i="2"/>
  <c r="CH111" i="2"/>
  <c r="CT111" i="2"/>
  <c r="CN492" i="2"/>
  <c r="CZ492" i="2"/>
  <c r="CI177" i="2"/>
  <c r="CU177" i="2"/>
  <c r="CQ47" i="2"/>
  <c r="DC47" i="2"/>
  <c r="CQ226" i="2"/>
  <c r="DC226" i="2"/>
  <c r="CM468" i="2"/>
  <c r="CY468" i="2"/>
  <c r="CQ211" i="2"/>
  <c r="DC211" i="2"/>
  <c r="CI30" i="2"/>
  <c r="CU30" i="2"/>
  <c r="CU60" i="2"/>
  <c r="CI60" i="2"/>
  <c r="CZ171" i="2"/>
  <c r="CN171" i="2"/>
  <c r="CN440" i="2"/>
  <c r="CZ440" i="2"/>
  <c r="CH530" i="2"/>
  <c r="CT530" i="2"/>
  <c r="CM79" i="2"/>
  <c r="CY79" i="2"/>
  <c r="DA274" i="2"/>
  <c r="CO274" i="2"/>
  <c r="DA100" i="2"/>
  <c r="CO100" i="2"/>
  <c r="CP304" i="2"/>
  <c r="DB304" i="2"/>
  <c r="CH273" i="2"/>
  <c r="CT273" i="2"/>
  <c r="CI253" i="2"/>
  <c r="CU253" i="2"/>
  <c r="CQ563" i="2"/>
  <c r="DC563" i="2"/>
  <c r="CL89" i="2"/>
  <c r="CX89" i="2"/>
  <c r="CS520" i="2"/>
  <c r="CG520" i="2"/>
  <c r="CL39" i="2"/>
  <c r="CX39" i="2"/>
  <c r="CP417" i="2"/>
  <c r="DB417" i="2"/>
  <c r="CL66" i="2"/>
  <c r="CX66" i="2"/>
  <c r="DA136" i="2"/>
  <c r="CO136" i="2"/>
  <c r="CN479" i="2"/>
  <c r="CZ479" i="2"/>
  <c r="CU81" i="2"/>
  <c r="CI81" i="2"/>
  <c r="CI347" i="2"/>
  <c r="CU347" i="2"/>
  <c r="CI513" i="2"/>
  <c r="CU513" i="2"/>
  <c r="CQ44" i="2"/>
  <c r="DC44" i="2"/>
  <c r="CM411" i="2"/>
  <c r="CY411" i="2"/>
  <c r="CX290" i="2"/>
  <c r="CL290" i="2"/>
  <c r="DB512" i="2"/>
  <c r="CP512" i="2"/>
  <c r="CO434" i="2"/>
  <c r="DA434" i="2"/>
  <c r="CN233" i="2"/>
  <c r="CZ233" i="2"/>
  <c r="CG213" i="2"/>
  <c r="CS213" i="2"/>
  <c r="DB232" i="2"/>
  <c r="CP232" i="2"/>
  <c r="CR296" i="2"/>
  <c r="CF296" i="2"/>
  <c r="CS96" i="2"/>
  <c r="CG96" i="2"/>
  <c r="CQ407" i="2"/>
  <c r="DC407" i="2"/>
  <c r="CP298" i="2"/>
  <c r="DB298" i="2"/>
  <c r="DA383" i="2"/>
  <c r="CO383" i="2"/>
  <c r="CJ285" i="2"/>
  <c r="CV285" i="2"/>
  <c r="CK509" i="2"/>
  <c r="CW509" i="2"/>
  <c r="CL342" i="2"/>
  <c r="CX342" i="2"/>
  <c r="CZ116" i="2"/>
  <c r="CN116" i="2"/>
  <c r="CM526" i="2"/>
  <c r="CY526" i="2"/>
  <c r="CQ110" i="2"/>
  <c r="DC110" i="2"/>
  <c r="CN239" i="2"/>
  <c r="CZ239" i="2"/>
  <c r="CL292" i="2"/>
  <c r="CX292" i="2"/>
  <c r="CJ299" i="2"/>
  <c r="CV299" i="2"/>
  <c r="DA327" i="2"/>
  <c r="CO327" i="2"/>
  <c r="CV481" i="2"/>
  <c r="CJ481" i="2"/>
  <c r="CS18" i="2"/>
  <c r="CG18" i="2"/>
  <c r="CJ56" i="2"/>
  <c r="CV56" i="2"/>
  <c r="DA244" i="2"/>
  <c r="CO244" i="2"/>
  <c r="CJ288" i="2"/>
  <c r="CV288" i="2"/>
  <c r="CQ443" i="2"/>
  <c r="DC443" i="2"/>
  <c r="CL490" i="2"/>
  <c r="CX490" i="2"/>
  <c r="CM101" i="2"/>
  <c r="CY101" i="2"/>
  <c r="CP27" i="2"/>
  <c r="DB27" i="2"/>
  <c r="CX196" i="2"/>
  <c r="CL196" i="2"/>
  <c r="CQ293" i="2"/>
  <c r="DC293" i="2"/>
  <c r="CG359" i="2"/>
  <c r="CS359" i="2"/>
  <c r="CY179" i="2"/>
  <c r="CM179" i="2"/>
  <c r="CF522" i="2"/>
  <c r="CR522" i="2"/>
  <c r="CQ559" i="2"/>
  <c r="DC559" i="2"/>
  <c r="CM287" i="2"/>
  <c r="CY287" i="2"/>
  <c r="CG507" i="2"/>
  <c r="CS507" i="2"/>
  <c r="CO189" i="2"/>
  <c r="DA189" i="2"/>
  <c r="CM544" i="2"/>
  <c r="CY544" i="2"/>
  <c r="CY26" i="2"/>
  <c r="CM26" i="2"/>
  <c r="CH34" i="2"/>
  <c r="CT34" i="2"/>
  <c r="CO337" i="2"/>
  <c r="DA337" i="2"/>
  <c r="CW309" i="2"/>
  <c r="CK309" i="2"/>
  <c r="CH467" i="2"/>
  <c r="CT467" i="2"/>
  <c r="CL176" i="2"/>
  <c r="CX176" i="2"/>
  <c r="CJ36" i="2"/>
  <c r="CV36" i="2"/>
  <c r="CM445" i="2"/>
  <c r="CY445" i="2"/>
  <c r="CK72" i="2"/>
  <c r="CW72" i="2"/>
  <c r="CQ369" i="2"/>
  <c r="DC369" i="2"/>
  <c r="CR303" i="2"/>
  <c r="CF303" i="2"/>
  <c r="CK495" i="2"/>
  <c r="CW495" i="2"/>
  <c r="CH25" i="2"/>
  <c r="CT25" i="2"/>
  <c r="CJ247" i="2"/>
  <c r="CV247" i="2"/>
  <c r="CL166" i="2"/>
  <c r="CX166" i="2"/>
  <c r="CX277" i="2"/>
  <c r="CL277" i="2"/>
  <c r="CO456" i="2"/>
  <c r="DA456" i="2"/>
  <c r="CP368" i="2"/>
  <c r="DB368" i="2"/>
  <c r="CV237" i="2"/>
  <c r="CJ237" i="2"/>
  <c r="CZ454" i="2"/>
  <c r="CN454" i="2"/>
  <c r="CH410" i="2"/>
  <c r="CT410" i="2"/>
  <c r="CH281" i="2"/>
  <c r="CT281" i="2"/>
  <c r="CG519" i="2"/>
  <c r="CS519" i="2"/>
  <c r="CW555" i="2"/>
  <c r="CK555" i="2"/>
  <c r="CQ230" i="2"/>
  <c r="DC230" i="2"/>
  <c r="CQ301" i="2"/>
  <c r="DC301" i="2"/>
  <c r="CZ95" i="2"/>
  <c r="CN95" i="2"/>
  <c r="CX164" i="2"/>
  <c r="CL164" i="2"/>
  <c r="CH321" i="2"/>
  <c r="CT321" i="2"/>
  <c r="CO289" i="2"/>
  <c r="DA289" i="2"/>
  <c r="CG162" i="2"/>
  <c r="CS162" i="2"/>
  <c r="CQ451" i="2"/>
  <c r="DC451" i="2"/>
  <c r="CM139" i="2"/>
  <c r="CY139" i="2"/>
  <c r="DA88" i="2"/>
  <c r="CO88" i="2"/>
  <c r="DC338" i="2"/>
  <c r="CQ338" i="2"/>
  <c r="CX448" i="2"/>
  <c r="CL448" i="2"/>
  <c r="DB7" i="2"/>
  <c r="CP7" i="2"/>
  <c r="CH202" i="2"/>
  <c r="CT202" i="2"/>
  <c r="CY375" i="2"/>
  <c r="CM375" i="2"/>
  <c r="DC73" i="2"/>
  <c r="CQ73" i="2"/>
  <c r="CR31" i="2"/>
  <c r="CF31" i="2"/>
  <c r="DA488" i="2"/>
  <c r="CO488" i="2"/>
  <c r="CQ531" i="2"/>
  <c r="DC531" i="2"/>
  <c r="CF21" i="2"/>
  <c r="CR21" i="2"/>
  <c r="CJ74" i="2"/>
  <c r="CV74" i="2"/>
  <c r="CF504" i="2"/>
  <c r="CR504" i="2"/>
  <c r="CF399" i="2"/>
  <c r="CR399" i="2"/>
  <c r="CZ409" i="2"/>
  <c r="CN409" i="2"/>
  <c r="CQ37" i="2"/>
  <c r="DC37" i="2"/>
  <c r="CR104" i="2"/>
  <c r="CF104" i="2"/>
  <c r="CO466" i="2"/>
  <c r="DA466" i="2"/>
  <c r="CH405" i="2"/>
  <c r="CT405" i="2"/>
  <c r="CV423" i="2"/>
  <c r="CJ423" i="2"/>
  <c r="CN365" i="2"/>
  <c r="CZ365" i="2"/>
  <c r="CQ65" i="2"/>
  <c r="DC65" i="2"/>
  <c r="DA419" i="2"/>
  <c r="CO419" i="2"/>
  <c r="CP414" i="2"/>
  <c r="DB414" i="2"/>
  <c r="CK108" i="2"/>
  <c r="CW108" i="2"/>
  <c r="CX441" i="2"/>
  <c r="CL441" i="2"/>
  <c r="CP78" i="2"/>
  <c r="DB78" i="2"/>
  <c r="CS186" i="2"/>
  <c r="CG186" i="2"/>
  <c r="DC188" i="2"/>
  <c r="CQ188" i="2"/>
  <c r="CP175" i="2"/>
  <c r="DB175" i="2"/>
  <c r="CK278" i="2"/>
  <c r="CW278" i="2"/>
  <c r="CU545" i="2"/>
  <c r="CI545" i="2"/>
  <c r="CX12" i="2"/>
  <c r="CL12" i="2"/>
  <c r="CV106" i="2"/>
  <c r="CJ106" i="2"/>
  <c r="CF82" i="2"/>
  <c r="CR82" i="2"/>
  <c r="CZ450" i="2"/>
  <c r="CN450" i="2"/>
  <c r="DB19" i="2"/>
  <c r="CP19" i="2"/>
  <c r="DC329" i="2"/>
  <c r="CQ329" i="2"/>
  <c r="CG358" i="2"/>
  <c r="CS358" i="2"/>
  <c r="CS223" i="2"/>
  <c r="CG223" i="2"/>
  <c r="DA153" i="2"/>
  <c r="CO153" i="2"/>
  <c r="CI134" i="2"/>
  <c r="CU134" i="2"/>
  <c r="CO184" i="2"/>
  <c r="DA184" i="2"/>
  <c r="CO125" i="2"/>
  <c r="DA125" i="2"/>
  <c r="CZ393" i="2"/>
  <c r="CN393" i="2"/>
  <c r="CI13" i="2"/>
  <c r="CU13" i="2"/>
  <c r="DB264" i="2"/>
  <c r="CP264" i="2"/>
  <c r="CR72" i="2"/>
  <c r="CF72" i="2"/>
  <c r="CQ8" i="2"/>
  <c r="DC8" i="2"/>
  <c r="CP191" i="2"/>
  <c r="DB191" i="2"/>
  <c r="CM428" i="2"/>
  <c r="CY428" i="2"/>
  <c r="CL67" i="2"/>
  <c r="CX67" i="2"/>
  <c r="CZ391" i="2"/>
  <c r="CN391" i="2"/>
  <c r="CW358" i="2"/>
  <c r="CK358" i="2"/>
  <c r="CV437" i="2"/>
  <c r="CJ437" i="2"/>
  <c r="CS207" i="2"/>
  <c r="CG207" i="2"/>
  <c r="CW243" i="2"/>
  <c r="CK243" i="2"/>
  <c r="CI48" i="2"/>
  <c r="CU48" i="2"/>
  <c r="CY455" i="2"/>
  <c r="CM455" i="2"/>
  <c r="CJ511" i="2"/>
  <c r="CV511" i="2"/>
  <c r="CJ130" i="2"/>
  <c r="CV130" i="2"/>
  <c r="CQ50" i="2"/>
  <c r="DC50" i="2"/>
  <c r="CK204" i="2"/>
  <c r="CW204" i="2"/>
  <c r="CO261" i="2"/>
  <c r="DA261" i="2"/>
  <c r="CN251" i="2"/>
  <c r="CZ251" i="2"/>
  <c r="DB199" i="2"/>
  <c r="CP199" i="2"/>
  <c r="CX201" i="2"/>
  <c r="CL201" i="2"/>
  <c r="CW422" i="2"/>
  <c r="CK422" i="2"/>
  <c r="CS349" i="2"/>
  <c r="CG349" i="2"/>
  <c r="DA397" i="2"/>
  <c r="CO397" i="2"/>
  <c r="CP469" i="2"/>
  <c r="DB469" i="2"/>
  <c r="CG523" i="2"/>
  <c r="CS523" i="2"/>
  <c r="CY99" i="2"/>
  <c r="CM99" i="2"/>
  <c r="CZ317" i="2"/>
  <c r="CN317" i="2"/>
  <c r="CH552" i="2"/>
  <c r="CT552" i="2"/>
  <c r="CL14" i="2"/>
  <c r="CX14" i="2"/>
  <c r="CM426" i="2"/>
  <c r="CY426" i="2"/>
  <c r="CL549" i="2"/>
  <c r="CX549" i="2"/>
  <c r="CL435" i="2"/>
  <c r="CX435" i="2"/>
  <c r="CX132" i="2"/>
  <c r="CL132" i="2"/>
  <c r="CI343" i="2"/>
  <c r="CU343" i="2"/>
  <c r="CY433" i="2"/>
  <c r="CM433" i="2"/>
  <c r="CI58" i="2"/>
  <c r="CU58" i="2"/>
  <c r="CS174" i="2"/>
  <c r="CG174" i="2"/>
  <c r="CH240" i="2"/>
  <c r="CT240" i="2"/>
  <c r="CR150" i="2"/>
  <c r="CF150" i="2"/>
  <c r="CO75" i="2"/>
  <c r="DA75" i="2"/>
  <c r="CJ216" i="2"/>
  <c r="CV216" i="2"/>
  <c r="CK541" i="2"/>
  <c r="CW541" i="2"/>
  <c r="CN436" i="2"/>
  <c r="CZ436" i="2"/>
  <c r="CG449" i="2"/>
  <c r="CS449" i="2"/>
  <c r="CK161" i="2"/>
  <c r="CW161" i="2"/>
  <c r="CP286" i="2"/>
  <c r="DB286" i="2"/>
  <c r="CG432" i="2"/>
  <c r="CS432" i="2"/>
  <c r="DB83" i="2"/>
  <c r="CP83" i="2"/>
  <c r="CW536" i="2"/>
  <c r="CK536" i="2"/>
  <c r="CP127" i="2"/>
  <c r="DB127" i="2"/>
  <c r="CX267" i="2"/>
  <c r="CL267" i="2"/>
  <c r="CP524" i="2"/>
  <c r="DB524" i="2"/>
  <c r="CJ128" i="2"/>
  <c r="CV128" i="2"/>
  <c r="CH52" i="2"/>
  <c r="CT52" i="2"/>
  <c r="CI558" i="2"/>
  <c r="CU558" i="2"/>
  <c r="CM528" i="2"/>
  <c r="CY528" i="2"/>
  <c r="CT90" i="2"/>
  <c r="CH90" i="2"/>
  <c r="CG382" i="2"/>
  <c r="CS382" i="2"/>
  <c r="DC103" i="2"/>
  <c r="CQ103" i="2"/>
  <c r="CP453" i="2"/>
  <c r="DB453" i="2"/>
  <c r="CT245" i="2"/>
  <c r="CH245" i="2"/>
  <c r="CJ209" i="2"/>
  <c r="CV209" i="2"/>
  <c r="CT45" i="2"/>
  <c r="CH45" i="2"/>
  <c r="CZ43" i="2"/>
  <c r="CN43" i="2"/>
  <c r="CW229" i="2"/>
  <c r="CK229" i="2"/>
  <c r="CK330" i="2"/>
  <c r="CW330" i="2"/>
  <c r="CG236" i="2"/>
  <c r="CS236" i="2"/>
  <c r="CQ328" i="2"/>
  <c r="DC328" i="2"/>
  <c r="CS157" i="2"/>
  <c r="CG157" i="2"/>
  <c r="CZ408" i="2"/>
  <c r="CN408" i="2"/>
  <c r="CJ224" i="2"/>
  <c r="CV224" i="2"/>
  <c r="CT205" i="2"/>
  <c r="CH205" i="2"/>
  <c r="CL491" i="2"/>
  <c r="CX491" i="2"/>
  <c r="CK145" i="2"/>
  <c r="CW145" i="2"/>
  <c r="DC137" i="2"/>
  <c r="CQ137" i="2"/>
  <c r="CN562" i="2"/>
  <c r="CZ562" i="2"/>
  <c r="CG323" i="2"/>
  <c r="CS323" i="2"/>
  <c r="CH379" i="2"/>
  <c r="CT379" i="2"/>
  <c r="CK510" i="2"/>
  <c r="CW510" i="2"/>
  <c r="DA260" i="2"/>
  <c r="CO260" i="2"/>
  <c r="CQ64" i="2"/>
  <c r="DC64" i="2"/>
  <c r="DB470" i="2"/>
  <c r="CP470" i="2"/>
  <c r="CZ565" i="2"/>
  <c r="CN565" i="2"/>
  <c r="CO373" i="2"/>
  <c r="DA373" i="2"/>
  <c r="CL112" i="2"/>
  <c r="CX112" i="2"/>
  <c r="CN9" i="2"/>
  <c r="CZ9" i="2"/>
  <c r="DB190" i="2"/>
  <c r="CP190" i="2"/>
  <c r="CG389" i="2"/>
  <c r="CS389" i="2"/>
  <c r="CG264" i="2"/>
  <c r="CS264" i="2"/>
  <c r="CR193" i="2"/>
  <c r="CF193" i="2"/>
  <c r="CW212" i="2"/>
  <c r="CK212" i="2"/>
  <c r="CT46" i="2"/>
  <c r="CH46" i="2"/>
  <c r="CI294" i="2"/>
  <c r="CU294" i="2"/>
  <c r="CP305" i="2"/>
  <c r="DB305" i="2"/>
  <c r="CZ284" i="2"/>
  <c r="CN284" i="2"/>
  <c r="CQ107" i="2"/>
  <c r="DC107" i="2"/>
  <c r="CK335" i="2"/>
  <c r="CW335" i="2"/>
  <c r="CI194" i="2"/>
  <c r="CU194" i="2"/>
  <c r="CT421" i="2"/>
  <c r="CH421" i="2"/>
  <c r="CP29" i="2"/>
  <c r="DB29" i="2"/>
  <c r="CI113" i="2"/>
  <c r="CU113" i="2"/>
  <c r="CF131" i="2"/>
  <c r="CR131" i="2"/>
  <c r="CJ197" i="2"/>
  <c r="CV197" i="2"/>
  <c r="CG313" i="2"/>
  <c r="CS313" i="2"/>
  <c r="CJ473" i="2"/>
  <c r="CV473" i="2"/>
  <c r="CM111" i="2"/>
  <c r="CY111" i="2"/>
  <c r="CT492" i="2"/>
  <c r="CH492" i="2"/>
  <c r="DC177" i="2"/>
  <c r="CQ177" i="2"/>
  <c r="CO47" i="2"/>
  <c r="DA47" i="2"/>
  <c r="CX226" i="2"/>
  <c r="CL226" i="2"/>
  <c r="DC468" i="2"/>
  <c r="CQ468" i="2"/>
  <c r="CL211" i="2"/>
  <c r="CX211" i="2"/>
  <c r="CT30" i="2"/>
  <c r="CH30" i="2"/>
  <c r="CH60" i="2"/>
  <c r="CT60" i="2"/>
  <c r="CO171" i="2"/>
  <c r="DA171" i="2"/>
  <c r="DB440" i="2"/>
  <c r="CP440" i="2"/>
  <c r="CG530" i="2"/>
  <c r="CS530" i="2"/>
  <c r="CW79" i="2"/>
  <c r="CK79" i="2"/>
  <c r="CP274" i="2"/>
  <c r="DB274" i="2"/>
  <c r="CP100" i="2"/>
  <c r="DB100" i="2"/>
  <c r="CK304" i="2"/>
  <c r="CW304" i="2"/>
  <c r="CF273" i="2"/>
  <c r="CR273" i="2"/>
  <c r="CJ253" i="2"/>
  <c r="CV253" i="2"/>
  <c r="CN563" i="2"/>
  <c r="CZ563" i="2"/>
  <c r="CZ89" i="2"/>
  <c r="CN89" i="2"/>
  <c r="CR520" i="2"/>
  <c r="CF520" i="2"/>
  <c r="CY39" i="2"/>
  <c r="CM39" i="2"/>
  <c r="CW417" i="2"/>
  <c r="CK417" i="2"/>
  <c r="CK66" i="2"/>
  <c r="CW66" i="2"/>
  <c r="CP136" i="2"/>
  <c r="DB136" i="2"/>
  <c r="CW479" i="2"/>
  <c r="CK479" i="2"/>
  <c r="CH81" i="2"/>
  <c r="CT81" i="2"/>
  <c r="CN347" i="2"/>
  <c r="CZ347" i="2"/>
  <c r="CH513" i="2"/>
  <c r="CT513" i="2"/>
  <c r="CG44" i="2"/>
  <c r="CS44" i="2"/>
  <c r="DA411" i="2"/>
  <c r="CO411" i="2"/>
  <c r="DB290" i="2"/>
  <c r="CP290" i="2"/>
  <c r="CW512" i="2"/>
  <c r="CK512" i="2"/>
  <c r="CY434" i="2"/>
  <c r="CM434" i="2"/>
  <c r="CO233" i="2"/>
  <c r="DA233" i="2"/>
  <c r="CR213" i="2"/>
  <c r="CF213" i="2"/>
  <c r="CK232" i="2"/>
  <c r="CW232" i="2"/>
  <c r="CQ296" i="2"/>
  <c r="DC296" i="2"/>
  <c r="CF96" i="2"/>
  <c r="CR96" i="2"/>
  <c r="DB407" i="2"/>
  <c r="CP407" i="2"/>
  <c r="CO298" i="2"/>
  <c r="DA298" i="2"/>
  <c r="DC383" i="2"/>
  <c r="CQ383" i="2"/>
  <c r="CS285" i="2"/>
  <c r="CG285" i="2"/>
  <c r="CU509" i="2"/>
  <c r="CI509" i="2"/>
  <c r="CK342" i="2"/>
  <c r="CW342" i="2"/>
  <c r="CT116" i="2"/>
  <c r="CH116" i="2"/>
  <c r="CP526" i="2"/>
  <c r="DB526" i="2"/>
  <c r="CO110" i="2"/>
  <c r="DA110" i="2"/>
  <c r="CK239" i="2"/>
  <c r="CW239" i="2"/>
  <c r="CN292" i="2"/>
  <c r="CZ292" i="2"/>
  <c r="CO299" i="2"/>
  <c r="DA299" i="2"/>
  <c r="CL327" i="2"/>
  <c r="CX327" i="2"/>
  <c r="CT481" i="2"/>
  <c r="CH481" i="2"/>
  <c r="CR18" i="2"/>
  <c r="CF18" i="2"/>
  <c r="CI56" i="2"/>
  <c r="CU56" i="2"/>
  <c r="CX244" i="2"/>
  <c r="CL244" i="2"/>
  <c r="CU288" i="2"/>
  <c r="CI288" i="2"/>
  <c r="CL443" i="2"/>
  <c r="CX443" i="2"/>
  <c r="CP490" i="2"/>
  <c r="DB490" i="2"/>
  <c r="CP101" i="2"/>
  <c r="DB101" i="2"/>
  <c r="CX27" i="2"/>
  <c r="CL27" i="2"/>
  <c r="CS196" i="2"/>
  <c r="CG196" i="2"/>
  <c r="CH293" i="2"/>
  <c r="CT293" i="2"/>
  <c r="CO359" i="2"/>
  <c r="DA359" i="2"/>
  <c r="CV179" i="2"/>
  <c r="CJ179" i="2"/>
  <c r="CQ522" i="2"/>
  <c r="DC522" i="2"/>
  <c r="CK559" i="2"/>
  <c r="CW559" i="2"/>
  <c r="CN287" i="2"/>
  <c r="CZ287" i="2"/>
  <c r="CM507" i="2"/>
  <c r="CY507" i="2"/>
  <c r="CP189" i="2"/>
  <c r="DB189" i="2"/>
  <c r="CZ544" i="2"/>
  <c r="CN544" i="2"/>
  <c r="CX26" i="2"/>
  <c r="CL26" i="2"/>
  <c r="CZ34" i="2"/>
  <c r="CN34" i="2"/>
  <c r="CM337" i="2"/>
  <c r="CY337" i="2"/>
  <c r="CY309" i="2"/>
  <c r="CM309" i="2"/>
  <c r="CG467" i="2"/>
  <c r="CS467" i="2"/>
  <c r="CZ176" i="2"/>
  <c r="CN176" i="2"/>
  <c r="CU36" i="2"/>
  <c r="CI36" i="2"/>
  <c r="CH445" i="2"/>
  <c r="CT445" i="2"/>
  <c r="CJ72" i="2"/>
  <c r="CV72" i="2"/>
  <c r="CL369" i="2"/>
  <c r="CX369" i="2"/>
  <c r="CQ303" i="2"/>
  <c r="DC303" i="2"/>
  <c r="CU495" i="2"/>
  <c r="CI495" i="2"/>
  <c r="CX25" i="2"/>
  <c r="CL25" i="2"/>
  <c r="DA247" i="2"/>
  <c r="CO247" i="2"/>
  <c r="CM166" i="2"/>
  <c r="CY166" i="2"/>
  <c r="CY277" i="2"/>
  <c r="CM277" i="2"/>
  <c r="CN456" i="2"/>
  <c r="CZ456" i="2"/>
  <c r="CK368" i="2"/>
  <c r="CW368" i="2"/>
  <c r="CU237" i="2"/>
  <c r="CI237" i="2"/>
  <c r="DA454" i="2"/>
  <c r="CO454" i="2"/>
  <c r="CS410" i="2"/>
  <c r="CG410" i="2"/>
  <c r="CP281" i="2"/>
  <c r="DB281" i="2"/>
  <c r="CN519" i="2"/>
  <c r="CZ519" i="2"/>
  <c r="CJ555" i="2"/>
  <c r="CV555" i="2"/>
  <c r="CV230" i="2"/>
  <c r="CJ230" i="2"/>
  <c r="CM301" i="2"/>
  <c r="CY301" i="2"/>
  <c r="CL95" i="2"/>
  <c r="CX95" i="2"/>
  <c r="CP164" i="2"/>
  <c r="DB164" i="2"/>
  <c r="CK321" i="2"/>
  <c r="CW321" i="2"/>
  <c r="CL289" i="2"/>
  <c r="CX289" i="2"/>
  <c r="CF162" i="2"/>
  <c r="CR162" i="2"/>
  <c r="CY451" i="2"/>
  <c r="CM451" i="2"/>
  <c r="CH139" i="2"/>
  <c r="CT139" i="2"/>
  <c r="CI88" i="2"/>
  <c r="CU88" i="2"/>
  <c r="CX338" i="2"/>
  <c r="CL338" i="2"/>
  <c r="CY448" i="2"/>
  <c r="CM448" i="2"/>
  <c r="CW7" i="2"/>
  <c r="CK7" i="2"/>
  <c r="CG202" i="2"/>
  <c r="CS202" i="2"/>
  <c r="CL375" i="2"/>
  <c r="CX375" i="2"/>
  <c r="CF73" i="2"/>
  <c r="CR73" i="2"/>
  <c r="DE73" i="2" s="1"/>
  <c r="CO31" i="2"/>
  <c r="DA31" i="2"/>
  <c r="CP488" i="2"/>
  <c r="DB488" i="2"/>
  <c r="CY531" i="2"/>
  <c r="CM531" i="2"/>
  <c r="CL21" i="2"/>
  <c r="CX21" i="2"/>
  <c r="CU74" i="2"/>
  <c r="CI74" i="2"/>
  <c r="CY504" i="2"/>
  <c r="CM504" i="2"/>
  <c r="CL399" i="2"/>
  <c r="CX399" i="2"/>
  <c r="CP409" i="2"/>
  <c r="DB409" i="2"/>
  <c r="CP37" i="2"/>
  <c r="DB37" i="2"/>
  <c r="CP104" i="2"/>
  <c r="DB104" i="2"/>
  <c r="CY466" i="2"/>
  <c r="CM466" i="2"/>
  <c r="CG405" i="2"/>
  <c r="CS405" i="2"/>
  <c r="CU423" i="2"/>
  <c r="CI423" i="2"/>
  <c r="CF365" i="2"/>
  <c r="CR365" i="2"/>
  <c r="CF65" i="2"/>
  <c r="CR65" i="2"/>
  <c r="CW419" i="2"/>
  <c r="CK419" i="2"/>
  <c r="CX414" i="2"/>
  <c r="CL414" i="2"/>
  <c r="CJ108" i="2"/>
  <c r="CV108" i="2"/>
  <c r="CU441" i="2"/>
  <c r="CI441" i="2"/>
  <c r="CW78" i="2"/>
  <c r="CK78" i="2"/>
  <c r="DC186" i="2"/>
  <c r="CQ186" i="2"/>
  <c r="CO188" i="2"/>
  <c r="DA188" i="2"/>
  <c r="CN175" i="2"/>
  <c r="CZ175" i="2"/>
  <c r="CM278" i="2"/>
  <c r="CY278" i="2"/>
  <c r="CT545" i="2"/>
  <c r="CH545" i="2"/>
  <c r="CY12" i="2"/>
  <c r="CM12" i="2"/>
  <c r="CI106" i="2"/>
  <c r="CU106" i="2"/>
  <c r="CM82" i="2"/>
  <c r="CY82" i="2"/>
  <c r="DA450" i="2"/>
  <c r="CO450" i="2"/>
  <c r="CK19" i="2"/>
  <c r="CW19" i="2"/>
  <c r="DB329" i="2"/>
  <c r="CP329" i="2"/>
  <c r="CI500" i="2"/>
  <c r="CU500" i="2"/>
  <c r="CR46" i="2"/>
  <c r="CF46" i="2"/>
  <c r="CV338" i="2"/>
  <c r="CJ338" i="2"/>
  <c r="CG353" i="2"/>
  <c r="CS353" i="2"/>
  <c r="CQ528" i="2"/>
  <c r="DC528" i="2"/>
  <c r="CN152" i="2"/>
  <c r="CZ152" i="2"/>
  <c r="CJ566" i="2"/>
  <c r="CV566" i="2"/>
  <c r="CN168" i="2"/>
  <c r="CZ168" i="2"/>
  <c r="CT356" i="2"/>
  <c r="CH356" i="2"/>
  <c r="CK86" i="2"/>
  <c r="CW86" i="2"/>
  <c r="CH446" i="2"/>
  <c r="CT446" i="2"/>
  <c r="DA67" i="2"/>
  <c r="CO67" i="2"/>
  <c r="CY391" i="2"/>
  <c r="CM391" i="2"/>
  <c r="CJ86" i="2"/>
  <c r="CV86" i="2"/>
  <c r="CF336" i="2"/>
  <c r="CR336" i="2"/>
  <c r="CP357" i="2"/>
  <c r="DB357" i="2"/>
  <c r="CU390" i="2"/>
  <c r="CI390" i="2"/>
  <c r="CF97" i="2"/>
  <c r="CR97" i="2"/>
  <c r="CO472" i="2"/>
  <c r="DA472" i="2"/>
  <c r="CG561" i="2"/>
  <c r="CS561" i="2"/>
  <c r="CU437" i="2"/>
  <c r="CI437" i="2"/>
  <c r="CM463" i="2"/>
  <c r="CY463" i="2"/>
  <c r="CL33" i="2"/>
  <c r="CX33" i="2"/>
  <c r="CG508" i="2"/>
  <c r="CS508" i="2"/>
  <c r="DA207" i="2"/>
  <c r="CO207" i="2"/>
  <c r="CH120" i="2"/>
  <c r="CT120" i="2"/>
  <c r="CV243" i="2"/>
  <c r="CJ243" i="2"/>
  <c r="CT48" i="2"/>
  <c r="CH48" i="2"/>
  <c r="CS446" i="2"/>
  <c r="CG446" i="2"/>
  <c r="CZ455" i="2"/>
  <c r="CN455" i="2"/>
  <c r="CG345" i="2"/>
  <c r="CS345" i="2"/>
  <c r="CG511" i="2"/>
  <c r="CS511" i="2"/>
  <c r="CM560" i="2"/>
  <c r="CY560" i="2"/>
  <c r="CI115" i="2"/>
  <c r="CU115" i="2"/>
  <c r="DC376" i="2"/>
  <c r="CQ376" i="2"/>
  <c r="CI130" i="2"/>
  <c r="CU130" i="2"/>
  <c r="CF506" i="2"/>
  <c r="CR506" i="2"/>
  <c r="CH50" i="2"/>
  <c r="CT50" i="2"/>
  <c r="CJ204" i="2"/>
  <c r="CV204" i="2"/>
  <c r="CM261" i="2"/>
  <c r="CY261" i="2"/>
  <c r="DA251" i="2"/>
  <c r="CO251" i="2"/>
  <c r="CW199" i="2"/>
  <c r="CK199" i="2"/>
  <c r="CJ201" i="2"/>
  <c r="CV201" i="2"/>
  <c r="CV422" i="2"/>
  <c r="CJ422" i="2"/>
  <c r="CF349" i="2"/>
  <c r="CR349" i="2"/>
  <c r="CX397" i="2"/>
  <c r="CL397" i="2"/>
  <c r="CY469" i="2"/>
  <c r="CM469" i="2"/>
  <c r="CF523" i="2"/>
  <c r="CR523" i="2"/>
  <c r="DA99" i="2"/>
  <c r="CO99" i="2"/>
  <c r="CK317" i="2"/>
  <c r="CW317" i="2"/>
  <c r="CS552" i="2"/>
  <c r="CG552" i="2"/>
  <c r="CM14" i="2"/>
  <c r="CY14" i="2"/>
  <c r="CT426" i="2"/>
  <c r="CH426" i="2"/>
  <c r="CM549" i="2"/>
  <c r="CY549" i="2"/>
  <c r="DA435" i="2"/>
  <c r="CO435" i="2"/>
  <c r="CJ132" i="2"/>
  <c r="CV132" i="2"/>
  <c r="CH343" i="2"/>
  <c r="CT343" i="2"/>
  <c r="CP433" i="2"/>
  <c r="DB433" i="2"/>
  <c r="CH58" i="2"/>
  <c r="CT58" i="2"/>
  <c r="CR174" i="2"/>
  <c r="CF174" i="2"/>
  <c r="CF240" i="2"/>
  <c r="CR240" i="2"/>
  <c r="DC150" i="2"/>
  <c r="CQ150" i="2"/>
  <c r="CL75" i="2"/>
  <c r="CX75" i="2"/>
  <c r="CI216" i="2"/>
  <c r="CU216" i="2"/>
  <c r="CP541" i="2"/>
  <c r="DB541" i="2"/>
  <c r="CX436" i="2"/>
  <c r="CL436" i="2"/>
  <c r="CR449" i="2"/>
  <c r="CF449" i="2"/>
  <c r="CI161" i="2"/>
  <c r="CU161" i="2"/>
  <c r="CO286" i="2"/>
  <c r="DA286" i="2"/>
  <c r="CF432" i="2"/>
  <c r="CR432" i="2"/>
  <c r="CG83" i="2"/>
  <c r="CS83" i="2"/>
  <c r="CJ536" i="2"/>
  <c r="CV536" i="2"/>
  <c r="CO127" i="2"/>
  <c r="DA127" i="2"/>
  <c r="CF267" i="2"/>
  <c r="CR267" i="2"/>
  <c r="CK524" i="2"/>
  <c r="CW524" i="2"/>
  <c r="DC128" i="2"/>
  <c r="CQ128" i="2"/>
  <c r="CM52" i="2"/>
  <c r="CY52" i="2"/>
  <c r="CT558" i="2"/>
  <c r="CH558" i="2"/>
  <c r="CO528" i="2"/>
  <c r="DA528" i="2"/>
  <c r="CN90" i="2"/>
  <c r="CZ90" i="2"/>
  <c r="CR382" i="2"/>
  <c r="CF382" i="2"/>
  <c r="DA103" i="2"/>
  <c r="CO103" i="2"/>
  <c r="CK453" i="2"/>
  <c r="CW453" i="2"/>
  <c r="CS245" i="2"/>
  <c r="CG245" i="2"/>
  <c r="CL209" i="2"/>
  <c r="CX209" i="2"/>
  <c r="CS45" i="2"/>
  <c r="CG45" i="2"/>
  <c r="CM43" i="2"/>
  <c r="CY43" i="2"/>
  <c r="CT229" i="2"/>
  <c r="CH229" i="2"/>
  <c r="CJ330" i="2"/>
  <c r="CV330" i="2"/>
  <c r="CU236" i="2"/>
  <c r="CI236" i="2"/>
  <c r="CV328" i="2"/>
  <c r="CJ328" i="2"/>
  <c r="DC157" i="2"/>
  <c r="CQ157" i="2"/>
  <c r="CP408" i="2"/>
  <c r="DB408" i="2"/>
  <c r="CT224" i="2"/>
  <c r="CH224" i="2"/>
  <c r="CS205" i="2"/>
  <c r="CG205" i="2"/>
  <c r="CN491" i="2"/>
  <c r="CZ491" i="2"/>
  <c r="CS145" i="2"/>
  <c r="CG145" i="2"/>
  <c r="CH137" i="2"/>
  <c r="CT137" i="2"/>
  <c r="CX562" i="2"/>
  <c r="CL562" i="2"/>
  <c r="CF323" i="2"/>
  <c r="CR323" i="2"/>
  <c r="CG379" i="2"/>
  <c r="CS379" i="2"/>
  <c r="CV510" i="2"/>
  <c r="CJ510" i="2"/>
  <c r="CL260" i="2"/>
  <c r="CX260" i="2"/>
  <c r="CS64" i="2"/>
  <c r="CG64" i="2"/>
  <c r="CK470" i="2"/>
  <c r="CW470" i="2"/>
  <c r="CO565" i="2"/>
  <c r="DA565" i="2"/>
  <c r="CL373" i="2"/>
  <c r="CX373" i="2"/>
  <c r="DB112" i="2"/>
  <c r="CP112" i="2"/>
  <c r="CK9" i="2"/>
  <c r="CW9" i="2"/>
  <c r="CN190" i="2"/>
  <c r="CZ190" i="2"/>
  <c r="CR389" i="2"/>
  <c r="CF389" i="2"/>
  <c r="CQ264" i="2"/>
  <c r="DC264" i="2"/>
  <c r="CQ193" i="2"/>
  <c r="DC193" i="2"/>
  <c r="CV212" i="2"/>
  <c r="CJ212" i="2"/>
  <c r="CV46" i="2"/>
  <c r="CJ46" i="2"/>
  <c r="CG294" i="2"/>
  <c r="CS294" i="2"/>
  <c r="CJ305" i="2"/>
  <c r="CV305" i="2"/>
  <c r="CV284" i="2"/>
  <c r="CJ284" i="2"/>
  <c r="CK107" i="2"/>
  <c r="CW107" i="2"/>
  <c r="CJ335" i="2"/>
  <c r="CV335" i="2"/>
  <c r="CR194" i="2"/>
  <c r="CF194" i="2"/>
  <c r="CG421" i="2"/>
  <c r="CS421" i="2"/>
  <c r="CK29" i="2"/>
  <c r="CW29" i="2"/>
  <c r="CS113" i="2"/>
  <c r="CG113" i="2"/>
  <c r="DB131" i="2"/>
  <c r="CP131" i="2"/>
  <c r="CU197" i="2"/>
  <c r="CI197" i="2"/>
  <c r="CT313" i="2"/>
  <c r="CH313" i="2"/>
  <c r="CH473" i="2"/>
  <c r="CT473" i="2"/>
  <c r="CZ111" i="2"/>
  <c r="CN111" i="2"/>
  <c r="CS492" i="2"/>
  <c r="CG492" i="2"/>
  <c r="CH177" i="2"/>
  <c r="CT177" i="2"/>
  <c r="CM47" i="2"/>
  <c r="CY47" i="2"/>
  <c r="CI226" i="2"/>
  <c r="CU226" i="2"/>
  <c r="CT468" i="2"/>
  <c r="CH468" i="2"/>
  <c r="CM211" i="2"/>
  <c r="CY211" i="2"/>
  <c r="CG30" i="2"/>
  <c r="CS30" i="2"/>
  <c r="CW60" i="2"/>
  <c r="CK60" i="2"/>
  <c r="CL171" i="2"/>
  <c r="CX171" i="2"/>
  <c r="DC440" i="2"/>
  <c r="CQ440" i="2"/>
  <c r="CR530" i="2"/>
  <c r="CF530" i="2"/>
  <c r="CJ79" i="2"/>
  <c r="CV79" i="2"/>
  <c r="CZ274" i="2"/>
  <c r="CN274" i="2"/>
  <c r="CZ100" i="2"/>
  <c r="CN100" i="2"/>
  <c r="CJ304" i="2"/>
  <c r="CV304" i="2"/>
  <c r="CG273" i="2"/>
  <c r="CS273" i="2"/>
  <c r="CQ253" i="2"/>
  <c r="DC253" i="2"/>
  <c r="DA563" i="2"/>
  <c r="CO563" i="2"/>
  <c r="CO89" i="2"/>
  <c r="DA89" i="2"/>
  <c r="DC520" i="2"/>
  <c r="CQ520" i="2"/>
  <c r="CN39" i="2"/>
  <c r="CZ39" i="2"/>
  <c r="CJ417" i="2"/>
  <c r="CV417" i="2"/>
  <c r="CG66" i="2"/>
  <c r="CS66" i="2"/>
  <c r="CW136" i="2"/>
  <c r="CK136" i="2"/>
  <c r="CF479" i="2"/>
  <c r="CR479" i="2"/>
  <c r="CG81" i="2"/>
  <c r="CS81" i="2"/>
  <c r="CX347" i="2"/>
  <c r="CL347" i="2"/>
  <c r="CG513" i="2"/>
  <c r="CS513" i="2"/>
  <c r="CF44" i="2"/>
  <c r="CR44" i="2"/>
  <c r="CN411" i="2"/>
  <c r="CZ411" i="2"/>
  <c r="CK290" i="2"/>
  <c r="CW290" i="2"/>
  <c r="CJ512" i="2"/>
  <c r="CV512" i="2"/>
  <c r="DB434" i="2"/>
  <c r="CP434" i="2"/>
  <c r="DB233" i="2"/>
  <c r="CP233" i="2"/>
  <c r="CL213" i="2"/>
  <c r="CX213" i="2"/>
  <c r="CJ232" i="2"/>
  <c r="CV232" i="2"/>
  <c r="CS296" i="2"/>
  <c r="CG296" i="2"/>
  <c r="CQ96" i="2"/>
  <c r="DC96" i="2"/>
  <c r="CW407" i="2"/>
  <c r="CK407" i="2"/>
  <c r="CX298" i="2"/>
  <c r="CL298" i="2"/>
  <c r="CM383" i="2"/>
  <c r="CY383" i="2"/>
  <c r="CR285" i="2"/>
  <c r="CF285" i="2"/>
  <c r="CH509" i="2"/>
  <c r="CT509" i="2"/>
  <c r="CJ342" i="2"/>
  <c r="CV342" i="2"/>
  <c r="CS116" i="2"/>
  <c r="CG116" i="2"/>
  <c r="CQ526" i="2"/>
  <c r="DC526" i="2"/>
  <c r="CP110" i="2"/>
  <c r="DB110" i="2"/>
  <c r="CV239" i="2"/>
  <c r="CJ239" i="2"/>
  <c r="CO292" i="2"/>
  <c r="DA292" i="2"/>
  <c r="CL299" i="2"/>
  <c r="CX299" i="2"/>
  <c r="CY327" i="2"/>
  <c r="CM327" i="2"/>
  <c r="CI481" i="2"/>
  <c r="CU481" i="2"/>
  <c r="CN18" i="2"/>
  <c r="CZ18" i="2"/>
  <c r="CH56" i="2"/>
  <c r="CT56" i="2"/>
  <c r="CY244" i="2"/>
  <c r="CM244" i="2"/>
  <c r="CL288" i="2"/>
  <c r="CX288" i="2"/>
  <c r="CO443" i="2"/>
  <c r="DA443" i="2"/>
  <c r="CK490" i="2"/>
  <c r="CW490" i="2"/>
  <c r="CV101" i="2"/>
  <c r="CJ101" i="2"/>
  <c r="CM27" i="2"/>
  <c r="CY27" i="2"/>
  <c r="CY196" i="2"/>
  <c r="CM196" i="2"/>
  <c r="CS293" i="2"/>
  <c r="CG293" i="2"/>
  <c r="CN359" i="2"/>
  <c r="CZ359" i="2"/>
  <c r="CU179" i="2"/>
  <c r="CI179" i="2"/>
  <c r="CL522" i="2"/>
  <c r="CX522" i="2"/>
  <c r="CV559" i="2"/>
  <c r="CJ559" i="2"/>
  <c r="CO287" i="2"/>
  <c r="DA287" i="2"/>
  <c r="CO507" i="2"/>
  <c r="DA507" i="2"/>
  <c r="CW189" i="2"/>
  <c r="CK189" i="2"/>
  <c r="CF544" i="2"/>
  <c r="CR544" i="2"/>
  <c r="CO26" i="2"/>
  <c r="DA26" i="2"/>
  <c r="CP34" i="2"/>
  <c r="DB34" i="2"/>
  <c r="CN337" i="2"/>
  <c r="CZ337" i="2"/>
  <c r="CX309" i="2"/>
  <c r="CL309" i="2"/>
  <c r="CF467" i="2"/>
  <c r="CR467" i="2"/>
  <c r="CY176" i="2"/>
  <c r="CM176" i="2"/>
  <c r="CM36" i="2"/>
  <c r="CY36" i="2"/>
  <c r="CS445" i="2"/>
  <c r="CG445" i="2"/>
  <c r="CI72" i="2"/>
  <c r="CU72" i="2"/>
  <c r="CK369" i="2"/>
  <c r="CW369" i="2"/>
  <c r="CU303" i="2"/>
  <c r="CI303" i="2"/>
  <c r="CT495" i="2"/>
  <c r="CH495" i="2"/>
  <c r="CY25" i="2"/>
  <c r="CM25" i="2"/>
  <c r="CX247" i="2"/>
  <c r="CL247" i="2"/>
  <c r="DA166" i="2"/>
  <c r="CO166" i="2"/>
  <c r="DC277" i="2"/>
  <c r="CQ277" i="2"/>
  <c r="CK456" i="2"/>
  <c r="CW456" i="2"/>
  <c r="CH368" i="2"/>
  <c r="CT368" i="2"/>
  <c r="CH237" i="2"/>
  <c r="CT237" i="2"/>
  <c r="CL454" i="2"/>
  <c r="CX454" i="2"/>
  <c r="CZ410" i="2"/>
  <c r="CN410" i="2"/>
  <c r="CS281" i="2"/>
  <c r="CG281" i="2"/>
  <c r="CM519" i="2"/>
  <c r="CY519" i="2"/>
  <c r="CI555" i="2"/>
  <c r="CU555" i="2"/>
  <c r="CL230" i="2"/>
  <c r="CX230" i="2"/>
  <c r="CL301" i="2"/>
  <c r="CX301" i="2"/>
  <c r="CM95" i="2"/>
  <c r="CY95" i="2"/>
  <c r="CH164" i="2"/>
  <c r="CT164" i="2"/>
  <c r="CJ321" i="2"/>
  <c r="CV321" i="2"/>
  <c r="CR289" i="2"/>
  <c r="CF289" i="2"/>
  <c r="CQ162" i="2"/>
  <c r="DC162" i="2"/>
  <c r="CW451" i="2"/>
  <c r="CK451" i="2"/>
  <c r="CG139" i="2"/>
  <c r="CS139" i="2"/>
  <c r="CQ88" i="2"/>
  <c r="DC88" i="2"/>
  <c r="CM338" i="2"/>
  <c r="CY338" i="2"/>
  <c r="CO448" i="2"/>
  <c r="DA448" i="2"/>
  <c r="CJ7" i="2"/>
  <c r="CV7" i="2"/>
  <c r="CF202" i="2"/>
  <c r="CR202" i="2"/>
  <c r="CZ375" i="2"/>
  <c r="CN375" i="2"/>
  <c r="DB73" i="2"/>
  <c r="CP73" i="2"/>
  <c r="CL31" i="2"/>
  <c r="CX31" i="2"/>
  <c r="DC488" i="2"/>
  <c r="CQ488" i="2"/>
  <c r="CL531" i="2"/>
  <c r="CX531" i="2"/>
  <c r="CM21" i="2"/>
  <c r="CY21" i="2"/>
  <c r="CH74" i="2"/>
  <c r="CT74" i="2"/>
  <c r="DB504" i="2"/>
  <c r="CP504" i="2"/>
  <c r="CM399" i="2"/>
  <c r="CY399" i="2"/>
  <c r="CJ409" i="2"/>
  <c r="CV409" i="2"/>
  <c r="CN37" i="2"/>
  <c r="CZ37" i="2"/>
  <c r="CN104" i="2"/>
  <c r="CZ104" i="2"/>
  <c r="CP466" i="2"/>
  <c r="DB466" i="2"/>
  <c r="CF405" i="2"/>
  <c r="CR405" i="2"/>
  <c r="CO423" i="2"/>
  <c r="DA423" i="2"/>
  <c r="CQ365" i="2"/>
  <c r="DC365" i="2"/>
  <c r="CU65" i="2"/>
  <c r="CI65" i="2"/>
  <c r="CJ419" i="2"/>
  <c r="CV419" i="2"/>
  <c r="CF428" i="2"/>
  <c r="CR428" i="2"/>
  <c r="CU75" i="2"/>
  <c r="CI75" i="2"/>
  <c r="CL284" i="2"/>
  <c r="CX284" i="2"/>
  <c r="CS526" i="2"/>
  <c r="CG526" i="2"/>
  <c r="CR448" i="2"/>
  <c r="CF448" i="2"/>
  <c r="CS181" i="2"/>
  <c r="CG181" i="2"/>
  <c r="CK471" i="2"/>
  <c r="CW471" i="2"/>
  <c r="CJ261" i="2"/>
  <c r="CV261" i="2"/>
  <c r="CQ9" i="2"/>
  <c r="DC9" i="2"/>
  <c r="CO303" i="2"/>
  <c r="DA303" i="2"/>
  <c r="CN67" i="2"/>
  <c r="CZ67" i="2"/>
  <c r="DC391" i="2"/>
  <c r="CQ391" i="2"/>
  <c r="CY358" i="2"/>
  <c r="CM358" i="2"/>
  <c r="CH8" i="2"/>
  <c r="CT8" i="2"/>
  <c r="CF498" i="2"/>
  <c r="CR498" i="2"/>
  <c r="CJ265" i="2"/>
  <c r="CV265" i="2"/>
  <c r="CK168" i="2"/>
  <c r="CW168" i="2"/>
  <c r="CQ345" i="2"/>
  <c r="DC345" i="2"/>
  <c r="CZ295" i="2"/>
  <c r="CN295" i="2"/>
  <c r="CI566" i="2"/>
  <c r="CU566" i="2"/>
  <c r="CV358" i="2"/>
  <c r="CJ358" i="2"/>
  <c r="CR8" i="2"/>
  <c r="CF8" i="2"/>
  <c r="CR356" i="2"/>
  <c r="CF356" i="2"/>
  <c r="CN265" i="2"/>
  <c r="CZ265" i="2"/>
  <c r="CQ390" i="2"/>
  <c r="DC390" i="2"/>
  <c r="DB207" i="2"/>
  <c r="CP207" i="2"/>
  <c r="CN506" i="2"/>
  <c r="CZ506" i="2"/>
  <c r="CN397" i="2"/>
  <c r="CZ397" i="2"/>
  <c r="CM435" i="2"/>
  <c r="CY435" i="2"/>
  <c r="CM75" i="2"/>
  <c r="CY75" i="2"/>
  <c r="CQ449" i="2"/>
  <c r="DC449" i="2"/>
  <c r="DC432" i="2"/>
  <c r="CQ432" i="2"/>
  <c r="CR83" i="2"/>
  <c r="CF83" i="2"/>
  <c r="CI536" i="2"/>
  <c r="CU536" i="2"/>
  <c r="CN267" i="2"/>
  <c r="CZ267" i="2"/>
  <c r="CJ524" i="2"/>
  <c r="CV524" i="2"/>
  <c r="CR128" i="2"/>
  <c r="CF128" i="2"/>
  <c r="CG558" i="2"/>
  <c r="CS558" i="2"/>
  <c r="CL528" i="2"/>
  <c r="CX528" i="2"/>
  <c r="CO90" i="2"/>
  <c r="DA90" i="2"/>
  <c r="CY103" i="2"/>
  <c r="CM103" i="2"/>
  <c r="CV453" i="2"/>
  <c r="CJ453" i="2"/>
  <c r="CO209" i="2"/>
  <c r="DA209" i="2"/>
  <c r="CR45" i="2"/>
  <c r="CF45" i="2"/>
  <c r="CP43" i="2"/>
  <c r="DB43" i="2"/>
  <c r="DA229" i="2"/>
  <c r="CO229" i="2"/>
  <c r="CI330" i="2"/>
  <c r="CU330" i="2"/>
  <c r="CR236" i="2"/>
  <c r="CF236" i="2"/>
  <c r="CL328" i="2"/>
  <c r="CX328" i="2"/>
  <c r="CY157" i="2"/>
  <c r="CM157" i="2"/>
  <c r="CW408" i="2"/>
  <c r="CK408" i="2"/>
  <c r="CS224" i="2"/>
  <c r="CG224" i="2"/>
  <c r="CR205" i="2"/>
  <c r="CF205" i="2"/>
  <c r="CO491" i="2"/>
  <c r="DA491" i="2"/>
  <c r="CJ145" i="2"/>
  <c r="CV145" i="2"/>
  <c r="CW137" i="2"/>
  <c r="CK137" i="2"/>
  <c r="CM562" i="2"/>
  <c r="CY562" i="2"/>
  <c r="CO323" i="2"/>
  <c r="DA323" i="2"/>
  <c r="CF379" i="2"/>
  <c r="CR379" i="2"/>
  <c r="CU510" i="2"/>
  <c r="CI510" i="2"/>
  <c r="CS260" i="2"/>
  <c r="CG260" i="2"/>
  <c r="CY64" i="2"/>
  <c r="CM64" i="2"/>
  <c r="CV470" i="2"/>
  <c r="CJ470" i="2"/>
  <c r="CU565" i="2"/>
  <c r="CI565" i="2"/>
  <c r="CU373" i="2"/>
  <c r="CI373" i="2"/>
  <c r="CK112" i="2"/>
  <c r="CW112" i="2"/>
  <c r="CJ9" i="2"/>
  <c r="CV9" i="2"/>
  <c r="CX190" i="2"/>
  <c r="CL190" i="2"/>
  <c r="CQ389" i="2"/>
  <c r="DC389" i="2"/>
  <c r="CI264" i="2"/>
  <c r="CU264" i="2"/>
  <c r="CW193" i="2"/>
  <c r="CK193" i="2"/>
  <c r="CU212" i="2"/>
  <c r="CI212" i="2"/>
  <c r="CN46" i="2"/>
  <c r="CZ46" i="2"/>
  <c r="CK294" i="2"/>
  <c r="CW294" i="2"/>
  <c r="CI305" i="2"/>
  <c r="CU305" i="2"/>
  <c r="CI284" i="2"/>
  <c r="CU284" i="2"/>
  <c r="CV107" i="2"/>
  <c r="CJ107" i="2"/>
  <c r="CU335" i="2"/>
  <c r="CI335" i="2"/>
  <c r="CQ194" i="2"/>
  <c r="DC194" i="2"/>
  <c r="CQ421" i="2"/>
  <c r="DC421" i="2"/>
  <c r="CQ29" i="2"/>
  <c r="DC29" i="2"/>
  <c r="CJ113" i="2"/>
  <c r="CV113" i="2"/>
  <c r="CY131" i="2"/>
  <c r="CM131" i="2"/>
  <c r="CH197" i="2"/>
  <c r="CT197" i="2"/>
  <c r="CM313" i="2"/>
  <c r="CY313" i="2"/>
  <c r="CG473" i="2"/>
  <c r="CS473" i="2"/>
  <c r="DA111" i="2"/>
  <c r="CO111" i="2"/>
  <c r="CI492" i="2"/>
  <c r="CU492" i="2"/>
  <c r="CG177" i="2"/>
  <c r="CS177" i="2"/>
  <c r="CL47" i="2"/>
  <c r="CX47" i="2"/>
  <c r="CH226" i="2"/>
  <c r="CT226" i="2"/>
  <c r="CS468" i="2"/>
  <c r="CG468" i="2"/>
  <c r="CN211" i="2"/>
  <c r="CZ211" i="2"/>
  <c r="CF30" i="2"/>
  <c r="CR30" i="2"/>
  <c r="CR60" i="2"/>
  <c r="CF60" i="2"/>
  <c r="CY171" i="2"/>
  <c r="CM171" i="2"/>
  <c r="CH440" i="2"/>
  <c r="CT440" i="2"/>
  <c r="CO530" i="2"/>
  <c r="DA530" i="2"/>
  <c r="CI79" i="2"/>
  <c r="CU79" i="2"/>
  <c r="CL274" i="2"/>
  <c r="CX274" i="2"/>
  <c r="CY100" i="2"/>
  <c r="CM100" i="2"/>
  <c r="CI304" i="2"/>
  <c r="CU304" i="2"/>
  <c r="DA273" i="2"/>
  <c r="CO273" i="2"/>
  <c r="CO253" i="2"/>
  <c r="DA253" i="2"/>
  <c r="CP563" i="2"/>
  <c r="DB563" i="2"/>
  <c r="CP89" i="2"/>
  <c r="DB89" i="2"/>
  <c r="CX520" i="2"/>
  <c r="CL520" i="2"/>
  <c r="DB39" i="2"/>
  <c r="CP39" i="2"/>
  <c r="CI417" i="2"/>
  <c r="CU417" i="2"/>
  <c r="CF66" i="2"/>
  <c r="CR66" i="2"/>
  <c r="CQ136" i="2"/>
  <c r="DC136" i="2"/>
  <c r="DC479" i="2"/>
  <c r="CQ479" i="2"/>
  <c r="CF81" i="2"/>
  <c r="CR81" i="2"/>
  <c r="DA347" i="2"/>
  <c r="CO347" i="2"/>
  <c r="CF513" i="2"/>
  <c r="CR513" i="2"/>
  <c r="CK44" i="2"/>
  <c r="CW44" i="2"/>
  <c r="CL411" i="2"/>
  <c r="CX411" i="2"/>
  <c r="CU290" i="2"/>
  <c r="CI290" i="2"/>
  <c r="CG512" i="2"/>
  <c r="CS512" i="2"/>
  <c r="CZ434" i="2"/>
  <c r="CN434" i="2"/>
  <c r="DC233" i="2"/>
  <c r="CQ233" i="2"/>
  <c r="CZ213" i="2"/>
  <c r="CN213" i="2"/>
  <c r="CU232" i="2"/>
  <c r="CI232" i="2"/>
  <c r="CI296" i="2"/>
  <c r="CU296" i="2"/>
  <c r="CP96" i="2"/>
  <c r="DB96" i="2"/>
  <c r="CV407" i="2"/>
  <c r="CJ407" i="2"/>
  <c r="CM298" i="2"/>
  <c r="CY298" i="2"/>
  <c r="CN383" i="2"/>
  <c r="CZ383" i="2"/>
  <c r="CQ285" i="2"/>
  <c r="DC285" i="2"/>
  <c r="CJ509" i="2"/>
  <c r="CV509" i="2"/>
  <c r="CI342" i="2"/>
  <c r="CU342" i="2"/>
  <c r="CR116" i="2"/>
  <c r="CF116" i="2"/>
  <c r="CO526" i="2"/>
  <c r="DA526" i="2"/>
  <c r="CK110" i="2"/>
  <c r="CW110" i="2"/>
  <c r="CI239" i="2"/>
  <c r="CU239" i="2"/>
  <c r="CM292" i="2"/>
  <c r="CY292" i="2"/>
  <c r="CY299" i="2"/>
  <c r="CM299" i="2"/>
  <c r="CW327" i="2"/>
  <c r="CK327" i="2"/>
  <c r="CL481" i="2"/>
  <c r="CX481" i="2"/>
  <c r="CQ18" i="2"/>
  <c r="DC18" i="2"/>
  <c r="CG56" i="2"/>
  <c r="CS56" i="2"/>
  <c r="CF244" i="2"/>
  <c r="CR244" i="2"/>
  <c r="CY288" i="2"/>
  <c r="CM288" i="2"/>
  <c r="CP443" i="2"/>
  <c r="DB443" i="2"/>
  <c r="CV490" i="2"/>
  <c r="CJ490" i="2"/>
  <c r="CI101" i="2"/>
  <c r="CU101" i="2"/>
  <c r="DA27" i="2"/>
  <c r="CO27" i="2"/>
  <c r="CQ196" i="2"/>
  <c r="DC196" i="2"/>
  <c r="DA293" i="2"/>
  <c r="CO293" i="2"/>
  <c r="CX359" i="2"/>
  <c r="CL359" i="2"/>
  <c r="CT179" i="2"/>
  <c r="CH179" i="2"/>
  <c r="CN522" i="2"/>
  <c r="CZ522" i="2"/>
  <c r="CU559" i="2"/>
  <c r="CI559" i="2"/>
  <c r="CP287" i="2"/>
  <c r="DB287" i="2"/>
  <c r="CN507" i="2"/>
  <c r="CZ507" i="2"/>
  <c r="CJ189" i="2"/>
  <c r="CV189" i="2"/>
  <c r="DC544" i="2"/>
  <c r="CQ544" i="2"/>
  <c r="CU26" i="2"/>
  <c r="CI26" i="2"/>
  <c r="CW34" i="2"/>
  <c r="CK34" i="2"/>
  <c r="CL337" i="2"/>
  <c r="CX337" i="2"/>
  <c r="CN309" i="2"/>
  <c r="CZ309" i="2"/>
  <c r="CQ467" i="2"/>
  <c r="DC467" i="2"/>
  <c r="CO176" i="2"/>
  <c r="DA176" i="2"/>
  <c r="DC36" i="2"/>
  <c r="CQ36" i="2"/>
  <c r="CF445" i="2"/>
  <c r="CR445" i="2"/>
  <c r="CQ72" i="2"/>
  <c r="DC72" i="2"/>
  <c r="CO369" i="2"/>
  <c r="DA369" i="2"/>
  <c r="CS303" i="2"/>
  <c r="CG303" i="2"/>
  <c r="CV495" i="2"/>
  <c r="CJ495" i="2"/>
  <c r="CN25" i="2"/>
  <c r="CZ25" i="2"/>
  <c r="CZ247" i="2"/>
  <c r="CN247" i="2"/>
  <c r="DC166" i="2"/>
  <c r="CQ166" i="2"/>
  <c r="CN277" i="2"/>
  <c r="CZ277" i="2"/>
  <c r="CJ456" i="2"/>
  <c r="CV456" i="2"/>
  <c r="CY368" i="2"/>
  <c r="CM368" i="2"/>
  <c r="CR237" i="2"/>
  <c r="CF237" i="2"/>
  <c r="CM454" i="2"/>
  <c r="CY454" i="2"/>
  <c r="DB410" i="2"/>
  <c r="CP410" i="2"/>
  <c r="CF281" i="2"/>
  <c r="CR281" i="2"/>
  <c r="DA519" i="2"/>
  <c r="CO519" i="2"/>
  <c r="CH555" i="2"/>
  <c r="CT555" i="2"/>
  <c r="CP230" i="2"/>
  <c r="DB230" i="2"/>
  <c r="CN301" i="2"/>
  <c r="CZ301" i="2"/>
  <c r="DC95" i="2"/>
  <c r="CQ95" i="2"/>
  <c r="CS164" i="2"/>
  <c r="CG164" i="2"/>
  <c r="CU321" i="2"/>
  <c r="CI321" i="2"/>
  <c r="CQ289" i="2"/>
  <c r="DC289" i="2"/>
  <c r="CX162" i="2"/>
  <c r="CL162" i="2"/>
  <c r="CJ451" i="2"/>
  <c r="CV451" i="2"/>
  <c r="CF139" i="2"/>
  <c r="CR139" i="2"/>
  <c r="CL88" i="2"/>
  <c r="CX88" i="2"/>
  <c r="CK338" i="2"/>
  <c r="CW338" i="2"/>
  <c r="CH448" i="2"/>
  <c r="CT448" i="2"/>
  <c r="CI7" i="2"/>
  <c r="CU7" i="2"/>
  <c r="DC202" i="2"/>
  <c r="CQ202" i="2"/>
  <c r="CO375" i="2"/>
  <c r="DA375" i="2"/>
  <c r="CW73" i="2"/>
  <c r="CK73" i="2"/>
  <c r="CM31" i="2"/>
  <c r="CY31" i="2"/>
  <c r="CK488" i="2"/>
  <c r="CW488" i="2"/>
  <c r="CK531" i="2"/>
  <c r="CW531" i="2"/>
  <c r="CN21" i="2"/>
  <c r="CZ21" i="2"/>
  <c r="DB74" i="2"/>
  <c r="CP74" i="2"/>
  <c r="CK504" i="2"/>
  <c r="CW504" i="2"/>
  <c r="CN399" i="2"/>
  <c r="CZ399" i="2"/>
  <c r="CH409" i="2"/>
  <c r="CT409" i="2"/>
  <c r="CK37" i="2"/>
  <c r="CW37" i="2"/>
  <c r="CY104" i="2"/>
  <c r="CM104" i="2"/>
  <c r="CW466" i="2"/>
  <c r="CK466" i="2"/>
  <c r="DC405" i="2"/>
  <c r="CQ405" i="2"/>
  <c r="CL423" i="2"/>
  <c r="CX423" i="2"/>
  <c r="CM365" i="2"/>
  <c r="CY365" i="2"/>
  <c r="CT65" i="2"/>
  <c r="CH65" i="2"/>
  <c r="CU419" i="2"/>
  <c r="CI419" i="2"/>
  <c r="CN414" i="2"/>
  <c r="CZ414" i="2"/>
  <c r="CT108" i="2"/>
  <c r="CH108" i="2"/>
  <c r="CG441" i="2"/>
  <c r="CS441" i="2"/>
  <c r="CF78" i="2"/>
  <c r="CR78" i="2"/>
  <c r="CR186" i="2"/>
  <c r="CF186" i="2"/>
  <c r="CK188" i="2"/>
  <c r="CW188" i="2"/>
  <c r="CL175" i="2"/>
  <c r="CX175" i="2"/>
  <c r="CO278" i="2"/>
  <c r="DA278" i="2"/>
  <c r="DC545" i="2"/>
  <c r="CQ545" i="2"/>
  <c r="CH12" i="2"/>
  <c r="CT12" i="2"/>
  <c r="CP106" i="2"/>
  <c r="DB106" i="2"/>
  <c r="CK82" i="2"/>
  <c r="CW82" i="2"/>
  <c r="CT450" i="2"/>
  <c r="CH450" i="2"/>
  <c r="CI19" i="2"/>
  <c r="CU19" i="2"/>
  <c r="CJ329" i="2"/>
  <c r="CV329" i="2"/>
  <c r="CY356" i="2"/>
  <c r="CM356" i="2"/>
  <c r="CK28" i="2"/>
  <c r="CW28" i="2"/>
  <c r="CK139" i="2"/>
  <c r="CW139" i="2"/>
  <c r="CV319" i="2"/>
  <c r="CJ319" i="2"/>
  <c r="CJ517" i="2"/>
  <c r="CV517" i="2"/>
  <c r="CM495" i="2"/>
  <c r="CY495" i="2"/>
  <c r="CY324" i="2"/>
  <c r="CM324" i="2"/>
  <c r="CX357" i="2"/>
  <c r="CL357" i="2"/>
  <c r="CT551" i="2"/>
  <c r="CH551" i="2"/>
  <c r="CP384" i="2"/>
  <c r="DB384" i="2"/>
  <c r="CM169" i="2"/>
  <c r="CY169" i="2"/>
  <c r="CW115" i="2"/>
  <c r="CK115" i="2"/>
  <c r="CS551" i="2"/>
  <c r="CG551" i="2"/>
  <c r="CH386" i="2"/>
  <c r="CT386" i="2"/>
  <c r="CL498" i="2"/>
  <c r="CX498" i="2"/>
  <c r="CF446" i="2"/>
  <c r="CR446" i="2"/>
  <c r="CQ127" i="2"/>
  <c r="DC127" i="2"/>
  <c r="DA391" i="2"/>
  <c r="CO391" i="2"/>
  <c r="DC446" i="2"/>
  <c r="CQ446" i="2"/>
  <c r="DC317" i="2"/>
  <c r="CQ317" i="2"/>
  <c r="CQ541" i="2"/>
  <c r="DC541" i="2"/>
  <c r="CG457" i="2"/>
  <c r="CS457" i="2"/>
  <c r="CP528" i="2"/>
  <c r="DB528" i="2"/>
  <c r="CP538" i="2"/>
  <c r="DB538" i="2"/>
  <c r="DB103" i="2"/>
  <c r="CP103" i="2"/>
  <c r="CU453" i="2"/>
  <c r="CI453" i="2"/>
  <c r="CY326" i="2"/>
  <c r="CM326" i="2"/>
  <c r="CN209" i="2"/>
  <c r="CZ209" i="2"/>
  <c r="CQ45" i="2"/>
  <c r="DC45" i="2"/>
  <c r="CY220" i="2"/>
  <c r="CM220" i="2"/>
  <c r="CM229" i="2"/>
  <c r="CY229" i="2"/>
  <c r="DA328" i="2"/>
  <c r="CO328" i="2"/>
  <c r="CX157" i="2"/>
  <c r="CL157" i="2"/>
  <c r="CM464" i="2"/>
  <c r="CY464" i="2"/>
  <c r="CF224" i="2"/>
  <c r="CR224" i="2"/>
  <c r="DC205" i="2"/>
  <c r="CQ205" i="2"/>
  <c r="CI556" i="2"/>
  <c r="CU556" i="2"/>
  <c r="CR145" i="2"/>
  <c r="CF145" i="2"/>
  <c r="CJ137" i="2"/>
  <c r="CV137" i="2"/>
  <c r="CP146" i="2"/>
  <c r="DB146" i="2"/>
  <c r="DC323" i="2"/>
  <c r="CQ323" i="2"/>
  <c r="DC379" i="2"/>
  <c r="CQ379" i="2"/>
  <c r="CZ374" i="2"/>
  <c r="CN374" i="2"/>
  <c r="CR260" i="2"/>
  <c r="CF260" i="2"/>
  <c r="CZ64" i="2"/>
  <c r="CN64" i="2"/>
  <c r="CH477" i="2"/>
  <c r="CT477" i="2"/>
  <c r="CX565" i="2"/>
  <c r="CL565" i="2"/>
  <c r="CT373" i="2"/>
  <c r="CH373" i="2"/>
  <c r="CY248" i="2"/>
  <c r="CM248" i="2"/>
  <c r="CI9" i="2"/>
  <c r="CU9" i="2"/>
  <c r="CY190" i="2"/>
  <c r="CM190" i="2"/>
  <c r="CY148" i="2"/>
  <c r="CM148" i="2"/>
  <c r="CL264" i="2"/>
  <c r="CX264" i="2"/>
  <c r="CJ193" i="2"/>
  <c r="CV193" i="2"/>
  <c r="CM28" i="2"/>
  <c r="CY28" i="2"/>
  <c r="CP46" i="2"/>
  <c r="DB46" i="2"/>
  <c r="CZ294" i="2"/>
  <c r="CN294" i="2"/>
  <c r="CM163" i="2"/>
  <c r="CY163" i="2"/>
  <c r="CH284" i="2"/>
  <c r="CT284" i="2"/>
  <c r="CY107" i="2"/>
  <c r="CM107" i="2"/>
  <c r="CM153" i="2"/>
  <c r="CY153" i="2"/>
  <c r="CX194" i="2"/>
  <c r="CL194" i="2"/>
  <c r="CY421" i="2"/>
  <c r="CM421" i="2"/>
  <c r="CX156" i="2"/>
  <c r="CL156" i="2"/>
  <c r="CM113" i="2"/>
  <c r="CY113" i="2"/>
  <c r="CL131" i="2"/>
  <c r="CX131" i="2"/>
  <c r="CV460" i="2"/>
  <c r="CJ460" i="2"/>
  <c r="DB313" i="2"/>
  <c r="CP313" i="2"/>
  <c r="CF473" i="2"/>
  <c r="CR473" i="2"/>
  <c r="CX71" i="2"/>
  <c r="CL71" i="2"/>
  <c r="CF492" i="2"/>
  <c r="CR492" i="2"/>
  <c r="CF177" i="2"/>
  <c r="CR177" i="2"/>
  <c r="CY271" i="2"/>
  <c r="CM271" i="2"/>
  <c r="CS226" i="2"/>
  <c r="CG226" i="2"/>
  <c r="CR468" i="2"/>
  <c r="CF468" i="2"/>
  <c r="CJ144" i="2"/>
  <c r="CV144" i="2"/>
  <c r="CQ30" i="2"/>
  <c r="DC30" i="2"/>
  <c r="CZ60" i="2"/>
  <c r="CN60" i="2"/>
  <c r="CJ70" i="2"/>
  <c r="CV70" i="2"/>
  <c r="CG440" i="2"/>
  <c r="CS440" i="2"/>
  <c r="CQ530" i="2"/>
  <c r="DC530" i="2"/>
  <c r="CZ480" i="2"/>
  <c r="CN480" i="2"/>
  <c r="CF274" i="2"/>
  <c r="CR274" i="2"/>
  <c r="DC100" i="2"/>
  <c r="CQ100" i="2"/>
  <c r="CW280" i="2"/>
  <c r="CK280" i="2"/>
  <c r="CL273" i="2"/>
  <c r="CX273" i="2"/>
  <c r="CX253" i="2"/>
  <c r="CL253" i="2"/>
  <c r="DA362" i="2"/>
  <c r="CO362" i="2"/>
  <c r="CK89" i="2"/>
  <c r="CW89" i="2"/>
  <c r="CJ520" i="2"/>
  <c r="CV520" i="2"/>
  <c r="CN92" i="2"/>
  <c r="CZ92" i="2"/>
  <c r="CR417" i="2"/>
  <c r="CF417" i="2"/>
  <c r="CJ66" i="2"/>
  <c r="CV66" i="2"/>
  <c r="CL182" i="2"/>
  <c r="CX182" i="2"/>
  <c r="CS479" i="2"/>
  <c r="CG479" i="2"/>
  <c r="DC81" i="2"/>
  <c r="CQ81" i="2"/>
  <c r="CR431" i="2"/>
  <c r="CF431" i="2"/>
  <c r="CJ513" i="2"/>
  <c r="CV513" i="2"/>
  <c r="CN44" i="2"/>
  <c r="CZ44" i="2"/>
  <c r="DB42" i="2"/>
  <c r="CP42" i="2"/>
  <c r="CV290" i="2"/>
  <c r="CJ290" i="2"/>
  <c r="CF512" i="2"/>
  <c r="CR512" i="2"/>
  <c r="CU91" i="2"/>
  <c r="CI91" i="2"/>
  <c r="CX233" i="2"/>
  <c r="CL233" i="2"/>
  <c r="DA213" i="2"/>
  <c r="CO213" i="2"/>
  <c r="CO497" i="2"/>
  <c r="DA497" i="2"/>
  <c r="CH296" i="2"/>
  <c r="CT296" i="2"/>
  <c r="CO96" i="2"/>
  <c r="DA96" i="2"/>
  <c r="CS394" i="2"/>
  <c r="CG394" i="2"/>
  <c r="CN298" i="2"/>
  <c r="CZ298" i="2"/>
  <c r="CX383" i="2"/>
  <c r="CL383" i="2"/>
  <c r="DA158" i="2"/>
  <c r="CO158" i="2"/>
  <c r="CN509" i="2"/>
  <c r="CZ509" i="2"/>
  <c r="CH342" i="2"/>
  <c r="CT342" i="2"/>
  <c r="CN105" i="2"/>
  <c r="CZ105" i="2"/>
  <c r="CU526" i="2"/>
  <c r="CI526" i="2"/>
  <c r="CV110" i="2"/>
  <c r="CJ110" i="2"/>
  <c r="CF134" i="2"/>
  <c r="CR134" i="2"/>
  <c r="CP292" i="2"/>
  <c r="DB292" i="2"/>
  <c r="CP299" i="2"/>
  <c r="DB299" i="2"/>
  <c r="DA210" i="2"/>
  <c r="CO210" i="2"/>
  <c r="CN481" i="2"/>
  <c r="CZ481" i="2"/>
  <c r="CP18" i="2"/>
  <c r="DB18" i="2"/>
  <c r="CQ351" i="2"/>
  <c r="DC351" i="2"/>
  <c r="CU244" i="2"/>
  <c r="CI244" i="2"/>
  <c r="CH288" i="2"/>
  <c r="CT288" i="2"/>
  <c r="CN395" i="2"/>
  <c r="CZ395" i="2"/>
  <c r="CI490" i="2"/>
  <c r="CU490" i="2"/>
  <c r="CH101" i="2"/>
  <c r="CT101" i="2"/>
  <c r="CP310" i="2"/>
  <c r="DB310" i="2"/>
  <c r="CR196" i="2"/>
  <c r="CF196" i="2"/>
  <c r="CP293" i="2"/>
  <c r="DB293" i="2"/>
  <c r="CK219" i="2"/>
  <c r="CW219" i="2"/>
  <c r="CS179" i="2"/>
  <c r="CG179" i="2"/>
  <c r="CO522" i="2"/>
  <c r="DA522" i="2"/>
  <c r="CG283" i="2"/>
  <c r="CS283" i="2"/>
  <c r="CT287" i="2"/>
  <c r="CH287" i="2"/>
  <c r="DB507" i="2"/>
  <c r="CP507" i="2"/>
  <c r="CS121" i="2"/>
  <c r="CG121" i="2"/>
  <c r="CG544" i="2"/>
  <c r="CS544" i="2"/>
  <c r="CT26" i="2"/>
  <c r="CH26" i="2"/>
  <c r="CN129" i="2"/>
  <c r="CZ129" i="2"/>
  <c r="DB337" i="2"/>
  <c r="CP337" i="2"/>
  <c r="CO309" i="2"/>
  <c r="DA309" i="2"/>
  <c r="CX403" i="2"/>
  <c r="CL403" i="2"/>
  <c r="CP176" i="2"/>
  <c r="DB176" i="2"/>
  <c r="CP36" i="2"/>
  <c r="DB36" i="2"/>
  <c r="CI377" i="2"/>
  <c r="CU377" i="2"/>
  <c r="CP72" i="2"/>
  <c r="DB72" i="2"/>
  <c r="CP369" i="2"/>
  <c r="DB369" i="2"/>
  <c r="CY152" i="2"/>
  <c r="CM152" i="2"/>
  <c r="CL495" i="2"/>
  <c r="CX495" i="2"/>
  <c r="CO25" i="2"/>
  <c r="DA25" i="2"/>
  <c r="CM478" i="2"/>
  <c r="CY478" i="2"/>
  <c r="CP166" i="2"/>
  <c r="DB166" i="2"/>
  <c r="DA277" i="2"/>
  <c r="CO277" i="2"/>
  <c r="DB269" i="2"/>
  <c r="CP269" i="2"/>
  <c r="CG368" i="2"/>
  <c r="CS368" i="2"/>
  <c r="CY237" i="2"/>
  <c r="CM237" i="2"/>
  <c r="CJ316" i="2"/>
  <c r="CV316" i="2"/>
  <c r="CW410" i="2"/>
  <c r="CK410" i="2"/>
  <c r="CQ281" i="2"/>
  <c r="DC281" i="2"/>
  <c r="DB487" i="2"/>
  <c r="CP487" i="2"/>
  <c r="CS555" i="2"/>
  <c r="CG555" i="2"/>
  <c r="CK230" i="2"/>
  <c r="CW230" i="2"/>
  <c r="CN525" i="2"/>
  <c r="CZ525" i="2"/>
  <c r="CO95" i="2"/>
  <c r="DA95" i="2"/>
  <c r="CR164" i="2"/>
  <c r="CF164" i="2"/>
  <c r="CQ291" i="2"/>
  <c r="DC291" i="2"/>
  <c r="DB289" i="2"/>
  <c r="CP289" i="2"/>
  <c r="CN162" i="2"/>
  <c r="CZ162" i="2"/>
  <c r="CF54" i="2"/>
  <c r="CR54" i="2"/>
  <c r="CI139" i="2"/>
  <c r="CU139" i="2"/>
  <c r="CY88" i="2"/>
  <c r="CM88" i="2"/>
  <c r="CW170" i="2"/>
  <c r="CK170" i="2"/>
  <c r="CZ448" i="2"/>
  <c r="CN448" i="2"/>
  <c r="CT7" i="2"/>
  <c r="CH7" i="2"/>
  <c r="CN184" i="2"/>
  <c r="CZ184" i="2"/>
  <c r="CP375" i="2"/>
  <c r="DB375" i="2"/>
  <c r="CJ73" i="2"/>
  <c r="CV73" i="2"/>
  <c r="CX396" i="2"/>
  <c r="CL396" i="2"/>
  <c r="CJ488" i="2"/>
  <c r="CV488" i="2"/>
  <c r="CJ531" i="2"/>
  <c r="CV531" i="2"/>
  <c r="CF484" i="2"/>
  <c r="CR484" i="2"/>
  <c r="CG74" i="2"/>
  <c r="CS74" i="2"/>
  <c r="CJ504" i="2"/>
  <c r="CV504" i="2"/>
  <c r="DB173" i="2"/>
  <c r="CP173" i="2"/>
  <c r="CU409" i="2"/>
  <c r="CI409" i="2"/>
  <c r="CJ37" i="2"/>
  <c r="CV37" i="2"/>
  <c r="CV489" i="2"/>
  <c r="CJ489" i="2"/>
  <c r="CF466" i="2"/>
  <c r="CR466" i="2"/>
  <c r="CZ405" i="2"/>
  <c r="CN405" i="2"/>
  <c r="CS142" i="2"/>
  <c r="CG142" i="2"/>
  <c r="CL365" i="2"/>
  <c r="CX365" i="2"/>
  <c r="CS65" i="2"/>
  <c r="CG65" i="2"/>
  <c r="CO514" i="2"/>
  <c r="DA514" i="2"/>
  <c r="CJ462" i="2"/>
  <c r="CV462" i="2"/>
  <c r="CI174" i="2"/>
  <c r="CU174" i="2"/>
  <c r="DA305" i="2"/>
  <c r="CO305" i="2"/>
  <c r="CH239" i="2"/>
  <c r="CT239" i="2"/>
  <c r="DA202" i="2"/>
  <c r="CO202" i="2"/>
  <c r="CL370" i="2"/>
  <c r="CX370" i="2"/>
  <c r="CM94" i="2"/>
  <c r="CY94" i="2"/>
  <c r="CK201" i="2"/>
  <c r="CW201" i="2"/>
  <c r="CM389" i="2"/>
  <c r="CY389" i="2"/>
  <c r="CI445" i="2"/>
  <c r="CU445" i="2"/>
  <c r="DC486" i="2"/>
  <c r="CQ486" i="2"/>
  <c r="DA57" i="2"/>
  <c r="CO57" i="2"/>
  <c r="CF140" i="2"/>
  <c r="CR140" i="2"/>
  <c r="CJ295" i="2"/>
  <c r="CV295" i="2"/>
  <c r="CT324" i="2"/>
  <c r="CH324" i="2"/>
  <c r="CL462" i="2"/>
  <c r="CX462" i="2"/>
  <c r="CS97" i="2"/>
  <c r="CG97" i="2"/>
  <c r="CN560" i="2"/>
  <c r="CZ560" i="2"/>
  <c r="CX191" i="2"/>
  <c r="CL191" i="2"/>
  <c r="CX265" i="2"/>
  <c r="CL265" i="2"/>
  <c r="CM140" i="2"/>
  <c r="CY140" i="2"/>
  <c r="CJ67" i="2"/>
  <c r="CV67" i="2"/>
  <c r="CR566" i="2"/>
  <c r="CF566" i="2"/>
  <c r="CI86" i="2"/>
  <c r="CU86" i="2"/>
  <c r="CQ97" i="2"/>
  <c r="DC97" i="2"/>
  <c r="CU243" i="2"/>
  <c r="CI243" i="2"/>
  <c r="CL130" i="2"/>
  <c r="CX130" i="2"/>
  <c r="CQ99" i="2"/>
  <c r="DC99" i="2"/>
  <c r="CF52" i="2"/>
  <c r="CR52" i="2"/>
  <c r="DB344" i="2"/>
  <c r="CP344" i="2"/>
  <c r="CP463" i="2"/>
  <c r="DB463" i="2"/>
  <c r="CL90" i="2"/>
  <c r="CX90" i="2"/>
  <c r="CM390" i="2"/>
  <c r="CY390" i="2"/>
  <c r="CT397" i="2"/>
  <c r="CH397" i="2"/>
  <c r="CF367" i="2"/>
  <c r="CR367" i="2"/>
  <c r="CH556" i="2"/>
  <c r="CT556" i="2"/>
  <c r="CM294" i="2"/>
  <c r="CY294" i="2"/>
  <c r="DB177" i="2"/>
  <c r="CP177" i="2"/>
  <c r="DC274" i="2"/>
  <c r="CQ274" i="2"/>
  <c r="DA92" i="2"/>
  <c r="CO92" i="2"/>
  <c r="CO81" i="2"/>
  <c r="DA81" i="2"/>
  <c r="CY44" i="2"/>
  <c r="CM44" i="2"/>
  <c r="CH42" i="2"/>
  <c r="CT42" i="2"/>
  <c r="CT290" i="2"/>
  <c r="CH290" i="2"/>
  <c r="CI512" i="2"/>
  <c r="CU512" i="2"/>
  <c r="DA91" i="2"/>
  <c r="CO91" i="2"/>
  <c r="CM233" i="2"/>
  <c r="CY233" i="2"/>
  <c r="CK213" i="2"/>
  <c r="CW213" i="2"/>
  <c r="DB497" i="2"/>
  <c r="CP497" i="2"/>
  <c r="CN296" i="2"/>
  <c r="CZ296" i="2"/>
  <c r="CL96" i="2"/>
  <c r="CX96" i="2"/>
  <c r="CQ394" i="2"/>
  <c r="DC394" i="2"/>
  <c r="CK298" i="2"/>
  <c r="CW298" i="2"/>
  <c r="CU383" i="2"/>
  <c r="CI383" i="2"/>
  <c r="DB158" i="2"/>
  <c r="CP158" i="2"/>
  <c r="CL509" i="2"/>
  <c r="CX509" i="2"/>
  <c r="CS342" i="2"/>
  <c r="CG342" i="2"/>
  <c r="DA105" i="2"/>
  <c r="CO105" i="2"/>
  <c r="CL526" i="2"/>
  <c r="CX526" i="2"/>
  <c r="CT110" i="2"/>
  <c r="CH110" i="2"/>
  <c r="CM134" i="2"/>
  <c r="CY134" i="2"/>
  <c r="CT292" i="2"/>
  <c r="CH292" i="2"/>
  <c r="CN210" i="2"/>
  <c r="CZ210" i="2"/>
  <c r="CK18" i="2"/>
  <c r="CW18" i="2"/>
  <c r="CS351" i="2"/>
  <c r="CG351" i="2"/>
  <c r="DC244" i="2"/>
  <c r="CQ244" i="2"/>
  <c r="CG288" i="2"/>
  <c r="CS288" i="2"/>
  <c r="CP395" i="2"/>
  <c r="DB395" i="2"/>
  <c r="CT490" i="2"/>
  <c r="CH490" i="2"/>
  <c r="CN101" i="2"/>
  <c r="CZ101" i="2"/>
  <c r="CQ310" i="2"/>
  <c r="DC310" i="2"/>
  <c r="CW196" i="2"/>
  <c r="CK196" i="2"/>
  <c r="CM293" i="2"/>
  <c r="CY293" i="2"/>
  <c r="CV219" i="2"/>
  <c r="CJ219" i="2"/>
  <c r="CF179" i="2"/>
  <c r="CR179" i="2"/>
  <c r="CY522" i="2"/>
  <c r="CM522" i="2"/>
  <c r="CF283" i="2"/>
  <c r="CR283" i="2"/>
  <c r="CG287" i="2"/>
  <c r="CS287" i="2"/>
  <c r="CK507" i="2"/>
  <c r="CW507" i="2"/>
  <c r="CR121" i="2"/>
  <c r="CF121" i="2"/>
  <c r="CO544" i="2"/>
  <c r="DA544" i="2"/>
  <c r="DB26" i="2"/>
  <c r="CP26" i="2"/>
  <c r="CG129" i="2"/>
  <c r="CS129" i="2"/>
  <c r="CH337" i="2"/>
  <c r="CT337" i="2"/>
  <c r="CG309" i="2"/>
  <c r="CS309" i="2"/>
  <c r="CM403" i="2"/>
  <c r="CY403" i="2"/>
  <c r="CK176" i="2"/>
  <c r="CW176" i="2"/>
  <c r="CT36" i="2"/>
  <c r="CH36" i="2"/>
  <c r="CO377" i="2"/>
  <c r="DA377" i="2"/>
  <c r="CX72" i="2"/>
  <c r="CL72" i="2"/>
  <c r="CH369" i="2"/>
  <c r="CT369" i="2"/>
  <c r="CO152" i="2"/>
  <c r="DA152" i="2"/>
  <c r="CR495" i="2"/>
  <c r="CF495" i="2"/>
  <c r="DB25" i="2"/>
  <c r="CP25" i="2"/>
  <c r="CO478" i="2"/>
  <c r="DA478" i="2"/>
  <c r="CG166" i="2"/>
  <c r="CS166" i="2"/>
  <c r="CH277" i="2"/>
  <c r="CT277" i="2"/>
  <c r="CJ269" i="2"/>
  <c r="CV269" i="2"/>
  <c r="CF368" i="2"/>
  <c r="CR368" i="2"/>
  <c r="CL237" i="2"/>
  <c r="CX237" i="2"/>
  <c r="CF316" i="2"/>
  <c r="CR316" i="2"/>
  <c r="CJ410" i="2"/>
  <c r="CV410" i="2"/>
  <c r="CX281" i="2"/>
  <c r="CL281" i="2"/>
  <c r="CJ487" i="2"/>
  <c r="CV487" i="2"/>
  <c r="CY555" i="2"/>
  <c r="CM555" i="2"/>
  <c r="DA230" i="2"/>
  <c r="CO230" i="2"/>
  <c r="CX525" i="2"/>
  <c r="CL525" i="2"/>
  <c r="CP95" i="2"/>
  <c r="DB95" i="2"/>
  <c r="CQ164" i="2"/>
  <c r="DC164" i="2"/>
  <c r="CM291" i="2"/>
  <c r="CY291" i="2"/>
  <c r="CH289" i="2"/>
  <c r="CT289" i="2"/>
  <c r="CK162" i="2"/>
  <c r="CW162" i="2"/>
  <c r="CQ54" i="2"/>
  <c r="DC54" i="2"/>
  <c r="DC139" i="2"/>
  <c r="CQ139" i="2"/>
  <c r="CP88" i="2"/>
  <c r="DB88" i="2"/>
  <c r="CH170" i="2"/>
  <c r="CT170" i="2"/>
  <c r="CW448" i="2"/>
  <c r="CK448" i="2"/>
  <c r="CG7" i="2"/>
  <c r="CS7" i="2"/>
  <c r="CW184" i="2"/>
  <c r="CK184" i="2"/>
  <c r="CW375" i="2"/>
  <c r="CK375" i="2"/>
  <c r="CX73" i="2"/>
  <c r="CL73" i="2"/>
  <c r="CP396" i="2"/>
  <c r="DB396" i="2"/>
  <c r="CT488" i="2"/>
  <c r="CH488" i="2"/>
  <c r="CN531" i="2"/>
  <c r="CZ531" i="2"/>
  <c r="DB484" i="2"/>
  <c r="CP484" i="2"/>
  <c r="CQ74" i="2"/>
  <c r="DC74" i="2"/>
  <c r="CX504" i="2"/>
  <c r="CL504" i="2"/>
  <c r="CW173" i="2"/>
  <c r="CK173" i="2"/>
  <c r="CG409" i="2"/>
  <c r="CS409" i="2"/>
  <c r="DA37" i="2"/>
  <c r="CO37" i="2"/>
  <c r="CK489" i="2"/>
  <c r="CW489" i="2"/>
  <c r="CQ466" i="2"/>
  <c r="DC466" i="2"/>
  <c r="CO405" i="2"/>
  <c r="DA405" i="2"/>
  <c r="CZ142" i="2"/>
  <c r="CN142" i="2"/>
  <c r="CO365" i="2"/>
  <c r="DA365" i="2"/>
  <c r="CL65" i="2"/>
  <c r="CX65" i="2"/>
  <c r="CP514" i="2"/>
  <c r="DB514" i="2"/>
  <c r="CG372" i="2"/>
  <c r="CS372" i="2"/>
  <c r="CO486" i="2"/>
  <c r="DA486" i="2"/>
  <c r="CO551" i="2"/>
  <c r="DA551" i="2"/>
  <c r="CG476" i="2"/>
  <c r="CS476" i="2"/>
  <c r="CZ386" i="2"/>
  <c r="CN386" i="2"/>
  <c r="CL324" i="2"/>
  <c r="CX324" i="2"/>
  <c r="CG564" i="2"/>
  <c r="CS564" i="2"/>
  <c r="CK384" i="2"/>
  <c r="CW384" i="2"/>
  <c r="DA187" i="2"/>
  <c r="CO187" i="2"/>
  <c r="CJ475" i="2"/>
  <c r="CV475" i="2"/>
  <c r="CP442" i="2"/>
  <c r="DB442" i="2"/>
  <c r="DA542" i="2"/>
  <c r="CO542" i="2"/>
  <c r="DA307" i="2"/>
  <c r="CO307" i="2"/>
  <c r="CW126" i="2"/>
  <c r="CK126" i="2"/>
  <c r="CN508" i="2"/>
  <c r="CZ508" i="2"/>
  <c r="CY243" i="2"/>
  <c r="CM243" i="2"/>
  <c r="CN48" i="2"/>
  <c r="CZ48" i="2"/>
  <c r="CL345" i="2"/>
  <c r="CX345" i="2"/>
  <c r="CH130" i="2"/>
  <c r="CT130" i="2"/>
  <c r="CQ204" i="2"/>
  <c r="DC204" i="2"/>
  <c r="CT143" i="2"/>
  <c r="CH143" i="2"/>
  <c r="CX523" i="2"/>
  <c r="CL523" i="2"/>
  <c r="CT14" i="2"/>
  <c r="CH14" i="2"/>
  <c r="CQ343" i="2"/>
  <c r="DC343" i="2"/>
  <c r="CP240" i="2"/>
  <c r="DB240" i="2"/>
  <c r="CU499" i="2"/>
  <c r="CI499" i="2"/>
  <c r="CJ432" i="2"/>
  <c r="CV432" i="2"/>
  <c r="CW127" i="2"/>
  <c r="CK127" i="2"/>
  <c r="DA457" i="2"/>
  <c r="CO457" i="2"/>
  <c r="CK517" i="2"/>
  <c r="CW517" i="2"/>
  <c r="CK382" i="2"/>
  <c r="CW382" i="2"/>
  <c r="CK245" i="2"/>
  <c r="CW245" i="2"/>
  <c r="CF209" i="2"/>
  <c r="CR209" i="2"/>
  <c r="CJ236" i="2"/>
  <c r="CV236" i="2"/>
  <c r="CG328" i="2"/>
  <c r="CS328" i="2"/>
  <c r="CI491" i="2"/>
  <c r="CU491" i="2"/>
  <c r="CZ145" i="2"/>
  <c r="CN145" i="2"/>
  <c r="CJ323" i="2"/>
  <c r="CV323" i="2"/>
  <c r="CL374" i="2"/>
  <c r="CX374" i="2"/>
  <c r="CW565" i="2"/>
  <c r="CK565" i="2"/>
  <c r="CQ112" i="2"/>
  <c r="DC112" i="2"/>
  <c r="CX389" i="2"/>
  <c r="CL389" i="2"/>
  <c r="CZ264" i="2"/>
  <c r="CN264" i="2"/>
  <c r="CG335" i="2"/>
  <c r="CS335" i="2"/>
  <c r="CZ29" i="2"/>
  <c r="CN29" i="2"/>
  <c r="CK460" i="2"/>
  <c r="CW460" i="2"/>
  <c r="CG111" i="2"/>
  <c r="CS111" i="2"/>
  <c r="DA492" i="2"/>
  <c r="CO492" i="2"/>
  <c r="CN226" i="2"/>
  <c r="CZ226" i="2"/>
  <c r="CW144" i="2"/>
  <c r="CK144" i="2"/>
  <c r="CP171" i="2"/>
  <c r="DB171" i="2"/>
  <c r="CR79" i="2"/>
  <c r="CF79" i="2"/>
  <c r="CM280" i="2"/>
  <c r="CY280" i="2"/>
  <c r="CI89" i="2"/>
  <c r="CU89" i="2"/>
  <c r="CI92" i="2"/>
  <c r="CU92" i="2"/>
  <c r="CG136" i="2"/>
  <c r="CS136" i="2"/>
  <c r="CT347" i="2"/>
  <c r="CH347" i="2"/>
  <c r="DC411" i="2"/>
  <c r="CQ411" i="2"/>
  <c r="CQ434" i="2"/>
  <c r="DC434" i="2"/>
  <c r="CH497" i="2"/>
  <c r="CT497" i="2"/>
  <c r="CS298" i="2"/>
  <c r="CG298" i="2"/>
  <c r="CV105" i="2"/>
  <c r="CJ105" i="2"/>
  <c r="CF481" i="2"/>
  <c r="CR481" i="2"/>
  <c r="CI395" i="2"/>
  <c r="CU395" i="2"/>
  <c r="CZ196" i="2"/>
  <c r="CN196" i="2"/>
  <c r="CO559" i="2"/>
  <c r="DA559" i="2"/>
  <c r="CZ121" i="2"/>
  <c r="CN121" i="2"/>
  <c r="CQ129" i="2"/>
  <c r="DC129" i="2"/>
  <c r="CF176" i="2"/>
  <c r="CR176" i="2"/>
  <c r="CZ303" i="2"/>
  <c r="CN303" i="2"/>
  <c r="CH247" i="2"/>
  <c r="CT247" i="2"/>
  <c r="CO368" i="2"/>
  <c r="DA368" i="2"/>
  <c r="CR487" i="2"/>
  <c r="CF487" i="2"/>
  <c r="CF291" i="2"/>
  <c r="CR291" i="2"/>
  <c r="CF375" i="2"/>
  <c r="CR375" i="2"/>
  <c r="CL74" i="2"/>
  <c r="CX74" i="2"/>
  <c r="CL489" i="2"/>
  <c r="CX489" i="2"/>
  <c r="CZ419" i="2"/>
  <c r="CN419" i="2"/>
  <c r="CH188" i="2"/>
  <c r="CT188" i="2"/>
  <c r="CL117" i="2"/>
  <c r="CX117" i="2"/>
  <c r="CF315" i="2"/>
  <c r="CR315" i="2"/>
  <c r="CI360" i="2"/>
  <c r="CU360" i="2"/>
  <c r="CY172" i="2"/>
  <c r="CM172" i="2"/>
  <c r="CL334" i="2"/>
  <c r="CX334" i="2"/>
  <c r="CG62" i="2"/>
  <c r="CS62" i="2"/>
  <c r="CN118" i="2"/>
  <c r="CZ118" i="2"/>
  <c r="CO540" i="2"/>
  <c r="DA540" i="2"/>
  <c r="CZ256" i="2"/>
  <c r="CN256" i="2"/>
  <c r="CN325" i="2"/>
  <c r="CZ325" i="2"/>
  <c r="CM270" i="2"/>
  <c r="CY270" i="2"/>
  <c r="CH55" i="2"/>
  <c r="CT55" i="2"/>
  <c r="CM241" i="2"/>
  <c r="CY241" i="2"/>
  <c r="CM332" i="2"/>
  <c r="CY332" i="2"/>
  <c r="CL185" i="2"/>
  <c r="CX185" i="2"/>
  <c r="CF279" i="2"/>
  <c r="CR279" i="2"/>
  <c r="CM231" i="2"/>
  <c r="CY231" i="2"/>
  <c r="CK149" i="2"/>
  <c r="CW149" i="2"/>
  <c r="CK546" i="2"/>
  <c r="CW546" i="2"/>
  <c r="CF17" i="2"/>
  <c r="CR17" i="2"/>
  <c r="CJ306" i="2"/>
  <c r="CV306" i="2"/>
  <c r="CU311" i="2"/>
  <c r="CI311" i="2"/>
  <c r="CU496" i="2"/>
  <c r="CI496" i="2"/>
  <c r="CS515" i="2"/>
  <c r="CG515" i="2"/>
  <c r="CP123" i="2"/>
  <c r="DB123" i="2"/>
  <c r="CM438" i="2"/>
  <c r="CY438" i="2"/>
  <c r="CG154" i="2"/>
  <c r="CS154" i="2"/>
  <c r="CU133" i="2"/>
  <c r="CI133" i="2"/>
  <c r="CK61" i="2"/>
  <c r="CW61" i="2"/>
  <c r="CW259" i="2"/>
  <c r="CK259" i="2"/>
  <c r="CR352" i="2"/>
  <c r="CF352" i="2"/>
  <c r="CK415" i="2"/>
  <c r="CW415" i="2"/>
  <c r="CS363" i="2"/>
  <c r="CG363" i="2"/>
  <c r="DA208" i="2"/>
  <c r="CO208" i="2"/>
  <c r="CH346" i="2"/>
  <c r="CT346" i="2"/>
  <c r="CN93" i="2"/>
  <c r="CZ93" i="2"/>
  <c r="CK200" i="2"/>
  <c r="CW200" i="2"/>
  <c r="CP427" i="2"/>
  <c r="DB427" i="2"/>
  <c r="CS533" i="2"/>
  <c r="CG533" i="2"/>
  <c r="CI322" i="2"/>
  <c r="CU322" i="2"/>
  <c r="CR483" i="2"/>
  <c r="CF483" i="2"/>
  <c r="DA255" i="2"/>
  <c r="CO255" i="2"/>
  <c r="CO516" i="2"/>
  <c r="DA516" i="2"/>
  <c r="CK416" i="2"/>
  <c r="CW416" i="2"/>
  <c r="CI557" i="2"/>
  <c r="CU557" i="2"/>
  <c r="CN502" i="2"/>
  <c r="CZ502" i="2"/>
  <c r="CJ276" i="2"/>
  <c r="CV276" i="2"/>
  <c r="CI246" i="2"/>
  <c r="CU246" i="2"/>
  <c r="CN87" i="2"/>
  <c r="CZ87" i="2"/>
  <c r="CR534" i="2"/>
  <c r="CF534" i="2"/>
  <c r="CR122" i="2"/>
  <c r="CF122" i="2"/>
  <c r="CR217" i="2"/>
  <c r="CF217" i="2"/>
  <c r="CH300" i="2"/>
  <c r="CT300" i="2"/>
  <c r="CK85" i="2"/>
  <c r="CW85" i="2"/>
  <c r="CX8" i="2"/>
  <c r="CL8" i="2"/>
  <c r="CL348" i="2"/>
  <c r="CX348" i="2"/>
  <c r="DA234" i="2"/>
  <c r="CO234" i="2"/>
  <c r="CO500" i="2"/>
  <c r="DA500" i="2"/>
  <c r="CQ324" i="2"/>
  <c r="DC324" i="2"/>
  <c r="CV384" i="2"/>
  <c r="CJ384" i="2"/>
  <c r="CU475" i="2"/>
  <c r="CI475" i="2"/>
  <c r="CT442" i="2"/>
  <c r="CH442" i="2"/>
  <c r="CV97" i="2"/>
  <c r="CJ97" i="2"/>
  <c r="CQ463" i="2"/>
  <c r="DC463" i="2"/>
  <c r="CV222" i="2"/>
  <c r="CJ222" i="2"/>
  <c r="CF560" i="2"/>
  <c r="CR560" i="2"/>
  <c r="CI506" i="2"/>
  <c r="CU506" i="2"/>
  <c r="DC397" i="2"/>
  <c r="CQ397" i="2"/>
  <c r="CU11" i="2"/>
  <c r="CI11" i="2"/>
  <c r="CT361" i="2"/>
  <c r="CH361" i="2"/>
  <c r="CT75" i="2"/>
  <c r="CH75" i="2"/>
  <c r="CO449" i="2"/>
  <c r="DA449" i="2"/>
  <c r="CN367" i="2"/>
  <c r="CZ367" i="2"/>
  <c r="CL558" i="2"/>
  <c r="CX558" i="2"/>
  <c r="CF103" i="2"/>
  <c r="CR103" i="2"/>
  <c r="DC209" i="2"/>
  <c r="CQ209" i="2"/>
  <c r="CJ214" i="2"/>
  <c r="CV214" i="2"/>
  <c r="CP556" i="2"/>
  <c r="DB556" i="2"/>
  <c r="CR510" i="2"/>
  <c r="CF510" i="2"/>
  <c r="CJ565" i="2"/>
  <c r="CV565" i="2"/>
  <c r="CX305" i="2"/>
  <c r="CL305" i="2"/>
  <c r="CO156" i="2"/>
  <c r="DA156" i="2"/>
  <c r="CJ211" i="2"/>
  <c r="CV211" i="2"/>
  <c r="CM417" i="2"/>
  <c r="CY417" i="2"/>
  <c r="CF478" i="2"/>
  <c r="CR478" i="2"/>
  <c r="CW295" i="2"/>
  <c r="CK295" i="2"/>
  <c r="CQ551" i="2"/>
  <c r="DC551" i="2"/>
  <c r="CI344" i="2"/>
  <c r="CU344" i="2"/>
  <c r="CW386" i="2"/>
  <c r="CK386" i="2"/>
  <c r="CM429" i="2"/>
  <c r="CY429" i="2"/>
  <c r="DB86" i="2"/>
  <c r="CP86" i="2"/>
  <c r="CF472" i="2"/>
  <c r="CR472" i="2"/>
  <c r="CN372" i="2"/>
  <c r="CZ372" i="2"/>
  <c r="CL254" i="2"/>
  <c r="CX254" i="2"/>
  <c r="CN344" i="2"/>
  <c r="CZ344" i="2"/>
  <c r="CU386" i="2"/>
  <c r="CI386" i="2"/>
  <c r="CP57" i="2"/>
  <c r="DB57" i="2"/>
  <c r="DB429" i="2"/>
  <c r="CP429" i="2"/>
  <c r="CN475" i="2"/>
  <c r="CZ475" i="2"/>
  <c r="CP336" i="2"/>
  <c r="DB336" i="2"/>
  <c r="CO357" i="2"/>
  <c r="DA357" i="2"/>
  <c r="CT561" i="2"/>
  <c r="CH561" i="2"/>
  <c r="CF508" i="2"/>
  <c r="CR508" i="2"/>
  <c r="CQ506" i="2"/>
  <c r="DC506" i="2"/>
  <c r="CO372" i="2"/>
  <c r="DA372" i="2"/>
  <c r="CM254" i="2"/>
  <c r="CY254" i="2"/>
  <c r="CY344" i="2"/>
  <c r="CM344" i="2"/>
  <c r="CQ498" i="2"/>
  <c r="DC498" i="2"/>
  <c r="CK57" i="2"/>
  <c r="CW57" i="2"/>
  <c r="CH398" i="2"/>
  <c r="CT398" i="2"/>
  <c r="CH429" i="2"/>
  <c r="CT429" i="2"/>
  <c r="CM462" i="2"/>
  <c r="CY462" i="2"/>
  <c r="CX428" i="2"/>
  <c r="CL428" i="2"/>
  <c r="CN169" i="2"/>
  <c r="CZ169" i="2"/>
  <c r="CJ372" i="2"/>
  <c r="CV372" i="2"/>
  <c r="CF486" i="2"/>
  <c r="CR486" i="2"/>
  <c r="CO254" i="2"/>
  <c r="DA254" i="2"/>
  <c r="CL476" i="2"/>
  <c r="CX476" i="2"/>
  <c r="CG191" i="2"/>
  <c r="CS191" i="2"/>
  <c r="CR324" i="2"/>
  <c r="CF324" i="2"/>
  <c r="CL391" i="2"/>
  <c r="CX391" i="2"/>
  <c r="DA384" i="2"/>
  <c r="CO384" i="2"/>
  <c r="CI187" i="2"/>
  <c r="CU187" i="2"/>
  <c r="CQ475" i="2"/>
  <c r="DC475" i="2"/>
  <c r="CU358" i="2"/>
  <c r="CI358" i="2"/>
  <c r="CH357" i="2"/>
  <c r="CT357" i="2"/>
  <c r="CP472" i="2"/>
  <c r="DB472" i="2"/>
  <c r="CH437" i="2"/>
  <c r="CT437" i="2"/>
  <c r="DC508" i="2"/>
  <c r="CQ508" i="2"/>
  <c r="CG48" i="2"/>
  <c r="CS48" i="2"/>
  <c r="CH345" i="2"/>
  <c r="CT345" i="2"/>
  <c r="CO560" i="2"/>
  <c r="DA560" i="2"/>
  <c r="CJ376" i="2"/>
  <c r="CV376" i="2"/>
  <c r="CI204" i="2"/>
  <c r="CU204" i="2"/>
  <c r="CX251" i="2"/>
  <c r="CL251" i="2"/>
  <c r="CH201" i="2"/>
  <c r="CT201" i="2"/>
  <c r="DC349" i="2"/>
  <c r="CQ349" i="2"/>
  <c r="DC523" i="2"/>
  <c r="CQ523" i="2"/>
  <c r="CR552" i="2"/>
  <c r="CF552" i="2"/>
  <c r="CF426" i="2"/>
  <c r="CR426" i="2"/>
  <c r="CU132" i="2"/>
  <c r="CI132" i="2"/>
  <c r="CT433" i="2"/>
  <c r="CH433" i="2"/>
  <c r="CJ58" i="2"/>
  <c r="CV58" i="2"/>
  <c r="CS240" i="2"/>
  <c r="CG240" i="2"/>
  <c r="CT216" i="2"/>
  <c r="CH216" i="2"/>
  <c r="CO436" i="2"/>
  <c r="DA436" i="2"/>
  <c r="CL286" i="2"/>
  <c r="CX286" i="2"/>
  <c r="DC382" i="2"/>
  <c r="CQ382" i="2"/>
  <c r="CN234" i="2"/>
  <c r="CZ234" i="2"/>
  <c r="DC418" i="2"/>
  <c r="CQ418" i="2"/>
  <c r="CH86" i="2"/>
  <c r="CT86" i="2"/>
  <c r="CK428" i="2"/>
  <c r="CW428" i="2"/>
  <c r="CT140" i="2"/>
  <c r="CH140" i="2"/>
  <c r="CH542" i="2"/>
  <c r="CT542" i="2"/>
  <c r="CK169" i="2"/>
  <c r="CW169" i="2"/>
  <c r="CK472" i="2"/>
  <c r="CW472" i="2"/>
  <c r="CI126" i="2"/>
  <c r="CU126" i="2"/>
  <c r="CM518" i="2"/>
  <c r="CY518" i="2"/>
  <c r="CF120" i="2"/>
  <c r="CR120" i="2"/>
  <c r="CR48" i="2"/>
  <c r="CF48" i="2"/>
  <c r="CF345" i="2"/>
  <c r="CR345" i="2"/>
  <c r="CG38" i="2"/>
  <c r="CS38" i="2"/>
  <c r="CI376" i="2"/>
  <c r="CU376" i="2"/>
  <c r="CP506" i="2"/>
  <c r="DB506" i="2"/>
  <c r="CQ261" i="2"/>
  <c r="DC261" i="2"/>
  <c r="CM143" i="2"/>
  <c r="CY143" i="2"/>
  <c r="CP13" i="2"/>
  <c r="DB13" i="2"/>
  <c r="CV469" i="2"/>
  <c r="CJ469" i="2"/>
  <c r="CL99" i="2"/>
  <c r="CX99" i="2"/>
  <c r="DB14" i="2"/>
  <c r="CP14" i="2"/>
  <c r="CM402" i="2"/>
  <c r="CY402" i="2"/>
  <c r="CH132" i="2"/>
  <c r="CT132" i="2"/>
  <c r="CZ433" i="2"/>
  <c r="CN433" i="2"/>
  <c r="CR548" i="2"/>
  <c r="CF548" i="2"/>
  <c r="CL223" i="2"/>
  <c r="CX223" i="2"/>
  <c r="CM499" i="2"/>
  <c r="CY499" i="2"/>
  <c r="CG161" i="2"/>
  <c r="CS161" i="2"/>
  <c r="CH432" i="2"/>
  <c r="CT432" i="2"/>
  <c r="CT367" i="2"/>
  <c r="CH367" i="2"/>
  <c r="CM267" i="2"/>
  <c r="CY267" i="2"/>
  <c r="DC52" i="2"/>
  <c r="CQ52" i="2"/>
  <c r="CP214" i="2"/>
  <c r="DB214" i="2"/>
  <c r="CK372" i="2"/>
  <c r="CW372" i="2"/>
  <c r="CJ348" i="2"/>
  <c r="CV348" i="2"/>
  <c r="CT254" i="2"/>
  <c r="CH254" i="2"/>
  <c r="CK476" i="2"/>
  <c r="CW476" i="2"/>
  <c r="CL500" i="2"/>
  <c r="CX500" i="2"/>
  <c r="CI498" i="2"/>
  <c r="CU498" i="2"/>
  <c r="CK324" i="2"/>
  <c r="CW324" i="2"/>
  <c r="CY564" i="2"/>
  <c r="CM564" i="2"/>
  <c r="CG398" i="2"/>
  <c r="CS398" i="2"/>
  <c r="CH461" i="2"/>
  <c r="CT461" i="2"/>
  <c r="CG265" i="2"/>
  <c r="CS265" i="2"/>
  <c r="CG86" i="2"/>
  <c r="CS86" i="2"/>
  <c r="CZ428" i="2"/>
  <c r="CN428" i="2"/>
  <c r="CQ442" i="2"/>
  <c r="DC442" i="2"/>
  <c r="CK357" i="2"/>
  <c r="CW357" i="2"/>
  <c r="CT169" i="2"/>
  <c r="CH169" i="2"/>
  <c r="CV472" i="2"/>
  <c r="CJ472" i="2"/>
  <c r="CQ126" i="2"/>
  <c r="DC126" i="2"/>
  <c r="CW463" i="2"/>
  <c r="CK463" i="2"/>
  <c r="CF518" i="2"/>
  <c r="CR518" i="2"/>
  <c r="DE518" i="2" s="1"/>
  <c r="CQ207" i="2"/>
  <c r="DC207" i="2"/>
  <c r="CX222" i="2"/>
  <c r="CL222" i="2"/>
  <c r="CJ48" i="2"/>
  <c r="CV48" i="2"/>
  <c r="CJ35" i="2"/>
  <c r="CV35" i="2"/>
  <c r="CM511" i="2"/>
  <c r="CY511" i="2"/>
  <c r="CI38" i="2"/>
  <c r="CU38" i="2"/>
  <c r="CH376" i="2"/>
  <c r="CT376" i="2"/>
  <c r="CH506" i="2"/>
  <c r="CT506" i="2"/>
  <c r="CY178" i="2"/>
  <c r="CM178" i="2"/>
  <c r="CP251" i="2"/>
  <c r="DB251" i="2"/>
  <c r="CR201" i="2"/>
  <c r="CF201" i="2"/>
  <c r="CZ13" i="2"/>
  <c r="CN13" i="2"/>
  <c r="CX51" i="2"/>
  <c r="CL51" i="2"/>
  <c r="CH317" i="2"/>
  <c r="CT317" i="2"/>
  <c r="CQ14" i="2"/>
  <c r="DC14" i="2"/>
  <c r="DA402" i="2"/>
  <c r="CO402" i="2"/>
  <c r="CG132" i="2"/>
  <c r="CS132" i="2"/>
  <c r="CK433" i="2"/>
  <c r="CW433" i="2"/>
  <c r="DC548" i="2"/>
  <c r="CQ548" i="2"/>
  <c r="CJ240" i="2"/>
  <c r="CV240" i="2"/>
  <c r="CP223" i="2"/>
  <c r="DB223" i="2"/>
  <c r="CL541" i="2"/>
  <c r="CX541" i="2"/>
  <c r="CK449" i="2"/>
  <c r="CW449" i="2"/>
  <c r="CY242" i="2"/>
  <c r="CM242" i="2"/>
  <c r="CK83" i="2"/>
  <c r="CW83" i="2"/>
  <c r="DB267" i="2"/>
  <c r="CP267" i="2"/>
  <c r="CQ457" i="2"/>
  <c r="DC457" i="2"/>
  <c r="CN52" i="2"/>
  <c r="CZ52" i="2"/>
  <c r="CH528" i="2"/>
  <c r="CT528" i="2"/>
  <c r="CK538" i="2"/>
  <c r="CW538" i="2"/>
  <c r="CT453" i="2"/>
  <c r="CH453" i="2"/>
  <c r="CY209" i="2"/>
  <c r="CM209" i="2"/>
  <c r="CQ220" i="2"/>
  <c r="DC220" i="2"/>
  <c r="CP330" i="2"/>
  <c r="DB330" i="2"/>
  <c r="CK214" i="2"/>
  <c r="CW214" i="2"/>
  <c r="CP157" i="2"/>
  <c r="DB157" i="2"/>
  <c r="CW464" i="2"/>
  <c r="CK464" i="2"/>
  <c r="DB205" i="2"/>
  <c r="CP205" i="2"/>
  <c r="CU145" i="2"/>
  <c r="CI145" i="2"/>
  <c r="CK146" i="2"/>
  <c r="CW146" i="2"/>
  <c r="CK379" i="2"/>
  <c r="CW379" i="2"/>
  <c r="CH374" i="2"/>
  <c r="CT374" i="2"/>
  <c r="CK64" i="2"/>
  <c r="CW64" i="2"/>
  <c r="CH565" i="2"/>
  <c r="CT565" i="2"/>
  <c r="CP373" i="2"/>
  <c r="DB373" i="2"/>
  <c r="CT9" i="2"/>
  <c r="CH9" i="2"/>
  <c r="CX148" i="2"/>
  <c r="CL148" i="2"/>
  <c r="CM193" i="2"/>
  <c r="CY193" i="2"/>
  <c r="CL28" i="2"/>
  <c r="CX28" i="2"/>
  <c r="CP163" i="2"/>
  <c r="DB163" i="2"/>
  <c r="CN107" i="2"/>
  <c r="CZ107" i="2"/>
  <c r="CO194" i="2"/>
  <c r="DA194" i="2"/>
  <c r="CX421" i="2"/>
  <c r="CL421" i="2"/>
  <c r="CP113" i="2"/>
  <c r="DB113" i="2"/>
  <c r="CH460" i="2"/>
  <c r="CT460" i="2"/>
  <c r="CN473" i="2"/>
  <c r="CZ473" i="2"/>
  <c r="CQ492" i="2"/>
  <c r="DC492" i="2"/>
  <c r="CR226" i="2"/>
  <c r="CF226" i="2"/>
  <c r="CH144" i="2"/>
  <c r="CT144" i="2"/>
  <c r="CL60" i="2"/>
  <c r="CX60" i="2"/>
  <c r="CW530" i="2"/>
  <c r="CK530" i="2"/>
  <c r="CK100" i="2"/>
  <c r="CW100" i="2"/>
  <c r="CM273" i="2"/>
  <c r="CY273" i="2"/>
  <c r="CW362" i="2"/>
  <c r="CK362" i="2"/>
  <c r="CK520" i="2"/>
  <c r="CW520" i="2"/>
  <c r="DC417" i="2"/>
  <c r="CQ417" i="2"/>
  <c r="CY182" i="2"/>
  <c r="CM182" i="2"/>
  <c r="CJ479" i="2"/>
  <c r="CV479" i="2"/>
  <c r="DC513" i="2"/>
  <c r="CQ513" i="2"/>
  <c r="CI299" i="2"/>
  <c r="CU299" i="2"/>
  <c r="CI372" i="2"/>
  <c r="CU372" i="2"/>
  <c r="CP67" i="2"/>
  <c r="DB67" i="2"/>
  <c r="CU476" i="2"/>
  <c r="CI476" i="2"/>
  <c r="CN191" i="2"/>
  <c r="CZ191" i="2"/>
  <c r="CV324" i="2"/>
  <c r="CJ324" i="2"/>
  <c r="CH391" i="2"/>
  <c r="CT391" i="2"/>
  <c r="CO429" i="2"/>
  <c r="DA429" i="2"/>
  <c r="CS462" i="2"/>
  <c r="CG462" i="2"/>
  <c r="DA550" i="2"/>
  <c r="CO550" i="2"/>
  <c r="CJ428" i="2"/>
  <c r="CV428" i="2"/>
  <c r="CS336" i="2"/>
  <c r="CG336" i="2"/>
  <c r="CR442" i="2"/>
  <c r="CF442" i="2"/>
  <c r="CL140" i="2"/>
  <c r="CX140" i="2"/>
  <c r="CJ357" i="2"/>
  <c r="CV357" i="2"/>
  <c r="CZ542" i="2"/>
  <c r="CN542" i="2"/>
  <c r="DA390" i="2"/>
  <c r="CO390" i="2"/>
  <c r="CN307" i="2"/>
  <c r="CZ307" i="2"/>
  <c r="CI472" i="2"/>
  <c r="CU472" i="2"/>
  <c r="CF561" i="2"/>
  <c r="CR561" i="2"/>
  <c r="CN126" i="2"/>
  <c r="CZ126" i="2"/>
  <c r="CU463" i="2"/>
  <c r="CI463" i="2"/>
  <c r="CI33" i="2"/>
  <c r="CU33" i="2"/>
  <c r="DC518" i="2"/>
  <c r="CQ518" i="2"/>
  <c r="CL207" i="2"/>
  <c r="CX207" i="2"/>
  <c r="CN120" i="2"/>
  <c r="CZ120" i="2"/>
  <c r="CQ222" i="2"/>
  <c r="DC222" i="2"/>
  <c r="CP48" i="2"/>
  <c r="DB48" i="2"/>
  <c r="CZ446" i="2"/>
  <c r="CN446" i="2"/>
  <c r="CI35" i="2"/>
  <c r="CU35" i="2"/>
  <c r="CW345" i="2"/>
  <c r="CK345" i="2"/>
  <c r="CP511" i="2"/>
  <c r="DB511" i="2"/>
  <c r="CR38" i="2"/>
  <c r="CF38" i="2"/>
  <c r="CM115" i="2"/>
  <c r="CY115" i="2"/>
  <c r="CP376" i="2"/>
  <c r="DB376" i="2"/>
  <c r="CP320" i="2"/>
  <c r="DB320" i="2"/>
  <c r="CO506" i="2"/>
  <c r="DA506" i="2"/>
  <c r="CJ50" i="2"/>
  <c r="CV50" i="2"/>
  <c r="DA178" i="2"/>
  <c r="CO178" i="2"/>
  <c r="CG261" i="2"/>
  <c r="CS261" i="2"/>
  <c r="CW251" i="2"/>
  <c r="CK251" i="2"/>
  <c r="CN143" i="2"/>
  <c r="CZ143" i="2"/>
  <c r="CI201" i="2"/>
  <c r="CU201" i="2"/>
  <c r="CN422" i="2"/>
  <c r="CZ422" i="2"/>
  <c r="CM13" i="2"/>
  <c r="CY13" i="2"/>
  <c r="DB397" i="2"/>
  <c r="CP397" i="2"/>
  <c r="CR469" i="2"/>
  <c r="CF469" i="2"/>
  <c r="CI51" i="2"/>
  <c r="CU51" i="2"/>
  <c r="CK99" i="2"/>
  <c r="CW99" i="2"/>
  <c r="CG317" i="2"/>
  <c r="CS317" i="2"/>
  <c r="CY11" i="2"/>
  <c r="CM11" i="2"/>
  <c r="CK14" i="2"/>
  <c r="CW14" i="2"/>
  <c r="CK426" i="2"/>
  <c r="CW426" i="2"/>
  <c r="CI402" i="2"/>
  <c r="CU402" i="2"/>
  <c r="CJ435" i="2"/>
  <c r="CV435" i="2"/>
  <c r="CF132" i="2"/>
  <c r="CR132" i="2"/>
  <c r="CV361" i="2"/>
  <c r="CJ361" i="2"/>
  <c r="CI433" i="2"/>
  <c r="CU433" i="2"/>
  <c r="CF58" i="2"/>
  <c r="CR58" i="2"/>
  <c r="CX548" i="2"/>
  <c r="CL548" i="2"/>
  <c r="CI240" i="2"/>
  <c r="CU240" i="2"/>
  <c r="CM150" i="2"/>
  <c r="CY150" i="2"/>
  <c r="CK223" i="2"/>
  <c r="CW223" i="2"/>
  <c r="CK216" i="2"/>
  <c r="CW216" i="2"/>
  <c r="CN541" i="2"/>
  <c r="CZ541" i="2"/>
  <c r="CF499" i="2"/>
  <c r="CR499" i="2"/>
  <c r="CJ449" i="2"/>
  <c r="CV449" i="2"/>
  <c r="CN161" i="2"/>
  <c r="CZ161" i="2"/>
  <c r="CH242" i="2"/>
  <c r="CT242" i="2"/>
  <c r="CY432" i="2"/>
  <c r="CM432" i="2"/>
  <c r="CJ83" i="2"/>
  <c r="CV83" i="2"/>
  <c r="DC367" i="2"/>
  <c r="CQ367" i="2"/>
  <c r="CY127" i="2"/>
  <c r="CM127" i="2"/>
  <c r="CK267" i="2"/>
  <c r="CW267" i="2"/>
  <c r="CT457" i="2"/>
  <c r="CH457" i="2"/>
  <c r="CY128" i="2"/>
  <c r="CM128" i="2"/>
  <c r="CP52" i="2"/>
  <c r="DB52" i="2"/>
  <c r="DB517" i="2"/>
  <c r="CP517" i="2"/>
  <c r="CW528" i="2"/>
  <c r="CK528" i="2"/>
  <c r="CR90" i="2"/>
  <c r="CF90" i="2"/>
  <c r="CI538" i="2"/>
  <c r="CU538" i="2"/>
  <c r="CK103" i="2"/>
  <c r="CW103" i="2"/>
  <c r="CG453" i="2"/>
  <c r="CS453" i="2"/>
  <c r="CZ326" i="2"/>
  <c r="CN326" i="2"/>
  <c r="DB209" i="2"/>
  <c r="CP209" i="2"/>
  <c r="CL45" i="2"/>
  <c r="CX45" i="2"/>
  <c r="CL220" i="2"/>
  <c r="CX220" i="2"/>
  <c r="CL229" i="2"/>
  <c r="CX229" i="2"/>
  <c r="CL330" i="2"/>
  <c r="CX330" i="2"/>
  <c r="CH214" i="2"/>
  <c r="CT214" i="2"/>
  <c r="CK328" i="2"/>
  <c r="CW328" i="2"/>
  <c r="CK157" i="2"/>
  <c r="CW157" i="2"/>
  <c r="CO464" i="2"/>
  <c r="DA464" i="2"/>
  <c r="CN224" i="2"/>
  <c r="CZ224" i="2"/>
  <c r="CZ205" i="2"/>
  <c r="CN205" i="2"/>
  <c r="CS556" i="2"/>
  <c r="CG556" i="2"/>
  <c r="CT145" i="2"/>
  <c r="CH145" i="2"/>
  <c r="CL137" i="2"/>
  <c r="CX137" i="2"/>
  <c r="CN146" i="2"/>
  <c r="CZ146" i="2"/>
  <c r="CU323" i="2"/>
  <c r="CI323" i="2"/>
  <c r="CJ379" i="2"/>
  <c r="CV379" i="2"/>
  <c r="CS374" i="2"/>
  <c r="CG374" i="2"/>
  <c r="CN260" i="2"/>
  <c r="CZ260" i="2"/>
  <c r="CV64" i="2"/>
  <c r="CJ64" i="2"/>
  <c r="CL477" i="2"/>
  <c r="CX477" i="2"/>
  <c r="CG565" i="2"/>
  <c r="CS565" i="2"/>
  <c r="CK373" i="2"/>
  <c r="CW373" i="2"/>
  <c r="CF248" i="2"/>
  <c r="CR248" i="2"/>
  <c r="CL9" i="2"/>
  <c r="CX9" i="2"/>
  <c r="CR190" i="2"/>
  <c r="CF190" i="2"/>
  <c r="CW148" i="2"/>
  <c r="CK148" i="2"/>
  <c r="DA264" i="2"/>
  <c r="CO264" i="2"/>
  <c r="CO193" i="2"/>
  <c r="DA193" i="2"/>
  <c r="CT28" i="2"/>
  <c r="CH28" i="2"/>
  <c r="CL46" i="2"/>
  <c r="CX46" i="2"/>
  <c r="CL294" i="2"/>
  <c r="CX294" i="2"/>
  <c r="CV163" i="2"/>
  <c r="CJ163" i="2"/>
  <c r="CQ284" i="2"/>
  <c r="DC284" i="2"/>
  <c r="CL107" i="2"/>
  <c r="CX107" i="2"/>
  <c r="CK153" i="2"/>
  <c r="CW153" i="2"/>
  <c r="CN194" i="2"/>
  <c r="CZ194" i="2"/>
  <c r="CN421" i="2"/>
  <c r="CZ421" i="2"/>
  <c r="CP156" i="2"/>
  <c r="DB156" i="2"/>
  <c r="CH113" i="2"/>
  <c r="CT113" i="2"/>
  <c r="CN131" i="2"/>
  <c r="CZ131" i="2"/>
  <c r="CG460" i="2"/>
  <c r="CS460" i="2"/>
  <c r="CJ313" i="2"/>
  <c r="CV313" i="2"/>
  <c r="CL473" i="2"/>
  <c r="CX473" i="2"/>
  <c r="CW71" i="2"/>
  <c r="CK71" i="2"/>
  <c r="CP492" i="2"/>
  <c r="DB492" i="2"/>
  <c r="CL177" i="2"/>
  <c r="CX177" i="2"/>
  <c r="CK271" i="2"/>
  <c r="CW271" i="2"/>
  <c r="CP226" i="2"/>
  <c r="DB226" i="2"/>
  <c r="CN468" i="2"/>
  <c r="CZ468" i="2"/>
  <c r="CS144" i="2"/>
  <c r="CG144" i="2"/>
  <c r="CP30" i="2"/>
  <c r="DB30" i="2"/>
  <c r="CM60" i="2"/>
  <c r="CY60" i="2"/>
  <c r="CG70" i="2"/>
  <c r="CS70" i="2"/>
  <c r="CO440" i="2"/>
  <c r="DA440" i="2"/>
  <c r="CJ530" i="2"/>
  <c r="CV530" i="2"/>
  <c r="CY480" i="2"/>
  <c r="CM480" i="2"/>
  <c r="CM274" i="2"/>
  <c r="CY274" i="2"/>
  <c r="CV100" i="2"/>
  <c r="CJ100" i="2"/>
  <c r="CN280" i="2"/>
  <c r="CZ280" i="2"/>
  <c r="CI273" i="2"/>
  <c r="CU273" i="2"/>
  <c r="CW253" i="2"/>
  <c r="CK253" i="2"/>
  <c r="CY362" i="2"/>
  <c r="CM362" i="2"/>
  <c r="CH89" i="2"/>
  <c r="CT89" i="2"/>
  <c r="CI520" i="2"/>
  <c r="CU520" i="2"/>
  <c r="CH92" i="2"/>
  <c r="CT92" i="2"/>
  <c r="CH417" i="2"/>
  <c r="CT417" i="2"/>
  <c r="CH66" i="2"/>
  <c r="CT66" i="2"/>
  <c r="DB182" i="2"/>
  <c r="CP182" i="2"/>
  <c r="CI479" i="2"/>
  <c r="CU479" i="2"/>
  <c r="CZ81" i="2"/>
  <c r="CN81" i="2"/>
  <c r="CP431" i="2"/>
  <c r="DB431" i="2"/>
  <c r="CZ513" i="2"/>
  <c r="CN513" i="2"/>
  <c r="CX44" i="2"/>
  <c r="CL44" i="2"/>
  <c r="CG42" i="2"/>
  <c r="CS42" i="2"/>
  <c r="CG290" i="2"/>
  <c r="CS290" i="2"/>
  <c r="CH512" i="2"/>
  <c r="CT512" i="2"/>
  <c r="CM91" i="2"/>
  <c r="CY91" i="2"/>
  <c r="CH233" i="2"/>
  <c r="CT233" i="2"/>
  <c r="CJ213" i="2"/>
  <c r="CV213" i="2"/>
  <c r="CI497" i="2"/>
  <c r="CU497" i="2"/>
  <c r="CO296" i="2"/>
  <c r="DA296" i="2"/>
  <c r="CK96" i="2"/>
  <c r="CW96" i="2"/>
  <c r="CX394" i="2"/>
  <c r="CL394" i="2"/>
  <c r="CF298" i="2"/>
  <c r="CR298" i="2"/>
  <c r="CT383" i="2"/>
  <c r="CH383" i="2"/>
  <c r="CW158" i="2"/>
  <c r="CK158" i="2"/>
  <c r="DA509" i="2"/>
  <c r="CO509" i="2"/>
  <c r="CF342" i="2"/>
  <c r="CR342" i="2"/>
  <c r="CY105" i="2"/>
  <c r="CM105" i="2"/>
  <c r="CZ526" i="2"/>
  <c r="CN526" i="2"/>
  <c r="CS110" i="2"/>
  <c r="CG110" i="2"/>
  <c r="CL134" i="2"/>
  <c r="CX134" i="2"/>
  <c r="CS292" i="2"/>
  <c r="CG292" i="2"/>
  <c r="CH299" i="2"/>
  <c r="CT299" i="2"/>
  <c r="CP210" i="2"/>
  <c r="DB210" i="2"/>
  <c r="CO481" i="2"/>
  <c r="DA481" i="2"/>
  <c r="CM18" i="2"/>
  <c r="CY18" i="2"/>
  <c r="CX351" i="2"/>
  <c r="CL351" i="2"/>
  <c r="CH244" i="2"/>
  <c r="CT244" i="2"/>
  <c r="CR288" i="2"/>
  <c r="CF288" i="2"/>
  <c r="CR395" i="2"/>
  <c r="CF395" i="2"/>
  <c r="CG490" i="2"/>
  <c r="CS490" i="2"/>
  <c r="CX101" i="2"/>
  <c r="CL101" i="2"/>
  <c r="CO310" i="2"/>
  <c r="DA310" i="2"/>
  <c r="CV196" i="2"/>
  <c r="CJ196" i="2"/>
  <c r="CL293" i="2"/>
  <c r="CX293" i="2"/>
  <c r="CI219" i="2"/>
  <c r="CU219" i="2"/>
  <c r="DC179" i="2"/>
  <c r="CQ179" i="2"/>
  <c r="CP522" i="2"/>
  <c r="DB522" i="2"/>
  <c r="CQ283" i="2"/>
  <c r="DC283" i="2"/>
  <c r="CR287" i="2"/>
  <c r="CF287" i="2"/>
  <c r="CJ507" i="2"/>
  <c r="CV507" i="2"/>
  <c r="DC121" i="2"/>
  <c r="CQ121" i="2"/>
  <c r="CU544" i="2"/>
  <c r="CI544" i="2"/>
  <c r="CW26" i="2"/>
  <c r="CK26" i="2"/>
  <c r="CR129" i="2"/>
  <c r="CF129" i="2"/>
  <c r="CW337" i="2"/>
  <c r="CK337" i="2"/>
  <c r="CF309" i="2"/>
  <c r="CR309" i="2"/>
  <c r="CP403" i="2"/>
  <c r="DB403" i="2"/>
  <c r="CJ176" i="2"/>
  <c r="CV176" i="2"/>
  <c r="CS36" i="2"/>
  <c r="CG36" i="2"/>
  <c r="CK377" i="2"/>
  <c r="CW377" i="2"/>
  <c r="CN72" i="2"/>
  <c r="CZ72" i="2"/>
  <c r="CS369" i="2"/>
  <c r="CG369" i="2"/>
  <c r="CP152" i="2"/>
  <c r="DB152" i="2"/>
  <c r="DC495" i="2"/>
  <c r="CQ495" i="2"/>
  <c r="CW25" i="2"/>
  <c r="CK25" i="2"/>
  <c r="CL478" i="2"/>
  <c r="CX478" i="2"/>
  <c r="CF166" i="2"/>
  <c r="CR166" i="2"/>
  <c r="CG277" i="2"/>
  <c r="CS277" i="2"/>
  <c r="CQ269" i="2"/>
  <c r="DC269" i="2"/>
  <c r="CV368" i="2"/>
  <c r="CJ368" i="2"/>
  <c r="CN237" i="2"/>
  <c r="CZ237" i="2"/>
  <c r="CQ316" i="2"/>
  <c r="DC316" i="2"/>
  <c r="CU410" i="2"/>
  <c r="CI410" i="2"/>
  <c r="CM281" i="2"/>
  <c r="CY281" i="2"/>
  <c r="CI487" i="2"/>
  <c r="CU487" i="2"/>
  <c r="CF555" i="2"/>
  <c r="CR555" i="2"/>
  <c r="CM230" i="2"/>
  <c r="CY230" i="2"/>
  <c r="CW525" i="2"/>
  <c r="CK525" i="2"/>
  <c r="CH95" i="2"/>
  <c r="CT95" i="2"/>
  <c r="CZ164" i="2"/>
  <c r="CN164" i="2"/>
  <c r="CL291" i="2"/>
  <c r="CX291" i="2"/>
  <c r="CG289" i="2"/>
  <c r="CS289" i="2"/>
  <c r="CJ162" i="2"/>
  <c r="CV162" i="2"/>
  <c r="CO54" i="2"/>
  <c r="DA54" i="2"/>
  <c r="CN139" i="2"/>
  <c r="CZ139" i="2"/>
  <c r="CK88" i="2"/>
  <c r="CW88" i="2"/>
  <c r="CV170" i="2"/>
  <c r="CJ170" i="2"/>
  <c r="CJ448" i="2"/>
  <c r="CV448" i="2"/>
  <c r="CF7" i="2"/>
  <c r="CR7" i="2"/>
  <c r="CJ184" i="2"/>
  <c r="CV184" i="2"/>
  <c r="CJ375" i="2"/>
  <c r="CV375" i="2"/>
  <c r="CY73" i="2"/>
  <c r="CM73" i="2"/>
  <c r="CJ396" i="2"/>
  <c r="CV396" i="2"/>
  <c r="CS488" i="2"/>
  <c r="CG488" i="2"/>
  <c r="DB531" i="2"/>
  <c r="CP531" i="2"/>
  <c r="CW484" i="2"/>
  <c r="CK484" i="2"/>
  <c r="CF74" i="2"/>
  <c r="CR74" i="2"/>
  <c r="CN504" i="2"/>
  <c r="CZ504" i="2"/>
  <c r="CI173" i="2"/>
  <c r="CU173" i="2"/>
  <c r="DC409" i="2"/>
  <c r="CQ409" i="2"/>
  <c r="CY37" i="2"/>
  <c r="CM37" i="2"/>
  <c r="CI489" i="2"/>
  <c r="CU489" i="2"/>
  <c r="CV466" i="2"/>
  <c r="CJ466" i="2"/>
  <c r="CL405" i="2"/>
  <c r="CX405" i="2"/>
  <c r="DA142" i="2"/>
  <c r="CO142" i="2"/>
  <c r="DB365" i="2"/>
  <c r="CP365" i="2"/>
  <c r="CN65" i="2"/>
  <c r="CZ65" i="2"/>
  <c r="CH514" i="2"/>
  <c r="CT514" i="2"/>
  <c r="CS414" i="2"/>
  <c r="CG414" i="2"/>
  <c r="CR108" i="2"/>
  <c r="CF108" i="2"/>
  <c r="CH114" i="2"/>
  <c r="CT114" i="2"/>
  <c r="CL78" i="2"/>
  <c r="CX78" i="2"/>
  <c r="CM186" i="2"/>
  <c r="CY186" i="2"/>
  <c r="CQ124" i="2"/>
  <c r="DC124" i="2"/>
  <c r="CS175" i="2"/>
  <c r="CG175" i="2"/>
  <c r="CR278" i="2"/>
  <c r="CF278" i="2"/>
  <c r="CT535" i="2"/>
  <c r="CH535" i="2"/>
  <c r="CR12" i="2"/>
  <c r="CF12" i="2"/>
  <c r="CZ106" i="2"/>
  <c r="CN106" i="2"/>
  <c r="CT117" i="2"/>
  <c r="CH117" i="2"/>
  <c r="CF450" i="2"/>
  <c r="CR450" i="2"/>
  <c r="CR19" i="2"/>
  <c r="CF19" i="2"/>
  <c r="CH493" i="2"/>
  <c r="CT493" i="2"/>
  <c r="CM175" i="2"/>
  <c r="CY175" i="2"/>
  <c r="CM360" i="2"/>
  <c r="CY360" i="2"/>
  <c r="CO348" i="2"/>
  <c r="DA348" i="2"/>
  <c r="CM191" i="2"/>
  <c r="CY191" i="2"/>
  <c r="CV391" i="2"/>
  <c r="CJ391" i="2"/>
  <c r="CU418" i="2"/>
  <c r="CI418" i="2"/>
  <c r="CG168" i="2"/>
  <c r="CS168" i="2"/>
  <c r="CF437" i="2"/>
  <c r="CR437" i="2"/>
  <c r="CI207" i="2"/>
  <c r="CU207" i="2"/>
  <c r="CF35" i="2"/>
  <c r="CR35" i="2"/>
  <c r="CH38" i="2"/>
  <c r="CT38" i="2"/>
  <c r="CF320" i="2"/>
  <c r="CR320" i="2"/>
  <c r="CQ178" i="2"/>
  <c r="DC178" i="2"/>
  <c r="DA199" i="2"/>
  <c r="CO199" i="2"/>
  <c r="CO349" i="2"/>
  <c r="DA349" i="2"/>
  <c r="CR397" i="2"/>
  <c r="CF397" i="2"/>
  <c r="CO51" i="2"/>
  <c r="DA51" i="2"/>
  <c r="CM552" i="2"/>
  <c r="CY552" i="2"/>
  <c r="DB549" i="2"/>
  <c r="CP549" i="2"/>
  <c r="CH435" i="2"/>
  <c r="CT435" i="2"/>
  <c r="CQ433" i="2"/>
  <c r="DC433" i="2"/>
  <c r="CK436" i="2"/>
  <c r="CW436" i="2"/>
  <c r="CZ242" i="2"/>
  <c r="CN242" i="2"/>
  <c r="CL367" i="2"/>
  <c r="CX367" i="2"/>
  <c r="CG128" i="2"/>
  <c r="CS128" i="2"/>
  <c r="CZ538" i="2"/>
  <c r="CN538" i="2"/>
  <c r="CH43" i="2"/>
  <c r="CT43" i="2"/>
  <c r="CO214" i="2"/>
  <c r="DA214" i="2"/>
  <c r="DA408" i="2"/>
  <c r="CO408" i="2"/>
  <c r="CM556" i="2"/>
  <c r="CY556" i="2"/>
  <c r="CG510" i="2"/>
  <c r="CS510" i="2"/>
  <c r="CR470" i="2"/>
  <c r="CF470" i="2"/>
  <c r="DA248" i="2"/>
  <c r="CO248" i="2"/>
  <c r="DA212" i="2"/>
  <c r="CO212" i="2"/>
  <c r="CG156" i="2"/>
  <c r="CS156" i="2"/>
  <c r="CH71" i="2"/>
  <c r="CT71" i="2"/>
  <c r="CK211" i="2"/>
  <c r="CW211" i="2"/>
  <c r="CV440" i="2"/>
  <c r="CJ440" i="2"/>
  <c r="CV274" i="2"/>
  <c r="CJ274" i="2"/>
  <c r="CV273" i="2"/>
  <c r="CJ273" i="2"/>
  <c r="CI39" i="2"/>
  <c r="CU39" i="2"/>
  <c r="CV182" i="2"/>
  <c r="CJ182" i="2"/>
  <c r="CH431" i="2"/>
  <c r="CT431" i="2"/>
  <c r="DC42" i="2"/>
  <c r="CQ42" i="2"/>
  <c r="CG91" i="2"/>
  <c r="CS91" i="2"/>
  <c r="CF232" i="2"/>
  <c r="CR232" i="2"/>
  <c r="CO407" i="2"/>
  <c r="DA407" i="2"/>
  <c r="CW394" i="2"/>
  <c r="CK394" i="2"/>
  <c r="CX158" i="2"/>
  <c r="CL158" i="2"/>
  <c r="CK116" i="2"/>
  <c r="CW116" i="2"/>
  <c r="CT327" i="2"/>
  <c r="CH327" i="2"/>
  <c r="CO351" i="2"/>
  <c r="DA351" i="2"/>
  <c r="CM490" i="2"/>
  <c r="CY490" i="2"/>
  <c r="CW359" i="2"/>
  <c r="CK359" i="2"/>
  <c r="CL283" i="2"/>
  <c r="CX283" i="2"/>
  <c r="CK544" i="2"/>
  <c r="CW544" i="2"/>
  <c r="CF337" i="2"/>
  <c r="CR337" i="2"/>
  <c r="CT403" i="2"/>
  <c r="CH403" i="2"/>
  <c r="CZ377" i="2"/>
  <c r="CN377" i="2"/>
  <c r="CH152" i="2"/>
  <c r="CT152" i="2"/>
  <c r="CN495" i="2"/>
  <c r="CZ495" i="2"/>
  <c r="CM456" i="2"/>
  <c r="CY456" i="2"/>
  <c r="CR269" i="2"/>
  <c r="CF269" i="2"/>
  <c r="CZ316" i="2"/>
  <c r="CN316" i="2"/>
  <c r="CW519" i="2"/>
  <c r="CK519" i="2"/>
  <c r="CL555" i="2"/>
  <c r="CX555" i="2"/>
  <c r="CI525" i="2"/>
  <c r="CU525" i="2"/>
  <c r="CS321" i="2"/>
  <c r="CG321" i="2"/>
  <c r="CJ289" i="2"/>
  <c r="CV289" i="2"/>
  <c r="CP170" i="2"/>
  <c r="DB170" i="2"/>
  <c r="CN488" i="2"/>
  <c r="CZ488" i="2"/>
  <c r="CV484" i="2"/>
  <c r="CJ484" i="2"/>
  <c r="CX409" i="2"/>
  <c r="CL409" i="2"/>
  <c r="CJ104" i="2"/>
  <c r="CV104" i="2"/>
  <c r="CN466" i="2"/>
  <c r="CZ466" i="2"/>
  <c r="CV365" i="2"/>
  <c r="CJ365" i="2"/>
  <c r="CL514" i="2"/>
  <c r="CX514" i="2"/>
  <c r="CK414" i="2"/>
  <c r="CW414" i="2"/>
  <c r="CT78" i="2"/>
  <c r="CH78" i="2"/>
  <c r="CH124" i="2"/>
  <c r="CT124" i="2"/>
  <c r="CL545" i="2"/>
  <c r="CX545" i="2"/>
  <c r="CG535" i="2"/>
  <c r="CS535" i="2"/>
  <c r="CW450" i="2"/>
  <c r="CK450" i="2"/>
  <c r="CG329" i="2"/>
  <c r="CS329" i="2"/>
  <c r="CW24" i="2"/>
  <c r="CK24" i="2"/>
  <c r="CW543" i="2"/>
  <c r="CK543" i="2"/>
  <c r="CL272" i="2"/>
  <c r="CX272" i="2"/>
  <c r="CK49" i="2"/>
  <c r="CW49" i="2"/>
  <c r="CL225" i="2"/>
  <c r="CX225" i="2"/>
  <c r="CL257" i="2"/>
  <c r="CX257" i="2"/>
  <c r="CF380" i="2"/>
  <c r="CR380" i="2"/>
  <c r="CO439" i="2"/>
  <c r="DA439" i="2"/>
  <c r="CF249" i="2"/>
  <c r="CR249" i="2"/>
  <c r="CF68" i="2"/>
  <c r="CR68" i="2"/>
  <c r="CV221" i="2"/>
  <c r="CJ221" i="2"/>
  <c r="CF424" i="2"/>
  <c r="CR424" i="2"/>
  <c r="DB314" i="2"/>
  <c r="CP314" i="2"/>
  <c r="CK366" i="2"/>
  <c r="CW366" i="2"/>
  <c r="CF10" i="2"/>
  <c r="CR10" i="2"/>
  <c r="CK192" i="2"/>
  <c r="CW192" i="2"/>
  <c r="CS206" i="2"/>
  <c r="CG206" i="2"/>
  <c r="CU527" i="2"/>
  <c r="CI527" i="2"/>
  <c r="CK282" i="2"/>
  <c r="CW282" i="2"/>
  <c r="CN447" i="2"/>
  <c r="CZ447" i="2"/>
  <c r="CK198" i="2"/>
  <c r="CW198" i="2"/>
  <c r="CN235" i="2"/>
  <c r="CZ235" i="2"/>
  <c r="CG521" i="2"/>
  <c r="CS521" i="2"/>
  <c r="CT238" i="2"/>
  <c r="CH238" i="2"/>
  <c r="CJ23" i="2"/>
  <c r="CV23" i="2"/>
  <c r="DC553" i="2"/>
  <c r="CQ553" i="2"/>
  <c r="CZ263" i="2"/>
  <c r="CN263" i="2"/>
  <c r="CJ444" i="2"/>
  <c r="CV444" i="2"/>
  <c r="CK258" i="2"/>
  <c r="CW258" i="2"/>
  <c r="CV406" i="2"/>
  <c r="CJ406" i="2"/>
  <c r="CM76" i="2"/>
  <c r="CY76" i="2"/>
  <c r="CU485" i="2"/>
  <c r="CI485" i="2"/>
  <c r="CF372" i="2"/>
  <c r="CR372" i="2"/>
  <c r="CR67" i="2"/>
  <c r="CF67" i="2"/>
  <c r="CF476" i="2"/>
  <c r="CR476" i="2"/>
  <c r="CI191" i="2"/>
  <c r="CU191" i="2"/>
  <c r="CJ386" i="2"/>
  <c r="CV386" i="2"/>
  <c r="CJ57" i="2"/>
  <c r="CV57" i="2"/>
  <c r="CU391" i="2"/>
  <c r="CI391" i="2"/>
  <c r="CM461" i="2"/>
  <c r="CY461" i="2"/>
  <c r="CX187" i="2"/>
  <c r="CL187" i="2"/>
  <c r="CI462" i="2"/>
  <c r="CU462" i="2"/>
  <c r="CF358" i="2"/>
  <c r="CR358" i="2"/>
  <c r="CF390" i="2"/>
  <c r="CR390" i="2"/>
  <c r="CJ126" i="2"/>
  <c r="CV126" i="2"/>
  <c r="CT207" i="2"/>
  <c r="CH207" i="2"/>
  <c r="CI455" i="2"/>
  <c r="CU455" i="2"/>
  <c r="CO115" i="2"/>
  <c r="DA115" i="2"/>
  <c r="CU199" i="2"/>
  <c r="CI199" i="2"/>
  <c r="DB51" i="2"/>
  <c r="CP51" i="2"/>
  <c r="CK549" i="2"/>
  <c r="CW549" i="2"/>
  <c r="CH174" i="2"/>
  <c r="CT174" i="2"/>
  <c r="CO216" i="2"/>
  <c r="DA216" i="2"/>
  <c r="CO242" i="2"/>
  <c r="DA242" i="2"/>
  <c r="CL524" i="2"/>
  <c r="CX524" i="2"/>
  <c r="CO538" i="2"/>
  <c r="DA538" i="2"/>
  <c r="CS43" i="2"/>
  <c r="CG43" i="2"/>
  <c r="CM408" i="2"/>
  <c r="CY408" i="2"/>
  <c r="CL145" i="2"/>
  <c r="CX145" i="2"/>
  <c r="CM374" i="2"/>
  <c r="CY374" i="2"/>
  <c r="CL248" i="2"/>
  <c r="CX248" i="2"/>
  <c r="CQ46" i="2"/>
  <c r="DC46" i="2"/>
  <c r="CY194" i="2"/>
  <c r="CM194" i="2"/>
  <c r="CH47" i="2"/>
  <c r="CT47" i="2"/>
  <c r="CM89" i="2"/>
  <c r="CY89" i="2"/>
  <c r="CG247" i="2"/>
  <c r="CS247" i="2"/>
  <c r="CY372" i="2"/>
  <c r="CM372" i="2"/>
  <c r="CZ254" i="2"/>
  <c r="CN254" i="2"/>
  <c r="CN476" i="2"/>
  <c r="CZ476" i="2"/>
  <c r="CJ498" i="2"/>
  <c r="CV498" i="2"/>
  <c r="CI398" i="2"/>
  <c r="CU398" i="2"/>
  <c r="DC384" i="2"/>
  <c r="CQ384" i="2"/>
  <c r="CM265" i="2"/>
  <c r="CY265" i="2"/>
  <c r="CP462" i="2"/>
  <c r="DB462" i="2"/>
  <c r="CM475" i="2"/>
  <c r="CY475" i="2"/>
  <c r="CJ169" i="2"/>
  <c r="CV169" i="2"/>
  <c r="CT486" i="2"/>
  <c r="CH486" i="2"/>
  <c r="CV476" i="2"/>
  <c r="CJ476" i="2"/>
  <c r="CT191" i="2"/>
  <c r="CH191" i="2"/>
  <c r="CM566" i="2"/>
  <c r="CY566" i="2"/>
  <c r="CM398" i="2"/>
  <c r="CY398" i="2"/>
  <c r="CK187" i="2"/>
  <c r="CW187" i="2"/>
  <c r="CO428" i="2"/>
  <c r="DA428" i="2"/>
  <c r="DC140" i="2"/>
  <c r="CQ140" i="2"/>
  <c r="CV390" i="2"/>
  <c r="CJ390" i="2"/>
  <c r="DC472" i="2"/>
  <c r="CQ472" i="2"/>
  <c r="CL463" i="2"/>
  <c r="CX463" i="2"/>
  <c r="CQ33" i="2"/>
  <c r="DC33" i="2"/>
  <c r="CU120" i="2"/>
  <c r="CI120" i="2"/>
  <c r="CR376" i="2"/>
  <c r="CF376" i="2"/>
  <c r="CG8" i="2"/>
  <c r="CS8" i="2"/>
  <c r="CS486" i="2"/>
  <c r="CG486" i="2"/>
  <c r="CQ476" i="2"/>
  <c r="DC476" i="2"/>
  <c r="CG356" i="2"/>
  <c r="CS356" i="2"/>
  <c r="CS324" i="2"/>
  <c r="CG324" i="2"/>
  <c r="CY384" i="2"/>
  <c r="CM384" i="2"/>
  <c r="CJ187" i="2"/>
  <c r="CV187" i="2"/>
  <c r="CR475" i="2"/>
  <c r="CF475" i="2"/>
  <c r="CJ168" i="2"/>
  <c r="CV168" i="2"/>
  <c r="CO295" i="2"/>
  <c r="DA295" i="2"/>
  <c r="CF551" i="2"/>
  <c r="CR551" i="2"/>
  <c r="CO344" i="2"/>
  <c r="DA344" i="2"/>
  <c r="CS386" i="2"/>
  <c r="CG386" i="2"/>
  <c r="DC57" i="2"/>
  <c r="CQ57" i="2"/>
  <c r="CL398" i="2"/>
  <c r="CX398" i="2"/>
  <c r="CS429" i="2"/>
  <c r="CG429" i="2"/>
  <c r="CN462" i="2"/>
  <c r="CZ462" i="2"/>
  <c r="DB428" i="2"/>
  <c r="CP428" i="2"/>
  <c r="CM336" i="2"/>
  <c r="CY336" i="2"/>
  <c r="CP140" i="2"/>
  <c r="DB140" i="2"/>
  <c r="CI168" i="2"/>
  <c r="CU168" i="2"/>
  <c r="CP169" i="2"/>
  <c r="DB169" i="2"/>
  <c r="CL561" i="2"/>
  <c r="CX561" i="2"/>
  <c r="CT463" i="2"/>
  <c r="CH463" i="2"/>
  <c r="CN33" i="2"/>
  <c r="CZ33" i="2"/>
  <c r="CG120" i="2"/>
  <c r="CS120" i="2"/>
  <c r="DA455" i="2"/>
  <c r="CO455" i="2"/>
  <c r="CF511" i="2"/>
  <c r="CR511" i="2"/>
  <c r="CH115" i="2"/>
  <c r="CT115" i="2"/>
  <c r="CG50" i="2"/>
  <c r="CS50" i="2"/>
  <c r="CX261" i="2"/>
  <c r="CL261" i="2"/>
  <c r="CV199" i="2"/>
  <c r="CJ199" i="2"/>
  <c r="CH422" i="2"/>
  <c r="CT422" i="2"/>
  <c r="CK469" i="2"/>
  <c r="CW469" i="2"/>
  <c r="CI317" i="2"/>
  <c r="CU317" i="2"/>
  <c r="CO14" i="2"/>
  <c r="DA14" i="2"/>
  <c r="CQ549" i="2"/>
  <c r="DC549" i="2"/>
  <c r="CG343" i="2"/>
  <c r="CS343" i="2"/>
  <c r="DC174" i="2"/>
  <c r="CQ174" i="2"/>
  <c r="CO150" i="2"/>
  <c r="DA150" i="2"/>
  <c r="CF541" i="2"/>
  <c r="CR541" i="2"/>
  <c r="CH161" i="2"/>
  <c r="CT161" i="2"/>
  <c r="CF245" i="2"/>
  <c r="CR245" i="2"/>
  <c r="CK355" i="2"/>
  <c r="CW355" i="2"/>
  <c r="CQ372" i="2"/>
  <c r="DC372" i="2"/>
  <c r="DB295" i="2"/>
  <c r="CP295" i="2"/>
  <c r="CW348" i="2"/>
  <c r="CK348" i="2"/>
  <c r="DC67" i="2"/>
  <c r="CQ67" i="2"/>
  <c r="CP254" i="2"/>
  <c r="DB254" i="2"/>
  <c r="DB476" i="2"/>
  <c r="CP476" i="2"/>
  <c r="CN500" i="2"/>
  <c r="CZ500" i="2"/>
  <c r="CQ191" i="2"/>
  <c r="DC191" i="2"/>
  <c r="CM498" i="2"/>
  <c r="CY498" i="2"/>
  <c r="CM404" i="2"/>
  <c r="CY404" i="2"/>
  <c r="CP324" i="2"/>
  <c r="DB324" i="2"/>
  <c r="CN566" i="2"/>
  <c r="CZ566" i="2"/>
  <c r="CR564" i="2"/>
  <c r="CF564" i="2"/>
  <c r="CZ398" i="2"/>
  <c r="CN398" i="2"/>
  <c r="CJ461" i="2"/>
  <c r="CV461" i="2"/>
  <c r="CF429" i="2"/>
  <c r="CR429" i="2"/>
  <c r="CK265" i="2"/>
  <c r="CW265" i="2"/>
  <c r="CO462" i="2"/>
  <c r="DA462" i="2"/>
  <c r="CL550" i="2"/>
  <c r="CX550" i="2"/>
  <c r="CU336" i="2"/>
  <c r="CI336" i="2"/>
  <c r="CO442" i="2"/>
  <c r="DA442" i="2"/>
  <c r="DC357" i="2"/>
  <c r="CQ357" i="2"/>
  <c r="CN390" i="2"/>
  <c r="CZ390" i="2"/>
  <c r="CY307" i="2"/>
  <c r="CM307" i="2"/>
  <c r="CN561" i="2"/>
  <c r="CZ561" i="2"/>
  <c r="CO33" i="2"/>
  <c r="DA33" i="2"/>
  <c r="CF207" i="2"/>
  <c r="CR207" i="2"/>
  <c r="DA222" i="2"/>
  <c r="CO222" i="2"/>
  <c r="CP35" i="2"/>
  <c r="DB35" i="2"/>
  <c r="CQ511" i="2"/>
  <c r="DC511" i="2"/>
  <c r="CG115" i="2"/>
  <c r="CS115" i="2"/>
  <c r="CG320" i="2"/>
  <c r="CS320" i="2"/>
  <c r="CF50" i="2"/>
  <c r="CR50" i="2"/>
  <c r="DB178" i="2"/>
  <c r="CP178" i="2"/>
  <c r="CM251" i="2"/>
  <c r="CY251" i="2"/>
  <c r="CS201" i="2"/>
  <c r="CG201" i="2"/>
  <c r="DA422" i="2"/>
  <c r="CO422" i="2"/>
  <c r="CI397" i="2"/>
  <c r="CU397" i="2"/>
  <c r="CJ51" i="2"/>
  <c r="CV51" i="2"/>
  <c r="CZ11" i="2"/>
  <c r="CN11" i="2"/>
  <c r="CX426" i="2"/>
  <c r="CL426" i="2"/>
  <c r="CP435" i="2"/>
  <c r="DB435" i="2"/>
  <c r="CY361" i="2"/>
  <c r="CM361" i="2"/>
  <c r="CL58" i="2"/>
  <c r="CX58" i="2"/>
  <c r="CO240" i="2"/>
  <c r="DA240" i="2"/>
  <c r="CL150" i="2"/>
  <c r="CX150" i="2"/>
  <c r="CG216" i="2"/>
  <c r="CS216" i="2"/>
  <c r="CM449" i="2"/>
  <c r="CY449" i="2"/>
  <c r="CX242" i="2"/>
  <c r="CL242" i="2"/>
  <c r="DC83" i="2"/>
  <c r="CQ83" i="2"/>
  <c r="CS127" i="2"/>
  <c r="CG127" i="2"/>
  <c r="CP128" i="2"/>
  <c r="DB128" i="2"/>
  <c r="CZ517" i="2"/>
  <c r="CN517" i="2"/>
  <c r="CH330" i="2"/>
  <c r="CT330" i="2"/>
  <c r="CJ355" i="2"/>
  <c r="CV355" i="2"/>
  <c r="CH295" i="2"/>
  <c r="CT295" i="2"/>
  <c r="CI67" i="2"/>
  <c r="CU67" i="2"/>
  <c r="CV234" i="2"/>
  <c r="CJ234" i="2"/>
  <c r="CH344" i="2"/>
  <c r="CT344" i="2"/>
  <c r="CF191" i="2"/>
  <c r="CR191" i="2"/>
  <c r="CO404" i="2"/>
  <c r="DA404" i="2"/>
  <c r="CO566" i="2"/>
  <c r="DA566" i="2"/>
  <c r="CP391" i="2"/>
  <c r="DB391" i="2"/>
  <c r="CQ429" i="2"/>
  <c r="DC429" i="2"/>
  <c r="CN418" i="2"/>
  <c r="CZ418" i="2"/>
  <c r="CH462" i="2"/>
  <c r="CT462" i="2"/>
  <c r="CY550" i="2"/>
  <c r="CM550" i="2"/>
  <c r="CT336" i="2"/>
  <c r="CH336" i="2"/>
  <c r="CG140" i="2"/>
  <c r="CS140" i="2"/>
  <c r="CR542" i="2"/>
  <c r="CF542" i="2"/>
  <c r="CK307" i="2"/>
  <c r="CW307" i="2"/>
  <c r="CO561" i="2"/>
  <c r="DA561" i="2"/>
  <c r="CJ33" i="2"/>
  <c r="CV33" i="2"/>
  <c r="DA120" i="2"/>
  <c r="CO120" i="2"/>
  <c r="CY446" i="2"/>
  <c r="CM446" i="2"/>
  <c r="CY345" i="2"/>
  <c r="CM345" i="2"/>
  <c r="CF115" i="2"/>
  <c r="CR115" i="2"/>
  <c r="CY320" i="2"/>
  <c r="CM320" i="2"/>
  <c r="CW50" i="2"/>
  <c r="CK50" i="2"/>
  <c r="CH261" i="2"/>
  <c r="CT261" i="2"/>
  <c r="CQ143" i="2"/>
  <c r="DC143" i="2"/>
  <c r="CL422" i="2"/>
  <c r="CX422" i="2"/>
  <c r="CS469" i="2"/>
  <c r="CG469" i="2"/>
  <c r="CI99" i="2"/>
  <c r="CU99" i="2"/>
  <c r="CL11" i="2"/>
  <c r="CX11" i="2"/>
  <c r="CP426" i="2"/>
  <c r="DB426" i="2"/>
  <c r="CK435" i="2"/>
  <c r="CW435" i="2"/>
  <c r="DA361" i="2"/>
  <c r="CO361" i="2"/>
  <c r="CS58" i="2"/>
  <c r="CG58" i="2"/>
  <c r="DB150" i="2"/>
  <c r="CP150" i="2"/>
  <c r="DC216" i="2"/>
  <c r="CQ216" i="2"/>
  <c r="CP499" i="2"/>
  <c r="DB499" i="2"/>
  <c r="CR161" i="2"/>
  <c r="CF161" i="2"/>
  <c r="CN432" i="2"/>
  <c r="CZ432" i="2"/>
  <c r="CR127" i="2"/>
  <c r="CF127" i="2"/>
  <c r="CX128" i="2"/>
  <c r="CL128" i="2"/>
  <c r="CT517" i="2"/>
  <c r="CH517" i="2"/>
  <c r="CG90" i="2"/>
  <c r="CS90" i="2"/>
  <c r="CN103" i="2"/>
  <c r="CZ103" i="2"/>
  <c r="CL326" i="2"/>
  <c r="CX326" i="2"/>
  <c r="DA45" i="2"/>
  <c r="CO45" i="2"/>
  <c r="CN229" i="2"/>
  <c r="CZ229" i="2"/>
  <c r="CP328" i="2"/>
  <c r="DB328" i="2"/>
  <c r="CQ224" i="2"/>
  <c r="DC224" i="2"/>
  <c r="CP137" i="2"/>
  <c r="DB137" i="2"/>
  <c r="CN323" i="2"/>
  <c r="CZ323" i="2"/>
  <c r="DC260" i="2"/>
  <c r="CQ260" i="2"/>
  <c r="CM477" i="2"/>
  <c r="CY477" i="2"/>
  <c r="CK248" i="2"/>
  <c r="CW248" i="2"/>
  <c r="CG190" i="2"/>
  <c r="CS190" i="2"/>
  <c r="CM264" i="2"/>
  <c r="CY264" i="2"/>
  <c r="DA46" i="2"/>
  <c r="CO46" i="2"/>
  <c r="CS284" i="2"/>
  <c r="CG284" i="2"/>
  <c r="CN153" i="2"/>
  <c r="CZ153" i="2"/>
  <c r="CZ156" i="2"/>
  <c r="CN156" i="2"/>
  <c r="CO131" i="2"/>
  <c r="DA131" i="2"/>
  <c r="CK313" i="2"/>
  <c r="CW313" i="2"/>
  <c r="DB71" i="2"/>
  <c r="CP71" i="2"/>
  <c r="DB271" i="2"/>
  <c r="CP271" i="2"/>
  <c r="CL468" i="2"/>
  <c r="CX468" i="2"/>
  <c r="CZ30" i="2"/>
  <c r="CN30" i="2"/>
  <c r="CH70" i="2"/>
  <c r="CT70" i="2"/>
  <c r="CR440" i="2"/>
  <c r="CF440" i="2"/>
  <c r="CL480" i="2"/>
  <c r="CX480" i="2"/>
  <c r="CJ280" i="2"/>
  <c r="CV280" i="2"/>
  <c r="CP253" i="2"/>
  <c r="DB253" i="2"/>
  <c r="CR89" i="2"/>
  <c r="CF89" i="2"/>
  <c r="CI66" i="2"/>
  <c r="CU66" i="2"/>
  <c r="CQ431" i="2"/>
  <c r="DC431" i="2"/>
  <c r="CM481" i="2"/>
  <c r="CY481" i="2"/>
  <c r="CU355" i="2"/>
  <c r="CI355" i="2"/>
  <c r="CG295" i="2"/>
  <c r="CS295" i="2"/>
  <c r="CI348" i="2"/>
  <c r="CU348" i="2"/>
  <c r="CG254" i="2"/>
  <c r="CS254" i="2"/>
  <c r="CQ234" i="2"/>
  <c r="DC234" i="2"/>
  <c r="CG344" i="2"/>
  <c r="CS344" i="2"/>
  <c r="DB500" i="2"/>
  <c r="CP500" i="2"/>
  <c r="CH498" i="2"/>
  <c r="CT498" i="2"/>
  <c r="CL404" i="2"/>
  <c r="CX404" i="2"/>
  <c r="DB566" i="2"/>
  <c r="CP566" i="2"/>
  <c r="CP564" i="2"/>
  <c r="DB564" i="2"/>
  <c r="CF398" i="2"/>
  <c r="CR398" i="2"/>
  <c r="CG461" i="2"/>
  <c r="CS461" i="2"/>
  <c r="CF265" i="2"/>
  <c r="CR265" i="2"/>
  <c r="CY418" i="2"/>
  <c r="CM418" i="2"/>
  <c r="CR86" i="2"/>
  <c r="CF86" i="2"/>
  <c r="CS169" i="2"/>
  <c r="CG169" i="2"/>
  <c r="DC355" i="2"/>
  <c r="CQ355" i="2"/>
  <c r="CP372" i="2"/>
  <c r="DB372" i="2"/>
  <c r="CR295" i="2"/>
  <c r="CF295" i="2"/>
  <c r="DC348" i="2"/>
  <c r="CQ348" i="2"/>
  <c r="CK67" i="2"/>
  <c r="CW67" i="2"/>
  <c r="CF254" i="2"/>
  <c r="CR254" i="2"/>
  <c r="CI234" i="2"/>
  <c r="CU234" i="2"/>
  <c r="CM476" i="2"/>
  <c r="CY476" i="2"/>
  <c r="CF344" i="2"/>
  <c r="CR344" i="2"/>
  <c r="CW500" i="2"/>
  <c r="CK500" i="2"/>
  <c r="CO191" i="2"/>
  <c r="DA191" i="2"/>
  <c r="CS498" i="2"/>
  <c r="CG498" i="2"/>
  <c r="CZ404" i="2"/>
  <c r="CN404" i="2"/>
  <c r="CU324" i="2"/>
  <c r="CI324" i="2"/>
  <c r="CQ566" i="2"/>
  <c r="DC566" i="2"/>
  <c r="CW564" i="2"/>
  <c r="CK564" i="2"/>
  <c r="CG391" i="2"/>
  <c r="CS391" i="2"/>
  <c r="CQ398" i="2"/>
  <c r="DC398" i="2"/>
  <c r="CF461" i="2"/>
  <c r="CR461" i="2"/>
  <c r="CZ429" i="2"/>
  <c r="CN429" i="2"/>
  <c r="CQ265" i="2"/>
  <c r="DC265" i="2"/>
  <c r="CK418" i="2"/>
  <c r="CW418" i="2"/>
  <c r="CR462" i="2"/>
  <c r="CF462" i="2"/>
  <c r="CQ86" i="2"/>
  <c r="DC86" i="2"/>
  <c r="CP550" i="2"/>
  <c r="DB550" i="2"/>
  <c r="CU428" i="2"/>
  <c r="CI428" i="2"/>
  <c r="CN336" i="2"/>
  <c r="CZ336" i="2"/>
  <c r="CL442" i="2"/>
  <c r="CX442" i="2"/>
  <c r="CO140" i="2"/>
  <c r="DA140" i="2"/>
  <c r="CI357" i="2"/>
  <c r="CU357" i="2"/>
  <c r="DC542" i="2"/>
  <c r="CQ542" i="2"/>
  <c r="CP390" i="2"/>
  <c r="DB390" i="2"/>
  <c r="CF169" i="2"/>
  <c r="CR169" i="2"/>
  <c r="CV307" i="2"/>
  <c r="CJ307" i="2"/>
  <c r="CT472" i="2"/>
  <c r="CH472" i="2"/>
  <c r="DC561" i="2"/>
  <c r="CQ561" i="2"/>
  <c r="CM126" i="2"/>
  <c r="CY126" i="2"/>
  <c r="CO463" i="2"/>
  <c r="DA463" i="2"/>
  <c r="CH33" i="2"/>
  <c r="CT33" i="2"/>
  <c r="DA518" i="2"/>
  <c r="CO518" i="2"/>
  <c r="CN207" i="2"/>
  <c r="CZ207" i="2"/>
  <c r="DC120" i="2"/>
  <c r="CQ120" i="2"/>
  <c r="CT222" i="2"/>
  <c r="CH222" i="2"/>
  <c r="CQ48" i="2"/>
  <c r="DC48" i="2"/>
  <c r="DA446" i="2"/>
  <c r="CO446" i="2"/>
  <c r="CT35" i="2"/>
  <c r="CH35" i="2"/>
  <c r="CJ345" i="2"/>
  <c r="CV345" i="2"/>
  <c r="CL511" i="2"/>
  <c r="CX511" i="2"/>
  <c r="CZ38" i="2"/>
  <c r="CN38" i="2"/>
  <c r="DB115" i="2"/>
  <c r="CP115" i="2"/>
  <c r="CZ376" i="2"/>
  <c r="CN376" i="2"/>
  <c r="CH320" i="2"/>
  <c r="CT320" i="2"/>
  <c r="CX506" i="2"/>
  <c r="CL506" i="2"/>
  <c r="CI50" i="2"/>
  <c r="CU50" i="2"/>
  <c r="CX178" i="2"/>
  <c r="CL178" i="2"/>
  <c r="CI261" i="2"/>
  <c r="CU261" i="2"/>
  <c r="CJ251" i="2"/>
  <c r="CV251" i="2"/>
  <c r="CO143" i="2"/>
  <c r="DA143" i="2"/>
  <c r="CN201" i="2"/>
  <c r="CZ201" i="2"/>
  <c r="CI422" i="2"/>
  <c r="CU422" i="2"/>
  <c r="CL13" i="2"/>
  <c r="CX13" i="2"/>
  <c r="CK397" i="2"/>
  <c r="CW397" i="2"/>
  <c r="DC469" i="2"/>
  <c r="CQ469" i="2"/>
  <c r="CY51" i="2"/>
  <c r="CM51" i="2"/>
  <c r="CN99" i="2"/>
  <c r="CZ99" i="2"/>
  <c r="CF317" i="2"/>
  <c r="CR317" i="2"/>
  <c r="CK11" i="2"/>
  <c r="CW11" i="2"/>
  <c r="CJ14" i="2"/>
  <c r="CV14" i="2"/>
  <c r="CQ426" i="2"/>
  <c r="DC426" i="2"/>
  <c r="CT402" i="2"/>
  <c r="CH402" i="2"/>
  <c r="CF435" i="2"/>
  <c r="CR435" i="2"/>
  <c r="CQ132" i="2"/>
  <c r="DC132" i="2"/>
  <c r="CS361" i="2"/>
  <c r="CG361" i="2"/>
  <c r="CG433" i="2"/>
  <c r="CS433" i="2"/>
  <c r="DC58" i="2"/>
  <c r="CQ58" i="2"/>
  <c r="CM548" i="2"/>
  <c r="CY548" i="2"/>
  <c r="CK240" i="2"/>
  <c r="CW240" i="2"/>
  <c r="CZ150" i="2"/>
  <c r="CN150" i="2"/>
  <c r="CV223" i="2"/>
  <c r="CJ223" i="2"/>
  <c r="CR216" i="2"/>
  <c r="CF216" i="2"/>
  <c r="CO541" i="2"/>
  <c r="DA541" i="2"/>
  <c r="CG499" i="2"/>
  <c r="CS499" i="2"/>
  <c r="CI449" i="2"/>
  <c r="CU449" i="2"/>
  <c r="CX161" i="2"/>
  <c r="CL161" i="2"/>
  <c r="CG242" i="2"/>
  <c r="CS242" i="2"/>
  <c r="DA432" i="2"/>
  <c r="CO432" i="2"/>
  <c r="CI83" i="2"/>
  <c r="CU83" i="2"/>
  <c r="CS367" i="2"/>
  <c r="CG367" i="2"/>
  <c r="CL127" i="2"/>
  <c r="CX127" i="2"/>
  <c r="CJ267" i="2"/>
  <c r="CV267" i="2"/>
  <c r="CL457" i="2"/>
  <c r="CX457" i="2"/>
  <c r="CZ128" i="2"/>
  <c r="CN128" i="2"/>
  <c r="CK52" i="2"/>
  <c r="CW52" i="2"/>
  <c r="CM517" i="2"/>
  <c r="CY517" i="2"/>
  <c r="CJ528" i="2"/>
  <c r="CV528" i="2"/>
  <c r="DC90" i="2"/>
  <c r="CQ90" i="2"/>
  <c r="DC538" i="2"/>
  <c r="CQ538" i="2"/>
  <c r="CJ103" i="2"/>
  <c r="CV103" i="2"/>
  <c r="CF453" i="2"/>
  <c r="CR453" i="2"/>
  <c r="CP326" i="2"/>
  <c r="DB326" i="2"/>
  <c r="CI209" i="2"/>
  <c r="CU209" i="2"/>
  <c r="CN45" i="2"/>
  <c r="CZ45" i="2"/>
  <c r="DA220" i="2"/>
  <c r="CO220" i="2"/>
  <c r="CJ229" i="2"/>
  <c r="CV229" i="2"/>
  <c r="CO330" i="2"/>
  <c r="DA330" i="2"/>
  <c r="CG214" i="2"/>
  <c r="CS214" i="2"/>
  <c r="CM328" i="2"/>
  <c r="CY328" i="2"/>
  <c r="CV157" i="2"/>
  <c r="CJ157" i="2"/>
  <c r="CJ464" i="2"/>
  <c r="CV464" i="2"/>
  <c r="CP224" i="2"/>
  <c r="DB224" i="2"/>
  <c r="DA205" i="2"/>
  <c r="CO205" i="2"/>
  <c r="CQ556" i="2"/>
  <c r="DC556" i="2"/>
  <c r="CO145" i="2"/>
  <c r="DA145" i="2"/>
  <c r="DA137" i="2"/>
  <c r="CO137" i="2"/>
  <c r="CM146" i="2"/>
  <c r="CY146" i="2"/>
  <c r="CH323" i="2"/>
  <c r="CT323" i="2"/>
  <c r="CU379" i="2"/>
  <c r="CI379" i="2"/>
  <c r="CF374" i="2"/>
  <c r="CR374" i="2"/>
  <c r="CP260" i="2"/>
  <c r="DB260" i="2"/>
  <c r="CI64" i="2"/>
  <c r="CU64" i="2"/>
  <c r="CN477" i="2"/>
  <c r="CZ477" i="2"/>
  <c r="CF565" i="2"/>
  <c r="CR565" i="2"/>
  <c r="CJ373" i="2"/>
  <c r="CV373" i="2"/>
  <c r="CQ248" i="2"/>
  <c r="DC248" i="2"/>
  <c r="CM9" i="2"/>
  <c r="CY9" i="2"/>
  <c r="CQ190" i="2"/>
  <c r="DC190" i="2"/>
  <c r="CP148" i="2"/>
  <c r="DB148" i="2"/>
  <c r="CW264" i="2"/>
  <c r="CK264" i="2"/>
  <c r="CN193" i="2"/>
  <c r="CZ193" i="2"/>
  <c r="DA28" i="2"/>
  <c r="CO28" i="2"/>
  <c r="CK46" i="2"/>
  <c r="CW46" i="2"/>
  <c r="DA294" i="2"/>
  <c r="CO294" i="2"/>
  <c r="CK163" i="2"/>
  <c r="CW163" i="2"/>
  <c r="CM284" i="2"/>
  <c r="CY284" i="2"/>
  <c r="CO107" i="2"/>
  <c r="DA107" i="2"/>
  <c r="CI153" i="2"/>
  <c r="CU153" i="2"/>
  <c r="CW194" i="2"/>
  <c r="CK194" i="2"/>
  <c r="DA421" i="2"/>
  <c r="CO421" i="2"/>
  <c r="CM156" i="2"/>
  <c r="CY156" i="2"/>
  <c r="CO113" i="2"/>
  <c r="DA113" i="2"/>
  <c r="CQ131" i="2"/>
  <c r="DC131" i="2"/>
  <c r="CI460" i="2"/>
  <c r="CU460" i="2"/>
  <c r="CL313" i="2"/>
  <c r="CX313" i="2"/>
  <c r="CM473" i="2"/>
  <c r="CY473" i="2"/>
  <c r="CJ71" i="2"/>
  <c r="CV71" i="2"/>
  <c r="CK492" i="2"/>
  <c r="CW492" i="2"/>
  <c r="CN177" i="2"/>
  <c r="CZ177" i="2"/>
  <c r="CV271" i="2"/>
  <c r="CJ271" i="2"/>
  <c r="CK226" i="2"/>
  <c r="CW226" i="2"/>
  <c r="DA468" i="2"/>
  <c r="CO468" i="2"/>
  <c r="CF144" i="2"/>
  <c r="CR144" i="2"/>
  <c r="CK30" i="2"/>
  <c r="CW30" i="2"/>
  <c r="DA60" i="2"/>
  <c r="CO60" i="2"/>
  <c r="CR70" i="2"/>
  <c r="CF70" i="2"/>
  <c r="CX440" i="2"/>
  <c r="CL440" i="2"/>
  <c r="CI530" i="2"/>
  <c r="CU530" i="2"/>
  <c r="CO480" i="2"/>
  <c r="DA480" i="2"/>
  <c r="CT274" i="2"/>
  <c r="CH274" i="2"/>
  <c r="CU100" i="2"/>
  <c r="CI100" i="2"/>
  <c r="CO280" i="2"/>
  <c r="DA280" i="2"/>
  <c r="CN273" i="2"/>
  <c r="CZ273" i="2"/>
  <c r="CZ253" i="2"/>
  <c r="CN253" i="2"/>
  <c r="CZ362" i="2"/>
  <c r="CN362" i="2"/>
  <c r="CG89" i="2"/>
  <c r="CS89" i="2"/>
  <c r="CH520" i="2"/>
  <c r="CT520" i="2"/>
  <c r="CJ257" i="2"/>
  <c r="CV257" i="2"/>
  <c r="CM364" i="2"/>
  <c r="CY364" i="2"/>
  <c r="DA15" i="2"/>
  <c r="CO15" i="2"/>
  <c r="CI172" i="2"/>
  <c r="CU172" i="2"/>
  <c r="CS380" i="2"/>
  <c r="CG380" i="2"/>
  <c r="CX439" i="2"/>
  <c r="CL439" i="2"/>
  <c r="CH339" i="2"/>
  <c r="CT339" i="2"/>
  <c r="CG249" i="2"/>
  <c r="CS249" i="2"/>
  <c r="DA138" i="2"/>
  <c r="CO138" i="2"/>
  <c r="CO334" i="2"/>
  <c r="DA334" i="2"/>
  <c r="CG68" i="2"/>
  <c r="CS68" i="2"/>
  <c r="CK532" i="2"/>
  <c r="CW532" i="2"/>
  <c r="CW221" i="2"/>
  <c r="CK221" i="2"/>
  <c r="CG424" i="2"/>
  <c r="CS424" i="2"/>
  <c r="CO227" i="2"/>
  <c r="DA227" i="2"/>
  <c r="CY482" i="2"/>
  <c r="CM482" i="2"/>
  <c r="CT62" i="2"/>
  <c r="CH62" i="2"/>
  <c r="CZ314" i="2"/>
  <c r="CN314" i="2"/>
  <c r="CW370" i="2"/>
  <c r="CK370" i="2"/>
  <c r="CT181" i="2"/>
  <c r="CH181" i="2"/>
  <c r="DB125" i="2"/>
  <c r="CP125" i="2"/>
  <c r="CP366" i="2"/>
  <c r="DB366" i="2"/>
  <c r="CO228" i="2"/>
  <c r="DA228" i="2"/>
  <c r="CN63" i="2"/>
  <c r="CZ63" i="2"/>
  <c r="CV537" i="2"/>
  <c r="CJ537" i="2"/>
  <c r="CK10" i="2"/>
  <c r="CW10" i="2"/>
  <c r="CG118" i="2"/>
  <c r="CS118" i="2"/>
  <c r="CQ192" i="2"/>
  <c r="DC192" i="2"/>
  <c r="CT378" i="2"/>
  <c r="CH378" i="2"/>
  <c r="CH206" i="2"/>
  <c r="CT206" i="2"/>
  <c r="CW155" i="2"/>
  <c r="CK155" i="2"/>
  <c r="CT540" i="2"/>
  <c r="CH540" i="2"/>
  <c r="CK527" i="2"/>
  <c r="CW527" i="2"/>
  <c r="CF180" i="2"/>
  <c r="CR180" i="2"/>
  <c r="CN331" i="2"/>
  <c r="CZ331" i="2"/>
  <c r="CH256" i="2"/>
  <c r="CT256" i="2"/>
  <c r="DC282" i="2"/>
  <c r="CQ282" i="2"/>
  <c r="DA325" i="2"/>
  <c r="CO325" i="2"/>
  <c r="CU333" i="2"/>
  <c r="CI333" i="2"/>
  <c r="CK183" i="2"/>
  <c r="CW183" i="2"/>
  <c r="CO270" i="2"/>
  <c r="DA270" i="2"/>
  <c r="CK447" i="2"/>
  <c r="CW447" i="2"/>
  <c r="DC55" i="2"/>
  <c r="CQ55" i="2"/>
  <c r="CK250" i="2"/>
  <c r="CW250" i="2"/>
  <c r="CX241" i="2"/>
  <c r="CL241" i="2"/>
  <c r="CX141" i="2"/>
  <c r="CL141" i="2"/>
  <c r="CO198" i="2"/>
  <c r="DA198" i="2"/>
  <c r="CN332" i="2"/>
  <c r="CZ332" i="2"/>
  <c r="DB400" i="2"/>
  <c r="CP400" i="2"/>
  <c r="CN185" i="2"/>
  <c r="CZ185" i="2"/>
  <c r="CP412" i="2"/>
  <c r="DB412" i="2"/>
  <c r="DA235" i="2"/>
  <c r="CO235" i="2"/>
  <c r="CS279" i="2"/>
  <c r="CG279" i="2"/>
  <c r="CJ109" i="2"/>
  <c r="CV109" i="2"/>
  <c r="CU231" i="2"/>
  <c r="CI231" i="2"/>
  <c r="CT521" i="2"/>
  <c r="CH521" i="2"/>
  <c r="CL16" i="2"/>
  <c r="CX16" i="2"/>
  <c r="CN149" i="2"/>
  <c r="CZ149" i="2"/>
  <c r="CO505" i="2"/>
  <c r="DA505" i="2"/>
  <c r="CY546" i="2"/>
  <c r="CM546" i="2"/>
  <c r="CM238" i="2"/>
  <c r="CY238" i="2"/>
  <c r="CS17" i="2"/>
  <c r="CG17" i="2"/>
  <c r="CQ529" i="2"/>
  <c r="DC529" i="2"/>
  <c r="CH23" i="2"/>
  <c r="CT23" i="2"/>
  <c r="CI147" i="2"/>
  <c r="CU147" i="2"/>
  <c r="CP306" i="2"/>
  <c r="DB306" i="2"/>
  <c r="CI553" i="2"/>
  <c r="CU553" i="2"/>
  <c r="CL135" i="2"/>
  <c r="CX135" i="2"/>
  <c r="CJ311" i="2"/>
  <c r="CV311" i="2"/>
  <c r="CJ496" i="2"/>
  <c r="CV496" i="2"/>
  <c r="CY263" i="2"/>
  <c r="CM263" i="2"/>
  <c r="CF515" i="2"/>
  <c r="CR515" i="2"/>
  <c r="CF312" i="2"/>
  <c r="CR312" i="2"/>
  <c r="CL123" i="2"/>
  <c r="CX123" i="2"/>
  <c r="CU444" i="2"/>
  <c r="CI444" i="2"/>
  <c r="CQ438" i="2"/>
  <c r="DC438" i="2"/>
  <c r="CK371" i="2"/>
  <c r="CW371" i="2"/>
  <c r="CO297" i="2"/>
  <c r="DA297" i="2"/>
  <c r="CH154" i="2"/>
  <c r="CT154" i="2"/>
  <c r="CP258" i="2"/>
  <c r="DB258" i="2"/>
  <c r="CY133" i="2"/>
  <c r="CM133" i="2"/>
  <c r="CT77" i="2"/>
  <c r="CH77" i="2"/>
  <c r="DB61" i="2"/>
  <c r="CP61" i="2"/>
  <c r="CP259" i="2"/>
  <c r="DB259" i="2"/>
  <c r="CW406" i="2"/>
  <c r="CK406" i="2"/>
  <c r="CS352" i="2"/>
  <c r="CG352" i="2"/>
  <c r="CY98" i="2"/>
  <c r="CM98" i="2"/>
  <c r="CO415" i="2"/>
  <c r="DA415" i="2"/>
  <c r="CH363" i="2"/>
  <c r="CT363" i="2"/>
  <c r="CX208" i="2"/>
  <c r="CL208" i="2"/>
  <c r="CL76" i="2"/>
  <c r="CX76" i="2"/>
  <c r="CI346" i="2"/>
  <c r="CU346" i="2"/>
  <c r="CP474" i="2"/>
  <c r="DB474" i="2"/>
  <c r="DC93" i="2"/>
  <c r="CQ93" i="2"/>
  <c r="DB200" i="2"/>
  <c r="CP200" i="2"/>
  <c r="CY427" i="2"/>
  <c r="CM427" i="2"/>
  <c r="CI533" i="2"/>
  <c r="CU533" i="2"/>
  <c r="CJ322" i="2"/>
  <c r="CV322" i="2"/>
  <c r="CK483" i="2"/>
  <c r="CW483" i="2"/>
  <c r="CR255" i="2"/>
  <c r="CF255" i="2"/>
  <c r="CY516" i="2"/>
  <c r="CM516" i="2"/>
  <c r="CP416" i="2"/>
  <c r="DB416" i="2"/>
  <c r="DC557" i="2"/>
  <c r="CQ557" i="2"/>
  <c r="CX502" i="2"/>
  <c r="CL502" i="2"/>
  <c r="CQ276" i="2"/>
  <c r="DC276" i="2"/>
  <c r="DB246" i="2"/>
  <c r="CP246" i="2"/>
  <c r="CL87" i="2"/>
  <c r="CX87" i="2"/>
  <c r="CJ534" i="2"/>
  <c r="CV534" i="2"/>
  <c r="CG122" i="2"/>
  <c r="CS122" i="2"/>
  <c r="CG217" i="2"/>
  <c r="CS217" i="2"/>
  <c r="CP300" i="2"/>
  <c r="DB300" i="2"/>
  <c r="CH353" i="2"/>
  <c r="CT353" i="2"/>
  <c r="CW319" i="2"/>
  <c r="CK319" i="2"/>
  <c r="CL381" i="2"/>
  <c r="CX381" i="2"/>
  <c r="CL393" i="2"/>
  <c r="CX393" i="2"/>
  <c r="CP471" i="2"/>
  <c r="DB471" i="2"/>
  <c r="CL94" i="2"/>
  <c r="CX94" i="2"/>
  <c r="CJ32" i="2"/>
  <c r="CV32" i="2"/>
  <c r="CS159" i="2"/>
  <c r="CG159" i="2"/>
  <c r="CM85" i="2"/>
  <c r="CY85" i="2"/>
  <c r="CV485" i="2"/>
  <c r="CJ485" i="2"/>
  <c r="CG195" i="2"/>
  <c r="CS195" i="2"/>
  <c r="CQ368" i="2"/>
  <c r="DC368" i="2"/>
  <c r="CT454" i="2"/>
  <c r="CH454" i="2"/>
  <c r="CM316" i="2"/>
  <c r="CY316" i="2"/>
  <c r="CM410" i="2"/>
  <c r="CY410" i="2"/>
  <c r="CJ519" i="2"/>
  <c r="CV519" i="2"/>
  <c r="DC487" i="2"/>
  <c r="CQ487" i="2"/>
  <c r="CN555" i="2"/>
  <c r="CZ555" i="2"/>
  <c r="CI301" i="2"/>
  <c r="CU301" i="2"/>
  <c r="CT525" i="2"/>
  <c r="CH525" i="2"/>
  <c r="CU95" i="2"/>
  <c r="CI95" i="2"/>
  <c r="DA321" i="2"/>
  <c r="CO321" i="2"/>
  <c r="CO291" i="2"/>
  <c r="DA291" i="2"/>
  <c r="CI289" i="2"/>
  <c r="CU289" i="2"/>
  <c r="DB451" i="2"/>
  <c r="CP451" i="2"/>
  <c r="CI54" i="2"/>
  <c r="CU54" i="2"/>
  <c r="CJ139" i="2"/>
  <c r="CV139" i="2"/>
  <c r="CI338" i="2"/>
  <c r="CU338" i="2"/>
  <c r="CL170" i="2"/>
  <c r="CX170" i="2"/>
  <c r="DC448" i="2"/>
  <c r="CQ448" i="2"/>
  <c r="CP202" i="2"/>
  <c r="DB202" i="2"/>
  <c r="CX184" i="2"/>
  <c r="CL184" i="2"/>
  <c r="DC375" i="2"/>
  <c r="CQ375" i="2"/>
  <c r="CP31" i="2"/>
  <c r="DB31" i="2"/>
  <c r="CG396" i="2"/>
  <c r="CS396" i="2"/>
  <c r="CY488" i="2"/>
  <c r="CM488" i="2"/>
  <c r="CP21" i="2"/>
  <c r="DB21" i="2"/>
  <c r="CU484" i="2"/>
  <c r="CI484" i="2"/>
  <c r="CM74" i="2"/>
  <c r="CY74" i="2"/>
  <c r="CJ399" i="2"/>
  <c r="CV399" i="2"/>
  <c r="CZ173" i="2"/>
  <c r="CN173" i="2"/>
  <c r="DA409" i="2"/>
  <c r="CO409" i="2"/>
  <c r="CQ104" i="2"/>
  <c r="DC104" i="2"/>
  <c r="CN489" i="2"/>
  <c r="CZ489" i="2"/>
  <c r="CL466" i="2"/>
  <c r="CX466" i="2"/>
  <c r="CT423" i="2"/>
  <c r="CH423" i="2"/>
  <c r="CQ142" i="2"/>
  <c r="DC142" i="2"/>
  <c r="CU365" i="2"/>
  <c r="CI365" i="2"/>
  <c r="DB419" i="2"/>
  <c r="CP419" i="2"/>
  <c r="CY514" i="2"/>
  <c r="CM514" i="2"/>
  <c r="CJ414" i="2"/>
  <c r="CV414" i="2"/>
  <c r="CV441" i="2"/>
  <c r="CJ441" i="2"/>
  <c r="CO114" i="2"/>
  <c r="DA114" i="2"/>
  <c r="CQ78" i="2"/>
  <c r="DC78" i="2"/>
  <c r="CL188" i="2"/>
  <c r="CX188" i="2"/>
  <c r="CG124" i="2"/>
  <c r="CS124" i="2"/>
  <c r="CJ175" i="2"/>
  <c r="CV175" i="2"/>
  <c r="DA545" i="2"/>
  <c r="CO545" i="2"/>
  <c r="CF535" i="2"/>
  <c r="CR535" i="2"/>
  <c r="CJ12" i="2"/>
  <c r="CV12" i="2"/>
  <c r="CJ82" i="2"/>
  <c r="CV82" i="2"/>
  <c r="CO117" i="2"/>
  <c r="DA117" i="2"/>
  <c r="CJ450" i="2"/>
  <c r="CV450" i="2"/>
  <c r="CO329" i="2"/>
  <c r="DA329" i="2"/>
  <c r="CZ493" i="2"/>
  <c r="CN493" i="2"/>
  <c r="CJ24" i="2"/>
  <c r="CV24" i="2"/>
  <c r="CU465" i="2"/>
  <c r="CI465" i="2"/>
  <c r="CQ315" i="2"/>
  <c r="DC315" i="2"/>
  <c r="CJ543" i="2"/>
  <c r="CV543" i="2"/>
  <c r="CH119" i="2"/>
  <c r="CT119" i="2"/>
  <c r="CY272" i="2"/>
  <c r="CM272" i="2"/>
  <c r="CV49" i="2"/>
  <c r="CJ49" i="2"/>
  <c r="CL494" i="2"/>
  <c r="CX494" i="2"/>
  <c r="CH360" i="2"/>
  <c r="CT360" i="2"/>
  <c r="DA388" i="2"/>
  <c r="CO388" i="2"/>
  <c r="CQ225" i="2"/>
  <c r="DC225" i="2"/>
  <c r="CO257" i="2"/>
  <c r="DA257" i="2"/>
  <c r="CU364" i="2"/>
  <c r="CI364" i="2"/>
  <c r="CY15" i="2"/>
  <c r="CM15" i="2"/>
  <c r="CP172" i="2"/>
  <c r="DB172" i="2"/>
  <c r="DC380" i="2"/>
  <c r="CQ380" i="2"/>
  <c r="CP439" i="2"/>
  <c r="DB439" i="2"/>
  <c r="DA339" i="2"/>
  <c r="CO339" i="2"/>
  <c r="DC249" i="2"/>
  <c r="CQ249" i="2"/>
  <c r="CW138" i="2"/>
  <c r="CK138" i="2"/>
  <c r="CP334" i="2"/>
  <c r="DB334" i="2"/>
  <c r="DC68" i="2"/>
  <c r="CQ68" i="2"/>
  <c r="CH532" i="2"/>
  <c r="CT532" i="2"/>
  <c r="CU221" i="2"/>
  <c r="CI221" i="2"/>
  <c r="DC424" i="2"/>
  <c r="CQ424" i="2"/>
  <c r="DB227" i="2"/>
  <c r="CP227" i="2"/>
  <c r="CZ482" i="2"/>
  <c r="CN482" i="2"/>
  <c r="CF62" i="2"/>
  <c r="CR62" i="2"/>
  <c r="CW314" i="2"/>
  <c r="CK314" i="2"/>
  <c r="CP370" i="2"/>
  <c r="DB370" i="2"/>
  <c r="CF181" i="2"/>
  <c r="CR181" i="2"/>
  <c r="CK125" i="2"/>
  <c r="CW125" i="2"/>
  <c r="CX366" i="2"/>
  <c r="CL366" i="2"/>
  <c r="CI228" i="2"/>
  <c r="CU228" i="2"/>
  <c r="CL63" i="2"/>
  <c r="CX63" i="2"/>
  <c r="CR537" i="2"/>
  <c r="CF537" i="2"/>
  <c r="DC10" i="2"/>
  <c r="CQ10" i="2"/>
  <c r="CM118" i="2"/>
  <c r="CY118" i="2"/>
  <c r="CV192" i="2"/>
  <c r="CJ192" i="2"/>
  <c r="DC378" i="2"/>
  <c r="CQ378" i="2"/>
  <c r="CJ206" i="2"/>
  <c r="CV206" i="2"/>
  <c r="CT155" i="2"/>
  <c r="CH155" i="2"/>
  <c r="CL540" i="2"/>
  <c r="CX540" i="2"/>
  <c r="CO527" i="2"/>
  <c r="DA527" i="2"/>
  <c r="DA180" i="2"/>
  <c r="CO180" i="2"/>
  <c r="CM331" i="2"/>
  <c r="CY331" i="2"/>
  <c r="CG256" i="2"/>
  <c r="CS256" i="2"/>
  <c r="CF282" i="2"/>
  <c r="CR282" i="2"/>
  <c r="CL325" i="2"/>
  <c r="CX325" i="2"/>
  <c r="CL333" i="2"/>
  <c r="CX333" i="2"/>
  <c r="DB183" i="2"/>
  <c r="CP183" i="2"/>
  <c r="CL270" i="2"/>
  <c r="CX270" i="2"/>
  <c r="CY447" i="2"/>
  <c r="CM447" i="2"/>
  <c r="CG55" i="2"/>
  <c r="CS55" i="2"/>
  <c r="CI250" i="2"/>
  <c r="CU250" i="2"/>
  <c r="CN241" i="2"/>
  <c r="CZ241" i="2"/>
  <c r="DA141" i="2"/>
  <c r="CO141" i="2"/>
  <c r="CV198" i="2"/>
  <c r="CJ198" i="2"/>
  <c r="DC332" i="2"/>
  <c r="CQ332" i="2"/>
  <c r="CN400" i="2"/>
  <c r="CZ400" i="2"/>
  <c r="CK185" i="2"/>
  <c r="CW185" i="2"/>
  <c r="CJ412" i="2"/>
  <c r="CV412" i="2"/>
  <c r="CP235" i="2"/>
  <c r="DB235" i="2"/>
  <c r="CQ279" i="2"/>
  <c r="DC279" i="2"/>
  <c r="CM109" i="2"/>
  <c r="CY109" i="2"/>
  <c r="CK231" i="2"/>
  <c r="CW231" i="2"/>
  <c r="CF521" i="2"/>
  <c r="CR521" i="2"/>
  <c r="CM16" i="2"/>
  <c r="CY16" i="2"/>
  <c r="CJ149" i="2"/>
  <c r="CV149" i="2"/>
  <c r="CW505" i="2"/>
  <c r="CK505" i="2"/>
  <c r="CJ546" i="2"/>
  <c r="CV546" i="2"/>
  <c r="CG238" i="2"/>
  <c r="CS238" i="2"/>
  <c r="DC17" i="2"/>
  <c r="CQ17" i="2"/>
  <c r="CM529" i="2"/>
  <c r="CY529" i="2"/>
  <c r="CP23" i="2"/>
  <c r="DB23" i="2"/>
  <c r="CS147" i="2"/>
  <c r="CG147" i="2"/>
  <c r="CI306" i="2"/>
  <c r="CU306" i="2"/>
  <c r="CM553" i="2"/>
  <c r="CY553" i="2"/>
  <c r="CN135" i="2"/>
  <c r="CZ135" i="2"/>
  <c r="CT311" i="2"/>
  <c r="CH311" i="2"/>
  <c r="CH496" i="2"/>
  <c r="CT496" i="2"/>
  <c r="DA263" i="2"/>
  <c r="CO263" i="2"/>
  <c r="CI515" i="2"/>
  <c r="CU515" i="2"/>
  <c r="CG312" i="2"/>
  <c r="CS312" i="2"/>
  <c r="CN123" i="2"/>
  <c r="CZ123" i="2"/>
  <c r="CO444" i="2"/>
  <c r="DA444" i="2"/>
  <c r="CN438" i="2"/>
  <c r="CZ438" i="2"/>
  <c r="CU371" i="2"/>
  <c r="CI371" i="2"/>
  <c r="CN297" i="2"/>
  <c r="CZ297" i="2"/>
  <c r="CR154" i="2"/>
  <c r="CF154" i="2"/>
  <c r="CV258" i="2"/>
  <c r="CJ258" i="2"/>
  <c r="CL133" i="2"/>
  <c r="CX133" i="2"/>
  <c r="CR77" i="2"/>
  <c r="CF77" i="2"/>
  <c r="CY61" i="2"/>
  <c r="CM61" i="2"/>
  <c r="CJ259" i="2"/>
  <c r="CV259" i="2"/>
  <c r="CI406" i="2"/>
  <c r="CU406" i="2"/>
  <c r="CQ352" i="2"/>
  <c r="DC352" i="2"/>
  <c r="DB98" i="2"/>
  <c r="CP98" i="2"/>
  <c r="CJ415" i="2"/>
  <c r="CV415" i="2"/>
  <c r="CR363" i="2"/>
  <c r="CF363" i="2"/>
  <c r="CK208" i="2"/>
  <c r="CW208" i="2"/>
  <c r="CT76" i="2"/>
  <c r="CH76" i="2"/>
  <c r="CG346" i="2"/>
  <c r="CS346" i="2"/>
  <c r="CJ474" i="2"/>
  <c r="CV474" i="2"/>
  <c r="CU93" i="2"/>
  <c r="CI93" i="2"/>
  <c r="CV200" i="2"/>
  <c r="CJ200" i="2"/>
  <c r="CU427" i="2"/>
  <c r="CI427" i="2"/>
  <c r="CR533" i="2"/>
  <c r="CF533" i="2"/>
  <c r="DC322" i="2"/>
  <c r="CQ322" i="2"/>
  <c r="CJ483" i="2"/>
  <c r="CV483" i="2"/>
  <c r="CM255" i="2"/>
  <c r="CY255" i="2"/>
  <c r="CN516" i="2"/>
  <c r="CZ516" i="2"/>
  <c r="CJ416" i="2"/>
  <c r="CV416" i="2"/>
  <c r="CT557" i="2"/>
  <c r="CH557" i="2"/>
  <c r="DA502" i="2"/>
  <c r="CO502" i="2"/>
  <c r="CX276" i="2"/>
  <c r="CL276" i="2"/>
  <c r="CT246" i="2"/>
  <c r="CH246" i="2"/>
  <c r="DA87" i="2"/>
  <c r="CO87" i="2"/>
  <c r="CU534" i="2"/>
  <c r="CI534" i="2"/>
  <c r="CN122" i="2"/>
  <c r="CZ122" i="2"/>
  <c r="CZ217" i="2"/>
  <c r="CN217" i="2"/>
  <c r="CS300" i="2"/>
  <c r="CG300" i="2"/>
  <c r="CF353" i="2"/>
  <c r="CR353" i="2"/>
  <c r="CI319" i="2"/>
  <c r="CU319" i="2"/>
  <c r="CR381" i="2"/>
  <c r="CF381" i="2"/>
  <c r="CU393" i="2"/>
  <c r="CI393" i="2"/>
  <c r="CV471" i="2"/>
  <c r="CJ471" i="2"/>
  <c r="CH94" i="2"/>
  <c r="CT94" i="2"/>
  <c r="CT32" i="2"/>
  <c r="CH32" i="2"/>
  <c r="DC159" i="2"/>
  <c r="CQ159" i="2"/>
  <c r="CJ85" i="2"/>
  <c r="CV85" i="2"/>
  <c r="CP485" i="2"/>
  <c r="DB485" i="2"/>
  <c r="DC195" i="2"/>
  <c r="CQ195" i="2"/>
  <c r="CP44" i="2"/>
  <c r="DB44" i="2"/>
  <c r="CI411" i="2"/>
  <c r="CU411" i="2"/>
  <c r="CJ42" i="2"/>
  <c r="CV42" i="2"/>
  <c r="CY512" i="2"/>
  <c r="CM512" i="2"/>
  <c r="CU434" i="2"/>
  <c r="CI434" i="2"/>
  <c r="CQ91" i="2"/>
  <c r="DC91" i="2"/>
  <c r="CY213" i="2"/>
  <c r="CM213" i="2"/>
  <c r="CG232" i="2"/>
  <c r="CS232" i="2"/>
  <c r="CF497" i="2"/>
  <c r="CR497" i="2"/>
  <c r="CZ96" i="2"/>
  <c r="CN96" i="2"/>
  <c r="CG407" i="2"/>
  <c r="CS407" i="2"/>
  <c r="CI394" i="2"/>
  <c r="CU394" i="2"/>
  <c r="DB383" i="2"/>
  <c r="CP383" i="2"/>
  <c r="CL285" i="2"/>
  <c r="CX285" i="2"/>
  <c r="CN158" i="2"/>
  <c r="CZ158" i="2"/>
  <c r="CO342" i="2"/>
  <c r="DA342" i="2"/>
  <c r="CI116" i="2"/>
  <c r="CU116" i="2"/>
  <c r="CI105" i="2"/>
  <c r="CU105" i="2"/>
  <c r="CM110" i="2"/>
  <c r="CY110" i="2"/>
  <c r="CM239" i="2"/>
  <c r="CY239" i="2"/>
  <c r="CG134" i="2"/>
  <c r="CS134" i="2"/>
  <c r="CN299" i="2"/>
  <c r="CZ299" i="2"/>
  <c r="CF327" i="2"/>
  <c r="CR327" i="2"/>
  <c r="CI210" i="2"/>
  <c r="CU210" i="2"/>
  <c r="CO18" i="2"/>
  <c r="DA18" i="2"/>
  <c r="CK56" i="2"/>
  <c r="CW56" i="2"/>
  <c r="CY351" i="2"/>
  <c r="CM351" i="2"/>
  <c r="CZ288" i="2"/>
  <c r="CN288" i="2"/>
  <c r="CS443" i="2"/>
  <c r="CG443" i="2"/>
  <c r="CG395" i="2"/>
  <c r="CS395" i="2"/>
  <c r="CK101" i="2"/>
  <c r="CW101" i="2"/>
  <c r="CF27" i="2"/>
  <c r="CR27" i="2"/>
  <c r="CT310" i="2"/>
  <c r="CH310" i="2"/>
  <c r="CJ293" i="2"/>
  <c r="CV293" i="2"/>
  <c r="CU359" i="2"/>
  <c r="CI359" i="2"/>
  <c r="CQ219" i="2"/>
  <c r="DC219" i="2"/>
  <c r="CJ522" i="2"/>
  <c r="CV522" i="2"/>
  <c r="CT559" i="2"/>
  <c r="CH559" i="2"/>
  <c r="DB283" i="2"/>
  <c r="CP283" i="2"/>
  <c r="CL507" i="2"/>
  <c r="CX507" i="2"/>
  <c r="CS189" i="2"/>
  <c r="CG189" i="2"/>
  <c r="CI121" i="2"/>
  <c r="CU121" i="2"/>
  <c r="DC26" i="2"/>
  <c r="CQ26" i="2"/>
  <c r="DA34" i="2"/>
  <c r="CO34" i="2"/>
  <c r="CK129" i="2"/>
  <c r="CW129" i="2"/>
  <c r="CI309" i="2"/>
  <c r="CU309" i="2"/>
  <c r="CX467" i="2"/>
  <c r="CL467" i="2"/>
  <c r="DA403" i="2"/>
  <c r="CO403" i="2"/>
  <c r="CZ36" i="2"/>
  <c r="CN36" i="2"/>
  <c r="CQ445" i="2"/>
  <c r="DC445" i="2"/>
  <c r="DC377" i="2"/>
  <c r="CQ377" i="2"/>
  <c r="CM369" i="2"/>
  <c r="CY369" i="2"/>
  <c r="CL303" i="2"/>
  <c r="CX303" i="2"/>
  <c r="CG152" i="2"/>
  <c r="CS152" i="2"/>
  <c r="CI25" i="2"/>
  <c r="CU25" i="2"/>
  <c r="CF247" i="2"/>
  <c r="CR247" i="2"/>
  <c r="CQ478" i="2"/>
  <c r="DC478" i="2"/>
  <c r="DB277" i="2"/>
  <c r="CP277" i="2"/>
  <c r="CP456" i="2"/>
  <c r="DB456" i="2"/>
  <c r="DA269" i="2"/>
  <c r="CO269" i="2"/>
  <c r="CS237" i="2"/>
  <c r="CG237" i="2"/>
  <c r="CS454" i="2"/>
  <c r="CG454" i="2"/>
  <c r="CW316" i="2"/>
  <c r="CK316" i="2"/>
  <c r="CK281" i="2"/>
  <c r="CW281" i="2"/>
  <c r="CF519" i="2"/>
  <c r="CR519" i="2"/>
  <c r="CZ487" i="2"/>
  <c r="CN487" i="2"/>
  <c r="CI230" i="2"/>
  <c r="CU230" i="2"/>
  <c r="CH301" i="2"/>
  <c r="CT301" i="2"/>
  <c r="CS525" i="2"/>
  <c r="CG525" i="2"/>
  <c r="CJ164" i="2"/>
  <c r="CV164" i="2"/>
  <c r="CF321" i="2"/>
  <c r="CR321" i="2"/>
  <c r="CZ291" i="2"/>
  <c r="CN291" i="2"/>
  <c r="CY162" i="2"/>
  <c r="CM162" i="2"/>
  <c r="CO451" i="2"/>
  <c r="DA451" i="2"/>
  <c r="CH54" i="2"/>
  <c r="CT54" i="2"/>
  <c r="CH88" i="2"/>
  <c r="CT88" i="2"/>
  <c r="CH338" i="2"/>
  <c r="CT338" i="2"/>
  <c r="CG170" i="2"/>
  <c r="CS170" i="2"/>
  <c r="CL7" i="2"/>
  <c r="CX7" i="2"/>
  <c r="CL202" i="2"/>
  <c r="CX202" i="2"/>
  <c r="CM184" i="2"/>
  <c r="CY184" i="2"/>
  <c r="DA73" i="2"/>
  <c r="CO73" i="2"/>
  <c r="CQ31" i="2"/>
  <c r="DC31" i="2"/>
  <c r="CK396" i="2"/>
  <c r="CW396" i="2"/>
  <c r="CI531" i="2"/>
  <c r="CU531" i="2"/>
  <c r="DC21" i="2"/>
  <c r="CQ21" i="2"/>
  <c r="DC484" i="2"/>
  <c r="CQ484" i="2"/>
  <c r="CU504" i="2"/>
  <c r="CI504" i="2"/>
  <c r="CQ399" i="2"/>
  <c r="DC399" i="2"/>
  <c r="CQ173" i="2"/>
  <c r="DC173" i="2"/>
  <c r="CI37" i="2"/>
  <c r="CU37" i="2"/>
  <c r="DA104" i="2"/>
  <c r="CO104" i="2"/>
  <c r="CY489" i="2"/>
  <c r="CM489" i="2"/>
  <c r="CJ405" i="2"/>
  <c r="CV405" i="2"/>
  <c r="CS423" i="2"/>
  <c r="CG423" i="2"/>
  <c r="CX142" i="2"/>
  <c r="CL142" i="2"/>
  <c r="CO65" i="2"/>
  <c r="DA65" i="2"/>
  <c r="CT419" i="2"/>
  <c r="CH419" i="2"/>
  <c r="CQ514" i="2"/>
  <c r="DC514" i="2"/>
  <c r="CY108" i="2"/>
  <c r="CM108" i="2"/>
  <c r="CF441" i="2"/>
  <c r="CR441" i="2"/>
  <c r="DB114" i="2"/>
  <c r="CP114" i="2"/>
  <c r="CO186" i="2"/>
  <c r="DA186" i="2"/>
  <c r="CZ188" i="2"/>
  <c r="CN188" i="2"/>
  <c r="CP124" i="2"/>
  <c r="DB124" i="2"/>
  <c r="CJ278" i="2"/>
  <c r="CV278" i="2"/>
  <c r="CN545" i="2"/>
  <c r="CZ545" i="2"/>
  <c r="CQ535" i="2"/>
  <c r="DC535" i="2"/>
  <c r="CF106" i="2"/>
  <c r="CR106" i="2"/>
  <c r="CI82" i="2"/>
  <c r="CU82" i="2"/>
  <c r="DB117" i="2"/>
  <c r="CP117" i="2"/>
  <c r="CY19" i="2"/>
  <c r="CM19" i="2"/>
  <c r="CN329" i="2"/>
  <c r="CZ329" i="2"/>
  <c r="CI493" i="2"/>
  <c r="CU493" i="2"/>
  <c r="CX385" i="2"/>
  <c r="CL385" i="2"/>
  <c r="CS465" i="2"/>
  <c r="CG465" i="2"/>
  <c r="CY315" i="2"/>
  <c r="CM315" i="2"/>
  <c r="DC20" i="2"/>
  <c r="CQ20" i="2"/>
  <c r="CS119" i="2"/>
  <c r="CG119" i="2"/>
  <c r="CH272" i="2"/>
  <c r="CT272" i="2"/>
  <c r="CQ252" i="2"/>
  <c r="DC252" i="2"/>
  <c r="CM494" i="2"/>
  <c r="CY494" i="2"/>
  <c r="DA360" i="2"/>
  <c r="CO360" i="2"/>
  <c r="DA275" i="2"/>
  <c r="CO275" i="2"/>
  <c r="CJ225" i="2"/>
  <c r="CV225" i="2"/>
  <c r="CZ257" i="2"/>
  <c r="CN257" i="2"/>
  <c r="CK340" i="2"/>
  <c r="CW340" i="2"/>
  <c r="DC15" i="2"/>
  <c r="CQ15" i="2"/>
  <c r="CK172" i="2"/>
  <c r="CW172" i="2"/>
  <c r="DA354" i="2"/>
  <c r="CO354" i="2"/>
  <c r="CW439" i="2"/>
  <c r="CK439" i="2"/>
  <c r="CK339" i="2"/>
  <c r="CW339" i="2"/>
  <c r="CI167" i="2"/>
  <c r="CU167" i="2"/>
  <c r="CV138" i="2"/>
  <c r="CJ138" i="2"/>
  <c r="CK334" i="2"/>
  <c r="CW334" i="2"/>
  <c r="CI459" i="2"/>
  <c r="CU459" i="2"/>
  <c r="CN532" i="2"/>
  <c r="CZ532" i="2"/>
  <c r="CH221" i="2"/>
  <c r="CT221" i="2"/>
  <c r="DA160" i="2"/>
  <c r="CO160" i="2"/>
  <c r="CV227" i="2"/>
  <c r="CJ227" i="2"/>
  <c r="CO482" i="2"/>
  <c r="DA482" i="2"/>
  <c r="CZ151" i="2"/>
  <c r="CN151" i="2"/>
  <c r="CI314" i="2"/>
  <c r="CU314" i="2"/>
  <c r="CM370" i="2"/>
  <c r="CY370" i="2"/>
  <c r="CL341" i="2"/>
  <c r="CX341" i="2"/>
  <c r="CU125" i="2"/>
  <c r="CI125" i="2"/>
  <c r="DA366" i="2"/>
  <c r="CO366" i="2"/>
  <c r="CN84" i="2"/>
  <c r="CZ84" i="2"/>
  <c r="CM63" i="2"/>
  <c r="CY63" i="2"/>
  <c r="DA537" i="2"/>
  <c r="CO537" i="2"/>
  <c r="CL53" i="2"/>
  <c r="CX53" i="2"/>
  <c r="CX118" i="2"/>
  <c r="CL118" i="2"/>
  <c r="CU192" i="2"/>
  <c r="CI192" i="2"/>
  <c r="DC503" i="2"/>
  <c r="CQ503" i="2"/>
  <c r="CN206" i="2"/>
  <c r="CZ206" i="2"/>
  <c r="CR155" i="2"/>
  <c r="CF155" i="2"/>
  <c r="CN425" i="2"/>
  <c r="CZ425" i="2"/>
  <c r="CJ527" i="2"/>
  <c r="CV527" i="2"/>
  <c r="CP180" i="2"/>
  <c r="DB180" i="2"/>
  <c r="CV262" i="2"/>
  <c r="CJ262" i="2"/>
  <c r="CF256" i="2"/>
  <c r="CR256" i="2"/>
  <c r="CM282" i="2"/>
  <c r="CY282" i="2"/>
  <c r="CO40" i="2"/>
  <c r="DA40" i="2"/>
  <c r="CP333" i="2"/>
  <c r="DB333" i="2"/>
  <c r="CI183" i="2"/>
  <c r="CU183" i="2"/>
  <c r="CL392" i="2"/>
  <c r="CX392" i="2"/>
  <c r="CI447" i="2"/>
  <c r="CU447" i="2"/>
  <c r="CR55" i="2"/>
  <c r="CF55" i="2"/>
  <c r="CY102" i="2"/>
  <c r="CM102" i="2"/>
  <c r="CP241" i="2"/>
  <c r="DB241" i="2"/>
  <c r="CP141" i="2"/>
  <c r="DB141" i="2"/>
  <c r="CN266" i="2"/>
  <c r="CZ266" i="2"/>
  <c r="CL332" i="2"/>
  <c r="CX332" i="2"/>
  <c r="CO400" i="2"/>
  <c r="DA400" i="2"/>
  <c r="CQ22" i="2"/>
  <c r="DC22" i="2"/>
  <c r="CI412" i="2"/>
  <c r="CU412" i="2"/>
  <c r="CK235" i="2"/>
  <c r="CW235" i="2"/>
  <c r="CX318" i="2"/>
  <c r="CL318" i="2"/>
  <c r="CN109" i="2"/>
  <c r="CZ109" i="2"/>
  <c r="CV231" i="2"/>
  <c r="CJ231" i="2"/>
  <c r="CX59" i="2"/>
  <c r="CL59" i="2"/>
  <c r="DA16" i="2"/>
  <c r="CO16" i="2"/>
  <c r="CI149" i="2"/>
  <c r="CU149" i="2"/>
  <c r="CS420" i="2"/>
  <c r="CG420" i="2"/>
  <c r="CR546" i="2"/>
  <c r="CF546" i="2"/>
  <c r="CF238" i="2"/>
  <c r="CR238" i="2"/>
  <c r="CL401" i="2"/>
  <c r="CX401" i="2"/>
  <c r="CL529" i="2"/>
  <c r="CX529" i="2"/>
  <c r="CS23" i="2"/>
  <c r="CG23" i="2"/>
  <c r="CF308" i="2"/>
  <c r="CR308" i="2"/>
  <c r="CT306" i="2"/>
  <c r="CH306" i="2"/>
  <c r="CN553" i="2"/>
  <c r="CZ553" i="2"/>
  <c r="CL41" i="2"/>
  <c r="CX41" i="2"/>
  <c r="CG311" i="2"/>
  <c r="CS311" i="2"/>
  <c r="CL496" i="2"/>
  <c r="CX496" i="2"/>
  <c r="CN218" i="2"/>
  <c r="CZ218" i="2"/>
  <c r="CV515" i="2"/>
  <c r="CJ515" i="2"/>
  <c r="CU312" i="2"/>
  <c r="CI312" i="2"/>
  <c r="CH350" i="2"/>
  <c r="CT350" i="2"/>
  <c r="DB444" i="2"/>
  <c r="CP444" i="2"/>
  <c r="CW438" i="2"/>
  <c r="CK438" i="2"/>
  <c r="CX215" i="2"/>
  <c r="CL215" i="2"/>
  <c r="CF297" i="2"/>
  <c r="CR297" i="2"/>
  <c r="CQ154" i="2"/>
  <c r="DC154" i="2"/>
  <c r="CL69" i="2"/>
  <c r="CX69" i="2"/>
  <c r="CO133" i="2"/>
  <c r="DA133" i="2"/>
  <c r="DC77" i="2"/>
  <c r="CQ77" i="2"/>
  <c r="DB302" i="2"/>
  <c r="CP302" i="2"/>
  <c r="CO259" i="2"/>
  <c r="DA259" i="2"/>
  <c r="CH406" i="2"/>
  <c r="CT406" i="2"/>
  <c r="CZ413" i="2"/>
  <c r="CN413" i="2"/>
  <c r="CX98" i="2"/>
  <c r="CL98" i="2"/>
  <c r="CU415" i="2"/>
  <c r="CI415" i="2"/>
  <c r="CN547" i="2"/>
  <c r="CZ547" i="2"/>
  <c r="CV208" i="2"/>
  <c r="CJ208" i="2"/>
  <c r="CS76" i="2"/>
  <c r="CG76" i="2"/>
  <c r="CJ539" i="2"/>
  <c r="CV539" i="2"/>
  <c r="CU474" i="2"/>
  <c r="CI474" i="2"/>
  <c r="CT93" i="2"/>
  <c r="CH93" i="2"/>
  <c r="CO80" i="2"/>
  <c r="DA80" i="2"/>
  <c r="CT427" i="2"/>
  <c r="CH427" i="2"/>
  <c r="CZ533" i="2"/>
  <c r="CN533" i="2"/>
  <c r="CZ430" i="2"/>
  <c r="CN430" i="2"/>
  <c r="CN483" i="2"/>
  <c r="CZ483" i="2"/>
  <c r="CW255" i="2"/>
  <c r="CK255" i="2"/>
  <c r="CR452" i="2"/>
  <c r="CF452" i="2"/>
  <c r="CI416" i="2"/>
  <c r="CU416" i="2"/>
  <c r="CS557" i="2"/>
  <c r="CG557" i="2"/>
  <c r="CP268" i="2"/>
  <c r="DB268" i="2"/>
  <c r="CN276" i="2"/>
  <c r="CZ276" i="2"/>
  <c r="CQ246" i="2"/>
  <c r="DC246" i="2"/>
  <c r="CJ165" i="2"/>
  <c r="CV165" i="2"/>
  <c r="CQ534" i="2"/>
  <c r="DC534" i="2"/>
  <c r="CW122" i="2"/>
  <c r="CK122" i="2"/>
  <c r="CL203" i="2"/>
  <c r="CX203" i="2"/>
  <c r="CZ300" i="2"/>
  <c r="CN300" i="2"/>
  <c r="CQ353" i="2"/>
  <c r="DC353" i="2"/>
  <c r="CL554" i="2"/>
  <c r="CX554" i="2"/>
  <c r="CQ381" i="2"/>
  <c r="DC381" i="2"/>
  <c r="CH393" i="2"/>
  <c r="CT393" i="2"/>
  <c r="CL387" i="2"/>
  <c r="CX387" i="2"/>
  <c r="CG94" i="2"/>
  <c r="CS94" i="2"/>
  <c r="CG32" i="2"/>
  <c r="CS32" i="2"/>
  <c r="CM458" i="2"/>
  <c r="CY458" i="2"/>
  <c r="CI85" i="2"/>
  <c r="CU85" i="2"/>
  <c r="CY485" i="2"/>
  <c r="CM485" i="2"/>
  <c r="CT501" i="2"/>
  <c r="CH501" i="2"/>
  <c r="CF92" i="2"/>
  <c r="CR92" i="2"/>
  <c r="CP66" i="2"/>
  <c r="DB66" i="2"/>
  <c r="CH136" i="2"/>
  <c r="CT136" i="2"/>
  <c r="CS182" i="2"/>
  <c r="CG182" i="2"/>
  <c r="CM81" i="2"/>
  <c r="CY81" i="2"/>
  <c r="DC347" i="2"/>
  <c r="CQ347" i="2"/>
  <c r="CM431" i="2"/>
  <c r="CY431" i="2"/>
  <c r="CV44" i="2"/>
  <c r="CJ44" i="2"/>
  <c r="CP411" i="2"/>
  <c r="DB411" i="2"/>
  <c r="CM42" i="2"/>
  <c r="CY42" i="2"/>
  <c r="CN512" i="2"/>
  <c r="CZ512" i="2"/>
  <c r="CH434" i="2"/>
  <c r="CT434" i="2"/>
  <c r="CN91" i="2"/>
  <c r="CZ91" i="2"/>
  <c r="CP213" i="2"/>
  <c r="DB213" i="2"/>
  <c r="CZ232" i="2"/>
  <c r="CN232" i="2"/>
  <c r="CZ497" i="2"/>
  <c r="CN497" i="2"/>
  <c r="CM96" i="2"/>
  <c r="CY96" i="2"/>
  <c r="CH407" i="2"/>
  <c r="CT407" i="2"/>
  <c r="CM394" i="2"/>
  <c r="CY394" i="2"/>
  <c r="CK383" i="2"/>
  <c r="CW383" i="2"/>
  <c r="CH285" i="2"/>
  <c r="CT285" i="2"/>
  <c r="CG158" i="2"/>
  <c r="CS158" i="2"/>
  <c r="CN342" i="2"/>
  <c r="CZ342" i="2"/>
  <c r="CP116" i="2"/>
  <c r="DB116" i="2"/>
  <c r="CT105" i="2"/>
  <c r="CH105" i="2"/>
  <c r="CN110" i="2"/>
  <c r="CZ110" i="2"/>
  <c r="CS239" i="2"/>
  <c r="CG239" i="2"/>
  <c r="CP134" i="2"/>
  <c r="DB134" i="2"/>
  <c r="CK299" i="2"/>
  <c r="CW299" i="2"/>
  <c r="DC327" i="2"/>
  <c r="CQ327" i="2"/>
  <c r="CT210" i="2"/>
  <c r="CH210" i="2"/>
  <c r="CJ18" i="2"/>
  <c r="CV18" i="2"/>
  <c r="CF56" i="2"/>
  <c r="CR56" i="2"/>
  <c r="CZ351" i="2"/>
  <c r="CN351" i="2"/>
  <c r="DA288" i="2"/>
  <c r="CO288" i="2"/>
  <c r="CN443" i="2"/>
  <c r="CZ443" i="2"/>
  <c r="CM395" i="2"/>
  <c r="CY395" i="2"/>
  <c r="CR101" i="2"/>
  <c r="CF101" i="2"/>
  <c r="CQ27" i="2"/>
  <c r="DC27" i="2"/>
  <c r="CY310" i="2"/>
  <c r="CM310" i="2"/>
  <c r="CK293" i="2"/>
  <c r="CW293" i="2"/>
  <c r="CF359" i="2"/>
  <c r="CR359" i="2"/>
  <c r="CM219" i="2"/>
  <c r="CY219" i="2"/>
  <c r="CU522" i="2"/>
  <c r="CI522" i="2"/>
  <c r="CX559" i="2"/>
  <c r="CL559" i="2"/>
  <c r="CK283" i="2"/>
  <c r="CW283" i="2"/>
  <c r="CH507" i="2"/>
  <c r="CT507" i="2"/>
  <c r="CN189" i="2"/>
  <c r="CZ189" i="2"/>
  <c r="CP121" i="2"/>
  <c r="DB121" i="2"/>
  <c r="CG26" i="2"/>
  <c r="CS26" i="2"/>
  <c r="CS34" i="2"/>
  <c r="CG34" i="2"/>
  <c r="CJ129" i="2"/>
  <c r="CV129" i="2"/>
  <c r="CT309" i="2"/>
  <c r="CH309" i="2"/>
  <c r="CW467" i="2"/>
  <c r="CK467" i="2"/>
  <c r="CG403" i="2"/>
  <c r="CS403" i="2"/>
  <c r="CL36" i="2"/>
  <c r="CX36" i="2"/>
  <c r="CL445" i="2"/>
  <c r="CX445" i="2"/>
  <c r="CH377" i="2"/>
  <c r="CT377" i="2"/>
  <c r="CN369" i="2"/>
  <c r="CZ369" i="2"/>
  <c r="CK303" i="2"/>
  <c r="CW303" i="2"/>
  <c r="CF152" i="2"/>
  <c r="CR152" i="2"/>
  <c r="CF25" i="2"/>
  <c r="CR25" i="2"/>
  <c r="DC247" i="2"/>
  <c r="CQ247" i="2"/>
  <c r="CU478" i="2"/>
  <c r="CI478" i="2"/>
  <c r="CK277" i="2"/>
  <c r="CW277" i="2"/>
  <c r="CH456" i="2"/>
  <c r="CT456" i="2"/>
  <c r="CY269" i="2"/>
  <c r="CM269" i="2"/>
  <c r="CO237" i="2"/>
  <c r="DA237" i="2"/>
  <c r="DC454" i="2"/>
  <c r="CQ454" i="2"/>
  <c r="DB316" i="2"/>
  <c r="CP316" i="2"/>
  <c r="CJ281" i="2"/>
  <c r="CV281" i="2"/>
  <c r="CQ519" i="2"/>
  <c r="DC519" i="2"/>
  <c r="CM487" i="2"/>
  <c r="CY487" i="2"/>
  <c r="CH230" i="2"/>
  <c r="CT230" i="2"/>
  <c r="CV301" i="2"/>
  <c r="CJ301" i="2"/>
  <c r="CP525" i="2"/>
  <c r="DB525" i="2"/>
  <c r="CU164" i="2"/>
  <c r="CI164" i="2"/>
  <c r="CQ321" i="2"/>
  <c r="DC321" i="2"/>
  <c r="CK291" i="2"/>
  <c r="CW291" i="2"/>
  <c r="DA162" i="2"/>
  <c r="CO162" i="2"/>
  <c r="CL451" i="2"/>
  <c r="CX451" i="2"/>
  <c r="CP54" i="2"/>
  <c r="DB54" i="2"/>
  <c r="CG88" i="2"/>
  <c r="CS88" i="2"/>
  <c r="CS338" i="2"/>
  <c r="CG338" i="2"/>
  <c r="CF170" i="2"/>
  <c r="CR170" i="2"/>
  <c r="CY7" i="2"/>
  <c r="CM7" i="2"/>
  <c r="CM202" i="2"/>
  <c r="CY202" i="2"/>
  <c r="CG184" i="2"/>
  <c r="CS184" i="2"/>
  <c r="CI73" i="2"/>
  <c r="CU73" i="2"/>
  <c r="CZ31" i="2"/>
  <c r="CN31" i="2"/>
  <c r="CM396" i="2"/>
  <c r="CY396" i="2"/>
  <c r="CH531" i="2"/>
  <c r="CT531" i="2"/>
  <c r="CV21" i="2"/>
  <c r="CJ21" i="2"/>
  <c r="CO484" i="2"/>
  <c r="DA484" i="2"/>
  <c r="CQ504" i="2"/>
  <c r="DC504" i="2"/>
  <c r="CI399" i="2"/>
  <c r="CU399" i="2"/>
  <c r="CL173" i="2"/>
  <c r="CX173" i="2"/>
  <c r="CG37" i="2"/>
  <c r="CS37" i="2"/>
  <c r="CU104" i="2"/>
  <c r="CI104" i="2"/>
  <c r="CH489" i="2"/>
  <c r="CT489" i="2"/>
  <c r="DB405" i="2"/>
  <c r="CP405" i="2"/>
  <c r="CF423" i="2"/>
  <c r="CR423" i="2"/>
  <c r="CY142" i="2"/>
  <c r="CM142" i="2"/>
  <c r="CP65" i="2"/>
  <c r="DB65" i="2"/>
  <c r="CG419" i="2"/>
  <c r="CS419" i="2"/>
  <c r="CK514" i="2"/>
  <c r="CW514" i="2"/>
  <c r="DA108" i="2"/>
  <c r="CO108" i="2"/>
  <c r="CQ441" i="2"/>
  <c r="DC441" i="2"/>
  <c r="CK114" i="2"/>
  <c r="CW114" i="2"/>
  <c r="CV186" i="2"/>
  <c r="CJ186" i="2"/>
  <c r="CM188" i="2"/>
  <c r="CY188" i="2"/>
  <c r="CK124" i="2"/>
  <c r="CW124" i="2"/>
  <c r="CH278" i="2"/>
  <c r="CT278" i="2"/>
  <c r="CK545" i="2"/>
  <c r="CW545" i="2"/>
  <c r="DB535" i="2"/>
  <c r="CP535" i="2"/>
  <c r="CT106" i="2"/>
  <c r="CH106" i="2"/>
  <c r="DC82" i="2"/>
  <c r="CQ82" i="2"/>
  <c r="CW117" i="2"/>
  <c r="CK117" i="2"/>
  <c r="CZ19" i="2"/>
  <c r="CN19" i="2"/>
  <c r="CR329" i="2"/>
  <c r="CF329" i="2"/>
  <c r="DA493" i="2"/>
  <c r="CO493" i="2"/>
  <c r="DB385" i="2"/>
  <c r="CP385" i="2"/>
  <c r="CH465" i="2"/>
  <c r="CT465" i="2"/>
  <c r="CP315" i="2"/>
  <c r="DB315" i="2"/>
  <c r="CM20" i="2"/>
  <c r="CY20" i="2"/>
  <c r="CX119" i="2"/>
  <c r="CL119" i="2"/>
  <c r="CP272" i="2"/>
  <c r="DB272" i="2"/>
  <c r="CZ252" i="2"/>
  <c r="CN252" i="2"/>
  <c r="CN494" i="2"/>
  <c r="CZ494" i="2"/>
  <c r="CN360" i="2"/>
  <c r="CZ360" i="2"/>
  <c r="CG275" i="2"/>
  <c r="CS275" i="2"/>
  <c r="CI225" i="2"/>
  <c r="CU225" i="2"/>
  <c r="CP257" i="2"/>
  <c r="DB257" i="2"/>
  <c r="DC340" i="2"/>
  <c r="CQ340" i="2"/>
  <c r="CP15" i="2"/>
  <c r="DB15" i="2"/>
  <c r="CG172" i="2"/>
  <c r="CS172" i="2"/>
  <c r="CM354" i="2"/>
  <c r="CY354" i="2"/>
  <c r="CV439" i="2"/>
  <c r="CJ439" i="2"/>
  <c r="CS339" i="2"/>
  <c r="CG339" i="2"/>
  <c r="CW167" i="2"/>
  <c r="CK167" i="2"/>
  <c r="CU138" i="2"/>
  <c r="CI138" i="2"/>
  <c r="CS334" i="2"/>
  <c r="CG334" i="2"/>
  <c r="CH459" i="2"/>
  <c r="CT459" i="2"/>
  <c r="CO532" i="2"/>
  <c r="DA532" i="2"/>
  <c r="CS221" i="2"/>
  <c r="CG221" i="2"/>
  <c r="CK160" i="2"/>
  <c r="CW160" i="2"/>
  <c r="CI227" i="2"/>
  <c r="CU227" i="2"/>
  <c r="CH482" i="2"/>
  <c r="CT482" i="2"/>
  <c r="CX151" i="2"/>
  <c r="CL151" i="2"/>
  <c r="CQ314" i="2"/>
  <c r="DC314" i="2"/>
  <c r="CH370" i="2"/>
  <c r="CT370" i="2"/>
  <c r="CP341" i="2"/>
  <c r="DB341" i="2"/>
  <c r="CQ125" i="2"/>
  <c r="DC125" i="2"/>
  <c r="CH366" i="2"/>
  <c r="CT366" i="2"/>
  <c r="CO84" i="2"/>
  <c r="DA84" i="2"/>
  <c r="CP63" i="2"/>
  <c r="DB63" i="2"/>
  <c r="CZ537" i="2"/>
  <c r="CN537" i="2"/>
  <c r="CY53" i="2"/>
  <c r="CM53" i="2"/>
  <c r="CR118" i="2"/>
  <c r="CF118" i="2"/>
  <c r="CM192" i="2"/>
  <c r="CY192" i="2"/>
  <c r="CY503" i="2"/>
  <c r="CM503" i="2"/>
  <c r="CL206" i="2"/>
  <c r="CX206" i="2"/>
  <c r="CI155" i="2"/>
  <c r="CU155" i="2"/>
  <c r="CO425" i="2"/>
  <c r="DA425" i="2"/>
  <c r="CP527" i="2"/>
  <c r="DB527" i="2"/>
  <c r="CW180" i="2"/>
  <c r="CK180" i="2"/>
  <c r="CH262" i="2"/>
  <c r="CT262" i="2"/>
  <c r="DC256" i="2"/>
  <c r="CQ256" i="2"/>
  <c r="CZ282" i="2"/>
  <c r="CN282" i="2"/>
  <c r="DB40" i="2"/>
  <c r="CP40" i="2"/>
  <c r="CS333" i="2"/>
  <c r="CG333" i="2"/>
  <c r="DA183" i="2"/>
  <c r="CO183" i="2"/>
  <c r="CK392" i="2"/>
  <c r="CW392" i="2"/>
  <c r="CT447" i="2"/>
  <c r="CH447" i="2"/>
  <c r="CK55" i="2"/>
  <c r="CW55" i="2"/>
  <c r="CN102" i="2"/>
  <c r="CZ102" i="2"/>
  <c r="CH241" i="2"/>
  <c r="CT241" i="2"/>
  <c r="CW141" i="2"/>
  <c r="CK141" i="2"/>
  <c r="CI266" i="2"/>
  <c r="CU266" i="2"/>
  <c r="CH332" i="2"/>
  <c r="CT332" i="2"/>
  <c r="CM400" i="2"/>
  <c r="CY400" i="2"/>
  <c r="CX22" i="2"/>
  <c r="CL22" i="2"/>
  <c r="CT412" i="2"/>
  <c r="CH412" i="2"/>
  <c r="CG235" i="2"/>
  <c r="CS235" i="2"/>
  <c r="CM318" i="2"/>
  <c r="CY318" i="2"/>
  <c r="CP109" i="2"/>
  <c r="DB109" i="2"/>
  <c r="CT231" i="2"/>
  <c r="CH231" i="2"/>
  <c r="CJ59" i="2"/>
  <c r="CV59" i="2"/>
  <c r="CK16" i="2"/>
  <c r="CW16" i="2"/>
  <c r="CH149" i="2"/>
  <c r="CT149" i="2"/>
  <c r="CQ420" i="2"/>
  <c r="DC420" i="2"/>
  <c r="DC546" i="2"/>
  <c r="CQ546" i="2"/>
  <c r="CL238" i="2"/>
  <c r="CX238" i="2"/>
  <c r="DA401" i="2"/>
  <c r="CO401" i="2"/>
  <c r="CJ529" i="2"/>
  <c r="CV529" i="2"/>
  <c r="CF23" i="2"/>
  <c r="CR23" i="2"/>
  <c r="CL308" i="2"/>
  <c r="CX308" i="2"/>
  <c r="CF306" i="2"/>
  <c r="CR306" i="2"/>
  <c r="CH553" i="2"/>
  <c r="CT553" i="2"/>
  <c r="CP41" i="2"/>
  <c r="DB41" i="2"/>
  <c r="CF311" i="2"/>
  <c r="CR311" i="2"/>
  <c r="CO496" i="2"/>
  <c r="DA496" i="2"/>
  <c r="DB218" i="2"/>
  <c r="CP218" i="2"/>
  <c r="CQ515" i="2"/>
  <c r="DC515" i="2"/>
  <c r="CN312" i="2"/>
  <c r="CZ312" i="2"/>
  <c r="CU350" i="2"/>
  <c r="CI350" i="2"/>
  <c r="CN444" i="2"/>
  <c r="CZ444" i="2"/>
  <c r="CV438" i="2"/>
  <c r="CJ438" i="2"/>
  <c r="CY215" i="2"/>
  <c r="CM215" i="2"/>
  <c r="DC297" i="2"/>
  <c r="CQ297" i="2"/>
  <c r="CK154" i="2"/>
  <c r="CW154" i="2"/>
  <c r="CN69" i="2"/>
  <c r="CZ69" i="2"/>
  <c r="CT133" i="2"/>
  <c r="CH133" i="2"/>
  <c r="CZ77" i="2"/>
  <c r="CN77" i="2"/>
  <c r="CO302" i="2"/>
  <c r="DA302" i="2"/>
  <c r="CX259" i="2"/>
  <c r="CL259" i="2"/>
  <c r="CG406" i="2"/>
  <c r="CS406" i="2"/>
  <c r="CH413" i="2"/>
  <c r="CT413" i="2"/>
  <c r="CW98" i="2"/>
  <c r="CK98" i="2"/>
  <c r="CT415" i="2"/>
  <c r="CH415" i="2"/>
  <c r="CO547" i="2"/>
  <c r="DA547" i="2"/>
  <c r="CP208" i="2"/>
  <c r="DB208" i="2"/>
  <c r="CR76" i="2"/>
  <c r="CF76" i="2"/>
  <c r="CP539" i="2"/>
  <c r="DB539" i="2"/>
  <c r="DC474" i="2"/>
  <c r="CQ474" i="2"/>
  <c r="CL93" i="2"/>
  <c r="CX93" i="2"/>
  <c r="CL80" i="2"/>
  <c r="CX80" i="2"/>
  <c r="CG427" i="2"/>
  <c r="CS427" i="2"/>
  <c r="DA533" i="2"/>
  <c r="CO533" i="2"/>
  <c r="CX430" i="2"/>
  <c r="CL430" i="2"/>
  <c r="CX483" i="2"/>
  <c r="CL483" i="2"/>
  <c r="CV255" i="2"/>
  <c r="CJ255" i="2"/>
  <c r="CQ452" i="2"/>
  <c r="DC452" i="2"/>
  <c r="CT416" i="2"/>
  <c r="CH416" i="2"/>
  <c r="CN557" i="2"/>
  <c r="CZ557" i="2"/>
  <c r="CV268" i="2"/>
  <c r="CJ268" i="2"/>
  <c r="CW276" i="2"/>
  <c r="CK276" i="2"/>
  <c r="CM246" i="2"/>
  <c r="CY246" i="2"/>
  <c r="CI165" i="2"/>
  <c r="CU165" i="2"/>
  <c r="DB534" i="2"/>
  <c r="CP534" i="2"/>
  <c r="CJ122" i="2"/>
  <c r="CV122" i="2"/>
  <c r="CG203" i="2"/>
  <c r="CS203" i="2"/>
  <c r="CL300" i="2"/>
  <c r="CX300" i="2"/>
  <c r="CK353" i="2"/>
  <c r="CW353" i="2"/>
  <c r="CM554" i="2"/>
  <c r="CY554" i="2"/>
  <c r="CZ381" i="2"/>
  <c r="CN381" i="2"/>
  <c r="CM393" i="2"/>
  <c r="CY393" i="2"/>
  <c r="CP387" i="2"/>
  <c r="DB387" i="2"/>
  <c r="CF94" i="2"/>
  <c r="CR94" i="2"/>
  <c r="CF32" i="2"/>
  <c r="CR32" i="2"/>
  <c r="CX458" i="2"/>
  <c r="CL458" i="2"/>
  <c r="CH85" i="2"/>
  <c r="CT85" i="2"/>
  <c r="CS485" i="2"/>
  <c r="CG485" i="2"/>
  <c r="CG501" i="2"/>
  <c r="CS501" i="2"/>
  <c r="CQ92" i="2"/>
  <c r="DC92" i="2"/>
  <c r="DA66" i="2"/>
  <c r="CO66" i="2"/>
  <c r="CF136" i="2"/>
  <c r="CR136" i="2"/>
  <c r="CR182" i="2"/>
  <c r="CF182" i="2"/>
  <c r="CK81" i="2"/>
  <c r="CW81" i="2"/>
  <c r="CK347" i="2"/>
  <c r="CW347" i="2"/>
  <c r="CN431" i="2"/>
  <c r="CZ431" i="2"/>
  <c r="CU44" i="2"/>
  <c r="CI44" i="2"/>
  <c r="CW411" i="2"/>
  <c r="CK411" i="2"/>
  <c r="CN42" i="2"/>
  <c r="CZ42" i="2"/>
  <c r="CL512" i="2"/>
  <c r="CX512" i="2"/>
  <c r="CG434" i="2"/>
  <c r="CS434" i="2"/>
  <c r="CP91" i="2"/>
  <c r="DB91" i="2"/>
  <c r="CQ213" i="2"/>
  <c r="DC213" i="2"/>
  <c r="CO232" i="2"/>
  <c r="DA232" i="2"/>
  <c r="CK497" i="2"/>
  <c r="CW497" i="2"/>
  <c r="CI96" i="2"/>
  <c r="CU96" i="2"/>
  <c r="CR407" i="2"/>
  <c r="CF407" i="2"/>
  <c r="CN394" i="2"/>
  <c r="CZ394" i="2"/>
  <c r="CJ383" i="2"/>
  <c r="CV383" i="2"/>
  <c r="CP285" i="2"/>
  <c r="DB285" i="2"/>
  <c r="CR158" i="2"/>
  <c r="CF158" i="2"/>
  <c r="CY342" i="2"/>
  <c r="CM342" i="2"/>
  <c r="DC116" i="2"/>
  <c r="CQ116" i="2"/>
  <c r="CG105" i="2"/>
  <c r="CS105" i="2"/>
  <c r="CU110" i="2"/>
  <c r="CI110" i="2"/>
  <c r="CR239" i="2"/>
  <c r="CF239" i="2"/>
  <c r="CO134" i="2"/>
  <c r="DA134" i="2"/>
  <c r="CF299" i="2"/>
  <c r="CR299" i="2"/>
  <c r="CZ327" i="2"/>
  <c r="CN327" i="2"/>
  <c r="CY210" i="2"/>
  <c r="CM210" i="2"/>
  <c r="CI18" i="2"/>
  <c r="CU18" i="2"/>
  <c r="CN56" i="2"/>
  <c r="CZ56" i="2"/>
  <c r="CP351" i="2"/>
  <c r="DB351" i="2"/>
  <c r="CP288" i="2"/>
  <c r="DB288" i="2"/>
  <c r="CM443" i="2"/>
  <c r="CY443" i="2"/>
  <c r="CL395" i="2"/>
  <c r="CX395" i="2"/>
  <c r="CQ101" i="2"/>
  <c r="DC101" i="2"/>
  <c r="CK27" i="2"/>
  <c r="CW27" i="2"/>
  <c r="CL310" i="2"/>
  <c r="CX310" i="2"/>
  <c r="CI293" i="2"/>
  <c r="CU293" i="2"/>
  <c r="CQ359" i="2"/>
  <c r="DC359" i="2"/>
  <c r="CN219" i="2"/>
  <c r="CZ219" i="2"/>
  <c r="CH522" i="2"/>
  <c r="CT522" i="2"/>
  <c r="CS559" i="2"/>
  <c r="CG559" i="2"/>
  <c r="CV283" i="2"/>
  <c r="CJ283" i="2"/>
  <c r="CF507" i="2"/>
  <c r="CR507" i="2"/>
  <c r="CI189" i="2"/>
  <c r="CU189" i="2"/>
  <c r="CK121" i="2"/>
  <c r="CW121" i="2"/>
  <c r="CR26" i="2"/>
  <c r="CF26" i="2"/>
  <c r="CJ34" i="2"/>
  <c r="CV34" i="2"/>
  <c r="CT129" i="2"/>
  <c r="CH129" i="2"/>
  <c r="CP309" i="2"/>
  <c r="DB309" i="2"/>
  <c r="CJ467" i="2"/>
  <c r="CV467" i="2"/>
  <c r="CF403" i="2"/>
  <c r="CR403" i="2"/>
  <c r="CO36" i="2"/>
  <c r="DA36" i="2"/>
  <c r="DB445" i="2"/>
  <c r="CP445" i="2"/>
  <c r="CG377" i="2"/>
  <c r="CS377" i="2"/>
  <c r="CV369" i="2"/>
  <c r="CJ369" i="2"/>
  <c r="CV303" i="2"/>
  <c r="CJ303" i="2"/>
  <c r="CL152" i="2"/>
  <c r="CX152" i="2"/>
  <c r="CQ25" i="2"/>
  <c r="DC25" i="2"/>
  <c r="CP247" i="2"/>
  <c r="DB247" i="2"/>
  <c r="CH478" i="2"/>
  <c r="CT478" i="2"/>
  <c r="CV277" i="2"/>
  <c r="CJ277" i="2"/>
  <c r="CI456" i="2"/>
  <c r="CU456" i="2"/>
  <c r="CX269" i="2"/>
  <c r="CL269" i="2"/>
  <c r="CP237" i="2"/>
  <c r="DB237" i="2"/>
  <c r="CW454" i="2"/>
  <c r="CK454" i="2"/>
  <c r="CL316" i="2"/>
  <c r="CX316" i="2"/>
  <c r="CI281" i="2"/>
  <c r="CU281" i="2"/>
  <c r="CI519" i="2"/>
  <c r="CU519" i="2"/>
  <c r="CX487" i="2"/>
  <c r="CL487" i="2"/>
  <c r="CG230" i="2"/>
  <c r="CS230" i="2"/>
  <c r="CS301" i="2"/>
  <c r="CG301" i="2"/>
  <c r="CO525" i="2"/>
  <c r="DA525" i="2"/>
  <c r="CM164" i="2"/>
  <c r="CY164" i="2"/>
  <c r="CN321" i="2"/>
  <c r="CZ321" i="2"/>
  <c r="CJ291" i="2"/>
  <c r="CV291" i="2"/>
  <c r="CP162" i="2"/>
  <c r="DB162" i="2"/>
  <c r="CI451" i="2"/>
  <c r="CU451" i="2"/>
  <c r="CK54" i="2"/>
  <c r="CW54" i="2"/>
  <c r="CF88" i="2"/>
  <c r="CR88" i="2"/>
  <c r="CF338" i="2"/>
  <c r="CR338" i="2"/>
  <c r="CQ170" i="2"/>
  <c r="DC170" i="2"/>
  <c r="DA7" i="2"/>
  <c r="CO7" i="2"/>
  <c r="CJ202" i="2"/>
  <c r="CV202" i="2"/>
  <c r="CR184" i="2"/>
  <c r="CF184" i="2"/>
  <c r="CS73" i="2"/>
  <c r="CG73" i="2"/>
  <c r="CT31" i="2"/>
  <c r="CH31" i="2"/>
  <c r="CZ396" i="2"/>
  <c r="CN396" i="2"/>
  <c r="CG531" i="2"/>
  <c r="CS531" i="2"/>
  <c r="CH21" i="2"/>
  <c r="CT21" i="2"/>
  <c r="CM484" i="2"/>
  <c r="CY484" i="2"/>
  <c r="CH504" i="2"/>
  <c r="CT504" i="2"/>
  <c r="CT399" i="2"/>
  <c r="CH399" i="2"/>
  <c r="CM173" i="2"/>
  <c r="CY173" i="2"/>
  <c r="CH37" i="2"/>
  <c r="CT37" i="2"/>
  <c r="CH104" i="2"/>
  <c r="CT104" i="2"/>
  <c r="CG489" i="2"/>
  <c r="CS489" i="2"/>
  <c r="CW405" i="2"/>
  <c r="CK405" i="2"/>
  <c r="DC423" i="2"/>
  <c r="CQ423" i="2"/>
  <c r="CP142" i="2"/>
  <c r="DB142" i="2"/>
  <c r="CK65" i="2"/>
  <c r="CW65" i="2"/>
  <c r="CR419" i="2"/>
  <c r="DE419" i="2" s="1"/>
  <c r="CF419" i="2"/>
  <c r="DD419" i="2" s="1"/>
  <c r="DF419" i="2" s="1"/>
  <c r="CJ514" i="2"/>
  <c r="CV514" i="2"/>
  <c r="CZ108" i="2"/>
  <c r="CN108" i="2"/>
  <c r="CO441" i="2"/>
  <c r="DA441" i="2"/>
  <c r="CM114" i="2"/>
  <c r="CY114" i="2"/>
  <c r="CI186" i="2"/>
  <c r="CU186" i="2"/>
  <c r="CS188" i="2"/>
  <c r="CG188" i="2"/>
  <c r="CJ124" i="2"/>
  <c r="CV124" i="2"/>
  <c r="CI278" i="2"/>
  <c r="CU278" i="2"/>
  <c r="CG545" i="2"/>
  <c r="CS545" i="2"/>
  <c r="DA535" i="2"/>
  <c r="CO535" i="2"/>
  <c r="CS106" i="2"/>
  <c r="CG106" i="2"/>
  <c r="CH82" i="2"/>
  <c r="CT82" i="2"/>
  <c r="CJ117" i="2"/>
  <c r="CV117" i="2"/>
  <c r="CO19" i="2"/>
  <c r="DA19" i="2"/>
  <c r="CL329" i="2"/>
  <c r="CX329" i="2"/>
  <c r="CW493" i="2"/>
  <c r="CK493" i="2"/>
  <c r="CZ385" i="2"/>
  <c r="CN385" i="2"/>
  <c r="CP465" i="2"/>
  <c r="DB465" i="2"/>
  <c r="CK315" i="2"/>
  <c r="CW315" i="2"/>
  <c r="CZ20" i="2"/>
  <c r="CN20" i="2"/>
  <c r="CY119" i="2"/>
  <c r="CM119" i="2"/>
  <c r="CK272" i="2"/>
  <c r="CW272" i="2"/>
  <c r="CL252" i="2"/>
  <c r="CX252" i="2"/>
  <c r="CH494" i="2"/>
  <c r="CT494" i="2"/>
  <c r="CK360" i="2"/>
  <c r="CW360" i="2"/>
  <c r="CF275" i="2"/>
  <c r="CR275" i="2"/>
  <c r="CH225" i="2"/>
  <c r="CT225" i="2"/>
  <c r="CK257" i="2"/>
  <c r="CW257" i="2"/>
  <c r="CF340" i="2"/>
  <c r="CR340" i="2"/>
  <c r="CK15" i="2"/>
  <c r="CW15" i="2"/>
  <c r="CF172" i="2"/>
  <c r="CR172" i="2"/>
  <c r="CN354" i="2"/>
  <c r="CZ354" i="2"/>
  <c r="CH439" i="2"/>
  <c r="CT439" i="2"/>
  <c r="CR339" i="2"/>
  <c r="CF339" i="2"/>
  <c r="CV167" i="2"/>
  <c r="CJ167" i="2"/>
  <c r="CT138" i="2"/>
  <c r="CH138" i="2"/>
  <c r="CF334" i="2"/>
  <c r="CR334" i="2"/>
  <c r="CL459" i="2"/>
  <c r="CX459" i="2"/>
  <c r="DB532" i="2"/>
  <c r="CP532" i="2"/>
  <c r="CF221" i="2"/>
  <c r="CR221" i="2"/>
  <c r="CV160" i="2"/>
  <c r="CJ160" i="2"/>
  <c r="CQ227" i="2"/>
  <c r="DC227" i="2"/>
  <c r="CS482" i="2"/>
  <c r="CG482" i="2"/>
  <c r="DA151" i="2"/>
  <c r="CO151" i="2"/>
  <c r="CV314" i="2"/>
  <c r="CJ314" i="2"/>
  <c r="CS370" i="2"/>
  <c r="CG370" i="2"/>
  <c r="CK341" i="2"/>
  <c r="CW341" i="2"/>
  <c r="CJ125" i="2"/>
  <c r="CV125" i="2"/>
  <c r="CG366" i="2"/>
  <c r="CS366" i="2"/>
  <c r="CM84" i="2"/>
  <c r="CY84" i="2"/>
  <c r="CJ63" i="2"/>
  <c r="CV63" i="2"/>
  <c r="CL537" i="2"/>
  <c r="CX537" i="2"/>
  <c r="CP53" i="2"/>
  <c r="DB53" i="2"/>
  <c r="CQ118" i="2"/>
  <c r="DC118" i="2"/>
  <c r="CL192" i="2"/>
  <c r="CX192" i="2"/>
  <c r="CX503" i="2"/>
  <c r="CL503" i="2"/>
  <c r="CM206" i="2"/>
  <c r="CY206" i="2"/>
  <c r="CP155" i="2"/>
  <c r="DB155" i="2"/>
  <c r="CM425" i="2"/>
  <c r="CY425" i="2"/>
  <c r="CL527" i="2"/>
  <c r="CX527" i="2"/>
  <c r="CZ180" i="2"/>
  <c r="CN180" i="2"/>
  <c r="CI262" i="2"/>
  <c r="CU262" i="2"/>
  <c r="CK256" i="2"/>
  <c r="CW256" i="2"/>
  <c r="CL282" i="2"/>
  <c r="CX282" i="2"/>
  <c r="CG40" i="2"/>
  <c r="CS40" i="2"/>
  <c r="CH333" i="2"/>
  <c r="CT333" i="2"/>
  <c r="CY183" i="2"/>
  <c r="CM183" i="2"/>
  <c r="CV392" i="2"/>
  <c r="CJ392" i="2"/>
  <c r="CL447" i="2"/>
  <c r="CX447" i="2"/>
  <c r="CV55" i="2"/>
  <c r="CJ55" i="2"/>
  <c r="DA102" i="2"/>
  <c r="CO102" i="2"/>
  <c r="CG241" i="2"/>
  <c r="CS241" i="2"/>
  <c r="CJ141" i="2"/>
  <c r="CV141" i="2"/>
  <c r="CS266" i="2"/>
  <c r="CG266" i="2"/>
  <c r="CI332" i="2"/>
  <c r="CU332" i="2"/>
  <c r="CK400" i="2"/>
  <c r="CW400" i="2"/>
  <c r="CK22" i="2"/>
  <c r="CW22" i="2"/>
  <c r="DA412" i="2"/>
  <c r="CO412" i="2"/>
  <c r="CF235" i="2"/>
  <c r="CR235" i="2"/>
  <c r="CV318" i="2"/>
  <c r="CJ318" i="2"/>
  <c r="CI109" i="2"/>
  <c r="CU109" i="2"/>
  <c r="CS231" i="2"/>
  <c r="CG231" i="2"/>
  <c r="CI59" i="2"/>
  <c r="CU59" i="2"/>
  <c r="CJ16" i="2"/>
  <c r="CV16" i="2"/>
  <c r="CG149" i="2"/>
  <c r="CS149" i="2"/>
  <c r="CR420" i="2"/>
  <c r="CF420" i="2"/>
  <c r="CZ546" i="2"/>
  <c r="CN546" i="2"/>
  <c r="CP238" i="2"/>
  <c r="DB238" i="2"/>
  <c r="CM401" i="2"/>
  <c r="CY401" i="2"/>
  <c r="CI529" i="2"/>
  <c r="CU529" i="2"/>
  <c r="CM23" i="2"/>
  <c r="CY23" i="2"/>
  <c r="CH308" i="2"/>
  <c r="CT308" i="2"/>
  <c r="CG306" i="2"/>
  <c r="CS306" i="2"/>
  <c r="CS553" i="2"/>
  <c r="CG553" i="2"/>
  <c r="CK41" i="2"/>
  <c r="CW41" i="2"/>
  <c r="DC311" i="2"/>
  <c r="CQ311" i="2"/>
  <c r="CN496" i="2"/>
  <c r="CZ496" i="2"/>
  <c r="CU218" i="2"/>
  <c r="CI218" i="2"/>
  <c r="CH515" i="2"/>
  <c r="CT515" i="2"/>
  <c r="CP312" i="2"/>
  <c r="DB312" i="2"/>
  <c r="CG350" i="2"/>
  <c r="CS350" i="2"/>
  <c r="CY444" i="2"/>
  <c r="CM444" i="2"/>
  <c r="CU438" i="2"/>
  <c r="CI438" i="2"/>
  <c r="DB215" i="2"/>
  <c r="CP215" i="2"/>
  <c r="CP297" i="2"/>
  <c r="DB297" i="2"/>
  <c r="CV154" i="2"/>
  <c r="CJ154" i="2"/>
  <c r="DA69" i="2"/>
  <c r="CO69" i="2"/>
  <c r="CG133" i="2"/>
  <c r="CS133" i="2"/>
  <c r="CK77" i="2"/>
  <c r="CW77" i="2"/>
  <c r="CW302" i="2"/>
  <c r="CK302" i="2"/>
  <c r="CN259" i="2"/>
  <c r="CZ259" i="2"/>
  <c r="CF406" i="2"/>
  <c r="CR406" i="2"/>
  <c r="CX413" i="2"/>
  <c r="CL413" i="2"/>
  <c r="CV98" i="2"/>
  <c r="CJ98" i="2"/>
  <c r="CG415" i="2"/>
  <c r="CS415" i="2"/>
  <c r="DB547" i="2"/>
  <c r="CP547" i="2"/>
  <c r="CY208" i="2"/>
  <c r="CM208" i="2"/>
  <c r="CQ76" i="2"/>
  <c r="DC76" i="2"/>
  <c r="CM539" i="2"/>
  <c r="CY539" i="2"/>
  <c r="CO474" i="2"/>
  <c r="DA474" i="2"/>
  <c r="CK93" i="2"/>
  <c r="CW93" i="2"/>
  <c r="CY80" i="2"/>
  <c r="CM80" i="2"/>
  <c r="DC427" i="2"/>
  <c r="CQ427" i="2"/>
  <c r="DB533" i="2"/>
  <c r="CP533" i="2"/>
  <c r="CY430" i="2"/>
  <c r="CM430" i="2"/>
  <c r="DA483" i="2"/>
  <c r="CO483" i="2"/>
  <c r="CI255" i="2"/>
  <c r="CU255" i="2"/>
  <c r="CG452" i="2"/>
  <c r="CS452" i="2"/>
  <c r="CS416" i="2"/>
  <c r="CG416" i="2"/>
  <c r="CM557" i="2"/>
  <c r="CY557" i="2"/>
  <c r="CI268" i="2"/>
  <c r="CU268" i="2"/>
  <c r="CU276" i="2"/>
  <c r="CI276" i="2"/>
  <c r="CN246" i="2"/>
  <c r="CZ246" i="2"/>
  <c r="CG165" i="2"/>
  <c r="CS165" i="2"/>
  <c r="DA534" i="2"/>
  <c r="CO534" i="2"/>
  <c r="DB122" i="2"/>
  <c r="CP122" i="2"/>
  <c r="CH203" i="2"/>
  <c r="CT203" i="2"/>
  <c r="CO300" i="2"/>
  <c r="DA300" i="2"/>
  <c r="CJ353" i="2"/>
  <c r="CV353" i="2"/>
  <c r="CZ554" i="2"/>
  <c r="CN554" i="2"/>
  <c r="CI381" i="2"/>
  <c r="CU381" i="2"/>
  <c r="CK393" i="2"/>
  <c r="CW393" i="2"/>
  <c r="CW387" i="2"/>
  <c r="CK387" i="2"/>
  <c r="CQ94" i="2"/>
  <c r="DC94" i="2"/>
  <c r="DC32" i="2"/>
  <c r="CQ32" i="2"/>
  <c r="CZ458" i="2"/>
  <c r="CN458" i="2"/>
  <c r="CN85" i="2"/>
  <c r="CZ85" i="2"/>
  <c r="CR485" i="2"/>
  <c r="CF485" i="2"/>
  <c r="DA501" i="2"/>
  <c r="CO501" i="2"/>
  <c r="CS92" i="2"/>
  <c r="CG92" i="2"/>
  <c r="CM66" i="2"/>
  <c r="CY66" i="2"/>
  <c r="CZ136" i="2"/>
  <c r="CN136" i="2"/>
  <c r="DC182" i="2"/>
  <c r="CQ182" i="2"/>
  <c r="CV81" i="2"/>
  <c r="CJ81" i="2"/>
  <c r="CV347" i="2"/>
  <c r="CJ347" i="2"/>
  <c r="CO431" i="2"/>
  <c r="DA431" i="2"/>
  <c r="CH44" i="2"/>
  <c r="CT44" i="2"/>
  <c r="CJ411" i="2"/>
  <c r="CV411" i="2"/>
  <c r="DA42" i="2"/>
  <c r="CO42" i="2"/>
  <c r="CO512" i="2"/>
  <c r="DA512" i="2"/>
  <c r="CF434" i="2"/>
  <c r="CR434" i="2"/>
  <c r="CW91" i="2"/>
  <c r="CK91" i="2"/>
  <c r="CH213" i="2"/>
  <c r="CT213" i="2"/>
  <c r="CM232" i="2"/>
  <c r="CY232" i="2"/>
  <c r="CJ497" i="2"/>
  <c r="CV497" i="2"/>
  <c r="CH96" i="2"/>
  <c r="CT96" i="2"/>
  <c r="CZ407" i="2"/>
  <c r="CN407" i="2"/>
  <c r="CO394" i="2"/>
  <c r="DA394" i="2"/>
  <c r="CR383" i="2"/>
  <c r="CF383" i="2"/>
  <c r="CK285" i="2"/>
  <c r="CW285" i="2"/>
  <c r="CQ158" i="2"/>
  <c r="DC158" i="2"/>
  <c r="DB342" i="2"/>
  <c r="CP342" i="2"/>
  <c r="CL116" i="2"/>
  <c r="CX116" i="2"/>
  <c r="CF105" i="2"/>
  <c r="CR105" i="2"/>
  <c r="CL110" i="2"/>
  <c r="CX110" i="2"/>
  <c r="CQ239" i="2"/>
  <c r="DC239" i="2"/>
  <c r="CQ134" i="2"/>
  <c r="DC134" i="2"/>
  <c r="CQ299" i="2"/>
  <c r="DC299" i="2"/>
  <c r="CP327" i="2"/>
  <c r="DB327" i="2"/>
  <c r="CL210" i="2"/>
  <c r="CX210" i="2"/>
  <c r="CH18" i="2"/>
  <c r="CT18" i="2"/>
  <c r="CX56" i="2"/>
  <c r="CL56" i="2"/>
  <c r="CK351" i="2"/>
  <c r="CW351" i="2"/>
  <c r="CK288" i="2"/>
  <c r="CW288" i="2"/>
  <c r="CH443" i="2"/>
  <c r="CT443" i="2"/>
  <c r="CO395" i="2"/>
  <c r="DA395" i="2"/>
  <c r="CG101" i="2"/>
  <c r="CS101" i="2"/>
  <c r="CZ27" i="2"/>
  <c r="CN27" i="2"/>
  <c r="CZ310" i="2"/>
  <c r="CN310" i="2"/>
  <c r="CF293" i="2"/>
  <c r="CR293" i="2"/>
  <c r="CH359" i="2"/>
  <c r="CT359" i="2"/>
  <c r="CP219" i="2"/>
  <c r="DB219" i="2"/>
  <c r="CG522" i="2"/>
  <c r="CS522" i="2"/>
  <c r="CR559" i="2"/>
  <c r="CF559" i="2"/>
  <c r="CI283" i="2"/>
  <c r="CU283" i="2"/>
  <c r="CQ507" i="2"/>
  <c r="DC507" i="2"/>
  <c r="CH189" i="2"/>
  <c r="CT189" i="2"/>
  <c r="CJ121" i="2"/>
  <c r="CV121" i="2"/>
  <c r="CN26" i="2"/>
  <c r="CZ26" i="2"/>
  <c r="CU34" i="2"/>
  <c r="CI34" i="2"/>
  <c r="CU129" i="2"/>
  <c r="CI129" i="2"/>
  <c r="CV309" i="2"/>
  <c r="CJ309" i="2"/>
  <c r="CI467" i="2"/>
  <c r="CU467" i="2"/>
  <c r="DC403" i="2"/>
  <c r="CQ403" i="2"/>
  <c r="CW36" i="2"/>
  <c r="CK36" i="2"/>
  <c r="CJ445" i="2"/>
  <c r="CV445" i="2"/>
  <c r="CF377" i="2"/>
  <c r="CR377" i="2"/>
  <c r="CI369" i="2"/>
  <c r="CU369" i="2"/>
  <c r="CT303" i="2"/>
  <c r="CH303" i="2"/>
  <c r="CQ152" i="2"/>
  <c r="DC152" i="2"/>
  <c r="CS25" i="2"/>
  <c r="CG25" i="2"/>
  <c r="CW247" i="2"/>
  <c r="CK247" i="2"/>
  <c r="CS478" i="2"/>
  <c r="CG478" i="2"/>
  <c r="CI277" i="2"/>
  <c r="CU277" i="2"/>
  <c r="CG456" i="2"/>
  <c r="CS456" i="2"/>
  <c r="CN269" i="2"/>
  <c r="CZ269" i="2"/>
  <c r="CW237" i="2"/>
  <c r="CK237" i="2"/>
  <c r="CR454" i="2"/>
  <c r="CF454" i="2"/>
  <c r="DA316" i="2"/>
  <c r="CO316" i="2"/>
  <c r="CZ281" i="2"/>
  <c r="CN281" i="2"/>
  <c r="CT519" i="2"/>
  <c r="CH519" i="2"/>
  <c r="DA487" i="2"/>
  <c r="CO487" i="2"/>
  <c r="CF230" i="2"/>
  <c r="CR230" i="2"/>
  <c r="CR301" i="2"/>
  <c r="CF301" i="2"/>
  <c r="DD301" i="2" s="1"/>
  <c r="CY525" i="2"/>
  <c r="CM525" i="2"/>
  <c r="CK164" i="2"/>
  <c r="CW164" i="2"/>
  <c r="CL321" i="2"/>
  <c r="CX321" i="2"/>
  <c r="CI291" i="2"/>
  <c r="CU291" i="2"/>
  <c r="CH162" i="2"/>
  <c r="CT162" i="2"/>
  <c r="CR451" i="2"/>
  <c r="CF451" i="2"/>
  <c r="CJ54" i="2"/>
  <c r="CV54" i="2"/>
  <c r="CN88" i="2"/>
  <c r="CZ88" i="2"/>
  <c r="CP338" i="2"/>
  <c r="DB338" i="2"/>
  <c r="CU170" i="2"/>
  <c r="CI170" i="2"/>
  <c r="CZ7" i="2"/>
  <c r="CN7" i="2"/>
  <c r="CI202" i="2"/>
  <c r="CU202" i="2"/>
  <c r="CQ184" i="2"/>
  <c r="DC184" i="2"/>
  <c r="CT73" i="2"/>
  <c r="CH73" i="2"/>
  <c r="CG31" i="2"/>
  <c r="CS31" i="2"/>
  <c r="CO396" i="2"/>
  <c r="DA396" i="2"/>
  <c r="CF531" i="2"/>
  <c r="CR531" i="2"/>
  <c r="CS21" i="2"/>
  <c r="CG21" i="2"/>
  <c r="CN484" i="2"/>
  <c r="CZ484" i="2"/>
  <c r="CG504" i="2"/>
  <c r="CS504" i="2"/>
  <c r="CG399" i="2"/>
  <c r="CS399" i="2"/>
  <c r="DA173" i="2"/>
  <c r="CO173" i="2"/>
  <c r="CF37" i="2"/>
  <c r="CR37" i="2"/>
  <c r="CG104" i="2"/>
  <c r="CS104" i="2"/>
  <c r="CF489" i="2"/>
  <c r="CR489" i="2"/>
  <c r="CU405" i="2"/>
  <c r="CI405" i="2"/>
  <c r="CK423" i="2"/>
  <c r="CW423" i="2"/>
  <c r="CW142" i="2"/>
  <c r="CK142" i="2"/>
  <c r="CJ65" i="2"/>
  <c r="CV65" i="2"/>
  <c r="CQ419" i="2"/>
  <c r="DC419" i="2"/>
  <c r="CI514" i="2"/>
  <c r="CU514" i="2"/>
  <c r="DB108" i="2"/>
  <c r="CP108" i="2"/>
  <c r="CM441" i="2"/>
  <c r="CY441" i="2"/>
  <c r="CV114" i="2"/>
  <c r="CJ114" i="2"/>
  <c r="CH186" i="2"/>
  <c r="CT186" i="2"/>
  <c r="CF188" i="2"/>
  <c r="CR188" i="2"/>
  <c r="CI124" i="2"/>
  <c r="CU124" i="2"/>
  <c r="CP278" i="2"/>
  <c r="DB278" i="2"/>
  <c r="CJ545" i="2"/>
  <c r="CV545" i="2"/>
  <c r="CM535" i="2"/>
  <c r="CY535" i="2"/>
  <c r="CK106" i="2"/>
  <c r="CW106" i="2"/>
  <c r="CG82" i="2"/>
  <c r="CS82" i="2"/>
  <c r="CU117" i="2"/>
  <c r="CI117" i="2"/>
  <c r="CL19" i="2"/>
  <c r="CX19" i="2"/>
  <c r="CY329" i="2"/>
  <c r="CM329" i="2"/>
  <c r="CV493" i="2"/>
  <c r="CJ493" i="2"/>
  <c r="CR385" i="2"/>
  <c r="CF385" i="2"/>
  <c r="CF465" i="2"/>
  <c r="CR465" i="2"/>
  <c r="CV315" i="2"/>
  <c r="CJ315" i="2"/>
  <c r="CX20" i="2"/>
  <c r="CL20" i="2"/>
  <c r="CQ119" i="2"/>
  <c r="DC119" i="2"/>
  <c r="CJ272" i="2"/>
  <c r="CV272" i="2"/>
  <c r="CM252" i="2"/>
  <c r="CY252" i="2"/>
  <c r="CF494" i="2"/>
  <c r="CR494" i="2"/>
  <c r="CV360" i="2"/>
  <c r="CJ360" i="2"/>
  <c r="DC275" i="2"/>
  <c r="CQ275" i="2"/>
  <c r="CS225" i="2"/>
  <c r="CG225" i="2"/>
  <c r="CI257" i="2"/>
  <c r="CU257" i="2"/>
  <c r="DA340" i="2"/>
  <c r="CO340" i="2"/>
  <c r="CV15" i="2"/>
  <c r="CJ15" i="2"/>
  <c r="CQ172" i="2"/>
  <c r="DC172" i="2"/>
  <c r="CL354" i="2"/>
  <c r="CX354" i="2"/>
  <c r="CY439" i="2"/>
  <c r="CM439" i="2"/>
  <c r="DC339" i="2"/>
  <c r="CQ339" i="2"/>
  <c r="CX167" i="2"/>
  <c r="CL167" i="2"/>
  <c r="CX138" i="2"/>
  <c r="CL138" i="2"/>
  <c r="DC334" i="2"/>
  <c r="CQ334" i="2"/>
  <c r="CP459" i="2"/>
  <c r="DB459" i="2"/>
  <c r="CL532" i="2"/>
  <c r="CX532" i="2"/>
  <c r="DC221" i="2"/>
  <c r="CQ221" i="2"/>
  <c r="CI160" i="2"/>
  <c r="CU160" i="2"/>
  <c r="CM227" i="2"/>
  <c r="CY227" i="2"/>
  <c r="CR482" i="2"/>
  <c r="CF482" i="2"/>
  <c r="CY151" i="2"/>
  <c r="CM151" i="2"/>
  <c r="CL314" i="2"/>
  <c r="CX314" i="2"/>
  <c r="CR370" i="2"/>
  <c r="CF370" i="2"/>
  <c r="CN341" i="2"/>
  <c r="CZ341" i="2"/>
  <c r="CM125" i="2"/>
  <c r="CY125" i="2"/>
  <c r="CR366" i="2"/>
  <c r="CF366" i="2"/>
  <c r="CL84" i="2"/>
  <c r="CX84" i="2"/>
  <c r="CF63" i="2"/>
  <c r="CR63" i="2"/>
  <c r="DC537" i="2"/>
  <c r="CQ537" i="2"/>
  <c r="CK53" i="2"/>
  <c r="CW53" i="2"/>
  <c r="CO118" i="2"/>
  <c r="DA118" i="2"/>
  <c r="CP192" i="2"/>
  <c r="DB192" i="2"/>
  <c r="CZ503" i="2"/>
  <c r="CN503" i="2"/>
  <c r="CO206" i="2"/>
  <c r="DA206" i="2"/>
  <c r="CO155" i="2"/>
  <c r="DA155" i="2"/>
  <c r="CP425" i="2"/>
  <c r="DB425" i="2"/>
  <c r="CM527" i="2"/>
  <c r="CY527" i="2"/>
  <c r="CX180" i="2"/>
  <c r="CL180" i="2"/>
  <c r="CP262" i="2"/>
  <c r="DB262" i="2"/>
  <c r="CJ256" i="2"/>
  <c r="CV256" i="2"/>
  <c r="CO282" i="2"/>
  <c r="DA282" i="2"/>
  <c r="CQ40" i="2"/>
  <c r="DC40" i="2"/>
  <c r="CF333" i="2"/>
  <c r="CR333" i="2"/>
  <c r="CX183" i="2"/>
  <c r="CL183" i="2"/>
  <c r="CZ392" i="2"/>
  <c r="CN392" i="2"/>
  <c r="CJ447" i="2"/>
  <c r="CV447" i="2"/>
  <c r="CU55" i="2"/>
  <c r="CI55" i="2"/>
  <c r="CS102" i="2"/>
  <c r="CG102" i="2"/>
  <c r="CR241" i="2"/>
  <c r="CF241" i="2"/>
  <c r="CU141" i="2"/>
  <c r="CI141" i="2"/>
  <c r="CT266" i="2"/>
  <c r="CH266" i="2"/>
  <c r="CS332" i="2"/>
  <c r="CG332" i="2"/>
  <c r="CV400" i="2"/>
  <c r="CJ400" i="2"/>
  <c r="CH22" i="2"/>
  <c r="CT22" i="2"/>
  <c r="CL412" i="2"/>
  <c r="CX412" i="2"/>
  <c r="DC235" i="2"/>
  <c r="CQ235" i="2"/>
  <c r="CU318" i="2"/>
  <c r="CI318" i="2"/>
  <c r="CO109" i="2"/>
  <c r="DA109" i="2"/>
  <c r="CF231" i="2"/>
  <c r="CR231" i="2"/>
  <c r="DE231" i="2" s="1"/>
  <c r="CQ59" i="2"/>
  <c r="DC59" i="2"/>
  <c r="CT16" i="2"/>
  <c r="CH16" i="2"/>
  <c r="CQ149" i="2"/>
  <c r="DC149" i="2"/>
  <c r="DB420" i="2"/>
  <c r="CP420" i="2"/>
  <c r="DA546" i="2"/>
  <c r="CO546" i="2"/>
  <c r="CK238" i="2"/>
  <c r="CW238" i="2"/>
  <c r="DC401" i="2"/>
  <c r="CQ401" i="2"/>
  <c r="CR529" i="2"/>
  <c r="CF529" i="2"/>
  <c r="CX23" i="2"/>
  <c r="CL23" i="2"/>
  <c r="CU308" i="2"/>
  <c r="CI308" i="2"/>
  <c r="CX306" i="2"/>
  <c r="CL306" i="2"/>
  <c r="CF553" i="2"/>
  <c r="CR553" i="2"/>
  <c r="CG41" i="2"/>
  <c r="CS41" i="2"/>
  <c r="DA311" i="2"/>
  <c r="CO311" i="2"/>
  <c r="CM496" i="2"/>
  <c r="CY496" i="2"/>
  <c r="CH218" i="2"/>
  <c r="CT218" i="2"/>
  <c r="CO515" i="2"/>
  <c r="DA515" i="2"/>
  <c r="CO312" i="2"/>
  <c r="DA312" i="2"/>
  <c r="CF350" i="2"/>
  <c r="CR350" i="2"/>
  <c r="CH444" i="2"/>
  <c r="CT444" i="2"/>
  <c r="CX438" i="2"/>
  <c r="CL438" i="2"/>
  <c r="CH215" i="2"/>
  <c r="CT215" i="2"/>
  <c r="CH297" i="2"/>
  <c r="CT297" i="2"/>
  <c r="CU154" i="2"/>
  <c r="CI154" i="2"/>
  <c r="DC69" i="2"/>
  <c r="CQ69" i="2"/>
  <c r="CF133" i="2"/>
  <c r="CR133" i="2"/>
  <c r="CJ77" i="2"/>
  <c r="CV77" i="2"/>
  <c r="CJ302" i="2"/>
  <c r="CV302" i="2"/>
  <c r="CR259" i="2"/>
  <c r="CF259" i="2"/>
  <c r="CQ406" i="2"/>
  <c r="DC406" i="2"/>
  <c r="CM413" i="2"/>
  <c r="CY413" i="2"/>
  <c r="CI98" i="2"/>
  <c r="CU98" i="2"/>
  <c r="CF415" i="2"/>
  <c r="CR415" i="2"/>
  <c r="CW547" i="2"/>
  <c r="CK547" i="2"/>
  <c r="CU208" i="2"/>
  <c r="CI208" i="2"/>
  <c r="CI76" i="2"/>
  <c r="CU76" i="2"/>
  <c r="CX539" i="2"/>
  <c r="CL539" i="2"/>
  <c r="CN474" i="2"/>
  <c r="CZ474" i="2"/>
  <c r="CJ93" i="2"/>
  <c r="CV93" i="2"/>
  <c r="CN80" i="2"/>
  <c r="CZ80" i="2"/>
  <c r="CX427" i="2"/>
  <c r="CL427" i="2"/>
  <c r="DC533" i="2"/>
  <c r="CQ533" i="2"/>
  <c r="DA430" i="2"/>
  <c r="CO430" i="2"/>
  <c r="CP483" i="2"/>
  <c r="DB483" i="2"/>
  <c r="DC255" i="2"/>
  <c r="CQ255" i="2"/>
  <c r="CH452" i="2"/>
  <c r="CT452" i="2"/>
  <c r="CF416" i="2"/>
  <c r="CR416" i="2"/>
  <c r="CL557" i="2"/>
  <c r="CX557" i="2"/>
  <c r="CH268" i="2"/>
  <c r="CT268" i="2"/>
  <c r="CH276" i="2"/>
  <c r="CT276" i="2"/>
  <c r="CO246" i="2"/>
  <c r="DA246" i="2"/>
  <c r="CQ165" i="2"/>
  <c r="DC165" i="2"/>
  <c r="CW534" i="2"/>
  <c r="CK534" i="2"/>
  <c r="CY122" i="2"/>
  <c r="CM122" i="2"/>
  <c r="CO203" i="2"/>
  <c r="DA203" i="2"/>
  <c r="CR300" i="2"/>
  <c r="CF300" i="2"/>
  <c r="CI353" i="2"/>
  <c r="CU353" i="2"/>
  <c r="DA554" i="2"/>
  <c r="CO554" i="2"/>
  <c r="CT381" i="2"/>
  <c r="CH381" i="2"/>
  <c r="CJ393" i="2"/>
  <c r="CV393" i="2"/>
  <c r="CO387" i="2"/>
  <c r="DA387" i="2"/>
  <c r="CJ94" i="2"/>
  <c r="CV94" i="2"/>
  <c r="CU32" i="2"/>
  <c r="CI32" i="2"/>
  <c r="DB458" i="2"/>
  <c r="CP458" i="2"/>
  <c r="DA85" i="2"/>
  <c r="CO85" i="2"/>
  <c r="CQ485" i="2"/>
  <c r="DC485" i="2"/>
  <c r="CM501" i="2"/>
  <c r="CY501" i="2"/>
  <c r="CN24" i="2"/>
  <c r="CZ24" i="2"/>
  <c r="CM385" i="2"/>
  <c r="CY385" i="2"/>
  <c r="DC465" i="2"/>
  <c r="CQ465" i="2"/>
  <c r="CI543" i="2"/>
  <c r="CU543" i="2"/>
  <c r="CR20" i="2"/>
  <c r="CF20" i="2"/>
  <c r="CF119" i="2"/>
  <c r="CR119" i="2"/>
  <c r="CU49" i="2"/>
  <c r="CI49" i="2"/>
  <c r="CF252" i="2"/>
  <c r="CR252" i="2"/>
  <c r="DC494" i="2"/>
  <c r="CQ494" i="2"/>
  <c r="CY388" i="2"/>
  <c r="CM388" i="2"/>
  <c r="CI275" i="2"/>
  <c r="CU275" i="2"/>
  <c r="CR225" i="2"/>
  <c r="CF225" i="2"/>
  <c r="CL364" i="2"/>
  <c r="CX364" i="2"/>
  <c r="CX340" i="2"/>
  <c r="CL340" i="2"/>
  <c r="CR15" i="2"/>
  <c r="CF15" i="2"/>
  <c r="CO380" i="2"/>
  <c r="DA380" i="2"/>
  <c r="CP354" i="2"/>
  <c r="DB354" i="2"/>
  <c r="CZ439" i="2"/>
  <c r="CN439" i="2"/>
  <c r="CN249" i="2"/>
  <c r="CZ249" i="2"/>
  <c r="CY167" i="2"/>
  <c r="CM167" i="2"/>
  <c r="CY138" i="2"/>
  <c r="CM138" i="2"/>
  <c r="CL68" i="2"/>
  <c r="CX68" i="2"/>
  <c r="CK459" i="2"/>
  <c r="CW459" i="2"/>
  <c r="CM532" i="2"/>
  <c r="CY532" i="2"/>
  <c r="CO424" i="2"/>
  <c r="DA424" i="2"/>
  <c r="CQ160" i="2"/>
  <c r="DC160" i="2"/>
  <c r="CW227" i="2"/>
  <c r="CK227" i="2"/>
  <c r="CL62" i="2"/>
  <c r="CX62" i="2"/>
  <c r="CP151" i="2"/>
  <c r="DB151" i="2"/>
  <c r="CY314" i="2"/>
  <c r="CM314" i="2"/>
  <c r="CZ181" i="2"/>
  <c r="CN181" i="2"/>
  <c r="CM341" i="2"/>
  <c r="CY341" i="2"/>
  <c r="CL125" i="2"/>
  <c r="CX125" i="2"/>
  <c r="CF228" i="2"/>
  <c r="CR228" i="2"/>
  <c r="CP84" i="2"/>
  <c r="DB84" i="2"/>
  <c r="CQ63" i="2"/>
  <c r="DC63" i="2"/>
  <c r="CV10" i="2"/>
  <c r="CJ10" i="2"/>
  <c r="CI53" i="2"/>
  <c r="CU53" i="2"/>
  <c r="CP118" i="2"/>
  <c r="DB118" i="2"/>
  <c r="CL378" i="2"/>
  <c r="CX378" i="2"/>
  <c r="DA503" i="2"/>
  <c r="CO503" i="2"/>
  <c r="CP206" i="2"/>
  <c r="DB206" i="2"/>
  <c r="CN540" i="2"/>
  <c r="CZ540" i="2"/>
  <c r="CK425" i="2"/>
  <c r="CW425" i="2"/>
  <c r="CN527" i="2"/>
  <c r="CZ527" i="2"/>
  <c r="CO331" i="2"/>
  <c r="DA331" i="2"/>
  <c r="CO262" i="2"/>
  <c r="DA262" i="2"/>
  <c r="CI256" i="2"/>
  <c r="CU256" i="2"/>
  <c r="CH325" i="2"/>
  <c r="CT325" i="2"/>
  <c r="CT40" i="2"/>
  <c r="CH40" i="2"/>
  <c r="DC333" i="2"/>
  <c r="CQ333" i="2"/>
  <c r="CJ270" i="2"/>
  <c r="CV270" i="2"/>
  <c r="CM392" i="2"/>
  <c r="CY392" i="2"/>
  <c r="CS447" i="2"/>
  <c r="CG447" i="2"/>
  <c r="CT250" i="2"/>
  <c r="CH250" i="2"/>
  <c r="CF102" i="2"/>
  <c r="CR102" i="2"/>
  <c r="CQ241" i="2"/>
  <c r="DC241" i="2"/>
  <c r="CH198" i="2"/>
  <c r="CT198" i="2"/>
  <c r="CF266" i="2"/>
  <c r="CR266" i="2"/>
  <c r="CR332" i="2"/>
  <c r="CF332" i="2"/>
  <c r="CI185" i="2"/>
  <c r="CU185" i="2"/>
  <c r="CS22" i="2"/>
  <c r="CG22" i="2"/>
  <c r="CZ412" i="2"/>
  <c r="CN412" i="2"/>
  <c r="CZ279" i="2"/>
  <c r="CN279" i="2"/>
  <c r="CO318" i="2"/>
  <c r="DA318" i="2"/>
  <c r="CQ109" i="2"/>
  <c r="DC109" i="2"/>
  <c r="DB521" i="2"/>
  <c r="CP521" i="2"/>
  <c r="CW59" i="2"/>
  <c r="CK59" i="2"/>
  <c r="CS16" i="2"/>
  <c r="CG16" i="2"/>
  <c r="CX505" i="2"/>
  <c r="CL505" i="2"/>
  <c r="CK420" i="2"/>
  <c r="CW420" i="2"/>
  <c r="DB546" i="2"/>
  <c r="CP546" i="2"/>
  <c r="CI17" i="2"/>
  <c r="CU17" i="2"/>
  <c r="CH401" i="2"/>
  <c r="CT401" i="2"/>
  <c r="CZ529" i="2"/>
  <c r="CN529" i="2"/>
  <c r="CP147" i="2"/>
  <c r="DB147" i="2"/>
  <c r="CP308" i="2"/>
  <c r="DB308" i="2"/>
  <c r="CN306" i="2"/>
  <c r="CZ306" i="2"/>
  <c r="CH135" i="2"/>
  <c r="CT135" i="2"/>
  <c r="CF41" i="2"/>
  <c r="CR41" i="2"/>
  <c r="CY311" i="2"/>
  <c r="CM311" i="2"/>
  <c r="CH263" i="2"/>
  <c r="CT263" i="2"/>
  <c r="CF218" i="2"/>
  <c r="CR218" i="2"/>
  <c r="DB515" i="2"/>
  <c r="CP515" i="2"/>
  <c r="CM123" i="2"/>
  <c r="CY123" i="2"/>
  <c r="CV350" i="2"/>
  <c r="CJ350" i="2"/>
  <c r="CG444" i="2"/>
  <c r="CS444" i="2"/>
  <c r="CQ371" i="2"/>
  <c r="DC371" i="2"/>
  <c r="CG215" i="2"/>
  <c r="CS215" i="2"/>
  <c r="CS297" i="2"/>
  <c r="CG297" i="2"/>
  <c r="CT258" i="2"/>
  <c r="CH258" i="2"/>
  <c r="CU69" i="2"/>
  <c r="CI69" i="2"/>
  <c r="CQ133" i="2"/>
  <c r="DC133" i="2"/>
  <c r="CO61" i="2"/>
  <c r="DA61" i="2"/>
  <c r="CH302" i="2"/>
  <c r="CT302" i="2"/>
  <c r="CQ259" i="2"/>
  <c r="DC259" i="2"/>
  <c r="CI352" i="2"/>
  <c r="CU352" i="2"/>
  <c r="DA413" i="2"/>
  <c r="CO413" i="2"/>
  <c r="CT98" i="2"/>
  <c r="CH98" i="2"/>
  <c r="CK363" i="2"/>
  <c r="CW363" i="2"/>
  <c r="CJ547" i="2"/>
  <c r="CV547" i="2"/>
  <c r="CQ208" i="2"/>
  <c r="DC208" i="2"/>
  <c r="CP346" i="2"/>
  <c r="DB346" i="2"/>
  <c r="CW539" i="2"/>
  <c r="CK539" i="2"/>
  <c r="CL474" i="2"/>
  <c r="CX474" i="2"/>
  <c r="CM200" i="2"/>
  <c r="CY200" i="2"/>
  <c r="CK80" i="2"/>
  <c r="CW80" i="2"/>
  <c r="CF427" i="2"/>
  <c r="CR427" i="2"/>
  <c r="CF322" i="2"/>
  <c r="CR322" i="2"/>
  <c r="DB430" i="2"/>
  <c r="CP430" i="2"/>
  <c r="CH483" i="2"/>
  <c r="CT483" i="2"/>
  <c r="CR516" i="2"/>
  <c r="CF516" i="2"/>
  <c r="CX452" i="2"/>
  <c r="CL452" i="2"/>
  <c r="DC416" i="2"/>
  <c r="CQ416" i="2"/>
  <c r="CU502" i="2"/>
  <c r="CI502" i="2"/>
  <c r="CG268" i="2"/>
  <c r="CS268" i="2"/>
  <c r="CG276" i="2"/>
  <c r="CS276" i="2"/>
  <c r="CY87" i="2"/>
  <c r="CM87" i="2"/>
  <c r="CR165" i="2"/>
  <c r="CF165" i="2"/>
  <c r="CH534" i="2"/>
  <c r="CT534" i="2"/>
  <c r="DA217" i="2"/>
  <c r="CO217" i="2"/>
  <c r="CP203" i="2"/>
  <c r="DB203" i="2"/>
  <c r="CQ300" i="2"/>
  <c r="DC300" i="2"/>
  <c r="CT319" i="2"/>
  <c r="CH319" i="2"/>
  <c r="CR554" i="2"/>
  <c r="CF554" i="2"/>
  <c r="CG381" i="2"/>
  <c r="CS381" i="2"/>
  <c r="CO471" i="2"/>
  <c r="DA471" i="2"/>
  <c r="CJ387" i="2"/>
  <c r="CV387" i="2"/>
  <c r="CP94" i="2"/>
  <c r="DB94" i="2"/>
  <c r="CU159" i="2"/>
  <c r="CI159" i="2"/>
  <c r="DA458" i="2"/>
  <c r="CO458" i="2"/>
  <c r="CP85" i="2"/>
  <c r="DB85" i="2"/>
  <c r="CN195" i="2"/>
  <c r="CZ195" i="2"/>
  <c r="CN501" i="2"/>
  <c r="CZ501" i="2"/>
  <c r="CF24" i="2"/>
  <c r="CR24" i="2"/>
  <c r="CQ385" i="2"/>
  <c r="DC385" i="2"/>
  <c r="DA465" i="2"/>
  <c r="CO465" i="2"/>
  <c r="CH543" i="2"/>
  <c r="CT543" i="2"/>
  <c r="CO20" i="2"/>
  <c r="DA20" i="2"/>
  <c r="DB119" i="2"/>
  <c r="CP119" i="2"/>
  <c r="CT49" i="2"/>
  <c r="CH49" i="2"/>
  <c r="CO252" i="2"/>
  <c r="DA252" i="2"/>
  <c r="DB494" i="2"/>
  <c r="CP494" i="2"/>
  <c r="DB388" i="2"/>
  <c r="CP388" i="2"/>
  <c r="CH275" i="2"/>
  <c r="CT275" i="2"/>
  <c r="CO225" i="2"/>
  <c r="DA225" i="2"/>
  <c r="DB364" i="2"/>
  <c r="CP364" i="2"/>
  <c r="CZ340" i="2"/>
  <c r="CN340" i="2"/>
  <c r="CU15" i="2"/>
  <c r="CI15" i="2"/>
  <c r="CX380" i="2"/>
  <c r="CL380" i="2"/>
  <c r="CW354" i="2"/>
  <c r="CK354" i="2"/>
  <c r="CS439" i="2"/>
  <c r="CG439" i="2"/>
  <c r="CX249" i="2"/>
  <c r="CL249" i="2"/>
  <c r="CZ167" i="2"/>
  <c r="CN167" i="2"/>
  <c r="CS138" i="2"/>
  <c r="CG138" i="2"/>
  <c r="CZ68" i="2"/>
  <c r="CN68" i="2"/>
  <c r="CV459" i="2"/>
  <c r="CJ459" i="2"/>
  <c r="CG532" i="2"/>
  <c r="CS532" i="2"/>
  <c r="CZ424" i="2"/>
  <c r="CN424" i="2"/>
  <c r="CN160" i="2"/>
  <c r="CZ160" i="2"/>
  <c r="CH227" i="2"/>
  <c r="CT227" i="2"/>
  <c r="CM62" i="2"/>
  <c r="CY62" i="2"/>
  <c r="CK151" i="2"/>
  <c r="CW151" i="2"/>
  <c r="CH314" i="2"/>
  <c r="CT314" i="2"/>
  <c r="CV181" i="2"/>
  <c r="CJ181" i="2"/>
  <c r="DA341" i="2"/>
  <c r="CO341" i="2"/>
  <c r="CT125" i="2"/>
  <c r="CH125" i="2"/>
  <c r="CQ228" i="2"/>
  <c r="DC228" i="2"/>
  <c r="CW84" i="2"/>
  <c r="CK84" i="2"/>
  <c r="CI63" i="2"/>
  <c r="CU63" i="2"/>
  <c r="CT10" i="2"/>
  <c r="CH10" i="2"/>
  <c r="CH53" i="2"/>
  <c r="CT53" i="2"/>
  <c r="CV118" i="2"/>
  <c r="CJ118" i="2"/>
  <c r="CY378" i="2"/>
  <c r="CM378" i="2"/>
  <c r="DB503" i="2"/>
  <c r="CP503" i="2"/>
  <c r="CK206" i="2"/>
  <c r="CW206" i="2"/>
  <c r="CM540" i="2"/>
  <c r="CY540" i="2"/>
  <c r="CV425" i="2"/>
  <c r="CJ425" i="2"/>
  <c r="CG527" i="2"/>
  <c r="CS527" i="2"/>
  <c r="CP331" i="2"/>
  <c r="DB331" i="2"/>
  <c r="CK262" i="2"/>
  <c r="CW262" i="2"/>
  <c r="CO256" i="2"/>
  <c r="DA256" i="2"/>
  <c r="CS325" i="2"/>
  <c r="CG325" i="2"/>
  <c r="CF40" i="2"/>
  <c r="CR40" i="2"/>
  <c r="CN333" i="2"/>
  <c r="CZ333" i="2"/>
  <c r="CR270" i="2"/>
  <c r="CF270" i="2"/>
  <c r="CI392" i="2"/>
  <c r="CU392" i="2"/>
  <c r="CF447" i="2"/>
  <c r="CR447" i="2"/>
  <c r="CF250" i="2"/>
  <c r="CR250" i="2"/>
  <c r="DC102" i="2"/>
  <c r="CQ102" i="2"/>
  <c r="CK241" i="2"/>
  <c r="CW241" i="2"/>
  <c r="CR198" i="2"/>
  <c r="CF198" i="2"/>
  <c r="DB266" i="2"/>
  <c r="CP266" i="2"/>
  <c r="DB332" i="2"/>
  <c r="CP332" i="2"/>
  <c r="CS185" i="2"/>
  <c r="CG185" i="2"/>
  <c r="CJ22" i="2"/>
  <c r="CV22" i="2"/>
  <c r="CG412" i="2"/>
  <c r="CS412" i="2"/>
  <c r="DA279" i="2"/>
  <c r="CO279" i="2"/>
  <c r="DB318" i="2"/>
  <c r="CP318" i="2"/>
  <c r="CT109" i="2"/>
  <c r="CH109" i="2"/>
  <c r="CK521" i="2"/>
  <c r="CW521" i="2"/>
  <c r="CN59" i="2"/>
  <c r="CZ59" i="2"/>
  <c r="CF16" i="2"/>
  <c r="CR16" i="2"/>
  <c r="CZ505" i="2"/>
  <c r="CN505" i="2"/>
  <c r="CJ420" i="2"/>
  <c r="CV420" i="2"/>
  <c r="CU546" i="2"/>
  <c r="CI546" i="2"/>
  <c r="CL17" i="2"/>
  <c r="CX17" i="2"/>
  <c r="CG401" i="2"/>
  <c r="CS401" i="2"/>
  <c r="DA529" i="2"/>
  <c r="CO529" i="2"/>
  <c r="CN147" i="2"/>
  <c r="CZ147" i="2"/>
  <c r="CM308" i="2"/>
  <c r="CY308" i="2"/>
  <c r="CY306" i="2"/>
  <c r="CM306" i="2"/>
  <c r="CS135" i="2"/>
  <c r="CG135" i="2"/>
  <c r="DC41" i="2"/>
  <c r="CQ41" i="2"/>
  <c r="DB311" i="2"/>
  <c r="CP311" i="2"/>
  <c r="CG263" i="2"/>
  <c r="CS263" i="2"/>
  <c r="CQ218" i="2"/>
  <c r="DC218" i="2"/>
  <c r="CZ515" i="2"/>
  <c r="CN515" i="2"/>
  <c r="CK123" i="2"/>
  <c r="CW123" i="2"/>
  <c r="CQ350" i="2"/>
  <c r="DC350" i="2"/>
  <c r="CF444" i="2"/>
  <c r="CR444" i="2"/>
  <c r="DE444" i="2" s="1"/>
  <c r="CM371" i="2"/>
  <c r="CY371" i="2"/>
  <c r="CF215" i="2"/>
  <c r="CR215" i="2"/>
  <c r="CW297" i="2"/>
  <c r="CK297" i="2"/>
  <c r="CG258" i="2"/>
  <c r="CS258" i="2"/>
  <c r="CT69" i="2"/>
  <c r="CH69" i="2"/>
  <c r="CP133" i="2"/>
  <c r="DB133" i="2"/>
  <c r="CS61" i="2"/>
  <c r="CG61" i="2"/>
  <c r="CS302" i="2"/>
  <c r="CG302" i="2"/>
  <c r="CI259" i="2"/>
  <c r="CU259" i="2"/>
  <c r="CT352" i="2"/>
  <c r="CH352" i="2"/>
  <c r="DB413" i="2"/>
  <c r="CP413" i="2"/>
  <c r="CS98" i="2"/>
  <c r="CG98" i="2"/>
  <c r="CY363" i="2"/>
  <c r="CM363" i="2"/>
  <c r="CL547" i="2"/>
  <c r="CX547" i="2"/>
  <c r="CH208" i="2"/>
  <c r="CT208" i="2"/>
  <c r="CY346" i="2"/>
  <c r="CM346" i="2"/>
  <c r="CZ539" i="2"/>
  <c r="CN539" i="2"/>
  <c r="CH474" i="2"/>
  <c r="CT474" i="2"/>
  <c r="CZ200" i="2"/>
  <c r="CN200" i="2"/>
  <c r="DB80" i="2"/>
  <c r="CP80" i="2"/>
  <c r="CO427" i="2"/>
  <c r="DA427" i="2"/>
  <c r="CS322" i="2"/>
  <c r="CG322" i="2"/>
  <c r="CW430" i="2"/>
  <c r="CK430" i="2"/>
  <c r="CS483" i="2"/>
  <c r="CG483" i="2"/>
  <c r="CU516" i="2"/>
  <c r="CI516" i="2"/>
  <c r="CP452" i="2"/>
  <c r="DB452" i="2"/>
  <c r="CZ416" i="2"/>
  <c r="CN416" i="2"/>
  <c r="CG502" i="2"/>
  <c r="CS502" i="2"/>
  <c r="CK268" i="2"/>
  <c r="CW268" i="2"/>
  <c r="DA276" i="2"/>
  <c r="CO276" i="2"/>
  <c r="DC87" i="2"/>
  <c r="CQ87" i="2"/>
  <c r="CH165" i="2"/>
  <c r="CT165" i="2"/>
  <c r="CY534" i="2"/>
  <c r="CM534" i="2"/>
  <c r="CX217" i="2"/>
  <c r="CL217" i="2"/>
  <c r="CM203" i="2"/>
  <c r="CY203" i="2"/>
  <c r="CK300" i="2"/>
  <c r="CW300" i="2"/>
  <c r="CR319" i="2"/>
  <c r="CF319" i="2"/>
  <c r="CQ554" i="2"/>
  <c r="DC554" i="2"/>
  <c r="CP381" i="2"/>
  <c r="DB381" i="2"/>
  <c r="CS471" i="2"/>
  <c r="CG471" i="2"/>
  <c r="CS387" i="2"/>
  <c r="CG387" i="2"/>
  <c r="CN94" i="2"/>
  <c r="CZ94" i="2"/>
  <c r="CH159" i="2"/>
  <c r="CT159" i="2"/>
  <c r="CK458" i="2"/>
  <c r="CW458" i="2"/>
  <c r="CG85" i="2"/>
  <c r="CS85" i="2"/>
  <c r="CM195" i="2"/>
  <c r="CY195" i="2"/>
  <c r="CL501" i="2"/>
  <c r="CX501" i="2"/>
  <c r="CY414" i="2"/>
  <c r="CM414" i="2"/>
  <c r="CU108" i="2"/>
  <c r="CI108" i="2"/>
  <c r="CH441" i="2"/>
  <c r="CT441" i="2"/>
  <c r="CG78" i="2"/>
  <c r="CS78" i="2"/>
  <c r="CK186" i="2"/>
  <c r="CW186" i="2"/>
  <c r="DB188" i="2"/>
  <c r="CP188" i="2"/>
  <c r="CO175" i="2"/>
  <c r="DA175" i="2"/>
  <c r="CZ278" i="2"/>
  <c r="CN278" i="2"/>
  <c r="CF545" i="2"/>
  <c r="CR545" i="2"/>
  <c r="CI12" i="2"/>
  <c r="CU12" i="2"/>
  <c r="CL106" i="2"/>
  <c r="CX106" i="2"/>
  <c r="CL82" i="2"/>
  <c r="CX82" i="2"/>
  <c r="CI450" i="2"/>
  <c r="CU450" i="2"/>
  <c r="CJ19" i="2"/>
  <c r="CV19" i="2"/>
  <c r="CK329" i="2"/>
  <c r="CW329" i="2"/>
  <c r="CI24" i="2"/>
  <c r="CU24" i="2"/>
  <c r="CU385" i="2"/>
  <c r="CI385" i="2"/>
  <c r="CW465" i="2"/>
  <c r="CK465" i="2"/>
  <c r="CG543" i="2"/>
  <c r="CS543" i="2"/>
  <c r="CI20" i="2"/>
  <c r="CU20" i="2"/>
  <c r="CW119" i="2"/>
  <c r="CK119" i="2"/>
  <c r="CS49" i="2"/>
  <c r="CG49" i="2"/>
  <c r="CI252" i="2"/>
  <c r="CU252" i="2"/>
  <c r="CW494" i="2"/>
  <c r="CK494" i="2"/>
  <c r="CZ388" i="2"/>
  <c r="CN388" i="2"/>
  <c r="CP275" i="2"/>
  <c r="DB275" i="2"/>
  <c r="DB225" i="2"/>
  <c r="CP225" i="2"/>
  <c r="CK364" i="2"/>
  <c r="CW364" i="2"/>
  <c r="CM340" i="2"/>
  <c r="CY340" i="2"/>
  <c r="CT15" i="2"/>
  <c r="CH15" i="2"/>
  <c r="CM380" i="2"/>
  <c r="CY380" i="2"/>
  <c r="CJ354" i="2"/>
  <c r="CV354" i="2"/>
  <c r="CR439" i="2"/>
  <c r="CF439" i="2"/>
  <c r="CO249" i="2"/>
  <c r="DA249" i="2"/>
  <c r="CH167" i="2"/>
  <c r="CT167" i="2"/>
  <c r="CR138" i="2"/>
  <c r="CF138" i="2"/>
  <c r="DA68" i="2"/>
  <c r="CO68" i="2"/>
  <c r="CY459" i="2"/>
  <c r="CM459" i="2"/>
  <c r="CR532" i="2"/>
  <c r="CF532" i="2"/>
  <c r="CL424" i="2"/>
  <c r="CX424" i="2"/>
  <c r="CM160" i="2"/>
  <c r="CY160" i="2"/>
  <c r="CS227" i="2"/>
  <c r="CG227" i="2"/>
  <c r="CV62" i="2"/>
  <c r="CJ62" i="2"/>
  <c r="CI151" i="2"/>
  <c r="CU151" i="2"/>
  <c r="CS314" i="2"/>
  <c r="CG314" i="2"/>
  <c r="DC181" i="2"/>
  <c r="CQ181" i="2"/>
  <c r="CJ341" i="2"/>
  <c r="CV341" i="2"/>
  <c r="CG125" i="2"/>
  <c r="CS125" i="2"/>
  <c r="CM228" i="2"/>
  <c r="CY228" i="2"/>
  <c r="CJ84" i="2"/>
  <c r="CV84" i="2"/>
  <c r="CT63" i="2"/>
  <c r="CH63" i="2"/>
  <c r="CG10" i="2"/>
  <c r="CS10" i="2"/>
  <c r="CZ53" i="2"/>
  <c r="CN53" i="2"/>
  <c r="CI118" i="2"/>
  <c r="CU118" i="2"/>
  <c r="CN378" i="2"/>
  <c r="CZ378" i="2"/>
  <c r="CK503" i="2"/>
  <c r="CW503" i="2"/>
  <c r="CF206" i="2"/>
  <c r="CR206" i="2"/>
  <c r="CP540" i="2"/>
  <c r="DB540" i="2"/>
  <c r="CI425" i="2"/>
  <c r="CU425" i="2"/>
  <c r="CR527" i="2"/>
  <c r="CF527" i="2"/>
  <c r="CK331" i="2"/>
  <c r="CW331" i="2"/>
  <c r="CS262" i="2"/>
  <c r="CG262" i="2"/>
  <c r="CL256" i="2"/>
  <c r="CX256" i="2"/>
  <c r="CF325" i="2"/>
  <c r="CR325" i="2"/>
  <c r="CK40" i="2"/>
  <c r="CW40" i="2"/>
  <c r="CY333" i="2"/>
  <c r="CM333" i="2"/>
  <c r="CQ270" i="2"/>
  <c r="DC270" i="2"/>
  <c r="CH392" i="2"/>
  <c r="CT392" i="2"/>
  <c r="DC447" i="2"/>
  <c r="CQ447" i="2"/>
  <c r="CQ250" i="2"/>
  <c r="DC250" i="2"/>
  <c r="CL102" i="2"/>
  <c r="CX102" i="2"/>
  <c r="CJ241" i="2"/>
  <c r="CV241" i="2"/>
  <c r="CG198" i="2"/>
  <c r="CS198" i="2"/>
  <c r="CY266" i="2"/>
  <c r="CM266" i="2"/>
  <c r="CK332" i="2"/>
  <c r="CW332" i="2"/>
  <c r="CR185" i="2"/>
  <c r="CF185" i="2"/>
  <c r="CF22" i="2"/>
  <c r="CR22" i="2"/>
  <c r="CR412" i="2"/>
  <c r="CF412" i="2"/>
  <c r="DB279" i="2"/>
  <c r="CP279" i="2"/>
  <c r="CW318" i="2"/>
  <c r="CK318" i="2"/>
  <c r="CS109" i="2"/>
  <c r="CG109" i="2"/>
  <c r="CJ521" i="2"/>
  <c r="CV521" i="2"/>
  <c r="CM59" i="2"/>
  <c r="CY59" i="2"/>
  <c r="DC16" i="2"/>
  <c r="CQ16" i="2"/>
  <c r="CV505" i="2"/>
  <c r="CJ505" i="2"/>
  <c r="CI420" i="2"/>
  <c r="CU420" i="2"/>
  <c r="CT546" i="2"/>
  <c r="CH546" i="2"/>
  <c r="CM17" i="2"/>
  <c r="CY17" i="2"/>
  <c r="CF401" i="2"/>
  <c r="CR401" i="2"/>
  <c r="CP529" i="2"/>
  <c r="DB529" i="2"/>
  <c r="CO147" i="2"/>
  <c r="DA147" i="2"/>
  <c r="CS308" i="2"/>
  <c r="CG308" i="2"/>
  <c r="CO306" i="2"/>
  <c r="DA306" i="2"/>
  <c r="DA135" i="2"/>
  <c r="CO135" i="2"/>
  <c r="CJ41" i="2"/>
  <c r="CV41" i="2"/>
  <c r="CX311" i="2"/>
  <c r="CL311" i="2"/>
  <c r="DB263" i="2"/>
  <c r="CP263" i="2"/>
  <c r="CW218" i="2"/>
  <c r="CK218" i="2"/>
  <c r="CL515" i="2"/>
  <c r="CX515" i="2"/>
  <c r="CV123" i="2"/>
  <c r="CJ123" i="2"/>
  <c r="CK350" i="2"/>
  <c r="CW350" i="2"/>
  <c r="CQ444" i="2"/>
  <c r="DC444" i="2"/>
  <c r="CN371" i="2"/>
  <c r="CZ371" i="2"/>
  <c r="DC215" i="2"/>
  <c r="CQ215" i="2"/>
  <c r="CJ297" i="2"/>
  <c r="CV297" i="2"/>
  <c r="CR258" i="2"/>
  <c r="CF258" i="2"/>
  <c r="CF69" i="2"/>
  <c r="CR69" i="2"/>
  <c r="CK133" i="2"/>
  <c r="CW133" i="2"/>
  <c r="CL61" i="2"/>
  <c r="CX61" i="2"/>
  <c r="CM302" i="2"/>
  <c r="CY302" i="2"/>
  <c r="CT259" i="2"/>
  <c r="CH259" i="2"/>
  <c r="CK352" i="2"/>
  <c r="CW352" i="2"/>
  <c r="CK413" i="2"/>
  <c r="CW413" i="2"/>
  <c r="CR98" i="2"/>
  <c r="CF98" i="2"/>
  <c r="CJ363" i="2"/>
  <c r="CV363" i="2"/>
  <c r="CM547" i="2"/>
  <c r="CY547" i="2"/>
  <c r="CG208" i="2"/>
  <c r="CS208" i="2"/>
  <c r="CN346" i="2"/>
  <c r="CZ346" i="2"/>
  <c r="CI539" i="2"/>
  <c r="CU539" i="2"/>
  <c r="CG474" i="2"/>
  <c r="CS474" i="2"/>
  <c r="CL200" i="2"/>
  <c r="CX200" i="2"/>
  <c r="CJ80" i="2"/>
  <c r="CV80" i="2"/>
  <c r="CK427" i="2"/>
  <c r="CW427" i="2"/>
  <c r="CO322" i="2"/>
  <c r="DA322" i="2"/>
  <c r="CV430" i="2"/>
  <c r="CJ430" i="2"/>
  <c r="CY483" i="2"/>
  <c r="CM483" i="2"/>
  <c r="CG516" i="2"/>
  <c r="CS516" i="2"/>
  <c r="CO452" i="2"/>
  <c r="DA452" i="2"/>
  <c r="CO416" i="2"/>
  <c r="DA416" i="2"/>
  <c r="CF502" i="2"/>
  <c r="CR502" i="2"/>
  <c r="CF268" i="2"/>
  <c r="CR268" i="2"/>
  <c r="DB276" i="2"/>
  <c r="CP276" i="2"/>
  <c r="CP87" i="2"/>
  <c r="DB87" i="2"/>
  <c r="CL165" i="2"/>
  <c r="CX165" i="2"/>
  <c r="CX534" i="2"/>
  <c r="CL534" i="2"/>
  <c r="CP217" i="2"/>
  <c r="DB217" i="2"/>
  <c r="CN203" i="2"/>
  <c r="CZ203" i="2"/>
  <c r="CV300" i="2"/>
  <c r="CJ300" i="2"/>
  <c r="CQ319" i="2"/>
  <c r="DC319" i="2"/>
  <c r="CH554" i="2"/>
  <c r="CT554" i="2"/>
  <c r="CK381" i="2"/>
  <c r="CW381" i="2"/>
  <c r="CF471" i="2"/>
  <c r="CR471" i="2"/>
  <c r="CN387" i="2"/>
  <c r="CZ387" i="2"/>
  <c r="DA94" i="2"/>
  <c r="CO94" i="2"/>
  <c r="CZ159" i="2"/>
  <c r="CN159" i="2"/>
  <c r="CJ458" i="2"/>
  <c r="CV458" i="2"/>
  <c r="CF85" i="2"/>
  <c r="CR85" i="2"/>
  <c r="CP195" i="2"/>
  <c r="DB195" i="2"/>
  <c r="DB501" i="2"/>
  <c r="CP501" i="2"/>
  <c r="CQ24" i="2"/>
  <c r="DC24" i="2"/>
  <c r="CT385" i="2"/>
  <c r="CH385" i="2"/>
  <c r="CJ465" i="2"/>
  <c r="CV465" i="2"/>
  <c r="CF543" i="2"/>
  <c r="CR543" i="2"/>
  <c r="CT20" i="2"/>
  <c r="CH20" i="2"/>
  <c r="CV119" i="2"/>
  <c r="CJ119" i="2"/>
  <c r="CR49" i="2"/>
  <c r="CF49" i="2"/>
  <c r="CT252" i="2"/>
  <c r="CH252" i="2"/>
  <c r="CJ494" i="2"/>
  <c r="CV494" i="2"/>
  <c r="CW388" i="2"/>
  <c r="CK388" i="2"/>
  <c r="CZ275" i="2"/>
  <c r="CN275" i="2"/>
  <c r="CK225" i="2"/>
  <c r="CW225" i="2"/>
  <c r="CJ364" i="2"/>
  <c r="CV364" i="2"/>
  <c r="CP340" i="2"/>
  <c r="DB340" i="2"/>
  <c r="CS15" i="2"/>
  <c r="CG15" i="2"/>
  <c r="CN380" i="2"/>
  <c r="CZ380" i="2"/>
  <c r="CI354" i="2"/>
  <c r="CU354" i="2"/>
  <c r="CQ439" i="2"/>
  <c r="DC439" i="2"/>
  <c r="CY249" i="2"/>
  <c r="CM249" i="2"/>
  <c r="CO167" i="2"/>
  <c r="DA167" i="2"/>
  <c r="CQ138" i="2"/>
  <c r="DC138" i="2"/>
  <c r="CP68" i="2"/>
  <c r="DB68" i="2"/>
  <c r="CZ459" i="2"/>
  <c r="CN459" i="2"/>
  <c r="DC532" i="2"/>
  <c r="CQ532" i="2"/>
  <c r="CY424" i="2"/>
  <c r="CM424" i="2"/>
  <c r="CX160" i="2"/>
  <c r="CL160" i="2"/>
  <c r="CF227" i="2"/>
  <c r="CR227" i="2"/>
  <c r="CQ62" i="2"/>
  <c r="DC62" i="2"/>
  <c r="DC151" i="2"/>
  <c r="CQ151" i="2"/>
  <c r="CF314" i="2"/>
  <c r="CR314" i="2"/>
  <c r="CO181" i="2"/>
  <c r="DA181" i="2"/>
  <c r="CI341" i="2"/>
  <c r="CU341" i="2"/>
  <c r="CR125" i="2"/>
  <c r="CF125" i="2"/>
  <c r="CP228" i="2"/>
  <c r="DB228" i="2"/>
  <c r="CF84" i="2"/>
  <c r="CR84" i="2"/>
  <c r="CG63" i="2"/>
  <c r="CS63" i="2"/>
  <c r="CI10" i="2"/>
  <c r="CU10" i="2"/>
  <c r="CJ53" i="2"/>
  <c r="CV53" i="2"/>
  <c r="CH118" i="2"/>
  <c r="CT118" i="2"/>
  <c r="CO378" i="2"/>
  <c r="DA378" i="2"/>
  <c r="CG503" i="2"/>
  <c r="CS503" i="2"/>
  <c r="CQ206" i="2"/>
  <c r="DC206" i="2"/>
  <c r="CK540" i="2"/>
  <c r="CW540" i="2"/>
  <c r="CH425" i="2"/>
  <c r="CT425" i="2"/>
  <c r="DC527" i="2"/>
  <c r="CQ527" i="2"/>
  <c r="CJ331" i="2"/>
  <c r="CV331" i="2"/>
  <c r="CF262" i="2"/>
  <c r="CR262" i="2"/>
  <c r="CM256" i="2"/>
  <c r="CY256" i="2"/>
  <c r="CQ325" i="2"/>
  <c r="DC325" i="2"/>
  <c r="CJ40" i="2"/>
  <c r="CV40" i="2"/>
  <c r="CO333" i="2"/>
  <c r="DA333" i="2"/>
  <c r="CS270" i="2"/>
  <c r="CG270" i="2"/>
  <c r="CG392" i="2"/>
  <c r="CS392" i="2"/>
  <c r="DA447" i="2"/>
  <c r="CO447" i="2"/>
  <c r="CG250" i="2"/>
  <c r="CS250" i="2"/>
  <c r="DB102" i="2"/>
  <c r="CP102" i="2"/>
  <c r="CI241" i="2"/>
  <c r="CU241" i="2"/>
  <c r="DC198" i="2"/>
  <c r="CQ198" i="2"/>
  <c r="DA266" i="2"/>
  <c r="CO266" i="2"/>
  <c r="CJ332" i="2"/>
  <c r="CV332" i="2"/>
  <c r="CH185" i="2"/>
  <c r="CT185" i="2"/>
  <c r="CO22" i="2"/>
  <c r="DA22" i="2"/>
  <c r="CQ412" i="2"/>
  <c r="DC412" i="2"/>
  <c r="CW279" i="2"/>
  <c r="CK279" i="2"/>
  <c r="CN318" i="2"/>
  <c r="CZ318" i="2"/>
  <c r="CF109" i="2"/>
  <c r="CR109" i="2"/>
  <c r="CI521" i="2"/>
  <c r="CU521" i="2"/>
  <c r="DB59" i="2"/>
  <c r="CP59" i="2"/>
  <c r="CU16" i="2"/>
  <c r="CI16" i="2"/>
  <c r="CU505" i="2"/>
  <c r="CI505" i="2"/>
  <c r="CH420" i="2"/>
  <c r="CT420" i="2"/>
  <c r="CS546" i="2"/>
  <c r="CG546" i="2"/>
  <c r="CK17" i="2"/>
  <c r="CW17" i="2"/>
  <c r="CJ401" i="2"/>
  <c r="CV401" i="2"/>
  <c r="CK529" i="2"/>
  <c r="CW529" i="2"/>
  <c r="CL147" i="2"/>
  <c r="CX147" i="2"/>
  <c r="CZ308" i="2"/>
  <c r="CN308" i="2"/>
  <c r="CQ306" i="2"/>
  <c r="DC306" i="2"/>
  <c r="DB135" i="2"/>
  <c r="CP135" i="2"/>
  <c r="CI41" i="2"/>
  <c r="CU41" i="2"/>
  <c r="CN311" i="2"/>
  <c r="CZ311" i="2"/>
  <c r="CJ263" i="2"/>
  <c r="CV263" i="2"/>
  <c r="CS218" i="2"/>
  <c r="CG218" i="2"/>
  <c r="CM515" i="2"/>
  <c r="CY515" i="2"/>
  <c r="CU123" i="2"/>
  <c r="CI123" i="2"/>
  <c r="CO350" i="2"/>
  <c r="DA350" i="2"/>
  <c r="CX444" i="2"/>
  <c r="CL444" i="2"/>
  <c r="CO371" i="2"/>
  <c r="DA371" i="2"/>
  <c r="CN215" i="2"/>
  <c r="CZ215" i="2"/>
  <c r="CU297" i="2"/>
  <c r="CI297" i="2"/>
  <c r="DC258" i="2"/>
  <c r="CQ258" i="2"/>
  <c r="CG69" i="2"/>
  <c r="CS69" i="2"/>
  <c r="CJ133" i="2"/>
  <c r="CV133" i="2"/>
  <c r="CJ61" i="2"/>
  <c r="CV61" i="2"/>
  <c r="CN302" i="2"/>
  <c r="CZ302" i="2"/>
  <c r="CG259" i="2"/>
  <c r="CS259" i="2"/>
  <c r="CJ352" i="2"/>
  <c r="CV352" i="2"/>
  <c r="CV413" i="2"/>
  <c r="CJ413" i="2"/>
  <c r="DC98" i="2"/>
  <c r="CQ98" i="2"/>
  <c r="DC363" i="2"/>
  <c r="CQ363" i="2"/>
  <c r="CU547" i="2"/>
  <c r="CI547" i="2"/>
  <c r="CR208" i="2"/>
  <c r="CF208" i="2"/>
  <c r="CO346" i="2"/>
  <c r="DA346" i="2"/>
  <c r="CH539" i="2"/>
  <c r="CT539" i="2"/>
  <c r="CF474" i="2"/>
  <c r="CR474" i="2"/>
  <c r="DA200" i="2"/>
  <c r="CO200" i="2"/>
  <c r="CI80" i="2"/>
  <c r="CU80" i="2"/>
  <c r="CJ427" i="2"/>
  <c r="CV427" i="2"/>
  <c r="DB322" i="2"/>
  <c r="CP322" i="2"/>
  <c r="DC430" i="2"/>
  <c r="CQ430" i="2"/>
  <c r="DC483" i="2"/>
  <c r="CQ483" i="2"/>
  <c r="DB516" i="2"/>
  <c r="CP516" i="2"/>
  <c r="CW452" i="2"/>
  <c r="CK452" i="2"/>
  <c r="CX416" i="2"/>
  <c r="CL416" i="2"/>
  <c r="CQ502" i="2"/>
  <c r="DC502" i="2"/>
  <c r="DC268" i="2"/>
  <c r="CQ268" i="2"/>
  <c r="CM276" i="2"/>
  <c r="CY276" i="2"/>
  <c r="CW87" i="2"/>
  <c r="CK87" i="2"/>
  <c r="DB165" i="2"/>
  <c r="CP165" i="2"/>
  <c r="CN534" i="2"/>
  <c r="CZ534" i="2"/>
  <c r="CK217" i="2"/>
  <c r="CW217" i="2"/>
  <c r="CR203" i="2"/>
  <c r="CF203" i="2"/>
  <c r="CU300" i="2"/>
  <c r="CI300" i="2"/>
  <c r="CS319" i="2"/>
  <c r="CG319" i="2"/>
  <c r="CI554" i="2"/>
  <c r="CU554" i="2"/>
  <c r="CJ381" i="2"/>
  <c r="CV381" i="2"/>
  <c r="DC471" i="2"/>
  <c r="CQ471" i="2"/>
  <c r="CI387" i="2"/>
  <c r="CU387" i="2"/>
  <c r="CK94" i="2"/>
  <c r="CW94" i="2"/>
  <c r="CY159" i="2"/>
  <c r="CM159" i="2"/>
  <c r="CI458" i="2"/>
  <c r="CU458" i="2"/>
  <c r="CQ85" i="2"/>
  <c r="DC85" i="2"/>
  <c r="CK195" i="2"/>
  <c r="CW195" i="2"/>
  <c r="CF501" i="2"/>
  <c r="CR501" i="2"/>
  <c r="CI414" i="2"/>
  <c r="CU414" i="2"/>
  <c r="CX108" i="2"/>
  <c r="CL108" i="2"/>
  <c r="CZ114" i="2"/>
  <c r="CN114" i="2"/>
  <c r="DA78" i="2"/>
  <c r="CO78" i="2"/>
  <c r="DB186" i="2"/>
  <c r="CP186" i="2"/>
  <c r="CY124" i="2"/>
  <c r="CM124" i="2"/>
  <c r="CT175" i="2"/>
  <c r="CH175" i="2"/>
  <c r="CX278" i="2"/>
  <c r="CL278" i="2"/>
  <c r="CJ535" i="2"/>
  <c r="CV535" i="2"/>
  <c r="CZ12" i="2"/>
  <c r="CN12" i="2"/>
  <c r="DC106" i="2"/>
  <c r="CQ106" i="2"/>
  <c r="CR117" i="2"/>
  <c r="CF117" i="2"/>
  <c r="CG450" i="2"/>
  <c r="CS450" i="2"/>
  <c r="CT19" i="2"/>
  <c r="CH19" i="2"/>
  <c r="CL493" i="2"/>
  <c r="CX493" i="2"/>
  <c r="CH24" i="2"/>
  <c r="CT24" i="2"/>
  <c r="CS385" i="2"/>
  <c r="CG385" i="2"/>
  <c r="CL315" i="2"/>
  <c r="CX315" i="2"/>
  <c r="DC543" i="2"/>
  <c r="CQ543" i="2"/>
  <c r="CG20" i="2"/>
  <c r="CS20" i="2"/>
  <c r="CZ272" i="2"/>
  <c r="CN272" i="2"/>
  <c r="DC49" i="2"/>
  <c r="CQ49" i="2"/>
  <c r="CG252" i="2"/>
  <c r="CS252" i="2"/>
  <c r="CG360" i="2"/>
  <c r="CS360" i="2"/>
  <c r="CV388" i="2"/>
  <c r="CJ388" i="2"/>
  <c r="CJ275" i="2"/>
  <c r="CV275" i="2"/>
  <c r="CY257" i="2"/>
  <c r="CM257" i="2"/>
  <c r="CH364" i="2"/>
  <c r="CT364" i="2"/>
  <c r="CV340" i="2"/>
  <c r="CJ340" i="2"/>
  <c r="CO172" i="2"/>
  <c r="DA172" i="2"/>
  <c r="CP380" i="2"/>
  <c r="DB380" i="2"/>
  <c r="CH354" i="2"/>
  <c r="CT354" i="2"/>
  <c r="CM339" i="2"/>
  <c r="CY339" i="2"/>
  <c r="DB249" i="2"/>
  <c r="CP249" i="2"/>
  <c r="CP167" i="2"/>
  <c r="DB167" i="2"/>
  <c r="CH334" i="2"/>
  <c r="CT334" i="2"/>
  <c r="CK68" i="2"/>
  <c r="CW68" i="2"/>
  <c r="DA459" i="2"/>
  <c r="CO459" i="2"/>
  <c r="CO221" i="2"/>
  <c r="DA221" i="2"/>
  <c r="CP424" i="2"/>
  <c r="DB424" i="2"/>
  <c r="CP160" i="2"/>
  <c r="DB160" i="2"/>
  <c r="CQ482" i="2"/>
  <c r="DC482" i="2"/>
  <c r="CU62" i="2"/>
  <c r="CI62" i="2"/>
  <c r="CJ151" i="2"/>
  <c r="CV151" i="2"/>
  <c r="CU370" i="2"/>
  <c r="CI370" i="2"/>
  <c r="CU181" i="2"/>
  <c r="CI181" i="2"/>
  <c r="DC341" i="2"/>
  <c r="CQ341" i="2"/>
  <c r="CN366" i="2"/>
  <c r="CZ366" i="2"/>
  <c r="CK228" i="2"/>
  <c r="CW228" i="2"/>
  <c r="CQ84" i="2"/>
  <c r="DC84" i="2"/>
  <c r="CW537" i="2"/>
  <c r="CK537" i="2"/>
  <c r="CM10" i="2"/>
  <c r="CY10" i="2"/>
  <c r="CS53" i="2"/>
  <c r="CG53" i="2"/>
  <c r="CO192" i="2"/>
  <c r="DA192" i="2"/>
  <c r="DB378" i="2"/>
  <c r="CP378" i="2"/>
  <c r="CF503" i="2"/>
  <c r="CR503" i="2"/>
  <c r="CQ155" i="2"/>
  <c r="DC155" i="2"/>
  <c r="CS540" i="2"/>
  <c r="CG540" i="2"/>
  <c r="CL425" i="2"/>
  <c r="CX425" i="2"/>
  <c r="CT180" i="2"/>
  <c r="CH180" i="2"/>
  <c r="CI331" i="2"/>
  <c r="CU331" i="2"/>
  <c r="CQ262" i="2"/>
  <c r="DC262" i="2"/>
  <c r="CP282" i="2"/>
  <c r="DB282" i="2"/>
  <c r="CK325" i="2"/>
  <c r="CW325" i="2"/>
  <c r="CI40" i="2"/>
  <c r="CU40" i="2"/>
  <c r="CG183" i="2"/>
  <c r="CS183" i="2"/>
  <c r="DB270" i="2"/>
  <c r="CP270" i="2"/>
  <c r="CF392" i="2"/>
  <c r="CR392" i="2"/>
  <c r="DA55" i="2"/>
  <c r="CO55" i="2"/>
  <c r="CP250" i="2"/>
  <c r="DB250" i="2"/>
  <c r="CH102" i="2"/>
  <c r="CT102" i="2"/>
  <c r="CY141" i="2"/>
  <c r="CM141" i="2"/>
  <c r="CP198" i="2"/>
  <c r="DB198" i="2"/>
  <c r="DC266" i="2"/>
  <c r="CQ266" i="2"/>
  <c r="CH400" i="2"/>
  <c r="CT400" i="2"/>
  <c r="DC185" i="2"/>
  <c r="CQ185" i="2"/>
  <c r="CY22" i="2"/>
  <c r="CM22" i="2"/>
  <c r="CJ235" i="2"/>
  <c r="CV235" i="2"/>
  <c r="CJ279" i="2"/>
  <c r="CV279" i="2"/>
  <c r="CT318" i="2"/>
  <c r="CH318" i="2"/>
  <c r="CX231" i="2"/>
  <c r="CL231" i="2"/>
  <c r="CQ521" i="2"/>
  <c r="DC521" i="2"/>
  <c r="CO59" i="2"/>
  <c r="DA59" i="2"/>
  <c r="CM149" i="2"/>
  <c r="CY149" i="2"/>
  <c r="CY505" i="2"/>
  <c r="CM505" i="2"/>
  <c r="CY420" i="2"/>
  <c r="CM420" i="2"/>
  <c r="CN238" i="2"/>
  <c r="CZ238" i="2"/>
  <c r="CO17" i="2"/>
  <c r="DA17" i="2"/>
  <c r="CI401" i="2"/>
  <c r="CU401" i="2"/>
  <c r="CN23" i="2"/>
  <c r="CZ23" i="2"/>
  <c r="CR147" i="2"/>
  <c r="CF147" i="2"/>
  <c r="CO308" i="2"/>
  <c r="DA308" i="2"/>
  <c r="CX553" i="2"/>
  <c r="CL553" i="2"/>
  <c r="CW135" i="2"/>
  <c r="CK135" i="2"/>
  <c r="CH41" i="2"/>
  <c r="CT41" i="2"/>
  <c r="CS496" i="2"/>
  <c r="CG496" i="2"/>
  <c r="CU263" i="2"/>
  <c r="CI263" i="2"/>
  <c r="CJ218" i="2"/>
  <c r="CV218" i="2"/>
  <c r="CM312" i="2"/>
  <c r="CY312" i="2"/>
  <c r="CH123" i="2"/>
  <c r="CT123" i="2"/>
  <c r="CP350" i="2"/>
  <c r="DB350" i="2"/>
  <c r="CO438" i="2"/>
  <c r="DA438" i="2"/>
  <c r="CP371" i="2"/>
  <c r="DB371" i="2"/>
  <c r="DA215" i="2"/>
  <c r="CO215" i="2"/>
  <c r="CO154" i="2"/>
  <c r="DA154" i="2"/>
  <c r="CX258" i="2"/>
  <c r="CL258" i="2"/>
  <c r="CM69" i="2"/>
  <c r="CY69" i="2"/>
  <c r="CM77" i="2"/>
  <c r="CY77" i="2"/>
  <c r="CR61" i="2"/>
  <c r="CF61" i="2"/>
  <c r="CL302" i="2"/>
  <c r="CX302" i="2"/>
  <c r="CN406" i="2"/>
  <c r="CZ406" i="2"/>
  <c r="CN352" i="2"/>
  <c r="CZ352" i="2"/>
  <c r="CI413" i="2"/>
  <c r="CU413" i="2"/>
  <c r="CP415" i="2"/>
  <c r="DB415" i="2"/>
  <c r="CI363" i="2"/>
  <c r="CU363" i="2"/>
  <c r="CQ547" i="2"/>
  <c r="DC547" i="2"/>
  <c r="CO76" i="2"/>
  <c r="DA76" i="2"/>
  <c r="CJ346" i="2"/>
  <c r="CV346" i="2"/>
  <c r="CG539" i="2"/>
  <c r="CS539" i="2"/>
  <c r="CO93" i="2"/>
  <c r="DA93" i="2"/>
  <c r="CU200" i="2"/>
  <c r="CI200" i="2"/>
  <c r="CH80" i="2"/>
  <c r="CT80" i="2"/>
  <c r="CY533" i="2"/>
  <c r="CM533" i="2"/>
  <c r="CY322" i="2"/>
  <c r="CM322" i="2"/>
  <c r="CU430" i="2"/>
  <c r="CI430" i="2"/>
  <c r="CN255" i="2"/>
  <c r="CZ255" i="2"/>
  <c r="CW516" i="2"/>
  <c r="CK516" i="2"/>
  <c r="CJ452" i="2"/>
  <c r="CV452" i="2"/>
  <c r="CO557" i="2"/>
  <c r="DA557" i="2"/>
  <c r="CH502" i="2"/>
  <c r="CT502" i="2"/>
  <c r="CY268" i="2"/>
  <c r="CM268" i="2"/>
  <c r="CF246" i="2"/>
  <c r="CR246" i="2"/>
  <c r="CR87" i="2"/>
  <c r="CF87" i="2"/>
  <c r="CK165" i="2"/>
  <c r="CW165" i="2"/>
  <c r="DC122" i="2"/>
  <c r="CQ122" i="2"/>
  <c r="CM217" i="2"/>
  <c r="CY217" i="2"/>
  <c r="CQ203" i="2"/>
  <c r="DC203" i="2"/>
  <c r="CN353" i="2"/>
  <c r="CZ353" i="2"/>
  <c r="CX319" i="2"/>
  <c r="CL319" i="2"/>
  <c r="CG554" i="2"/>
  <c r="CS554" i="2"/>
  <c r="CP393" i="2"/>
  <c r="DB393" i="2"/>
  <c r="CH471" i="2"/>
  <c r="CT471" i="2"/>
  <c r="CT387" i="2"/>
  <c r="CH387" i="2"/>
  <c r="CN32" i="2"/>
  <c r="CZ32" i="2"/>
  <c r="DA159" i="2"/>
  <c r="CO159" i="2"/>
  <c r="CT458" i="2"/>
  <c r="CH458" i="2"/>
  <c r="CT485" i="2"/>
  <c r="CH485" i="2"/>
  <c r="CJ195" i="2"/>
  <c r="CV195" i="2"/>
  <c r="CQ501" i="2"/>
  <c r="DC501" i="2"/>
  <c r="CQ414" i="2"/>
  <c r="DC414" i="2"/>
  <c r="CS108" i="2"/>
  <c r="CG108" i="2"/>
  <c r="CI114" i="2"/>
  <c r="CU114" i="2"/>
  <c r="CM78" i="2"/>
  <c r="CY78" i="2"/>
  <c r="CL186" i="2"/>
  <c r="CX186" i="2"/>
  <c r="CF124" i="2"/>
  <c r="CR124" i="2"/>
  <c r="CI175" i="2"/>
  <c r="CU175" i="2"/>
  <c r="CG278" i="2"/>
  <c r="CS278" i="2"/>
  <c r="CU535" i="2"/>
  <c r="CI535" i="2"/>
  <c r="CS12" i="2"/>
  <c r="CG12" i="2"/>
  <c r="CY106" i="2"/>
  <c r="CM106" i="2"/>
  <c r="DC117" i="2"/>
  <c r="CQ117" i="2"/>
  <c r="CQ450" i="2"/>
  <c r="DC450" i="2"/>
  <c r="CS19" i="2"/>
  <c r="CG19" i="2"/>
  <c r="CY493" i="2"/>
  <c r="CM493" i="2"/>
  <c r="CS24" i="2"/>
  <c r="CG24" i="2"/>
  <c r="DA385" i="2"/>
  <c r="CO385" i="2"/>
  <c r="CI315" i="2"/>
  <c r="CU315" i="2"/>
  <c r="CY543" i="2"/>
  <c r="CM543" i="2"/>
  <c r="DB20" i="2"/>
  <c r="CP20" i="2"/>
  <c r="CO272" i="2"/>
  <c r="DA272" i="2"/>
  <c r="CY49" i="2"/>
  <c r="CM49" i="2"/>
  <c r="DB252" i="2"/>
  <c r="CP252" i="2"/>
  <c r="DC360" i="2"/>
  <c r="CQ360" i="2"/>
  <c r="CU388" i="2"/>
  <c r="CI388" i="2"/>
  <c r="CL275" i="2"/>
  <c r="CX275" i="2"/>
  <c r="CT257" i="2"/>
  <c r="CH257" i="2"/>
  <c r="CG364" i="2"/>
  <c r="CS364" i="2"/>
  <c r="CT340" i="2"/>
  <c r="CH340" i="2"/>
  <c r="CN172" i="2"/>
  <c r="CZ172" i="2"/>
  <c r="CK380" i="2"/>
  <c r="CW380" i="2"/>
  <c r="CG354" i="2"/>
  <c r="CS354" i="2"/>
  <c r="CV339" i="2"/>
  <c r="CJ339" i="2"/>
  <c r="CK249" i="2"/>
  <c r="CW249" i="2"/>
  <c r="CG167" i="2"/>
  <c r="CS167" i="2"/>
  <c r="CJ334" i="2"/>
  <c r="CV334" i="2"/>
  <c r="CV68" i="2"/>
  <c r="CJ68" i="2"/>
  <c r="CG459" i="2"/>
  <c r="CS459" i="2"/>
  <c r="DB221" i="2"/>
  <c r="CP221" i="2"/>
  <c r="CW424" i="2"/>
  <c r="CK424" i="2"/>
  <c r="CH160" i="2"/>
  <c r="CT160" i="2"/>
  <c r="CI482" i="2"/>
  <c r="CU482" i="2"/>
  <c r="CZ62" i="2"/>
  <c r="CN62" i="2"/>
  <c r="CH151" i="2"/>
  <c r="CT151" i="2"/>
  <c r="CJ370" i="2"/>
  <c r="CV370" i="2"/>
  <c r="CL181" i="2"/>
  <c r="CX181" i="2"/>
  <c r="CH341" i="2"/>
  <c r="CT341" i="2"/>
  <c r="CM366" i="2"/>
  <c r="CY366" i="2"/>
  <c r="CG228" i="2"/>
  <c r="CS228" i="2"/>
  <c r="CI84" i="2"/>
  <c r="CU84" i="2"/>
  <c r="CH537" i="2"/>
  <c r="CT537" i="2"/>
  <c r="CN10" i="2"/>
  <c r="CZ10" i="2"/>
  <c r="CF53" i="2"/>
  <c r="CR53" i="2"/>
  <c r="CN192" i="2"/>
  <c r="CZ192" i="2"/>
  <c r="CK378" i="2"/>
  <c r="CW378" i="2"/>
  <c r="CJ503" i="2"/>
  <c r="CV503" i="2"/>
  <c r="CZ155" i="2"/>
  <c r="CN155" i="2"/>
  <c r="CF540" i="2"/>
  <c r="CR540" i="2"/>
  <c r="CG425" i="2"/>
  <c r="CS425" i="2"/>
  <c r="CU180" i="2"/>
  <c r="CI180" i="2"/>
  <c r="CH331" i="2"/>
  <c r="CT331" i="2"/>
  <c r="CM262" i="2"/>
  <c r="CY262" i="2"/>
  <c r="CJ282" i="2"/>
  <c r="CV282" i="2"/>
  <c r="CI325" i="2"/>
  <c r="CU325" i="2"/>
  <c r="CL40" i="2"/>
  <c r="CX40" i="2"/>
  <c r="CF183" i="2"/>
  <c r="CR183" i="2"/>
  <c r="CK270" i="2"/>
  <c r="CW270" i="2"/>
  <c r="CQ392" i="2"/>
  <c r="DC392" i="2"/>
  <c r="CP55" i="2"/>
  <c r="DB55" i="2"/>
  <c r="CZ250" i="2"/>
  <c r="CN250" i="2"/>
  <c r="CW102" i="2"/>
  <c r="CK102" i="2"/>
  <c r="CT141" i="2"/>
  <c r="CH141" i="2"/>
  <c r="CU198" i="2"/>
  <c r="CI198" i="2"/>
  <c r="CL266" i="2"/>
  <c r="CX266" i="2"/>
  <c r="CS400" i="2"/>
  <c r="CG400" i="2"/>
  <c r="CP185" i="2"/>
  <c r="DB185" i="2"/>
  <c r="CP22" i="2"/>
  <c r="DB22" i="2"/>
  <c r="CH235" i="2"/>
  <c r="CT235" i="2"/>
  <c r="CM279" i="2"/>
  <c r="CY279" i="2"/>
  <c r="CG318" i="2"/>
  <c r="CS318" i="2"/>
  <c r="DB231" i="2"/>
  <c r="CP231" i="2"/>
  <c r="DA521" i="2"/>
  <c r="CO521" i="2"/>
  <c r="CT59" i="2"/>
  <c r="CH59" i="2"/>
  <c r="CP149" i="2"/>
  <c r="DB149" i="2"/>
  <c r="CH505" i="2"/>
  <c r="CT505" i="2"/>
  <c r="DA420" i="2"/>
  <c r="CO420" i="2"/>
  <c r="CU238" i="2"/>
  <c r="CI238" i="2"/>
  <c r="CT17" i="2"/>
  <c r="CH17" i="2"/>
  <c r="CZ401" i="2"/>
  <c r="CN401" i="2"/>
  <c r="DA23" i="2"/>
  <c r="CO23" i="2"/>
  <c r="CQ147" i="2"/>
  <c r="DC147" i="2"/>
  <c r="CK308" i="2"/>
  <c r="CW308" i="2"/>
  <c r="DA553" i="2"/>
  <c r="CO553" i="2"/>
  <c r="CV135" i="2"/>
  <c r="CJ135" i="2"/>
  <c r="CM41" i="2"/>
  <c r="CY41" i="2"/>
  <c r="DC496" i="2"/>
  <c r="CQ496" i="2"/>
  <c r="CW263" i="2"/>
  <c r="CK263" i="2"/>
  <c r="CX218" i="2"/>
  <c r="CL218" i="2"/>
  <c r="CL312" i="2"/>
  <c r="CX312" i="2"/>
  <c r="CO123" i="2"/>
  <c r="DA123" i="2"/>
  <c r="CM350" i="2"/>
  <c r="CY350" i="2"/>
  <c r="CF438" i="2"/>
  <c r="CR438" i="2"/>
  <c r="CG371" i="2"/>
  <c r="CS371" i="2"/>
  <c r="CK215" i="2"/>
  <c r="CW215" i="2"/>
  <c r="CM154" i="2"/>
  <c r="CY154" i="2"/>
  <c r="CY258" i="2"/>
  <c r="CM258" i="2"/>
  <c r="CP69" i="2"/>
  <c r="DB69" i="2"/>
  <c r="CI77" i="2"/>
  <c r="CU77" i="2"/>
  <c r="DC61" i="2"/>
  <c r="CQ61" i="2"/>
  <c r="CF302" i="2"/>
  <c r="CR302" i="2"/>
  <c r="CM406" i="2"/>
  <c r="CY406" i="2"/>
  <c r="CO352" i="2"/>
  <c r="DA352" i="2"/>
  <c r="CS413" i="2"/>
  <c r="CG413" i="2"/>
  <c r="CL415" i="2"/>
  <c r="CX415" i="2"/>
  <c r="CP363" i="2"/>
  <c r="DB363" i="2"/>
  <c r="CH547" i="2"/>
  <c r="CT547" i="2"/>
  <c r="DB76" i="2"/>
  <c r="CP76" i="2"/>
  <c r="CK346" i="2"/>
  <c r="CW346" i="2"/>
  <c r="CF539" i="2"/>
  <c r="CR539" i="2"/>
  <c r="CP93" i="2"/>
  <c r="DB93" i="2"/>
  <c r="CT200" i="2"/>
  <c r="CH200" i="2"/>
  <c r="CS80" i="2"/>
  <c r="CG80" i="2"/>
  <c r="CX533" i="2"/>
  <c r="CL533" i="2"/>
  <c r="CZ322" i="2"/>
  <c r="CN322" i="2"/>
  <c r="CT430" i="2"/>
  <c r="CH430" i="2"/>
  <c r="CX255" i="2"/>
  <c r="CL255" i="2"/>
  <c r="CV516" i="2"/>
  <c r="CJ516" i="2"/>
  <c r="CU452" i="2"/>
  <c r="CI452" i="2"/>
  <c r="DB557" i="2"/>
  <c r="CP557" i="2"/>
  <c r="CJ502" i="2"/>
  <c r="CV502" i="2"/>
  <c r="CX268" i="2"/>
  <c r="CL268" i="2"/>
  <c r="CL246" i="2"/>
  <c r="CX246" i="2"/>
  <c r="CJ87" i="2"/>
  <c r="CV87" i="2"/>
  <c r="CN165" i="2"/>
  <c r="CZ165" i="2"/>
  <c r="CO122" i="2"/>
  <c r="DA122" i="2"/>
  <c r="CJ217" i="2"/>
  <c r="CV217" i="2"/>
  <c r="CK203" i="2"/>
  <c r="CW203" i="2"/>
  <c r="CO353" i="2"/>
  <c r="DA353" i="2"/>
  <c r="CY319" i="2"/>
  <c r="CM319" i="2"/>
  <c r="CP554" i="2"/>
  <c r="DB554" i="2"/>
  <c r="CG393" i="2"/>
  <c r="CS393" i="2"/>
  <c r="CN471" i="2"/>
  <c r="CZ471" i="2"/>
  <c r="CF387" i="2"/>
  <c r="CR387" i="2"/>
  <c r="CL32" i="2"/>
  <c r="CX32" i="2"/>
  <c r="CV159" i="2"/>
  <c r="CJ159" i="2"/>
  <c r="CS458" i="2"/>
  <c r="CG458" i="2"/>
  <c r="CZ485" i="2"/>
  <c r="CN485" i="2"/>
  <c r="CO195" i="2"/>
  <c r="DA195" i="2"/>
  <c r="CK501" i="2"/>
  <c r="CW501" i="2"/>
  <c r="CO24" i="2"/>
  <c r="DA24" i="2"/>
  <c r="CK385" i="2"/>
  <c r="CW385" i="2"/>
  <c r="CH315" i="2"/>
  <c r="CT315" i="2"/>
  <c r="CP543" i="2"/>
  <c r="DB543" i="2"/>
  <c r="CK20" i="2"/>
  <c r="CW20" i="2"/>
  <c r="CU272" i="2"/>
  <c r="CI272" i="2"/>
  <c r="CN49" i="2"/>
  <c r="CZ49" i="2"/>
  <c r="CW252" i="2"/>
  <c r="CK252" i="2"/>
  <c r="CF360" i="2"/>
  <c r="CR360" i="2"/>
  <c r="CL388" i="2"/>
  <c r="CX388" i="2"/>
  <c r="CY275" i="2"/>
  <c r="CM275" i="2"/>
  <c r="CG257" i="2"/>
  <c r="CS257" i="2"/>
  <c r="CO364" i="2"/>
  <c r="DA364" i="2"/>
  <c r="CG340" i="2"/>
  <c r="CS340" i="2"/>
  <c r="CT172" i="2"/>
  <c r="CH172" i="2"/>
  <c r="CJ380" i="2"/>
  <c r="CV380" i="2"/>
  <c r="CF354" i="2"/>
  <c r="CR354" i="2"/>
  <c r="CP339" i="2"/>
  <c r="DB339" i="2"/>
  <c r="CV249" i="2"/>
  <c r="CJ249" i="2"/>
  <c r="CR167" i="2"/>
  <c r="CF167" i="2"/>
  <c r="CI334" i="2"/>
  <c r="CU334" i="2"/>
  <c r="CM68" i="2"/>
  <c r="CY68" i="2"/>
  <c r="CF459" i="2"/>
  <c r="CR459" i="2"/>
  <c r="CL221" i="2"/>
  <c r="CX221" i="2"/>
  <c r="CJ424" i="2"/>
  <c r="CV424" i="2"/>
  <c r="CG160" i="2"/>
  <c r="CS160" i="2"/>
  <c r="CL482" i="2"/>
  <c r="CX482" i="2"/>
  <c r="CO62" i="2"/>
  <c r="DA62" i="2"/>
  <c r="CG151" i="2"/>
  <c r="CS151" i="2"/>
  <c r="CQ370" i="2"/>
  <c r="DC370" i="2"/>
  <c r="CY181" i="2"/>
  <c r="CM181" i="2"/>
  <c r="CS341" i="2"/>
  <c r="CG341" i="2"/>
  <c r="CJ366" i="2"/>
  <c r="CV366" i="2"/>
  <c r="CV228" i="2"/>
  <c r="CJ228" i="2"/>
  <c r="CT84" i="2"/>
  <c r="CH84" i="2"/>
  <c r="CM537" i="2"/>
  <c r="CY537" i="2"/>
  <c r="CX10" i="2"/>
  <c r="CL10" i="2"/>
  <c r="CQ53" i="2"/>
  <c r="DC53" i="2"/>
  <c r="CT192" i="2"/>
  <c r="CH192" i="2"/>
  <c r="CG378" i="2"/>
  <c r="CS378" i="2"/>
  <c r="CI503" i="2"/>
  <c r="CU503" i="2"/>
  <c r="CM155" i="2"/>
  <c r="CY155" i="2"/>
  <c r="DC540" i="2"/>
  <c r="CQ540" i="2"/>
  <c r="CR425" i="2"/>
  <c r="CF425" i="2"/>
  <c r="CM180" i="2"/>
  <c r="CY180" i="2"/>
  <c r="CS331" i="2"/>
  <c r="CG331" i="2"/>
  <c r="CN262" i="2"/>
  <c r="CZ262" i="2"/>
  <c r="CI282" i="2"/>
  <c r="CU282" i="2"/>
  <c r="CP325" i="2"/>
  <c r="DB325" i="2"/>
  <c r="CN40" i="2"/>
  <c r="CZ40" i="2"/>
  <c r="DC183" i="2"/>
  <c r="CQ183" i="2"/>
  <c r="CI270" i="2"/>
  <c r="CU270" i="2"/>
  <c r="DB392" i="2"/>
  <c r="CP392" i="2"/>
  <c r="CX55" i="2"/>
  <c r="CL55" i="2"/>
  <c r="CX250" i="2"/>
  <c r="CL250" i="2"/>
  <c r="CV102" i="2"/>
  <c r="CJ102" i="2"/>
  <c r="CG141" i="2"/>
  <c r="CS141" i="2"/>
  <c r="CY198" i="2"/>
  <c r="CM198" i="2"/>
  <c r="CW266" i="2"/>
  <c r="CK266" i="2"/>
  <c r="CQ400" i="2"/>
  <c r="DC400" i="2"/>
  <c r="CM185" i="2"/>
  <c r="CY185" i="2"/>
  <c r="CZ22" i="2"/>
  <c r="CN22" i="2"/>
  <c r="CU235" i="2"/>
  <c r="CI235" i="2"/>
  <c r="CI279" i="2"/>
  <c r="CU279" i="2"/>
  <c r="CF318" i="2"/>
  <c r="CR318" i="2"/>
  <c r="DA231" i="2"/>
  <c r="CO231" i="2"/>
  <c r="CX521" i="2"/>
  <c r="CL521" i="2"/>
  <c r="CS59" i="2"/>
  <c r="CG59" i="2"/>
  <c r="CO149" i="2"/>
  <c r="DA149" i="2"/>
  <c r="CG505" i="2"/>
  <c r="CS505" i="2"/>
  <c r="CN420" i="2"/>
  <c r="CZ420" i="2"/>
  <c r="DC238" i="2"/>
  <c r="CQ238" i="2"/>
  <c r="CP17" i="2"/>
  <c r="DB17" i="2"/>
  <c r="CP401" i="2"/>
  <c r="DB401" i="2"/>
  <c r="CW23" i="2"/>
  <c r="CK23" i="2"/>
  <c r="CK147" i="2"/>
  <c r="CW147" i="2"/>
  <c r="CJ308" i="2"/>
  <c r="CV308" i="2"/>
  <c r="CP553" i="2"/>
  <c r="DB553" i="2"/>
  <c r="CU135" i="2"/>
  <c r="CI135" i="2"/>
  <c r="CZ41" i="2"/>
  <c r="CN41" i="2"/>
  <c r="CR496" i="2"/>
  <c r="CF496" i="2"/>
  <c r="CF263" i="2"/>
  <c r="CR263" i="2"/>
  <c r="CY218" i="2"/>
  <c r="CM218" i="2"/>
  <c r="CK312" i="2"/>
  <c r="CW312" i="2"/>
  <c r="CG123" i="2"/>
  <c r="CS123" i="2"/>
  <c r="CL350" i="2"/>
  <c r="CX350" i="2"/>
  <c r="CP438" i="2"/>
  <c r="DB438" i="2"/>
  <c r="CF371" i="2"/>
  <c r="CR371" i="2"/>
  <c r="CV215" i="2"/>
  <c r="CJ215" i="2"/>
  <c r="CN154" i="2"/>
  <c r="CZ154" i="2"/>
  <c r="CI258" i="2"/>
  <c r="CU258" i="2"/>
  <c r="CK69" i="2"/>
  <c r="CW69" i="2"/>
  <c r="CO77" i="2"/>
  <c r="DA77" i="2"/>
  <c r="CI61" i="2"/>
  <c r="CU61" i="2"/>
  <c r="DC302" i="2"/>
  <c r="CQ302" i="2"/>
  <c r="CL406" i="2"/>
  <c r="CX406" i="2"/>
  <c r="CM352" i="2"/>
  <c r="CY352" i="2"/>
  <c r="CF413" i="2"/>
  <c r="CR413" i="2"/>
  <c r="CM415" i="2"/>
  <c r="CY415" i="2"/>
  <c r="CX363" i="2"/>
  <c r="CL363" i="2"/>
  <c r="CS547" i="2"/>
  <c r="CG547" i="2"/>
  <c r="CK76" i="2"/>
  <c r="CW76" i="2"/>
  <c r="CF346" i="2"/>
  <c r="CR346" i="2"/>
  <c r="CO539" i="2"/>
  <c r="DA539" i="2"/>
  <c r="CM93" i="2"/>
  <c r="CY93" i="2"/>
  <c r="CS200" i="2"/>
  <c r="CG200" i="2"/>
  <c r="CF80" i="2"/>
  <c r="CR80" i="2"/>
  <c r="CK533" i="2"/>
  <c r="CW533" i="2"/>
  <c r="CK322" i="2"/>
  <c r="CW322" i="2"/>
  <c r="CS430" i="2"/>
  <c r="CG430" i="2"/>
  <c r="CP255" i="2"/>
  <c r="DB255" i="2"/>
  <c r="CT516" i="2"/>
  <c r="CH516" i="2"/>
  <c r="CY452" i="2"/>
  <c r="CM452" i="2"/>
  <c r="CK557" i="2"/>
  <c r="CW557" i="2"/>
  <c r="CM502" i="2"/>
  <c r="CY502" i="2"/>
  <c r="CZ268" i="2"/>
  <c r="CN268" i="2"/>
  <c r="CK246" i="2"/>
  <c r="CW246" i="2"/>
  <c r="CU87" i="2"/>
  <c r="CI87" i="2"/>
  <c r="CO165" i="2"/>
  <c r="DA165" i="2"/>
  <c r="CL122" i="2"/>
  <c r="CX122" i="2"/>
  <c r="CI217" i="2"/>
  <c r="CU217" i="2"/>
  <c r="CJ203" i="2"/>
  <c r="CV203" i="2"/>
  <c r="CL353" i="2"/>
  <c r="CX353" i="2"/>
  <c r="CN319" i="2"/>
  <c r="CZ319" i="2"/>
  <c r="CW554" i="2"/>
  <c r="CK554" i="2"/>
  <c r="CF393" i="2"/>
  <c r="CR393" i="2"/>
  <c r="CI471" i="2"/>
  <c r="CU471" i="2"/>
  <c r="DC387" i="2"/>
  <c r="CQ387" i="2"/>
  <c r="CO32" i="2"/>
  <c r="DA32" i="2"/>
  <c r="CL159" i="2"/>
  <c r="CX159" i="2"/>
  <c r="CR458" i="2"/>
  <c r="CF458" i="2"/>
  <c r="CO485" i="2"/>
  <c r="DA485" i="2"/>
  <c r="CL195" i="2"/>
  <c r="CX195" i="2"/>
  <c r="CV501" i="2"/>
  <c r="CJ501" i="2"/>
  <c r="CP92" i="2"/>
  <c r="DB92" i="2"/>
  <c r="CS417" i="2"/>
  <c r="CG417" i="2"/>
  <c r="CQ66" i="2"/>
  <c r="DC66" i="2"/>
  <c r="CK182" i="2"/>
  <c r="CW182" i="2"/>
  <c r="CT479" i="2"/>
  <c r="CH479" i="2"/>
  <c r="CL81" i="2"/>
  <c r="CX81" i="2"/>
  <c r="CK431" i="2"/>
  <c r="CW431" i="2"/>
  <c r="DB513" i="2"/>
  <c r="CP513" i="2"/>
  <c r="CO44" i="2"/>
  <c r="DA44" i="2"/>
  <c r="CK42" i="2"/>
  <c r="CW42" i="2"/>
  <c r="CF290" i="2"/>
  <c r="CR290" i="2"/>
  <c r="CQ512" i="2"/>
  <c r="DC512" i="2"/>
  <c r="CL91" i="2"/>
  <c r="CX91" i="2"/>
  <c r="CS233" i="2"/>
  <c r="CG233" i="2"/>
  <c r="CI213" i="2"/>
  <c r="CU213" i="2"/>
  <c r="CQ497" i="2"/>
  <c r="DC497" i="2"/>
  <c r="CL296" i="2"/>
  <c r="CX296" i="2"/>
  <c r="CJ96" i="2"/>
  <c r="CV96" i="2"/>
  <c r="CT394" i="2"/>
  <c r="CH394" i="2"/>
  <c r="DC298" i="2"/>
  <c r="CQ298" i="2"/>
  <c r="CS383" i="2"/>
  <c r="CG383" i="2"/>
  <c r="CV158" i="2"/>
  <c r="CJ158" i="2"/>
  <c r="DB509" i="2"/>
  <c r="CP509" i="2"/>
  <c r="DC342" i="2"/>
  <c r="CQ342" i="2"/>
  <c r="CL105" i="2"/>
  <c r="CX105" i="2"/>
  <c r="CW526" i="2"/>
  <c r="CK526" i="2"/>
  <c r="CR110" i="2"/>
  <c r="CF110" i="2"/>
  <c r="CZ134" i="2"/>
  <c r="CN134" i="2"/>
  <c r="CR292" i="2"/>
  <c r="CF292" i="2"/>
  <c r="CS299" i="2"/>
  <c r="CG299" i="2"/>
  <c r="CK210" i="2"/>
  <c r="CW210" i="2"/>
  <c r="CP481" i="2"/>
  <c r="DB481" i="2"/>
  <c r="CL18" i="2"/>
  <c r="CX18" i="2"/>
  <c r="CT351" i="2"/>
  <c r="CH351" i="2"/>
  <c r="CS244" i="2"/>
  <c r="CG244" i="2"/>
  <c r="DC288" i="2"/>
  <c r="CQ288" i="2"/>
  <c r="CK395" i="2"/>
  <c r="CW395" i="2"/>
  <c r="CF490" i="2"/>
  <c r="CR490" i="2"/>
  <c r="CO101" i="2"/>
  <c r="DA101" i="2"/>
  <c r="CK310" i="2"/>
  <c r="CW310" i="2"/>
  <c r="CU196" i="2"/>
  <c r="CI196" i="2"/>
  <c r="CN293" i="2"/>
  <c r="CZ293" i="2"/>
  <c r="CO219" i="2"/>
  <c r="DA219" i="2"/>
  <c r="DA179" i="2"/>
  <c r="CO179" i="2"/>
  <c r="CK522" i="2"/>
  <c r="CW522" i="2"/>
  <c r="DA283" i="2"/>
  <c r="CO283" i="2"/>
  <c r="DC287" i="2"/>
  <c r="CQ287" i="2"/>
  <c r="CU507" i="2"/>
  <c r="CI507" i="2"/>
  <c r="CM121" i="2"/>
  <c r="CY121" i="2"/>
  <c r="CH544" i="2"/>
  <c r="CT544" i="2"/>
  <c r="CJ26" i="2"/>
  <c r="CV26" i="2"/>
  <c r="CM129" i="2"/>
  <c r="CY129" i="2"/>
  <c r="CV337" i="2"/>
  <c r="CJ337" i="2"/>
  <c r="CQ309" i="2"/>
  <c r="DC309" i="2"/>
  <c r="CK403" i="2"/>
  <c r="CW403" i="2"/>
  <c r="CU176" i="2"/>
  <c r="CI176" i="2"/>
  <c r="CF36" i="2"/>
  <c r="CR36" i="2"/>
  <c r="CP377" i="2"/>
  <c r="DB377" i="2"/>
  <c r="CY72" i="2"/>
  <c r="CM72" i="2"/>
  <c r="CR369" i="2"/>
  <c r="CF369" i="2"/>
  <c r="CK152" i="2"/>
  <c r="CW152" i="2"/>
  <c r="DB495" i="2"/>
  <c r="CP495" i="2"/>
  <c r="CJ25" i="2"/>
  <c r="CV25" i="2"/>
  <c r="CZ478" i="2"/>
  <c r="CN478" i="2"/>
  <c r="CK166" i="2"/>
  <c r="CW166" i="2"/>
  <c r="CF277" i="2"/>
  <c r="CR277" i="2"/>
  <c r="CW269" i="2"/>
  <c r="CK269" i="2"/>
  <c r="CU368" i="2"/>
  <c r="CI368" i="2"/>
  <c r="CQ237" i="2"/>
  <c r="DC237" i="2"/>
  <c r="CI316" i="2"/>
  <c r="CU316" i="2"/>
  <c r="CR410" i="2"/>
  <c r="CF410" i="2"/>
  <c r="DA281" i="2"/>
  <c r="CO281" i="2"/>
  <c r="CT487" i="2"/>
  <c r="CH487" i="2"/>
  <c r="CQ555" i="2"/>
  <c r="DC555" i="2"/>
  <c r="CZ230" i="2"/>
  <c r="CN230" i="2"/>
  <c r="CF525" i="2"/>
  <c r="CR525" i="2"/>
  <c r="CS95" i="2"/>
  <c r="CG95" i="2"/>
  <c r="DA164" i="2"/>
  <c r="CO164" i="2"/>
  <c r="DB291" i="2"/>
  <c r="CP291" i="2"/>
  <c r="CM289" i="2"/>
  <c r="CY289" i="2"/>
  <c r="CI162" i="2"/>
  <c r="CU162" i="2"/>
  <c r="CM54" i="2"/>
  <c r="CY54" i="2"/>
  <c r="CO139" i="2"/>
  <c r="DA139" i="2"/>
  <c r="CV88" i="2"/>
  <c r="CJ88" i="2"/>
  <c r="CY170" i="2"/>
  <c r="CM170" i="2"/>
  <c r="CI448" i="2"/>
  <c r="CU448" i="2"/>
  <c r="CQ7" i="2"/>
  <c r="DC7" i="2"/>
  <c r="CI184" i="2"/>
  <c r="CU184" i="2"/>
  <c r="CI375" i="2"/>
  <c r="CU375" i="2"/>
  <c r="CN73" i="2"/>
  <c r="CZ73" i="2"/>
  <c r="CI396" i="2"/>
  <c r="CU396" i="2"/>
  <c r="CF488" i="2"/>
  <c r="CR488" i="2"/>
  <c r="CO531" i="2"/>
  <c r="DA531" i="2"/>
  <c r="CT484" i="2"/>
  <c r="CH484" i="2"/>
  <c r="CW74" i="2"/>
  <c r="CK74" i="2"/>
  <c r="DA504" i="2"/>
  <c r="CO504" i="2"/>
  <c r="CV173" i="2"/>
  <c r="CJ173" i="2"/>
  <c r="CF409" i="2"/>
  <c r="CR409" i="2"/>
  <c r="CL37" i="2"/>
  <c r="CX37" i="2"/>
  <c r="CQ489" i="2"/>
  <c r="DC489" i="2"/>
  <c r="CU466" i="2"/>
  <c r="CI466" i="2"/>
  <c r="CM405" i="2"/>
  <c r="CY405" i="2"/>
  <c r="CV142" i="2"/>
  <c r="CJ142" i="2"/>
  <c r="CT365" i="2"/>
  <c r="CH365" i="2"/>
  <c r="CM65" i="2"/>
  <c r="CY65" i="2"/>
  <c r="CS514" i="2"/>
  <c r="CG514" i="2"/>
  <c r="CH414" i="2"/>
  <c r="CT414" i="2"/>
  <c r="CQ108" i="2"/>
  <c r="DC108" i="2"/>
  <c r="CG114" i="2"/>
  <c r="CS114" i="2"/>
  <c r="CN78" i="2"/>
  <c r="CZ78" i="2"/>
  <c r="CZ186" i="2"/>
  <c r="CN186" i="2"/>
  <c r="CX124" i="2"/>
  <c r="CL124" i="2"/>
  <c r="CR175" i="2"/>
  <c r="CF175" i="2"/>
  <c r="DC278" i="2"/>
  <c r="CQ278" i="2"/>
  <c r="CX535" i="2"/>
  <c r="CL535" i="2"/>
  <c r="CQ12" i="2"/>
  <c r="DC12" i="2"/>
  <c r="CO106" i="2"/>
  <c r="DA106" i="2"/>
  <c r="CS117" i="2"/>
  <c r="CG117" i="2"/>
  <c r="CL450" i="2"/>
  <c r="CX450" i="2"/>
  <c r="DC19" i="2"/>
  <c r="CQ19" i="2"/>
  <c r="CG493" i="2"/>
  <c r="CS493" i="2"/>
  <c r="CM24" i="2"/>
  <c r="CY24" i="2"/>
  <c r="CJ385" i="2"/>
  <c r="CV385" i="2"/>
  <c r="CZ315" i="2"/>
  <c r="CN315" i="2"/>
  <c r="DA543" i="2"/>
  <c r="CO543" i="2"/>
  <c r="CJ20" i="2"/>
  <c r="CV20" i="2"/>
  <c r="CG272" i="2"/>
  <c r="CS272" i="2"/>
  <c r="CO49" i="2"/>
  <c r="DA49" i="2"/>
  <c r="CV252" i="2"/>
  <c r="CJ252" i="2"/>
  <c r="CP360" i="2"/>
  <c r="DB360" i="2"/>
  <c r="CH388" i="2"/>
  <c r="CT388" i="2"/>
  <c r="CK275" i="2"/>
  <c r="CW275" i="2"/>
  <c r="CF257" i="2"/>
  <c r="CR257" i="2"/>
  <c r="CR364" i="2"/>
  <c r="CF364" i="2"/>
  <c r="CI340" i="2"/>
  <c r="CU340" i="2"/>
  <c r="CL172" i="2"/>
  <c r="CX172" i="2"/>
  <c r="CI380" i="2"/>
  <c r="CU380" i="2"/>
  <c r="CQ354" i="2"/>
  <c r="DC354" i="2"/>
  <c r="CL339" i="2"/>
  <c r="CX339" i="2"/>
  <c r="CI249" i="2"/>
  <c r="CU249" i="2"/>
  <c r="DC167" i="2"/>
  <c r="CQ167" i="2"/>
  <c r="CM334" i="2"/>
  <c r="CY334" i="2"/>
  <c r="CU68" i="2"/>
  <c r="CI68" i="2"/>
  <c r="CQ459" i="2"/>
  <c r="DC459" i="2"/>
  <c r="CZ221" i="2"/>
  <c r="CN221" i="2"/>
  <c r="CI424" i="2"/>
  <c r="CU424" i="2"/>
  <c r="CF160" i="2"/>
  <c r="CR160" i="2"/>
  <c r="CV482" i="2"/>
  <c r="CJ482" i="2"/>
  <c r="DB62" i="2"/>
  <c r="CP62" i="2"/>
  <c r="CR151" i="2"/>
  <c r="CF151" i="2"/>
  <c r="DA370" i="2"/>
  <c r="CO370" i="2"/>
  <c r="CP181" i="2"/>
  <c r="DB181" i="2"/>
  <c r="CR341" i="2"/>
  <c r="CF341" i="2"/>
  <c r="CQ366" i="2"/>
  <c r="DC366" i="2"/>
  <c r="CH228" i="2"/>
  <c r="CT228" i="2"/>
  <c r="CS84" i="2"/>
  <c r="CG84" i="2"/>
  <c r="DB537" i="2"/>
  <c r="CP537" i="2"/>
  <c r="CO10" i="2"/>
  <c r="DA10" i="2"/>
  <c r="CO53" i="2"/>
  <c r="DA53" i="2"/>
  <c r="CG192" i="2"/>
  <c r="CS192" i="2"/>
  <c r="CJ378" i="2"/>
  <c r="CV378" i="2"/>
  <c r="CH503" i="2"/>
  <c r="CT503" i="2"/>
  <c r="CG155" i="2"/>
  <c r="CS155" i="2"/>
  <c r="CJ540" i="2"/>
  <c r="CV540" i="2"/>
  <c r="CQ425" i="2"/>
  <c r="DC425" i="2"/>
  <c r="CV180" i="2"/>
  <c r="CJ180" i="2"/>
  <c r="CF331" i="2"/>
  <c r="CR331" i="2"/>
  <c r="CX262" i="2"/>
  <c r="CL262" i="2"/>
  <c r="CT282" i="2"/>
  <c r="CH282" i="2"/>
  <c r="CJ325" i="2"/>
  <c r="CV325" i="2"/>
  <c r="CM40" i="2"/>
  <c r="CY40" i="2"/>
  <c r="CN183" i="2"/>
  <c r="CZ183" i="2"/>
  <c r="CH270" i="2"/>
  <c r="CT270" i="2"/>
  <c r="DA392" i="2"/>
  <c r="CO392" i="2"/>
  <c r="CZ55" i="2"/>
  <c r="CN55" i="2"/>
  <c r="DA250" i="2"/>
  <c r="CO250" i="2"/>
  <c r="CU102" i="2"/>
  <c r="CI102" i="2"/>
  <c r="CR141" i="2"/>
  <c r="CF141" i="2"/>
  <c r="CX198" i="2"/>
  <c r="CL198" i="2"/>
  <c r="CV266" i="2"/>
  <c r="CJ266" i="2"/>
  <c r="CR400" i="2"/>
  <c r="CF400" i="2"/>
  <c r="CV185" i="2"/>
  <c r="CJ185" i="2"/>
  <c r="CI22" i="2"/>
  <c r="CU22" i="2"/>
  <c r="CM235" i="2"/>
  <c r="CY235" i="2"/>
  <c r="CX279" i="2"/>
  <c r="CL279" i="2"/>
  <c r="DC318" i="2"/>
  <c r="CQ318" i="2"/>
  <c r="CN231" i="2"/>
  <c r="CZ231" i="2"/>
  <c r="CY521" i="2"/>
  <c r="CM521" i="2"/>
  <c r="CR59" i="2"/>
  <c r="CF59" i="2"/>
  <c r="CF149" i="2"/>
  <c r="CR149" i="2"/>
  <c r="CR505" i="2"/>
  <c r="CF505" i="2"/>
  <c r="CL420" i="2"/>
  <c r="CX420" i="2"/>
  <c r="CV238" i="2"/>
  <c r="CJ238" i="2"/>
  <c r="CN17" i="2"/>
  <c r="CZ17" i="2"/>
  <c r="CW401" i="2"/>
  <c r="CK401" i="2"/>
  <c r="CI23" i="2"/>
  <c r="CU23" i="2"/>
  <c r="CY147" i="2"/>
  <c r="CM147" i="2"/>
  <c r="CQ308" i="2"/>
  <c r="DC308" i="2"/>
  <c r="CW553" i="2"/>
  <c r="CK553" i="2"/>
  <c r="CF135" i="2"/>
  <c r="CR135" i="2"/>
  <c r="CO41" i="2"/>
  <c r="DA41" i="2"/>
  <c r="CP496" i="2"/>
  <c r="DB496" i="2"/>
  <c r="DC263" i="2"/>
  <c r="CQ263" i="2"/>
  <c r="CO218" i="2"/>
  <c r="DA218" i="2"/>
  <c r="CJ312" i="2"/>
  <c r="CV312" i="2"/>
  <c r="CR123" i="2"/>
  <c r="CF123" i="2"/>
  <c r="CZ350" i="2"/>
  <c r="CN350" i="2"/>
  <c r="CH438" i="2"/>
  <c r="CT438" i="2"/>
  <c r="CH371" i="2"/>
  <c r="CT371" i="2"/>
  <c r="CI215" i="2"/>
  <c r="CU215" i="2"/>
  <c r="CL154" i="2"/>
  <c r="CX154" i="2"/>
  <c r="CZ258" i="2"/>
  <c r="CN258" i="2"/>
  <c r="CJ69" i="2"/>
  <c r="CV69" i="2"/>
  <c r="CP77" i="2"/>
  <c r="DB77" i="2"/>
  <c r="CT61" i="2"/>
  <c r="CH61" i="2"/>
  <c r="CU302" i="2"/>
  <c r="CI302" i="2"/>
  <c r="DA406" i="2"/>
  <c r="CO406" i="2"/>
  <c r="CL352" i="2"/>
  <c r="CX352" i="2"/>
  <c r="DC413" i="2"/>
  <c r="CQ413" i="2"/>
  <c r="DC415" i="2"/>
  <c r="CQ415" i="2"/>
  <c r="CO363" i="2"/>
  <c r="DA363" i="2"/>
  <c r="CF547" i="2"/>
  <c r="CR547" i="2"/>
  <c r="CN76" i="2"/>
  <c r="CZ76" i="2"/>
  <c r="CQ346" i="2"/>
  <c r="DC346" i="2"/>
  <c r="DC539" i="2"/>
  <c r="CQ539" i="2"/>
  <c r="CG93" i="2"/>
  <c r="CS93" i="2"/>
  <c r="CF200" i="2"/>
  <c r="CR200" i="2"/>
  <c r="CQ80" i="2"/>
  <c r="DC80" i="2"/>
  <c r="CV533" i="2"/>
  <c r="CJ533" i="2"/>
  <c r="CL322" i="2"/>
  <c r="CX322" i="2"/>
  <c r="CR430" i="2"/>
  <c r="CF430" i="2"/>
  <c r="CH255" i="2"/>
  <c r="CT255" i="2"/>
  <c r="DC516" i="2"/>
  <c r="CQ516" i="2"/>
  <c r="CZ452" i="2"/>
  <c r="CN452" i="2"/>
  <c r="CJ557" i="2"/>
  <c r="CV557" i="2"/>
  <c r="DB502" i="2"/>
  <c r="CP502" i="2"/>
  <c r="DA268" i="2"/>
  <c r="CO268" i="2"/>
  <c r="CJ246" i="2"/>
  <c r="CV246" i="2"/>
  <c r="CH87" i="2"/>
  <c r="CT87" i="2"/>
  <c r="CM165" i="2"/>
  <c r="CY165" i="2"/>
  <c r="CU122" i="2"/>
  <c r="CI122" i="2"/>
  <c r="CQ217" i="2"/>
  <c r="DC217" i="2"/>
  <c r="CI203" i="2"/>
  <c r="CU203" i="2"/>
  <c r="CM353" i="2"/>
  <c r="CY353" i="2"/>
  <c r="CO319" i="2"/>
  <c r="DA319" i="2"/>
  <c r="CJ554" i="2"/>
  <c r="CV554" i="2"/>
  <c r="CQ393" i="2"/>
  <c r="DC393" i="2"/>
  <c r="CL471" i="2"/>
  <c r="CX471" i="2"/>
  <c r="CM387" i="2"/>
  <c r="CY387" i="2"/>
  <c r="DB32" i="2"/>
  <c r="CP32" i="2"/>
  <c r="DB159" i="2"/>
  <c r="CP159" i="2"/>
  <c r="CQ458" i="2"/>
  <c r="DC458" i="2"/>
  <c r="CL485" i="2"/>
  <c r="CX485" i="2"/>
  <c r="CI195" i="2"/>
  <c r="CU195" i="2"/>
  <c r="CU501" i="2"/>
  <c r="CI501" i="2"/>
  <c r="DE490" i="2" l="1"/>
  <c r="DD167" i="2"/>
  <c r="DE406" i="2"/>
  <c r="DE521" i="2"/>
  <c r="DD216" i="2"/>
  <c r="DF216" i="2" s="1"/>
  <c r="DD440" i="2"/>
  <c r="DE560" i="2"/>
  <c r="DD382" i="2"/>
  <c r="DE51" i="2"/>
  <c r="DD333" i="2"/>
  <c r="DF333" i="2" s="1"/>
  <c r="DD465" i="2"/>
  <c r="DD406" i="2"/>
  <c r="DD221" i="2"/>
  <c r="DD521" i="2"/>
  <c r="DF521" i="2" s="1"/>
  <c r="DD58" i="2"/>
  <c r="DE145" i="2"/>
  <c r="DE186" i="2"/>
  <c r="DD378" i="2"/>
  <c r="DD517" i="2"/>
  <c r="DF517" i="2" s="1"/>
  <c r="DD292" i="2"/>
  <c r="DE447" i="2"/>
  <c r="DE377" i="2"/>
  <c r="DD184" i="2"/>
  <c r="DE306" i="2"/>
  <c r="DE144" i="2"/>
  <c r="DE320" i="2"/>
  <c r="DF320" i="2" s="1"/>
  <c r="DD18" i="2"/>
  <c r="DF18" i="2" s="1"/>
  <c r="DE163" i="2"/>
  <c r="DE547" i="2"/>
  <c r="DE353" i="2"/>
  <c r="DF353" i="2" s="1"/>
  <c r="DE207" i="2"/>
  <c r="DE249" i="2"/>
  <c r="DE58" i="2"/>
  <c r="DD534" i="2"/>
  <c r="DE134" i="2"/>
  <c r="DD145" i="2"/>
  <c r="DD107" i="2"/>
  <c r="DE378" i="2"/>
  <c r="DF378" i="2" s="1"/>
  <c r="DE439" i="2"/>
  <c r="DE529" i="2"/>
  <c r="DD560" i="2"/>
  <c r="DD377" i="2"/>
  <c r="DF377" i="2" s="1"/>
  <c r="DE184" i="2"/>
  <c r="DD320" i="2"/>
  <c r="DD364" i="2"/>
  <c r="DD76" i="2"/>
  <c r="DF76" i="2" s="1"/>
  <c r="DD490" i="2"/>
  <c r="DF490" i="2" s="1"/>
  <c r="DD134" i="2"/>
  <c r="DE209" i="2"/>
  <c r="DE216" i="2"/>
  <c r="DE236" i="2"/>
  <c r="DE520" i="2"/>
  <c r="DD425" i="2"/>
  <c r="DD547" i="2"/>
  <c r="DD149" i="2"/>
  <c r="DE382" i="2"/>
  <c r="DD123" i="2"/>
  <c r="DE401" i="2"/>
  <c r="DE206" i="2"/>
  <c r="DD439" i="2"/>
  <c r="DF439" i="2" s="1"/>
  <c r="DE545" i="2"/>
  <c r="DD554" i="2"/>
  <c r="DD529" i="2"/>
  <c r="DF529" i="2" s="1"/>
  <c r="DE333" i="2"/>
  <c r="DE465" i="2"/>
  <c r="DE221" i="2"/>
  <c r="DE372" i="2"/>
  <c r="DD186" i="2"/>
  <c r="DF186" i="2" s="1"/>
  <c r="DD229" i="2"/>
  <c r="DD545" i="2"/>
  <c r="DD353" i="2"/>
  <c r="DE149" i="2"/>
  <c r="DD151" i="2"/>
  <c r="DD20" i="2"/>
  <c r="DF20" i="2" s="1"/>
  <c r="DD300" i="2"/>
  <c r="DF300" i="2" s="1"/>
  <c r="DE347" i="2"/>
  <c r="DE300" i="2"/>
  <c r="DE371" i="2"/>
  <c r="DD109" i="2"/>
  <c r="DD430" i="2"/>
  <c r="DD505" i="2"/>
  <c r="DE331" i="2"/>
  <c r="R11" i="3"/>
  <c r="DD410" i="2"/>
  <c r="DE183" i="2"/>
  <c r="DE540" i="2"/>
  <c r="DE502" i="2"/>
  <c r="DD98" i="2"/>
  <c r="DD258" i="2"/>
  <c r="DE119" i="2"/>
  <c r="DE415" i="2"/>
  <c r="DE63" i="2"/>
  <c r="DD482" i="2"/>
  <c r="DE489" i="2"/>
  <c r="DE531" i="2"/>
  <c r="DD383" i="2"/>
  <c r="DE434" i="2"/>
  <c r="DD26" i="2"/>
  <c r="DD407" i="2"/>
  <c r="DD329" i="2"/>
  <c r="M11" i="3"/>
  <c r="DE321" i="2"/>
  <c r="DE327" i="2"/>
  <c r="DD533" i="2"/>
  <c r="DD363" i="2"/>
  <c r="DD537" i="2"/>
  <c r="DF537" i="2" s="1"/>
  <c r="DE62" i="2"/>
  <c r="DD255" i="2"/>
  <c r="DF255" i="2" s="1"/>
  <c r="DE169" i="2"/>
  <c r="DE344" i="2"/>
  <c r="DE191" i="2"/>
  <c r="DD475" i="2"/>
  <c r="DD376" i="2"/>
  <c r="H12" i="3"/>
  <c r="DD67" i="2"/>
  <c r="DE68" i="2"/>
  <c r="DE232" i="2"/>
  <c r="DE450" i="2"/>
  <c r="DE74" i="2"/>
  <c r="DE7" i="2"/>
  <c r="G11" i="3"/>
  <c r="DD287" i="2"/>
  <c r="DF287" i="2" s="1"/>
  <c r="DE248" i="2"/>
  <c r="DE561" i="2"/>
  <c r="DD552" i="2"/>
  <c r="DE103" i="2"/>
  <c r="DD122" i="2"/>
  <c r="DE291" i="2"/>
  <c r="DE368" i="2"/>
  <c r="DE179" i="2"/>
  <c r="DE367" i="2"/>
  <c r="DE466" i="2"/>
  <c r="DE492" i="2"/>
  <c r="DE281" i="2"/>
  <c r="O7" i="3"/>
  <c r="DE513" i="2"/>
  <c r="DE379" i="2"/>
  <c r="DE479" i="2"/>
  <c r="DE267" i="2"/>
  <c r="DE97" i="2"/>
  <c r="DD46" i="2"/>
  <c r="DD72" i="2"/>
  <c r="DF72" i="2" s="1"/>
  <c r="DD31" i="2"/>
  <c r="DD64" i="2"/>
  <c r="DE421" i="2"/>
  <c r="DD137" i="2"/>
  <c r="DE538" i="2"/>
  <c r="DD199" i="2"/>
  <c r="DE355" i="2"/>
  <c r="DE307" i="2"/>
  <c r="DE130" i="2"/>
  <c r="DD460" i="2"/>
  <c r="DE404" i="2"/>
  <c r="DD148" i="2"/>
  <c r="DF148" i="2" s="1"/>
  <c r="DD146" i="2"/>
  <c r="DF146" i="2" s="1"/>
  <c r="DD433" i="2"/>
  <c r="DF433" i="2" s="1"/>
  <c r="DE142" i="2"/>
  <c r="DE34" i="2"/>
  <c r="DE310" i="2"/>
  <c r="DE264" i="2"/>
  <c r="DD261" i="2"/>
  <c r="DE414" i="2"/>
  <c r="DE524" i="2"/>
  <c r="DE458" i="2"/>
  <c r="DD413" i="2"/>
  <c r="DE430" i="2"/>
  <c r="DE505" i="2"/>
  <c r="DD331" i="2"/>
  <c r="DF331" i="2" s="1"/>
  <c r="R6" i="3"/>
  <c r="DE410" i="2"/>
  <c r="DD183" i="2"/>
  <c r="DF183" i="2" s="1"/>
  <c r="DD540" i="2"/>
  <c r="DF540" i="2" s="1"/>
  <c r="DD502" i="2"/>
  <c r="DF502" i="2" s="1"/>
  <c r="DE98" i="2"/>
  <c r="DE258" i="2"/>
  <c r="DD119" i="2"/>
  <c r="DD415" i="2"/>
  <c r="DD63" i="2"/>
  <c r="DE482" i="2"/>
  <c r="DD489" i="2"/>
  <c r="DD531" i="2"/>
  <c r="DF531" i="2" s="1"/>
  <c r="DE383" i="2"/>
  <c r="DD434" i="2"/>
  <c r="DF434" i="2" s="1"/>
  <c r="DE26" i="2"/>
  <c r="DE407" i="2"/>
  <c r="DE329" i="2"/>
  <c r="M6" i="3"/>
  <c r="DD321" i="2"/>
  <c r="DF321" i="2" s="1"/>
  <c r="DD327" i="2"/>
  <c r="DF327" i="2" s="1"/>
  <c r="DE533" i="2"/>
  <c r="DE363" i="2"/>
  <c r="DE537" i="2"/>
  <c r="DD62" i="2"/>
  <c r="DE255" i="2"/>
  <c r="DD169" i="2"/>
  <c r="DD344" i="2"/>
  <c r="DD191" i="2"/>
  <c r="DF191" i="2" s="1"/>
  <c r="DE475" i="2"/>
  <c r="DE376" i="2"/>
  <c r="H7" i="3"/>
  <c r="DE67" i="2"/>
  <c r="DD68" i="2"/>
  <c r="DF68" i="2" s="1"/>
  <c r="DD232" i="2"/>
  <c r="DF232" i="2" s="1"/>
  <c r="DD450" i="2"/>
  <c r="DF450" i="2" s="1"/>
  <c r="DD74" i="2"/>
  <c r="DF74" i="2" s="1"/>
  <c r="DD7" i="2"/>
  <c r="G6" i="3"/>
  <c r="DE287" i="2"/>
  <c r="DD248" i="2"/>
  <c r="DD561" i="2"/>
  <c r="DE552" i="2"/>
  <c r="DD103" i="2"/>
  <c r="DE122" i="2"/>
  <c r="DD291" i="2"/>
  <c r="DD368" i="2"/>
  <c r="DF368" i="2" s="1"/>
  <c r="DD179" i="2"/>
  <c r="DF179" i="2" s="1"/>
  <c r="DD367" i="2"/>
  <c r="DF367" i="2" s="1"/>
  <c r="DD466" i="2"/>
  <c r="DF466" i="2" s="1"/>
  <c r="DD492" i="2"/>
  <c r="DF492" i="2" s="1"/>
  <c r="DD281" i="2"/>
  <c r="DF281" i="2" s="1"/>
  <c r="O12" i="3"/>
  <c r="DD513" i="2"/>
  <c r="DF513" i="2" s="1"/>
  <c r="DD379" i="2"/>
  <c r="DD479" i="2"/>
  <c r="DD267" i="2"/>
  <c r="DD97" i="2"/>
  <c r="DE46" i="2"/>
  <c r="DE72" i="2"/>
  <c r="DE31" i="2"/>
  <c r="DE64" i="2"/>
  <c r="DD421" i="2"/>
  <c r="DF421" i="2" s="1"/>
  <c r="DE137" i="2"/>
  <c r="DD538" i="2"/>
  <c r="DF538" i="2" s="1"/>
  <c r="DE199" i="2"/>
  <c r="DD355" i="2"/>
  <c r="DF355" i="2" s="1"/>
  <c r="DD307" i="2"/>
  <c r="DF307" i="2" s="1"/>
  <c r="DD130" i="2"/>
  <c r="DF130" i="2" s="1"/>
  <c r="DE460" i="2"/>
  <c r="DD404" i="2"/>
  <c r="DE148" i="2"/>
  <c r="DE146" i="2"/>
  <c r="DE433" i="2"/>
  <c r="DD142" i="2"/>
  <c r="DD34" i="2"/>
  <c r="DD310" i="2"/>
  <c r="DF310" i="2" s="1"/>
  <c r="DD264" i="2"/>
  <c r="DE261" i="2"/>
  <c r="DD414" i="2"/>
  <c r="DF414" i="2" s="1"/>
  <c r="DD524" i="2"/>
  <c r="DF524" i="2" s="1"/>
  <c r="DD423" i="2"/>
  <c r="DD435" i="2"/>
  <c r="DE395" i="2"/>
  <c r="DD499" i="2"/>
  <c r="DF499" i="2" s="1"/>
  <c r="DD345" i="2"/>
  <c r="DE483" i="2"/>
  <c r="DD473" i="2"/>
  <c r="DD78" i="2"/>
  <c r="DD81" i="2"/>
  <c r="DE83" i="2"/>
  <c r="DD428" i="2"/>
  <c r="DD523" i="2"/>
  <c r="DD65" i="2"/>
  <c r="DD162" i="2"/>
  <c r="DE18" i="2"/>
  <c r="DE150" i="2"/>
  <c r="DD399" i="2"/>
  <c r="DE296" i="2"/>
  <c r="DD549" i="2"/>
  <c r="DD491" i="2"/>
  <c r="DF491" i="2" s="1"/>
  <c r="DD220" i="2"/>
  <c r="DD57" i="2"/>
  <c r="DE234" i="2"/>
  <c r="DD163" i="2"/>
  <c r="DD91" i="2"/>
  <c r="DE47" i="2"/>
  <c r="DD112" i="2"/>
  <c r="DD335" i="2"/>
  <c r="DE222" i="2"/>
  <c r="DE111" i="2"/>
  <c r="DD457" i="2"/>
  <c r="DD272" i="2"/>
  <c r="DD514" i="2"/>
  <c r="DE488" i="2"/>
  <c r="DE525" i="2"/>
  <c r="DD369" i="2"/>
  <c r="DF369" i="2" s="1"/>
  <c r="DE413" i="2"/>
  <c r="DE263" i="2"/>
  <c r="DE387" i="2"/>
  <c r="DE539" i="2"/>
  <c r="DE246" i="2"/>
  <c r="DE392" i="2"/>
  <c r="DD117" i="2"/>
  <c r="DD203" i="2"/>
  <c r="DE109" i="2"/>
  <c r="DD532" i="2"/>
  <c r="DE16" i="2"/>
  <c r="DE218" i="2"/>
  <c r="DE266" i="2"/>
  <c r="DD241" i="2"/>
  <c r="DF241" i="2" s="1"/>
  <c r="DE494" i="2"/>
  <c r="DD451" i="2"/>
  <c r="DF451" i="2" s="1"/>
  <c r="DE293" i="2"/>
  <c r="DE105" i="2"/>
  <c r="DD420" i="2"/>
  <c r="Q12" i="3"/>
  <c r="DE403" i="2"/>
  <c r="DE507" i="2"/>
  <c r="DE170" i="2"/>
  <c r="DE152" i="2"/>
  <c r="DD155" i="2"/>
  <c r="DE312" i="2"/>
  <c r="DE374" i="2"/>
  <c r="DE254" i="2"/>
  <c r="DE50" i="2"/>
  <c r="DE10" i="2"/>
  <c r="DE380" i="2"/>
  <c r="DD12" i="2"/>
  <c r="DF12" i="2" s="1"/>
  <c r="DD108" i="2"/>
  <c r="DD129" i="2"/>
  <c r="DD288" i="2"/>
  <c r="DE298" i="2"/>
  <c r="DD38" i="2"/>
  <c r="DD48" i="2"/>
  <c r="DD324" i="2"/>
  <c r="DE279" i="2"/>
  <c r="I12" i="3"/>
  <c r="DE481" i="2"/>
  <c r="DD121" i="2"/>
  <c r="DF121" i="2" s="1"/>
  <c r="DE54" i="2"/>
  <c r="DD417" i="2"/>
  <c r="DF417" i="2" s="1"/>
  <c r="DD260" i="2"/>
  <c r="DF260" i="2" s="1"/>
  <c r="DD237" i="2"/>
  <c r="DF237" i="2" s="1"/>
  <c r="DD236" i="2"/>
  <c r="DF236" i="2" s="1"/>
  <c r="DE544" i="2"/>
  <c r="DD389" i="2"/>
  <c r="DE336" i="2"/>
  <c r="DE365" i="2"/>
  <c r="P7" i="3"/>
  <c r="DD520" i="2"/>
  <c r="DF520" i="2" s="1"/>
  <c r="DE131" i="2"/>
  <c r="DE504" i="2"/>
  <c r="K12" i="3"/>
  <c r="DD211" i="2"/>
  <c r="DE294" i="2"/>
  <c r="DE558" i="2"/>
  <c r="DD357" i="2"/>
  <c r="DE528" i="2"/>
  <c r="DD305" i="2"/>
  <c r="DD408" i="2"/>
  <c r="DE286" i="2"/>
  <c r="DE143" i="2"/>
  <c r="DD304" i="2"/>
  <c r="DD361" i="2"/>
  <c r="DE210" i="2"/>
  <c r="DD464" i="2"/>
  <c r="DD391" i="2"/>
  <c r="DE543" i="2"/>
  <c r="DE322" i="2"/>
  <c r="R7" i="3"/>
  <c r="DE315" i="2"/>
  <c r="DE280" i="2"/>
  <c r="DE95" i="2"/>
  <c r="DE151" i="2"/>
  <c r="DF151" i="2" s="1"/>
  <c r="DD231" i="2"/>
  <c r="DF231" i="2" s="1"/>
  <c r="J6" i="3"/>
  <c r="DE194" i="2"/>
  <c r="DE251" i="2"/>
  <c r="DD400" i="2"/>
  <c r="DE80" i="2"/>
  <c r="DD61" i="2"/>
  <c r="DE227" i="2"/>
  <c r="DD332" i="2"/>
  <c r="DD225" i="2"/>
  <c r="DE416" i="2"/>
  <c r="DD366" i="2"/>
  <c r="DE235" i="2"/>
  <c r="DE172" i="2"/>
  <c r="DE423" i="2"/>
  <c r="DD101" i="2"/>
  <c r="DF101" i="2" s="1"/>
  <c r="DE106" i="2"/>
  <c r="DE535" i="2"/>
  <c r="DE499" i="2"/>
  <c r="DE345" i="2"/>
  <c r="DE523" i="2"/>
  <c r="DE491" i="2"/>
  <c r="DE400" i="2"/>
  <c r="DE292" i="2"/>
  <c r="DF292" i="2" s="1"/>
  <c r="DE61" i="2"/>
  <c r="DD84" i="2"/>
  <c r="DD325" i="2"/>
  <c r="DD447" i="2"/>
  <c r="DF447" i="2" s="1"/>
  <c r="DD427" i="2"/>
  <c r="DF427" i="2" s="1"/>
  <c r="DE366" i="2"/>
  <c r="DD230" i="2"/>
  <c r="DD172" i="2"/>
  <c r="DE101" i="2"/>
  <c r="DD441" i="2"/>
  <c r="DE462" i="2"/>
  <c r="DE369" i="2"/>
  <c r="DD246" i="2"/>
  <c r="DF246" i="2" s="1"/>
  <c r="DD16" i="2"/>
  <c r="DD152" i="2"/>
  <c r="DF152" i="2" s="1"/>
  <c r="DD312" i="2"/>
  <c r="DD374" i="2"/>
  <c r="DF374" i="2" s="1"/>
  <c r="DD50" i="2"/>
  <c r="DD10" i="2"/>
  <c r="DE108" i="2"/>
  <c r="DE288" i="2"/>
  <c r="DD298" i="2"/>
  <c r="DF298" i="2" s="1"/>
  <c r="DE38" i="2"/>
  <c r="DE48" i="2"/>
  <c r="DE324" i="2"/>
  <c r="DD279" i="2"/>
  <c r="DF279" i="2" s="1"/>
  <c r="DD481" i="2"/>
  <c r="DE121" i="2"/>
  <c r="DE237" i="2"/>
  <c r="DD544" i="2"/>
  <c r="DE389" i="2"/>
  <c r="DD336" i="2"/>
  <c r="DF336" i="2" s="1"/>
  <c r="DD365" i="2"/>
  <c r="K7" i="3"/>
  <c r="DE211" i="2"/>
  <c r="DD294" i="2"/>
  <c r="DF294" i="2" s="1"/>
  <c r="DE357" i="2"/>
  <c r="DD528" i="2"/>
  <c r="DF528" i="2" s="1"/>
  <c r="DE305" i="2"/>
  <c r="DE408" i="2"/>
  <c r="DD286" i="2"/>
  <c r="DD143" i="2"/>
  <c r="DF143" i="2" s="1"/>
  <c r="DE304" i="2"/>
  <c r="DD110" i="2"/>
  <c r="DD496" i="2"/>
  <c r="DE318" i="2"/>
  <c r="DE354" i="2"/>
  <c r="DE302" i="2"/>
  <c r="DE438" i="2"/>
  <c r="DE124" i="2"/>
  <c r="DD147" i="2"/>
  <c r="DE474" i="2"/>
  <c r="DD125" i="2"/>
  <c r="DE471" i="2"/>
  <c r="DD412" i="2"/>
  <c r="DD319" i="2"/>
  <c r="DD270" i="2"/>
  <c r="DE228" i="2"/>
  <c r="DD259" i="2"/>
  <c r="DE334" i="2"/>
  <c r="DE340" i="2"/>
  <c r="P6" i="3"/>
  <c r="DD158" i="2"/>
  <c r="DE23" i="2"/>
  <c r="DE297" i="2"/>
  <c r="DE282" i="2"/>
  <c r="DE515" i="2"/>
  <c r="DE265" i="2"/>
  <c r="DE429" i="2"/>
  <c r="DE511" i="2"/>
  <c r="DE35" i="2"/>
  <c r="DD90" i="2"/>
  <c r="DE132" i="2"/>
  <c r="DE120" i="2"/>
  <c r="DE508" i="2"/>
  <c r="DD510" i="2"/>
  <c r="DD352" i="2"/>
  <c r="DD566" i="2"/>
  <c r="DD196" i="2"/>
  <c r="DE274" i="2"/>
  <c r="DD468" i="2"/>
  <c r="DF468" i="2" s="1"/>
  <c r="DE224" i="2"/>
  <c r="DD60" i="2"/>
  <c r="DD356" i="2"/>
  <c r="DE498" i="2"/>
  <c r="DE44" i="2"/>
  <c r="DE432" i="2"/>
  <c r="L6" i="3"/>
  <c r="DD213" i="2"/>
  <c r="Q6" i="3"/>
  <c r="DE157" i="2"/>
  <c r="DD197" i="2"/>
  <c r="DD455" i="2"/>
  <c r="DD187" i="2"/>
  <c r="DD386" i="2"/>
  <c r="DE362" i="2"/>
  <c r="DE328" i="2"/>
  <c r="DE456" i="2"/>
  <c r="DD443" i="2"/>
  <c r="DD14" i="2"/>
  <c r="DE418" i="2"/>
  <c r="DE192" i="2"/>
  <c r="DD394" i="2"/>
  <c r="DE313" i="2"/>
  <c r="DE214" i="2"/>
  <c r="DE156" i="2"/>
  <c r="DD276" i="2"/>
  <c r="DD118" i="2"/>
  <c r="DE308" i="2"/>
  <c r="DE512" i="2"/>
  <c r="DE75" i="2"/>
  <c r="DE556" i="2"/>
  <c r="DD351" i="2"/>
  <c r="DF351" i="2" s="1"/>
  <c r="DD543" i="2"/>
  <c r="DF545" i="2"/>
  <c r="DE76" i="2"/>
  <c r="R12" i="3"/>
  <c r="DD308" i="2"/>
  <c r="DE440" i="2"/>
  <c r="DD207" i="2"/>
  <c r="DD372" i="2"/>
  <c r="DF372" i="2" s="1"/>
  <c r="DE534" i="2"/>
  <c r="DF534" i="2" s="1"/>
  <c r="DD512" i="2"/>
  <c r="DF512" i="2" s="1"/>
  <c r="DE107" i="2"/>
  <c r="DF107" i="2" s="1"/>
  <c r="DD113" i="2"/>
  <c r="DD51" i="2"/>
  <c r="DF51" i="2" s="1"/>
  <c r="DE229" i="2"/>
  <c r="DF229" i="2" s="1"/>
  <c r="DD347" i="2"/>
  <c r="DF347" i="2" s="1"/>
  <c r="DE351" i="2"/>
  <c r="DD242" i="2"/>
  <c r="DF242" i="2" s="1"/>
  <c r="DD59" i="2"/>
  <c r="DE257" i="2"/>
  <c r="DD458" i="2"/>
  <c r="DF458" i="2" s="1"/>
  <c r="DD87" i="2"/>
  <c r="DE427" i="2"/>
  <c r="DD385" i="2"/>
  <c r="DE37" i="2"/>
  <c r="DE230" i="2"/>
  <c r="DD395" i="2"/>
  <c r="DD483" i="2"/>
  <c r="DE399" i="2"/>
  <c r="DD296" i="2"/>
  <c r="DF296" i="2" s="1"/>
  <c r="DD47" i="2"/>
  <c r="DE59" i="2"/>
  <c r="DE87" i="2"/>
  <c r="DD227" i="2"/>
  <c r="DF227" i="2" s="1"/>
  <c r="DD37" i="2"/>
  <c r="DF37" i="2" s="1"/>
  <c r="N11" i="3"/>
  <c r="DD106" i="2"/>
  <c r="DE117" i="2"/>
  <c r="DE203" i="2"/>
  <c r="DE532" i="2"/>
  <c r="DD218" i="2"/>
  <c r="DD266" i="2"/>
  <c r="DE241" i="2"/>
  <c r="DD494" i="2"/>
  <c r="DE451" i="2"/>
  <c r="DD293" i="2"/>
  <c r="DF293" i="2" s="1"/>
  <c r="DD105" i="2"/>
  <c r="DE420" i="2"/>
  <c r="DD403" i="2"/>
  <c r="DD507" i="2"/>
  <c r="DF507" i="2" s="1"/>
  <c r="DD170" i="2"/>
  <c r="DF170" i="2" s="1"/>
  <c r="DE155" i="2"/>
  <c r="DD254" i="2"/>
  <c r="DD380" i="2"/>
  <c r="DF380" i="2" s="1"/>
  <c r="DE12" i="2"/>
  <c r="DE129" i="2"/>
  <c r="I7" i="3"/>
  <c r="DE417" i="2"/>
  <c r="DE260" i="2"/>
  <c r="P12" i="3"/>
  <c r="DD131" i="2"/>
  <c r="DF131" i="2" s="1"/>
  <c r="DD504" i="2"/>
  <c r="DF504" i="2" s="1"/>
  <c r="DD558" i="2"/>
  <c r="DE361" i="2"/>
  <c r="DD210" i="2"/>
  <c r="DE464" i="2"/>
  <c r="DE391" i="2"/>
  <c r="DE200" i="2"/>
  <c r="DE160" i="2"/>
  <c r="DE290" i="2"/>
  <c r="DE360" i="2"/>
  <c r="DD200" i="2"/>
  <c r="DD160" i="2"/>
  <c r="DE110" i="2"/>
  <c r="DD290" i="2"/>
  <c r="DE496" i="2"/>
  <c r="DD318" i="2"/>
  <c r="DF318" i="2" s="1"/>
  <c r="DD354" i="2"/>
  <c r="DF354" i="2" s="1"/>
  <c r="DD360" i="2"/>
  <c r="DD302" i="2"/>
  <c r="DD438" i="2"/>
  <c r="DD124" i="2"/>
  <c r="DE147" i="2"/>
  <c r="DD474" i="2"/>
  <c r="DE125" i="2"/>
  <c r="DD471" i="2"/>
  <c r="DE412" i="2"/>
  <c r="DE319" i="2"/>
  <c r="DE270" i="2"/>
  <c r="DD228" i="2"/>
  <c r="DF228" i="2" s="1"/>
  <c r="DE259" i="2"/>
  <c r="DD334" i="2"/>
  <c r="DF334" i="2" s="1"/>
  <c r="DD340" i="2"/>
  <c r="DF340" i="2" s="1"/>
  <c r="P11" i="3"/>
  <c r="DE158" i="2"/>
  <c r="DD23" i="2"/>
  <c r="DD297" i="2"/>
  <c r="DD282" i="2"/>
  <c r="DD515" i="2"/>
  <c r="DD265" i="2"/>
  <c r="DD429" i="2"/>
  <c r="DD511" i="2"/>
  <c r="DD35" i="2"/>
  <c r="DE90" i="2"/>
  <c r="DD132" i="2"/>
  <c r="DD120" i="2"/>
  <c r="DF120" i="2" s="1"/>
  <c r="DD508" i="2"/>
  <c r="DF508" i="2" s="1"/>
  <c r="DE510" i="2"/>
  <c r="DE352" i="2"/>
  <c r="DE566" i="2"/>
  <c r="DE196" i="2"/>
  <c r="DD274" i="2"/>
  <c r="DE468" i="2"/>
  <c r="DD224" i="2"/>
  <c r="DE60" i="2"/>
  <c r="DE356" i="2"/>
  <c r="DD498" i="2"/>
  <c r="DD44" i="2"/>
  <c r="DD432" i="2"/>
  <c r="L11" i="3"/>
  <c r="DE213" i="2"/>
  <c r="Q11" i="3"/>
  <c r="Q13" i="3" s="1"/>
  <c r="DD157" i="2"/>
  <c r="DF157" i="2" s="1"/>
  <c r="DE197" i="2"/>
  <c r="DE455" i="2"/>
  <c r="DE187" i="2"/>
  <c r="DE386" i="2"/>
  <c r="DD362" i="2"/>
  <c r="DD328" i="2"/>
  <c r="DD456" i="2"/>
  <c r="DE443" i="2"/>
  <c r="DE14" i="2"/>
  <c r="DD418" i="2"/>
  <c r="DD192" i="2"/>
  <c r="DE394" i="2"/>
  <c r="DD313" i="2"/>
  <c r="DD214" i="2"/>
  <c r="DD156" i="2"/>
  <c r="DE276" i="2"/>
  <c r="DD462" i="2"/>
  <c r="DF462" i="2" s="1"/>
  <c r="DD387" i="2"/>
  <c r="DF387" i="2" s="1"/>
  <c r="DD141" i="2"/>
  <c r="DF141" i="2" s="1"/>
  <c r="DE53" i="2"/>
  <c r="DE22" i="2"/>
  <c r="DE553" i="2"/>
  <c r="DD370" i="2"/>
  <c r="DF370" i="2" s="1"/>
  <c r="DE188" i="2"/>
  <c r="L7" i="3"/>
  <c r="DD485" i="2"/>
  <c r="DE299" i="2"/>
  <c r="DD452" i="2"/>
  <c r="DE238" i="2"/>
  <c r="DE181" i="2"/>
  <c r="DD89" i="2"/>
  <c r="DD127" i="2"/>
  <c r="DE245" i="2"/>
  <c r="DE551" i="2"/>
  <c r="DE337" i="2"/>
  <c r="DD278" i="2"/>
  <c r="DE555" i="2"/>
  <c r="DD469" i="2"/>
  <c r="DD548" i="2"/>
  <c r="DF548" i="2" s="1"/>
  <c r="DE176" i="2"/>
  <c r="H11" i="3"/>
  <c r="H13" i="3" s="1"/>
  <c r="DE139" i="2"/>
  <c r="DE244" i="2"/>
  <c r="DE66" i="2"/>
  <c r="DE30" i="2"/>
  <c r="DD8" i="2"/>
  <c r="DE202" i="2"/>
  <c r="DD289" i="2"/>
  <c r="M7" i="3"/>
  <c r="DE240" i="2"/>
  <c r="DE349" i="2"/>
  <c r="DE506" i="2"/>
  <c r="DE82" i="2"/>
  <c r="DE21" i="2"/>
  <c r="DD348" i="2"/>
  <c r="DF348" i="2" s="1"/>
  <c r="DE480" i="2"/>
  <c r="DD271" i="2"/>
  <c r="DD9" i="2"/>
  <c r="DE463" i="2"/>
  <c r="DE28" i="2"/>
  <c r="DE373" i="2"/>
  <c r="DD243" i="2"/>
  <c r="DE396" i="2"/>
  <c r="N12" i="3"/>
  <c r="DE43" i="2"/>
  <c r="DD284" i="2"/>
  <c r="DE233" i="2"/>
  <c r="DE195" i="2"/>
  <c r="DE425" i="2"/>
  <c r="DF425" i="2" s="1"/>
  <c r="DE549" i="2"/>
  <c r="DD488" i="2"/>
  <c r="DD263" i="2"/>
  <c r="DF263" i="2" s="1"/>
  <c r="DD22" i="2"/>
  <c r="DD553" i="2"/>
  <c r="DE370" i="2"/>
  <c r="DD188" i="2"/>
  <c r="L12" i="3"/>
  <c r="DE485" i="2"/>
  <c r="DD299" i="2"/>
  <c r="DE452" i="2"/>
  <c r="DD238" i="2"/>
  <c r="DF238" i="2" s="1"/>
  <c r="DD181" i="2"/>
  <c r="DF181" i="2" s="1"/>
  <c r="DE89" i="2"/>
  <c r="DE127" i="2"/>
  <c r="DD245" i="2"/>
  <c r="DD551" i="2"/>
  <c r="DD337" i="2"/>
  <c r="DE278" i="2"/>
  <c r="DD555" i="2"/>
  <c r="DE469" i="2"/>
  <c r="DE548" i="2"/>
  <c r="DD176" i="2"/>
  <c r="H6" i="3"/>
  <c r="DD139" i="2"/>
  <c r="DD244" i="2"/>
  <c r="DD66" i="2"/>
  <c r="DF66" i="2" s="1"/>
  <c r="DD30" i="2"/>
  <c r="DF30" i="2" s="1"/>
  <c r="DE8" i="2"/>
  <c r="DD202" i="2"/>
  <c r="DE289" i="2"/>
  <c r="M12" i="3"/>
  <c r="DD240" i="2"/>
  <c r="DD349" i="2"/>
  <c r="DD506" i="2"/>
  <c r="DF506" i="2" s="1"/>
  <c r="DD82" i="2"/>
  <c r="DD21" i="2"/>
  <c r="DF21" i="2" s="1"/>
  <c r="DE348" i="2"/>
  <c r="DD480" i="2"/>
  <c r="DE271" i="2"/>
  <c r="DE9" i="2"/>
  <c r="DD463" i="2"/>
  <c r="DD28" i="2"/>
  <c r="DF28" i="2" s="1"/>
  <c r="DD373" i="2"/>
  <c r="DF373" i="2" s="1"/>
  <c r="DE243" i="2"/>
  <c r="DD396" i="2"/>
  <c r="N7" i="3"/>
  <c r="DD43" i="2"/>
  <c r="DE284" i="2"/>
  <c r="DD233" i="2"/>
  <c r="DD195" i="2"/>
  <c r="DF195" i="2" s="1"/>
  <c r="DE262" i="2"/>
  <c r="DD49" i="2"/>
  <c r="DD185" i="2"/>
  <c r="DD527" i="2"/>
  <c r="DD138" i="2"/>
  <c r="DD198" i="2"/>
  <c r="DE40" i="2"/>
  <c r="DD516" i="2"/>
  <c r="DF516" i="2" s="1"/>
  <c r="DE41" i="2"/>
  <c r="DE102" i="2"/>
  <c r="DE252" i="2"/>
  <c r="DE350" i="2"/>
  <c r="O6" i="3"/>
  <c r="O8" i="3" s="1"/>
  <c r="DE338" i="2"/>
  <c r="DD182" i="2"/>
  <c r="DE32" i="2"/>
  <c r="DE359" i="2"/>
  <c r="DD546" i="2"/>
  <c r="DF546" i="2" s="1"/>
  <c r="DE256" i="2"/>
  <c r="DE519" i="2"/>
  <c r="DE497" i="2"/>
  <c r="DE453" i="2"/>
  <c r="DE461" i="2"/>
  <c r="DD295" i="2"/>
  <c r="DE398" i="2"/>
  <c r="DD542" i="2"/>
  <c r="DE390" i="2"/>
  <c r="DE424" i="2"/>
  <c r="DD470" i="2"/>
  <c r="DD397" i="2"/>
  <c r="DE437" i="2"/>
  <c r="DE166" i="2"/>
  <c r="DD190" i="2"/>
  <c r="DD201" i="2"/>
  <c r="DE478" i="2"/>
  <c r="DD79" i="2"/>
  <c r="DE316" i="2"/>
  <c r="DD495" i="2"/>
  <c r="DE283" i="2"/>
  <c r="DE52" i="2"/>
  <c r="DE140" i="2"/>
  <c r="I6" i="3"/>
  <c r="I8" i="3" s="1"/>
  <c r="DD431" i="2"/>
  <c r="DE445" i="2"/>
  <c r="DD205" i="2"/>
  <c r="DD128" i="2"/>
  <c r="DD448" i="2"/>
  <c r="K11" i="3"/>
  <c r="K13" i="3" s="1"/>
  <c r="DE467" i="2"/>
  <c r="DD530" i="2"/>
  <c r="DE323" i="2"/>
  <c r="DD174" i="2"/>
  <c r="DD303" i="2"/>
  <c r="DE522" i="2"/>
  <c r="DE11" i="2"/>
  <c r="DD422" i="2"/>
  <c r="DD126" i="2"/>
  <c r="DE550" i="2"/>
  <c r="DD536" i="2"/>
  <c r="DD189" i="2"/>
  <c r="DD171" i="2"/>
  <c r="DE212" i="2"/>
  <c r="DE436" i="2"/>
  <c r="DE253" i="2"/>
  <c r="DE71" i="2"/>
  <c r="DD477" i="2"/>
  <c r="DD223" i="2"/>
  <c r="DD509" i="2"/>
  <c r="J12" i="3"/>
  <c r="DE42" i="2"/>
  <c r="DE204" i="2"/>
  <c r="DE114" i="2"/>
  <c r="DD388" i="2"/>
  <c r="DE178" i="2"/>
  <c r="DD557" i="2"/>
  <c r="DE20" i="2"/>
  <c r="DD36" i="2"/>
  <c r="O11" i="3"/>
  <c r="O13" i="3" s="1"/>
  <c r="DD338" i="2"/>
  <c r="DF338" i="2" s="1"/>
  <c r="DE182" i="2"/>
  <c r="DD32" i="2"/>
  <c r="DD359" i="2"/>
  <c r="DF359" i="2" s="1"/>
  <c r="DE546" i="2"/>
  <c r="DD256" i="2"/>
  <c r="DF256" i="2" s="1"/>
  <c r="DD519" i="2"/>
  <c r="DF519" i="2" s="1"/>
  <c r="DD497" i="2"/>
  <c r="DF497" i="2" s="1"/>
  <c r="DD453" i="2"/>
  <c r="DF453" i="2" s="1"/>
  <c r="DD461" i="2"/>
  <c r="DF461" i="2" s="1"/>
  <c r="DD398" i="2"/>
  <c r="DF398" i="2" s="1"/>
  <c r="DE542" i="2"/>
  <c r="DD390" i="2"/>
  <c r="DF390" i="2" s="1"/>
  <c r="DD424" i="2"/>
  <c r="DF424" i="2" s="1"/>
  <c r="DE470" i="2"/>
  <c r="DE397" i="2"/>
  <c r="DD437" i="2"/>
  <c r="DF437" i="2" s="1"/>
  <c r="DD166" i="2"/>
  <c r="DE190" i="2"/>
  <c r="DE201" i="2"/>
  <c r="DD478" i="2"/>
  <c r="DF478" i="2" s="1"/>
  <c r="DE79" i="2"/>
  <c r="DD316" i="2"/>
  <c r="DF316" i="2" s="1"/>
  <c r="DE495" i="2"/>
  <c r="DD283" i="2"/>
  <c r="DD52" i="2"/>
  <c r="DF52" i="2" s="1"/>
  <c r="DD140" i="2"/>
  <c r="DF140" i="2" s="1"/>
  <c r="I11" i="3"/>
  <c r="I13" i="3" s="1"/>
  <c r="DE431" i="2"/>
  <c r="DD445" i="2"/>
  <c r="DF445" i="2" s="1"/>
  <c r="DE205" i="2"/>
  <c r="DE128" i="2"/>
  <c r="DE448" i="2"/>
  <c r="K6" i="3"/>
  <c r="K8" i="3" s="1"/>
  <c r="DD467" i="2"/>
  <c r="DF467" i="2" s="1"/>
  <c r="DE530" i="2"/>
  <c r="DD323" i="2"/>
  <c r="DF323" i="2" s="1"/>
  <c r="DE174" i="2"/>
  <c r="DE303" i="2"/>
  <c r="DD522" i="2"/>
  <c r="DF522" i="2" s="1"/>
  <c r="DD11" i="2"/>
  <c r="DF11" i="2" s="1"/>
  <c r="DE422" i="2"/>
  <c r="DE126" i="2"/>
  <c r="DD550" i="2"/>
  <c r="DF550" i="2" s="1"/>
  <c r="DE536" i="2"/>
  <c r="DE189" i="2"/>
  <c r="DE171" i="2"/>
  <c r="DD212" i="2"/>
  <c r="DD436" i="2"/>
  <c r="DF436" i="2" s="1"/>
  <c r="DD253" i="2"/>
  <c r="DF253" i="2" s="1"/>
  <c r="DD71" i="2"/>
  <c r="DF71" i="2" s="1"/>
  <c r="DE477" i="2"/>
  <c r="DE223" i="2"/>
  <c r="DE509" i="2"/>
  <c r="J7" i="3"/>
  <c r="DD42" i="2"/>
  <c r="DF42" i="2" s="1"/>
  <c r="DD204" i="2"/>
  <c r="DF204" i="2" s="1"/>
  <c r="DD114" i="2"/>
  <c r="DE388" i="2"/>
  <c r="DD178" i="2"/>
  <c r="DF178" i="2" s="1"/>
  <c r="DE557" i="2"/>
  <c r="DF440" i="2"/>
  <c r="DE309" i="2"/>
  <c r="J11" i="3"/>
  <c r="DD194" i="2"/>
  <c r="DF194" i="2" s="1"/>
  <c r="DD251" i="2"/>
  <c r="DF251" i="2" s="1"/>
  <c r="DF547" i="2"/>
  <c r="DF149" i="2"/>
  <c r="DE167" i="2"/>
  <c r="DF167" i="2" s="1"/>
  <c r="DE554" i="2"/>
  <c r="DD322" i="2"/>
  <c r="DE301" i="2"/>
  <c r="DF301" i="2" s="1"/>
  <c r="DF406" i="2"/>
  <c r="DF221" i="2"/>
  <c r="DF58" i="2"/>
  <c r="DD518" i="2"/>
  <c r="DF518" i="2" s="1"/>
  <c r="DE487" i="2"/>
  <c r="DD96" i="2"/>
  <c r="DD280" i="2"/>
  <c r="DF13" i="2"/>
  <c r="DF168" i="2"/>
  <c r="DD39" i="2"/>
  <c r="DF39" i="2" s="1"/>
  <c r="N6" i="3"/>
  <c r="DD154" i="2"/>
  <c r="DE180" i="2"/>
  <c r="DE78" i="2"/>
  <c r="DE428" i="2"/>
  <c r="DE65" i="2"/>
  <c r="DD150" i="2"/>
  <c r="DD234" i="2"/>
  <c r="DF234" i="2" s="1"/>
  <c r="DE91" i="2"/>
  <c r="DE112" i="2"/>
  <c r="DD222" i="2"/>
  <c r="DF222" i="2" s="1"/>
  <c r="DD257" i="2"/>
  <c r="DD80" i="2"/>
  <c r="DF80" i="2" s="1"/>
  <c r="DE332" i="2"/>
  <c r="DE385" i="2"/>
  <c r="DD25" i="2"/>
  <c r="Q7" i="3"/>
  <c r="DD54" i="2"/>
  <c r="DE277" i="2"/>
  <c r="DE141" i="2"/>
  <c r="DD371" i="2"/>
  <c r="DD53" i="2"/>
  <c r="DD175" i="2"/>
  <c r="DE346" i="2"/>
  <c r="DE341" i="2"/>
  <c r="DE175" i="2"/>
  <c r="DD346" i="2"/>
  <c r="DF346" i="2" s="1"/>
  <c r="DD459" i="2"/>
  <c r="DF459" i="2" s="1"/>
  <c r="DD262" i="2"/>
  <c r="DF262" i="2" s="1"/>
  <c r="DE49" i="2"/>
  <c r="DE185" i="2"/>
  <c r="DE527" i="2"/>
  <c r="DE138" i="2"/>
  <c r="DE198" i="2"/>
  <c r="DD40" i="2"/>
  <c r="DE516" i="2"/>
  <c r="DD41" i="2"/>
  <c r="DD102" i="2"/>
  <c r="DD252" i="2"/>
  <c r="DD350" i="2"/>
  <c r="DE295" i="2"/>
  <c r="DE135" i="2"/>
  <c r="DE393" i="2"/>
  <c r="DE503" i="2"/>
  <c r="DE501" i="2"/>
  <c r="DD208" i="2"/>
  <c r="DE314" i="2"/>
  <c r="DE85" i="2"/>
  <c r="DE268" i="2"/>
  <c r="DE69" i="2"/>
  <c r="DE215" i="2"/>
  <c r="DE24" i="2"/>
  <c r="DD165" i="2"/>
  <c r="DD15" i="2"/>
  <c r="DE133" i="2"/>
  <c r="DD454" i="2"/>
  <c r="DD559" i="2"/>
  <c r="DD339" i="2"/>
  <c r="DE275" i="2"/>
  <c r="DE88" i="2"/>
  <c r="DD239" i="2"/>
  <c r="DE136" i="2"/>
  <c r="DE94" i="2"/>
  <c r="DE311" i="2"/>
  <c r="DE56" i="2"/>
  <c r="DE92" i="2"/>
  <c r="DD55" i="2"/>
  <c r="G12" i="3"/>
  <c r="DE247" i="2"/>
  <c r="DE27" i="2"/>
  <c r="DD381" i="2"/>
  <c r="DD77" i="2"/>
  <c r="DD70" i="2"/>
  <c r="DE565" i="2"/>
  <c r="DE317" i="2"/>
  <c r="DD161" i="2"/>
  <c r="DE115" i="2"/>
  <c r="DD564" i="2"/>
  <c r="DE541" i="2"/>
  <c r="DE358" i="2"/>
  <c r="DE476" i="2"/>
  <c r="DD269" i="2"/>
  <c r="DD19" i="2"/>
  <c r="DE342" i="2"/>
  <c r="DD442" i="2"/>
  <c r="DD226" i="2"/>
  <c r="DE426" i="2"/>
  <c r="DE486" i="2"/>
  <c r="DE472" i="2"/>
  <c r="DD217" i="2"/>
  <c r="DE17" i="2"/>
  <c r="DE375" i="2"/>
  <c r="DE484" i="2"/>
  <c r="DD164" i="2"/>
  <c r="DE177" i="2"/>
  <c r="DE446" i="2"/>
  <c r="DD116" i="2"/>
  <c r="DD45" i="2"/>
  <c r="DE405" i="2"/>
  <c r="DD285" i="2"/>
  <c r="DD449" i="2"/>
  <c r="DE273" i="2"/>
  <c r="DD193" i="2"/>
  <c r="DD104" i="2"/>
  <c r="DE563" i="2"/>
  <c r="DE29" i="2"/>
  <c r="DE562" i="2"/>
  <c r="DE384" i="2"/>
  <c r="DE500" i="2"/>
  <c r="DD99" i="2"/>
  <c r="DE402" i="2"/>
  <c r="DE153" i="2"/>
  <c r="DD330" i="2"/>
  <c r="DD100" i="2"/>
  <c r="DE219" i="2"/>
  <c r="DE526" i="2"/>
  <c r="DE326" i="2"/>
  <c r="DD159" i="2"/>
  <c r="DE173" i="2"/>
  <c r="DD343" i="2"/>
  <c r="DD411" i="2"/>
  <c r="DD493" i="2"/>
  <c r="DD93" i="2"/>
  <c r="DE250" i="2"/>
  <c r="DD487" i="2"/>
  <c r="DF487" i="2" s="1"/>
  <c r="DE96" i="2"/>
  <c r="DE113" i="2"/>
  <c r="DE123" i="2"/>
  <c r="DE364" i="2"/>
  <c r="DD401" i="2"/>
  <c r="DD206" i="2"/>
  <c r="DF206" i="2" s="1"/>
  <c r="DD444" i="2"/>
  <c r="DF444" i="2" s="1"/>
  <c r="DD250" i="2"/>
  <c r="DF465" i="2"/>
  <c r="DE118" i="2"/>
  <c r="DD249" i="2"/>
  <c r="DF249" i="2" s="1"/>
  <c r="DD309" i="2"/>
  <c r="DF309" i="2" s="1"/>
  <c r="DF560" i="2"/>
  <c r="DD315" i="2"/>
  <c r="DD209" i="2"/>
  <c r="DF209" i="2" s="1"/>
  <c r="DF134" i="2"/>
  <c r="DD73" i="2"/>
  <c r="DF73" i="2" s="1"/>
  <c r="DF33" i="2"/>
  <c r="DD75" i="2"/>
  <c r="DD556" i="2"/>
  <c r="DD95" i="2"/>
  <c r="DE84" i="2"/>
  <c r="DE325" i="2"/>
  <c r="DE25" i="2"/>
  <c r="DE441" i="2"/>
  <c r="DE435" i="2"/>
  <c r="DD86" i="2"/>
  <c r="DF86" i="2" s="1"/>
  <c r="DE473" i="2"/>
  <c r="DE81" i="2"/>
  <c r="DD83" i="2"/>
  <c r="DF83" i="2" s="1"/>
  <c r="DE162" i="2"/>
  <c r="DE220" i="2"/>
  <c r="DE57" i="2"/>
  <c r="DE335" i="2"/>
  <c r="DD111" i="2"/>
  <c r="DF111" i="2" s="1"/>
  <c r="DE457" i="2"/>
  <c r="DE272" i="2"/>
  <c r="DE514" i="2"/>
  <c r="DE225" i="2"/>
  <c r="DD416" i="2"/>
  <c r="DD235" i="2"/>
  <c r="DD306" i="2"/>
  <c r="DF306" i="2" s="1"/>
  <c r="DE154" i="2"/>
  <c r="DD535" i="2"/>
  <c r="DF535" i="2" s="1"/>
  <c r="DD180" i="2"/>
  <c r="DD144" i="2"/>
  <c r="DF144" i="2" s="1"/>
  <c r="DE86" i="2"/>
  <c r="DD525" i="2"/>
  <c r="DF525" i="2" s="1"/>
  <c r="DD539" i="2"/>
  <c r="DF539" i="2" s="1"/>
  <c r="DD392" i="2"/>
  <c r="DE409" i="2"/>
  <c r="DD409" i="2"/>
  <c r="DD277" i="2"/>
  <c r="DF277" i="2" s="1"/>
  <c r="DD341" i="2"/>
  <c r="DE36" i="2"/>
  <c r="DE459" i="2"/>
  <c r="DD135" i="2"/>
  <c r="DF135" i="2" s="1"/>
  <c r="DD393" i="2"/>
  <c r="DF393" i="2" s="1"/>
  <c r="DD503" i="2"/>
  <c r="DF503" i="2" s="1"/>
  <c r="DD501" i="2"/>
  <c r="DE208" i="2"/>
  <c r="DD314" i="2"/>
  <c r="DD85" i="2"/>
  <c r="DF85" i="2" s="1"/>
  <c r="DD268" i="2"/>
  <c r="DF268" i="2" s="1"/>
  <c r="DD69" i="2"/>
  <c r="DF69" i="2" s="1"/>
  <c r="DD215" i="2"/>
  <c r="DF215" i="2" s="1"/>
  <c r="DD24" i="2"/>
  <c r="DF24" i="2" s="1"/>
  <c r="DE165" i="2"/>
  <c r="DE15" i="2"/>
  <c r="DD133" i="2"/>
  <c r="DE454" i="2"/>
  <c r="DE559" i="2"/>
  <c r="DE339" i="2"/>
  <c r="DD275" i="2"/>
  <c r="DF275" i="2" s="1"/>
  <c r="DD88" i="2"/>
  <c r="DF88" i="2" s="1"/>
  <c r="DE239" i="2"/>
  <c r="DD136" i="2"/>
  <c r="DF136" i="2" s="1"/>
  <c r="DD94" i="2"/>
  <c r="DD311" i="2"/>
  <c r="DF311" i="2" s="1"/>
  <c r="DD56" i="2"/>
  <c r="DF56" i="2" s="1"/>
  <c r="DD92" i="2"/>
  <c r="DF92" i="2" s="1"/>
  <c r="DE55" i="2"/>
  <c r="DD247" i="2"/>
  <c r="G7" i="3"/>
  <c r="T7" i="3" s="1"/>
  <c r="DD27" i="2"/>
  <c r="DF27" i="2" s="1"/>
  <c r="DE381" i="2"/>
  <c r="DE77" i="2"/>
  <c r="DE70" i="2"/>
  <c r="DD565" i="2"/>
  <c r="DF565" i="2" s="1"/>
  <c r="DD317" i="2"/>
  <c r="DF317" i="2" s="1"/>
  <c r="DE161" i="2"/>
  <c r="DD115" i="2"/>
  <c r="DE564" i="2"/>
  <c r="DD541" i="2"/>
  <c r="DD358" i="2"/>
  <c r="DF358" i="2" s="1"/>
  <c r="DD476" i="2"/>
  <c r="DF476" i="2" s="1"/>
  <c r="DE269" i="2"/>
  <c r="DE19" i="2"/>
  <c r="DD342" i="2"/>
  <c r="DF342" i="2" s="1"/>
  <c r="DE442" i="2"/>
  <c r="DE226" i="2"/>
  <c r="DD426" i="2"/>
  <c r="DD486" i="2"/>
  <c r="DF486" i="2" s="1"/>
  <c r="DD472" i="2"/>
  <c r="DE217" i="2"/>
  <c r="DD17" i="2"/>
  <c r="DF17" i="2" s="1"/>
  <c r="DD375" i="2"/>
  <c r="DF375" i="2" s="1"/>
  <c r="DD484" i="2"/>
  <c r="DE164" i="2"/>
  <c r="DD177" i="2"/>
  <c r="DD446" i="2"/>
  <c r="DF446" i="2" s="1"/>
  <c r="DE116" i="2"/>
  <c r="DE45" i="2"/>
  <c r="DD405" i="2"/>
  <c r="DF405" i="2" s="1"/>
  <c r="DE285" i="2"/>
  <c r="DE449" i="2"/>
  <c r="DD273" i="2"/>
  <c r="DF273" i="2" s="1"/>
  <c r="DE193" i="2"/>
  <c r="DE104" i="2"/>
  <c r="DD563" i="2"/>
  <c r="DD29" i="2"/>
  <c r="DF29" i="2" s="1"/>
  <c r="DD562" i="2"/>
  <c r="DF562" i="2" s="1"/>
  <c r="DD384" i="2"/>
  <c r="DF384" i="2" s="1"/>
  <c r="DD500" i="2"/>
  <c r="DE99" i="2"/>
  <c r="DD402" i="2"/>
  <c r="DD153" i="2"/>
  <c r="DF153" i="2" s="1"/>
  <c r="DE330" i="2"/>
  <c r="DE100" i="2"/>
  <c r="DD219" i="2"/>
  <c r="DF219" i="2" s="1"/>
  <c r="DD526" i="2"/>
  <c r="DF526" i="2" s="1"/>
  <c r="DD326" i="2"/>
  <c r="DE159" i="2"/>
  <c r="DD173" i="2"/>
  <c r="DE343" i="2"/>
  <c r="DE411" i="2"/>
  <c r="DE493" i="2"/>
  <c r="DE93" i="2"/>
  <c r="N8" i="3" l="1"/>
  <c r="DF553" i="2"/>
  <c r="DF87" i="2"/>
  <c r="DF82" i="2"/>
  <c r="DF555" i="2"/>
  <c r="DF22" i="2"/>
  <c r="DF418" i="2"/>
  <c r="DF498" i="2"/>
  <c r="DF429" i="2"/>
  <c r="DF254" i="2"/>
  <c r="DF106" i="2"/>
  <c r="DF408" i="2"/>
  <c r="DF59" i="2"/>
  <c r="DF305" i="2"/>
  <c r="DF549" i="2"/>
  <c r="DF239" i="2"/>
  <c r="DF240" i="2"/>
  <c r="DF551" i="2"/>
  <c r="DF257" i="2"/>
  <c r="DF357" i="2"/>
  <c r="DF514" i="2"/>
  <c r="DF399" i="2"/>
  <c r="DF435" i="2"/>
  <c r="DF443" i="2"/>
  <c r="DF60" i="2"/>
  <c r="DF147" i="2"/>
  <c r="DF325" i="2"/>
  <c r="DF363" i="2"/>
  <c r="DF258" i="2"/>
  <c r="DF356" i="2"/>
  <c r="DF84" i="2"/>
  <c r="DF382" i="2"/>
  <c r="DF184" i="2"/>
  <c r="DF559" i="2"/>
  <c r="V7" i="3"/>
  <c r="W12" i="3"/>
  <c r="DF494" i="2"/>
  <c r="DF483" i="2"/>
  <c r="DF312" i="2"/>
  <c r="DF264" i="2"/>
  <c r="DF291" i="2"/>
  <c r="DF289" i="2"/>
  <c r="DF127" i="2"/>
  <c r="DF290" i="2"/>
  <c r="DF395" i="2"/>
  <c r="DF386" i="2"/>
  <c r="DF196" i="2"/>
  <c r="DF158" i="2"/>
  <c r="DF324" i="2"/>
  <c r="DF413" i="2"/>
  <c r="DF544" i="2"/>
  <c r="DF145" i="2"/>
  <c r="DF381" i="2"/>
  <c r="DF95" i="2"/>
  <c r="DF244" i="2"/>
  <c r="DF299" i="2"/>
  <c r="DF322" i="2"/>
  <c r="DF89" i="2"/>
  <c r="DF247" i="2"/>
  <c r="DF75" i="2"/>
  <c r="DF70" i="2"/>
  <c r="DF252" i="2"/>
  <c r="DF175" i="2"/>
  <c r="DF295" i="2"/>
  <c r="DF53" i="2"/>
  <c r="DF463" i="2"/>
  <c r="DF401" i="2"/>
  <c r="U7" i="3"/>
  <c r="U12" i="3"/>
  <c r="DF138" i="2"/>
  <c r="DF214" i="2"/>
  <c r="DF132" i="2"/>
  <c r="DF160" i="2"/>
  <c r="DF218" i="2"/>
  <c r="DF200" i="2"/>
  <c r="DF207" i="2"/>
  <c r="DF361" i="2"/>
  <c r="DF163" i="2"/>
  <c r="DF14" i="2"/>
  <c r="DF193" i="2"/>
  <c r="DF150" i="2"/>
  <c r="DF449" i="2"/>
  <c r="DF442" i="2"/>
  <c r="DF165" i="2"/>
  <c r="DF41" i="2"/>
  <c r="DF371" i="2"/>
  <c r="DF139" i="2"/>
  <c r="DF156" i="2"/>
  <c r="T12" i="3"/>
  <c r="D12" i="3" s="1"/>
  <c r="E12" i="3" s="1"/>
  <c r="DF554" i="2"/>
  <c r="H8" i="3"/>
  <c r="H20" i="3" s="1"/>
  <c r="DF38" i="2"/>
  <c r="DF142" i="2"/>
  <c r="DF169" i="2"/>
  <c r="DF392" i="2"/>
  <c r="DF364" i="2"/>
  <c r="DF527" i="2"/>
  <c r="DF313" i="2"/>
  <c r="DF123" i="2"/>
  <c r="DF54" i="2"/>
  <c r="DF432" i="2"/>
  <c r="DF35" i="2"/>
  <c r="DF481" i="2"/>
  <c r="P13" i="3"/>
  <c r="W11" i="3"/>
  <c r="DD5" i="2"/>
  <c r="K3" i="5" s="1"/>
  <c r="DF7" i="2"/>
  <c r="DF326" i="2"/>
  <c r="D7" i="3"/>
  <c r="E7" i="3" s="1"/>
  <c r="DF409" i="2"/>
  <c r="DF556" i="2"/>
  <c r="DF159" i="2"/>
  <c r="DF226" i="2"/>
  <c r="DF15" i="2"/>
  <c r="DF102" i="2"/>
  <c r="DF388" i="2"/>
  <c r="DF126" i="2"/>
  <c r="DF284" i="2"/>
  <c r="DF113" i="2"/>
  <c r="DF125" i="2"/>
  <c r="DF46" i="2"/>
  <c r="DF552" i="2"/>
  <c r="DF482" i="2"/>
  <c r="DF19" i="2"/>
  <c r="DF40" i="2"/>
  <c r="DF495" i="2"/>
  <c r="DF198" i="2"/>
  <c r="DF266" i="2"/>
  <c r="DF50" i="2"/>
  <c r="DF272" i="2"/>
  <c r="DF423" i="2"/>
  <c r="DF542" i="2"/>
  <c r="DF10" i="2"/>
  <c r="H23" i="3"/>
  <c r="DF243" i="2"/>
  <c r="DF8" i="2"/>
  <c r="DF365" i="2"/>
  <c r="DF225" i="2"/>
  <c r="DF457" i="2"/>
  <c r="R8" i="3"/>
  <c r="T11" i="3"/>
  <c r="G13" i="3"/>
  <c r="T13" i="3" s="1"/>
  <c r="DF45" i="2"/>
  <c r="DF509" i="2"/>
  <c r="DF174" i="2"/>
  <c r="DF480" i="2"/>
  <c r="DF176" i="2"/>
  <c r="DF188" i="2"/>
  <c r="DF385" i="2"/>
  <c r="DF332" i="2"/>
  <c r="DF211" i="2"/>
  <c r="DF532" i="2"/>
  <c r="DF162" i="2"/>
  <c r="DF460" i="2"/>
  <c r="DF533" i="2"/>
  <c r="DF98" i="2"/>
  <c r="I21" i="3"/>
  <c r="I22" i="3"/>
  <c r="I23" i="3"/>
  <c r="I20" i="3"/>
  <c r="I16" i="3"/>
  <c r="I17" i="3"/>
  <c r="DF114" i="2"/>
  <c r="DF422" i="2"/>
  <c r="DF285" i="2"/>
  <c r="DF283" i="2"/>
  <c r="DF366" i="2"/>
  <c r="DF303" i="2"/>
  <c r="DF330" i="2"/>
  <c r="DF116" i="2"/>
  <c r="N21" i="3"/>
  <c r="N22" i="3"/>
  <c r="N20" i="3"/>
  <c r="N23" i="3"/>
  <c r="DF79" i="2"/>
  <c r="L13" i="3"/>
  <c r="DF402" i="2"/>
  <c r="DF177" i="2"/>
  <c r="DF541" i="2"/>
  <c r="DF94" i="2"/>
  <c r="DF314" i="2"/>
  <c r="DF25" i="2"/>
  <c r="DF223" i="2"/>
  <c r="DF185" i="2"/>
  <c r="DF452" i="2"/>
  <c r="DF118" i="2"/>
  <c r="DF155" i="2"/>
  <c r="DF65" i="2"/>
  <c r="DF100" i="2"/>
  <c r="DF269" i="2"/>
  <c r="DF154" i="2"/>
  <c r="DF180" i="2"/>
  <c r="DF315" i="2"/>
  <c r="DF477" i="2"/>
  <c r="DF530" i="2"/>
  <c r="DF201" i="2"/>
  <c r="DF49" i="2"/>
  <c r="DF192" i="2"/>
  <c r="DF44" i="2"/>
  <c r="DF511" i="2"/>
  <c r="DF471" i="2"/>
  <c r="DF187" i="2"/>
  <c r="DF566" i="2"/>
  <c r="W6" i="3"/>
  <c r="P8" i="3"/>
  <c r="DF16" i="2"/>
  <c r="DF61" i="2"/>
  <c r="DF203" i="2"/>
  <c r="DF335" i="2"/>
  <c r="DF523" i="2"/>
  <c r="DF500" i="2"/>
  <c r="DF484" i="2"/>
  <c r="DF115" i="2"/>
  <c r="DF501" i="2"/>
  <c r="DF99" i="2"/>
  <c r="DF164" i="2"/>
  <c r="DF564" i="2"/>
  <c r="DF208" i="2"/>
  <c r="DF32" i="2"/>
  <c r="DF190" i="2"/>
  <c r="DF9" i="2"/>
  <c r="DF485" i="2"/>
  <c r="DF455" i="2"/>
  <c r="DF352" i="2"/>
  <c r="DF496" i="2"/>
  <c r="DF391" i="2"/>
  <c r="DF117" i="2"/>
  <c r="DF112" i="2"/>
  <c r="DF428" i="2"/>
  <c r="V11" i="3"/>
  <c r="M13" i="3"/>
  <c r="DF271" i="2"/>
  <c r="DF265" i="2"/>
  <c r="DF474" i="2"/>
  <c r="N13" i="3"/>
  <c r="N16" i="3" s="1"/>
  <c r="DF308" i="2"/>
  <c r="DF197" i="2"/>
  <c r="DF510" i="2"/>
  <c r="DF110" i="2"/>
  <c r="DF400" i="2"/>
  <c r="DF464" i="2"/>
  <c r="DF48" i="2"/>
  <c r="DF34" i="2"/>
  <c r="DF103" i="2"/>
  <c r="DF344" i="2"/>
  <c r="DF489" i="2"/>
  <c r="DF199" i="2"/>
  <c r="DF329" i="2"/>
  <c r="DF410" i="2"/>
  <c r="V6" i="3"/>
  <c r="M8" i="3"/>
  <c r="DF182" i="2"/>
  <c r="DF276" i="2"/>
  <c r="DF259" i="2"/>
  <c r="W7" i="3"/>
  <c r="DF91" i="2"/>
  <c r="DF81" i="2"/>
  <c r="DF67" i="2"/>
  <c r="DF407" i="2"/>
  <c r="R13" i="3"/>
  <c r="K22" i="3"/>
  <c r="K23" i="3"/>
  <c r="K16" i="3"/>
  <c r="K21" i="3"/>
  <c r="K20" i="3"/>
  <c r="K17" i="3"/>
  <c r="DF78" i="2"/>
  <c r="DF97" i="2"/>
  <c r="DF561" i="2"/>
  <c r="DF63" i="2"/>
  <c r="DF137" i="2"/>
  <c r="DF26" i="2"/>
  <c r="DF233" i="2"/>
  <c r="DF235" i="2"/>
  <c r="DF96" i="2"/>
  <c r="DF212" i="2"/>
  <c r="DF397" i="2"/>
  <c r="DF456" i="2"/>
  <c r="DF124" i="2"/>
  <c r="DF563" i="2"/>
  <c r="DF472" i="2"/>
  <c r="DF416" i="2"/>
  <c r="DF493" i="2"/>
  <c r="DF217" i="2"/>
  <c r="DF339" i="2"/>
  <c r="DF36" i="2"/>
  <c r="DF171" i="2"/>
  <c r="DF205" i="2"/>
  <c r="DF470" i="2"/>
  <c r="O22" i="3"/>
  <c r="O23" i="3"/>
  <c r="O20" i="3"/>
  <c r="O21" i="3"/>
  <c r="O16" i="3"/>
  <c r="O17" i="3"/>
  <c r="DF43" i="2"/>
  <c r="V12" i="3"/>
  <c r="DF245" i="2"/>
  <c r="DF469" i="2"/>
  <c r="DF328" i="2"/>
  <c r="DF297" i="2"/>
  <c r="DF438" i="2"/>
  <c r="DF210" i="2"/>
  <c r="DF403" i="2"/>
  <c r="DF213" i="2"/>
  <c r="DF270" i="2"/>
  <c r="DF286" i="2"/>
  <c r="DF304" i="2"/>
  <c r="DF288" i="2"/>
  <c r="DF420" i="2"/>
  <c r="DF473" i="2"/>
  <c r="DF267" i="2"/>
  <c r="DF248" i="2"/>
  <c r="DF62" i="2"/>
  <c r="DF415" i="2"/>
  <c r="DF261" i="2"/>
  <c r="DF376" i="2"/>
  <c r="DF505" i="2"/>
  <c r="DF55" i="2"/>
  <c r="DF166" i="2"/>
  <c r="DF161" i="2"/>
  <c r="DF280" i="2"/>
  <c r="DF448" i="2"/>
  <c r="DF349" i="2"/>
  <c r="DF337" i="2"/>
  <c r="DF515" i="2"/>
  <c r="DF93" i="2"/>
  <c r="Q8" i="3"/>
  <c r="L8" i="3"/>
  <c r="DF90" i="2"/>
  <c r="DF319" i="2"/>
  <c r="DF172" i="2"/>
  <c r="U6" i="3"/>
  <c r="J8" i="3"/>
  <c r="DF389" i="2"/>
  <c r="DF129" i="2"/>
  <c r="DF57" i="2"/>
  <c r="DF479" i="2"/>
  <c r="DF119" i="2"/>
  <c r="DF64" i="2"/>
  <c r="DF475" i="2"/>
  <c r="DF383" i="2"/>
  <c r="DF430" i="2"/>
  <c r="J13" i="3"/>
  <c r="U13" i="3" s="1"/>
  <c r="U11" i="3"/>
  <c r="DF488" i="2"/>
  <c r="DF128" i="2"/>
  <c r="DF224" i="2"/>
  <c r="DF282" i="2"/>
  <c r="DF441" i="2"/>
  <c r="DF411" i="2"/>
  <c r="DF189" i="2"/>
  <c r="DF362" i="2"/>
  <c r="DF274" i="2"/>
  <c r="DF23" i="2"/>
  <c r="DF302" i="2"/>
  <c r="DF543" i="2"/>
  <c r="DF173" i="2"/>
  <c r="DF426" i="2"/>
  <c r="DF133" i="2"/>
  <c r="DF341" i="2"/>
  <c r="DF250" i="2"/>
  <c r="DF343" i="2"/>
  <c r="DF104" i="2"/>
  <c r="DF77" i="2"/>
  <c r="DF454" i="2"/>
  <c r="DF350" i="2"/>
  <c r="DF557" i="2"/>
  <c r="DF536" i="2"/>
  <c r="DF431" i="2"/>
  <c r="DF396" i="2"/>
  <c r="DF202" i="2"/>
  <c r="DF278" i="2"/>
  <c r="DF360" i="2"/>
  <c r="DF558" i="2"/>
  <c r="DF105" i="2"/>
  <c r="DF47" i="2"/>
  <c r="DF394" i="2"/>
  <c r="DF412" i="2"/>
  <c r="DF230" i="2"/>
  <c r="DF108" i="2"/>
  <c r="DF220" i="2"/>
  <c r="DF345" i="2"/>
  <c r="DF404" i="2"/>
  <c r="DF379" i="2"/>
  <c r="T6" i="3"/>
  <c r="G8" i="3"/>
  <c r="DF31" i="2"/>
  <c r="DF122" i="2"/>
  <c r="DF109" i="2"/>
  <c r="H16" i="3" l="1"/>
  <c r="H17" i="3" s="1"/>
  <c r="H21" i="3"/>
  <c r="H22" i="3"/>
  <c r="N26" i="3"/>
  <c r="N17" i="3"/>
  <c r="V8" i="3"/>
  <c r="M23" i="3"/>
  <c r="V23" i="3" s="1"/>
  <c r="M22" i="3"/>
  <c r="V22" i="3" s="1"/>
  <c r="M21" i="3"/>
  <c r="V21" i="3" s="1"/>
  <c r="M20" i="3"/>
  <c r="V20" i="3" s="1"/>
  <c r="M16" i="3"/>
  <c r="M17" i="3"/>
  <c r="D11" i="3"/>
  <c r="E11" i="3" s="1"/>
  <c r="R23" i="3"/>
  <c r="R22" i="3"/>
  <c r="R16" i="3"/>
  <c r="R20" i="3"/>
  <c r="R21" i="3"/>
  <c r="K26" i="3"/>
  <c r="V13" i="3"/>
  <c r="O26" i="3"/>
  <c r="Q21" i="3"/>
  <c r="Q23" i="3"/>
  <c r="Q20" i="3"/>
  <c r="Q22" i="3"/>
  <c r="Q16" i="3"/>
  <c r="Q26" i="3" s="1"/>
  <c r="Q30" i="3" s="1"/>
  <c r="Q31" i="3" s="1"/>
  <c r="Q34" i="3" s="1"/>
  <c r="Q35" i="3" s="1"/>
  <c r="Q17" i="3"/>
  <c r="Q27" i="3"/>
  <c r="D6" i="3"/>
  <c r="E6" i="3" s="1"/>
  <c r="L23" i="3"/>
  <c r="L21" i="3"/>
  <c r="L20" i="3"/>
  <c r="L22" i="3"/>
  <c r="L16" i="3"/>
  <c r="L17" i="3"/>
  <c r="G23" i="3"/>
  <c r="G21" i="3"/>
  <c r="G22" i="3"/>
  <c r="T8" i="3"/>
  <c r="G20" i="3"/>
  <c r="G16" i="3"/>
  <c r="J16" i="3"/>
  <c r="U8" i="3"/>
  <c r="J21" i="3"/>
  <c r="J20" i="3"/>
  <c r="J23" i="3"/>
  <c r="J22" i="3"/>
  <c r="U22" i="3" s="1"/>
  <c r="P23" i="3"/>
  <c r="P16" i="3"/>
  <c r="W8" i="3"/>
  <c r="P22" i="3"/>
  <c r="P20" i="3"/>
  <c r="P21" i="3"/>
  <c r="P17" i="3"/>
  <c r="I26" i="3"/>
  <c r="W13" i="3"/>
  <c r="D13" i="3" s="1"/>
  <c r="E13" i="3" s="1"/>
  <c r="U20" i="3" l="1"/>
  <c r="U21" i="3"/>
  <c r="H26" i="3"/>
  <c r="H30" i="3" s="1"/>
  <c r="H31" i="3" s="1"/>
  <c r="H34" i="3" s="1"/>
  <c r="H35" i="3" s="1"/>
  <c r="U16" i="3"/>
  <c r="U17" i="3" s="1"/>
  <c r="J26" i="3"/>
  <c r="R26" i="3"/>
  <c r="D22" i="3"/>
  <c r="E22" i="3" s="1"/>
  <c r="T22" i="3"/>
  <c r="D21" i="3"/>
  <c r="E21" i="3" s="1"/>
  <c r="T21" i="3"/>
  <c r="D23" i="3"/>
  <c r="E23" i="3" s="1"/>
  <c r="T23" i="3"/>
  <c r="W23" i="3"/>
  <c r="O30" i="3"/>
  <c r="O31" i="3" s="1"/>
  <c r="O34" i="3"/>
  <c r="O35" i="3" s="1"/>
  <c r="O27" i="3"/>
  <c r="I30" i="3"/>
  <c r="I31" i="3" s="1"/>
  <c r="I34" i="3" s="1"/>
  <c r="I35" i="3" s="1"/>
  <c r="I27" i="3"/>
  <c r="D8" i="3"/>
  <c r="G17" i="3"/>
  <c r="T16" i="3"/>
  <c r="T17" i="3" s="1"/>
  <c r="D16" i="3"/>
  <c r="E16" i="3" s="1"/>
  <c r="G26" i="3"/>
  <c r="W21" i="3"/>
  <c r="D20" i="3"/>
  <c r="E20" i="3" s="1"/>
  <c r="T20" i="3"/>
  <c r="W20" i="3"/>
  <c r="W22" i="3"/>
  <c r="M26" i="3"/>
  <c r="V16" i="3"/>
  <c r="V17" i="3" s="1"/>
  <c r="W16" i="3"/>
  <c r="W17" i="3" s="1"/>
  <c r="P26" i="3"/>
  <c r="H27" i="3"/>
  <c r="J17" i="3"/>
  <c r="L26" i="3"/>
  <c r="K27" i="3"/>
  <c r="K30" i="3"/>
  <c r="K31" i="3" s="1"/>
  <c r="K34" i="3" s="1"/>
  <c r="K35" i="3" s="1"/>
  <c r="U23" i="3"/>
  <c r="R17" i="3"/>
  <c r="N30" i="3"/>
  <c r="N31" i="3" s="1"/>
  <c r="N34" i="3"/>
  <c r="N35" i="3" s="1"/>
  <c r="N27" i="3"/>
  <c r="M30" i="3" l="1"/>
  <c r="M31" i="3" s="1"/>
  <c r="V26" i="3"/>
  <c r="M34" i="3"/>
  <c r="M35" i="3" s="1"/>
  <c r="M27" i="3"/>
  <c r="L30" i="3"/>
  <c r="L31" i="3" s="1"/>
  <c r="L34" i="3"/>
  <c r="L35" i="3" s="1"/>
  <c r="L27" i="3"/>
  <c r="R30" i="3"/>
  <c r="R31" i="3" s="1"/>
  <c r="R34" i="3"/>
  <c r="R35" i="3" s="1"/>
  <c r="R27" i="3"/>
  <c r="B2" i="9"/>
  <c r="D17" i="3"/>
  <c r="E17" i="3" s="1"/>
  <c r="E8" i="3"/>
  <c r="J30" i="3"/>
  <c r="J31" i="3" s="1"/>
  <c r="U26" i="3"/>
  <c r="J27" i="3"/>
  <c r="T26" i="3"/>
  <c r="G30" i="3"/>
  <c r="G31" i="3" s="1"/>
  <c r="G34" i="3" s="1"/>
  <c r="G35" i="3" s="1"/>
  <c r="D26" i="3"/>
  <c r="G27" i="3"/>
  <c r="W26" i="3"/>
  <c r="P30" i="3"/>
  <c r="P31" i="3" s="1"/>
  <c r="P34" i="3" s="1"/>
  <c r="P35" i="3" s="1"/>
  <c r="P27" i="3"/>
  <c r="U30" i="3" l="1"/>
  <c r="U31" i="3" s="1"/>
  <c r="U34" i="3" s="1"/>
  <c r="U35" i="3" s="1"/>
  <c r="U27" i="3"/>
  <c r="W30" i="3"/>
  <c r="W31" i="3" s="1"/>
  <c r="W34" i="3"/>
  <c r="W35" i="3" s="1"/>
  <c r="W27" i="3"/>
  <c r="D27" i="3"/>
  <c r="E27" i="3" s="1"/>
  <c r="E26" i="3"/>
  <c r="D30" i="3"/>
  <c r="E30" i="3" s="1"/>
  <c r="D31" i="3"/>
  <c r="E31" i="3" s="1"/>
  <c r="T30" i="3"/>
  <c r="T31" i="3" s="1"/>
  <c r="T34" i="3" s="1"/>
  <c r="T35" i="3" s="1"/>
  <c r="T27" i="3"/>
  <c r="V30" i="3"/>
  <c r="V31" i="3" s="1"/>
  <c r="V34" i="3"/>
  <c r="V35" i="3" s="1"/>
  <c r="V27" i="3"/>
  <c r="J34" i="3"/>
  <c r="J35" i="3" s="1"/>
  <c r="D34" i="3" l="1"/>
  <c r="E34" i="3" s="1"/>
  <c r="D35" i="3" l="1"/>
  <c r="E35"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94AB4A-FB8D-406E-A547-7331B1E38A35}" keepAlive="1" name="Query - 2025_units_costs" description="Connection to the '2025_units_costs' query in the workbook." type="5" refreshedVersion="0" background="1">
    <dbPr connection="Provider=Microsoft.Mashup.OleDb.1;Data Source=$Workbook$;Location=2025_units_costs;Extended Properties=&quot;&quot;" command="SELECT * FROM [2025_units_costs]"/>
  </connection>
  <connection id="2" xr16:uid="{239A3A1A-7348-4140-8B56-62C0A898154C}" keepAlive="1" name="Query - BoutiqueRetailShare_2025Actual" description="Connection to the 'BoutiqueRetailShare_2025Actual' query in the workbook." type="5" refreshedVersion="0" background="1">
    <dbPr connection="Provider=Microsoft.Mashup.OleDb.1;Data Source=$Workbook$;Location=BoutiqueRetailShare_2025Actual;Extended Properties=&quot;&quot;" command="SELECT * FROM [BoutiqueRetailShare_2025Actual]"/>
  </connection>
  <connection id="3" xr16:uid="{8AF38104-C547-45E2-99EA-2A53C413F61E}" name="Query - dim_channel" description="Connection to the 'dim_channel' query in the workbook." type="100" refreshedVersion="8" minRefreshableVersion="5">
    <extLst>
      <ext xmlns:x15="http://schemas.microsoft.com/office/spreadsheetml/2010/11/main" uri="{DE250136-89BD-433C-8126-D09CA5730AF9}">
        <x15:connection id="6d3f05c5-269e-4fd6-9538-43c18e238cce">
          <x15:oledbPr connection="Provider=Microsoft.Mashup.OleDb.1;Data Source=$Workbook$;Location=dim_channel;Extended Properties=&quot;&quot;">
            <x15:dbTables>
              <x15:dbTable name="dim_channel"/>
            </x15:dbTables>
          </x15:oledbPr>
        </x15:connection>
      </ext>
    </extLst>
  </connection>
  <connection id="4" xr16:uid="{9F486CDB-B635-4ED6-B855-57E1B24400FB}" name="Query - dim_date" description="Connection to the 'dim_date' query in the workbook." type="100" refreshedVersion="8" minRefreshableVersion="5">
    <extLst>
      <ext xmlns:x15="http://schemas.microsoft.com/office/spreadsheetml/2010/11/main" uri="{DE250136-89BD-433C-8126-D09CA5730AF9}">
        <x15:connection id="c404325b-e64a-4cd5-9ac5-ca8a8728e645">
          <x15:oledbPr connection="Provider=Microsoft.Mashup.OleDb.1;Data Source=$Workbook$;Location=dim_date;Extended Properties=&quot;&quot;">
            <x15:dbTables>
              <x15:dbTable name="dim_date"/>
            </x15:dbTables>
          </x15:oledbPr>
        </x15:connection>
      </ext>
    </extLst>
  </connection>
  <connection id="5" xr16:uid="{FB532AE9-C5D5-46EA-BD79-2145C64F32EA}" name="Query - dim_geography" description="Connection to the 'dim_geography' query in the workbook." type="100" refreshedVersion="8" minRefreshableVersion="5">
    <extLst>
      <ext xmlns:x15="http://schemas.microsoft.com/office/spreadsheetml/2010/11/main" uri="{DE250136-89BD-433C-8126-D09CA5730AF9}">
        <x15:connection id="069483a4-766b-4d4d-93a1-10f19c45e84b">
          <x15:oledbPr connection="Provider=Microsoft.Mashup.OleDb.1;Data Source=$Workbook$;Location=dim_geography;Extended Properties=&quot;&quot;">
            <x15:dbTables>
              <x15:dbTable name="dim_geography"/>
            </x15:dbTables>
          </x15:oledbPr>
        </x15:connection>
      </ext>
    </extLst>
  </connection>
  <connection id="6" xr16:uid="{AA43F5EE-84BC-41AE-B076-38A39DD9FEF7}" keepAlive="1" name="Query - dim_geography_regions" description="Connection to the 'dim_geography_regions' query in the workbook." type="5" refreshedVersion="8" background="1" saveData="1">
    <dbPr connection="Provider=Microsoft.Mashup.OleDb.1;Data Source=$Workbook$;Location=dim_geography_regions;Extended Properties=&quot;&quot;" command="SELECT * FROM [dim_geography_regions]"/>
  </connection>
  <connection id="7" xr16:uid="{B8CD956A-04EF-47C2-AB02-854C98D0F906}" keepAlive="1" name="Query - dim_line" description="Connection to the 'dim_line' query in the workbook." type="5" refreshedVersion="0" background="1">
    <dbPr connection="Provider=Microsoft.Mashup.OleDb.1;Data Source=$Workbook$;Location=dim_line;Extended Properties=&quot;&quot;" command="SELECT * FROM [dim_line]"/>
  </connection>
  <connection id="8" xr16:uid="{8B1F132C-F9DD-47FC-85AA-78B25BA45211}" keepAlive="1" name="Query - Drv_ChannelTypeShare2025" description="Connection to the 'Drv_ChannelTypeShare2025' query in the workbook." type="5" refreshedVersion="0" background="1">
    <dbPr connection="Provider=Microsoft.Mashup.OleDb.1;Data Source=$Workbook$;Location=Drv_ChannelTypeShare2025;Extended Properties=&quot;&quot;" command="SELECT * FROM [Drv_ChannelTypeShare2025]"/>
  </connection>
  <connection id="9" xr16:uid="{19340D1B-E704-42CB-BC79-EB6622D2F4DD}" keepAlive="1" name="Query - fact_2025_units_by_country" description="Connection to the 'fact_2025_units_by_country' query in the workbook." type="5" refreshedVersion="8" background="1" saveData="1">
    <dbPr connection="Provider=Microsoft.Mashup.OleDb.1;Data Source=$Workbook$;Location=fact_2025_units_by_country;Extended Properties=&quot;&quot;" command="SELECT * FROM [fact_2025_units_by_country]"/>
  </connection>
  <connection id="10" xr16:uid="{16553AA8-15A1-4B49-A8A5-C8C8FDA83CF3}" keepAlive="1" name="Query - fact_all_channels_sales" description="Connection to the 'fact_all_channels_sales' query in the workbook." type="5" refreshedVersion="0" background="1">
    <dbPr connection="Provider=Microsoft.Mashup.OleDb.1;Data Source=$Workbook$;Location=fact_all_channels_sales;Extended Properties=&quot;&quot;" command="SELECT * FROM [fact_all_channels_sales]"/>
  </connection>
  <connection id="11" xr16:uid="{5E3BF71D-E964-4DB0-8EF7-F080F259085F}" keepAlive="1" name="Query - fact_boutique_sales" description="Connection to the 'fact_boutique_sales' query in the workbook." type="5" refreshedVersion="0" background="1">
    <dbPr connection="Provider=Microsoft.Mashup.OleDb.1;Data Source=$Workbook$;Location=fact_boutique_sales;Extended Properties=&quot;&quot;" command="SELECT * FROM [fact_boutique_sales]"/>
  </connection>
  <connection id="12" xr16:uid="{8AD3885E-07D4-4074-AE95-0D2BD6201D5F}" keepAlive="1" name="Query - fact_boutique_sales_channel_id" description="Connection to the 'fact_boutique_sales_channel_id' query in the workbook." type="5" refreshedVersion="0" background="1">
    <dbPr connection="Provider=Microsoft.Mashup.OleDb.1;Data Source=$Workbook$;Location=fact_boutique_sales_channel_id;Extended Properties=&quot;&quot;" command="SELECT * FROM [fact_boutique_sales_channel_id]"/>
  </connection>
  <connection id="13" xr16:uid="{029D39FB-1597-435C-8F53-518F4BEAD1DB}" keepAlive="1" name="Query - fact_past_performance" description="Connection to the 'fact_past_performance' query in the workbook." type="5" refreshedVersion="8" background="1" saveData="1">
    <dbPr connection="Provider=Microsoft.Mashup.OleDb.1;Data Source=$Workbook$;Location=fact_past_performance;Extended Properties=&quot;&quot;" command="SELECT * FROM [fact_past_performance]"/>
  </connection>
  <connection id="14" xr16:uid="{BEF24EC3-D803-4751-9825-4266E3F8F178}" keepAlive="1" name="Query - fact_sell_in" description="Connection to the 'fact_sell_in' query in the workbook." type="5" refreshedVersion="0" background="1">
    <dbPr connection="Provider=Microsoft.Mashup.OleDb.1;Data Source=$Workbook$;Location=fact_sell_in;Extended Properties=&quot;&quot;" command="SELECT * FROM [fact_sell_in]"/>
  </connection>
  <connection id="15" xr16:uid="{D4D7B70F-43A4-4D5B-8DEE-275BFFB749C3}" keepAlive="1" name="Query - fact_sell_in_channel_id" description="Connection to the 'fact_sell_in_channel_id' query in the workbook." type="5" refreshedVersion="0" background="1">
    <dbPr connection="Provider=Microsoft.Mashup.OleDb.1;Data Source=$Workbook$;Location=fact_sell_in_channel_id;Extended Properties=&quot;&quot;" command="SELECT * FROM [fact_sell_in_channel_id]"/>
  </connection>
  <connection id="16" xr16:uid="{3231D103-2D7C-4674-BA28-6AB8C8DBC074}" keepAlive="1" name="Query - Meridiana DB" description="Connection to the 'Meridiana DB' query in the workbook." type="5" refreshedVersion="0" background="1">
    <dbPr connection="Provider=Microsoft.Mashup.OleDb.1;Data Source=$Workbook$;Location=&quot;Meridiana DB&quot;;Extended Properties=&quot;&quot;" command="SELECT * FROM [Meridiana DB]"/>
  </connection>
  <connection id="17" xr16:uid="{45939322-2677-4177-96C3-2A798A183BD0}" keepAlive="1" name="Query - sell_in_2025_channel" description="Connection to the 'sell_in_2025_channel' query in the workbook." type="5" refreshedVersion="0" background="1">
    <dbPr connection="Provider=Microsoft.Mashup.OleDb.1;Data Source=$Workbook$;Location=sell_in_2025_channel;Extended Properties=&quot;&quot;" command="SELECT * FROM [sell_in_2025_channel]"/>
  </connection>
  <connection id="18" xr16:uid="{54CA148B-EA69-4D6C-A099-9A58C3E8C4E2}" keepAlive="1" name="Query - SQL Export Tab" description="Connection to the 'SQL Export Tab' query in the workbook." type="5" refreshedVersion="8" background="1" saveData="1">
    <dbPr connection="Provider=Microsoft.Mashup.OleDb.1;Data Source=$Workbook$;Location=&quot;SQL Export Tab&quot;;Extended Properties=&quot;&quot;" command="SELECT * FROM [SQL Export Tab]"/>
  </connection>
  <connection id="19" xr16:uid="{EBF5E79E-29C1-4264-B834-CE6A828F649D}" name="Query - Summary Tab" description="Connection to the 'Summary Tab' query in the workbook." type="100" refreshedVersion="8" minRefreshableVersion="5">
    <extLst>
      <ext xmlns:x15="http://schemas.microsoft.com/office/spreadsheetml/2010/11/main" uri="{DE250136-89BD-433C-8126-D09CA5730AF9}">
        <x15:connection id="d92bb29f-809c-41a1-a094-2dd222cb5521"/>
      </ext>
    </extLst>
  </connection>
  <connection id="20" xr16:uid="{B13D6BF5-B13F-4430-951E-E77E1F17B1F0}" keepAlive="1" name="Query - tbl_ChannelMix" description="Connection to the 'tbl_ChannelMix' query in the workbook." type="5" refreshedVersion="8" background="1" saveData="1">
    <dbPr connection="Provider=Microsoft.Mashup.OleDb.1;Data Source=$Workbook$;Location=tbl_ChannelMix;Extended Properties=&quot;&quot;" command="SELECT * FROM [tbl_ChannelMix]"/>
  </connection>
  <connection id="21" xr16:uid="{1972ECE8-72AF-461A-A536-42067BEA7B8E}" keepAlive="1" name="Query - tbl_ChannelMix_effective" description="Connection to the 'tbl_ChannelMix_effective' query in the workbook." type="5" refreshedVersion="0" background="1">
    <dbPr connection="Provider=Microsoft.Mashup.OleDb.1;Data Source=$Workbook$;Location=tbl_ChannelMix_effective;Extended Properties=&quot;&quot;" command="SELECT * FROM [tbl_ChannelMix_effective]"/>
  </connection>
  <connection id="22" xr16:uid="{A781EB39-B257-4D4A-9318-B5819F3ED641}" keepAlive="1" name="Query - tbl_CollectionMix" description="Connection to the 'tbl_CollectionMix' query in the workbook." type="5" refreshedVersion="8" background="1" saveData="1">
    <dbPr connection="Provider=Microsoft.Mashup.OleDb.1;Data Source=$Workbook$;Location=tbl_CollectionMix;Extended Properties=&quot;&quot;" command="SELECT * FROM [tbl_CollectionMix]"/>
  </connection>
  <connection id="23" xr16:uid="{1636234C-1B67-4645-A083-E145476B17CF}" keepAlive="1" name="Query - tbl_MarketTerms" description="Connection to the 'tbl_MarketTerms' query in the workbook." type="5" refreshedVersion="8" background="1" saveData="1">
    <dbPr connection="Provider=Microsoft.Mashup.OleDb.1;Data Source=$Workbook$;Location=tbl_MarketTerms;Extended Properties=&quot;&quot;" command="SELECT * FROM [tbl_MarketTerms]"/>
  </connection>
  <connection id="24" xr16:uid="{5EB67640-4C83-4038-96A4-F2A500923569}" keepAlive="1" name="Query - tbl_Model" description="Connection to the 'tbl_Model' query in the workbook." type="5" refreshedVersion="8" background="1" saveData="1">
    <dbPr connection="Provider=Microsoft.Mashup.OleDb.1;Data Source=$Workbook$;Location=tbl_Model;Extended Properties=&quot;&quot;" command="SELECT * FROM [tbl_Model]"/>
  </connection>
  <connection id="25" xr16:uid="{A7D69F2C-A5A3-4644-8701-F9355E11FE87}" keepAlive="1" name="Query - tbl_PlannedNewStores2026" description="Connection to the 'tbl_PlannedNewStores2026' query in the workbook." type="5" refreshedVersion="0" background="1">
    <dbPr connection="Provider=Microsoft.Mashup.OleDb.1;Data Source=$Workbook$;Location=tbl_PlannedNewStores2026;Extended Properties=&quot;&quot;" command="SELECT * FROM [tbl_PlannedNewStores2026]"/>
  </connection>
  <connection id="26" xr16:uid="{CA868C93-5E87-4F90-8322-9819E2878424}" keepAlive="1" name="Query - tbl_SkuPrices" description="Connection to the 'tbl_SkuPrices' query in the workbook." type="5" refreshedVersion="8" background="1" saveData="1">
    <dbPr connection="Provider=Microsoft.Mashup.OleDb.1;Data Source=$Workbook$;Location=tbl_SkuPrices;Extended Properties=&quot;&quot;" command="SELECT * FROM [tbl_SkuPrices]"/>
  </connection>
  <connection id="27" xr16:uid="{C5BB41BB-A41B-4F2F-964E-4EB02B6D19AB}" keepAlive="1" name="Query - WholesaleRetailShare_2025Actual" description="Connection to the 'WholesaleRetailShare_2025Actual' query in the workbook." type="5" refreshedVersion="0" background="1">
    <dbPr connection="Provider=Microsoft.Mashup.OleDb.1;Data Source=$Workbook$;Location=WholesaleRetailShare_2025Actual;Extended Properties=&quot;&quot;" command="SELECT * FROM [WholesaleRetailShare_2025Actual]"/>
  </connection>
  <connection id="28" xr16:uid="{3EFECF6A-F3C5-4DB9-8FC4-73887ED3308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9" xr16:uid="{205B0234-8B76-4456-A835-E7E35A202C33}" name="WorksheetConnection_Budget Model.xlsx!tbl_SQL_Budget" type="102" refreshedVersion="8" minRefreshableVersion="5">
    <extLst>
      <ext xmlns:x15="http://schemas.microsoft.com/office/spreadsheetml/2010/11/main" uri="{DE250136-89BD-433C-8126-D09CA5730AF9}">
        <x15:connection id="tbl_SQL_Budget" autoDelete="1">
          <x15:rangePr sourceName="_xlcn.WorksheetConnection_BudgetModel.xlsxtbl_SQL_Budget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<sst xmlns="http://schemas.openxmlformats.org/spreadsheetml/2006/main" count="44145" uniqueCount="530">
  <si>
    <t>Country</t>
  </si>
  <si>
    <t>Units2025Actual</t>
  </si>
  <si>
    <t>Units2026</t>
  </si>
  <si>
    <t>Argentina</t>
  </si>
  <si>
    <t>Australia</t>
  </si>
  <si>
    <t>Austria</t>
  </si>
  <si>
    <t>Belgium</t>
  </si>
  <si>
    <t>Brazil</t>
  </si>
  <si>
    <t>Canada</t>
  </si>
  <si>
    <t>Chile</t>
  </si>
  <si>
    <t>China</t>
  </si>
  <si>
    <t>Colombia</t>
  </si>
  <si>
    <t>Estonia</t>
  </si>
  <si>
    <t>France</t>
  </si>
  <si>
    <t>Germany</t>
  </si>
  <si>
    <t>Greece</t>
  </si>
  <si>
    <t>Hong Kong</t>
  </si>
  <si>
    <t>Italy</t>
  </si>
  <si>
    <t>Japan</t>
  </si>
  <si>
    <t>Malaysia</t>
  </si>
  <si>
    <t>Mexico</t>
  </si>
  <si>
    <t>Netherlands</t>
  </si>
  <si>
    <t>Peru</t>
  </si>
  <si>
    <t>Portugal</t>
  </si>
  <si>
    <t>Saudi Arabia</t>
  </si>
  <si>
    <t>Singapore</t>
  </si>
  <si>
    <t>South Korea</t>
  </si>
  <si>
    <t>Spain</t>
  </si>
  <si>
    <t>Switzerland</t>
  </si>
  <si>
    <t>Taiwan</t>
  </si>
  <si>
    <t>Thailand</t>
  </si>
  <si>
    <t>UAE</t>
  </si>
  <si>
    <t>United Kingdom</t>
  </si>
  <si>
    <t>United States</t>
  </si>
  <si>
    <t>Vietnam</t>
  </si>
  <si>
    <t>SKU</t>
  </si>
  <si>
    <t>Collection</t>
  </si>
  <si>
    <t>ListPrice2023</t>
  </si>
  <si>
    <t>ListPrice2024</t>
  </si>
  <si>
    <t>ListPrice2025</t>
  </si>
  <si>
    <t>StandardCost2025</t>
  </si>
  <si>
    <t>BudgetedPrice2026</t>
  </si>
  <si>
    <t>BudgetedCost2026</t>
  </si>
  <si>
    <t>SKU0001</t>
  </si>
  <si>
    <t>Nautique Rose Gold 40mm Salmon</t>
  </si>
  <si>
    <t>Nautique</t>
  </si>
  <si>
    <t>SKU0002</t>
  </si>
  <si>
    <t>Nautique Titanium 42mm Salmon</t>
  </si>
  <si>
    <t>SKU0003</t>
  </si>
  <si>
    <t>Nautique Two-Tone 44mm Black</t>
  </si>
  <si>
    <t>SKU0004</t>
  </si>
  <si>
    <t>Nautique Titanium 40mm Green</t>
  </si>
  <si>
    <t>SKU0005</t>
  </si>
  <si>
    <t>Nautique White Gold 42mm Silver</t>
  </si>
  <si>
    <t>SKU0006</t>
  </si>
  <si>
    <t>Nautique White Gold 40mm Silver</t>
  </si>
  <si>
    <t>SKU0007</t>
  </si>
  <si>
    <t>Nautique Titanium 38mm Black</t>
  </si>
  <si>
    <t>SKU0008</t>
  </si>
  <si>
    <t>Nautique Titanium 44mm White</t>
  </si>
  <si>
    <t>SKU0009</t>
  </si>
  <si>
    <t>Nautique White Gold 40mm Black</t>
  </si>
  <si>
    <t>SKU0010</t>
  </si>
  <si>
    <t>Nautique Yellow Gold 42mm Black</t>
  </si>
  <si>
    <t>SKU0011</t>
  </si>
  <si>
    <t>Nautique White Gold 42mm Green</t>
  </si>
  <si>
    <t>SKU0012</t>
  </si>
  <si>
    <t>Nautique Steel 38mm Black</t>
  </si>
  <si>
    <t>SKU0013</t>
  </si>
  <si>
    <t>Heritage Steel 44mm Black</t>
  </si>
  <si>
    <t>Heritage</t>
  </si>
  <si>
    <t>SKU0014</t>
  </si>
  <si>
    <t>Heritage Steel 40mm Salmon</t>
  </si>
  <si>
    <t>SKU0015</t>
  </si>
  <si>
    <t>Heritage Two-Tone 36mm Blue</t>
  </si>
  <si>
    <t>SKU0016</t>
  </si>
  <si>
    <t>Heritage Two-Tone 36mm Green</t>
  </si>
  <si>
    <t>SKU0017</t>
  </si>
  <si>
    <t>Heritage Titanium 38mm Salmon</t>
  </si>
  <si>
    <t>SKU0018</t>
  </si>
  <si>
    <t>Heritage Steel 42mm Green</t>
  </si>
  <si>
    <t>SKU0019</t>
  </si>
  <si>
    <t>Heritage Steel 42mm Blue</t>
  </si>
  <si>
    <t>SKU0020</t>
  </si>
  <si>
    <t>Heritage Steel 44mm White</t>
  </si>
  <si>
    <t>SKU0021</t>
  </si>
  <si>
    <t>Heritage Rose Gold 38mm Blue</t>
  </si>
  <si>
    <t>SKU0022</t>
  </si>
  <si>
    <t>Celeste Titanium 40mm Salmon</t>
  </si>
  <si>
    <t>Celeste</t>
  </si>
  <si>
    <t>SKU0023</t>
  </si>
  <si>
    <t>Celeste Titanium 44mm Salmon</t>
  </si>
  <si>
    <t>SKU0024</t>
  </si>
  <si>
    <t>Celeste Yellow Gold 36mm Green</t>
  </si>
  <si>
    <t>SKU0025</t>
  </si>
  <si>
    <t>Celeste White Gold 36mm Green</t>
  </si>
  <si>
    <t>SKU0026</t>
  </si>
  <si>
    <t>Celeste Steel 44mm Green</t>
  </si>
  <si>
    <t>SKU0027</t>
  </si>
  <si>
    <t>Celeste Two-Tone 36mm Green</t>
  </si>
  <si>
    <t>SKU0028</t>
  </si>
  <si>
    <t>Celeste Two-Tone 36mm Blue</t>
  </si>
  <si>
    <t>SKU0029</t>
  </si>
  <si>
    <t>Celeste Rose Gold 36mm Salmon</t>
  </si>
  <si>
    <t>SKU0030</t>
  </si>
  <si>
    <t>Celeste Two-Tone 40mm White</t>
  </si>
  <si>
    <t>SKU0031</t>
  </si>
  <si>
    <t>Celeste Steel 42mm Salmon</t>
  </si>
  <si>
    <t>SKU0032</t>
  </si>
  <si>
    <t>Celeste Titanium 42mm Silver</t>
  </si>
  <si>
    <t>SKU0033</t>
  </si>
  <si>
    <t>Celeste Steel 42mm Blue</t>
  </si>
  <si>
    <t>SKU0034</t>
  </si>
  <si>
    <t>Aventus Steel 36mm Black</t>
  </si>
  <si>
    <t>Aventus</t>
  </si>
  <si>
    <t>SKU0035</t>
  </si>
  <si>
    <t>Aventus Titanium 44mm Green</t>
  </si>
  <si>
    <t>SKU0036</t>
  </si>
  <si>
    <t>Aventus White Gold 40mm Blue</t>
  </si>
  <si>
    <t>SKU0037</t>
  </si>
  <si>
    <t>Aventus Titanium 36mm White</t>
  </si>
  <si>
    <t>SKU0038</t>
  </si>
  <si>
    <t>Aventus Rose Gold 42mm Blue</t>
  </si>
  <si>
    <t>SKU0039</t>
  </si>
  <si>
    <t>Aventus Yellow Gold 36mm White</t>
  </si>
  <si>
    <t>SKU0040</t>
  </si>
  <si>
    <t>Aventus Yellow Gold 42mm Salmon</t>
  </si>
  <si>
    <t>SKU0041</t>
  </si>
  <si>
    <t>Aventus Titanium 40mm Salmon</t>
  </si>
  <si>
    <t>SKU0042</t>
  </si>
  <si>
    <t>Meridian Classic Two-Tone 44mm Black</t>
  </si>
  <si>
    <t>Meridian Classic</t>
  </si>
  <si>
    <t>SKU0043</t>
  </si>
  <si>
    <t>Meridian Classic Yellow Gold 42mm Salmon</t>
  </si>
  <si>
    <t>SKU0044</t>
  </si>
  <si>
    <t>Meridian Classic Yellow Gold 40mm Green</t>
  </si>
  <si>
    <t>SKU0045</t>
  </si>
  <si>
    <t>Meridian Classic White Gold 40mm Black</t>
  </si>
  <si>
    <t>SKU0046</t>
  </si>
  <si>
    <t>Meridian Classic Steel 44mm Salmon</t>
  </si>
  <si>
    <t>SKU0047</t>
  </si>
  <si>
    <t>Meridian Classic Rose Gold 36mm Blue</t>
  </si>
  <si>
    <t>SKU0048</t>
  </si>
  <si>
    <t>Meridian Classic White Gold 44mm Green</t>
  </si>
  <si>
    <t>SKU0049</t>
  </si>
  <si>
    <t>Meridian Classic Two-Tone 36mm White</t>
  </si>
  <si>
    <t>SKU0050</t>
  </si>
  <si>
    <t>Terra Steel 38mm Green</t>
  </si>
  <si>
    <t>Terra</t>
  </si>
  <si>
    <t>SKU0051</t>
  </si>
  <si>
    <t>Terra Steel 40mm Black</t>
  </si>
  <si>
    <t>SKU0052</t>
  </si>
  <si>
    <t>Terra White Gold 42mm Green</t>
  </si>
  <si>
    <t>SKU0053</t>
  </si>
  <si>
    <t>Terra Yellow Gold 38mm Silver</t>
  </si>
  <si>
    <t>SKU0054</t>
  </si>
  <si>
    <t>Terra Titanium 40mm Silver</t>
  </si>
  <si>
    <t>SKU0055</t>
  </si>
  <si>
    <t>Terra Titanium 40mm Green</t>
  </si>
  <si>
    <t>SKU0056</t>
  </si>
  <si>
    <t>Terra Steel 36mm Green</t>
  </si>
  <si>
    <t>SKU0057</t>
  </si>
  <si>
    <t>Terra Two-Tone 44mm White</t>
  </si>
  <si>
    <t>SKU0058</t>
  </si>
  <si>
    <t>Terra Rose Gold 40mm Black</t>
  </si>
  <si>
    <t>SKU0059</t>
  </si>
  <si>
    <t>Terra Yellow Gold 42mm Black</t>
  </si>
  <si>
    <t>SKU0060</t>
  </si>
  <si>
    <t>Lumina Titanium 44mm Salmon</t>
  </si>
  <si>
    <t>Lumina</t>
  </si>
  <si>
    <t>SKU0061</t>
  </si>
  <si>
    <t>Lumina Two-Tone 40mm Silver</t>
  </si>
  <si>
    <t>SKU0062</t>
  </si>
  <si>
    <t>Lumina Yellow Gold 38mm Blue</t>
  </si>
  <si>
    <t>SKU0063</t>
  </si>
  <si>
    <t>Lumina Yellow Gold 36mm Black</t>
  </si>
  <si>
    <t>SKU0064</t>
  </si>
  <si>
    <t>Lumina Titanium 42mm Silver</t>
  </si>
  <si>
    <t>SKU0065</t>
  </si>
  <si>
    <t>SKU0066</t>
  </si>
  <si>
    <t>Lumina Yellow Gold 42mm Silver</t>
  </si>
  <si>
    <t>SKU0067</t>
  </si>
  <si>
    <t>Lumina White Gold 40mm Green</t>
  </si>
  <si>
    <t>SKU0068</t>
  </si>
  <si>
    <t>Sportivo Two-Tone 36mm White</t>
  </si>
  <si>
    <t>Sportivo</t>
  </si>
  <si>
    <t>SKU0069</t>
  </si>
  <si>
    <t>Sportivo White Gold 44mm Black</t>
  </si>
  <si>
    <t>SKU0070</t>
  </si>
  <si>
    <t>Sportivo Yellow Gold 36mm Blue</t>
  </si>
  <si>
    <t>SKU0071</t>
  </si>
  <si>
    <t>Sportivo Titanium 44mm Blue</t>
  </si>
  <si>
    <t>SKU0072</t>
  </si>
  <si>
    <t>Sportivo Two-Tone 38mm Blue</t>
  </si>
  <si>
    <t>SKU0073</t>
  </si>
  <si>
    <t>Sportivo Two-Tone 40mm Blue</t>
  </si>
  <si>
    <t>SKU0074</t>
  </si>
  <si>
    <t>Sportivo Yellow Gold 38mm Silver</t>
  </si>
  <si>
    <t>SKU0075</t>
  </si>
  <si>
    <t>Sportivo Yellow Gold 36mm Green</t>
  </si>
  <si>
    <t>SKU0076</t>
  </si>
  <si>
    <t>Sportivo Steel 42mm Silver</t>
  </si>
  <si>
    <t>SKU0077</t>
  </si>
  <si>
    <t>Sportivo Yellow Gold 44mm White</t>
  </si>
  <si>
    <t>SKU0078</t>
  </si>
  <si>
    <t>Sportivo Yellow Gold 44mm Blue</t>
  </si>
  <si>
    <t>SKU0079</t>
  </si>
  <si>
    <t>Grand Complication Yellow Gold 42mm White</t>
  </si>
  <si>
    <t>Grand Complication</t>
  </si>
  <si>
    <t>SKU0080</t>
  </si>
  <si>
    <t>Grand Complication Yellow Gold 44mm White</t>
  </si>
  <si>
    <t>SKU0081</t>
  </si>
  <si>
    <t>Grand Complication Two-Tone 36mm Blue</t>
  </si>
  <si>
    <t>SKU0082</t>
  </si>
  <si>
    <t>Grand Complication Titanium 42mm Silver</t>
  </si>
  <si>
    <t>SKU0083</t>
  </si>
  <si>
    <t>Grand Complication Steel 40mm White</t>
  </si>
  <si>
    <t>SKU0084</t>
  </si>
  <si>
    <t>Grand Complication Two-Tone 44mm White</t>
  </si>
  <si>
    <t>SKU0085</t>
  </si>
  <si>
    <t>Grand Complication Steel 38mm Green</t>
  </si>
  <si>
    <t>SKU0086</t>
  </si>
  <si>
    <t>Grand Complication Yellow Gold 36mm Silver</t>
  </si>
  <si>
    <t>SKU0087</t>
  </si>
  <si>
    <t>Grand Complication Two-Tone 38mm Black</t>
  </si>
  <si>
    <t>SKU0088</t>
  </si>
  <si>
    <t>Grand Complication Two-Tone 40mm Silver</t>
  </si>
  <si>
    <t>SKU0089</t>
  </si>
  <si>
    <t>Grand Complication Two-Tone 38mm Green</t>
  </si>
  <si>
    <t>SKU0090</t>
  </si>
  <si>
    <t>Atelier Two-Tone 40mm Green</t>
  </si>
  <si>
    <t>Atelier</t>
  </si>
  <si>
    <t>SKU0091</t>
  </si>
  <si>
    <t>Atelier Two-Tone 42mm Silver</t>
  </si>
  <si>
    <t>SKU0092</t>
  </si>
  <si>
    <t>Atelier Yellow Gold 40mm Black</t>
  </si>
  <si>
    <t>SKU0093</t>
  </si>
  <si>
    <t>Atelier Rose Gold 40mm Silver</t>
  </si>
  <si>
    <t>SKU0094</t>
  </si>
  <si>
    <t>Atelier Titanium 38mm Blue</t>
  </si>
  <si>
    <t>SKU0095</t>
  </si>
  <si>
    <t>Atelier Yellow Gold 38mm Salmon</t>
  </si>
  <si>
    <t>SKU0096</t>
  </si>
  <si>
    <t>Atelier Two-Tone 44mm White</t>
  </si>
  <si>
    <t>SKU0097</t>
  </si>
  <si>
    <t>Atelier Rose Gold 40mm Salmon</t>
  </si>
  <si>
    <t>SKU0098</t>
  </si>
  <si>
    <t>Atelier Rose Gold 42mm Salmon</t>
  </si>
  <si>
    <t>SKU0099</t>
  </si>
  <si>
    <t>Atelier White Gold 40mm Blue</t>
  </si>
  <si>
    <t>SKU0100</t>
  </si>
  <si>
    <t>Atelier Two-Tone 42mm Salmon</t>
  </si>
  <si>
    <t>SKU0101</t>
  </si>
  <si>
    <t>Atelier Rose Gold 44mm Salmon</t>
  </si>
  <si>
    <t>Mix2025Actual</t>
  </si>
  <si>
    <t>Mix2026</t>
  </si>
  <si>
    <t>PlannedOpening</t>
  </si>
  <si>
    <t>ModeShiftAssumption</t>
  </si>
  <si>
    <t>BoutiqueShare_2025Actual</t>
  </si>
  <si>
    <t>BoutiqueShare_2026</t>
  </si>
  <si>
    <t>BoutiqueShare_2026_Effective</t>
  </si>
  <si>
    <t>BoutiqueRetailShare_2025Actual</t>
  </si>
  <si>
    <t>BoutiqueRetailShare_2026</t>
  </si>
  <si>
    <t>BoutiqueRetailShare_2026_Effective</t>
  </si>
  <si>
    <t>WholesaleRetailShare_2025Actual</t>
  </si>
  <si>
    <t>WholesaleRetailShare_2026</t>
  </si>
  <si>
    <t>WholesaleMarginPct</t>
  </si>
  <si>
    <t>Type</t>
  </si>
  <si>
    <t>Units2025</t>
  </si>
  <si>
    <t>H_2023_01</t>
  </si>
  <si>
    <t>H_2023_02</t>
  </si>
  <si>
    <t>H_2023_03</t>
  </si>
  <si>
    <t>H_2023_04</t>
  </si>
  <si>
    <t>H_2023_05</t>
  </si>
  <si>
    <t>H_2023_06</t>
  </si>
  <si>
    <t>H_2023_07</t>
  </si>
  <si>
    <t>H_2023_08</t>
  </si>
  <si>
    <t>H_2023_09</t>
  </si>
  <si>
    <t>H_2023_10</t>
  </si>
  <si>
    <t>H_2023_11</t>
  </si>
  <si>
    <t>H_2023_12</t>
  </si>
  <si>
    <t>H_2024_01</t>
  </si>
  <si>
    <t>H_2024_02</t>
  </si>
  <si>
    <t>H_2024_03</t>
  </si>
  <si>
    <t>H_2024_04</t>
  </si>
  <si>
    <t>H_2024_05</t>
  </si>
  <si>
    <t>H_2024_06</t>
  </si>
  <si>
    <t>H_2024_07</t>
  </si>
  <si>
    <t>H_2024_08</t>
  </si>
  <si>
    <t>H_2024_09</t>
  </si>
  <si>
    <t>H_2024_10</t>
  </si>
  <si>
    <t>H_2024_11</t>
  </si>
  <si>
    <t>H_2024_12</t>
  </si>
  <si>
    <t>H_2025_01</t>
  </si>
  <si>
    <t>H_2025_02</t>
  </si>
  <si>
    <t>H_2025_03</t>
  </si>
  <si>
    <t>H_2025_04</t>
  </si>
  <si>
    <t>H_2025_05</t>
  </si>
  <si>
    <t>H_2025_06</t>
  </si>
  <si>
    <t>H_2025_07</t>
  </si>
  <si>
    <t>H_2025_08</t>
  </si>
  <si>
    <t>H_2025_09</t>
  </si>
  <si>
    <t>H_2025_10</t>
  </si>
  <si>
    <t>H_2025_11</t>
  </si>
  <si>
    <t>H_2025_12</t>
  </si>
  <si>
    <t>RawShape_01</t>
  </si>
  <si>
    <t>RawShape_02</t>
  </si>
  <si>
    <t>RawShape_03</t>
  </si>
  <si>
    <t>RawShape_04</t>
  </si>
  <si>
    <t>RawShape_05</t>
  </si>
  <si>
    <t>RawShape_06</t>
  </si>
  <si>
    <t>RawShape_07</t>
  </si>
  <si>
    <t>RawShape_08</t>
  </si>
  <si>
    <t>RawShape_09</t>
  </si>
  <si>
    <t>RawShape_10</t>
  </si>
  <si>
    <t>RawShape_11</t>
  </si>
  <si>
    <t>RawShape_12</t>
  </si>
  <si>
    <t>MonthlyShare_01</t>
  </si>
  <si>
    <t>MonthlyShare_02</t>
  </si>
  <si>
    <t>MonthlyShare_03</t>
  </si>
  <si>
    <t>MonthlyShare_04</t>
  </si>
  <si>
    <t>MonthlyShare_05</t>
  </si>
  <si>
    <t>MonthlyShare_06</t>
  </si>
  <si>
    <t>MonthlyShare_07</t>
  </si>
  <si>
    <t>MonthlyShare_08</t>
  </si>
  <si>
    <t>MonthlyShare_09</t>
  </si>
  <si>
    <t>MonthlyShare_10</t>
  </si>
  <si>
    <t>MonthlyShare_11</t>
  </si>
  <si>
    <t>MonthlyShare_12</t>
  </si>
  <si>
    <t>AnnualUnits</t>
  </si>
  <si>
    <t>UnitListPrice</t>
  </si>
  <si>
    <t>UnitCost</t>
  </si>
  <si>
    <t>RealizedUnitPrice</t>
  </si>
  <si>
    <t>BudgetedUnits_01</t>
  </si>
  <si>
    <t>BudgetedUnits_02</t>
  </si>
  <si>
    <t>BudgetedUnits_03</t>
  </si>
  <si>
    <t>BudgetedUnits_04</t>
  </si>
  <si>
    <t>BudgetedUnits_05</t>
  </si>
  <si>
    <t>BudgetedUnits_06</t>
  </si>
  <si>
    <t>BudgetedUnits_07</t>
  </si>
  <si>
    <t>BudgetedUnits_08</t>
  </si>
  <si>
    <t>BudgetedUnits_09</t>
  </si>
  <si>
    <t>BudgetedUnits_10</t>
  </si>
  <si>
    <t>BudgetedUnits_11</t>
  </si>
  <si>
    <t>BudgetedUnits_12</t>
  </si>
  <si>
    <t>BudgetedRevenue_01</t>
  </si>
  <si>
    <t>BudgetedRevenue_02</t>
  </si>
  <si>
    <t>BudgetedRevenue_03</t>
  </si>
  <si>
    <t>BudgetedRevenue_04</t>
  </si>
  <si>
    <t>BudgetedRevenue_05</t>
  </si>
  <si>
    <t>BudgetedRevenue_06</t>
  </si>
  <si>
    <t>BudgetedRevenue_07</t>
  </si>
  <si>
    <t>BudgetedRevenue_08</t>
  </si>
  <si>
    <t>BudgetedRevenue_09</t>
  </si>
  <si>
    <t>BudgetedRevenue_10</t>
  </si>
  <si>
    <t>BudgetedRevenue_11</t>
  </si>
  <si>
    <t>BudgetedRevenue_12</t>
  </si>
  <si>
    <t>BudgetedCost_01</t>
  </si>
  <si>
    <t>BudgetedCost_02</t>
  </si>
  <si>
    <t>BudgetedCost_03</t>
  </si>
  <si>
    <t>BudgetedCost_04</t>
  </si>
  <si>
    <t>BudgetedCost_05</t>
  </si>
  <si>
    <t>BudgetedCost_06</t>
  </si>
  <si>
    <t>BudgetedCost_07</t>
  </si>
  <si>
    <t>BudgetedCost_08</t>
  </si>
  <si>
    <t>BudgetedCost_09</t>
  </si>
  <si>
    <t>BudgetedCost_10</t>
  </si>
  <si>
    <t>BudgetedCost_11</t>
  </si>
  <si>
    <t>BudgetedCost_12</t>
  </si>
  <si>
    <t>MarginPct</t>
  </si>
  <si>
    <t>Boutique</t>
  </si>
  <si>
    <t>Wholesale</t>
  </si>
  <si>
    <t>Revenue</t>
  </si>
  <si>
    <t>Boutique Revenue</t>
  </si>
  <si>
    <t>Wholesale Revenue</t>
  </si>
  <si>
    <t>Total Net Revenue</t>
  </si>
  <si>
    <t>Cost of Goods Sold</t>
  </si>
  <si>
    <t>Boutique COGS</t>
  </si>
  <si>
    <t>Wholesale COGS</t>
  </si>
  <si>
    <t>Total COGS</t>
  </si>
  <si>
    <t>Gross Profit</t>
  </si>
  <si>
    <t>Gross Margin %</t>
  </si>
  <si>
    <t>Operating Result</t>
  </si>
  <si>
    <t>Operating Margin %</t>
  </si>
  <si>
    <t>Region</t>
  </si>
  <si>
    <t>APAC</t>
  </si>
  <si>
    <t>LATAM</t>
  </si>
  <si>
    <t>EMEA</t>
  </si>
  <si>
    <t>NA</t>
  </si>
  <si>
    <t>geo_id</t>
  </si>
  <si>
    <t>year</t>
  </si>
  <si>
    <t>month</t>
  </si>
  <si>
    <t>channel_id</t>
  </si>
  <si>
    <t>collection</t>
  </si>
  <si>
    <t>budgeted_units</t>
  </si>
  <si>
    <t>budgeted_price_chf</t>
  </si>
  <si>
    <t>budgeted_unit_cost_chf</t>
  </si>
  <si>
    <t>budgeted_revenue_chf</t>
  </si>
  <si>
    <t>new_store_uplift_flag</t>
  </si>
  <si>
    <t>Monthly Units from 2023 onwards</t>
  </si>
  <si>
    <t>Forecasted Monthly Units based on previous period</t>
  </si>
  <si>
    <t>Monthly shared based on forecasted units</t>
  </si>
  <si>
    <t>Budgeted Units from Input tab</t>
  </si>
  <si>
    <t>Budgeted price from inputs tab</t>
  </si>
  <si>
    <t>Budgeted cost from inputs tab</t>
  </si>
  <si>
    <t>Net Price (net of WHLS margin if channel is whls)</t>
  </si>
  <si>
    <t>Budgeted Monthly Units based on monthly forecast allocation</t>
  </si>
  <si>
    <t>Budgeted Monthly Revenue based on monthly forecast allocation</t>
  </si>
  <si>
    <t>Budgeted Monthly Cost based on monthly forecast allocation</t>
  </si>
  <si>
    <t>Operating margin</t>
  </si>
  <si>
    <t>Budgeted Annual Cost</t>
  </si>
  <si>
    <t>Budgeted Annual Revenue</t>
  </si>
  <si>
    <t>Operating Expenses</t>
  </si>
  <si>
    <t>Ammortisation &amp; Depreciation</t>
  </si>
  <si>
    <t>Marketing</t>
  </si>
  <si>
    <t>General &amp; Administrative</t>
  </si>
  <si>
    <t>Salaries &amp; Benefits</t>
  </si>
  <si>
    <t>SUPPORTING TABLES</t>
  </si>
  <si>
    <t>Channel Type x Collection x Country x Month</t>
  </si>
  <si>
    <t>MODEL</t>
  </si>
  <si>
    <t>Blue</t>
  </si>
  <si>
    <t>Black</t>
  </si>
  <si>
    <t>Green</t>
  </si>
  <si>
    <t>2025 actual, reference only, not editable.</t>
  </si>
  <si>
    <t>Manual planning input. Safe and expected to edit.</t>
  </si>
  <si>
    <t>Calculated cell. Don't type over these.</t>
  </si>
  <si>
    <t>Formula that pulls from another tab.</t>
  </si>
  <si>
    <t>Regional Grouping</t>
  </si>
  <si>
    <t>Wholesale Margin by Country</t>
  </si>
  <si>
    <t>Units per Country</t>
  </si>
  <si>
    <t>Price per SKU</t>
  </si>
  <si>
    <t>Collection Mix</t>
  </si>
  <si>
    <t>Planned New Stores 2026</t>
  </si>
  <si>
    <t>PlannedOpening: 1</t>
  </si>
  <si>
    <t>ModeShiftAssumption: assumed pp increase to Boutique channel</t>
  </si>
  <si>
    <t>Channel Mix — Boutique vs Wholesale split &amp; Retail vs Online</t>
  </si>
  <si>
    <t>WhlsShare_2026_Effective</t>
  </si>
  <si>
    <t>BoutiqueOnlineShare_2026_Effective</t>
  </si>
  <si>
    <t>Boutique vs Wholesale</t>
  </si>
  <si>
    <t>WholesaleOnlineShare_2026</t>
  </si>
  <si>
    <t>Boutique: Retail vs Online</t>
  </si>
  <si>
    <t>Wholesale: Retail vs Online</t>
  </si>
  <si>
    <t>X</t>
  </si>
  <si>
    <t>FY2026 MASTER BUDGET MODEL</t>
  </si>
  <si>
    <t>INPUTS</t>
  </si>
  <si>
    <t>Color Convention</t>
  </si>
  <si>
    <t>INCOME STATEMENT</t>
  </si>
  <si>
    <t>2026 BUDGET</t>
  </si>
  <si>
    <t>JAN</t>
  </si>
  <si>
    <t>FEB</t>
  </si>
  <si>
    <t>MAR</t>
  </si>
  <si>
    <t>APR</t>
  </si>
  <si>
    <t>MAY</t>
  </si>
  <si>
    <t>JUN</t>
  </si>
  <si>
    <t>JUL</t>
  </si>
  <si>
    <t>AUG</t>
  </si>
  <si>
    <t>SEP</t>
  </si>
  <si>
    <t>OCT</t>
  </si>
  <si>
    <t>NOV</t>
  </si>
  <si>
    <t>DEC</t>
  </si>
  <si>
    <t>2025 ACTUALS</t>
  </si>
  <si>
    <t>Q1</t>
  </si>
  <si>
    <t>Q2</t>
  </si>
  <si>
    <t>Q3</t>
  </si>
  <si>
    <t>Q4</t>
  </si>
  <si>
    <t>BUDGET EXPORT TO SQL</t>
  </si>
  <si>
    <t>Gray Italic</t>
  </si>
  <si>
    <t>country</t>
  </si>
  <si>
    <t>SKU_name</t>
  </si>
  <si>
    <t>%</t>
  </si>
  <si>
    <t>Interests &amp; Taxes</t>
  </si>
  <si>
    <t>Net Interests Expenses</t>
  </si>
  <si>
    <t>Corporate Tax</t>
  </si>
  <si>
    <t>Net Income</t>
  </si>
  <si>
    <t>Net Income Margin %</t>
  </si>
  <si>
    <t>Revenue2025</t>
  </si>
  <si>
    <t>COGS2025</t>
  </si>
  <si>
    <t>Budgeted Revenue</t>
  </si>
  <si>
    <t>Budgeted COGS</t>
  </si>
  <si>
    <t>01</t>
  </si>
  <si>
    <t>02</t>
  </si>
  <si>
    <t>03</t>
  </si>
  <si>
    <t>04</t>
  </si>
  <si>
    <t>05</t>
  </si>
  <si>
    <t>06</t>
  </si>
  <si>
    <t>07</t>
  </si>
  <si>
    <t>08</t>
  </si>
  <si>
    <t>09</t>
  </si>
  <si>
    <t>10</t>
  </si>
  <si>
    <t>11</t>
  </si>
  <si>
    <t>12</t>
  </si>
  <si>
    <t>FALSE</t>
  </si>
  <si>
    <t>TRUE</t>
  </si>
  <si>
    <t>Budgeted figures are computed from the Model tab, split into the four channel_id values using each Country/Collection's Channel Mix shares via PowerQuery. This table updates only on Query Refresh</t>
  </si>
  <si>
    <t>Row Labels</t>
  </si>
  <si>
    <t>Grand Total</t>
  </si>
  <si>
    <t>Column Labels</t>
  </si>
  <si>
    <t>Sum of REVENUE</t>
  </si>
  <si>
    <t>Sum of UNITS</t>
  </si>
  <si>
    <t>Sum of COGS</t>
  </si>
  <si>
    <t>Delta</t>
  </si>
  <si>
    <t>UNITS</t>
  </si>
  <si>
    <t>COGS</t>
  </si>
  <si>
    <t>REVENUE</t>
  </si>
  <si>
    <t>MARGIN</t>
  </si>
  <si>
    <t>Online</t>
  </si>
  <si>
    <t>Retail</t>
  </si>
  <si>
    <t>MIX REVENUE</t>
  </si>
  <si>
    <t>REGIONAL SPLIT</t>
  </si>
  <si>
    <t>Topline</t>
  </si>
  <si>
    <t>OVERVIEW</t>
  </si>
  <si>
    <t>vs LY</t>
  </si>
  <si>
    <t>Margin vs LY</t>
  </si>
  <si>
    <t>Mix LY</t>
  </si>
  <si>
    <t>Mix TY</t>
  </si>
  <si>
    <t>TOPLINE</t>
  </si>
  <si>
    <r>
      <t xml:space="preserve">Every gray 'Query Data' cell in this workbook was pulled via </t>
    </r>
    <r>
      <rPr>
        <b/>
        <i/>
        <sz val="9"/>
        <color rgb="FF595959"/>
        <rFont val="Calibri"/>
        <family val="2"/>
        <scheme val="minor"/>
      </rPr>
      <t>Power Query</t>
    </r>
    <r>
      <rPr>
        <i/>
        <sz val="9"/>
        <color rgb="FF595959"/>
        <rFont val="Calibri"/>
        <family val="2"/>
        <scheme val="minor"/>
      </rPr>
      <t xml:space="preserve"> from </t>
    </r>
    <r>
      <rPr>
        <b/>
        <i/>
        <sz val="9"/>
        <color rgb="FF595959"/>
        <rFont val="Calibri"/>
        <family val="2"/>
        <scheme val="minor"/>
      </rPr>
      <t>meridian.db / SQL Server</t>
    </r>
    <r>
      <rPr>
        <i/>
        <sz val="9"/>
        <color rgb="FF595959"/>
        <rFont val="Calibri"/>
        <family val="2"/>
        <scheme val="minor"/>
      </rPr>
      <t xml:space="preserve"> on 2026-07-20. It is correct as of that date, not live. Two source facts, </t>
    </r>
    <r>
      <rPr>
        <b/>
        <i/>
        <sz val="9"/>
        <color rgb="FF595959"/>
        <rFont val="Calibri"/>
        <family val="2"/>
        <scheme val="minor"/>
      </rPr>
      <t>fact_boutique_sales</t>
    </r>
    <r>
      <rPr>
        <i/>
        <sz val="9"/>
        <color rgb="FF595959"/>
        <rFont val="Calibri"/>
        <family val="2"/>
        <scheme val="minor"/>
      </rPr>
      <t xml:space="preserve"> (direct/boutique channel) and </t>
    </r>
    <r>
      <rPr>
        <b/>
        <i/>
        <sz val="9"/>
        <color rgb="FF595959"/>
        <rFont val="Calibri"/>
        <family val="2"/>
        <scheme val="minor"/>
      </rPr>
      <t>fact_sell_in</t>
    </r>
    <r>
      <rPr>
        <i/>
        <sz val="9"/>
        <color rgb="FF595959"/>
        <rFont val="Calibri"/>
        <family val="2"/>
        <scheme val="minor"/>
      </rPr>
      <t xml:space="preserve"> (wholesale shipments), are each merged with their supporting dimensions (store or wholesale customer to geography, SKU to collection, date to month/year), then appended into one consolidated actuals table, tagged by channel. That table is grouped down to Month x Channel x Collection x Country, which is the grain the </t>
    </r>
    <r>
      <rPr>
        <b/>
        <i/>
        <sz val="9"/>
        <color rgb="FF595959"/>
        <rFont val="Calibri"/>
        <family val="2"/>
        <scheme val="minor"/>
      </rPr>
      <t>Model tab</t>
    </r>
    <r>
      <rPr>
        <i/>
        <sz val="9"/>
        <color rgb="FF595959"/>
        <rFont val="Calibri"/>
        <family val="2"/>
        <scheme val="minor"/>
      </rPr>
      <t xml:space="preserve"> works at.</t>
    </r>
  </si>
  <si>
    <t>Inputs</t>
  </si>
  <si>
    <t>Model</t>
  </si>
  <si>
    <t>Income Statement</t>
  </si>
  <si>
    <t>Summary</t>
  </si>
  <si>
    <t>Workbook structure:</t>
  </si>
  <si>
    <t>Data</t>
  </si>
  <si>
    <t>This workbook plans FY2026 revenue, cost, and margin from the ground up, by country, collection, and channel, starting from actual 2025 performance and letting you adjust the assumptions to plan for the new fiscal year.</t>
  </si>
  <si>
    <t>Budget Export</t>
  </si>
  <si>
    <r>
      <t xml:space="preserve">Every editable assumption in one place: </t>
    </r>
    <r>
      <rPr>
        <b/>
        <i/>
        <sz val="9"/>
        <color rgb="FF595959"/>
        <rFont val="Calibri"/>
        <family val="2"/>
        <scheme val="minor"/>
      </rPr>
      <t>units per country</t>
    </r>
    <r>
      <rPr>
        <i/>
        <sz val="9"/>
        <color rgb="FF595959"/>
        <rFont val="Calibri"/>
        <family val="2"/>
        <scheme val="minor"/>
      </rPr>
      <t xml:space="preserve">, </t>
    </r>
    <r>
      <rPr>
        <b/>
        <i/>
        <sz val="9"/>
        <color rgb="FF595959"/>
        <rFont val="Calibri"/>
        <family val="2"/>
        <scheme val="minor"/>
      </rPr>
      <t>price and cost per SKU</t>
    </r>
    <r>
      <rPr>
        <i/>
        <sz val="9"/>
        <color rgb="FF595959"/>
        <rFont val="Calibri"/>
        <family val="2"/>
        <scheme val="minor"/>
      </rPr>
      <t xml:space="preserve">, </t>
    </r>
    <r>
      <rPr>
        <b/>
        <i/>
        <sz val="9"/>
        <color rgb="FF595959"/>
        <rFont val="Calibri"/>
        <family val="2"/>
        <scheme val="minor"/>
      </rPr>
      <t>collection mix by country</t>
    </r>
    <r>
      <rPr>
        <i/>
        <sz val="9"/>
        <color rgb="FF595959"/>
        <rFont val="Calibri"/>
        <family val="2"/>
        <scheme val="minor"/>
      </rPr>
      <t xml:space="preserve">, </t>
    </r>
    <r>
      <rPr>
        <b/>
        <i/>
        <sz val="9"/>
        <color rgb="FF595959"/>
        <rFont val="Calibri"/>
        <family val="2"/>
        <scheme val="minor"/>
      </rPr>
      <t>planned new store openings</t>
    </r>
    <r>
      <rPr>
        <i/>
        <sz val="9"/>
        <color rgb="FF595959"/>
        <rFont val="Calibri"/>
        <family val="2"/>
        <scheme val="minor"/>
      </rPr>
      <t xml:space="preserve"> for 2026, and the </t>
    </r>
    <r>
      <rPr>
        <b/>
        <i/>
        <sz val="9"/>
        <color rgb="FF595959"/>
        <rFont val="Calibri"/>
        <family val="2"/>
        <scheme val="minor"/>
      </rPr>
      <t>Boutique/Wholesale</t>
    </r>
    <r>
      <rPr>
        <i/>
        <sz val="9"/>
        <color rgb="FF595959"/>
        <rFont val="Calibri"/>
        <family val="2"/>
        <scheme val="minor"/>
      </rPr>
      <t xml:space="preserve"> and </t>
    </r>
    <r>
      <rPr>
        <b/>
        <i/>
        <sz val="9"/>
        <color rgb="FF595959"/>
        <rFont val="Calibri"/>
        <family val="2"/>
        <scheme val="minor"/>
      </rPr>
      <t>Retail/Online</t>
    </r>
    <r>
      <rPr>
        <i/>
        <sz val="9"/>
        <color rgb="FF595959"/>
        <rFont val="Calibri"/>
        <family val="2"/>
        <scheme val="minor"/>
      </rPr>
      <t xml:space="preserve"> channel splits. </t>
    </r>
    <r>
      <rPr>
        <b/>
        <i/>
        <sz val="9"/>
        <color rgb="FF595959"/>
        <rFont val="Calibri"/>
        <family val="2"/>
        <scheme val="minor"/>
      </rPr>
      <t>Blue</t>
    </r>
    <r>
      <rPr>
        <i/>
        <sz val="9"/>
        <color rgb="FF595959"/>
        <rFont val="Calibri"/>
        <family val="2"/>
        <scheme val="minor"/>
      </rPr>
      <t xml:space="preserve"> is input, </t>
    </r>
    <r>
      <rPr>
        <b/>
        <i/>
        <sz val="9"/>
        <color rgb="FF595959"/>
        <rFont val="Calibri"/>
        <family val="2"/>
        <scheme val="minor"/>
      </rPr>
      <t>black</t>
    </r>
    <r>
      <rPr>
        <i/>
        <sz val="9"/>
        <color rgb="FF595959"/>
        <rFont val="Calibri"/>
        <family val="2"/>
        <scheme val="minor"/>
      </rPr>
      <t xml:space="preserve"> is formula, </t>
    </r>
    <r>
      <rPr>
        <b/>
        <i/>
        <sz val="9"/>
        <color rgb="FF595959"/>
        <rFont val="Calibri"/>
        <family val="2"/>
        <scheme val="minor"/>
      </rPr>
      <t>green</t>
    </r>
    <r>
      <rPr>
        <i/>
        <sz val="9"/>
        <color rgb="FF595959"/>
        <rFont val="Calibri"/>
        <family val="2"/>
        <scheme val="minor"/>
      </rPr>
      <t xml:space="preserve"> is cross-sheet link.</t>
    </r>
  </si>
  <si>
    <r>
      <t xml:space="preserve">Takes </t>
    </r>
    <r>
      <rPr>
        <b/>
        <i/>
        <sz val="9"/>
        <color rgb="FF595959"/>
        <rFont val="Calibri"/>
        <family val="2"/>
        <scheme val="minor"/>
      </rPr>
      <t>2025 actuals and 2026 Inputs assumptions</t>
    </r>
    <r>
      <rPr>
        <i/>
        <sz val="9"/>
        <color rgb="FF595959"/>
        <rFont val="Calibri"/>
        <family val="2"/>
        <scheme val="minor"/>
      </rPr>
      <t xml:space="preserve"> and builds FY2026 at </t>
    </r>
    <r>
      <rPr>
        <b/>
        <i/>
        <sz val="9"/>
        <color rgb="FF595959"/>
        <rFont val="Calibri"/>
        <family val="2"/>
        <scheme val="minor"/>
      </rPr>
      <t>Type</t>
    </r>
    <r>
      <rPr>
        <i/>
        <sz val="9"/>
        <color rgb="FF595959"/>
        <rFont val="Calibri"/>
        <family val="2"/>
        <scheme val="minor"/>
      </rPr>
      <t xml:space="preserve"> x </t>
    </r>
    <r>
      <rPr>
        <b/>
        <i/>
        <sz val="9"/>
        <color rgb="FF595959"/>
        <rFont val="Calibri"/>
        <family val="2"/>
        <scheme val="minor"/>
      </rPr>
      <t>Collection</t>
    </r>
    <r>
      <rPr>
        <i/>
        <sz val="9"/>
        <color rgb="FF595959"/>
        <rFont val="Calibri"/>
        <family val="2"/>
        <scheme val="minor"/>
      </rPr>
      <t xml:space="preserve"> x </t>
    </r>
    <r>
      <rPr>
        <b/>
        <i/>
        <sz val="9"/>
        <color rgb="FF595959"/>
        <rFont val="Calibri"/>
        <family val="2"/>
        <scheme val="minor"/>
      </rPr>
      <t>Country</t>
    </r>
    <r>
      <rPr>
        <i/>
        <sz val="9"/>
        <color rgb="FF595959"/>
        <rFont val="Calibri"/>
        <family val="2"/>
        <scheme val="minor"/>
      </rPr>
      <t xml:space="preserve"> x </t>
    </r>
    <r>
      <rPr>
        <b/>
        <i/>
        <sz val="9"/>
        <color rgb="FF595959"/>
        <rFont val="Calibri"/>
        <family val="2"/>
        <scheme val="minor"/>
      </rPr>
      <t>Month</t>
    </r>
    <r>
      <rPr>
        <i/>
        <sz val="9"/>
        <color rgb="FF595959"/>
        <rFont val="Calibri"/>
        <family val="2"/>
        <scheme val="minor"/>
      </rPr>
      <t xml:space="preserve"> grain: a statistical shape (FORECAST.ETS, floored at zero) blended with your manual overrides, </t>
    </r>
    <r>
      <rPr>
        <b/>
        <i/>
        <sz val="9"/>
        <color rgb="FF595959"/>
        <rFont val="Calibri"/>
        <family val="2"/>
        <scheme val="minor"/>
      </rPr>
      <t>priced and costed per SKU</t>
    </r>
    <r>
      <rPr>
        <i/>
        <sz val="9"/>
        <color rgb="FF595959"/>
        <rFont val="Calibri"/>
        <family val="2"/>
        <scheme val="minor"/>
      </rPr>
      <t xml:space="preserve">, </t>
    </r>
    <r>
      <rPr>
        <b/>
        <i/>
        <sz val="9"/>
        <color rgb="FF595959"/>
        <rFont val="Calibri"/>
        <family val="2"/>
        <scheme val="minor"/>
      </rPr>
      <t>rolled into budgeted units</t>
    </r>
    <r>
      <rPr>
        <i/>
        <sz val="9"/>
        <color rgb="FF595959"/>
        <rFont val="Calibri"/>
        <family val="2"/>
        <scheme val="minor"/>
      </rPr>
      <t xml:space="preserve">, </t>
    </r>
    <r>
      <rPr>
        <b/>
        <i/>
        <sz val="9"/>
        <color rgb="FF595959"/>
        <rFont val="Calibri"/>
        <family val="2"/>
        <scheme val="minor"/>
      </rPr>
      <t>revenue</t>
    </r>
    <r>
      <rPr>
        <i/>
        <sz val="9"/>
        <color rgb="FF595959"/>
        <rFont val="Calibri"/>
        <family val="2"/>
        <scheme val="minor"/>
      </rPr>
      <t xml:space="preserve">, </t>
    </r>
    <r>
      <rPr>
        <b/>
        <i/>
        <sz val="9"/>
        <color rgb="FF595959"/>
        <rFont val="Calibri"/>
        <family val="2"/>
        <scheme val="minor"/>
      </rPr>
      <t>COGS</t>
    </r>
    <r>
      <rPr>
        <i/>
        <sz val="9"/>
        <color rgb="FF595959"/>
        <rFont val="Calibri"/>
        <family val="2"/>
        <scheme val="minor"/>
      </rPr>
      <t xml:space="preserve">, and </t>
    </r>
    <r>
      <rPr>
        <b/>
        <i/>
        <sz val="9"/>
        <color rgb="FF595959"/>
        <rFont val="Calibri"/>
        <family val="2"/>
        <scheme val="minor"/>
      </rPr>
      <t>margin</t>
    </r>
    <r>
      <rPr>
        <i/>
        <sz val="9"/>
        <color rgb="FF595959"/>
        <rFont val="Calibri"/>
        <family val="2"/>
        <scheme val="minor"/>
      </rPr>
      <t>.</t>
    </r>
  </si>
  <si>
    <r>
      <t xml:space="preserve">The Model's output </t>
    </r>
    <r>
      <rPr>
        <b/>
        <i/>
        <sz val="9"/>
        <color rgb="FF595959"/>
        <rFont val="Calibri"/>
        <family val="2"/>
        <scheme val="minor"/>
      </rPr>
      <t>consolidated into a full P&amp;L</t>
    </r>
    <r>
      <rPr>
        <i/>
        <sz val="9"/>
        <color rgb="FF595959"/>
        <rFont val="Calibri"/>
        <family val="2"/>
        <scheme val="minor"/>
      </rPr>
      <t xml:space="preserve">, </t>
    </r>
    <r>
      <rPr>
        <b/>
        <i/>
        <sz val="9"/>
        <color rgb="FF595959"/>
        <rFont val="Calibri"/>
        <family val="2"/>
        <scheme val="minor"/>
      </rPr>
      <t>2025 Actual vs 2026 Budget</t>
    </r>
    <r>
      <rPr>
        <i/>
        <sz val="9"/>
        <color rgb="FF595959"/>
        <rFont val="Calibri"/>
        <family val="2"/>
        <scheme val="minor"/>
      </rPr>
      <t>, monthly and quarterly, down to net income.</t>
    </r>
  </si>
  <si>
    <r>
      <rPr>
        <b/>
        <i/>
        <sz val="9"/>
        <color rgb="FF595959"/>
        <rFont val="Calibri"/>
        <family val="2"/>
        <scheme val="minor"/>
      </rPr>
      <t>Budget sliced interactively by Mode, Collection, Type, Region, and Country.</t>
    </r>
    <r>
      <rPr>
        <i/>
        <sz val="9"/>
        <color rgb="FF595959"/>
        <rFont val="Calibri"/>
        <family val="2"/>
        <scheme val="minor"/>
      </rPr>
      <t xml:space="preserve"> Topline or detailed view without touching the Model tab.</t>
    </r>
  </si>
  <si>
    <r>
      <t>The Model's output reshaped to</t>
    </r>
    <r>
      <rPr>
        <b/>
        <i/>
        <sz val="9"/>
        <color rgb="FF595959"/>
        <rFont val="Calibri"/>
        <family val="2"/>
        <scheme val="minor"/>
      </rPr>
      <t xml:space="preserve"> match fact_budget's schema exactly</t>
    </r>
    <r>
      <rPr>
        <i/>
        <sz val="9"/>
        <color rgb="FF595959"/>
        <rFont val="Calibri"/>
        <family val="2"/>
        <scheme val="minor"/>
      </rPr>
      <t xml:space="preserve">, splitting each row into its four channel_id values (Boutique/Wholesale x Retail/Online) using each Country/Collection's Channel Mix shares. This table is </t>
    </r>
    <r>
      <rPr>
        <b/>
        <i/>
        <sz val="9"/>
        <color rgb="FF595959"/>
        <rFont val="Calibri"/>
        <family val="2"/>
        <scheme val="minor"/>
      </rPr>
      <t>used at the end of the process</t>
    </r>
    <r>
      <rPr>
        <i/>
        <sz val="9"/>
        <color rgb="FF595959"/>
        <rFont val="Calibri"/>
        <family val="2"/>
        <scheme val="minor"/>
      </rPr>
      <t xml:space="preserve"> to update the Database with the </t>
    </r>
    <r>
      <rPr>
        <b/>
        <i/>
        <sz val="9"/>
        <color rgb="FF595959"/>
        <rFont val="Calibri"/>
        <family val="2"/>
        <scheme val="minor"/>
      </rPr>
      <t>Official Budget for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</si>
</sst>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
    <numFmt numFmtId="165" formatCode="_ * #,##0_ ;_ * \-#,##0_ ;_ * &quot;-&quot;??_ ;_ @_ "/>
    <numFmt numFmtId="166" formatCode="_ * #,##0.000000000000000_ ;_ * \-#,##0.000000000000000_ ;_ * &quot;-&quot;??_ ;_ @_ "/>
  </numFmts>
  <fonts count="44" x14ac:knownFonts="1">
    <font>
      <sz val="11"/>
      <color theme="1"/>
      <name val="Calibri"/>
      <family val="2"/>
      <scheme val="minor"/>
    </font>
    <font>
      <sz val="10"/>
      <color rgb="FF1F4E96"/>
      <name val="Calibri"/>
      <family val="2"/>
    </font>
    <font>
      <sz val="10"/>
      <color rgb="FF000000"/>
      <name val="Calibri"/>
      <family val="2"/>
    </font>
    <font>
      <sz val="10"/>
      <color rgb="FF1E7B34"/>
      <name val="Calibri"/>
      <family val="2"/>
    </font>
    <font>
      <i/>
      <sz val="10"/>
      <color rgb="FF6B6B6B"/>
      <name val="Calibri"/>
      <family val="2"/>
    </font>
    <font>
      <b/>
      <sz val="10"/>
      <color rgb="FFFFFFFF"/>
      <name val="Calibri"/>
      <family val="2"/>
    </font>
    <font>
      <b/>
      <sz val="10"/>
      <color rgb="FF1F1F1F"/>
      <name val="Calibri"/>
      <family val="2"/>
    </font>
    <font>
      <sz val="10"/>
      <name val="Calibri"/>
      <family val="2"/>
    </font>
    <font>
      <i/>
      <sz val="9"/>
      <color rgb="FF808080"/>
      <name val="Calibri"/>
      <family val="2"/>
    </font>
    <font>
      <b/>
      <sz val="9"/>
      <color rgb="FFFFFFFF"/>
      <name val="Calibri"/>
      <family val="2"/>
    </font>
    <font>
      <i/>
      <sz val="8"/>
      <color rgb="FFA0A0A0"/>
      <name val="Calibri"/>
      <family val="2"/>
    </font>
    <font>
      <sz val="8"/>
      <color rgb="FFA0A0A0"/>
      <name val="Calibri"/>
      <family val="2"/>
    </font>
    <font>
      <b/>
      <sz val="8"/>
      <color rgb="FFFFFFFF"/>
      <name val="Calibri"/>
      <family val="2"/>
    </font>
    <font>
      <b/>
      <sz val="10"/>
      <name val="Calibri"/>
      <family val="2"/>
    </font>
    <font>
      <i/>
      <sz val="9"/>
      <color rgb="FF595959"/>
      <name val="Calibri"/>
      <family val="2"/>
    </font>
    <font>
      <b/>
      <sz val="11"/>
      <name val="Calibri"/>
      <family val="2"/>
    </font>
    <font>
      <sz val="11"/>
      <color theme="0"/>
      <name val="Calibri"/>
      <family val="2"/>
      <scheme val="minor"/>
    </font>
    <font>
      <b/>
      <sz val="10"/>
      <color rgb="FF1F1F1F"/>
      <name val="Calibri"/>
      <family val="2"/>
    </font>
    <font>
      <sz val="10"/>
      <name val="Calibri"/>
      <family val="2"/>
    </font>
    <font>
      <sz val="11"/>
      <color theme="1"/>
      <name val="Calibri"/>
      <family val="2"/>
      <scheme val="minor"/>
    </font>
    <font>
      <b/>
      <sz val="16"/>
      <color rgb="FF1F4E96"/>
      <name val="Calibri"/>
      <family val="2"/>
      <scheme val="minor"/>
    </font>
    <font>
      <i/>
      <sz val="9"/>
      <color rgb="FF595959"/>
      <name val="Calibri"/>
      <family val="2"/>
      <scheme val="minor"/>
    </font>
    <font>
      <b/>
      <sz val="10"/>
      <color rgb="FF1F1F1F"/>
      <name val="Calibri"/>
      <family val="2"/>
      <scheme val="minor"/>
    </font>
    <font>
      <sz val="10"/>
      <color rgb="FF1F4E96"/>
      <name val="Calibri"/>
      <family val="2"/>
      <scheme val="minor"/>
    </font>
    <font>
      <sz val="10"/>
      <color rgb="FF000000"/>
      <name val="Calibri"/>
      <family val="2"/>
      <scheme val="minor"/>
    </font>
    <font>
      <sz val="10"/>
      <color rgb="FF1E7B34"/>
      <name val="Calibri"/>
      <family val="2"/>
      <scheme val="minor"/>
    </font>
    <font>
      <i/>
      <sz val="10"/>
      <color rgb="FF6B6B6B"/>
      <name val="Calibri"/>
      <family val="2"/>
      <scheme val="minor"/>
    </font>
    <font>
      <b/>
      <sz val="9"/>
      <color rgb="FFFFFFFF"/>
      <name val="Calibri"/>
      <family val="2"/>
      <scheme val="minor"/>
    </font>
    <font>
      <i/>
      <sz val="9"/>
      <color rgb="FF808080"/>
      <name val="Calibri"/>
      <family val="2"/>
      <scheme val="minor"/>
    </font>
    <font>
      <sz val="8"/>
      <name val="Calibri"/>
      <family val="2"/>
      <scheme val="minor"/>
    </font>
    <font>
      <b/>
      <sz val="10"/>
      <color rgb="FF000000"/>
      <name val="Calibri"/>
      <family val="2"/>
    </font>
    <font>
      <i/>
      <sz val="11"/>
      <color theme="1"/>
      <name val="Calibri"/>
      <family val="2"/>
      <scheme val="minor"/>
    </font>
    <font>
      <b/>
      <sz val="11"/>
      <color theme="1"/>
      <name val="Calibri"/>
      <family val="2"/>
      <scheme val="minor"/>
    </font>
    <font>
      <sz val="11"/>
      <color theme="1"/>
      <name val="Tenorite"/>
    </font>
    <font>
      <sz val="60"/>
      <color theme="3"/>
      <name val="Tenorite"/>
    </font>
    <font>
      <b/>
      <sz val="11"/>
      <color theme="1"/>
      <name val="Tenorite"/>
    </font>
    <font>
      <sz val="9"/>
      <color theme="0" tint="-0.499984740745262"/>
      <name val="Tenorite"/>
    </font>
    <font>
      <b/>
      <sz val="14"/>
      <color theme="1"/>
      <name val="Tenorite"/>
    </font>
    <font>
      <sz val="14"/>
      <color theme="1"/>
      <name val="Tenorite"/>
    </font>
    <font>
      <sz val="16"/>
      <color theme="1"/>
      <name val="Tenorite"/>
    </font>
    <font>
      <b/>
      <i/>
      <sz val="9"/>
      <color rgb="FF595959"/>
      <name val="Calibri"/>
      <family val="2"/>
      <scheme val="minor"/>
    </font>
    <font>
      <u/>
      <sz val="11"/>
      <color theme="10"/>
      <name val="Calibri"/>
      <family val="2"/>
      <scheme val="minor"/>
    </font>
    <font>
      <i/>
      <u/>
      <sz val="10"/>
      <color theme="6" tint="-0.499984740745262"/>
      <name val="Calibri"/>
      <family val="2"/>
      <scheme val="minor"/>
    </font>
    <font>
      <u/>
      <sz val="10"/>
      <color theme="6" tint="-0.499984740745262"/>
      <name val="Calibri"/>
      <family val="2"/>
      <scheme val="minor"/>
    </font>
  </fonts>
  <fills count="13">
    <fill>
      <patternFill patternType="none"/>
    </fill>
    <fill>
      <patternFill patternType="gray125"/>
    </fill>
    <fill>
      <patternFill patternType="solid">
        <fgColor rgb="FFD9D9D9"/>
      </patternFill>
    </fill>
    <fill>
      <patternFill patternType="solid">
        <fgColor rgb="FF1F4E96"/>
      </patternFill>
    </fill>
    <fill>
      <patternFill patternType="solid">
        <fgColor theme="9" tint="-0.499984740745262"/>
        <bgColor indexed="64"/>
      </patternFill>
    </fill>
    <fill>
      <patternFill patternType="solid">
        <fgColor theme="6" tint="-0.499984740745262"/>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3" tint="-0.499984740745262"/>
        <bgColor indexed="64"/>
      </patternFill>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theme="4" tint="0.79998168889431442"/>
        <bgColor indexed="64"/>
      </patternFill>
    </fill>
  </fills>
  <borders count="18">
    <border>
      <left/>
      <right/>
      <top/>
      <bottom/>
      <diagonal/>
    </border>
    <border>
      <left/>
      <right/>
      <top/>
      <bottom/>
      <diagonal/>
    </border>
    <border>
      <left/>
      <right/>
      <top style="thin">
        <color rgb="FFD9D9D9"/>
      </top>
      <bottom style="thin">
        <color rgb="FFD9D9D9"/>
      </bottom>
      <diagonal/>
    </border>
    <border>
      <left/>
      <right/>
      <top style="double">
        <color rgb="FF1F4E96"/>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bottom style="thin">
        <color theme="4" tint="0.39997558519241921"/>
      </bottom>
      <diagonal/>
    </border>
  </borders>
  <cellStyleXfs count="10">
    <xf numFmtId="0" fontId="0" fillId="0" borderId="0"/>
    <xf numFmtId="0" fontId="1" fillId="0" borderId="1">
      <alignment vertical="center"/>
    </xf>
    <xf numFmtId="0" fontId="2" fillId="0" borderId="1">
      <alignment vertical="center"/>
    </xf>
    <xf numFmtId="0" fontId="3" fillId="0" borderId="1">
      <alignment vertical="center"/>
    </xf>
    <xf numFmtId="0" fontId="4" fillId="0" borderId="1">
      <alignment vertical="center"/>
    </xf>
    <xf numFmtId="0" fontId="5" fillId="0" borderId="1">
      <alignment vertical="center"/>
    </xf>
    <xf numFmtId="0" fontId="6" fillId="0" borderId="1">
      <alignment vertical="center"/>
    </xf>
    <xf numFmtId="43" fontId="19" fillId="0" borderId="0" applyFont="0" applyFill="0" applyBorder="0" applyAlignment="0" applyProtection="0"/>
    <xf numFmtId="9" fontId="19" fillId="0" borderId="0" applyFont="0" applyFill="0" applyBorder="0" applyAlignment="0" applyProtection="0"/>
    <xf numFmtId="0" fontId="41" fillId="0" borderId="0" applyNumberFormat="0" applyFill="0" applyBorder="0" applyAlignment="0" applyProtection="0"/>
  </cellStyleXfs>
  <cellXfs count="164">
    <xf numFmtId="0" fontId="0" fillId="0" borderId="0" xfId="0"/>
    <xf numFmtId="0" fontId="6" fillId="2" borderId="1" xfId="6" applyFill="1">
      <alignment vertical="center"/>
    </xf>
    <xf numFmtId="0" fontId="0" fillId="2" borderId="0" xfId="0" applyFill="1"/>
    <xf numFmtId="0" fontId="7" fillId="0" borderId="0" xfId="0" applyFont="1"/>
    <xf numFmtId="3" fontId="4" fillId="0" borderId="1" xfId="4" applyNumberFormat="1">
      <alignment vertical="center"/>
    </xf>
    <xf numFmtId="164" fontId="4" fillId="0" borderId="1" xfId="4" applyNumberFormat="1">
      <alignment vertical="center"/>
    </xf>
    <xf numFmtId="164" fontId="2" fillId="0" borderId="1" xfId="2" applyNumberFormat="1">
      <alignment vertical="center"/>
    </xf>
    <xf numFmtId="0" fontId="10" fillId="0" borderId="0" xfId="0" applyFont="1"/>
    <xf numFmtId="0" fontId="11" fillId="0" borderId="0" xfId="0" applyFont="1" applyAlignment="1">
      <alignment horizontal="center"/>
    </xf>
    <xf numFmtId="3" fontId="3" fillId="0" borderId="1" xfId="3" applyNumberFormat="1">
      <alignment vertical="center"/>
    </xf>
    <xf numFmtId="3" fontId="2" fillId="0" borderId="1" xfId="2" applyNumberFormat="1">
      <alignment vertical="center"/>
    </xf>
    <xf numFmtId="0" fontId="13" fillId="0" borderId="0" xfId="0" applyFont="1"/>
    <xf numFmtId="3" fontId="13" fillId="0" borderId="2" xfId="2" applyNumberFormat="1" applyFont="1" applyBorder="1">
      <alignment vertical="center"/>
    </xf>
    <xf numFmtId="3" fontId="13" fillId="0" borderId="1" xfId="2" applyNumberFormat="1" applyFont="1">
      <alignment vertical="center"/>
    </xf>
    <xf numFmtId="0" fontId="14" fillId="0" borderId="0" xfId="0" applyFont="1"/>
    <xf numFmtId="0" fontId="15" fillId="0" borderId="0" xfId="0" applyFont="1"/>
    <xf numFmtId="3" fontId="13" fillId="0" borderId="3" xfId="2" applyNumberFormat="1" applyFont="1" applyBorder="1">
      <alignment vertical="center"/>
    </xf>
    <xf numFmtId="0" fontId="9" fillId="3" borderId="0" xfId="0" applyFont="1" applyFill="1" applyAlignment="1">
      <alignment horizontal="center" wrapText="1"/>
    </xf>
    <xf numFmtId="0" fontId="16" fillId="0" borderId="0" xfId="0" applyFont="1"/>
    <xf numFmtId="0" fontId="17" fillId="2" borderId="1" xfId="6" applyFont="1" applyFill="1">
      <alignment vertical="center"/>
    </xf>
    <xf numFmtId="0" fontId="18" fillId="0" borderId="0" xfId="0" applyFont="1"/>
    <xf numFmtId="0" fontId="22" fillId="2" borderId="1" xfId="6" applyFont="1" applyFill="1">
      <alignment vertical="center"/>
    </xf>
    <xf numFmtId="3" fontId="26" fillId="0" borderId="1" xfId="4" applyNumberFormat="1" applyFont="1">
      <alignment vertical="center"/>
    </xf>
    <xf numFmtId="3" fontId="23" fillId="0" borderId="1" xfId="1" applyNumberFormat="1" applyFont="1">
      <alignment vertical="center"/>
    </xf>
    <xf numFmtId="164" fontId="26" fillId="0" borderId="1" xfId="4" applyNumberFormat="1" applyFont="1">
      <alignment vertical="center"/>
    </xf>
    <xf numFmtId="164" fontId="23" fillId="0" borderId="1" xfId="1" applyNumberFormat="1" applyFont="1">
      <alignment vertical="center"/>
    </xf>
    <xf numFmtId="1" fontId="23" fillId="0" borderId="1" xfId="1" applyNumberFormat="1" applyFont="1">
      <alignment vertical="center"/>
    </xf>
    <xf numFmtId="164" fontId="24" fillId="0" borderId="1" xfId="2" applyNumberFormat="1" applyFont="1">
      <alignment vertical="center"/>
    </xf>
    <xf numFmtId="0" fontId="28" fillId="0" borderId="0" xfId="0" applyFont="1"/>
    <xf numFmtId="0" fontId="11" fillId="0" borderId="0" xfId="0" applyFont="1" applyAlignment="1">
      <alignment horizontal="left" vertical="top"/>
    </xf>
    <xf numFmtId="0" fontId="27" fillId="4" borderId="0" xfId="0" applyFont="1" applyFill="1" applyAlignment="1">
      <alignment horizontal="center" vertical="center" wrapText="1"/>
    </xf>
    <xf numFmtId="0" fontId="27" fillId="5" borderId="0" xfId="0" applyFont="1" applyFill="1" applyAlignment="1">
      <alignment horizontal="center" vertical="center" wrapText="1"/>
    </xf>
    <xf numFmtId="0" fontId="27" fillId="6" borderId="0" xfId="0" applyFont="1" applyFill="1" applyAlignment="1">
      <alignment horizontal="center" vertical="center" wrapText="1"/>
    </xf>
    <xf numFmtId="165" fontId="4" fillId="0" borderId="1" xfId="7" applyNumberFormat="1" applyFont="1" applyBorder="1" applyAlignment="1">
      <alignment vertical="center"/>
    </xf>
    <xf numFmtId="0" fontId="0" fillId="0" borderId="0" xfId="0" applyAlignment="1">
      <alignment wrapText="1"/>
    </xf>
    <xf numFmtId="165" fontId="26" fillId="0" borderId="1" xfId="7" applyNumberFormat="1" applyFont="1" applyBorder="1" applyAlignment="1">
      <alignment vertical="center"/>
    </xf>
    <xf numFmtId="165" fontId="23" fillId="0" borderId="1" xfId="7" applyNumberFormat="1" applyFont="1" applyBorder="1" applyAlignment="1">
      <alignment vertical="center"/>
    </xf>
    <xf numFmtId="0" fontId="23" fillId="0" borderId="4" xfId="1" applyFont="1" applyBorder="1">
      <alignment vertical="center"/>
    </xf>
    <xf numFmtId="0" fontId="24" fillId="0" borderId="4" xfId="2" applyFont="1" applyBorder="1">
      <alignment vertical="center"/>
    </xf>
    <xf numFmtId="0" fontId="25" fillId="0" borderId="4" xfId="3" applyFont="1" applyBorder="1">
      <alignment vertical="center"/>
    </xf>
    <xf numFmtId="0" fontId="22" fillId="2" borderId="5" xfId="6" applyFont="1" applyFill="1" applyBorder="1">
      <alignment vertical="center"/>
    </xf>
    <xf numFmtId="0" fontId="0" fillId="2" borderId="6" xfId="0" applyFill="1" applyBorder="1"/>
    <xf numFmtId="0" fontId="0" fillId="2" borderId="7" xfId="0" applyFill="1" applyBorder="1"/>
    <xf numFmtId="0" fontId="0" fillId="0" borderId="8" xfId="0" applyBorder="1"/>
    <xf numFmtId="0" fontId="26" fillId="0" borderId="9" xfId="4" applyFont="1" applyBorder="1">
      <alignment vertical="center"/>
    </xf>
    <xf numFmtId="0" fontId="26" fillId="0" borderId="10" xfId="4" applyFont="1" applyBorder="1">
      <alignment vertical="center"/>
    </xf>
    <xf numFmtId="0" fontId="0" fillId="0" borderId="10" xfId="0" applyBorder="1"/>
    <xf numFmtId="0" fontId="26" fillId="0" borderId="10" xfId="4" applyFont="1" applyBorder="1" applyAlignment="1">
      <alignment horizontal="center" vertical="center"/>
    </xf>
    <xf numFmtId="0" fontId="20" fillId="7" borderId="12" xfId="0" applyFont="1" applyFill="1" applyBorder="1"/>
    <xf numFmtId="0" fontId="0" fillId="7" borderId="13" xfId="0" applyFill="1" applyBorder="1"/>
    <xf numFmtId="0" fontId="0" fillId="7" borderId="14" xfId="0" applyFill="1" applyBorder="1"/>
    <xf numFmtId="0" fontId="0" fillId="2" borderId="5" xfId="0" applyFill="1" applyBorder="1"/>
    <xf numFmtId="0" fontId="0" fillId="0" borderId="4" xfId="0" applyBorder="1"/>
    <xf numFmtId="0" fontId="0" fillId="0" borderId="1" xfId="0" applyBorder="1"/>
    <xf numFmtId="0" fontId="0" fillId="0" borderId="9" xfId="0" applyBorder="1"/>
    <xf numFmtId="0" fontId="23" fillId="0" borderId="1" xfId="1" applyFont="1">
      <alignment vertical="center"/>
    </xf>
    <xf numFmtId="0" fontId="23" fillId="0" borderId="1" xfId="1" applyFont="1" applyAlignment="1">
      <alignment horizontal="center" vertical="center"/>
    </xf>
    <xf numFmtId="0" fontId="24" fillId="0" borderId="1" xfId="2" applyFont="1">
      <alignment vertical="center"/>
    </xf>
    <xf numFmtId="0" fontId="24" fillId="0" borderId="1" xfId="2" applyFont="1" applyAlignment="1">
      <alignment horizontal="center" vertical="center"/>
    </xf>
    <xf numFmtId="0" fontId="24" fillId="0" borderId="8" xfId="2" applyFont="1" applyBorder="1" applyAlignment="1">
      <alignment horizontal="center" vertical="center"/>
    </xf>
    <xf numFmtId="0" fontId="25" fillId="0" borderId="1" xfId="3" applyFont="1">
      <alignment vertical="center"/>
    </xf>
    <xf numFmtId="0" fontId="0" fillId="0" borderId="11" xfId="0" applyBorder="1"/>
    <xf numFmtId="0" fontId="6" fillId="2" borderId="12" xfId="6" applyFill="1" applyBorder="1">
      <alignment vertical="center"/>
    </xf>
    <xf numFmtId="0" fontId="0" fillId="2" borderId="13" xfId="0" applyFill="1" applyBorder="1"/>
    <xf numFmtId="0" fontId="0" fillId="2" borderId="14" xfId="0" applyFill="1" applyBorder="1"/>
    <xf numFmtId="0" fontId="20" fillId="7" borderId="13" xfId="0" applyFont="1" applyFill="1" applyBorder="1"/>
    <xf numFmtId="0" fontId="9" fillId="8" borderId="0" xfId="0" applyFont="1" applyFill="1" applyAlignment="1">
      <alignment horizontal="center"/>
    </xf>
    <xf numFmtId="0" fontId="9" fillId="5" borderId="0" xfId="0" applyFont="1" applyFill="1" applyAlignment="1">
      <alignment horizontal="center"/>
    </xf>
    <xf numFmtId="0" fontId="9" fillId="6" borderId="0" xfId="0" applyFont="1" applyFill="1" applyAlignment="1">
      <alignment horizontal="center"/>
    </xf>
    <xf numFmtId="0" fontId="12" fillId="6" borderId="0" xfId="0" applyFont="1" applyFill="1" applyAlignment="1">
      <alignment horizontal="center" vertical="center" wrapText="1"/>
    </xf>
    <xf numFmtId="0" fontId="12" fillId="6" borderId="0" xfId="0" applyFont="1" applyFill="1" applyAlignment="1">
      <alignment horizontal="center" vertical="center" textRotation="90" wrapText="1"/>
    </xf>
    <xf numFmtId="0" fontId="27" fillId="9" borderId="0" xfId="0" applyFont="1" applyFill="1" applyAlignment="1">
      <alignment horizontal="center" vertical="center" wrapText="1"/>
    </xf>
    <xf numFmtId="0" fontId="9" fillId="9" borderId="0" xfId="0" applyFont="1" applyFill="1" applyAlignment="1">
      <alignment horizontal="center" wrapText="1"/>
    </xf>
    <xf numFmtId="0" fontId="0" fillId="10" borderId="1" xfId="0" applyFill="1" applyBorder="1"/>
    <xf numFmtId="0" fontId="0" fillId="10" borderId="8" xfId="0" applyFill="1" applyBorder="1"/>
    <xf numFmtId="0" fontId="12" fillId="6" borderId="15" xfId="0" applyFont="1" applyFill="1" applyBorder="1" applyAlignment="1">
      <alignment horizontal="center" vertical="center" textRotation="90" wrapText="1"/>
    </xf>
    <xf numFmtId="0" fontId="12" fillId="6" borderId="16" xfId="0" applyFont="1" applyFill="1" applyBorder="1" applyAlignment="1">
      <alignment horizontal="center" vertical="center" textRotation="90" wrapText="1"/>
    </xf>
    <xf numFmtId="165" fontId="25" fillId="0" borderId="1" xfId="7" applyNumberFormat="1" applyFont="1" applyBorder="1" applyAlignment="1">
      <alignment vertical="center"/>
    </xf>
    <xf numFmtId="0" fontId="12" fillId="4" borderId="15" xfId="0" applyFont="1" applyFill="1" applyBorder="1" applyAlignment="1">
      <alignment horizontal="center" vertical="center" textRotation="90" wrapText="1"/>
    </xf>
    <xf numFmtId="3" fontId="7" fillId="0" borderId="1" xfId="4" applyNumberFormat="1" applyFont="1">
      <alignment vertical="center"/>
    </xf>
    <xf numFmtId="9" fontId="7" fillId="0" borderId="1" xfId="8" applyFont="1" applyFill="1" applyBorder="1" applyAlignment="1">
      <alignment vertical="center"/>
    </xf>
    <xf numFmtId="0" fontId="12" fillId="5" borderId="15" xfId="0" applyFont="1" applyFill="1" applyBorder="1" applyAlignment="1">
      <alignment horizontal="center" vertical="center" textRotation="90" wrapText="1"/>
    </xf>
    <xf numFmtId="165" fontId="0" fillId="0" borderId="0" xfId="0" applyNumberFormat="1"/>
    <xf numFmtId="9" fontId="2" fillId="0" borderId="1" xfId="8" applyFont="1" applyBorder="1" applyAlignment="1">
      <alignment horizontal="center" vertical="center"/>
    </xf>
    <xf numFmtId="9" fontId="13" fillId="0" borderId="2" xfId="8" applyFont="1" applyBorder="1" applyAlignment="1">
      <alignment horizontal="center" vertical="center"/>
    </xf>
    <xf numFmtId="165" fontId="0" fillId="0" borderId="0" xfId="7" applyNumberFormat="1" applyFont="1"/>
    <xf numFmtId="165" fontId="0" fillId="7" borderId="14" xfId="7" applyNumberFormat="1" applyFont="1" applyFill="1" applyBorder="1"/>
    <xf numFmtId="165" fontId="0" fillId="2" borderId="7" xfId="7" applyNumberFormat="1" applyFont="1" applyFill="1" applyBorder="1"/>
    <xf numFmtId="165" fontId="0" fillId="0" borderId="8" xfId="7" applyNumberFormat="1" applyFont="1" applyBorder="1"/>
    <xf numFmtId="165" fontId="26" fillId="0" borderId="11" xfId="7" applyNumberFormat="1" applyFont="1" applyBorder="1" applyAlignment="1">
      <alignment horizontal="center" vertical="center"/>
    </xf>
    <xf numFmtId="9" fontId="30" fillId="0" borderId="1" xfId="8" applyFont="1" applyBorder="1" applyAlignment="1">
      <alignment horizontal="center" vertical="center"/>
    </xf>
    <xf numFmtId="164" fontId="2" fillId="0" borderId="1" xfId="8" applyNumberFormat="1" applyFont="1" applyBorder="1" applyAlignment="1">
      <alignment horizontal="center" vertical="center"/>
    </xf>
    <xf numFmtId="3" fontId="30" fillId="0" borderId="1" xfId="2" applyNumberFormat="1" applyFont="1">
      <alignment vertical="center"/>
    </xf>
    <xf numFmtId="0" fontId="0" fillId="0" borderId="0" xfId="0" applyAlignment="1">
      <alignment horizontal="center"/>
    </xf>
    <xf numFmtId="164" fontId="0" fillId="0" borderId="1" xfId="4" applyNumberFormat="1" applyFont="1">
      <alignment vertical="center"/>
    </xf>
    <xf numFmtId="165" fontId="9" fillId="3" borderId="0" xfId="7" applyNumberFormat="1" applyFont="1" applyFill="1" applyAlignment="1">
      <alignment horizontal="center" wrapText="1"/>
    </xf>
    <xf numFmtId="166" fontId="0" fillId="0" borderId="0" xfId="0" applyNumberFormat="1"/>
    <xf numFmtId="0" fontId="31" fillId="0" borderId="0" xfId="0" applyFont="1" applyAlignment="1">
      <alignment horizontal="left"/>
    </xf>
    <xf numFmtId="0" fontId="8" fillId="0" borderId="0" xfId="0" applyFont="1"/>
    <xf numFmtId="165" fontId="31" fillId="0" borderId="0" xfId="7" applyNumberFormat="1" applyFont="1"/>
    <xf numFmtId="0" fontId="0" fillId="0" borderId="0" xfId="0" pivotButton="1"/>
    <xf numFmtId="0" fontId="0" fillId="0" borderId="0" xfId="0" applyAlignment="1">
      <alignment horizontal="left"/>
    </xf>
    <xf numFmtId="3" fontId="0" fillId="0" borderId="0" xfId="0" applyNumberFormat="1"/>
    <xf numFmtId="0" fontId="32" fillId="11" borderId="17" xfId="0" applyFont="1" applyFill="1" applyBorder="1"/>
    <xf numFmtId="0" fontId="32" fillId="11" borderId="0" xfId="0" applyFont="1" applyFill="1"/>
    <xf numFmtId="9" fontId="0" fillId="0" borderId="0" xfId="8" applyFont="1"/>
    <xf numFmtId="9" fontId="32" fillId="11" borderId="15" xfId="8" applyFont="1" applyFill="1" applyBorder="1"/>
    <xf numFmtId="0" fontId="32" fillId="11" borderId="1" xfId="0" applyFont="1" applyFill="1" applyBorder="1"/>
    <xf numFmtId="0" fontId="33" fillId="12" borderId="0" xfId="0" applyFont="1" applyFill="1"/>
    <xf numFmtId="0" fontId="33" fillId="0" borderId="0" xfId="0" applyFont="1"/>
    <xf numFmtId="0" fontId="35" fillId="0" borderId="0" xfId="0" applyFont="1"/>
    <xf numFmtId="0" fontId="36" fillId="0" borderId="0" xfId="0" applyFont="1" applyAlignment="1">
      <alignment horizontal="right" indent="1"/>
    </xf>
    <xf numFmtId="0" fontId="36" fillId="0" borderId="0" xfId="0" applyFont="1" applyAlignment="1">
      <alignment horizontal="center"/>
    </xf>
    <xf numFmtId="0" fontId="38" fillId="0" borderId="6" xfId="0" applyFont="1" applyBorder="1"/>
    <xf numFmtId="0" fontId="35" fillId="0" borderId="5" xfId="0" applyFont="1" applyBorder="1" applyAlignment="1">
      <alignment horizontal="left"/>
    </xf>
    <xf numFmtId="165" fontId="33" fillId="0" borderId="6" xfId="7" applyNumberFormat="1" applyFont="1" applyBorder="1"/>
    <xf numFmtId="9" fontId="33" fillId="0" borderId="6" xfId="8" applyFont="1" applyBorder="1" applyAlignment="1">
      <alignment horizontal="center"/>
    </xf>
    <xf numFmtId="0" fontId="33" fillId="0" borderId="6" xfId="0" applyFont="1" applyBorder="1"/>
    <xf numFmtId="9" fontId="33" fillId="0" borderId="6" xfId="8" applyFont="1" applyBorder="1"/>
    <xf numFmtId="9" fontId="33" fillId="0" borderId="7" xfId="8" applyFont="1" applyBorder="1"/>
    <xf numFmtId="0" fontId="38" fillId="0" borderId="10" xfId="0" applyFont="1" applyBorder="1"/>
    <xf numFmtId="0" fontId="35" fillId="0" borderId="4" xfId="0" applyFont="1" applyBorder="1" applyAlignment="1">
      <alignment horizontal="left"/>
    </xf>
    <xf numFmtId="165" fontId="33" fillId="0" borderId="1" xfId="7" applyNumberFormat="1" applyFont="1" applyBorder="1"/>
    <xf numFmtId="9" fontId="33" fillId="0" borderId="1" xfId="8" applyFont="1" applyBorder="1" applyAlignment="1">
      <alignment horizontal="center"/>
    </xf>
    <xf numFmtId="0" fontId="33" fillId="0" borderId="1" xfId="0" applyFont="1" applyBorder="1"/>
    <xf numFmtId="9" fontId="33" fillId="0" borderId="1" xfId="8" applyFont="1" applyBorder="1"/>
    <xf numFmtId="9" fontId="33" fillId="0" borderId="8" xfId="8" applyFont="1" applyBorder="1"/>
    <xf numFmtId="9" fontId="33" fillId="0" borderId="0" xfId="8" applyFont="1" applyAlignment="1">
      <alignment horizontal="center"/>
    </xf>
    <xf numFmtId="0" fontId="33" fillId="0" borderId="0" xfId="0" applyFont="1" applyAlignment="1">
      <alignment horizontal="center"/>
    </xf>
    <xf numFmtId="0" fontId="35" fillId="0" borderId="9" xfId="0" applyFont="1" applyBorder="1" applyAlignment="1">
      <alignment horizontal="left"/>
    </xf>
    <xf numFmtId="165" fontId="33" fillId="0" borderId="10" xfId="7" applyNumberFormat="1" applyFont="1" applyBorder="1"/>
    <xf numFmtId="9" fontId="33" fillId="0" borderId="10" xfId="8" applyFont="1" applyBorder="1" applyAlignment="1">
      <alignment horizontal="center"/>
    </xf>
    <xf numFmtId="0" fontId="33" fillId="0" borderId="10" xfId="0" applyFont="1" applyBorder="1"/>
    <xf numFmtId="9" fontId="33" fillId="0" borderId="10" xfId="8" applyFont="1" applyBorder="1"/>
    <xf numFmtId="9" fontId="33" fillId="0" borderId="11" xfId="8" applyFont="1" applyBorder="1"/>
    <xf numFmtId="0" fontId="34" fillId="0" borderId="0" xfId="0" applyFont="1" applyAlignment="1">
      <alignment horizontal="center"/>
    </xf>
    <xf numFmtId="0" fontId="37" fillId="0" borderId="5" xfId="0" applyFont="1" applyBorder="1" applyAlignment="1">
      <alignment horizontal="left" vertical="center"/>
    </xf>
    <xf numFmtId="0" fontId="37" fillId="0" borderId="9" xfId="0" applyFont="1" applyBorder="1" applyAlignment="1">
      <alignment horizontal="left" vertical="center"/>
    </xf>
    <xf numFmtId="165" fontId="37" fillId="0" borderId="6" xfId="7" applyNumberFormat="1" applyFont="1" applyBorder="1" applyAlignment="1">
      <alignment horizontal="right" vertical="center"/>
    </xf>
    <xf numFmtId="165" fontId="37" fillId="0" borderId="10" xfId="7" applyNumberFormat="1" applyFont="1" applyBorder="1" applyAlignment="1">
      <alignment horizontal="right" vertical="center"/>
    </xf>
    <xf numFmtId="9" fontId="37" fillId="0" borderId="6" xfId="8" applyFont="1" applyBorder="1" applyAlignment="1">
      <alignment horizontal="center" vertical="center"/>
    </xf>
    <xf numFmtId="9" fontId="37" fillId="0" borderId="10" xfId="8" applyFont="1" applyBorder="1" applyAlignment="1">
      <alignment horizontal="center" vertical="center"/>
    </xf>
    <xf numFmtId="9" fontId="37" fillId="0" borderId="7" xfId="8" applyFont="1" applyBorder="1" applyAlignment="1">
      <alignment horizontal="center" vertical="center"/>
    </xf>
    <xf numFmtId="9" fontId="37" fillId="0" borderId="11" xfId="8" applyFont="1" applyBorder="1" applyAlignment="1">
      <alignment horizontal="center" vertical="center"/>
    </xf>
    <xf numFmtId="0" fontId="28" fillId="0" borderId="0" xfId="0" applyFont="1" applyAlignment="1">
      <alignment horizontal="left" vertical="top" wrapText="1"/>
    </xf>
    <xf numFmtId="0" fontId="39" fillId="12" borderId="0" xfId="0" applyFont="1" applyFill="1" applyAlignment="1">
      <alignment horizontal="center" wrapText="1"/>
    </xf>
    <xf numFmtId="0" fontId="21" fillId="10" borderId="1" xfId="0" applyFont="1" applyFill="1" applyBorder="1" applyAlignment="1">
      <alignment vertical="top" wrapText="1"/>
    </xf>
    <xf numFmtId="0" fontId="0" fillId="0" borderId="0" xfId="0" applyAlignment="1"/>
    <xf numFmtId="0" fontId="21" fillId="10" borderId="8" xfId="0" applyFont="1" applyFill="1" applyBorder="1" applyAlignment="1">
      <alignment vertical="top" wrapText="1"/>
    </xf>
    <xf numFmtId="0" fontId="21" fillId="10" borderId="1" xfId="0" applyFont="1" applyFill="1" applyBorder="1" applyAlignment="1">
      <alignment horizontal="left" vertical="center" wrapText="1"/>
    </xf>
    <xf numFmtId="0" fontId="21" fillId="10" borderId="8" xfId="0" applyFont="1" applyFill="1" applyBorder="1" applyAlignment="1">
      <alignment horizontal="left" vertical="center" wrapText="1"/>
    </xf>
    <xf numFmtId="0" fontId="40" fillId="10" borderId="1" xfId="0" applyFont="1" applyFill="1" applyBorder="1" applyAlignment="1">
      <alignment vertical="center"/>
    </xf>
    <xf numFmtId="0" fontId="42" fillId="10" borderId="4" xfId="9" applyFont="1" applyFill="1" applyBorder="1" applyAlignment="1">
      <alignment horizontal="left" vertical="center" wrapText="1" indent="1"/>
    </xf>
    <xf numFmtId="0" fontId="43" fillId="10" borderId="4" xfId="9" applyFont="1" applyFill="1" applyBorder="1" applyAlignment="1">
      <alignment horizontal="left" vertical="center" wrapText="1" indent="1"/>
    </xf>
    <xf numFmtId="0" fontId="40" fillId="10" borderId="4" xfId="0" applyFont="1" applyFill="1" applyBorder="1" applyAlignment="1">
      <alignment horizontal="left" vertical="center" indent="1"/>
    </xf>
    <xf numFmtId="0" fontId="21" fillId="10" borderId="5" xfId="0" applyFont="1" applyFill="1" applyBorder="1" applyAlignment="1">
      <alignment horizontal="left" vertical="top" wrapText="1" indent="1"/>
    </xf>
    <xf numFmtId="0" fontId="21" fillId="10" borderId="6" xfId="0" applyFont="1" applyFill="1" applyBorder="1" applyAlignment="1">
      <alignment horizontal="left" vertical="top" wrapText="1" indent="1"/>
    </xf>
    <xf numFmtId="0" fontId="21" fillId="10" borderId="7" xfId="0" applyFont="1" applyFill="1" applyBorder="1" applyAlignment="1">
      <alignment horizontal="left" vertical="top" wrapText="1" indent="1"/>
    </xf>
    <xf numFmtId="0" fontId="21" fillId="10" borderId="4" xfId="0" applyFont="1" applyFill="1" applyBorder="1" applyAlignment="1">
      <alignment horizontal="left" vertical="top" wrapText="1" indent="1"/>
    </xf>
    <xf numFmtId="0" fontId="21" fillId="10" borderId="1" xfId="0" applyFont="1" applyFill="1" applyBorder="1" applyAlignment="1">
      <alignment horizontal="left" vertical="top" wrapText="1" indent="1"/>
    </xf>
    <xf numFmtId="0" fontId="21" fillId="10" borderId="8" xfId="0" applyFont="1" applyFill="1" applyBorder="1" applyAlignment="1">
      <alignment horizontal="left" vertical="top" wrapText="1" indent="1"/>
    </xf>
    <xf numFmtId="0" fontId="21" fillId="10" borderId="10" xfId="0" applyFont="1" applyFill="1" applyBorder="1" applyAlignment="1">
      <alignment horizontal="left" vertical="center" wrapText="1"/>
    </xf>
    <xf numFmtId="0" fontId="21" fillId="10" borderId="11" xfId="0" applyFont="1" applyFill="1" applyBorder="1" applyAlignment="1">
      <alignment horizontal="left" vertical="center" wrapText="1"/>
    </xf>
    <xf numFmtId="0" fontId="42" fillId="10" borderId="9" xfId="9" applyFont="1" applyFill="1" applyBorder="1" applyAlignment="1">
      <alignment horizontal="left" vertical="center" wrapText="1" indent="1"/>
    </xf>
  </cellXfs>
  <cellStyles count="10">
    <cellStyle name="Comma" xfId="7" builtinId="3"/>
    <cellStyle name="Hyperlink" xfId="9" builtinId="8"/>
    <cellStyle name="Model Formula" xfId="2" xr:uid="{00000000-0005-0000-0000-000002000000}"/>
    <cellStyle name="Model Header" xfId="5" xr:uid="{00000000-0005-0000-0000-000005000000}"/>
    <cellStyle name="Model Input" xfId="1" xr:uid="{00000000-0005-0000-0000-000001000000}"/>
    <cellStyle name="Model Link" xfId="3" xr:uid="{00000000-0005-0000-0000-000003000000}"/>
    <cellStyle name="Model Query Data" xfId="4" xr:uid="{00000000-0005-0000-0000-000004000000}"/>
    <cellStyle name="Model Section" xfId="6" xr:uid="{00000000-0005-0000-0000-000006000000}"/>
    <cellStyle name="Normal" xfId="0" builtinId="0"/>
    <cellStyle name="Percent" xfId="8" builtinId="5"/>
  </cellStyles>
  <dxfs count="174">
    <dxf>
      <font>
        <color rgb="FF9C0006"/>
      </font>
      <fill>
        <patternFill>
          <bgColor rgb="FFFFC7CE"/>
        </patternFill>
      </fill>
    </dxf>
    <dxf>
      <font>
        <color theme="0"/>
      </font>
    </dxf>
    <dxf>
      <font>
        <color theme="0"/>
      </font>
    </dxf>
    <dxf>
      <font>
        <color theme="0"/>
      </font>
    </dxf>
    <dxf>
      <font>
        <color theme="0"/>
      </font>
    </dxf>
    <dxf>
      <font>
        <color rgb="FF006100"/>
      </font>
      <fill>
        <patternFill>
          <bgColor rgb="FFC6EFCE"/>
        </patternFill>
      </fill>
    </dxf>
    <dxf>
      <font>
        <color rgb="FF9C0006"/>
      </font>
      <fill>
        <patternFill>
          <bgColor rgb="FFFFC7CE"/>
        </patternFill>
      </fill>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0" formatCode="General"/>
    </dxf>
    <dxf>
      <numFmt numFmtId="0" formatCode="General"/>
    </dxf>
    <dxf>
      <alignment horizontal="center" vertical="bottom" textRotation="0" wrapText="0" indent="0" justifyLastLine="0" shrinkToFit="0" readingOrder="0"/>
    </dxf>
    <dxf>
      <font>
        <b/>
        <i val="0"/>
        <strike val="0"/>
        <condense val="0"/>
        <extend val="0"/>
        <outline val="0"/>
        <shadow val="0"/>
        <u val="none"/>
        <vertAlign val="baseline"/>
        <sz val="9"/>
        <color rgb="FFFFFFFF"/>
        <name val="Calibri"/>
        <family val="2"/>
        <scheme val="none"/>
      </font>
      <fill>
        <patternFill patternType="solid">
          <fgColor indexed="64"/>
          <bgColor rgb="FF1F4E96"/>
        </patternFill>
      </fill>
      <alignment horizontal="center" vertical="bottom" textRotation="0" wrapText="1" indent="0" justifyLastLine="0" shrinkToFit="0" readingOrder="0"/>
    </dxf>
    <dxf>
      <font>
        <i val="0"/>
        <strike val="0"/>
        <outline val="0"/>
        <shadow val="0"/>
        <u val="none"/>
        <vertAlign val="baseline"/>
        <sz val="10"/>
        <color auto="1"/>
        <name val="Calibri"/>
        <family val="2"/>
        <scheme val="none"/>
      </font>
      <fill>
        <patternFill patternType="none">
          <fgColor indexed="64"/>
          <bgColor indexed="65"/>
        </patternFill>
      </fill>
      <alignment horizontal="general" vertical="center" textRotation="0" wrapText="0" indent="0" justifyLastLine="0" shrinkToFit="0" readingOrder="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trike val="0"/>
        <outline val="0"/>
        <shadow val="0"/>
        <u val="none"/>
        <vertAlign val="baseline"/>
        <sz val="10"/>
        <color auto="1"/>
        <name val="Calibri"/>
        <family val="2"/>
        <scheme val="none"/>
      </font>
      <numFmt numFmtId="3" formatCode="#,##0"/>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sz val="10"/>
        <color rgb="FF1E7B34"/>
      </font>
      <numFmt numFmtId="165" formatCode="_ * #,##0_ ;_ * \-#,##0_ ;_ * &quot;-&quot;??_ ;_ @_ "/>
      <alignment horizontal="general" vertical="center" textRotation="0" wrapText="0" indent="0" justifyLastLine="0" shrinkToFit="0" readingOrder="0"/>
    </dxf>
    <dxf>
      <font>
        <sz val="10"/>
        <color rgb="FF1E7B34"/>
      </font>
      <numFmt numFmtId="165" formatCode="_ * #,##0_ ;_ * \-#,##0_ ;_ * &quot;-&quot;??_ ;_ @_ "/>
      <alignment horizontal="general" vertical="center" textRotation="0" wrapText="0" indent="0" justifyLastLine="0" shrinkToFit="0" readingOrder="0"/>
    </dxf>
    <dxf>
      <font>
        <sz val="10"/>
        <color rgb="FF1E7B34"/>
      </font>
      <numFmt numFmtId="165" formatCode="_ * #,##0_ ;_ * \-#,##0_ ;_ * &quot;-&quot;??_ ;_ @_ "/>
      <alignment horizontal="general" vertical="center" textRotation="0" wrapText="0" indent="0" justifyLastLine="0" shrinkToFit="0" readingOrder="0"/>
    </dxf>
    <dxf>
      <font>
        <sz val="10"/>
        <color rgb="FF1E7B34"/>
      </font>
      <numFmt numFmtId="165" formatCode="_ * #,##0_ ;_ * \-#,##0_ ;_ * &quot;-&quot;??_ ;_ @_ "/>
      <alignment horizontal="general" vertical="center" textRotation="0" wrapText="0" indent="0" justifyLastLine="0" shrinkToFit="0" readingOrder="0"/>
    </dxf>
    <dxf>
      <font>
        <i val="0"/>
        <sz val="10"/>
        <color auto="1"/>
      </font>
      <fill>
        <patternFill patternType="none">
          <fgColor indexed="64"/>
          <bgColor indexed="65"/>
        </patternFill>
      </fill>
      <alignment horizontal="general" vertical="center" textRotation="0" wrapText="0" indent="0" justifyLastLine="0" shrinkToFit="0" readingOrder="0"/>
    </dxf>
    <dxf>
      <font>
        <i val="0"/>
        <sz val="10"/>
        <color auto="1"/>
      </font>
      <fill>
        <patternFill patternType="none">
          <fgColor indexed="64"/>
          <bgColor indexed="65"/>
        </patternFill>
      </fill>
      <alignment horizontal="general" vertical="center" textRotation="0" wrapText="0" indent="0" justifyLastLine="0" shrinkToFit="0" readingOrder="0"/>
    </dxf>
    <dxf>
      <font>
        <i val="0"/>
        <sz val="10"/>
        <color auto="1"/>
      </font>
      <fill>
        <patternFill patternType="none">
          <fgColor indexed="64"/>
          <bgColor indexed="65"/>
        </patternFill>
      </fill>
      <alignment horizontal="general" vertical="center" textRotation="0" wrapText="0" indent="0" justifyLastLine="0" shrinkToFit="0" readingOrder="0"/>
    </dxf>
    <dxf>
      <font>
        <i val="0"/>
        <sz val="10"/>
        <color auto="1"/>
      </font>
      <fill>
        <patternFill patternType="none">
          <fgColor indexed="64"/>
          <bgColor indexed="65"/>
        </patternFill>
      </fill>
      <alignment horizontal="general" vertical="center" textRotation="0" wrapText="0" indent="0" justifyLastLine="0" shrinkToFit="0" readingOrder="0"/>
    </dxf>
    <dxf>
      <font>
        <i val="0"/>
        <sz val="10"/>
        <color auto="1"/>
      </font>
      <fill>
        <patternFill patternType="none">
          <fgColor indexed="64"/>
          <bgColor indexed="65"/>
        </patternFill>
      </fill>
      <alignment horizontal="general" vertical="center" textRotation="0" wrapText="0" indent="0" justifyLastLine="0" shrinkToFit="0" readingOrder="0"/>
    </dxf>
    <dxf>
      <font>
        <i val="0"/>
        <sz val="10"/>
        <color auto="1"/>
      </font>
      <fill>
        <patternFill patternType="none">
          <fgColor indexed="64"/>
          <bgColor indexed="65"/>
        </patternFill>
      </fill>
      <alignment horizontal="general" vertical="center" textRotation="0" wrapText="0" indent="0" justifyLastLine="0" shrinkToFit="0" readingOrder="0"/>
    </dxf>
    <dxf>
      <font>
        <i val="0"/>
        <sz val="10"/>
        <color auto="1"/>
      </font>
      <fill>
        <patternFill patternType="none">
          <fgColor indexed="64"/>
          <bgColor indexed="65"/>
        </patternFill>
      </fill>
      <alignment horizontal="general" vertical="center" textRotation="0" wrapText="0" indent="0" justifyLastLine="0" shrinkToFit="0" readingOrder="0"/>
    </dxf>
    <dxf>
      <font>
        <i val="0"/>
        <sz val="10"/>
        <color auto="1"/>
      </font>
      <fill>
        <patternFill patternType="none">
          <fgColor indexed="64"/>
          <bgColor indexed="65"/>
        </patternFill>
      </fill>
      <alignment horizontal="general" vertical="center" textRotation="0" wrapText="0" indent="0" justifyLastLine="0" shrinkToFit="0" readingOrder="0"/>
    </dxf>
    <dxf>
      <font>
        <i val="0"/>
        <sz val="10"/>
        <color auto="1"/>
      </font>
      <fill>
        <patternFill patternType="none">
          <fgColor indexed="64"/>
          <bgColor indexed="65"/>
        </patternFill>
      </fill>
      <alignment horizontal="general" vertical="center" textRotation="0" wrapText="0" indent="0" justifyLastLine="0" shrinkToFit="0" readingOrder="0"/>
    </dxf>
    <dxf>
      <font>
        <i val="0"/>
        <sz val="10"/>
        <color auto="1"/>
      </font>
      <fill>
        <patternFill patternType="none">
          <fgColor indexed="64"/>
          <bgColor indexed="65"/>
        </patternFill>
      </fill>
      <alignment horizontal="general" vertical="center" textRotation="0" wrapText="0" indent="0" justifyLastLine="0" shrinkToFit="0" readingOrder="0"/>
    </dxf>
    <dxf>
      <font>
        <i val="0"/>
        <sz val="10"/>
        <color auto="1"/>
      </font>
      <fill>
        <patternFill patternType="none">
          <fgColor indexed="64"/>
          <bgColor indexed="65"/>
        </patternFill>
      </fill>
      <alignment horizontal="general" vertical="center" textRotation="0" wrapText="0" indent="0" justifyLastLine="0" shrinkToFit="0" readingOrder="0"/>
    </dxf>
    <dxf>
      <font>
        <i val="0"/>
        <sz val="10"/>
        <color auto="1"/>
      </font>
      <fill>
        <patternFill patternType="none">
          <fgColor indexed="64"/>
          <bgColor indexed="65"/>
        </patternFill>
      </fill>
      <alignment horizontal="general" vertical="center" textRotation="0" wrapText="0" indent="0" justifyLastLine="0" shrinkToFit="0" readingOrder="0"/>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font>
        <i val="0"/>
        <sz val="10"/>
        <color auto="1"/>
      </font>
      <numFmt numFmtId="3" formatCode="#,##0"/>
      <fill>
        <patternFill patternType="none">
          <fgColor indexed="64"/>
          <bgColor indexed="65"/>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font>
        <b/>
        <i val="0"/>
        <strike val="0"/>
        <condense val="0"/>
        <extend val="0"/>
        <outline val="0"/>
        <shadow val="0"/>
        <u val="none"/>
        <vertAlign val="baseline"/>
        <sz val="8"/>
        <color rgb="FFFFFFFF"/>
        <name val="Calibri"/>
        <family val="2"/>
        <scheme val="none"/>
      </font>
      <fill>
        <patternFill patternType="solid">
          <fgColor indexed="64"/>
          <bgColor theme="4" tint="-0.499984740745262"/>
        </patternFill>
      </fill>
      <alignment horizontal="center" vertical="center" textRotation="90" wrapText="1" indent="0" justifyLastLine="0" shrinkToFit="0" readingOrder="0"/>
    </dxf>
    <dxf>
      <font>
        <b val="0"/>
        <i val="0"/>
        <strike val="0"/>
        <condense val="0"/>
        <extend val="0"/>
        <outline val="0"/>
        <shadow val="0"/>
        <u val="none"/>
        <vertAlign val="baseline"/>
        <sz val="10"/>
        <color rgb="FF000000"/>
        <name val="Calibri"/>
        <family val="2"/>
        <scheme val="minor"/>
      </font>
      <numFmt numFmtId="164" formatCode="0.0%"/>
    </dxf>
    <dxf>
      <font>
        <b val="0"/>
        <i val="0"/>
        <strike val="0"/>
        <condense val="0"/>
        <extend val="0"/>
        <outline val="0"/>
        <shadow val="0"/>
        <u val="none"/>
        <vertAlign val="baseline"/>
        <sz val="10"/>
        <color rgb="FF1F4E96"/>
        <name val="Calibri"/>
        <family val="2"/>
        <scheme val="minor"/>
      </font>
      <numFmt numFmtId="164" formatCode="0.0%"/>
    </dxf>
    <dxf>
      <font>
        <b val="0"/>
        <i/>
        <strike val="0"/>
        <condense val="0"/>
        <extend val="0"/>
        <outline val="0"/>
        <shadow val="0"/>
        <u val="none"/>
        <vertAlign val="baseline"/>
        <sz val="10"/>
        <color rgb="FF6B6B6B"/>
        <name val="Calibri"/>
        <family val="2"/>
        <scheme val="minor"/>
      </font>
      <numFmt numFmtId="164" formatCode="0.0%"/>
    </dxf>
    <dxf>
      <font>
        <b val="0"/>
        <i val="0"/>
        <strike val="0"/>
        <condense val="0"/>
        <extend val="0"/>
        <outline val="0"/>
        <shadow val="0"/>
        <u val="none"/>
        <vertAlign val="baseline"/>
        <sz val="10"/>
        <color rgb="FF000000"/>
        <name val="Calibri"/>
        <family val="2"/>
        <scheme val="minor"/>
      </font>
      <numFmt numFmtId="164" formatCode="0.0%"/>
    </dxf>
    <dxf>
      <font>
        <b val="0"/>
        <i val="0"/>
        <strike val="0"/>
        <condense val="0"/>
        <extend val="0"/>
        <outline val="0"/>
        <shadow val="0"/>
        <u val="none"/>
        <vertAlign val="baseline"/>
        <sz val="10"/>
        <color rgb="FF000000"/>
        <name val="Calibri"/>
        <family val="2"/>
        <scheme val="minor"/>
      </font>
      <numFmt numFmtId="164" formatCode="0.0%"/>
    </dxf>
    <dxf>
      <font>
        <b val="0"/>
        <i val="0"/>
        <strike val="0"/>
        <condense val="0"/>
        <extend val="0"/>
        <outline val="0"/>
        <shadow val="0"/>
        <u val="none"/>
        <vertAlign val="baseline"/>
        <sz val="10"/>
        <color rgb="FF1F4E96"/>
        <name val="Calibri"/>
        <family val="2"/>
        <scheme val="minor"/>
      </font>
      <numFmt numFmtId="164" formatCode="0.0%"/>
    </dxf>
    <dxf>
      <font>
        <b val="0"/>
        <i/>
        <strike val="0"/>
        <condense val="0"/>
        <extend val="0"/>
        <outline val="0"/>
        <shadow val="0"/>
        <u val="none"/>
        <vertAlign val="baseline"/>
        <sz val="10"/>
        <color rgb="FF6B6B6B"/>
        <name val="Calibri"/>
        <family val="2"/>
        <scheme val="minor"/>
      </font>
      <numFmt numFmtId="164" formatCode="0.0%"/>
    </dxf>
    <dxf>
      <font>
        <b val="0"/>
        <i val="0"/>
        <strike val="0"/>
        <condense val="0"/>
        <extend val="0"/>
        <outline val="0"/>
        <shadow val="0"/>
        <u val="none"/>
        <vertAlign val="baseline"/>
        <sz val="10"/>
        <color rgb="FF000000"/>
        <name val="Calibri"/>
        <family val="2"/>
        <scheme val="minor"/>
      </font>
      <numFmt numFmtId="164" formatCode="0.0%"/>
    </dxf>
    <dxf>
      <font>
        <b val="0"/>
        <i val="0"/>
        <strike val="0"/>
        <condense val="0"/>
        <extend val="0"/>
        <outline val="0"/>
        <shadow val="0"/>
        <u val="none"/>
        <vertAlign val="baseline"/>
        <sz val="10"/>
        <color rgb="FF000000"/>
        <name val="Calibri"/>
        <family val="2"/>
        <scheme val="minor"/>
      </font>
      <numFmt numFmtId="164" formatCode="0.0%"/>
    </dxf>
    <dxf>
      <font>
        <b val="0"/>
        <i val="0"/>
        <strike val="0"/>
        <condense val="0"/>
        <extend val="0"/>
        <outline val="0"/>
        <shadow val="0"/>
        <u val="none"/>
        <vertAlign val="baseline"/>
        <sz val="10"/>
        <color rgb="FF1F4E96"/>
        <name val="Calibri"/>
        <family val="2"/>
        <scheme val="minor"/>
      </font>
      <numFmt numFmtId="164" formatCode="0.0%"/>
    </dxf>
    <dxf>
      <font>
        <b val="0"/>
        <i/>
        <strike val="0"/>
        <condense val="0"/>
        <extend val="0"/>
        <outline val="0"/>
        <shadow val="0"/>
        <u val="none"/>
        <vertAlign val="baseline"/>
        <sz val="10"/>
        <color rgb="FF6B6B6B"/>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0"/>
        <color rgb="FF000000"/>
        <name val="Calibri"/>
        <family val="2"/>
        <scheme val="minor"/>
      </font>
    </dxf>
    <dxf>
      <font>
        <b/>
        <i val="0"/>
        <strike val="0"/>
        <condense val="0"/>
        <extend val="0"/>
        <outline val="0"/>
        <shadow val="0"/>
        <u val="none"/>
        <vertAlign val="baseline"/>
        <sz val="9"/>
        <color rgb="FFFFFFFF"/>
        <name val="Calibri"/>
        <family val="2"/>
        <scheme val="minor"/>
      </font>
      <fill>
        <patternFill patternType="solid">
          <fgColor indexed="64"/>
          <bgColor theme="4" tint="-0.499984740745262"/>
        </patternFill>
      </fill>
      <alignment horizontal="center" vertical="center" textRotation="0" wrapText="1" indent="0" justifyLastLine="0" shrinkToFit="0" readingOrder="0"/>
    </dxf>
    <dxf>
      <font>
        <b val="0"/>
        <i val="0"/>
        <strike val="0"/>
        <condense val="0"/>
        <extend val="0"/>
        <outline val="0"/>
        <shadow val="0"/>
        <u val="none"/>
        <vertAlign val="baseline"/>
        <sz val="10"/>
        <color rgb="FF1F4E96"/>
        <name val="Calibri"/>
        <family val="2"/>
        <scheme val="minor"/>
      </font>
      <numFmt numFmtId="164" formatCode="0.0%"/>
    </dxf>
    <dxf>
      <font>
        <b val="0"/>
        <i/>
        <strike val="0"/>
        <condense val="0"/>
        <extend val="0"/>
        <outline val="0"/>
        <shadow val="0"/>
        <u val="none"/>
        <vertAlign val="baseline"/>
        <sz val="10"/>
        <color rgb="FF6B6B6B"/>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i val="0"/>
        <strike val="0"/>
        <condense val="0"/>
        <extend val="0"/>
        <outline val="0"/>
        <shadow val="0"/>
        <u val="none"/>
        <vertAlign val="baseline"/>
        <sz val="9"/>
        <color rgb="FFFFFFFF"/>
        <name val="Calibri"/>
        <family val="2"/>
        <scheme val="minor"/>
      </font>
      <fill>
        <patternFill patternType="solid">
          <fgColor indexed="64"/>
          <bgColor theme="3" tint="-0.499984740745262"/>
        </patternFill>
      </fill>
      <alignment horizontal="center" vertical="center" textRotation="0" wrapText="1" indent="0" justifyLastLine="0" shrinkToFit="0" readingOrder="0"/>
    </dxf>
    <dxf>
      <font>
        <b val="0"/>
        <i/>
        <strike val="0"/>
        <condense val="0"/>
        <extend val="0"/>
        <outline val="0"/>
        <shadow val="0"/>
        <u val="none"/>
        <vertAlign val="baseline"/>
        <sz val="10"/>
        <color rgb="FF1F4E96"/>
        <name val="Calibri"/>
        <family val="2"/>
        <scheme val="minor"/>
      </font>
      <numFmt numFmtId="165" formatCode="_ * #,##0_ ;_ * \-#,##0_ ;_ * &quot;-&quot;??_ ;_ @_ "/>
      <alignment horizontal="general" vertical="center" textRotation="0" wrapText="0" indent="0" justifyLastLine="0" shrinkToFit="0" readingOrder="0"/>
    </dxf>
    <dxf>
      <font>
        <b val="0"/>
        <i/>
        <strike val="0"/>
        <condense val="0"/>
        <extend val="0"/>
        <outline val="0"/>
        <shadow val="0"/>
        <u val="none"/>
        <vertAlign val="baseline"/>
        <sz val="10"/>
        <color rgb="FF1F4E96"/>
        <name val="Calibri"/>
        <family val="2"/>
        <scheme val="minor"/>
      </font>
      <numFmt numFmtId="165" formatCode="_ * #,##0_ ;_ * \-#,##0_ ;_ * &quot;-&quot;??_ ;_ @_ "/>
      <alignment horizontal="general" vertical="center" textRotation="0" wrapText="0" indent="0" justifyLastLine="0" shrinkToFit="0" readingOrder="0"/>
    </dxf>
    <dxf>
      <font>
        <b val="0"/>
        <i/>
        <strike val="0"/>
        <condense val="0"/>
        <extend val="0"/>
        <outline val="0"/>
        <shadow val="0"/>
        <u val="none"/>
        <vertAlign val="baseline"/>
        <sz val="10"/>
        <color rgb="FF6B6B6B"/>
        <name val="Calibri"/>
        <family val="2"/>
        <scheme val="minor"/>
      </font>
      <numFmt numFmtId="165" formatCode="_ * #,##0_ ;_ * \-#,##0_ ;_ * &quot;-&quot;??_ ;_ @_ "/>
      <alignment horizontal="general" vertical="center" textRotation="0" wrapText="0" indent="0" justifyLastLine="0" shrinkToFit="0" readingOrder="0"/>
    </dxf>
    <dxf>
      <font>
        <b val="0"/>
        <i/>
        <strike val="0"/>
        <condense val="0"/>
        <extend val="0"/>
        <outline val="0"/>
        <shadow val="0"/>
        <u val="none"/>
        <vertAlign val="baseline"/>
        <sz val="10"/>
        <color rgb="FF6B6B6B"/>
        <name val="Calibri"/>
        <family val="2"/>
        <scheme val="minor"/>
      </font>
      <numFmt numFmtId="165" formatCode="_ * #,##0_ ;_ * \-#,##0_ ;_ * &quot;-&quot;??_ ;_ @_ "/>
      <alignment horizontal="general" vertical="center" textRotation="0" wrapText="0" indent="0" justifyLastLine="0" shrinkToFit="0" readingOrder="0"/>
    </dxf>
    <dxf>
      <font>
        <b val="0"/>
        <i/>
        <strike val="0"/>
        <condense val="0"/>
        <extend val="0"/>
        <outline val="0"/>
        <shadow val="0"/>
        <u val="none"/>
        <vertAlign val="baseline"/>
        <sz val="10"/>
        <color rgb="FF6B6B6B"/>
        <name val="Calibri"/>
        <family val="2"/>
        <scheme val="minor"/>
      </font>
      <numFmt numFmtId="165" formatCode="_ * #,##0_ ;_ * \-#,##0_ ;_ * &quot;-&quot;??_ ;_ @_ "/>
      <alignment horizontal="general" vertical="center" textRotation="0" wrapText="0" indent="0" justifyLastLine="0" shrinkToFit="0" readingOrder="0"/>
    </dxf>
    <dxf>
      <font>
        <b val="0"/>
        <i/>
        <strike val="0"/>
        <condense val="0"/>
        <extend val="0"/>
        <outline val="0"/>
        <shadow val="0"/>
        <u val="none"/>
        <vertAlign val="baseline"/>
        <sz val="10"/>
        <color rgb="FF6B6B6B"/>
        <name val="Calibri"/>
        <family val="2"/>
        <scheme val="minor"/>
      </font>
      <numFmt numFmtId="165" formatCode="_ * #,##0_ ;_ * \-#,##0_ ;_ * &quot;-&quot;??_ ;_ @_ "/>
      <alignment horizontal="general" vertical="center" textRotation="0" wrapText="0" indent="0" justifyLastLine="0" shrinkToFit="0" readingOrder="0"/>
    </dxf>
    <dxf>
      <font>
        <b val="0"/>
        <i/>
        <strike val="0"/>
        <condense val="0"/>
        <extend val="0"/>
        <outline val="0"/>
        <shadow val="0"/>
        <u val="none"/>
        <vertAlign val="baseline"/>
        <sz val="10"/>
        <color rgb="FF6B6B6B"/>
        <name val="Calibri"/>
        <family val="2"/>
        <scheme val="minor"/>
      </font>
      <numFmt numFmtId="165" formatCode="_ * #,##0_ ;_ * \-#,##0_ ;_ * &quot;-&quot;??_ ;_ @_ "/>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strike val="0"/>
        <condense val="0"/>
        <extend val="0"/>
        <outline val="0"/>
        <shadow val="0"/>
        <u val="none"/>
        <vertAlign val="baseline"/>
        <sz val="10"/>
        <color rgb="FF6B6B6B"/>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9"/>
        <color rgb="FFFFFFFF"/>
        <name val="Calibri"/>
        <family val="2"/>
        <scheme val="minor"/>
      </font>
      <fill>
        <patternFill patternType="solid">
          <fgColor indexed="64"/>
          <bgColor theme="3" tint="-0.499984740745262"/>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0" formatCode="General"/>
    </dxf>
    <dxf>
      <font>
        <b/>
        <i val="0"/>
        <strike val="0"/>
        <condense val="0"/>
        <extend val="0"/>
        <outline val="0"/>
        <shadow val="0"/>
        <u val="none"/>
        <vertAlign val="baseline"/>
        <sz val="9"/>
        <color rgb="FFFFFFFF"/>
        <name val="Calibri"/>
        <family val="2"/>
        <scheme val="none"/>
      </font>
      <fill>
        <patternFill patternType="solid">
          <fgColor indexed="64"/>
          <bgColor theme="3" tint="-0.499984740745262"/>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4" formatCode="0.0%"/>
    </dxf>
    <dxf>
      <font>
        <b val="0"/>
        <i/>
        <strike val="0"/>
        <condense val="0"/>
        <extend val="0"/>
        <outline val="0"/>
        <shadow val="0"/>
        <u val="none"/>
        <vertAlign val="baseline"/>
        <sz val="10"/>
        <color rgb="FF6B6B6B"/>
        <name val="Calibri"/>
        <family val="2"/>
        <scheme val="none"/>
      </font>
      <numFmt numFmtId="165" formatCode="_ * #,##0_ ;_ * \-#,##0_ ;_ * &quot;-&quot;??_ ;_ @_ "/>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dxf>
    <dxf>
      <font>
        <b/>
        <i val="0"/>
        <strike val="0"/>
        <condense val="0"/>
        <extend val="0"/>
        <outline val="0"/>
        <shadow val="0"/>
        <u val="none"/>
        <vertAlign val="baseline"/>
        <sz val="9"/>
        <color rgb="FFFFFFFF"/>
        <name val="Calibri"/>
        <family val="2"/>
        <scheme val="none"/>
      </font>
      <fill>
        <patternFill patternType="solid">
          <fgColor indexed="64"/>
          <bgColor theme="3" tint="-0.499984740745262"/>
        </patternFill>
      </fill>
      <alignment horizontal="center" vertical="bottom" textRotation="0" wrapText="1" indent="0" justifyLastLine="0" shrinkToFit="0" readingOrder="0"/>
    </dxf>
    <dxf>
      <font>
        <b val="0"/>
        <i val="0"/>
        <strike val="0"/>
        <condense val="0"/>
        <extend val="0"/>
        <outline val="0"/>
        <shadow val="0"/>
        <u val="none"/>
        <vertAlign val="baseline"/>
        <sz val="10"/>
        <color rgb="FF1F4E96"/>
        <name val="Calibri"/>
        <family val="2"/>
        <scheme val="minor"/>
      </font>
      <numFmt numFmtId="3" formatCode="#,##0"/>
    </dxf>
    <dxf>
      <font>
        <b val="0"/>
        <i/>
        <strike val="0"/>
        <condense val="0"/>
        <extend val="0"/>
        <outline val="0"/>
        <shadow val="0"/>
        <u val="none"/>
        <vertAlign val="baseline"/>
        <sz val="10"/>
        <color rgb="FF6B6B6B"/>
        <name val="Calibri"/>
        <family val="2"/>
        <scheme val="minor"/>
      </font>
      <numFmt numFmtId="3" formatCode="#,##0"/>
    </dxf>
    <dxf>
      <font>
        <b val="0"/>
        <i val="0"/>
        <strike val="0"/>
        <condense val="0"/>
        <extend val="0"/>
        <outline val="0"/>
        <shadow val="0"/>
        <u val="none"/>
        <vertAlign val="baseline"/>
        <sz val="11"/>
        <color theme="1"/>
        <name val="Calibri"/>
        <family val="2"/>
        <scheme val="minor"/>
      </font>
      <numFmt numFmtId="0" formatCode="General"/>
    </dxf>
    <dxf>
      <font>
        <b/>
        <i val="0"/>
        <strike val="0"/>
        <condense val="0"/>
        <extend val="0"/>
        <outline val="0"/>
        <shadow val="0"/>
        <u val="none"/>
        <vertAlign val="baseline"/>
        <sz val="9"/>
        <color rgb="FFFFFFFF"/>
        <name val="Calibri"/>
        <family val="2"/>
        <scheme val="minor"/>
      </font>
      <fill>
        <patternFill patternType="solid">
          <fgColor indexed="64"/>
          <bgColor theme="3" tint="-0.499984740745262"/>
        </patternFill>
      </fill>
      <alignment horizontal="center" vertical="center" textRotation="0" wrapText="1" indent="0" justifyLastLine="0" shrinkToFit="0" readingOrder="0"/>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fill>
        <patternFill patternType="solid">
          <fgColor indexed="64"/>
          <bgColor theme="3" tint="-0.499984740745262"/>
        </patternFill>
      </fill>
      <alignmen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5.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4.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drawings/drawing1.xml><?xml version="1.0" encoding="utf-8"?>
<xdr:wsDr xmlns:xdr="http://schemas.openxmlformats.org/drawingml/2006/spreadsheetDrawing" xmlns:a="http://schemas.openxmlformats.org/drawingml/2006/main">
  <xdr:twoCellAnchor editAs="oneCell">
    <xdr:from>
      <xdr:col>1</xdr:col>
      <xdr:colOff>306480</xdr:colOff>
      <xdr:row>8</xdr:row>
      <xdr:rowOff>168089</xdr:rowOff>
    </xdr:from>
    <xdr:to>
      <xdr:col>1</xdr:col>
      <xdr:colOff>2135280</xdr:colOff>
      <xdr:row>25</xdr:row>
      <xdr:rowOff>82364</xdr:rowOff>
    </xdr:to>
    <mc:AlternateContent xmlns:mc="http://schemas.openxmlformats.org/markup-compatibility/2006" xmlns:a14="http://schemas.microsoft.com/office/drawing/2010/main">
      <mc:Choice Requires="a14">
        <xdr:graphicFrame macro="">
          <xdr:nvGraphicFramePr>
            <xdr:cNvPr id="2" name="COLLECTION">
              <a:extLst>
                <a:ext uri="{FF2B5EF4-FFF2-40B4-BE49-F238E27FC236}">
                  <a16:creationId xmlns:a16="http://schemas.microsoft.com/office/drawing/2014/main" id="{5E27FE83-7CD1-4C88-B45A-50689060F890}"/>
                </a:ext>
              </a:extLst>
            </xdr:cNvPr>
            <xdr:cNvGraphicFramePr/>
          </xdr:nvGraphicFramePr>
          <xdr:xfrm>
            <a:off x="0" y="0"/>
            <a:ext cx="0" cy="0"/>
          </xdr:xfrm>
          <a:graphic>
            <a:graphicData uri="http://schemas.microsoft.com/office/drawing/2010/slicer">
              <sle:slicer xmlns:sle="http://schemas.microsoft.com/office/drawing/2010/slicer" name="COLLECTION"/>
            </a:graphicData>
          </a:graphic>
        </xdr:graphicFrame>
      </mc:Choice>
      <mc:Fallback xmlns="">
        <xdr:sp macro="" textlink="">
          <xdr:nvSpPr>
            <xdr:cNvPr id="0" name=""/>
            <xdr:cNvSpPr>
              <a:spLocks noTextEdit="1"/>
            </xdr:cNvSpPr>
          </xdr:nvSpPr>
          <xdr:spPr>
            <a:xfrm>
              <a:off x="516030" y="2635064"/>
              <a:ext cx="1828800" cy="31527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359148</xdr:colOff>
      <xdr:row>18</xdr:row>
      <xdr:rowOff>8964</xdr:rowOff>
    </xdr:from>
    <xdr:to>
      <xdr:col>11</xdr:col>
      <xdr:colOff>2187948</xdr:colOff>
      <xdr:row>45</xdr:row>
      <xdr:rowOff>47064</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952EF311-ED42-490D-985E-C6774FB5BE8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017373" y="4380939"/>
              <a:ext cx="1828800" cy="5181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309283</xdr:colOff>
      <xdr:row>3</xdr:row>
      <xdr:rowOff>100292</xdr:rowOff>
    </xdr:from>
    <xdr:to>
      <xdr:col>1</xdr:col>
      <xdr:colOff>2138083</xdr:colOff>
      <xdr:row>8</xdr:row>
      <xdr:rowOff>109817</xdr:rowOff>
    </xdr:to>
    <mc:AlternateContent xmlns:mc="http://schemas.openxmlformats.org/markup-compatibility/2006" xmlns:a14="http://schemas.microsoft.com/office/drawing/2010/main">
      <mc:Choice Requires="a14">
        <xdr:graphicFrame macro="">
          <xdr:nvGraphicFramePr>
            <xdr:cNvPr id="4" name="MODE">
              <a:extLst>
                <a:ext uri="{FF2B5EF4-FFF2-40B4-BE49-F238E27FC236}">
                  <a16:creationId xmlns:a16="http://schemas.microsoft.com/office/drawing/2014/main" id="{5D9D58D9-B436-428F-B5A4-EFCB564A50E0}"/>
                </a:ext>
              </a:extLst>
            </xdr:cNvPr>
            <xdr:cNvGraphicFramePr/>
          </xdr:nvGraphicFramePr>
          <xdr:xfrm>
            <a:off x="0" y="0"/>
            <a:ext cx="0" cy="0"/>
          </xdr:xfrm>
          <a:graphic>
            <a:graphicData uri="http://schemas.microsoft.com/office/drawing/2010/slicer">
              <sle:slicer xmlns:sle="http://schemas.microsoft.com/office/drawing/2010/slicer" name="MODE"/>
            </a:graphicData>
          </a:graphic>
        </xdr:graphicFrame>
      </mc:Choice>
      <mc:Fallback xmlns="">
        <xdr:sp macro="" textlink="">
          <xdr:nvSpPr>
            <xdr:cNvPr id="0" name=""/>
            <xdr:cNvSpPr>
              <a:spLocks noTextEdit="1"/>
            </xdr:cNvSpPr>
          </xdr:nvSpPr>
          <xdr:spPr>
            <a:xfrm>
              <a:off x="518833" y="1614767"/>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347943</xdr:colOff>
      <xdr:row>9</xdr:row>
      <xdr:rowOff>33618</xdr:rowOff>
    </xdr:from>
    <xdr:to>
      <xdr:col>11</xdr:col>
      <xdr:colOff>2176743</xdr:colOff>
      <xdr:row>17</xdr:row>
      <xdr:rowOff>103656</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3D52752D-AC93-4C81-8BAA-6A847EFC5E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06168" y="2691093"/>
              <a:ext cx="1828800" cy="15940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331696</xdr:colOff>
      <xdr:row>3</xdr:row>
      <xdr:rowOff>131109</xdr:rowOff>
    </xdr:from>
    <xdr:to>
      <xdr:col>11</xdr:col>
      <xdr:colOff>2160496</xdr:colOff>
      <xdr:row>8</xdr:row>
      <xdr:rowOff>83484</xdr:rowOff>
    </xdr:to>
    <mc:AlternateContent xmlns:mc="http://schemas.openxmlformats.org/markup-compatibility/2006" xmlns:a14="http://schemas.microsoft.com/office/drawing/2010/main">
      <mc:Choice Requires="a14">
        <xdr:graphicFrame macro="">
          <xdr:nvGraphicFramePr>
            <xdr:cNvPr id="6" name="TYPE">
              <a:extLst>
                <a:ext uri="{FF2B5EF4-FFF2-40B4-BE49-F238E27FC236}">
                  <a16:creationId xmlns:a16="http://schemas.microsoft.com/office/drawing/2014/main" id="{C331F17E-76D2-467D-AEAD-B83AE05253AB}"/>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8989921" y="1645584"/>
              <a:ext cx="1828800" cy="9048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lvio Di Rubbo" refreshedDate="46223.443112499997" backgroundQuery="1" createdVersion="8" refreshedVersion="8" minRefreshableVersion="3" recordCount="0" supportSubquery="1" supportAdvancedDrill="1" xr:uid="{7221C5D0-C61A-4421-B604-965D3903E27F}">
  <cacheSource type="external" connectionId="28"/>
  <cacheFields count="9">
    <cacheField name="[tbl_summary].[YEAR].[YEAR]" caption="YEAR" numFmtId="0" hierarchy="30"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tbl_summary].[YEAR].&amp;[2025]"/>
            <x15:cachedUniqueName index="1" name="[tbl_summary].[YEAR].&amp;[2026]"/>
          </x15:cachedUniqueNames>
        </ext>
      </extLst>
    </cacheField>
    <cacheField name="[Measures].[Sum of REVENUE 2]" caption="Sum of REVENUE 2" numFmtId="0" hierarchy="47" level="32767"/>
    <cacheField name="[Measures].[Sum of UNITS 2]" caption="Sum of UNITS 2" numFmtId="0" hierarchy="48" level="32767"/>
    <cacheField name="[Measures].[Sum of COGS]" caption="Sum of COGS" numFmtId="0" hierarchy="49" level="32767"/>
    <cacheField name="[tbl_summary].[MODE].[MODE]" caption="MODE" numFmtId="0" hierarchy="34" level="1">
      <sharedItems count="2">
        <s v="Online"/>
        <s v="Retail"/>
      </sharedItems>
    </cacheField>
    <cacheField name="[tbl_summary].[COUNTRY].[COUNTRY]" caption="COUNTRY" numFmtId="0" hierarchy="36" level="1">
      <sharedItems containsSemiMixedTypes="0" containsNonDate="0" containsString="0"/>
    </cacheField>
    <cacheField name="[tbl_summary].[COLLECTION].[COLLECTION]" caption="COLLECTION" numFmtId="0" hierarchy="32" level="1">
      <sharedItems containsSemiMixedTypes="0" containsNonDate="0" containsString="0"/>
    </cacheField>
    <cacheField name="[tbl_summary].[REGION].[REGION]" caption="REGION" numFmtId="0" hierarchy="35" level="1">
      <sharedItems containsSemiMixedTypes="0" containsNonDate="0" containsString="0"/>
    </cacheField>
    <cacheField name="[tbl_summary].[TYPE].[TYPE]" caption="TYPE" numFmtId="0" hierarchy="33" level="1">
      <sharedItems containsSemiMixedTypes="0" containsNonDate="0" containsString="0"/>
    </cacheField>
  </cacheFields>
  <cacheHierarchies count="50">
    <cacheHierarchy uniqueName="[dim_channel].[channel_id]" caption="channel_id" attribute="1" defaultMemberUniqueName="[dim_channel].[channel_id].[All]" allUniqueName="[dim_channel].[channel_id].[All]" dimensionUniqueName="[dim_channel]" displayFolder="" count="0" memberValueDatatype="20" unbalanced="0"/>
    <cacheHierarchy uniqueName="[dim_channel].[channel_type]" caption="channel_type" attribute="1" defaultMemberUniqueName="[dim_channel].[channel_type].[All]" allUniqueName="[dim_channel].[channel_type].[All]" dimensionUniqueName="[dim_channel]" displayFolder="" count="0" memberValueDatatype="130" unbalanced="0"/>
    <cacheHierarchy uniqueName="[dim_channel].[channel_mode]" caption="channel_mode" attribute="1" defaultMemberUniqueName="[dim_channel].[channel_mode].[All]" allUniqueName="[dim_channel].[channel_mode].[All]" dimensionUniqueName="[dim_channel]" displayFolder="" count="0" memberValueDatatype="130" unbalanced="0"/>
    <cacheHierarchy uniqueName="[dim_date].[date_id]" caption="date_id" attribute="1" defaultMemberUniqueName="[dim_date].[date_id].[All]" allUniqueName="[dim_date].[date_id].[All]" dimensionUniqueName="[dim_date]" displayFolder="" count="0" memberValueDatatype="20" unbalanced="0"/>
    <cacheHierarchy uniqueName="[dim_date].[full_date]" caption="full_date" attribute="1" time="1" defaultMemberUniqueName="[dim_date].[full_date].[All]" allUniqueName="[dim_date].[full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 caption="week" attribute="1" defaultMemberUniqueName="[dim_date].[week].[All]" allUniqueName="[dim_date].[week].[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20" unbalanced="0"/>
    <cacheHierarchy uniqueName="[dim_date].[fiscal_quarter]" caption="fiscal_quarter" attribute="1" defaultMemberUniqueName="[dim_date].[fiscal_quarter].[All]" allUniqueName="[dim_date].[fiscal_quarte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1" unbalanced="0"/>
    <cacheHierarchy uniqueName="[dim_geography].[geo_id]" caption="geo_id" attribute="1" defaultMemberUniqueName="[dim_geography].[geo_id].[All]" allUniqueName="[dim_geography].[geo_id].[All]" dimensionUniqueName="[dim_geography]" displayFolder="" count="0" memberValueDatatype="20" unbalanced="0"/>
    <cacheHierarchy uniqueName="[dim_geography].[region]" caption="region" attribute="1" defaultMemberUniqueName="[dim_geography].[region].[All]" allUniqueName="[dim_geography].[region].[All]" dimensionUniqueName="[dim_geography]" displayFolder="" count="0" memberValueDatatype="13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entity_name]" caption="entity_name" attribute="1" defaultMemberUniqueName="[dim_geography].[entity_name].[All]" allUniqueName="[dim_geography].[entity_name].[All]" dimensionUniqueName="[dim_geography]" displayFolder="" count="0" memberValueDatatype="130" unbalanced="0"/>
    <cacheHierarchy uniqueName="[dim_geography].[market_size]" caption="market_size" attribute="1" defaultMemberUniqueName="[dim_geography].[market_size].[All]" allUniqueName="[dim_geography].[market_size].[All]" dimensionUniqueName="[dim_geography]" displayFolder="" count="0" memberValueDatatype="130" unbalanced="0"/>
    <cacheHierarchy uniqueName="[tbl_SQL_Budget].[year]" caption="year" attribute="1" defaultMemberUniqueName="[tbl_SQL_Budget].[year].[All]" allUniqueName="[tbl_SQL_Budget].[year].[All]" dimensionUniqueName="[tbl_SQL_Budget]" displayFolder="" count="0" memberValueDatatype="20" unbalanced="0"/>
    <cacheHierarchy uniqueName="[tbl_SQL_Budget].[month]" caption="month" attribute="1" defaultMemberUniqueName="[tbl_SQL_Budget].[month].[All]" allUniqueName="[tbl_SQL_Budget].[month].[All]" dimensionUniqueName="[tbl_SQL_Budget]" displayFolder="" count="0" memberValueDatatype="130" unbalanced="0"/>
    <cacheHierarchy uniqueName="[tbl_SQL_Budget].[channel_id]" caption="channel_id" attribute="1" defaultMemberUniqueName="[tbl_SQL_Budget].[channel_id].[All]" allUniqueName="[tbl_SQL_Budget].[channel_id].[All]" dimensionUniqueName="[tbl_SQL_Budget]" displayFolder="" count="0" memberValueDatatype="20" unbalanced="0"/>
    <cacheHierarchy uniqueName="[tbl_SQL_Budget].[collection]" caption="collection" attribute="1" defaultMemberUniqueName="[tbl_SQL_Budget].[collection].[All]" allUniqueName="[tbl_SQL_Budget].[collection].[All]" dimensionUniqueName="[tbl_SQL_Budget]" displayFolder="" count="0" memberValueDatatype="130" unbalanced="0"/>
    <cacheHierarchy uniqueName="[tbl_SQL_Budget].[geo_id]" caption="geo_id" attribute="1" defaultMemberUniqueName="[tbl_SQL_Budget].[geo_id].[All]" allUniqueName="[tbl_SQL_Budget].[geo_id].[All]" dimensionUniqueName="[tbl_SQL_Budget]" displayFolder="" count="0" memberValueDatatype="20" unbalanced="0"/>
    <cacheHierarchy uniqueName="[tbl_SQL_Budget].[budgeted_units]" caption="budgeted_units" attribute="1" defaultMemberUniqueName="[tbl_SQL_Budget].[budgeted_units].[All]" allUniqueName="[tbl_SQL_Budget].[budgeted_units].[All]" dimensionUniqueName="[tbl_SQL_Budget]" displayFolder="" count="0" memberValueDatatype="5" unbalanced="0"/>
    <cacheHierarchy uniqueName="[tbl_SQL_Budget].[budgeted_price_chf]" caption="budgeted_price_chf" attribute="1" defaultMemberUniqueName="[tbl_SQL_Budget].[budgeted_price_chf].[All]" allUniqueName="[tbl_SQL_Budget].[budgeted_price_chf].[All]" dimensionUniqueName="[tbl_SQL_Budget]" displayFolder="" count="0" memberValueDatatype="5" unbalanced="0"/>
    <cacheHierarchy uniqueName="[tbl_SQL_Budget].[budgeted_unit_cost_chf]" caption="budgeted_unit_cost_chf" attribute="1" defaultMemberUniqueName="[tbl_SQL_Budget].[budgeted_unit_cost_chf].[All]" allUniqueName="[tbl_SQL_Budget].[budgeted_unit_cost_chf].[All]" dimensionUniqueName="[tbl_SQL_Budget]" displayFolder="" count="0" memberValueDatatype="5" unbalanced="0"/>
    <cacheHierarchy uniqueName="[tbl_SQL_Budget].[budgeted_revenue_chf]" caption="budgeted_revenue_chf" attribute="1" defaultMemberUniqueName="[tbl_SQL_Budget].[budgeted_revenue_chf].[All]" allUniqueName="[tbl_SQL_Budget].[budgeted_revenue_chf].[All]" dimensionUniqueName="[tbl_SQL_Budget]" displayFolder="" count="0" memberValueDatatype="5" unbalanced="0"/>
    <cacheHierarchy uniqueName="[tbl_SQL_Budget].[new_store_uplift_flag]" caption="new_store_uplift_flag" attribute="1" defaultMemberUniqueName="[tbl_SQL_Budget].[new_store_uplift_flag].[All]" allUniqueName="[tbl_SQL_Budget].[new_store_uplift_flag].[All]" dimensionUniqueName="[tbl_SQL_Budget]" displayFolder="" count="0" memberValueDatatype="130" unbalanced="0"/>
    <cacheHierarchy uniqueName="[tbl_summary].[YEAR]" caption="YEAR" attribute="1" defaultMemberUniqueName="[tbl_summary].[YEAR].[All]" allUniqueName="[tbl_summary].[YEAR].[All]" dimensionUniqueName="[tbl_summary]" displayFolder="" count="2" memberValueDatatype="20" unbalanced="0">
      <fieldsUsage count="2">
        <fieldUsage x="-1"/>
        <fieldUsage x="0"/>
      </fieldsUsage>
    </cacheHierarchy>
    <cacheHierarchy uniqueName="[tbl_summary].[MONTH#]" caption="MONTH#" attribute="1" defaultMemberUniqueName="[tbl_summary].[MONTH#].[All]" allUniqueName="[tbl_summary].[MONTH#].[All]" dimensionUniqueName="[tbl_summary]" displayFolder="" count="0" memberValueDatatype="20" unbalanced="0"/>
    <cacheHierarchy uniqueName="[tbl_summary].[COLLECTION]" caption="COLLECTION" attribute="1" defaultMemberUniqueName="[tbl_summary].[COLLECTION].[All]" allUniqueName="[tbl_summary].[COLLECTION].[All]" dimensionUniqueName="[tbl_summary]" displayFolder="" count="2" memberValueDatatype="130" unbalanced="0">
      <fieldsUsage count="2">
        <fieldUsage x="-1"/>
        <fieldUsage x="6"/>
      </fieldsUsage>
    </cacheHierarchy>
    <cacheHierarchy uniqueName="[tbl_summary].[TYPE]" caption="TYPE" attribute="1" defaultMemberUniqueName="[tbl_summary].[TYPE].[All]" allUniqueName="[tbl_summary].[TYPE].[All]" dimensionUniqueName="[tbl_summary]" displayFolder="" count="2" memberValueDatatype="130" unbalanced="0">
      <fieldsUsage count="2">
        <fieldUsage x="-1"/>
        <fieldUsage x="8"/>
      </fieldsUsage>
    </cacheHierarchy>
    <cacheHierarchy uniqueName="[tbl_summary].[MODE]" caption="MODE" attribute="1" defaultMemberUniqueName="[tbl_summary].[MODE].[All]" allUniqueName="[tbl_summary].[MODE].[All]" dimensionUniqueName="[tbl_summary]" displayFolder="" count="2" memberValueDatatype="130" unbalanced="0">
      <fieldsUsage count="2">
        <fieldUsage x="-1"/>
        <fieldUsage x="4"/>
      </fieldsUsage>
    </cacheHierarchy>
    <cacheHierarchy uniqueName="[tbl_summary].[REGION]" caption="REGION" attribute="1" defaultMemberUniqueName="[tbl_summary].[REGION].[All]" allUniqueName="[tbl_summary].[REGION].[All]" dimensionUniqueName="[tbl_summary]" displayFolder="" count="2" memberValueDatatype="130" unbalanced="0">
      <fieldsUsage count="2">
        <fieldUsage x="-1"/>
        <fieldUsage x="7"/>
      </fieldsUsage>
    </cacheHierarchy>
    <cacheHierarchy uniqueName="[tbl_summary].[COUNTRY]" caption="COUNTRY" attribute="1" defaultMemberUniqueName="[tbl_summary].[COUNTRY].[All]" allUniqueName="[tbl_summary].[COUNTRY].[All]" dimensionUniqueName="[tbl_summary]" displayFolder="" count="2" memberValueDatatype="130" unbalanced="0">
      <fieldsUsage count="2">
        <fieldUsage x="-1"/>
        <fieldUsage x="5"/>
      </fieldsUsage>
    </cacheHierarchy>
    <cacheHierarchy uniqueName="[tbl_summary].[UNITS]" caption="UNITS" attribute="1" defaultMemberUniqueName="[tbl_summary].[UNITS].[All]" allUniqueName="[tbl_summary].[UNITS].[All]" dimensionUniqueName="[tbl_summary]" displayFolder="" count="0" memberValueDatatype="5" unbalanced="0"/>
    <cacheHierarchy uniqueName="[tbl_summary].[COGS]" caption="COGS" attribute="1" defaultMemberUniqueName="[tbl_summary].[COGS].[All]" allUniqueName="[tbl_summary].[COGS].[All]" dimensionUniqueName="[tbl_summary]" displayFolder="" count="0" memberValueDatatype="5" unbalanced="0"/>
    <cacheHierarchy uniqueName="[tbl_summary].[REVENUE]" caption="REVENUE" attribute="1" defaultMemberUniqueName="[tbl_summary].[REVENUE].[All]" allUniqueName="[tbl_summary].[REVENUE].[All]" dimensionUniqueName="[tbl_summary]" displayFolder="" count="0" memberValueDatatype="5" unbalanced="0"/>
    <cacheHierarchy uniqueName="[Measures].[__XL_Count tbl_SQL_Budget]" caption="__XL_Count tbl_SQL_Budget" measure="1" displayFolder="" measureGroup="tbl_SQL_Budget" count="0" hidden="1"/>
    <cacheHierarchy uniqueName="[Measures].[__XL_Count dim_channel]" caption="__XL_Count dim_channel" measure="1" displayFolder="" measureGroup="dim_channel" count="0" hidden="1"/>
    <cacheHierarchy uniqueName="[Measures].[__XL_Count dim_date]" caption="__XL_Count dim_date" measure="1" displayFolder="" measureGroup="dim_date" count="0" hidden="1"/>
    <cacheHierarchy uniqueName="[Measures].[__XL_Count dim_geography]" caption="__XL_Count dim_geography" measure="1" displayFolder="" measureGroup="dim_geography" count="0" hidden="1"/>
    <cacheHierarchy uniqueName="[Measures].[__XL_Count tbl_summary]" caption="__XL_Count tbl_summary" measure="1" displayFolder="" measureGroup="tbl_summary" count="0" hidden="1"/>
    <cacheHierarchy uniqueName="[Measures].[__No measures defined]" caption="__No measures defined" measure="1" displayFolder="" count="0" hidden="1"/>
    <cacheHierarchy uniqueName="[Measures].[Sum of budgeted_revenue_chf]" caption="Sum of budgeted_revenue_chf" measure="1" displayFolder="" measureGroup="tbl_SQL_Budget"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tbl_summary"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UNITS 2]" caption="Sum of UNITS 2" measure="1" displayFolder="" measureGroup="tbl_summary"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COGS]" caption="Sum of COGS" measure="1" displayFolder="" measureGroup="tbl_summary" count="0" oneField="1" hidden="1">
      <fieldsUsage count="1">
        <fieldUsage x="3"/>
      </fieldsUsage>
      <extLst>
        <ext xmlns:x15="http://schemas.microsoft.com/office/spreadsheetml/2010/11/main" uri="{B97F6D7D-B522-45F9-BDA1-12C45D357490}">
          <x15:cacheHierarchy aggregatedColumn="38"/>
        </ext>
      </extLst>
    </cacheHierarchy>
  </cacheHierarchies>
  <kpis count="0"/>
  <dimensions count="6">
    <dimension name="dim_channel" uniqueName="[dim_channel]" caption="dim_channel"/>
    <dimension name="dim_date" uniqueName="[dim_date]" caption="dim_date"/>
    <dimension name="dim_geography" uniqueName="[dim_geography]" caption="dim_geography"/>
    <dimension measure="1" name="Measures" uniqueName="[Measures]" caption="Measures"/>
    <dimension name="tbl_SQL_Budget" uniqueName="[tbl_SQL_Budget]" caption="tbl_SQL_Budget"/>
    <dimension name="tbl_summary" uniqueName="[tbl_summary]" caption="tbl_summary"/>
  </dimensions>
  <measureGroups count="5">
    <measureGroup name="dim_channel" caption="dim_channel"/>
    <measureGroup name="dim_date" caption="dim_date"/>
    <measureGroup name="dim_geography" caption="dim_geography"/>
    <measureGroup name="tbl_SQL_Budget" caption="tbl_SQL_Budget"/>
    <measureGroup name="tbl_summary" caption="tbl_summary"/>
  </measureGroups>
  <maps count="7">
    <map measureGroup="0" dimension="0"/>
    <map measureGroup="1" dimension="1"/>
    <map measureGroup="2" dimension="2"/>
    <map measureGroup="3" dimension="0"/>
    <map measureGroup="3"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lvio Di Rubbo" refreshedDate="46223.443114351852" backgroundQuery="1" createdVersion="8" refreshedVersion="8" minRefreshableVersion="3" recordCount="0" supportSubquery="1" supportAdvancedDrill="1" xr:uid="{3FCFB9EA-2A38-41F8-89B8-75E36342481B}">
  <cacheSource type="external" connectionId="28"/>
  <cacheFields count="9">
    <cacheField name="[tbl_summary].[YEAR].[YEAR]" caption="YEAR" numFmtId="0" hierarchy="30"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tbl_summary].[YEAR].&amp;[2025]"/>
            <x15:cachedUniqueName index="1" name="[tbl_summary].[YEAR].&amp;[2026]"/>
          </x15:cachedUniqueNames>
        </ext>
      </extLst>
    </cacheField>
    <cacheField name="[Measures].[Sum of REVENUE 2]" caption="Sum of REVENUE 2" numFmtId="0" hierarchy="47" level="32767"/>
    <cacheField name="[Measures].[Sum of UNITS 2]" caption="Sum of UNITS 2" numFmtId="0" hierarchy="48" level="32767"/>
    <cacheField name="[Measures].[Sum of COGS]" caption="Sum of COGS" numFmtId="0" hierarchy="49" level="32767"/>
    <cacheField name="[tbl_summary].[COLLECTION].[COLLECTION]" caption="COLLECTION" numFmtId="0" hierarchy="32" level="1">
      <sharedItems count="10">
        <s v="Atelier"/>
        <s v="Aventus"/>
        <s v="Celeste"/>
        <s v="Grand Complication"/>
        <s v="Heritage"/>
        <s v="Lumina"/>
        <s v="Meridian Classic"/>
        <s v="Nautique"/>
        <s v="Sportivo"/>
        <s v="Terra"/>
      </sharedItems>
    </cacheField>
    <cacheField name="[tbl_summary].[COUNTRY].[COUNTRY]" caption="COUNTRY" numFmtId="0" hierarchy="36" level="1">
      <sharedItems containsSemiMixedTypes="0" containsNonDate="0" containsString="0"/>
    </cacheField>
    <cacheField name="[tbl_summary].[MODE].[MODE]" caption="MODE" numFmtId="0" hierarchy="34" level="1">
      <sharedItems containsSemiMixedTypes="0" containsNonDate="0" containsString="0"/>
    </cacheField>
    <cacheField name="[tbl_summary].[REGION].[REGION]" caption="REGION" numFmtId="0" hierarchy="35" level="1">
      <sharedItems containsSemiMixedTypes="0" containsNonDate="0" containsString="0"/>
    </cacheField>
    <cacheField name="[tbl_summary].[TYPE].[TYPE]" caption="TYPE" numFmtId="0" hierarchy="33" level="1">
      <sharedItems containsSemiMixedTypes="0" containsNonDate="0" containsString="0"/>
    </cacheField>
  </cacheFields>
  <cacheHierarchies count="50">
    <cacheHierarchy uniqueName="[dim_channel].[channel_id]" caption="channel_id" attribute="1" defaultMemberUniqueName="[dim_channel].[channel_id].[All]" allUniqueName="[dim_channel].[channel_id].[All]" dimensionUniqueName="[dim_channel]" displayFolder="" count="0" memberValueDatatype="20" unbalanced="0"/>
    <cacheHierarchy uniqueName="[dim_channel].[channel_type]" caption="channel_type" attribute="1" defaultMemberUniqueName="[dim_channel].[channel_type].[All]" allUniqueName="[dim_channel].[channel_type].[All]" dimensionUniqueName="[dim_channel]" displayFolder="" count="0" memberValueDatatype="130" unbalanced="0"/>
    <cacheHierarchy uniqueName="[dim_channel].[channel_mode]" caption="channel_mode" attribute="1" defaultMemberUniqueName="[dim_channel].[channel_mode].[All]" allUniqueName="[dim_channel].[channel_mode].[All]" dimensionUniqueName="[dim_channel]" displayFolder="" count="0" memberValueDatatype="130" unbalanced="0"/>
    <cacheHierarchy uniqueName="[dim_date].[date_id]" caption="date_id" attribute="1" defaultMemberUniqueName="[dim_date].[date_id].[All]" allUniqueName="[dim_date].[date_id].[All]" dimensionUniqueName="[dim_date]" displayFolder="" count="0" memberValueDatatype="20" unbalanced="0"/>
    <cacheHierarchy uniqueName="[dim_date].[full_date]" caption="full_date" attribute="1" time="1" defaultMemberUniqueName="[dim_date].[full_date].[All]" allUniqueName="[dim_date].[full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 caption="week" attribute="1" defaultMemberUniqueName="[dim_date].[week].[All]" allUniqueName="[dim_date].[week].[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20" unbalanced="0"/>
    <cacheHierarchy uniqueName="[dim_date].[fiscal_quarter]" caption="fiscal_quarter" attribute="1" defaultMemberUniqueName="[dim_date].[fiscal_quarter].[All]" allUniqueName="[dim_date].[fiscal_quarte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1" unbalanced="0"/>
    <cacheHierarchy uniqueName="[dim_geography].[geo_id]" caption="geo_id" attribute="1" defaultMemberUniqueName="[dim_geography].[geo_id].[All]" allUniqueName="[dim_geography].[geo_id].[All]" dimensionUniqueName="[dim_geography]" displayFolder="" count="0" memberValueDatatype="20" unbalanced="0"/>
    <cacheHierarchy uniqueName="[dim_geography].[region]" caption="region" attribute="1" defaultMemberUniqueName="[dim_geography].[region].[All]" allUniqueName="[dim_geography].[region].[All]" dimensionUniqueName="[dim_geography]" displayFolder="" count="0" memberValueDatatype="13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entity_name]" caption="entity_name" attribute="1" defaultMemberUniqueName="[dim_geography].[entity_name].[All]" allUniqueName="[dim_geography].[entity_name].[All]" dimensionUniqueName="[dim_geography]" displayFolder="" count="0" memberValueDatatype="130" unbalanced="0"/>
    <cacheHierarchy uniqueName="[dim_geography].[market_size]" caption="market_size" attribute="1" defaultMemberUniqueName="[dim_geography].[market_size].[All]" allUniqueName="[dim_geography].[market_size].[All]" dimensionUniqueName="[dim_geography]" displayFolder="" count="0" memberValueDatatype="130" unbalanced="0"/>
    <cacheHierarchy uniqueName="[tbl_SQL_Budget].[year]" caption="year" attribute="1" defaultMemberUniqueName="[tbl_SQL_Budget].[year].[All]" allUniqueName="[tbl_SQL_Budget].[year].[All]" dimensionUniqueName="[tbl_SQL_Budget]" displayFolder="" count="0" memberValueDatatype="20" unbalanced="0"/>
    <cacheHierarchy uniqueName="[tbl_SQL_Budget].[month]" caption="month" attribute="1" defaultMemberUniqueName="[tbl_SQL_Budget].[month].[All]" allUniqueName="[tbl_SQL_Budget].[month].[All]" dimensionUniqueName="[tbl_SQL_Budget]" displayFolder="" count="0" memberValueDatatype="130" unbalanced="0"/>
    <cacheHierarchy uniqueName="[tbl_SQL_Budget].[channel_id]" caption="channel_id" attribute="1" defaultMemberUniqueName="[tbl_SQL_Budget].[channel_id].[All]" allUniqueName="[tbl_SQL_Budget].[channel_id].[All]" dimensionUniqueName="[tbl_SQL_Budget]" displayFolder="" count="0" memberValueDatatype="20" unbalanced="0"/>
    <cacheHierarchy uniqueName="[tbl_SQL_Budget].[collection]" caption="collection" attribute="1" defaultMemberUniqueName="[tbl_SQL_Budget].[collection].[All]" allUniqueName="[tbl_SQL_Budget].[collection].[All]" dimensionUniqueName="[tbl_SQL_Budget]" displayFolder="" count="0" memberValueDatatype="130" unbalanced="0"/>
    <cacheHierarchy uniqueName="[tbl_SQL_Budget].[geo_id]" caption="geo_id" attribute="1" defaultMemberUniqueName="[tbl_SQL_Budget].[geo_id].[All]" allUniqueName="[tbl_SQL_Budget].[geo_id].[All]" dimensionUniqueName="[tbl_SQL_Budget]" displayFolder="" count="0" memberValueDatatype="20" unbalanced="0"/>
    <cacheHierarchy uniqueName="[tbl_SQL_Budget].[budgeted_units]" caption="budgeted_units" attribute="1" defaultMemberUniqueName="[tbl_SQL_Budget].[budgeted_units].[All]" allUniqueName="[tbl_SQL_Budget].[budgeted_units].[All]" dimensionUniqueName="[tbl_SQL_Budget]" displayFolder="" count="0" memberValueDatatype="5" unbalanced="0"/>
    <cacheHierarchy uniqueName="[tbl_SQL_Budget].[budgeted_price_chf]" caption="budgeted_price_chf" attribute="1" defaultMemberUniqueName="[tbl_SQL_Budget].[budgeted_price_chf].[All]" allUniqueName="[tbl_SQL_Budget].[budgeted_price_chf].[All]" dimensionUniqueName="[tbl_SQL_Budget]" displayFolder="" count="0" memberValueDatatype="5" unbalanced="0"/>
    <cacheHierarchy uniqueName="[tbl_SQL_Budget].[budgeted_unit_cost_chf]" caption="budgeted_unit_cost_chf" attribute="1" defaultMemberUniqueName="[tbl_SQL_Budget].[budgeted_unit_cost_chf].[All]" allUniqueName="[tbl_SQL_Budget].[budgeted_unit_cost_chf].[All]" dimensionUniqueName="[tbl_SQL_Budget]" displayFolder="" count="0" memberValueDatatype="5" unbalanced="0"/>
    <cacheHierarchy uniqueName="[tbl_SQL_Budget].[budgeted_revenue_chf]" caption="budgeted_revenue_chf" attribute="1" defaultMemberUniqueName="[tbl_SQL_Budget].[budgeted_revenue_chf].[All]" allUniqueName="[tbl_SQL_Budget].[budgeted_revenue_chf].[All]" dimensionUniqueName="[tbl_SQL_Budget]" displayFolder="" count="0" memberValueDatatype="5" unbalanced="0"/>
    <cacheHierarchy uniqueName="[tbl_SQL_Budget].[new_store_uplift_flag]" caption="new_store_uplift_flag" attribute="1" defaultMemberUniqueName="[tbl_SQL_Budget].[new_store_uplift_flag].[All]" allUniqueName="[tbl_SQL_Budget].[new_store_uplift_flag].[All]" dimensionUniqueName="[tbl_SQL_Budget]" displayFolder="" count="0" memberValueDatatype="130" unbalanced="0"/>
    <cacheHierarchy uniqueName="[tbl_summary].[YEAR]" caption="YEAR" attribute="1" defaultMemberUniqueName="[tbl_summary].[YEAR].[All]" allUniqueName="[tbl_summary].[YEAR].[All]" dimensionUniqueName="[tbl_summary]" displayFolder="" count="2" memberValueDatatype="20" unbalanced="0">
      <fieldsUsage count="2">
        <fieldUsage x="-1"/>
        <fieldUsage x="0"/>
      </fieldsUsage>
    </cacheHierarchy>
    <cacheHierarchy uniqueName="[tbl_summary].[MONTH#]" caption="MONTH#" attribute="1" defaultMemberUniqueName="[tbl_summary].[MONTH#].[All]" allUniqueName="[tbl_summary].[MONTH#].[All]" dimensionUniqueName="[tbl_summary]" displayFolder="" count="0" memberValueDatatype="20" unbalanced="0"/>
    <cacheHierarchy uniqueName="[tbl_summary].[COLLECTION]" caption="COLLECTION" attribute="1" defaultMemberUniqueName="[tbl_summary].[COLLECTION].[All]" allUniqueName="[tbl_summary].[COLLECTION].[All]" dimensionUniqueName="[tbl_summary]" displayFolder="" count="2" memberValueDatatype="130" unbalanced="0">
      <fieldsUsage count="2">
        <fieldUsage x="-1"/>
        <fieldUsage x="4"/>
      </fieldsUsage>
    </cacheHierarchy>
    <cacheHierarchy uniqueName="[tbl_summary].[TYPE]" caption="TYPE" attribute="1" defaultMemberUniqueName="[tbl_summary].[TYPE].[All]" allUniqueName="[tbl_summary].[TYPE].[All]" dimensionUniqueName="[tbl_summary]" displayFolder="" count="2" memberValueDatatype="130" unbalanced="0">
      <fieldsUsage count="2">
        <fieldUsage x="-1"/>
        <fieldUsage x="8"/>
      </fieldsUsage>
    </cacheHierarchy>
    <cacheHierarchy uniqueName="[tbl_summary].[MODE]" caption="MODE" attribute="1" defaultMemberUniqueName="[tbl_summary].[MODE].[All]" allUniqueName="[tbl_summary].[MODE].[All]" dimensionUniqueName="[tbl_summary]" displayFolder="" count="2" memberValueDatatype="130" unbalanced="0">
      <fieldsUsage count="2">
        <fieldUsage x="-1"/>
        <fieldUsage x="6"/>
      </fieldsUsage>
    </cacheHierarchy>
    <cacheHierarchy uniqueName="[tbl_summary].[REGION]" caption="REGION" attribute="1" defaultMemberUniqueName="[tbl_summary].[REGION].[All]" allUniqueName="[tbl_summary].[REGION].[All]" dimensionUniqueName="[tbl_summary]" displayFolder="" count="2" memberValueDatatype="130" unbalanced="0">
      <fieldsUsage count="2">
        <fieldUsage x="-1"/>
        <fieldUsage x="7"/>
      </fieldsUsage>
    </cacheHierarchy>
    <cacheHierarchy uniqueName="[tbl_summary].[COUNTRY]" caption="COUNTRY" attribute="1" defaultMemberUniqueName="[tbl_summary].[COUNTRY].[All]" allUniqueName="[tbl_summary].[COUNTRY].[All]" dimensionUniqueName="[tbl_summary]" displayFolder="" count="2" memberValueDatatype="130" unbalanced="0">
      <fieldsUsage count="2">
        <fieldUsage x="-1"/>
        <fieldUsage x="5"/>
      </fieldsUsage>
    </cacheHierarchy>
    <cacheHierarchy uniqueName="[tbl_summary].[UNITS]" caption="UNITS" attribute="1" defaultMemberUniqueName="[tbl_summary].[UNITS].[All]" allUniqueName="[tbl_summary].[UNITS].[All]" dimensionUniqueName="[tbl_summary]" displayFolder="" count="0" memberValueDatatype="5" unbalanced="0"/>
    <cacheHierarchy uniqueName="[tbl_summary].[COGS]" caption="COGS" attribute="1" defaultMemberUniqueName="[tbl_summary].[COGS].[All]" allUniqueName="[tbl_summary].[COGS].[All]" dimensionUniqueName="[tbl_summary]" displayFolder="" count="0" memberValueDatatype="5" unbalanced="0"/>
    <cacheHierarchy uniqueName="[tbl_summary].[REVENUE]" caption="REVENUE" attribute="1" defaultMemberUniqueName="[tbl_summary].[REVENUE].[All]" allUniqueName="[tbl_summary].[REVENUE].[All]" dimensionUniqueName="[tbl_summary]" displayFolder="" count="0" memberValueDatatype="5" unbalanced="0"/>
    <cacheHierarchy uniqueName="[Measures].[__XL_Count tbl_SQL_Budget]" caption="__XL_Count tbl_SQL_Budget" measure="1" displayFolder="" measureGroup="tbl_SQL_Budget" count="0" hidden="1"/>
    <cacheHierarchy uniqueName="[Measures].[__XL_Count dim_channel]" caption="__XL_Count dim_channel" measure="1" displayFolder="" measureGroup="dim_channel" count="0" hidden="1"/>
    <cacheHierarchy uniqueName="[Measures].[__XL_Count dim_date]" caption="__XL_Count dim_date" measure="1" displayFolder="" measureGroup="dim_date" count="0" hidden="1"/>
    <cacheHierarchy uniqueName="[Measures].[__XL_Count dim_geography]" caption="__XL_Count dim_geography" measure="1" displayFolder="" measureGroup="dim_geography" count="0" hidden="1"/>
    <cacheHierarchy uniqueName="[Measures].[__XL_Count tbl_summary]" caption="__XL_Count tbl_summary" measure="1" displayFolder="" measureGroup="tbl_summary" count="0" hidden="1"/>
    <cacheHierarchy uniqueName="[Measures].[__No measures defined]" caption="__No measures defined" measure="1" displayFolder="" count="0" hidden="1"/>
    <cacheHierarchy uniqueName="[Measures].[Sum of budgeted_revenue_chf]" caption="Sum of budgeted_revenue_chf" measure="1" displayFolder="" measureGroup="tbl_SQL_Budget"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tbl_summary"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UNITS 2]" caption="Sum of UNITS 2" measure="1" displayFolder="" measureGroup="tbl_summary"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COGS]" caption="Sum of COGS" measure="1" displayFolder="" measureGroup="tbl_summary" count="0" oneField="1" hidden="1">
      <fieldsUsage count="1">
        <fieldUsage x="3"/>
      </fieldsUsage>
      <extLst>
        <ext xmlns:x15="http://schemas.microsoft.com/office/spreadsheetml/2010/11/main" uri="{B97F6D7D-B522-45F9-BDA1-12C45D357490}">
          <x15:cacheHierarchy aggregatedColumn="38"/>
        </ext>
      </extLst>
    </cacheHierarchy>
  </cacheHierarchies>
  <kpis count="0"/>
  <dimensions count="6">
    <dimension name="dim_channel" uniqueName="[dim_channel]" caption="dim_channel"/>
    <dimension name="dim_date" uniqueName="[dim_date]" caption="dim_date"/>
    <dimension name="dim_geography" uniqueName="[dim_geography]" caption="dim_geography"/>
    <dimension measure="1" name="Measures" uniqueName="[Measures]" caption="Measures"/>
    <dimension name="tbl_SQL_Budget" uniqueName="[tbl_SQL_Budget]" caption="tbl_SQL_Budget"/>
    <dimension name="tbl_summary" uniqueName="[tbl_summary]" caption="tbl_summary"/>
  </dimensions>
  <measureGroups count="5">
    <measureGroup name="dim_channel" caption="dim_channel"/>
    <measureGroup name="dim_date" caption="dim_date"/>
    <measureGroup name="dim_geography" caption="dim_geography"/>
    <measureGroup name="tbl_SQL_Budget" caption="tbl_SQL_Budget"/>
    <measureGroup name="tbl_summary" caption="tbl_summary"/>
  </measureGroups>
  <maps count="7">
    <map measureGroup="0" dimension="0"/>
    <map measureGroup="1" dimension="1"/>
    <map measureGroup="2" dimension="2"/>
    <map measureGroup="3" dimension="0"/>
    <map measureGroup="3"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lvio Di Rubbo" refreshedDate="46223.443116319446" backgroundQuery="1" createdVersion="8" refreshedVersion="8" minRefreshableVersion="3" recordCount="0" supportSubquery="1" supportAdvancedDrill="1" xr:uid="{55FBFA33-E464-4CA7-B1C8-F76C12058DD6}">
  <cacheSource type="external" connectionId="28"/>
  <cacheFields count="9">
    <cacheField name="[tbl_summary].[YEAR].[YEAR]" caption="YEAR" numFmtId="0" hierarchy="30"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tbl_summary].[YEAR].&amp;[2025]"/>
            <x15:cachedUniqueName index="1" name="[tbl_summary].[YEAR].&amp;[2026]"/>
          </x15:cachedUniqueNames>
        </ext>
      </extLst>
    </cacheField>
    <cacheField name="[Measures].[Sum of REVENUE 2]" caption="Sum of REVENUE 2" numFmtId="0" hierarchy="47" level="32767"/>
    <cacheField name="[Measures].[Sum of UNITS 2]" caption="Sum of UNITS 2" numFmtId="0" hierarchy="48" level="32767"/>
    <cacheField name="[Measures].[Sum of COGS]" caption="Sum of COGS" numFmtId="0" hierarchy="49" level="32767"/>
    <cacheField name="[tbl_summary].[REGION].[REGION]" caption="REGION" numFmtId="0" hierarchy="35" level="1">
      <sharedItems count="4">
        <s v="APAC"/>
        <s v="EMEA"/>
        <s v="LATAM"/>
        <s v="NA"/>
      </sharedItems>
    </cacheField>
    <cacheField name="[tbl_summary].[COUNTRY].[COUNTRY]" caption="COUNTRY" numFmtId="0" hierarchy="36" level="1">
      <sharedItems containsSemiMixedTypes="0" containsNonDate="0" containsString="0"/>
    </cacheField>
    <cacheField name="[tbl_summary].[COLLECTION].[COLLECTION]" caption="COLLECTION" numFmtId="0" hierarchy="32" level="1">
      <sharedItems containsSemiMixedTypes="0" containsNonDate="0" containsString="0"/>
    </cacheField>
    <cacheField name="[tbl_summary].[MODE].[MODE]" caption="MODE" numFmtId="0" hierarchy="34" level="1">
      <sharedItems containsSemiMixedTypes="0" containsNonDate="0" containsString="0"/>
    </cacheField>
    <cacheField name="[tbl_summary].[TYPE].[TYPE]" caption="TYPE" numFmtId="0" hierarchy="33" level="1">
      <sharedItems containsSemiMixedTypes="0" containsNonDate="0" containsString="0"/>
    </cacheField>
  </cacheFields>
  <cacheHierarchies count="50">
    <cacheHierarchy uniqueName="[dim_channel].[channel_id]" caption="channel_id" attribute="1" defaultMemberUniqueName="[dim_channel].[channel_id].[All]" allUniqueName="[dim_channel].[channel_id].[All]" dimensionUniqueName="[dim_channel]" displayFolder="" count="0" memberValueDatatype="20" unbalanced="0"/>
    <cacheHierarchy uniqueName="[dim_channel].[channel_type]" caption="channel_type" attribute="1" defaultMemberUniqueName="[dim_channel].[channel_type].[All]" allUniqueName="[dim_channel].[channel_type].[All]" dimensionUniqueName="[dim_channel]" displayFolder="" count="0" memberValueDatatype="130" unbalanced="0"/>
    <cacheHierarchy uniqueName="[dim_channel].[channel_mode]" caption="channel_mode" attribute="1" defaultMemberUniqueName="[dim_channel].[channel_mode].[All]" allUniqueName="[dim_channel].[channel_mode].[All]" dimensionUniqueName="[dim_channel]" displayFolder="" count="0" memberValueDatatype="130" unbalanced="0"/>
    <cacheHierarchy uniqueName="[dim_date].[date_id]" caption="date_id" attribute="1" defaultMemberUniqueName="[dim_date].[date_id].[All]" allUniqueName="[dim_date].[date_id].[All]" dimensionUniqueName="[dim_date]" displayFolder="" count="0" memberValueDatatype="20" unbalanced="0"/>
    <cacheHierarchy uniqueName="[dim_date].[full_date]" caption="full_date" attribute="1" time="1" defaultMemberUniqueName="[dim_date].[full_date].[All]" allUniqueName="[dim_date].[full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 caption="week" attribute="1" defaultMemberUniqueName="[dim_date].[week].[All]" allUniqueName="[dim_date].[week].[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20" unbalanced="0"/>
    <cacheHierarchy uniqueName="[dim_date].[fiscal_quarter]" caption="fiscal_quarter" attribute="1" defaultMemberUniqueName="[dim_date].[fiscal_quarter].[All]" allUniqueName="[dim_date].[fiscal_quarte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1" unbalanced="0"/>
    <cacheHierarchy uniqueName="[dim_geography].[geo_id]" caption="geo_id" attribute="1" defaultMemberUniqueName="[dim_geography].[geo_id].[All]" allUniqueName="[dim_geography].[geo_id].[All]" dimensionUniqueName="[dim_geography]" displayFolder="" count="0" memberValueDatatype="20" unbalanced="0"/>
    <cacheHierarchy uniqueName="[dim_geography].[region]" caption="region" attribute="1" defaultMemberUniqueName="[dim_geography].[region].[All]" allUniqueName="[dim_geography].[region].[All]" dimensionUniqueName="[dim_geography]" displayFolder="" count="0" memberValueDatatype="13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entity_name]" caption="entity_name" attribute="1" defaultMemberUniqueName="[dim_geography].[entity_name].[All]" allUniqueName="[dim_geography].[entity_name].[All]" dimensionUniqueName="[dim_geography]" displayFolder="" count="0" memberValueDatatype="130" unbalanced="0"/>
    <cacheHierarchy uniqueName="[dim_geography].[market_size]" caption="market_size" attribute="1" defaultMemberUniqueName="[dim_geography].[market_size].[All]" allUniqueName="[dim_geography].[market_size].[All]" dimensionUniqueName="[dim_geography]" displayFolder="" count="0" memberValueDatatype="130" unbalanced="0"/>
    <cacheHierarchy uniqueName="[tbl_SQL_Budget].[year]" caption="year" attribute="1" defaultMemberUniqueName="[tbl_SQL_Budget].[year].[All]" allUniqueName="[tbl_SQL_Budget].[year].[All]" dimensionUniqueName="[tbl_SQL_Budget]" displayFolder="" count="0" memberValueDatatype="20" unbalanced="0"/>
    <cacheHierarchy uniqueName="[tbl_SQL_Budget].[month]" caption="month" attribute="1" defaultMemberUniqueName="[tbl_SQL_Budget].[month].[All]" allUniqueName="[tbl_SQL_Budget].[month].[All]" dimensionUniqueName="[tbl_SQL_Budget]" displayFolder="" count="0" memberValueDatatype="130" unbalanced="0"/>
    <cacheHierarchy uniqueName="[tbl_SQL_Budget].[channel_id]" caption="channel_id" attribute="1" defaultMemberUniqueName="[tbl_SQL_Budget].[channel_id].[All]" allUniqueName="[tbl_SQL_Budget].[channel_id].[All]" dimensionUniqueName="[tbl_SQL_Budget]" displayFolder="" count="0" memberValueDatatype="20" unbalanced="0"/>
    <cacheHierarchy uniqueName="[tbl_SQL_Budget].[collection]" caption="collection" attribute="1" defaultMemberUniqueName="[tbl_SQL_Budget].[collection].[All]" allUniqueName="[tbl_SQL_Budget].[collection].[All]" dimensionUniqueName="[tbl_SQL_Budget]" displayFolder="" count="0" memberValueDatatype="130" unbalanced="0"/>
    <cacheHierarchy uniqueName="[tbl_SQL_Budget].[geo_id]" caption="geo_id" attribute="1" defaultMemberUniqueName="[tbl_SQL_Budget].[geo_id].[All]" allUniqueName="[tbl_SQL_Budget].[geo_id].[All]" dimensionUniqueName="[tbl_SQL_Budget]" displayFolder="" count="0" memberValueDatatype="20" unbalanced="0"/>
    <cacheHierarchy uniqueName="[tbl_SQL_Budget].[budgeted_units]" caption="budgeted_units" attribute="1" defaultMemberUniqueName="[tbl_SQL_Budget].[budgeted_units].[All]" allUniqueName="[tbl_SQL_Budget].[budgeted_units].[All]" dimensionUniqueName="[tbl_SQL_Budget]" displayFolder="" count="0" memberValueDatatype="5" unbalanced="0"/>
    <cacheHierarchy uniqueName="[tbl_SQL_Budget].[budgeted_price_chf]" caption="budgeted_price_chf" attribute="1" defaultMemberUniqueName="[tbl_SQL_Budget].[budgeted_price_chf].[All]" allUniqueName="[tbl_SQL_Budget].[budgeted_price_chf].[All]" dimensionUniqueName="[tbl_SQL_Budget]" displayFolder="" count="0" memberValueDatatype="5" unbalanced="0"/>
    <cacheHierarchy uniqueName="[tbl_SQL_Budget].[budgeted_unit_cost_chf]" caption="budgeted_unit_cost_chf" attribute="1" defaultMemberUniqueName="[tbl_SQL_Budget].[budgeted_unit_cost_chf].[All]" allUniqueName="[tbl_SQL_Budget].[budgeted_unit_cost_chf].[All]" dimensionUniqueName="[tbl_SQL_Budget]" displayFolder="" count="0" memberValueDatatype="5" unbalanced="0"/>
    <cacheHierarchy uniqueName="[tbl_SQL_Budget].[budgeted_revenue_chf]" caption="budgeted_revenue_chf" attribute="1" defaultMemberUniqueName="[tbl_SQL_Budget].[budgeted_revenue_chf].[All]" allUniqueName="[tbl_SQL_Budget].[budgeted_revenue_chf].[All]" dimensionUniqueName="[tbl_SQL_Budget]" displayFolder="" count="0" memberValueDatatype="5" unbalanced="0"/>
    <cacheHierarchy uniqueName="[tbl_SQL_Budget].[new_store_uplift_flag]" caption="new_store_uplift_flag" attribute="1" defaultMemberUniqueName="[tbl_SQL_Budget].[new_store_uplift_flag].[All]" allUniqueName="[tbl_SQL_Budget].[new_store_uplift_flag].[All]" dimensionUniqueName="[tbl_SQL_Budget]" displayFolder="" count="0" memberValueDatatype="130" unbalanced="0"/>
    <cacheHierarchy uniqueName="[tbl_summary].[YEAR]" caption="YEAR" attribute="1" defaultMemberUniqueName="[tbl_summary].[YEAR].[All]" allUniqueName="[tbl_summary].[YEAR].[All]" dimensionUniqueName="[tbl_summary]" displayFolder="" count="2" memberValueDatatype="20" unbalanced="0">
      <fieldsUsage count="2">
        <fieldUsage x="-1"/>
        <fieldUsage x="0"/>
      </fieldsUsage>
    </cacheHierarchy>
    <cacheHierarchy uniqueName="[tbl_summary].[MONTH#]" caption="MONTH#" attribute="1" defaultMemberUniqueName="[tbl_summary].[MONTH#].[All]" allUniqueName="[tbl_summary].[MONTH#].[All]" dimensionUniqueName="[tbl_summary]" displayFolder="" count="0" memberValueDatatype="20" unbalanced="0"/>
    <cacheHierarchy uniqueName="[tbl_summary].[COLLECTION]" caption="COLLECTION" attribute="1" defaultMemberUniqueName="[tbl_summary].[COLLECTION].[All]" allUniqueName="[tbl_summary].[COLLECTION].[All]" dimensionUniqueName="[tbl_summary]" displayFolder="" count="2" memberValueDatatype="130" unbalanced="0">
      <fieldsUsage count="2">
        <fieldUsage x="-1"/>
        <fieldUsage x="6"/>
      </fieldsUsage>
    </cacheHierarchy>
    <cacheHierarchy uniqueName="[tbl_summary].[TYPE]" caption="TYPE" attribute="1" defaultMemberUniqueName="[tbl_summary].[TYPE].[All]" allUniqueName="[tbl_summary].[TYPE].[All]" dimensionUniqueName="[tbl_summary]" displayFolder="" count="2" memberValueDatatype="130" unbalanced="0">
      <fieldsUsage count="2">
        <fieldUsage x="-1"/>
        <fieldUsage x="8"/>
      </fieldsUsage>
    </cacheHierarchy>
    <cacheHierarchy uniqueName="[tbl_summary].[MODE]" caption="MODE" attribute="1" defaultMemberUniqueName="[tbl_summary].[MODE].[All]" allUniqueName="[tbl_summary].[MODE].[All]" dimensionUniqueName="[tbl_summary]" displayFolder="" count="2" memberValueDatatype="130" unbalanced="0">
      <fieldsUsage count="2">
        <fieldUsage x="-1"/>
        <fieldUsage x="7"/>
      </fieldsUsage>
    </cacheHierarchy>
    <cacheHierarchy uniqueName="[tbl_summary].[REGION]" caption="REGION" attribute="1" defaultMemberUniqueName="[tbl_summary].[REGION].[All]" allUniqueName="[tbl_summary].[REGION].[All]" dimensionUniqueName="[tbl_summary]" displayFolder="" count="2" memberValueDatatype="130" unbalanced="0">
      <fieldsUsage count="2">
        <fieldUsage x="-1"/>
        <fieldUsage x="4"/>
      </fieldsUsage>
    </cacheHierarchy>
    <cacheHierarchy uniqueName="[tbl_summary].[COUNTRY]" caption="COUNTRY" attribute="1" defaultMemberUniqueName="[tbl_summary].[COUNTRY].[All]" allUniqueName="[tbl_summary].[COUNTRY].[All]" dimensionUniqueName="[tbl_summary]" displayFolder="" count="2" memberValueDatatype="130" unbalanced="0">
      <fieldsUsage count="2">
        <fieldUsage x="-1"/>
        <fieldUsage x="5"/>
      </fieldsUsage>
    </cacheHierarchy>
    <cacheHierarchy uniqueName="[tbl_summary].[UNITS]" caption="UNITS" attribute="1" defaultMemberUniqueName="[tbl_summary].[UNITS].[All]" allUniqueName="[tbl_summary].[UNITS].[All]" dimensionUniqueName="[tbl_summary]" displayFolder="" count="0" memberValueDatatype="5" unbalanced="0"/>
    <cacheHierarchy uniqueName="[tbl_summary].[COGS]" caption="COGS" attribute="1" defaultMemberUniqueName="[tbl_summary].[COGS].[All]" allUniqueName="[tbl_summary].[COGS].[All]" dimensionUniqueName="[tbl_summary]" displayFolder="" count="0" memberValueDatatype="5" unbalanced="0"/>
    <cacheHierarchy uniqueName="[tbl_summary].[REVENUE]" caption="REVENUE" attribute="1" defaultMemberUniqueName="[tbl_summary].[REVENUE].[All]" allUniqueName="[tbl_summary].[REVENUE].[All]" dimensionUniqueName="[tbl_summary]" displayFolder="" count="0" memberValueDatatype="5" unbalanced="0"/>
    <cacheHierarchy uniqueName="[Measures].[__XL_Count tbl_SQL_Budget]" caption="__XL_Count tbl_SQL_Budget" measure="1" displayFolder="" measureGroup="tbl_SQL_Budget" count="0" hidden="1"/>
    <cacheHierarchy uniqueName="[Measures].[__XL_Count dim_channel]" caption="__XL_Count dim_channel" measure="1" displayFolder="" measureGroup="dim_channel" count="0" hidden="1"/>
    <cacheHierarchy uniqueName="[Measures].[__XL_Count dim_date]" caption="__XL_Count dim_date" measure="1" displayFolder="" measureGroup="dim_date" count="0" hidden="1"/>
    <cacheHierarchy uniqueName="[Measures].[__XL_Count dim_geography]" caption="__XL_Count dim_geography" measure="1" displayFolder="" measureGroup="dim_geography" count="0" hidden="1"/>
    <cacheHierarchy uniqueName="[Measures].[__XL_Count tbl_summary]" caption="__XL_Count tbl_summary" measure="1" displayFolder="" measureGroup="tbl_summary" count="0" hidden="1"/>
    <cacheHierarchy uniqueName="[Measures].[__No measures defined]" caption="__No measures defined" measure="1" displayFolder="" count="0" hidden="1"/>
    <cacheHierarchy uniqueName="[Measures].[Sum of budgeted_revenue_chf]" caption="Sum of budgeted_revenue_chf" measure="1" displayFolder="" measureGroup="tbl_SQL_Budget"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tbl_summary"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UNITS 2]" caption="Sum of UNITS 2" measure="1" displayFolder="" measureGroup="tbl_summary"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COGS]" caption="Sum of COGS" measure="1" displayFolder="" measureGroup="tbl_summary" count="0" oneField="1" hidden="1">
      <fieldsUsage count="1">
        <fieldUsage x="3"/>
      </fieldsUsage>
      <extLst>
        <ext xmlns:x15="http://schemas.microsoft.com/office/spreadsheetml/2010/11/main" uri="{B97F6D7D-B522-45F9-BDA1-12C45D357490}">
          <x15:cacheHierarchy aggregatedColumn="38"/>
        </ext>
      </extLst>
    </cacheHierarchy>
  </cacheHierarchies>
  <kpis count="0"/>
  <dimensions count="6">
    <dimension name="dim_channel" uniqueName="[dim_channel]" caption="dim_channel"/>
    <dimension name="dim_date" uniqueName="[dim_date]" caption="dim_date"/>
    <dimension name="dim_geography" uniqueName="[dim_geography]" caption="dim_geography"/>
    <dimension measure="1" name="Measures" uniqueName="[Measures]" caption="Measures"/>
    <dimension name="tbl_SQL_Budget" uniqueName="[tbl_SQL_Budget]" caption="tbl_SQL_Budget"/>
    <dimension name="tbl_summary" uniqueName="[tbl_summary]" caption="tbl_summary"/>
  </dimensions>
  <measureGroups count="5">
    <measureGroup name="dim_channel" caption="dim_channel"/>
    <measureGroup name="dim_date" caption="dim_date"/>
    <measureGroup name="dim_geography" caption="dim_geography"/>
    <measureGroup name="tbl_SQL_Budget" caption="tbl_SQL_Budget"/>
    <measureGroup name="tbl_summary" caption="tbl_summary"/>
  </measureGroups>
  <maps count="7">
    <map measureGroup="0" dimension="0"/>
    <map measureGroup="1" dimension="1"/>
    <map measureGroup="2" dimension="2"/>
    <map measureGroup="3" dimension="0"/>
    <map measureGroup="3"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lvio Di Rubbo" refreshedDate="46223.443118402778" backgroundQuery="1" createdVersion="8" refreshedVersion="8" minRefreshableVersion="3" recordCount="0" supportSubquery="1" supportAdvancedDrill="1" xr:uid="{B5A8059E-827E-44AE-9104-1D020D6D4809}">
  <cacheSource type="external" connectionId="28"/>
  <cacheFields count="9">
    <cacheField name="[tbl_summary].[YEAR].[YEAR]" caption="YEAR" numFmtId="0" hierarchy="30"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tbl_summary].[YEAR].&amp;[2025]"/>
            <x15:cachedUniqueName index="1" name="[tbl_summary].[YEAR].&amp;[2026]"/>
          </x15:cachedUniqueNames>
        </ext>
      </extLst>
    </cacheField>
    <cacheField name="[Measures].[Sum of REVENUE 2]" caption="Sum of REVENUE 2" numFmtId="0" hierarchy="47" level="32767"/>
    <cacheField name="[Measures].[Sum of UNITS 2]" caption="Sum of UNITS 2" numFmtId="0" hierarchy="48" level="32767"/>
    <cacheField name="[Measures].[Sum of COGS]" caption="Sum of COGS" numFmtId="0" hierarchy="49" level="32767"/>
    <cacheField name="[tbl_summary].[COUNTRY].[COUNTRY]" caption="COUNTRY" numFmtId="0" hierarchy="36" level="1">
      <sharedItems count="32">
        <s v="Argentina"/>
        <s v="Australia"/>
        <s v="Austria"/>
        <s v="Belgium"/>
        <s v="Brazil"/>
        <s v="Canada"/>
        <s v="Chile"/>
        <s v="China"/>
        <s v="Colombia"/>
        <s v="Estonia"/>
        <s v="France"/>
        <s v="Germany"/>
        <s v="Greece"/>
        <s v="Hong Kong"/>
        <s v="Italy"/>
        <s v="Japan"/>
        <s v="Malaysia"/>
        <s v="Mexico"/>
        <s v="Netherlands"/>
        <s v="Peru"/>
        <s v="Portugal"/>
        <s v="Saudi Arabia"/>
        <s v="Singapore"/>
        <s v="South Korea"/>
        <s v="Spain"/>
        <s v="Switzerland"/>
        <s v="Taiwan"/>
        <s v="Thailand"/>
        <s v="UAE"/>
        <s v="United Kingdom"/>
        <s v="United States"/>
        <s v="Vietnam"/>
      </sharedItems>
    </cacheField>
    <cacheField name="[tbl_summary].[COLLECTION].[COLLECTION]" caption="COLLECTION" numFmtId="0" hierarchy="32" level="1">
      <sharedItems containsSemiMixedTypes="0" containsNonDate="0" containsString="0"/>
    </cacheField>
    <cacheField name="[tbl_summary].[MODE].[MODE]" caption="MODE" numFmtId="0" hierarchy="34" level="1">
      <sharedItems containsSemiMixedTypes="0" containsNonDate="0" containsString="0"/>
    </cacheField>
    <cacheField name="[tbl_summary].[REGION].[REGION]" caption="REGION" numFmtId="0" hierarchy="35" level="1">
      <sharedItems containsSemiMixedTypes="0" containsNonDate="0" containsString="0"/>
    </cacheField>
    <cacheField name="[tbl_summary].[TYPE].[TYPE]" caption="TYPE" numFmtId="0" hierarchy="33" level="1">
      <sharedItems containsSemiMixedTypes="0" containsNonDate="0" containsString="0"/>
    </cacheField>
  </cacheFields>
  <cacheHierarchies count="50">
    <cacheHierarchy uniqueName="[dim_channel].[channel_id]" caption="channel_id" attribute="1" defaultMemberUniqueName="[dim_channel].[channel_id].[All]" allUniqueName="[dim_channel].[channel_id].[All]" dimensionUniqueName="[dim_channel]" displayFolder="" count="0" memberValueDatatype="20" unbalanced="0"/>
    <cacheHierarchy uniqueName="[dim_channel].[channel_type]" caption="channel_type" attribute="1" defaultMemberUniqueName="[dim_channel].[channel_type].[All]" allUniqueName="[dim_channel].[channel_type].[All]" dimensionUniqueName="[dim_channel]" displayFolder="" count="0" memberValueDatatype="130" unbalanced="0"/>
    <cacheHierarchy uniqueName="[dim_channel].[channel_mode]" caption="channel_mode" attribute="1" defaultMemberUniqueName="[dim_channel].[channel_mode].[All]" allUniqueName="[dim_channel].[channel_mode].[All]" dimensionUniqueName="[dim_channel]" displayFolder="" count="0" memberValueDatatype="130" unbalanced="0"/>
    <cacheHierarchy uniqueName="[dim_date].[date_id]" caption="date_id" attribute="1" defaultMemberUniqueName="[dim_date].[date_id].[All]" allUniqueName="[dim_date].[date_id].[All]" dimensionUniqueName="[dim_date]" displayFolder="" count="0" memberValueDatatype="20" unbalanced="0"/>
    <cacheHierarchy uniqueName="[dim_date].[full_date]" caption="full_date" attribute="1" time="1" defaultMemberUniqueName="[dim_date].[full_date].[All]" allUniqueName="[dim_date].[full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 caption="week" attribute="1" defaultMemberUniqueName="[dim_date].[week].[All]" allUniqueName="[dim_date].[week].[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20" unbalanced="0"/>
    <cacheHierarchy uniqueName="[dim_date].[fiscal_quarter]" caption="fiscal_quarter" attribute="1" defaultMemberUniqueName="[dim_date].[fiscal_quarter].[All]" allUniqueName="[dim_date].[fiscal_quarte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1" unbalanced="0"/>
    <cacheHierarchy uniqueName="[dim_geography].[geo_id]" caption="geo_id" attribute="1" defaultMemberUniqueName="[dim_geography].[geo_id].[All]" allUniqueName="[dim_geography].[geo_id].[All]" dimensionUniqueName="[dim_geography]" displayFolder="" count="0" memberValueDatatype="20" unbalanced="0"/>
    <cacheHierarchy uniqueName="[dim_geography].[region]" caption="region" attribute="1" defaultMemberUniqueName="[dim_geography].[region].[All]" allUniqueName="[dim_geography].[region].[All]" dimensionUniqueName="[dim_geography]" displayFolder="" count="0" memberValueDatatype="13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entity_name]" caption="entity_name" attribute="1" defaultMemberUniqueName="[dim_geography].[entity_name].[All]" allUniqueName="[dim_geography].[entity_name].[All]" dimensionUniqueName="[dim_geography]" displayFolder="" count="0" memberValueDatatype="130" unbalanced="0"/>
    <cacheHierarchy uniqueName="[dim_geography].[market_size]" caption="market_size" attribute="1" defaultMemberUniqueName="[dim_geography].[market_size].[All]" allUniqueName="[dim_geography].[market_size].[All]" dimensionUniqueName="[dim_geography]" displayFolder="" count="0" memberValueDatatype="130" unbalanced="0"/>
    <cacheHierarchy uniqueName="[tbl_SQL_Budget].[year]" caption="year" attribute="1" defaultMemberUniqueName="[tbl_SQL_Budget].[year].[All]" allUniqueName="[tbl_SQL_Budget].[year].[All]" dimensionUniqueName="[tbl_SQL_Budget]" displayFolder="" count="0" memberValueDatatype="20" unbalanced="0"/>
    <cacheHierarchy uniqueName="[tbl_SQL_Budget].[month]" caption="month" attribute="1" defaultMemberUniqueName="[tbl_SQL_Budget].[month].[All]" allUniqueName="[tbl_SQL_Budget].[month].[All]" dimensionUniqueName="[tbl_SQL_Budget]" displayFolder="" count="0" memberValueDatatype="130" unbalanced="0"/>
    <cacheHierarchy uniqueName="[tbl_SQL_Budget].[channel_id]" caption="channel_id" attribute="1" defaultMemberUniqueName="[tbl_SQL_Budget].[channel_id].[All]" allUniqueName="[tbl_SQL_Budget].[channel_id].[All]" dimensionUniqueName="[tbl_SQL_Budget]" displayFolder="" count="0" memberValueDatatype="20" unbalanced="0"/>
    <cacheHierarchy uniqueName="[tbl_SQL_Budget].[collection]" caption="collection" attribute="1" defaultMemberUniqueName="[tbl_SQL_Budget].[collection].[All]" allUniqueName="[tbl_SQL_Budget].[collection].[All]" dimensionUniqueName="[tbl_SQL_Budget]" displayFolder="" count="0" memberValueDatatype="130" unbalanced="0"/>
    <cacheHierarchy uniqueName="[tbl_SQL_Budget].[geo_id]" caption="geo_id" attribute="1" defaultMemberUniqueName="[tbl_SQL_Budget].[geo_id].[All]" allUniqueName="[tbl_SQL_Budget].[geo_id].[All]" dimensionUniqueName="[tbl_SQL_Budget]" displayFolder="" count="0" memberValueDatatype="20" unbalanced="0"/>
    <cacheHierarchy uniqueName="[tbl_SQL_Budget].[budgeted_units]" caption="budgeted_units" attribute="1" defaultMemberUniqueName="[tbl_SQL_Budget].[budgeted_units].[All]" allUniqueName="[tbl_SQL_Budget].[budgeted_units].[All]" dimensionUniqueName="[tbl_SQL_Budget]" displayFolder="" count="0" memberValueDatatype="5" unbalanced="0"/>
    <cacheHierarchy uniqueName="[tbl_SQL_Budget].[budgeted_price_chf]" caption="budgeted_price_chf" attribute="1" defaultMemberUniqueName="[tbl_SQL_Budget].[budgeted_price_chf].[All]" allUniqueName="[tbl_SQL_Budget].[budgeted_price_chf].[All]" dimensionUniqueName="[tbl_SQL_Budget]" displayFolder="" count="0" memberValueDatatype="5" unbalanced="0"/>
    <cacheHierarchy uniqueName="[tbl_SQL_Budget].[budgeted_unit_cost_chf]" caption="budgeted_unit_cost_chf" attribute="1" defaultMemberUniqueName="[tbl_SQL_Budget].[budgeted_unit_cost_chf].[All]" allUniqueName="[tbl_SQL_Budget].[budgeted_unit_cost_chf].[All]" dimensionUniqueName="[tbl_SQL_Budget]" displayFolder="" count="0" memberValueDatatype="5" unbalanced="0"/>
    <cacheHierarchy uniqueName="[tbl_SQL_Budget].[budgeted_revenue_chf]" caption="budgeted_revenue_chf" attribute="1" defaultMemberUniqueName="[tbl_SQL_Budget].[budgeted_revenue_chf].[All]" allUniqueName="[tbl_SQL_Budget].[budgeted_revenue_chf].[All]" dimensionUniqueName="[tbl_SQL_Budget]" displayFolder="" count="0" memberValueDatatype="5" unbalanced="0"/>
    <cacheHierarchy uniqueName="[tbl_SQL_Budget].[new_store_uplift_flag]" caption="new_store_uplift_flag" attribute="1" defaultMemberUniqueName="[tbl_SQL_Budget].[new_store_uplift_flag].[All]" allUniqueName="[tbl_SQL_Budget].[new_store_uplift_flag].[All]" dimensionUniqueName="[tbl_SQL_Budget]" displayFolder="" count="0" memberValueDatatype="130" unbalanced="0"/>
    <cacheHierarchy uniqueName="[tbl_summary].[YEAR]" caption="YEAR" attribute="1" defaultMemberUniqueName="[tbl_summary].[YEAR].[All]" allUniqueName="[tbl_summary].[YEAR].[All]" dimensionUniqueName="[tbl_summary]" displayFolder="" count="2" memberValueDatatype="20" unbalanced="0">
      <fieldsUsage count="2">
        <fieldUsage x="-1"/>
        <fieldUsage x="0"/>
      </fieldsUsage>
    </cacheHierarchy>
    <cacheHierarchy uniqueName="[tbl_summary].[MONTH#]" caption="MONTH#" attribute="1" defaultMemberUniqueName="[tbl_summary].[MONTH#].[All]" allUniqueName="[tbl_summary].[MONTH#].[All]" dimensionUniqueName="[tbl_summary]" displayFolder="" count="0" memberValueDatatype="20" unbalanced="0"/>
    <cacheHierarchy uniqueName="[tbl_summary].[COLLECTION]" caption="COLLECTION" attribute="1" defaultMemberUniqueName="[tbl_summary].[COLLECTION].[All]" allUniqueName="[tbl_summary].[COLLECTION].[All]" dimensionUniqueName="[tbl_summary]" displayFolder="" count="2" memberValueDatatype="130" unbalanced="0">
      <fieldsUsage count="2">
        <fieldUsage x="-1"/>
        <fieldUsage x="5"/>
      </fieldsUsage>
    </cacheHierarchy>
    <cacheHierarchy uniqueName="[tbl_summary].[TYPE]" caption="TYPE" attribute="1" defaultMemberUniqueName="[tbl_summary].[TYPE].[All]" allUniqueName="[tbl_summary].[TYPE].[All]" dimensionUniqueName="[tbl_summary]" displayFolder="" count="2" memberValueDatatype="130" unbalanced="0">
      <fieldsUsage count="2">
        <fieldUsage x="-1"/>
        <fieldUsage x="8"/>
      </fieldsUsage>
    </cacheHierarchy>
    <cacheHierarchy uniqueName="[tbl_summary].[MODE]" caption="MODE" attribute="1" defaultMemberUniqueName="[tbl_summary].[MODE].[All]" allUniqueName="[tbl_summary].[MODE].[All]" dimensionUniqueName="[tbl_summary]" displayFolder="" count="2" memberValueDatatype="130" unbalanced="0">
      <fieldsUsage count="2">
        <fieldUsage x="-1"/>
        <fieldUsage x="6"/>
      </fieldsUsage>
    </cacheHierarchy>
    <cacheHierarchy uniqueName="[tbl_summary].[REGION]" caption="REGION" attribute="1" defaultMemberUniqueName="[tbl_summary].[REGION].[All]" allUniqueName="[tbl_summary].[REGION].[All]" dimensionUniqueName="[tbl_summary]" displayFolder="" count="2" memberValueDatatype="130" unbalanced="0">
      <fieldsUsage count="2">
        <fieldUsage x="-1"/>
        <fieldUsage x="7"/>
      </fieldsUsage>
    </cacheHierarchy>
    <cacheHierarchy uniqueName="[tbl_summary].[COUNTRY]" caption="COUNTRY" attribute="1" defaultMemberUniqueName="[tbl_summary].[COUNTRY].[All]" allUniqueName="[tbl_summary].[COUNTRY].[All]" dimensionUniqueName="[tbl_summary]" displayFolder="" count="2" memberValueDatatype="130" unbalanced="0">
      <fieldsUsage count="2">
        <fieldUsage x="-1"/>
        <fieldUsage x="4"/>
      </fieldsUsage>
    </cacheHierarchy>
    <cacheHierarchy uniqueName="[tbl_summary].[UNITS]" caption="UNITS" attribute="1" defaultMemberUniqueName="[tbl_summary].[UNITS].[All]" allUniqueName="[tbl_summary].[UNITS].[All]" dimensionUniqueName="[tbl_summary]" displayFolder="" count="0" memberValueDatatype="5" unbalanced="0"/>
    <cacheHierarchy uniqueName="[tbl_summary].[COGS]" caption="COGS" attribute="1" defaultMemberUniqueName="[tbl_summary].[COGS].[All]" allUniqueName="[tbl_summary].[COGS].[All]" dimensionUniqueName="[tbl_summary]" displayFolder="" count="0" memberValueDatatype="5" unbalanced="0"/>
    <cacheHierarchy uniqueName="[tbl_summary].[REVENUE]" caption="REVENUE" attribute="1" defaultMemberUniqueName="[tbl_summary].[REVENUE].[All]" allUniqueName="[tbl_summary].[REVENUE].[All]" dimensionUniqueName="[tbl_summary]" displayFolder="" count="0" memberValueDatatype="5" unbalanced="0"/>
    <cacheHierarchy uniqueName="[Measures].[__XL_Count tbl_SQL_Budget]" caption="__XL_Count tbl_SQL_Budget" measure="1" displayFolder="" measureGroup="tbl_SQL_Budget" count="0" hidden="1"/>
    <cacheHierarchy uniqueName="[Measures].[__XL_Count dim_channel]" caption="__XL_Count dim_channel" measure="1" displayFolder="" measureGroup="dim_channel" count="0" hidden="1"/>
    <cacheHierarchy uniqueName="[Measures].[__XL_Count dim_date]" caption="__XL_Count dim_date" measure="1" displayFolder="" measureGroup="dim_date" count="0" hidden="1"/>
    <cacheHierarchy uniqueName="[Measures].[__XL_Count dim_geography]" caption="__XL_Count dim_geography" measure="1" displayFolder="" measureGroup="dim_geography" count="0" hidden="1"/>
    <cacheHierarchy uniqueName="[Measures].[__XL_Count tbl_summary]" caption="__XL_Count tbl_summary" measure="1" displayFolder="" measureGroup="tbl_summary" count="0" hidden="1"/>
    <cacheHierarchy uniqueName="[Measures].[__No measures defined]" caption="__No measures defined" measure="1" displayFolder="" count="0" hidden="1"/>
    <cacheHierarchy uniqueName="[Measures].[Sum of budgeted_revenue_chf]" caption="Sum of budgeted_revenue_chf" measure="1" displayFolder="" measureGroup="tbl_SQL_Budget"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tbl_summary"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UNITS 2]" caption="Sum of UNITS 2" measure="1" displayFolder="" measureGroup="tbl_summary"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COGS]" caption="Sum of COGS" measure="1" displayFolder="" measureGroup="tbl_summary" count="0" oneField="1" hidden="1">
      <fieldsUsage count="1">
        <fieldUsage x="3"/>
      </fieldsUsage>
      <extLst>
        <ext xmlns:x15="http://schemas.microsoft.com/office/spreadsheetml/2010/11/main" uri="{B97F6D7D-B522-45F9-BDA1-12C45D357490}">
          <x15:cacheHierarchy aggregatedColumn="38"/>
        </ext>
      </extLst>
    </cacheHierarchy>
  </cacheHierarchies>
  <kpis count="0"/>
  <dimensions count="6">
    <dimension name="dim_channel" uniqueName="[dim_channel]" caption="dim_channel"/>
    <dimension name="dim_date" uniqueName="[dim_date]" caption="dim_date"/>
    <dimension name="dim_geography" uniqueName="[dim_geography]" caption="dim_geography"/>
    <dimension measure="1" name="Measures" uniqueName="[Measures]" caption="Measures"/>
    <dimension name="tbl_SQL_Budget" uniqueName="[tbl_SQL_Budget]" caption="tbl_SQL_Budget"/>
    <dimension name="tbl_summary" uniqueName="[tbl_summary]" caption="tbl_summary"/>
  </dimensions>
  <measureGroups count="5">
    <measureGroup name="dim_channel" caption="dim_channel"/>
    <measureGroup name="dim_date" caption="dim_date"/>
    <measureGroup name="dim_geography" caption="dim_geography"/>
    <measureGroup name="tbl_SQL_Budget" caption="tbl_SQL_Budget"/>
    <measureGroup name="tbl_summary" caption="tbl_summary"/>
  </measureGroups>
  <maps count="7">
    <map measureGroup="0" dimension="0"/>
    <map measureGroup="1" dimension="1"/>
    <map measureGroup="2" dimension="2"/>
    <map measureGroup="3" dimension="0"/>
    <map measureGroup="3"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lvio Di Rubbo" refreshedDate="46223.443120949072" backgroundQuery="1" createdVersion="8" refreshedVersion="8" minRefreshableVersion="3" recordCount="0" supportSubquery="1" supportAdvancedDrill="1" xr:uid="{35D00748-EAD5-418E-9118-155CD2F3EC51}">
  <cacheSource type="external" connectionId="28"/>
  <cacheFields count="9">
    <cacheField name="[tbl_summary].[YEAR].[YEAR]" caption="YEAR" numFmtId="0" hierarchy="30"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tbl_summary].[YEAR].&amp;[2025]"/>
            <x15:cachedUniqueName index="1" name="[tbl_summary].[YEAR].&amp;[2026]"/>
          </x15:cachedUniqueNames>
        </ext>
      </extLst>
    </cacheField>
    <cacheField name="[Measures].[Sum of REVENUE 2]" caption="Sum of REVENUE 2" numFmtId="0" hierarchy="47" level="32767"/>
    <cacheField name="[tbl_summary].[TYPE].[TYPE]" caption="TYPE" numFmtId="0" hierarchy="33" level="1">
      <sharedItems count="2">
        <s v="Boutique"/>
        <s v="Wholesale"/>
      </sharedItems>
    </cacheField>
    <cacheField name="[Measures].[Sum of UNITS 2]" caption="Sum of UNITS 2" numFmtId="0" hierarchy="48" level="32767"/>
    <cacheField name="[Measures].[Sum of COGS]" caption="Sum of COGS" numFmtId="0" hierarchy="49" level="32767"/>
    <cacheField name="[tbl_summary].[COUNTRY].[COUNTRY]" caption="COUNTRY" numFmtId="0" hierarchy="36" level="1">
      <sharedItems containsSemiMixedTypes="0" containsNonDate="0" containsString="0"/>
    </cacheField>
    <cacheField name="[tbl_summary].[COLLECTION].[COLLECTION]" caption="COLLECTION" numFmtId="0" hierarchy="32" level="1">
      <sharedItems containsSemiMixedTypes="0" containsNonDate="0" containsString="0"/>
    </cacheField>
    <cacheField name="[tbl_summary].[MODE].[MODE]" caption="MODE" numFmtId="0" hierarchy="34" level="1">
      <sharedItems containsSemiMixedTypes="0" containsNonDate="0" containsString="0"/>
    </cacheField>
    <cacheField name="[tbl_summary].[REGION].[REGION]" caption="REGION" numFmtId="0" hierarchy="35" level="1">
      <sharedItems containsSemiMixedTypes="0" containsNonDate="0" containsString="0"/>
    </cacheField>
  </cacheFields>
  <cacheHierarchies count="50">
    <cacheHierarchy uniqueName="[dim_channel].[channel_id]" caption="channel_id" attribute="1" defaultMemberUniqueName="[dim_channel].[channel_id].[All]" allUniqueName="[dim_channel].[channel_id].[All]" dimensionUniqueName="[dim_channel]" displayFolder="" count="0" memberValueDatatype="20" unbalanced="0"/>
    <cacheHierarchy uniqueName="[dim_channel].[channel_type]" caption="channel_type" attribute="1" defaultMemberUniqueName="[dim_channel].[channel_type].[All]" allUniqueName="[dim_channel].[channel_type].[All]" dimensionUniqueName="[dim_channel]" displayFolder="" count="0" memberValueDatatype="130" unbalanced="0"/>
    <cacheHierarchy uniqueName="[dim_channel].[channel_mode]" caption="channel_mode" attribute="1" defaultMemberUniqueName="[dim_channel].[channel_mode].[All]" allUniqueName="[dim_channel].[channel_mode].[All]" dimensionUniqueName="[dim_channel]" displayFolder="" count="0" memberValueDatatype="130" unbalanced="0"/>
    <cacheHierarchy uniqueName="[dim_date].[date_id]" caption="date_id" attribute="1" defaultMemberUniqueName="[dim_date].[date_id].[All]" allUniqueName="[dim_date].[date_id].[All]" dimensionUniqueName="[dim_date]" displayFolder="" count="0" memberValueDatatype="20" unbalanced="0"/>
    <cacheHierarchy uniqueName="[dim_date].[full_date]" caption="full_date" attribute="1" time="1" defaultMemberUniqueName="[dim_date].[full_date].[All]" allUniqueName="[dim_date].[full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 caption="week" attribute="1" defaultMemberUniqueName="[dim_date].[week].[All]" allUniqueName="[dim_date].[week].[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20" unbalanced="0"/>
    <cacheHierarchy uniqueName="[dim_date].[fiscal_quarter]" caption="fiscal_quarter" attribute="1" defaultMemberUniqueName="[dim_date].[fiscal_quarter].[All]" allUniqueName="[dim_date].[fiscal_quarte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1" unbalanced="0"/>
    <cacheHierarchy uniqueName="[dim_geography].[geo_id]" caption="geo_id" attribute="1" defaultMemberUniqueName="[dim_geography].[geo_id].[All]" allUniqueName="[dim_geography].[geo_id].[All]" dimensionUniqueName="[dim_geography]" displayFolder="" count="0" memberValueDatatype="20" unbalanced="0"/>
    <cacheHierarchy uniqueName="[dim_geography].[region]" caption="region" attribute="1" defaultMemberUniqueName="[dim_geography].[region].[All]" allUniqueName="[dim_geography].[region].[All]" dimensionUniqueName="[dim_geography]" displayFolder="" count="0" memberValueDatatype="13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entity_name]" caption="entity_name" attribute="1" defaultMemberUniqueName="[dim_geography].[entity_name].[All]" allUniqueName="[dim_geography].[entity_name].[All]" dimensionUniqueName="[dim_geography]" displayFolder="" count="0" memberValueDatatype="130" unbalanced="0"/>
    <cacheHierarchy uniqueName="[dim_geography].[market_size]" caption="market_size" attribute="1" defaultMemberUniqueName="[dim_geography].[market_size].[All]" allUniqueName="[dim_geography].[market_size].[All]" dimensionUniqueName="[dim_geography]" displayFolder="" count="0" memberValueDatatype="130" unbalanced="0"/>
    <cacheHierarchy uniqueName="[tbl_SQL_Budget].[year]" caption="year" attribute="1" defaultMemberUniqueName="[tbl_SQL_Budget].[year].[All]" allUniqueName="[tbl_SQL_Budget].[year].[All]" dimensionUniqueName="[tbl_SQL_Budget]" displayFolder="" count="0" memberValueDatatype="20" unbalanced="0"/>
    <cacheHierarchy uniqueName="[tbl_SQL_Budget].[month]" caption="month" attribute="1" defaultMemberUniqueName="[tbl_SQL_Budget].[month].[All]" allUniqueName="[tbl_SQL_Budget].[month].[All]" dimensionUniqueName="[tbl_SQL_Budget]" displayFolder="" count="0" memberValueDatatype="130" unbalanced="0"/>
    <cacheHierarchy uniqueName="[tbl_SQL_Budget].[channel_id]" caption="channel_id" attribute="1" defaultMemberUniqueName="[tbl_SQL_Budget].[channel_id].[All]" allUniqueName="[tbl_SQL_Budget].[channel_id].[All]" dimensionUniqueName="[tbl_SQL_Budget]" displayFolder="" count="0" memberValueDatatype="20" unbalanced="0"/>
    <cacheHierarchy uniqueName="[tbl_SQL_Budget].[collection]" caption="collection" attribute="1" defaultMemberUniqueName="[tbl_SQL_Budget].[collection].[All]" allUniqueName="[tbl_SQL_Budget].[collection].[All]" dimensionUniqueName="[tbl_SQL_Budget]" displayFolder="" count="0" memberValueDatatype="130" unbalanced="0"/>
    <cacheHierarchy uniqueName="[tbl_SQL_Budget].[geo_id]" caption="geo_id" attribute="1" defaultMemberUniqueName="[tbl_SQL_Budget].[geo_id].[All]" allUniqueName="[tbl_SQL_Budget].[geo_id].[All]" dimensionUniqueName="[tbl_SQL_Budget]" displayFolder="" count="0" memberValueDatatype="20" unbalanced="0"/>
    <cacheHierarchy uniqueName="[tbl_SQL_Budget].[budgeted_units]" caption="budgeted_units" attribute="1" defaultMemberUniqueName="[tbl_SQL_Budget].[budgeted_units].[All]" allUniqueName="[tbl_SQL_Budget].[budgeted_units].[All]" dimensionUniqueName="[tbl_SQL_Budget]" displayFolder="" count="0" memberValueDatatype="5" unbalanced="0"/>
    <cacheHierarchy uniqueName="[tbl_SQL_Budget].[budgeted_price_chf]" caption="budgeted_price_chf" attribute="1" defaultMemberUniqueName="[tbl_SQL_Budget].[budgeted_price_chf].[All]" allUniqueName="[tbl_SQL_Budget].[budgeted_price_chf].[All]" dimensionUniqueName="[tbl_SQL_Budget]" displayFolder="" count="0" memberValueDatatype="5" unbalanced="0"/>
    <cacheHierarchy uniqueName="[tbl_SQL_Budget].[budgeted_unit_cost_chf]" caption="budgeted_unit_cost_chf" attribute="1" defaultMemberUniqueName="[tbl_SQL_Budget].[budgeted_unit_cost_chf].[All]" allUniqueName="[tbl_SQL_Budget].[budgeted_unit_cost_chf].[All]" dimensionUniqueName="[tbl_SQL_Budget]" displayFolder="" count="0" memberValueDatatype="5" unbalanced="0"/>
    <cacheHierarchy uniqueName="[tbl_SQL_Budget].[budgeted_revenue_chf]" caption="budgeted_revenue_chf" attribute="1" defaultMemberUniqueName="[tbl_SQL_Budget].[budgeted_revenue_chf].[All]" allUniqueName="[tbl_SQL_Budget].[budgeted_revenue_chf].[All]" dimensionUniqueName="[tbl_SQL_Budget]" displayFolder="" count="0" memberValueDatatype="5" unbalanced="0"/>
    <cacheHierarchy uniqueName="[tbl_SQL_Budget].[new_store_uplift_flag]" caption="new_store_uplift_flag" attribute="1" defaultMemberUniqueName="[tbl_SQL_Budget].[new_store_uplift_flag].[All]" allUniqueName="[tbl_SQL_Budget].[new_store_uplift_flag].[All]" dimensionUniqueName="[tbl_SQL_Budget]" displayFolder="" count="0" memberValueDatatype="130" unbalanced="0"/>
    <cacheHierarchy uniqueName="[tbl_summary].[YEAR]" caption="YEAR" attribute="1" defaultMemberUniqueName="[tbl_summary].[YEAR].[All]" allUniqueName="[tbl_summary].[YEAR].[All]" dimensionUniqueName="[tbl_summary]" displayFolder="" count="2" memberValueDatatype="20" unbalanced="0">
      <fieldsUsage count="2">
        <fieldUsage x="-1"/>
        <fieldUsage x="0"/>
      </fieldsUsage>
    </cacheHierarchy>
    <cacheHierarchy uniqueName="[tbl_summary].[MONTH#]" caption="MONTH#" attribute="1" defaultMemberUniqueName="[tbl_summary].[MONTH#].[All]" allUniqueName="[tbl_summary].[MONTH#].[All]" dimensionUniqueName="[tbl_summary]" displayFolder="" count="0" memberValueDatatype="20" unbalanced="0"/>
    <cacheHierarchy uniqueName="[tbl_summary].[COLLECTION]" caption="COLLECTION" attribute="1" defaultMemberUniqueName="[tbl_summary].[COLLECTION].[All]" allUniqueName="[tbl_summary].[COLLECTION].[All]" dimensionUniqueName="[tbl_summary]" displayFolder="" count="2" memberValueDatatype="130" unbalanced="0">
      <fieldsUsage count="2">
        <fieldUsage x="-1"/>
        <fieldUsage x="6"/>
      </fieldsUsage>
    </cacheHierarchy>
    <cacheHierarchy uniqueName="[tbl_summary].[TYPE]" caption="TYPE" attribute="1" defaultMemberUniqueName="[tbl_summary].[TYPE].[All]" allUniqueName="[tbl_summary].[TYPE].[All]" dimensionUniqueName="[tbl_summary]" displayFolder="" count="2" memberValueDatatype="130" unbalanced="0">
      <fieldsUsage count="2">
        <fieldUsage x="-1"/>
        <fieldUsage x="2"/>
      </fieldsUsage>
    </cacheHierarchy>
    <cacheHierarchy uniqueName="[tbl_summary].[MODE]" caption="MODE" attribute="1" defaultMemberUniqueName="[tbl_summary].[MODE].[All]" allUniqueName="[tbl_summary].[MODE].[All]" dimensionUniqueName="[tbl_summary]" displayFolder="" count="2" memberValueDatatype="130" unbalanced="0">
      <fieldsUsage count="2">
        <fieldUsage x="-1"/>
        <fieldUsage x="7"/>
      </fieldsUsage>
    </cacheHierarchy>
    <cacheHierarchy uniqueName="[tbl_summary].[REGION]" caption="REGION" attribute="1" defaultMemberUniqueName="[tbl_summary].[REGION].[All]" allUniqueName="[tbl_summary].[REGION].[All]" dimensionUniqueName="[tbl_summary]" displayFolder="" count="2" memberValueDatatype="130" unbalanced="0">
      <fieldsUsage count="2">
        <fieldUsage x="-1"/>
        <fieldUsage x="8"/>
      </fieldsUsage>
    </cacheHierarchy>
    <cacheHierarchy uniqueName="[tbl_summary].[COUNTRY]" caption="COUNTRY" attribute="1" defaultMemberUniqueName="[tbl_summary].[COUNTRY].[All]" allUniqueName="[tbl_summary].[COUNTRY].[All]" dimensionUniqueName="[tbl_summary]" displayFolder="" count="2" memberValueDatatype="130" unbalanced="0">
      <fieldsUsage count="2">
        <fieldUsage x="-1"/>
        <fieldUsage x="5"/>
      </fieldsUsage>
    </cacheHierarchy>
    <cacheHierarchy uniqueName="[tbl_summary].[UNITS]" caption="UNITS" attribute="1" defaultMemberUniqueName="[tbl_summary].[UNITS].[All]" allUniqueName="[tbl_summary].[UNITS].[All]" dimensionUniqueName="[tbl_summary]" displayFolder="" count="0" memberValueDatatype="5" unbalanced="0"/>
    <cacheHierarchy uniqueName="[tbl_summary].[COGS]" caption="COGS" attribute="1" defaultMemberUniqueName="[tbl_summary].[COGS].[All]" allUniqueName="[tbl_summary].[COGS].[All]" dimensionUniqueName="[tbl_summary]" displayFolder="" count="0" memberValueDatatype="5" unbalanced="0"/>
    <cacheHierarchy uniqueName="[tbl_summary].[REVENUE]" caption="REVENUE" attribute="1" defaultMemberUniqueName="[tbl_summary].[REVENUE].[All]" allUniqueName="[tbl_summary].[REVENUE].[All]" dimensionUniqueName="[tbl_summary]" displayFolder="" count="0" memberValueDatatype="5" unbalanced="0"/>
    <cacheHierarchy uniqueName="[Measures].[__XL_Count tbl_SQL_Budget]" caption="__XL_Count tbl_SQL_Budget" measure="1" displayFolder="" measureGroup="tbl_SQL_Budget" count="0" hidden="1"/>
    <cacheHierarchy uniqueName="[Measures].[__XL_Count dim_channel]" caption="__XL_Count dim_channel" measure="1" displayFolder="" measureGroup="dim_channel" count="0" hidden="1"/>
    <cacheHierarchy uniqueName="[Measures].[__XL_Count dim_date]" caption="__XL_Count dim_date" measure="1" displayFolder="" measureGroup="dim_date" count="0" hidden="1"/>
    <cacheHierarchy uniqueName="[Measures].[__XL_Count dim_geography]" caption="__XL_Count dim_geography" measure="1" displayFolder="" measureGroup="dim_geography" count="0" hidden="1"/>
    <cacheHierarchy uniqueName="[Measures].[__XL_Count tbl_summary]" caption="__XL_Count tbl_summary" measure="1" displayFolder="" measureGroup="tbl_summary" count="0" hidden="1"/>
    <cacheHierarchy uniqueName="[Measures].[__No measures defined]" caption="__No measures defined" measure="1" displayFolder="" count="0" hidden="1"/>
    <cacheHierarchy uniqueName="[Measures].[Sum of budgeted_revenue_chf]" caption="Sum of budgeted_revenue_chf" measure="1" displayFolder="" measureGroup="tbl_SQL_Budget"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tbl_summary"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UNITS 2]" caption="Sum of UNITS 2" measure="1" displayFolder="" measureGroup="tbl_summary" count="0" oneField="1" hidden="1">
      <fieldsUsage count="1">
        <fieldUsage x="3"/>
      </fieldsUsage>
      <extLst>
        <ext xmlns:x15="http://schemas.microsoft.com/office/spreadsheetml/2010/11/main" uri="{B97F6D7D-B522-45F9-BDA1-12C45D357490}">
          <x15:cacheHierarchy aggregatedColumn="37"/>
        </ext>
      </extLst>
    </cacheHierarchy>
    <cacheHierarchy uniqueName="[Measures].[Sum of COGS]" caption="Sum of COGS" measure="1" displayFolder="" measureGroup="tbl_summary"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name="dim_channel" uniqueName="[dim_channel]" caption="dim_channel"/>
    <dimension name="dim_date" uniqueName="[dim_date]" caption="dim_date"/>
    <dimension name="dim_geography" uniqueName="[dim_geography]" caption="dim_geography"/>
    <dimension measure="1" name="Measures" uniqueName="[Measures]" caption="Measures"/>
    <dimension name="tbl_SQL_Budget" uniqueName="[tbl_SQL_Budget]" caption="tbl_SQL_Budget"/>
    <dimension name="tbl_summary" uniqueName="[tbl_summary]" caption="tbl_summary"/>
  </dimensions>
  <measureGroups count="5">
    <measureGroup name="dim_channel" caption="dim_channel"/>
    <measureGroup name="dim_date" caption="dim_date"/>
    <measureGroup name="dim_geography" caption="dim_geography"/>
    <measureGroup name="tbl_SQL_Budget" caption="tbl_SQL_Budget"/>
    <measureGroup name="tbl_summary" caption="tbl_summary"/>
  </measureGroups>
  <maps count="7">
    <map measureGroup="0" dimension="0"/>
    <map measureGroup="1" dimension="1"/>
    <map measureGroup="2" dimension="2"/>
    <map measureGroup="3" dimension="0"/>
    <map measureGroup="3"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lvio Di Rubbo" refreshedDate="46223.443109837965" backgroundQuery="1" createdVersion="3" refreshedVersion="8" minRefreshableVersion="3" recordCount="0" supportSubquery="1" supportAdvancedDrill="1" xr:uid="{BFBBDDB6-9632-4371-AD50-10027BA6D31A}">
  <cacheSource type="external" connectionId="28">
    <extLst>
      <ext xmlns:x14="http://schemas.microsoft.com/office/spreadsheetml/2009/9/main" uri="{F057638F-6D5F-4e77-A914-E7F072B9BCA8}">
        <x14:sourceConnection name="ThisWorkbookDataModel"/>
      </ext>
    </extLst>
  </cacheSource>
  <cacheFields count="0"/>
  <cacheHierarchies count="50">
    <cacheHierarchy uniqueName="[dim_channel].[channel_id]" caption="channel_id" attribute="1" defaultMemberUniqueName="[dim_channel].[channel_id].[All]" allUniqueName="[dim_channel].[channel_id].[All]" dimensionUniqueName="[dim_channel]" displayFolder="" count="0" memberValueDatatype="20" unbalanced="0"/>
    <cacheHierarchy uniqueName="[dim_channel].[channel_type]" caption="channel_type" attribute="1" defaultMemberUniqueName="[dim_channel].[channel_type].[All]" allUniqueName="[dim_channel].[channel_type].[All]" dimensionUniqueName="[dim_channel]" displayFolder="" count="0" memberValueDatatype="130" unbalanced="0"/>
    <cacheHierarchy uniqueName="[dim_channel].[channel_mode]" caption="channel_mode" attribute="1" defaultMemberUniqueName="[dim_channel].[channel_mode].[All]" allUniqueName="[dim_channel].[channel_mode].[All]" dimensionUniqueName="[dim_channel]" displayFolder="" count="0" memberValueDatatype="130" unbalanced="0"/>
    <cacheHierarchy uniqueName="[dim_date].[date_id]" caption="date_id" attribute="1" defaultMemberUniqueName="[dim_date].[date_id].[All]" allUniqueName="[dim_date].[date_id].[All]" dimensionUniqueName="[dim_date]" displayFolder="" count="0" memberValueDatatype="20" unbalanced="0"/>
    <cacheHierarchy uniqueName="[dim_date].[full_date]" caption="full_date" attribute="1" time="1" defaultMemberUniqueName="[dim_date].[full_date].[All]" allUniqueName="[dim_date].[full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 caption="week" attribute="1" defaultMemberUniqueName="[dim_date].[week].[All]" allUniqueName="[dim_date].[week].[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20" unbalanced="0"/>
    <cacheHierarchy uniqueName="[dim_date].[fiscal_quarter]" caption="fiscal_quarter" attribute="1" defaultMemberUniqueName="[dim_date].[fiscal_quarter].[All]" allUniqueName="[dim_date].[fiscal_quarte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1" unbalanced="0"/>
    <cacheHierarchy uniqueName="[dim_geography].[geo_id]" caption="geo_id" attribute="1" defaultMemberUniqueName="[dim_geography].[geo_id].[All]" allUniqueName="[dim_geography].[geo_id].[All]" dimensionUniqueName="[dim_geography]" displayFolder="" count="0" memberValueDatatype="20" unbalanced="0"/>
    <cacheHierarchy uniqueName="[dim_geography].[region]" caption="region" attribute="1" defaultMemberUniqueName="[dim_geography].[region].[All]" allUniqueName="[dim_geography].[region].[All]" dimensionUniqueName="[dim_geography]" displayFolder="" count="0" memberValueDatatype="13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entity_name]" caption="entity_name" attribute="1" defaultMemberUniqueName="[dim_geography].[entity_name].[All]" allUniqueName="[dim_geography].[entity_name].[All]" dimensionUniqueName="[dim_geography]" displayFolder="" count="0" memberValueDatatype="130" unbalanced="0"/>
    <cacheHierarchy uniqueName="[dim_geography].[market_size]" caption="market_size" attribute="1" defaultMemberUniqueName="[dim_geography].[market_size].[All]" allUniqueName="[dim_geography].[market_size].[All]" dimensionUniqueName="[dim_geography]" displayFolder="" count="0" memberValueDatatype="130" unbalanced="0"/>
    <cacheHierarchy uniqueName="[tbl_SQL_Budget].[year]" caption="year" attribute="1" defaultMemberUniqueName="[tbl_SQL_Budget].[year].[All]" allUniqueName="[tbl_SQL_Budget].[year].[All]" dimensionUniqueName="[tbl_SQL_Budget]" displayFolder="" count="0" memberValueDatatype="20" unbalanced="0"/>
    <cacheHierarchy uniqueName="[tbl_SQL_Budget].[month]" caption="month" attribute="1" defaultMemberUniqueName="[tbl_SQL_Budget].[month].[All]" allUniqueName="[tbl_SQL_Budget].[month].[All]" dimensionUniqueName="[tbl_SQL_Budget]" displayFolder="" count="0" memberValueDatatype="130" unbalanced="0"/>
    <cacheHierarchy uniqueName="[tbl_SQL_Budget].[channel_id]" caption="channel_id" attribute="1" defaultMemberUniqueName="[tbl_SQL_Budget].[channel_id].[All]" allUniqueName="[tbl_SQL_Budget].[channel_id].[All]" dimensionUniqueName="[tbl_SQL_Budget]" displayFolder="" count="0" memberValueDatatype="20" unbalanced="0"/>
    <cacheHierarchy uniqueName="[tbl_SQL_Budget].[collection]" caption="collection" attribute="1" defaultMemberUniqueName="[tbl_SQL_Budget].[collection].[All]" allUniqueName="[tbl_SQL_Budget].[collection].[All]" dimensionUniqueName="[tbl_SQL_Budget]" displayFolder="" count="0" memberValueDatatype="130" unbalanced="0"/>
    <cacheHierarchy uniqueName="[tbl_SQL_Budget].[geo_id]" caption="geo_id" attribute="1" defaultMemberUniqueName="[tbl_SQL_Budget].[geo_id].[All]" allUniqueName="[tbl_SQL_Budget].[geo_id].[All]" dimensionUniqueName="[tbl_SQL_Budget]" displayFolder="" count="0" memberValueDatatype="20" unbalanced="0"/>
    <cacheHierarchy uniqueName="[tbl_SQL_Budget].[budgeted_units]" caption="budgeted_units" attribute="1" defaultMemberUniqueName="[tbl_SQL_Budget].[budgeted_units].[All]" allUniqueName="[tbl_SQL_Budget].[budgeted_units].[All]" dimensionUniqueName="[tbl_SQL_Budget]" displayFolder="" count="0" memberValueDatatype="5" unbalanced="0"/>
    <cacheHierarchy uniqueName="[tbl_SQL_Budget].[budgeted_price_chf]" caption="budgeted_price_chf" attribute="1" defaultMemberUniqueName="[tbl_SQL_Budget].[budgeted_price_chf].[All]" allUniqueName="[tbl_SQL_Budget].[budgeted_price_chf].[All]" dimensionUniqueName="[tbl_SQL_Budget]" displayFolder="" count="0" memberValueDatatype="5" unbalanced="0"/>
    <cacheHierarchy uniqueName="[tbl_SQL_Budget].[budgeted_unit_cost_chf]" caption="budgeted_unit_cost_chf" attribute="1" defaultMemberUniqueName="[tbl_SQL_Budget].[budgeted_unit_cost_chf].[All]" allUniqueName="[tbl_SQL_Budget].[budgeted_unit_cost_chf].[All]" dimensionUniqueName="[tbl_SQL_Budget]" displayFolder="" count="0" memberValueDatatype="5" unbalanced="0"/>
    <cacheHierarchy uniqueName="[tbl_SQL_Budget].[budgeted_revenue_chf]" caption="budgeted_revenue_chf" attribute="1" defaultMemberUniqueName="[tbl_SQL_Budget].[budgeted_revenue_chf].[All]" allUniqueName="[tbl_SQL_Budget].[budgeted_revenue_chf].[All]" dimensionUniqueName="[tbl_SQL_Budget]" displayFolder="" count="0" memberValueDatatype="5" unbalanced="0"/>
    <cacheHierarchy uniqueName="[tbl_SQL_Budget].[new_store_uplift_flag]" caption="new_store_uplift_flag" attribute="1" defaultMemberUniqueName="[tbl_SQL_Budget].[new_store_uplift_flag].[All]" allUniqueName="[tbl_SQL_Budget].[new_store_uplift_flag].[All]" dimensionUniqueName="[tbl_SQL_Budget]" displayFolder="" count="0" memberValueDatatype="130" unbalanced="0"/>
    <cacheHierarchy uniqueName="[tbl_summary].[YEAR]" caption="YEAR" attribute="1" defaultMemberUniqueName="[tbl_summary].[YEAR].[All]" allUniqueName="[tbl_summary].[YEAR].[All]" dimensionUniqueName="[tbl_summary]" displayFolder="" count="0" memberValueDatatype="20" unbalanced="0"/>
    <cacheHierarchy uniqueName="[tbl_summary].[MONTH#]" caption="MONTH#" attribute="1" defaultMemberUniqueName="[tbl_summary].[MONTH#].[All]" allUniqueName="[tbl_summary].[MONTH#].[All]" dimensionUniqueName="[tbl_summary]" displayFolder="" count="0" memberValueDatatype="20" unbalanced="0"/>
    <cacheHierarchy uniqueName="[tbl_summary].[COLLECTION]" caption="COLLECTION" attribute="1" defaultMemberUniqueName="[tbl_summary].[COLLECTION].[All]" allUniqueName="[tbl_summary].[COLLECTION].[All]" dimensionUniqueName="[tbl_summary]" displayFolder="" count="2" memberValueDatatype="130" unbalanced="0"/>
    <cacheHierarchy uniqueName="[tbl_summary].[TYPE]" caption="TYPE" attribute="1" defaultMemberUniqueName="[tbl_summary].[TYPE].[All]" allUniqueName="[tbl_summary].[TYPE].[All]" dimensionUniqueName="[tbl_summary]" displayFolder="" count="2" memberValueDatatype="130" unbalanced="0"/>
    <cacheHierarchy uniqueName="[tbl_summary].[MODE]" caption="MODE" attribute="1" defaultMemberUniqueName="[tbl_summary].[MODE].[All]" allUniqueName="[tbl_summary].[MODE].[All]" dimensionUniqueName="[tbl_summary]" displayFolder="" count="2" memberValueDatatype="130" unbalanced="0"/>
    <cacheHierarchy uniqueName="[tbl_summary].[REGION]" caption="REGION" attribute="1" defaultMemberUniqueName="[tbl_summary].[REGION].[All]" allUniqueName="[tbl_summary].[REGION].[All]" dimensionUniqueName="[tbl_summary]" displayFolder="" count="2" memberValueDatatype="130" unbalanced="0"/>
    <cacheHierarchy uniqueName="[tbl_summary].[COUNTRY]" caption="COUNTRY" attribute="1" defaultMemberUniqueName="[tbl_summary].[COUNTRY].[All]" allUniqueName="[tbl_summary].[COUNTRY].[All]" dimensionUniqueName="[tbl_summary]" displayFolder="" count="2" memberValueDatatype="130" unbalanced="0"/>
    <cacheHierarchy uniqueName="[tbl_summary].[UNITS]" caption="UNITS" attribute="1" defaultMemberUniqueName="[tbl_summary].[UNITS].[All]" allUniqueName="[tbl_summary].[UNITS].[All]" dimensionUniqueName="[tbl_summary]" displayFolder="" count="0" memberValueDatatype="5" unbalanced="0"/>
    <cacheHierarchy uniqueName="[tbl_summary].[COGS]" caption="COGS" attribute="1" defaultMemberUniqueName="[tbl_summary].[COGS].[All]" allUniqueName="[tbl_summary].[COGS].[All]" dimensionUniqueName="[tbl_summary]" displayFolder="" count="0" memberValueDatatype="5" unbalanced="0"/>
    <cacheHierarchy uniqueName="[tbl_summary].[REVENUE]" caption="REVENUE" attribute="1" defaultMemberUniqueName="[tbl_summary].[REVENUE].[All]" allUniqueName="[tbl_summary].[REVENUE].[All]" dimensionUniqueName="[tbl_summary]" displayFolder="" count="0" memberValueDatatype="5" unbalanced="0"/>
    <cacheHierarchy uniqueName="[Measures].[__XL_Count tbl_SQL_Budget]" caption="__XL_Count tbl_SQL_Budget" measure="1" displayFolder="" measureGroup="tbl_SQL_Budget" count="0" hidden="1"/>
    <cacheHierarchy uniqueName="[Measures].[__XL_Count dim_channel]" caption="__XL_Count dim_channel" measure="1" displayFolder="" measureGroup="dim_channel" count="0" hidden="1"/>
    <cacheHierarchy uniqueName="[Measures].[__XL_Count dim_date]" caption="__XL_Count dim_date" measure="1" displayFolder="" measureGroup="dim_date" count="0" hidden="1"/>
    <cacheHierarchy uniqueName="[Measures].[__XL_Count dim_geography]" caption="__XL_Count dim_geography" measure="1" displayFolder="" measureGroup="dim_geography" count="0" hidden="1"/>
    <cacheHierarchy uniqueName="[Measures].[__XL_Count tbl_summary]" caption="__XL_Count tbl_summary" measure="1" displayFolder="" measureGroup="tbl_summary" count="0" hidden="1"/>
    <cacheHierarchy uniqueName="[Measures].[__No measures defined]" caption="__No measures defined" measure="1" displayFolder="" count="0" hidden="1"/>
    <cacheHierarchy uniqueName="[Measures].[Sum of budgeted_revenue_chf]" caption="Sum of budgeted_revenue_chf" measure="1" displayFolder="" measureGroup="tbl_SQL_Budget"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tbl_summary" count="0" hidden="1">
      <extLst>
        <ext xmlns:x15="http://schemas.microsoft.com/office/spreadsheetml/2010/11/main" uri="{B97F6D7D-B522-45F9-BDA1-12C45D357490}">
          <x15:cacheHierarchy aggregatedColumn="39"/>
        </ext>
      </extLst>
    </cacheHierarchy>
    <cacheHierarchy uniqueName="[Measures].[Sum of UNITS 2]" caption="Sum of UNITS 2" measure="1" displayFolder="" measureGroup="tbl_summary" count="0" hidden="1">
      <extLst>
        <ext xmlns:x15="http://schemas.microsoft.com/office/spreadsheetml/2010/11/main" uri="{B97F6D7D-B522-45F9-BDA1-12C45D357490}">
          <x15:cacheHierarchy aggregatedColumn="37"/>
        </ext>
      </extLst>
    </cacheHierarchy>
    <cacheHierarchy uniqueName="[Measures].[Sum of COGS]" caption="Sum of COGS" measure="1" displayFolder="" measureGroup="tbl_summary"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slicerData="1" pivotCacheId="17420844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86BBCF-DE7A-465F-B985-7DA03802B8AB}" name="PivotTable8" cacheId="75" applyNumberFormats="0" applyBorderFormats="0" applyFontFormats="0" applyPatternFormats="0" applyAlignmentFormats="0" applyWidthHeightFormats="1" dataCaption="Values" tag="65d0050e-97c5-42a1-9372-509a8b503f7a" updatedVersion="8" minRefreshableVersion="3" subtotalHiddenItems="1" rowGrandTotals="0" colGrandTotals="0" itemPrintTitles="1" createdVersion="8" indent="0" outline="1" outlineData="1" multipleFieldFilters="0">
  <location ref="B34:H40" firstHeaderRow="1" firstDataRow="3" firstDataCol="1"/>
  <pivotFields count="9">
    <pivotField axis="axisCol"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2"/>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4"/>
  </rowFields>
  <rowItems count="4">
    <i>
      <x v="1"/>
    </i>
    <i>
      <x/>
    </i>
    <i>
      <x v="3"/>
    </i>
    <i>
      <x v="2"/>
    </i>
  </rowItems>
  <colFields count="2">
    <field x="-2"/>
    <field x="0"/>
  </colFields>
  <colItems count="6">
    <i>
      <x/>
      <x/>
    </i>
    <i r="1">
      <x v="1"/>
    </i>
    <i i="1">
      <x v="1"/>
      <x/>
    </i>
    <i r="1" i="1">
      <x v="1"/>
    </i>
    <i i="2">
      <x v="2"/>
      <x/>
    </i>
    <i r="1" i="2">
      <x v="1"/>
    </i>
  </colItems>
  <dataFields count="3">
    <dataField name="Sum of UNITS" fld="2" baseField="0" baseItem="0" numFmtId="3"/>
    <dataField name="Sum of COGS" fld="3" baseField="0" baseItem="0" numFmtId="3"/>
    <dataField name="Sum of REVENUE" fld="1" baseField="0"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2">
    <colHierarchyUsage hierarchyUsage="-2"/>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08AEE7-6A14-4FEC-AE7F-CE25D10E8FDF}" name="PivotTable7" cacheId="72" applyNumberFormats="0" applyBorderFormats="0" applyFontFormats="0" applyPatternFormats="0" applyAlignmentFormats="0" applyWidthHeightFormats="1" dataCaption="Values" tag="2f092223-3af2-4712-a184-5e0d5bd92fe2" updatedVersion="8" minRefreshableVersion="3" subtotalHiddenItems="1" rowGrandTotals="0" colGrandTotals="0" itemPrintTitles="1" createdVersion="8" indent="0" outline="1" outlineData="1" multipleFieldFilters="0">
  <location ref="B19:H31" firstHeaderRow="1" firstDataRow="3" firstDataCol="1"/>
  <pivotFields count="9">
    <pivotField axis="axisCol"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4"/>
  </rowFields>
  <rowItems count="10">
    <i>
      <x/>
    </i>
    <i>
      <x v="3"/>
    </i>
    <i>
      <x v="2"/>
    </i>
    <i>
      <x v="4"/>
    </i>
    <i>
      <x v="5"/>
    </i>
    <i>
      <x v="7"/>
    </i>
    <i>
      <x v="8"/>
    </i>
    <i>
      <x v="9"/>
    </i>
    <i>
      <x v="6"/>
    </i>
    <i>
      <x v="1"/>
    </i>
  </rowItems>
  <colFields count="2">
    <field x="-2"/>
    <field x="0"/>
  </colFields>
  <colItems count="6">
    <i>
      <x/>
      <x/>
    </i>
    <i r="1">
      <x v="1"/>
    </i>
    <i i="1">
      <x v="1"/>
      <x/>
    </i>
    <i r="1" i="1">
      <x v="1"/>
    </i>
    <i i="2">
      <x v="2"/>
      <x/>
    </i>
    <i r="1" i="2">
      <x v="1"/>
    </i>
  </colItems>
  <dataFields count="3">
    <dataField name="Sum of UNITS" fld="2" baseField="0" baseItem="0" numFmtId="3"/>
    <dataField name="Sum of COGS" fld="3" baseField="0" baseItem="0" numFmtId="3"/>
    <dataField name="Sum of REVENUE" fld="1" baseField="0"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2">
    <colHierarchyUsage hierarchyUsage="-2"/>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1C9CBD-BFBE-455F-AA50-0D609FF1ECA7}" name="PivotTable6" cacheId="69" applyNumberFormats="0" applyBorderFormats="0" applyFontFormats="0" applyPatternFormats="0" applyAlignmentFormats="0" applyWidthHeightFormats="1" dataCaption="Values" tag="4e486323-15d8-4d25-84aa-4d85da0d71ff" updatedVersion="8" minRefreshableVersion="3" useAutoFormatting="1" subtotalHiddenItems="1" rowGrandTotals="0" colGrandTotals="0" itemPrintTitles="1" createdVersion="8" indent="0" outline="1" outlineData="1" multipleFieldFilters="0">
  <location ref="B12:H16" firstHeaderRow="1" firstDataRow="3" firstDataCol="1"/>
  <pivotFields count="9">
    <pivotField axis="axisCol"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2">
        <item x="0"/>
        <item x="1"/>
      </items>
      <autoSortScope>
        <pivotArea dataOnly="0" outline="0" fieldPosition="0">
          <references count="1">
            <reference field="4294967294" count="1" selected="0">
              <x v="2"/>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4"/>
  </rowFields>
  <rowItems count="2">
    <i>
      <x v="1"/>
    </i>
    <i>
      <x/>
    </i>
  </rowItems>
  <colFields count="2">
    <field x="-2"/>
    <field x="0"/>
  </colFields>
  <colItems count="6">
    <i>
      <x/>
      <x/>
    </i>
    <i r="1">
      <x v="1"/>
    </i>
    <i i="1">
      <x v="1"/>
      <x/>
    </i>
    <i r="1" i="1">
      <x v="1"/>
    </i>
    <i i="2">
      <x v="2"/>
      <x/>
    </i>
    <i r="1" i="2">
      <x v="1"/>
    </i>
  </colItems>
  <dataFields count="3">
    <dataField name="Sum of UNITS" fld="2" baseField="0" baseItem="0" numFmtId="3"/>
    <dataField name="Sum of COGS" fld="3" baseField="0" baseItem="0" numFmtId="3"/>
    <dataField name="Sum of REVENUE" fld="1" baseField="0"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2">
    <colHierarchyUsage hierarchyUsage="-2"/>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DC530F-AD43-45E3-8B6C-C3FB5EBF9F20}" name="PivotTable5" cacheId="81" applyNumberFormats="0" applyBorderFormats="0" applyFontFormats="0" applyPatternFormats="0" applyAlignmentFormats="0" applyWidthHeightFormats="1" dataCaption="Values" tag="3a5d987b-9011-4c2a-a9df-a0337d175a93" updatedVersion="8" minRefreshableVersion="3" useAutoFormatting="1" subtotalHiddenItems="1" colGrandTotals="0" itemPrintTitles="1" createdVersion="8" indent="0" outline="1" outlineData="1" multipleFieldFilters="0">
  <location ref="B5:H10" firstHeaderRow="1" firstDataRow="3" firstDataCol="1"/>
  <pivotFields count="9">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sortType="descending" defaultSubtotal="0" defaultAttributeDrillState="1">
      <items count="2">
        <item x="0"/>
        <item x="1"/>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v="1"/>
    </i>
    <i>
      <x/>
    </i>
    <i t="grand">
      <x/>
    </i>
  </rowItems>
  <colFields count="2">
    <field x="-2"/>
    <field x="0"/>
  </colFields>
  <colItems count="6">
    <i>
      <x/>
      <x/>
    </i>
    <i r="1">
      <x v="1"/>
    </i>
    <i i="1">
      <x v="1"/>
      <x/>
    </i>
    <i r="1" i="1">
      <x v="1"/>
    </i>
    <i i="2">
      <x v="2"/>
      <x/>
    </i>
    <i r="1" i="2">
      <x v="1"/>
    </i>
  </colItems>
  <dataFields count="3">
    <dataField name="Sum of UNITS" fld="3" baseField="2" baseItem="0" numFmtId="3"/>
    <dataField name="Sum of COGS" fld="4" baseField="2" baseItem="0" numFmtId="3"/>
    <dataField name="Sum of REVENUE" fld="1" baseField="2" baseItem="1"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2">
    <colHierarchyUsage hierarchyUsage="-2"/>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20C0D7-7C81-4230-943C-8C73BD1A3AE3}" name="PivotTable9" cacheId="78" applyNumberFormats="0" applyBorderFormats="0" applyFontFormats="0" applyPatternFormats="0" applyAlignmentFormats="0" applyWidthHeightFormats="1" dataCaption="Values" tag="dd487d02-0b40-4496-8131-d9bc15460c2a" updatedVersion="8" minRefreshableVersion="3" subtotalHiddenItems="1" rowGrandTotals="0" colGrandTotals="0" itemPrintTitles="1" createdVersion="8" indent="0" outline="1" outlineData="1" multipleFieldFilters="0">
  <location ref="B43:H77" firstHeaderRow="1" firstDataRow="3" firstDataCol="1"/>
  <pivotFields count="9">
    <pivotField axis="axisCol"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autoSortScope>
        <pivotArea dataOnly="0" outline="0" fieldPosition="0">
          <references count="1">
            <reference field="4294967294" count="1" selected="0">
              <x v="2"/>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4"/>
  </rowFields>
  <rowItems count="32">
    <i>
      <x v="30"/>
    </i>
    <i>
      <x v="25"/>
    </i>
    <i>
      <x v="29"/>
    </i>
    <i>
      <x v="11"/>
    </i>
    <i>
      <x v="15"/>
    </i>
    <i>
      <x v="10"/>
    </i>
    <i>
      <x v="7"/>
    </i>
    <i>
      <x v="17"/>
    </i>
    <i>
      <x v="28"/>
    </i>
    <i>
      <x v="23"/>
    </i>
    <i>
      <x v="4"/>
    </i>
    <i>
      <x v="13"/>
    </i>
    <i>
      <x v="18"/>
    </i>
    <i>
      <x v="14"/>
    </i>
    <i>
      <x v="1"/>
    </i>
    <i>
      <x v="5"/>
    </i>
    <i>
      <x v="21"/>
    </i>
    <i>
      <x v="22"/>
    </i>
    <i>
      <x v="24"/>
    </i>
    <i>
      <x v="19"/>
    </i>
    <i>
      <x v="31"/>
    </i>
    <i>
      <x v="6"/>
    </i>
    <i>
      <x v="26"/>
    </i>
    <i>
      <x/>
    </i>
    <i>
      <x v="12"/>
    </i>
    <i>
      <x v="3"/>
    </i>
    <i>
      <x v="20"/>
    </i>
    <i>
      <x v="27"/>
    </i>
    <i>
      <x v="2"/>
    </i>
    <i>
      <x v="16"/>
    </i>
    <i>
      <x v="9"/>
    </i>
    <i>
      <x v="8"/>
    </i>
  </rowItems>
  <colFields count="2">
    <field x="-2"/>
    <field x="0"/>
  </colFields>
  <colItems count="6">
    <i>
      <x/>
      <x/>
    </i>
    <i r="1">
      <x v="1"/>
    </i>
    <i i="1">
      <x v="1"/>
      <x/>
    </i>
    <i r="1" i="1">
      <x v="1"/>
    </i>
    <i i="2">
      <x v="2"/>
      <x/>
    </i>
    <i r="1" i="2">
      <x v="1"/>
    </i>
  </colItems>
  <dataFields count="3">
    <dataField name="Sum of UNITS" fld="2" baseField="0" baseItem="0" numFmtId="3"/>
    <dataField name="Sum of COGS" fld="3" baseField="0" baseItem="0" numFmtId="3"/>
    <dataField name="Sum of REVENUE" fld="1" baseField="0"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2">
    <colHierarchyUsage hierarchyUsage="-2"/>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summa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9" xr16:uid="{09EB8001-4A47-406A-9CD4-BB8B25AD867D}" autoFormatId="16" applyNumberFormats="0" applyBorderFormats="0" applyFontFormats="0" applyPatternFormats="0" applyAlignmentFormats="0" applyWidthHeightFormats="0">
  <queryTableRefresh nextId="4" unboundColumnsRight="1">
    <queryTableFields count="3">
      <queryTableField id="1" name="country" tableColumnId="1"/>
      <queryTableField id="2" name="2025units" tableColumnId="2"/>
      <queryTableField id="3" dataBound="0"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6" xr16:uid="{3DCE9B93-8303-48FC-9156-F336F1825D09}" autoFormatId="16" applyNumberFormats="0" applyBorderFormats="0" applyFontFormats="0" applyPatternFormats="0" applyAlignmentFormats="0" applyWidthHeightFormats="0">
  <queryTableRefresh nextId="4">
    <queryTableFields count="3">
      <queryTableField id="1" name="country" tableColumnId="1"/>
      <queryTableField id="2" name="geo_id" tableColumnId="2"/>
      <queryTableField id="3" name="region"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3" xr16:uid="{2D77E20E-32D3-4393-A4A3-0B21267147B2}" autoFormatId="16" applyNumberFormats="0" applyBorderFormats="0" applyFontFormats="0" applyPatternFormats="0" applyAlignmentFormats="0" applyWidthHeightFormats="0">
  <queryTableRefresh nextId="4">
    <queryTableFields count="2">
      <queryTableField id="1" name="country" tableColumnId="1"/>
      <queryTableField id="2" name="wholesale_margin_pc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26" xr16:uid="{2179435E-07DB-4C76-85C7-66F237DA3DBB}" autoFormatId="16" applyNumberFormats="0" applyBorderFormats="0" applyFontFormats="0" applyPatternFormats="0" applyAlignmentFormats="0" applyWidthHeightFormats="0">
  <queryTableRefresh nextId="11" unboundColumnsRight="2">
    <queryTableFields count="10">
      <queryTableField id="1" name="SKU" tableColumnId="1"/>
      <queryTableField id="2" name="SKU_name" tableColumnId="2"/>
      <queryTableField id="3" name="Collection" tableColumnId="3"/>
      <queryTableField id="4" name="ListPrice2023" tableColumnId="4"/>
      <queryTableField id="5" name="ListPrice2024" tableColumnId="5"/>
      <queryTableField id="6" name="ListPrice2025" tableColumnId="6"/>
      <queryTableField id="7" name="StandardCost2025" tableColumnId="7"/>
      <queryTableField id="8" name="Units2025Actual" tableColumnId="8"/>
      <queryTableField id="9" dataBound="0" tableColumnId="9"/>
      <queryTableField id="10" dataBound="0"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22" xr16:uid="{0A7A9148-38A4-4A62-A40C-657E39AEA33B}" autoFormatId="16" applyNumberFormats="0" applyBorderFormats="0" applyFontFormats="0" applyPatternFormats="0" applyAlignmentFormats="0" applyWidthHeightFormats="0">
  <queryTableRefresh nextId="5" unboundColumnsRight="1">
    <queryTableFields count="4">
      <queryTableField id="1" name="country" tableColumnId="1"/>
      <queryTableField id="2" name="collection" tableColumnId="2"/>
      <queryTableField id="3" name="Mix2025Actual" tableColumnId="3"/>
      <queryTableField id="4" dataBound="0"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connectionId="20" xr16:uid="{7CBE1BA4-90C6-4BAB-8135-342307EDB012}" autoFormatId="16" applyNumberFormats="0" applyBorderFormats="0" applyFontFormats="0" applyPatternFormats="0" applyAlignmentFormats="0" applyWidthHeightFormats="0">
  <queryTableRefresh nextId="16" unboundColumnsRight="2">
    <queryTableFields count="13">
      <queryTableField id="1" name="country" tableColumnId="1"/>
      <queryTableField id="2" name="collection" tableColumnId="2"/>
      <queryTableField id="3" name="BoutiqueShare_2025Actual" tableColumnId="3"/>
      <queryTableField id="10" dataBound="0" tableColumnId="10"/>
      <queryTableField id="9" dataBound="0" tableColumnId="9"/>
      <queryTableField id="8" dataBound="0" tableColumnId="8"/>
      <queryTableField id="6" name="BoutiqueRetailShare2025Actual" tableColumnId="6"/>
      <queryTableField id="13" dataBound="0" tableColumnId="13"/>
      <queryTableField id="12" dataBound="0" tableColumnId="12"/>
      <queryTableField id="11" dataBound="0" tableColumnId="11"/>
      <queryTableField id="7" name="WholesaleRetailShare2025Actual" tableColumnId="7"/>
      <queryTableField id="14" dataBound="0" tableColumnId="14"/>
      <queryTableField id="15" dataBound="0" tableColumnId="1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24" xr16:uid="{6D8A6239-A547-4532-A6B1-2A0A313D8B62}" autoFormatId="16" applyNumberFormats="0" applyBorderFormats="0" applyFontFormats="0" applyPatternFormats="0" applyAlignmentFormats="0" applyWidthHeightFormats="0">
  <queryTableRefresh nextId="114" unboundColumnsRight="67">
    <queryTableFields count="109">
      <queryTableField id="1" name="Type" tableColumnId="1"/>
      <queryTableField id="2" name="collection" tableColumnId="2"/>
      <queryTableField id="3" name="country" tableColumnId="3"/>
      <queryTableField id="4" name="Units2025" tableColumnId="4"/>
      <queryTableField id="110" name="Revenue2025" tableColumnId="110"/>
      <queryTableField id="111" name="COGS2025" tableColumnId="111"/>
      <queryTableField id="5" name="H_2023_01" tableColumnId="5"/>
      <queryTableField id="6" name="H_2023_02" tableColumnId="6"/>
      <queryTableField id="7" name="H_2023_03" tableColumnId="7"/>
      <queryTableField id="8" name="H_2023_04" tableColumnId="8"/>
      <queryTableField id="9" name="H_2023_05" tableColumnId="9"/>
      <queryTableField id="10" name="H_2023_06" tableColumnId="10"/>
      <queryTableField id="11" name="H_2023_07" tableColumnId="11"/>
      <queryTableField id="12" name="H_2023_08" tableColumnId="12"/>
      <queryTableField id="13" name="H_2023_09" tableColumnId="13"/>
      <queryTableField id="14" name="H_2023_10" tableColumnId="14"/>
      <queryTableField id="15" name="H_2023_11" tableColumnId="15"/>
      <queryTableField id="16" name="H_2023_12" tableColumnId="16"/>
      <queryTableField id="17" name="H_2024_01" tableColumnId="17"/>
      <queryTableField id="18" name="H_2024_02" tableColumnId="18"/>
      <queryTableField id="19" name="H_2024_03" tableColumnId="19"/>
      <queryTableField id="20" name="H_2024_04" tableColumnId="20"/>
      <queryTableField id="21" name="H_2024_05" tableColumnId="21"/>
      <queryTableField id="22" name="H_2024_06" tableColumnId="22"/>
      <queryTableField id="23" name="H_2024_07" tableColumnId="23"/>
      <queryTableField id="24" name="H_2024_08" tableColumnId="24"/>
      <queryTableField id="25" name="H_2024_09" tableColumnId="25"/>
      <queryTableField id="26" name="H_2024_10" tableColumnId="26"/>
      <queryTableField id="27" name="H_2024_11" tableColumnId="27"/>
      <queryTableField id="28" name="H_2024_12" tableColumnId="28"/>
      <queryTableField id="29" name="H_2025_01" tableColumnId="29"/>
      <queryTableField id="30" name="H_2025_02" tableColumnId="30"/>
      <queryTableField id="31" name="H_2025_03" tableColumnId="31"/>
      <queryTableField id="32" name="H_2025_04" tableColumnId="32"/>
      <queryTableField id="33" name="H_2025_05" tableColumnId="33"/>
      <queryTableField id="34" name="H_2025_06" tableColumnId="34"/>
      <queryTableField id="35" name="H_2025_07" tableColumnId="35"/>
      <queryTableField id="36" name="H_2025_08" tableColumnId="36"/>
      <queryTableField id="37" name="H_2025_09" tableColumnId="37"/>
      <queryTableField id="38" name="H_2025_10" tableColumnId="38"/>
      <queryTableField id="39" name="H_2025_11" tableColumnId="39"/>
      <queryTableField id="40" name="H_2025_12" tableColumnId="40"/>
      <queryTableField id="41" dataBound="0" tableColumnId="41"/>
      <queryTableField id="42" dataBound="0" tableColumnId="42"/>
      <queryTableField id="43" dataBound="0" tableColumnId="43"/>
      <queryTableField id="44" dataBound="0" tableColumnId="44"/>
      <queryTableField id="45" dataBound="0" tableColumnId="45"/>
      <queryTableField id="46" dataBound="0" tableColumnId="46"/>
      <queryTableField id="47" dataBound="0" tableColumnId="47"/>
      <queryTableField id="48" dataBound="0" tableColumnId="48"/>
      <queryTableField id="49" dataBound="0" tableColumnId="49"/>
      <queryTableField id="50" dataBound="0" tableColumnId="50"/>
      <queryTableField id="51" dataBound="0" tableColumnId="51"/>
      <queryTableField id="52" dataBound="0" tableColumnId="52"/>
      <queryTableField id="53" dataBound="0" tableColumnId="53"/>
      <queryTableField id="54" dataBound="0" tableColumnId="54"/>
      <queryTableField id="55" dataBound="0" tableColumnId="55"/>
      <queryTableField id="56" dataBound="0" tableColumnId="56"/>
      <queryTableField id="57" dataBound="0" tableColumnId="57"/>
      <queryTableField id="58" dataBound="0" tableColumnId="58"/>
      <queryTableField id="59" dataBound="0" tableColumnId="59"/>
      <queryTableField id="60" dataBound="0" tableColumnId="60"/>
      <queryTableField id="61" dataBound="0" tableColumnId="61"/>
      <queryTableField id="62" dataBound="0" tableColumnId="62"/>
      <queryTableField id="63" dataBound="0" tableColumnId="63"/>
      <queryTableField id="64" dataBound="0" tableColumnId="64"/>
      <queryTableField id="65" dataBound="0" tableColumnId="65"/>
      <queryTableField id="66" dataBound="0" tableColumnId="66"/>
      <queryTableField id="67" dataBound="0" tableColumnId="67"/>
      <queryTableField id="68" dataBound="0" tableColumnId="68"/>
      <queryTableField id="69" dataBound="0" tableColumnId="69"/>
      <queryTableField id="70" dataBound="0" tableColumnId="70"/>
      <queryTableField id="71" dataBound="0" tableColumnId="71"/>
      <queryTableField id="72" dataBound="0" tableColumnId="72"/>
      <queryTableField id="73" dataBound="0" tableColumnId="73"/>
      <queryTableField id="74" dataBound="0" tableColumnId="74"/>
      <queryTableField id="75" dataBound="0" tableColumnId="75"/>
      <queryTableField id="76" dataBound="0" tableColumnId="76"/>
      <queryTableField id="77" dataBound="0" tableColumnId="77"/>
      <queryTableField id="78" dataBound="0" tableColumnId="78"/>
      <queryTableField id="79" dataBound="0" tableColumnId="79"/>
      <queryTableField id="80" dataBound="0" tableColumnId="80"/>
      <queryTableField id="81" dataBound="0" tableColumnId="81"/>
      <queryTableField id="82" dataBound="0" tableColumnId="82"/>
      <queryTableField id="83" dataBound="0" tableColumnId="83"/>
      <queryTableField id="84" dataBound="0" tableColumnId="84"/>
      <queryTableField id="85" dataBound="0" tableColumnId="85"/>
      <queryTableField id="86" dataBound="0" tableColumnId="86"/>
      <queryTableField id="87" dataBound="0" tableColumnId="87"/>
      <queryTableField id="88" dataBound="0" tableColumnId="88"/>
      <queryTableField id="89" dataBound="0" tableColumnId="89"/>
      <queryTableField id="90" dataBound="0" tableColumnId="90"/>
      <queryTableField id="91" dataBound="0" tableColumnId="91"/>
      <queryTableField id="92" dataBound="0" tableColumnId="92"/>
      <queryTableField id="93" dataBound="0" tableColumnId="93"/>
      <queryTableField id="94" dataBound="0" tableColumnId="94"/>
      <queryTableField id="95" dataBound="0" tableColumnId="95"/>
      <queryTableField id="96" dataBound="0" tableColumnId="96"/>
      <queryTableField id="97" dataBound="0" tableColumnId="97"/>
      <queryTableField id="98" dataBound="0" tableColumnId="98"/>
      <queryTableField id="99" dataBound="0" tableColumnId="99"/>
      <queryTableField id="100" dataBound="0" tableColumnId="100"/>
      <queryTableField id="101" dataBound="0" tableColumnId="101"/>
      <queryTableField id="102" dataBound="0" tableColumnId="102"/>
      <queryTableField id="103" dataBound="0" tableColumnId="103"/>
      <queryTableField id="104" dataBound="0" tableColumnId="104"/>
      <queryTableField id="105" dataBound="0" tableColumnId="105"/>
      <queryTableField id="106" dataBound="0" tableColumnId="106"/>
      <queryTableField id="107" dataBound="0" tableColumnId="107"/>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8" xr16:uid="{F7D82764-2AAD-49EC-A1DB-BA2D0FF023E5}" autoFormatId="16" applyNumberFormats="0" applyBorderFormats="0" applyFontFormats="0" applyPatternFormats="0" applyAlignmentFormats="0" applyWidthHeightFormats="0">
  <queryTableRefresh nextId="11">
    <queryTableFields count="10">
      <queryTableField id="1" name="year" tableColumnId="1"/>
      <queryTableField id="2" name="month" tableColumnId="2"/>
      <queryTableField id="3" name="channel_id" tableColumnId="3"/>
      <queryTableField id="4" name="collection" tableColumnId="4"/>
      <queryTableField id="5" name="geo_id" tableColumnId="5"/>
      <queryTableField id="6" name="budgeted_units" tableColumnId="6"/>
      <queryTableField id="7" name="budgeted_price_chf" tableColumnId="7"/>
      <queryTableField id="8" name="budgeted_unit_cost_chf" tableColumnId="8"/>
      <queryTableField id="9" name="budgeted_revenue_chf" tableColumnId="9"/>
      <queryTableField id="10" name="new_store_uplift_flag"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8C0C88F5-4563-4A94-B2E4-45E3C5E9E974}" sourceName="[tbl_summary].[TYPE]">
  <pivotTables>
    <pivotTable tabId="8" name="PivotTable5"/>
    <pivotTable tabId="8" name="PivotTable6"/>
    <pivotTable tabId="8" name="PivotTable7"/>
    <pivotTable tabId="8" name="PivotTable8"/>
    <pivotTable tabId="8" name="PivotTable9"/>
  </pivotTables>
  <data>
    <olap pivotCacheId="1742084452">
      <levels count="2">
        <level uniqueName="[tbl_summary].[TYPE].[(All)]" sourceCaption="(All)" count="0"/>
        <level uniqueName="[tbl_summary].[TYPE].[TYPE]" sourceCaption="TYPE" count="2">
          <ranges>
            <range startItem="0">
              <i n="[tbl_summary].[TYPE].&amp;[Boutique]" c="Boutique"/>
              <i n="[tbl_summary].[TYPE].&amp;[Wholesale]" c="Wholesale"/>
            </range>
          </ranges>
        </level>
      </levels>
      <selections count="1">
        <selection n="[tbl_summary].[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5AFB63-ADCA-4188-8B60-D269E67326A7}" sourceName="[tbl_summary].[REGION]">
  <pivotTables>
    <pivotTable tabId="8" name="PivotTable5"/>
    <pivotTable tabId="8" name="PivotTable6"/>
    <pivotTable tabId="8" name="PivotTable7"/>
    <pivotTable tabId="8" name="PivotTable8"/>
    <pivotTable tabId="8" name="PivotTable9"/>
  </pivotTables>
  <data>
    <olap pivotCacheId="1742084452">
      <levels count="2">
        <level uniqueName="[tbl_summary].[REGION].[(All)]" sourceCaption="(All)" count="0"/>
        <level uniqueName="[tbl_summary].[REGION].[REGION]" sourceCaption="REGION" count="4">
          <ranges>
            <range startItem="0">
              <i n="[tbl_summary].[REGION].&amp;[APAC]" c="APAC"/>
              <i n="[tbl_summary].[REGION].&amp;[EMEA]" c="EMEA"/>
              <i n="[tbl_summary].[REGION].&amp;[LATAM]" c="LATAM"/>
              <i n="[tbl_summary].[REGION].&amp;[NA]" c="NA"/>
            </range>
          </ranges>
        </level>
      </levels>
      <selections count="1">
        <selection n="[tbl_summary].[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 xr10:uid="{D2344FCB-12CE-44CC-8FA7-FB59A6FC36C3}" sourceName="[tbl_summary].[MODE]">
  <pivotTables>
    <pivotTable tabId="8" name="PivotTable5"/>
    <pivotTable tabId="8" name="PivotTable6"/>
    <pivotTable tabId="8" name="PivotTable7"/>
    <pivotTable tabId="8" name="PivotTable8"/>
    <pivotTable tabId="8" name="PivotTable9"/>
  </pivotTables>
  <data>
    <olap pivotCacheId="1742084452">
      <levels count="2">
        <level uniqueName="[tbl_summary].[MODE].[(All)]" sourceCaption="(All)" count="0"/>
        <level uniqueName="[tbl_summary].[MODE].[MODE]" sourceCaption="MODE" count="2">
          <ranges>
            <range startItem="0">
              <i n="[tbl_summary].[MODE].&amp;[Online]" c="Online"/>
              <i n="[tbl_summary].[MODE].&amp;[Retail]" c="Retail"/>
            </range>
          </ranges>
        </level>
      </levels>
      <selections count="1">
        <selection n="[tbl_summary].[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28B4B29-7C0A-42E2-B51F-3FE090A082BD}" sourceName="[tbl_summary].[COUNTRY]">
  <pivotTables>
    <pivotTable tabId="8" name="PivotTable5"/>
    <pivotTable tabId="8" name="PivotTable6"/>
    <pivotTable tabId="8" name="PivotTable7"/>
    <pivotTable tabId="8" name="PivotTable8"/>
    <pivotTable tabId="8" name="PivotTable9"/>
  </pivotTables>
  <data>
    <olap pivotCacheId="1742084452">
      <levels count="2">
        <level uniqueName="[tbl_summary].[COUNTRY].[(All)]" sourceCaption="(All)" count="0"/>
        <level uniqueName="[tbl_summary].[COUNTRY].[COUNTRY]" sourceCaption="COUNTRY" count="32">
          <ranges>
            <range startItem="0">
              <i n="[tbl_summary].[COUNTRY].&amp;[Argentina]" c="Argentina"/>
              <i n="[tbl_summary].[COUNTRY].&amp;[Australia]" c="Australia"/>
              <i n="[tbl_summary].[COUNTRY].&amp;[Austria]" c="Austria"/>
              <i n="[tbl_summary].[COUNTRY].&amp;[Belgium]" c="Belgium"/>
              <i n="[tbl_summary].[COUNTRY].&amp;[Brazil]" c="Brazil"/>
              <i n="[tbl_summary].[COUNTRY].&amp;[Canada]" c="Canada"/>
              <i n="[tbl_summary].[COUNTRY].&amp;[Chile]" c="Chile"/>
              <i n="[tbl_summary].[COUNTRY].&amp;[China]" c="China"/>
              <i n="[tbl_summary].[COUNTRY].&amp;[Colombia]" c="Colombia"/>
              <i n="[tbl_summary].[COUNTRY].&amp;[Estonia]" c="Estonia"/>
              <i n="[tbl_summary].[COUNTRY].&amp;[France]" c="France"/>
              <i n="[tbl_summary].[COUNTRY].&amp;[Germany]" c="Germany"/>
              <i n="[tbl_summary].[COUNTRY].&amp;[Greece]" c="Greece"/>
              <i n="[tbl_summary].[COUNTRY].&amp;[Hong Kong]" c="Hong Kong"/>
              <i n="[tbl_summary].[COUNTRY].&amp;[Italy]" c="Italy"/>
              <i n="[tbl_summary].[COUNTRY].&amp;[Japan]" c="Japan"/>
              <i n="[tbl_summary].[COUNTRY].&amp;[Malaysia]" c="Malaysia"/>
              <i n="[tbl_summary].[COUNTRY].&amp;[Mexico]" c="Mexico"/>
              <i n="[tbl_summary].[COUNTRY].&amp;[Netherlands]" c="Netherlands"/>
              <i n="[tbl_summary].[COUNTRY].&amp;[Peru]" c="Peru"/>
              <i n="[tbl_summary].[COUNTRY].&amp;[Portugal]" c="Portugal"/>
              <i n="[tbl_summary].[COUNTRY].&amp;[Saudi Arabia]" c="Saudi Arabia"/>
              <i n="[tbl_summary].[COUNTRY].&amp;[Singapore]" c="Singapore"/>
              <i n="[tbl_summary].[COUNTRY].&amp;[South Korea]" c="South Korea"/>
              <i n="[tbl_summary].[COUNTRY].&amp;[Spain]" c="Spain"/>
              <i n="[tbl_summary].[COUNTRY].&amp;[Switzerland]" c="Switzerland"/>
              <i n="[tbl_summary].[COUNTRY].&amp;[Taiwan]" c="Taiwan"/>
              <i n="[tbl_summary].[COUNTRY].&amp;[Thailand]" c="Thailand"/>
              <i n="[tbl_summary].[COUNTRY].&amp;[UAE]" c="UAE"/>
              <i n="[tbl_summary].[COUNTRY].&amp;[United Kingdom]" c="United Kingdom"/>
              <i n="[tbl_summary].[COUNTRY].&amp;[United States]" c="United States"/>
              <i n="[tbl_summary].[COUNTRY].&amp;[Vietnam]" c="Vietnam"/>
            </range>
          </ranges>
        </level>
      </levels>
      <selections count="1">
        <selection n="[tbl_summary].[COUNT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LECTION" xr10:uid="{108426B9-E43E-4D1E-9261-EE33B2280FA8}" sourceName="[tbl_summary].[COLLECTION]">
  <pivotTables>
    <pivotTable tabId="8" name="PivotTable5"/>
    <pivotTable tabId="8" name="PivotTable6"/>
    <pivotTable tabId="8" name="PivotTable7"/>
    <pivotTable tabId="8" name="PivotTable8"/>
    <pivotTable tabId="8" name="PivotTable9"/>
  </pivotTables>
  <data>
    <olap pivotCacheId="1742084452">
      <levels count="2">
        <level uniqueName="[tbl_summary].[COLLECTION].[(All)]" sourceCaption="(All)" count="0"/>
        <level uniqueName="[tbl_summary].[COLLECTION].[COLLECTION]" sourceCaption="COLLECTION" count="10">
          <ranges>
            <range startItem="0">
              <i n="[tbl_summary].[COLLECTION].&amp;[Atelier]" c="Atelier"/>
              <i n="[tbl_summary].[COLLECTION].&amp;[Aventus]" c="Aventus"/>
              <i n="[tbl_summary].[COLLECTION].&amp;[Celeste]" c="Celeste"/>
              <i n="[tbl_summary].[COLLECTION].&amp;[Grand Complication]" c="Grand Complication"/>
              <i n="[tbl_summary].[COLLECTION].&amp;[Heritage]" c="Heritage"/>
              <i n="[tbl_summary].[COLLECTION].&amp;[Lumina]" c="Lumina"/>
              <i n="[tbl_summary].[COLLECTION].&amp;[Meridian Classic]" c="Meridian Classic"/>
              <i n="[tbl_summary].[COLLECTION].&amp;[Nautique]" c="Nautique"/>
              <i n="[tbl_summary].[COLLECTION].&amp;[Sportivo]" c="Sportivo"/>
              <i n="[tbl_summary].[COLLECTION].&amp;[Terra]" c="Terra"/>
            </range>
          </ranges>
        </level>
      </levels>
      <selections count="1">
        <selection n="[tbl_summary].[COLLEC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5AF55916-7F21-487D-BF88-B626D6D6AC05}" cache="Slicer_TYPE" caption="TYPE" level="1" rowHeight="241300"/>
  <slicer name="REGION" xr10:uid="{14AEDA02-D5B4-43AD-A52D-12C1DA2BFEA5}" cache="Slicer_REGION" caption="REGION" level="1" rowHeight="241300"/>
  <slicer name="MODE" xr10:uid="{76635809-232F-4BE4-8616-49CD70F58EFA}" cache="Slicer_MODE" caption="MODE" level="1" rowHeight="241300"/>
  <slicer name="COUNTRY" xr10:uid="{FF68BFEA-C6B2-4DD2-A559-C5FC121E3AAE}" cache="Slicer_COUNTRY" caption="COUNTRY" level="1" rowHeight="241300"/>
  <slicer name="COLLECTION" xr10:uid="{300F00E4-8EF2-4585-89C2-64417A2EC321}" cache="Slicer_COLLECTION" caption="COLLECTION"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PlannedNewStores2026" displayName="tbl_PlannedNewStores2026" ref="V12:X17" headerRowDxfId="173" dataDxfId="172" totalsRowDxfId="171">
  <autoFilter ref="V12:X17" xr:uid="{00000000-0009-0000-0100-000004000000}"/>
  <tableColumns count="3">
    <tableColumn id="1" xr3:uid="{00000000-0010-0000-0300-000001000000}" name="Country" dataDxfId="170"/>
    <tableColumn id="2" xr3:uid="{00000000-0010-0000-0300-000002000000}" name="PlannedOpening" dataDxfId="169"/>
    <tableColumn id="3" xr3:uid="{00000000-0010-0000-0300-000003000000}" name="ModeShiftAssumption" dataDxfId="16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70E4892-D463-45E8-8228-9B7CB4411C2E}" name="tbl_UnitsPerCountry" displayName="tbl_UnitsPerCountry" ref="B12:D44" tableType="queryTable" totalsRowShown="0" headerRowDxfId="167">
  <autoFilter ref="B12:D44" xr:uid="{A70E4892-D463-45E8-8228-9B7CB4411C2E}"/>
  <tableColumns count="3">
    <tableColumn id="1" xr3:uid="{752D0F40-2E3E-4965-9587-8AD414173E3F}" uniqueName="1" name="Country" queryTableFieldId="1" dataDxfId="166"/>
    <tableColumn id="2" xr3:uid="{36C46B7D-8D48-4C92-9C66-054A31444A91}" uniqueName="2" name="Units2025Actual" queryTableFieldId="2" dataDxfId="165" dataCellStyle="Model Query Data"/>
    <tableColumn id="3" xr3:uid="{E271297C-221B-434D-A27A-555AAC97C2A0}" uniqueName="3" name="Units2026" queryTableFieldId="3" dataDxfId="164" dataCellStyle="Model Inpu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CBC22B6-1BC7-4C4C-AFEF-089025256EFE}" name="dim_geography_regions" displayName="dim_geography_regions" ref="AN12:AP44" tableType="queryTable" totalsRowShown="0" headerRowDxfId="163">
  <autoFilter ref="AN12:AP44" xr:uid="{BCBC22B6-1BC7-4C4C-AFEF-089025256EFE}"/>
  <tableColumns count="3">
    <tableColumn id="1" xr3:uid="{27684C10-6A1A-4A74-AB13-44D50E839BC4}" uniqueName="1" name="Country" queryTableFieldId="1" dataDxfId="162"/>
    <tableColumn id="2" xr3:uid="{5E40F2CA-4D9B-4949-A6E3-5FC940C9F376}" uniqueName="2" name="geo_id" queryTableFieldId="2" dataDxfId="161" dataCellStyle="Comma"/>
    <tableColumn id="3" xr3:uid="{314CDF2D-0EAC-48A9-8306-D338ACD370B9}" uniqueName="3" name="Region" queryTableFieldId="3" dataDxfId="160" dataCellStyle="Model Query Dat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8309630-331C-4B61-807B-777F79D23493}" name="tbl_MarketTerms" displayName="tbl_MarketTerms" ref="AR12:AS332" tableType="queryTable" totalsRowShown="0" headerRowDxfId="159">
  <autoFilter ref="AR12:AS332" xr:uid="{B8309630-331C-4B61-807B-777F79D23493}"/>
  <tableColumns count="2">
    <tableColumn id="1" xr3:uid="{58072E9C-383F-499A-9E3B-A45BDADC7199}" uniqueName="1" name="Country" queryTableFieldId="1" dataDxfId="158"/>
    <tableColumn id="2" xr3:uid="{DE0AE589-8378-4884-AB7F-450B5772786E}" uniqueName="2" name="WholesaleMarginPct" queryTableFieldId="2" dataDxfId="157" dataCellStyle="Model Query Dat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41C115D-85B3-48C3-B9DC-AC74E1552711}" name="tbl_SkuPrices" displayName="tbl_SkuPrices" ref="F12:O113" tableType="queryTable" totalsRowShown="0" headerRowDxfId="156" dataDxfId="155" dataCellStyle="Comma">
  <autoFilter ref="F12:O113" xr:uid="{041C115D-85B3-48C3-B9DC-AC74E1552711}"/>
  <tableColumns count="10">
    <tableColumn id="1" xr3:uid="{94ED72B1-3D27-47CF-AB96-5CCB67CA1CA8}" uniqueName="1" name="SKU" queryTableFieldId="1" dataDxfId="154"/>
    <tableColumn id="2" xr3:uid="{F71098C0-162A-4E1F-8D7F-1CEB5D664E05}" uniqueName="2" name="SKU_name" queryTableFieldId="2" dataDxfId="153"/>
    <tableColumn id="3" xr3:uid="{F0AE819C-77E2-4EC9-ABFA-3C64AFF29FFA}" uniqueName="3" name="Collection" queryTableFieldId="3" dataDxfId="152"/>
    <tableColumn id="4" xr3:uid="{6ACCD357-A8FF-4442-B820-94C8A25904E4}" uniqueName="4" name="ListPrice2023" queryTableFieldId="4" dataDxfId="151" dataCellStyle="Comma"/>
    <tableColumn id="5" xr3:uid="{6E371CAC-B0FB-4DEB-A818-5B63B2133B6F}" uniqueName="5" name="ListPrice2024" queryTableFieldId="5" dataDxfId="150" dataCellStyle="Comma"/>
    <tableColumn id="6" xr3:uid="{219C1973-E8BC-4137-84AF-F3F50403E513}" uniqueName="6" name="ListPrice2025" queryTableFieldId="6" dataDxfId="149" dataCellStyle="Comma"/>
    <tableColumn id="7" xr3:uid="{BBA2A8CB-1553-4F39-865D-5F2208B44D78}" uniqueName="7" name="StandardCost2025" queryTableFieldId="7" dataDxfId="148" dataCellStyle="Comma"/>
    <tableColumn id="8" xr3:uid="{F2AE76C6-F0D1-4CE5-8875-2FA2916BF344}" uniqueName="8" name="Units2025Actual" queryTableFieldId="8" dataDxfId="147" dataCellStyle="Comma"/>
    <tableColumn id="9" xr3:uid="{7A528228-793C-4266-B040-B1FDA2698312}" uniqueName="9" name="BudgetedPrice2026" queryTableFieldId="9" dataDxfId="146" dataCellStyle="Comma"/>
    <tableColumn id="10" xr3:uid="{BA36767F-1A2E-432B-83A4-D816444A445C}" uniqueName="10" name="BudgetedCost2026" queryTableFieldId="10" dataDxfId="145" data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D8A9667-5403-4EAF-9AC2-434DBE8A4A90}" name="tbl_CollectionMix" displayName="tbl_CollectionMix" ref="Q12:T332" tableType="queryTable" totalsRowShown="0" headerRowDxfId="144">
  <autoFilter ref="Q12:T332" xr:uid="{1D8A9667-5403-4EAF-9AC2-434DBE8A4A90}"/>
  <tableColumns count="4">
    <tableColumn id="1" xr3:uid="{3F86B43F-E0DE-4F64-9F4B-E73F1F2E860E}" uniqueName="1" name="country" queryTableFieldId="1" dataDxfId="143"/>
    <tableColumn id="2" xr3:uid="{348171EF-9964-4498-A48F-38F0807CC558}" uniqueName="2" name="collection" queryTableFieldId="2" dataDxfId="142"/>
    <tableColumn id="3" xr3:uid="{9479BBE4-0937-4008-B611-D2DC18BFE991}" uniqueName="3" name="Mix2025Actual" queryTableFieldId="3" dataDxfId="141" dataCellStyle="Model Query Data"/>
    <tableColumn id="4" xr3:uid="{22603BA8-48CC-4B54-A9EF-75B9905A9CE9}" uniqueName="4" name="Mix2026" queryTableFieldId="4" dataDxfId="140" dataCellStyle="Model Inpu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95C179F-772B-4760-B09C-7340CF4F2BEF}" name="tbl_ChannelMix" displayName="tbl_ChannelMix" ref="Z12:AL332" tableType="queryTable" totalsRowShown="0" headerRowDxfId="139" dataDxfId="138" dataCellStyle="Model Formula">
  <autoFilter ref="Z12:AL332" xr:uid="{B95C179F-772B-4760-B09C-7340CF4F2BEF}"/>
  <tableColumns count="13">
    <tableColumn id="1" xr3:uid="{717FC2BE-563C-4BF9-8986-A744A8363541}" uniqueName="1" name="Country" queryTableFieldId="1" dataDxfId="137"/>
    <tableColumn id="2" xr3:uid="{B9321FBD-B896-4BE0-8546-9EF3F16A2EE0}" uniqueName="2" name="Collection" queryTableFieldId="2" dataDxfId="136"/>
    <tableColumn id="3" xr3:uid="{7DA03938-3B76-41A5-BE40-42F3E7711DFB}" uniqueName="3" name="BoutiqueShare_2025Actual" queryTableFieldId="3" dataDxfId="135" dataCellStyle="Model Query Data"/>
    <tableColumn id="10" xr3:uid="{C8A13DAB-6283-4FCC-8341-B4F699335E93}" uniqueName="10" name="BoutiqueShare_2026" queryTableFieldId="10" dataDxfId="134" dataCellStyle="Model Input"/>
    <tableColumn id="9" xr3:uid="{E5144718-9CC4-42C1-B1DA-1F0A57E5F8CA}" uniqueName="9" name="BoutiqueShare_2026_Effective" queryTableFieldId="9" dataDxfId="133" dataCellStyle="Model Formula">
      <calculatedColumnFormula>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calculatedColumnFormula>
    </tableColumn>
    <tableColumn id="8" xr3:uid="{CEF674E7-3FD1-4098-B298-5740381698FD}" uniqueName="8" name="WhlsShare_2026_Effective" queryTableFieldId="8" dataDxfId="132" dataCellStyle="Model Formula">
      <calculatedColumnFormula>1-tbl_ChannelMix[[#This Row],[BoutiqueShare_2026_Effective]]</calculatedColumnFormula>
    </tableColumn>
    <tableColumn id="6" xr3:uid="{CC24863B-E6DA-4F7A-AC1F-614481BADC84}" uniqueName="6" name="BoutiqueRetailShare_2025Actual" queryTableFieldId="6" dataDxfId="131" dataCellStyle="Model Query Data"/>
    <tableColumn id="13" xr3:uid="{880408F4-AACD-4828-9D34-BCD0F58DCCFF}" uniqueName="13" name="BoutiqueRetailShare_2026" queryTableFieldId="13" dataDxfId="130" dataCellStyle="Model Input"/>
    <tableColumn id="12" xr3:uid="{DBB2944D-BD70-4679-BBD0-C35BC660EF7A}" uniqueName="12" name="BoutiqueRetailShare_2026_Effective" queryTableFieldId="12" dataDxfId="129" dataCellStyle="Model Formula">
      <calculatedColumnFormula>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calculatedColumnFormula>
    </tableColumn>
    <tableColumn id="11" xr3:uid="{B558943F-5BE3-47CD-8BD2-F2B607FD5021}" uniqueName="11" name="BoutiqueOnlineShare_2026_Effective" queryTableFieldId="11" dataDxfId="128" dataCellStyle="Model Formula">
      <calculatedColumnFormula>1-tbl_ChannelMix[[#This Row],[BoutiqueRetailShare_2026_Effective]]</calculatedColumnFormula>
    </tableColumn>
    <tableColumn id="7" xr3:uid="{627A220E-6F78-422C-9095-DC6E56A1C5A0}" uniqueName="7" name="WholesaleRetailShare_2025Actual" queryTableFieldId="7" dataDxfId="127" dataCellStyle="Model Query Data"/>
    <tableColumn id="14" xr3:uid="{F5816494-C367-4292-A7C8-66A956FF346C}" uniqueName="14" name="WholesaleRetailShare_2026" queryTableFieldId="14" dataDxfId="126" dataCellStyle="Model Input"/>
    <tableColumn id="15" xr3:uid="{DED4712E-91CD-4979-8DD1-0DDF3BD67343}" uniqueName="15" name="WholesaleOnlineShare_2026" queryTableFieldId="15" dataDxfId="125" dataCellStyle="Model Formula">
      <calculatedColumnFormula>1-tbl_ChannelMix[[#This Row],[WholesaleRetailShare_2026]]</calculatedColumnFormula>
    </tableColumn>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541D8FF-4DC0-4415-9BC5-2C9A7E994B21}" name="tbl_Model" displayName="tbl_Model" ref="B6:DF566" tableType="queryTable" totalsRowShown="0" headerRowDxfId="124" dataCellStyle="Model Query Data">
  <autoFilter ref="B6:DF566" xr:uid="{0541D8FF-4DC0-4415-9BC5-2C9A7E994B21}"/>
  <tableColumns count="109">
    <tableColumn id="1" xr3:uid="{EF1E3485-27B0-4AD4-A3DB-34E301F8D039}" uniqueName="1" name="Type" queryTableFieldId="1" dataDxfId="123"/>
    <tableColumn id="2" xr3:uid="{5264CB5C-3ADB-4BED-A9EB-DF05A47381AB}" uniqueName="2" name="collection" queryTableFieldId="2" dataDxfId="122"/>
    <tableColumn id="3" xr3:uid="{7479F9A9-29B1-4AF9-82E9-39736EF70C0B}" uniqueName="3" name="country" queryTableFieldId="3" dataDxfId="121"/>
    <tableColumn id="4" xr3:uid="{3F3B9FC9-8288-4074-A793-D19322B5B998}" uniqueName="4" name="Units2025" queryTableFieldId="4" dataDxfId="120" dataCellStyle="Model Query Data"/>
    <tableColumn id="110" xr3:uid="{79D1FB43-AD59-4BF9-B97D-C1DC5ADFA4E7}" uniqueName="110" name="Revenue2025" queryTableFieldId="110" dataDxfId="119" dataCellStyle="Model Query Data"/>
    <tableColumn id="111" xr3:uid="{60C1254D-F097-4245-9757-A7A0DA97DCC4}" uniqueName="111" name="COGS2025" queryTableFieldId="111" dataDxfId="118" dataCellStyle="Model Query Data"/>
    <tableColumn id="5" xr3:uid="{CF494986-B0C4-4421-8639-A1E566A6D009}" uniqueName="5" name="H_2023_01" queryTableFieldId="5" dataDxfId="117" dataCellStyle="Model Query Data"/>
    <tableColumn id="6" xr3:uid="{6930E323-5CCD-4657-AC65-FB0C6E6E7BDE}" uniqueName="6" name="H_2023_02" queryTableFieldId="6" dataDxfId="116" dataCellStyle="Model Query Data"/>
    <tableColumn id="7" xr3:uid="{CC1A4D9E-C59D-4C2A-BAC4-B2CDAFA2A6B2}" uniqueName="7" name="H_2023_03" queryTableFieldId="7" dataDxfId="115" dataCellStyle="Model Query Data"/>
    <tableColumn id="8" xr3:uid="{96C4000C-20C3-4834-8097-92009606F927}" uniqueName="8" name="H_2023_04" queryTableFieldId="8" dataDxfId="114" dataCellStyle="Model Query Data"/>
    <tableColumn id="9" xr3:uid="{9BBA38BC-81F2-4812-8D53-801DD2C70868}" uniqueName="9" name="H_2023_05" queryTableFieldId="9" dataDxfId="113" dataCellStyle="Model Query Data"/>
    <tableColumn id="10" xr3:uid="{E5294497-762D-473A-8427-ECC3F5481C9F}" uniqueName="10" name="H_2023_06" queryTableFieldId="10" dataDxfId="112" dataCellStyle="Model Query Data"/>
    <tableColumn id="11" xr3:uid="{B8D677B5-3B91-441A-A39D-A8C66F2EE4B3}" uniqueName="11" name="H_2023_07" queryTableFieldId="11" dataDxfId="111" dataCellStyle="Model Query Data"/>
    <tableColumn id="12" xr3:uid="{63C4424C-CCF2-445A-8374-A8AF10B967AD}" uniqueName="12" name="H_2023_08" queryTableFieldId="12" dataDxfId="110" dataCellStyle="Model Query Data"/>
    <tableColumn id="13" xr3:uid="{08F7D5BB-EFAB-4A7F-8420-D8A173F1FFC0}" uniqueName="13" name="H_2023_09" queryTableFieldId="13" dataDxfId="109" dataCellStyle="Model Query Data"/>
    <tableColumn id="14" xr3:uid="{F8939AE5-A6CF-4167-A705-097BF9692DD1}" uniqueName="14" name="H_2023_10" queryTableFieldId="14" dataDxfId="108" dataCellStyle="Model Query Data"/>
    <tableColumn id="15" xr3:uid="{3F210FE9-1403-4D6D-B4B2-3D3F52A152A9}" uniqueName="15" name="H_2023_11" queryTableFieldId="15" dataDxfId="107" dataCellStyle="Model Query Data"/>
    <tableColumn id="16" xr3:uid="{30BAC167-5654-4AA3-992B-605605C51E21}" uniqueName="16" name="H_2023_12" queryTableFieldId="16" dataDxfId="106" dataCellStyle="Model Query Data"/>
    <tableColumn id="17" xr3:uid="{0AB7DBD3-4A50-45E6-890C-BCCBA61A374F}" uniqueName="17" name="H_2024_01" queryTableFieldId="17" dataDxfId="105" dataCellStyle="Model Query Data"/>
    <tableColumn id="18" xr3:uid="{B01FFBCF-3CE8-4B1E-BA39-3E33D9C9E19A}" uniqueName="18" name="H_2024_02" queryTableFieldId="18" dataDxfId="104" dataCellStyle="Model Query Data"/>
    <tableColumn id="19" xr3:uid="{ED01AAAE-767C-4B96-9477-204E590CE641}" uniqueName="19" name="H_2024_03" queryTableFieldId="19" dataDxfId="103" dataCellStyle="Model Query Data"/>
    <tableColumn id="20" xr3:uid="{495CD88E-E737-4DBA-ABB7-8ADDA615C4C4}" uniqueName="20" name="H_2024_04" queryTableFieldId="20" dataDxfId="102" dataCellStyle="Model Query Data"/>
    <tableColumn id="21" xr3:uid="{3205A24E-E099-401B-84A7-C1DABDEE1278}" uniqueName="21" name="H_2024_05" queryTableFieldId="21" dataDxfId="101" dataCellStyle="Model Query Data"/>
    <tableColumn id="22" xr3:uid="{2DF8AFF0-E950-4BDF-AB2D-B43A89F665FA}" uniqueName="22" name="H_2024_06" queryTableFieldId="22" dataDxfId="100" dataCellStyle="Model Query Data"/>
    <tableColumn id="23" xr3:uid="{C4FE3908-58E1-4408-BC64-395BF7B0A18B}" uniqueName="23" name="H_2024_07" queryTableFieldId="23" dataDxfId="99" dataCellStyle="Model Query Data"/>
    <tableColumn id="24" xr3:uid="{92D5C7B6-47A0-4DB1-8D19-953BE2A346A5}" uniqueName="24" name="H_2024_08" queryTableFieldId="24" dataDxfId="98" dataCellStyle="Model Query Data"/>
    <tableColumn id="25" xr3:uid="{B8632FA9-6664-4609-8FAB-CF045C0EF6EB}" uniqueName="25" name="H_2024_09" queryTableFieldId="25" dataDxfId="97" dataCellStyle="Model Query Data"/>
    <tableColumn id="26" xr3:uid="{B7DDF3E7-F9FC-46D1-BE20-CB1402613AC2}" uniqueName="26" name="H_2024_10" queryTableFieldId="26" dataDxfId="96" dataCellStyle="Model Query Data"/>
    <tableColumn id="27" xr3:uid="{D1D02FBE-6057-4C80-B950-1B428071FA74}" uniqueName="27" name="H_2024_11" queryTableFieldId="27" dataDxfId="95" dataCellStyle="Model Query Data"/>
    <tableColumn id="28" xr3:uid="{5F126EC9-C4E9-4D79-BF6A-CFAF1DC1DCA9}" uniqueName="28" name="H_2024_12" queryTableFieldId="28" dataDxfId="94" dataCellStyle="Model Query Data"/>
    <tableColumn id="29" xr3:uid="{B39D63DD-463F-4245-9938-043DA93EB109}" uniqueName="29" name="H_2025_01" queryTableFieldId="29" dataDxfId="93" dataCellStyle="Model Query Data"/>
    <tableColumn id="30" xr3:uid="{2EB73ABE-2268-430E-8FC0-9EEA0F8F5738}" uniqueName="30" name="H_2025_02" queryTableFieldId="30" dataDxfId="92" dataCellStyle="Model Query Data"/>
    <tableColumn id="31" xr3:uid="{449455E0-5EA7-42A8-81AF-4D843C32A2D3}" uniqueName="31" name="H_2025_03" queryTableFieldId="31" dataDxfId="91" dataCellStyle="Model Query Data"/>
    <tableColumn id="32" xr3:uid="{0675A44E-1A9B-4C04-98D3-46C97745B199}" uniqueName="32" name="H_2025_04" queryTableFieldId="32" dataDxfId="90" dataCellStyle="Model Query Data"/>
    <tableColumn id="33" xr3:uid="{7F53639A-C485-4A80-BFC6-9E192835998B}" uniqueName="33" name="H_2025_05" queryTableFieldId="33" dataDxfId="89" dataCellStyle="Model Query Data"/>
    <tableColumn id="34" xr3:uid="{062F1BF2-05DF-4F57-ADF4-5814DCB9EA81}" uniqueName="34" name="H_2025_06" queryTableFieldId="34" dataDxfId="88" dataCellStyle="Model Query Data"/>
    <tableColumn id="35" xr3:uid="{58D258F4-3192-4F49-9953-130A03954F53}" uniqueName="35" name="H_2025_07" queryTableFieldId="35" dataDxfId="87" dataCellStyle="Model Query Data"/>
    <tableColumn id="36" xr3:uid="{0E527DBF-EC28-4771-9B4B-0198438968C6}" uniqueName="36" name="H_2025_08" queryTableFieldId="36" dataDxfId="86" dataCellStyle="Model Query Data"/>
    <tableColumn id="37" xr3:uid="{9DFDEE4F-CB6A-40FF-A8C9-4379CBEFCC72}" uniqueName="37" name="H_2025_09" queryTableFieldId="37" dataDxfId="85" dataCellStyle="Model Query Data"/>
    <tableColumn id="38" xr3:uid="{C59139EA-A13E-4B8B-9467-1D072D1DCADB}" uniqueName="38" name="H_2025_10" queryTableFieldId="38" dataDxfId="84" dataCellStyle="Model Query Data"/>
    <tableColumn id="39" xr3:uid="{AF28F770-A34B-4160-8BCA-AABF488B630D}" uniqueName="39" name="H_2025_11" queryTableFieldId="39" dataDxfId="83" dataCellStyle="Model Query Data"/>
    <tableColumn id="40" xr3:uid="{EAAD6CD7-458E-4B0F-88CD-FB791432EEAC}" uniqueName="40" name="H_2025_12" queryTableFieldId="40" dataDxfId="82" dataCellStyle="Model Query Data"/>
    <tableColumn id="41" xr3:uid="{E5B9E8C5-67DB-466B-819C-35459FDE558F}" uniqueName="41" name="RawShape_01" queryTableFieldId="41" dataDxfId="81" dataCellStyle="Model Query Data">
      <calculatedColumnFormula>MAX(IFERROR(IFERROR(_xlfn.FORECAST.ETS(AR$5,tbl_Model[[#This Row],[H_2023_01]:[H_2025_12]],$H$5:$AQ$5),_xlfn.FORECAST.LINEAR(AR$5,tbl_Model[[#This Row],[H_2023_01]:[H_2025_12]],$H$5:$AQ$5)),0),0)</calculatedColumnFormula>
    </tableColumn>
    <tableColumn id="42" xr3:uid="{11538695-6782-4810-BC20-A52F2E82F27E}" uniqueName="42" name="RawShape_02" queryTableFieldId="42" dataDxfId="80" dataCellStyle="Model Query Data">
      <calculatedColumnFormula>MAX(IFERROR(IFERROR(_xlfn.FORECAST.ETS(AS$5,tbl_Model[[#This Row],[H_2023_01]:[H_2025_12]],$H$5:$AQ$5),_xlfn.FORECAST.LINEAR(AS$5,tbl_Model[[#This Row],[H_2023_01]:[H_2025_12]],$H$5:$AQ$5)),0),0)</calculatedColumnFormula>
    </tableColumn>
    <tableColumn id="43" xr3:uid="{0001B996-EAEF-45E1-B211-D1F3BC4E50C1}" uniqueName="43" name="RawShape_03" queryTableFieldId="43" dataDxfId="79" dataCellStyle="Model Query Data">
      <calculatedColumnFormula>MAX(IFERROR(IFERROR(_xlfn.FORECAST.ETS(AT$5,tbl_Model[[#This Row],[H_2023_01]:[H_2025_12]],$H$5:$AQ$5),_xlfn.FORECAST.LINEAR(AT$5,tbl_Model[[#This Row],[H_2023_01]:[H_2025_12]],$H$5:$AQ$5)),0),0)</calculatedColumnFormula>
    </tableColumn>
    <tableColumn id="44" xr3:uid="{1377CBF9-8AC8-4704-AB9D-4FD28CE15C54}" uniqueName="44" name="RawShape_04" queryTableFieldId="44" dataDxfId="78" dataCellStyle="Model Query Data">
      <calculatedColumnFormula>MAX(IFERROR(IFERROR(_xlfn.FORECAST.ETS(AU$5,tbl_Model[[#This Row],[H_2023_01]:[H_2025_12]],$H$5:$AQ$5),_xlfn.FORECAST.LINEAR(AU$5,tbl_Model[[#This Row],[H_2023_01]:[H_2025_12]],$H$5:$AQ$5)),0),0)</calculatedColumnFormula>
    </tableColumn>
    <tableColumn id="45" xr3:uid="{CE525A8D-66FE-486E-986E-71D48D49AA14}" uniqueName="45" name="RawShape_05" queryTableFieldId="45" dataDxfId="77" dataCellStyle="Model Query Data">
      <calculatedColumnFormula>MAX(IFERROR(IFERROR(_xlfn.FORECAST.ETS(AV$5,tbl_Model[[#This Row],[H_2023_01]:[H_2025_12]],$H$5:$AQ$5),_xlfn.FORECAST.LINEAR(AV$5,tbl_Model[[#This Row],[H_2023_01]:[H_2025_12]],$H$5:$AQ$5)),0),0)</calculatedColumnFormula>
    </tableColumn>
    <tableColumn id="46" xr3:uid="{53D349FB-96E1-4DD8-8E49-39228D4AF44A}" uniqueName="46" name="RawShape_06" queryTableFieldId="46" dataDxfId="76" dataCellStyle="Model Query Data">
      <calculatedColumnFormula>MAX(IFERROR(IFERROR(_xlfn.FORECAST.ETS(AW$5,tbl_Model[[#This Row],[H_2023_01]:[H_2025_12]],$H$5:$AQ$5),_xlfn.FORECAST.LINEAR(AW$5,tbl_Model[[#This Row],[H_2023_01]:[H_2025_12]],$H$5:$AQ$5)),0),0)</calculatedColumnFormula>
    </tableColumn>
    <tableColumn id="47" xr3:uid="{A03D5407-C00C-41D6-9D64-A95FDCE67D94}" uniqueName="47" name="RawShape_07" queryTableFieldId="47" dataDxfId="75" dataCellStyle="Model Query Data">
      <calculatedColumnFormula>MAX(IFERROR(IFERROR(_xlfn.FORECAST.ETS(AX$5,tbl_Model[[#This Row],[H_2023_01]:[H_2025_12]],$H$5:$AQ$5),_xlfn.FORECAST.LINEAR(AX$5,tbl_Model[[#This Row],[H_2023_01]:[H_2025_12]],$H$5:$AQ$5)),0),0)</calculatedColumnFormula>
    </tableColumn>
    <tableColumn id="48" xr3:uid="{2B5B7738-F0FA-494F-A5E7-E2E9F7D146DC}" uniqueName="48" name="RawShape_08" queryTableFieldId="48" dataDxfId="74" dataCellStyle="Model Query Data">
      <calculatedColumnFormula>MAX(IFERROR(IFERROR(_xlfn.FORECAST.ETS(AY$5,tbl_Model[[#This Row],[H_2023_01]:[H_2025_12]],$H$5:$AQ$5),_xlfn.FORECAST.LINEAR(AY$5,tbl_Model[[#This Row],[H_2023_01]:[H_2025_12]],$H$5:$AQ$5)),0),0)</calculatedColumnFormula>
    </tableColumn>
    <tableColumn id="49" xr3:uid="{2BE910D7-747B-43C7-9E58-F155DD44766E}" uniqueName="49" name="RawShape_09" queryTableFieldId="49" dataDxfId="73" dataCellStyle="Model Query Data">
      <calculatedColumnFormula>MAX(IFERROR(IFERROR(_xlfn.FORECAST.ETS(AZ$5,tbl_Model[[#This Row],[H_2023_01]:[H_2025_12]],$H$5:$AQ$5),_xlfn.FORECAST.LINEAR(AZ$5,tbl_Model[[#This Row],[H_2023_01]:[H_2025_12]],$H$5:$AQ$5)),0),0)</calculatedColumnFormula>
    </tableColumn>
    <tableColumn id="50" xr3:uid="{83AB0C12-A57D-46C1-AB42-1F9EAD5F786E}" uniqueName="50" name="RawShape_10" queryTableFieldId="50" dataDxfId="72" dataCellStyle="Model Query Data">
      <calculatedColumnFormula>MAX(IFERROR(IFERROR(_xlfn.FORECAST.ETS(BA$5,tbl_Model[[#This Row],[H_2023_01]:[H_2025_12]],$H$5:$AQ$5),_xlfn.FORECAST.LINEAR(BA$5,tbl_Model[[#This Row],[H_2023_01]:[H_2025_12]],$H$5:$AQ$5)),0),0)</calculatedColumnFormula>
    </tableColumn>
    <tableColumn id="51" xr3:uid="{2F34DA8A-2F63-4A6E-98CB-5BA54E7C6CEC}" uniqueName="51" name="RawShape_11" queryTableFieldId="51" dataDxfId="71" dataCellStyle="Model Query Data">
      <calculatedColumnFormula>MAX(IFERROR(IFERROR(_xlfn.FORECAST.ETS(BB$5,tbl_Model[[#This Row],[H_2023_01]:[H_2025_12]],$H$5:$AQ$5),_xlfn.FORECAST.LINEAR(BB$5,tbl_Model[[#This Row],[H_2023_01]:[H_2025_12]],$H$5:$AQ$5)),0),0)</calculatedColumnFormula>
    </tableColumn>
    <tableColumn id="52" xr3:uid="{FC243298-3AC8-41E4-97F0-7C1D033648D5}" uniqueName="52" name="RawShape_12" queryTableFieldId="52" dataDxfId="70" dataCellStyle="Model Query Data">
      <calculatedColumnFormula>MAX(IFERROR(IFERROR(_xlfn.FORECAST.ETS(BC$5,tbl_Model[[#This Row],[H_2023_01]:[H_2025_12]],$H$5:$AQ$5),_xlfn.FORECAST.LINEAR(BC$5,tbl_Model[[#This Row],[H_2023_01]:[H_2025_12]],$H$5:$AQ$5)),0),0)</calculatedColumnFormula>
    </tableColumn>
    <tableColumn id="53" xr3:uid="{A3EA4C3C-EAAF-449E-8409-F897F6FA9FB5}" uniqueName="53" name="MonthlyShare_01" queryTableFieldId="53" dataDxfId="69" dataCellStyle="Percent">
      <calculatedColumnFormula>IFERROR(AR7/SUM(Model!$AR7:$BC7),1/12)</calculatedColumnFormula>
    </tableColumn>
    <tableColumn id="54" xr3:uid="{D02FC324-FF20-4091-B733-AE5D110DA84A}" uniqueName="54" name="MonthlyShare_02" queryTableFieldId="54" dataDxfId="68" dataCellStyle="Percent">
      <calculatedColumnFormula>IFERROR(AS7/SUM(Model!$AR7:$BC7),1/12)</calculatedColumnFormula>
    </tableColumn>
    <tableColumn id="55" xr3:uid="{ED932CDD-2A41-4734-A63D-5278AF85030D}" uniqueName="55" name="MonthlyShare_03" queryTableFieldId="55" dataDxfId="67" dataCellStyle="Percent">
      <calculatedColumnFormula>IFERROR(AT7/SUM(Model!$AR7:$BC7),1/12)</calculatedColumnFormula>
    </tableColumn>
    <tableColumn id="56" xr3:uid="{8E3232FF-8CA6-4570-8597-0F849D133154}" uniqueName="56" name="MonthlyShare_04" queryTableFieldId="56" dataDxfId="66" dataCellStyle="Percent">
      <calculatedColumnFormula>IFERROR(AU7/SUM(Model!$AR7:$BC7),1/12)</calculatedColumnFormula>
    </tableColumn>
    <tableColumn id="57" xr3:uid="{25D50F67-BE67-4843-AA89-C3009E55D753}" uniqueName="57" name="MonthlyShare_05" queryTableFieldId="57" dataDxfId="65" dataCellStyle="Percent">
      <calculatedColumnFormula>IFERROR(AV7/SUM(Model!$AR7:$BC7),1/12)</calculatedColumnFormula>
    </tableColumn>
    <tableColumn id="58" xr3:uid="{EF9AE71F-2D47-4859-9955-CBCF7C693712}" uniqueName="58" name="MonthlyShare_06" queryTableFieldId="58" dataDxfId="64" dataCellStyle="Percent">
      <calculatedColumnFormula>IFERROR(AW7/SUM(Model!$AR7:$BC7),1/12)</calculatedColumnFormula>
    </tableColumn>
    <tableColumn id="59" xr3:uid="{FF473E13-DB81-4AC8-A9EE-557118757C0F}" uniqueName="59" name="MonthlyShare_07" queryTableFieldId="59" dataDxfId="63" dataCellStyle="Percent">
      <calculatedColumnFormula>IFERROR(AX7/SUM(Model!$AR7:$BC7),1/12)</calculatedColumnFormula>
    </tableColumn>
    <tableColumn id="60" xr3:uid="{AB51CB28-D0E8-41C3-838D-ECF3CE5538A4}" uniqueName="60" name="MonthlyShare_08" queryTableFieldId="60" dataDxfId="62" dataCellStyle="Percent">
      <calculatedColumnFormula>IFERROR(AY7/SUM(Model!$AR7:$BC7),1/12)</calculatedColumnFormula>
    </tableColumn>
    <tableColumn id="61" xr3:uid="{32AF008A-5A8B-45CD-8FBF-FF08D267064F}" uniqueName="61" name="MonthlyShare_09" queryTableFieldId="61" dataDxfId="61" dataCellStyle="Percent">
      <calculatedColumnFormula>IFERROR(AZ7/SUM(Model!$AR7:$BC7),1/12)</calculatedColumnFormula>
    </tableColumn>
    <tableColumn id="62" xr3:uid="{8310E781-181E-410B-A1CC-6A85C4BAAFD2}" uniqueName="62" name="MonthlyShare_10" queryTableFieldId="62" dataDxfId="60" dataCellStyle="Percent">
      <calculatedColumnFormula>IFERROR(BA7/SUM(Model!$AR7:$BC7),1/12)</calculatedColumnFormula>
    </tableColumn>
    <tableColumn id="63" xr3:uid="{7828E415-D9D2-4F5F-9616-0809AF0F36F5}" uniqueName="63" name="MonthlyShare_11" queryTableFieldId="63" dataDxfId="59" dataCellStyle="Percent">
      <calculatedColumnFormula>IFERROR(BB7/SUM(Model!$AR7:$BC7),1/12)</calculatedColumnFormula>
    </tableColumn>
    <tableColumn id="64" xr3:uid="{6C881E22-BD77-42F1-A614-93710D7B5C1F}" uniqueName="64" name="MonthlyShare_12" queryTableFieldId="64" dataDxfId="58" dataCellStyle="Percent">
      <calculatedColumnFormula>IFERROR(BC7/SUM(Model!$AR7:$BC7),1/12)</calculatedColumnFormula>
    </tableColumn>
    <tableColumn id="65" xr3:uid="{CF3E0DE1-AD12-459B-9BC9-7E156CAD5734}" uniqueName="65" name="AnnualUnits" queryTableFieldId="65" dataDxfId="57" dataCellStyle="Comma">
      <calculatedColumnFormula>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calculatedColumnFormula>
    </tableColumn>
    <tableColumn id="66" xr3:uid="{89AC2446-D405-4761-8E13-577058CEF999}" uniqueName="66" name="UnitListPrice" queryTableFieldId="66" dataDxfId="56" dataCellStyle="Comma">
      <calculatedColumnFormula array="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calculatedColumnFormula>
    </tableColumn>
    <tableColumn id="67" xr3:uid="{5D5FBE98-BBA7-4F64-BAEC-CFFCC4601243}" uniqueName="67" name="UnitCost" queryTableFieldId="67" dataDxfId="55" dataCellStyle="Comma">
      <calculatedColumnFormula array="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calculatedColumnFormula>
    </tableColumn>
    <tableColumn id="68" xr3:uid="{FCBD0CBB-0646-4C37-83EC-A517EAC3A021}" uniqueName="68" name="RealizedUnitPrice" queryTableFieldId="68" dataDxfId="54" dataCellStyle="Comma">
      <calculatedColumnFormula>IF(tbl_Model[[#This Row],[Type]]="Boutique",
    tbl_Model[[#This Row],[UnitListPrice]],
    tbl_Model[[#This Row],[UnitListPrice]]*(1-SUMIFS(tbl_MarketTerms[WholesaleMarginPct],tbl_MarketTerms[Country],tbl_Model[[#This Row],[country]])))</calculatedColumnFormula>
    </tableColumn>
    <tableColumn id="69" xr3:uid="{97E7BC7D-EF7C-4363-B1E0-8A923AFF768C}" uniqueName="69" name="BudgetedUnits_01" queryTableFieldId="69" dataDxfId="53" dataCellStyle="Model Query Data">
      <calculatedColumnFormula>Model!$BP7*BD7</calculatedColumnFormula>
    </tableColumn>
    <tableColumn id="70" xr3:uid="{C86E09AE-3D31-4D12-8D2F-CB27065A42A6}" uniqueName="70" name="BudgetedUnits_02" queryTableFieldId="70" dataDxfId="52" dataCellStyle="Model Query Data">
      <calculatedColumnFormula>Model!$BP7*BE7</calculatedColumnFormula>
    </tableColumn>
    <tableColumn id="71" xr3:uid="{232763DA-AC60-4AE9-96E4-3792F0DD7929}" uniqueName="71" name="BudgetedUnits_03" queryTableFieldId="71" dataDxfId="51" dataCellStyle="Model Query Data">
      <calculatedColumnFormula>Model!$BP7*BF7</calculatedColumnFormula>
    </tableColumn>
    <tableColumn id="72" xr3:uid="{ED2A79EF-9FD9-4B4A-851E-B3AE42018CC5}" uniqueName="72" name="BudgetedUnits_04" queryTableFieldId="72" dataDxfId="50" dataCellStyle="Model Query Data">
      <calculatedColumnFormula>Model!$BP7*BG7</calculatedColumnFormula>
    </tableColumn>
    <tableColumn id="73" xr3:uid="{D05520B7-462C-40D6-80EC-896265051069}" uniqueName="73" name="BudgetedUnits_05" queryTableFieldId="73" dataDxfId="49" dataCellStyle="Model Query Data">
      <calculatedColumnFormula>Model!$BP7*BH7</calculatedColumnFormula>
    </tableColumn>
    <tableColumn id="74" xr3:uid="{2E0BACD0-52FA-4B30-8A65-7F408F2A1421}" uniqueName="74" name="BudgetedUnits_06" queryTableFieldId="74" dataDxfId="48" dataCellStyle="Model Query Data">
      <calculatedColumnFormula>Model!$BP7*BI7</calculatedColumnFormula>
    </tableColumn>
    <tableColumn id="75" xr3:uid="{817A659F-6744-4AFB-8B27-94447CA0D352}" uniqueName="75" name="BudgetedUnits_07" queryTableFieldId="75" dataDxfId="47" dataCellStyle="Model Query Data">
      <calculatedColumnFormula>Model!$BP7*BJ7</calculatedColumnFormula>
    </tableColumn>
    <tableColumn id="76" xr3:uid="{240784D1-2C08-4536-A896-965EFC1356AB}" uniqueName="76" name="BudgetedUnits_08" queryTableFieldId="76" dataDxfId="46" dataCellStyle="Model Query Data">
      <calculatedColumnFormula>Model!$BP7*BK7</calculatedColumnFormula>
    </tableColumn>
    <tableColumn id="77" xr3:uid="{A20F0830-CDF7-4C2A-B869-3E4401A97C85}" uniqueName="77" name="BudgetedUnits_09" queryTableFieldId="77" dataDxfId="45" dataCellStyle="Model Query Data">
      <calculatedColumnFormula>Model!$BP7*BL7</calculatedColumnFormula>
    </tableColumn>
    <tableColumn id="78" xr3:uid="{45579631-2E01-48C3-B017-6BCCDED31F79}" uniqueName="78" name="BudgetedUnits_10" queryTableFieldId="78" dataDxfId="44" dataCellStyle="Model Query Data">
      <calculatedColumnFormula>Model!$BP7*BM7</calculatedColumnFormula>
    </tableColumn>
    <tableColumn id="79" xr3:uid="{867CA461-6905-4FC0-B242-80DCF50B423D}" uniqueName="79" name="BudgetedUnits_11" queryTableFieldId="79" dataDxfId="43" dataCellStyle="Model Query Data">
      <calculatedColumnFormula>Model!$BP7*BN7</calculatedColumnFormula>
    </tableColumn>
    <tableColumn id="80" xr3:uid="{4CB87D72-3856-43A4-870A-38D472BF508E}" uniqueName="80" name="BudgetedUnits_12" queryTableFieldId="80" dataDxfId="42" dataCellStyle="Model Query Data">
      <calculatedColumnFormula>Model!$BP7*BO7</calculatedColumnFormula>
    </tableColumn>
    <tableColumn id="81" xr3:uid="{783C21F2-2286-46CC-BF51-200AFFD0AAF3}" uniqueName="81" name="BudgetedRevenue_01" queryTableFieldId="81" dataDxfId="41" dataCellStyle="Model Query Data">
      <calculatedColumnFormula>Model!$BS7*BT7</calculatedColumnFormula>
    </tableColumn>
    <tableColumn id="82" xr3:uid="{8725AD43-879F-44A5-843A-49CA7AE4FA4D}" uniqueName="82" name="BudgetedRevenue_02" queryTableFieldId="82" dataDxfId="40" dataCellStyle="Model Query Data">
      <calculatedColumnFormula>Model!$BS7*BU7</calculatedColumnFormula>
    </tableColumn>
    <tableColumn id="83" xr3:uid="{5D42FD15-9D43-4383-A0EF-EC581B9BD0DA}" uniqueName="83" name="BudgetedRevenue_03" queryTableFieldId="83" dataDxfId="39" dataCellStyle="Model Query Data">
      <calculatedColumnFormula>Model!$BS7*BV7</calculatedColumnFormula>
    </tableColumn>
    <tableColumn id="84" xr3:uid="{8D60CBFC-335C-431E-BE11-BFB06425F108}" uniqueName="84" name="BudgetedRevenue_04" queryTableFieldId="84" dataDxfId="38" dataCellStyle="Model Query Data">
      <calculatedColumnFormula>Model!$BS7*BW7</calculatedColumnFormula>
    </tableColumn>
    <tableColumn id="85" xr3:uid="{CC244B10-37E6-452B-B946-0C2D37464576}" uniqueName="85" name="BudgetedRevenue_05" queryTableFieldId="85" dataDxfId="37" dataCellStyle="Model Query Data">
      <calculatedColumnFormula>Model!$BS7*BX7</calculatedColumnFormula>
    </tableColumn>
    <tableColumn id="86" xr3:uid="{35627C31-3562-432C-A81B-1503A11F0F49}" uniqueName="86" name="BudgetedRevenue_06" queryTableFieldId="86" dataDxfId="36" dataCellStyle="Model Query Data">
      <calculatedColumnFormula>Model!$BS7*BY7</calculatedColumnFormula>
    </tableColumn>
    <tableColumn id="87" xr3:uid="{013DBD04-9734-497F-9B06-70FC54F576C3}" uniqueName="87" name="BudgetedRevenue_07" queryTableFieldId="87" dataDxfId="35" dataCellStyle="Model Query Data">
      <calculatedColumnFormula>Model!$BS7*BZ7</calculatedColumnFormula>
    </tableColumn>
    <tableColumn id="88" xr3:uid="{449A0501-4EFA-485E-9D49-22B73F876726}" uniqueName="88" name="BudgetedRevenue_08" queryTableFieldId="88" dataDxfId="34" dataCellStyle="Model Query Data">
      <calculatedColumnFormula>Model!$BS7*CA7</calculatedColumnFormula>
    </tableColumn>
    <tableColumn id="89" xr3:uid="{41D8D98B-ACAE-4F80-947B-CADB61BBED8D}" uniqueName="89" name="BudgetedRevenue_09" queryTableFieldId="89" dataDxfId="33" dataCellStyle="Model Query Data">
      <calculatedColumnFormula>Model!$BS7*CB7</calculatedColumnFormula>
    </tableColumn>
    <tableColumn id="90" xr3:uid="{F68C5E87-8F35-4234-B963-F7B61089098E}" uniqueName="90" name="BudgetedRevenue_10" queryTableFieldId="90" dataDxfId="32" dataCellStyle="Model Query Data">
      <calculatedColumnFormula>Model!$BS7*CC7</calculatedColumnFormula>
    </tableColumn>
    <tableColumn id="91" xr3:uid="{FBD85027-E768-4F22-A3A4-8E5A98DF7542}" uniqueName="91" name="BudgetedRevenue_11" queryTableFieldId="91" dataDxfId="31" dataCellStyle="Model Query Data">
      <calculatedColumnFormula>Model!$BS7*CD7</calculatedColumnFormula>
    </tableColumn>
    <tableColumn id="92" xr3:uid="{98B00012-F767-4E24-B002-54E56A8422AE}" uniqueName="92" name="BudgetedRevenue_12" queryTableFieldId="92" dataDxfId="30" dataCellStyle="Model Query Data">
      <calculatedColumnFormula>Model!$BS7*CE7</calculatedColumnFormula>
    </tableColumn>
    <tableColumn id="93" xr3:uid="{3F4457BF-9D22-43DB-B930-13B6D29A5A83}" uniqueName="93" name="BudgetedCost_01" queryTableFieldId="93" dataDxfId="29" dataCellStyle="Model Query Data">
      <calculatedColumnFormula>Model!$BR7*BT7</calculatedColumnFormula>
    </tableColumn>
    <tableColumn id="94" xr3:uid="{41B490A0-6600-4712-A2F9-E75E3D3DE524}" uniqueName="94" name="BudgetedCost_02" queryTableFieldId="94" dataDxfId="28" dataCellStyle="Model Query Data">
      <calculatedColumnFormula>Model!$BR7*BU7</calculatedColumnFormula>
    </tableColumn>
    <tableColumn id="95" xr3:uid="{1C6ED457-3ACE-4A53-99C2-8D082D5CA663}" uniqueName="95" name="BudgetedCost_03" queryTableFieldId="95" dataDxfId="27" dataCellStyle="Model Query Data">
      <calculatedColumnFormula>Model!$BR7*BV7</calculatedColumnFormula>
    </tableColumn>
    <tableColumn id="96" xr3:uid="{7B71A1A3-6495-47E3-B3C4-775EAD4F5294}" uniqueName="96" name="BudgetedCost_04" queryTableFieldId="96" dataDxfId="26" dataCellStyle="Model Query Data">
      <calculatedColumnFormula>Model!$BR7*BW7</calculatedColumnFormula>
    </tableColumn>
    <tableColumn id="97" xr3:uid="{8FB099B6-380F-4656-9152-AECF5492D1CD}" uniqueName="97" name="BudgetedCost_05" queryTableFieldId="97" dataDxfId="25" dataCellStyle="Model Query Data">
      <calculatedColumnFormula>Model!$BR7*BX7</calculatedColumnFormula>
    </tableColumn>
    <tableColumn id="98" xr3:uid="{847227D1-37F5-4E45-9C4C-7C09F64395B0}" uniqueName="98" name="BudgetedCost_06" queryTableFieldId="98" dataDxfId="24" dataCellStyle="Model Query Data">
      <calculatedColumnFormula>Model!$BR7*BY7</calculatedColumnFormula>
    </tableColumn>
    <tableColumn id="99" xr3:uid="{5A8C6C65-0A1B-4592-AF1F-72957B7DAE8D}" uniqueName="99" name="BudgetedCost_07" queryTableFieldId="99" dataDxfId="23" dataCellStyle="Model Query Data">
      <calculatedColumnFormula>Model!$BR7*BZ7</calculatedColumnFormula>
    </tableColumn>
    <tableColumn id="100" xr3:uid="{0E65DC53-E3C9-4A08-8CFC-4E4008E43989}" uniqueName="100" name="BudgetedCost_08" queryTableFieldId="100" dataDxfId="22" dataCellStyle="Model Query Data">
      <calculatedColumnFormula>Model!$BR7*CA7</calculatedColumnFormula>
    </tableColumn>
    <tableColumn id="101" xr3:uid="{2376BF0F-CAF3-4A20-81B6-EAE3D9433E3C}" uniqueName="101" name="BudgetedCost_09" queryTableFieldId="101" dataDxfId="21" dataCellStyle="Model Query Data">
      <calculatedColumnFormula>Model!$BR7*CB7</calculatedColumnFormula>
    </tableColumn>
    <tableColumn id="102" xr3:uid="{1B48B95A-6458-4E56-867A-60DA9276D9A2}" uniqueName="102" name="BudgetedCost_10" queryTableFieldId="102" dataDxfId="20" dataCellStyle="Model Query Data">
      <calculatedColumnFormula>Model!$BR7*CC7</calculatedColumnFormula>
    </tableColumn>
    <tableColumn id="103" xr3:uid="{DADFD60C-6EE9-4FF4-8A9A-BB35C4FA1252}" uniqueName="103" name="BudgetedCost_11" queryTableFieldId="103" dataDxfId="19" dataCellStyle="Model Query Data">
      <calculatedColumnFormula>Model!$BR7*CD7</calculatedColumnFormula>
    </tableColumn>
    <tableColumn id="104" xr3:uid="{61BA04C1-F37D-40C1-A669-4CCB750E8BEB}" uniqueName="104" name="BudgetedCost_12" queryTableFieldId="104" dataDxfId="18" dataCellStyle="Model Query Data">
      <calculatedColumnFormula>Model!$BR7*CE7</calculatedColumnFormula>
    </tableColumn>
    <tableColumn id="105" xr3:uid="{1C13C33B-61A9-4B25-886E-A23F7B7DF38F}" uniqueName="105" name="Budgeted Revenue" queryTableFieldId="105" dataDxfId="17" dataCellStyle="Model Query Data">
      <calculatedColumnFormula>SUM(Model!$CF7:$CQ7)</calculatedColumnFormula>
    </tableColumn>
    <tableColumn id="106" xr3:uid="{4E8DE4B3-AF39-47CF-B2F8-F41BDD2B444F}" uniqueName="106" name="Budgeted COGS" queryTableFieldId="106" dataDxfId="16" dataCellStyle="Model Query Data">
      <calculatedColumnFormula>SUM(Model!$CR7:$DC7)</calculatedColumnFormula>
    </tableColumn>
    <tableColumn id="107" xr3:uid="{5FCC1ACB-958E-408D-AF35-1A4C6F7BDFAB}" uniqueName="107" name="MarginPct" queryTableFieldId="107" dataDxfId="15" dataCellStyle="Percent">
      <calculatedColumnFormula>IFERROR((Model!$DD7-Model!$DE7)/Model!$DD7,0)</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D1477A-DA75-4AB4-B9DD-FA16DF90BC12}" name="SQL_Export_Tab" displayName="SQL_Export_Tab" ref="B6:K13446" tableType="queryTable" totalsRowShown="0" headerRowDxfId="14">
  <autoFilter ref="B6:K13446" xr:uid="{04D1477A-DA75-4AB4-B9DD-FA16DF90BC12}"/>
  <tableColumns count="10">
    <tableColumn id="1" xr3:uid="{7EEB987E-FAA4-4BC4-849C-F8A24C0DF189}" uniqueName="1" name="year" queryTableFieldId="1" dataDxfId="13"/>
    <tableColumn id="2" xr3:uid="{25C507BD-C83F-4BD8-AECA-3CC9EC2A21E5}" uniqueName="2" name="month" queryTableFieldId="2" dataDxfId="12"/>
    <tableColumn id="3" xr3:uid="{E5B0A507-B9D3-4A5A-AD59-0E2B7A99DC65}" uniqueName="3" name="channel_id" queryTableFieldId="3"/>
    <tableColumn id="4" xr3:uid="{B3ED41E2-CF6E-4D4D-BC1F-3702E818ABE8}" uniqueName="4" name="collection" queryTableFieldId="4" dataDxfId="11"/>
    <tableColumn id="5" xr3:uid="{B364C39C-4CCC-4DCE-8D9C-51A6BC0FB3CF}" uniqueName="5" name="geo_id" queryTableFieldId="5"/>
    <tableColumn id="6" xr3:uid="{405FD634-1165-4CF7-9D62-678919880678}" uniqueName="6" name="budgeted_units" queryTableFieldId="6" dataDxfId="10" dataCellStyle="Comma"/>
    <tableColumn id="7" xr3:uid="{74B45922-DFAD-490B-BDC1-9FAE0A3DB940}" uniqueName="7" name="budgeted_price_chf" queryTableFieldId="7" dataDxfId="9" dataCellStyle="Comma"/>
    <tableColumn id="8" xr3:uid="{0422C9B0-2693-4A09-B1A9-6B77ED2F92C8}" uniqueName="8" name="budgeted_unit_cost_chf" queryTableFieldId="8" dataDxfId="8" dataCellStyle="Comma"/>
    <tableColumn id="9" xr3:uid="{4D4A4DCE-DA22-496E-82C3-6BBDA0E9EB50}" uniqueName="9" name="budgeted_revenue_chf" queryTableFieldId="9" dataDxfId="7" dataCellStyle="Comma"/>
    <tableColumn id="10" xr3:uid="{3A0D62B3-A223-4CAA-A80D-E347C550E4AC}" uniqueName="10" name="new_store_uplift_flag" queryTableField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1C4E5C2-52BF-4B11-A332-834A8F883A13}">
  <we:reference id="wa200010725" version="1.0.0.1" store="en-US" storeType="OMEX"/>
  <we:alternateReferences>
    <we:reference id="wa200010725" version="1.0.0.1" store="en-US" storeType="OMEX"/>
  </we:alternateReferences>
  <we:properties>
    <we:property name="claude.fileId" value="&quot;678e22cc-f88d-4e62-bb46-2cfb9294e72e&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25DED-03A2-4703-BA93-3136F07D2274}">
  <sheetPr>
    <tabColor theme="0"/>
  </sheetPr>
  <dimension ref="B2:M22"/>
  <sheetViews>
    <sheetView showGridLines="0" tabSelected="1" zoomScale="130" zoomScaleNormal="130" workbookViewId="0">
      <selection activeCell="B7" sqref="B7:M10"/>
    </sheetView>
  </sheetViews>
  <sheetFormatPr defaultRowHeight="15" x14ac:dyDescent="0.25"/>
  <cols>
    <col min="1" max="1" width="3.140625" customWidth="1"/>
    <col min="2" max="2" width="20.42578125" customWidth="1"/>
  </cols>
  <sheetData>
    <row r="2" spans="2:13" ht="21" x14ac:dyDescent="0.35">
      <c r="B2" s="48" t="s">
        <v>443</v>
      </c>
      <c r="C2" s="49"/>
      <c r="D2" s="49"/>
      <c r="E2" s="49"/>
      <c r="F2" s="49"/>
      <c r="G2" s="49"/>
      <c r="H2" s="49"/>
      <c r="I2" s="49"/>
      <c r="J2" s="49"/>
      <c r="K2" s="49"/>
      <c r="L2" s="49"/>
      <c r="M2" s="50"/>
    </row>
    <row r="4" spans="2:13" s="147" customFormat="1" ht="15" customHeight="1" x14ac:dyDescent="0.25">
      <c r="B4" s="155" t="s">
        <v>523</v>
      </c>
      <c r="C4" s="156"/>
      <c r="D4" s="156"/>
      <c r="E4" s="156"/>
      <c r="F4" s="156"/>
      <c r="G4" s="156"/>
      <c r="H4" s="156"/>
      <c r="I4" s="156"/>
      <c r="J4" s="156"/>
      <c r="K4" s="156"/>
      <c r="L4" s="156"/>
      <c r="M4" s="157"/>
    </row>
    <row r="5" spans="2:13" x14ac:dyDescent="0.25">
      <c r="B5" s="158"/>
      <c r="C5" s="159"/>
      <c r="D5" s="159"/>
      <c r="E5" s="159"/>
      <c r="F5" s="159"/>
      <c r="G5" s="159"/>
      <c r="H5" s="159"/>
      <c r="I5" s="159"/>
      <c r="J5" s="159"/>
      <c r="K5" s="159"/>
      <c r="L5" s="159"/>
      <c r="M5" s="160"/>
    </row>
    <row r="6" spans="2:13" ht="15" customHeight="1" x14ac:dyDescent="0.25">
      <c r="B6" s="154" t="s">
        <v>522</v>
      </c>
      <c r="C6" s="151"/>
      <c r="D6" s="151"/>
      <c r="E6" s="151"/>
      <c r="F6" s="73"/>
      <c r="G6" s="73"/>
      <c r="H6" s="73"/>
      <c r="I6" s="73"/>
      <c r="J6" s="73"/>
      <c r="K6" s="73"/>
      <c r="L6" s="73"/>
      <c r="M6" s="74"/>
    </row>
    <row r="7" spans="2:13" ht="15" customHeight="1" x14ac:dyDescent="0.25">
      <c r="B7" s="158" t="s">
        <v>516</v>
      </c>
      <c r="C7" s="159"/>
      <c r="D7" s="159"/>
      <c r="E7" s="159"/>
      <c r="F7" s="159"/>
      <c r="G7" s="159"/>
      <c r="H7" s="159"/>
      <c r="I7" s="159"/>
      <c r="J7" s="159"/>
      <c r="K7" s="159"/>
      <c r="L7" s="159"/>
      <c r="M7" s="160"/>
    </row>
    <row r="8" spans="2:13" x14ac:dyDescent="0.25">
      <c r="B8" s="158"/>
      <c r="C8" s="159"/>
      <c r="D8" s="159"/>
      <c r="E8" s="159"/>
      <c r="F8" s="159"/>
      <c r="G8" s="159"/>
      <c r="H8" s="159"/>
      <c r="I8" s="159"/>
      <c r="J8" s="159"/>
      <c r="K8" s="159"/>
      <c r="L8" s="159"/>
      <c r="M8" s="160"/>
    </row>
    <row r="9" spans="2:13" x14ac:dyDescent="0.25">
      <c r="B9" s="158"/>
      <c r="C9" s="159"/>
      <c r="D9" s="159"/>
      <c r="E9" s="159"/>
      <c r="F9" s="159"/>
      <c r="G9" s="159"/>
      <c r="H9" s="159"/>
      <c r="I9" s="159"/>
      <c r="J9" s="159"/>
      <c r="K9" s="159"/>
      <c r="L9" s="159"/>
      <c r="M9" s="160"/>
    </row>
    <row r="10" spans="2:13" x14ac:dyDescent="0.25">
      <c r="B10" s="158"/>
      <c r="C10" s="159"/>
      <c r="D10" s="159"/>
      <c r="E10" s="159"/>
      <c r="F10" s="159"/>
      <c r="G10" s="159"/>
      <c r="H10" s="159"/>
      <c r="I10" s="159"/>
      <c r="J10" s="159"/>
      <c r="K10" s="159"/>
      <c r="L10" s="159"/>
      <c r="M10" s="160"/>
    </row>
    <row r="11" spans="2:13" ht="15" customHeight="1" x14ac:dyDescent="0.25">
      <c r="B11" s="154" t="s">
        <v>521</v>
      </c>
      <c r="C11" s="151"/>
      <c r="D11" s="151"/>
      <c r="E11" s="151"/>
      <c r="F11" s="146"/>
      <c r="G11" s="146"/>
      <c r="H11" s="146"/>
      <c r="I11" s="146"/>
      <c r="J11" s="146"/>
      <c r="K11" s="146"/>
      <c r="L11" s="146"/>
      <c r="M11" s="148"/>
    </row>
    <row r="12" spans="2:13" ht="15" customHeight="1" x14ac:dyDescent="0.25">
      <c r="B12" s="152" t="s">
        <v>517</v>
      </c>
      <c r="C12" s="149" t="s">
        <v>525</v>
      </c>
      <c r="D12" s="149"/>
      <c r="E12" s="149"/>
      <c r="F12" s="149"/>
      <c r="G12" s="149"/>
      <c r="H12" s="149"/>
      <c r="I12" s="149"/>
      <c r="J12" s="149"/>
      <c r="K12" s="149"/>
      <c r="L12" s="149"/>
      <c r="M12" s="150"/>
    </row>
    <row r="13" spans="2:13" x14ac:dyDescent="0.25">
      <c r="B13" s="152"/>
      <c r="C13" s="149"/>
      <c r="D13" s="149"/>
      <c r="E13" s="149"/>
      <c r="F13" s="149"/>
      <c r="G13" s="149"/>
      <c r="H13" s="149"/>
      <c r="I13" s="149"/>
      <c r="J13" s="149"/>
      <c r="K13" s="149"/>
      <c r="L13" s="149"/>
      <c r="M13" s="150"/>
    </row>
    <row r="14" spans="2:13" x14ac:dyDescent="0.25">
      <c r="B14" s="152"/>
      <c r="C14" s="149"/>
      <c r="D14" s="149"/>
      <c r="E14" s="149"/>
      <c r="F14" s="149"/>
      <c r="G14" s="149"/>
      <c r="H14" s="149"/>
      <c r="I14" s="149"/>
      <c r="J14" s="149"/>
      <c r="K14" s="149"/>
      <c r="L14" s="149"/>
      <c r="M14" s="150"/>
    </row>
    <row r="15" spans="2:13" x14ac:dyDescent="0.25">
      <c r="B15" s="152" t="s">
        <v>518</v>
      </c>
      <c r="C15" s="149" t="s">
        <v>526</v>
      </c>
      <c r="D15" s="149"/>
      <c r="E15" s="149"/>
      <c r="F15" s="149"/>
      <c r="G15" s="149"/>
      <c r="H15" s="149"/>
      <c r="I15" s="149"/>
      <c r="J15" s="149"/>
      <c r="K15" s="149"/>
      <c r="L15" s="149"/>
      <c r="M15" s="150"/>
    </row>
    <row r="16" spans="2:13" x14ac:dyDescent="0.25">
      <c r="B16" s="152"/>
      <c r="C16" s="149"/>
      <c r="D16" s="149"/>
      <c r="E16" s="149"/>
      <c r="F16" s="149"/>
      <c r="G16" s="149"/>
      <c r="H16" s="149"/>
      <c r="I16" s="149"/>
      <c r="J16" s="149"/>
      <c r="K16" s="149"/>
      <c r="L16" s="149"/>
      <c r="M16" s="150"/>
    </row>
    <row r="17" spans="2:13" x14ac:dyDescent="0.25">
      <c r="B17" s="152"/>
      <c r="C17" s="149"/>
      <c r="D17" s="149"/>
      <c r="E17" s="149"/>
      <c r="F17" s="149"/>
      <c r="G17" s="149"/>
      <c r="H17" s="149"/>
      <c r="I17" s="149"/>
      <c r="J17" s="149"/>
      <c r="K17" s="149"/>
      <c r="L17" s="149"/>
      <c r="M17" s="150"/>
    </row>
    <row r="18" spans="2:13" ht="15" customHeight="1" x14ac:dyDescent="0.25">
      <c r="B18" s="153" t="s">
        <v>519</v>
      </c>
      <c r="C18" s="149" t="s">
        <v>527</v>
      </c>
      <c r="D18" s="149"/>
      <c r="E18" s="149"/>
      <c r="F18" s="149"/>
      <c r="G18" s="149"/>
      <c r="H18" s="149"/>
      <c r="I18" s="149"/>
      <c r="J18" s="149"/>
      <c r="K18" s="149"/>
      <c r="L18" s="149"/>
      <c r="M18" s="150"/>
    </row>
    <row r="19" spans="2:13" x14ac:dyDescent="0.25">
      <c r="B19" s="153" t="s">
        <v>520</v>
      </c>
      <c r="C19" s="149" t="s">
        <v>528</v>
      </c>
      <c r="D19" s="149"/>
      <c r="E19" s="149"/>
      <c r="F19" s="149"/>
      <c r="G19" s="149"/>
      <c r="H19" s="149"/>
      <c r="I19" s="149"/>
      <c r="J19" s="149"/>
      <c r="K19" s="149"/>
      <c r="L19" s="149"/>
      <c r="M19" s="150"/>
    </row>
    <row r="20" spans="2:13" x14ac:dyDescent="0.25">
      <c r="B20" s="152" t="s">
        <v>524</v>
      </c>
      <c r="C20" s="149" t="s">
        <v>529</v>
      </c>
      <c r="D20" s="149"/>
      <c r="E20" s="149"/>
      <c r="F20" s="149"/>
      <c r="G20" s="149"/>
      <c r="H20" s="149"/>
      <c r="I20" s="149"/>
      <c r="J20" s="149"/>
      <c r="K20" s="149"/>
      <c r="L20" s="149"/>
      <c r="M20" s="150"/>
    </row>
    <row r="21" spans="2:13" x14ac:dyDescent="0.25">
      <c r="B21" s="152"/>
      <c r="C21" s="149"/>
      <c r="D21" s="149"/>
      <c r="E21" s="149"/>
      <c r="F21" s="149"/>
      <c r="G21" s="149"/>
      <c r="H21" s="149"/>
      <c r="I21" s="149"/>
      <c r="J21" s="149"/>
      <c r="K21" s="149"/>
      <c r="L21" s="149"/>
      <c r="M21" s="150"/>
    </row>
    <row r="22" spans="2:13" x14ac:dyDescent="0.25">
      <c r="B22" s="163"/>
      <c r="C22" s="161"/>
      <c r="D22" s="161"/>
      <c r="E22" s="161"/>
      <c r="F22" s="161"/>
      <c r="G22" s="161"/>
      <c r="H22" s="161"/>
      <c r="I22" s="161"/>
      <c r="J22" s="161"/>
      <c r="K22" s="161"/>
      <c r="L22" s="161"/>
      <c r="M22" s="162"/>
    </row>
  </sheetData>
  <mergeCells count="10">
    <mergeCell ref="C18:M18"/>
    <mergeCell ref="C20:M22"/>
    <mergeCell ref="B20:B22"/>
    <mergeCell ref="C19:M19"/>
    <mergeCell ref="B4:M5"/>
    <mergeCell ref="B7:M10"/>
    <mergeCell ref="C12:M14"/>
    <mergeCell ref="B12:B14"/>
    <mergeCell ref="C15:M17"/>
    <mergeCell ref="B15:B17"/>
  </mergeCells>
  <hyperlinks>
    <hyperlink ref="B12:B14" location="Inputs!A1" display="Inputs" xr:uid="{9FF7BE5A-8B9C-4DDE-B817-1AB8A688B22B}"/>
    <hyperlink ref="B15:B17" location="Model!A1" display="Model" xr:uid="{FC94CC07-5657-41D2-B81E-75BBA09D5A1B}"/>
    <hyperlink ref="B18" location="'Income Statement'!A1" display="Income Statement" xr:uid="{511AB6A4-B815-4E4A-8AC7-F1611B4A6203}"/>
    <hyperlink ref="B19" location="Summary!A1" display="Summary" xr:uid="{1AD35594-C586-4804-85E8-EF128150C56A}"/>
    <hyperlink ref="B20:B22" location="'Budget Export'!A1" display="Budget Export" xr:uid="{39113728-9831-440D-BC2E-A240925D512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33A39-852D-41EC-820A-9241D4F62876}">
  <sheetPr>
    <tabColor rgb="FF002060"/>
  </sheetPr>
  <dimension ref="B2:V42"/>
  <sheetViews>
    <sheetView showGridLines="0" zoomScaleNormal="100" workbookViewId="0">
      <selection activeCell="D2" sqref="D2:J2"/>
    </sheetView>
  </sheetViews>
  <sheetFormatPr defaultRowHeight="15" x14ac:dyDescent="0.25"/>
  <cols>
    <col min="1" max="1" width="3.140625" style="109" customWidth="1"/>
    <col min="2" max="2" width="35.85546875" style="108" customWidth="1"/>
    <col min="3" max="3" width="3.140625" style="109" customWidth="1"/>
    <col min="4" max="4" width="19" style="110" customWidth="1"/>
    <col min="5" max="5" width="22.140625" style="109" bestFit="1" customWidth="1"/>
    <col min="6" max="6" width="9.5703125" style="127" bestFit="1" customWidth="1"/>
    <col min="7" max="7" width="10.42578125" style="128" bestFit="1" customWidth="1"/>
    <col min="8" max="8" width="4.140625" style="109" customWidth="1"/>
    <col min="9" max="10" width="9.5703125" style="109" bestFit="1" customWidth="1"/>
    <col min="11" max="11" width="3.140625" style="109" customWidth="1"/>
    <col min="12" max="12" width="36.85546875" style="108" customWidth="1"/>
    <col min="13" max="13" width="3.140625" style="109" customWidth="1"/>
    <col min="14" max="14" width="25.5703125" style="109" customWidth="1"/>
    <col min="15" max="15" width="14.28515625" style="109" bestFit="1" customWidth="1"/>
    <col min="16" max="16" width="9.5703125" style="109" bestFit="1" customWidth="1"/>
    <col min="17" max="17" width="9.140625" style="109"/>
    <col min="18" max="18" width="3.140625" style="109" customWidth="1"/>
    <col min="19" max="20" width="9.5703125" style="109" bestFit="1" customWidth="1"/>
    <col min="21" max="21" width="3.140625" style="109" customWidth="1"/>
    <col min="22" max="22" width="36.85546875" style="108" customWidth="1"/>
    <col min="23" max="16384" width="9.140625" style="109"/>
  </cols>
  <sheetData>
    <row r="2" spans="2:20" ht="89.25" customHeight="1" x14ac:dyDescent="1.05">
      <c r="B2" s="145" t="str">
        <f>IF(E5='Income Statement'!D8,"","INPUTS CHANGED - REFRESH PIVOT TABLE")</f>
        <v/>
      </c>
      <c r="D2" s="135" t="s">
        <v>510</v>
      </c>
      <c r="E2" s="135"/>
      <c r="F2" s="135"/>
      <c r="G2" s="135"/>
      <c r="H2" s="135"/>
      <c r="I2" s="135"/>
      <c r="J2" s="135"/>
      <c r="N2" s="135" t="s">
        <v>508</v>
      </c>
      <c r="O2" s="135"/>
      <c r="P2" s="135"/>
      <c r="Q2" s="135"/>
      <c r="R2" s="135"/>
      <c r="S2" s="135"/>
      <c r="T2" s="135"/>
    </row>
    <row r="4" spans="2:20" x14ac:dyDescent="0.25">
      <c r="E4" s="111" t="s">
        <v>372</v>
      </c>
      <c r="F4" s="112" t="s">
        <v>511</v>
      </c>
      <c r="G4" s="112" t="s">
        <v>512</v>
      </c>
      <c r="I4" s="112" t="s">
        <v>513</v>
      </c>
      <c r="J4" s="112" t="s">
        <v>514</v>
      </c>
      <c r="N4" s="110"/>
      <c r="O4" s="111" t="s">
        <v>372</v>
      </c>
      <c r="P4" s="112" t="s">
        <v>511</v>
      </c>
      <c r="Q4" s="112" t="s">
        <v>512</v>
      </c>
      <c r="S4" s="112" t="s">
        <v>513</v>
      </c>
      <c r="T4" s="112" t="s">
        <v>514</v>
      </c>
    </row>
    <row r="5" spans="2:20" ht="15" customHeight="1" x14ac:dyDescent="0.3">
      <c r="D5" s="136" t="s">
        <v>515</v>
      </c>
      <c r="E5" s="138">
        <f>_xlfn.XLOOKUP($D5,Pivot!$A:$A,Pivot!H:H)</f>
        <v>1044312160.3028014</v>
      </c>
      <c r="F5" s="140">
        <f>IFERROR(_xlfn.XLOOKUP($D5,Pivot!$A:$A,Pivot!M:M,0),0)</f>
        <v>9.6060053360908837E-2</v>
      </c>
      <c r="G5" s="140" t="str">
        <f>IFERROR(_xlfn.XLOOKUP($D5,Pivot!$A:$A,Pivot!N:N,0),0)</f>
        <v>71 bpts</v>
      </c>
      <c r="H5" s="113"/>
      <c r="I5" s="140">
        <f>IFERROR(_xlfn.XLOOKUP($D5,Pivot!$A:$A,Pivot!O:O,0),0)</f>
        <v>1</v>
      </c>
      <c r="J5" s="142">
        <f>IFERROR(_xlfn.XLOOKUP($D5,Pivot!$A:$A,Pivot!P:P,0),0)</f>
        <v>1</v>
      </c>
      <c r="N5" s="114" t="str">
        <f>IFERROR(Pivot!B37,"")</f>
        <v>EMEA</v>
      </c>
      <c r="O5" s="115">
        <f>IFERROR(_xlfn.XLOOKUP($N5,Pivot!$B:$B,Pivot!H:H,0),0)</f>
        <v>494862858.84804034</v>
      </c>
      <c r="P5" s="116">
        <f>IFERROR(_xlfn.XLOOKUP($N5,Pivot!$B:$B,Pivot!M:M,0),0)</f>
        <v>9.1014935716200673E-2</v>
      </c>
      <c r="Q5" s="116" t="str">
        <f>IFERROR(_xlfn.XLOOKUP($N5,Pivot!$B:$B,Pivot!N:N,0),0)</f>
        <v>55 bpts</v>
      </c>
      <c r="R5" s="117"/>
      <c r="S5" s="118">
        <f>IFERROR(_xlfn.XLOOKUP($N5,Pivot!$B:$B,Pivot!O:O,0),0)</f>
        <v>0.47605614835736559</v>
      </c>
      <c r="T5" s="119">
        <f>IFERROR(_xlfn.XLOOKUP($N5,Pivot!$B:$B,Pivot!P:P,0),0)</f>
        <v>0.47386488222501727</v>
      </c>
    </row>
    <row r="6" spans="2:20" ht="15" customHeight="1" x14ac:dyDescent="0.3">
      <c r="D6" s="137"/>
      <c r="E6" s="139"/>
      <c r="F6" s="141"/>
      <c r="G6" s="141"/>
      <c r="H6" s="120"/>
      <c r="I6" s="141"/>
      <c r="J6" s="143"/>
      <c r="N6" s="121" t="str">
        <f>IFERROR(Pivot!B38,"")</f>
        <v>APAC</v>
      </c>
      <c r="O6" s="122">
        <f>IFERROR(_xlfn.XLOOKUP($N6,Pivot!$B:$B,Pivot!H:H,0),0)</f>
        <v>309785297.76545054</v>
      </c>
      <c r="P6" s="123">
        <f>IFERROR(_xlfn.XLOOKUP($N6,Pivot!$B:$B,Pivot!M:M,0),0)</f>
        <v>0.10007616877476</v>
      </c>
      <c r="Q6" s="123" t="str">
        <f>IFERROR(_xlfn.XLOOKUP($N6,Pivot!$B:$B,Pivot!N:N,0),0)</f>
        <v>90 bpts</v>
      </c>
      <c r="R6" s="124"/>
      <c r="S6" s="125">
        <f>IFERROR(_xlfn.XLOOKUP($N6,Pivot!$B:$B,Pivot!O:O,0),0)</f>
        <v>0.29555755199188211</v>
      </c>
      <c r="T6" s="126">
        <f>IFERROR(_xlfn.XLOOKUP($N6,Pivot!$B:$B,Pivot!P:P,0),0)</f>
        <v>0.29664051568223371</v>
      </c>
    </row>
    <row r="7" spans="2:20" x14ac:dyDescent="0.25">
      <c r="N7" s="121" t="str">
        <f>IFERROR(Pivot!B39,"")</f>
        <v>NA</v>
      </c>
      <c r="O7" s="122">
        <f>IFERROR(_xlfn.XLOOKUP($N7,Pivot!$B:$B,Pivot!H:H,0),0)</f>
        <v>168425587.56394356</v>
      </c>
      <c r="P7" s="123">
        <f>IFERROR(_xlfn.XLOOKUP($N7,Pivot!$B:$B,Pivot!M:M,0),0)</f>
        <v>8.7231976563471036E-2</v>
      </c>
      <c r="Q7" s="123" t="str">
        <f>IFERROR(_xlfn.XLOOKUP($N7,Pivot!$B:$B,Pivot!N:N,0),0)</f>
        <v>56 bpts</v>
      </c>
      <c r="R7" s="124"/>
      <c r="S7" s="125">
        <f>IFERROR(_xlfn.XLOOKUP($N7,Pivot!$B:$B,Pivot!O:O,0),0)</f>
        <v>0.1625885166799973</v>
      </c>
      <c r="T7" s="126">
        <f>IFERROR(_xlfn.XLOOKUP($N7,Pivot!$B:$B,Pivot!P:P,0),0)</f>
        <v>0.16127896807704323</v>
      </c>
    </row>
    <row r="8" spans="2:20" x14ac:dyDescent="0.25">
      <c r="E8" s="111" t="s">
        <v>372</v>
      </c>
      <c r="F8" s="112" t="s">
        <v>511</v>
      </c>
      <c r="G8" s="112" t="s">
        <v>512</v>
      </c>
      <c r="I8" s="112" t="s">
        <v>513</v>
      </c>
      <c r="J8" s="112" t="s">
        <v>514</v>
      </c>
      <c r="N8" s="129" t="str">
        <f>IFERROR(Pivot!B40,"")</f>
        <v>LATAM</v>
      </c>
      <c r="O8" s="130">
        <f>IFERROR(_xlfn.XLOOKUP($N8,Pivot!$B:$B,Pivot!H:H,0),0)</f>
        <v>71238416.125368863</v>
      </c>
      <c r="P8" s="131">
        <f>IFERROR(_xlfn.XLOOKUP($N8,Pivot!$B:$B,Pivot!M:M,0),0)</f>
        <v>0.13633663755108794</v>
      </c>
      <c r="Q8" s="131" t="str">
        <f>IFERROR(_xlfn.XLOOKUP($N8,Pivot!$B:$B,Pivot!N:N,0),0)</f>
        <v>143 bpts</v>
      </c>
      <c r="R8" s="132"/>
      <c r="S8" s="133">
        <f>IFERROR(_xlfn.XLOOKUP($N8,Pivot!$B:$B,Pivot!O:O,0),0)</f>
        <v>6.5797782970755642E-2</v>
      </c>
      <c r="T8" s="134">
        <f>IFERROR(_xlfn.XLOOKUP($N8,Pivot!$B:$B,Pivot!P:P,0),0)</f>
        <v>6.8215634015707599E-2</v>
      </c>
    </row>
    <row r="9" spans="2:20" x14ac:dyDescent="0.25">
      <c r="D9" s="114" t="s">
        <v>371</v>
      </c>
      <c r="E9" s="115">
        <f>IFERROR(_xlfn.XLOOKUP($D9,Pivot!$B:$B,Pivot!H:H,0),0)</f>
        <v>774479269.21227431</v>
      </c>
      <c r="F9" s="116">
        <f>IFERROR(_xlfn.XLOOKUP($D9,Pivot!$B:$B,Pivot!M:M,0),0)</f>
        <v>6.7665178060937414E-2</v>
      </c>
      <c r="G9" s="116" t="str">
        <f>IFERROR(_xlfn.XLOOKUP($D9,Pivot!$B:$B,Pivot!N:N,0),0)</f>
        <v>54 bpts</v>
      </c>
      <c r="H9" s="117"/>
      <c r="I9" s="118">
        <f>IFERROR(_xlfn.XLOOKUP($D9,Pivot!$B:$B,Pivot!O:O,0),0)</f>
        <v>0.76134015062385851</v>
      </c>
      <c r="J9" s="119">
        <f>IFERROR(_xlfn.XLOOKUP($D9,Pivot!$B:$B,Pivot!P:P,0),0)</f>
        <v>0.74161663404140743</v>
      </c>
    </row>
    <row r="10" spans="2:20" x14ac:dyDescent="0.25">
      <c r="D10" s="129" t="s">
        <v>370</v>
      </c>
      <c r="E10" s="130">
        <f>IFERROR(_xlfn.XLOOKUP($D10,Pivot!$B:$B,Pivot!H:H,0),0)</f>
        <v>269832891.09052789</v>
      </c>
      <c r="F10" s="131">
        <f>IFERROR(_xlfn.XLOOKUP($D10,Pivot!$B:$B,Pivot!M:M,0),0)</f>
        <v>0.18664151770998649</v>
      </c>
      <c r="G10" s="131" t="str">
        <f>IFERROR(_xlfn.XLOOKUP($D10,Pivot!$B:$B,Pivot!N:N,0),0)</f>
        <v>25 bpts</v>
      </c>
      <c r="H10" s="132"/>
      <c r="I10" s="133">
        <f>IFERROR(_xlfn.XLOOKUP($D10,Pivot!$B:$B,Pivot!O:O,0),0)</f>
        <v>0.23865984937614632</v>
      </c>
      <c r="J10" s="134">
        <f>IFERROR(_xlfn.XLOOKUP($D10,Pivot!$B:$B,Pivot!P:P,0),0)</f>
        <v>0.25838336595859329</v>
      </c>
      <c r="N10" s="110"/>
      <c r="O10" s="111" t="s">
        <v>372</v>
      </c>
      <c r="P10" s="112" t="s">
        <v>511</v>
      </c>
      <c r="Q10" s="112" t="s">
        <v>512</v>
      </c>
      <c r="S10" s="112" t="s">
        <v>513</v>
      </c>
      <c r="T10" s="112" t="s">
        <v>514</v>
      </c>
    </row>
    <row r="11" spans="2:20" x14ac:dyDescent="0.25">
      <c r="N11" s="114" t="str">
        <f>IFERROR(Pivot!B46,"")</f>
        <v>United States</v>
      </c>
      <c r="O11" s="115">
        <f>IFERROR(_xlfn.XLOOKUP($N11,Pivot!$B:$B,Pivot!H:H,0),0)</f>
        <v>92133695.647566766</v>
      </c>
      <c r="P11" s="116">
        <f>IFERROR(_xlfn.XLOOKUP($N11,Pivot!$B:$B,Pivot!M:M,0),0)</f>
        <v>8.7832939670633658E-2</v>
      </c>
      <c r="Q11" s="116" t="str">
        <f>IFERROR(_xlfn.XLOOKUP($N11,Pivot!$B:$B,Pivot!N:N,0),0)</f>
        <v>55 bpts</v>
      </c>
      <c r="R11" s="117"/>
      <c r="S11" s="118">
        <f>IFERROR(_xlfn.XLOOKUP($N11,Pivot!$B:$B,Pivot!O:O,0),0)</f>
        <v>8.8891513655271912E-2</v>
      </c>
      <c r="T11" s="119">
        <f>IFERROR(_xlfn.XLOOKUP($N11,Pivot!$B:$B,Pivot!P:P,0),0)</f>
        <v>8.8224286903690108E-2</v>
      </c>
    </row>
    <row r="12" spans="2:20" x14ac:dyDescent="0.25">
      <c r="E12" s="111" t="s">
        <v>372</v>
      </c>
      <c r="F12" s="112" t="s">
        <v>511</v>
      </c>
      <c r="G12" s="112" t="s">
        <v>512</v>
      </c>
      <c r="I12" s="112" t="s">
        <v>513</v>
      </c>
      <c r="J12" s="112" t="s">
        <v>514</v>
      </c>
      <c r="N12" s="121" t="str">
        <f>IFERROR(Pivot!B47,"")</f>
        <v>Switzerland</v>
      </c>
      <c r="O12" s="122">
        <f>IFERROR(_xlfn.XLOOKUP($N12,Pivot!$B:$B,Pivot!H:H,0),0)</f>
        <v>79478848.474982068</v>
      </c>
      <c r="P12" s="123">
        <f>IFERROR(_xlfn.XLOOKUP($N12,Pivot!$B:$B,Pivot!M:M,0),0)</f>
        <v>9.2765755105629566E-2</v>
      </c>
      <c r="Q12" s="123" t="str">
        <f>IFERROR(_xlfn.XLOOKUP($N12,Pivot!$B:$B,Pivot!N:N,0),0)</f>
        <v>55 bpts</v>
      </c>
      <c r="R12" s="124"/>
      <c r="S12" s="125">
        <f>IFERROR(_xlfn.XLOOKUP($N12,Pivot!$B:$B,Pivot!O:O,0),0)</f>
        <v>7.6335842702919432E-2</v>
      </c>
      <c r="T12" s="126">
        <f>IFERROR(_xlfn.XLOOKUP($N12,Pivot!$B:$B,Pivot!P:P,0),0)</f>
        <v>7.6106409075938505E-2</v>
      </c>
    </row>
    <row r="13" spans="2:20" x14ac:dyDescent="0.25">
      <c r="D13" s="114" t="s">
        <v>506</v>
      </c>
      <c r="E13" s="115">
        <f>IFERROR(_xlfn.XLOOKUP($D13,Pivot!$B:$B,Pivot!H:H,0),0)</f>
        <v>764679975.27708793</v>
      </c>
      <c r="F13" s="116">
        <f>IFERROR(_xlfn.XLOOKUP($D13,Pivot!$B:$B,Pivot!M:M,0),0)</f>
        <v>0.10122783503876454</v>
      </c>
      <c r="G13" s="116" t="str">
        <f>IFERROR(_xlfn.XLOOKUP($D13,Pivot!$B:$B,Pivot!N:N,0),0)</f>
        <v>74 bpts</v>
      </c>
      <c r="H13" s="117"/>
      <c r="I13" s="118">
        <f>IFERROR(_xlfn.XLOOKUP($D13,Pivot!$B:$B,Pivot!O:O,0),0)</f>
        <v>0.72879695927749144</v>
      </c>
      <c r="J13" s="119">
        <f>IFERROR(_xlfn.XLOOKUP($D13,Pivot!$B:$B,Pivot!P:P,0),0)</f>
        <v>0.73223314287115715</v>
      </c>
      <c r="N13" s="121" t="str">
        <f>IFERROR(Pivot!B48,"")</f>
        <v>United Kingdom</v>
      </c>
      <c r="O13" s="122">
        <f>IFERROR(_xlfn.XLOOKUP($N13,Pivot!$B:$B,Pivot!H:H,0),0)</f>
        <v>79547549.060264304</v>
      </c>
      <c r="P13" s="123">
        <f>IFERROR(_xlfn.XLOOKUP($N13,Pivot!$B:$B,Pivot!M:M,0),0)</f>
        <v>9.6283285617269954E-2</v>
      </c>
      <c r="Q13" s="123" t="str">
        <f>IFERROR(_xlfn.XLOOKUP($N13,Pivot!$B:$B,Pivot!N:N,0),0)</f>
        <v>55 bpts</v>
      </c>
      <c r="R13" s="124"/>
      <c r="S13" s="125">
        <f>IFERROR(_xlfn.XLOOKUP($N13,Pivot!$B:$B,Pivot!O:O,0),0)</f>
        <v>7.6156683891755811E-2</v>
      </c>
      <c r="T13" s="126">
        <f>IFERROR(_xlfn.XLOOKUP($N13,Pivot!$B:$B,Pivot!P:P,0),0)</f>
        <v>7.6172194564122719E-2</v>
      </c>
    </row>
    <row r="14" spans="2:20" x14ac:dyDescent="0.25">
      <c r="D14" s="129" t="s">
        <v>505</v>
      </c>
      <c r="E14" s="130">
        <f>IFERROR(_xlfn.XLOOKUP($D14,Pivot!$B:$B,Pivot!H:H,0),0)</f>
        <v>279632185.02571523</v>
      </c>
      <c r="F14" s="131">
        <f>IFERROR(_xlfn.XLOOKUP($D14,Pivot!$B:$B,Pivot!M:M,0),0)</f>
        <v>8.217280651076786E-2</v>
      </c>
      <c r="G14" s="131" t="str">
        <f>IFERROR(_xlfn.XLOOKUP($D14,Pivot!$B:$B,Pivot!N:N,0),0)</f>
        <v>61 bpts</v>
      </c>
      <c r="H14" s="132"/>
      <c r="I14" s="133">
        <f>IFERROR(_xlfn.XLOOKUP($D14,Pivot!$B:$B,Pivot!O:O,0),0)</f>
        <v>0.27120304072250212</v>
      </c>
      <c r="J14" s="134">
        <f>IFERROR(_xlfn.XLOOKUP($D14,Pivot!$B:$B,Pivot!P:P,0),0)</f>
        <v>0.26776685712884457</v>
      </c>
      <c r="N14" s="121" t="str">
        <f>IFERROR(Pivot!B49,"")</f>
        <v>Germany</v>
      </c>
      <c r="O14" s="122">
        <f>IFERROR(_xlfn.XLOOKUP($N14,Pivot!$B:$B,Pivot!H:H,0),0)</f>
        <v>75904893.890658364</v>
      </c>
      <c r="P14" s="123">
        <f>IFERROR(_xlfn.XLOOKUP($N14,Pivot!$B:$B,Pivot!M:M,0),0)</f>
        <v>9.6069508966452943E-2</v>
      </c>
      <c r="Q14" s="123" t="str">
        <f>IFERROR(_xlfn.XLOOKUP($N14,Pivot!$B:$B,Pivot!N:N,0),0)</f>
        <v>59 bpts</v>
      </c>
      <c r="R14" s="124"/>
      <c r="S14" s="125">
        <f>IFERROR(_xlfn.XLOOKUP($N14,Pivot!$B:$B,Pivot!O:O,0),0)</f>
        <v>7.2683477179867909E-2</v>
      </c>
      <c r="T14" s="126">
        <f>IFERROR(_xlfn.XLOOKUP($N14,Pivot!$B:$B,Pivot!P:P,0),0)</f>
        <v>7.2684104213293382E-2</v>
      </c>
    </row>
    <row r="15" spans="2:20" x14ac:dyDescent="0.25">
      <c r="N15" s="121" t="str">
        <f>IFERROR(Pivot!B50,"")</f>
        <v>Japan</v>
      </c>
      <c r="O15" s="122">
        <f>IFERROR(_xlfn.XLOOKUP($N15,Pivot!$B:$B,Pivot!H:H,0),0)</f>
        <v>74351401.621085733</v>
      </c>
      <c r="P15" s="123">
        <f>IFERROR(_xlfn.XLOOKUP($N15,Pivot!$B:$B,Pivot!M:M,0),0)</f>
        <v>8.6274869101748974E-2</v>
      </c>
      <c r="Q15" s="123" t="str">
        <f>IFERROR(_xlfn.XLOOKUP($N15,Pivot!$B:$B,Pivot!N:N,0),0)</f>
        <v>64 bpts</v>
      </c>
      <c r="R15" s="124"/>
      <c r="S15" s="125">
        <f>IFERROR(_xlfn.XLOOKUP($N15,Pivot!$B:$B,Pivot!O:O,0),0)</f>
        <v>7.1837869253931E-2</v>
      </c>
      <c r="T15" s="126">
        <f>IFERROR(_xlfn.XLOOKUP($N15,Pivot!$B:$B,Pivot!P:P,0),0)</f>
        <v>7.1196529588937588E-2</v>
      </c>
    </row>
    <row r="16" spans="2:20" x14ac:dyDescent="0.25">
      <c r="E16" s="111" t="s">
        <v>372</v>
      </c>
      <c r="F16" s="112" t="s">
        <v>511</v>
      </c>
      <c r="G16" s="112" t="s">
        <v>512</v>
      </c>
      <c r="I16" s="112" t="s">
        <v>513</v>
      </c>
      <c r="J16" s="112" t="s">
        <v>514</v>
      </c>
      <c r="N16" s="121" t="str">
        <f>IFERROR(Pivot!B51,"")</f>
        <v>France</v>
      </c>
      <c r="O16" s="122">
        <f>IFERROR(_xlfn.XLOOKUP($N16,Pivot!$B:$B,Pivot!H:H,0),0)</f>
        <v>71167772.181330279</v>
      </c>
      <c r="P16" s="123">
        <f>IFERROR(_xlfn.XLOOKUP($N16,Pivot!$B:$B,Pivot!M:M,0),0)</f>
        <v>8.60849724383419E-2</v>
      </c>
      <c r="Q16" s="123" t="str">
        <f>IFERROR(_xlfn.XLOOKUP($N16,Pivot!$B:$B,Pivot!N:N,0),0)</f>
        <v>54 bpts</v>
      </c>
      <c r="R16" s="124"/>
      <c r="S16" s="125">
        <f>IFERROR(_xlfn.XLOOKUP($N16,Pivot!$B:$B,Pivot!O:O,0),0)</f>
        <v>6.8773888648506656E-2</v>
      </c>
      <c r="T16" s="126">
        <f>IFERROR(_xlfn.XLOOKUP($N16,Pivot!$B:$B,Pivot!P:P,0),0)</f>
        <v>6.8147987629192192E-2</v>
      </c>
    </row>
    <row r="17" spans="4:20" x14ac:dyDescent="0.25">
      <c r="D17" s="114" t="str">
        <f>IFERROR(Pivot!B22,"")</f>
        <v>Atelier</v>
      </c>
      <c r="E17" s="115">
        <f>IFERROR(_xlfn.XLOOKUP($D17,Pivot!$B:$B,Pivot!H:H,0),0)</f>
        <v>188256741.1172621</v>
      </c>
      <c r="F17" s="116">
        <f>IFERROR(_xlfn.XLOOKUP($D17,Pivot!$B:$B,Pivot!M:M,0),0)</f>
        <v>9.7934948415358436E-2</v>
      </c>
      <c r="G17" s="116" t="str">
        <f>IFERROR(_xlfn.XLOOKUP($D17,Pivot!$B:$B,Pivot!N:N,0),0)</f>
        <v>67 bpts</v>
      </c>
      <c r="H17" s="117"/>
      <c r="I17" s="118">
        <f>IFERROR(_xlfn.XLOOKUP($D17,Pivot!$B:$B,Pivot!O:O,0),0)</f>
        <v>0.17996081108028705</v>
      </c>
      <c r="J17" s="119">
        <f>IFERROR(_xlfn.XLOOKUP($D17,Pivot!$B:$B,Pivot!P:P,0),0)</f>
        <v>0.18026864789420483</v>
      </c>
      <c r="N17" s="121" t="str">
        <f>IFERROR(Pivot!B52,"")</f>
        <v>China</v>
      </c>
      <c r="O17" s="122">
        <f>IFERROR(_xlfn.XLOOKUP($N17,Pivot!$B:$B,Pivot!H:H,0),0)</f>
        <v>68853049.22134544</v>
      </c>
      <c r="P17" s="123">
        <f>IFERROR(_xlfn.XLOOKUP($N17,Pivot!$B:$B,Pivot!M:M,0),0)</f>
        <v>0.12458860950872652</v>
      </c>
      <c r="Q17" s="123" t="str">
        <f>IFERROR(_xlfn.XLOOKUP($N17,Pivot!$B:$B,Pivot!N:N,0),0)</f>
        <v>151 bpts</v>
      </c>
      <c r="R17" s="124"/>
      <c r="S17" s="125">
        <f>IFERROR(_xlfn.XLOOKUP($N17,Pivot!$B:$B,Pivot!O:O,0),0)</f>
        <v>6.4258933383064015E-2</v>
      </c>
      <c r="T17" s="126">
        <f>IFERROR(_xlfn.XLOOKUP($N17,Pivot!$B:$B,Pivot!P:P,0),0)</f>
        <v>6.5931482787082829E-2</v>
      </c>
    </row>
    <row r="18" spans="4:20" x14ac:dyDescent="0.25">
      <c r="D18" s="121" t="str">
        <f>IFERROR(Pivot!B23,"")</f>
        <v>Grand Complication</v>
      </c>
      <c r="E18" s="122">
        <f>IFERROR(_xlfn.XLOOKUP($D18,Pivot!$B:$B,Pivot!H:H,0),0)</f>
        <v>169835482.75855571</v>
      </c>
      <c r="F18" s="123">
        <f>IFERROR(_xlfn.XLOOKUP($D18,Pivot!$B:$B,Pivot!M:M,0),0)</f>
        <v>9.5573066913333005E-2</v>
      </c>
      <c r="G18" s="123" t="str">
        <f>IFERROR(_xlfn.XLOOKUP($D18,Pivot!$B:$B,Pivot!N:N,0),0)</f>
        <v>66 bpts</v>
      </c>
      <c r="H18" s="124"/>
      <c r="I18" s="125">
        <f>IFERROR(_xlfn.XLOOKUP($D18,Pivot!$B:$B,Pivot!O:O,0),0)</f>
        <v>0.16270132795873574</v>
      </c>
      <c r="J18" s="126">
        <f>IFERROR(_xlfn.XLOOKUP($D18,Pivot!$B:$B,Pivot!P:P,0),0)</f>
        <v>0.16262903872469647</v>
      </c>
      <c r="N18" s="121" t="str">
        <f>IFERROR(Pivot!B53,"")</f>
        <v>Mexico</v>
      </c>
      <c r="O18" s="122">
        <f>IFERROR(_xlfn.XLOOKUP($N18,Pivot!$B:$B,Pivot!H:H,0),0)</f>
        <v>46863360.147020109</v>
      </c>
      <c r="P18" s="123">
        <f>IFERROR(_xlfn.XLOOKUP($N18,Pivot!$B:$B,Pivot!M:M,0),0)</f>
        <v>8.6703872868150178E-2</v>
      </c>
      <c r="Q18" s="123" t="str">
        <f>IFERROR(_xlfn.XLOOKUP($N18,Pivot!$B:$B,Pivot!N:N,0),0)</f>
        <v>57 bpts</v>
      </c>
      <c r="R18" s="124"/>
      <c r="S18" s="125">
        <f>IFERROR(_xlfn.XLOOKUP($N18,Pivot!$B:$B,Pivot!O:O,0),0)</f>
        <v>4.5261216730703067E-2</v>
      </c>
      <c r="T18" s="126">
        <f>IFERROR(_xlfn.XLOOKUP($N18,Pivot!$B:$B,Pivot!P:P,0),0)</f>
        <v>4.4874858235330654E-2</v>
      </c>
    </row>
    <row r="19" spans="4:20" x14ac:dyDescent="0.25">
      <c r="D19" s="121" t="str">
        <f>IFERROR(Pivot!B24,"")</f>
        <v>Celeste</v>
      </c>
      <c r="E19" s="122">
        <f>IFERROR(_xlfn.XLOOKUP($D19,Pivot!$B:$B,Pivot!H:H,0),0)</f>
        <v>150117446.88290143</v>
      </c>
      <c r="F19" s="123">
        <f>IFERROR(_xlfn.XLOOKUP($D19,Pivot!$B:$B,Pivot!M:M,0),0)</f>
        <v>9.6821085021636444E-2</v>
      </c>
      <c r="G19" s="123" t="str">
        <f>IFERROR(_xlfn.XLOOKUP($D19,Pivot!$B:$B,Pivot!N:N,0),0)</f>
        <v>61 bpts</v>
      </c>
      <c r="H19" s="124"/>
      <c r="I19" s="125">
        <f>IFERROR(_xlfn.XLOOKUP($D19,Pivot!$B:$B,Pivot!O:O,0),0)</f>
        <v>0.14364793715236335</v>
      </c>
      <c r="J19" s="126">
        <f>IFERROR(_xlfn.XLOOKUP($D19,Pivot!$B:$B,Pivot!P:P,0),0)</f>
        <v>0.1437476767860047</v>
      </c>
      <c r="N19" s="121" t="str">
        <f>IFERROR(Pivot!B54,"")</f>
        <v>UAE</v>
      </c>
      <c r="O19" s="122">
        <f>IFERROR(_xlfn.XLOOKUP($N19,Pivot!$B:$B,Pivot!H:H,0),0)</f>
        <v>45173303.435025506</v>
      </c>
      <c r="P19" s="123">
        <f>IFERROR(_xlfn.XLOOKUP($N19,Pivot!$B:$B,Pivot!M:M,0),0)</f>
        <v>9.0190389056754361E-2</v>
      </c>
      <c r="Q19" s="123" t="str">
        <f>IFERROR(_xlfn.XLOOKUP($N19,Pivot!$B:$B,Pivot!N:N,0),0)</f>
        <v>54 bpts</v>
      </c>
      <c r="R19" s="124"/>
      <c r="S19" s="125">
        <f>IFERROR(_xlfn.XLOOKUP($N19,Pivot!$B:$B,Pivot!O:O,0),0)</f>
        <v>4.3489410073846956E-2</v>
      </c>
      <c r="T19" s="126">
        <f>IFERROR(_xlfn.XLOOKUP($N19,Pivot!$B:$B,Pivot!P:P,0),0)</f>
        <v>4.3256513858775117E-2</v>
      </c>
    </row>
    <row r="20" spans="4:20" x14ac:dyDescent="0.25">
      <c r="D20" s="121" t="str">
        <f>IFERROR(Pivot!B25,"")</f>
        <v>Heritage</v>
      </c>
      <c r="E20" s="122">
        <f>IFERROR(_xlfn.XLOOKUP($D20,Pivot!$B:$B,Pivot!H:H,0),0)</f>
        <v>133107874.88239297</v>
      </c>
      <c r="F20" s="123">
        <f>IFERROR(_xlfn.XLOOKUP($D20,Pivot!$B:$B,Pivot!M:M,0),0)</f>
        <v>9.4932130065711329E-2</v>
      </c>
      <c r="G20" s="123" t="str">
        <f>IFERROR(_xlfn.XLOOKUP($D20,Pivot!$B:$B,Pivot!N:N,0),0)</f>
        <v>71 bpts</v>
      </c>
      <c r="H20" s="124"/>
      <c r="I20" s="125">
        <f>IFERROR(_xlfn.XLOOKUP($D20,Pivot!$B:$B,Pivot!O:O,0),0)</f>
        <v>0.12759115374416885</v>
      </c>
      <c r="J20" s="126">
        <f>IFERROR(_xlfn.XLOOKUP($D20,Pivot!$B:$B,Pivot!P:P,0),0)</f>
        <v>0.12745985342524208</v>
      </c>
      <c r="N20" s="121" t="str">
        <f>IFERROR(Pivot!B55,"")</f>
        <v>South Korea</v>
      </c>
      <c r="O20" s="122">
        <f>IFERROR(_xlfn.XLOOKUP($N20,Pivot!$B:$B,Pivot!H:H,0),0)</f>
        <v>43348060.275988035</v>
      </c>
      <c r="P20" s="123">
        <f>IFERROR(_xlfn.XLOOKUP($N20,Pivot!$B:$B,Pivot!M:M,0),0)</f>
        <v>8.5022880857206218E-2</v>
      </c>
      <c r="Q20" s="123" t="str">
        <f>IFERROR(_xlfn.XLOOKUP($N20,Pivot!$B:$B,Pivot!N:N,0),0)</f>
        <v>57 bpts</v>
      </c>
      <c r="R20" s="124"/>
      <c r="S20" s="125">
        <f>IFERROR(_xlfn.XLOOKUP($N20,Pivot!$B:$B,Pivot!O:O,0),0)</f>
        <v>4.1930958179426964E-2</v>
      </c>
      <c r="T20" s="126">
        <f>IFERROR(_xlfn.XLOOKUP($N20,Pivot!$B:$B,Pivot!P:P,0),0)</f>
        <v>4.1508719254422108E-2</v>
      </c>
    </row>
    <row r="21" spans="4:20" x14ac:dyDescent="0.25">
      <c r="D21" s="121" t="str">
        <f>IFERROR(Pivot!B26,"")</f>
        <v>Lumina</v>
      </c>
      <c r="E21" s="122">
        <f>IFERROR(_xlfn.XLOOKUP($D21,Pivot!$B:$B,Pivot!H:H,0),0)</f>
        <v>102273659.99513726</v>
      </c>
      <c r="F21" s="123">
        <f>IFERROR(_xlfn.XLOOKUP($D21,Pivot!$B:$B,Pivot!M:M,0),0)</f>
        <v>9.5326388918703486E-2</v>
      </c>
      <c r="G21" s="123" t="str">
        <f>IFERROR(_xlfn.XLOOKUP($D21,Pivot!$B:$B,Pivot!N:N,0),0)</f>
        <v>65 bpts</v>
      </c>
      <c r="H21" s="124"/>
      <c r="I21" s="125">
        <f>IFERROR(_xlfn.XLOOKUP($D21,Pivot!$B:$B,Pivot!O:O,0),0)</f>
        <v>9.7999590704140646E-2</v>
      </c>
      <c r="J21" s="126">
        <f>IFERROR(_xlfn.XLOOKUP($D21,Pivot!$B:$B,Pivot!P:P,0),0)</f>
        <v>9.7933993189816645E-2</v>
      </c>
      <c r="N21" s="121" t="str">
        <f>IFERROR(Pivot!B56,"")</f>
        <v>Brazil</v>
      </c>
      <c r="O21" s="122">
        <f>IFERROR(_xlfn.XLOOKUP($N21,Pivot!$B:$B,Pivot!H:H,0),0)</f>
        <v>39604826.158884011</v>
      </c>
      <c r="P21" s="123">
        <f>IFERROR(_xlfn.XLOOKUP($N21,Pivot!$B:$B,Pivot!M:M,0),0)</f>
        <v>0.19133061225962411</v>
      </c>
      <c r="Q21" s="123" t="str">
        <f>IFERROR(_xlfn.XLOOKUP($N21,Pivot!$B:$B,Pivot!N:N,0),0)</f>
        <v>220 bpts</v>
      </c>
      <c r="R21" s="124"/>
      <c r="S21" s="125">
        <f>IFERROR(_xlfn.XLOOKUP($N21,Pivot!$B:$B,Pivot!O:O,0),0)</f>
        <v>3.4891514805748904E-2</v>
      </c>
      <c r="T21" s="126">
        <f>IFERROR(_xlfn.XLOOKUP($N21,Pivot!$B:$B,Pivot!P:P,0),0)</f>
        <v>3.7924317713010712E-2</v>
      </c>
    </row>
    <row r="22" spans="4:20" x14ac:dyDescent="0.25">
      <c r="D22" s="121" t="str">
        <f>IFERROR(Pivot!B27,"")</f>
        <v>Nautique</v>
      </c>
      <c r="E22" s="122">
        <f>IFERROR(_xlfn.XLOOKUP($D22,Pivot!$B:$B,Pivot!H:H,0),0)</f>
        <v>87971573.683601499</v>
      </c>
      <c r="F22" s="123">
        <f>IFERROR(_xlfn.XLOOKUP($D22,Pivot!$B:$B,Pivot!M:M,0),0)</f>
        <v>9.3541516601971519E-2</v>
      </c>
      <c r="G22" s="123" t="str">
        <f>IFERROR(_xlfn.XLOOKUP($D22,Pivot!$B:$B,Pivot!N:N,0),0)</f>
        <v>73 bpts</v>
      </c>
      <c r="H22" s="124"/>
      <c r="I22" s="125">
        <f>IFERROR(_xlfn.XLOOKUP($D22,Pivot!$B:$B,Pivot!O:O,0),0)</f>
        <v>8.4432782141813642E-2</v>
      </c>
      <c r="J22" s="126">
        <f>IFERROR(_xlfn.XLOOKUP($D22,Pivot!$B:$B,Pivot!P:P,0),0)</f>
        <v>8.4238771727118342E-2</v>
      </c>
      <c r="N22" s="121" t="str">
        <f>IFERROR(Pivot!B57,"")</f>
        <v>Hong Kong</v>
      </c>
      <c r="O22" s="122">
        <f>IFERROR(_xlfn.XLOOKUP($N22,Pivot!$B:$B,Pivot!H:H,0),0)</f>
        <v>37213203.850779146</v>
      </c>
      <c r="P22" s="123">
        <f>IFERROR(_xlfn.XLOOKUP($N22,Pivot!$B:$B,Pivot!M:M,0),0)</f>
        <v>9.7369050506503241E-2</v>
      </c>
      <c r="Q22" s="123" t="str">
        <f>IFERROR(_xlfn.XLOOKUP($N22,Pivot!$B:$B,Pivot!N:N,0),0)</f>
        <v>58 bpts</v>
      </c>
      <c r="R22" s="124"/>
      <c r="S22" s="125">
        <f>IFERROR(_xlfn.XLOOKUP($N22,Pivot!$B:$B,Pivot!O:O,0),0)</f>
        <v>3.5591670266220815E-2</v>
      </c>
      <c r="T22" s="126">
        <f>IFERROR(_xlfn.XLOOKUP($N22,Pivot!$B:$B,Pivot!P:P,0),0)</f>
        <v>3.5634176509051728E-2</v>
      </c>
    </row>
    <row r="23" spans="4:20" x14ac:dyDescent="0.25">
      <c r="D23" s="121" t="str">
        <f>IFERROR(Pivot!B28,"")</f>
        <v>Sportivo</v>
      </c>
      <c r="E23" s="122">
        <f>IFERROR(_xlfn.XLOOKUP($D23,Pivot!$B:$B,Pivot!H:H,0),0)</f>
        <v>86284486.296053648</v>
      </c>
      <c r="F23" s="123">
        <f>IFERROR(_xlfn.XLOOKUP($D23,Pivot!$B:$B,Pivot!M:M,0),0)</f>
        <v>9.689094777536833E-2</v>
      </c>
      <c r="G23" s="123" t="str">
        <f>IFERROR(_xlfn.XLOOKUP($D23,Pivot!$B:$B,Pivot!N:N,0),0)</f>
        <v>88 bpts</v>
      </c>
      <c r="H23" s="124"/>
      <c r="I23" s="125">
        <f>IFERROR(_xlfn.XLOOKUP($D23,Pivot!$B:$B,Pivot!O:O,0),0)</f>
        <v>8.2560683589400594E-2</v>
      </c>
      <c r="J23" s="126">
        <f>IFERROR(_xlfn.XLOOKUP($D23,Pivot!$B:$B,Pivot!P:P,0),0)</f>
        <v>8.2623270680899863E-2</v>
      </c>
      <c r="N23" s="121" t="str">
        <f>IFERROR(Pivot!B58,"")</f>
        <v>Netherlands</v>
      </c>
      <c r="O23" s="122">
        <f>IFERROR(_xlfn.XLOOKUP($N23,Pivot!$B:$B,Pivot!H:H,0),0)</f>
        <v>35176260.735583968</v>
      </c>
      <c r="P23" s="123">
        <f>IFERROR(_xlfn.XLOOKUP($N23,Pivot!$B:$B,Pivot!M:M,0),0)</f>
        <v>8.6111064090889089E-2</v>
      </c>
      <c r="Q23" s="123" t="str">
        <f>IFERROR(_xlfn.XLOOKUP($N23,Pivot!$B:$B,Pivot!N:N,0),0)</f>
        <v>54 bpts</v>
      </c>
      <c r="R23" s="124"/>
      <c r="S23" s="125">
        <f>IFERROR(_xlfn.XLOOKUP($N23,Pivot!$B:$B,Pivot!O:O,0),0)</f>
        <v>3.3992213723961613E-2</v>
      </c>
      <c r="T23" s="126">
        <f>IFERROR(_xlfn.XLOOKUP($N23,Pivot!$B:$B,Pivot!P:P,0),0)</f>
        <v>3.3683664782170601E-2</v>
      </c>
    </row>
    <row r="24" spans="4:20" x14ac:dyDescent="0.25">
      <c r="D24" s="121" t="str">
        <f>IFERROR(Pivot!B29,"")</f>
        <v>Terra</v>
      </c>
      <c r="E24" s="122">
        <f>IFERROR(_xlfn.XLOOKUP($D24,Pivot!$B:$B,Pivot!H:H,0),0)</f>
        <v>50051302.097529285</v>
      </c>
      <c r="F24" s="123">
        <f>IFERROR(_xlfn.XLOOKUP($D24,Pivot!$B:$B,Pivot!M:M,0),0)</f>
        <v>9.7987763781294479E-2</v>
      </c>
      <c r="G24" s="123" t="str">
        <f>IFERROR(_xlfn.XLOOKUP($D24,Pivot!$B:$B,Pivot!N:N,0),0)</f>
        <v>84 bpts</v>
      </c>
      <c r="H24" s="124"/>
      <c r="I24" s="125">
        <f>IFERROR(_xlfn.XLOOKUP($D24,Pivot!$B:$B,Pivot!O:O,0),0)</f>
        <v>4.784338451914364E-2</v>
      </c>
      <c r="J24" s="126">
        <f>IFERROR(_xlfn.XLOOKUP($D24,Pivot!$B:$B,Pivot!P:P,0),0)</f>
        <v>4.7927529717758682E-2</v>
      </c>
      <c r="N24" s="121" t="str">
        <f>IFERROR(Pivot!B59,"")</f>
        <v>Italy</v>
      </c>
      <c r="O24" s="122">
        <f>IFERROR(_xlfn.XLOOKUP($N24,Pivot!$B:$B,Pivot!H:H,0),0)</f>
        <v>32110358.630395066</v>
      </c>
      <c r="P24" s="123">
        <f>IFERROR(_xlfn.XLOOKUP($N24,Pivot!$B:$B,Pivot!M:M,0),0)</f>
        <v>9.2314649206762356E-2</v>
      </c>
      <c r="Q24" s="123" t="str">
        <f>IFERROR(_xlfn.XLOOKUP($N24,Pivot!$B:$B,Pivot!N:N,0),0)</f>
        <v>51 bpts</v>
      </c>
      <c r="R24" s="124"/>
      <c r="S24" s="125">
        <f>IFERROR(_xlfn.XLOOKUP($N24,Pivot!$B:$B,Pivot!O:O,0),0)</f>
        <v>3.0853285136128408E-2</v>
      </c>
      <c r="T24" s="126">
        <f>IFERROR(_xlfn.XLOOKUP($N24,Pivot!$B:$B,Pivot!P:P,0),0)</f>
        <v>3.0747854761247417E-2</v>
      </c>
    </row>
    <row r="25" spans="4:20" x14ac:dyDescent="0.25">
      <c r="D25" s="121" t="str">
        <f>IFERROR(Pivot!B30,"")</f>
        <v>Meridian Classic</v>
      </c>
      <c r="E25" s="122">
        <f>IFERROR(_xlfn.XLOOKUP($D25,Pivot!$B:$B,Pivot!H:H,0),0)</f>
        <v>43126676.919959515</v>
      </c>
      <c r="F25" s="123">
        <f>IFERROR(_xlfn.XLOOKUP($D25,Pivot!$B:$B,Pivot!M:M,0),0)</f>
        <v>9.269242569972147E-2</v>
      </c>
      <c r="G25" s="123" t="str">
        <f>IFERROR(_xlfn.XLOOKUP($D25,Pivot!$B:$B,Pivot!N:N,0),0)</f>
        <v>87 bpts</v>
      </c>
      <c r="H25" s="124"/>
      <c r="I25" s="125">
        <f>IFERROR(_xlfn.XLOOKUP($D25,Pivot!$B:$B,Pivot!O:O,0),0)</f>
        <v>4.1424004233262382E-2</v>
      </c>
      <c r="J25" s="126">
        <f>IFERROR(_xlfn.XLOOKUP($D25,Pivot!$B:$B,Pivot!P:P,0),0)</f>
        <v>4.1296729617181525E-2</v>
      </c>
      <c r="N25" s="121" t="str">
        <f>IFERROR(Pivot!B60,"")</f>
        <v>Australia</v>
      </c>
      <c r="O25" s="122">
        <f>IFERROR(_xlfn.XLOOKUP($N25,Pivot!$B:$B,Pivot!H:H,0),0)</f>
        <v>30718394.491457645</v>
      </c>
      <c r="P25" s="123">
        <f>IFERROR(_xlfn.XLOOKUP($N25,Pivot!$B:$B,Pivot!M:M,0),0)</f>
        <v>9.4645884959588367E-2</v>
      </c>
      <c r="Q25" s="123" t="str">
        <f>IFERROR(_xlfn.XLOOKUP($N25,Pivot!$B:$B,Pivot!N:N,0),0)</f>
        <v>56 bpts</v>
      </c>
      <c r="R25" s="124"/>
      <c r="S25" s="125">
        <f>IFERROR(_xlfn.XLOOKUP($N25,Pivot!$B:$B,Pivot!O:O,0),0)</f>
        <v>2.9452955375723837E-2</v>
      </c>
      <c r="T25" s="126">
        <f>IFERROR(_xlfn.XLOOKUP($N25,Pivot!$B:$B,Pivot!P:P,0),0)</f>
        <v>2.9414954320316215E-2</v>
      </c>
    </row>
    <row r="26" spans="4:20" x14ac:dyDescent="0.25">
      <c r="D26" s="129" t="str">
        <f>IFERROR(Pivot!B31,"")</f>
        <v>Aventus</v>
      </c>
      <c r="E26" s="130">
        <f>IFERROR(_xlfn.XLOOKUP($D26,Pivot!$B:$B,Pivot!H:H,0),0)</f>
        <v>33286915.66940964</v>
      </c>
      <c r="F26" s="131">
        <f>IFERROR(_xlfn.XLOOKUP($D26,Pivot!$B:$B,Pivot!M:M,0),0)</f>
        <v>9.7305006255733018E-2</v>
      </c>
      <c r="G26" s="131" t="str">
        <f>IFERROR(_xlfn.XLOOKUP($D26,Pivot!$B:$B,Pivot!N:N,0),0)</f>
        <v>91 bpts</v>
      </c>
      <c r="H26" s="132"/>
      <c r="I26" s="133">
        <f>IFERROR(_xlfn.XLOOKUP($D26,Pivot!$B:$B,Pivot!O:O,0),0)</f>
        <v>3.1838324876685899E-2</v>
      </c>
      <c r="J26" s="134">
        <f>IFERROR(_xlfn.XLOOKUP($D26,Pivot!$B:$B,Pivot!P:P,0),0)</f>
        <v>3.187448823707846E-2</v>
      </c>
      <c r="N26" s="121" t="str">
        <f>IFERROR(Pivot!B61,"")</f>
        <v>Canada</v>
      </c>
      <c r="O26" s="122">
        <f>IFERROR(_xlfn.XLOOKUP($N26,Pivot!$B:$B,Pivot!H:H,0),0)</f>
        <v>29428531.769356716</v>
      </c>
      <c r="P26" s="123">
        <f>IFERROR(_xlfn.XLOOKUP($N26,Pivot!$B:$B,Pivot!M:M,0),0)</f>
        <v>8.6193921764099013E-2</v>
      </c>
      <c r="Q26" s="123" t="str">
        <f>IFERROR(_xlfn.XLOOKUP($N26,Pivot!$B:$B,Pivot!N:N,0),0)</f>
        <v>58 bpts</v>
      </c>
      <c r="R26" s="124"/>
      <c r="S26" s="125">
        <f>IFERROR(_xlfn.XLOOKUP($N26,Pivot!$B:$B,Pivot!O:O,0),0)</f>
        <v>2.8435786294022315E-2</v>
      </c>
      <c r="T26" s="126">
        <f>IFERROR(_xlfn.XLOOKUP($N26,Pivot!$B:$B,Pivot!P:P,0),0)</f>
        <v>2.8179822938022504E-2</v>
      </c>
    </row>
    <row r="27" spans="4:20" x14ac:dyDescent="0.25">
      <c r="N27" s="121" t="str">
        <f>IFERROR(Pivot!B62,"")</f>
        <v>Saudi Arabia</v>
      </c>
      <c r="O27" s="122">
        <f>IFERROR(_xlfn.XLOOKUP($N27,Pivot!$B:$B,Pivot!H:H,0),0)</f>
        <v>26604173.235207196</v>
      </c>
      <c r="P27" s="123">
        <f>IFERROR(_xlfn.XLOOKUP($N27,Pivot!$B:$B,Pivot!M:M,0),0)</f>
        <v>9.1513870289866794E-2</v>
      </c>
      <c r="Q27" s="123" t="str">
        <f>IFERROR(_xlfn.XLOOKUP($N27,Pivot!$B:$B,Pivot!N:N,0),0)</f>
        <v>46 bpts</v>
      </c>
      <c r="R27" s="124"/>
      <c r="S27" s="125">
        <f>IFERROR(_xlfn.XLOOKUP($N27,Pivot!$B:$B,Pivot!O:O,0),0)</f>
        <v>2.5581412636815831E-2</v>
      </c>
      <c r="T27" s="126">
        <f>IFERROR(_xlfn.XLOOKUP($N27,Pivot!$B:$B,Pivot!P:P,0),0)</f>
        <v>2.5475307332908235E-2</v>
      </c>
    </row>
    <row r="28" spans="4:20" x14ac:dyDescent="0.25">
      <c r="N28" s="121" t="str">
        <f>IFERROR(Pivot!B63,"")</f>
        <v>Singapore</v>
      </c>
      <c r="O28" s="122">
        <f>IFERROR(_xlfn.XLOOKUP($N28,Pivot!$B:$B,Pivot!H:H,0),0)</f>
        <v>25004397.732836273</v>
      </c>
      <c r="P28" s="123">
        <f>IFERROR(_xlfn.XLOOKUP($N28,Pivot!$B:$B,Pivot!M:M,0),0)</f>
        <v>7.914080629888276E-2</v>
      </c>
      <c r="Q28" s="123" t="str">
        <f>IFERROR(_xlfn.XLOOKUP($N28,Pivot!$B:$B,Pivot!N:N,0),0)</f>
        <v>56 bpts</v>
      </c>
      <c r="R28" s="124"/>
      <c r="S28" s="125">
        <f>IFERROR(_xlfn.XLOOKUP($N28,Pivot!$B:$B,Pivot!O:O,0),0)</f>
        <v>2.4318808790979873E-2</v>
      </c>
      <c r="T28" s="126">
        <f>IFERROR(_xlfn.XLOOKUP($N28,Pivot!$B:$B,Pivot!P:P,0),0)</f>
        <v>2.3943413361753995E-2</v>
      </c>
    </row>
    <row r="29" spans="4:20" x14ac:dyDescent="0.25">
      <c r="N29" s="121" t="str">
        <f>IFERROR(Pivot!B64,"")</f>
        <v>Spain</v>
      </c>
      <c r="O29" s="122">
        <f>IFERROR(_xlfn.XLOOKUP($N29,Pivot!$B:$B,Pivot!H:H,0),0)</f>
        <v>21095212.670057133</v>
      </c>
      <c r="P29" s="123">
        <f>IFERROR(_xlfn.XLOOKUP($N29,Pivot!$B:$B,Pivot!M:M,0),0)</f>
        <v>8.114591855935438E-2</v>
      </c>
      <c r="Q29" s="123" t="str">
        <f>IFERROR(_xlfn.XLOOKUP($N29,Pivot!$B:$B,Pivot!N:N,0),0)</f>
        <v>65 bpts</v>
      </c>
      <c r="R29" s="124"/>
      <c r="S29" s="125">
        <f>IFERROR(_xlfn.XLOOKUP($N29,Pivot!$B:$B,Pivot!O:O,0),0)</f>
        <v>2.0478757800791853E-2</v>
      </c>
      <c r="T29" s="126">
        <f>IFERROR(_xlfn.XLOOKUP($N29,Pivot!$B:$B,Pivot!P:P,0),0)</f>
        <v>2.0200102490370804E-2</v>
      </c>
    </row>
    <row r="30" spans="4:20" x14ac:dyDescent="0.25">
      <c r="N30" s="121" t="str">
        <f>IFERROR(Pivot!B65,"")</f>
        <v>Peru</v>
      </c>
      <c r="O30" s="122">
        <f>IFERROR(_xlfn.XLOOKUP($N30,Pivot!$B:$B,Pivot!H:H,0),0)</f>
        <v>11872331.167216903</v>
      </c>
      <c r="P30" s="123">
        <f>IFERROR(_xlfn.XLOOKUP($N30,Pivot!$B:$B,Pivot!M:M,0),0)</f>
        <v>7.3704896233580675E-2</v>
      </c>
      <c r="Q30" s="123" t="str">
        <f>IFERROR(_xlfn.XLOOKUP($N30,Pivot!$B:$B,Pivot!N:N,0),0)</f>
        <v>78 bpts</v>
      </c>
      <c r="R30" s="124"/>
      <c r="S30" s="125">
        <f>IFERROR(_xlfn.XLOOKUP($N30,Pivot!$B:$B,Pivot!O:O,0),0)</f>
        <v>1.1605265581983432E-2</v>
      </c>
      <c r="T30" s="126">
        <f>IFERROR(_xlfn.XLOOKUP($N30,Pivot!$B:$B,Pivot!P:P,0),0)</f>
        <v>1.1368565471625347E-2</v>
      </c>
    </row>
    <row r="31" spans="4:20" x14ac:dyDescent="0.25">
      <c r="N31" s="121" t="str">
        <f>IFERROR(Pivot!B66,"")</f>
        <v>Vietnam</v>
      </c>
      <c r="O31" s="122">
        <f>IFERROR(_xlfn.XLOOKUP($N31,Pivot!$B:$B,Pivot!H:H,0),0)</f>
        <v>12312228.405537</v>
      </c>
      <c r="P31" s="123">
        <f>IFERROR(_xlfn.XLOOKUP($N31,Pivot!$B:$B,Pivot!M:M,0),0)</f>
        <v>0.30320566064789589</v>
      </c>
      <c r="Q31" s="123" t="str">
        <f>IFERROR(_xlfn.XLOOKUP($N31,Pivot!$B:$B,Pivot!N:N,0),0)</f>
        <v>275 bpts</v>
      </c>
      <c r="R31" s="124"/>
      <c r="S31" s="125">
        <f>IFERROR(_xlfn.XLOOKUP($N31,Pivot!$B:$B,Pivot!O:O,0),0)</f>
        <v>9.915799134097002E-3</v>
      </c>
      <c r="T31" s="126">
        <f>IFERROR(_xlfn.XLOOKUP($N31,Pivot!$B:$B,Pivot!P:P,0),0)</f>
        <v>1.1789797029622861E-2</v>
      </c>
    </row>
    <row r="32" spans="4:20" x14ac:dyDescent="0.25">
      <c r="N32" s="121" t="str">
        <f>IFERROR(Pivot!B67,"")</f>
        <v>Chile</v>
      </c>
      <c r="O32" s="122">
        <f>IFERROR(_xlfn.XLOOKUP($N32,Pivot!$B:$B,Pivot!H:H,0),0)</f>
        <v>8954264.8498881087</v>
      </c>
      <c r="P32" s="123">
        <f>IFERROR(_xlfn.XLOOKUP($N32,Pivot!$B:$B,Pivot!M:M,0),0)</f>
        <v>9.5070347981283998E-2</v>
      </c>
      <c r="Q32" s="123" t="str">
        <f>IFERROR(_xlfn.XLOOKUP($N32,Pivot!$B:$B,Pivot!N:N,0),0)</f>
        <v>71 bpts</v>
      </c>
      <c r="R32" s="124"/>
      <c r="S32" s="125">
        <f>IFERROR(_xlfn.XLOOKUP($N32,Pivot!$B:$B,Pivot!O:O,0),0)</f>
        <v>8.5820676021405081E-3</v>
      </c>
      <c r="T32" s="126">
        <f>IFERROR(_xlfn.XLOOKUP($N32,Pivot!$B:$B,Pivot!P:P,0),0)</f>
        <v>8.5743182836172209E-3</v>
      </c>
    </row>
    <row r="33" spans="14:20" x14ac:dyDescent="0.25">
      <c r="N33" s="121" t="str">
        <f>IFERROR(Pivot!B68,"")</f>
        <v>Taiwan</v>
      </c>
      <c r="O33" s="122">
        <f>IFERROR(_xlfn.XLOOKUP($N33,Pivot!$B:$B,Pivot!H:H,0),0)</f>
        <v>8349498.6642971374</v>
      </c>
      <c r="P33" s="123">
        <f>IFERROR(_xlfn.XLOOKUP($N33,Pivot!$B:$B,Pivot!M:M,0),0)</f>
        <v>7.8238344596067932E-2</v>
      </c>
      <c r="Q33" s="123" t="str">
        <f>IFERROR(_xlfn.XLOOKUP($N33,Pivot!$B:$B,Pivot!N:N,0),0)</f>
        <v>71 bpts</v>
      </c>
      <c r="R33" s="124"/>
      <c r="S33" s="125">
        <f>IFERROR(_xlfn.XLOOKUP($N33,Pivot!$B:$B,Pivot!O:O,0),0)</f>
        <v>8.1273627120581823E-3</v>
      </c>
      <c r="T33" s="126">
        <f>IFERROR(_xlfn.XLOOKUP($N33,Pivot!$B:$B,Pivot!P:P,0),0)</f>
        <v>7.995213482792517E-3</v>
      </c>
    </row>
    <row r="34" spans="14:20" x14ac:dyDescent="0.25">
      <c r="N34" s="121" t="str">
        <f>IFERROR(Pivot!B69,"")</f>
        <v>Argentina</v>
      </c>
      <c r="O34" s="122">
        <f>IFERROR(_xlfn.XLOOKUP($N34,Pivot!$B:$B,Pivot!H:H,0),0)</f>
        <v>7486142.5762624461</v>
      </c>
      <c r="P34" s="123">
        <f>IFERROR(_xlfn.XLOOKUP($N34,Pivot!$B:$B,Pivot!M:M,0),0)</f>
        <v>9.1932959105277101E-2</v>
      </c>
      <c r="Q34" s="123" t="str">
        <f>IFERROR(_xlfn.XLOOKUP($N34,Pivot!$B:$B,Pivot!N:N,0),0)</f>
        <v>63 bpts</v>
      </c>
      <c r="R34" s="124"/>
      <c r="S34" s="125">
        <f>IFERROR(_xlfn.XLOOKUP($N34,Pivot!$B:$B,Pivot!O:O,0),0)</f>
        <v>7.1955854331385303E-3</v>
      </c>
      <c r="T34" s="126">
        <f>IFERROR(_xlfn.XLOOKUP($N34,Pivot!$B:$B,Pivot!P:P,0),0)</f>
        <v>7.1684912431660445E-3</v>
      </c>
    </row>
    <row r="35" spans="14:20" x14ac:dyDescent="0.25">
      <c r="N35" s="121" t="str">
        <f>IFERROR(Pivot!B70,"")</f>
        <v>Greece</v>
      </c>
      <c r="O35" s="122">
        <f>IFERROR(_xlfn.XLOOKUP($N35,Pivot!$B:$B,Pivot!H:H,0),0)</f>
        <v>7250288.3255844777</v>
      </c>
      <c r="P35" s="123">
        <f>IFERROR(_xlfn.XLOOKUP($N35,Pivot!$B:$B,Pivot!M:M,0),0)</f>
        <v>5.6552509787524352E-2</v>
      </c>
      <c r="Q35" s="123" t="str">
        <f>IFERROR(_xlfn.XLOOKUP($N35,Pivot!$B:$B,Pivot!N:N,0),0)</f>
        <v>37 bpts</v>
      </c>
      <c r="R35" s="124"/>
      <c r="S35" s="125">
        <f>IFERROR(_xlfn.XLOOKUP($N35,Pivot!$B:$B,Pivot!O:O,0),0)</f>
        <v>7.2022502361082062E-3</v>
      </c>
      <c r="T35" s="126">
        <f>IFERROR(_xlfn.XLOOKUP($N35,Pivot!$B:$B,Pivot!P:P,0),0)</f>
        <v>6.9426447389851669E-3</v>
      </c>
    </row>
    <row r="36" spans="14:20" x14ac:dyDescent="0.25">
      <c r="N36" s="121" t="str">
        <f>IFERROR(Pivot!B71,"")</f>
        <v>Belgium</v>
      </c>
      <c r="O36" s="122">
        <f>IFERROR(_xlfn.XLOOKUP($N36,Pivot!$B:$B,Pivot!H:H,0),0)</f>
        <v>7101675.1216802467</v>
      </c>
      <c r="P36" s="123">
        <f>IFERROR(_xlfn.XLOOKUP($N36,Pivot!$B:$B,Pivot!M:M,0),0)</f>
        <v>0.10342800012534559</v>
      </c>
      <c r="Q36" s="123" t="str">
        <f>IFERROR(_xlfn.XLOOKUP($N36,Pivot!$B:$B,Pivot!N:N,0),0)</f>
        <v>57 bpts</v>
      </c>
      <c r="R36" s="124"/>
      <c r="S36" s="125">
        <f>IFERROR(_xlfn.XLOOKUP($N36,Pivot!$B:$B,Pivot!O:O,0),0)</f>
        <v>6.7549294175665003E-3</v>
      </c>
      <c r="T36" s="126">
        <f>IFERROR(_xlfn.XLOOKUP($N36,Pivot!$B:$B,Pivot!P:P,0),0)</f>
        <v>6.8003374772741274E-3</v>
      </c>
    </row>
    <row r="37" spans="14:20" x14ac:dyDescent="0.25">
      <c r="N37" s="121" t="str">
        <f>IFERROR(Pivot!B72,"")</f>
        <v>Portugal</v>
      </c>
      <c r="O37" s="122">
        <f>IFERROR(_xlfn.XLOOKUP($N37,Pivot!$B:$B,Pivot!H:H,0),0)</f>
        <v>6598666.1690151934</v>
      </c>
      <c r="P37" s="123">
        <f>IFERROR(_xlfn.XLOOKUP($N37,Pivot!$B:$B,Pivot!M:M,0),0)</f>
        <v>9.7555627614421381E-2</v>
      </c>
      <c r="Q37" s="123" t="str">
        <f>IFERROR(_xlfn.XLOOKUP($N37,Pivot!$B:$B,Pivot!N:N,0),0)</f>
        <v>47 bpts</v>
      </c>
      <c r="R37" s="124"/>
      <c r="S37" s="125">
        <f>IFERROR(_xlfn.XLOOKUP($N37,Pivot!$B:$B,Pivot!O:O,0),0)</f>
        <v>6.310062074068503E-3</v>
      </c>
      <c r="T37" s="126">
        <f>IFERROR(_xlfn.XLOOKUP($N37,Pivot!$B:$B,Pivot!P:P,0),0)</f>
        <v>6.318672155557291E-3</v>
      </c>
    </row>
    <row r="38" spans="14:20" x14ac:dyDescent="0.25">
      <c r="N38" s="121" t="str">
        <f>IFERROR(Pivot!B73,"")</f>
        <v>Thailand</v>
      </c>
      <c r="O38" s="122">
        <f>IFERROR(_xlfn.XLOOKUP($N38,Pivot!$B:$B,Pivot!H:H,0),0)</f>
        <v>5800820.693241559</v>
      </c>
      <c r="P38" s="123">
        <f>IFERROR(_xlfn.XLOOKUP($N38,Pivot!$B:$B,Pivot!M:M,0),0)</f>
        <v>-5.6489798880224207E-2</v>
      </c>
      <c r="Q38" s="123" t="str">
        <f>IFERROR(_xlfn.XLOOKUP($N38,Pivot!$B:$B,Pivot!N:N,0),0)</f>
        <v>35 bpts</v>
      </c>
      <c r="R38" s="124"/>
      <c r="S38" s="125">
        <f>IFERROR(_xlfn.XLOOKUP($N38,Pivot!$B:$B,Pivot!O:O,0),0)</f>
        <v>6.4527799629426376E-3</v>
      </c>
      <c r="T38" s="126">
        <f>IFERROR(_xlfn.XLOOKUP($N38,Pivot!$B:$B,Pivot!P:P,0),0)</f>
        <v>5.5546807877441496E-3</v>
      </c>
    </row>
    <row r="39" spans="14:20" x14ac:dyDescent="0.25">
      <c r="N39" s="121" t="str">
        <f>IFERROR(Pivot!B74,"")</f>
        <v>Austria</v>
      </c>
      <c r="O39" s="122">
        <f>IFERROR(_xlfn.XLOOKUP($N39,Pivot!$B:$B,Pivot!H:H,0),0)</f>
        <v>3991680.5357687618</v>
      </c>
      <c r="P39" s="123">
        <f>IFERROR(_xlfn.XLOOKUP($N39,Pivot!$B:$B,Pivot!M:M,0),0)</f>
        <v>3.2550210768270027E-2</v>
      </c>
      <c r="Q39" s="123" t="str">
        <f>IFERROR(_xlfn.XLOOKUP($N39,Pivot!$B:$B,Pivot!N:N,0),0)</f>
        <v>34 bpts</v>
      </c>
      <c r="R39" s="124"/>
      <c r="S39" s="125">
        <f>IFERROR(_xlfn.XLOOKUP($N39,Pivot!$B:$B,Pivot!O:O,0),0)</f>
        <v>4.0574073485476697E-3</v>
      </c>
      <c r="T39" s="126">
        <f>IFERROR(_xlfn.XLOOKUP($N39,Pivot!$B:$B,Pivot!P:P,0),0)</f>
        <v>3.8223059038318221E-3</v>
      </c>
    </row>
    <row r="40" spans="14:20" x14ac:dyDescent="0.25">
      <c r="N40" s="121" t="str">
        <f>IFERROR(Pivot!B75,"")</f>
        <v>Malaysia</v>
      </c>
      <c r="O40" s="122">
        <f>IFERROR(_xlfn.XLOOKUP($N40,Pivot!$B:$B,Pivot!H:H,0),0)</f>
        <v>3834242.808881985</v>
      </c>
      <c r="P40" s="123">
        <f>IFERROR(_xlfn.XLOOKUP($N40,Pivot!$B:$B,Pivot!M:M,0),0)</f>
        <v>9.6398577307330591E-2</v>
      </c>
      <c r="Q40" s="123" t="str">
        <f>IFERROR(_xlfn.XLOOKUP($N40,Pivot!$B:$B,Pivot!N:N,0),0)</f>
        <v>70 bpts</v>
      </c>
      <c r="R40" s="124"/>
      <c r="S40" s="125">
        <f>IFERROR(_xlfn.XLOOKUP($N40,Pivot!$B:$B,Pivot!O:O,0),0)</f>
        <v>3.6704149334378716E-3</v>
      </c>
      <c r="T40" s="126">
        <f>IFERROR(_xlfn.XLOOKUP($N40,Pivot!$B:$B,Pivot!P:P,0),0)</f>
        <v>3.6715485605091826E-3</v>
      </c>
    </row>
    <row r="41" spans="14:20" x14ac:dyDescent="0.25">
      <c r="N41" s="121" t="str">
        <f>IFERROR(Pivot!B76,"")</f>
        <v>Estonia</v>
      </c>
      <c r="O41" s="122">
        <f>IFERROR(_xlfn.XLOOKUP($N41,Pivot!$B:$B,Pivot!H:H,0),0)</f>
        <v>3662176.3824877301</v>
      </c>
      <c r="P41" s="123">
        <f>IFERROR(_xlfn.XLOOKUP($N41,Pivot!$B:$B,Pivot!M:M,0),0)</f>
        <v>0.13498119887822879</v>
      </c>
      <c r="Q41" s="123" t="str">
        <f>IFERROR(_xlfn.XLOOKUP($N41,Pivot!$B:$B,Pivot!N:N,0),0)</f>
        <v>78 bpts</v>
      </c>
      <c r="R41" s="124"/>
      <c r="S41" s="125">
        <f>IFERROR(_xlfn.XLOOKUP($N41,Pivot!$B:$B,Pivot!O:O,0),0)</f>
        <v>3.3865274864799304E-3</v>
      </c>
      <c r="T41" s="126">
        <f>IFERROR(_xlfn.XLOOKUP($N41,Pivot!$B:$B,Pivot!P:P,0),0)</f>
        <v>3.5067832413498579E-3</v>
      </c>
    </row>
    <row r="42" spans="14:20" x14ac:dyDescent="0.25">
      <c r="N42" s="129" t="str">
        <f>IFERROR(Pivot!B77,"")</f>
        <v>Colombia</v>
      </c>
      <c r="O42" s="130">
        <f>IFERROR(_xlfn.XLOOKUP($N42,Pivot!$B:$B,Pivot!H:H,0),0)</f>
        <v>3320851.3731174269</v>
      </c>
      <c r="P42" s="131">
        <f>IFERROR(_xlfn.XLOOKUP($N42,Pivot!$B:$B,Pivot!M:M,0),0)</f>
        <v>-1.0768988874741092E-2</v>
      </c>
      <c r="Q42" s="131" t="str">
        <f>IFERROR(_xlfn.XLOOKUP($N42,Pivot!$B:$B,Pivot!N:N,0),0)</f>
        <v>59 bpts</v>
      </c>
      <c r="R42" s="132"/>
      <c r="S42" s="133">
        <f>IFERROR(_xlfn.XLOOKUP($N42,Pivot!$B:$B,Pivot!O:O,0),0)</f>
        <v>3.523349547744279E-3</v>
      </c>
      <c r="T42" s="134">
        <f>IFERROR(_xlfn.XLOOKUP($N42,Pivot!$B:$B,Pivot!P:P,0),0)</f>
        <v>3.1799413042883041E-3</v>
      </c>
    </row>
  </sheetData>
  <mergeCells count="8">
    <mergeCell ref="D2:J2"/>
    <mergeCell ref="N2:T2"/>
    <mergeCell ref="D5:D6"/>
    <mergeCell ref="E5:E6"/>
    <mergeCell ref="F5:F6"/>
    <mergeCell ref="G5:G6"/>
    <mergeCell ref="J5:J6"/>
    <mergeCell ref="I5:I6"/>
  </mergeCells>
  <conditionalFormatting sqref="D5:G5 I5:J5 D9:J10 D13:J14 D17:J26">
    <cfRule type="cellIs" dxfId="4" priority="6" operator="equal">
      <formula>0</formula>
    </cfRule>
  </conditionalFormatting>
  <conditionalFormatting sqref="I17:J26 I5:J5 I9:J10 I13:J14">
    <cfRule type="dataBar" priority="11">
      <dataBar>
        <cfvo type="min"/>
        <cfvo type="max"/>
        <color rgb="FF638EC6"/>
      </dataBar>
      <extLst>
        <ext xmlns:x14="http://schemas.microsoft.com/office/spreadsheetml/2009/9/main" uri="{B025F937-C7B1-47D3-B67F-A62EFF666E3E}">
          <x14:id>{7A5CEAB9-1282-42A4-A41A-5D2D9BF12F9E}</x14:id>
        </ext>
      </extLst>
    </cfRule>
  </conditionalFormatting>
  <conditionalFormatting sqref="N5:T8">
    <cfRule type="cellIs" dxfId="3" priority="2" operator="equal">
      <formula>0</formula>
    </cfRule>
    <cfRule type="containsText" dxfId="2" priority="3" operator="containsText" text="grand total">
      <formula>NOT(ISERROR(SEARCH("grand total",N5)))</formula>
    </cfRule>
  </conditionalFormatting>
  <conditionalFormatting sqref="N11:T42">
    <cfRule type="cellIs" dxfId="1" priority="4" operator="equal">
      <formula>0</formula>
    </cfRule>
  </conditionalFormatting>
  <conditionalFormatting sqref="S5:T8 S11:T42">
    <cfRule type="dataBar" priority="10">
      <dataBar>
        <cfvo type="min"/>
        <cfvo type="max"/>
        <color rgb="FF638EC6"/>
      </dataBar>
      <extLst>
        <ext xmlns:x14="http://schemas.microsoft.com/office/spreadsheetml/2009/9/main" uri="{B025F937-C7B1-47D3-B67F-A62EFF666E3E}">
          <x14:id>{B5714669-54C0-4004-BC0D-6775CF9149BE}</x14:id>
        </ext>
      </extLst>
    </cfRule>
  </conditionalFormatting>
  <conditionalFormatting sqref="S11:T42 S5:T8 I5:J5">
    <cfRule type="dataBar" priority="9">
      <dataBar>
        <cfvo type="min"/>
        <cfvo type="max"/>
        <color rgb="FF638EC6"/>
      </dataBar>
      <extLst>
        <ext xmlns:x14="http://schemas.microsoft.com/office/spreadsheetml/2009/9/main" uri="{B025F937-C7B1-47D3-B67F-A62EFF666E3E}">
          <x14:id>{75033FA3-F70E-4C34-87B2-EA304B5AD7AF}</x14:id>
        </ext>
      </extLst>
    </cfRule>
  </conditionalFormatting>
  <conditionalFormatting sqref="B2">
    <cfRule type="containsText" dxfId="0" priority="1" operator="containsText" text="INPUTS">
      <formula>NOT(ISERROR(SEARCH("INPUTS",B2)))</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A5CEAB9-1282-42A4-A41A-5D2D9BF12F9E}">
            <x14:dataBar minLength="0" maxLength="100" gradient="0">
              <x14:cfvo type="autoMin"/>
              <x14:cfvo type="autoMax"/>
              <x14:negativeFillColor rgb="FFFF0000"/>
              <x14:axisColor rgb="FF000000"/>
            </x14:dataBar>
          </x14:cfRule>
          <xm:sqref>I17:J26 I5:J5 I9:J10 I13:J14</xm:sqref>
        </x14:conditionalFormatting>
        <x14:conditionalFormatting xmlns:xm="http://schemas.microsoft.com/office/excel/2006/main">
          <x14:cfRule type="dataBar" id="{B5714669-54C0-4004-BC0D-6775CF9149BE}">
            <x14:dataBar minLength="0" maxLength="100" gradient="0">
              <x14:cfvo type="autoMin"/>
              <x14:cfvo type="autoMax"/>
              <x14:negativeFillColor rgb="FFFF0000"/>
              <x14:axisColor rgb="FF000000"/>
            </x14:dataBar>
          </x14:cfRule>
          <xm:sqref>S5:T8 S11:T42</xm:sqref>
        </x14:conditionalFormatting>
        <x14:conditionalFormatting xmlns:xm="http://schemas.microsoft.com/office/excel/2006/main">
          <x14:cfRule type="dataBar" id="{75033FA3-F70E-4C34-87B2-EA304B5AD7AF}">
            <x14:dataBar minLength="0" maxLength="100" gradient="0">
              <x14:cfvo type="autoMin"/>
              <x14:cfvo type="autoMax"/>
              <x14:negativeFillColor rgb="FFFF0000"/>
              <x14:axisColor rgb="FF000000"/>
            </x14:dataBar>
          </x14:cfRule>
          <xm:sqref>S11:T42 S5:T8 I5:J5</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B2:W35"/>
  <sheetViews>
    <sheetView showGridLines="0" zoomScale="85" zoomScaleNormal="85" workbookViewId="0">
      <selection activeCell="D40" sqref="D40"/>
    </sheetView>
  </sheetViews>
  <sheetFormatPr defaultRowHeight="15" outlineLevelCol="1" x14ac:dyDescent="0.25"/>
  <cols>
    <col min="2" max="2" width="32" customWidth="1"/>
    <col min="3" max="3" width="16" bestFit="1" customWidth="1"/>
    <col min="4" max="4" width="14.140625" customWidth="1"/>
    <col min="5" max="5" width="5" bestFit="1" customWidth="1"/>
    <col min="6" max="6" width="5.42578125" customWidth="1"/>
    <col min="7" max="18" width="11" customWidth="1" outlineLevel="1"/>
    <col min="19" max="19" width="5.42578125" customWidth="1"/>
    <col min="20" max="23" width="11" customWidth="1"/>
  </cols>
  <sheetData>
    <row r="2" spans="2:23" ht="21" x14ac:dyDescent="0.35">
      <c r="B2" s="48" t="s">
        <v>446</v>
      </c>
      <c r="C2" s="49"/>
      <c r="D2" s="49"/>
      <c r="E2" s="49"/>
      <c r="F2" s="49"/>
      <c r="G2" s="49"/>
      <c r="H2" s="49"/>
      <c r="I2" s="49"/>
      <c r="J2" s="49"/>
      <c r="K2" s="49"/>
      <c r="L2" s="49"/>
      <c r="M2" s="49"/>
      <c r="N2" s="49"/>
      <c r="O2" s="49"/>
      <c r="P2" s="49"/>
      <c r="Q2" s="49"/>
      <c r="R2" s="49"/>
      <c r="S2" s="49"/>
      <c r="T2" s="49"/>
      <c r="U2" s="49"/>
      <c r="V2" s="49"/>
      <c r="W2" s="50"/>
    </row>
    <row r="4" spans="2:23" x14ac:dyDescent="0.25">
      <c r="C4" s="67" t="s">
        <v>460</v>
      </c>
      <c r="D4" s="68" t="s">
        <v>447</v>
      </c>
      <c r="E4" s="68" t="s">
        <v>469</v>
      </c>
      <c r="G4" s="66" t="s">
        <v>448</v>
      </c>
      <c r="H4" s="66" t="s">
        <v>449</v>
      </c>
      <c r="I4" s="66" t="s">
        <v>450</v>
      </c>
      <c r="J4" s="66" t="s">
        <v>451</v>
      </c>
      <c r="K4" s="66" t="s">
        <v>452</v>
      </c>
      <c r="L4" s="66" t="s">
        <v>453</v>
      </c>
      <c r="M4" s="66" t="s">
        <v>454</v>
      </c>
      <c r="N4" s="66" t="s">
        <v>455</v>
      </c>
      <c r="O4" s="66" t="s">
        <v>456</v>
      </c>
      <c r="P4" s="66" t="s">
        <v>457</v>
      </c>
      <c r="Q4" s="66" t="s">
        <v>458</v>
      </c>
      <c r="R4" s="66" t="s">
        <v>459</v>
      </c>
      <c r="T4" s="68" t="s">
        <v>461</v>
      </c>
      <c r="U4" s="68" t="s">
        <v>462</v>
      </c>
      <c r="V4" s="68" t="s">
        <v>463</v>
      </c>
      <c r="W4" s="68" t="s">
        <v>464</v>
      </c>
    </row>
    <row r="5" spans="2:23" x14ac:dyDescent="0.25">
      <c r="B5" s="1" t="s">
        <v>372</v>
      </c>
      <c r="C5" s="2"/>
      <c r="D5" s="2"/>
      <c r="E5" s="2"/>
      <c r="G5" s="2"/>
      <c r="H5" s="2"/>
      <c r="I5" s="2"/>
      <c r="J5" s="2"/>
      <c r="K5" s="2"/>
      <c r="L5" s="2"/>
      <c r="M5" s="2"/>
      <c r="N5" s="2"/>
      <c r="O5" s="2"/>
      <c r="P5" s="2"/>
      <c r="Q5" s="2"/>
      <c r="R5" s="2"/>
      <c r="T5" s="2"/>
      <c r="U5" s="2"/>
      <c r="V5" s="2"/>
      <c r="W5" s="2"/>
    </row>
    <row r="6" spans="2:23" x14ac:dyDescent="0.25">
      <c r="B6" s="3" t="s">
        <v>373</v>
      </c>
      <c r="C6" s="10">
        <f>SUMIFS(tbl_Model[Revenue2025],tbl_Model[Type],"Boutique")</f>
        <v>227392086.87999994</v>
      </c>
      <c r="D6" s="10">
        <f>SUM(T6,U6,V6,W6)</f>
        <v>269832891.09052807</v>
      </c>
      <c r="E6" s="83">
        <f>D6/C6-1</f>
        <v>0.18664151771000337</v>
      </c>
      <c r="G6" s="9">
        <f>SUMIFS(Model!CF$7:CF$566,tbl_Model[Type],"Boutique")</f>
        <v>21111266.084066149</v>
      </c>
      <c r="H6" s="9">
        <f>SUMIFS(Model!CG$7:CG$566,tbl_Model[Type],"Boutique")</f>
        <v>21277833.361515172</v>
      </c>
      <c r="I6" s="9">
        <f>SUMIFS(Model!CH$7:CH$566,tbl_Model[Type],"Boutique")</f>
        <v>21673857.483777277</v>
      </c>
      <c r="J6" s="9">
        <f>SUMIFS(Model!CI$7:CI$566,tbl_Model[Type],"Boutique")</f>
        <v>21642804.626862112</v>
      </c>
      <c r="K6" s="9">
        <f>SUMIFS(Model!CJ$7:CJ$566,tbl_Model[Type],"Boutique")</f>
        <v>22421323.006757453</v>
      </c>
      <c r="L6" s="9">
        <f>SUMIFS(Model!CK$7:CK$566,tbl_Model[Type],"Boutique")</f>
        <v>22064843.264548883</v>
      </c>
      <c r="M6" s="9">
        <f>SUMIFS(Model!CL$7:CL$566,tbl_Model[Type],"Boutique")</f>
        <v>22197468.797667973</v>
      </c>
      <c r="N6" s="9">
        <f>SUMIFS(Model!CM$7:CM$566,tbl_Model[Type],"Boutique")</f>
        <v>22218509.169440433</v>
      </c>
      <c r="O6" s="9">
        <f>SUMIFS(Model!CN$7:CN$566,tbl_Model[Type],"Boutique")</f>
        <v>23051409.434079964</v>
      </c>
      <c r="P6" s="9">
        <f>SUMIFS(Model!CO$7:CO$566,tbl_Model[Type],"Boutique")</f>
        <v>23154523.971046954</v>
      </c>
      <c r="Q6" s="9">
        <f>SUMIFS(Model!CP$7:CP$566,tbl_Model[Type],"Boutique")</f>
        <v>24301659.466956008</v>
      </c>
      <c r="R6" s="9">
        <f>SUMIFS(Model!CQ$7:CQ$566,tbl_Model[Type],"Boutique")</f>
        <v>24717392.423809689</v>
      </c>
      <c r="T6" s="10">
        <f>SUM(G6:I6)</f>
        <v>64062956.929358594</v>
      </c>
      <c r="U6" s="10">
        <f>SUM(J6:L6)</f>
        <v>66128970.898168445</v>
      </c>
      <c r="V6" s="10">
        <f>SUM(M6:O6)</f>
        <v>67467387.401188374</v>
      </c>
      <c r="W6" s="10">
        <f>SUM(P6:R6)</f>
        <v>72173575.861812651</v>
      </c>
    </row>
    <row r="7" spans="2:23" x14ac:dyDescent="0.25">
      <c r="B7" s="3" t="s">
        <v>374</v>
      </c>
      <c r="C7" s="10">
        <f>SUMIFS(tbl_Model[Revenue2025],tbl_Model[Type],"Wholesale")</f>
        <v>725395269.16000021</v>
      </c>
      <c r="D7" s="10">
        <f>SUM(T7,U7,V7,W7)</f>
        <v>774479269.21227491</v>
      </c>
      <c r="E7" s="83">
        <f t="shared" ref="E7:E8" si="0">D7/C7-1</f>
        <v>6.7665178060939635E-2</v>
      </c>
      <c r="G7" s="9">
        <f>SUMIFS(Model!CF$7:CF$566,tbl_Model[Type],"Wholesale")</f>
        <v>61271178.537507363</v>
      </c>
      <c r="H7" s="9">
        <f>SUMIFS(Model!CG$7:CG$566,tbl_Model[Type],"Wholesale")</f>
        <v>60276319.34247274</v>
      </c>
      <c r="I7" s="9">
        <f>SUMIFS(Model!CH$7:CH$566,tbl_Model[Type],"Wholesale")</f>
        <v>62023810.693390571</v>
      </c>
      <c r="J7" s="9">
        <f>SUMIFS(Model!CI$7:CI$566,tbl_Model[Type],"Wholesale")</f>
        <v>61542596.762299456</v>
      </c>
      <c r="K7" s="9">
        <f>SUMIFS(Model!CJ$7:CJ$566,tbl_Model[Type],"Wholesale")</f>
        <v>63624092.657307684</v>
      </c>
      <c r="L7" s="9">
        <f>SUMIFS(Model!CK$7:CK$566,tbl_Model[Type],"Wholesale")</f>
        <v>63936474.065742262</v>
      </c>
      <c r="M7" s="9">
        <f>SUMIFS(Model!CL$7:CL$566,tbl_Model[Type],"Wholesale")</f>
        <v>62250854.610910602</v>
      </c>
      <c r="N7" s="9">
        <f>SUMIFS(Model!CM$7:CM$566,tbl_Model[Type],"Wholesale")</f>
        <v>63075451.786330692</v>
      </c>
      <c r="O7" s="9">
        <f>SUMIFS(Model!CN$7:CN$566,tbl_Model[Type],"Wholesale")</f>
        <v>64325943.957577594</v>
      </c>
      <c r="P7" s="9">
        <f>SUMIFS(Model!CO$7:CO$566,tbl_Model[Type],"Wholesale")</f>
        <v>67819428.170173064</v>
      </c>
      <c r="Q7" s="9">
        <f>SUMIFS(Model!CP$7:CP$566,tbl_Model[Type],"Wholesale")</f>
        <v>71977919.170744166</v>
      </c>
      <c r="R7" s="9">
        <f>SUMIFS(Model!CQ$7:CQ$566,tbl_Model[Type],"Wholesale")</f>
        <v>72355199.457818732</v>
      </c>
      <c r="T7" s="10">
        <f>SUM(G7:I7)</f>
        <v>183571308.57337067</v>
      </c>
      <c r="U7" s="10">
        <f>SUM(J7:L7)</f>
        <v>189103163.48534939</v>
      </c>
      <c r="V7" s="10">
        <f>SUM(M7:O7)</f>
        <v>189652250.35481888</v>
      </c>
      <c r="W7" s="10">
        <f>SUM(P7:R7)</f>
        <v>212152546.79873598</v>
      </c>
    </row>
    <row r="8" spans="2:23" x14ac:dyDescent="0.25">
      <c r="B8" s="11" t="s">
        <v>375</v>
      </c>
      <c r="C8" s="12">
        <f>SUM(C6:C7)</f>
        <v>952787356.0400002</v>
      </c>
      <c r="D8" s="12">
        <f>SUM(T8,U8,V8,W8)</f>
        <v>1044312160.3028029</v>
      </c>
      <c r="E8" s="84">
        <f t="shared" si="0"/>
        <v>9.6060053360909947E-2</v>
      </c>
      <c r="G8" s="12">
        <f t="shared" ref="G8:R8" si="1">G6+G7</f>
        <v>82382444.621573508</v>
      </c>
      <c r="H8" s="12">
        <f t="shared" si="1"/>
        <v>81554152.703987911</v>
      </c>
      <c r="I8" s="12">
        <f t="shared" si="1"/>
        <v>83697668.177167848</v>
      </c>
      <c r="J8" s="12">
        <f t="shared" si="1"/>
        <v>83185401.389161572</v>
      </c>
      <c r="K8" s="12">
        <f t="shared" si="1"/>
        <v>86045415.664065138</v>
      </c>
      <c r="L8" s="12">
        <f t="shared" si="1"/>
        <v>86001317.330291152</v>
      </c>
      <c r="M8" s="12">
        <f t="shared" si="1"/>
        <v>84448323.408578575</v>
      </c>
      <c r="N8" s="12">
        <f t="shared" si="1"/>
        <v>85293960.955771118</v>
      </c>
      <c r="O8" s="12">
        <f t="shared" si="1"/>
        <v>87377353.391657561</v>
      </c>
      <c r="P8" s="12">
        <f t="shared" si="1"/>
        <v>90973952.141220018</v>
      </c>
      <c r="Q8" s="12">
        <f t="shared" si="1"/>
        <v>96279578.63770017</v>
      </c>
      <c r="R8" s="12">
        <f t="shared" si="1"/>
        <v>97072591.881628424</v>
      </c>
      <c r="T8" s="12">
        <f>SUM(G8:I8)</f>
        <v>247634265.50272924</v>
      </c>
      <c r="U8" s="12">
        <f>SUM(J8:L8)</f>
        <v>255232134.38351786</v>
      </c>
      <c r="V8" s="12">
        <f>SUM(M8:O8)</f>
        <v>257119637.75600725</v>
      </c>
      <c r="W8" s="12">
        <f>SUM(P8:R8)</f>
        <v>284326122.66054857</v>
      </c>
    </row>
    <row r="10" spans="2:23" x14ac:dyDescent="0.25">
      <c r="B10" s="1" t="s">
        <v>376</v>
      </c>
      <c r="C10" s="2"/>
      <c r="D10" s="2"/>
      <c r="E10" s="2"/>
      <c r="G10" s="2"/>
      <c r="H10" s="2"/>
      <c r="I10" s="2"/>
      <c r="J10" s="2"/>
      <c r="K10" s="2"/>
      <c r="L10" s="2"/>
      <c r="M10" s="2"/>
      <c r="N10" s="2"/>
      <c r="O10" s="2"/>
      <c r="P10" s="2"/>
      <c r="Q10" s="2"/>
      <c r="R10" s="2"/>
      <c r="T10" s="2"/>
      <c r="U10" s="2"/>
      <c r="V10" s="2"/>
      <c r="W10" s="2"/>
    </row>
    <row r="11" spans="2:23" x14ac:dyDescent="0.25">
      <c r="B11" s="3" t="s">
        <v>377</v>
      </c>
      <c r="C11" s="10">
        <f>SUMIFS(tbl_Model[COGS2025],tbl_Model[Type],"Boutique")</f>
        <v>55404603.980000034</v>
      </c>
      <c r="D11" s="10">
        <f>SUM(T11,U11,V11,W11)</f>
        <v>65078881.053091705</v>
      </c>
      <c r="E11" s="83">
        <f>D11/C11-1</f>
        <v>0.17461142898131521</v>
      </c>
      <c r="G11" s="9">
        <f>SUMIFS(Model!CR$7:CR$566,tbl_Model[Type],"Boutique")</f>
        <v>5098033.4157545539</v>
      </c>
      <c r="H11" s="9">
        <f>SUMIFS(Model!CS$7:CS$566,tbl_Model[Type],"Boutique")</f>
        <v>5137872.9486385379</v>
      </c>
      <c r="I11" s="9">
        <f>SUMIFS(Model!CT$7:CT$566,tbl_Model[Type],"Boutique")</f>
        <v>5225728.7532371525</v>
      </c>
      <c r="J11" s="9">
        <f>SUMIFS(Model!CU$7:CU$566,tbl_Model[Type],"Boutique")</f>
        <v>5218313.1386914905</v>
      </c>
      <c r="K11" s="9">
        <f>SUMIFS(Model!CV$7:CV$566,tbl_Model[Type],"Boutique")</f>
        <v>5408822.298919471</v>
      </c>
      <c r="L11" s="9">
        <f>SUMIFS(Model!CW$7:CW$566,tbl_Model[Type],"Boutique")</f>
        <v>5321719.6046689907</v>
      </c>
      <c r="M11" s="9">
        <f>SUMIFS(Model!CX$7:CX$566,tbl_Model[Type],"Boutique")</f>
        <v>5349866.5978634683</v>
      </c>
      <c r="N11" s="9">
        <f>SUMIFS(Model!CY$7:CY$566,tbl_Model[Type],"Boutique")</f>
        <v>5354404.2751463819</v>
      </c>
      <c r="O11" s="9">
        <f>SUMIFS(Model!CZ$7:CZ$566,tbl_Model[Type],"Boutique")</f>
        <v>5561311.5889259418</v>
      </c>
      <c r="P11" s="9">
        <f>SUMIFS(Model!DA$7:DA$566,tbl_Model[Type],"Boutique")</f>
        <v>5585245.4099554364</v>
      </c>
      <c r="Q11" s="9">
        <f>SUMIFS(Model!DB$7:DB$566,tbl_Model[Type],"Boutique")</f>
        <v>5859014.9268750418</v>
      </c>
      <c r="R11" s="9">
        <f>SUMIFS(Model!DC$7:DC$566,tbl_Model[Type],"Boutique")</f>
        <v>5958548.0944152316</v>
      </c>
      <c r="T11" s="10">
        <f>SUM(G11:I11)</f>
        <v>15461635.117630245</v>
      </c>
      <c r="U11" s="10">
        <f>SUM(J11:L11)</f>
        <v>15948855.042279951</v>
      </c>
      <c r="V11" s="10">
        <f>SUM(M11:O11)</f>
        <v>16265582.461935792</v>
      </c>
      <c r="W11" s="10">
        <f>SUM(P11:R11)</f>
        <v>17402808.431245711</v>
      </c>
    </row>
    <row r="12" spans="2:23" x14ac:dyDescent="0.25">
      <c r="B12" s="3" t="s">
        <v>378</v>
      </c>
      <c r="C12" s="10">
        <f>SUMIFS(tbl_Model[COGS2025],tbl_Model[Type],"Wholesale")</f>
        <v>266895927.10999995</v>
      </c>
      <c r="D12" s="10">
        <f>SUM(T12,U12,V12,W12)</f>
        <v>280771502.98356313</v>
      </c>
      <c r="E12" s="83">
        <f t="shared" ref="E12:E13" si="2">D12/C12-1</f>
        <v>5.1988713442766121E-2</v>
      </c>
      <c r="G12" s="9">
        <f>SUMIFS(Model!CR$7:CR$566,tbl_Model[Type],"Wholesale")</f>
        <v>22220539.803010721</v>
      </c>
      <c r="H12" s="9">
        <f>SUMIFS(Model!CS$7:CS$566,tbl_Model[Type],"Wholesale")</f>
        <v>21878046.007911164</v>
      </c>
      <c r="I12" s="9">
        <f>SUMIFS(Model!CT$7:CT$566,tbl_Model[Type],"Wholesale")</f>
        <v>22562637.490662005</v>
      </c>
      <c r="J12" s="9">
        <f>SUMIFS(Model!CU$7:CU$566,tbl_Model[Type],"Wholesale")</f>
        <v>22326642.223637655</v>
      </c>
      <c r="K12" s="9">
        <f>SUMIFS(Model!CV$7:CV$566,tbl_Model[Type],"Wholesale")</f>
        <v>23091755.000509415</v>
      </c>
      <c r="L12" s="9">
        <f>SUMIFS(Model!CW$7:CW$566,tbl_Model[Type],"Wholesale")</f>
        <v>23220122.195944119</v>
      </c>
      <c r="M12" s="9">
        <f>SUMIFS(Model!CX$7:CX$566,tbl_Model[Type],"Wholesale")</f>
        <v>22548009.883532278</v>
      </c>
      <c r="N12" s="9">
        <f>SUMIFS(Model!CY$7:CY$566,tbl_Model[Type],"Wholesale")</f>
        <v>22879121.694950789</v>
      </c>
      <c r="O12" s="9">
        <f>SUMIFS(Model!CZ$7:CZ$566,tbl_Model[Type],"Wholesale")</f>
        <v>23321511.463337082</v>
      </c>
      <c r="P12" s="9">
        <f>SUMIFS(Model!DA$7:DA$566,tbl_Model[Type],"Wholesale")</f>
        <v>24519707.21927112</v>
      </c>
      <c r="Q12" s="9">
        <f>SUMIFS(Model!DB$7:DB$566,tbl_Model[Type],"Wholesale")</f>
        <v>26019824.736270633</v>
      </c>
      <c r="R12" s="9">
        <f>SUMIFS(Model!DC$7:DC$566,tbl_Model[Type],"Wholesale")</f>
        <v>26183585.264526181</v>
      </c>
      <c r="T12" s="10">
        <f>SUM(G12:I12)</f>
        <v>66661223.301583886</v>
      </c>
      <c r="U12" s="10">
        <f>SUM(J12:L12)</f>
        <v>68638519.420091182</v>
      </c>
      <c r="V12" s="10">
        <f>SUM(M12:O12)</f>
        <v>68748643.041820154</v>
      </c>
      <c r="W12" s="10">
        <f>SUM(P12:R12)</f>
        <v>76723117.220067933</v>
      </c>
    </row>
    <row r="13" spans="2:23" x14ac:dyDescent="0.25">
      <c r="B13" s="11" t="s">
        <v>379</v>
      </c>
      <c r="C13" s="12">
        <f>SUM(C11:C12)</f>
        <v>322300531.08999997</v>
      </c>
      <c r="D13" s="12">
        <f>SUM(T13,U13,V13,W13)</f>
        <v>345850384.03665489</v>
      </c>
      <c r="E13" s="84">
        <f t="shared" si="2"/>
        <v>7.3067992990923036E-2</v>
      </c>
      <c r="G13" s="12">
        <f t="shared" ref="G13:R13" si="3">G11+G12</f>
        <v>27318573.218765274</v>
      </c>
      <c r="H13" s="12">
        <f t="shared" si="3"/>
        <v>27015918.956549704</v>
      </c>
      <c r="I13" s="12">
        <f t="shared" si="3"/>
        <v>27788366.243899159</v>
      </c>
      <c r="J13" s="12">
        <f t="shared" si="3"/>
        <v>27544955.362329148</v>
      </c>
      <c r="K13" s="12">
        <f t="shared" si="3"/>
        <v>28500577.299428888</v>
      </c>
      <c r="L13" s="12">
        <f t="shared" si="3"/>
        <v>28541841.800613109</v>
      </c>
      <c r="M13" s="12">
        <f t="shared" si="3"/>
        <v>27897876.481395748</v>
      </c>
      <c r="N13" s="12">
        <f t="shared" si="3"/>
        <v>28233525.970097169</v>
      </c>
      <c r="O13" s="12">
        <f t="shared" si="3"/>
        <v>28882823.052263025</v>
      </c>
      <c r="P13" s="12">
        <f t="shared" si="3"/>
        <v>30104952.629226558</v>
      </c>
      <c r="Q13" s="12">
        <f t="shared" si="3"/>
        <v>31878839.663145676</v>
      </c>
      <c r="R13" s="12">
        <f t="shared" si="3"/>
        <v>32142133.358941413</v>
      </c>
      <c r="T13" s="12">
        <f>SUM(G13:I13)</f>
        <v>82122858.419214129</v>
      </c>
      <c r="U13" s="12">
        <f>SUM(J13:L13)</f>
        <v>84587374.462371141</v>
      </c>
      <c r="V13" s="12">
        <f>SUM(M13:O13)</f>
        <v>85014225.503755942</v>
      </c>
      <c r="W13" s="12">
        <f>SUM(P13:R13)</f>
        <v>94125925.651313648</v>
      </c>
    </row>
    <row r="15" spans="2:23" x14ac:dyDescent="0.25">
      <c r="B15" s="1" t="s">
        <v>380</v>
      </c>
      <c r="C15" s="2"/>
      <c r="D15" s="2"/>
      <c r="E15" s="2"/>
      <c r="G15" s="2"/>
      <c r="H15" s="2"/>
      <c r="I15" s="2"/>
      <c r="J15" s="2"/>
      <c r="K15" s="2"/>
      <c r="L15" s="2"/>
      <c r="M15" s="2"/>
      <c r="N15" s="2"/>
      <c r="O15" s="2"/>
      <c r="P15" s="2"/>
      <c r="Q15" s="2"/>
      <c r="R15" s="2"/>
      <c r="T15" s="2"/>
      <c r="U15" s="2"/>
      <c r="V15" s="2"/>
      <c r="W15" s="2"/>
    </row>
    <row r="16" spans="2:23" x14ac:dyDescent="0.25">
      <c r="B16" s="11" t="s">
        <v>380</v>
      </c>
      <c r="C16" s="13">
        <f>C8-C13</f>
        <v>630486824.95000029</v>
      </c>
      <c r="D16" s="13">
        <f>SUM(G16:R16)</f>
        <v>698461776.26614809</v>
      </c>
      <c r="E16" s="90">
        <f>D16/C16-1</f>
        <v>0.10781343657980225</v>
      </c>
      <c r="G16" s="13">
        <f t="shared" ref="G16:R16" si="4">G8-G13</f>
        <v>55063871.402808234</v>
      </c>
      <c r="H16" s="13">
        <f t="shared" si="4"/>
        <v>54538233.747438207</v>
      </c>
      <c r="I16" s="13">
        <f t="shared" si="4"/>
        <v>55909301.933268689</v>
      </c>
      <c r="J16" s="13">
        <f t="shared" si="4"/>
        <v>55640446.026832424</v>
      </c>
      <c r="K16" s="13">
        <f t="shared" si="4"/>
        <v>57544838.36463625</v>
      </c>
      <c r="L16" s="13">
        <f t="shared" si="4"/>
        <v>57459475.529678047</v>
      </c>
      <c r="M16" s="13">
        <f t="shared" si="4"/>
        <v>56550446.927182823</v>
      </c>
      <c r="N16" s="13">
        <f t="shared" si="4"/>
        <v>57060434.985673949</v>
      </c>
      <c r="O16" s="13">
        <f t="shared" si="4"/>
        <v>58494530.33939454</v>
      </c>
      <c r="P16" s="13">
        <f t="shared" si="4"/>
        <v>60868999.51199346</v>
      </c>
      <c r="Q16" s="13">
        <f t="shared" si="4"/>
        <v>64400738.974554494</v>
      </c>
      <c r="R16" s="13">
        <f t="shared" si="4"/>
        <v>64930458.52268701</v>
      </c>
      <c r="T16" s="13">
        <f>SUM(G16:I16)</f>
        <v>165511407.08351514</v>
      </c>
      <c r="U16" s="13">
        <f>SUM(J16:L16)</f>
        <v>170644759.92114672</v>
      </c>
      <c r="V16" s="13">
        <f>SUM(M16:O16)</f>
        <v>172105412.25225133</v>
      </c>
      <c r="W16" s="13">
        <f>SUM(P16:R16)</f>
        <v>190200197.00923496</v>
      </c>
    </row>
    <row r="17" spans="2:23" x14ac:dyDescent="0.25">
      <c r="B17" s="14" t="s">
        <v>381</v>
      </c>
      <c r="C17" s="6">
        <f>IF(C8=0,0,C16/C8)</f>
        <v>0.66172879074555124</v>
      </c>
      <c r="D17" s="6">
        <f>IF(D8=0,0,D16/D8)</f>
        <v>0.66882470856570897</v>
      </c>
      <c r="E17" s="91" t="str">
        <f>_xlfn.CONCAT(ROUND((D17-C17)*10000,0),"pp")</f>
        <v>71pp</v>
      </c>
      <c r="G17" s="6">
        <f t="shared" ref="G17:R17" si="5">IF(G8=0,0,G16/G8)</f>
        <v>0.66839326819865508</v>
      </c>
      <c r="H17" s="6">
        <f t="shared" si="5"/>
        <v>0.66873644001173405</v>
      </c>
      <c r="I17" s="6">
        <f t="shared" si="5"/>
        <v>0.66799115376693807</v>
      </c>
      <c r="J17" s="6">
        <f t="shared" si="5"/>
        <v>0.66887272403162257</v>
      </c>
      <c r="K17" s="6">
        <f t="shared" si="5"/>
        <v>0.66877285582883772</v>
      </c>
      <c r="L17" s="6">
        <f t="shared" si="5"/>
        <v>0.66812320221797139</v>
      </c>
      <c r="M17" s="6">
        <f t="shared" si="5"/>
        <v>0.66964558495234994</v>
      </c>
      <c r="N17" s="6">
        <f t="shared" si="5"/>
        <v>0.66898563915049547</v>
      </c>
      <c r="O17" s="6">
        <f t="shared" si="5"/>
        <v>0.66944726601182869</v>
      </c>
      <c r="P17" s="6">
        <f t="shared" si="5"/>
        <v>0.66908162258913129</v>
      </c>
      <c r="Q17" s="6">
        <f t="shared" si="5"/>
        <v>0.66889302888304403</v>
      </c>
      <c r="R17" s="6">
        <f t="shared" si="5"/>
        <v>0.6688855964808692</v>
      </c>
      <c r="T17" s="6">
        <f>IF(T8=0,0,T16/T8)</f>
        <v>0.66837037575355662</v>
      </c>
      <c r="U17" s="6">
        <f t="shared" ref="U17" si="6">IF(U8=0,0,U16/U8)</f>
        <v>0.66858650198306091</v>
      </c>
      <c r="V17" s="6">
        <f>IF(V8=0,0,V16/V8)</f>
        <v>0.66935926697116044</v>
      </c>
      <c r="W17" s="6">
        <f t="shared" ref="W17" si="7">IF(W8=0,0,W16/W8)</f>
        <v>0.66895083444833969</v>
      </c>
    </row>
    <row r="19" spans="2:23" x14ac:dyDescent="0.25">
      <c r="B19" s="19" t="s">
        <v>412</v>
      </c>
      <c r="C19" s="2"/>
      <c r="D19" s="2"/>
      <c r="E19" s="2"/>
      <c r="G19" s="2"/>
      <c r="H19" s="2"/>
      <c r="I19" s="2"/>
      <c r="J19" s="2"/>
      <c r="K19" s="2"/>
      <c r="L19" s="2"/>
      <c r="M19" s="2"/>
      <c r="N19" s="2"/>
      <c r="O19" s="2"/>
      <c r="P19" s="2"/>
      <c r="Q19" s="2"/>
      <c r="R19" s="2"/>
      <c r="T19" s="2"/>
      <c r="U19" s="2"/>
      <c r="V19" s="2"/>
      <c r="W19" s="2"/>
    </row>
    <row r="20" spans="2:23" x14ac:dyDescent="0.25">
      <c r="B20" s="20" t="s">
        <v>413</v>
      </c>
      <c r="C20" s="10">
        <f>-C8*0.06</f>
        <v>-57167241.36240001</v>
      </c>
      <c r="D20" s="10">
        <f>SUM(G20:R20)</f>
        <v>-52215608.015140153</v>
      </c>
      <c r="E20" s="83">
        <f t="shared" ref="E20:E23" si="8">D20/C20-1</f>
        <v>-8.66166221992416E-2</v>
      </c>
      <c r="G20" s="10">
        <f>-G8*0.05</f>
        <v>-4119122.2310786755</v>
      </c>
      <c r="H20" s="10">
        <f t="shared" ref="H20:R20" si="9">-H8*0.05</f>
        <v>-4077707.6351993959</v>
      </c>
      <c r="I20" s="10">
        <f t="shared" si="9"/>
        <v>-4184883.4088583924</v>
      </c>
      <c r="J20" s="10">
        <f t="shared" si="9"/>
        <v>-4159270.0694580786</v>
      </c>
      <c r="K20" s="10">
        <f t="shared" si="9"/>
        <v>-4302270.7832032572</v>
      </c>
      <c r="L20" s="10">
        <f t="shared" si="9"/>
        <v>-4300065.866514558</v>
      </c>
      <c r="M20" s="10">
        <f t="shared" si="9"/>
        <v>-4222416.1704289289</v>
      </c>
      <c r="N20" s="10">
        <f t="shared" si="9"/>
        <v>-4264698.0477885557</v>
      </c>
      <c r="O20" s="10">
        <f t="shared" si="9"/>
        <v>-4368867.6695828782</v>
      </c>
      <c r="P20" s="10">
        <f t="shared" si="9"/>
        <v>-4548697.6070610015</v>
      </c>
      <c r="Q20" s="10">
        <f t="shared" si="9"/>
        <v>-4813978.9318850087</v>
      </c>
      <c r="R20" s="10">
        <f t="shared" si="9"/>
        <v>-4853629.5940814214</v>
      </c>
      <c r="T20" s="10">
        <f>SUM(G20:I20)</f>
        <v>-12381713.275136463</v>
      </c>
      <c r="U20" s="10">
        <f>SUM(J20:L20)</f>
        <v>-12761606.719175894</v>
      </c>
      <c r="V20" s="10">
        <f>SUM(M20:O20)</f>
        <v>-12855981.887800362</v>
      </c>
      <c r="W20" s="10">
        <f>SUM(P20:R20)</f>
        <v>-14216306.133027431</v>
      </c>
    </row>
    <row r="21" spans="2:23" x14ac:dyDescent="0.25">
      <c r="B21" s="20" t="s">
        <v>414</v>
      </c>
      <c r="C21" s="10">
        <f>-C8*0.09</f>
        <v>-85750862.043600008</v>
      </c>
      <c r="D21" s="10">
        <f>SUM(G21:R21)</f>
        <v>-104431216.03028031</v>
      </c>
      <c r="E21" s="83">
        <f t="shared" si="8"/>
        <v>0.21784450373434461</v>
      </c>
      <c r="G21" s="10">
        <f>-G8*0.1</f>
        <v>-8238244.462157351</v>
      </c>
      <c r="H21" s="10">
        <f t="shared" ref="H21:R21" si="10">-H8*0.1</f>
        <v>-8155415.2703987919</v>
      </c>
      <c r="I21" s="10">
        <f t="shared" si="10"/>
        <v>-8369766.8177167848</v>
      </c>
      <c r="J21" s="10">
        <f t="shared" si="10"/>
        <v>-8318540.1389161572</v>
      </c>
      <c r="K21" s="10">
        <f t="shared" si="10"/>
        <v>-8604541.5664065145</v>
      </c>
      <c r="L21" s="10">
        <f t="shared" si="10"/>
        <v>-8600131.7330291159</v>
      </c>
      <c r="M21" s="10">
        <f t="shared" si="10"/>
        <v>-8444832.3408578578</v>
      </c>
      <c r="N21" s="10">
        <f t="shared" si="10"/>
        <v>-8529396.0955771115</v>
      </c>
      <c r="O21" s="10">
        <f t="shared" si="10"/>
        <v>-8737735.3391657565</v>
      </c>
      <c r="P21" s="10">
        <f t="shared" si="10"/>
        <v>-9097395.2141220029</v>
      </c>
      <c r="Q21" s="10">
        <f t="shared" si="10"/>
        <v>-9627957.8637700174</v>
      </c>
      <c r="R21" s="10">
        <f t="shared" si="10"/>
        <v>-9707259.1881628428</v>
      </c>
      <c r="T21" s="10">
        <f>SUM(G21:I21)</f>
        <v>-24763426.550272927</v>
      </c>
      <c r="U21" s="10">
        <f>SUM(J21:L21)</f>
        <v>-25523213.438351788</v>
      </c>
      <c r="V21" s="10">
        <f>SUM(M21:O21)</f>
        <v>-25711963.775600724</v>
      </c>
      <c r="W21" s="10">
        <f>SUM(P21:R21)</f>
        <v>-28432612.266054861</v>
      </c>
    </row>
    <row r="22" spans="2:23" x14ac:dyDescent="0.25">
      <c r="B22" s="20" t="s">
        <v>415</v>
      </c>
      <c r="C22" s="10">
        <f>-C8*0.05</f>
        <v>-47639367.802000016</v>
      </c>
      <c r="D22" s="10">
        <f>SUM(G22:R22)</f>
        <v>-52215608.015140153</v>
      </c>
      <c r="E22" s="83">
        <f t="shared" si="8"/>
        <v>9.6060053360909947E-2</v>
      </c>
      <c r="G22" s="10">
        <f t="shared" ref="G22:R22" si="11">-G8*0.05</f>
        <v>-4119122.2310786755</v>
      </c>
      <c r="H22" s="10">
        <f t="shared" si="11"/>
        <v>-4077707.6351993959</v>
      </c>
      <c r="I22" s="10">
        <f t="shared" si="11"/>
        <v>-4184883.4088583924</v>
      </c>
      <c r="J22" s="10">
        <f t="shared" si="11"/>
        <v>-4159270.0694580786</v>
      </c>
      <c r="K22" s="10">
        <f t="shared" si="11"/>
        <v>-4302270.7832032572</v>
      </c>
      <c r="L22" s="10">
        <f t="shared" si="11"/>
        <v>-4300065.866514558</v>
      </c>
      <c r="M22" s="10">
        <f t="shared" si="11"/>
        <v>-4222416.1704289289</v>
      </c>
      <c r="N22" s="10">
        <f t="shared" si="11"/>
        <v>-4264698.0477885557</v>
      </c>
      <c r="O22" s="10">
        <f t="shared" si="11"/>
        <v>-4368867.6695828782</v>
      </c>
      <c r="P22" s="10">
        <f t="shared" si="11"/>
        <v>-4548697.6070610015</v>
      </c>
      <c r="Q22" s="10">
        <f t="shared" si="11"/>
        <v>-4813978.9318850087</v>
      </c>
      <c r="R22" s="10">
        <f t="shared" si="11"/>
        <v>-4853629.5940814214</v>
      </c>
      <c r="T22" s="10">
        <f>SUM(G22:I22)</f>
        <v>-12381713.275136463</v>
      </c>
      <c r="U22" s="10">
        <f>SUM(J22:L22)</f>
        <v>-12761606.719175894</v>
      </c>
      <c r="V22" s="10">
        <f>SUM(M22:O22)</f>
        <v>-12855981.887800362</v>
      </c>
      <c r="W22" s="10">
        <f>SUM(P22:R22)</f>
        <v>-14216306.133027431</v>
      </c>
    </row>
    <row r="23" spans="2:23" x14ac:dyDescent="0.25">
      <c r="B23" s="20" t="s">
        <v>416</v>
      </c>
      <c r="C23" s="10">
        <f>-C8*0.2</f>
        <v>-190557471.20800006</v>
      </c>
      <c r="D23" s="10">
        <f>SUM(G23:R23)</f>
        <v>-208862432.06056061</v>
      </c>
      <c r="E23" s="83">
        <f t="shared" si="8"/>
        <v>9.6060053360909947E-2</v>
      </c>
      <c r="G23" s="10">
        <f>-G8*0.2</f>
        <v>-16476488.924314702</v>
      </c>
      <c r="H23" s="10">
        <f t="shared" ref="H23:R23" si="12">-H8*0.2</f>
        <v>-16310830.540797584</v>
      </c>
      <c r="I23" s="10">
        <f t="shared" si="12"/>
        <v>-16739533.63543357</v>
      </c>
      <c r="J23" s="10">
        <f t="shared" si="12"/>
        <v>-16637080.277832314</v>
      </c>
      <c r="K23" s="10">
        <f t="shared" si="12"/>
        <v>-17209083.132813029</v>
      </c>
      <c r="L23" s="10">
        <f t="shared" si="12"/>
        <v>-17200263.466058232</v>
      </c>
      <c r="M23" s="10">
        <f t="shared" si="12"/>
        <v>-16889664.681715716</v>
      </c>
      <c r="N23" s="10">
        <f t="shared" si="12"/>
        <v>-17058792.191154223</v>
      </c>
      <c r="O23" s="10">
        <f t="shared" si="12"/>
        <v>-17475470.678331513</v>
      </c>
      <c r="P23" s="10">
        <f t="shared" si="12"/>
        <v>-18194790.428244006</v>
      </c>
      <c r="Q23" s="10">
        <f t="shared" si="12"/>
        <v>-19255915.727540035</v>
      </c>
      <c r="R23" s="10">
        <f t="shared" si="12"/>
        <v>-19414518.376325686</v>
      </c>
      <c r="T23" s="10">
        <f>SUM(G23:I23)</f>
        <v>-49526853.100545853</v>
      </c>
      <c r="U23" s="10">
        <f>SUM(J23:L23)</f>
        <v>-51046426.876703575</v>
      </c>
      <c r="V23" s="10">
        <f>SUM(M23:O23)</f>
        <v>-51423927.551201448</v>
      </c>
      <c r="W23" s="10">
        <f>SUM(P23:R23)</f>
        <v>-56865224.532109722</v>
      </c>
    </row>
    <row r="25" spans="2:23" ht="15.75" thickBot="1" x14ac:dyDescent="0.3">
      <c r="B25" s="1" t="s">
        <v>382</v>
      </c>
      <c r="C25" s="2"/>
      <c r="D25" s="2"/>
      <c r="E25" s="2"/>
      <c r="G25" s="2"/>
      <c r="H25" s="2"/>
      <c r="I25" s="2"/>
      <c r="J25" s="2"/>
      <c r="K25" s="2"/>
      <c r="L25" s="2"/>
      <c r="M25" s="2"/>
      <c r="N25" s="2"/>
      <c r="O25" s="2"/>
      <c r="P25" s="2"/>
      <c r="Q25" s="2"/>
      <c r="R25" s="2"/>
      <c r="T25" s="2"/>
      <c r="U25" s="2"/>
      <c r="V25" s="2"/>
      <c r="W25" s="2"/>
    </row>
    <row r="26" spans="2:23" ht="15.75" thickTop="1" x14ac:dyDescent="0.25">
      <c r="B26" s="15" t="s">
        <v>382</v>
      </c>
      <c r="C26" s="16">
        <f>C16+SUM(C20:C23)</f>
        <v>249371882.53400016</v>
      </c>
      <c r="D26" s="16">
        <f>SUM(G26:R26)</f>
        <v>280736912.14502692</v>
      </c>
      <c r="E26" s="90">
        <f>D26/C26-1</f>
        <v>0.12577612717324027</v>
      </c>
      <c r="G26" s="16">
        <f>G16+SUM(G20:G23)</f>
        <v>22110893.55417883</v>
      </c>
      <c r="H26" s="16">
        <f t="shared" ref="H26:R26" si="13">H16+SUM(H20:H23)</f>
        <v>21916572.66584304</v>
      </c>
      <c r="I26" s="16">
        <f t="shared" si="13"/>
        <v>22430234.66240155</v>
      </c>
      <c r="J26" s="16">
        <f t="shared" si="13"/>
        <v>22366285.471167795</v>
      </c>
      <c r="K26" s="16">
        <f t="shared" si="13"/>
        <v>23126672.099010192</v>
      </c>
      <c r="L26" s="16">
        <f t="shared" si="13"/>
        <v>23058948.597561583</v>
      </c>
      <c r="M26" s="16">
        <f t="shared" si="13"/>
        <v>22771117.563751392</v>
      </c>
      <c r="N26" s="16">
        <f t="shared" si="13"/>
        <v>22942850.603365503</v>
      </c>
      <c r="O26" s="16">
        <f t="shared" si="13"/>
        <v>23543588.982731514</v>
      </c>
      <c r="P26" s="16">
        <f t="shared" si="13"/>
        <v>24479418.655505449</v>
      </c>
      <c r="Q26" s="16">
        <f t="shared" si="13"/>
        <v>25888907.519474424</v>
      </c>
      <c r="R26" s="16">
        <f t="shared" si="13"/>
        <v>26101421.770035639</v>
      </c>
      <c r="T26" s="16">
        <f>SUM(G26:I26)</f>
        <v>66457700.882423423</v>
      </c>
      <c r="U26" s="16">
        <f>SUM(J26:L26)</f>
        <v>68551906.16773957</v>
      </c>
      <c r="V26" s="16">
        <f>SUM(M26:O26)</f>
        <v>69257557.149848402</v>
      </c>
      <c r="W26" s="16">
        <f>SUM(P26:R26)</f>
        <v>76469747.94501552</v>
      </c>
    </row>
    <row r="27" spans="2:23" x14ac:dyDescent="0.25">
      <c r="B27" s="14" t="s">
        <v>383</v>
      </c>
      <c r="C27" s="6">
        <f>IF(C8=0,0,C26/C8)</f>
        <v>0.26172879074555117</v>
      </c>
      <c r="D27" s="6">
        <f>IF(D8=0,0,D26/D8)</f>
        <v>0.26882470856570895</v>
      </c>
      <c r="E27" s="91" t="str">
        <f>_xlfn.CONCAT(ROUND((D27-C27)*10000,0),"pp")</f>
        <v>71pp</v>
      </c>
      <c r="G27" s="6">
        <f t="shared" ref="G27:R27" si="14">IF(G8=0,0,G26/G8)</f>
        <v>0.26839326819865511</v>
      </c>
      <c r="H27" s="6">
        <f t="shared" si="14"/>
        <v>0.26873644001173397</v>
      </c>
      <c r="I27" s="6">
        <f t="shared" si="14"/>
        <v>0.26799115376693811</v>
      </c>
      <c r="J27" s="6">
        <f t="shared" si="14"/>
        <v>0.2688727240316226</v>
      </c>
      <c r="K27" s="6">
        <f t="shared" si="14"/>
        <v>0.2687728558288377</v>
      </c>
      <c r="L27" s="6">
        <f t="shared" si="14"/>
        <v>0.26812320221797142</v>
      </c>
      <c r="M27" s="6">
        <f t="shared" si="14"/>
        <v>0.26964558495234991</v>
      </c>
      <c r="N27" s="6">
        <f t="shared" si="14"/>
        <v>0.2689856391504955</v>
      </c>
      <c r="O27" s="6">
        <f t="shared" si="14"/>
        <v>0.26944726601182867</v>
      </c>
      <c r="P27" s="6">
        <f t="shared" si="14"/>
        <v>0.26908162258913121</v>
      </c>
      <c r="Q27" s="6">
        <f t="shared" si="14"/>
        <v>0.26889302888304406</v>
      </c>
      <c r="R27" s="6">
        <f t="shared" si="14"/>
        <v>0.26888559648086918</v>
      </c>
      <c r="T27" s="6">
        <f>IF(T8=0,0,T26/T8)</f>
        <v>0.26837037575355649</v>
      </c>
      <c r="U27" s="6">
        <f t="shared" ref="U27" si="15">IF(U8=0,0,U26/U8)</f>
        <v>0.26858650198306083</v>
      </c>
      <c r="V27" s="6">
        <f>IF(V8=0,0,V26/V8)</f>
        <v>0.26935926697116036</v>
      </c>
      <c r="W27" s="6">
        <f t="shared" ref="W27" si="16">IF(W8=0,0,W26/W8)</f>
        <v>0.26895083444833967</v>
      </c>
    </row>
    <row r="29" spans="2:23" x14ac:dyDescent="0.25">
      <c r="B29" s="1" t="s">
        <v>470</v>
      </c>
      <c r="C29" s="2"/>
      <c r="D29" s="2"/>
      <c r="E29" s="2"/>
      <c r="G29" s="2"/>
      <c r="H29" s="2"/>
      <c r="I29" s="2"/>
      <c r="J29" s="2"/>
      <c r="K29" s="2"/>
      <c r="L29" s="2"/>
      <c r="M29" s="2"/>
      <c r="N29" s="2"/>
      <c r="O29" s="2"/>
      <c r="P29" s="2"/>
      <c r="Q29" s="2"/>
      <c r="R29" s="2"/>
      <c r="T29" s="2"/>
      <c r="U29" s="2"/>
      <c r="V29" s="2"/>
      <c r="W29" s="2"/>
    </row>
    <row r="30" spans="2:23" x14ac:dyDescent="0.25">
      <c r="B30" s="3" t="s">
        <v>471</v>
      </c>
      <c r="C30" s="10">
        <f>-C26*0.1</f>
        <v>-24937188.253400017</v>
      </c>
      <c r="D30" s="10">
        <f>-D26*0.09</f>
        <v>-25266322.093052421</v>
      </c>
      <c r="E30" s="83">
        <f t="shared" ref="E30:E31" si="17">D30/C30-1</f>
        <v>1.3198514455916133E-2</v>
      </c>
      <c r="G30" s="10">
        <f t="shared" ref="G30:R30" si="18">-G26*0.09</f>
        <v>-1989980.4198760947</v>
      </c>
      <c r="H30" s="10">
        <f t="shared" si="18"/>
        <v>-1972491.5399258735</v>
      </c>
      <c r="I30" s="10">
        <f t="shared" si="18"/>
        <v>-2018721.1196161394</v>
      </c>
      <c r="J30" s="10">
        <f t="shared" si="18"/>
        <v>-2012965.6924051016</v>
      </c>
      <c r="K30" s="10">
        <f t="shared" si="18"/>
        <v>-2081400.4889109172</v>
      </c>
      <c r="L30" s="10">
        <f t="shared" si="18"/>
        <v>-2075305.3737805423</v>
      </c>
      <c r="M30" s="10">
        <f t="shared" si="18"/>
        <v>-2049400.5807376252</v>
      </c>
      <c r="N30" s="10">
        <f t="shared" si="18"/>
        <v>-2064856.5543028952</v>
      </c>
      <c r="O30" s="10">
        <f t="shared" si="18"/>
        <v>-2118923.0084458361</v>
      </c>
      <c r="P30" s="10">
        <f t="shared" si="18"/>
        <v>-2203147.6789954901</v>
      </c>
      <c r="Q30" s="10">
        <f t="shared" si="18"/>
        <v>-2330001.6767526981</v>
      </c>
      <c r="R30" s="10">
        <f t="shared" si="18"/>
        <v>-2349127.9593032072</v>
      </c>
      <c r="T30" s="10">
        <f t="shared" ref="T30:W30" si="19">-T26*0.09</f>
        <v>-5981193.0794181079</v>
      </c>
      <c r="U30" s="10">
        <f t="shared" si="19"/>
        <v>-6169671.5550965611</v>
      </c>
      <c r="V30" s="10">
        <f t="shared" si="19"/>
        <v>-6233180.1434863564</v>
      </c>
      <c r="W30" s="10">
        <f t="shared" si="19"/>
        <v>-6882277.3150513964</v>
      </c>
    </row>
    <row r="31" spans="2:23" x14ac:dyDescent="0.25">
      <c r="B31" s="3" t="s">
        <v>472</v>
      </c>
      <c r="C31" s="10">
        <f>-(C26-C30)*0.25</f>
        <v>-68577267.696850047</v>
      </c>
      <c r="D31" s="10">
        <f>-(D26-D30)*0.25</f>
        <v>-76500808.559519842</v>
      </c>
      <c r="E31" s="83">
        <f t="shared" si="17"/>
        <v>0.11554179874439274</v>
      </c>
      <c r="G31" s="10">
        <f t="shared" ref="G31:R31" si="20">-(G26-G30)*0.25</f>
        <v>-6025218.4935137313</v>
      </c>
      <c r="H31" s="10">
        <f t="shared" si="20"/>
        <v>-5972266.0514422283</v>
      </c>
      <c r="I31" s="10">
        <f t="shared" si="20"/>
        <v>-6112238.9455044223</v>
      </c>
      <c r="J31" s="10">
        <f t="shared" si="20"/>
        <v>-6094812.7908932241</v>
      </c>
      <c r="K31" s="10">
        <f t="shared" si="20"/>
        <v>-6302018.1469802773</v>
      </c>
      <c r="L31" s="10">
        <f t="shared" si="20"/>
        <v>-6283563.492835531</v>
      </c>
      <c r="M31" s="10">
        <f t="shared" si="20"/>
        <v>-6205129.5361222541</v>
      </c>
      <c r="N31" s="10">
        <f t="shared" si="20"/>
        <v>-6251926.7894170992</v>
      </c>
      <c r="O31" s="10">
        <f t="shared" si="20"/>
        <v>-6415627.9977943376</v>
      </c>
      <c r="P31" s="10">
        <f t="shared" si="20"/>
        <v>-6670641.5836252347</v>
      </c>
      <c r="Q31" s="10">
        <f t="shared" si="20"/>
        <v>-7054727.2990567805</v>
      </c>
      <c r="R31" s="10">
        <f t="shared" si="20"/>
        <v>-7112637.4323347118</v>
      </c>
      <c r="T31" s="10">
        <f t="shared" ref="T31:W31" si="21">-(T26-T30)*0.25</f>
        <v>-18109723.490460381</v>
      </c>
      <c r="U31" s="10">
        <f t="shared" si="21"/>
        <v>-18680394.430709034</v>
      </c>
      <c r="V31" s="10">
        <f t="shared" si="21"/>
        <v>-18872684.323333688</v>
      </c>
      <c r="W31" s="10">
        <f t="shared" si="21"/>
        <v>-20838006.315016728</v>
      </c>
    </row>
    <row r="33" spans="2:23" x14ac:dyDescent="0.25">
      <c r="B33" s="1" t="s">
        <v>473</v>
      </c>
      <c r="C33" s="2"/>
      <c r="D33" s="2"/>
      <c r="E33" s="2"/>
      <c r="G33" s="2"/>
      <c r="H33" s="2"/>
      <c r="I33" s="2"/>
      <c r="J33" s="2"/>
      <c r="K33" s="2"/>
      <c r="L33" s="2"/>
      <c r="M33" s="2"/>
      <c r="N33" s="2"/>
      <c r="O33" s="2"/>
      <c r="P33" s="2"/>
      <c r="Q33" s="2"/>
      <c r="R33" s="2"/>
      <c r="T33" s="2"/>
      <c r="U33" s="2"/>
      <c r="V33" s="2"/>
      <c r="W33" s="2"/>
    </row>
    <row r="34" spans="2:23" x14ac:dyDescent="0.25">
      <c r="B34" s="15" t="str">
        <f>B33</f>
        <v>Net Income</v>
      </c>
      <c r="C34" s="92">
        <f>C26+C30+C31</f>
        <v>155857426.58375007</v>
      </c>
      <c r="D34" s="92">
        <f>D26+D30+D31</f>
        <v>178969781.49245465</v>
      </c>
      <c r="E34" s="90">
        <f>D34/C34-1</f>
        <v>0.14829164971670528</v>
      </c>
      <c r="G34" s="92">
        <f t="shared" ref="G34:R34" si="22">G26+G30+G31</f>
        <v>14095694.640789004</v>
      </c>
      <c r="H34" s="92">
        <f t="shared" si="22"/>
        <v>13971815.074474938</v>
      </c>
      <c r="I34" s="92">
        <f t="shared" si="22"/>
        <v>14299274.597280987</v>
      </c>
      <c r="J34" s="92">
        <f t="shared" si="22"/>
        <v>14258506.987869471</v>
      </c>
      <c r="K34" s="92">
        <f t="shared" si="22"/>
        <v>14743253.463118996</v>
      </c>
      <c r="L34" s="92">
        <f t="shared" si="22"/>
        <v>14700079.730945511</v>
      </c>
      <c r="M34" s="92">
        <f t="shared" si="22"/>
        <v>14516587.446891513</v>
      </c>
      <c r="N34" s="92">
        <f t="shared" si="22"/>
        <v>14626067.25964551</v>
      </c>
      <c r="O34" s="92">
        <f t="shared" si="22"/>
        <v>15009037.97649134</v>
      </c>
      <c r="P34" s="92">
        <f t="shared" si="22"/>
        <v>15605629.392884724</v>
      </c>
      <c r="Q34" s="92">
        <f t="shared" si="22"/>
        <v>16504178.543664947</v>
      </c>
      <c r="R34" s="92">
        <f t="shared" si="22"/>
        <v>16639656.37839772</v>
      </c>
      <c r="T34" s="92">
        <f t="shared" ref="T34:W34" si="23">T26+T30+T31</f>
        <v>42366784.312544934</v>
      </c>
      <c r="U34" s="92">
        <f t="shared" si="23"/>
        <v>43701840.181933977</v>
      </c>
      <c r="V34" s="92">
        <f t="shared" si="23"/>
        <v>44151692.683028355</v>
      </c>
      <c r="W34" s="92">
        <f t="shared" si="23"/>
        <v>48749464.314947397</v>
      </c>
    </row>
    <row r="35" spans="2:23" x14ac:dyDescent="0.25">
      <c r="B35" s="14" t="s">
        <v>474</v>
      </c>
      <c r="C35" s="6">
        <f>IF(C8=0,0,C34/C8)</f>
        <v>0.16358049421596943</v>
      </c>
      <c r="D35" s="6">
        <f>IF(D8=0,0,D34/D8)</f>
        <v>0.17137575171063943</v>
      </c>
      <c r="E35" s="91" t="str">
        <f>_xlfn.CONCAT(ROUND((D35-C35)*10000,0),"pp")</f>
        <v>78pp</v>
      </c>
      <c r="G35" s="6">
        <f t="shared" ref="G35:R35" si="24">IF(G8=0,0,G34/G8)</f>
        <v>0.17110070847664263</v>
      </c>
      <c r="H35" s="6">
        <f t="shared" si="24"/>
        <v>0.17131948050748042</v>
      </c>
      <c r="I35" s="6">
        <f t="shared" si="24"/>
        <v>0.17084436052642302</v>
      </c>
      <c r="J35" s="6">
        <f t="shared" si="24"/>
        <v>0.17140636157015943</v>
      </c>
      <c r="K35" s="6">
        <f t="shared" si="24"/>
        <v>0.17134269559088403</v>
      </c>
      <c r="L35" s="6">
        <f t="shared" si="24"/>
        <v>0.17092854141395677</v>
      </c>
      <c r="M35" s="6">
        <f t="shared" si="24"/>
        <v>0.17189906040712305</v>
      </c>
      <c r="N35" s="6">
        <f t="shared" si="24"/>
        <v>0.17147834495844091</v>
      </c>
      <c r="O35" s="6">
        <f t="shared" si="24"/>
        <v>0.17177263208254076</v>
      </c>
      <c r="P35" s="6">
        <f t="shared" si="24"/>
        <v>0.17153953440057115</v>
      </c>
      <c r="Q35" s="6">
        <f t="shared" si="24"/>
        <v>0.17141930591294061</v>
      </c>
      <c r="R35" s="6">
        <f t="shared" si="24"/>
        <v>0.17141456775655411</v>
      </c>
      <c r="T35" s="6">
        <f t="shared" ref="T35:W35" si="25">IF(T8=0,0,T34/T8)</f>
        <v>0.1710861145428923</v>
      </c>
      <c r="U35" s="6">
        <f t="shared" si="25"/>
        <v>0.17122389501420129</v>
      </c>
      <c r="V35" s="6">
        <f t="shared" si="25"/>
        <v>0.17171653269411472</v>
      </c>
      <c r="W35" s="6">
        <f t="shared" si="25"/>
        <v>0.17145615696081656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499984740745262"/>
  </sheetPr>
  <dimension ref="A2:AS482"/>
  <sheetViews>
    <sheetView showGridLines="0" zoomScale="85" zoomScaleNormal="85" workbookViewId="0"/>
  </sheetViews>
  <sheetFormatPr defaultRowHeight="15" outlineLevelCol="1" x14ac:dyDescent="0.25"/>
  <cols>
    <col min="1" max="1" width="3.140625" customWidth="1"/>
    <col min="2" max="2" width="16" bestFit="1" customWidth="1"/>
    <col min="3" max="3" width="11.85546875" bestFit="1" customWidth="1"/>
    <col min="4" max="4" width="11.28515625" customWidth="1"/>
    <col min="5" max="5" width="3.140625" customWidth="1"/>
    <col min="6" max="6" width="10.85546875" customWidth="1"/>
    <col min="7" max="7" width="44.28515625" hidden="1" customWidth="1" outlineLevel="1"/>
    <col min="8" max="8" width="19.7109375" customWidth="1" collapsed="1"/>
    <col min="9" max="15" width="12.5703125" customWidth="1"/>
    <col min="16" max="16" width="3.140625" customWidth="1"/>
    <col min="17" max="17" width="15.42578125" customWidth="1"/>
    <col min="18" max="18" width="18.7109375" customWidth="1"/>
    <col min="19" max="19" width="16.42578125" customWidth="1"/>
    <col min="20" max="20" width="7.42578125" customWidth="1"/>
    <col min="21" max="21" width="3.140625" customWidth="1"/>
    <col min="22" max="22" width="11.42578125" customWidth="1"/>
    <col min="23" max="24" width="9.7109375" customWidth="1"/>
    <col min="25" max="25" width="3.140625" customWidth="1"/>
    <col min="26" max="26" width="15.42578125" customWidth="1"/>
    <col min="27" max="27" width="18.7109375" customWidth="1"/>
    <col min="28" max="30" width="16.5703125" customWidth="1"/>
    <col min="31" max="38" width="14.7109375" customWidth="1"/>
    <col min="39" max="39" width="3.140625" customWidth="1"/>
    <col min="40" max="42" width="9.140625" customWidth="1"/>
    <col min="43" max="43" width="3.140625" customWidth="1"/>
    <col min="44" max="44" width="19.42578125" customWidth="1"/>
    <col min="45" max="45" width="13.7109375" customWidth="1"/>
  </cols>
  <sheetData>
    <row r="2" spans="1:45" ht="21" x14ac:dyDescent="0.35">
      <c r="B2" s="48" t="s">
        <v>444</v>
      </c>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50"/>
      <c r="AN2" s="48" t="s">
        <v>417</v>
      </c>
      <c r="AO2" s="65"/>
      <c r="AP2" s="49"/>
      <c r="AQ2" s="49"/>
      <c r="AR2" s="49"/>
      <c r="AS2" s="86"/>
    </row>
    <row r="3" spans="1:45" x14ac:dyDescent="0.25">
      <c r="AS3" s="85"/>
    </row>
    <row r="4" spans="1:45" x14ac:dyDescent="0.25">
      <c r="B4" s="40" t="s">
        <v>445</v>
      </c>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2"/>
      <c r="AN4" s="51"/>
      <c r="AO4" s="41"/>
      <c r="AP4" s="41"/>
      <c r="AQ4" s="41"/>
      <c r="AR4" s="41"/>
      <c r="AS4" s="87"/>
    </row>
    <row r="5" spans="1:45" x14ac:dyDescent="0.25">
      <c r="B5" s="37" t="s">
        <v>420</v>
      </c>
      <c r="C5" s="55" t="s">
        <v>424</v>
      </c>
      <c r="D5" s="56"/>
      <c r="E5" s="53"/>
      <c r="F5" s="53"/>
      <c r="G5" s="53"/>
      <c r="H5" s="53"/>
      <c r="I5" s="53"/>
      <c r="J5" s="53"/>
      <c r="K5" s="53"/>
      <c r="L5" s="53"/>
      <c r="M5" s="53"/>
      <c r="N5" s="56" t="s">
        <v>442</v>
      </c>
      <c r="O5" s="56" t="s">
        <v>442</v>
      </c>
      <c r="P5" s="53"/>
      <c r="Q5" s="53"/>
      <c r="R5" s="53"/>
      <c r="S5" s="53"/>
      <c r="T5" s="56" t="s">
        <v>442</v>
      </c>
      <c r="U5" s="53"/>
      <c r="V5" s="53"/>
      <c r="W5" s="56" t="s">
        <v>442</v>
      </c>
      <c r="X5" s="56" t="s">
        <v>442</v>
      </c>
      <c r="Y5" s="53"/>
      <c r="Z5" s="53"/>
      <c r="AA5" s="53"/>
      <c r="AB5" s="53"/>
      <c r="AC5" s="56" t="s">
        <v>442</v>
      </c>
      <c r="AD5" s="53"/>
      <c r="AE5" s="53"/>
      <c r="AF5" s="53"/>
      <c r="AG5" s="56" t="s">
        <v>442</v>
      </c>
      <c r="AH5" s="53"/>
      <c r="AI5" s="53"/>
      <c r="AJ5" s="53"/>
      <c r="AK5" s="56" t="s">
        <v>442</v>
      </c>
      <c r="AL5" s="43"/>
      <c r="AN5" s="52"/>
      <c r="AO5" s="53"/>
      <c r="AP5" s="53"/>
      <c r="AQ5" s="53"/>
      <c r="AR5" s="53"/>
      <c r="AS5" s="88"/>
    </row>
    <row r="6" spans="1:45" x14ac:dyDescent="0.25">
      <c r="B6" s="38" t="s">
        <v>421</v>
      </c>
      <c r="C6" s="57" t="s">
        <v>425</v>
      </c>
      <c r="D6" s="53"/>
      <c r="E6" s="53"/>
      <c r="F6" s="53"/>
      <c r="G6" s="53"/>
      <c r="H6" s="53"/>
      <c r="I6" s="53"/>
      <c r="J6" s="53"/>
      <c r="K6" s="53"/>
      <c r="L6" s="53"/>
      <c r="M6" s="53"/>
      <c r="N6" s="53"/>
      <c r="O6" s="53"/>
      <c r="P6" s="53"/>
      <c r="Q6" s="53"/>
      <c r="R6" s="53"/>
      <c r="S6" s="53"/>
      <c r="T6" s="53"/>
      <c r="U6" s="53"/>
      <c r="V6" s="53"/>
      <c r="W6" s="53"/>
      <c r="X6" s="53"/>
      <c r="Y6" s="53"/>
      <c r="Z6" s="53"/>
      <c r="AA6" s="53"/>
      <c r="AB6" s="53"/>
      <c r="AC6" s="53"/>
      <c r="AD6" s="58" t="s">
        <v>442</v>
      </c>
      <c r="AE6" s="58" t="s">
        <v>442</v>
      </c>
      <c r="AF6" s="53"/>
      <c r="AG6" s="53"/>
      <c r="AH6" s="58" t="s">
        <v>442</v>
      </c>
      <c r="AI6" s="58" t="s">
        <v>442</v>
      </c>
      <c r="AJ6" s="53"/>
      <c r="AK6" s="53"/>
      <c r="AL6" s="59" t="s">
        <v>442</v>
      </c>
      <c r="AN6" s="52"/>
      <c r="AO6" s="53"/>
      <c r="AP6" s="53"/>
      <c r="AQ6" s="53"/>
      <c r="AR6" s="53"/>
      <c r="AS6" s="88"/>
    </row>
    <row r="7" spans="1:45" x14ac:dyDescent="0.25">
      <c r="B7" s="39" t="s">
        <v>422</v>
      </c>
      <c r="C7" s="60" t="s">
        <v>426</v>
      </c>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43"/>
      <c r="AN7" s="52"/>
      <c r="AO7" s="53"/>
      <c r="AP7" s="53"/>
      <c r="AQ7" s="53"/>
      <c r="AR7" s="53"/>
      <c r="AS7" s="88"/>
    </row>
    <row r="8" spans="1:45" x14ac:dyDescent="0.25">
      <c r="B8" s="44" t="s">
        <v>466</v>
      </c>
      <c r="C8" s="45" t="s">
        <v>423</v>
      </c>
      <c r="D8" s="46"/>
      <c r="E8" s="46"/>
      <c r="F8" s="46"/>
      <c r="G8" s="46"/>
      <c r="H8" s="46"/>
      <c r="I8" s="47" t="s">
        <v>442</v>
      </c>
      <c r="J8" s="47" t="s">
        <v>442</v>
      </c>
      <c r="K8" s="47" t="s">
        <v>442</v>
      </c>
      <c r="L8" s="47" t="s">
        <v>442</v>
      </c>
      <c r="M8" s="47" t="s">
        <v>442</v>
      </c>
      <c r="N8" s="46"/>
      <c r="O8" s="46"/>
      <c r="P8" s="46"/>
      <c r="Q8" s="46"/>
      <c r="R8" s="46"/>
      <c r="S8" s="47" t="s">
        <v>442</v>
      </c>
      <c r="T8" s="46"/>
      <c r="U8" s="46"/>
      <c r="V8" s="46"/>
      <c r="W8" s="46"/>
      <c r="X8" s="46"/>
      <c r="Y8" s="46"/>
      <c r="Z8" s="46"/>
      <c r="AA8" s="46"/>
      <c r="AB8" s="47" t="s">
        <v>442</v>
      </c>
      <c r="AC8" s="46"/>
      <c r="AD8" s="46"/>
      <c r="AE8" s="46"/>
      <c r="AF8" s="47" t="s">
        <v>442</v>
      </c>
      <c r="AG8" s="46"/>
      <c r="AH8" s="46"/>
      <c r="AI8" s="46"/>
      <c r="AJ8" s="47" t="s">
        <v>442</v>
      </c>
      <c r="AK8" s="46"/>
      <c r="AL8" s="61"/>
      <c r="AN8" s="54"/>
      <c r="AO8" s="46"/>
      <c r="AP8" s="47" t="s">
        <v>442</v>
      </c>
      <c r="AQ8" s="46"/>
      <c r="AR8" s="46"/>
      <c r="AS8" s="89" t="s">
        <v>442</v>
      </c>
    </row>
    <row r="11" spans="1:45" x14ac:dyDescent="0.25">
      <c r="A11" s="18">
        <v>1</v>
      </c>
      <c r="B11" s="21" t="s">
        <v>429</v>
      </c>
      <c r="C11" s="2"/>
      <c r="D11" s="2"/>
      <c r="F11" s="21" t="s">
        <v>430</v>
      </c>
      <c r="G11" s="2"/>
      <c r="H11" s="2"/>
      <c r="I11" s="2"/>
      <c r="J11" s="2"/>
      <c r="K11" s="2"/>
      <c r="L11" s="2"/>
      <c r="M11" s="2"/>
      <c r="N11" s="2"/>
      <c r="O11" s="2"/>
      <c r="Q11" s="21" t="s">
        <v>431</v>
      </c>
      <c r="R11" s="2"/>
      <c r="S11" s="2"/>
      <c r="T11" s="2"/>
      <c r="V11" s="21" t="s">
        <v>432</v>
      </c>
      <c r="W11" s="2"/>
      <c r="X11" s="2"/>
      <c r="Z11" s="21" t="s">
        <v>435</v>
      </c>
      <c r="AA11" s="2"/>
      <c r="AB11" s="21"/>
      <c r="AC11" s="21"/>
      <c r="AD11" s="21" t="s">
        <v>438</v>
      </c>
      <c r="AE11" s="21"/>
      <c r="AF11" s="21"/>
      <c r="AG11" s="21"/>
      <c r="AH11" s="21" t="s">
        <v>440</v>
      </c>
      <c r="AI11" s="21"/>
      <c r="AJ11" s="21"/>
      <c r="AK11" s="21" t="s">
        <v>441</v>
      </c>
      <c r="AL11" s="21"/>
      <c r="AN11" s="1" t="s">
        <v>427</v>
      </c>
      <c r="AO11" s="1"/>
      <c r="AP11" s="1"/>
      <c r="AR11" s="1" t="s">
        <v>428</v>
      </c>
      <c r="AS11" s="2"/>
    </row>
    <row r="12" spans="1:45" s="34" customFormat="1" ht="24.75" x14ac:dyDescent="0.25">
      <c r="B12" s="71" t="s">
        <v>0</v>
      </c>
      <c r="C12" s="71" t="s">
        <v>1</v>
      </c>
      <c r="D12" s="71" t="s">
        <v>2</v>
      </c>
      <c r="F12" s="71" t="s">
        <v>35</v>
      </c>
      <c r="G12" s="71" t="s">
        <v>468</v>
      </c>
      <c r="H12" s="71" t="s">
        <v>36</v>
      </c>
      <c r="I12" s="71" t="s">
        <v>37</v>
      </c>
      <c r="J12" s="71" t="s">
        <v>38</v>
      </c>
      <c r="K12" s="71" t="s">
        <v>39</v>
      </c>
      <c r="L12" s="71" t="s">
        <v>40</v>
      </c>
      <c r="M12" s="71" t="s">
        <v>1</v>
      </c>
      <c r="N12" s="71" t="s">
        <v>41</v>
      </c>
      <c r="O12" s="71" t="s">
        <v>42</v>
      </c>
      <c r="Q12" s="71" t="s">
        <v>467</v>
      </c>
      <c r="R12" s="71" t="s">
        <v>393</v>
      </c>
      <c r="S12" s="71" t="s">
        <v>254</v>
      </c>
      <c r="T12" s="71" t="s">
        <v>255</v>
      </c>
      <c r="V12" s="71" t="s">
        <v>0</v>
      </c>
      <c r="W12" s="71" t="s">
        <v>256</v>
      </c>
      <c r="X12" s="71" t="s">
        <v>257</v>
      </c>
      <c r="Z12" s="71" t="s">
        <v>0</v>
      </c>
      <c r="AA12" s="71" t="s">
        <v>36</v>
      </c>
      <c r="AB12" s="30" t="s">
        <v>258</v>
      </c>
      <c r="AC12" s="30" t="s">
        <v>259</v>
      </c>
      <c r="AD12" s="30" t="s">
        <v>260</v>
      </c>
      <c r="AE12" s="30" t="s">
        <v>436</v>
      </c>
      <c r="AF12" s="31" t="s">
        <v>261</v>
      </c>
      <c r="AG12" s="31" t="s">
        <v>262</v>
      </c>
      <c r="AH12" s="31" t="s">
        <v>263</v>
      </c>
      <c r="AI12" s="31" t="s">
        <v>437</v>
      </c>
      <c r="AJ12" s="32" t="s">
        <v>264</v>
      </c>
      <c r="AK12" s="32" t="s">
        <v>265</v>
      </c>
      <c r="AL12" s="32" t="s">
        <v>439</v>
      </c>
      <c r="AN12" s="72" t="s">
        <v>0</v>
      </c>
      <c r="AO12" s="72" t="s">
        <v>389</v>
      </c>
      <c r="AP12" s="72" t="s">
        <v>384</v>
      </c>
      <c r="AR12" s="72" t="s">
        <v>0</v>
      </c>
      <c r="AS12" s="72" t="s">
        <v>266</v>
      </c>
    </row>
    <row r="13" spans="1:45" x14ac:dyDescent="0.25">
      <c r="B13" t="s">
        <v>3</v>
      </c>
      <c r="C13" s="22">
        <v>468</v>
      </c>
      <c r="D13" s="23">
        <v>490</v>
      </c>
      <c r="F13" t="s">
        <v>43</v>
      </c>
      <c r="G13" t="s">
        <v>44</v>
      </c>
      <c r="H13" t="s">
        <v>45</v>
      </c>
      <c r="I13" s="35">
        <v>19917.05</v>
      </c>
      <c r="J13" s="35">
        <v>20773.48</v>
      </c>
      <c r="K13" s="35">
        <v>21666.74</v>
      </c>
      <c r="L13" s="35">
        <v>5667.97</v>
      </c>
      <c r="M13" s="35">
        <v>488</v>
      </c>
      <c r="N13" s="36">
        <v>22300</v>
      </c>
      <c r="O13" s="36">
        <v>5800</v>
      </c>
      <c r="Q13" t="s">
        <v>3</v>
      </c>
      <c r="R13" t="s">
        <v>231</v>
      </c>
      <c r="S13" s="24">
        <v>8.5470000000000004E-2</v>
      </c>
      <c r="T13" s="25">
        <v>8.5470085470085472E-2</v>
      </c>
      <c r="V13" t="s">
        <v>30</v>
      </c>
      <c r="W13" s="26">
        <v>1</v>
      </c>
      <c r="X13" s="25">
        <v>0.25</v>
      </c>
      <c r="Z13" t="s">
        <v>3</v>
      </c>
      <c r="AA13" t="s">
        <v>231</v>
      </c>
      <c r="AB13" s="24">
        <v>0.65</v>
      </c>
      <c r="AC13" s="25">
        <v>0.68250000000000011</v>
      </c>
      <c r="AD1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0.68250000000000011</v>
      </c>
      <c r="AE13" s="27">
        <f>1-tbl_ChannelMix[[#This Row],[BoutiqueShare_2026_Effective]]</f>
        <v>0.31749999999999989</v>
      </c>
      <c r="AF13" s="24">
        <v>0</v>
      </c>
      <c r="AG13" s="25">
        <v>0</v>
      </c>
      <c r="AH1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v>
      </c>
      <c r="AI13" s="27">
        <f>1-tbl_ChannelMix[[#This Row],[BoutiqueRetailShare_2026_Effective]]</f>
        <v>1</v>
      </c>
      <c r="AJ13" s="24">
        <v>1</v>
      </c>
      <c r="AK13" s="25">
        <v>1</v>
      </c>
      <c r="AL13" s="27">
        <f>1-tbl_ChannelMix[[#This Row],[WholesaleRetailShare_2026]]</f>
        <v>0</v>
      </c>
      <c r="AN13" t="s">
        <v>28</v>
      </c>
      <c r="AO13" s="33">
        <v>1</v>
      </c>
      <c r="AP13" s="5" t="s">
        <v>387</v>
      </c>
      <c r="AR13" t="s">
        <v>28</v>
      </c>
      <c r="AS13" s="5">
        <v>0.30499999999999999</v>
      </c>
    </row>
    <row r="14" spans="1:45" x14ac:dyDescent="0.25">
      <c r="B14" t="s">
        <v>4</v>
      </c>
      <c r="C14" s="22">
        <v>2055</v>
      </c>
      <c r="D14" s="23">
        <v>2160</v>
      </c>
      <c r="F14" t="s">
        <v>46</v>
      </c>
      <c r="G14" t="s">
        <v>47</v>
      </c>
      <c r="H14" t="s">
        <v>45</v>
      </c>
      <c r="I14" s="35">
        <v>13070.56</v>
      </c>
      <c r="J14" s="35">
        <v>13632.6</v>
      </c>
      <c r="K14" s="35">
        <v>14218.8</v>
      </c>
      <c r="L14" s="35">
        <v>3572.8</v>
      </c>
      <c r="M14" s="35">
        <v>545</v>
      </c>
      <c r="N14" s="36">
        <v>14600</v>
      </c>
      <c r="O14" s="36">
        <v>3600</v>
      </c>
      <c r="Q14" t="s">
        <v>3</v>
      </c>
      <c r="R14" t="s">
        <v>45</v>
      </c>
      <c r="S14" s="24">
        <v>4.7008000000000001E-2</v>
      </c>
      <c r="T14" s="25">
        <v>4.7008547008547008E-2</v>
      </c>
      <c r="V14" t="s">
        <v>11</v>
      </c>
      <c r="W14" s="26">
        <v>1</v>
      </c>
      <c r="X14" s="25">
        <v>0.25</v>
      </c>
      <c r="Z14" t="s">
        <v>4</v>
      </c>
      <c r="AA14" t="s">
        <v>231</v>
      </c>
      <c r="AB14" s="24">
        <v>0.25539499999999998</v>
      </c>
      <c r="AC14" s="25">
        <v>0.26816546762589927</v>
      </c>
      <c r="AD1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0.26816546762589927</v>
      </c>
      <c r="AE14" s="27">
        <f>1-tbl_ChannelMix[[#This Row],[BoutiqueShare_2026_Effective]]</f>
        <v>0.73183453237410068</v>
      </c>
      <c r="AF14" s="24">
        <v>0.43661899999999998</v>
      </c>
      <c r="AG14" s="25">
        <v>0.43661971830985907</v>
      </c>
      <c r="AH1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0.43661971830985907</v>
      </c>
      <c r="AI14" s="27">
        <f>1-tbl_ChannelMix[[#This Row],[BoutiqueRetailShare_2026_Effective]]</f>
        <v>0.56338028169014098</v>
      </c>
      <c r="AJ14" s="24">
        <v>0.62801899999999999</v>
      </c>
      <c r="AK14" s="25">
        <v>0.6280193236714976</v>
      </c>
      <c r="AL14" s="27">
        <f>1-tbl_ChannelMix[[#This Row],[WholesaleRetailShare_2026]]</f>
        <v>0.3719806763285024</v>
      </c>
      <c r="AN14" t="s">
        <v>14</v>
      </c>
      <c r="AO14" s="33">
        <v>2</v>
      </c>
      <c r="AP14" s="5" t="s">
        <v>387</v>
      </c>
      <c r="AR14" t="s">
        <v>14</v>
      </c>
      <c r="AS14" s="5">
        <v>0.35</v>
      </c>
    </row>
    <row r="15" spans="1:45" x14ac:dyDescent="0.25">
      <c r="B15" t="s">
        <v>5</v>
      </c>
      <c r="C15" s="22">
        <v>264</v>
      </c>
      <c r="D15" s="23">
        <v>280</v>
      </c>
      <c r="F15" t="s">
        <v>48</v>
      </c>
      <c r="G15" t="s">
        <v>49</v>
      </c>
      <c r="H15" t="s">
        <v>45</v>
      </c>
      <c r="I15" s="35">
        <v>14315.38</v>
      </c>
      <c r="J15" s="35">
        <v>14930.94</v>
      </c>
      <c r="K15" s="35">
        <v>15572.97</v>
      </c>
      <c r="L15" s="35">
        <v>4045.02</v>
      </c>
      <c r="M15" s="35">
        <v>544</v>
      </c>
      <c r="N15" s="36">
        <v>16000</v>
      </c>
      <c r="O15" s="36">
        <v>4100</v>
      </c>
      <c r="Q15" t="s">
        <v>3</v>
      </c>
      <c r="R15" t="s">
        <v>114</v>
      </c>
      <c r="S15" s="24">
        <v>8.1196000000000004E-2</v>
      </c>
      <c r="T15" s="25">
        <v>8.11965811965812E-2</v>
      </c>
      <c r="V15" t="s">
        <v>34</v>
      </c>
      <c r="W15" s="26">
        <v>1</v>
      </c>
      <c r="X15" s="25">
        <v>0.15</v>
      </c>
      <c r="Z15" t="s">
        <v>3</v>
      </c>
      <c r="AA15" t="s">
        <v>114</v>
      </c>
      <c r="AB15" s="24">
        <v>0.31578899999999999</v>
      </c>
      <c r="AC15" s="25">
        <v>0.33157894736842103</v>
      </c>
      <c r="AD1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0.33157894736842103</v>
      </c>
      <c r="AE15" s="27">
        <f>1-tbl_ChannelMix[[#This Row],[BoutiqueShare_2026_Effective]]</f>
        <v>0.66842105263157903</v>
      </c>
      <c r="AF15" s="24">
        <v>0</v>
      </c>
      <c r="AG15" s="25">
        <v>0</v>
      </c>
      <c r="AH1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v>
      </c>
      <c r="AI15" s="27">
        <f>1-tbl_ChannelMix[[#This Row],[BoutiqueRetailShare_2026_Effective]]</f>
        <v>1</v>
      </c>
      <c r="AJ15" s="24">
        <v>1</v>
      </c>
      <c r="AK15" s="25">
        <v>1</v>
      </c>
      <c r="AL15" s="27">
        <f>1-tbl_ChannelMix[[#This Row],[WholesaleRetailShare_2026]]</f>
        <v>0</v>
      </c>
      <c r="AN15" t="s">
        <v>32</v>
      </c>
      <c r="AO15" s="33">
        <v>3</v>
      </c>
      <c r="AP15" s="5" t="s">
        <v>387</v>
      </c>
      <c r="AR15" t="s">
        <v>32</v>
      </c>
      <c r="AS15" s="5">
        <v>0.33700000000000002</v>
      </c>
    </row>
    <row r="16" spans="1:45" x14ac:dyDescent="0.25">
      <c r="B16" t="s">
        <v>6</v>
      </c>
      <c r="C16" s="22">
        <v>508</v>
      </c>
      <c r="D16" s="23">
        <v>530</v>
      </c>
      <c r="F16" t="s">
        <v>50</v>
      </c>
      <c r="G16" t="s">
        <v>51</v>
      </c>
      <c r="H16" t="s">
        <v>45</v>
      </c>
      <c r="I16" s="35">
        <v>13070.56</v>
      </c>
      <c r="J16" s="35">
        <v>13632.6</v>
      </c>
      <c r="K16" s="35">
        <v>14218.8</v>
      </c>
      <c r="L16" s="35">
        <v>3658.12</v>
      </c>
      <c r="M16" s="35">
        <v>552</v>
      </c>
      <c r="N16" s="36">
        <v>14600</v>
      </c>
      <c r="O16" s="36">
        <v>3700</v>
      </c>
      <c r="Q16" t="s">
        <v>3</v>
      </c>
      <c r="R16" t="s">
        <v>169</v>
      </c>
      <c r="S16" s="24">
        <v>9.1880000000000003E-2</v>
      </c>
      <c r="T16" s="25">
        <v>9.1880341880341887E-2</v>
      </c>
      <c r="V16" t="s">
        <v>7</v>
      </c>
      <c r="W16" s="26">
        <v>1</v>
      </c>
      <c r="X16" s="25">
        <v>7.4999999999999997E-2</v>
      </c>
      <c r="Z16" t="s">
        <v>3</v>
      </c>
      <c r="AA16" t="s">
        <v>89</v>
      </c>
      <c r="AB16" s="24">
        <v>0.40909000000000001</v>
      </c>
      <c r="AC16" s="25">
        <v>0.42954545454545456</v>
      </c>
      <c r="AD1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0.42954545454545456</v>
      </c>
      <c r="AE16" s="27">
        <f>1-tbl_ChannelMix[[#This Row],[BoutiqueShare_2026_Effective]]</f>
        <v>0.57045454545454544</v>
      </c>
      <c r="AF16" s="24">
        <v>0</v>
      </c>
      <c r="AG16" s="25">
        <v>0</v>
      </c>
      <c r="AH1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v>
      </c>
      <c r="AI16" s="27">
        <f>1-tbl_ChannelMix[[#This Row],[BoutiqueRetailShare_2026_Effective]]</f>
        <v>1</v>
      </c>
      <c r="AJ16" s="24">
        <v>1</v>
      </c>
      <c r="AK16" s="25">
        <v>1</v>
      </c>
      <c r="AL16" s="27">
        <f>1-tbl_ChannelMix[[#This Row],[WholesaleRetailShare_2026]]</f>
        <v>0</v>
      </c>
      <c r="AN16" t="s">
        <v>13</v>
      </c>
      <c r="AO16" s="33">
        <v>4</v>
      </c>
      <c r="AP16" s="5" t="s">
        <v>387</v>
      </c>
      <c r="AR16" t="s">
        <v>13</v>
      </c>
      <c r="AS16" s="5">
        <v>0.318</v>
      </c>
    </row>
    <row r="17" spans="2:45" x14ac:dyDescent="0.25">
      <c r="B17" t="s">
        <v>7</v>
      </c>
      <c r="C17" s="22">
        <v>2709</v>
      </c>
      <c r="D17" s="23">
        <v>3000</v>
      </c>
      <c r="F17" t="s">
        <v>52</v>
      </c>
      <c r="G17" t="s">
        <v>53</v>
      </c>
      <c r="H17" t="s">
        <v>45</v>
      </c>
      <c r="I17" s="35">
        <v>19917.05</v>
      </c>
      <c r="J17" s="35">
        <v>20773.48</v>
      </c>
      <c r="K17" s="35">
        <v>21666.74</v>
      </c>
      <c r="L17" s="35">
        <v>5782.74</v>
      </c>
      <c r="M17" s="35">
        <v>561</v>
      </c>
      <c r="N17" s="36">
        <v>22300</v>
      </c>
      <c r="O17" s="36">
        <v>5900</v>
      </c>
      <c r="Q17" t="s">
        <v>3</v>
      </c>
      <c r="R17" t="s">
        <v>148</v>
      </c>
      <c r="S17" s="24">
        <v>0.1047</v>
      </c>
      <c r="T17" s="25">
        <v>0.1047008547008547</v>
      </c>
      <c r="V17" t="s">
        <v>10</v>
      </c>
      <c r="W17" s="26">
        <v>1</v>
      </c>
      <c r="X17" s="25">
        <v>0.05</v>
      </c>
      <c r="Z17" t="s">
        <v>5</v>
      </c>
      <c r="AA17" t="s">
        <v>231</v>
      </c>
      <c r="AB17" s="24">
        <v>0</v>
      </c>
      <c r="AC17" s="25">
        <v>0</v>
      </c>
      <c r="AD1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17" s="27">
        <f>1-tbl_ChannelMix[[#This Row],[BoutiqueShare_2026_Effective]]</f>
        <v>1</v>
      </c>
      <c r="AF17" s="24">
        <v>0.84299999999999997</v>
      </c>
      <c r="AG17" s="25">
        <v>0.84299999999999997</v>
      </c>
      <c r="AH1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17" s="27">
        <f>1-tbl_ChannelMix[[#This Row],[BoutiqueRetailShare_2026_Effective]]</f>
        <v>0.15700000000000003</v>
      </c>
      <c r="AJ17" s="24">
        <v>0</v>
      </c>
      <c r="AK17" s="25">
        <v>0</v>
      </c>
      <c r="AL17" s="27">
        <f>1-tbl_ChannelMix[[#This Row],[WholesaleRetailShare_2026]]</f>
        <v>1</v>
      </c>
      <c r="AN17" t="s">
        <v>17</v>
      </c>
      <c r="AO17" s="33">
        <v>5</v>
      </c>
      <c r="AP17" s="5" t="s">
        <v>387</v>
      </c>
      <c r="AR17" t="s">
        <v>17</v>
      </c>
      <c r="AS17" s="5">
        <v>0.31900000000000001</v>
      </c>
    </row>
    <row r="18" spans="2:45" x14ac:dyDescent="0.25">
      <c r="B18" t="s">
        <v>8</v>
      </c>
      <c r="C18" s="22">
        <v>1988</v>
      </c>
      <c r="D18" s="23">
        <v>2090</v>
      </c>
      <c r="F18" t="s">
        <v>54</v>
      </c>
      <c r="G18" t="s">
        <v>55</v>
      </c>
      <c r="H18" t="s">
        <v>45</v>
      </c>
      <c r="I18" s="35">
        <v>19917.05</v>
      </c>
      <c r="J18" s="35">
        <v>20773.48</v>
      </c>
      <c r="K18" s="35">
        <v>21666.74</v>
      </c>
      <c r="L18" s="35">
        <v>5795.9</v>
      </c>
      <c r="M18" s="35">
        <v>496</v>
      </c>
      <c r="N18" s="36">
        <v>22300</v>
      </c>
      <c r="O18" s="36">
        <v>5900</v>
      </c>
      <c r="Q18" t="s">
        <v>3</v>
      </c>
      <c r="R18" t="s">
        <v>131</v>
      </c>
      <c r="S18" s="24">
        <v>7.9059000000000004E-2</v>
      </c>
      <c r="T18" s="25">
        <v>7.9059829059829057E-2</v>
      </c>
      <c r="V18" s="28" t="s">
        <v>433</v>
      </c>
      <c r="Z18" t="s">
        <v>3</v>
      </c>
      <c r="AA18" t="s">
        <v>208</v>
      </c>
      <c r="AB18" s="24">
        <v>0.53731300000000004</v>
      </c>
      <c r="AC18" s="25">
        <v>0.56417910447761199</v>
      </c>
      <c r="AD1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0.56417910447761199</v>
      </c>
      <c r="AE18" s="27">
        <f>1-tbl_ChannelMix[[#This Row],[BoutiqueShare_2026_Effective]]</f>
        <v>0.43582089552238801</v>
      </c>
      <c r="AF18" s="24">
        <v>0</v>
      </c>
      <c r="AG18" s="25">
        <v>0</v>
      </c>
      <c r="AH1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v>
      </c>
      <c r="AI18" s="27">
        <f>1-tbl_ChannelMix[[#This Row],[BoutiqueRetailShare_2026_Effective]]</f>
        <v>1</v>
      </c>
      <c r="AJ18" s="24">
        <v>1</v>
      </c>
      <c r="AK18" s="25">
        <v>1</v>
      </c>
      <c r="AL18" s="27">
        <f>1-tbl_ChannelMix[[#This Row],[WholesaleRetailShare_2026]]</f>
        <v>0</v>
      </c>
      <c r="AN18" t="s">
        <v>27</v>
      </c>
      <c r="AO18" s="33">
        <v>6</v>
      </c>
      <c r="AP18" s="5" t="s">
        <v>387</v>
      </c>
      <c r="AR18" t="s">
        <v>27</v>
      </c>
      <c r="AS18" s="5">
        <v>0.33600000000000002</v>
      </c>
    </row>
    <row r="19" spans="2:45" x14ac:dyDescent="0.25">
      <c r="B19" t="s">
        <v>9</v>
      </c>
      <c r="C19" s="22">
        <v>540</v>
      </c>
      <c r="D19" s="23">
        <v>570</v>
      </c>
      <c r="F19" t="s">
        <v>56</v>
      </c>
      <c r="G19" t="s">
        <v>57</v>
      </c>
      <c r="H19" t="s">
        <v>45</v>
      </c>
      <c r="I19" s="35">
        <v>13070.56</v>
      </c>
      <c r="J19" s="35">
        <v>13632.6</v>
      </c>
      <c r="K19" s="35">
        <v>14218.8</v>
      </c>
      <c r="L19" s="35">
        <v>3652.62</v>
      </c>
      <c r="M19" s="35">
        <v>457</v>
      </c>
      <c r="N19" s="36">
        <v>14600</v>
      </c>
      <c r="O19" s="36">
        <v>3700</v>
      </c>
      <c r="Q19" t="s">
        <v>3</v>
      </c>
      <c r="R19" t="s">
        <v>89</v>
      </c>
      <c r="S19" s="24">
        <v>0.14102500000000001</v>
      </c>
      <c r="T19" s="25">
        <v>0.141025641025641</v>
      </c>
      <c r="V19" s="144" t="s">
        <v>434</v>
      </c>
      <c r="W19" s="144"/>
      <c r="X19" s="144"/>
      <c r="Z19" t="s">
        <v>3</v>
      </c>
      <c r="AA19" t="s">
        <v>70</v>
      </c>
      <c r="AB19" s="24">
        <v>0.484848</v>
      </c>
      <c r="AC19" s="25">
        <v>0.50909090909090915</v>
      </c>
      <c r="AD1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0.50909090909090915</v>
      </c>
      <c r="AE19" s="27">
        <f>1-tbl_ChannelMix[[#This Row],[BoutiqueShare_2026_Effective]]</f>
        <v>0.49090909090909085</v>
      </c>
      <c r="AF19" s="24">
        <v>0</v>
      </c>
      <c r="AG19" s="25">
        <v>0</v>
      </c>
      <c r="AH1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v>
      </c>
      <c r="AI19" s="27">
        <f>1-tbl_ChannelMix[[#This Row],[BoutiqueRetailShare_2026_Effective]]</f>
        <v>1</v>
      </c>
      <c r="AJ19" s="24">
        <v>1</v>
      </c>
      <c r="AK19" s="25">
        <v>1</v>
      </c>
      <c r="AL19" s="27">
        <f>1-tbl_ChannelMix[[#This Row],[WholesaleRetailShare_2026]]</f>
        <v>0</v>
      </c>
      <c r="AN19" t="s">
        <v>21</v>
      </c>
      <c r="AO19" s="33">
        <v>7</v>
      </c>
      <c r="AP19" s="5" t="s">
        <v>387</v>
      </c>
      <c r="AR19" t="s">
        <v>21</v>
      </c>
      <c r="AS19" s="5">
        <v>0.33200000000000002</v>
      </c>
    </row>
    <row r="20" spans="2:45" x14ac:dyDescent="0.25">
      <c r="B20" t="s">
        <v>10</v>
      </c>
      <c r="C20" s="22">
        <v>4710</v>
      </c>
      <c r="D20" s="23">
        <v>5000</v>
      </c>
      <c r="F20" t="s">
        <v>58</v>
      </c>
      <c r="G20" t="s">
        <v>59</v>
      </c>
      <c r="H20" t="s">
        <v>45</v>
      </c>
      <c r="I20" s="35">
        <v>13070.56</v>
      </c>
      <c r="J20" s="35">
        <v>13632.6</v>
      </c>
      <c r="K20" s="35">
        <v>14218.8</v>
      </c>
      <c r="L20" s="35">
        <v>3737.09</v>
      </c>
      <c r="M20" s="35">
        <v>495</v>
      </c>
      <c r="N20" s="36">
        <v>14600</v>
      </c>
      <c r="O20" s="36">
        <v>3800</v>
      </c>
      <c r="Q20" t="s">
        <v>3</v>
      </c>
      <c r="R20" t="s">
        <v>70</v>
      </c>
      <c r="S20" s="24">
        <v>7.0512000000000005E-2</v>
      </c>
      <c r="T20" s="25">
        <v>7.0512820512820512E-2</v>
      </c>
      <c r="V20" s="144"/>
      <c r="W20" s="144"/>
      <c r="X20" s="144"/>
      <c r="Z20" t="s">
        <v>6</v>
      </c>
      <c r="AA20" t="s">
        <v>231</v>
      </c>
      <c r="AB20" s="24">
        <v>0</v>
      </c>
      <c r="AC20" s="25">
        <v>0</v>
      </c>
      <c r="AD2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0" s="27">
        <f>1-tbl_ChannelMix[[#This Row],[BoutiqueShare_2026_Effective]]</f>
        <v>1</v>
      </c>
      <c r="AF20" s="24">
        <v>0.84299999999999997</v>
      </c>
      <c r="AG20" s="25">
        <v>0.84299999999999997</v>
      </c>
      <c r="AH2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0" s="27">
        <f>1-tbl_ChannelMix[[#This Row],[BoutiqueRetailShare_2026_Effective]]</f>
        <v>0.15700000000000003</v>
      </c>
      <c r="AJ20" s="24">
        <v>1</v>
      </c>
      <c r="AK20" s="25">
        <v>1</v>
      </c>
      <c r="AL20" s="27">
        <f>1-tbl_ChannelMix[[#This Row],[WholesaleRetailShare_2026]]</f>
        <v>0</v>
      </c>
      <c r="AN20" t="s">
        <v>31</v>
      </c>
      <c r="AO20" s="33">
        <v>8</v>
      </c>
      <c r="AP20" s="5" t="s">
        <v>387</v>
      </c>
      <c r="AR20" t="s">
        <v>31</v>
      </c>
      <c r="AS20" s="5">
        <v>0.32600000000000001</v>
      </c>
    </row>
    <row r="21" spans="2:45" x14ac:dyDescent="0.25">
      <c r="B21" t="s">
        <v>11</v>
      </c>
      <c r="C21" s="22">
        <v>280</v>
      </c>
      <c r="D21" s="23">
        <v>350</v>
      </c>
      <c r="F21" t="s">
        <v>60</v>
      </c>
      <c r="G21" t="s">
        <v>61</v>
      </c>
      <c r="H21" t="s">
        <v>45</v>
      </c>
      <c r="I21" s="35">
        <v>19917.05</v>
      </c>
      <c r="J21" s="35">
        <v>20773.48</v>
      </c>
      <c r="K21" s="35">
        <v>21666.74</v>
      </c>
      <c r="L21" s="35">
        <v>5466.87</v>
      </c>
      <c r="M21" s="35">
        <v>559</v>
      </c>
      <c r="N21" s="36">
        <v>22300</v>
      </c>
      <c r="O21" s="36">
        <v>5600</v>
      </c>
      <c r="Q21" t="s">
        <v>3</v>
      </c>
      <c r="R21" t="s">
        <v>185</v>
      </c>
      <c r="S21" s="24">
        <v>0.15598200000000001</v>
      </c>
      <c r="T21" s="25">
        <v>0.15598290598290601</v>
      </c>
      <c r="Z21" t="s">
        <v>3</v>
      </c>
      <c r="AA21" t="s">
        <v>169</v>
      </c>
      <c r="AB21" s="24">
        <v>0.44185999999999998</v>
      </c>
      <c r="AC21" s="25">
        <v>0.46395348837209305</v>
      </c>
      <c r="AD2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0.46395348837209305</v>
      </c>
      <c r="AE21" s="27">
        <f>1-tbl_ChannelMix[[#This Row],[BoutiqueShare_2026_Effective]]</f>
        <v>0.53604651162790695</v>
      </c>
      <c r="AF21" s="24">
        <v>0</v>
      </c>
      <c r="AG21" s="25">
        <v>0</v>
      </c>
      <c r="AH2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v>
      </c>
      <c r="AI21" s="27">
        <f>1-tbl_ChannelMix[[#This Row],[BoutiqueRetailShare_2026_Effective]]</f>
        <v>1</v>
      </c>
      <c r="AJ21" s="24">
        <v>1</v>
      </c>
      <c r="AK21" s="25">
        <v>1</v>
      </c>
      <c r="AL21" s="27">
        <f>1-tbl_ChannelMix[[#This Row],[WholesaleRetailShare_2026]]</f>
        <v>0</v>
      </c>
      <c r="AN21" t="s">
        <v>24</v>
      </c>
      <c r="AO21" s="33">
        <v>9</v>
      </c>
      <c r="AP21" s="5" t="s">
        <v>387</v>
      </c>
      <c r="AR21" t="s">
        <v>24</v>
      </c>
      <c r="AS21" s="5">
        <v>0.34200000000000003</v>
      </c>
    </row>
    <row r="22" spans="2:45" x14ac:dyDescent="0.25">
      <c r="B22" t="s">
        <v>12</v>
      </c>
      <c r="C22" s="22">
        <v>248</v>
      </c>
      <c r="D22" s="23">
        <v>260</v>
      </c>
      <c r="F22" t="s">
        <v>62</v>
      </c>
      <c r="G22" t="s">
        <v>63</v>
      </c>
      <c r="H22" t="s">
        <v>45</v>
      </c>
      <c r="I22" s="35">
        <v>19917.05</v>
      </c>
      <c r="J22" s="35">
        <v>20773.48</v>
      </c>
      <c r="K22" s="35">
        <v>21666.74</v>
      </c>
      <c r="L22" s="35">
        <v>5412.89</v>
      </c>
      <c r="M22" s="35">
        <v>494</v>
      </c>
      <c r="N22" s="36">
        <v>22300</v>
      </c>
      <c r="O22" s="36">
        <v>5500</v>
      </c>
      <c r="Q22" t="s">
        <v>3</v>
      </c>
      <c r="R22" t="s">
        <v>208</v>
      </c>
      <c r="S22" s="24">
        <v>0.14316200000000001</v>
      </c>
      <c r="T22" s="25">
        <v>0.14316239316239321</v>
      </c>
      <c r="Z22" t="s">
        <v>3</v>
      </c>
      <c r="AA22" t="s">
        <v>131</v>
      </c>
      <c r="AB22" s="24">
        <v>0.37837799999999999</v>
      </c>
      <c r="AC22" s="25">
        <v>0.39729729729729735</v>
      </c>
      <c r="AD2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0.39729729729729735</v>
      </c>
      <c r="AE22" s="27">
        <f>1-tbl_ChannelMix[[#This Row],[BoutiqueShare_2026_Effective]]</f>
        <v>0.60270270270270265</v>
      </c>
      <c r="AF22" s="24">
        <v>0</v>
      </c>
      <c r="AG22" s="25">
        <v>0</v>
      </c>
      <c r="AH2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v>
      </c>
      <c r="AI22" s="27">
        <f>1-tbl_ChannelMix[[#This Row],[BoutiqueRetailShare_2026_Effective]]</f>
        <v>1</v>
      </c>
      <c r="AJ22" s="24">
        <v>1</v>
      </c>
      <c r="AK22" s="25">
        <v>1</v>
      </c>
      <c r="AL22" s="27">
        <f>1-tbl_ChannelMix[[#This Row],[WholesaleRetailShare_2026]]</f>
        <v>0</v>
      </c>
      <c r="AN22" t="s">
        <v>6</v>
      </c>
      <c r="AO22" s="33">
        <v>10</v>
      </c>
      <c r="AP22" s="5" t="s">
        <v>387</v>
      </c>
      <c r="AR22" t="s">
        <v>6</v>
      </c>
      <c r="AS22" s="5">
        <v>0.312</v>
      </c>
    </row>
    <row r="23" spans="2:45" x14ac:dyDescent="0.25">
      <c r="B23" t="s">
        <v>13</v>
      </c>
      <c r="C23" s="22">
        <v>4904</v>
      </c>
      <c r="D23" s="23">
        <v>5150</v>
      </c>
      <c r="F23" t="s">
        <v>64</v>
      </c>
      <c r="G23" t="s">
        <v>65</v>
      </c>
      <c r="H23" t="s">
        <v>45</v>
      </c>
      <c r="I23" s="35">
        <v>19917.05</v>
      </c>
      <c r="J23" s="35">
        <v>20773.48</v>
      </c>
      <c r="K23" s="35">
        <v>21666.74</v>
      </c>
      <c r="L23" s="35">
        <v>5673.38</v>
      </c>
      <c r="M23" s="35">
        <v>532</v>
      </c>
      <c r="N23" s="36">
        <v>22300</v>
      </c>
      <c r="O23" s="36">
        <v>5800</v>
      </c>
      <c r="Q23" t="s">
        <v>4</v>
      </c>
      <c r="R23" t="s">
        <v>89</v>
      </c>
      <c r="S23" s="24">
        <v>0.1236</v>
      </c>
      <c r="T23" s="25">
        <v>0.1236009732360097</v>
      </c>
      <c r="Z23" t="s">
        <v>7</v>
      </c>
      <c r="AA23" t="s">
        <v>231</v>
      </c>
      <c r="AB23" s="24">
        <v>9.4511999999999999E-2</v>
      </c>
      <c r="AC23" s="25">
        <v>9.9237804878048785E-2</v>
      </c>
      <c r="AD2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0.1742378048780488</v>
      </c>
      <c r="AE23" s="27">
        <f>1-tbl_ChannelMix[[#This Row],[BoutiqueShare_2026_Effective]]</f>
        <v>0.82576219512195115</v>
      </c>
      <c r="AF23" s="24">
        <v>1</v>
      </c>
      <c r="AG23" s="25">
        <v>1</v>
      </c>
      <c r="AH2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3" s="27">
        <f>1-tbl_ChannelMix[[#This Row],[BoutiqueRetailShare_2026_Effective]]</f>
        <v>0</v>
      </c>
      <c r="AJ23" s="24">
        <v>0.70370299999999997</v>
      </c>
      <c r="AK23" s="25">
        <v>0.70370370370370372</v>
      </c>
      <c r="AL23" s="27">
        <f>1-tbl_ChannelMix[[#This Row],[WholesaleRetailShare_2026]]</f>
        <v>0.29629629629629628</v>
      </c>
      <c r="AN23" t="s">
        <v>5</v>
      </c>
      <c r="AO23" s="33">
        <v>11</v>
      </c>
      <c r="AP23" s="5" t="s">
        <v>387</v>
      </c>
      <c r="AR23" t="s">
        <v>5</v>
      </c>
      <c r="AS23" s="5">
        <v>0.311</v>
      </c>
    </row>
    <row r="24" spans="2:45" x14ac:dyDescent="0.25">
      <c r="B24" t="s">
        <v>14</v>
      </c>
      <c r="C24" s="22">
        <v>5124</v>
      </c>
      <c r="D24" s="23">
        <v>5380</v>
      </c>
      <c r="F24" t="s">
        <v>66</v>
      </c>
      <c r="G24" t="s">
        <v>67</v>
      </c>
      <c r="H24" t="s">
        <v>45</v>
      </c>
      <c r="I24" s="35">
        <v>12448.15</v>
      </c>
      <c r="J24" s="35">
        <v>12983.42</v>
      </c>
      <c r="K24" s="35">
        <v>13541.71</v>
      </c>
      <c r="L24" s="35">
        <v>3412.18</v>
      </c>
      <c r="M24" s="35">
        <v>504</v>
      </c>
      <c r="N24" s="36">
        <v>13900</v>
      </c>
      <c r="O24" s="36">
        <v>3500</v>
      </c>
      <c r="Q24" t="s">
        <v>4</v>
      </c>
      <c r="R24" t="s">
        <v>148</v>
      </c>
      <c r="S24" s="24">
        <v>0.102189</v>
      </c>
      <c r="T24" s="25">
        <v>0.1021897810218978</v>
      </c>
      <c r="Z24" t="s">
        <v>3</v>
      </c>
      <c r="AA24" t="s">
        <v>45</v>
      </c>
      <c r="AB24" s="24">
        <v>0.59090900000000002</v>
      </c>
      <c r="AC24" s="25">
        <v>0.62045454545454548</v>
      </c>
      <c r="AD2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0.62045454545454548</v>
      </c>
      <c r="AE24" s="27">
        <f>1-tbl_ChannelMix[[#This Row],[BoutiqueShare_2026_Effective]]</f>
        <v>0.37954545454545452</v>
      </c>
      <c r="AF24" s="24">
        <v>0</v>
      </c>
      <c r="AG24" s="25">
        <v>0</v>
      </c>
      <c r="AH2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v>
      </c>
      <c r="AI24" s="27">
        <f>1-tbl_ChannelMix[[#This Row],[BoutiqueRetailShare_2026_Effective]]</f>
        <v>1</v>
      </c>
      <c r="AJ24" s="24">
        <v>1</v>
      </c>
      <c r="AK24" s="25">
        <v>1</v>
      </c>
      <c r="AL24" s="27">
        <f>1-tbl_ChannelMix[[#This Row],[WholesaleRetailShare_2026]]</f>
        <v>0</v>
      </c>
      <c r="AN24" t="s">
        <v>23</v>
      </c>
      <c r="AO24" s="33">
        <v>12</v>
      </c>
      <c r="AP24" s="5" t="s">
        <v>387</v>
      </c>
      <c r="AR24" t="s">
        <v>23</v>
      </c>
      <c r="AS24" s="5">
        <v>0.309</v>
      </c>
    </row>
    <row r="25" spans="2:45" x14ac:dyDescent="0.25">
      <c r="B25" t="s">
        <v>15</v>
      </c>
      <c r="C25" s="22">
        <v>521</v>
      </c>
      <c r="D25" s="23">
        <v>550</v>
      </c>
      <c r="F25" t="s">
        <v>68</v>
      </c>
      <c r="G25" t="s">
        <v>69</v>
      </c>
      <c r="H25" t="s">
        <v>70</v>
      </c>
      <c r="I25" s="35">
        <v>19971.490000000002</v>
      </c>
      <c r="J25" s="35">
        <v>20798.310000000001</v>
      </c>
      <c r="K25" s="35">
        <v>21659.360000000001</v>
      </c>
      <c r="L25" s="35">
        <v>4930.9799999999996</v>
      </c>
      <c r="M25" s="35">
        <v>844</v>
      </c>
      <c r="N25" s="36">
        <v>22300</v>
      </c>
      <c r="O25" s="36">
        <v>5000</v>
      </c>
      <c r="Q25" t="s">
        <v>4</v>
      </c>
      <c r="R25" t="s">
        <v>185</v>
      </c>
      <c r="S25" s="24">
        <v>0.108029</v>
      </c>
      <c r="T25" s="25">
        <v>0.108029197080292</v>
      </c>
      <c r="Z25" t="s">
        <v>3</v>
      </c>
      <c r="AA25" t="s">
        <v>185</v>
      </c>
      <c r="AB25" s="24">
        <v>0.45205400000000001</v>
      </c>
      <c r="AC25" s="25">
        <v>0.47465753424657536</v>
      </c>
      <c r="AD2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0.47465753424657536</v>
      </c>
      <c r="AE25" s="27">
        <f>1-tbl_ChannelMix[[#This Row],[BoutiqueShare_2026_Effective]]</f>
        <v>0.52534246575342469</v>
      </c>
      <c r="AF25" s="24">
        <v>0</v>
      </c>
      <c r="AG25" s="25">
        <v>0</v>
      </c>
      <c r="AH2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v>
      </c>
      <c r="AI25" s="27">
        <f>1-tbl_ChannelMix[[#This Row],[BoutiqueRetailShare_2026_Effective]]</f>
        <v>1</v>
      </c>
      <c r="AJ25" s="24">
        <v>1</v>
      </c>
      <c r="AK25" s="25">
        <v>1</v>
      </c>
      <c r="AL25" s="27">
        <f>1-tbl_ChannelMix[[#This Row],[WholesaleRetailShare_2026]]</f>
        <v>0</v>
      </c>
      <c r="AN25" t="s">
        <v>12</v>
      </c>
      <c r="AO25" s="33">
        <v>13</v>
      </c>
      <c r="AP25" s="5" t="s">
        <v>387</v>
      </c>
      <c r="AR25" t="s">
        <v>12</v>
      </c>
      <c r="AS25" s="5">
        <v>0.30499999999999999</v>
      </c>
    </row>
    <row r="26" spans="2:45" x14ac:dyDescent="0.25">
      <c r="B26" t="s">
        <v>16</v>
      </c>
      <c r="C26" s="22">
        <v>2613</v>
      </c>
      <c r="D26" s="23">
        <v>2740</v>
      </c>
      <c r="F26" t="s">
        <v>71</v>
      </c>
      <c r="G26" t="s">
        <v>72</v>
      </c>
      <c r="H26" t="s">
        <v>70</v>
      </c>
      <c r="I26" s="35">
        <v>19971.490000000002</v>
      </c>
      <c r="J26" s="35">
        <v>20798.310000000001</v>
      </c>
      <c r="K26" s="35">
        <v>21659.360000000001</v>
      </c>
      <c r="L26" s="35">
        <v>4713.7700000000004</v>
      </c>
      <c r="M26" s="35">
        <v>757</v>
      </c>
      <c r="N26" s="36">
        <v>22300</v>
      </c>
      <c r="O26" s="36">
        <v>4800</v>
      </c>
      <c r="Q26" t="s">
        <v>4</v>
      </c>
      <c r="R26" t="s">
        <v>114</v>
      </c>
      <c r="S26" s="24">
        <v>8.1265000000000004E-2</v>
      </c>
      <c r="T26" s="25">
        <v>8.1265206812652063E-2</v>
      </c>
      <c r="Z26" t="s">
        <v>8</v>
      </c>
      <c r="AA26" t="s">
        <v>231</v>
      </c>
      <c r="AB26" s="24">
        <v>8.9843000000000006E-2</v>
      </c>
      <c r="AC26" s="25">
        <v>9.4335937500000008E-2</v>
      </c>
      <c r="AD2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9.4335937500000008E-2</v>
      </c>
      <c r="AE26" s="27">
        <f>1-tbl_ChannelMix[[#This Row],[BoutiqueShare_2026_Effective]]</f>
        <v>0.90566406249999998</v>
      </c>
      <c r="AF26" s="24">
        <v>1</v>
      </c>
      <c r="AG26" s="25">
        <v>1</v>
      </c>
      <c r="AH2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6" s="27">
        <f>1-tbl_ChannelMix[[#This Row],[BoutiqueRetailShare_2026_Effective]]</f>
        <v>0</v>
      </c>
      <c r="AJ26" s="24">
        <v>0.579399</v>
      </c>
      <c r="AK26" s="25">
        <v>0.57939914163090134</v>
      </c>
      <c r="AL26" s="27">
        <f>1-tbl_ChannelMix[[#This Row],[WholesaleRetailShare_2026]]</f>
        <v>0.42060085836909866</v>
      </c>
      <c r="AN26" t="s">
        <v>15</v>
      </c>
      <c r="AO26" s="33">
        <v>14</v>
      </c>
      <c r="AP26" s="5" t="s">
        <v>387</v>
      </c>
      <c r="AR26" t="s">
        <v>15</v>
      </c>
      <c r="AS26" s="5">
        <v>0.316</v>
      </c>
    </row>
    <row r="27" spans="2:45" x14ac:dyDescent="0.25">
      <c r="B27" t="s">
        <v>17</v>
      </c>
      <c r="C27" s="22">
        <v>2123</v>
      </c>
      <c r="D27" s="23">
        <v>2230</v>
      </c>
      <c r="F27" t="s">
        <v>73</v>
      </c>
      <c r="G27" t="s">
        <v>74</v>
      </c>
      <c r="H27" t="s">
        <v>70</v>
      </c>
      <c r="I27" s="35">
        <v>22967.22</v>
      </c>
      <c r="J27" s="35">
        <v>23918.06</v>
      </c>
      <c r="K27" s="35">
        <v>24908.27</v>
      </c>
      <c r="L27" s="35">
        <v>5336.29</v>
      </c>
      <c r="M27" s="35">
        <v>776</v>
      </c>
      <c r="N27" s="36">
        <v>25700</v>
      </c>
      <c r="O27" s="36">
        <v>5400</v>
      </c>
      <c r="Q27" t="s">
        <v>4</v>
      </c>
      <c r="R27" t="s">
        <v>45</v>
      </c>
      <c r="S27" s="24">
        <v>8.2238000000000006E-2</v>
      </c>
      <c r="T27" s="25">
        <v>8.2238442822384433E-2</v>
      </c>
      <c r="Z27" t="s">
        <v>3</v>
      </c>
      <c r="AA27" t="s">
        <v>148</v>
      </c>
      <c r="AB27" s="24">
        <v>0.55101999999999995</v>
      </c>
      <c r="AC27" s="25">
        <v>0.57857142857142851</v>
      </c>
      <c r="AD2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0.57857142857142851</v>
      </c>
      <c r="AE27" s="27">
        <f>1-tbl_ChannelMix[[#This Row],[BoutiqueShare_2026_Effective]]</f>
        <v>0.42142857142857149</v>
      </c>
      <c r="AF27" s="24">
        <v>0</v>
      </c>
      <c r="AG27" s="25">
        <v>0</v>
      </c>
      <c r="AH2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v>
      </c>
      <c r="AI27" s="27">
        <f>1-tbl_ChannelMix[[#This Row],[BoutiqueRetailShare_2026_Effective]]</f>
        <v>1</v>
      </c>
      <c r="AJ27" s="24">
        <v>1</v>
      </c>
      <c r="AK27" s="25">
        <v>1</v>
      </c>
      <c r="AL27" s="27">
        <f>1-tbl_ChannelMix[[#This Row],[WholesaleRetailShare_2026]]</f>
        <v>0</v>
      </c>
      <c r="AN27" t="s">
        <v>33</v>
      </c>
      <c r="AO27" s="33">
        <v>15</v>
      </c>
      <c r="AP27" s="5" t="s">
        <v>388</v>
      </c>
      <c r="AR27" t="s">
        <v>33</v>
      </c>
      <c r="AS27" s="5">
        <v>0.32300000000000001</v>
      </c>
    </row>
    <row r="28" spans="2:45" x14ac:dyDescent="0.25">
      <c r="B28" t="s">
        <v>18</v>
      </c>
      <c r="C28" s="22">
        <v>5228</v>
      </c>
      <c r="D28" s="23">
        <v>5490</v>
      </c>
      <c r="F28" t="s">
        <v>75</v>
      </c>
      <c r="G28" t="s">
        <v>76</v>
      </c>
      <c r="H28" t="s">
        <v>70</v>
      </c>
      <c r="I28" s="35">
        <v>22967.22</v>
      </c>
      <c r="J28" s="35">
        <v>23918.06</v>
      </c>
      <c r="K28" s="35">
        <v>24908.27</v>
      </c>
      <c r="L28" s="35">
        <v>5488.74</v>
      </c>
      <c r="M28" s="35">
        <v>838</v>
      </c>
      <c r="N28" s="36">
        <v>25700</v>
      </c>
      <c r="O28" s="36">
        <v>5600</v>
      </c>
      <c r="Q28" t="s">
        <v>4</v>
      </c>
      <c r="R28" t="s">
        <v>208</v>
      </c>
      <c r="S28" s="24">
        <v>0.113868</v>
      </c>
      <c r="T28" s="25">
        <v>0.1138686131386861</v>
      </c>
      <c r="Z28" t="s">
        <v>9</v>
      </c>
      <c r="AA28" t="s">
        <v>231</v>
      </c>
      <c r="AB28" s="24">
        <v>0.54285700000000003</v>
      </c>
      <c r="AC28" s="25">
        <v>0.56999999999999995</v>
      </c>
      <c r="AD2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0.56999999999999995</v>
      </c>
      <c r="AE28" s="27">
        <f>1-tbl_ChannelMix[[#This Row],[BoutiqueShare_2026_Effective]]</f>
        <v>0.43000000000000005</v>
      </c>
      <c r="AF28" s="24">
        <v>1</v>
      </c>
      <c r="AG28" s="25">
        <v>1</v>
      </c>
      <c r="AH2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8" s="27">
        <f>1-tbl_ChannelMix[[#This Row],[BoutiqueRetailShare_2026_Effective]]</f>
        <v>0</v>
      </c>
      <c r="AJ28" s="24">
        <v>1</v>
      </c>
      <c r="AK28" s="25">
        <v>1</v>
      </c>
      <c r="AL28" s="27">
        <f>1-tbl_ChannelMix[[#This Row],[WholesaleRetailShare_2026]]</f>
        <v>0</v>
      </c>
      <c r="AN28" t="s">
        <v>8</v>
      </c>
      <c r="AO28" s="33">
        <v>16</v>
      </c>
      <c r="AP28" s="5" t="s">
        <v>388</v>
      </c>
      <c r="AR28" t="s">
        <v>8</v>
      </c>
      <c r="AS28" s="5">
        <v>0.315</v>
      </c>
    </row>
    <row r="29" spans="2:45" x14ac:dyDescent="0.25">
      <c r="B29" t="s">
        <v>19</v>
      </c>
      <c r="C29" s="22">
        <v>293</v>
      </c>
      <c r="D29" s="23">
        <v>310</v>
      </c>
      <c r="F29" t="s">
        <v>77</v>
      </c>
      <c r="G29" t="s">
        <v>78</v>
      </c>
      <c r="H29" t="s">
        <v>70</v>
      </c>
      <c r="I29" s="35">
        <v>20970.07</v>
      </c>
      <c r="J29" s="35">
        <v>21838.23</v>
      </c>
      <c r="K29" s="35">
        <v>22742.33</v>
      </c>
      <c r="L29" s="35">
        <v>4803.22</v>
      </c>
      <c r="M29" s="35">
        <v>835</v>
      </c>
      <c r="N29" s="36">
        <v>23400</v>
      </c>
      <c r="O29" s="36">
        <v>4900</v>
      </c>
      <c r="Q29" t="s">
        <v>4</v>
      </c>
      <c r="R29" t="s">
        <v>70</v>
      </c>
      <c r="S29" s="24">
        <v>0.100729</v>
      </c>
      <c r="T29" s="25">
        <v>0.1007299270072993</v>
      </c>
      <c r="Z29" t="s">
        <v>4</v>
      </c>
      <c r="AA29" t="s">
        <v>114</v>
      </c>
      <c r="AB29" s="24">
        <v>0.19161600000000001</v>
      </c>
      <c r="AC29" s="25">
        <v>0.2011976047904192</v>
      </c>
      <c r="AD2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0.2011976047904192</v>
      </c>
      <c r="AE29" s="27">
        <f>1-tbl_ChannelMix[[#This Row],[BoutiqueShare_2026_Effective]]</f>
        <v>0.79880239520958085</v>
      </c>
      <c r="AF29" s="24">
        <v>0.4375</v>
      </c>
      <c r="AG29" s="25">
        <v>0.4375</v>
      </c>
      <c r="AH2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0.4375</v>
      </c>
      <c r="AI29" s="27">
        <f>1-tbl_ChannelMix[[#This Row],[BoutiqueRetailShare_2026_Effective]]</f>
        <v>0.5625</v>
      </c>
      <c r="AJ29" s="24">
        <v>0.65925900000000004</v>
      </c>
      <c r="AK29" s="25">
        <v>0.65925925925925921</v>
      </c>
      <c r="AL29" s="27">
        <f>1-tbl_ChannelMix[[#This Row],[WholesaleRetailShare_2026]]</f>
        <v>0.34074074074074079</v>
      </c>
      <c r="AN29" t="s">
        <v>20</v>
      </c>
      <c r="AO29" s="33">
        <v>17</v>
      </c>
      <c r="AP29" s="5" t="s">
        <v>388</v>
      </c>
      <c r="AR29" t="s">
        <v>20</v>
      </c>
      <c r="AS29" s="5">
        <v>0.31</v>
      </c>
    </row>
    <row r="30" spans="2:45" x14ac:dyDescent="0.25">
      <c r="B30" t="s">
        <v>20</v>
      </c>
      <c r="C30" s="22">
        <v>3111</v>
      </c>
      <c r="D30" s="23">
        <v>3270</v>
      </c>
      <c r="F30" t="s">
        <v>79</v>
      </c>
      <c r="G30" t="s">
        <v>80</v>
      </c>
      <c r="H30" t="s">
        <v>70</v>
      </c>
      <c r="I30" s="35">
        <v>19971.490000000002</v>
      </c>
      <c r="J30" s="35">
        <v>20798.310000000001</v>
      </c>
      <c r="K30" s="35">
        <v>21659.360000000001</v>
      </c>
      <c r="L30" s="35">
        <v>4934.25</v>
      </c>
      <c r="M30" s="35">
        <v>788</v>
      </c>
      <c r="N30" s="36">
        <v>22300</v>
      </c>
      <c r="O30" s="36">
        <v>5000</v>
      </c>
      <c r="Q30" t="s">
        <v>4</v>
      </c>
      <c r="R30" t="s">
        <v>131</v>
      </c>
      <c r="S30" s="24">
        <v>7.6884999999999995E-2</v>
      </c>
      <c r="T30" s="25">
        <v>7.6885644768856454E-2</v>
      </c>
      <c r="Z30" t="s">
        <v>4</v>
      </c>
      <c r="AA30" t="s">
        <v>89</v>
      </c>
      <c r="AB30" s="24">
        <v>0.20078699999999999</v>
      </c>
      <c r="AC30" s="25">
        <v>0.21082677165354338</v>
      </c>
      <c r="AD3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0.21082677165354338</v>
      </c>
      <c r="AE30" s="27">
        <f>1-tbl_ChannelMix[[#This Row],[BoutiqueShare_2026_Effective]]</f>
        <v>0.78917322834645665</v>
      </c>
      <c r="AF30" s="24">
        <v>0.50980300000000001</v>
      </c>
      <c r="AG30" s="25">
        <v>0.50980392156862742</v>
      </c>
      <c r="AH3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0.50980392156862742</v>
      </c>
      <c r="AI30" s="27">
        <f>1-tbl_ChannelMix[[#This Row],[BoutiqueRetailShare_2026_Effective]]</f>
        <v>0.49019607843137258</v>
      </c>
      <c r="AJ30" s="24">
        <v>0.77339899999999995</v>
      </c>
      <c r="AK30" s="25">
        <v>0.77339901477832518</v>
      </c>
      <c r="AL30" s="27">
        <f>1-tbl_ChannelMix[[#This Row],[WholesaleRetailShare_2026]]</f>
        <v>0.22660098522167482</v>
      </c>
      <c r="AN30" t="s">
        <v>7</v>
      </c>
      <c r="AO30" s="33">
        <v>18</v>
      </c>
      <c r="AP30" s="5" t="s">
        <v>386</v>
      </c>
      <c r="AR30" t="s">
        <v>7</v>
      </c>
      <c r="AS30" s="5">
        <v>0.39100000000000001</v>
      </c>
    </row>
    <row r="31" spans="2:45" x14ac:dyDescent="0.25">
      <c r="B31" t="s">
        <v>21</v>
      </c>
      <c r="C31" s="22">
        <v>2517</v>
      </c>
      <c r="D31" s="23">
        <v>2640</v>
      </c>
      <c r="F31" t="s">
        <v>81</v>
      </c>
      <c r="G31" t="s">
        <v>82</v>
      </c>
      <c r="H31" t="s">
        <v>70</v>
      </c>
      <c r="I31" s="35">
        <v>19971.490000000002</v>
      </c>
      <c r="J31" s="35">
        <v>20798.310000000001</v>
      </c>
      <c r="K31" s="35">
        <v>21659.360000000001</v>
      </c>
      <c r="L31" s="35">
        <v>4748.54</v>
      </c>
      <c r="M31" s="35">
        <v>787</v>
      </c>
      <c r="N31" s="36">
        <v>22300</v>
      </c>
      <c r="O31" s="36">
        <v>4800</v>
      </c>
      <c r="Q31" t="s">
        <v>4</v>
      </c>
      <c r="R31" t="s">
        <v>169</v>
      </c>
      <c r="S31" s="24">
        <v>7.5911999999999993E-2</v>
      </c>
      <c r="T31" s="25">
        <v>7.5912408759124084E-2</v>
      </c>
      <c r="Z31" t="s">
        <v>10</v>
      </c>
      <c r="AA31" t="s">
        <v>231</v>
      </c>
      <c r="AB31" s="24">
        <v>0.22759799999999999</v>
      </c>
      <c r="AC31" s="25">
        <v>0.23897849462365592</v>
      </c>
      <c r="AD3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0.28897849462365593</v>
      </c>
      <c r="AE31" s="27">
        <f>1-tbl_ChannelMix[[#This Row],[BoutiqueShare_2026_Effective]]</f>
        <v>0.71102150537634401</v>
      </c>
      <c r="AF31" s="24">
        <v>0.440944</v>
      </c>
      <c r="AG31" s="25">
        <v>0.44094488188976377</v>
      </c>
      <c r="AH3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0.49094488188976376</v>
      </c>
      <c r="AI31" s="27">
        <f>1-tbl_ChannelMix[[#This Row],[BoutiqueRetailShare_2026_Effective]]</f>
        <v>0.50905511811023629</v>
      </c>
      <c r="AJ31" s="24">
        <v>0.651972</v>
      </c>
      <c r="AK31" s="25">
        <v>0.65197215777262185</v>
      </c>
      <c r="AL31" s="27">
        <f>1-tbl_ChannelMix[[#This Row],[WholesaleRetailShare_2026]]</f>
        <v>0.34802784222737815</v>
      </c>
      <c r="AN31" t="s">
        <v>3</v>
      </c>
      <c r="AO31" s="33">
        <v>19</v>
      </c>
      <c r="AP31" s="5" t="s">
        <v>386</v>
      </c>
      <c r="AR31" t="s">
        <v>3</v>
      </c>
      <c r="AS31" s="5">
        <v>0.39100000000000001</v>
      </c>
    </row>
    <row r="32" spans="2:45" x14ac:dyDescent="0.25">
      <c r="B32" t="s">
        <v>22</v>
      </c>
      <c r="C32" s="22">
        <v>800</v>
      </c>
      <c r="D32" s="23">
        <v>840</v>
      </c>
      <c r="F32" t="s">
        <v>83</v>
      </c>
      <c r="G32" t="s">
        <v>84</v>
      </c>
      <c r="H32" t="s">
        <v>70</v>
      </c>
      <c r="I32" s="35">
        <v>19971.490000000002</v>
      </c>
      <c r="J32" s="35">
        <v>20798.310000000001</v>
      </c>
      <c r="K32" s="35">
        <v>21659.360000000001</v>
      </c>
      <c r="L32" s="35">
        <v>4664.5200000000004</v>
      </c>
      <c r="M32" s="35">
        <v>837</v>
      </c>
      <c r="N32" s="36">
        <v>22300</v>
      </c>
      <c r="O32" s="36">
        <v>4800</v>
      </c>
      <c r="Q32" t="s">
        <v>4</v>
      </c>
      <c r="R32" t="s">
        <v>231</v>
      </c>
      <c r="S32" s="24">
        <v>0.13527900000000001</v>
      </c>
      <c r="T32" s="25">
        <v>0.13527980535279799</v>
      </c>
      <c r="Z32" t="s">
        <v>4</v>
      </c>
      <c r="AA32" t="s">
        <v>208</v>
      </c>
      <c r="AB32" s="24">
        <v>0.205128</v>
      </c>
      <c r="AC32" s="25">
        <v>0.21538461538461537</v>
      </c>
      <c r="AD3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0.21538461538461537</v>
      </c>
      <c r="AE32" s="27">
        <f>1-tbl_ChannelMix[[#This Row],[BoutiqueShare_2026_Effective]]</f>
        <v>0.7846153846153846</v>
      </c>
      <c r="AF32" s="24">
        <v>0.52083299999999999</v>
      </c>
      <c r="AG32" s="25">
        <v>0.52083333333333337</v>
      </c>
      <c r="AH3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0.52083333333333337</v>
      </c>
      <c r="AI32" s="27">
        <f>1-tbl_ChannelMix[[#This Row],[BoutiqueRetailShare_2026_Effective]]</f>
        <v>0.47916666666666663</v>
      </c>
      <c r="AJ32" s="24">
        <v>0.71505300000000005</v>
      </c>
      <c r="AK32" s="25">
        <v>0.71505376344086025</v>
      </c>
      <c r="AL32" s="27">
        <f>1-tbl_ChannelMix[[#This Row],[WholesaleRetailShare_2026]]</f>
        <v>0.28494623655913975</v>
      </c>
      <c r="AN32" t="s">
        <v>9</v>
      </c>
      <c r="AO32" s="33">
        <v>20</v>
      </c>
      <c r="AP32" s="5" t="s">
        <v>386</v>
      </c>
      <c r="AR32" t="s">
        <v>9</v>
      </c>
      <c r="AS32" s="5">
        <v>0.35299999999999998</v>
      </c>
    </row>
    <row r="33" spans="1:45" x14ac:dyDescent="0.25">
      <c r="B33" t="s">
        <v>23</v>
      </c>
      <c r="C33" s="22">
        <v>481</v>
      </c>
      <c r="D33" s="23">
        <v>510</v>
      </c>
      <c r="F33" t="s">
        <v>85</v>
      </c>
      <c r="G33" t="s">
        <v>86</v>
      </c>
      <c r="H33" t="s">
        <v>70</v>
      </c>
      <c r="I33" s="35">
        <v>30000</v>
      </c>
      <c r="J33" s="35">
        <v>31242</v>
      </c>
      <c r="K33" s="35">
        <v>32535.42</v>
      </c>
      <c r="L33" s="35">
        <v>6906.45</v>
      </c>
      <c r="M33" s="35">
        <v>871</v>
      </c>
      <c r="N33" s="36">
        <v>33500</v>
      </c>
      <c r="O33" s="36">
        <v>7000</v>
      </c>
      <c r="Q33" t="s">
        <v>5</v>
      </c>
      <c r="R33" t="s">
        <v>231</v>
      </c>
      <c r="S33" s="24">
        <v>0.12878700000000001</v>
      </c>
      <c r="T33" s="25">
        <v>0.12878787878787881</v>
      </c>
      <c r="Z33" t="s">
        <v>4</v>
      </c>
      <c r="AA33" t="s">
        <v>70</v>
      </c>
      <c r="AB33" s="24">
        <v>0.13043399999999999</v>
      </c>
      <c r="AC33" s="25">
        <v>0.13695652173913037</v>
      </c>
      <c r="AD3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0.13695652173913037</v>
      </c>
      <c r="AE33" s="27">
        <f>1-tbl_ChannelMix[[#This Row],[BoutiqueShare_2026_Effective]]</f>
        <v>0.86304347826086958</v>
      </c>
      <c r="AF33" s="24">
        <v>0.37036999999999998</v>
      </c>
      <c r="AG33" s="25">
        <v>0.37037037037037029</v>
      </c>
      <c r="AH3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0.37037037037037029</v>
      </c>
      <c r="AI33" s="27">
        <f>1-tbl_ChannelMix[[#This Row],[BoutiqueRetailShare_2026_Effective]]</f>
        <v>0.62962962962962976</v>
      </c>
      <c r="AJ33" s="24">
        <v>0.71111100000000005</v>
      </c>
      <c r="AK33" s="25">
        <v>0.71111111111111114</v>
      </c>
      <c r="AL33" s="27">
        <f>1-tbl_ChannelMix[[#This Row],[WholesaleRetailShare_2026]]</f>
        <v>0.28888888888888886</v>
      </c>
      <c r="AN33" t="s">
        <v>11</v>
      </c>
      <c r="AO33" s="33">
        <v>21</v>
      </c>
      <c r="AP33" s="5" t="s">
        <v>386</v>
      </c>
      <c r="AR33" t="s">
        <v>11</v>
      </c>
      <c r="AS33" s="5">
        <v>0.36599999999999999</v>
      </c>
    </row>
    <row r="34" spans="1:45" x14ac:dyDescent="0.25">
      <c r="B34" t="s">
        <v>24</v>
      </c>
      <c r="C34" s="22">
        <v>1913</v>
      </c>
      <c r="D34" s="23">
        <v>2010</v>
      </c>
      <c r="F34" t="s">
        <v>87</v>
      </c>
      <c r="G34" t="s">
        <v>88</v>
      </c>
      <c r="H34" t="s">
        <v>89</v>
      </c>
      <c r="I34" s="35">
        <v>18191.55</v>
      </c>
      <c r="J34" s="35">
        <v>19052.009999999998</v>
      </c>
      <c r="K34" s="35">
        <v>19953.169999999998</v>
      </c>
      <c r="L34" s="35">
        <v>4547.03</v>
      </c>
      <c r="M34" s="35">
        <v>665</v>
      </c>
      <c r="N34" s="36">
        <v>20600</v>
      </c>
      <c r="O34" s="36">
        <v>4600</v>
      </c>
      <c r="Q34" t="s">
        <v>5</v>
      </c>
      <c r="R34" t="s">
        <v>89</v>
      </c>
      <c r="S34" s="24">
        <v>0.15909000000000001</v>
      </c>
      <c r="T34" s="25">
        <v>0.15909090909090909</v>
      </c>
      <c r="Z34" t="s">
        <v>11</v>
      </c>
      <c r="AA34" t="s">
        <v>231</v>
      </c>
      <c r="AB34" s="24">
        <v>0</v>
      </c>
      <c r="AC34" s="25">
        <v>0</v>
      </c>
      <c r="AD3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v>
      </c>
      <c r="AE34" s="27">
        <f>1-tbl_ChannelMix[[#This Row],[BoutiqueShare_2026_Effective]]</f>
        <v>0.75</v>
      </c>
      <c r="AF34" s="24">
        <v>0.84299999999999997</v>
      </c>
      <c r="AG34" s="25">
        <v>0.84299999999999997</v>
      </c>
      <c r="AH3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4" s="27">
        <f>1-tbl_ChannelMix[[#This Row],[BoutiqueRetailShare_2026_Effective]]</f>
        <v>0</v>
      </c>
      <c r="AJ34" s="24">
        <v>1</v>
      </c>
      <c r="AK34" s="25">
        <v>1</v>
      </c>
      <c r="AL34" s="27">
        <f>1-tbl_ChannelMix[[#This Row],[WholesaleRetailShare_2026]]</f>
        <v>0</v>
      </c>
      <c r="AN34" t="s">
        <v>22</v>
      </c>
      <c r="AO34" s="33">
        <v>22</v>
      </c>
      <c r="AP34" s="5" t="s">
        <v>386</v>
      </c>
      <c r="AR34" t="s">
        <v>22</v>
      </c>
      <c r="AS34" s="5">
        <v>0.38</v>
      </c>
    </row>
    <row r="35" spans="1:45" x14ac:dyDescent="0.25">
      <c r="B35" t="s">
        <v>25</v>
      </c>
      <c r="C35" s="22">
        <v>1876</v>
      </c>
      <c r="D35" s="23">
        <v>1970</v>
      </c>
      <c r="F35" t="s">
        <v>90</v>
      </c>
      <c r="G35" t="s">
        <v>91</v>
      </c>
      <c r="H35" t="s">
        <v>89</v>
      </c>
      <c r="I35" s="35">
        <v>18191.55</v>
      </c>
      <c r="J35" s="35">
        <v>19052.009999999998</v>
      </c>
      <c r="K35" s="35">
        <v>19953.169999999998</v>
      </c>
      <c r="L35" s="35">
        <v>4578.99</v>
      </c>
      <c r="M35" s="35">
        <v>694</v>
      </c>
      <c r="N35" s="36">
        <v>20600</v>
      </c>
      <c r="O35" s="36">
        <v>4700</v>
      </c>
      <c r="Q35" t="s">
        <v>5</v>
      </c>
      <c r="R35" t="s">
        <v>45</v>
      </c>
      <c r="S35" s="24">
        <v>5.6818E-2</v>
      </c>
      <c r="T35" s="25">
        <v>5.6818181818181823E-2</v>
      </c>
      <c r="Z35" t="s">
        <v>4</v>
      </c>
      <c r="AA35" t="s">
        <v>169</v>
      </c>
      <c r="AB35" s="24">
        <v>0.26923000000000002</v>
      </c>
      <c r="AC35" s="25">
        <v>0.28269230769230769</v>
      </c>
      <c r="AD3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0.28269230769230769</v>
      </c>
      <c r="AE35" s="27">
        <f>1-tbl_ChannelMix[[#This Row],[BoutiqueShare_2026_Effective]]</f>
        <v>0.71730769230769231</v>
      </c>
      <c r="AF35" s="24">
        <v>0.45238</v>
      </c>
      <c r="AG35" s="25">
        <v>0.45238095238095238</v>
      </c>
      <c r="AH3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0.45238095238095238</v>
      </c>
      <c r="AI35" s="27">
        <f>1-tbl_ChannelMix[[#This Row],[BoutiqueRetailShare_2026_Effective]]</f>
        <v>0.54761904761904767</v>
      </c>
      <c r="AJ35" s="24">
        <v>0.614035</v>
      </c>
      <c r="AK35" s="25">
        <v>0.61403508771929827</v>
      </c>
      <c r="AL35" s="27">
        <f>1-tbl_ChannelMix[[#This Row],[WholesaleRetailShare_2026]]</f>
        <v>0.38596491228070173</v>
      </c>
      <c r="AN35" t="s">
        <v>18</v>
      </c>
      <c r="AO35" s="33">
        <v>23</v>
      </c>
      <c r="AP35" s="5" t="s">
        <v>385</v>
      </c>
      <c r="AR35" t="s">
        <v>18</v>
      </c>
      <c r="AS35" s="5">
        <v>0.35399999999999998</v>
      </c>
    </row>
    <row r="36" spans="1:45" x14ac:dyDescent="0.25">
      <c r="B36" t="s">
        <v>26</v>
      </c>
      <c r="C36" s="22">
        <v>3011</v>
      </c>
      <c r="D36" s="23">
        <v>3160</v>
      </c>
      <c r="F36" t="s">
        <v>92</v>
      </c>
      <c r="G36" t="s">
        <v>93</v>
      </c>
      <c r="H36" t="s">
        <v>89</v>
      </c>
      <c r="I36" s="35">
        <v>27720.46</v>
      </c>
      <c r="J36" s="35">
        <v>29031.64</v>
      </c>
      <c r="K36" s="35">
        <v>30404.83</v>
      </c>
      <c r="L36" s="35">
        <v>6917.1</v>
      </c>
      <c r="M36" s="35">
        <v>742</v>
      </c>
      <c r="N36" s="36">
        <v>31300</v>
      </c>
      <c r="O36" s="36">
        <v>7100</v>
      </c>
      <c r="Q36" t="s">
        <v>5</v>
      </c>
      <c r="R36" t="s">
        <v>131</v>
      </c>
      <c r="S36" s="24">
        <v>4.9242000000000001E-2</v>
      </c>
      <c r="T36" s="25">
        <v>4.924242424242424E-2</v>
      </c>
      <c r="Z36" t="s">
        <v>4</v>
      </c>
      <c r="AA36" t="s">
        <v>131</v>
      </c>
      <c r="AB36" s="24">
        <v>0.25949299999999997</v>
      </c>
      <c r="AC36" s="25">
        <v>0.2724683544303797</v>
      </c>
      <c r="AD3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0.2724683544303797</v>
      </c>
      <c r="AE36" s="27">
        <f>1-tbl_ChannelMix[[#This Row],[BoutiqueShare_2026_Effective]]</f>
        <v>0.72753164556962036</v>
      </c>
      <c r="AF36" s="24">
        <v>0.43902400000000003</v>
      </c>
      <c r="AG36" s="25">
        <v>0.43902439024390238</v>
      </c>
      <c r="AH3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0.43902439024390238</v>
      </c>
      <c r="AI36" s="27">
        <f>1-tbl_ChannelMix[[#This Row],[BoutiqueRetailShare_2026_Effective]]</f>
        <v>0.56097560975609762</v>
      </c>
      <c r="AJ36" s="24">
        <v>0.58974300000000002</v>
      </c>
      <c r="AK36" s="25">
        <v>0.58974358974358976</v>
      </c>
      <c r="AL36" s="27">
        <f>1-tbl_ChannelMix[[#This Row],[WholesaleRetailShare_2026]]</f>
        <v>0.41025641025641024</v>
      </c>
      <c r="AN36" t="s">
        <v>10</v>
      </c>
      <c r="AO36" s="33">
        <v>24</v>
      </c>
      <c r="AP36" s="5" t="s">
        <v>385</v>
      </c>
      <c r="AR36" t="s">
        <v>10</v>
      </c>
      <c r="AS36" s="5">
        <v>0.35699999999999998</v>
      </c>
    </row>
    <row r="37" spans="1:45" x14ac:dyDescent="0.25">
      <c r="B37" t="s">
        <v>27</v>
      </c>
      <c r="C37" s="22">
        <v>1480</v>
      </c>
      <c r="D37" s="23">
        <v>1550</v>
      </c>
      <c r="F37" t="s">
        <v>94</v>
      </c>
      <c r="G37" t="s">
        <v>95</v>
      </c>
      <c r="H37" t="s">
        <v>89</v>
      </c>
      <c r="I37" s="35">
        <v>27720.46</v>
      </c>
      <c r="J37" s="35">
        <v>29031.64</v>
      </c>
      <c r="K37" s="35">
        <v>30404.83</v>
      </c>
      <c r="L37" s="35">
        <v>7147.4</v>
      </c>
      <c r="M37" s="35">
        <v>630</v>
      </c>
      <c r="N37" s="36">
        <v>31300</v>
      </c>
      <c r="O37" s="36">
        <v>7300</v>
      </c>
      <c r="Q37" t="s">
        <v>5</v>
      </c>
      <c r="R37" t="s">
        <v>70</v>
      </c>
      <c r="S37" s="24">
        <v>0.117424</v>
      </c>
      <c r="T37" s="25">
        <v>0.1174242424242424</v>
      </c>
      <c r="Z37" t="s">
        <v>12</v>
      </c>
      <c r="AA37" t="s">
        <v>231</v>
      </c>
      <c r="AB37" s="24">
        <v>0</v>
      </c>
      <c r="AC37" s="25">
        <v>0</v>
      </c>
      <c r="AD3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37" s="27">
        <f>1-tbl_ChannelMix[[#This Row],[BoutiqueShare_2026_Effective]]</f>
        <v>1</v>
      </c>
      <c r="AF37" s="24">
        <v>0.84299999999999997</v>
      </c>
      <c r="AG37" s="25">
        <v>0.84299999999999997</v>
      </c>
      <c r="AH3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37" s="27">
        <f>1-tbl_ChannelMix[[#This Row],[BoutiqueRetailShare_2026_Effective]]</f>
        <v>0.15700000000000003</v>
      </c>
      <c r="AJ37" s="24">
        <v>0</v>
      </c>
      <c r="AK37" s="25">
        <v>0</v>
      </c>
      <c r="AL37" s="27">
        <f>1-tbl_ChannelMix[[#This Row],[WholesaleRetailShare_2026]]</f>
        <v>1</v>
      </c>
      <c r="AN37" t="s">
        <v>26</v>
      </c>
      <c r="AO37" s="33">
        <v>25</v>
      </c>
      <c r="AP37" s="5" t="s">
        <v>385</v>
      </c>
      <c r="AR37" t="s">
        <v>26</v>
      </c>
      <c r="AS37" s="5">
        <v>0.34100000000000003</v>
      </c>
    </row>
    <row r="38" spans="1:45" x14ac:dyDescent="0.25">
      <c r="B38" t="s">
        <v>28</v>
      </c>
      <c r="C38" s="22">
        <v>5057</v>
      </c>
      <c r="D38" s="23">
        <v>5310</v>
      </c>
      <c r="F38" t="s">
        <v>96</v>
      </c>
      <c r="G38" t="s">
        <v>97</v>
      </c>
      <c r="H38" t="s">
        <v>89</v>
      </c>
      <c r="I38" s="35">
        <v>17325.29</v>
      </c>
      <c r="J38" s="35">
        <v>18144.77</v>
      </c>
      <c r="K38" s="35">
        <v>19003.02</v>
      </c>
      <c r="L38" s="35">
        <v>4573.59</v>
      </c>
      <c r="M38" s="35">
        <v>751</v>
      </c>
      <c r="N38" s="36">
        <v>19600</v>
      </c>
      <c r="O38" s="36">
        <v>4700</v>
      </c>
      <c r="Q38" t="s">
        <v>5</v>
      </c>
      <c r="R38" t="s">
        <v>148</v>
      </c>
      <c r="S38" s="24">
        <v>6.0606E-2</v>
      </c>
      <c r="T38" s="25">
        <v>6.0606060606060608E-2</v>
      </c>
      <c r="Z38" t="s">
        <v>4</v>
      </c>
      <c r="AA38" t="s">
        <v>45</v>
      </c>
      <c r="AB38" s="24">
        <v>0.201183</v>
      </c>
      <c r="AC38" s="25">
        <v>0.21124260355029584</v>
      </c>
      <c r="AD3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0.21124260355029584</v>
      </c>
      <c r="AE38" s="27">
        <f>1-tbl_ChannelMix[[#This Row],[BoutiqueShare_2026_Effective]]</f>
        <v>0.78875739644970411</v>
      </c>
      <c r="AF38" s="24">
        <v>0.5</v>
      </c>
      <c r="AG38" s="25">
        <v>0.5</v>
      </c>
      <c r="AH3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0.5</v>
      </c>
      <c r="AI38" s="27">
        <f>1-tbl_ChannelMix[[#This Row],[BoutiqueRetailShare_2026_Effective]]</f>
        <v>0.5</v>
      </c>
      <c r="AJ38" s="24">
        <v>0.62962899999999999</v>
      </c>
      <c r="AK38" s="25">
        <v>0.62962962962962965</v>
      </c>
      <c r="AL38" s="27">
        <f>1-tbl_ChannelMix[[#This Row],[WholesaleRetailShare_2026]]</f>
        <v>0.37037037037037035</v>
      </c>
      <c r="AN38" t="s">
        <v>25</v>
      </c>
      <c r="AO38" s="33">
        <v>26</v>
      </c>
      <c r="AP38" s="5" t="s">
        <v>385</v>
      </c>
      <c r="AR38" t="s">
        <v>25</v>
      </c>
      <c r="AS38" s="5">
        <v>0.36</v>
      </c>
    </row>
    <row r="39" spans="1:45" x14ac:dyDescent="0.25">
      <c r="B39" t="s">
        <v>29</v>
      </c>
      <c r="C39" s="22">
        <v>507</v>
      </c>
      <c r="D39" s="23">
        <v>530</v>
      </c>
      <c r="F39" t="s">
        <v>98</v>
      </c>
      <c r="G39" t="s">
        <v>99</v>
      </c>
      <c r="H39" t="s">
        <v>89</v>
      </c>
      <c r="I39" s="35">
        <v>19924.080000000002</v>
      </c>
      <c r="J39" s="35">
        <v>20866.490000000002</v>
      </c>
      <c r="K39" s="35">
        <v>21853.47</v>
      </c>
      <c r="L39" s="35">
        <v>4979.13</v>
      </c>
      <c r="M39" s="35">
        <v>683</v>
      </c>
      <c r="N39" s="36">
        <v>22500</v>
      </c>
      <c r="O39" s="36">
        <v>5100</v>
      </c>
      <c r="Q39" t="s">
        <v>5</v>
      </c>
      <c r="R39" t="s">
        <v>114</v>
      </c>
      <c r="S39" s="24">
        <v>3.7878000000000002E-2</v>
      </c>
      <c r="T39" s="25">
        <v>3.787878787878788E-2</v>
      </c>
      <c r="Z39" t="s">
        <v>4</v>
      </c>
      <c r="AA39" t="s">
        <v>185</v>
      </c>
      <c r="AB39" s="24">
        <v>0.22072</v>
      </c>
      <c r="AC39" s="25">
        <v>0.23175675675675672</v>
      </c>
      <c r="AD3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0.23175675675675672</v>
      </c>
      <c r="AE39" s="27">
        <f>1-tbl_ChannelMix[[#This Row],[BoutiqueShare_2026_Effective]]</f>
        <v>0.76824324324324333</v>
      </c>
      <c r="AF39" s="24">
        <v>0.469387</v>
      </c>
      <c r="AG39" s="25">
        <v>0.46938775510204078</v>
      </c>
      <c r="AH3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0.46938775510204078</v>
      </c>
      <c r="AI39" s="27">
        <f>1-tbl_ChannelMix[[#This Row],[BoutiqueRetailShare_2026_Effective]]</f>
        <v>0.53061224489795922</v>
      </c>
      <c r="AJ39" s="24">
        <v>0.62427699999999997</v>
      </c>
      <c r="AK39" s="25">
        <v>0.62427745664739887</v>
      </c>
      <c r="AL39" s="27">
        <f>1-tbl_ChannelMix[[#This Row],[WholesaleRetailShare_2026]]</f>
        <v>0.37572254335260113</v>
      </c>
      <c r="AN39" t="s">
        <v>16</v>
      </c>
      <c r="AO39" s="33">
        <v>27</v>
      </c>
      <c r="AP39" s="5" t="s">
        <v>385</v>
      </c>
      <c r="AR39" t="s">
        <v>16</v>
      </c>
      <c r="AS39" s="5">
        <v>0.379</v>
      </c>
    </row>
    <row r="40" spans="1:45" x14ac:dyDescent="0.25">
      <c r="B40" t="s">
        <v>30</v>
      </c>
      <c r="C40" s="22">
        <v>498</v>
      </c>
      <c r="D40" s="23">
        <v>600</v>
      </c>
      <c r="F40" t="s">
        <v>100</v>
      </c>
      <c r="G40" t="s">
        <v>101</v>
      </c>
      <c r="H40" t="s">
        <v>89</v>
      </c>
      <c r="I40" s="35">
        <v>19924.080000000002</v>
      </c>
      <c r="J40" s="35">
        <v>20866.490000000002</v>
      </c>
      <c r="K40" s="35">
        <v>21853.47</v>
      </c>
      <c r="L40" s="35">
        <v>5226.75</v>
      </c>
      <c r="M40" s="35">
        <v>805</v>
      </c>
      <c r="N40" s="36">
        <v>22500</v>
      </c>
      <c r="O40" s="36">
        <v>5300</v>
      </c>
      <c r="Q40" t="s">
        <v>5</v>
      </c>
      <c r="R40" t="s">
        <v>169</v>
      </c>
      <c r="S40" s="24">
        <v>7.1969000000000005E-2</v>
      </c>
      <c r="T40" s="25">
        <v>7.1969696969696975E-2</v>
      </c>
      <c r="Z40" t="s">
        <v>13</v>
      </c>
      <c r="AA40" t="s">
        <v>231</v>
      </c>
      <c r="AB40" s="24">
        <v>0.14025499999999999</v>
      </c>
      <c r="AC40" s="25">
        <v>0.14726775956284152</v>
      </c>
      <c r="AD4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0.14726775956284152</v>
      </c>
      <c r="AE40" s="27">
        <f>1-tbl_ChannelMix[[#This Row],[BoutiqueShare_2026_Effective]]</f>
        <v>0.85273224043715845</v>
      </c>
      <c r="AF40" s="24">
        <v>0.67532400000000004</v>
      </c>
      <c r="AG40" s="25">
        <v>0.67532467532467533</v>
      </c>
      <c r="AH4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0.67532467532467533</v>
      </c>
      <c r="AI40" s="27">
        <f>1-tbl_ChannelMix[[#This Row],[BoutiqueRetailShare_2026_Effective]]</f>
        <v>0.32467532467532467</v>
      </c>
      <c r="AJ40" s="24">
        <v>0.76483000000000001</v>
      </c>
      <c r="AK40" s="25">
        <v>0.76483050847457623</v>
      </c>
      <c r="AL40" s="27">
        <f>1-tbl_ChannelMix[[#This Row],[WholesaleRetailShare_2026]]</f>
        <v>0.23516949152542377</v>
      </c>
      <c r="AN40" t="s">
        <v>4</v>
      </c>
      <c r="AO40" s="33">
        <v>28</v>
      </c>
      <c r="AP40" s="5" t="s">
        <v>385</v>
      </c>
      <c r="AR40" t="s">
        <v>4</v>
      </c>
      <c r="AS40" s="5">
        <v>0.34599999999999997</v>
      </c>
    </row>
    <row r="41" spans="1:45" x14ac:dyDescent="0.25">
      <c r="B41" t="s">
        <v>31</v>
      </c>
      <c r="C41" s="22">
        <v>3093</v>
      </c>
      <c r="D41" s="23">
        <v>3250</v>
      </c>
      <c r="F41" t="s">
        <v>102</v>
      </c>
      <c r="G41" t="s">
        <v>103</v>
      </c>
      <c r="H41" t="s">
        <v>89</v>
      </c>
      <c r="I41" s="35">
        <v>27720.46</v>
      </c>
      <c r="J41" s="35">
        <v>29031.64</v>
      </c>
      <c r="K41" s="35">
        <v>30404.83</v>
      </c>
      <c r="L41" s="35">
        <v>7134.27</v>
      </c>
      <c r="M41" s="35">
        <v>690</v>
      </c>
      <c r="N41" s="36">
        <v>31300</v>
      </c>
      <c r="O41" s="36">
        <v>7300</v>
      </c>
      <c r="Q41" t="s">
        <v>5</v>
      </c>
      <c r="R41" t="s">
        <v>208</v>
      </c>
      <c r="S41" s="24">
        <v>0.155303</v>
      </c>
      <c r="T41" s="25">
        <v>0.1553030303030303</v>
      </c>
      <c r="Z41" t="s">
        <v>4</v>
      </c>
      <c r="AA41" t="s">
        <v>148</v>
      </c>
      <c r="AB41" s="24">
        <v>0.157142</v>
      </c>
      <c r="AC41" s="25">
        <v>0.16499999999999998</v>
      </c>
      <c r="AD4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0.16499999999999998</v>
      </c>
      <c r="AE41" s="27">
        <f>1-tbl_ChannelMix[[#This Row],[BoutiqueShare_2026_Effective]]</f>
        <v>0.83499999999999996</v>
      </c>
      <c r="AF41" s="24">
        <v>0.57575699999999996</v>
      </c>
      <c r="AG41" s="25">
        <v>0.5757575757575758</v>
      </c>
      <c r="AH4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0.5757575757575758</v>
      </c>
      <c r="AI41" s="27">
        <f>1-tbl_ChannelMix[[#This Row],[BoutiqueRetailShare_2026_Effective]]</f>
        <v>0.4242424242424242</v>
      </c>
      <c r="AJ41" s="24">
        <v>0.723163</v>
      </c>
      <c r="AK41" s="25">
        <v>0.7231638418079096</v>
      </c>
      <c r="AL41" s="27">
        <f>1-tbl_ChannelMix[[#This Row],[WholesaleRetailShare_2026]]</f>
        <v>0.2768361581920904</v>
      </c>
      <c r="AN41" t="s">
        <v>30</v>
      </c>
      <c r="AO41" s="33">
        <v>29</v>
      </c>
      <c r="AP41" s="5" t="s">
        <v>385</v>
      </c>
      <c r="AR41" t="s">
        <v>30</v>
      </c>
      <c r="AS41" s="5">
        <v>0.33200000000000002</v>
      </c>
    </row>
    <row r="42" spans="1:45" x14ac:dyDescent="0.25">
      <c r="B42" t="s">
        <v>32</v>
      </c>
      <c r="C42" s="22">
        <v>5223</v>
      </c>
      <c r="D42" s="23">
        <v>5480</v>
      </c>
      <c r="F42" t="s">
        <v>104</v>
      </c>
      <c r="G42" t="s">
        <v>105</v>
      </c>
      <c r="H42" t="s">
        <v>89</v>
      </c>
      <c r="I42" s="35">
        <v>19924.080000000002</v>
      </c>
      <c r="J42" s="35">
        <v>20866.490000000002</v>
      </c>
      <c r="K42" s="35">
        <v>21853.47</v>
      </c>
      <c r="L42" s="35">
        <v>5270.12</v>
      </c>
      <c r="M42" s="35">
        <v>645</v>
      </c>
      <c r="N42" s="36">
        <v>22500</v>
      </c>
      <c r="O42" s="36">
        <v>5400</v>
      </c>
      <c r="Q42" t="s">
        <v>5</v>
      </c>
      <c r="R42" t="s">
        <v>185</v>
      </c>
      <c r="S42" s="24">
        <v>0.162878</v>
      </c>
      <c r="T42" s="25">
        <v>0.1628787878787879</v>
      </c>
      <c r="Z42" t="s">
        <v>14</v>
      </c>
      <c r="AA42" t="s">
        <v>231</v>
      </c>
      <c r="AB42" s="24">
        <v>0.22580600000000001</v>
      </c>
      <c r="AC42" s="25">
        <v>0.23709677419354835</v>
      </c>
      <c r="AD4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0.23709677419354835</v>
      </c>
      <c r="AE42" s="27">
        <f>1-tbl_ChannelMix[[#This Row],[BoutiqueShare_2026_Effective]]</f>
        <v>0.76290322580645165</v>
      </c>
      <c r="AF42" s="24">
        <v>1</v>
      </c>
      <c r="AG42" s="25">
        <v>1</v>
      </c>
      <c r="AH4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42" s="27">
        <f>1-tbl_ChannelMix[[#This Row],[BoutiqueRetailShare_2026_Effective]]</f>
        <v>0</v>
      </c>
      <c r="AJ42" s="24">
        <v>0.76249999999999996</v>
      </c>
      <c r="AK42" s="25">
        <v>0.76249999999999996</v>
      </c>
      <c r="AL42" s="27">
        <f>1-tbl_ChannelMix[[#This Row],[WholesaleRetailShare_2026]]</f>
        <v>0.23750000000000004</v>
      </c>
      <c r="AN42" t="s">
        <v>19</v>
      </c>
      <c r="AO42" s="33">
        <v>30</v>
      </c>
      <c r="AP42" s="5" t="s">
        <v>385</v>
      </c>
      <c r="AR42" t="s">
        <v>19</v>
      </c>
      <c r="AS42" s="5">
        <v>0.34599999999999997</v>
      </c>
    </row>
    <row r="43" spans="1:45" x14ac:dyDescent="0.25">
      <c r="B43" t="s">
        <v>33</v>
      </c>
      <c r="C43" s="22">
        <v>6142</v>
      </c>
      <c r="D43" s="23">
        <v>6450</v>
      </c>
      <c r="F43" t="s">
        <v>106</v>
      </c>
      <c r="G43" t="s">
        <v>107</v>
      </c>
      <c r="H43" t="s">
        <v>89</v>
      </c>
      <c r="I43" s="35">
        <v>17325.29</v>
      </c>
      <c r="J43" s="35">
        <v>18144.77</v>
      </c>
      <c r="K43" s="35">
        <v>19003.02</v>
      </c>
      <c r="L43" s="35">
        <v>4407.51</v>
      </c>
      <c r="M43" s="35">
        <v>727</v>
      </c>
      <c r="N43" s="36">
        <v>19600</v>
      </c>
      <c r="O43" s="36">
        <v>4500</v>
      </c>
      <c r="Q43" t="s">
        <v>6</v>
      </c>
      <c r="R43" t="s">
        <v>131</v>
      </c>
      <c r="S43" s="24">
        <v>9.8424999999999999E-2</v>
      </c>
      <c r="T43" s="25">
        <v>9.8425196850393706E-2</v>
      </c>
      <c r="Z43" t="s">
        <v>7</v>
      </c>
      <c r="AA43" t="s">
        <v>114</v>
      </c>
      <c r="AB43" s="24">
        <v>0.1125</v>
      </c>
      <c r="AC43" s="25">
        <v>0.11812500000000001</v>
      </c>
      <c r="AD4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0.19312499999999999</v>
      </c>
      <c r="AE43" s="27">
        <f>1-tbl_ChannelMix[[#This Row],[BoutiqueShare_2026_Effective]]</f>
        <v>0.80687500000000001</v>
      </c>
      <c r="AF43" s="24">
        <v>1</v>
      </c>
      <c r="AG43" s="25">
        <v>1</v>
      </c>
      <c r="AH4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43" s="27">
        <f>1-tbl_ChannelMix[[#This Row],[BoutiqueRetailShare_2026_Effective]]</f>
        <v>0</v>
      </c>
      <c r="AJ43" s="24">
        <v>0.77464699999999997</v>
      </c>
      <c r="AK43" s="25">
        <v>0.77464788732394363</v>
      </c>
      <c r="AL43" s="27">
        <f>1-tbl_ChannelMix[[#This Row],[WholesaleRetailShare_2026]]</f>
        <v>0.22535211267605637</v>
      </c>
      <c r="AN43" t="s">
        <v>29</v>
      </c>
      <c r="AO43" s="33">
        <v>31</v>
      </c>
      <c r="AP43" s="5" t="s">
        <v>385</v>
      </c>
      <c r="AR43" t="s">
        <v>29</v>
      </c>
      <c r="AS43" s="5">
        <v>0.34300000000000003</v>
      </c>
    </row>
    <row r="44" spans="1:45" x14ac:dyDescent="0.25">
      <c r="B44" t="s">
        <v>34</v>
      </c>
      <c r="C44" s="22">
        <v>687</v>
      </c>
      <c r="D44" s="23">
        <v>800</v>
      </c>
      <c r="F44" t="s">
        <v>108</v>
      </c>
      <c r="G44" t="s">
        <v>109</v>
      </c>
      <c r="H44" t="s">
        <v>89</v>
      </c>
      <c r="I44" s="35">
        <v>18191.55</v>
      </c>
      <c r="J44" s="35">
        <v>19052.009999999998</v>
      </c>
      <c r="K44" s="35">
        <v>19953.169999999998</v>
      </c>
      <c r="L44" s="35">
        <v>4699.6000000000004</v>
      </c>
      <c r="M44" s="35">
        <v>746</v>
      </c>
      <c r="N44" s="36">
        <v>20600</v>
      </c>
      <c r="O44" s="36">
        <v>4800</v>
      </c>
      <c r="Q44" t="s">
        <v>6</v>
      </c>
      <c r="R44" t="s">
        <v>148</v>
      </c>
      <c r="S44" s="24">
        <v>8.8581999999999994E-2</v>
      </c>
      <c r="T44" s="25">
        <v>8.8582677165354326E-2</v>
      </c>
      <c r="Z44" t="s">
        <v>15</v>
      </c>
      <c r="AA44" t="s">
        <v>231</v>
      </c>
      <c r="AB44" s="24">
        <v>0</v>
      </c>
      <c r="AC44" s="25">
        <v>0</v>
      </c>
      <c r="AD4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44" s="27">
        <f>1-tbl_ChannelMix[[#This Row],[BoutiqueShare_2026_Effective]]</f>
        <v>1</v>
      </c>
      <c r="AF44" s="24">
        <v>0.84299999999999997</v>
      </c>
      <c r="AG44" s="25">
        <v>0.84299999999999997</v>
      </c>
      <c r="AH4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44" s="27">
        <f>1-tbl_ChannelMix[[#This Row],[BoutiqueRetailShare_2026_Effective]]</f>
        <v>0.15700000000000003</v>
      </c>
      <c r="AJ44" s="24">
        <v>0.50877099999999997</v>
      </c>
      <c r="AK44" s="25">
        <v>0.50877192982456143</v>
      </c>
      <c r="AL44" s="27">
        <f>1-tbl_ChannelMix[[#This Row],[WholesaleRetailShare_2026]]</f>
        <v>0.49122807017543857</v>
      </c>
      <c r="AN44" t="s">
        <v>34</v>
      </c>
      <c r="AO44" s="33">
        <v>32</v>
      </c>
      <c r="AP44" s="5" t="s">
        <v>385</v>
      </c>
      <c r="AR44" t="s">
        <v>34</v>
      </c>
      <c r="AS44" s="5">
        <v>0.36299999999999999</v>
      </c>
    </row>
    <row r="45" spans="1:45" x14ac:dyDescent="0.25">
      <c r="F45" t="s">
        <v>110</v>
      </c>
      <c r="G45" t="s">
        <v>111</v>
      </c>
      <c r="H45" t="s">
        <v>89</v>
      </c>
      <c r="I45" s="35">
        <v>17325.29</v>
      </c>
      <c r="J45" s="35">
        <v>18144.77</v>
      </c>
      <c r="K45" s="35">
        <v>19003.02</v>
      </c>
      <c r="L45" s="35">
        <v>4313.9399999999996</v>
      </c>
      <c r="M45" s="35">
        <v>672</v>
      </c>
      <c r="N45" s="36">
        <v>19600</v>
      </c>
      <c r="O45" s="36">
        <v>4400</v>
      </c>
      <c r="Q45" t="s">
        <v>6</v>
      </c>
      <c r="R45" t="s">
        <v>70</v>
      </c>
      <c r="S45" s="24">
        <v>0.122047</v>
      </c>
      <c r="T45" s="25">
        <v>0.12204724409448819</v>
      </c>
      <c r="Z45" t="s">
        <v>7</v>
      </c>
      <c r="AA45" t="s">
        <v>89</v>
      </c>
      <c r="AB45" s="24">
        <v>7.4167999999999998E-2</v>
      </c>
      <c r="AC45" s="25">
        <v>7.7877237851662409E-2</v>
      </c>
      <c r="AD4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0.15287723785166241</v>
      </c>
      <c r="AE45" s="27">
        <f>1-tbl_ChannelMix[[#This Row],[BoutiqueShare_2026_Effective]]</f>
        <v>0.84712276214833759</v>
      </c>
      <c r="AF45" s="24">
        <v>1</v>
      </c>
      <c r="AG45" s="25">
        <v>1</v>
      </c>
      <c r="AH4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45" s="27">
        <f>1-tbl_ChannelMix[[#This Row],[BoutiqueRetailShare_2026_Effective]]</f>
        <v>0</v>
      </c>
      <c r="AJ45" s="24">
        <v>0.68232000000000004</v>
      </c>
      <c r="AK45" s="25">
        <v>0.68232044198895025</v>
      </c>
      <c r="AL45" s="27">
        <f>1-tbl_ChannelMix[[#This Row],[WholesaleRetailShare_2026]]</f>
        <v>0.31767955801104975</v>
      </c>
      <c r="AS45" s="94"/>
    </row>
    <row r="46" spans="1:45" x14ac:dyDescent="0.25">
      <c r="A46" s="18">
        <v>1</v>
      </c>
      <c r="F46" t="s">
        <v>112</v>
      </c>
      <c r="G46" t="s">
        <v>113</v>
      </c>
      <c r="H46" t="s">
        <v>114</v>
      </c>
      <c r="I46" s="35">
        <v>6333.98</v>
      </c>
      <c r="J46" s="35">
        <v>6651.31</v>
      </c>
      <c r="K46" s="35">
        <v>6984.54</v>
      </c>
      <c r="L46" s="35">
        <v>1977.13</v>
      </c>
      <c r="M46" s="35">
        <v>540</v>
      </c>
      <c r="N46" s="36">
        <v>7200</v>
      </c>
      <c r="O46" s="36">
        <v>2000</v>
      </c>
      <c r="Q46" t="s">
        <v>6</v>
      </c>
      <c r="R46" t="s">
        <v>89</v>
      </c>
      <c r="S46" s="24">
        <v>0.14566899999999999</v>
      </c>
      <c r="T46" s="25">
        <v>0.1456692913385827</v>
      </c>
      <c r="Z46" t="s">
        <v>7</v>
      </c>
      <c r="AA46" t="s">
        <v>208</v>
      </c>
      <c r="AB46" s="24">
        <v>0.14233499999999999</v>
      </c>
      <c r="AC46" s="25">
        <v>0.1494525547445256</v>
      </c>
      <c r="AD4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0.22445255474452558</v>
      </c>
      <c r="AE46" s="27">
        <f>1-tbl_ChannelMix[[#This Row],[BoutiqueShare_2026_Effective]]</f>
        <v>0.77554744525547448</v>
      </c>
      <c r="AF46" s="24">
        <v>1</v>
      </c>
      <c r="AG46" s="25">
        <v>1</v>
      </c>
      <c r="AH4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46" s="27">
        <f>1-tbl_ChannelMix[[#This Row],[BoutiqueRetailShare_2026_Effective]]</f>
        <v>0</v>
      </c>
      <c r="AJ46" s="24">
        <v>0.66808500000000004</v>
      </c>
      <c r="AK46" s="25">
        <v>0.66808510638297869</v>
      </c>
      <c r="AL46" s="27">
        <f>1-tbl_ChannelMix[[#This Row],[WholesaleRetailShare_2026]]</f>
        <v>0.33191489361702131</v>
      </c>
      <c r="AS46" s="94"/>
    </row>
    <row r="47" spans="1:45" x14ac:dyDescent="0.25">
      <c r="F47" t="s">
        <v>115</v>
      </c>
      <c r="G47" t="s">
        <v>116</v>
      </c>
      <c r="H47" t="s">
        <v>114</v>
      </c>
      <c r="I47" s="35">
        <v>6650.67</v>
      </c>
      <c r="J47" s="35">
        <v>6983.87</v>
      </c>
      <c r="K47" s="35">
        <v>7333.76</v>
      </c>
      <c r="L47" s="35">
        <v>2051.81</v>
      </c>
      <c r="M47" s="35">
        <v>556</v>
      </c>
      <c r="N47" s="36">
        <v>7600</v>
      </c>
      <c r="O47" s="36">
        <v>2100</v>
      </c>
      <c r="Q47" t="s">
        <v>6</v>
      </c>
      <c r="R47" t="s">
        <v>169</v>
      </c>
      <c r="S47" s="24">
        <v>8.4644999999999998E-2</v>
      </c>
      <c r="T47" s="25">
        <v>8.4645669291338585E-2</v>
      </c>
      <c r="Z47" t="s">
        <v>16</v>
      </c>
      <c r="AA47" t="s">
        <v>231</v>
      </c>
      <c r="AB47" s="24">
        <v>0.22145300000000001</v>
      </c>
      <c r="AC47" s="25">
        <v>0.23252595155709341</v>
      </c>
      <c r="AD4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0.23252595155709341</v>
      </c>
      <c r="AE47" s="27">
        <f>1-tbl_ChannelMix[[#This Row],[BoutiqueShare_2026_Effective]]</f>
        <v>0.76747404844290656</v>
      </c>
      <c r="AF47" s="24">
        <v>1</v>
      </c>
      <c r="AG47" s="25">
        <v>1</v>
      </c>
      <c r="AH4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47" s="27">
        <f>1-tbl_ChannelMix[[#This Row],[BoutiqueRetailShare_2026_Effective]]</f>
        <v>0</v>
      </c>
      <c r="AJ47" s="24">
        <v>0.75111099999999997</v>
      </c>
      <c r="AK47" s="25">
        <v>0.75111111111111106</v>
      </c>
      <c r="AL47" s="27">
        <f>1-tbl_ChannelMix[[#This Row],[WholesaleRetailShare_2026]]</f>
        <v>0.24888888888888894</v>
      </c>
      <c r="AS47" s="94"/>
    </row>
    <row r="48" spans="1:45" x14ac:dyDescent="0.25">
      <c r="F48" t="s">
        <v>117</v>
      </c>
      <c r="G48" t="s">
        <v>118</v>
      </c>
      <c r="H48" t="s">
        <v>114</v>
      </c>
      <c r="I48" s="35">
        <v>10134.36</v>
      </c>
      <c r="J48" s="35">
        <v>10642.09</v>
      </c>
      <c r="K48" s="35">
        <v>11175.26</v>
      </c>
      <c r="L48" s="35">
        <v>3288.22</v>
      </c>
      <c r="M48" s="35">
        <v>515</v>
      </c>
      <c r="N48" s="36">
        <v>11500</v>
      </c>
      <c r="O48" s="36">
        <v>3400</v>
      </c>
      <c r="Q48" t="s">
        <v>6</v>
      </c>
      <c r="R48" t="s">
        <v>185</v>
      </c>
      <c r="S48" s="24">
        <v>0.135826</v>
      </c>
      <c r="T48" s="25">
        <v>0.13582677165354329</v>
      </c>
      <c r="Z48" t="s">
        <v>7</v>
      </c>
      <c r="AA48" t="s">
        <v>70</v>
      </c>
      <c r="AB48" s="24">
        <v>5.3003000000000002E-2</v>
      </c>
      <c r="AC48" s="25">
        <v>5.5653710247349837E-2</v>
      </c>
      <c r="AD4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0.13065371024734984</v>
      </c>
      <c r="AE48" s="27">
        <f>1-tbl_ChannelMix[[#This Row],[BoutiqueShare_2026_Effective]]</f>
        <v>0.86934628975265016</v>
      </c>
      <c r="AF48" s="24">
        <v>1</v>
      </c>
      <c r="AG48" s="25">
        <v>1</v>
      </c>
      <c r="AH4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48" s="27">
        <f>1-tbl_ChannelMix[[#This Row],[BoutiqueRetailShare_2026_Effective]]</f>
        <v>0</v>
      </c>
      <c r="AJ48" s="24">
        <v>0.60447700000000004</v>
      </c>
      <c r="AK48" s="25">
        <v>0.60447761194029848</v>
      </c>
      <c r="AL48" s="27">
        <f>1-tbl_ChannelMix[[#This Row],[WholesaleRetailShare_2026]]</f>
        <v>0.39552238805970152</v>
      </c>
      <c r="AS48" s="94"/>
    </row>
    <row r="49" spans="6:45" x14ac:dyDescent="0.25">
      <c r="F49" t="s">
        <v>119</v>
      </c>
      <c r="G49" t="s">
        <v>120</v>
      </c>
      <c r="H49" t="s">
        <v>114</v>
      </c>
      <c r="I49" s="35">
        <v>6650.67</v>
      </c>
      <c r="J49" s="35">
        <v>6983.87</v>
      </c>
      <c r="K49" s="35">
        <v>7333.76</v>
      </c>
      <c r="L49" s="35">
        <v>2164.36</v>
      </c>
      <c r="M49" s="35">
        <v>541</v>
      </c>
      <c r="N49" s="36">
        <v>7600</v>
      </c>
      <c r="O49" s="36">
        <v>2200</v>
      </c>
      <c r="Q49" t="s">
        <v>6</v>
      </c>
      <c r="R49" t="s">
        <v>231</v>
      </c>
      <c r="S49" s="24">
        <v>0.110236</v>
      </c>
      <c r="T49" s="25">
        <v>0.1102362204724409</v>
      </c>
      <c r="Z49" t="s">
        <v>7</v>
      </c>
      <c r="AA49" t="s">
        <v>169</v>
      </c>
      <c r="AB49" s="24">
        <v>7.4625999999999998E-2</v>
      </c>
      <c r="AC49" s="25">
        <v>7.8358208955223871E-2</v>
      </c>
      <c r="AD4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0.15335820895522387</v>
      </c>
      <c r="AE49" s="27">
        <f>1-tbl_ChannelMix[[#This Row],[BoutiqueShare_2026_Effective]]</f>
        <v>0.8466417910447761</v>
      </c>
      <c r="AF49" s="24">
        <v>1</v>
      </c>
      <c r="AG49" s="25">
        <v>1</v>
      </c>
      <c r="AH4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49" s="27">
        <f>1-tbl_ChannelMix[[#This Row],[BoutiqueRetailShare_2026_Effective]]</f>
        <v>0</v>
      </c>
      <c r="AJ49" s="24">
        <v>0.67741899999999999</v>
      </c>
      <c r="AK49" s="25">
        <v>0.67741935483870963</v>
      </c>
      <c r="AL49" s="27">
        <f>1-tbl_ChannelMix[[#This Row],[WholesaleRetailShare_2026]]</f>
        <v>0.32258064516129037</v>
      </c>
      <c r="AS49" s="94"/>
    </row>
    <row r="50" spans="6:45" x14ac:dyDescent="0.25">
      <c r="F50" t="s">
        <v>121</v>
      </c>
      <c r="G50" t="s">
        <v>122</v>
      </c>
      <c r="H50" t="s">
        <v>114</v>
      </c>
      <c r="I50" s="35">
        <v>10134.36</v>
      </c>
      <c r="J50" s="35">
        <v>10642.09</v>
      </c>
      <c r="K50" s="35">
        <v>11175.26</v>
      </c>
      <c r="L50" s="35">
        <v>3258.56</v>
      </c>
      <c r="M50" s="35">
        <v>669</v>
      </c>
      <c r="N50" s="36">
        <v>11500</v>
      </c>
      <c r="O50" s="36">
        <v>3300</v>
      </c>
      <c r="Q50" t="s">
        <v>6</v>
      </c>
      <c r="R50" t="s">
        <v>45</v>
      </c>
      <c r="S50" s="24">
        <v>6.2992000000000006E-2</v>
      </c>
      <c r="T50" s="25">
        <v>6.2992125984251968E-2</v>
      </c>
      <c r="Z50" t="s">
        <v>17</v>
      </c>
      <c r="AA50" t="s">
        <v>231</v>
      </c>
      <c r="AB50" s="24">
        <v>0.27234000000000003</v>
      </c>
      <c r="AC50" s="25">
        <v>0.28595744680851065</v>
      </c>
      <c r="AD5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0.28595744680851065</v>
      </c>
      <c r="AE50" s="27">
        <f>1-tbl_ChannelMix[[#This Row],[BoutiqueShare_2026_Effective]]</f>
        <v>0.71404255319148935</v>
      </c>
      <c r="AF50" s="24">
        <v>1</v>
      </c>
      <c r="AG50" s="25">
        <v>1</v>
      </c>
      <c r="AH5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50" s="27">
        <f>1-tbl_ChannelMix[[#This Row],[BoutiqueRetailShare_2026_Effective]]</f>
        <v>0</v>
      </c>
      <c r="AJ50" s="24">
        <v>0.81871300000000002</v>
      </c>
      <c r="AK50" s="25">
        <v>0.81871345029239762</v>
      </c>
      <c r="AL50" s="27">
        <f>1-tbl_ChannelMix[[#This Row],[WholesaleRetailShare_2026]]</f>
        <v>0.18128654970760238</v>
      </c>
      <c r="AS50" s="94"/>
    </row>
    <row r="51" spans="6:45" x14ac:dyDescent="0.25">
      <c r="F51" t="s">
        <v>123</v>
      </c>
      <c r="G51" t="s">
        <v>124</v>
      </c>
      <c r="H51" t="s">
        <v>114</v>
      </c>
      <c r="I51" s="35">
        <v>10134.36</v>
      </c>
      <c r="J51" s="35">
        <v>10642.09</v>
      </c>
      <c r="K51" s="35">
        <v>11175.26</v>
      </c>
      <c r="L51" s="35">
        <v>3181.36</v>
      </c>
      <c r="M51" s="35">
        <v>553</v>
      </c>
      <c r="N51" s="36">
        <v>11500</v>
      </c>
      <c r="O51" s="36">
        <v>3200</v>
      </c>
      <c r="Q51" t="s">
        <v>6</v>
      </c>
      <c r="R51" t="s">
        <v>114</v>
      </c>
      <c r="S51" s="24">
        <v>4.5275000000000003E-2</v>
      </c>
      <c r="T51" s="25">
        <v>4.5275590551181112E-2</v>
      </c>
      <c r="Z51" t="s">
        <v>7</v>
      </c>
      <c r="AA51" t="s">
        <v>131</v>
      </c>
      <c r="AB51" s="24">
        <v>7.9545000000000005E-2</v>
      </c>
      <c r="AC51" s="25">
        <v>8.3522727272727276E-2</v>
      </c>
      <c r="AD5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0.15852272727272726</v>
      </c>
      <c r="AE51" s="27">
        <f>1-tbl_ChannelMix[[#This Row],[BoutiqueShare_2026_Effective]]</f>
        <v>0.8414772727272728</v>
      </c>
      <c r="AF51" s="24">
        <v>1</v>
      </c>
      <c r="AG51" s="25">
        <v>1</v>
      </c>
      <c r="AH5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51" s="27">
        <f>1-tbl_ChannelMix[[#This Row],[BoutiqueRetailShare_2026_Effective]]</f>
        <v>0</v>
      </c>
      <c r="AJ51" s="24">
        <v>0.68518500000000004</v>
      </c>
      <c r="AK51" s="25">
        <v>0.68518518518518523</v>
      </c>
      <c r="AL51" s="27">
        <f>1-tbl_ChannelMix[[#This Row],[WholesaleRetailShare_2026]]</f>
        <v>0.31481481481481477</v>
      </c>
      <c r="AS51" s="94"/>
    </row>
    <row r="52" spans="6:45" x14ac:dyDescent="0.25">
      <c r="F52" t="s">
        <v>125</v>
      </c>
      <c r="G52" t="s">
        <v>126</v>
      </c>
      <c r="H52" t="s">
        <v>114</v>
      </c>
      <c r="I52" s="35">
        <v>10134.36</v>
      </c>
      <c r="J52" s="35">
        <v>10642.09</v>
      </c>
      <c r="K52" s="35">
        <v>11175.26</v>
      </c>
      <c r="L52" s="35">
        <v>3117.7</v>
      </c>
      <c r="M52" s="35">
        <v>663</v>
      </c>
      <c r="N52" s="36">
        <v>11500</v>
      </c>
      <c r="O52" s="36">
        <v>3200</v>
      </c>
      <c r="Q52" t="s">
        <v>6</v>
      </c>
      <c r="R52" t="s">
        <v>208</v>
      </c>
      <c r="S52" s="24">
        <v>0.106299</v>
      </c>
      <c r="T52" s="25">
        <v>0.1062992125984252</v>
      </c>
      <c r="Z52" t="s">
        <v>7</v>
      </c>
      <c r="AA52" t="s">
        <v>45</v>
      </c>
      <c r="AB52" s="24">
        <v>8.3623000000000003E-2</v>
      </c>
      <c r="AC52" s="25">
        <v>8.7804878048780496E-2</v>
      </c>
      <c r="AD5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0.16280487804878049</v>
      </c>
      <c r="AE52" s="27">
        <f>1-tbl_ChannelMix[[#This Row],[BoutiqueShare_2026_Effective]]</f>
        <v>0.83719512195121948</v>
      </c>
      <c r="AF52" s="24">
        <v>1</v>
      </c>
      <c r="AG52" s="25">
        <v>1</v>
      </c>
      <c r="AH5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52" s="27">
        <f>1-tbl_ChannelMix[[#This Row],[BoutiqueRetailShare_2026_Effective]]</f>
        <v>0</v>
      </c>
      <c r="AJ52" s="24">
        <v>0.70342199999999999</v>
      </c>
      <c r="AK52" s="25">
        <v>0.70342205323193918</v>
      </c>
      <c r="AL52" s="27">
        <f>1-tbl_ChannelMix[[#This Row],[WholesaleRetailShare_2026]]</f>
        <v>0.29657794676806082</v>
      </c>
      <c r="AS52" s="94"/>
    </row>
    <row r="53" spans="6:45" x14ac:dyDescent="0.25">
      <c r="F53" t="s">
        <v>127</v>
      </c>
      <c r="G53" t="s">
        <v>128</v>
      </c>
      <c r="H53" t="s">
        <v>114</v>
      </c>
      <c r="I53" s="35">
        <v>6650.67</v>
      </c>
      <c r="J53" s="35">
        <v>6983.87</v>
      </c>
      <c r="K53" s="35">
        <v>7333.76</v>
      </c>
      <c r="L53" s="35">
        <v>2065.75</v>
      </c>
      <c r="M53" s="35">
        <v>475</v>
      </c>
      <c r="N53" s="36">
        <v>7600</v>
      </c>
      <c r="O53" s="36">
        <v>2100</v>
      </c>
      <c r="Q53" t="s">
        <v>7</v>
      </c>
      <c r="R53" t="s">
        <v>148</v>
      </c>
      <c r="S53" s="24">
        <v>8.8961999999999999E-2</v>
      </c>
      <c r="T53" s="25">
        <v>8.896271686969362E-2</v>
      </c>
      <c r="Z53" t="s">
        <v>18</v>
      </c>
      <c r="AA53" t="s">
        <v>231</v>
      </c>
      <c r="AB53" s="24">
        <v>0.16613900000000001</v>
      </c>
      <c r="AC53" s="25">
        <v>0.17444620253164558</v>
      </c>
      <c r="AD5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0.17444620253164558</v>
      </c>
      <c r="AE53" s="27">
        <f>1-tbl_ChannelMix[[#This Row],[BoutiqueShare_2026_Effective]]</f>
        <v>0.82555379746835444</v>
      </c>
      <c r="AF53" s="24">
        <v>0.771428</v>
      </c>
      <c r="AG53" s="25">
        <v>0.77142857142857146</v>
      </c>
      <c r="AH5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0.77142857142857146</v>
      </c>
      <c r="AI53" s="27">
        <f>1-tbl_ChannelMix[[#This Row],[BoutiqueRetailShare_2026_Effective]]</f>
        <v>0.22857142857142854</v>
      </c>
      <c r="AJ53" s="24">
        <v>0.74193500000000001</v>
      </c>
      <c r="AK53" s="25">
        <v>0.74193548387096775</v>
      </c>
      <c r="AL53" s="27">
        <f>1-tbl_ChannelMix[[#This Row],[WholesaleRetailShare_2026]]</f>
        <v>0.25806451612903225</v>
      </c>
      <c r="AS53" s="94"/>
    </row>
    <row r="54" spans="6:45" x14ac:dyDescent="0.25">
      <c r="F54" t="s">
        <v>129</v>
      </c>
      <c r="G54" t="s">
        <v>130</v>
      </c>
      <c r="H54" t="s">
        <v>131</v>
      </c>
      <c r="I54" s="35">
        <v>6741.76</v>
      </c>
      <c r="J54" s="35">
        <v>7070.08</v>
      </c>
      <c r="K54" s="35">
        <v>7414.4</v>
      </c>
      <c r="L54" s="35">
        <v>2095.7600000000002</v>
      </c>
      <c r="M54" s="35">
        <v>742</v>
      </c>
      <c r="N54" s="36">
        <v>7600</v>
      </c>
      <c r="O54" s="36">
        <v>2100</v>
      </c>
      <c r="Q54" t="s">
        <v>7</v>
      </c>
      <c r="R54" t="s">
        <v>70</v>
      </c>
      <c r="S54" s="24">
        <v>0.104466</v>
      </c>
      <c r="T54" s="25">
        <v>0.1044665928386859</v>
      </c>
      <c r="Z54" t="s">
        <v>7</v>
      </c>
      <c r="AA54" t="s">
        <v>185</v>
      </c>
      <c r="AB54" s="24">
        <v>9.2391000000000001E-2</v>
      </c>
      <c r="AC54" s="25">
        <v>9.7010869565217386E-2</v>
      </c>
      <c r="AD5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0.17201086956521738</v>
      </c>
      <c r="AE54" s="27">
        <f>1-tbl_ChannelMix[[#This Row],[BoutiqueShare_2026_Effective]]</f>
        <v>0.82798913043478262</v>
      </c>
      <c r="AF54" s="24">
        <v>1</v>
      </c>
      <c r="AG54" s="25">
        <v>1</v>
      </c>
      <c r="AH5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54" s="27">
        <f>1-tbl_ChannelMix[[#This Row],[BoutiqueRetailShare_2026_Effective]]</f>
        <v>0</v>
      </c>
      <c r="AJ54" s="24">
        <v>0.66766400000000004</v>
      </c>
      <c r="AK54" s="25">
        <v>0.66766467065868262</v>
      </c>
      <c r="AL54" s="27">
        <f>1-tbl_ChannelMix[[#This Row],[WholesaleRetailShare_2026]]</f>
        <v>0.33233532934131738</v>
      </c>
      <c r="AS54" s="94"/>
    </row>
    <row r="55" spans="6:45" x14ac:dyDescent="0.25">
      <c r="F55" t="s">
        <v>132</v>
      </c>
      <c r="G55" t="s">
        <v>133</v>
      </c>
      <c r="H55" t="s">
        <v>131</v>
      </c>
      <c r="I55" s="35">
        <v>9379.84</v>
      </c>
      <c r="J55" s="35">
        <v>9836.64</v>
      </c>
      <c r="K55" s="35">
        <v>10315.68</v>
      </c>
      <c r="L55" s="35">
        <v>3036.12</v>
      </c>
      <c r="M55" s="35">
        <v>743</v>
      </c>
      <c r="N55" s="36">
        <v>10600</v>
      </c>
      <c r="O55" s="36">
        <v>3100</v>
      </c>
      <c r="Q55" t="s">
        <v>7</v>
      </c>
      <c r="R55" t="s">
        <v>114</v>
      </c>
      <c r="S55" s="24">
        <v>5.9062000000000003E-2</v>
      </c>
      <c r="T55" s="25">
        <v>5.906238464377999E-2</v>
      </c>
      <c r="Z55" t="s">
        <v>7</v>
      </c>
      <c r="AA55" t="s">
        <v>148</v>
      </c>
      <c r="AB55" s="24">
        <v>7.4688000000000004E-2</v>
      </c>
      <c r="AC55" s="25">
        <v>7.8423236514522821E-2</v>
      </c>
      <c r="AD5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0.15342323651452283</v>
      </c>
      <c r="AE55" s="27">
        <f>1-tbl_ChannelMix[[#This Row],[BoutiqueShare_2026_Effective]]</f>
        <v>0.84657676348547717</v>
      </c>
      <c r="AF55" s="24">
        <v>1</v>
      </c>
      <c r="AG55" s="25">
        <v>1</v>
      </c>
      <c r="AH5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55" s="27">
        <f>1-tbl_ChannelMix[[#This Row],[BoutiqueRetailShare_2026_Effective]]</f>
        <v>0</v>
      </c>
      <c r="AJ55" s="24">
        <v>0.57399100000000003</v>
      </c>
      <c r="AK55" s="25">
        <v>0.57399103139013452</v>
      </c>
      <c r="AL55" s="27">
        <f>1-tbl_ChannelMix[[#This Row],[WholesaleRetailShare_2026]]</f>
        <v>0.42600896860986548</v>
      </c>
      <c r="AS55" s="94"/>
    </row>
    <row r="56" spans="6:45" x14ac:dyDescent="0.25">
      <c r="F56" t="s">
        <v>134</v>
      </c>
      <c r="G56" t="s">
        <v>135</v>
      </c>
      <c r="H56" t="s">
        <v>131</v>
      </c>
      <c r="I56" s="35">
        <v>9379.84</v>
      </c>
      <c r="J56" s="35">
        <v>9836.64</v>
      </c>
      <c r="K56" s="35">
        <v>10315.68</v>
      </c>
      <c r="L56" s="35">
        <v>2956.19</v>
      </c>
      <c r="M56" s="35">
        <v>810</v>
      </c>
      <c r="N56" s="36">
        <v>10600</v>
      </c>
      <c r="O56" s="36">
        <v>3000</v>
      </c>
      <c r="Q56" t="s">
        <v>7</v>
      </c>
      <c r="R56" t="s">
        <v>231</v>
      </c>
      <c r="S56" s="24">
        <v>0.121077</v>
      </c>
      <c r="T56" s="25">
        <v>0.121077888519749</v>
      </c>
      <c r="Z56" t="s">
        <v>19</v>
      </c>
      <c r="AA56" t="s">
        <v>231</v>
      </c>
      <c r="AB56" s="24">
        <v>0</v>
      </c>
      <c r="AC56" s="25">
        <v>0</v>
      </c>
      <c r="AD5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56" s="27">
        <f>1-tbl_ChannelMix[[#This Row],[BoutiqueShare_2026_Effective]]</f>
        <v>1</v>
      </c>
      <c r="AF56" s="24">
        <v>0.84299999999999997</v>
      </c>
      <c r="AG56" s="25">
        <v>0.84299999999999997</v>
      </c>
      <c r="AH5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56" s="27">
        <f>1-tbl_ChannelMix[[#This Row],[BoutiqueRetailShare_2026_Effective]]</f>
        <v>0.15700000000000003</v>
      </c>
      <c r="AJ56" s="24">
        <v>1</v>
      </c>
      <c r="AK56" s="25">
        <v>1</v>
      </c>
      <c r="AL56" s="27">
        <f>1-tbl_ChannelMix[[#This Row],[WholesaleRetailShare_2026]]</f>
        <v>0</v>
      </c>
      <c r="AS56" s="94"/>
    </row>
    <row r="57" spans="6:45" x14ac:dyDescent="0.25">
      <c r="F57" t="s">
        <v>136</v>
      </c>
      <c r="G57" t="s">
        <v>137</v>
      </c>
      <c r="H57" t="s">
        <v>131</v>
      </c>
      <c r="I57" s="35">
        <v>9379.84</v>
      </c>
      <c r="J57" s="35">
        <v>9836.64</v>
      </c>
      <c r="K57" s="35">
        <v>10315.68</v>
      </c>
      <c r="L57" s="35">
        <v>2895.81</v>
      </c>
      <c r="M57" s="35">
        <v>734</v>
      </c>
      <c r="N57" s="36">
        <v>10600</v>
      </c>
      <c r="O57" s="36">
        <v>3000</v>
      </c>
      <c r="Q57" t="s">
        <v>7</v>
      </c>
      <c r="R57" t="s">
        <v>45</v>
      </c>
      <c r="S57" s="24">
        <v>0.105943</v>
      </c>
      <c r="T57" s="25">
        <v>0.10594315245478041</v>
      </c>
      <c r="Z57" t="s">
        <v>8</v>
      </c>
      <c r="AA57" t="s">
        <v>114</v>
      </c>
      <c r="AB57" s="24">
        <v>0.121951</v>
      </c>
      <c r="AC57" s="25">
        <v>0.12804878048780485</v>
      </c>
      <c r="AD5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0.12804878048780485</v>
      </c>
      <c r="AE57" s="27">
        <f>1-tbl_ChannelMix[[#This Row],[BoutiqueShare_2026_Effective]]</f>
        <v>0.87195121951219512</v>
      </c>
      <c r="AF57" s="24">
        <v>1</v>
      </c>
      <c r="AG57" s="25">
        <v>1</v>
      </c>
      <c r="AH5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57" s="27">
        <f>1-tbl_ChannelMix[[#This Row],[BoutiqueRetailShare_2026_Effective]]</f>
        <v>0</v>
      </c>
      <c r="AJ57" s="24">
        <v>0.57407399999999997</v>
      </c>
      <c r="AK57" s="25">
        <v>0.57407407407407407</v>
      </c>
      <c r="AL57" s="27">
        <f>1-tbl_ChannelMix[[#This Row],[WholesaleRetailShare_2026]]</f>
        <v>0.42592592592592593</v>
      </c>
      <c r="AS57" s="94"/>
    </row>
    <row r="58" spans="6:45" x14ac:dyDescent="0.25">
      <c r="F58" t="s">
        <v>138</v>
      </c>
      <c r="G58" t="s">
        <v>139</v>
      </c>
      <c r="H58" t="s">
        <v>131</v>
      </c>
      <c r="I58" s="35">
        <v>5862.4</v>
      </c>
      <c r="J58" s="35">
        <v>6147.9</v>
      </c>
      <c r="K58" s="35">
        <v>6447.3</v>
      </c>
      <c r="L58" s="35">
        <v>1810.15</v>
      </c>
      <c r="M58" s="35">
        <v>693</v>
      </c>
      <c r="N58" s="36">
        <v>6600</v>
      </c>
      <c r="O58" s="36">
        <v>1800</v>
      </c>
      <c r="Q58" t="s">
        <v>7</v>
      </c>
      <c r="R58" t="s">
        <v>169</v>
      </c>
      <c r="S58" s="24">
        <v>7.4196999999999999E-2</v>
      </c>
      <c r="T58" s="25">
        <v>7.4197120708748621E-2</v>
      </c>
      <c r="Z58" t="s">
        <v>20</v>
      </c>
      <c r="AA58" t="s">
        <v>231</v>
      </c>
      <c r="AB58" s="24">
        <v>0.117936</v>
      </c>
      <c r="AC58" s="25">
        <v>0.1238329238329238</v>
      </c>
      <c r="AD5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0.1238329238329238</v>
      </c>
      <c r="AE58" s="27">
        <f>1-tbl_ChannelMix[[#This Row],[BoutiqueShare_2026_Effective]]</f>
        <v>0.87616707616707623</v>
      </c>
      <c r="AF58" s="24">
        <v>0.39583299999999999</v>
      </c>
      <c r="AG58" s="25">
        <v>0.39583333333333331</v>
      </c>
      <c r="AH5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0.39583333333333331</v>
      </c>
      <c r="AI58" s="27">
        <f>1-tbl_ChannelMix[[#This Row],[BoutiqueRetailShare_2026_Effective]]</f>
        <v>0.60416666666666674</v>
      </c>
      <c r="AJ58" s="24">
        <v>0.81058399999999997</v>
      </c>
      <c r="AK58" s="25">
        <v>0.81058495821727017</v>
      </c>
      <c r="AL58" s="27">
        <f>1-tbl_ChannelMix[[#This Row],[WholesaleRetailShare_2026]]</f>
        <v>0.18941504178272983</v>
      </c>
      <c r="AS58" s="94"/>
    </row>
    <row r="59" spans="6:45" x14ac:dyDescent="0.25">
      <c r="F59" t="s">
        <v>140</v>
      </c>
      <c r="G59" t="s">
        <v>141</v>
      </c>
      <c r="H59" t="s">
        <v>131</v>
      </c>
      <c r="I59" s="35">
        <v>9379.84</v>
      </c>
      <c r="J59" s="35">
        <v>9836.64</v>
      </c>
      <c r="K59" s="35">
        <v>10315.68</v>
      </c>
      <c r="L59" s="35">
        <v>3032.29</v>
      </c>
      <c r="M59" s="35">
        <v>767</v>
      </c>
      <c r="N59" s="36">
        <v>10600</v>
      </c>
      <c r="O59" s="36">
        <v>3100</v>
      </c>
      <c r="Q59" t="s">
        <v>7</v>
      </c>
      <c r="R59" t="s">
        <v>208</v>
      </c>
      <c r="S59" s="24">
        <v>0.101144</v>
      </c>
      <c r="T59" s="25">
        <v>0.10114433370247319</v>
      </c>
      <c r="Z59" t="s">
        <v>8</v>
      </c>
      <c r="AA59" t="s">
        <v>89</v>
      </c>
      <c r="AB59" s="24">
        <v>6.9565000000000002E-2</v>
      </c>
      <c r="AC59" s="25">
        <v>7.3043478260869571E-2</v>
      </c>
      <c r="AD5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7.3043478260869571E-2</v>
      </c>
      <c r="AE59" s="27">
        <f>1-tbl_ChannelMix[[#This Row],[BoutiqueShare_2026_Effective]]</f>
        <v>0.92695652173913046</v>
      </c>
      <c r="AF59" s="24">
        <v>1</v>
      </c>
      <c r="AG59" s="25">
        <v>1</v>
      </c>
      <c r="AH5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59" s="27">
        <f>1-tbl_ChannelMix[[#This Row],[BoutiqueRetailShare_2026_Effective]]</f>
        <v>0</v>
      </c>
      <c r="AJ59" s="24">
        <v>0.574766</v>
      </c>
      <c r="AK59" s="25">
        <v>0.57476635514018692</v>
      </c>
      <c r="AL59" s="27">
        <f>1-tbl_ChannelMix[[#This Row],[WholesaleRetailShare_2026]]</f>
        <v>0.42523364485981308</v>
      </c>
      <c r="AS59" s="94"/>
    </row>
    <row r="60" spans="6:45" x14ac:dyDescent="0.25">
      <c r="F60" t="s">
        <v>142</v>
      </c>
      <c r="G60" t="s">
        <v>143</v>
      </c>
      <c r="H60" t="s">
        <v>131</v>
      </c>
      <c r="I60" s="35">
        <v>9379.84</v>
      </c>
      <c r="J60" s="35">
        <v>9836.64</v>
      </c>
      <c r="K60" s="35">
        <v>10315.68</v>
      </c>
      <c r="L60" s="35">
        <v>2973.51</v>
      </c>
      <c r="M60" s="35">
        <v>724</v>
      </c>
      <c r="N60" s="36">
        <v>10600</v>
      </c>
      <c r="O60" s="36">
        <v>3000</v>
      </c>
      <c r="Q60" t="s">
        <v>7</v>
      </c>
      <c r="R60" t="s">
        <v>185</v>
      </c>
      <c r="S60" s="24">
        <v>0.13584299999999999</v>
      </c>
      <c r="T60" s="25">
        <v>0.13584348468069399</v>
      </c>
      <c r="Z60" t="s">
        <v>8</v>
      </c>
      <c r="AA60" t="s">
        <v>208</v>
      </c>
      <c r="AB60" s="24">
        <v>0.12765899999999999</v>
      </c>
      <c r="AC60" s="25">
        <v>0.13404255319148936</v>
      </c>
      <c r="AD6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0.13404255319148936</v>
      </c>
      <c r="AE60" s="27">
        <f>1-tbl_ChannelMix[[#This Row],[BoutiqueShare_2026_Effective]]</f>
        <v>0.86595744680851061</v>
      </c>
      <c r="AF60" s="24">
        <v>1</v>
      </c>
      <c r="AG60" s="25">
        <v>1</v>
      </c>
      <c r="AH6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60" s="27">
        <f>1-tbl_ChannelMix[[#This Row],[BoutiqueRetailShare_2026_Effective]]</f>
        <v>0</v>
      </c>
      <c r="AJ60" s="24">
        <v>0.54634099999999997</v>
      </c>
      <c r="AK60" s="25">
        <v>0.54634146341463419</v>
      </c>
      <c r="AL60" s="27">
        <f>1-tbl_ChannelMix[[#This Row],[WholesaleRetailShare_2026]]</f>
        <v>0.45365853658536581</v>
      </c>
      <c r="AS60" s="94"/>
    </row>
    <row r="61" spans="6:45" x14ac:dyDescent="0.25">
      <c r="F61" t="s">
        <v>144</v>
      </c>
      <c r="G61" t="s">
        <v>145</v>
      </c>
      <c r="H61" t="s">
        <v>131</v>
      </c>
      <c r="I61" s="35">
        <v>6741.76</v>
      </c>
      <c r="J61" s="35">
        <v>7070.08</v>
      </c>
      <c r="K61" s="35">
        <v>7414.4</v>
      </c>
      <c r="L61" s="35">
        <v>2087.83</v>
      </c>
      <c r="M61" s="35">
        <v>808</v>
      </c>
      <c r="N61" s="36">
        <v>7600</v>
      </c>
      <c r="O61" s="36">
        <v>2100</v>
      </c>
      <c r="Q61" t="s">
        <v>7</v>
      </c>
      <c r="R61" t="s">
        <v>131</v>
      </c>
      <c r="S61" s="24">
        <v>6.4967999999999998E-2</v>
      </c>
      <c r="T61" s="25">
        <v>6.4968623108157986E-2</v>
      </c>
      <c r="Z61" t="s">
        <v>21</v>
      </c>
      <c r="AA61" t="s">
        <v>231</v>
      </c>
      <c r="AB61" s="24">
        <v>0.10108300000000001</v>
      </c>
      <c r="AC61" s="25">
        <v>0.10613718411552343</v>
      </c>
      <c r="AD6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0.10613718411552343</v>
      </c>
      <c r="AE61" s="27">
        <f>1-tbl_ChannelMix[[#This Row],[BoutiqueShare_2026_Effective]]</f>
        <v>0.89386281588447658</v>
      </c>
      <c r="AF61" s="24">
        <v>1</v>
      </c>
      <c r="AG61" s="25">
        <v>1</v>
      </c>
      <c r="AH6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61" s="27">
        <f>1-tbl_ChannelMix[[#This Row],[BoutiqueRetailShare_2026_Effective]]</f>
        <v>0</v>
      </c>
      <c r="AJ61" s="24">
        <v>0.369477</v>
      </c>
      <c r="AK61" s="25">
        <v>0.36947791164658628</v>
      </c>
      <c r="AL61" s="27">
        <f>1-tbl_ChannelMix[[#This Row],[WholesaleRetailShare_2026]]</f>
        <v>0.63052208835341372</v>
      </c>
      <c r="AS61" s="94"/>
    </row>
    <row r="62" spans="6:45" x14ac:dyDescent="0.25">
      <c r="F62" t="s">
        <v>146</v>
      </c>
      <c r="G62" t="s">
        <v>147</v>
      </c>
      <c r="H62" t="s">
        <v>148</v>
      </c>
      <c r="I62" s="35">
        <v>6606.67</v>
      </c>
      <c r="J62" s="35">
        <v>6882.83</v>
      </c>
      <c r="K62" s="35">
        <v>7170.54</v>
      </c>
      <c r="L62" s="35">
        <v>2114.71</v>
      </c>
      <c r="M62" s="35">
        <v>753</v>
      </c>
      <c r="N62" s="36">
        <v>7400</v>
      </c>
      <c r="O62" s="36">
        <v>2200</v>
      </c>
      <c r="Q62" t="s">
        <v>7</v>
      </c>
      <c r="R62" t="s">
        <v>89</v>
      </c>
      <c r="S62" s="24">
        <v>0.14433299999999999</v>
      </c>
      <c r="T62" s="25">
        <v>0.14433370247323729</v>
      </c>
      <c r="Z62" t="s">
        <v>8</v>
      </c>
      <c r="AA62" t="s">
        <v>70</v>
      </c>
      <c r="AB62" s="24">
        <v>7.4074000000000001E-2</v>
      </c>
      <c r="AC62" s="25">
        <v>7.7777777777777779E-2</v>
      </c>
      <c r="AD6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7.7777777777777779E-2</v>
      </c>
      <c r="AE62" s="27">
        <f>1-tbl_ChannelMix[[#This Row],[BoutiqueShare_2026_Effective]]</f>
        <v>0.92222222222222228</v>
      </c>
      <c r="AF62" s="24">
        <v>1</v>
      </c>
      <c r="AG62" s="25">
        <v>1</v>
      </c>
      <c r="AH6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62" s="27">
        <f>1-tbl_ChannelMix[[#This Row],[BoutiqueRetailShare_2026_Effective]]</f>
        <v>0</v>
      </c>
      <c r="AJ62" s="24">
        <v>0.48499999999999999</v>
      </c>
      <c r="AK62" s="25">
        <v>0.48499999999999999</v>
      </c>
      <c r="AL62" s="27">
        <f>1-tbl_ChannelMix[[#This Row],[WholesaleRetailShare_2026]]</f>
        <v>0.51500000000000001</v>
      </c>
      <c r="AS62" s="94"/>
    </row>
    <row r="63" spans="6:45" x14ac:dyDescent="0.25">
      <c r="F63" t="s">
        <v>149</v>
      </c>
      <c r="G63" t="s">
        <v>150</v>
      </c>
      <c r="H63" t="s">
        <v>148</v>
      </c>
      <c r="I63" s="35">
        <v>6606.67</v>
      </c>
      <c r="J63" s="35">
        <v>6882.83</v>
      </c>
      <c r="K63" s="35">
        <v>7170.54</v>
      </c>
      <c r="L63" s="35">
        <v>2020.55</v>
      </c>
      <c r="M63" s="35">
        <v>671</v>
      </c>
      <c r="N63" s="36">
        <v>7400</v>
      </c>
      <c r="O63" s="36">
        <v>2100</v>
      </c>
      <c r="Q63" t="s">
        <v>8</v>
      </c>
      <c r="R63" t="s">
        <v>169</v>
      </c>
      <c r="S63" s="24">
        <v>7.5954999999999995E-2</v>
      </c>
      <c r="T63" s="25">
        <v>7.595573440643863E-2</v>
      </c>
      <c r="Z63" t="s">
        <v>8</v>
      </c>
      <c r="AA63" t="s">
        <v>169</v>
      </c>
      <c r="AB63" s="24">
        <v>9.9336999999999995E-2</v>
      </c>
      <c r="AC63" s="25">
        <v>0.1043046357615894</v>
      </c>
      <c r="AD6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0.1043046357615894</v>
      </c>
      <c r="AE63" s="27">
        <f>1-tbl_ChannelMix[[#This Row],[BoutiqueShare_2026_Effective]]</f>
        <v>0.89569536423841056</v>
      </c>
      <c r="AF63" s="24">
        <v>1</v>
      </c>
      <c r="AG63" s="25">
        <v>1</v>
      </c>
      <c r="AH6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63" s="27">
        <f>1-tbl_ChannelMix[[#This Row],[BoutiqueRetailShare_2026_Effective]]</f>
        <v>0</v>
      </c>
      <c r="AJ63" s="24">
        <v>0.63970499999999997</v>
      </c>
      <c r="AK63" s="25">
        <v>0.63970588235294112</v>
      </c>
      <c r="AL63" s="27">
        <f>1-tbl_ChannelMix[[#This Row],[WholesaleRetailShare_2026]]</f>
        <v>0.36029411764705888</v>
      </c>
      <c r="AS63" s="94"/>
    </row>
    <row r="64" spans="6:45" x14ac:dyDescent="0.25">
      <c r="F64" t="s">
        <v>151</v>
      </c>
      <c r="G64" t="s">
        <v>152</v>
      </c>
      <c r="H64" t="s">
        <v>148</v>
      </c>
      <c r="I64" s="35">
        <v>10570.68</v>
      </c>
      <c r="J64" s="35">
        <v>11012.53</v>
      </c>
      <c r="K64" s="35">
        <v>11472.86</v>
      </c>
      <c r="L64" s="35">
        <v>3391.46</v>
      </c>
      <c r="M64" s="35">
        <v>686</v>
      </c>
      <c r="N64" s="36">
        <v>11800</v>
      </c>
      <c r="O64" s="36">
        <v>3500</v>
      </c>
      <c r="Q64" t="s">
        <v>8</v>
      </c>
      <c r="R64" t="s">
        <v>131</v>
      </c>
      <c r="S64" s="24">
        <v>7.8973000000000002E-2</v>
      </c>
      <c r="T64" s="25">
        <v>7.8973843058350104E-2</v>
      </c>
      <c r="Z64" t="s">
        <v>22</v>
      </c>
      <c r="AA64" t="s">
        <v>231</v>
      </c>
      <c r="AB64" s="24">
        <v>0.4</v>
      </c>
      <c r="AC64" s="25">
        <v>0.42000000000000004</v>
      </c>
      <c r="AD6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0.42000000000000004</v>
      </c>
      <c r="AE64" s="27">
        <f>1-tbl_ChannelMix[[#This Row],[BoutiqueShare_2026_Effective]]</f>
        <v>0.57999999999999996</v>
      </c>
      <c r="AF64" s="24">
        <v>1</v>
      </c>
      <c r="AG64" s="25">
        <v>1</v>
      </c>
      <c r="AH6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64" s="27">
        <f>1-tbl_ChannelMix[[#This Row],[BoutiqueRetailShare_2026_Effective]]</f>
        <v>0</v>
      </c>
      <c r="AJ64" s="24">
        <v>0.47916599999999998</v>
      </c>
      <c r="AK64" s="25">
        <v>0.47916666666666669</v>
      </c>
      <c r="AL64" s="27">
        <f>1-tbl_ChannelMix[[#This Row],[WholesaleRetailShare_2026]]</f>
        <v>0.52083333333333326</v>
      </c>
      <c r="AS64" s="94"/>
    </row>
    <row r="65" spans="6:45" x14ac:dyDescent="0.25">
      <c r="F65" t="s">
        <v>153</v>
      </c>
      <c r="G65" t="s">
        <v>154</v>
      </c>
      <c r="H65" t="s">
        <v>148</v>
      </c>
      <c r="I65" s="35">
        <v>10570.68</v>
      </c>
      <c r="J65" s="35">
        <v>11012.53</v>
      </c>
      <c r="K65" s="35">
        <v>11472.86</v>
      </c>
      <c r="L65" s="35">
        <v>3378.11</v>
      </c>
      <c r="M65" s="35">
        <v>716</v>
      </c>
      <c r="N65" s="36">
        <v>11800</v>
      </c>
      <c r="O65" s="36">
        <v>3400</v>
      </c>
      <c r="Q65" t="s">
        <v>8</v>
      </c>
      <c r="R65" t="s">
        <v>208</v>
      </c>
      <c r="S65" s="24">
        <v>0.11820899999999999</v>
      </c>
      <c r="T65" s="25">
        <v>0.11820925553319921</v>
      </c>
      <c r="Z65" t="s">
        <v>8</v>
      </c>
      <c r="AA65" t="s">
        <v>131</v>
      </c>
      <c r="AB65" s="24">
        <v>0.13375699999999999</v>
      </c>
      <c r="AC65" s="25">
        <v>0.14044585987261146</v>
      </c>
      <c r="AD6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0.14044585987261146</v>
      </c>
      <c r="AE65" s="27">
        <f>1-tbl_ChannelMix[[#This Row],[BoutiqueShare_2026_Effective]]</f>
        <v>0.85955414012738851</v>
      </c>
      <c r="AF65" s="24">
        <v>1</v>
      </c>
      <c r="AG65" s="25">
        <v>1</v>
      </c>
      <c r="AH6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65" s="27">
        <f>1-tbl_ChannelMix[[#This Row],[BoutiqueRetailShare_2026_Effective]]</f>
        <v>0</v>
      </c>
      <c r="AJ65" s="24">
        <v>0.65441099999999996</v>
      </c>
      <c r="AK65" s="25">
        <v>0.65441176470588236</v>
      </c>
      <c r="AL65" s="27">
        <f>1-tbl_ChannelMix[[#This Row],[WholesaleRetailShare_2026]]</f>
        <v>0.34558823529411764</v>
      </c>
      <c r="AS65" s="94"/>
    </row>
    <row r="66" spans="6:45" x14ac:dyDescent="0.25">
      <c r="F66" t="s">
        <v>155</v>
      </c>
      <c r="G66" t="s">
        <v>156</v>
      </c>
      <c r="H66" t="s">
        <v>148</v>
      </c>
      <c r="I66" s="35">
        <v>6937.01</v>
      </c>
      <c r="J66" s="35">
        <v>7226.98</v>
      </c>
      <c r="K66" s="35">
        <v>7529.06</v>
      </c>
      <c r="L66" s="35">
        <v>2182.1799999999998</v>
      </c>
      <c r="M66" s="35">
        <v>712</v>
      </c>
      <c r="N66" s="36">
        <v>7800</v>
      </c>
      <c r="O66" s="36">
        <v>2200</v>
      </c>
      <c r="Q66" t="s">
        <v>8</v>
      </c>
      <c r="R66" t="s">
        <v>70</v>
      </c>
      <c r="S66" s="24">
        <v>0.108651</v>
      </c>
      <c r="T66" s="25">
        <v>0.1086519114688129</v>
      </c>
      <c r="Z66" t="s">
        <v>8</v>
      </c>
      <c r="AA66" t="s">
        <v>45</v>
      </c>
      <c r="AB66" s="24">
        <v>0.14444399999999999</v>
      </c>
      <c r="AC66" s="25">
        <v>0.15166666666666662</v>
      </c>
      <c r="AD6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0.15166666666666662</v>
      </c>
      <c r="AE66" s="27">
        <f>1-tbl_ChannelMix[[#This Row],[BoutiqueShare_2026_Effective]]</f>
        <v>0.84833333333333338</v>
      </c>
      <c r="AF66" s="24">
        <v>1</v>
      </c>
      <c r="AG66" s="25">
        <v>1</v>
      </c>
      <c r="AH6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66" s="27">
        <f>1-tbl_ChannelMix[[#This Row],[BoutiqueRetailShare_2026_Effective]]</f>
        <v>0</v>
      </c>
      <c r="AJ66" s="24">
        <v>0.47402499999999997</v>
      </c>
      <c r="AK66" s="25">
        <v>0.47402597402597402</v>
      </c>
      <c r="AL66" s="27">
        <f>1-tbl_ChannelMix[[#This Row],[WholesaleRetailShare_2026]]</f>
        <v>0.52597402597402598</v>
      </c>
      <c r="AS66" s="94"/>
    </row>
    <row r="67" spans="6:45" x14ac:dyDescent="0.25">
      <c r="F67" t="s">
        <v>157</v>
      </c>
      <c r="G67" t="s">
        <v>158</v>
      </c>
      <c r="H67" t="s">
        <v>148</v>
      </c>
      <c r="I67" s="35">
        <v>6937.01</v>
      </c>
      <c r="J67" s="35">
        <v>7226.98</v>
      </c>
      <c r="K67" s="35">
        <v>7529.06</v>
      </c>
      <c r="L67" s="35">
        <v>2096.73</v>
      </c>
      <c r="M67" s="35">
        <v>673</v>
      </c>
      <c r="N67" s="36">
        <v>7800</v>
      </c>
      <c r="O67" s="36">
        <v>2100</v>
      </c>
      <c r="Q67" t="s">
        <v>8</v>
      </c>
      <c r="R67" t="s">
        <v>185</v>
      </c>
      <c r="S67" s="24">
        <v>0.13480800000000001</v>
      </c>
      <c r="T67" s="25">
        <v>0.1348088531187123</v>
      </c>
      <c r="Z67" t="s">
        <v>23</v>
      </c>
      <c r="AA67" t="s">
        <v>231</v>
      </c>
      <c r="AB67" s="24">
        <v>0</v>
      </c>
      <c r="AC67" s="25">
        <v>0</v>
      </c>
      <c r="AD6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67" s="27">
        <f>1-tbl_ChannelMix[[#This Row],[BoutiqueShare_2026_Effective]]</f>
        <v>1</v>
      </c>
      <c r="AF67" s="24">
        <v>0.84299999999999997</v>
      </c>
      <c r="AG67" s="25">
        <v>0.84299999999999997</v>
      </c>
      <c r="AH6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67" s="27">
        <f>1-tbl_ChannelMix[[#This Row],[BoutiqueRetailShare_2026_Effective]]</f>
        <v>0.15700000000000003</v>
      </c>
      <c r="AJ67" s="24">
        <v>0.35714200000000002</v>
      </c>
      <c r="AK67" s="25">
        <v>0.35714285714285721</v>
      </c>
      <c r="AL67" s="27">
        <f>1-tbl_ChannelMix[[#This Row],[WholesaleRetailShare_2026]]</f>
        <v>0.64285714285714279</v>
      </c>
      <c r="AS67" s="94"/>
    </row>
    <row r="68" spans="6:45" x14ac:dyDescent="0.25">
      <c r="F68" t="s">
        <v>159</v>
      </c>
      <c r="G68" t="s">
        <v>160</v>
      </c>
      <c r="H68" t="s">
        <v>148</v>
      </c>
      <c r="I68" s="35">
        <v>6606.67</v>
      </c>
      <c r="J68" s="35">
        <v>6882.83</v>
      </c>
      <c r="K68" s="35">
        <v>7170.54</v>
      </c>
      <c r="L68" s="35">
        <v>2014.7</v>
      </c>
      <c r="M68" s="35">
        <v>631</v>
      </c>
      <c r="N68" s="36">
        <v>7400</v>
      </c>
      <c r="O68" s="36">
        <v>2100</v>
      </c>
      <c r="Q68" t="s">
        <v>8</v>
      </c>
      <c r="R68" t="s">
        <v>231</v>
      </c>
      <c r="S68" s="24">
        <v>0.128772</v>
      </c>
      <c r="T68" s="25">
        <v>0.12877263581488929</v>
      </c>
      <c r="Z68" t="s">
        <v>8</v>
      </c>
      <c r="AA68" t="s">
        <v>185</v>
      </c>
      <c r="AB68" s="24">
        <v>0.149253</v>
      </c>
      <c r="AC68" s="25">
        <v>0.15671641791044777</v>
      </c>
      <c r="AD6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0.15671641791044777</v>
      </c>
      <c r="AE68" s="27">
        <f>1-tbl_ChannelMix[[#This Row],[BoutiqueShare_2026_Effective]]</f>
        <v>0.84328358208955223</v>
      </c>
      <c r="AF68" s="24">
        <v>1</v>
      </c>
      <c r="AG68" s="25">
        <v>1</v>
      </c>
      <c r="AH6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68" s="27">
        <f>1-tbl_ChannelMix[[#This Row],[BoutiqueRetailShare_2026_Effective]]</f>
        <v>0</v>
      </c>
      <c r="AJ68" s="24">
        <v>0.50438499999999997</v>
      </c>
      <c r="AK68" s="25">
        <v>0.50438596491228072</v>
      </c>
      <c r="AL68" s="27">
        <f>1-tbl_ChannelMix[[#This Row],[WholesaleRetailShare_2026]]</f>
        <v>0.49561403508771928</v>
      </c>
      <c r="AS68" s="94"/>
    </row>
    <row r="69" spans="6:45" x14ac:dyDescent="0.25">
      <c r="F69" t="s">
        <v>161</v>
      </c>
      <c r="G69" t="s">
        <v>162</v>
      </c>
      <c r="H69" t="s">
        <v>148</v>
      </c>
      <c r="I69" s="35">
        <v>7597.68</v>
      </c>
      <c r="J69" s="35">
        <v>7915.26</v>
      </c>
      <c r="K69" s="35">
        <v>8246.1200000000008</v>
      </c>
      <c r="L69" s="35">
        <v>2431.54</v>
      </c>
      <c r="M69" s="35">
        <v>702</v>
      </c>
      <c r="N69" s="36">
        <v>8500</v>
      </c>
      <c r="O69" s="36">
        <v>2500</v>
      </c>
      <c r="Q69" t="s">
        <v>8</v>
      </c>
      <c r="R69" t="s">
        <v>148</v>
      </c>
      <c r="S69" s="24">
        <v>8.6518999999999999E-2</v>
      </c>
      <c r="T69" s="25">
        <v>8.651911468812877E-2</v>
      </c>
      <c r="Z69" t="s">
        <v>24</v>
      </c>
      <c r="AA69" t="s">
        <v>231</v>
      </c>
      <c r="AB69" s="24">
        <v>0.142156</v>
      </c>
      <c r="AC69" s="25">
        <v>0.14926470588235291</v>
      </c>
      <c r="AD6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0.14926470588235291</v>
      </c>
      <c r="AE69" s="27">
        <f>1-tbl_ChannelMix[[#This Row],[BoutiqueShare_2026_Effective]]</f>
        <v>0.85073529411764715</v>
      </c>
      <c r="AF69" s="24">
        <v>1</v>
      </c>
      <c r="AG69" s="25">
        <v>1</v>
      </c>
      <c r="AH6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69" s="27">
        <f>1-tbl_ChannelMix[[#This Row],[BoutiqueRetailShare_2026_Effective]]</f>
        <v>0</v>
      </c>
      <c r="AJ69" s="24">
        <v>0.67428500000000002</v>
      </c>
      <c r="AK69" s="25">
        <v>0.67428571428571427</v>
      </c>
      <c r="AL69" s="27">
        <f>1-tbl_ChannelMix[[#This Row],[WholesaleRetailShare_2026]]</f>
        <v>0.32571428571428573</v>
      </c>
      <c r="AS69" s="94"/>
    </row>
    <row r="70" spans="6:45" x14ac:dyDescent="0.25">
      <c r="F70" t="s">
        <v>163</v>
      </c>
      <c r="G70" t="s">
        <v>164</v>
      </c>
      <c r="H70" t="s">
        <v>148</v>
      </c>
      <c r="I70" s="35">
        <v>10570.68</v>
      </c>
      <c r="J70" s="35">
        <v>11012.53</v>
      </c>
      <c r="K70" s="35">
        <v>11472.86</v>
      </c>
      <c r="L70" s="35">
        <v>3319.07</v>
      </c>
      <c r="M70" s="35">
        <v>719</v>
      </c>
      <c r="N70" s="36">
        <v>11800</v>
      </c>
      <c r="O70" s="36">
        <v>3400</v>
      </c>
      <c r="Q70" t="s">
        <v>8</v>
      </c>
      <c r="R70" t="s">
        <v>89</v>
      </c>
      <c r="S70" s="24">
        <v>0.11569400000000001</v>
      </c>
      <c r="T70" s="25">
        <v>0.1156941649899396</v>
      </c>
      <c r="Z70" t="s">
        <v>8</v>
      </c>
      <c r="AA70" t="s">
        <v>148</v>
      </c>
      <c r="AB70" s="24">
        <v>9.3022999999999995E-2</v>
      </c>
      <c r="AC70" s="25">
        <v>9.7674418604651161E-2</v>
      </c>
      <c r="AD7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9.7674418604651161E-2</v>
      </c>
      <c r="AE70" s="27">
        <f>1-tbl_ChannelMix[[#This Row],[BoutiqueShare_2026_Effective]]</f>
        <v>0.9023255813953488</v>
      </c>
      <c r="AF70" s="24">
        <v>1</v>
      </c>
      <c r="AG70" s="25">
        <v>1</v>
      </c>
      <c r="AH7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70" s="27">
        <f>1-tbl_ChannelMix[[#This Row],[BoutiqueRetailShare_2026_Effective]]</f>
        <v>0</v>
      </c>
      <c r="AJ70" s="24">
        <v>0.62820500000000001</v>
      </c>
      <c r="AK70" s="25">
        <v>0.62820512820512819</v>
      </c>
      <c r="AL70" s="27">
        <f>1-tbl_ChannelMix[[#This Row],[WholesaleRetailShare_2026]]</f>
        <v>0.37179487179487181</v>
      </c>
      <c r="AS70" s="94"/>
    </row>
    <row r="71" spans="6:45" x14ac:dyDescent="0.25">
      <c r="F71" t="s">
        <v>165</v>
      </c>
      <c r="G71" t="s">
        <v>166</v>
      </c>
      <c r="H71" t="s">
        <v>148</v>
      </c>
      <c r="I71" s="35">
        <v>10570.68</v>
      </c>
      <c r="J71" s="35">
        <v>11012.53</v>
      </c>
      <c r="K71" s="35">
        <v>11472.86</v>
      </c>
      <c r="L71" s="35">
        <v>3374.41</v>
      </c>
      <c r="M71" s="35">
        <v>719</v>
      </c>
      <c r="N71" s="36">
        <v>11800</v>
      </c>
      <c r="O71" s="36">
        <v>3400</v>
      </c>
      <c r="Q71" t="s">
        <v>8</v>
      </c>
      <c r="R71" t="s">
        <v>45</v>
      </c>
      <c r="S71" s="24">
        <v>9.0542999999999998E-2</v>
      </c>
      <c r="T71" s="25">
        <v>9.0543259557344061E-2</v>
      </c>
      <c r="Z71" t="s">
        <v>5</v>
      </c>
      <c r="AA71" t="s">
        <v>114</v>
      </c>
      <c r="AB71" s="24">
        <v>0</v>
      </c>
      <c r="AC71" s="25">
        <v>0</v>
      </c>
      <c r="AD7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71" s="27">
        <f>1-tbl_ChannelMix[[#This Row],[BoutiqueShare_2026_Effective]]</f>
        <v>1</v>
      </c>
      <c r="AF71" s="24">
        <v>0.84299999999999997</v>
      </c>
      <c r="AG71" s="25">
        <v>0.84299999999999997</v>
      </c>
      <c r="AH7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71" s="27">
        <f>1-tbl_ChannelMix[[#This Row],[BoutiqueRetailShare_2026_Effective]]</f>
        <v>0.15700000000000003</v>
      </c>
      <c r="AJ71" s="24">
        <v>0</v>
      </c>
      <c r="AK71" s="25">
        <v>0</v>
      </c>
      <c r="AL71" s="27">
        <f>1-tbl_ChannelMix[[#This Row],[WholesaleRetailShare_2026]]</f>
        <v>1</v>
      </c>
      <c r="AS71" s="94"/>
    </row>
    <row r="72" spans="6:45" x14ac:dyDescent="0.25">
      <c r="F72" t="s">
        <v>167</v>
      </c>
      <c r="G72" t="s">
        <v>168</v>
      </c>
      <c r="H72" t="s">
        <v>169</v>
      </c>
      <c r="I72" s="35">
        <v>15502.14</v>
      </c>
      <c r="J72" s="35">
        <v>16378.01</v>
      </c>
      <c r="K72" s="35">
        <v>17303.37</v>
      </c>
      <c r="L72" s="35">
        <v>4182.3599999999997</v>
      </c>
      <c r="M72" s="35">
        <v>645</v>
      </c>
      <c r="N72" s="36">
        <v>17800</v>
      </c>
      <c r="O72" s="36">
        <v>4300</v>
      </c>
      <c r="Q72" t="s">
        <v>8</v>
      </c>
      <c r="R72" t="s">
        <v>114</v>
      </c>
      <c r="S72" s="24">
        <v>6.1871000000000002E-2</v>
      </c>
      <c r="T72" s="25">
        <v>6.1871227364185107E-2</v>
      </c>
      <c r="Z72" t="s">
        <v>25</v>
      </c>
      <c r="AA72" t="s">
        <v>231</v>
      </c>
      <c r="AB72" s="24">
        <v>0.113744</v>
      </c>
      <c r="AC72" s="25">
        <v>0.11943127962085309</v>
      </c>
      <c r="AD7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0.11943127962085309</v>
      </c>
      <c r="AE72" s="27">
        <f>1-tbl_ChannelMix[[#This Row],[BoutiqueShare_2026_Effective]]</f>
        <v>0.88056872037914691</v>
      </c>
      <c r="AF72" s="24">
        <v>1</v>
      </c>
      <c r="AG72" s="25">
        <v>1</v>
      </c>
      <c r="AH7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72" s="27">
        <f>1-tbl_ChannelMix[[#This Row],[BoutiqueRetailShare_2026_Effective]]</f>
        <v>0</v>
      </c>
      <c r="AJ72" s="24">
        <v>0.58288700000000004</v>
      </c>
      <c r="AK72" s="25">
        <v>0.58288770053475936</v>
      </c>
      <c r="AL72" s="27">
        <f>1-tbl_ChannelMix[[#This Row],[WholesaleRetailShare_2026]]</f>
        <v>0.41711229946524064</v>
      </c>
      <c r="AS72" s="94"/>
    </row>
    <row r="73" spans="6:45" x14ac:dyDescent="0.25">
      <c r="F73" t="s">
        <v>170</v>
      </c>
      <c r="G73" t="s">
        <v>171</v>
      </c>
      <c r="H73" t="s">
        <v>169</v>
      </c>
      <c r="I73" s="35">
        <v>16978.53</v>
      </c>
      <c r="J73" s="35">
        <v>17937.82</v>
      </c>
      <c r="K73" s="35">
        <v>18951.310000000001</v>
      </c>
      <c r="L73" s="35">
        <v>4575.83</v>
      </c>
      <c r="M73" s="35">
        <v>738</v>
      </c>
      <c r="N73" s="36">
        <v>19500</v>
      </c>
      <c r="O73" s="36">
        <v>4700</v>
      </c>
      <c r="Q73" t="s">
        <v>9</v>
      </c>
      <c r="R73" t="s">
        <v>131</v>
      </c>
      <c r="S73" s="24">
        <v>7.7776999999999999E-2</v>
      </c>
      <c r="T73" s="25">
        <v>7.7777777777777779E-2</v>
      </c>
      <c r="Z73" t="s">
        <v>9</v>
      </c>
      <c r="AA73" t="s">
        <v>114</v>
      </c>
      <c r="AB73" s="24">
        <v>0.392156</v>
      </c>
      <c r="AC73" s="25">
        <v>0.41176470588235292</v>
      </c>
      <c r="AD7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0.41176470588235292</v>
      </c>
      <c r="AE73" s="27">
        <f>1-tbl_ChannelMix[[#This Row],[BoutiqueShare_2026_Effective]]</f>
        <v>0.58823529411764708</v>
      </c>
      <c r="AF73" s="24">
        <v>1</v>
      </c>
      <c r="AG73" s="25">
        <v>1</v>
      </c>
      <c r="AH7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73" s="27">
        <f>1-tbl_ChannelMix[[#This Row],[BoutiqueRetailShare_2026_Effective]]</f>
        <v>0</v>
      </c>
      <c r="AJ73" s="24">
        <v>1</v>
      </c>
      <c r="AK73" s="25">
        <v>1</v>
      </c>
      <c r="AL73" s="27">
        <f>1-tbl_ChannelMix[[#This Row],[WholesaleRetailShare_2026]]</f>
        <v>0</v>
      </c>
      <c r="AS73" s="94"/>
    </row>
    <row r="74" spans="6:45" x14ac:dyDescent="0.25">
      <c r="F74" t="s">
        <v>172</v>
      </c>
      <c r="G74" t="s">
        <v>173</v>
      </c>
      <c r="H74" t="s">
        <v>169</v>
      </c>
      <c r="I74" s="35">
        <v>23622.31</v>
      </c>
      <c r="J74" s="35">
        <v>24956.97</v>
      </c>
      <c r="K74" s="35">
        <v>26367.040000000001</v>
      </c>
      <c r="L74" s="35">
        <v>6535.93</v>
      </c>
      <c r="M74" s="35">
        <v>719</v>
      </c>
      <c r="N74" s="36">
        <v>27200</v>
      </c>
      <c r="O74" s="36">
        <v>6700</v>
      </c>
      <c r="Q74" t="s">
        <v>9</v>
      </c>
      <c r="R74" t="s">
        <v>70</v>
      </c>
      <c r="S74" s="24">
        <v>7.5925000000000006E-2</v>
      </c>
      <c r="T74" s="25">
        <v>7.5925925925925924E-2</v>
      </c>
      <c r="Z74" t="s">
        <v>5</v>
      </c>
      <c r="AA74" t="s">
        <v>89</v>
      </c>
      <c r="AB74" s="24">
        <v>0</v>
      </c>
      <c r="AC74" s="25">
        <v>0</v>
      </c>
      <c r="AD7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74" s="27">
        <f>1-tbl_ChannelMix[[#This Row],[BoutiqueShare_2026_Effective]]</f>
        <v>1</v>
      </c>
      <c r="AF74" s="24">
        <v>0.84299999999999997</v>
      </c>
      <c r="AG74" s="25">
        <v>0.84299999999999997</v>
      </c>
      <c r="AH7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74" s="27">
        <f>1-tbl_ChannelMix[[#This Row],[BoutiqueRetailShare_2026_Effective]]</f>
        <v>0.15700000000000003</v>
      </c>
      <c r="AJ74" s="24">
        <v>0</v>
      </c>
      <c r="AK74" s="25">
        <v>0</v>
      </c>
      <c r="AL74" s="27">
        <f>1-tbl_ChannelMix[[#This Row],[WholesaleRetailShare_2026]]</f>
        <v>1</v>
      </c>
      <c r="AS74" s="94"/>
    </row>
    <row r="75" spans="6:45" x14ac:dyDescent="0.25">
      <c r="F75" t="s">
        <v>174</v>
      </c>
      <c r="G75" t="s">
        <v>175</v>
      </c>
      <c r="H75" t="s">
        <v>169</v>
      </c>
      <c r="I75" s="35">
        <v>23622.31</v>
      </c>
      <c r="J75" s="35">
        <v>24956.97</v>
      </c>
      <c r="K75" s="35">
        <v>26367.040000000001</v>
      </c>
      <c r="L75" s="35">
        <v>6263.76</v>
      </c>
      <c r="M75" s="35">
        <v>727</v>
      </c>
      <c r="N75" s="36">
        <v>27200</v>
      </c>
      <c r="O75" s="36">
        <v>6400</v>
      </c>
      <c r="Q75" t="s">
        <v>9</v>
      </c>
      <c r="R75" t="s">
        <v>231</v>
      </c>
      <c r="S75" s="24">
        <v>0.12962899999999999</v>
      </c>
      <c r="T75" s="25">
        <v>0.12962962962962959</v>
      </c>
      <c r="Z75" t="s">
        <v>9</v>
      </c>
      <c r="AA75" t="s">
        <v>89</v>
      </c>
      <c r="AB75" s="24">
        <v>0.385714</v>
      </c>
      <c r="AC75" s="25">
        <v>0.40499999999999997</v>
      </c>
      <c r="AD7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0.40499999999999997</v>
      </c>
      <c r="AE75" s="27">
        <f>1-tbl_ChannelMix[[#This Row],[BoutiqueShare_2026_Effective]]</f>
        <v>0.59499999999999997</v>
      </c>
      <c r="AF75" s="24">
        <v>1</v>
      </c>
      <c r="AG75" s="25">
        <v>1</v>
      </c>
      <c r="AH7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75" s="27">
        <f>1-tbl_ChannelMix[[#This Row],[BoutiqueRetailShare_2026_Effective]]</f>
        <v>0</v>
      </c>
      <c r="AJ75" s="24">
        <v>1</v>
      </c>
      <c r="AK75" s="25">
        <v>1</v>
      </c>
      <c r="AL75" s="27">
        <f>1-tbl_ChannelMix[[#This Row],[WholesaleRetailShare_2026]]</f>
        <v>0</v>
      </c>
      <c r="AS75" s="94"/>
    </row>
    <row r="76" spans="6:45" x14ac:dyDescent="0.25">
      <c r="F76" t="s">
        <v>176</v>
      </c>
      <c r="G76" t="s">
        <v>177</v>
      </c>
      <c r="H76" t="s">
        <v>169</v>
      </c>
      <c r="I76" s="35">
        <v>15502.14</v>
      </c>
      <c r="J76" s="35">
        <v>16378.01</v>
      </c>
      <c r="K76" s="35">
        <v>17303.37</v>
      </c>
      <c r="L76" s="35">
        <v>4413.3100000000004</v>
      </c>
      <c r="M76" s="35">
        <v>725</v>
      </c>
      <c r="N76" s="36">
        <v>17800</v>
      </c>
      <c r="O76" s="36">
        <v>4500</v>
      </c>
      <c r="Q76" t="s">
        <v>9</v>
      </c>
      <c r="R76" t="s">
        <v>148</v>
      </c>
      <c r="S76" s="24">
        <v>0.1</v>
      </c>
      <c r="T76" s="25">
        <v>0.1</v>
      </c>
      <c r="Z76" t="s">
        <v>26</v>
      </c>
      <c r="AA76" t="s">
        <v>231</v>
      </c>
      <c r="AB76" s="24">
        <v>0.14247299999999999</v>
      </c>
      <c r="AC76" s="25">
        <v>0.14959677419354842</v>
      </c>
      <c r="AD7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0.14959677419354842</v>
      </c>
      <c r="AE76" s="27">
        <f>1-tbl_ChannelMix[[#This Row],[BoutiqueShare_2026_Effective]]</f>
        <v>0.85040322580645156</v>
      </c>
      <c r="AF76" s="24">
        <v>1</v>
      </c>
      <c r="AG76" s="25">
        <v>1</v>
      </c>
      <c r="AH7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76" s="27">
        <f>1-tbl_ChannelMix[[#This Row],[BoutiqueRetailShare_2026_Effective]]</f>
        <v>0</v>
      </c>
      <c r="AJ76" s="24">
        <v>0.94670799999999999</v>
      </c>
      <c r="AK76" s="25">
        <v>0.94670846394984332</v>
      </c>
      <c r="AL76" s="27">
        <f>1-tbl_ChannelMix[[#This Row],[WholesaleRetailShare_2026]]</f>
        <v>5.3291536050156685E-2</v>
      </c>
      <c r="AS76" s="94"/>
    </row>
    <row r="77" spans="6:45" x14ac:dyDescent="0.25">
      <c r="F77" t="s">
        <v>178</v>
      </c>
      <c r="G77" t="s">
        <v>171</v>
      </c>
      <c r="H77" t="s">
        <v>169</v>
      </c>
      <c r="I77" s="35">
        <v>16978.53</v>
      </c>
      <c r="J77" s="35">
        <v>17937.82</v>
      </c>
      <c r="K77" s="35">
        <v>18951.310000000001</v>
      </c>
      <c r="L77" s="35">
        <v>4738.0200000000004</v>
      </c>
      <c r="M77" s="35">
        <v>776</v>
      </c>
      <c r="N77" s="36">
        <v>19500</v>
      </c>
      <c r="O77" s="36">
        <v>4800</v>
      </c>
      <c r="Q77" t="s">
        <v>9</v>
      </c>
      <c r="R77" t="s">
        <v>208</v>
      </c>
      <c r="S77" s="24">
        <v>0.13888800000000001</v>
      </c>
      <c r="T77" s="25">
        <v>0.1388888888888889</v>
      </c>
      <c r="Z77" t="s">
        <v>9</v>
      </c>
      <c r="AA77" t="s">
        <v>208</v>
      </c>
      <c r="AB77" s="24">
        <v>0.49333300000000002</v>
      </c>
      <c r="AC77" s="25">
        <v>0.51800000000000002</v>
      </c>
      <c r="AD7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0.51800000000000002</v>
      </c>
      <c r="AE77" s="27">
        <f>1-tbl_ChannelMix[[#This Row],[BoutiqueShare_2026_Effective]]</f>
        <v>0.48199999999999998</v>
      </c>
      <c r="AF77" s="24">
        <v>1</v>
      </c>
      <c r="AG77" s="25">
        <v>1</v>
      </c>
      <c r="AH7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77" s="27">
        <f>1-tbl_ChannelMix[[#This Row],[BoutiqueRetailShare_2026_Effective]]</f>
        <v>0</v>
      </c>
      <c r="AJ77" s="24">
        <v>1</v>
      </c>
      <c r="AK77" s="25">
        <v>1</v>
      </c>
      <c r="AL77" s="27">
        <f>1-tbl_ChannelMix[[#This Row],[WholesaleRetailShare_2026]]</f>
        <v>0</v>
      </c>
      <c r="AS77" s="94"/>
    </row>
    <row r="78" spans="6:45" x14ac:dyDescent="0.25">
      <c r="F78" t="s">
        <v>179</v>
      </c>
      <c r="G78" t="s">
        <v>180</v>
      </c>
      <c r="H78" t="s">
        <v>169</v>
      </c>
      <c r="I78" s="35">
        <v>23622.31</v>
      </c>
      <c r="J78" s="35">
        <v>24956.97</v>
      </c>
      <c r="K78" s="35">
        <v>26367.040000000001</v>
      </c>
      <c r="L78" s="35">
        <v>6687.86</v>
      </c>
      <c r="M78" s="35">
        <v>716</v>
      </c>
      <c r="N78" s="36">
        <v>27200</v>
      </c>
      <c r="O78" s="36">
        <v>6800</v>
      </c>
      <c r="Q78" t="s">
        <v>9</v>
      </c>
      <c r="R78" t="s">
        <v>169</v>
      </c>
      <c r="S78" s="24">
        <v>6.2962000000000004E-2</v>
      </c>
      <c r="T78" s="25">
        <v>6.2962962962962957E-2</v>
      </c>
      <c r="Z78" t="s">
        <v>5</v>
      </c>
      <c r="AA78" t="s">
        <v>208</v>
      </c>
      <c r="AB78" s="24">
        <v>0</v>
      </c>
      <c r="AC78" s="25">
        <v>0</v>
      </c>
      <c r="AD7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78" s="27">
        <f>1-tbl_ChannelMix[[#This Row],[BoutiqueShare_2026_Effective]]</f>
        <v>1</v>
      </c>
      <c r="AF78" s="24">
        <v>0.84299999999999997</v>
      </c>
      <c r="AG78" s="25">
        <v>0.84299999999999997</v>
      </c>
      <c r="AH7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78" s="27">
        <f>1-tbl_ChannelMix[[#This Row],[BoutiqueRetailShare_2026_Effective]]</f>
        <v>0.15700000000000003</v>
      </c>
      <c r="AJ78" s="24">
        <v>0</v>
      </c>
      <c r="AK78" s="25">
        <v>0</v>
      </c>
      <c r="AL78" s="27">
        <f>1-tbl_ChannelMix[[#This Row],[WholesaleRetailShare_2026]]</f>
        <v>1</v>
      </c>
      <c r="AS78" s="94"/>
    </row>
    <row r="79" spans="6:45" x14ac:dyDescent="0.25">
      <c r="F79" t="s">
        <v>181</v>
      </c>
      <c r="G79" t="s">
        <v>182</v>
      </c>
      <c r="H79" t="s">
        <v>169</v>
      </c>
      <c r="I79" s="35">
        <v>23622.31</v>
      </c>
      <c r="J79" s="35">
        <v>24956.97</v>
      </c>
      <c r="K79" s="35">
        <v>26367.040000000001</v>
      </c>
      <c r="L79" s="35">
        <v>6361.77</v>
      </c>
      <c r="M79" s="35">
        <v>746</v>
      </c>
      <c r="N79" s="36">
        <v>27200</v>
      </c>
      <c r="O79" s="36">
        <v>6500</v>
      </c>
      <c r="Q79" t="s">
        <v>9</v>
      </c>
      <c r="R79" t="s">
        <v>89</v>
      </c>
      <c r="S79" s="24">
        <v>0.12962899999999999</v>
      </c>
      <c r="T79" s="25">
        <v>0.12962962962962959</v>
      </c>
      <c r="Z79" t="s">
        <v>9</v>
      </c>
      <c r="AA79" t="s">
        <v>70</v>
      </c>
      <c r="AB79" s="24">
        <v>0.39024300000000001</v>
      </c>
      <c r="AC79" s="25">
        <v>0.40975609756097564</v>
      </c>
      <c r="AD7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0.40975609756097564</v>
      </c>
      <c r="AE79" s="27">
        <f>1-tbl_ChannelMix[[#This Row],[BoutiqueShare_2026_Effective]]</f>
        <v>0.59024390243902436</v>
      </c>
      <c r="AF79" s="24">
        <v>1</v>
      </c>
      <c r="AG79" s="25">
        <v>1</v>
      </c>
      <c r="AH7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79" s="27">
        <f>1-tbl_ChannelMix[[#This Row],[BoutiqueRetailShare_2026_Effective]]</f>
        <v>0</v>
      </c>
      <c r="AJ79" s="24">
        <v>1</v>
      </c>
      <c r="AK79" s="25">
        <v>1</v>
      </c>
      <c r="AL79" s="27">
        <f>1-tbl_ChannelMix[[#This Row],[WholesaleRetailShare_2026]]</f>
        <v>0</v>
      </c>
      <c r="AS79" s="94"/>
    </row>
    <row r="80" spans="6:45" x14ac:dyDescent="0.25">
      <c r="F80" t="s">
        <v>183</v>
      </c>
      <c r="G80" t="s">
        <v>184</v>
      </c>
      <c r="H80" t="s">
        <v>185</v>
      </c>
      <c r="I80" s="35">
        <v>9024.56</v>
      </c>
      <c r="J80" s="35">
        <v>9426.15</v>
      </c>
      <c r="K80" s="35">
        <v>9845.6200000000008</v>
      </c>
      <c r="L80" s="35">
        <v>2846.31</v>
      </c>
      <c r="M80" s="35">
        <v>826</v>
      </c>
      <c r="N80" s="36">
        <v>10100</v>
      </c>
      <c r="O80" s="36">
        <v>2900</v>
      </c>
      <c r="Q80" t="s">
        <v>9</v>
      </c>
      <c r="R80" t="s">
        <v>185</v>
      </c>
      <c r="S80" s="24">
        <v>0.122222</v>
      </c>
      <c r="T80" s="25">
        <v>0.1222222222222222</v>
      </c>
      <c r="Z80" t="s">
        <v>27</v>
      </c>
      <c r="AA80" t="s">
        <v>231</v>
      </c>
      <c r="AB80" s="24">
        <v>0.14070299999999999</v>
      </c>
      <c r="AC80" s="25">
        <v>0.1477386934673367</v>
      </c>
      <c r="AD8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0.1477386934673367</v>
      </c>
      <c r="AE80" s="27">
        <f>1-tbl_ChannelMix[[#This Row],[BoutiqueShare_2026_Effective]]</f>
        <v>0.8522613065326633</v>
      </c>
      <c r="AF80" s="24">
        <v>1</v>
      </c>
      <c r="AG80" s="25">
        <v>1</v>
      </c>
      <c r="AH8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80" s="27">
        <f>1-tbl_ChannelMix[[#This Row],[BoutiqueRetailShare_2026_Effective]]</f>
        <v>0</v>
      </c>
      <c r="AJ80" s="24">
        <v>0.39766000000000001</v>
      </c>
      <c r="AK80" s="25">
        <v>0.39766081871345033</v>
      </c>
      <c r="AL80" s="27">
        <f>1-tbl_ChannelMix[[#This Row],[WholesaleRetailShare_2026]]</f>
        <v>0.60233918128654973</v>
      </c>
      <c r="AS80" s="94"/>
    </row>
    <row r="81" spans="6:45" x14ac:dyDescent="0.25">
      <c r="F81" t="s">
        <v>186</v>
      </c>
      <c r="G81" t="s">
        <v>187</v>
      </c>
      <c r="H81" t="s">
        <v>185</v>
      </c>
      <c r="I81" s="35">
        <v>12555.91</v>
      </c>
      <c r="J81" s="35">
        <v>13114.65</v>
      </c>
      <c r="K81" s="35">
        <v>13698.25</v>
      </c>
      <c r="L81" s="35">
        <v>3725.36</v>
      </c>
      <c r="M81" s="35">
        <v>893</v>
      </c>
      <c r="N81" s="36">
        <v>14100</v>
      </c>
      <c r="O81" s="36">
        <v>3800</v>
      </c>
      <c r="Q81" t="s">
        <v>9</v>
      </c>
      <c r="R81" t="s">
        <v>114</v>
      </c>
      <c r="S81" s="24">
        <v>9.4444E-2</v>
      </c>
      <c r="T81" s="25">
        <v>9.4444444444444442E-2</v>
      </c>
      <c r="Z81" t="s">
        <v>9</v>
      </c>
      <c r="AA81" t="s">
        <v>169</v>
      </c>
      <c r="AB81" s="24">
        <v>0.55882299999999996</v>
      </c>
      <c r="AC81" s="25">
        <v>0.58676470588235297</v>
      </c>
      <c r="AD8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0.58676470588235297</v>
      </c>
      <c r="AE81" s="27">
        <f>1-tbl_ChannelMix[[#This Row],[BoutiqueShare_2026_Effective]]</f>
        <v>0.41323529411764703</v>
      </c>
      <c r="AF81" s="24">
        <v>1</v>
      </c>
      <c r="AG81" s="25">
        <v>1</v>
      </c>
      <c r="AH8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81" s="27">
        <f>1-tbl_ChannelMix[[#This Row],[BoutiqueRetailShare_2026_Effective]]</f>
        <v>0</v>
      </c>
      <c r="AJ81" s="24">
        <v>1</v>
      </c>
      <c r="AK81" s="25">
        <v>1</v>
      </c>
      <c r="AL81" s="27">
        <f>1-tbl_ChannelMix[[#This Row],[WholesaleRetailShare_2026]]</f>
        <v>0</v>
      </c>
      <c r="AS81" s="94"/>
    </row>
    <row r="82" spans="6:45" x14ac:dyDescent="0.25">
      <c r="F82" t="s">
        <v>188</v>
      </c>
      <c r="G82" t="s">
        <v>189</v>
      </c>
      <c r="H82" t="s">
        <v>185</v>
      </c>
      <c r="I82" s="35">
        <v>12555.91</v>
      </c>
      <c r="J82" s="35">
        <v>13114.65</v>
      </c>
      <c r="K82" s="35">
        <v>13698.25</v>
      </c>
      <c r="L82" s="35">
        <v>3895.97</v>
      </c>
      <c r="M82" s="35">
        <v>814</v>
      </c>
      <c r="N82" s="36">
        <v>14100</v>
      </c>
      <c r="O82" s="36">
        <v>4000</v>
      </c>
      <c r="Q82" t="s">
        <v>9</v>
      </c>
      <c r="R82" t="s">
        <v>45</v>
      </c>
      <c r="S82" s="24">
        <v>6.8517999999999996E-2</v>
      </c>
      <c r="T82" s="25">
        <v>6.851851851851852E-2</v>
      </c>
      <c r="Z82" t="s">
        <v>5</v>
      </c>
      <c r="AA82" t="s">
        <v>70</v>
      </c>
      <c r="AB82" s="24">
        <v>0</v>
      </c>
      <c r="AC82" s="25">
        <v>0</v>
      </c>
      <c r="AD8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82" s="27">
        <f>1-tbl_ChannelMix[[#This Row],[BoutiqueShare_2026_Effective]]</f>
        <v>1</v>
      </c>
      <c r="AF82" s="24">
        <v>0.84299999999999997</v>
      </c>
      <c r="AG82" s="25">
        <v>0.84299999999999997</v>
      </c>
      <c r="AH8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82" s="27">
        <f>1-tbl_ChannelMix[[#This Row],[BoutiqueRetailShare_2026_Effective]]</f>
        <v>0.15700000000000003</v>
      </c>
      <c r="AJ82" s="24">
        <v>0</v>
      </c>
      <c r="AK82" s="25">
        <v>0</v>
      </c>
      <c r="AL82" s="27">
        <f>1-tbl_ChannelMix[[#This Row],[WholesaleRetailShare_2026]]</f>
        <v>1</v>
      </c>
      <c r="AS82" s="94"/>
    </row>
    <row r="83" spans="6:45" x14ac:dyDescent="0.25">
      <c r="F83" t="s">
        <v>190</v>
      </c>
      <c r="G83" t="s">
        <v>191</v>
      </c>
      <c r="H83" t="s">
        <v>185</v>
      </c>
      <c r="I83" s="35">
        <v>8239.82</v>
      </c>
      <c r="J83" s="35">
        <v>8606.49</v>
      </c>
      <c r="K83" s="35">
        <v>8989.48</v>
      </c>
      <c r="L83" s="35">
        <v>2481.4</v>
      </c>
      <c r="M83" s="35">
        <v>851</v>
      </c>
      <c r="N83" s="36">
        <v>9300</v>
      </c>
      <c r="O83" s="36">
        <v>2500</v>
      </c>
      <c r="Q83" t="s">
        <v>10</v>
      </c>
      <c r="R83" t="s">
        <v>185</v>
      </c>
      <c r="S83" s="24">
        <v>0.13248399999999999</v>
      </c>
      <c r="T83" s="25">
        <v>0.13248407643312099</v>
      </c>
      <c r="Z83" t="s">
        <v>9</v>
      </c>
      <c r="AA83" t="s">
        <v>131</v>
      </c>
      <c r="AB83" s="24">
        <v>0.30952299999999999</v>
      </c>
      <c r="AC83" s="25">
        <v>0.32499999999999996</v>
      </c>
      <c r="AD8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0.32499999999999996</v>
      </c>
      <c r="AE83" s="27">
        <f>1-tbl_ChannelMix[[#This Row],[BoutiqueShare_2026_Effective]]</f>
        <v>0.67500000000000004</v>
      </c>
      <c r="AF83" s="24">
        <v>1</v>
      </c>
      <c r="AG83" s="25">
        <v>1</v>
      </c>
      <c r="AH8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83" s="27">
        <f>1-tbl_ChannelMix[[#This Row],[BoutiqueRetailShare_2026_Effective]]</f>
        <v>0</v>
      </c>
      <c r="AJ83" s="24">
        <v>1</v>
      </c>
      <c r="AK83" s="25">
        <v>1</v>
      </c>
      <c r="AL83" s="27">
        <f>1-tbl_ChannelMix[[#This Row],[WholesaleRetailShare_2026]]</f>
        <v>0</v>
      </c>
      <c r="AS83" s="94"/>
    </row>
    <row r="84" spans="6:45" x14ac:dyDescent="0.25">
      <c r="F84" t="s">
        <v>192</v>
      </c>
      <c r="G84" t="s">
        <v>193</v>
      </c>
      <c r="H84" t="s">
        <v>185</v>
      </c>
      <c r="I84" s="35">
        <v>9024.56</v>
      </c>
      <c r="J84" s="35">
        <v>9426.15</v>
      </c>
      <c r="K84" s="35">
        <v>9845.6200000000008</v>
      </c>
      <c r="L84" s="35">
        <v>2685.57</v>
      </c>
      <c r="M84" s="35">
        <v>932</v>
      </c>
      <c r="N84" s="36">
        <v>10100</v>
      </c>
      <c r="O84" s="36">
        <v>2700</v>
      </c>
      <c r="Q84" t="s">
        <v>10</v>
      </c>
      <c r="R84" t="s">
        <v>70</v>
      </c>
      <c r="S84" s="24">
        <v>0.100636</v>
      </c>
      <c r="T84" s="25">
        <v>0.1006369426751592</v>
      </c>
      <c r="Z84" t="s">
        <v>28</v>
      </c>
      <c r="AA84" t="s">
        <v>231</v>
      </c>
      <c r="AB84" s="24">
        <v>0.295373</v>
      </c>
      <c r="AC84" s="25">
        <v>0.31014234875444835</v>
      </c>
      <c r="AD8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0.31014234875444835</v>
      </c>
      <c r="AE84" s="27">
        <f>1-tbl_ChannelMix[[#This Row],[BoutiqueShare_2026_Effective]]</f>
        <v>0.68985765124555165</v>
      </c>
      <c r="AF84" s="24">
        <v>1</v>
      </c>
      <c r="AG84" s="25">
        <v>1</v>
      </c>
      <c r="AH8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84" s="27">
        <f>1-tbl_ChannelMix[[#This Row],[BoutiqueRetailShare_2026_Effective]]</f>
        <v>0</v>
      </c>
      <c r="AJ84" s="24">
        <v>0.73484799999999995</v>
      </c>
      <c r="AK84" s="25">
        <v>0.73484848484848486</v>
      </c>
      <c r="AL84" s="27">
        <f>1-tbl_ChannelMix[[#This Row],[WholesaleRetailShare_2026]]</f>
        <v>0.26515151515151514</v>
      </c>
      <c r="AS84" s="94"/>
    </row>
    <row r="85" spans="6:45" x14ac:dyDescent="0.25">
      <c r="F85" t="s">
        <v>194</v>
      </c>
      <c r="G85" t="s">
        <v>195</v>
      </c>
      <c r="H85" t="s">
        <v>185</v>
      </c>
      <c r="I85" s="35">
        <v>9024.56</v>
      </c>
      <c r="J85" s="35">
        <v>9426.15</v>
      </c>
      <c r="K85" s="35">
        <v>9845.6200000000008</v>
      </c>
      <c r="L85" s="35">
        <v>2675.97</v>
      </c>
      <c r="M85" s="35">
        <v>818</v>
      </c>
      <c r="N85" s="36">
        <v>10100</v>
      </c>
      <c r="O85" s="36">
        <v>2700</v>
      </c>
      <c r="Q85" t="s">
        <v>10</v>
      </c>
      <c r="R85" t="s">
        <v>208</v>
      </c>
      <c r="S85" s="24">
        <v>9.9363000000000007E-2</v>
      </c>
      <c r="T85" s="25">
        <v>9.936305732484077E-2</v>
      </c>
      <c r="Z85" t="s">
        <v>9</v>
      </c>
      <c r="AA85" t="s">
        <v>45</v>
      </c>
      <c r="AB85" s="24">
        <v>0.40540500000000002</v>
      </c>
      <c r="AC85" s="25">
        <v>0.42567567567567566</v>
      </c>
      <c r="AD8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0.42567567567567566</v>
      </c>
      <c r="AE85" s="27">
        <f>1-tbl_ChannelMix[[#This Row],[BoutiqueShare_2026_Effective]]</f>
        <v>0.57432432432432434</v>
      </c>
      <c r="AF85" s="24">
        <v>1</v>
      </c>
      <c r="AG85" s="25">
        <v>1</v>
      </c>
      <c r="AH8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85" s="27">
        <f>1-tbl_ChannelMix[[#This Row],[BoutiqueRetailShare_2026_Effective]]</f>
        <v>0</v>
      </c>
      <c r="AJ85" s="24">
        <v>1</v>
      </c>
      <c r="AK85" s="25">
        <v>1</v>
      </c>
      <c r="AL85" s="27">
        <f>1-tbl_ChannelMix[[#This Row],[WholesaleRetailShare_2026]]</f>
        <v>0</v>
      </c>
      <c r="AS85" s="94"/>
    </row>
    <row r="86" spans="6:45" x14ac:dyDescent="0.25">
      <c r="F86" t="s">
        <v>196</v>
      </c>
      <c r="G86" t="s">
        <v>197</v>
      </c>
      <c r="H86" t="s">
        <v>185</v>
      </c>
      <c r="I86" s="35">
        <v>12555.91</v>
      </c>
      <c r="J86" s="35">
        <v>13114.65</v>
      </c>
      <c r="K86" s="35">
        <v>13698.25</v>
      </c>
      <c r="L86" s="35">
        <v>3928.17</v>
      </c>
      <c r="M86" s="35">
        <v>838</v>
      </c>
      <c r="N86" s="36">
        <v>14100</v>
      </c>
      <c r="O86" s="36">
        <v>4000</v>
      </c>
      <c r="Q86" t="s">
        <v>10</v>
      </c>
      <c r="R86" t="s">
        <v>45</v>
      </c>
      <c r="S86" s="24">
        <v>9.2781000000000002E-2</v>
      </c>
      <c r="T86" s="25">
        <v>9.2781316348195322E-2</v>
      </c>
      <c r="Z86" t="s">
        <v>5</v>
      </c>
      <c r="AA86" t="s">
        <v>169</v>
      </c>
      <c r="AB86" s="24">
        <v>0</v>
      </c>
      <c r="AC86" s="25">
        <v>0</v>
      </c>
      <c r="AD8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86" s="27">
        <f>1-tbl_ChannelMix[[#This Row],[BoutiqueShare_2026_Effective]]</f>
        <v>1</v>
      </c>
      <c r="AF86" s="24">
        <v>0.84299999999999997</v>
      </c>
      <c r="AG86" s="25">
        <v>0.84299999999999997</v>
      </c>
      <c r="AH8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86" s="27">
        <f>1-tbl_ChannelMix[[#This Row],[BoutiqueRetailShare_2026_Effective]]</f>
        <v>0.15700000000000003</v>
      </c>
      <c r="AJ86" s="24">
        <v>0</v>
      </c>
      <c r="AK86" s="25">
        <v>0</v>
      </c>
      <c r="AL86" s="27">
        <f>1-tbl_ChannelMix[[#This Row],[WholesaleRetailShare_2026]]</f>
        <v>1</v>
      </c>
      <c r="AS86" s="94"/>
    </row>
    <row r="87" spans="6:45" x14ac:dyDescent="0.25">
      <c r="F87" t="s">
        <v>198</v>
      </c>
      <c r="G87" t="s">
        <v>199</v>
      </c>
      <c r="H87" t="s">
        <v>185</v>
      </c>
      <c r="I87" s="35">
        <v>12555.91</v>
      </c>
      <c r="J87" s="35">
        <v>13114.65</v>
      </c>
      <c r="K87" s="35">
        <v>13698.25</v>
      </c>
      <c r="L87" s="35">
        <v>3981.91</v>
      </c>
      <c r="M87" s="35">
        <v>824</v>
      </c>
      <c r="N87" s="36">
        <v>14100</v>
      </c>
      <c r="O87" s="36">
        <v>4100</v>
      </c>
      <c r="Q87" t="s">
        <v>10</v>
      </c>
      <c r="R87" t="s">
        <v>114</v>
      </c>
      <c r="S87" s="24">
        <v>6.6878000000000007E-2</v>
      </c>
      <c r="T87" s="25">
        <v>6.6878980891719744E-2</v>
      </c>
      <c r="Z87" t="s">
        <v>9</v>
      </c>
      <c r="AA87" t="s">
        <v>185</v>
      </c>
      <c r="AB87" s="24">
        <v>0.39393899999999998</v>
      </c>
      <c r="AC87" s="25">
        <v>0.41363636363636364</v>
      </c>
      <c r="AD8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0.41363636363636364</v>
      </c>
      <c r="AE87" s="27">
        <f>1-tbl_ChannelMix[[#This Row],[BoutiqueShare_2026_Effective]]</f>
        <v>0.58636363636363642</v>
      </c>
      <c r="AF87" s="24">
        <v>1</v>
      </c>
      <c r="AG87" s="25">
        <v>1</v>
      </c>
      <c r="AH8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87" s="27">
        <f>1-tbl_ChannelMix[[#This Row],[BoutiqueRetailShare_2026_Effective]]</f>
        <v>0</v>
      </c>
      <c r="AJ87" s="24">
        <v>1</v>
      </c>
      <c r="AK87" s="25">
        <v>1</v>
      </c>
      <c r="AL87" s="27">
        <f>1-tbl_ChannelMix[[#This Row],[WholesaleRetailShare_2026]]</f>
        <v>0</v>
      </c>
      <c r="AS87" s="94"/>
    </row>
    <row r="88" spans="6:45" x14ac:dyDescent="0.25">
      <c r="F88" t="s">
        <v>200</v>
      </c>
      <c r="G88" t="s">
        <v>201</v>
      </c>
      <c r="H88" t="s">
        <v>185</v>
      </c>
      <c r="I88" s="35">
        <v>7847.45</v>
      </c>
      <c r="J88" s="35">
        <v>8196.66</v>
      </c>
      <c r="K88" s="35">
        <v>8561.41</v>
      </c>
      <c r="L88" s="35">
        <v>2475.71</v>
      </c>
      <c r="M88" s="35">
        <v>832</v>
      </c>
      <c r="N88" s="36">
        <v>8800</v>
      </c>
      <c r="O88" s="36">
        <v>2500</v>
      </c>
      <c r="Q88" t="s">
        <v>10</v>
      </c>
      <c r="R88" t="s">
        <v>89</v>
      </c>
      <c r="S88" s="24">
        <v>0.110191</v>
      </c>
      <c r="T88" s="25">
        <v>0.1101910828025478</v>
      </c>
      <c r="Z88" t="s">
        <v>29</v>
      </c>
      <c r="AA88" t="s">
        <v>231</v>
      </c>
      <c r="AB88" s="24">
        <v>0.485294</v>
      </c>
      <c r="AC88" s="25">
        <v>0.50955882352941173</v>
      </c>
      <c r="AD8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0.50955882352941173</v>
      </c>
      <c r="AE88" s="27">
        <f>1-tbl_ChannelMix[[#This Row],[BoutiqueShare_2026_Effective]]</f>
        <v>0.49044117647058827</v>
      </c>
      <c r="AF88" s="24">
        <v>1</v>
      </c>
      <c r="AG88" s="25">
        <v>1</v>
      </c>
      <c r="AH8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88" s="27">
        <f>1-tbl_ChannelMix[[#This Row],[BoutiqueRetailShare_2026_Effective]]</f>
        <v>0</v>
      </c>
      <c r="AJ88" s="24">
        <v>1</v>
      </c>
      <c r="AK88" s="25">
        <v>1</v>
      </c>
      <c r="AL88" s="27">
        <f>1-tbl_ChannelMix[[#This Row],[WholesaleRetailShare_2026]]</f>
        <v>0</v>
      </c>
      <c r="AS88" s="94"/>
    </row>
    <row r="89" spans="6:45" x14ac:dyDescent="0.25">
      <c r="F89" t="s">
        <v>202</v>
      </c>
      <c r="G89" t="s">
        <v>203</v>
      </c>
      <c r="H89" t="s">
        <v>185</v>
      </c>
      <c r="I89" s="35">
        <v>12555.91</v>
      </c>
      <c r="J89" s="35">
        <v>13114.65</v>
      </c>
      <c r="K89" s="35">
        <v>13698.25</v>
      </c>
      <c r="L89" s="35">
        <v>3847.79</v>
      </c>
      <c r="M89" s="35">
        <v>841</v>
      </c>
      <c r="N89" s="36">
        <v>14100</v>
      </c>
      <c r="O89" s="36">
        <v>3900</v>
      </c>
      <c r="Q89" t="s">
        <v>10</v>
      </c>
      <c r="R89" t="s">
        <v>231</v>
      </c>
      <c r="S89" s="24">
        <v>0.11847100000000001</v>
      </c>
      <c r="T89" s="25">
        <v>0.11847133757961779</v>
      </c>
      <c r="Z89" t="s">
        <v>9</v>
      </c>
      <c r="AA89" t="s">
        <v>148</v>
      </c>
      <c r="AB89" s="24">
        <v>0.48148099999999999</v>
      </c>
      <c r="AC89" s="25">
        <v>0.50555555555555565</v>
      </c>
      <c r="AD8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0.50555555555555565</v>
      </c>
      <c r="AE89" s="27">
        <f>1-tbl_ChannelMix[[#This Row],[BoutiqueShare_2026_Effective]]</f>
        <v>0.49444444444444435</v>
      </c>
      <c r="AF89" s="24">
        <v>1</v>
      </c>
      <c r="AG89" s="25">
        <v>1</v>
      </c>
      <c r="AH8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89" s="27">
        <f>1-tbl_ChannelMix[[#This Row],[BoutiqueRetailShare_2026_Effective]]</f>
        <v>0</v>
      </c>
      <c r="AJ89" s="24">
        <v>1</v>
      </c>
      <c r="AK89" s="25">
        <v>1</v>
      </c>
      <c r="AL89" s="27">
        <f>1-tbl_ChannelMix[[#This Row],[WholesaleRetailShare_2026]]</f>
        <v>0</v>
      </c>
      <c r="AS89" s="94"/>
    </row>
    <row r="90" spans="6:45" x14ac:dyDescent="0.25">
      <c r="F90" t="s">
        <v>204</v>
      </c>
      <c r="G90" t="s">
        <v>205</v>
      </c>
      <c r="H90" t="s">
        <v>185</v>
      </c>
      <c r="I90" s="35">
        <v>12555.91</v>
      </c>
      <c r="J90" s="35">
        <v>13114.65</v>
      </c>
      <c r="K90" s="35">
        <v>13698.25</v>
      </c>
      <c r="L90" s="35">
        <v>3894.68</v>
      </c>
      <c r="M90" s="35">
        <v>821</v>
      </c>
      <c r="N90" s="36">
        <v>14100</v>
      </c>
      <c r="O90" s="36">
        <v>4000</v>
      </c>
      <c r="Q90" t="s">
        <v>10</v>
      </c>
      <c r="R90" t="s">
        <v>148</v>
      </c>
      <c r="S90" s="24">
        <v>0.108917</v>
      </c>
      <c r="T90" s="25">
        <v>0.1089171974522293</v>
      </c>
      <c r="Z90" t="s">
        <v>5</v>
      </c>
      <c r="AA90" t="s">
        <v>131</v>
      </c>
      <c r="AB90" s="24">
        <v>0</v>
      </c>
      <c r="AC90" s="25">
        <v>0</v>
      </c>
      <c r="AD9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90" s="27">
        <f>1-tbl_ChannelMix[[#This Row],[BoutiqueShare_2026_Effective]]</f>
        <v>1</v>
      </c>
      <c r="AF90" s="24">
        <v>0.84299999999999997</v>
      </c>
      <c r="AG90" s="25">
        <v>0.84299999999999997</v>
      </c>
      <c r="AH9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90" s="27">
        <f>1-tbl_ChannelMix[[#This Row],[BoutiqueRetailShare_2026_Effective]]</f>
        <v>0.15700000000000003</v>
      </c>
      <c r="AJ90" s="24">
        <v>0</v>
      </c>
      <c r="AK90" s="25">
        <v>0</v>
      </c>
      <c r="AL90" s="27">
        <f>1-tbl_ChannelMix[[#This Row],[WholesaleRetailShare_2026]]</f>
        <v>1</v>
      </c>
      <c r="AS90" s="94"/>
    </row>
    <row r="91" spans="6:45" x14ac:dyDescent="0.25">
      <c r="F91" t="s">
        <v>206</v>
      </c>
      <c r="G91" t="s">
        <v>207</v>
      </c>
      <c r="H91" t="s">
        <v>208</v>
      </c>
      <c r="I91" s="35">
        <v>30000</v>
      </c>
      <c r="J91" s="35">
        <v>31770</v>
      </c>
      <c r="K91" s="35">
        <v>33644.43</v>
      </c>
      <c r="L91" s="35">
        <v>7227.67</v>
      </c>
      <c r="M91" s="35">
        <v>755</v>
      </c>
      <c r="N91" s="36">
        <v>34700</v>
      </c>
      <c r="O91" s="36">
        <v>7400</v>
      </c>
      <c r="Q91" t="s">
        <v>10</v>
      </c>
      <c r="R91" t="s">
        <v>169</v>
      </c>
      <c r="S91" s="24">
        <v>7.3885000000000006E-2</v>
      </c>
      <c r="T91" s="25">
        <v>7.3885350318471335E-2</v>
      </c>
      <c r="Z91" t="s">
        <v>30</v>
      </c>
      <c r="AA91" t="s">
        <v>231</v>
      </c>
      <c r="AB91" s="24">
        <v>0</v>
      </c>
      <c r="AC91" s="25">
        <v>0</v>
      </c>
      <c r="AD9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v>
      </c>
      <c r="AE91" s="27">
        <f>1-tbl_ChannelMix[[#This Row],[BoutiqueShare_2026_Effective]]</f>
        <v>0.75</v>
      </c>
      <c r="AF91" s="24">
        <v>0.84299999999999997</v>
      </c>
      <c r="AG91" s="25">
        <v>0.84299999999999997</v>
      </c>
      <c r="AH9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91" s="27">
        <f>1-tbl_ChannelMix[[#This Row],[BoutiqueRetailShare_2026_Effective]]</f>
        <v>0</v>
      </c>
      <c r="AJ91" s="24">
        <v>1</v>
      </c>
      <c r="AK91" s="25">
        <v>1</v>
      </c>
      <c r="AL91" s="27">
        <f>1-tbl_ChannelMix[[#This Row],[WholesaleRetailShare_2026]]</f>
        <v>0</v>
      </c>
      <c r="AS91" s="94"/>
    </row>
    <row r="92" spans="6:45" x14ac:dyDescent="0.25">
      <c r="F92" t="s">
        <v>209</v>
      </c>
      <c r="G92" t="s">
        <v>210</v>
      </c>
      <c r="H92" t="s">
        <v>208</v>
      </c>
      <c r="I92" s="35">
        <v>30000</v>
      </c>
      <c r="J92" s="35">
        <v>31770</v>
      </c>
      <c r="K92" s="35">
        <v>33644.43</v>
      </c>
      <c r="L92" s="35">
        <v>7386.97</v>
      </c>
      <c r="M92" s="35">
        <v>704</v>
      </c>
      <c r="N92" s="36">
        <v>34700</v>
      </c>
      <c r="O92" s="36">
        <v>7500</v>
      </c>
      <c r="Q92" t="s">
        <v>10</v>
      </c>
      <c r="R92" t="s">
        <v>131</v>
      </c>
      <c r="S92" s="24">
        <v>9.6390000000000003E-2</v>
      </c>
      <c r="T92" s="25">
        <v>9.6390658174097671E-2</v>
      </c>
      <c r="Z92" t="s">
        <v>10</v>
      </c>
      <c r="AA92" t="s">
        <v>114</v>
      </c>
      <c r="AB92" s="24">
        <v>0.17460300000000001</v>
      </c>
      <c r="AC92" s="25">
        <v>0.18333333333333332</v>
      </c>
      <c r="AD9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0.23333333333333334</v>
      </c>
      <c r="AE92" s="27">
        <f>1-tbl_ChannelMix[[#This Row],[BoutiqueShare_2026_Effective]]</f>
        <v>0.76666666666666661</v>
      </c>
      <c r="AF92" s="24">
        <v>0.58181799999999995</v>
      </c>
      <c r="AG92" s="25">
        <v>0.58181818181818179</v>
      </c>
      <c r="AH9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0.63181818181818183</v>
      </c>
      <c r="AI92" s="27">
        <f>1-tbl_ChannelMix[[#This Row],[BoutiqueRetailShare_2026_Effective]]</f>
        <v>0.36818181818181817</v>
      </c>
      <c r="AJ92" s="24">
        <v>0.58846100000000001</v>
      </c>
      <c r="AK92" s="25">
        <v>0.58846153846153848</v>
      </c>
      <c r="AL92" s="27">
        <f>1-tbl_ChannelMix[[#This Row],[WholesaleRetailShare_2026]]</f>
        <v>0.41153846153846152</v>
      </c>
      <c r="AS92" s="94"/>
    </row>
    <row r="93" spans="6:45" x14ac:dyDescent="0.25">
      <c r="F93" t="s">
        <v>211</v>
      </c>
      <c r="G93" t="s">
        <v>212</v>
      </c>
      <c r="H93" t="s">
        <v>208</v>
      </c>
      <c r="I93" s="35">
        <v>22345.61</v>
      </c>
      <c r="J93" s="35">
        <v>23664</v>
      </c>
      <c r="K93" s="35">
        <v>25060.18</v>
      </c>
      <c r="L93" s="35">
        <v>5795.29</v>
      </c>
      <c r="M93" s="35">
        <v>702</v>
      </c>
      <c r="N93" s="36">
        <v>25800</v>
      </c>
      <c r="O93" s="36">
        <v>5900</v>
      </c>
      <c r="Q93" t="s">
        <v>11</v>
      </c>
      <c r="R93" t="s">
        <v>148</v>
      </c>
      <c r="S93" s="24">
        <v>0.103571</v>
      </c>
      <c r="T93" s="25">
        <v>0.10357142857142861</v>
      </c>
      <c r="Z93" t="s">
        <v>5</v>
      </c>
      <c r="AA93" t="s">
        <v>45</v>
      </c>
      <c r="AB93" s="24">
        <v>0</v>
      </c>
      <c r="AC93" s="25">
        <v>0</v>
      </c>
      <c r="AD9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93" s="27">
        <f>1-tbl_ChannelMix[[#This Row],[BoutiqueShare_2026_Effective]]</f>
        <v>1</v>
      </c>
      <c r="AF93" s="24">
        <v>0.84299999999999997</v>
      </c>
      <c r="AG93" s="25">
        <v>0.84299999999999997</v>
      </c>
      <c r="AH9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93" s="27">
        <f>1-tbl_ChannelMix[[#This Row],[BoutiqueRetailShare_2026_Effective]]</f>
        <v>0.15700000000000003</v>
      </c>
      <c r="AJ93" s="24">
        <v>0</v>
      </c>
      <c r="AK93" s="25">
        <v>0</v>
      </c>
      <c r="AL93" s="27">
        <f>1-tbl_ChannelMix[[#This Row],[WholesaleRetailShare_2026]]</f>
        <v>1</v>
      </c>
      <c r="AS93" s="94"/>
    </row>
    <row r="94" spans="6:45" x14ac:dyDescent="0.25">
      <c r="F94" t="s">
        <v>213</v>
      </c>
      <c r="G94" t="s">
        <v>214</v>
      </c>
      <c r="H94" t="s">
        <v>208</v>
      </c>
      <c r="I94" s="35">
        <v>20402.509999999998</v>
      </c>
      <c r="J94" s="35">
        <v>21606.26</v>
      </c>
      <c r="K94" s="35">
        <v>22881.03</v>
      </c>
      <c r="L94" s="35">
        <v>5026.04</v>
      </c>
      <c r="M94" s="35">
        <v>823</v>
      </c>
      <c r="N94" s="36">
        <v>23600</v>
      </c>
      <c r="O94" s="36">
        <v>5100</v>
      </c>
      <c r="Q94" t="s">
        <v>11</v>
      </c>
      <c r="R94" t="s">
        <v>114</v>
      </c>
      <c r="S94" s="24">
        <v>6.7857000000000001E-2</v>
      </c>
      <c r="T94" s="25">
        <v>6.7857142857142852E-2</v>
      </c>
      <c r="Z94" t="s">
        <v>10</v>
      </c>
      <c r="AA94" t="s">
        <v>89</v>
      </c>
      <c r="AB94" s="24">
        <v>0.16955600000000001</v>
      </c>
      <c r="AC94" s="25">
        <v>0.17803468208092488</v>
      </c>
      <c r="AD9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0.22803468208092487</v>
      </c>
      <c r="AE94" s="27">
        <f>1-tbl_ChannelMix[[#This Row],[BoutiqueShare_2026_Effective]]</f>
        <v>0.77196531791907508</v>
      </c>
      <c r="AF94" s="24">
        <v>0.57954499999999998</v>
      </c>
      <c r="AG94" s="25">
        <v>0.57954545454545459</v>
      </c>
      <c r="AH9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0.62954545454545463</v>
      </c>
      <c r="AI94" s="27">
        <f>1-tbl_ChannelMix[[#This Row],[BoutiqueRetailShare_2026_Effective]]</f>
        <v>0.37045454545454537</v>
      </c>
      <c r="AJ94" s="24">
        <v>0.57772599999999996</v>
      </c>
      <c r="AK94" s="25">
        <v>0.57772621809744784</v>
      </c>
      <c r="AL94" s="27">
        <f>1-tbl_ChannelMix[[#This Row],[WholesaleRetailShare_2026]]</f>
        <v>0.42227378190255216</v>
      </c>
      <c r="AS94" s="94"/>
    </row>
    <row r="95" spans="6:45" x14ac:dyDescent="0.25">
      <c r="F95" t="s">
        <v>215</v>
      </c>
      <c r="G95" t="s">
        <v>216</v>
      </c>
      <c r="H95" t="s">
        <v>208</v>
      </c>
      <c r="I95" s="35">
        <v>19430.96</v>
      </c>
      <c r="J95" s="35">
        <v>20577.39</v>
      </c>
      <c r="K95" s="35">
        <v>21791.46</v>
      </c>
      <c r="L95" s="35">
        <v>4818.3900000000003</v>
      </c>
      <c r="M95" s="35">
        <v>672</v>
      </c>
      <c r="N95" s="36">
        <v>22400</v>
      </c>
      <c r="O95" s="36">
        <v>4900</v>
      </c>
      <c r="Q95" t="s">
        <v>11</v>
      </c>
      <c r="R95" t="s">
        <v>89</v>
      </c>
      <c r="S95" s="24">
        <v>0.107142</v>
      </c>
      <c r="T95" s="25">
        <v>0.1071428571428571</v>
      </c>
      <c r="Z95" t="s">
        <v>31</v>
      </c>
      <c r="AA95" t="s">
        <v>231</v>
      </c>
      <c r="AB95" s="24">
        <v>0.13081300000000001</v>
      </c>
      <c r="AC95" s="25">
        <v>0.13735465116279072</v>
      </c>
      <c r="AD9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0.13735465116279072</v>
      </c>
      <c r="AE95" s="27">
        <f>1-tbl_ChannelMix[[#This Row],[BoutiqueShare_2026_Effective]]</f>
        <v>0.86264534883720922</v>
      </c>
      <c r="AF95" s="24">
        <v>1</v>
      </c>
      <c r="AG95" s="25">
        <v>1</v>
      </c>
      <c r="AH9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95" s="27">
        <f>1-tbl_ChannelMix[[#This Row],[BoutiqueRetailShare_2026_Effective]]</f>
        <v>0</v>
      </c>
      <c r="AJ95" s="24">
        <v>0.50836099999999995</v>
      </c>
      <c r="AK95" s="25">
        <v>0.50836120401337792</v>
      </c>
      <c r="AL95" s="27">
        <f>1-tbl_ChannelMix[[#This Row],[WholesaleRetailShare_2026]]</f>
        <v>0.49163879598662208</v>
      </c>
      <c r="AS95" s="94"/>
    </row>
    <row r="96" spans="6:45" x14ac:dyDescent="0.25">
      <c r="F96" t="s">
        <v>217</v>
      </c>
      <c r="G96" t="s">
        <v>218</v>
      </c>
      <c r="H96" t="s">
        <v>208</v>
      </c>
      <c r="I96" s="35">
        <v>22345.61</v>
      </c>
      <c r="J96" s="35">
        <v>23664</v>
      </c>
      <c r="K96" s="35">
        <v>25060.18</v>
      </c>
      <c r="L96" s="35">
        <v>5537.96</v>
      </c>
      <c r="M96" s="35">
        <v>736</v>
      </c>
      <c r="N96" s="36">
        <v>25800</v>
      </c>
      <c r="O96" s="36">
        <v>5600</v>
      </c>
      <c r="Q96" t="s">
        <v>11</v>
      </c>
      <c r="R96" t="s">
        <v>131</v>
      </c>
      <c r="S96" s="24">
        <v>0.05</v>
      </c>
      <c r="T96" s="25">
        <v>0.05</v>
      </c>
      <c r="Z96" t="s">
        <v>10</v>
      </c>
      <c r="AA96" t="s">
        <v>208</v>
      </c>
      <c r="AB96" s="24">
        <v>0.226495</v>
      </c>
      <c r="AC96" s="25">
        <v>0.23782051282051284</v>
      </c>
      <c r="AD9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0.28782051282051285</v>
      </c>
      <c r="AE96" s="27">
        <f>1-tbl_ChannelMix[[#This Row],[BoutiqueShare_2026_Effective]]</f>
        <v>0.71217948717948709</v>
      </c>
      <c r="AF96" s="24">
        <v>0.54716900000000002</v>
      </c>
      <c r="AG96" s="25">
        <v>0.54716981132075471</v>
      </c>
      <c r="AH9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0.59716981132075475</v>
      </c>
      <c r="AI96" s="27">
        <f>1-tbl_ChannelMix[[#This Row],[BoutiqueRetailShare_2026_Effective]]</f>
        <v>0.40283018867924525</v>
      </c>
      <c r="AJ96" s="24">
        <v>0.56629799999999997</v>
      </c>
      <c r="AK96" s="25">
        <v>0.56629834254143652</v>
      </c>
      <c r="AL96" s="27">
        <f>1-tbl_ChannelMix[[#This Row],[WholesaleRetailShare_2026]]</f>
        <v>0.43370165745856348</v>
      </c>
      <c r="AS96" s="94"/>
    </row>
    <row r="97" spans="6:45" x14ac:dyDescent="0.25">
      <c r="F97" t="s">
        <v>219</v>
      </c>
      <c r="G97" t="s">
        <v>220</v>
      </c>
      <c r="H97" t="s">
        <v>208</v>
      </c>
      <c r="I97" s="35">
        <v>19430.96</v>
      </c>
      <c r="J97" s="35">
        <v>20577.39</v>
      </c>
      <c r="K97" s="35">
        <v>21791.46</v>
      </c>
      <c r="L97" s="35">
        <v>4854.8900000000003</v>
      </c>
      <c r="M97" s="35">
        <v>721</v>
      </c>
      <c r="N97" s="36">
        <v>22400</v>
      </c>
      <c r="O97" s="36">
        <v>5000</v>
      </c>
      <c r="Q97" t="s">
        <v>11</v>
      </c>
      <c r="R97" t="s">
        <v>169</v>
      </c>
      <c r="S97" s="24">
        <v>8.5713999999999999E-2</v>
      </c>
      <c r="T97" s="25">
        <v>8.5714285714285715E-2</v>
      </c>
      <c r="Z97" t="s">
        <v>5</v>
      </c>
      <c r="AA97" t="s">
        <v>185</v>
      </c>
      <c r="AB97" s="24">
        <v>0</v>
      </c>
      <c r="AC97" s="25">
        <v>0</v>
      </c>
      <c r="AD9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97" s="27">
        <f>1-tbl_ChannelMix[[#This Row],[BoutiqueShare_2026_Effective]]</f>
        <v>1</v>
      </c>
      <c r="AF97" s="24">
        <v>0.84299999999999997</v>
      </c>
      <c r="AG97" s="25">
        <v>0.84299999999999997</v>
      </c>
      <c r="AH9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97" s="27">
        <f>1-tbl_ChannelMix[[#This Row],[BoutiqueRetailShare_2026_Effective]]</f>
        <v>0.15700000000000003</v>
      </c>
      <c r="AJ97" s="24">
        <v>0</v>
      </c>
      <c r="AK97" s="25">
        <v>0</v>
      </c>
      <c r="AL97" s="27">
        <f>1-tbl_ChannelMix[[#This Row],[WholesaleRetailShare_2026]]</f>
        <v>1</v>
      </c>
      <c r="AS97" s="94"/>
    </row>
    <row r="98" spans="6:45" x14ac:dyDescent="0.25">
      <c r="F98" t="s">
        <v>221</v>
      </c>
      <c r="G98" t="s">
        <v>222</v>
      </c>
      <c r="H98" t="s">
        <v>208</v>
      </c>
      <c r="I98" s="35">
        <v>30000</v>
      </c>
      <c r="J98" s="35">
        <v>31770</v>
      </c>
      <c r="K98" s="35">
        <v>33644.43</v>
      </c>
      <c r="L98" s="35">
        <v>7630.26</v>
      </c>
      <c r="M98" s="35">
        <v>790</v>
      </c>
      <c r="N98" s="36">
        <v>34700</v>
      </c>
      <c r="O98" s="36">
        <v>7800</v>
      </c>
      <c r="Q98" t="s">
        <v>11</v>
      </c>
      <c r="R98" t="s">
        <v>208</v>
      </c>
      <c r="S98" s="24">
        <v>0.117857</v>
      </c>
      <c r="T98" s="25">
        <v>0.1178571428571429</v>
      </c>
      <c r="Z98" t="s">
        <v>10</v>
      </c>
      <c r="AA98" t="s">
        <v>70</v>
      </c>
      <c r="AB98" s="24">
        <v>0.113924</v>
      </c>
      <c r="AC98" s="25">
        <v>0.11962025316455697</v>
      </c>
      <c r="AD9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0.16962025316455698</v>
      </c>
      <c r="AE98" s="27">
        <f>1-tbl_ChannelMix[[#This Row],[BoutiqueShare_2026_Effective]]</f>
        <v>0.83037974683544302</v>
      </c>
      <c r="AF98" s="24">
        <v>0.55555500000000002</v>
      </c>
      <c r="AG98" s="25">
        <v>0.55555555555555558</v>
      </c>
      <c r="AH9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0.60555555555555562</v>
      </c>
      <c r="AI98" s="27">
        <f>1-tbl_ChannelMix[[#This Row],[BoutiqueRetailShare_2026_Effective]]</f>
        <v>0.39444444444444438</v>
      </c>
      <c r="AJ98" s="24">
        <v>0.611904</v>
      </c>
      <c r="AK98" s="25">
        <v>0.61190476190476195</v>
      </c>
      <c r="AL98" s="27">
        <f>1-tbl_ChannelMix[[#This Row],[WholesaleRetailShare_2026]]</f>
        <v>0.38809523809523805</v>
      </c>
      <c r="AS98" s="94"/>
    </row>
    <row r="99" spans="6:45" x14ac:dyDescent="0.25">
      <c r="F99" t="s">
        <v>223</v>
      </c>
      <c r="G99" t="s">
        <v>224</v>
      </c>
      <c r="H99" t="s">
        <v>208</v>
      </c>
      <c r="I99" s="35">
        <v>22345.61</v>
      </c>
      <c r="J99" s="35">
        <v>23664</v>
      </c>
      <c r="K99" s="35">
        <v>25060.18</v>
      </c>
      <c r="L99" s="35">
        <v>5486.28</v>
      </c>
      <c r="M99" s="35">
        <v>738</v>
      </c>
      <c r="N99" s="36">
        <v>25800</v>
      </c>
      <c r="O99" s="36">
        <v>5600</v>
      </c>
      <c r="Q99" t="s">
        <v>11</v>
      </c>
      <c r="R99" t="s">
        <v>45</v>
      </c>
      <c r="S99" s="24">
        <v>0.135714</v>
      </c>
      <c r="T99" s="25">
        <v>0.1357142857142857</v>
      </c>
      <c r="Z99" t="s">
        <v>32</v>
      </c>
      <c r="AA99" t="s">
        <v>231</v>
      </c>
      <c r="AB99" s="24">
        <v>0.30035299999999998</v>
      </c>
      <c r="AC99" s="25">
        <v>0.31537102473498235</v>
      </c>
      <c r="AD9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0.31537102473498235</v>
      </c>
      <c r="AE99" s="27">
        <f>1-tbl_ChannelMix[[#This Row],[BoutiqueShare_2026_Effective]]</f>
        <v>0.68462897526501765</v>
      </c>
      <c r="AF99" s="24">
        <v>0.81176400000000004</v>
      </c>
      <c r="AG99" s="25">
        <v>0.81176470588235294</v>
      </c>
      <c r="AH9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0.81176470588235294</v>
      </c>
      <c r="AI99" s="27">
        <f>1-tbl_ChannelMix[[#This Row],[BoutiqueRetailShare_2026_Effective]]</f>
        <v>0.18823529411764706</v>
      </c>
      <c r="AJ99" s="24">
        <v>0.78787799999999997</v>
      </c>
      <c r="AK99" s="25">
        <v>0.78787878787878785</v>
      </c>
      <c r="AL99" s="27">
        <f>1-tbl_ChannelMix[[#This Row],[WholesaleRetailShare_2026]]</f>
        <v>0.21212121212121215</v>
      </c>
      <c r="AS99" s="94"/>
    </row>
    <row r="100" spans="6:45" x14ac:dyDescent="0.25">
      <c r="F100" t="s">
        <v>225</v>
      </c>
      <c r="G100" t="s">
        <v>226</v>
      </c>
      <c r="H100" t="s">
        <v>208</v>
      </c>
      <c r="I100" s="35">
        <v>22345.61</v>
      </c>
      <c r="J100" s="35">
        <v>23664</v>
      </c>
      <c r="K100" s="35">
        <v>25060.18</v>
      </c>
      <c r="L100" s="35">
        <v>5619.98</v>
      </c>
      <c r="M100" s="35">
        <v>601</v>
      </c>
      <c r="N100" s="36">
        <v>25800</v>
      </c>
      <c r="O100" s="36">
        <v>5700</v>
      </c>
      <c r="Q100" t="s">
        <v>11</v>
      </c>
      <c r="R100" t="s">
        <v>231</v>
      </c>
      <c r="S100" s="24">
        <v>0.13928499999999999</v>
      </c>
      <c r="T100" s="25">
        <v>0.13928571428571429</v>
      </c>
      <c r="Z100" t="s">
        <v>10</v>
      </c>
      <c r="AA100" t="s">
        <v>169</v>
      </c>
      <c r="AB100" s="24">
        <v>0.20114899999999999</v>
      </c>
      <c r="AC100" s="25">
        <v>0.21120689655172412</v>
      </c>
      <c r="AD10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0.26120689655172413</v>
      </c>
      <c r="AE100" s="27">
        <f>1-tbl_ChannelMix[[#This Row],[BoutiqueShare_2026_Effective]]</f>
        <v>0.73879310344827587</v>
      </c>
      <c r="AF100" s="24">
        <v>0.48571399999999998</v>
      </c>
      <c r="AG100" s="25">
        <v>0.48571428571428571</v>
      </c>
      <c r="AH10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0.5357142857142857</v>
      </c>
      <c r="AI100" s="27">
        <f>1-tbl_ChannelMix[[#This Row],[BoutiqueRetailShare_2026_Effective]]</f>
        <v>0.4642857142857143</v>
      </c>
      <c r="AJ100" s="24">
        <v>0.52517899999999995</v>
      </c>
      <c r="AK100" s="25">
        <v>0.52517985611510787</v>
      </c>
      <c r="AL100" s="27">
        <f>1-tbl_ChannelMix[[#This Row],[WholesaleRetailShare_2026]]</f>
        <v>0.47482014388489213</v>
      </c>
      <c r="AS100" s="94"/>
    </row>
    <row r="101" spans="6:45" x14ac:dyDescent="0.25">
      <c r="F101" t="s">
        <v>227</v>
      </c>
      <c r="G101" t="s">
        <v>228</v>
      </c>
      <c r="H101" t="s">
        <v>208</v>
      </c>
      <c r="I101" s="35">
        <v>22345.61</v>
      </c>
      <c r="J101" s="35">
        <v>23664</v>
      </c>
      <c r="K101" s="35">
        <v>25060.18</v>
      </c>
      <c r="L101" s="35">
        <v>5487.03</v>
      </c>
      <c r="M101" s="35">
        <v>759</v>
      </c>
      <c r="N101" s="36">
        <v>25800</v>
      </c>
      <c r="O101" s="36">
        <v>5600</v>
      </c>
      <c r="Q101" t="s">
        <v>11</v>
      </c>
      <c r="R101" t="s">
        <v>70</v>
      </c>
      <c r="S101" s="24">
        <v>0.1</v>
      </c>
      <c r="T101" s="25">
        <v>0.1</v>
      </c>
      <c r="Z101" t="s">
        <v>5</v>
      </c>
      <c r="AA101" t="s">
        <v>148</v>
      </c>
      <c r="AB101" s="24">
        <v>0</v>
      </c>
      <c r="AC101" s="25">
        <v>0</v>
      </c>
      <c r="AD10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101" s="27">
        <f>1-tbl_ChannelMix[[#This Row],[BoutiqueShare_2026_Effective]]</f>
        <v>1</v>
      </c>
      <c r="AF101" s="24">
        <v>0.84299999999999997</v>
      </c>
      <c r="AG101" s="25">
        <v>0.84299999999999997</v>
      </c>
      <c r="AH10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101" s="27">
        <f>1-tbl_ChannelMix[[#This Row],[BoutiqueRetailShare_2026_Effective]]</f>
        <v>0.15700000000000003</v>
      </c>
      <c r="AJ101" s="24">
        <v>0</v>
      </c>
      <c r="AK101" s="25">
        <v>0</v>
      </c>
      <c r="AL101" s="27">
        <f>1-tbl_ChannelMix[[#This Row],[WholesaleRetailShare_2026]]</f>
        <v>1</v>
      </c>
      <c r="AS101" s="94"/>
    </row>
    <row r="102" spans="6:45" x14ac:dyDescent="0.25">
      <c r="F102" t="s">
        <v>229</v>
      </c>
      <c r="G102" t="s">
        <v>230</v>
      </c>
      <c r="H102" t="s">
        <v>231</v>
      </c>
      <c r="I102" s="35">
        <v>21014.37</v>
      </c>
      <c r="J102" s="35">
        <v>22020.959999999999</v>
      </c>
      <c r="K102" s="35">
        <v>23075.77</v>
      </c>
      <c r="L102" s="35">
        <v>5278.16</v>
      </c>
      <c r="M102" s="35">
        <v>642</v>
      </c>
      <c r="N102" s="36">
        <v>23800</v>
      </c>
      <c r="O102" s="36">
        <v>5400</v>
      </c>
      <c r="Q102" t="s">
        <v>11</v>
      </c>
      <c r="R102" t="s">
        <v>185</v>
      </c>
      <c r="S102" s="24">
        <v>9.2856999999999995E-2</v>
      </c>
      <c r="T102" s="25">
        <v>9.285714285714286E-2</v>
      </c>
      <c r="Z102" t="s">
        <v>10</v>
      </c>
      <c r="AA102" t="s">
        <v>131</v>
      </c>
      <c r="AB102" s="24">
        <v>0.16519800000000001</v>
      </c>
      <c r="AC102" s="25">
        <v>0.17345814977973573</v>
      </c>
      <c r="AD10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0.22345814977973572</v>
      </c>
      <c r="AE102" s="27">
        <f>1-tbl_ChannelMix[[#This Row],[BoutiqueShare_2026_Effective]]</f>
        <v>0.77654185022026434</v>
      </c>
      <c r="AF102" s="24">
        <v>0.62666599999999995</v>
      </c>
      <c r="AG102" s="25">
        <v>0.62666666666666671</v>
      </c>
      <c r="AH10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0.67666666666666675</v>
      </c>
      <c r="AI102" s="27">
        <f>1-tbl_ChannelMix[[#This Row],[BoutiqueRetailShare_2026_Effective]]</f>
        <v>0.32333333333333325</v>
      </c>
      <c r="AJ102" s="24">
        <v>0.64115999999999995</v>
      </c>
      <c r="AK102" s="25">
        <v>0.64116094986807393</v>
      </c>
      <c r="AL102" s="27">
        <f>1-tbl_ChannelMix[[#This Row],[WholesaleRetailShare_2026]]</f>
        <v>0.35883905013192607</v>
      </c>
      <c r="AS102" s="94"/>
    </row>
    <row r="103" spans="6:45" x14ac:dyDescent="0.25">
      <c r="F103" t="s">
        <v>232</v>
      </c>
      <c r="G103" t="s">
        <v>233</v>
      </c>
      <c r="H103" t="s">
        <v>231</v>
      </c>
      <c r="I103" s="35">
        <v>21014.37</v>
      </c>
      <c r="J103" s="35">
        <v>22020.959999999999</v>
      </c>
      <c r="K103" s="35">
        <v>23075.77</v>
      </c>
      <c r="L103" s="35">
        <v>5317.52</v>
      </c>
      <c r="M103" s="35">
        <v>642</v>
      </c>
      <c r="N103" s="36">
        <v>23800</v>
      </c>
      <c r="O103" s="36">
        <v>5400</v>
      </c>
      <c r="Q103" t="s">
        <v>12</v>
      </c>
      <c r="R103" t="s">
        <v>148</v>
      </c>
      <c r="S103" s="24">
        <v>4.0321999999999997E-2</v>
      </c>
      <c r="T103" s="25">
        <v>4.0322580645161289E-2</v>
      </c>
      <c r="Z103" t="s">
        <v>33</v>
      </c>
      <c r="AA103" t="s">
        <v>231</v>
      </c>
      <c r="AB103" s="24">
        <v>0.220472</v>
      </c>
      <c r="AC103" s="25">
        <v>0.23149606299212599</v>
      </c>
      <c r="AD10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0.23149606299212599</v>
      </c>
      <c r="AE103" s="27">
        <f>1-tbl_ChannelMix[[#This Row],[BoutiqueShare_2026_Effective]]</f>
        <v>0.76850393700787401</v>
      </c>
      <c r="AF103" s="24">
        <v>0.78571400000000002</v>
      </c>
      <c r="AG103" s="25">
        <v>0.7857142857142857</v>
      </c>
      <c r="AH10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0.7857142857142857</v>
      </c>
      <c r="AI103" s="27">
        <f>1-tbl_ChannelMix[[#This Row],[BoutiqueRetailShare_2026_Effective]]</f>
        <v>0.2142857142857143</v>
      </c>
      <c r="AJ103" s="24">
        <v>0.70538699999999999</v>
      </c>
      <c r="AK103" s="25">
        <v>0.70538720538720534</v>
      </c>
      <c r="AL103" s="27">
        <f>1-tbl_ChannelMix[[#This Row],[WholesaleRetailShare_2026]]</f>
        <v>0.29461279461279466</v>
      </c>
      <c r="AS103" s="94"/>
    </row>
    <row r="104" spans="6:45" x14ac:dyDescent="0.25">
      <c r="F104" t="s">
        <v>234</v>
      </c>
      <c r="G104" t="s">
        <v>235</v>
      </c>
      <c r="H104" t="s">
        <v>231</v>
      </c>
      <c r="I104" s="35">
        <v>29237.39</v>
      </c>
      <c r="J104" s="35">
        <v>30637.86</v>
      </c>
      <c r="K104" s="35">
        <v>32105.41</v>
      </c>
      <c r="L104" s="35">
        <v>7307.32</v>
      </c>
      <c r="M104" s="35">
        <v>681</v>
      </c>
      <c r="N104" s="36">
        <v>33100</v>
      </c>
      <c r="O104" s="36">
        <v>7500</v>
      </c>
      <c r="Q104" t="s">
        <v>12</v>
      </c>
      <c r="R104" t="s">
        <v>45</v>
      </c>
      <c r="S104" s="24">
        <v>7.2580000000000006E-2</v>
      </c>
      <c r="T104" s="25">
        <v>7.2580645161290328E-2</v>
      </c>
      <c r="Z104" t="s">
        <v>10</v>
      </c>
      <c r="AA104" t="s">
        <v>45</v>
      </c>
      <c r="AB104" s="24">
        <v>0.15560599999999999</v>
      </c>
      <c r="AC104" s="25">
        <v>0.16338672768878723</v>
      </c>
      <c r="AD10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0.21338672768878725</v>
      </c>
      <c r="AE104" s="27">
        <f>1-tbl_ChannelMix[[#This Row],[BoutiqueShare_2026_Effective]]</f>
        <v>0.7866132723112127</v>
      </c>
      <c r="AF104" s="24">
        <v>0.55882299999999996</v>
      </c>
      <c r="AG104" s="25">
        <v>0.55882352941176472</v>
      </c>
      <c r="AH10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0.60882352941176476</v>
      </c>
      <c r="AI104" s="27">
        <f>1-tbl_ChannelMix[[#This Row],[BoutiqueRetailShare_2026_Effective]]</f>
        <v>0.39117647058823524</v>
      </c>
      <c r="AJ104" s="24">
        <v>0.64227599999999996</v>
      </c>
      <c r="AK104" s="25">
        <v>0.64227642276422769</v>
      </c>
      <c r="AL104" s="27">
        <f>1-tbl_ChannelMix[[#This Row],[WholesaleRetailShare_2026]]</f>
        <v>0.35772357723577231</v>
      </c>
      <c r="AS104" s="94"/>
    </row>
    <row r="105" spans="6:45" x14ac:dyDescent="0.25">
      <c r="F105" t="s">
        <v>236</v>
      </c>
      <c r="G105" t="s">
        <v>237</v>
      </c>
      <c r="H105" t="s">
        <v>231</v>
      </c>
      <c r="I105" s="35">
        <v>29237.39</v>
      </c>
      <c r="J105" s="35">
        <v>30637.86</v>
      </c>
      <c r="K105" s="35">
        <v>32105.41</v>
      </c>
      <c r="L105" s="35">
        <v>7189.35</v>
      </c>
      <c r="M105" s="35">
        <v>795</v>
      </c>
      <c r="N105" s="36">
        <v>33100</v>
      </c>
      <c r="O105" s="36">
        <v>7300</v>
      </c>
      <c r="Q105" t="s">
        <v>12</v>
      </c>
      <c r="R105" t="s">
        <v>185</v>
      </c>
      <c r="S105" s="24">
        <v>0.14516100000000001</v>
      </c>
      <c r="T105" s="25">
        <v>0.14516129032258071</v>
      </c>
      <c r="Z105" t="s">
        <v>34</v>
      </c>
      <c r="AA105" t="s">
        <v>231</v>
      </c>
      <c r="AB105" s="24">
        <v>0.36170200000000002</v>
      </c>
      <c r="AC105" s="25">
        <v>0.37978723404255321</v>
      </c>
      <c r="AD10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0.52978723404255323</v>
      </c>
      <c r="AE105" s="27">
        <f>1-tbl_ChannelMix[[#This Row],[BoutiqueShare_2026_Effective]]</f>
        <v>0.47021276595744677</v>
      </c>
      <c r="AF105" s="24">
        <v>1</v>
      </c>
      <c r="AG105" s="25">
        <v>1</v>
      </c>
      <c r="AH10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05" s="27">
        <f>1-tbl_ChannelMix[[#This Row],[BoutiqueRetailShare_2026_Effective]]</f>
        <v>0</v>
      </c>
      <c r="AJ105" s="24">
        <v>1</v>
      </c>
      <c r="AK105" s="25">
        <v>1</v>
      </c>
      <c r="AL105" s="27">
        <f>1-tbl_ChannelMix[[#This Row],[WholesaleRetailShare_2026]]</f>
        <v>0</v>
      </c>
      <c r="AS105" s="94"/>
    </row>
    <row r="106" spans="6:45" x14ac:dyDescent="0.25">
      <c r="F106" t="s">
        <v>238</v>
      </c>
      <c r="G106" t="s">
        <v>239</v>
      </c>
      <c r="H106" t="s">
        <v>231</v>
      </c>
      <c r="I106" s="35">
        <v>19187.04</v>
      </c>
      <c r="J106" s="35">
        <v>20106.099999999999</v>
      </c>
      <c r="K106" s="35">
        <v>21069.18</v>
      </c>
      <c r="L106" s="35">
        <v>4656.08</v>
      </c>
      <c r="M106" s="35">
        <v>727</v>
      </c>
      <c r="N106" s="36">
        <v>21700</v>
      </c>
      <c r="O106" s="36">
        <v>4700</v>
      </c>
      <c r="Q106" t="s">
        <v>12</v>
      </c>
      <c r="R106" t="s">
        <v>89</v>
      </c>
      <c r="S106" s="24">
        <v>0.112903</v>
      </c>
      <c r="T106" s="25">
        <v>0.1129032258064516</v>
      </c>
      <c r="Z106" t="s">
        <v>10</v>
      </c>
      <c r="AA106" t="s">
        <v>185</v>
      </c>
      <c r="AB106" s="24">
        <v>0.230769</v>
      </c>
      <c r="AC106" s="25">
        <v>0.24230769230769236</v>
      </c>
      <c r="AD10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0.29230769230769238</v>
      </c>
      <c r="AE106" s="27">
        <f>1-tbl_ChannelMix[[#This Row],[BoutiqueShare_2026_Effective]]</f>
        <v>0.70769230769230762</v>
      </c>
      <c r="AF106" s="24">
        <v>0.48611100000000002</v>
      </c>
      <c r="AG106" s="25">
        <v>0.4861111111111111</v>
      </c>
      <c r="AH10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0.53611111111111109</v>
      </c>
      <c r="AI106" s="27">
        <f>1-tbl_ChannelMix[[#This Row],[BoutiqueRetailShare_2026_Effective]]</f>
        <v>0.46388888888888891</v>
      </c>
      <c r="AJ106" s="24">
        <v>0.57083300000000003</v>
      </c>
      <c r="AK106" s="25">
        <v>0.5708333333333333</v>
      </c>
      <c r="AL106" s="27">
        <f>1-tbl_ChannelMix[[#This Row],[WholesaleRetailShare_2026]]</f>
        <v>0.4291666666666667</v>
      </c>
      <c r="AS106" s="94"/>
    </row>
    <row r="107" spans="6:45" x14ac:dyDescent="0.25">
      <c r="F107" t="s">
        <v>240</v>
      </c>
      <c r="G107" t="s">
        <v>241</v>
      </c>
      <c r="H107" t="s">
        <v>231</v>
      </c>
      <c r="I107" s="35">
        <v>29237.39</v>
      </c>
      <c r="J107" s="35">
        <v>30637.86</v>
      </c>
      <c r="K107" s="35">
        <v>32105.41</v>
      </c>
      <c r="L107" s="35">
        <v>7408.4</v>
      </c>
      <c r="M107" s="35">
        <v>641</v>
      </c>
      <c r="N107" s="36">
        <v>33100</v>
      </c>
      <c r="O107" s="36">
        <v>7600</v>
      </c>
      <c r="Q107" t="s">
        <v>12</v>
      </c>
      <c r="R107" t="s">
        <v>231</v>
      </c>
      <c r="S107" s="24">
        <v>0.169354</v>
      </c>
      <c r="T107" s="25">
        <v>0.16935483870967741</v>
      </c>
      <c r="Z107" t="s">
        <v>6</v>
      </c>
      <c r="AA107" t="s">
        <v>114</v>
      </c>
      <c r="AB107" s="24">
        <v>0</v>
      </c>
      <c r="AC107" s="25">
        <v>0</v>
      </c>
      <c r="AD10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107" s="27">
        <f>1-tbl_ChannelMix[[#This Row],[BoutiqueShare_2026_Effective]]</f>
        <v>1</v>
      </c>
      <c r="AF107" s="24">
        <v>0.84299999999999997</v>
      </c>
      <c r="AG107" s="25">
        <v>0.84299999999999997</v>
      </c>
      <c r="AH10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107" s="27">
        <f>1-tbl_ChannelMix[[#This Row],[BoutiqueRetailShare_2026_Effective]]</f>
        <v>0.15700000000000003</v>
      </c>
      <c r="AJ107" s="24">
        <v>1</v>
      </c>
      <c r="AK107" s="25">
        <v>1</v>
      </c>
      <c r="AL107" s="27">
        <f>1-tbl_ChannelMix[[#This Row],[WholesaleRetailShare_2026]]</f>
        <v>0</v>
      </c>
      <c r="AS107" s="94"/>
    </row>
    <row r="108" spans="6:45" x14ac:dyDescent="0.25">
      <c r="F108" t="s">
        <v>242</v>
      </c>
      <c r="G108" t="s">
        <v>243</v>
      </c>
      <c r="H108" t="s">
        <v>231</v>
      </c>
      <c r="I108" s="35">
        <v>21014.37</v>
      </c>
      <c r="J108" s="35">
        <v>22020.959999999999</v>
      </c>
      <c r="K108" s="35">
        <v>23075.77</v>
      </c>
      <c r="L108" s="35">
        <v>5405.43</v>
      </c>
      <c r="M108" s="35">
        <v>657</v>
      </c>
      <c r="N108" s="36">
        <v>23800</v>
      </c>
      <c r="O108" s="36">
        <v>5500</v>
      </c>
      <c r="Q108" t="s">
        <v>12</v>
      </c>
      <c r="R108" t="s">
        <v>114</v>
      </c>
      <c r="S108" s="24">
        <v>0.104838</v>
      </c>
      <c r="T108" s="25">
        <v>0.1048387096774194</v>
      </c>
      <c r="Z108" t="s">
        <v>10</v>
      </c>
      <c r="AA108" t="s">
        <v>148</v>
      </c>
      <c r="AB108" s="24">
        <v>0.20272899999999999</v>
      </c>
      <c r="AC108" s="25">
        <v>0.21286549707602342</v>
      </c>
      <c r="AD10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0.26286549707602341</v>
      </c>
      <c r="AE108" s="27">
        <f>1-tbl_ChannelMix[[#This Row],[BoutiqueShare_2026_Effective]]</f>
        <v>0.73713450292397664</v>
      </c>
      <c r="AF108" s="24">
        <v>0.625</v>
      </c>
      <c r="AG108" s="25">
        <v>0.625</v>
      </c>
      <c r="AH10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0.67500000000000004</v>
      </c>
      <c r="AI108" s="27">
        <f>1-tbl_ChannelMix[[#This Row],[BoutiqueRetailShare_2026_Effective]]</f>
        <v>0.32499999999999996</v>
      </c>
      <c r="AJ108" s="24">
        <v>0.63814099999999996</v>
      </c>
      <c r="AK108" s="25">
        <v>0.63814180929095354</v>
      </c>
      <c r="AL108" s="27">
        <f>1-tbl_ChannelMix[[#This Row],[WholesaleRetailShare_2026]]</f>
        <v>0.36185819070904646</v>
      </c>
      <c r="AS108" s="94"/>
    </row>
    <row r="109" spans="6:45" x14ac:dyDescent="0.25">
      <c r="F109" t="s">
        <v>244</v>
      </c>
      <c r="G109" t="s">
        <v>245</v>
      </c>
      <c r="H109" t="s">
        <v>231</v>
      </c>
      <c r="I109" s="35">
        <v>29237.39</v>
      </c>
      <c r="J109" s="35">
        <v>30637.86</v>
      </c>
      <c r="K109" s="35">
        <v>32105.41</v>
      </c>
      <c r="L109" s="35">
        <v>7187.03</v>
      </c>
      <c r="M109" s="35">
        <v>730</v>
      </c>
      <c r="N109" s="36">
        <v>33100</v>
      </c>
      <c r="O109" s="36">
        <v>7300</v>
      </c>
      <c r="Q109" t="s">
        <v>12</v>
      </c>
      <c r="R109" t="s">
        <v>169</v>
      </c>
      <c r="S109" s="24">
        <v>0.14919299999999999</v>
      </c>
      <c r="T109" s="25">
        <v>0.14919354838709681</v>
      </c>
      <c r="Z109" t="s">
        <v>6</v>
      </c>
      <c r="AA109" t="s">
        <v>89</v>
      </c>
      <c r="AB109" s="24">
        <v>0</v>
      </c>
      <c r="AC109" s="25">
        <v>0</v>
      </c>
      <c r="AD10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109" s="27">
        <f>1-tbl_ChannelMix[[#This Row],[BoutiqueShare_2026_Effective]]</f>
        <v>1</v>
      </c>
      <c r="AF109" s="24">
        <v>0.84299999999999997</v>
      </c>
      <c r="AG109" s="25">
        <v>0.84299999999999997</v>
      </c>
      <c r="AH10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109" s="27">
        <f>1-tbl_ChannelMix[[#This Row],[BoutiqueRetailShare_2026_Effective]]</f>
        <v>0.15700000000000003</v>
      </c>
      <c r="AJ109" s="24">
        <v>1</v>
      </c>
      <c r="AK109" s="25">
        <v>1</v>
      </c>
      <c r="AL109" s="27">
        <f>1-tbl_ChannelMix[[#This Row],[WholesaleRetailShare_2026]]</f>
        <v>0</v>
      </c>
      <c r="AS109" s="94"/>
    </row>
    <row r="110" spans="6:45" x14ac:dyDescent="0.25">
      <c r="F110" t="s">
        <v>246</v>
      </c>
      <c r="G110" t="s">
        <v>247</v>
      </c>
      <c r="H110" t="s">
        <v>231</v>
      </c>
      <c r="I110" s="35">
        <v>29237.39</v>
      </c>
      <c r="J110" s="35">
        <v>30637.86</v>
      </c>
      <c r="K110" s="35">
        <v>32105.41</v>
      </c>
      <c r="L110" s="35">
        <v>7424.18</v>
      </c>
      <c r="M110" s="35">
        <v>686</v>
      </c>
      <c r="N110" s="36">
        <v>33100</v>
      </c>
      <c r="O110" s="36">
        <v>7600</v>
      </c>
      <c r="Q110" t="s">
        <v>12</v>
      </c>
      <c r="R110" t="s">
        <v>131</v>
      </c>
      <c r="S110" s="24">
        <v>3.6290000000000003E-2</v>
      </c>
      <c r="T110" s="25">
        <v>3.6290322580645157E-2</v>
      </c>
      <c r="Z110" t="s">
        <v>6</v>
      </c>
      <c r="AA110" t="s">
        <v>208</v>
      </c>
      <c r="AB110" s="24">
        <v>0</v>
      </c>
      <c r="AC110" s="25">
        <v>0</v>
      </c>
      <c r="AD11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110" s="27">
        <f>1-tbl_ChannelMix[[#This Row],[BoutiqueShare_2026_Effective]]</f>
        <v>1</v>
      </c>
      <c r="AF110" s="24">
        <v>0.84299999999999997</v>
      </c>
      <c r="AG110" s="25">
        <v>0.84299999999999997</v>
      </c>
      <c r="AH11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110" s="27">
        <f>1-tbl_ChannelMix[[#This Row],[BoutiqueRetailShare_2026_Effective]]</f>
        <v>0.15700000000000003</v>
      </c>
      <c r="AJ110" s="24">
        <v>1</v>
      </c>
      <c r="AK110" s="25">
        <v>1</v>
      </c>
      <c r="AL110" s="27">
        <f>1-tbl_ChannelMix[[#This Row],[WholesaleRetailShare_2026]]</f>
        <v>0</v>
      </c>
      <c r="AS110" s="94"/>
    </row>
    <row r="111" spans="6:45" x14ac:dyDescent="0.25">
      <c r="F111" t="s">
        <v>248</v>
      </c>
      <c r="G111" t="s">
        <v>249</v>
      </c>
      <c r="H111" t="s">
        <v>231</v>
      </c>
      <c r="I111" s="35">
        <v>29237.39</v>
      </c>
      <c r="J111" s="35">
        <v>30637.86</v>
      </c>
      <c r="K111" s="35">
        <v>32105.41</v>
      </c>
      <c r="L111" s="35">
        <v>7619.83</v>
      </c>
      <c r="M111" s="35">
        <v>695</v>
      </c>
      <c r="N111" s="36">
        <v>33100</v>
      </c>
      <c r="O111" s="36">
        <v>7800</v>
      </c>
      <c r="Q111" t="s">
        <v>12</v>
      </c>
      <c r="R111" t="s">
        <v>70</v>
      </c>
      <c r="S111" s="24">
        <v>7.2580000000000006E-2</v>
      </c>
      <c r="T111" s="25">
        <v>7.2580645161290328E-2</v>
      </c>
      <c r="Z111" t="s">
        <v>13</v>
      </c>
      <c r="AA111" t="s">
        <v>114</v>
      </c>
      <c r="AB111" s="24">
        <v>0.12871199999999999</v>
      </c>
      <c r="AC111" s="25">
        <v>0.13514851485148513</v>
      </c>
      <c r="AD11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0.13514851485148513</v>
      </c>
      <c r="AE111" s="27">
        <f>1-tbl_ChannelMix[[#This Row],[BoutiqueShare_2026_Effective]]</f>
        <v>0.86485148514851484</v>
      </c>
      <c r="AF111" s="24">
        <v>0.74358900000000006</v>
      </c>
      <c r="AG111" s="25">
        <v>0.74358974358974361</v>
      </c>
      <c r="AH11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0.74358974358974361</v>
      </c>
      <c r="AI111" s="27">
        <f>1-tbl_ChannelMix[[#This Row],[BoutiqueRetailShare_2026_Effective]]</f>
        <v>0.25641025641025639</v>
      </c>
      <c r="AJ111" s="24">
        <v>0.73106000000000004</v>
      </c>
      <c r="AK111" s="25">
        <v>0.73106060606060608</v>
      </c>
      <c r="AL111" s="27">
        <f>1-tbl_ChannelMix[[#This Row],[WholesaleRetailShare_2026]]</f>
        <v>0.26893939393939392</v>
      </c>
      <c r="AS111" s="94"/>
    </row>
    <row r="112" spans="6:45" x14ac:dyDescent="0.25">
      <c r="F112" t="s">
        <v>250</v>
      </c>
      <c r="G112" t="s">
        <v>251</v>
      </c>
      <c r="H112" t="s">
        <v>231</v>
      </c>
      <c r="I112" s="35">
        <v>21014.37</v>
      </c>
      <c r="J112" s="35">
        <v>22020.959999999999</v>
      </c>
      <c r="K112" s="35">
        <v>23075.77</v>
      </c>
      <c r="L112" s="35">
        <v>5489.32</v>
      </c>
      <c r="M112" s="35">
        <v>753</v>
      </c>
      <c r="N112" s="36">
        <v>23800</v>
      </c>
      <c r="O112" s="36">
        <v>5600</v>
      </c>
      <c r="Q112" t="s">
        <v>12</v>
      </c>
      <c r="R112" t="s">
        <v>208</v>
      </c>
      <c r="S112" s="24">
        <v>9.6773999999999999E-2</v>
      </c>
      <c r="T112" s="25">
        <v>9.6774193548387094E-2</v>
      </c>
      <c r="Z112" t="s">
        <v>6</v>
      </c>
      <c r="AA112" t="s">
        <v>70</v>
      </c>
      <c r="AB112" s="24">
        <v>0</v>
      </c>
      <c r="AC112" s="25">
        <v>0</v>
      </c>
      <c r="AD11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112" s="27">
        <f>1-tbl_ChannelMix[[#This Row],[BoutiqueShare_2026_Effective]]</f>
        <v>1</v>
      </c>
      <c r="AF112" s="24">
        <v>0.84299999999999997</v>
      </c>
      <c r="AG112" s="25">
        <v>0.84299999999999997</v>
      </c>
      <c r="AH11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112" s="27">
        <f>1-tbl_ChannelMix[[#This Row],[BoutiqueRetailShare_2026_Effective]]</f>
        <v>0.15700000000000003</v>
      </c>
      <c r="AJ112" s="24">
        <v>1</v>
      </c>
      <c r="AK112" s="25">
        <v>1</v>
      </c>
      <c r="AL112" s="27">
        <f>1-tbl_ChannelMix[[#This Row],[WholesaleRetailShare_2026]]</f>
        <v>0</v>
      </c>
      <c r="AS112" s="94"/>
    </row>
    <row r="113" spans="6:45" x14ac:dyDescent="0.25">
      <c r="F113" t="s">
        <v>252</v>
      </c>
      <c r="G113" t="s">
        <v>253</v>
      </c>
      <c r="H113" t="s">
        <v>231</v>
      </c>
      <c r="I113" s="35">
        <v>29237.39</v>
      </c>
      <c r="J113" s="35">
        <v>30637.86</v>
      </c>
      <c r="K113" s="35">
        <v>32105.41</v>
      </c>
      <c r="L113" s="35">
        <v>7614.94</v>
      </c>
      <c r="M113" s="35">
        <v>715</v>
      </c>
      <c r="N113" s="36">
        <v>33100</v>
      </c>
      <c r="O113" s="36">
        <v>7800</v>
      </c>
      <c r="Q113" t="s">
        <v>13</v>
      </c>
      <c r="R113" t="s">
        <v>131</v>
      </c>
      <c r="S113" s="24">
        <v>9.0945999999999999E-2</v>
      </c>
      <c r="T113" s="25">
        <v>9.0946166394779773E-2</v>
      </c>
      <c r="Z113" t="s">
        <v>13</v>
      </c>
      <c r="AA113" t="s">
        <v>89</v>
      </c>
      <c r="AB113" s="24">
        <v>0.12891900000000001</v>
      </c>
      <c r="AC113" s="25">
        <v>0.13536585365853659</v>
      </c>
      <c r="AD11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0.13536585365853659</v>
      </c>
      <c r="AE113" s="27">
        <f>1-tbl_ChannelMix[[#This Row],[BoutiqueShare_2026_Effective]]</f>
        <v>0.86463414634146341</v>
      </c>
      <c r="AF113" s="24">
        <v>0.77027000000000001</v>
      </c>
      <c r="AG113" s="25">
        <v>0.77027027027027029</v>
      </c>
      <c r="AH11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0.77027027027027029</v>
      </c>
      <c r="AI113" s="27">
        <f>1-tbl_ChannelMix[[#This Row],[BoutiqueRetailShare_2026_Effective]]</f>
        <v>0.22972972972972971</v>
      </c>
      <c r="AJ113" s="24">
        <v>0.81799999999999995</v>
      </c>
      <c r="AK113" s="25">
        <v>0.81799999999999995</v>
      </c>
      <c r="AL113" s="27">
        <f>1-tbl_ChannelMix[[#This Row],[WholesaleRetailShare_2026]]</f>
        <v>0.18200000000000005</v>
      </c>
      <c r="AS113" s="94"/>
    </row>
    <row r="114" spans="6:45" x14ac:dyDescent="0.25">
      <c r="Q114" t="s">
        <v>13</v>
      </c>
      <c r="R114" t="s">
        <v>45</v>
      </c>
      <c r="S114" s="24">
        <v>8.9518E-2</v>
      </c>
      <c r="T114" s="25">
        <v>8.9518760195758565E-2</v>
      </c>
      <c r="Z114" t="s">
        <v>6</v>
      </c>
      <c r="AA114" t="s">
        <v>169</v>
      </c>
      <c r="AB114" s="24">
        <v>0</v>
      </c>
      <c r="AC114" s="25">
        <v>0</v>
      </c>
      <c r="AD11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114" s="27">
        <f>1-tbl_ChannelMix[[#This Row],[BoutiqueShare_2026_Effective]]</f>
        <v>1</v>
      </c>
      <c r="AF114" s="24">
        <v>0.84299999999999997</v>
      </c>
      <c r="AG114" s="25">
        <v>0.84299999999999997</v>
      </c>
      <c r="AH11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114" s="27">
        <f>1-tbl_ChannelMix[[#This Row],[BoutiqueRetailShare_2026_Effective]]</f>
        <v>0.15700000000000003</v>
      </c>
      <c r="AJ114" s="24">
        <v>1</v>
      </c>
      <c r="AK114" s="25">
        <v>1</v>
      </c>
      <c r="AL114" s="27">
        <f>1-tbl_ChannelMix[[#This Row],[WholesaleRetailShare_2026]]</f>
        <v>0</v>
      </c>
      <c r="AS114" s="94"/>
    </row>
    <row r="115" spans="6:45" x14ac:dyDescent="0.25">
      <c r="Q115" t="s">
        <v>13</v>
      </c>
      <c r="R115" t="s">
        <v>70</v>
      </c>
      <c r="S115" s="24">
        <v>9.9101999999999996E-2</v>
      </c>
      <c r="T115" s="25">
        <v>9.9102773246329531E-2</v>
      </c>
      <c r="Z115" t="s">
        <v>13</v>
      </c>
      <c r="AA115" t="s">
        <v>208</v>
      </c>
      <c r="AB115" s="24">
        <v>0.130357</v>
      </c>
      <c r="AC115" s="25">
        <v>0.13687500000000005</v>
      </c>
      <c r="AD11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0.13687500000000005</v>
      </c>
      <c r="AE115" s="27">
        <f>1-tbl_ChannelMix[[#This Row],[BoutiqueShare_2026_Effective]]</f>
        <v>0.86312499999999992</v>
      </c>
      <c r="AF115" s="24">
        <v>0.71232799999999996</v>
      </c>
      <c r="AG115" s="25">
        <v>0.71232876712328763</v>
      </c>
      <c r="AH11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0.71232876712328763</v>
      </c>
      <c r="AI115" s="27">
        <f>1-tbl_ChannelMix[[#This Row],[BoutiqueRetailShare_2026_Effective]]</f>
        <v>0.28767123287671237</v>
      </c>
      <c r="AJ115" s="24">
        <v>0.73100600000000004</v>
      </c>
      <c r="AK115" s="25">
        <v>0.731006160164271</v>
      </c>
      <c r="AL115" s="27">
        <f>1-tbl_ChannelMix[[#This Row],[WholesaleRetailShare_2026]]</f>
        <v>0.268993839835729</v>
      </c>
      <c r="AS115" s="94"/>
    </row>
    <row r="116" spans="6:45" x14ac:dyDescent="0.25">
      <c r="Q116" t="s">
        <v>13</v>
      </c>
      <c r="R116" t="s">
        <v>169</v>
      </c>
      <c r="S116" s="24">
        <v>8.3196999999999993E-2</v>
      </c>
      <c r="T116" s="25">
        <v>8.3197389885807507E-2</v>
      </c>
      <c r="Z116" t="s">
        <v>13</v>
      </c>
      <c r="AA116" t="s">
        <v>70</v>
      </c>
      <c r="AB116" s="24">
        <v>4.9382000000000002E-2</v>
      </c>
      <c r="AC116" s="25">
        <v>5.185185185185185E-2</v>
      </c>
      <c r="AD11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5.185185185185185E-2</v>
      </c>
      <c r="AE116" s="27">
        <f>1-tbl_ChannelMix[[#This Row],[BoutiqueShare_2026_Effective]]</f>
        <v>0.94814814814814818</v>
      </c>
      <c r="AF116" s="24">
        <v>0.58333299999999999</v>
      </c>
      <c r="AG116" s="25">
        <v>0.58333333333333337</v>
      </c>
      <c r="AH11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0.58333333333333337</v>
      </c>
      <c r="AI116" s="27">
        <f>1-tbl_ChannelMix[[#This Row],[BoutiqueRetailShare_2026_Effective]]</f>
        <v>0.41666666666666663</v>
      </c>
      <c r="AJ116" s="24">
        <v>0.73376600000000003</v>
      </c>
      <c r="AK116" s="25">
        <v>0.73376623376623373</v>
      </c>
      <c r="AL116" s="27">
        <f>1-tbl_ChannelMix[[#This Row],[WholesaleRetailShare_2026]]</f>
        <v>0.26623376623376627</v>
      </c>
      <c r="AS116" s="94"/>
    </row>
    <row r="117" spans="6:45" x14ac:dyDescent="0.25">
      <c r="Q117" t="s">
        <v>13</v>
      </c>
      <c r="R117" t="s">
        <v>208</v>
      </c>
      <c r="S117" s="24">
        <v>0.114192</v>
      </c>
      <c r="T117" s="25">
        <v>0.1141924959216966</v>
      </c>
      <c r="Z117" t="s">
        <v>6</v>
      </c>
      <c r="AA117" t="s">
        <v>131</v>
      </c>
      <c r="AB117" s="24">
        <v>0</v>
      </c>
      <c r="AC117" s="25">
        <v>0</v>
      </c>
      <c r="AD11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117" s="27">
        <f>1-tbl_ChannelMix[[#This Row],[BoutiqueShare_2026_Effective]]</f>
        <v>1</v>
      </c>
      <c r="AF117" s="24">
        <v>0.84299999999999997</v>
      </c>
      <c r="AG117" s="25">
        <v>0.84299999999999997</v>
      </c>
      <c r="AH11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117" s="27">
        <f>1-tbl_ChannelMix[[#This Row],[BoutiqueRetailShare_2026_Effective]]</f>
        <v>0.15700000000000003</v>
      </c>
      <c r="AJ117" s="24">
        <v>1</v>
      </c>
      <c r="AK117" s="25">
        <v>1</v>
      </c>
      <c r="AL117" s="27">
        <f>1-tbl_ChannelMix[[#This Row],[WholesaleRetailShare_2026]]</f>
        <v>0</v>
      </c>
      <c r="AS117" s="94"/>
    </row>
    <row r="118" spans="6:45" x14ac:dyDescent="0.25">
      <c r="Q118" t="s">
        <v>13</v>
      </c>
      <c r="R118" t="s">
        <v>231</v>
      </c>
      <c r="S118" s="24">
        <v>0.11194900000000001</v>
      </c>
      <c r="T118" s="25">
        <v>0.11194942903752041</v>
      </c>
      <c r="Z118" t="s">
        <v>13</v>
      </c>
      <c r="AA118" t="s">
        <v>169</v>
      </c>
      <c r="AB118" s="24">
        <v>0.125</v>
      </c>
      <c r="AC118" s="25">
        <v>0.13125000000000001</v>
      </c>
      <c r="AD11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0.13125000000000001</v>
      </c>
      <c r="AE118" s="27">
        <f>1-tbl_ChannelMix[[#This Row],[BoutiqueShare_2026_Effective]]</f>
        <v>0.86875000000000002</v>
      </c>
      <c r="AF118" s="24">
        <v>0.68627400000000005</v>
      </c>
      <c r="AG118" s="25">
        <v>0.68627450980392157</v>
      </c>
      <c r="AH11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0.68627450980392157</v>
      </c>
      <c r="AI118" s="27">
        <f>1-tbl_ChannelMix[[#This Row],[BoutiqueRetailShare_2026_Effective]]</f>
        <v>0.31372549019607843</v>
      </c>
      <c r="AJ118" s="24">
        <v>0.798319</v>
      </c>
      <c r="AK118" s="25">
        <v>0.79831932773109249</v>
      </c>
      <c r="AL118" s="27">
        <f>1-tbl_ChannelMix[[#This Row],[WholesaleRetailShare_2026]]</f>
        <v>0.20168067226890751</v>
      </c>
      <c r="AS118" s="94"/>
    </row>
    <row r="119" spans="6:45" x14ac:dyDescent="0.25">
      <c r="Q119" t="s">
        <v>13</v>
      </c>
      <c r="R119" t="s">
        <v>148</v>
      </c>
      <c r="S119" s="24">
        <v>9.6450999999999995E-2</v>
      </c>
      <c r="T119" s="25">
        <v>9.6451876019575861E-2</v>
      </c>
      <c r="Z119" t="s">
        <v>13</v>
      </c>
      <c r="AA119" t="s">
        <v>131</v>
      </c>
      <c r="AB119" s="24">
        <v>0.14573900000000001</v>
      </c>
      <c r="AC119" s="25">
        <v>0.15302690582959635</v>
      </c>
      <c r="AD11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0.15302690582959635</v>
      </c>
      <c r="AE119" s="27">
        <f>1-tbl_ChannelMix[[#This Row],[BoutiqueShare_2026_Effective]]</f>
        <v>0.84697309417040367</v>
      </c>
      <c r="AF119" s="24">
        <v>0.584615</v>
      </c>
      <c r="AG119" s="25">
        <v>0.58461538461538465</v>
      </c>
      <c r="AH11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0.58461538461538465</v>
      </c>
      <c r="AI119" s="27">
        <f>1-tbl_ChannelMix[[#This Row],[BoutiqueRetailShare_2026_Effective]]</f>
        <v>0.41538461538461535</v>
      </c>
      <c r="AJ119" s="24">
        <v>0.71391000000000004</v>
      </c>
      <c r="AK119" s="25">
        <v>0.71391076115485563</v>
      </c>
      <c r="AL119" s="27">
        <f>1-tbl_ChannelMix[[#This Row],[WholesaleRetailShare_2026]]</f>
        <v>0.28608923884514437</v>
      </c>
      <c r="AS119" s="94"/>
    </row>
    <row r="120" spans="6:45" x14ac:dyDescent="0.25">
      <c r="Q120" t="s">
        <v>13</v>
      </c>
      <c r="R120" t="s">
        <v>114</v>
      </c>
      <c r="S120" s="24">
        <v>6.1786000000000001E-2</v>
      </c>
      <c r="T120" s="25">
        <v>6.1786296900489403E-2</v>
      </c>
      <c r="Z120" t="s">
        <v>6</v>
      </c>
      <c r="AA120" t="s">
        <v>45</v>
      </c>
      <c r="AB120" s="24">
        <v>0</v>
      </c>
      <c r="AC120" s="25">
        <v>0</v>
      </c>
      <c r="AD12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120" s="27">
        <f>1-tbl_ChannelMix[[#This Row],[BoutiqueShare_2026_Effective]]</f>
        <v>1</v>
      </c>
      <c r="AF120" s="24">
        <v>0.84299999999999997</v>
      </c>
      <c r="AG120" s="25">
        <v>0.84299999999999997</v>
      </c>
      <c r="AH12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120" s="27">
        <f>1-tbl_ChannelMix[[#This Row],[BoutiqueRetailShare_2026_Effective]]</f>
        <v>0.15700000000000003</v>
      </c>
      <c r="AJ120" s="24">
        <v>1</v>
      </c>
      <c r="AK120" s="25">
        <v>1</v>
      </c>
      <c r="AL120" s="27">
        <f>1-tbl_ChannelMix[[#This Row],[WholesaleRetailShare_2026]]</f>
        <v>0</v>
      </c>
      <c r="AS120" s="94"/>
    </row>
    <row r="121" spans="6:45" x14ac:dyDescent="0.25">
      <c r="Q121" t="s">
        <v>13</v>
      </c>
      <c r="R121" t="s">
        <v>185</v>
      </c>
      <c r="S121" s="24">
        <v>0.13580700000000001</v>
      </c>
      <c r="T121" s="25">
        <v>0.13580750407830339</v>
      </c>
      <c r="Z121" t="s">
        <v>13</v>
      </c>
      <c r="AA121" t="s">
        <v>45</v>
      </c>
      <c r="AB121" s="24">
        <v>0.120728</v>
      </c>
      <c r="AC121" s="25">
        <v>0.1267653758542141</v>
      </c>
      <c r="AD12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0.1267653758542141</v>
      </c>
      <c r="AE121" s="27">
        <f>1-tbl_ChannelMix[[#This Row],[BoutiqueShare_2026_Effective]]</f>
        <v>0.8732346241457859</v>
      </c>
      <c r="AF121" s="24">
        <v>0.81132000000000004</v>
      </c>
      <c r="AG121" s="25">
        <v>0.81132075471698117</v>
      </c>
      <c r="AH12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0.81132075471698117</v>
      </c>
      <c r="AI121" s="27">
        <f>1-tbl_ChannelMix[[#This Row],[BoutiqueRetailShare_2026_Effective]]</f>
        <v>0.18867924528301883</v>
      </c>
      <c r="AJ121" s="24">
        <v>0.85233099999999995</v>
      </c>
      <c r="AK121" s="25">
        <v>0.85233160621761661</v>
      </c>
      <c r="AL121" s="27">
        <f>1-tbl_ChannelMix[[#This Row],[WholesaleRetailShare_2026]]</f>
        <v>0.14766839378238339</v>
      </c>
      <c r="AS121" s="94"/>
    </row>
    <row r="122" spans="6:45" x14ac:dyDescent="0.25">
      <c r="Q122" t="s">
        <v>13</v>
      </c>
      <c r="R122" t="s">
        <v>89</v>
      </c>
      <c r="S122" s="24">
        <v>0.117047</v>
      </c>
      <c r="T122" s="25">
        <v>0.117047308319739</v>
      </c>
      <c r="Z122" t="s">
        <v>13</v>
      </c>
      <c r="AA122" t="s">
        <v>185</v>
      </c>
      <c r="AB122" s="24">
        <v>0.118618</v>
      </c>
      <c r="AC122" s="25">
        <v>0.12454954954954953</v>
      </c>
      <c r="AD12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0.12454954954954953</v>
      </c>
      <c r="AE122" s="27">
        <f>1-tbl_ChannelMix[[#This Row],[BoutiqueShare_2026_Effective]]</f>
        <v>0.87545045045045045</v>
      </c>
      <c r="AF122" s="24">
        <v>0.77215100000000003</v>
      </c>
      <c r="AG122" s="25">
        <v>0.77215189873417722</v>
      </c>
      <c r="AH12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0.77215189873417722</v>
      </c>
      <c r="AI122" s="27">
        <f>1-tbl_ChannelMix[[#This Row],[BoutiqueRetailShare_2026_Effective]]</f>
        <v>0.22784810126582278</v>
      </c>
      <c r="AJ122" s="24">
        <v>0.68994800000000001</v>
      </c>
      <c r="AK122" s="25">
        <v>0.68994889267461668</v>
      </c>
      <c r="AL122" s="27">
        <f>1-tbl_ChannelMix[[#This Row],[WholesaleRetailShare_2026]]</f>
        <v>0.31005110732538332</v>
      </c>
      <c r="AS122" s="94"/>
    </row>
    <row r="123" spans="6:45" x14ac:dyDescent="0.25">
      <c r="Q123" t="s">
        <v>14</v>
      </c>
      <c r="R123" t="s">
        <v>185</v>
      </c>
      <c r="S123" s="24">
        <v>0.121194</v>
      </c>
      <c r="T123" s="25">
        <v>0.1211943793911007</v>
      </c>
      <c r="Z123" t="s">
        <v>6</v>
      </c>
      <c r="AA123" t="s">
        <v>185</v>
      </c>
      <c r="AB123" s="24">
        <v>0</v>
      </c>
      <c r="AC123" s="25">
        <v>0</v>
      </c>
      <c r="AD12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123" s="27">
        <f>1-tbl_ChannelMix[[#This Row],[BoutiqueShare_2026_Effective]]</f>
        <v>1</v>
      </c>
      <c r="AF123" s="24">
        <v>0.84299999999999997</v>
      </c>
      <c r="AG123" s="25">
        <v>0.84299999999999997</v>
      </c>
      <c r="AH12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123" s="27">
        <f>1-tbl_ChannelMix[[#This Row],[BoutiqueRetailShare_2026_Effective]]</f>
        <v>0.15700000000000003</v>
      </c>
      <c r="AJ123" s="24">
        <v>1</v>
      </c>
      <c r="AK123" s="25">
        <v>1</v>
      </c>
      <c r="AL123" s="27">
        <f>1-tbl_ChannelMix[[#This Row],[WholesaleRetailShare_2026]]</f>
        <v>0</v>
      </c>
      <c r="AS123" s="94"/>
    </row>
    <row r="124" spans="6:45" x14ac:dyDescent="0.25">
      <c r="Q124" t="s">
        <v>14</v>
      </c>
      <c r="R124" t="s">
        <v>131</v>
      </c>
      <c r="S124" s="24">
        <v>9.3870999999999996E-2</v>
      </c>
      <c r="T124" s="25">
        <v>9.3871975019515996E-2</v>
      </c>
      <c r="Z124" t="s">
        <v>13</v>
      </c>
      <c r="AA124" t="s">
        <v>148</v>
      </c>
      <c r="AB124" s="24">
        <v>0.15221899999999999</v>
      </c>
      <c r="AC124" s="25">
        <v>0.15983086680761099</v>
      </c>
      <c r="AD12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0.15983086680761099</v>
      </c>
      <c r="AE124" s="27">
        <f>1-tbl_ChannelMix[[#This Row],[BoutiqueShare_2026_Effective]]</f>
        <v>0.84016913319238906</v>
      </c>
      <c r="AF124" s="24">
        <v>0.75</v>
      </c>
      <c r="AG124" s="25">
        <v>0.75</v>
      </c>
      <c r="AH12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0.75</v>
      </c>
      <c r="AI124" s="27">
        <f>1-tbl_ChannelMix[[#This Row],[BoutiqueRetailShare_2026_Effective]]</f>
        <v>0.25</v>
      </c>
      <c r="AJ124" s="24">
        <v>0.85286700000000004</v>
      </c>
      <c r="AK124" s="25">
        <v>0.8528678304239401</v>
      </c>
      <c r="AL124" s="27">
        <f>1-tbl_ChannelMix[[#This Row],[WholesaleRetailShare_2026]]</f>
        <v>0.1471321695760599</v>
      </c>
      <c r="AS124" s="94"/>
    </row>
    <row r="125" spans="6:45" x14ac:dyDescent="0.25">
      <c r="Q125" t="s">
        <v>14</v>
      </c>
      <c r="R125" t="s">
        <v>231</v>
      </c>
      <c r="S125" s="24">
        <v>0.120999</v>
      </c>
      <c r="T125" s="25">
        <v>0.12099921935987509</v>
      </c>
      <c r="Z125" t="s">
        <v>6</v>
      </c>
      <c r="AA125" t="s">
        <v>148</v>
      </c>
      <c r="AB125" s="24">
        <v>0</v>
      </c>
      <c r="AC125" s="25">
        <v>0</v>
      </c>
      <c r="AD12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125" s="27">
        <f>1-tbl_ChannelMix[[#This Row],[BoutiqueShare_2026_Effective]]</f>
        <v>1</v>
      </c>
      <c r="AF125" s="24">
        <v>0.84299999999999997</v>
      </c>
      <c r="AG125" s="25">
        <v>0.84299999999999997</v>
      </c>
      <c r="AH12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125" s="27">
        <f>1-tbl_ChannelMix[[#This Row],[BoutiqueRetailShare_2026_Effective]]</f>
        <v>0.15700000000000003</v>
      </c>
      <c r="AJ125" s="24">
        <v>1</v>
      </c>
      <c r="AK125" s="25">
        <v>1</v>
      </c>
      <c r="AL125" s="27">
        <f>1-tbl_ChannelMix[[#This Row],[WholesaleRetailShare_2026]]</f>
        <v>0</v>
      </c>
      <c r="AS125" s="94"/>
    </row>
    <row r="126" spans="6:45" x14ac:dyDescent="0.25">
      <c r="Q126" t="s">
        <v>14</v>
      </c>
      <c r="R126" t="s">
        <v>148</v>
      </c>
      <c r="S126" s="24">
        <v>0.108899</v>
      </c>
      <c r="T126" s="25">
        <v>0.1088992974238876</v>
      </c>
      <c r="Z126" t="s">
        <v>14</v>
      </c>
      <c r="AA126" t="s">
        <v>114</v>
      </c>
      <c r="AB126" s="24">
        <v>0.21167800000000001</v>
      </c>
      <c r="AC126" s="25">
        <v>0.22226277372262773</v>
      </c>
      <c r="AD12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0.22226277372262773</v>
      </c>
      <c r="AE126" s="27">
        <f>1-tbl_ChannelMix[[#This Row],[BoutiqueShare_2026_Effective]]</f>
        <v>0.7777372262773723</v>
      </c>
      <c r="AF126" s="24">
        <v>1</v>
      </c>
      <c r="AG126" s="25">
        <v>1</v>
      </c>
      <c r="AH12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26" s="27">
        <f>1-tbl_ChannelMix[[#This Row],[BoutiqueRetailShare_2026_Effective]]</f>
        <v>0</v>
      </c>
      <c r="AJ126" s="24">
        <v>0.76851800000000003</v>
      </c>
      <c r="AK126" s="25">
        <v>0.76851851851851849</v>
      </c>
      <c r="AL126" s="27">
        <f>1-tbl_ChannelMix[[#This Row],[WholesaleRetailShare_2026]]</f>
        <v>0.23148148148148151</v>
      </c>
      <c r="AS126" s="94"/>
    </row>
    <row r="127" spans="6:45" x14ac:dyDescent="0.25">
      <c r="Q127" t="s">
        <v>14</v>
      </c>
      <c r="R127" t="s">
        <v>169</v>
      </c>
      <c r="S127" s="24">
        <v>7.5330999999999995E-2</v>
      </c>
      <c r="T127" s="25">
        <v>7.5331772053083529E-2</v>
      </c>
      <c r="Z127" t="s">
        <v>11</v>
      </c>
      <c r="AA127" t="s">
        <v>114</v>
      </c>
      <c r="AB127" s="24">
        <v>0</v>
      </c>
      <c r="AC127" s="25">
        <v>0</v>
      </c>
      <c r="AD12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v>
      </c>
      <c r="AE127" s="27">
        <f>1-tbl_ChannelMix[[#This Row],[BoutiqueShare_2026_Effective]]</f>
        <v>0.75</v>
      </c>
      <c r="AF127" s="24">
        <v>0.84299999999999997</v>
      </c>
      <c r="AG127" s="25">
        <v>0.84299999999999997</v>
      </c>
      <c r="AH12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27" s="27">
        <f>1-tbl_ChannelMix[[#This Row],[BoutiqueRetailShare_2026_Effective]]</f>
        <v>0</v>
      </c>
      <c r="AJ127" s="24">
        <v>1</v>
      </c>
      <c r="AK127" s="25">
        <v>1</v>
      </c>
      <c r="AL127" s="27">
        <f>1-tbl_ChannelMix[[#This Row],[WholesaleRetailShare_2026]]</f>
        <v>0</v>
      </c>
      <c r="AS127" s="94"/>
    </row>
    <row r="128" spans="6:45" x14ac:dyDescent="0.25">
      <c r="Q128" t="s">
        <v>14</v>
      </c>
      <c r="R128" t="s">
        <v>114</v>
      </c>
      <c r="S128" s="24">
        <v>5.3473E-2</v>
      </c>
      <c r="T128" s="25">
        <v>5.3473848555815773E-2</v>
      </c>
      <c r="Z128" t="s">
        <v>14</v>
      </c>
      <c r="AA128" t="s">
        <v>89</v>
      </c>
      <c r="AB128" s="24">
        <v>0.197431</v>
      </c>
      <c r="AC128" s="25">
        <v>0.20730337078651684</v>
      </c>
      <c r="AD12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0.20730337078651684</v>
      </c>
      <c r="AE128" s="27">
        <f>1-tbl_ChannelMix[[#This Row],[BoutiqueShare_2026_Effective]]</f>
        <v>0.79269662921348316</v>
      </c>
      <c r="AF128" s="24">
        <v>1</v>
      </c>
      <c r="AG128" s="25">
        <v>1</v>
      </c>
      <c r="AH12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28" s="27">
        <f>1-tbl_ChannelMix[[#This Row],[BoutiqueRetailShare_2026_Effective]]</f>
        <v>0</v>
      </c>
      <c r="AJ128" s="24">
        <v>0.746</v>
      </c>
      <c r="AK128" s="25">
        <v>0.746</v>
      </c>
      <c r="AL128" s="27">
        <f>1-tbl_ChannelMix[[#This Row],[WholesaleRetailShare_2026]]</f>
        <v>0.254</v>
      </c>
      <c r="AS128" s="94"/>
    </row>
    <row r="129" spans="17:45" x14ac:dyDescent="0.25">
      <c r="Q129" t="s">
        <v>14</v>
      </c>
      <c r="R129" t="s">
        <v>70</v>
      </c>
      <c r="S129" s="24">
        <v>0.10519100000000001</v>
      </c>
      <c r="T129" s="25">
        <v>0.1051912568306011</v>
      </c>
      <c r="Z129" t="s">
        <v>12</v>
      </c>
      <c r="AA129" t="s">
        <v>114</v>
      </c>
      <c r="AB129" s="24">
        <v>0</v>
      </c>
      <c r="AC129" s="25">
        <v>0</v>
      </c>
      <c r="AD12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129" s="27">
        <f>1-tbl_ChannelMix[[#This Row],[BoutiqueShare_2026_Effective]]</f>
        <v>1</v>
      </c>
      <c r="AF129" s="24">
        <v>0.84299999999999997</v>
      </c>
      <c r="AG129" s="25">
        <v>0.84299999999999997</v>
      </c>
      <c r="AH12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129" s="27">
        <f>1-tbl_ChannelMix[[#This Row],[BoutiqueRetailShare_2026_Effective]]</f>
        <v>0.15700000000000003</v>
      </c>
      <c r="AJ129" s="24">
        <v>0</v>
      </c>
      <c r="AK129" s="25">
        <v>0</v>
      </c>
      <c r="AL129" s="27">
        <f>1-tbl_ChannelMix[[#This Row],[WholesaleRetailShare_2026]]</f>
        <v>1</v>
      </c>
      <c r="AS129" s="94"/>
    </row>
    <row r="130" spans="17:45" x14ac:dyDescent="0.25">
      <c r="Q130" t="s">
        <v>14</v>
      </c>
      <c r="R130" t="s">
        <v>89</v>
      </c>
      <c r="S130" s="24">
        <v>0.121584</v>
      </c>
      <c r="T130" s="25">
        <v>0.12158469945355189</v>
      </c>
      <c r="Z130" t="s">
        <v>14</v>
      </c>
      <c r="AA130" t="s">
        <v>208</v>
      </c>
      <c r="AB130" s="24">
        <v>0.251247</v>
      </c>
      <c r="AC130" s="25">
        <v>0.26381031613976708</v>
      </c>
      <c r="AD13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0.26381031613976708</v>
      </c>
      <c r="AE130" s="27">
        <f>1-tbl_ChannelMix[[#This Row],[BoutiqueShare_2026_Effective]]</f>
        <v>0.73618968386023287</v>
      </c>
      <c r="AF130" s="24">
        <v>1</v>
      </c>
      <c r="AG130" s="25">
        <v>1</v>
      </c>
      <c r="AH13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30" s="27">
        <f>1-tbl_ChannelMix[[#This Row],[BoutiqueRetailShare_2026_Effective]]</f>
        <v>0</v>
      </c>
      <c r="AJ130" s="24">
        <v>0.78222199999999997</v>
      </c>
      <c r="AK130" s="25">
        <v>0.78222222222222226</v>
      </c>
      <c r="AL130" s="27">
        <f>1-tbl_ChannelMix[[#This Row],[WholesaleRetailShare_2026]]</f>
        <v>0.21777777777777774</v>
      </c>
      <c r="AS130" s="94"/>
    </row>
    <row r="131" spans="17:45" x14ac:dyDescent="0.25">
      <c r="Q131" t="s">
        <v>14</v>
      </c>
      <c r="R131" t="s">
        <v>45</v>
      </c>
      <c r="S131" s="24">
        <v>8.2161999999999999E-2</v>
      </c>
      <c r="T131" s="25">
        <v>8.2162373145979697E-2</v>
      </c>
      <c r="Z131" t="s">
        <v>14</v>
      </c>
      <c r="AA131" t="s">
        <v>70</v>
      </c>
      <c r="AB131" s="24">
        <v>0.159554</v>
      </c>
      <c r="AC131" s="25">
        <v>0.16753246753246751</v>
      </c>
      <c r="AD13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0.16753246753246751</v>
      </c>
      <c r="AE131" s="27">
        <f>1-tbl_ChannelMix[[#This Row],[BoutiqueShare_2026_Effective]]</f>
        <v>0.83246753246753247</v>
      </c>
      <c r="AF131" s="24">
        <v>1</v>
      </c>
      <c r="AG131" s="25">
        <v>1</v>
      </c>
      <c r="AH13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31" s="27">
        <f>1-tbl_ChannelMix[[#This Row],[BoutiqueRetailShare_2026_Effective]]</f>
        <v>0</v>
      </c>
      <c r="AJ131" s="24">
        <v>0.79028600000000004</v>
      </c>
      <c r="AK131" s="25">
        <v>0.79028697571743933</v>
      </c>
      <c r="AL131" s="27">
        <f>1-tbl_ChannelMix[[#This Row],[WholesaleRetailShare_2026]]</f>
        <v>0.20971302428256067</v>
      </c>
      <c r="AS131" s="94"/>
    </row>
    <row r="132" spans="17:45" x14ac:dyDescent="0.25">
      <c r="Q132" t="s">
        <v>14</v>
      </c>
      <c r="R132" t="s">
        <v>208</v>
      </c>
      <c r="S132" s="24">
        <v>0.11729100000000001</v>
      </c>
      <c r="T132" s="25">
        <v>0.11729117876658859</v>
      </c>
      <c r="Z132" t="s">
        <v>14</v>
      </c>
      <c r="AA132" t="s">
        <v>169</v>
      </c>
      <c r="AB132" s="24">
        <v>0.253886</v>
      </c>
      <c r="AC132" s="25">
        <v>0.26658031088082906</v>
      </c>
      <c r="AD13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0.26658031088082906</v>
      </c>
      <c r="AE132" s="27">
        <f>1-tbl_ChannelMix[[#This Row],[BoutiqueShare_2026_Effective]]</f>
        <v>0.73341968911917088</v>
      </c>
      <c r="AF132" s="24">
        <v>1</v>
      </c>
      <c r="AG132" s="25">
        <v>1</v>
      </c>
      <c r="AH13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32" s="27">
        <f>1-tbl_ChannelMix[[#This Row],[BoutiqueRetailShare_2026_Effective]]</f>
        <v>0</v>
      </c>
      <c r="AJ132" s="24">
        <v>0.76041599999999998</v>
      </c>
      <c r="AK132" s="25">
        <v>0.76041666666666663</v>
      </c>
      <c r="AL132" s="27">
        <f>1-tbl_ChannelMix[[#This Row],[WholesaleRetailShare_2026]]</f>
        <v>0.23958333333333337</v>
      </c>
      <c r="AS132" s="94"/>
    </row>
    <row r="133" spans="17:45" x14ac:dyDescent="0.25">
      <c r="Q133" t="s">
        <v>15</v>
      </c>
      <c r="R133" t="s">
        <v>185</v>
      </c>
      <c r="S133" s="24">
        <v>0.134357</v>
      </c>
      <c r="T133" s="25">
        <v>0.1343570057581574</v>
      </c>
      <c r="Z133" t="s">
        <v>14</v>
      </c>
      <c r="AA133" t="s">
        <v>131</v>
      </c>
      <c r="AB133" s="24">
        <v>0.25779600000000003</v>
      </c>
      <c r="AC133" s="25">
        <v>0.2706860706860707</v>
      </c>
      <c r="AD13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0.2706860706860707</v>
      </c>
      <c r="AE133" s="27">
        <f>1-tbl_ChannelMix[[#This Row],[BoutiqueShare_2026_Effective]]</f>
        <v>0.72931392931392924</v>
      </c>
      <c r="AF133" s="24">
        <v>1</v>
      </c>
      <c r="AG133" s="25">
        <v>1</v>
      </c>
      <c r="AH13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33" s="27">
        <f>1-tbl_ChannelMix[[#This Row],[BoutiqueRetailShare_2026_Effective]]</f>
        <v>0</v>
      </c>
      <c r="AJ133" s="24">
        <v>0.77310900000000005</v>
      </c>
      <c r="AK133" s="25">
        <v>0.77310924369747902</v>
      </c>
      <c r="AL133" s="27">
        <f>1-tbl_ChannelMix[[#This Row],[WholesaleRetailShare_2026]]</f>
        <v>0.22689075630252098</v>
      </c>
      <c r="AS133" s="94"/>
    </row>
    <row r="134" spans="17:45" x14ac:dyDescent="0.25">
      <c r="Q134" t="s">
        <v>15</v>
      </c>
      <c r="R134" t="s">
        <v>148</v>
      </c>
      <c r="S134" s="24">
        <v>0.11132400000000001</v>
      </c>
      <c r="T134" s="25">
        <v>0.1113243761996161</v>
      </c>
      <c r="Z134" t="s">
        <v>14</v>
      </c>
      <c r="AA134" t="s">
        <v>45</v>
      </c>
      <c r="AB134" s="24">
        <v>0.21615200000000001</v>
      </c>
      <c r="AC134" s="25">
        <v>0.22695961995249406</v>
      </c>
      <c r="AD13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0.22695961995249406</v>
      </c>
      <c r="AE134" s="27">
        <f>1-tbl_ChannelMix[[#This Row],[BoutiqueShare_2026_Effective]]</f>
        <v>0.77304038004750597</v>
      </c>
      <c r="AF134" s="24">
        <v>1</v>
      </c>
      <c r="AG134" s="25">
        <v>1</v>
      </c>
      <c r="AH13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34" s="27">
        <f>1-tbl_ChannelMix[[#This Row],[BoutiqueRetailShare_2026_Effective]]</f>
        <v>0</v>
      </c>
      <c r="AJ134" s="24">
        <v>0.76363599999999998</v>
      </c>
      <c r="AK134" s="25">
        <v>0.76363636363636367</v>
      </c>
      <c r="AL134" s="27">
        <f>1-tbl_ChannelMix[[#This Row],[WholesaleRetailShare_2026]]</f>
        <v>0.23636363636363633</v>
      </c>
      <c r="AS134" s="94"/>
    </row>
    <row r="135" spans="17:45" x14ac:dyDescent="0.25">
      <c r="Q135" t="s">
        <v>15</v>
      </c>
      <c r="R135" t="s">
        <v>89</v>
      </c>
      <c r="S135" s="24">
        <v>8.8290999999999994E-2</v>
      </c>
      <c r="T135" s="25">
        <v>8.829174664107485E-2</v>
      </c>
      <c r="Z135" t="s">
        <v>15</v>
      </c>
      <c r="AA135" t="s">
        <v>114</v>
      </c>
      <c r="AB135" s="24">
        <v>0</v>
      </c>
      <c r="AC135" s="25">
        <v>0</v>
      </c>
      <c r="AD13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135" s="27">
        <f>1-tbl_ChannelMix[[#This Row],[BoutiqueShare_2026_Effective]]</f>
        <v>1</v>
      </c>
      <c r="AF135" s="24">
        <v>0.84299999999999997</v>
      </c>
      <c r="AG135" s="25">
        <v>0.84299999999999997</v>
      </c>
      <c r="AH13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135" s="27">
        <f>1-tbl_ChannelMix[[#This Row],[BoutiqueRetailShare_2026_Effective]]</f>
        <v>0.15700000000000003</v>
      </c>
      <c r="AJ135" s="24">
        <v>0.32142799999999999</v>
      </c>
      <c r="AK135" s="25">
        <v>0.32142857142857151</v>
      </c>
      <c r="AL135" s="27">
        <f>1-tbl_ChannelMix[[#This Row],[WholesaleRetailShare_2026]]</f>
        <v>0.67857142857142849</v>
      </c>
      <c r="AS135" s="94"/>
    </row>
    <row r="136" spans="17:45" x14ac:dyDescent="0.25">
      <c r="Q136" t="s">
        <v>15</v>
      </c>
      <c r="R136" t="s">
        <v>169</v>
      </c>
      <c r="S136" s="24">
        <v>7.4856000000000006E-2</v>
      </c>
      <c r="T136" s="25">
        <v>7.4856046065259113E-2</v>
      </c>
      <c r="Z136" t="s">
        <v>14</v>
      </c>
      <c r="AA136" t="s">
        <v>185</v>
      </c>
      <c r="AB136" s="24">
        <v>0.24154500000000001</v>
      </c>
      <c r="AC136" s="25">
        <v>0.25362318840579717</v>
      </c>
      <c r="AD13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0.25362318840579717</v>
      </c>
      <c r="AE136" s="27">
        <f>1-tbl_ChannelMix[[#This Row],[BoutiqueShare_2026_Effective]]</f>
        <v>0.74637681159420288</v>
      </c>
      <c r="AF136" s="24">
        <v>1</v>
      </c>
      <c r="AG136" s="25">
        <v>1</v>
      </c>
      <c r="AH13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36" s="27">
        <f>1-tbl_ChannelMix[[#This Row],[BoutiqueRetailShare_2026_Effective]]</f>
        <v>0</v>
      </c>
      <c r="AJ136" s="24">
        <v>0.808917</v>
      </c>
      <c r="AK136" s="25">
        <v>0.80891719745222934</v>
      </c>
      <c r="AL136" s="27">
        <f>1-tbl_ChannelMix[[#This Row],[WholesaleRetailShare_2026]]</f>
        <v>0.19108280254777066</v>
      </c>
      <c r="AS136" s="94"/>
    </row>
    <row r="137" spans="17:45" x14ac:dyDescent="0.25">
      <c r="Q137" t="s">
        <v>15</v>
      </c>
      <c r="R137" t="s">
        <v>70</v>
      </c>
      <c r="S137" s="24">
        <v>0.12859799999999999</v>
      </c>
      <c r="T137" s="25">
        <v>0.12859884836852209</v>
      </c>
      <c r="Z137" t="s">
        <v>14</v>
      </c>
      <c r="AA137" t="s">
        <v>148</v>
      </c>
      <c r="AB137" s="24">
        <v>0.20430100000000001</v>
      </c>
      <c r="AC137" s="25">
        <v>0.21451612903225806</v>
      </c>
      <c r="AD13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0.21451612903225806</v>
      </c>
      <c r="AE137" s="27">
        <f>1-tbl_ChannelMix[[#This Row],[BoutiqueShare_2026_Effective]]</f>
        <v>0.78548387096774197</v>
      </c>
      <c r="AF137" s="24">
        <v>1</v>
      </c>
      <c r="AG137" s="25">
        <v>1</v>
      </c>
      <c r="AH13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37" s="27">
        <f>1-tbl_ChannelMix[[#This Row],[BoutiqueRetailShare_2026_Effective]]</f>
        <v>0</v>
      </c>
      <c r="AJ137" s="24">
        <v>0.79954899999999995</v>
      </c>
      <c r="AK137" s="25">
        <v>0.7995495495495496</v>
      </c>
      <c r="AL137" s="27">
        <f>1-tbl_ChannelMix[[#This Row],[WholesaleRetailShare_2026]]</f>
        <v>0.2004504504504504</v>
      </c>
      <c r="AS137" s="94"/>
    </row>
    <row r="138" spans="17:45" x14ac:dyDescent="0.25">
      <c r="Q138" t="s">
        <v>15</v>
      </c>
      <c r="R138" t="s">
        <v>231</v>
      </c>
      <c r="S138" s="24">
        <v>0.109404</v>
      </c>
      <c r="T138" s="25">
        <v>0.109404990403071</v>
      </c>
      <c r="Z138" t="s">
        <v>16</v>
      </c>
      <c r="AA138" t="s">
        <v>114</v>
      </c>
      <c r="AB138" s="24">
        <v>0.13939299999999999</v>
      </c>
      <c r="AC138" s="25">
        <v>0.14636363636363639</v>
      </c>
      <c r="AD13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0.14636363636363639</v>
      </c>
      <c r="AE138" s="27">
        <f>1-tbl_ChannelMix[[#This Row],[BoutiqueShare_2026_Effective]]</f>
        <v>0.85363636363636364</v>
      </c>
      <c r="AF138" s="24">
        <v>1</v>
      </c>
      <c r="AG138" s="25">
        <v>1</v>
      </c>
      <c r="AH13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38" s="27">
        <f>1-tbl_ChannelMix[[#This Row],[BoutiqueRetailShare_2026_Effective]]</f>
        <v>0</v>
      </c>
      <c r="AJ138" s="24">
        <v>0.83098499999999997</v>
      </c>
      <c r="AK138" s="25">
        <v>0.83098591549295775</v>
      </c>
      <c r="AL138" s="27">
        <f>1-tbl_ChannelMix[[#This Row],[WholesaleRetailShare_2026]]</f>
        <v>0.16901408450704225</v>
      </c>
      <c r="AS138" s="94"/>
    </row>
    <row r="139" spans="17:45" x14ac:dyDescent="0.25">
      <c r="Q139" t="s">
        <v>15</v>
      </c>
      <c r="R139" t="s">
        <v>114</v>
      </c>
      <c r="S139" s="24">
        <v>5.3741999999999998E-2</v>
      </c>
      <c r="T139" s="25">
        <v>5.3742802303262963E-2</v>
      </c>
      <c r="Z139" t="s">
        <v>17</v>
      </c>
      <c r="AA139" t="s">
        <v>114</v>
      </c>
      <c r="AB139" s="24">
        <v>0.2233</v>
      </c>
      <c r="AC139" s="25">
        <v>0.23446601941747572</v>
      </c>
      <c r="AD13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0.23446601941747572</v>
      </c>
      <c r="AE139" s="27">
        <f>1-tbl_ChannelMix[[#This Row],[BoutiqueShare_2026_Effective]]</f>
        <v>0.76553398058252431</v>
      </c>
      <c r="AF139" s="24">
        <v>1</v>
      </c>
      <c r="AG139" s="25">
        <v>1</v>
      </c>
      <c r="AH13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39" s="27">
        <f>1-tbl_ChannelMix[[#This Row],[BoutiqueRetailShare_2026_Effective]]</f>
        <v>0</v>
      </c>
      <c r="AJ139" s="24">
        <v>0.82499999999999996</v>
      </c>
      <c r="AK139" s="25">
        <v>0.82499999999999996</v>
      </c>
      <c r="AL139" s="27">
        <f>1-tbl_ChannelMix[[#This Row],[WholesaleRetailShare_2026]]</f>
        <v>0.17500000000000004</v>
      </c>
      <c r="AS139" s="94"/>
    </row>
    <row r="140" spans="17:45" x14ac:dyDescent="0.25">
      <c r="Q140" t="s">
        <v>15</v>
      </c>
      <c r="R140" t="s">
        <v>131</v>
      </c>
      <c r="S140" s="24">
        <v>7.1016999999999997E-2</v>
      </c>
      <c r="T140" s="25">
        <v>7.1017274472168906E-2</v>
      </c>
      <c r="Z140" t="s">
        <v>16</v>
      </c>
      <c r="AA140" t="s">
        <v>89</v>
      </c>
      <c r="AB140" s="24">
        <v>0.17994099999999999</v>
      </c>
      <c r="AC140" s="25">
        <v>0.18893805309734513</v>
      </c>
      <c r="AD14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0.18893805309734513</v>
      </c>
      <c r="AE140" s="27">
        <f>1-tbl_ChannelMix[[#This Row],[BoutiqueShare_2026_Effective]]</f>
        <v>0.81106194690265487</v>
      </c>
      <c r="AF140" s="24">
        <v>1</v>
      </c>
      <c r="AG140" s="25">
        <v>1</v>
      </c>
      <c r="AH14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40" s="27">
        <f>1-tbl_ChannelMix[[#This Row],[BoutiqueRetailShare_2026_Effective]]</f>
        <v>0</v>
      </c>
      <c r="AJ140" s="24">
        <v>0.73741000000000001</v>
      </c>
      <c r="AK140" s="25">
        <v>0.73741007194244601</v>
      </c>
      <c r="AL140" s="27">
        <f>1-tbl_ChannelMix[[#This Row],[WholesaleRetailShare_2026]]</f>
        <v>0.26258992805755399</v>
      </c>
      <c r="AS140" s="94"/>
    </row>
    <row r="141" spans="17:45" x14ac:dyDescent="0.25">
      <c r="Q141" t="s">
        <v>15</v>
      </c>
      <c r="R141" t="s">
        <v>45</v>
      </c>
      <c r="S141" s="24">
        <v>0.109404</v>
      </c>
      <c r="T141" s="25">
        <v>0.109404990403071</v>
      </c>
      <c r="Z141" t="s">
        <v>16</v>
      </c>
      <c r="AA141" t="s">
        <v>208</v>
      </c>
      <c r="AB141" s="24">
        <v>0.20245299999999999</v>
      </c>
      <c r="AC141" s="25">
        <v>0.21257668711656436</v>
      </c>
      <c r="AD14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0.21257668711656436</v>
      </c>
      <c r="AE141" s="27">
        <f>1-tbl_ChannelMix[[#This Row],[BoutiqueShare_2026_Effective]]</f>
        <v>0.78742331288343559</v>
      </c>
      <c r="AF141" s="24">
        <v>1</v>
      </c>
      <c r="AG141" s="25">
        <v>1</v>
      </c>
      <c r="AH14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41" s="27">
        <f>1-tbl_ChannelMix[[#This Row],[BoutiqueRetailShare_2026_Effective]]</f>
        <v>0</v>
      </c>
      <c r="AJ141" s="24">
        <v>0.78846099999999997</v>
      </c>
      <c r="AK141" s="25">
        <v>0.78846153846153844</v>
      </c>
      <c r="AL141" s="27">
        <f>1-tbl_ChannelMix[[#This Row],[WholesaleRetailShare_2026]]</f>
        <v>0.21153846153846156</v>
      </c>
      <c r="AS141" s="94"/>
    </row>
    <row r="142" spans="17:45" x14ac:dyDescent="0.25">
      <c r="Q142" t="s">
        <v>15</v>
      </c>
      <c r="R142" t="s">
        <v>208</v>
      </c>
      <c r="S142" s="24">
        <v>0.119001</v>
      </c>
      <c r="T142" s="25">
        <v>0.1190019193857965</v>
      </c>
      <c r="Z142" t="s">
        <v>18</v>
      </c>
      <c r="AA142" t="s">
        <v>114</v>
      </c>
      <c r="AB142" s="24">
        <v>0.17088600000000001</v>
      </c>
      <c r="AC142" s="25">
        <v>0.17943037974683548</v>
      </c>
      <c r="AD14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0.17943037974683548</v>
      </c>
      <c r="AE142" s="27">
        <f>1-tbl_ChannelMix[[#This Row],[BoutiqueShare_2026_Effective]]</f>
        <v>0.82056962025316449</v>
      </c>
      <c r="AF142" s="24">
        <v>0.74073999999999995</v>
      </c>
      <c r="AG142" s="25">
        <v>0.7407407407407407</v>
      </c>
      <c r="AH14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0.7407407407407407</v>
      </c>
      <c r="AI142" s="27">
        <f>1-tbl_ChannelMix[[#This Row],[BoutiqueRetailShare_2026_Effective]]</f>
        <v>0.2592592592592593</v>
      </c>
      <c r="AJ142" s="24">
        <v>0.77480899999999997</v>
      </c>
      <c r="AK142" s="25">
        <v>0.77480916030534353</v>
      </c>
      <c r="AL142" s="27">
        <f>1-tbl_ChannelMix[[#This Row],[WholesaleRetailShare_2026]]</f>
        <v>0.22519083969465647</v>
      </c>
      <c r="AS142" s="94"/>
    </row>
    <row r="143" spans="17:45" x14ac:dyDescent="0.25">
      <c r="Q143" t="s">
        <v>16</v>
      </c>
      <c r="R143" t="s">
        <v>231</v>
      </c>
      <c r="S143" s="24">
        <v>0.1106</v>
      </c>
      <c r="T143" s="25">
        <v>0.11060084194412551</v>
      </c>
      <c r="Z143" t="s">
        <v>16</v>
      </c>
      <c r="AA143" t="s">
        <v>70</v>
      </c>
      <c r="AB143" s="24">
        <v>0.11501500000000001</v>
      </c>
      <c r="AC143" s="25">
        <v>0.12076677316293934</v>
      </c>
      <c r="AD14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0.12076677316293934</v>
      </c>
      <c r="AE143" s="27">
        <f>1-tbl_ChannelMix[[#This Row],[BoutiqueShare_2026_Effective]]</f>
        <v>0.87923322683706062</v>
      </c>
      <c r="AF143" s="24">
        <v>1</v>
      </c>
      <c r="AG143" s="25">
        <v>1</v>
      </c>
      <c r="AH14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43" s="27">
        <f>1-tbl_ChannelMix[[#This Row],[BoutiqueRetailShare_2026_Effective]]</f>
        <v>0</v>
      </c>
      <c r="AJ143" s="24">
        <v>0.76173199999999996</v>
      </c>
      <c r="AK143" s="25">
        <v>0.76173285198555951</v>
      </c>
      <c r="AL143" s="27">
        <f>1-tbl_ChannelMix[[#This Row],[WholesaleRetailShare_2026]]</f>
        <v>0.23826714801444049</v>
      </c>
      <c r="AS143" s="94"/>
    </row>
    <row r="144" spans="17:45" x14ac:dyDescent="0.25">
      <c r="Q144" t="s">
        <v>16</v>
      </c>
      <c r="R144" t="s">
        <v>114</v>
      </c>
      <c r="S144" s="24">
        <v>6.3145000000000007E-2</v>
      </c>
      <c r="T144" s="25">
        <v>6.3145809414466125E-2</v>
      </c>
      <c r="Z144" t="s">
        <v>16</v>
      </c>
      <c r="AA144" t="s">
        <v>169</v>
      </c>
      <c r="AB144" s="24">
        <v>0.23696600000000001</v>
      </c>
      <c r="AC144" s="25">
        <v>0.24881516587677729</v>
      </c>
      <c r="AD14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0.24881516587677729</v>
      </c>
      <c r="AE144" s="27">
        <f>1-tbl_ChannelMix[[#This Row],[BoutiqueShare_2026_Effective]]</f>
        <v>0.75118483412322268</v>
      </c>
      <c r="AF144" s="24">
        <v>1</v>
      </c>
      <c r="AG144" s="25">
        <v>1</v>
      </c>
      <c r="AH14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44" s="27">
        <f>1-tbl_ChannelMix[[#This Row],[BoutiqueRetailShare_2026_Effective]]</f>
        <v>0</v>
      </c>
      <c r="AJ144" s="24">
        <v>0.68322899999999998</v>
      </c>
      <c r="AK144" s="25">
        <v>0.68322981366459623</v>
      </c>
      <c r="AL144" s="27">
        <f>1-tbl_ChannelMix[[#This Row],[WholesaleRetailShare_2026]]</f>
        <v>0.31677018633540377</v>
      </c>
      <c r="AS144" s="94"/>
    </row>
    <row r="145" spans="1:45" x14ac:dyDescent="0.25">
      <c r="Q145" t="s">
        <v>16</v>
      </c>
      <c r="R145" t="s">
        <v>131</v>
      </c>
      <c r="S145" s="24">
        <v>7.5009000000000006E-2</v>
      </c>
      <c r="T145" s="25">
        <v>7.5009567546880984E-2</v>
      </c>
      <c r="Z145" t="s">
        <v>19</v>
      </c>
      <c r="AA145" t="s">
        <v>114</v>
      </c>
      <c r="AB145" s="24">
        <v>0</v>
      </c>
      <c r="AC145" s="25">
        <v>0</v>
      </c>
      <c r="AD14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145" s="27">
        <f>1-tbl_ChannelMix[[#This Row],[BoutiqueShare_2026_Effective]]</f>
        <v>1</v>
      </c>
      <c r="AF145" s="24">
        <v>0.84299999999999997</v>
      </c>
      <c r="AG145" s="25">
        <v>0.84299999999999997</v>
      </c>
      <c r="AH14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145" s="27">
        <f>1-tbl_ChannelMix[[#This Row],[BoutiqueRetailShare_2026_Effective]]</f>
        <v>0.15700000000000003</v>
      </c>
      <c r="AJ145" s="24">
        <v>1</v>
      </c>
      <c r="AK145" s="25">
        <v>1</v>
      </c>
      <c r="AL145" s="27">
        <f>1-tbl_ChannelMix[[#This Row],[WholesaleRetailShare_2026]]</f>
        <v>0</v>
      </c>
      <c r="AS145" s="94"/>
    </row>
    <row r="146" spans="1:45" x14ac:dyDescent="0.25">
      <c r="Q146" t="s">
        <v>16</v>
      </c>
      <c r="R146" t="s">
        <v>148</v>
      </c>
      <c r="S146" s="24">
        <v>0.102564</v>
      </c>
      <c r="T146" s="25">
        <v>0.1025641025641026</v>
      </c>
      <c r="Z146" t="s">
        <v>16</v>
      </c>
      <c r="AA146" t="s">
        <v>131</v>
      </c>
      <c r="AB146" s="24">
        <v>0.14285700000000001</v>
      </c>
      <c r="AC146" s="25">
        <v>0.14999999999999994</v>
      </c>
      <c r="AD14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0.14999999999999994</v>
      </c>
      <c r="AE146" s="27">
        <f>1-tbl_ChannelMix[[#This Row],[BoutiqueShare_2026_Effective]]</f>
        <v>0.85000000000000009</v>
      </c>
      <c r="AF146" s="24">
        <v>1</v>
      </c>
      <c r="AG146" s="25">
        <v>1</v>
      </c>
      <c r="AH14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46" s="27">
        <f>1-tbl_ChannelMix[[#This Row],[BoutiqueRetailShare_2026_Effective]]</f>
        <v>0</v>
      </c>
      <c r="AJ146" s="24">
        <v>0.80357100000000004</v>
      </c>
      <c r="AK146" s="25">
        <v>0.8035714285714286</v>
      </c>
      <c r="AL146" s="27">
        <f>1-tbl_ChannelMix[[#This Row],[WholesaleRetailShare_2026]]</f>
        <v>0.1964285714285714</v>
      </c>
      <c r="AS146" s="94"/>
    </row>
    <row r="147" spans="1:45" x14ac:dyDescent="0.25">
      <c r="Q147" t="s">
        <v>16</v>
      </c>
      <c r="R147" t="s">
        <v>169</v>
      </c>
      <c r="S147" s="24">
        <v>8.0750000000000002E-2</v>
      </c>
      <c r="T147" s="25">
        <v>8.0750095675468814E-2</v>
      </c>
      <c r="Z147" t="s">
        <v>16</v>
      </c>
      <c r="AA147" t="s">
        <v>45</v>
      </c>
      <c r="AB147" s="24">
        <v>0.25</v>
      </c>
      <c r="AC147" s="25">
        <v>0.26250000000000001</v>
      </c>
      <c r="AD14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0.26250000000000001</v>
      </c>
      <c r="AE147" s="27">
        <f>1-tbl_ChannelMix[[#This Row],[BoutiqueShare_2026_Effective]]</f>
        <v>0.73750000000000004</v>
      </c>
      <c r="AF147" s="24">
        <v>1</v>
      </c>
      <c r="AG147" s="25">
        <v>1</v>
      </c>
      <c r="AH14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47" s="27">
        <f>1-tbl_ChannelMix[[#This Row],[BoutiqueRetailShare_2026_Effective]]</f>
        <v>0</v>
      </c>
      <c r="AJ147" s="24">
        <v>0.717391</v>
      </c>
      <c r="AK147" s="25">
        <v>0.71739130434782605</v>
      </c>
      <c r="AL147" s="27">
        <f>1-tbl_ChannelMix[[#This Row],[WholesaleRetailShare_2026]]</f>
        <v>0.28260869565217395</v>
      </c>
      <c r="AS147" s="94"/>
    </row>
    <row r="148" spans="1:45" x14ac:dyDescent="0.25">
      <c r="Q148" t="s">
        <v>16</v>
      </c>
      <c r="R148" t="s">
        <v>89</v>
      </c>
      <c r="S148" s="24">
        <v>0.12973499999999999</v>
      </c>
      <c r="T148" s="25">
        <v>0.12973593570608499</v>
      </c>
      <c r="Z148" t="s">
        <v>20</v>
      </c>
      <c r="AA148" t="s">
        <v>114</v>
      </c>
      <c r="AB148" s="24">
        <v>0.15270900000000001</v>
      </c>
      <c r="AC148" s="25">
        <v>0.16034482758620688</v>
      </c>
      <c r="AD14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0.16034482758620688</v>
      </c>
      <c r="AE148" s="27">
        <f>1-tbl_ChannelMix[[#This Row],[BoutiqueShare_2026_Effective]]</f>
        <v>0.83965517241379306</v>
      </c>
      <c r="AF148" s="24">
        <v>0.32257999999999998</v>
      </c>
      <c r="AG148" s="25">
        <v>0.32258064516129031</v>
      </c>
      <c r="AH14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0.32258064516129031</v>
      </c>
      <c r="AI148" s="27">
        <f>1-tbl_ChannelMix[[#This Row],[BoutiqueRetailShare_2026_Effective]]</f>
        <v>0.67741935483870974</v>
      </c>
      <c r="AJ148" s="24">
        <v>0.88953400000000005</v>
      </c>
      <c r="AK148" s="25">
        <v>0.88953488372093026</v>
      </c>
      <c r="AL148" s="27">
        <f>1-tbl_ChannelMix[[#This Row],[WholesaleRetailShare_2026]]</f>
        <v>0.11046511627906974</v>
      </c>
      <c r="AS148" s="94"/>
    </row>
    <row r="149" spans="1:45" x14ac:dyDescent="0.25">
      <c r="Q149" t="s">
        <v>16</v>
      </c>
      <c r="R149" t="s">
        <v>185</v>
      </c>
      <c r="S149" s="24">
        <v>0.12323000000000001</v>
      </c>
      <c r="T149" s="25">
        <v>0.12323000382701869</v>
      </c>
      <c r="Z149" t="s">
        <v>16</v>
      </c>
      <c r="AA149" t="s">
        <v>185</v>
      </c>
      <c r="AB149" s="24">
        <v>0.16770099999999999</v>
      </c>
      <c r="AC149" s="25">
        <v>0.17608695652173917</v>
      </c>
      <c r="AD14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0.17608695652173917</v>
      </c>
      <c r="AE149" s="27">
        <f>1-tbl_ChannelMix[[#This Row],[BoutiqueShare_2026_Effective]]</f>
        <v>0.82391304347826089</v>
      </c>
      <c r="AF149" s="24">
        <v>1</v>
      </c>
      <c r="AG149" s="25">
        <v>1</v>
      </c>
      <c r="AH14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49" s="27">
        <f>1-tbl_ChannelMix[[#This Row],[BoutiqueRetailShare_2026_Effective]]</f>
        <v>0</v>
      </c>
      <c r="AJ149" s="24">
        <v>0.66417899999999996</v>
      </c>
      <c r="AK149" s="25">
        <v>0.66417910447761197</v>
      </c>
      <c r="AL149" s="27">
        <f>1-tbl_ChannelMix[[#This Row],[WholesaleRetailShare_2026]]</f>
        <v>0.33582089552238803</v>
      </c>
      <c r="AS149" s="94"/>
    </row>
    <row r="150" spans="1:45" x14ac:dyDescent="0.25">
      <c r="A150" s="18">
        <v>1</v>
      </c>
      <c r="Q150" t="s">
        <v>16</v>
      </c>
      <c r="R150" t="s">
        <v>45</v>
      </c>
      <c r="S150" s="24">
        <v>7.0416999999999993E-2</v>
      </c>
      <c r="T150" s="25">
        <v>7.0417145044010712E-2</v>
      </c>
      <c r="Z150" t="s">
        <v>16</v>
      </c>
      <c r="AA150" t="s">
        <v>148</v>
      </c>
      <c r="AB150" s="24">
        <v>0.141791</v>
      </c>
      <c r="AC150" s="25">
        <v>0.14888059701492537</v>
      </c>
      <c r="AD15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0.14888059701492537</v>
      </c>
      <c r="AE150" s="27">
        <f>1-tbl_ChannelMix[[#This Row],[BoutiqueShare_2026_Effective]]</f>
        <v>0.8511194029850746</v>
      </c>
      <c r="AF150" s="24">
        <v>1</v>
      </c>
      <c r="AG150" s="25">
        <v>1</v>
      </c>
      <c r="AH15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50" s="27">
        <f>1-tbl_ChannelMix[[#This Row],[BoutiqueRetailShare_2026_Effective]]</f>
        <v>0</v>
      </c>
      <c r="AJ150" s="24">
        <v>0.652173</v>
      </c>
      <c r="AK150" s="25">
        <v>0.65217391304347827</v>
      </c>
      <c r="AL150" s="27">
        <f>1-tbl_ChannelMix[[#This Row],[WholesaleRetailShare_2026]]</f>
        <v>0.34782608695652173</v>
      </c>
      <c r="AS150" s="94"/>
    </row>
    <row r="151" spans="1:45" x14ac:dyDescent="0.25">
      <c r="Q151" t="s">
        <v>16</v>
      </c>
      <c r="R151" t="s">
        <v>208</v>
      </c>
      <c r="S151" s="24">
        <v>0.12476</v>
      </c>
      <c r="T151" s="25">
        <v>0.12476081132797549</v>
      </c>
      <c r="Z151" t="s">
        <v>21</v>
      </c>
      <c r="AA151" t="s">
        <v>114</v>
      </c>
      <c r="AB151" s="24">
        <v>9.2484999999999998E-2</v>
      </c>
      <c r="AC151" s="25">
        <v>9.7109826589595369E-2</v>
      </c>
      <c r="AD15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9.7109826589595369E-2</v>
      </c>
      <c r="AE151" s="27">
        <f>1-tbl_ChannelMix[[#This Row],[BoutiqueShare_2026_Effective]]</f>
        <v>0.90289017341040467</v>
      </c>
      <c r="AF151" s="24">
        <v>1</v>
      </c>
      <c r="AG151" s="25">
        <v>1</v>
      </c>
      <c r="AH15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51" s="27">
        <f>1-tbl_ChannelMix[[#This Row],[BoutiqueRetailShare_2026_Effective]]</f>
        <v>0</v>
      </c>
      <c r="AJ151" s="24">
        <v>0.318471</v>
      </c>
      <c r="AK151" s="25">
        <v>0.31847133757961782</v>
      </c>
      <c r="AL151" s="27">
        <f>1-tbl_ChannelMix[[#This Row],[WholesaleRetailShare_2026]]</f>
        <v>0.68152866242038224</v>
      </c>
      <c r="AS151" s="94"/>
    </row>
    <row r="152" spans="1:45" x14ac:dyDescent="0.25">
      <c r="Q152" t="s">
        <v>16</v>
      </c>
      <c r="R152" t="s">
        <v>70</v>
      </c>
      <c r="S152" s="24">
        <v>0.119785</v>
      </c>
      <c r="T152" s="25">
        <v>0.11978568694986599</v>
      </c>
      <c r="Z152" t="s">
        <v>22</v>
      </c>
      <c r="AA152" t="s">
        <v>114</v>
      </c>
      <c r="AB152" s="24">
        <v>0.328571</v>
      </c>
      <c r="AC152" s="25">
        <v>0.34500000000000008</v>
      </c>
      <c r="AD15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0.34500000000000008</v>
      </c>
      <c r="AE152" s="27">
        <f>1-tbl_ChannelMix[[#This Row],[BoutiqueShare_2026_Effective]]</f>
        <v>0.65499999999999992</v>
      </c>
      <c r="AF152" s="24">
        <v>1</v>
      </c>
      <c r="AG152" s="25">
        <v>1</v>
      </c>
      <c r="AH15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52" s="27">
        <f>1-tbl_ChannelMix[[#This Row],[BoutiqueRetailShare_2026_Effective]]</f>
        <v>0</v>
      </c>
      <c r="AJ152" s="24">
        <v>0.46808499999999997</v>
      </c>
      <c r="AK152" s="25">
        <v>0.46808510638297868</v>
      </c>
      <c r="AL152" s="27">
        <f>1-tbl_ChannelMix[[#This Row],[WholesaleRetailShare_2026]]</f>
        <v>0.53191489361702127</v>
      </c>
      <c r="AS152" s="94"/>
    </row>
    <row r="153" spans="1:45" x14ac:dyDescent="0.25">
      <c r="Q153" t="s">
        <v>17</v>
      </c>
      <c r="R153" t="s">
        <v>114</v>
      </c>
      <c r="S153" s="24">
        <v>4.8515999999999997E-2</v>
      </c>
      <c r="T153" s="25">
        <v>4.8516250588789452E-2</v>
      </c>
      <c r="Z153" t="s">
        <v>23</v>
      </c>
      <c r="AA153" t="s">
        <v>114</v>
      </c>
      <c r="AB153" s="24">
        <v>0</v>
      </c>
      <c r="AC153" s="25">
        <v>0</v>
      </c>
      <c r="AD15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153" s="27">
        <f>1-tbl_ChannelMix[[#This Row],[BoutiqueShare_2026_Effective]]</f>
        <v>1</v>
      </c>
      <c r="AF153" s="24">
        <v>0.84299999999999997</v>
      </c>
      <c r="AG153" s="25">
        <v>0.84299999999999997</v>
      </c>
      <c r="AH15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153" s="27">
        <f>1-tbl_ChannelMix[[#This Row],[BoutiqueRetailShare_2026_Effective]]</f>
        <v>0.15700000000000003</v>
      </c>
      <c r="AJ153" s="24">
        <v>0.71052599999999999</v>
      </c>
      <c r="AK153" s="25">
        <v>0.71052631578947367</v>
      </c>
      <c r="AL153" s="27">
        <f>1-tbl_ChannelMix[[#This Row],[WholesaleRetailShare_2026]]</f>
        <v>0.28947368421052633</v>
      </c>
      <c r="AS153" s="94"/>
    </row>
    <row r="154" spans="1:45" x14ac:dyDescent="0.25">
      <c r="Q154" t="s">
        <v>17</v>
      </c>
      <c r="R154" t="s">
        <v>169</v>
      </c>
      <c r="S154" s="24">
        <v>0.103155</v>
      </c>
      <c r="T154" s="25">
        <v>0.10315591144606689</v>
      </c>
      <c r="Z154" t="s">
        <v>17</v>
      </c>
      <c r="AA154" t="s">
        <v>89</v>
      </c>
      <c r="AB154" s="24">
        <v>0.15584400000000001</v>
      </c>
      <c r="AC154" s="25">
        <v>0.16363636363636361</v>
      </c>
      <c r="AD15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0.16363636363636361</v>
      </c>
      <c r="AE154" s="27">
        <f>1-tbl_ChannelMix[[#This Row],[BoutiqueShare_2026_Effective]]</f>
        <v>0.83636363636363642</v>
      </c>
      <c r="AF154" s="24">
        <v>1</v>
      </c>
      <c r="AG154" s="25">
        <v>1</v>
      </c>
      <c r="AH15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54" s="27">
        <f>1-tbl_ChannelMix[[#This Row],[BoutiqueRetailShare_2026_Effective]]</f>
        <v>0</v>
      </c>
      <c r="AJ154" s="24">
        <v>0.86666600000000005</v>
      </c>
      <c r="AK154" s="25">
        <v>0.8666666666666667</v>
      </c>
      <c r="AL154" s="27">
        <f>1-tbl_ChannelMix[[#This Row],[WholesaleRetailShare_2026]]</f>
        <v>0.1333333333333333</v>
      </c>
      <c r="AS154" s="94"/>
    </row>
    <row r="155" spans="1:45" x14ac:dyDescent="0.25">
      <c r="Q155" t="s">
        <v>17</v>
      </c>
      <c r="R155" t="s">
        <v>185</v>
      </c>
      <c r="S155" s="24">
        <v>0.150259</v>
      </c>
      <c r="T155" s="25">
        <v>0.15025906735751299</v>
      </c>
      <c r="Z155" t="s">
        <v>17</v>
      </c>
      <c r="AA155" t="s">
        <v>208</v>
      </c>
      <c r="AB155" s="24">
        <v>0.27601799999999999</v>
      </c>
      <c r="AC155" s="25">
        <v>0.28981900452488685</v>
      </c>
      <c r="AD15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0.28981900452488685</v>
      </c>
      <c r="AE155" s="27">
        <f>1-tbl_ChannelMix[[#This Row],[BoutiqueShare_2026_Effective]]</f>
        <v>0.71018099547511315</v>
      </c>
      <c r="AF155" s="24">
        <v>1</v>
      </c>
      <c r="AG155" s="25">
        <v>1</v>
      </c>
      <c r="AH15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55" s="27">
        <f>1-tbl_ChannelMix[[#This Row],[BoutiqueRetailShare_2026_Effective]]</f>
        <v>0</v>
      </c>
      <c r="AJ155" s="24">
        <v>0.83750000000000002</v>
      </c>
      <c r="AK155" s="25">
        <v>0.83750000000000002</v>
      </c>
      <c r="AL155" s="27">
        <f>1-tbl_ChannelMix[[#This Row],[WholesaleRetailShare_2026]]</f>
        <v>0.16249999999999998</v>
      </c>
      <c r="AS155" s="94"/>
    </row>
    <row r="156" spans="1:45" x14ac:dyDescent="0.25">
      <c r="Q156" t="s">
        <v>17</v>
      </c>
      <c r="R156" t="s">
        <v>208</v>
      </c>
      <c r="S156" s="24">
        <v>0.104097</v>
      </c>
      <c r="T156" s="25">
        <v>0.1040979745642958</v>
      </c>
      <c r="Z156" t="s">
        <v>24</v>
      </c>
      <c r="AA156" t="s">
        <v>114</v>
      </c>
      <c r="AB156" s="24">
        <v>0.102941</v>
      </c>
      <c r="AC156" s="25">
        <v>0.10808823529411762</v>
      </c>
      <c r="AD15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0.10808823529411762</v>
      </c>
      <c r="AE156" s="27">
        <f>1-tbl_ChannelMix[[#This Row],[BoutiqueShare_2026_Effective]]</f>
        <v>0.8919117647058824</v>
      </c>
      <c r="AF156" s="24">
        <v>1</v>
      </c>
      <c r="AG156" s="25">
        <v>1</v>
      </c>
      <c r="AH15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56" s="27">
        <f>1-tbl_ChannelMix[[#This Row],[BoutiqueRetailShare_2026_Effective]]</f>
        <v>0</v>
      </c>
      <c r="AJ156" s="24">
        <v>0.74590100000000004</v>
      </c>
      <c r="AK156" s="25">
        <v>0.74590163934426235</v>
      </c>
      <c r="AL156" s="27">
        <f>1-tbl_ChannelMix[[#This Row],[WholesaleRetailShare_2026]]</f>
        <v>0.25409836065573765</v>
      </c>
      <c r="AS156" s="94"/>
    </row>
    <row r="157" spans="1:45" x14ac:dyDescent="0.25">
      <c r="Q157" t="s">
        <v>17</v>
      </c>
      <c r="R157" t="s">
        <v>89</v>
      </c>
      <c r="S157" s="24">
        <v>0.108808</v>
      </c>
      <c r="T157" s="25">
        <v>0.1088082901554404</v>
      </c>
      <c r="Z157" t="s">
        <v>17</v>
      </c>
      <c r="AA157" t="s">
        <v>70</v>
      </c>
      <c r="AB157" s="24">
        <v>0.13656299999999999</v>
      </c>
      <c r="AC157" s="25">
        <v>0.14339207048458155</v>
      </c>
      <c r="AD15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0.14339207048458155</v>
      </c>
      <c r="AE157" s="27">
        <f>1-tbl_ChannelMix[[#This Row],[BoutiqueShare_2026_Effective]]</f>
        <v>0.85660792951541842</v>
      </c>
      <c r="AF157" s="24">
        <v>1</v>
      </c>
      <c r="AG157" s="25">
        <v>1</v>
      </c>
      <c r="AH15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57" s="27">
        <f>1-tbl_ChannelMix[[#This Row],[BoutiqueRetailShare_2026_Effective]]</f>
        <v>0</v>
      </c>
      <c r="AJ157" s="24">
        <v>0.73979499999999998</v>
      </c>
      <c r="AK157" s="25">
        <v>0.73979591836734693</v>
      </c>
      <c r="AL157" s="27">
        <f>1-tbl_ChannelMix[[#This Row],[WholesaleRetailShare_2026]]</f>
        <v>0.26020408163265307</v>
      </c>
      <c r="AS157" s="94"/>
    </row>
    <row r="158" spans="1:45" x14ac:dyDescent="0.25">
      <c r="Q158" t="s">
        <v>17</v>
      </c>
      <c r="R158" t="s">
        <v>148</v>
      </c>
      <c r="S158" s="24">
        <v>9.3264E-2</v>
      </c>
      <c r="T158" s="25">
        <v>9.3264248704663211E-2</v>
      </c>
      <c r="Z158" t="s">
        <v>17</v>
      </c>
      <c r="AA158" t="s">
        <v>169</v>
      </c>
      <c r="AB158" s="24">
        <v>0.19178000000000001</v>
      </c>
      <c r="AC158" s="25">
        <v>0.20136986301369864</v>
      </c>
      <c r="AD15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0.20136986301369864</v>
      </c>
      <c r="AE158" s="27">
        <f>1-tbl_ChannelMix[[#This Row],[BoutiqueShare_2026_Effective]]</f>
        <v>0.79863013698630136</v>
      </c>
      <c r="AF158" s="24">
        <v>1</v>
      </c>
      <c r="AG158" s="25">
        <v>1</v>
      </c>
      <c r="AH15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58" s="27">
        <f>1-tbl_ChannelMix[[#This Row],[BoutiqueRetailShare_2026_Effective]]</f>
        <v>0</v>
      </c>
      <c r="AJ158" s="24">
        <v>0.632768</v>
      </c>
      <c r="AK158" s="25">
        <v>0.63276836158192096</v>
      </c>
      <c r="AL158" s="27">
        <f>1-tbl_ChannelMix[[#This Row],[WholesaleRetailShare_2026]]</f>
        <v>0.36723163841807904</v>
      </c>
      <c r="AS158" s="94"/>
    </row>
    <row r="159" spans="1:45" x14ac:dyDescent="0.25">
      <c r="Q159" t="s">
        <v>17</v>
      </c>
      <c r="R159" t="s">
        <v>231</v>
      </c>
      <c r="S159" s="24">
        <v>0.110692</v>
      </c>
      <c r="T159" s="25">
        <v>0.11069241639189829</v>
      </c>
      <c r="Z159" t="s">
        <v>25</v>
      </c>
      <c r="AA159" t="s">
        <v>114</v>
      </c>
      <c r="AB159" s="24">
        <v>0.11278100000000001</v>
      </c>
      <c r="AC159" s="25">
        <v>0.1184210526315789</v>
      </c>
      <c r="AD15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0.1184210526315789</v>
      </c>
      <c r="AE159" s="27">
        <f>1-tbl_ChannelMix[[#This Row],[BoutiqueShare_2026_Effective]]</f>
        <v>0.88157894736842113</v>
      </c>
      <c r="AF159" s="24">
        <v>1</v>
      </c>
      <c r="AG159" s="25">
        <v>1</v>
      </c>
      <c r="AH15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59" s="27">
        <f>1-tbl_ChannelMix[[#This Row],[BoutiqueRetailShare_2026_Effective]]</f>
        <v>0</v>
      </c>
      <c r="AJ159" s="24">
        <v>0.53389799999999998</v>
      </c>
      <c r="AK159" s="25">
        <v>0.53389830508474578</v>
      </c>
      <c r="AL159" s="27">
        <f>1-tbl_ChannelMix[[#This Row],[WholesaleRetailShare_2026]]</f>
        <v>0.46610169491525422</v>
      </c>
      <c r="AS159" s="94"/>
    </row>
    <row r="160" spans="1:45" x14ac:dyDescent="0.25">
      <c r="Q160" t="s">
        <v>17</v>
      </c>
      <c r="R160" t="s">
        <v>131</v>
      </c>
      <c r="S160" s="24">
        <v>9.3264E-2</v>
      </c>
      <c r="T160" s="25">
        <v>9.3264248704663211E-2</v>
      </c>
      <c r="Z160" t="s">
        <v>17</v>
      </c>
      <c r="AA160" t="s">
        <v>131</v>
      </c>
      <c r="AB160" s="24">
        <v>0.19696900000000001</v>
      </c>
      <c r="AC160" s="25">
        <v>0.20681818181818185</v>
      </c>
      <c r="AD16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0.20681818181818185</v>
      </c>
      <c r="AE160" s="27">
        <f>1-tbl_ChannelMix[[#This Row],[BoutiqueShare_2026_Effective]]</f>
        <v>0.79318181818181821</v>
      </c>
      <c r="AF160" s="24">
        <v>1</v>
      </c>
      <c r="AG160" s="25">
        <v>1</v>
      </c>
      <c r="AH16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60" s="27">
        <f>1-tbl_ChannelMix[[#This Row],[BoutiqueRetailShare_2026_Effective]]</f>
        <v>0</v>
      </c>
      <c r="AJ160" s="24">
        <v>0.89308100000000001</v>
      </c>
      <c r="AK160" s="25">
        <v>0.89308176100628933</v>
      </c>
      <c r="AL160" s="27">
        <f>1-tbl_ChannelMix[[#This Row],[WholesaleRetailShare_2026]]</f>
        <v>0.10691823899371067</v>
      </c>
      <c r="AS160" s="94"/>
    </row>
    <row r="161" spans="17:45" x14ac:dyDescent="0.25">
      <c r="Q161" t="s">
        <v>17</v>
      </c>
      <c r="R161" t="s">
        <v>70</v>
      </c>
      <c r="S161" s="24">
        <v>0.10692400000000001</v>
      </c>
      <c r="T161" s="25">
        <v>0.1069241639189826</v>
      </c>
      <c r="Z161" t="s">
        <v>17</v>
      </c>
      <c r="AA161" t="s">
        <v>45</v>
      </c>
      <c r="AB161" s="24">
        <v>0.238372</v>
      </c>
      <c r="AC161" s="25">
        <v>0.25029069767441858</v>
      </c>
      <c r="AD16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0.25029069767441858</v>
      </c>
      <c r="AE161" s="27">
        <f>1-tbl_ChannelMix[[#This Row],[BoutiqueShare_2026_Effective]]</f>
        <v>0.74970930232558142</v>
      </c>
      <c r="AF161" s="24">
        <v>1</v>
      </c>
      <c r="AG161" s="25">
        <v>1</v>
      </c>
      <c r="AH16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61" s="27">
        <f>1-tbl_ChannelMix[[#This Row],[BoutiqueRetailShare_2026_Effective]]</f>
        <v>0</v>
      </c>
      <c r="AJ161" s="24">
        <v>0.89312899999999995</v>
      </c>
      <c r="AK161" s="25">
        <v>0.89312977099236646</v>
      </c>
      <c r="AL161" s="27">
        <f>1-tbl_ChannelMix[[#This Row],[WholesaleRetailShare_2026]]</f>
        <v>0.10687022900763354</v>
      </c>
      <c r="AS161" s="94"/>
    </row>
    <row r="162" spans="17:45" x14ac:dyDescent="0.25">
      <c r="Q162" t="s">
        <v>17</v>
      </c>
      <c r="R162" t="s">
        <v>45</v>
      </c>
      <c r="S162" s="24">
        <v>8.1017000000000006E-2</v>
      </c>
      <c r="T162" s="25">
        <v>8.1017428167687242E-2</v>
      </c>
      <c r="Z162" t="s">
        <v>26</v>
      </c>
      <c r="AA162" t="s">
        <v>114</v>
      </c>
      <c r="AB162" s="24">
        <v>0.171875</v>
      </c>
      <c r="AC162" s="25">
        <v>0.18046875000000001</v>
      </c>
      <c r="AD16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0.18046875000000001</v>
      </c>
      <c r="AE162" s="27">
        <f>1-tbl_ChannelMix[[#This Row],[BoutiqueShare_2026_Effective]]</f>
        <v>0.81953125000000004</v>
      </c>
      <c r="AF162" s="24">
        <v>1</v>
      </c>
      <c r="AG162" s="25">
        <v>1</v>
      </c>
      <c r="AH16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62" s="27">
        <f>1-tbl_ChannelMix[[#This Row],[BoutiqueRetailShare_2026_Effective]]</f>
        <v>0</v>
      </c>
      <c r="AJ162" s="24">
        <v>0.949685</v>
      </c>
      <c r="AK162" s="25">
        <v>0.94968553459119498</v>
      </c>
      <c r="AL162" s="27">
        <f>1-tbl_ChannelMix[[#This Row],[WholesaleRetailShare_2026]]</f>
        <v>5.031446540880502E-2</v>
      </c>
      <c r="AS162" s="94"/>
    </row>
    <row r="163" spans="17:45" x14ac:dyDescent="0.25">
      <c r="Q163" t="s">
        <v>18</v>
      </c>
      <c r="R163" t="s">
        <v>169</v>
      </c>
      <c r="S163" s="24">
        <v>8.2058000000000006E-2</v>
      </c>
      <c r="T163" s="25">
        <v>8.2058148431522565E-2</v>
      </c>
      <c r="Z163" t="s">
        <v>17</v>
      </c>
      <c r="AA163" t="s">
        <v>185</v>
      </c>
      <c r="AB163" s="24">
        <v>0.206896</v>
      </c>
      <c r="AC163" s="25">
        <v>0.21724137931034482</v>
      </c>
      <c r="AD16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0.21724137931034482</v>
      </c>
      <c r="AE163" s="27">
        <f>1-tbl_ChannelMix[[#This Row],[BoutiqueShare_2026_Effective]]</f>
        <v>0.78275862068965518</v>
      </c>
      <c r="AF163" s="24">
        <v>1</v>
      </c>
      <c r="AG163" s="25">
        <v>1</v>
      </c>
      <c r="AH16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63" s="27">
        <f>1-tbl_ChannelMix[[#This Row],[BoutiqueRetailShare_2026_Effective]]</f>
        <v>0</v>
      </c>
      <c r="AJ163" s="24">
        <v>0.81818100000000005</v>
      </c>
      <c r="AK163" s="25">
        <v>0.81818181818181823</v>
      </c>
      <c r="AL163" s="27">
        <f>1-tbl_ChannelMix[[#This Row],[WholesaleRetailShare_2026]]</f>
        <v>0.18181818181818177</v>
      </c>
      <c r="AS163" s="94"/>
    </row>
    <row r="164" spans="17:45" x14ac:dyDescent="0.25">
      <c r="Q164" t="s">
        <v>18</v>
      </c>
      <c r="R164" t="s">
        <v>208</v>
      </c>
      <c r="S164" s="24">
        <v>0.11228</v>
      </c>
      <c r="T164" s="25">
        <v>0.1122800306044376</v>
      </c>
      <c r="Z164" t="s">
        <v>17</v>
      </c>
      <c r="AA164" t="s">
        <v>148</v>
      </c>
      <c r="AB164" s="24">
        <v>0.18181800000000001</v>
      </c>
      <c r="AC164" s="25">
        <v>0.19090909090909089</v>
      </c>
      <c r="AD16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0.19090909090909089</v>
      </c>
      <c r="AE164" s="27">
        <f>1-tbl_ChannelMix[[#This Row],[BoutiqueShare_2026_Effective]]</f>
        <v>0.80909090909090908</v>
      </c>
      <c r="AF164" s="24">
        <v>1</v>
      </c>
      <c r="AG164" s="25">
        <v>1</v>
      </c>
      <c r="AH16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64" s="27">
        <f>1-tbl_ChannelMix[[#This Row],[BoutiqueRetailShare_2026_Effective]]</f>
        <v>0</v>
      </c>
      <c r="AJ164" s="24">
        <v>0.796296</v>
      </c>
      <c r="AK164" s="25">
        <v>0.79629629629629628</v>
      </c>
      <c r="AL164" s="27">
        <f>1-tbl_ChannelMix[[#This Row],[WholesaleRetailShare_2026]]</f>
        <v>0.20370370370370372</v>
      </c>
      <c r="AS164" s="94"/>
    </row>
    <row r="165" spans="17:45" x14ac:dyDescent="0.25">
      <c r="Q165" t="s">
        <v>18</v>
      </c>
      <c r="R165" t="s">
        <v>148</v>
      </c>
      <c r="S165" s="24">
        <v>0.101951</v>
      </c>
      <c r="T165" s="25">
        <v>0.10195103289977051</v>
      </c>
      <c r="Z165" t="s">
        <v>27</v>
      </c>
      <c r="AA165" t="s">
        <v>114</v>
      </c>
      <c r="AB165" s="24">
        <v>9.2783000000000004E-2</v>
      </c>
      <c r="AC165" s="25">
        <v>9.7422680412371135E-2</v>
      </c>
      <c r="AD16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9.7422680412371135E-2</v>
      </c>
      <c r="AE165" s="27">
        <f>1-tbl_ChannelMix[[#This Row],[BoutiqueShare_2026_Effective]]</f>
        <v>0.90257731958762888</v>
      </c>
      <c r="AF165" s="24">
        <v>1</v>
      </c>
      <c r="AG165" s="25">
        <v>1</v>
      </c>
      <c r="AH16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65" s="27">
        <f>1-tbl_ChannelMix[[#This Row],[BoutiqueRetailShare_2026_Effective]]</f>
        <v>0</v>
      </c>
      <c r="AJ165" s="24">
        <v>0.26136300000000001</v>
      </c>
      <c r="AK165" s="25">
        <v>0.26136363636363641</v>
      </c>
      <c r="AL165" s="27">
        <f>1-tbl_ChannelMix[[#This Row],[WholesaleRetailShare_2026]]</f>
        <v>0.73863636363636354</v>
      </c>
      <c r="AS165" s="94"/>
    </row>
    <row r="166" spans="17:45" x14ac:dyDescent="0.25">
      <c r="Q166" t="s">
        <v>18</v>
      </c>
      <c r="R166" t="s">
        <v>231</v>
      </c>
      <c r="S166" s="24">
        <v>0.12088699999999999</v>
      </c>
      <c r="T166" s="25">
        <v>0.12088752869166031</v>
      </c>
      <c r="Z166" t="s">
        <v>28</v>
      </c>
      <c r="AA166" t="s">
        <v>114</v>
      </c>
      <c r="AB166" s="24">
        <v>0.29720200000000002</v>
      </c>
      <c r="AC166" s="25">
        <v>0.31206293706293708</v>
      </c>
      <c r="AD16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0.31206293706293708</v>
      </c>
      <c r="AE166" s="27">
        <f>1-tbl_ChannelMix[[#This Row],[BoutiqueShare_2026_Effective]]</f>
        <v>0.68793706293706292</v>
      </c>
      <c r="AF166" s="24">
        <v>1</v>
      </c>
      <c r="AG166" s="25">
        <v>1</v>
      </c>
      <c r="AH16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66" s="27">
        <f>1-tbl_ChannelMix[[#This Row],[BoutiqueRetailShare_2026_Effective]]</f>
        <v>0</v>
      </c>
      <c r="AJ166" s="24">
        <v>0.80596999999999996</v>
      </c>
      <c r="AK166" s="25">
        <v>0.80597014925373134</v>
      </c>
      <c r="AL166" s="27">
        <f>1-tbl_ChannelMix[[#This Row],[WholesaleRetailShare_2026]]</f>
        <v>0.19402985074626866</v>
      </c>
      <c r="AS166" s="94"/>
    </row>
    <row r="167" spans="17:45" x14ac:dyDescent="0.25">
      <c r="Q167" t="s">
        <v>18</v>
      </c>
      <c r="R167" t="s">
        <v>131</v>
      </c>
      <c r="S167" s="24">
        <v>8.5500999999999994E-2</v>
      </c>
      <c r="T167" s="25">
        <v>8.5501147666411634E-2</v>
      </c>
      <c r="Z167" t="s">
        <v>18</v>
      </c>
      <c r="AA167" t="s">
        <v>89</v>
      </c>
      <c r="AB167" s="24">
        <v>0.139455</v>
      </c>
      <c r="AC167" s="25">
        <v>0.14642857142857149</v>
      </c>
      <c r="AD16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0.14642857142857149</v>
      </c>
      <c r="AE167" s="27">
        <f>1-tbl_ChannelMix[[#This Row],[BoutiqueShare_2026_Effective]]</f>
        <v>0.85357142857142854</v>
      </c>
      <c r="AF167" s="24">
        <v>0.731707</v>
      </c>
      <c r="AG167" s="25">
        <v>0.73170731707317072</v>
      </c>
      <c r="AH16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0.73170731707317072</v>
      </c>
      <c r="AI167" s="27">
        <f>1-tbl_ChannelMix[[#This Row],[BoutiqueRetailShare_2026_Effective]]</f>
        <v>0.26829268292682928</v>
      </c>
      <c r="AJ167" s="24">
        <v>0.67588899999999996</v>
      </c>
      <c r="AK167" s="25">
        <v>0.67588932806324109</v>
      </c>
      <c r="AL167" s="27">
        <f>1-tbl_ChannelMix[[#This Row],[WholesaleRetailShare_2026]]</f>
        <v>0.32411067193675891</v>
      </c>
      <c r="AS167" s="94"/>
    </row>
    <row r="168" spans="17:45" x14ac:dyDescent="0.25">
      <c r="Q168" t="s">
        <v>18</v>
      </c>
      <c r="R168" t="s">
        <v>114</v>
      </c>
      <c r="S168" s="24">
        <v>6.0442999999999997E-2</v>
      </c>
      <c r="T168" s="25">
        <v>6.0443764345830153E-2</v>
      </c>
      <c r="Z168" t="s">
        <v>18</v>
      </c>
      <c r="AA168" t="s">
        <v>208</v>
      </c>
      <c r="AB168" s="24">
        <v>0.204429</v>
      </c>
      <c r="AC168" s="25">
        <v>0.21465076660988081</v>
      </c>
      <c r="AD16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0.21465076660988081</v>
      </c>
      <c r="AE168" s="27">
        <f>1-tbl_ChannelMix[[#This Row],[BoutiqueShare_2026_Effective]]</f>
        <v>0.78534923339011919</v>
      </c>
      <c r="AF168" s="24">
        <v>0.816666</v>
      </c>
      <c r="AG168" s="25">
        <v>0.81666666666666665</v>
      </c>
      <c r="AH16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0.81666666666666665</v>
      </c>
      <c r="AI168" s="27">
        <f>1-tbl_ChannelMix[[#This Row],[BoutiqueRetailShare_2026_Effective]]</f>
        <v>0.18333333333333335</v>
      </c>
      <c r="AJ168" s="24">
        <v>0.70663799999999999</v>
      </c>
      <c r="AK168" s="25">
        <v>0.70663811563169165</v>
      </c>
      <c r="AL168" s="27">
        <f>1-tbl_ChannelMix[[#This Row],[WholesaleRetailShare_2026]]</f>
        <v>0.29336188436830835</v>
      </c>
      <c r="AS168" s="94"/>
    </row>
    <row r="169" spans="17:45" x14ac:dyDescent="0.25">
      <c r="Q169" t="s">
        <v>18</v>
      </c>
      <c r="R169" t="s">
        <v>45</v>
      </c>
      <c r="S169" s="24">
        <v>8.9326000000000003E-2</v>
      </c>
      <c r="T169" s="25">
        <v>8.9326702371843911E-2</v>
      </c>
      <c r="Z169" t="s">
        <v>29</v>
      </c>
      <c r="AA169" t="s">
        <v>114</v>
      </c>
      <c r="AB169" s="24">
        <v>0.25581300000000001</v>
      </c>
      <c r="AC169" s="25">
        <v>0.2686046511627907</v>
      </c>
      <c r="AD16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0.2686046511627907</v>
      </c>
      <c r="AE169" s="27">
        <f>1-tbl_ChannelMix[[#This Row],[BoutiqueShare_2026_Effective]]</f>
        <v>0.73139534883720936</v>
      </c>
      <c r="AF169" s="24">
        <v>1</v>
      </c>
      <c r="AG169" s="25">
        <v>1</v>
      </c>
      <c r="AH16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69" s="27">
        <f>1-tbl_ChannelMix[[#This Row],[BoutiqueRetailShare_2026_Effective]]</f>
        <v>0</v>
      </c>
      <c r="AJ169" s="24">
        <v>1</v>
      </c>
      <c r="AK169" s="25">
        <v>1</v>
      </c>
      <c r="AL169" s="27">
        <f>1-tbl_ChannelMix[[#This Row],[WholesaleRetailShare_2026]]</f>
        <v>0</v>
      </c>
      <c r="AS169" s="94"/>
    </row>
    <row r="170" spans="17:45" x14ac:dyDescent="0.25">
      <c r="Q170" t="s">
        <v>18</v>
      </c>
      <c r="R170" t="s">
        <v>185</v>
      </c>
      <c r="S170" s="24">
        <v>0.13905799999999999</v>
      </c>
      <c r="T170" s="25">
        <v>0.13905891354246369</v>
      </c>
      <c r="Z170" t="s">
        <v>18</v>
      </c>
      <c r="AA170" t="s">
        <v>70</v>
      </c>
      <c r="AB170" s="24">
        <v>0.107569</v>
      </c>
      <c r="AC170" s="25">
        <v>0.1129482071713148</v>
      </c>
      <c r="AD17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0.1129482071713148</v>
      </c>
      <c r="AE170" s="27">
        <f>1-tbl_ChannelMix[[#This Row],[BoutiqueShare_2026_Effective]]</f>
        <v>0.88705179282868518</v>
      </c>
      <c r="AF170" s="24">
        <v>0.62962899999999999</v>
      </c>
      <c r="AG170" s="25">
        <v>0.62962962962962965</v>
      </c>
      <c r="AH17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0.62962962962962965</v>
      </c>
      <c r="AI170" s="27">
        <f>1-tbl_ChannelMix[[#This Row],[BoutiqueRetailShare_2026_Effective]]</f>
        <v>0.37037037037037035</v>
      </c>
      <c r="AJ170" s="24">
        <v>0.77232100000000004</v>
      </c>
      <c r="AK170" s="25">
        <v>0.7723214285714286</v>
      </c>
      <c r="AL170" s="27">
        <f>1-tbl_ChannelMix[[#This Row],[WholesaleRetailShare_2026]]</f>
        <v>0.2276785714285714</v>
      </c>
      <c r="AS170" s="94"/>
    </row>
    <row r="171" spans="17:45" x14ac:dyDescent="0.25">
      <c r="Q171" t="s">
        <v>18</v>
      </c>
      <c r="R171" t="s">
        <v>70</v>
      </c>
      <c r="S171" s="24">
        <v>9.6020999999999995E-2</v>
      </c>
      <c r="T171" s="25">
        <v>9.6021423106350423E-2</v>
      </c>
      <c r="Z171" t="s">
        <v>18</v>
      </c>
      <c r="AA171" t="s">
        <v>169</v>
      </c>
      <c r="AB171" s="24">
        <v>0.18414900000000001</v>
      </c>
      <c r="AC171" s="25">
        <v>0.1933566433566434</v>
      </c>
      <c r="AD17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0.1933566433566434</v>
      </c>
      <c r="AE171" s="27">
        <f>1-tbl_ChannelMix[[#This Row],[BoutiqueShare_2026_Effective]]</f>
        <v>0.80664335664335662</v>
      </c>
      <c r="AF171" s="24">
        <v>0.78481000000000001</v>
      </c>
      <c r="AG171" s="25">
        <v>0.78481012658227844</v>
      </c>
      <c r="AH17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0.78481012658227844</v>
      </c>
      <c r="AI171" s="27">
        <f>1-tbl_ChannelMix[[#This Row],[BoutiqueRetailShare_2026_Effective]]</f>
        <v>0.21518987341772156</v>
      </c>
      <c r="AJ171" s="24">
        <v>0.69428500000000004</v>
      </c>
      <c r="AK171" s="25">
        <v>0.69428571428571428</v>
      </c>
      <c r="AL171" s="27">
        <f>1-tbl_ChannelMix[[#This Row],[WholesaleRetailShare_2026]]</f>
        <v>0.30571428571428572</v>
      </c>
      <c r="AS171" s="94"/>
    </row>
    <row r="172" spans="17:45" x14ac:dyDescent="0.25">
      <c r="Q172" t="s">
        <v>18</v>
      </c>
      <c r="R172" t="s">
        <v>89</v>
      </c>
      <c r="S172" s="24">
        <v>0.112471</v>
      </c>
      <c r="T172" s="25">
        <v>0.11247130833970929</v>
      </c>
      <c r="Z172" t="s">
        <v>30</v>
      </c>
      <c r="AA172" t="s">
        <v>114</v>
      </c>
      <c r="AB172" s="24">
        <v>0</v>
      </c>
      <c r="AC172" s="25">
        <v>0</v>
      </c>
      <c r="AD17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v>
      </c>
      <c r="AE172" s="27">
        <f>1-tbl_ChannelMix[[#This Row],[BoutiqueShare_2026_Effective]]</f>
        <v>0.75</v>
      </c>
      <c r="AF172" s="24">
        <v>0.84299999999999997</v>
      </c>
      <c r="AG172" s="25">
        <v>0.84299999999999997</v>
      </c>
      <c r="AH17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72" s="27">
        <f>1-tbl_ChannelMix[[#This Row],[BoutiqueRetailShare_2026_Effective]]</f>
        <v>0</v>
      </c>
      <c r="AJ172" s="24">
        <v>1</v>
      </c>
      <c r="AK172" s="25">
        <v>1</v>
      </c>
      <c r="AL172" s="27">
        <f>1-tbl_ChannelMix[[#This Row],[WholesaleRetailShare_2026]]</f>
        <v>0</v>
      </c>
      <c r="AS172" s="94"/>
    </row>
    <row r="173" spans="17:45" x14ac:dyDescent="0.25">
      <c r="Q173" t="s">
        <v>19</v>
      </c>
      <c r="R173" t="s">
        <v>231</v>
      </c>
      <c r="S173" s="24">
        <v>9.2149999999999996E-2</v>
      </c>
      <c r="T173" s="25">
        <v>9.2150170648464161E-2</v>
      </c>
      <c r="Z173" t="s">
        <v>18</v>
      </c>
      <c r="AA173" t="s">
        <v>131</v>
      </c>
      <c r="AB173" s="24">
        <v>0.16778499999999999</v>
      </c>
      <c r="AC173" s="25">
        <v>0.17617449664429535</v>
      </c>
      <c r="AD17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0.17617449664429535</v>
      </c>
      <c r="AE173" s="27">
        <f>1-tbl_ChannelMix[[#This Row],[BoutiqueShare_2026_Effective]]</f>
        <v>0.8238255033557047</v>
      </c>
      <c r="AF173" s="24">
        <v>0.8</v>
      </c>
      <c r="AG173" s="25">
        <v>0.8</v>
      </c>
      <c r="AH17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v>
      </c>
      <c r="AI173" s="27">
        <f>1-tbl_ChannelMix[[#This Row],[BoutiqueRetailShare_2026_Effective]]</f>
        <v>0.19999999999999996</v>
      </c>
      <c r="AJ173" s="24">
        <v>0.68817200000000001</v>
      </c>
      <c r="AK173" s="25">
        <v>0.68817204301075274</v>
      </c>
      <c r="AL173" s="27">
        <f>1-tbl_ChannelMix[[#This Row],[WholesaleRetailShare_2026]]</f>
        <v>0.31182795698924726</v>
      </c>
      <c r="AS173" s="94"/>
    </row>
    <row r="174" spans="17:45" x14ac:dyDescent="0.25">
      <c r="Q174" t="s">
        <v>19</v>
      </c>
      <c r="R174" t="s">
        <v>114</v>
      </c>
      <c r="S174" s="24">
        <v>8.8736999999999996E-2</v>
      </c>
      <c r="T174" s="25">
        <v>8.8737201365187715E-2</v>
      </c>
      <c r="Z174" t="s">
        <v>18</v>
      </c>
      <c r="AA174" t="s">
        <v>45</v>
      </c>
      <c r="AB174" s="24">
        <v>0.15845799999999999</v>
      </c>
      <c r="AC174" s="25">
        <v>0.16638115631691647</v>
      </c>
      <c r="AD17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0.16638115631691647</v>
      </c>
      <c r="AE174" s="27">
        <f>1-tbl_ChannelMix[[#This Row],[BoutiqueShare_2026_Effective]]</f>
        <v>0.83361884368308359</v>
      </c>
      <c r="AF174" s="24">
        <v>0.72972899999999996</v>
      </c>
      <c r="AG174" s="25">
        <v>0.72972972972972971</v>
      </c>
      <c r="AH17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0.72972972972972971</v>
      </c>
      <c r="AI174" s="27">
        <f>1-tbl_ChannelMix[[#This Row],[BoutiqueRetailShare_2026_Effective]]</f>
        <v>0.27027027027027029</v>
      </c>
      <c r="AJ174" s="24">
        <v>0.63867600000000002</v>
      </c>
      <c r="AK174" s="25">
        <v>0.638676844783715</v>
      </c>
      <c r="AL174" s="27">
        <f>1-tbl_ChannelMix[[#This Row],[WholesaleRetailShare_2026]]</f>
        <v>0.361323155216285</v>
      </c>
      <c r="AS174" s="94"/>
    </row>
    <row r="175" spans="17:45" x14ac:dyDescent="0.25">
      <c r="Q175" t="s">
        <v>19</v>
      </c>
      <c r="R175" t="s">
        <v>148</v>
      </c>
      <c r="S175" s="24">
        <v>9.5562999999999995E-2</v>
      </c>
      <c r="T175" s="25">
        <v>9.556313993174062E-2</v>
      </c>
      <c r="Z175" t="s">
        <v>31</v>
      </c>
      <c r="AA175" t="s">
        <v>114</v>
      </c>
      <c r="AB175" s="24">
        <v>0.144927</v>
      </c>
      <c r="AC175" s="25">
        <v>0.1521739130434783</v>
      </c>
      <c r="AD17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0.1521739130434783</v>
      </c>
      <c r="AE175" s="27">
        <f>1-tbl_ChannelMix[[#This Row],[BoutiqueShare_2026_Effective]]</f>
        <v>0.84782608695652173</v>
      </c>
      <c r="AF175" s="24">
        <v>1</v>
      </c>
      <c r="AG175" s="25">
        <v>1</v>
      </c>
      <c r="AH17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75" s="27">
        <f>1-tbl_ChannelMix[[#This Row],[BoutiqueRetailShare_2026_Effective]]</f>
        <v>0</v>
      </c>
      <c r="AJ175" s="24">
        <v>0.632768</v>
      </c>
      <c r="AK175" s="25">
        <v>0.63276836158192096</v>
      </c>
      <c r="AL175" s="27">
        <f>1-tbl_ChannelMix[[#This Row],[WholesaleRetailShare_2026]]</f>
        <v>0.36723163841807904</v>
      </c>
      <c r="AS175" s="94"/>
    </row>
    <row r="176" spans="17:45" x14ac:dyDescent="0.25">
      <c r="Q176" t="s">
        <v>19</v>
      </c>
      <c r="R176" t="s">
        <v>89</v>
      </c>
      <c r="S176" s="24">
        <v>0.146757</v>
      </c>
      <c r="T176" s="25">
        <v>0.14675767918088739</v>
      </c>
      <c r="Z176" t="s">
        <v>18</v>
      </c>
      <c r="AA176" t="s">
        <v>185</v>
      </c>
      <c r="AB176" s="24">
        <v>0.18019199999999999</v>
      </c>
      <c r="AC176" s="25">
        <v>0.18920220082530953</v>
      </c>
      <c r="AD17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0.18920220082530953</v>
      </c>
      <c r="AE176" s="27">
        <f>1-tbl_ChannelMix[[#This Row],[BoutiqueShare_2026_Effective]]</f>
        <v>0.81079779917469041</v>
      </c>
      <c r="AF176" s="24">
        <v>0.76335799999999998</v>
      </c>
      <c r="AG176" s="25">
        <v>0.76335877862595425</v>
      </c>
      <c r="AH17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0.76335877862595425</v>
      </c>
      <c r="AI176" s="27">
        <f>1-tbl_ChannelMix[[#This Row],[BoutiqueRetailShare_2026_Effective]]</f>
        <v>0.23664122137404575</v>
      </c>
      <c r="AJ176" s="24">
        <v>0.70469700000000002</v>
      </c>
      <c r="AK176" s="25">
        <v>0.70469798657718119</v>
      </c>
      <c r="AL176" s="27">
        <f>1-tbl_ChannelMix[[#This Row],[WholesaleRetailShare_2026]]</f>
        <v>0.29530201342281881</v>
      </c>
      <c r="AS176" s="94"/>
    </row>
    <row r="177" spans="17:45" x14ac:dyDescent="0.25">
      <c r="Q177" t="s">
        <v>19</v>
      </c>
      <c r="R177" t="s">
        <v>185</v>
      </c>
      <c r="S177" s="24">
        <v>7.1672E-2</v>
      </c>
      <c r="T177" s="25">
        <v>7.1672354948805458E-2</v>
      </c>
      <c r="Z177" t="s">
        <v>32</v>
      </c>
      <c r="AA177" t="s">
        <v>114</v>
      </c>
      <c r="AB177" s="24">
        <v>0.31024000000000002</v>
      </c>
      <c r="AC177" s="25">
        <v>0.32575301204819279</v>
      </c>
      <c r="AD17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0.32575301204819279</v>
      </c>
      <c r="AE177" s="27">
        <f>1-tbl_ChannelMix[[#This Row],[BoutiqueShare_2026_Effective]]</f>
        <v>0.67424698795180715</v>
      </c>
      <c r="AF177" s="24">
        <v>0.88349500000000003</v>
      </c>
      <c r="AG177" s="25">
        <v>0.88349514563106801</v>
      </c>
      <c r="AH17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0.88349514563106801</v>
      </c>
      <c r="AI177" s="27">
        <f>1-tbl_ChannelMix[[#This Row],[BoutiqueRetailShare_2026_Effective]]</f>
        <v>0.11650485436893199</v>
      </c>
      <c r="AJ177" s="24">
        <v>0.69432300000000002</v>
      </c>
      <c r="AK177" s="25">
        <v>0.69432314410480345</v>
      </c>
      <c r="AL177" s="27">
        <f>1-tbl_ChannelMix[[#This Row],[WholesaleRetailShare_2026]]</f>
        <v>0.30567685589519655</v>
      </c>
      <c r="AS177" s="94"/>
    </row>
    <row r="178" spans="17:45" x14ac:dyDescent="0.25">
      <c r="Q178" t="s">
        <v>19</v>
      </c>
      <c r="R178" t="s">
        <v>45</v>
      </c>
      <c r="S178" s="24">
        <v>0.10580199999999999</v>
      </c>
      <c r="T178" s="25">
        <v>0.10580204778157</v>
      </c>
      <c r="Z178" t="s">
        <v>18</v>
      </c>
      <c r="AA178" t="s">
        <v>148</v>
      </c>
      <c r="AB178" s="24">
        <v>0.174484</v>
      </c>
      <c r="AC178" s="25">
        <v>0.18320825515947467</v>
      </c>
      <c r="AD17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0.18320825515947467</v>
      </c>
      <c r="AE178" s="27">
        <f>1-tbl_ChannelMix[[#This Row],[BoutiqueShare_2026_Effective]]</f>
        <v>0.8167917448405253</v>
      </c>
      <c r="AF178" s="24">
        <v>0.76344000000000001</v>
      </c>
      <c r="AG178" s="25">
        <v>0.76344086021505375</v>
      </c>
      <c r="AH17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0.76344086021505375</v>
      </c>
      <c r="AI178" s="27">
        <f>1-tbl_ChannelMix[[#This Row],[BoutiqueRetailShare_2026_Effective]]</f>
        <v>0.23655913978494625</v>
      </c>
      <c r="AJ178" s="24">
        <v>0.67045399999999999</v>
      </c>
      <c r="AK178" s="25">
        <v>0.67045454545454541</v>
      </c>
      <c r="AL178" s="27">
        <f>1-tbl_ChannelMix[[#This Row],[WholesaleRetailShare_2026]]</f>
        <v>0.32954545454545459</v>
      </c>
      <c r="AS178" s="94"/>
    </row>
    <row r="179" spans="17:45" x14ac:dyDescent="0.25">
      <c r="Q179" t="s">
        <v>19</v>
      </c>
      <c r="R179" t="s">
        <v>208</v>
      </c>
      <c r="S179" s="24">
        <v>0.10238899999999999</v>
      </c>
      <c r="T179" s="25">
        <v>0.1023890784982935</v>
      </c>
      <c r="Z179" t="s">
        <v>33</v>
      </c>
      <c r="AA179" t="s">
        <v>114</v>
      </c>
      <c r="AB179" s="24">
        <v>0.21179600000000001</v>
      </c>
      <c r="AC179" s="25">
        <v>0.22238605898123329</v>
      </c>
      <c r="AD17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0.22238605898123329</v>
      </c>
      <c r="AE179" s="27">
        <f>1-tbl_ChannelMix[[#This Row],[BoutiqueShare_2026_Effective]]</f>
        <v>0.77761394101876669</v>
      </c>
      <c r="AF179" s="24">
        <v>0.79746799999999995</v>
      </c>
      <c r="AG179" s="25">
        <v>0.79746835443037978</v>
      </c>
      <c r="AH17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0.79746835443037978</v>
      </c>
      <c r="AI179" s="27">
        <f>1-tbl_ChannelMix[[#This Row],[BoutiqueRetailShare_2026_Effective]]</f>
        <v>0.20253164556962022</v>
      </c>
      <c r="AJ179" s="24">
        <v>0.75170000000000003</v>
      </c>
      <c r="AK179" s="25">
        <v>0.75170068027210879</v>
      </c>
      <c r="AL179" s="27">
        <f>1-tbl_ChannelMix[[#This Row],[WholesaleRetailShare_2026]]</f>
        <v>0.24829931972789121</v>
      </c>
      <c r="AS179" s="94"/>
    </row>
    <row r="180" spans="17:45" x14ac:dyDescent="0.25">
      <c r="Q180" t="s">
        <v>19</v>
      </c>
      <c r="R180" t="s">
        <v>131</v>
      </c>
      <c r="S180" s="24">
        <v>0.11604</v>
      </c>
      <c r="T180" s="25">
        <v>0.1160409556313993</v>
      </c>
      <c r="Z180" t="s">
        <v>34</v>
      </c>
      <c r="AA180" t="s">
        <v>114</v>
      </c>
      <c r="AB180" s="24">
        <v>0.31111100000000003</v>
      </c>
      <c r="AC180" s="25">
        <v>0.32666666666666666</v>
      </c>
      <c r="AD18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0.47666666666666668</v>
      </c>
      <c r="AE180" s="27">
        <f>1-tbl_ChannelMix[[#This Row],[BoutiqueShare_2026_Effective]]</f>
        <v>0.52333333333333332</v>
      </c>
      <c r="AF180" s="24">
        <v>1</v>
      </c>
      <c r="AG180" s="25">
        <v>1</v>
      </c>
      <c r="AH18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80" s="27">
        <f>1-tbl_ChannelMix[[#This Row],[BoutiqueRetailShare_2026_Effective]]</f>
        <v>0</v>
      </c>
      <c r="AJ180" s="24">
        <v>1</v>
      </c>
      <c r="AK180" s="25">
        <v>1</v>
      </c>
      <c r="AL180" s="27">
        <f>1-tbl_ChannelMix[[#This Row],[WholesaleRetailShare_2026]]</f>
        <v>0</v>
      </c>
      <c r="AS180" s="94"/>
    </row>
    <row r="181" spans="17:45" x14ac:dyDescent="0.25">
      <c r="Q181" t="s">
        <v>19</v>
      </c>
      <c r="R181" t="s">
        <v>169</v>
      </c>
      <c r="S181" s="24">
        <v>7.8497999999999998E-2</v>
      </c>
      <c r="T181" s="25">
        <v>7.8498293515358364E-2</v>
      </c>
      <c r="Z181" t="s">
        <v>20</v>
      </c>
      <c r="AA181" t="s">
        <v>89</v>
      </c>
      <c r="AB181" s="24">
        <v>0.113772</v>
      </c>
      <c r="AC181" s="25">
        <v>0.11946107784431143</v>
      </c>
      <c r="AD18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0.11946107784431143</v>
      </c>
      <c r="AE181" s="27">
        <f>1-tbl_ChannelMix[[#This Row],[BoutiqueShare_2026_Effective]]</f>
        <v>0.88053892215568852</v>
      </c>
      <c r="AF181" s="24">
        <v>0.44736799999999999</v>
      </c>
      <c r="AG181" s="25">
        <v>0.44736842105263158</v>
      </c>
      <c r="AH18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0.44736842105263158</v>
      </c>
      <c r="AI181" s="27">
        <f>1-tbl_ChannelMix[[#This Row],[BoutiqueRetailShare_2026_Effective]]</f>
        <v>0.55263157894736836</v>
      </c>
      <c r="AJ181" s="24">
        <v>0.90540500000000002</v>
      </c>
      <c r="AK181" s="25">
        <v>0.90540540540540537</v>
      </c>
      <c r="AL181" s="27">
        <f>1-tbl_ChannelMix[[#This Row],[WholesaleRetailShare_2026]]</f>
        <v>9.4594594594594628E-2</v>
      </c>
      <c r="AS181" s="94"/>
    </row>
    <row r="182" spans="17:45" x14ac:dyDescent="0.25">
      <c r="Q182" t="s">
        <v>19</v>
      </c>
      <c r="R182" t="s">
        <v>70</v>
      </c>
      <c r="S182" s="24">
        <v>0.10238899999999999</v>
      </c>
      <c r="T182" s="25">
        <v>0.1023890784982935</v>
      </c>
      <c r="Z182" t="s">
        <v>20</v>
      </c>
      <c r="AA182" t="s">
        <v>208</v>
      </c>
      <c r="AB182" s="24">
        <v>0.15815000000000001</v>
      </c>
      <c r="AC182" s="25">
        <v>0.16605839416058393</v>
      </c>
      <c r="AD18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0.16605839416058393</v>
      </c>
      <c r="AE182" s="27">
        <f>1-tbl_ChannelMix[[#This Row],[BoutiqueShare_2026_Effective]]</f>
        <v>0.83394160583941601</v>
      </c>
      <c r="AF182" s="24">
        <v>0.49230699999999999</v>
      </c>
      <c r="AG182" s="25">
        <v>0.49230769230769228</v>
      </c>
      <c r="AH18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0.49230769230769228</v>
      </c>
      <c r="AI182" s="27">
        <f>1-tbl_ChannelMix[[#This Row],[BoutiqueRetailShare_2026_Effective]]</f>
        <v>0.50769230769230766</v>
      </c>
      <c r="AJ182" s="24">
        <v>0.80635800000000002</v>
      </c>
      <c r="AK182" s="25">
        <v>0.80635838150289019</v>
      </c>
      <c r="AL182" s="27">
        <f>1-tbl_ChannelMix[[#This Row],[WholesaleRetailShare_2026]]</f>
        <v>0.19364161849710981</v>
      </c>
      <c r="AS182" s="94"/>
    </row>
    <row r="183" spans="17:45" x14ac:dyDescent="0.25">
      <c r="Q183" t="s">
        <v>20</v>
      </c>
      <c r="R183" t="s">
        <v>89</v>
      </c>
      <c r="S183" s="24">
        <v>0.10736</v>
      </c>
      <c r="T183" s="25">
        <v>0.10736097717775631</v>
      </c>
      <c r="Z183" t="s">
        <v>20</v>
      </c>
      <c r="AA183" t="s">
        <v>70</v>
      </c>
      <c r="AB183" s="24">
        <v>7.6923000000000005E-2</v>
      </c>
      <c r="AC183" s="25">
        <v>8.0769230769230774E-2</v>
      </c>
      <c r="AD18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8.0769230769230774E-2</v>
      </c>
      <c r="AE183" s="27">
        <f>1-tbl_ChannelMix[[#This Row],[BoutiqueShare_2026_Effective]]</f>
        <v>0.91923076923076918</v>
      </c>
      <c r="AF183" s="24">
        <v>0.54166599999999998</v>
      </c>
      <c r="AG183" s="25">
        <v>0.54166666666666663</v>
      </c>
      <c r="AH18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0.54166666666666663</v>
      </c>
      <c r="AI183" s="27">
        <f>1-tbl_ChannelMix[[#This Row],[BoutiqueRetailShare_2026_Effective]]</f>
        <v>0.45833333333333337</v>
      </c>
      <c r="AJ183" s="24">
        <v>0.72916599999999998</v>
      </c>
      <c r="AK183" s="25">
        <v>0.72916666666666663</v>
      </c>
      <c r="AL183" s="27">
        <f>1-tbl_ChannelMix[[#This Row],[WholesaleRetailShare_2026]]</f>
        <v>0.27083333333333337</v>
      </c>
      <c r="AS183" s="94"/>
    </row>
    <row r="184" spans="17:45" x14ac:dyDescent="0.25">
      <c r="Q184" t="s">
        <v>20</v>
      </c>
      <c r="R184" t="s">
        <v>231</v>
      </c>
      <c r="S184" s="24">
        <v>0.130826</v>
      </c>
      <c r="T184" s="25">
        <v>0.13082610093217609</v>
      </c>
      <c r="Z184" t="s">
        <v>11</v>
      </c>
      <c r="AA184" t="s">
        <v>89</v>
      </c>
      <c r="AB184" s="24">
        <v>0</v>
      </c>
      <c r="AC184" s="25">
        <v>0</v>
      </c>
      <c r="AD18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v>
      </c>
      <c r="AE184" s="27">
        <f>1-tbl_ChannelMix[[#This Row],[BoutiqueShare_2026_Effective]]</f>
        <v>0.75</v>
      </c>
      <c r="AF184" s="24">
        <v>0.84299999999999997</v>
      </c>
      <c r="AG184" s="25">
        <v>0.84299999999999997</v>
      </c>
      <c r="AH18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84" s="27">
        <f>1-tbl_ChannelMix[[#This Row],[BoutiqueRetailShare_2026_Effective]]</f>
        <v>0</v>
      </c>
      <c r="AJ184" s="24">
        <v>1</v>
      </c>
      <c r="AK184" s="25">
        <v>1</v>
      </c>
      <c r="AL184" s="27">
        <f>1-tbl_ChannelMix[[#This Row],[WholesaleRetailShare_2026]]</f>
        <v>0</v>
      </c>
      <c r="AS184" s="94"/>
    </row>
    <row r="185" spans="17:45" x14ac:dyDescent="0.25">
      <c r="Q185" t="s">
        <v>20</v>
      </c>
      <c r="R185" t="s">
        <v>148</v>
      </c>
      <c r="S185" s="24">
        <v>8.9680999999999997E-2</v>
      </c>
      <c r="T185" s="25">
        <v>8.9681774349083893E-2</v>
      </c>
      <c r="Z185" t="s">
        <v>12</v>
      </c>
      <c r="AA185" t="s">
        <v>89</v>
      </c>
      <c r="AB185" s="24">
        <v>0</v>
      </c>
      <c r="AC185" s="25">
        <v>0</v>
      </c>
      <c r="AD18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185" s="27">
        <f>1-tbl_ChannelMix[[#This Row],[BoutiqueShare_2026_Effective]]</f>
        <v>1</v>
      </c>
      <c r="AF185" s="24">
        <v>0.84299999999999997</v>
      </c>
      <c r="AG185" s="25">
        <v>0.84299999999999997</v>
      </c>
      <c r="AH18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185" s="27">
        <f>1-tbl_ChannelMix[[#This Row],[BoutiqueRetailShare_2026_Effective]]</f>
        <v>0.15700000000000003</v>
      </c>
      <c r="AJ185" s="24">
        <v>0</v>
      </c>
      <c r="AK185" s="25">
        <v>0</v>
      </c>
      <c r="AL185" s="27">
        <f>1-tbl_ChannelMix[[#This Row],[WholesaleRetailShare_2026]]</f>
        <v>1</v>
      </c>
      <c r="AS185" s="94"/>
    </row>
    <row r="186" spans="17:45" x14ac:dyDescent="0.25">
      <c r="Q186" t="s">
        <v>20</v>
      </c>
      <c r="R186" t="s">
        <v>185</v>
      </c>
      <c r="S186" s="24">
        <v>0.142397</v>
      </c>
      <c r="T186" s="25">
        <v>0.14239794278367091</v>
      </c>
      <c r="Z186" t="s">
        <v>21</v>
      </c>
      <c r="AA186" t="s">
        <v>89</v>
      </c>
      <c r="AB186" s="24">
        <v>5.5384000000000003E-2</v>
      </c>
      <c r="AC186" s="25">
        <v>5.8153846153846167E-2</v>
      </c>
      <c r="AD18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5.8153846153846167E-2</v>
      </c>
      <c r="AE186" s="27">
        <f>1-tbl_ChannelMix[[#This Row],[BoutiqueShare_2026_Effective]]</f>
        <v>0.94184615384615378</v>
      </c>
      <c r="AF186" s="24">
        <v>1</v>
      </c>
      <c r="AG186" s="25">
        <v>1</v>
      </c>
      <c r="AH18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86" s="27">
        <f>1-tbl_ChannelMix[[#This Row],[BoutiqueRetailShare_2026_Effective]]</f>
        <v>0</v>
      </c>
      <c r="AJ186" s="24">
        <v>0.39087899999999998</v>
      </c>
      <c r="AK186" s="25">
        <v>0.39087947882736163</v>
      </c>
      <c r="AL186" s="27">
        <f>1-tbl_ChannelMix[[#This Row],[WholesaleRetailShare_2026]]</f>
        <v>0.60912052117263837</v>
      </c>
      <c r="AS186" s="94"/>
    </row>
    <row r="187" spans="17:45" x14ac:dyDescent="0.25">
      <c r="Q187" t="s">
        <v>20</v>
      </c>
      <c r="R187" t="s">
        <v>169</v>
      </c>
      <c r="S187" s="24">
        <v>6.9431000000000007E-2</v>
      </c>
      <c r="T187" s="25">
        <v>6.9431051108968175E-2</v>
      </c>
      <c r="Z187" t="s">
        <v>21</v>
      </c>
      <c r="AA187" t="s">
        <v>208</v>
      </c>
      <c r="AB187" s="24">
        <v>7.9847000000000001E-2</v>
      </c>
      <c r="AC187" s="25">
        <v>8.3840304182509512E-2</v>
      </c>
      <c r="AD18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8.3840304182509512E-2</v>
      </c>
      <c r="AE187" s="27">
        <f>1-tbl_ChannelMix[[#This Row],[BoutiqueShare_2026_Effective]]</f>
        <v>0.91615969581749046</v>
      </c>
      <c r="AF187" s="24">
        <v>1</v>
      </c>
      <c r="AG187" s="25">
        <v>1</v>
      </c>
      <c r="AH18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87" s="27">
        <f>1-tbl_ChannelMix[[#This Row],[BoutiqueRetailShare_2026_Effective]]</f>
        <v>0</v>
      </c>
      <c r="AJ187" s="24">
        <v>0.34297499999999997</v>
      </c>
      <c r="AK187" s="25">
        <v>0.34297520661157033</v>
      </c>
      <c r="AL187" s="27">
        <f>1-tbl_ChannelMix[[#This Row],[WholesaleRetailShare_2026]]</f>
        <v>0.65702479338842967</v>
      </c>
      <c r="AS187" s="94"/>
    </row>
    <row r="188" spans="17:45" x14ac:dyDescent="0.25">
      <c r="Q188" t="s">
        <v>20</v>
      </c>
      <c r="R188" t="s">
        <v>131</v>
      </c>
      <c r="S188" s="24">
        <v>6.8144999999999997E-2</v>
      </c>
      <c r="T188" s="25">
        <v>6.8145290903246544E-2</v>
      </c>
      <c r="Z188" t="s">
        <v>21</v>
      </c>
      <c r="AA188" t="s">
        <v>70</v>
      </c>
      <c r="AB188" s="24">
        <v>6.1817999999999998E-2</v>
      </c>
      <c r="AC188" s="25">
        <v>6.4909090909090916E-2</v>
      </c>
      <c r="AD18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6.4909090909090916E-2</v>
      </c>
      <c r="AE188" s="27">
        <f>1-tbl_ChannelMix[[#This Row],[BoutiqueShare_2026_Effective]]</f>
        <v>0.93509090909090908</v>
      </c>
      <c r="AF188" s="24">
        <v>1</v>
      </c>
      <c r="AG188" s="25">
        <v>1</v>
      </c>
      <c r="AH18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88" s="27">
        <f>1-tbl_ChannelMix[[#This Row],[BoutiqueRetailShare_2026_Effective]]</f>
        <v>0</v>
      </c>
      <c r="AJ188" s="24">
        <v>0.31782899999999997</v>
      </c>
      <c r="AK188" s="25">
        <v>0.31782945736434109</v>
      </c>
      <c r="AL188" s="27">
        <f>1-tbl_ChannelMix[[#This Row],[WholesaleRetailShare_2026]]</f>
        <v>0.68217054263565891</v>
      </c>
      <c r="AS188" s="94"/>
    </row>
    <row r="189" spans="17:45" x14ac:dyDescent="0.25">
      <c r="Q189" t="s">
        <v>20</v>
      </c>
      <c r="R189" t="s">
        <v>70</v>
      </c>
      <c r="S189" s="24">
        <v>0.100289</v>
      </c>
      <c r="T189" s="25">
        <v>0.1002892960462874</v>
      </c>
      <c r="Z189" t="s">
        <v>15</v>
      </c>
      <c r="AA189" t="s">
        <v>89</v>
      </c>
      <c r="AB189" s="24">
        <v>0</v>
      </c>
      <c r="AC189" s="25">
        <v>0</v>
      </c>
      <c r="AD18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189" s="27">
        <f>1-tbl_ChannelMix[[#This Row],[BoutiqueShare_2026_Effective]]</f>
        <v>1</v>
      </c>
      <c r="AF189" s="24">
        <v>0.84299999999999997</v>
      </c>
      <c r="AG189" s="25">
        <v>0.84299999999999997</v>
      </c>
      <c r="AH18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189" s="27">
        <f>1-tbl_ChannelMix[[#This Row],[BoutiqueRetailShare_2026_Effective]]</f>
        <v>0.15700000000000003</v>
      </c>
      <c r="AJ189" s="24">
        <v>0.82608599999999999</v>
      </c>
      <c r="AK189" s="25">
        <v>0.82608695652173914</v>
      </c>
      <c r="AL189" s="27">
        <f>1-tbl_ChannelMix[[#This Row],[WholesaleRetailShare_2026]]</f>
        <v>0.17391304347826086</v>
      </c>
      <c r="AS189" s="94"/>
    </row>
    <row r="190" spans="17:45" x14ac:dyDescent="0.25">
      <c r="Q190" t="s">
        <v>20</v>
      </c>
      <c r="R190" t="s">
        <v>45</v>
      </c>
      <c r="S190" s="24">
        <v>9.4503000000000004E-2</v>
      </c>
      <c r="T190" s="25">
        <v>9.4503375120540023E-2</v>
      </c>
      <c r="Z190" t="s">
        <v>22</v>
      </c>
      <c r="AA190" t="s">
        <v>89</v>
      </c>
      <c r="AB190" s="24">
        <v>0.227272</v>
      </c>
      <c r="AC190" s="25">
        <v>0.23863636363636367</v>
      </c>
      <c r="AD19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0.23863636363636367</v>
      </c>
      <c r="AE190" s="27">
        <f>1-tbl_ChannelMix[[#This Row],[BoutiqueShare_2026_Effective]]</f>
        <v>0.76136363636363635</v>
      </c>
      <c r="AF190" s="24">
        <v>1</v>
      </c>
      <c r="AG190" s="25">
        <v>1</v>
      </c>
      <c r="AH19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90" s="27">
        <f>1-tbl_ChannelMix[[#This Row],[BoutiqueRetailShare_2026_Effective]]</f>
        <v>0</v>
      </c>
      <c r="AJ190" s="24">
        <v>0.41176400000000002</v>
      </c>
      <c r="AK190" s="25">
        <v>0.41176470588235292</v>
      </c>
      <c r="AL190" s="27">
        <f>1-tbl_ChannelMix[[#This Row],[WholesaleRetailShare_2026]]</f>
        <v>0.58823529411764708</v>
      </c>
      <c r="AS190" s="94"/>
    </row>
    <row r="191" spans="17:45" x14ac:dyDescent="0.25">
      <c r="Q191" t="s">
        <v>20</v>
      </c>
      <c r="R191" t="s">
        <v>208</v>
      </c>
      <c r="S191" s="24">
        <v>0.13211100000000001</v>
      </c>
      <c r="T191" s="25">
        <v>0.1321118611378978</v>
      </c>
      <c r="Z191" t="s">
        <v>22</v>
      </c>
      <c r="AA191" t="s">
        <v>208</v>
      </c>
      <c r="AB191" s="24">
        <v>0.28409000000000001</v>
      </c>
      <c r="AC191" s="25">
        <v>0.29829545454545459</v>
      </c>
      <c r="AD19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0.29829545454545459</v>
      </c>
      <c r="AE191" s="27">
        <f>1-tbl_ChannelMix[[#This Row],[BoutiqueShare_2026_Effective]]</f>
        <v>0.70170454545454541</v>
      </c>
      <c r="AF191" s="24">
        <v>1</v>
      </c>
      <c r="AG191" s="25">
        <v>1</v>
      </c>
      <c r="AH19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91" s="27">
        <f>1-tbl_ChannelMix[[#This Row],[BoutiqueRetailShare_2026_Effective]]</f>
        <v>0</v>
      </c>
      <c r="AJ191" s="24">
        <v>0.50793600000000005</v>
      </c>
      <c r="AK191" s="25">
        <v>0.50793650793650791</v>
      </c>
      <c r="AL191" s="27">
        <f>1-tbl_ChannelMix[[#This Row],[WholesaleRetailShare_2026]]</f>
        <v>0.49206349206349209</v>
      </c>
      <c r="AS191" s="94"/>
    </row>
    <row r="192" spans="17:45" x14ac:dyDescent="0.25">
      <c r="Q192" t="s">
        <v>20</v>
      </c>
      <c r="R192" t="s">
        <v>114</v>
      </c>
      <c r="S192" s="24">
        <v>6.5252000000000004E-2</v>
      </c>
      <c r="T192" s="25">
        <v>6.5252330440372874E-2</v>
      </c>
      <c r="Z192" t="s">
        <v>22</v>
      </c>
      <c r="AA192" t="s">
        <v>70</v>
      </c>
      <c r="AB192" s="24">
        <v>0.16666600000000001</v>
      </c>
      <c r="AC192" s="25">
        <v>0.17500000000000004</v>
      </c>
      <c r="AD19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0.17500000000000004</v>
      </c>
      <c r="AE192" s="27">
        <f>1-tbl_ChannelMix[[#This Row],[BoutiqueShare_2026_Effective]]</f>
        <v>0.82499999999999996</v>
      </c>
      <c r="AF192" s="24">
        <v>1</v>
      </c>
      <c r="AG192" s="25">
        <v>1</v>
      </c>
      <c r="AH19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92" s="27">
        <f>1-tbl_ChannelMix[[#This Row],[BoutiqueRetailShare_2026_Effective]]</f>
        <v>0</v>
      </c>
      <c r="AJ192" s="24">
        <v>0.6</v>
      </c>
      <c r="AK192" s="25">
        <v>0.6</v>
      </c>
      <c r="AL192" s="27">
        <f>1-tbl_ChannelMix[[#This Row],[WholesaleRetailShare_2026]]</f>
        <v>0.4</v>
      </c>
      <c r="AS192" s="94"/>
    </row>
    <row r="193" spans="17:45" x14ac:dyDescent="0.25">
      <c r="Q193" t="s">
        <v>21</v>
      </c>
      <c r="R193" t="s">
        <v>89</v>
      </c>
      <c r="S193" s="24">
        <v>0.12912100000000001</v>
      </c>
      <c r="T193" s="25">
        <v>0.1291219705999205</v>
      </c>
      <c r="Z193" t="s">
        <v>19</v>
      </c>
      <c r="AA193" t="s">
        <v>89</v>
      </c>
      <c r="AB193" s="24">
        <v>0</v>
      </c>
      <c r="AC193" s="25">
        <v>0</v>
      </c>
      <c r="AD19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193" s="27">
        <f>1-tbl_ChannelMix[[#This Row],[BoutiqueShare_2026_Effective]]</f>
        <v>1</v>
      </c>
      <c r="AF193" s="24">
        <v>0.84299999999999997</v>
      </c>
      <c r="AG193" s="25">
        <v>0.84299999999999997</v>
      </c>
      <c r="AH19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193" s="27">
        <f>1-tbl_ChannelMix[[#This Row],[BoutiqueRetailShare_2026_Effective]]</f>
        <v>0.15700000000000003</v>
      </c>
      <c r="AJ193" s="24">
        <v>1</v>
      </c>
      <c r="AK193" s="25">
        <v>1</v>
      </c>
      <c r="AL193" s="27">
        <f>1-tbl_ChannelMix[[#This Row],[WholesaleRetailShare_2026]]</f>
        <v>0</v>
      </c>
      <c r="AS193" s="94"/>
    </row>
    <row r="194" spans="17:45" x14ac:dyDescent="0.25">
      <c r="Q194" t="s">
        <v>21</v>
      </c>
      <c r="R194" t="s">
        <v>169</v>
      </c>
      <c r="S194" s="24">
        <v>7.8267000000000003E-2</v>
      </c>
      <c r="T194" s="25">
        <v>7.8267779102105681E-2</v>
      </c>
      <c r="Z194" t="s">
        <v>11</v>
      </c>
      <c r="AA194" t="s">
        <v>208</v>
      </c>
      <c r="AB194" s="24">
        <v>0</v>
      </c>
      <c r="AC194" s="25">
        <v>0</v>
      </c>
      <c r="AD19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v>
      </c>
      <c r="AE194" s="27">
        <f>1-tbl_ChannelMix[[#This Row],[BoutiqueShare_2026_Effective]]</f>
        <v>0.75</v>
      </c>
      <c r="AF194" s="24">
        <v>0.84299999999999997</v>
      </c>
      <c r="AG194" s="25">
        <v>0.84299999999999997</v>
      </c>
      <c r="AH19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94" s="27">
        <f>1-tbl_ChannelMix[[#This Row],[BoutiqueRetailShare_2026_Effective]]</f>
        <v>0</v>
      </c>
      <c r="AJ194" s="24">
        <v>1</v>
      </c>
      <c r="AK194" s="25">
        <v>1</v>
      </c>
      <c r="AL194" s="27">
        <f>1-tbl_ChannelMix[[#This Row],[WholesaleRetailShare_2026]]</f>
        <v>0</v>
      </c>
      <c r="AS194" s="94"/>
    </row>
    <row r="195" spans="17:45" x14ac:dyDescent="0.25">
      <c r="Q195" t="s">
        <v>21</v>
      </c>
      <c r="R195" t="s">
        <v>131</v>
      </c>
      <c r="S195" s="24">
        <v>8.8596999999999995E-2</v>
      </c>
      <c r="T195" s="25">
        <v>8.8597536750099321E-2</v>
      </c>
      <c r="Z195" t="s">
        <v>23</v>
      </c>
      <c r="AA195" t="s">
        <v>89</v>
      </c>
      <c r="AB195" s="24">
        <v>0</v>
      </c>
      <c r="AC195" s="25">
        <v>0</v>
      </c>
      <c r="AD19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195" s="27">
        <f>1-tbl_ChannelMix[[#This Row],[BoutiqueShare_2026_Effective]]</f>
        <v>1</v>
      </c>
      <c r="AF195" s="24">
        <v>0.84299999999999997</v>
      </c>
      <c r="AG195" s="25">
        <v>0.84299999999999997</v>
      </c>
      <c r="AH19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195" s="27">
        <f>1-tbl_ChannelMix[[#This Row],[BoutiqueRetailShare_2026_Effective]]</f>
        <v>0.15700000000000003</v>
      </c>
      <c r="AJ195" s="24">
        <v>0.51428499999999999</v>
      </c>
      <c r="AK195" s="25">
        <v>0.51428571428571423</v>
      </c>
      <c r="AL195" s="27">
        <f>1-tbl_ChannelMix[[#This Row],[WholesaleRetailShare_2026]]</f>
        <v>0.48571428571428577</v>
      </c>
      <c r="AS195" s="94"/>
    </row>
    <row r="196" spans="17:45" x14ac:dyDescent="0.25">
      <c r="Q196" t="s">
        <v>21</v>
      </c>
      <c r="R196" t="s">
        <v>45</v>
      </c>
      <c r="S196" s="24">
        <v>9.3761999999999998E-2</v>
      </c>
      <c r="T196" s="25">
        <v>9.3762415574096147E-2</v>
      </c>
      <c r="Z196" t="s">
        <v>11</v>
      </c>
      <c r="AA196" t="s">
        <v>70</v>
      </c>
      <c r="AB196" s="24">
        <v>0</v>
      </c>
      <c r="AC196" s="25">
        <v>0</v>
      </c>
      <c r="AD19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v>
      </c>
      <c r="AE196" s="27">
        <f>1-tbl_ChannelMix[[#This Row],[BoutiqueShare_2026_Effective]]</f>
        <v>0.75</v>
      </c>
      <c r="AF196" s="24">
        <v>0.84299999999999997</v>
      </c>
      <c r="AG196" s="25">
        <v>0.84299999999999997</v>
      </c>
      <c r="AH19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96" s="27">
        <f>1-tbl_ChannelMix[[#This Row],[BoutiqueRetailShare_2026_Effective]]</f>
        <v>0</v>
      </c>
      <c r="AJ196" s="24">
        <v>1</v>
      </c>
      <c r="AK196" s="25">
        <v>1</v>
      </c>
      <c r="AL196" s="27">
        <f>1-tbl_ChannelMix[[#This Row],[WholesaleRetailShare_2026]]</f>
        <v>0</v>
      </c>
      <c r="AS196" s="94"/>
    </row>
    <row r="197" spans="17:45" x14ac:dyDescent="0.25">
      <c r="Q197" t="s">
        <v>21</v>
      </c>
      <c r="R197" t="s">
        <v>70</v>
      </c>
      <c r="S197" s="24">
        <v>0.10925700000000001</v>
      </c>
      <c r="T197" s="25">
        <v>0.1092570520460866</v>
      </c>
      <c r="Z197" t="s">
        <v>24</v>
      </c>
      <c r="AA197" t="s">
        <v>89</v>
      </c>
      <c r="AB197" s="24">
        <v>8.7719000000000005E-2</v>
      </c>
      <c r="AC197" s="25">
        <v>9.2105263157894732E-2</v>
      </c>
      <c r="AD19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9.2105263157894732E-2</v>
      </c>
      <c r="AE197" s="27">
        <f>1-tbl_ChannelMix[[#This Row],[BoutiqueShare_2026_Effective]]</f>
        <v>0.90789473684210531</v>
      </c>
      <c r="AF197" s="24">
        <v>1</v>
      </c>
      <c r="AG197" s="25">
        <v>1</v>
      </c>
      <c r="AH19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97" s="27">
        <f>1-tbl_ChannelMix[[#This Row],[BoutiqueRetailShare_2026_Effective]]</f>
        <v>0</v>
      </c>
      <c r="AJ197" s="24">
        <v>0.62980700000000001</v>
      </c>
      <c r="AK197" s="25">
        <v>0.62980769230769229</v>
      </c>
      <c r="AL197" s="27">
        <f>1-tbl_ChannelMix[[#This Row],[WholesaleRetailShare_2026]]</f>
        <v>0.37019230769230771</v>
      </c>
      <c r="AS197" s="94"/>
    </row>
    <row r="198" spans="17:45" x14ac:dyDescent="0.25">
      <c r="Q198" t="s">
        <v>21</v>
      </c>
      <c r="R198" t="s">
        <v>208</v>
      </c>
      <c r="S198" s="24">
        <v>0.104489</v>
      </c>
      <c r="T198" s="25">
        <v>0.1044894715931665</v>
      </c>
      <c r="Z198" t="s">
        <v>24</v>
      </c>
      <c r="AA198" t="s">
        <v>208</v>
      </c>
      <c r="AB198" s="24">
        <v>0.110619</v>
      </c>
      <c r="AC198" s="25">
        <v>0.11615044247787615</v>
      </c>
      <c r="AD19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0.11615044247787615</v>
      </c>
      <c r="AE198" s="27">
        <f>1-tbl_ChannelMix[[#This Row],[BoutiqueShare_2026_Effective]]</f>
        <v>0.88384955752212391</v>
      </c>
      <c r="AF198" s="24">
        <v>1</v>
      </c>
      <c r="AG198" s="25">
        <v>1</v>
      </c>
      <c r="AH19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98" s="27">
        <f>1-tbl_ChannelMix[[#This Row],[BoutiqueRetailShare_2026_Effective]]</f>
        <v>0</v>
      </c>
      <c r="AJ198" s="24">
        <v>0.66666599999999998</v>
      </c>
      <c r="AK198" s="25">
        <v>0.66666666666666663</v>
      </c>
      <c r="AL198" s="27">
        <f>1-tbl_ChannelMix[[#This Row],[WholesaleRetailShare_2026]]</f>
        <v>0.33333333333333337</v>
      </c>
      <c r="AS198" s="94"/>
    </row>
    <row r="199" spans="17:45" x14ac:dyDescent="0.25">
      <c r="Q199" t="s">
        <v>21</v>
      </c>
      <c r="R199" t="s">
        <v>148</v>
      </c>
      <c r="S199" s="24">
        <v>9.1378000000000001E-2</v>
      </c>
      <c r="T199" s="25">
        <v>9.1378625347636078E-2</v>
      </c>
      <c r="Z199" t="s">
        <v>11</v>
      </c>
      <c r="AA199" t="s">
        <v>169</v>
      </c>
      <c r="AB199" s="24">
        <v>0</v>
      </c>
      <c r="AC199" s="25">
        <v>0</v>
      </c>
      <c r="AD19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v>
      </c>
      <c r="AE199" s="27">
        <f>1-tbl_ChannelMix[[#This Row],[BoutiqueShare_2026_Effective]]</f>
        <v>0.75</v>
      </c>
      <c r="AF199" s="24">
        <v>0.84299999999999997</v>
      </c>
      <c r="AG199" s="25">
        <v>0.84299999999999997</v>
      </c>
      <c r="AH19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199" s="27">
        <f>1-tbl_ChannelMix[[#This Row],[BoutiqueRetailShare_2026_Effective]]</f>
        <v>0</v>
      </c>
      <c r="AJ199" s="24">
        <v>1</v>
      </c>
      <c r="AK199" s="25">
        <v>1</v>
      </c>
      <c r="AL199" s="27">
        <f>1-tbl_ChannelMix[[#This Row],[WholesaleRetailShare_2026]]</f>
        <v>0</v>
      </c>
      <c r="AS199" s="94"/>
    </row>
    <row r="200" spans="17:45" x14ac:dyDescent="0.25">
      <c r="Q200" t="s">
        <v>21</v>
      </c>
      <c r="R200" t="s">
        <v>114</v>
      </c>
      <c r="S200" s="24">
        <v>6.8732000000000001E-2</v>
      </c>
      <c r="T200" s="25">
        <v>6.8732618196265402E-2</v>
      </c>
      <c r="Z200" t="s">
        <v>24</v>
      </c>
      <c r="AA200" t="s">
        <v>70</v>
      </c>
      <c r="AB200" s="24">
        <v>4.9180000000000001E-2</v>
      </c>
      <c r="AC200" s="25">
        <v>5.1639344262295085E-2</v>
      </c>
      <c r="AD20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5.1639344262295085E-2</v>
      </c>
      <c r="AE200" s="27">
        <f>1-tbl_ChannelMix[[#This Row],[BoutiqueShare_2026_Effective]]</f>
        <v>0.94836065573770489</v>
      </c>
      <c r="AF200" s="24">
        <v>1</v>
      </c>
      <c r="AG200" s="25">
        <v>1</v>
      </c>
      <c r="AH20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00" s="27">
        <f>1-tbl_ChannelMix[[#This Row],[BoutiqueRetailShare_2026_Effective]]</f>
        <v>0</v>
      </c>
      <c r="AJ200" s="24">
        <v>0.574712</v>
      </c>
      <c r="AK200" s="25">
        <v>0.57471264367816088</v>
      </c>
      <c r="AL200" s="27">
        <f>1-tbl_ChannelMix[[#This Row],[WholesaleRetailShare_2026]]</f>
        <v>0.42528735632183912</v>
      </c>
      <c r="AS200" s="94"/>
    </row>
    <row r="201" spans="17:45" x14ac:dyDescent="0.25">
      <c r="Q201" t="s">
        <v>21</v>
      </c>
      <c r="R201" t="s">
        <v>185</v>
      </c>
      <c r="S201" s="24">
        <v>0.12634000000000001</v>
      </c>
      <c r="T201" s="25">
        <v>0.1263408820023838</v>
      </c>
      <c r="Z201" t="s">
        <v>25</v>
      </c>
      <c r="AA201" t="s">
        <v>89</v>
      </c>
      <c r="AB201" s="24">
        <v>0.12021800000000001</v>
      </c>
      <c r="AC201" s="25">
        <v>0.12622950819672135</v>
      </c>
      <c r="AD20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0.12622950819672135</v>
      </c>
      <c r="AE201" s="27">
        <f>1-tbl_ChannelMix[[#This Row],[BoutiqueShare_2026_Effective]]</f>
        <v>0.8737704918032787</v>
      </c>
      <c r="AF201" s="24">
        <v>1</v>
      </c>
      <c r="AG201" s="25">
        <v>1</v>
      </c>
      <c r="AH20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01" s="27">
        <f>1-tbl_ChannelMix[[#This Row],[BoutiqueRetailShare_2026_Effective]]</f>
        <v>0</v>
      </c>
      <c r="AJ201" s="24">
        <v>0.472049</v>
      </c>
      <c r="AK201" s="25">
        <v>0.47204968944099379</v>
      </c>
      <c r="AL201" s="27">
        <f>1-tbl_ChannelMix[[#This Row],[WholesaleRetailShare_2026]]</f>
        <v>0.52795031055900621</v>
      </c>
      <c r="AS201" s="94"/>
    </row>
    <row r="202" spans="17:45" x14ac:dyDescent="0.25">
      <c r="Q202" t="s">
        <v>21</v>
      </c>
      <c r="R202" t="s">
        <v>231</v>
      </c>
      <c r="S202" s="24">
        <v>0.110051</v>
      </c>
      <c r="T202" s="25">
        <v>0.11005164878824</v>
      </c>
      <c r="Z202" t="s">
        <v>11</v>
      </c>
      <c r="AA202" t="s">
        <v>131</v>
      </c>
      <c r="AB202" s="24">
        <v>0</v>
      </c>
      <c r="AC202" s="25">
        <v>0</v>
      </c>
      <c r="AD20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v>
      </c>
      <c r="AE202" s="27">
        <f>1-tbl_ChannelMix[[#This Row],[BoutiqueShare_2026_Effective]]</f>
        <v>0.75</v>
      </c>
      <c r="AF202" s="24">
        <v>0.84299999999999997</v>
      </c>
      <c r="AG202" s="25">
        <v>0.84299999999999997</v>
      </c>
      <c r="AH20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02" s="27">
        <f>1-tbl_ChannelMix[[#This Row],[BoutiqueRetailShare_2026_Effective]]</f>
        <v>0</v>
      </c>
      <c r="AJ202" s="24">
        <v>1</v>
      </c>
      <c r="AK202" s="25">
        <v>1</v>
      </c>
      <c r="AL202" s="27">
        <f>1-tbl_ChannelMix[[#This Row],[WholesaleRetailShare_2026]]</f>
        <v>0</v>
      </c>
      <c r="AS202" s="94"/>
    </row>
    <row r="203" spans="17:45" x14ac:dyDescent="0.25">
      <c r="Q203" t="s">
        <v>22</v>
      </c>
      <c r="R203" t="s">
        <v>185</v>
      </c>
      <c r="S203" s="24">
        <v>0.14000000000000001</v>
      </c>
      <c r="T203" s="25">
        <v>0.14000000000000001</v>
      </c>
      <c r="Z203" t="s">
        <v>26</v>
      </c>
      <c r="AA203" t="s">
        <v>89</v>
      </c>
      <c r="AB203" s="24">
        <v>0.182724</v>
      </c>
      <c r="AC203" s="25">
        <v>0.19186046511627913</v>
      </c>
      <c r="AD20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0.19186046511627913</v>
      </c>
      <c r="AE203" s="27">
        <f>1-tbl_ChannelMix[[#This Row],[BoutiqueShare_2026_Effective]]</f>
        <v>0.80813953488372081</v>
      </c>
      <c r="AF203" s="24">
        <v>1</v>
      </c>
      <c r="AG203" s="25">
        <v>1</v>
      </c>
      <c r="AH20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03" s="27">
        <f>1-tbl_ChannelMix[[#This Row],[BoutiqueRetailShare_2026_Effective]]</f>
        <v>0</v>
      </c>
      <c r="AJ203" s="24">
        <v>0.88617800000000002</v>
      </c>
      <c r="AK203" s="25">
        <v>0.88617886178861793</v>
      </c>
      <c r="AL203" s="27">
        <f>1-tbl_ChannelMix[[#This Row],[WholesaleRetailShare_2026]]</f>
        <v>0.11382113821138207</v>
      </c>
      <c r="AS203" s="94"/>
    </row>
    <row r="204" spans="17:45" x14ac:dyDescent="0.25">
      <c r="Q204" t="s">
        <v>22</v>
      </c>
      <c r="R204" t="s">
        <v>89</v>
      </c>
      <c r="S204" s="24">
        <v>0.13750000000000001</v>
      </c>
      <c r="T204" s="25">
        <v>0.13750000000000001</v>
      </c>
      <c r="Z204" t="s">
        <v>11</v>
      </c>
      <c r="AA204" t="s">
        <v>45</v>
      </c>
      <c r="AB204" s="24">
        <v>0</v>
      </c>
      <c r="AC204" s="25">
        <v>0</v>
      </c>
      <c r="AD20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v>
      </c>
      <c r="AE204" s="27">
        <f>1-tbl_ChannelMix[[#This Row],[BoutiqueShare_2026_Effective]]</f>
        <v>0.75</v>
      </c>
      <c r="AF204" s="24">
        <v>0.84299999999999997</v>
      </c>
      <c r="AG204" s="25">
        <v>0.84299999999999997</v>
      </c>
      <c r="AH20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04" s="27">
        <f>1-tbl_ChannelMix[[#This Row],[BoutiqueRetailShare_2026_Effective]]</f>
        <v>0</v>
      </c>
      <c r="AJ204" s="24">
        <v>1</v>
      </c>
      <c r="AK204" s="25">
        <v>1</v>
      </c>
      <c r="AL204" s="27">
        <f>1-tbl_ChannelMix[[#This Row],[WholesaleRetailShare_2026]]</f>
        <v>0</v>
      </c>
      <c r="AS204" s="94"/>
    </row>
    <row r="205" spans="17:45" x14ac:dyDescent="0.25">
      <c r="Q205" t="s">
        <v>22</v>
      </c>
      <c r="R205" t="s">
        <v>114</v>
      </c>
      <c r="S205" s="24">
        <v>8.7499999999999994E-2</v>
      </c>
      <c r="T205" s="25">
        <v>8.7499999999999994E-2</v>
      </c>
      <c r="Z205" t="s">
        <v>27</v>
      </c>
      <c r="AA205" t="s">
        <v>89</v>
      </c>
      <c r="AB205" s="24">
        <v>8.0245999999999998E-2</v>
      </c>
      <c r="AC205" s="25">
        <v>8.4259259259259256E-2</v>
      </c>
      <c r="AD20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8.4259259259259256E-2</v>
      </c>
      <c r="AE205" s="27">
        <f>1-tbl_ChannelMix[[#This Row],[BoutiqueShare_2026_Effective]]</f>
        <v>0.91574074074074074</v>
      </c>
      <c r="AF205" s="24">
        <v>1</v>
      </c>
      <c r="AG205" s="25">
        <v>1</v>
      </c>
      <c r="AH20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05" s="27">
        <f>1-tbl_ChannelMix[[#This Row],[BoutiqueRetailShare_2026_Effective]]</f>
        <v>0</v>
      </c>
      <c r="AJ205" s="24">
        <v>0.348993</v>
      </c>
      <c r="AK205" s="25">
        <v>0.34899328859060402</v>
      </c>
      <c r="AL205" s="27">
        <f>1-tbl_ChannelMix[[#This Row],[WholesaleRetailShare_2026]]</f>
        <v>0.65100671140939603</v>
      </c>
      <c r="AS205" s="94"/>
    </row>
    <row r="206" spans="17:45" x14ac:dyDescent="0.25">
      <c r="Q206" t="s">
        <v>22</v>
      </c>
      <c r="R206" t="s">
        <v>148</v>
      </c>
      <c r="S206" s="24">
        <v>7.8750000000000001E-2</v>
      </c>
      <c r="T206" s="25">
        <v>7.8750000000000001E-2</v>
      </c>
      <c r="Z206" t="s">
        <v>11</v>
      </c>
      <c r="AA206" t="s">
        <v>185</v>
      </c>
      <c r="AB206" s="24">
        <v>0</v>
      </c>
      <c r="AC206" s="25">
        <v>0</v>
      </c>
      <c r="AD20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v>
      </c>
      <c r="AE206" s="27">
        <f>1-tbl_ChannelMix[[#This Row],[BoutiqueShare_2026_Effective]]</f>
        <v>0.75</v>
      </c>
      <c r="AF206" s="24">
        <v>0.84299999999999997</v>
      </c>
      <c r="AG206" s="25">
        <v>0.84299999999999997</v>
      </c>
      <c r="AH20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06" s="27">
        <f>1-tbl_ChannelMix[[#This Row],[BoutiqueRetailShare_2026_Effective]]</f>
        <v>0</v>
      </c>
      <c r="AJ206" s="24">
        <v>1</v>
      </c>
      <c r="AK206" s="25">
        <v>1</v>
      </c>
      <c r="AL206" s="27">
        <f>1-tbl_ChannelMix[[#This Row],[WholesaleRetailShare_2026]]</f>
        <v>0</v>
      </c>
      <c r="AS206" s="94"/>
    </row>
    <row r="207" spans="17:45" x14ac:dyDescent="0.25">
      <c r="Q207" t="s">
        <v>22</v>
      </c>
      <c r="R207" t="s">
        <v>131</v>
      </c>
      <c r="S207" s="24">
        <v>6.6250000000000003E-2</v>
      </c>
      <c r="T207" s="25">
        <v>6.6250000000000003E-2</v>
      </c>
      <c r="Z207" t="s">
        <v>28</v>
      </c>
      <c r="AA207" t="s">
        <v>89</v>
      </c>
      <c r="AB207" s="24">
        <v>0.22653699999999999</v>
      </c>
      <c r="AC207" s="25">
        <v>0.23786407766990295</v>
      </c>
      <c r="AD20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0.23786407766990295</v>
      </c>
      <c r="AE207" s="27">
        <f>1-tbl_ChannelMix[[#This Row],[BoutiqueShare_2026_Effective]]</f>
        <v>0.76213592233009708</v>
      </c>
      <c r="AF207" s="24">
        <v>1</v>
      </c>
      <c r="AG207" s="25">
        <v>1</v>
      </c>
      <c r="AH20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07" s="27">
        <f>1-tbl_ChannelMix[[#This Row],[BoutiqueRetailShare_2026_Effective]]</f>
        <v>0</v>
      </c>
      <c r="AJ207" s="24">
        <v>0.80962299999999998</v>
      </c>
      <c r="AK207" s="25">
        <v>0.80962343096234313</v>
      </c>
      <c r="AL207" s="27">
        <f>1-tbl_ChannelMix[[#This Row],[WholesaleRetailShare_2026]]</f>
        <v>0.19037656903765687</v>
      </c>
      <c r="AS207" s="94"/>
    </row>
    <row r="208" spans="17:45" x14ac:dyDescent="0.25">
      <c r="Q208" t="s">
        <v>22</v>
      </c>
      <c r="R208" t="s">
        <v>169</v>
      </c>
      <c r="S208" s="24">
        <v>6.25E-2</v>
      </c>
      <c r="T208" s="25">
        <v>6.25E-2</v>
      </c>
      <c r="Z208" t="s">
        <v>11</v>
      </c>
      <c r="AA208" t="s">
        <v>148</v>
      </c>
      <c r="AB208" s="24">
        <v>0</v>
      </c>
      <c r="AC208" s="25">
        <v>0</v>
      </c>
      <c r="AD20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v>
      </c>
      <c r="AE208" s="27">
        <f>1-tbl_ChannelMix[[#This Row],[BoutiqueShare_2026_Effective]]</f>
        <v>0.75</v>
      </c>
      <c r="AF208" s="24">
        <v>0.84299999999999997</v>
      </c>
      <c r="AG208" s="25">
        <v>0.84299999999999997</v>
      </c>
      <c r="AH20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08" s="27">
        <f>1-tbl_ChannelMix[[#This Row],[BoutiqueRetailShare_2026_Effective]]</f>
        <v>0</v>
      </c>
      <c r="AJ208" s="24">
        <v>1</v>
      </c>
      <c r="AK208" s="25">
        <v>1</v>
      </c>
      <c r="AL208" s="27">
        <f>1-tbl_ChannelMix[[#This Row],[WholesaleRetailShare_2026]]</f>
        <v>0</v>
      </c>
      <c r="AS208" s="94"/>
    </row>
    <row r="209" spans="17:45" x14ac:dyDescent="0.25">
      <c r="Q209" t="s">
        <v>22</v>
      </c>
      <c r="R209" t="s">
        <v>45</v>
      </c>
      <c r="S209" s="24">
        <v>0.1125</v>
      </c>
      <c r="T209" s="25">
        <v>0.1125</v>
      </c>
      <c r="Z209" t="s">
        <v>29</v>
      </c>
      <c r="AA209" t="s">
        <v>89</v>
      </c>
      <c r="AB209" s="24">
        <v>0.41538399999999998</v>
      </c>
      <c r="AC209" s="25">
        <v>0.43615384615384617</v>
      </c>
      <c r="AD20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0.43615384615384617</v>
      </c>
      <c r="AE209" s="27">
        <f>1-tbl_ChannelMix[[#This Row],[BoutiqueShare_2026_Effective]]</f>
        <v>0.56384615384615389</v>
      </c>
      <c r="AF209" s="24">
        <v>1</v>
      </c>
      <c r="AG209" s="25">
        <v>1</v>
      </c>
      <c r="AH20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09" s="27">
        <f>1-tbl_ChannelMix[[#This Row],[BoutiqueRetailShare_2026_Effective]]</f>
        <v>0</v>
      </c>
      <c r="AJ209" s="24">
        <v>1</v>
      </c>
      <c r="AK209" s="25">
        <v>1</v>
      </c>
      <c r="AL209" s="27">
        <f>1-tbl_ChannelMix[[#This Row],[WholesaleRetailShare_2026]]</f>
        <v>0</v>
      </c>
      <c r="AS209" s="94"/>
    </row>
    <row r="210" spans="17:45" x14ac:dyDescent="0.25">
      <c r="Q210" t="s">
        <v>22</v>
      </c>
      <c r="R210" t="s">
        <v>70</v>
      </c>
      <c r="S210" s="24">
        <v>0.105</v>
      </c>
      <c r="T210" s="25">
        <v>0.105</v>
      </c>
      <c r="Z210" t="s">
        <v>25</v>
      </c>
      <c r="AA210" t="s">
        <v>208</v>
      </c>
      <c r="AB210" s="24">
        <v>0.1</v>
      </c>
      <c r="AC210" s="25">
        <v>0.10500000000000001</v>
      </c>
      <c r="AD21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0.10500000000000001</v>
      </c>
      <c r="AE210" s="27">
        <f>1-tbl_ChannelMix[[#This Row],[BoutiqueShare_2026_Effective]]</f>
        <v>0.89500000000000002</v>
      </c>
      <c r="AF210" s="24">
        <v>1</v>
      </c>
      <c r="AG210" s="25">
        <v>1</v>
      </c>
      <c r="AH21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10" s="27">
        <f>1-tbl_ChannelMix[[#This Row],[BoutiqueRetailShare_2026_Effective]]</f>
        <v>0</v>
      </c>
      <c r="AJ210" s="24">
        <v>0.60101000000000004</v>
      </c>
      <c r="AK210" s="25">
        <v>0.60101010101010099</v>
      </c>
      <c r="AL210" s="27">
        <f>1-tbl_ChannelMix[[#This Row],[WholesaleRetailShare_2026]]</f>
        <v>0.39898989898989901</v>
      </c>
      <c r="AS210" s="94"/>
    </row>
    <row r="211" spans="17:45" x14ac:dyDescent="0.25">
      <c r="Q211" t="s">
        <v>22</v>
      </c>
      <c r="R211" t="s">
        <v>208</v>
      </c>
      <c r="S211" s="24">
        <v>0.11</v>
      </c>
      <c r="T211" s="25">
        <v>0.11</v>
      </c>
      <c r="Z211" t="s">
        <v>30</v>
      </c>
      <c r="AA211" t="s">
        <v>89</v>
      </c>
      <c r="AB211" s="24">
        <v>0</v>
      </c>
      <c r="AC211" s="25">
        <v>0</v>
      </c>
      <c r="AD21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v>
      </c>
      <c r="AE211" s="27">
        <f>1-tbl_ChannelMix[[#This Row],[BoutiqueShare_2026_Effective]]</f>
        <v>0.75</v>
      </c>
      <c r="AF211" s="24">
        <v>0.84299999999999997</v>
      </c>
      <c r="AG211" s="25">
        <v>0.84299999999999997</v>
      </c>
      <c r="AH21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11" s="27">
        <f>1-tbl_ChannelMix[[#This Row],[BoutiqueRetailShare_2026_Effective]]</f>
        <v>0</v>
      </c>
      <c r="AJ211" s="24">
        <v>1</v>
      </c>
      <c r="AK211" s="25">
        <v>1</v>
      </c>
      <c r="AL211" s="27">
        <f>1-tbl_ChannelMix[[#This Row],[WholesaleRetailShare_2026]]</f>
        <v>0</v>
      </c>
      <c r="AS211" s="94"/>
    </row>
    <row r="212" spans="17:45" x14ac:dyDescent="0.25">
      <c r="Q212" t="s">
        <v>22</v>
      </c>
      <c r="R212" t="s">
        <v>231</v>
      </c>
      <c r="S212" s="24">
        <v>0.1</v>
      </c>
      <c r="T212" s="25">
        <v>0.1</v>
      </c>
      <c r="Z212" t="s">
        <v>25</v>
      </c>
      <c r="AA212" t="s">
        <v>70</v>
      </c>
      <c r="AB212" s="24">
        <v>0.103626</v>
      </c>
      <c r="AC212" s="25">
        <v>0.10880829015544037</v>
      </c>
      <c r="AD21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0.10880829015544037</v>
      </c>
      <c r="AE212" s="27">
        <f>1-tbl_ChannelMix[[#This Row],[BoutiqueShare_2026_Effective]]</f>
        <v>0.89119170984455964</v>
      </c>
      <c r="AF212" s="24">
        <v>1</v>
      </c>
      <c r="AG212" s="25">
        <v>1</v>
      </c>
      <c r="AH21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12" s="27">
        <f>1-tbl_ChannelMix[[#This Row],[BoutiqueRetailShare_2026_Effective]]</f>
        <v>0</v>
      </c>
      <c r="AJ212" s="24">
        <v>0.49710900000000002</v>
      </c>
      <c r="AK212" s="25">
        <v>0.49710982658959529</v>
      </c>
      <c r="AL212" s="27">
        <f>1-tbl_ChannelMix[[#This Row],[WholesaleRetailShare_2026]]</f>
        <v>0.50289017341040476</v>
      </c>
      <c r="AS212" s="94"/>
    </row>
    <row r="213" spans="17:45" x14ac:dyDescent="0.25">
      <c r="Q213" t="s">
        <v>23</v>
      </c>
      <c r="R213" t="s">
        <v>89</v>
      </c>
      <c r="S213" s="24">
        <v>7.2764999999999996E-2</v>
      </c>
      <c r="T213" s="25">
        <v>7.2765072765072769E-2</v>
      </c>
      <c r="Z213" t="s">
        <v>31</v>
      </c>
      <c r="AA213" t="s">
        <v>89</v>
      </c>
      <c r="AB213" s="24">
        <v>0.12600500000000001</v>
      </c>
      <c r="AC213" s="25">
        <v>0.13230563002680965</v>
      </c>
      <c r="AD21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0.13230563002680965</v>
      </c>
      <c r="AE213" s="27">
        <f>1-tbl_ChannelMix[[#This Row],[BoutiqueShare_2026_Effective]]</f>
        <v>0.86769436997319038</v>
      </c>
      <c r="AF213" s="24">
        <v>1</v>
      </c>
      <c r="AG213" s="25">
        <v>1</v>
      </c>
      <c r="AH21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13" s="27">
        <f>1-tbl_ChannelMix[[#This Row],[BoutiqueRetailShare_2026_Effective]]</f>
        <v>0</v>
      </c>
      <c r="AJ213" s="24">
        <v>0.604294</v>
      </c>
      <c r="AK213" s="25">
        <v>0.60429447852760731</v>
      </c>
      <c r="AL213" s="27">
        <f>1-tbl_ChannelMix[[#This Row],[WholesaleRetailShare_2026]]</f>
        <v>0.39570552147239269</v>
      </c>
      <c r="AS213" s="94"/>
    </row>
    <row r="214" spans="17:45" x14ac:dyDescent="0.25">
      <c r="Q214" t="s">
        <v>23</v>
      </c>
      <c r="R214" t="s">
        <v>114</v>
      </c>
      <c r="S214" s="24">
        <v>7.9002000000000003E-2</v>
      </c>
      <c r="T214" s="25">
        <v>7.9002079002079006E-2</v>
      </c>
      <c r="Z214" t="s">
        <v>32</v>
      </c>
      <c r="AA214" t="s">
        <v>89</v>
      </c>
      <c r="AB214" s="24">
        <v>0.22014300000000001</v>
      </c>
      <c r="AC214" s="25">
        <v>0.23115107913669064</v>
      </c>
      <c r="AD21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0.23115107913669064</v>
      </c>
      <c r="AE214" s="27">
        <f>1-tbl_ChannelMix[[#This Row],[BoutiqueShare_2026_Effective]]</f>
        <v>0.76884892086330936</v>
      </c>
      <c r="AF214" s="24">
        <v>0.86274499999999998</v>
      </c>
      <c r="AG214" s="25">
        <v>0.86274509803921573</v>
      </c>
      <c r="AH21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0.86274509803921573</v>
      </c>
      <c r="AI214" s="27">
        <f>1-tbl_ChannelMix[[#This Row],[BoutiqueRetailShare_2026_Effective]]</f>
        <v>0.13725490196078427</v>
      </c>
      <c r="AJ214" s="24">
        <v>0.65867100000000001</v>
      </c>
      <c r="AK214" s="25">
        <v>0.65867158671586712</v>
      </c>
      <c r="AL214" s="27">
        <f>1-tbl_ChannelMix[[#This Row],[WholesaleRetailShare_2026]]</f>
        <v>0.34132841328413288</v>
      </c>
      <c r="AS214" s="94"/>
    </row>
    <row r="215" spans="17:45" x14ac:dyDescent="0.25">
      <c r="Q215" t="s">
        <v>23</v>
      </c>
      <c r="R215" t="s">
        <v>45</v>
      </c>
      <c r="S215" s="24">
        <v>0.15592500000000001</v>
      </c>
      <c r="T215" s="25">
        <v>0.15592515592515591</v>
      </c>
      <c r="Z215" t="s">
        <v>12</v>
      </c>
      <c r="AA215" t="s">
        <v>208</v>
      </c>
      <c r="AB215" s="24">
        <v>0</v>
      </c>
      <c r="AC215" s="25">
        <v>0</v>
      </c>
      <c r="AD21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15" s="27">
        <f>1-tbl_ChannelMix[[#This Row],[BoutiqueShare_2026_Effective]]</f>
        <v>1</v>
      </c>
      <c r="AF215" s="24">
        <v>0.84299999999999997</v>
      </c>
      <c r="AG215" s="25">
        <v>0.84299999999999997</v>
      </c>
      <c r="AH21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15" s="27">
        <f>1-tbl_ChannelMix[[#This Row],[BoutiqueRetailShare_2026_Effective]]</f>
        <v>0.15700000000000003</v>
      </c>
      <c r="AJ215" s="24">
        <v>0</v>
      </c>
      <c r="AK215" s="25">
        <v>0</v>
      </c>
      <c r="AL215" s="27">
        <f>1-tbl_ChannelMix[[#This Row],[WholesaleRetailShare_2026]]</f>
        <v>1</v>
      </c>
      <c r="AS215" s="94"/>
    </row>
    <row r="216" spans="17:45" x14ac:dyDescent="0.25">
      <c r="Q216" t="s">
        <v>23</v>
      </c>
      <c r="R216" t="s">
        <v>231</v>
      </c>
      <c r="S216" s="24">
        <v>0.116424</v>
      </c>
      <c r="T216" s="25">
        <v>0.1164241164241164</v>
      </c>
      <c r="Z216" t="s">
        <v>33</v>
      </c>
      <c r="AA216" t="s">
        <v>89</v>
      </c>
      <c r="AB216" s="24">
        <v>0.152143</v>
      </c>
      <c r="AC216" s="25">
        <v>0.15975103734439836</v>
      </c>
      <c r="AD21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0.15975103734439836</v>
      </c>
      <c r="AE216" s="27">
        <f>1-tbl_ChannelMix[[#This Row],[BoutiqueShare_2026_Effective]]</f>
        <v>0.84024896265560167</v>
      </c>
      <c r="AF216" s="24">
        <v>0.83636299999999997</v>
      </c>
      <c r="AG216" s="25">
        <v>0.83636363636363631</v>
      </c>
      <c r="AH21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0.83636363636363631</v>
      </c>
      <c r="AI216" s="27">
        <f>1-tbl_ChannelMix[[#This Row],[BoutiqueRetailShare_2026_Effective]]</f>
        <v>0.16363636363636369</v>
      </c>
      <c r="AJ216" s="24">
        <v>0.73572499999999996</v>
      </c>
      <c r="AK216" s="25">
        <v>0.73572593800978792</v>
      </c>
      <c r="AL216" s="27">
        <f>1-tbl_ChannelMix[[#This Row],[WholesaleRetailShare_2026]]</f>
        <v>0.26427406199021208</v>
      </c>
      <c r="AS216" s="94"/>
    </row>
    <row r="217" spans="17:45" x14ac:dyDescent="0.25">
      <c r="Q217" t="s">
        <v>23</v>
      </c>
      <c r="R217" t="s">
        <v>148</v>
      </c>
      <c r="S217" s="24">
        <v>0.101871</v>
      </c>
      <c r="T217" s="25">
        <v>0.1018711018711019</v>
      </c>
      <c r="Z217" t="s">
        <v>12</v>
      </c>
      <c r="AA217" t="s">
        <v>70</v>
      </c>
      <c r="AB217" s="24">
        <v>0</v>
      </c>
      <c r="AC217" s="25">
        <v>0</v>
      </c>
      <c r="AD21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17" s="27">
        <f>1-tbl_ChannelMix[[#This Row],[BoutiqueShare_2026_Effective]]</f>
        <v>1</v>
      </c>
      <c r="AF217" s="24">
        <v>0.84299999999999997</v>
      </c>
      <c r="AG217" s="25">
        <v>0.84299999999999997</v>
      </c>
      <c r="AH21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17" s="27">
        <f>1-tbl_ChannelMix[[#This Row],[BoutiqueRetailShare_2026_Effective]]</f>
        <v>0.15700000000000003</v>
      </c>
      <c r="AJ217" s="24">
        <v>0</v>
      </c>
      <c r="AK217" s="25">
        <v>0</v>
      </c>
      <c r="AL217" s="27">
        <f>1-tbl_ChannelMix[[#This Row],[WholesaleRetailShare_2026]]</f>
        <v>1</v>
      </c>
      <c r="AS217" s="94"/>
    </row>
    <row r="218" spans="17:45" x14ac:dyDescent="0.25">
      <c r="Q218" t="s">
        <v>23</v>
      </c>
      <c r="R218" t="s">
        <v>208</v>
      </c>
      <c r="S218" s="24">
        <v>9.7712999999999994E-2</v>
      </c>
      <c r="T218" s="25">
        <v>9.7713097713097719E-2</v>
      </c>
      <c r="Z218" t="s">
        <v>34</v>
      </c>
      <c r="AA218" t="s">
        <v>89</v>
      </c>
      <c r="AB218" s="24">
        <v>0.31868099999999999</v>
      </c>
      <c r="AC218" s="25">
        <v>0.33461538461538465</v>
      </c>
      <c r="AD21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0.48461538461538467</v>
      </c>
      <c r="AE218" s="27">
        <f>1-tbl_ChannelMix[[#This Row],[BoutiqueShare_2026_Effective]]</f>
        <v>0.51538461538461533</v>
      </c>
      <c r="AF218" s="24">
        <v>1</v>
      </c>
      <c r="AG218" s="25">
        <v>1</v>
      </c>
      <c r="AH21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18" s="27">
        <f>1-tbl_ChannelMix[[#This Row],[BoutiqueRetailShare_2026_Effective]]</f>
        <v>0</v>
      </c>
      <c r="AJ218" s="24">
        <v>1</v>
      </c>
      <c r="AK218" s="25">
        <v>1</v>
      </c>
      <c r="AL218" s="27">
        <f>1-tbl_ChannelMix[[#This Row],[WholesaleRetailShare_2026]]</f>
        <v>0</v>
      </c>
      <c r="AS218" s="94"/>
    </row>
    <row r="219" spans="17:45" x14ac:dyDescent="0.25">
      <c r="Q219" t="s">
        <v>23</v>
      </c>
      <c r="R219" t="s">
        <v>185</v>
      </c>
      <c r="S219" s="24">
        <v>0.114345</v>
      </c>
      <c r="T219" s="25">
        <v>0.11434511434511439</v>
      </c>
      <c r="Z219" t="s">
        <v>12</v>
      </c>
      <c r="AA219" t="s">
        <v>169</v>
      </c>
      <c r="AB219" s="24">
        <v>0</v>
      </c>
      <c r="AC219" s="25">
        <v>0</v>
      </c>
      <c r="AD21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19" s="27">
        <f>1-tbl_ChannelMix[[#This Row],[BoutiqueShare_2026_Effective]]</f>
        <v>1</v>
      </c>
      <c r="AF219" s="24">
        <v>0.84299999999999997</v>
      </c>
      <c r="AG219" s="25">
        <v>0.84299999999999997</v>
      </c>
      <c r="AH21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19" s="27">
        <f>1-tbl_ChannelMix[[#This Row],[BoutiqueRetailShare_2026_Effective]]</f>
        <v>0.15700000000000003</v>
      </c>
      <c r="AJ219" s="24">
        <v>0</v>
      </c>
      <c r="AK219" s="25">
        <v>0</v>
      </c>
      <c r="AL219" s="27">
        <f>1-tbl_ChannelMix[[#This Row],[WholesaleRetailShare_2026]]</f>
        <v>1</v>
      </c>
      <c r="AS219" s="94"/>
    </row>
    <row r="220" spans="17:45" x14ac:dyDescent="0.25">
      <c r="Q220" t="s">
        <v>23</v>
      </c>
      <c r="R220" t="s">
        <v>169</v>
      </c>
      <c r="S220" s="24">
        <v>7.0685999999999999E-2</v>
      </c>
      <c r="T220" s="25">
        <v>7.068607068607069E-2</v>
      </c>
      <c r="Z220" t="s">
        <v>12</v>
      </c>
      <c r="AA220" t="s">
        <v>131</v>
      </c>
      <c r="AB220" s="24">
        <v>0</v>
      </c>
      <c r="AC220" s="25">
        <v>0</v>
      </c>
      <c r="AD22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20" s="27">
        <f>1-tbl_ChannelMix[[#This Row],[BoutiqueShare_2026_Effective]]</f>
        <v>1</v>
      </c>
      <c r="AF220" s="24">
        <v>0.84299999999999997</v>
      </c>
      <c r="AG220" s="25">
        <v>0.84299999999999997</v>
      </c>
      <c r="AH22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20" s="27">
        <f>1-tbl_ChannelMix[[#This Row],[BoutiqueRetailShare_2026_Effective]]</f>
        <v>0.15700000000000003</v>
      </c>
      <c r="AJ220" s="24">
        <v>0</v>
      </c>
      <c r="AK220" s="25">
        <v>0</v>
      </c>
      <c r="AL220" s="27">
        <f>1-tbl_ChannelMix[[#This Row],[WholesaleRetailShare_2026]]</f>
        <v>1</v>
      </c>
      <c r="AS220" s="94"/>
    </row>
    <row r="221" spans="17:45" x14ac:dyDescent="0.25">
      <c r="Q221" t="s">
        <v>23</v>
      </c>
      <c r="R221" t="s">
        <v>70</v>
      </c>
      <c r="S221" s="24">
        <v>0.101871</v>
      </c>
      <c r="T221" s="25">
        <v>0.1018711018711019</v>
      </c>
      <c r="Z221" t="s">
        <v>12</v>
      </c>
      <c r="AA221" t="s">
        <v>45</v>
      </c>
      <c r="AB221" s="24">
        <v>0</v>
      </c>
      <c r="AC221" s="25">
        <v>0</v>
      </c>
      <c r="AD22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21" s="27">
        <f>1-tbl_ChannelMix[[#This Row],[BoutiqueShare_2026_Effective]]</f>
        <v>1</v>
      </c>
      <c r="AF221" s="24">
        <v>0.84299999999999997</v>
      </c>
      <c r="AG221" s="25">
        <v>0.84299999999999997</v>
      </c>
      <c r="AH22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21" s="27">
        <f>1-tbl_ChannelMix[[#This Row],[BoutiqueRetailShare_2026_Effective]]</f>
        <v>0.15700000000000003</v>
      </c>
      <c r="AJ221" s="24">
        <v>0</v>
      </c>
      <c r="AK221" s="25">
        <v>0</v>
      </c>
      <c r="AL221" s="27">
        <f>1-tbl_ChannelMix[[#This Row],[WholesaleRetailShare_2026]]</f>
        <v>1</v>
      </c>
      <c r="AS221" s="94"/>
    </row>
    <row r="222" spans="17:45" x14ac:dyDescent="0.25">
      <c r="Q222" t="s">
        <v>23</v>
      </c>
      <c r="R222" t="s">
        <v>131</v>
      </c>
      <c r="S222" s="24">
        <v>8.9397000000000004E-2</v>
      </c>
      <c r="T222" s="25">
        <v>8.9397089397089402E-2</v>
      </c>
      <c r="Z222" t="s">
        <v>26</v>
      </c>
      <c r="AA222" t="s">
        <v>208</v>
      </c>
      <c r="AB222" s="24">
        <v>0.140957</v>
      </c>
      <c r="AC222" s="25">
        <v>0.14800531914893614</v>
      </c>
      <c r="AD22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0.14800531914893614</v>
      </c>
      <c r="AE222" s="27">
        <f>1-tbl_ChannelMix[[#This Row],[BoutiqueShare_2026_Effective]]</f>
        <v>0.85199468085106389</v>
      </c>
      <c r="AF222" s="24">
        <v>1</v>
      </c>
      <c r="AG222" s="25">
        <v>1</v>
      </c>
      <c r="AH22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22" s="27">
        <f>1-tbl_ChannelMix[[#This Row],[BoutiqueRetailShare_2026_Effective]]</f>
        <v>0</v>
      </c>
      <c r="AJ222" s="24">
        <v>0.89163999999999999</v>
      </c>
      <c r="AK222" s="25">
        <v>0.89164086687306499</v>
      </c>
      <c r="AL222" s="27">
        <f>1-tbl_ChannelMix[[#This Row],[WholesaleRetailShare_2026]]</f>
        <v>0.10835913312693501</v>
      </c>
      <c r="AS222" s="94"/>
    </row>
    <row r="223" spans="17:45" x14ac:dyDescent="0.25">
      <c r="Q223" t="s">
        <v>24</v>
      </c>
      <c r="R223" t="s">
        <v>131</v>
      </c>
      <c r="S223" s="24">
        <v>8.5206000000000004E-2</v>
      </c>
      <c r="T223" s="25">
        <v>8.5206481965499223E-2</v>
      </c>
      <c r="Z223" t="s">
        <v>12</v>
      </c>
      <c r="AA223" t="s">
        <v>185</v>
      </c>
      <c r="AB223" s="24">
        <v>0</v>
      </c>
      <c r="AC223" s="25">
        <v>0</v>
      </c>
      <c r="AD22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23" s="27">
        <f>1-tbl_ChannelMix[[#This Row],[BoutiqueShare_2026_Effective]]</f>
        <v>1</v>
      </c>
      <c r="AF223" s="24">
        <v>0.84299999999999997</v>
      </c>
      <c r="AG223" s="25">
        <v>0.84299999999999997</v>
      </c>
      <c r="AH22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23" s="27">
        <f>1-tbl_ChannelMix[[#This Row],[BoutiqueRetailShare_2026_Effective]]</f>
        <v>0.15700000000000003</v>
      </c>
      <c r="AJ223" s="24">
        <v>0</v>
      </c>
      <c r="AK223" s="25">
        <v>0</v>
      </c>
      <c r="AL223" s="27">
        <f>1-tbl_ChannelMix[[#This Row],[WholesaleRetailShare_2026]]</f>
        <v>1</v>
      </c>
      <c r="AS223" s="94"/>
    </row>
    <row r="224" spans="17:45" x14ac:dyDescent="0.25">
      <c r="Q224" t="s">
        <v>24</v>
      </c>
      <c r="R224" t="s">
        <v>185</v>
      </c>
      <c r="S224" s="24">
        <v>0.132775</v>
      </c>
      <c r="T224" s="25">
        <v>0.13277574490329319</v>
      </c>
      <c r="Z224" t="s">
        <v>26</v>
      </c>
      <c r="AA224" t="s">
        <v>70</v>
      </c>
      <c r="AB224" s="24">
        <v>4.6011999999999997E-2</v>
      </c>
      <c r="AC224" s="25">
        <v>4.8312883435582814E-2</v>
      </c>
      <c r="AD22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4.8312883435582814E-2</v>
      </c>
      <c r="AE224" s="27">
        <f>1-tbl_ChannelMix[[#This Row],[BoutiqueShare_2026_Effective]]</f>
        <v>0.95168711656441718</v>
      </c>
      <c r="AF224" s="24">
        <v>1</v>
      </c>
      <c r="AG224" s="25">
        <v>1</v>
      </c>
      <c r="AH22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24" s="27">
        <f>1-tbl_ChannelMix[[#This Row],[BoutiqueRetailShare_2026_Effective]]</f>
        <v>0</v>
      </c>
      <c r="AJ224" s="24">
        <v>0.887459</v>
      </c>
      <c r="AK224" s="25">
        <v>0.887459807073955</v>
      </c>
      <c r="AL224" s="27">
        <f>1-tbl_ChannelMix[[#This Row],[WholesaleRetailShare_2026]]</f>
        <v>0.112540192926045</v>
      </c>
      <c r="AS224" s="94"/>
    </row>
    <row r="225" spans="17:45" x14ac:dyDescent="0.25">
      <c r="Q225" t="s">
        <v>24</v>
      </c>
      <c r="R225" t="s">
        <v>45</v>
      </c>
      <c r="S225" s="24">
        <v>7.2660000000000002E-2</v>
      </c>
      <c r="T225" s="25">
        <v>7.2660742289597485E-2</v>
      </c>
      <c r="Z225" t="s">
        <v>12</v>
      </c>
      <c r="AA225" t="s">
        <v>148</v>
      </c>
      <c r="AB225" s="24">
        <v>0</v>
      </c>
      <c r="AC225" s="25">
        <v>0</v>
      </c>
      <c r="AD22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25" s="27">
        <f>1-tbl_ChannelMix[[#This Row],[BoutiqueShare_2026_Effective]]</f>
        <v>1</v>
      </c>
      <c r="AF225" s="24">
        <v>0.84299999999999997</v>
      </c>
      <c r="AG225" s="25">
        <v>0.84299999999999997</v>
      </c>
      <c r="AH22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25" s="27">
        <f>1-tbl_ChannelMix[[#This Row],[BoutiqueRetailShare_2026_Effective]]</f>
        <v>0.15700000000000003</v>
      </c>
      <c r="AJ225" s="24">
        <v>0</v>
      </c>
      <c r="AK225" s="25">
        <v>0</v>
      </c>
      <c r="AL225" s="27">
        <f>1-tbl_ChannelMix[[#This Row],[WholesaleRetailShare_2026]]</f>
        <v>1</v>
      </c>
      <c r="AS225" s="94"/>
    </row>
    <row r="226" spans="17:45" x14ac:dyDescent="0.25">
      <c r="Q226" t="s">
        <v>24</v>
      </c>
      <c r="R226" t="s">
        <v>148</v>
      </c>
      <c r="S226" s="24">
        <v>0.10402500000000001</v>
      </c>
      <c r="T226" s="25">
        <v>0.10402509147935179</v>
      </c>
      <c r="Z226" t="s">
        <v>15</v>
      </c>
      <c r="AA226" t="s">
        <v>208</v>
      </c>
      <c r="AB226" s="24">
        <v>0</v>
      </c>
      <c r="AC226" s="25">
        <v>0</v>
      </c>
      <c r="AD22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26" s="27">
        <f>1-tbl_ChannelMix[[#This Row],[BoutiqueShare_2026_Effective]]</f>
        <v>1</v>
      </c>
      <c r="AF226" s="24">
        <v>0.84299999999999997</v>
      </c>
      <c r="AG226" s="25">
        <v>0.84299999999999997</v>
      </c>
      <c r="AH22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26" s="27">
        <f>1-tbl_ChannelMix[[#This Row],[BoutiqueRetailShare_2026_Effective]]</f>
        <v>0.15700000000000003</v>
      </c>
      <c r="AJ226" s="24">
        <v>0.709677</v>
      </c>
      <c r="AK226" s="25">
        <v>0.70967741935483875</v>
      </c>
      <c r="AL226" s="27">
        <f>1-tbl_ChannelMix[[#This Row],[WholesaleRetailShare_2026]]</f>
        <v>0.29032258064516125</v>
      </c>
      <c r="AS226" s="94"/>
    </row>
    <row r="227" spans="17:45" x14ac:dyDescent="0.25">
      <c r="Q227" t="s">
        <v>24</v>
      </c>
      <c r="R227" t="s">
        <v>231</v>
      </c>
      <c r="S227" s="24">
        <v>0.106638</v>
      </c>
      <c r="T227" s="25">
        <v>0.10663878724516471</v>
      </c>
      <c r="Z227" t="s">
        <v>27</v>
      </c>
      <c r="AA227" t="s">
        <v>208</v>
      </c>
      <c r="AB227" s="24">
        <v>0.138686</v>
      </c>
      <c r="AC227" s="25">
        <v>0.14562043795620438</v>
      </c>
      <c r="AD22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0.14562043795620438</v>
      </c>
      <c r="AE227" s="27">
        <f>1-tbl_ChannelMix[[#This Row],[BoutiqueShare_2026_Effective]]</f>
        <v>0.85437956204379562</v>
      </c>
      <c r="AF227" s="24">
        <v>1</v>
      </c>
      <c r="AG227" s="25">
        <v>1</v>
      </c>
      <c r="AH22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27" s="27">
        <f>1-tbl_ChannelMix[[#This Row],[BoutiqueRetailShare_2026_Effective]]</f>
        <v>0</v>
      </c>
      <c r="AJ227" s="24">
        <v>0.37288100000000002</v>
      </c>
      <c r="AK227" s="25">
        <v>0.3728813559322034</v>
      </c>
      <c r="AL227" s="27">
        <f>1-tbl_ChannelMix[[#This Row],[WholesaleRetailShare_2026]]</f>
        <v>0.6271186440677966</v>
      </c>
      <c r="AS227" s="94"/>
    </row>
    <row r="228" spans="17:45" x14ac:dyDescent="0.25">
      <c r="Q228" t="s">
        <v>24</v>
      </c>
      <c r="R228" t="s">
        <v>208</v>
      </c>
      <c r="S228" s="24">
        <v>0.11813899999999999</v>
      </c>
      <c r="T228" s="25">
        <v>0.1181390486147412</v>
      </c>
      <c r="Z228" t="s">
        <v>27</v>
      </c>
      <c r="AA228" t="s">
        <v>70</v>
      </c>
      <c r="AB228" s="24">
        <v>0.112676</v>
      </c>
      <c r="AC228" s="25">
        <v>0.11830985915492961</v>
      </c>
      <c r="AD22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0.11830985915492961</v>
      </c>
      <c r="AE228" s="27">
        <f>1-tbl_ChannelMix[[#This Row],[BoutiqueShare_2026_Effective]]</f>
        <v>0.88169014084507036</v>
      </c>
      <c r="AF228" s="24">
        <v>1</v>
      </c>
      <c r="AG228" s="25">
        <v>1</v>
      </c>
      <c r="AH22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28" s="27">
        <f>1-tbl_ChannelMix[[#This Row],[BoutiqueRetailShare_2026_Effective]]</f>
        <v>0</v>
      </c>
      <c r="AJ228" s="24">
        <v>0.45238</v>
      </c>
      <c r="AK228" s="25">
        <v>0.45238095238095238</v>
      </c>
      <c r="AL228" s="27">
        <f>1-tbl_ChannelMix[[#This Row],[WholesaleRetailShare_2026]]</f>
        <v>0.54761904761904767</v>
      </c>
      <c r="AS228" s="94"/>
    </row>
    <row r="229" spans="17:45" x14ac:dyDescent="0.25">
      <c r="Q229" t="s">
        <v>24</v>
      </c>
      <c r="R229" t="s">
        <v>169</v>
      </c>
      <c r="S229" s="24">
        <v>9.4615000000000005E-2</v>
      </c>
      <c r="T229" s="25">
        <v>9.4615786722425516E-2</v>
      </c>
      <c r="Z229" t="s">
        <v>19</v>
      </c>
      <c r="AA229" t="s">
        <v>208</v>
      </c>
      <c r="AB229" s="24">
        <v>0</v>
      </c>
      <c r="AC229" s="25">
        <v>0</v>
      </c>
      <c r="AD22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29" s="27">
        <f>1-tbl_ChannelMix[[#This Row],[BoutiqueShare_2026_Effective]]</f>
        <v>1</v>
      </c>
      <c r="AF229" s="24">
        <v>0.84299999999999997</v>
      </c>
      <c r="AG229" s="25">
        <v>0.84299999999999997</v>
      </c>
      <c r="AH22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29" s="27">
        <f>1-tbl_ChannelMix[[#This Row],[BoutiqueRetailShare_2026_Effective]]</f>
        <v>0.15700000000000003</v>
      </c>
      <c r="AJ229" s="24">
        <v>1</v>
      </c>
      <c r="AK229" s="25">
        <v>1</v>
      </c>
      <c r="AL229" s="27">
        <f>1-tbl_ChannelMix[[#This Row],[WholesaleRetailShare_2026]]</f>
        <v>0</v>
      </c>
      <c r="AS229" s="94"/>
    </row>
    <row r="230" spans="17:45" x14ac:dyDescent="0.25">
      <c r="Q230" t="s">
        <v>24</v>
      </c>
      <c r="R230" t="s">
        <v>114</v>
      </c>
      <c r="S230" s="24">
        <v>7.1092000000000002E-2</v>
      </c>
      <c r="T230" s="25">
        <v>7.1092524830109777E-2</v>
      </c>
      <c r="Z230" t="s">
        <v>28</v>
      </c>
      <c r="AA230" t="s">
        <v>208</v>
      </c>
      <c r="AB230" s="24">
        <v>0.33271000000000001</v>
      </c>
      <c r="AC230" s="25">
        <v>0.34934579439252345</v>
      </c>
      <c r="AD23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0.34934579439252345</v>
      </c>
      <c r="AE230" s="27">
        <f>1-tbl_ChannelMix[[#This Row],[BoutiqueShare_2026_Effective]]</f>
        <v>0.65065420560747655</v>
      </c>
      <c r="AF230" s="24">
        <v>1</v>
      </c>
      <c r="AG230" s="25">
        <v>1</v>
      </c>
      <c r="AH23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30" s="27">
        <f>1-tbl_ChannelMix[[#This Row],[BoutiqueRetailShare_2026_Effective]]</f>
        <v>0</v>
      </c>
      <c r="AJ230" s="24">
        <v>0.81512600000000002</v>
      </c>
      <c r="AK230" s="25">
        <v>0.81512605042016806</v>
      </c>
      <c r="AL230" s="27">
        <f>1-tbl_ChannelMix[[#This Row],[WholesaleRetailShare_2026]]</f>
        <v>0.18487394957983194</v>
      </c>
      <c r="AS230" s="94"/>
    </row>
    <row r="231" spans="17:45" x14ac:dyDescent="0.25">
      <c r="Q231" t="s">
        <v>24</v>
      </c>
      <c r="R231" t="s">
        <v>70</v>
      </c>
      <c r="S231" s="24">
        <v>9.5660999999999996E-2</v>
      </c>
      <c r="T231" s="25">
        <v>9.566126502875065E-2</v>
      </c>
      <c r="Z231" t="s">
        <v>23</v>
      </c>
      <c r="AA231" t="s">
        <v>208</v>
      </c>
      <c r="AB231" s="24">
        <v>0</v>
      </c>
      <c r="AC231" s="25">
        <v>0</v>
      </c>
      <c r="AD23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31" s="27">
        <f>1-tbl_ChannelMix[[#This Row],[BoutiqueShare_2026_Effective]]</f>
        <v>1</v>
      </c>
      <c r="AF231" s="24">
        <v>0.84299999999999997</v>
      </c>
      <c r="AG231" s="25">
        <v>0.84299999999999997</v>
      </c>
      <c r="AH23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31" s="27">
        <f>1-tbl_ChannelMix[[#This Row],[BoutiqueRetailShare_2026_Effective]]</f>
        <v>0.15700000000000003</v>
      </c>
      <c r="AJ231" s="24">
        <v>0.55319099999999999</v>
      </c>
      <c r="AK231" s="25">
        <v>0.55319148936170215</v>
      </c>
      <c r="AL231" s="27">
        <f>1-tbl_ChannelMix[[#This Row],[WholesaleRetailShare_2026]]</f>
        <v>0.44680851063829785</v>
      </c>
      <c r="AS231" s="94"/>
    </row>
    <row r="232" spans="17:45" x14ac:dyDescent="0.25">
      <c r="Q232" t="s">
        <v>24</v>
      </c>
      <c r="R232" t="s">
        <v>89</v>
      </c>
      <c r="S232" s="24">
        <v>0.119184</v>
      </c>
      <c r="T232" s="25">
        <v>0.1191845269210664</v>
      </c>
      <c r="Z232" t="s">
        <v>28</v>
      </c>
      <c r="AA232" t="s">
        <v>70</v>
      </c>
      <c r="AB232" s="24">
        <v>0.16170999999999999</v>
      </c>
      <c r="AC232" s="25">
        <v>0.16979553903345729</v>
      </c>
      <c r="AD23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0.16979553903345729</v>
      </c>
      <c r="AE232" s="27">
        <f>1-tbl_ChannelMix[[#This Row],[BoutiqueShare_2026_Effective]]</f>
        <v>0.83020446096654266</v>
      </c>
      <c r="AF232" s="24">
        <v>1</v>
      </c>
      <c r="AG232" s="25">
        <v>1</v>
      </c>
      <c r="AH23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32" s="27">
        <f>1-tbl_ChannelMix[[#This Row],[BoutiqueRetailShare_2026_Effective]]</f>
        <v>0</v>
      </c>
      <c r="AJ232" s="24">
        <v>0.82039899999999999</v>
      </c>
      <c r="AK232" s="25">
        <v>0.82039911308203994</v>
      </c>
      <c r="AL232" s="27">
        <f>1-tbl_ChannelMix[[#This Row],[WholesaleRetailShare_2026]]</f>
        <v>0.17960088691796006</v>
      </c>
      <c r="AS232" s="94"/>
    </row>
    <row r="233" spans="17:45" x14ac:dyDescent="0.25">
      <c r="Q233" t="s">
        <v>25</v>
      </c>
      <c r="R233" t="s">
        <v>131</v>
      </c>
      <c r="S233" s="24">
        <v>9.6480999999999997E-2</v>
      </c>
      <c r="T233" s="25">
        <v>9.6481876332622604E-2</v>
      </c>
      <c r="Z233" t="s">
        <v>29</v>
      </c>
      <c r="AA233" t="s">
        <v>208</v>
      </c>
      <c r="AB233" s="24">
        <v>0.62790599999999996</v>
      </c>
      <c r="AC233" s="25">
        <v>0.65930232558139534</v>
      </c>
      <c r="AD23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0.65930232558139534</v>
      </c>
      <c r="AE233" s="27">
        <f>1-tbl_ChannelMix[[#This Row],[BoutiqueShare_2026_Effective]]</f>
        <v>0.34069767441860466</v>
      </c>
      <c r="AF233" s="24">
        <v>1</v>
      </c>
      <c r="AG233" s="25">
        <v>1</v>
      </c>
      <c r="AH23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33" s="27">
        <f>1-tbl_ChannelMix[[#This Row],[BoutiqueRetailShare_2026_Effective]]</f>
        <v>0</v>
      </c>
      <c r="AJ233" s="24">
        <v>1</v>
      </c>
      <c r="AK233" s="25">
        <v>1</v>
      </c>
      <c r="AL233" s="27">
        <f>1-tbl_ChannelMix[[#This Row],[WholesaleRetailShare_2026]]</f>
        <v>0</v>
      </c>
      <c r="AS233" s="94"/>
    </row>
    <row r="234" spans="17:45" x14ac:dyDescent="0.25">
      <c r="Q234" t="s">
        <v>25</v>
      </c>
      <c r="R234" t="s">
        <v>70</v>
      </c>
      <c r="S234" s="24">
        <v>0.102878</v>
      </c>
      <c r="T234" s="25">
        <v>0.1028784648187633</v>
      </c>
      <c r="Z234" t="s">
        <v>29</v>
      </c>
      <c r="AA234" t="s">
        <v>70</v>
      </c>
      <c r="AB234" s="24">
        <v>0.28947299999999998</v>
      </c>
      <c r="AC234" s="25">
        <v>0.30394736842105263</v>
      </c>
      <c r="AD23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0.30394736842105263</v>
      </c>
      <c r="AE234" s="27">
        <f>1-tbl_ChannelMix[[#This Row],[BoutiqueShare_2026_Effective]]</f>
        <v>0.69605263157894737</v>
      </c>
      <c r="AF234" s="24">
        <v>1</v>
      </c>
      <c r="AG234" s="25">
        <v>1</v>
      </c>
      <c r="AH23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34" s="27">
        <f>1-tbl_ChannelMix[[#This Row],[BoutiqueRetailShare_2026_Effective]]</f>
        <v>0</v>
      </c>
      <c r="AJ234" s="24">
        <v>1</v>
      </c>
      <c r="AK234" s="25">
        <v>1</v>
      </c>
      <c r="AL234" s="27">
        <f>1-tbl_ChannelMix[[#This Row],[WholesaleRetailShare_2026]]</f>
        <v>0</v>
      </c>
      <c r="AS234" s="94"/>
    </row>
    <row r="235" spans="17:45" x14ac:dyDescent="0.25">
      <c r="Q235" t="s">
        <v>25</v>
      </c>
      <c r="R235" t="s">
        <v>208</v>
      </c>
      <c r="S235" s="24">
        <v>0.11727</v>
      </c>
      <c r="T235" s="25">
        <v>0.11727078891258</v>
      </c>
      <c r="Z235" t="s">
        <v>30</v>
      </c>
      <c r="AA235" t="s">
        <v>208</v>
      </c>
      <c r="AB235" s="24">
        <v>0</v>
      </c>
      <c r="AC235" s="25">
        <v>0</v>
      </c>
      <c r="AD23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v>
      </c>
      <c r="AE235" s="27">
        <f>1-tbl_ChannelMix[[#This Row],[BoutiqueShare_2026_Effective]]</f>
        <v>0.75</v>
      </c>
      <c r="AF235" s="24">
        <v>0.84299999999999997</v>
      </c>
      <c r="AG235" s="25">
        <v>0.84299999999999997</v>
      </c>
      <c r="AH23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35" s="27">
        <f>1-tbl_ChannelMix[[#This Row],[BoutiqueRetailShare_2026_Effective]]</f>
        <v>0</v>
      </c>
      <c r="AJ235" s="24">
        <v>1</v>
      </c>
      <c r="AK235" s="25">
        <v>1</v>
      </c>
      <c r="AL235" s="27">
        <f>1-tbl_ChannelMix[[#This Row],[WholesaleRetailShare_2026]]</f>
        <v>0</v>
      </c>
      <c r="AS235" s="94"/>
    </row>
    <row r="236" spans="17:45" x14ac:dyDescent="0.25">
      <c r="Q236" t="s">
        <v>25</v>
      </c>
      <c r="R236" t="s">
        <v>169</v>
      </c>
      <c r="S236" s="24">
        <v>6.0234000000000003E-2</v>
      </c>
      <c r="T236" s="25">
        <v>6.0234541577825158E-2</v>
      </c>
      <c r="Z236" t="s">
        <v>31</v>
      </c>
      <c r="AA236" t="s">
        <v>208</v>
      </c>
      <c r="AB236" s="24">
        <v>0.14577200000000001</v>
      </c>
      <c r="AC236" s="25">
        <v>0.15306122448979592</v>
      </c>
      <c r="AD23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0.15306122448979592</v>
      </c>
      <c r="AE236" s="27">
        <f>1-tbl_ChannelMix[[#This Row],[BoutiqueShare_2026_Effective]]</f>
        <v>0.84693877551020402</v>
      </c>
      <c r="AF236" s="24">
        <v>1</v>
      </c>
      <c r="AG236" s="25">
        <v>1</v>
      </c>
      <c r="AH23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36" s="27">
        <f>1-tbl_ChannelMix[[#This Row],[BoutiqueRetailShare_2026_Effective]]</f>
        <v>0</v>
      </c>
      <c r="AJ236" s="24">
        <v>0.56655199999999994</v>
      </c>
      <c r="AK236" s="25">
        <v>0.56655290102389078</v>
      </c>
      <c r="AL236" s="27">
        <f>1-tbl_ChannelMix[[#This Row],[WholesaleRetailShare_2026]]</f>
        <v>0.43344709897610922</v>
      </c>
      <c r="AS236" s="94"/>
    </row>
    <row r="237" spans="17:45" x14ac:dyDescent="0.25">
      <c r="Q237" t="s">
        <v>25</v>
      </c>
      <c r="R237" t="s">
        <v>185</v>
      </c>
      <c r="S237" s="24">
        <v>0.146588</v>
      </c>
      <c r="T237" s="25">
        <v>0.14658848614072489</v>
      </c>
      <c r="Z237" t="s">
        <v>15</v>
      </c>
      <c r="AA237" t="s">
        <v>70</v>
      </c>
      <c r="AB237" s="24">
        <v>0</v>
      </c>
      <c r="AC237" s="25">
        <v>0</v>
      </c>
      <c r="AD23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37" s="27">
        <f>1-tbl_ChannelMix[[#This Row],[BoutiqueShare_2026_Effective]]</f>
        <v>1</v>
      </c>
      <c r="AF237" s="24">
        <v>0.84299999999999997</v>
      </c>
      <c r="AG237" s="25">
        <v>0.84299999999999997</v>
      </c>
      <c r="AH23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37" s="27">
        <f>1-tbl_ChannelMix[[#This Row],[BoutiqueRetailShare_2026_Effective]]</f>
        <v>0.15700000000000003</v>
      </c>
      <c r="AJ237" s="24">
        <v>0.53731300000000004</v>
      </c>
      <c r="AK237" s="25">
        <v>0.53731343283582089</v>
      </c>
      <c r="AL237" s="27">
        <f>1-tbl_ChannelMix[[#This Row],[WholesaleRetailShare_2026]]</f>
        <v>0.46268656716417911</v>
      </c>
      <c r="AS237" s="94"/>
    </row>
    <row r="238" spans="17:45" x14ac:dyDescent="0.25">
      <c r="Q238" t="s">
        <v>25</v>
      </c>
      <c r="R238" t="s">
        <v>89</v>
      </c>
      <c r="S238" s="24">
        <v>9.7546999999999995E-2</v>
      </c>
      <c r="T238" s="25">
        <v>9.7547974413646057E-2</v>
      </c>
      <c r="Z238" t="s">
        <v>32</v>
      </c>
      <c r="AA238" t="s">
        <v>208</v>
      </c>
      <c r="AB238" s="24">
        <v>0.26045000000000001</v>
      </c>
      <c r="AC238" s="25">
        <v>0.27347266881028942</v>
      </c>
      <c r="AD23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0.27347266881028942</v>
      </c>
      <c r="AE238" s="27">
        <f>1-tbl_ChannelMix[[#This Row],[BoutiqueShare_2026_Effective]]</f>
        <v>0.72652733118971058</v>
      </c>
      <c r="AF238" s="24">
        <v>0.83950599999999997</v>
      </c>
      <c r="AG238" s="25">
        <v>0.83950617283950613</v>
      </c>
      <c r="AH23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0.83950617283950613</v>
      </c>
      <c r="AI238" s="27">
        <f>1-tbl_ChannelMix[[#This Row],[BoutiqueRetailShare_2026_Effective]]</f>
        <v>0.16049382716049387</v>
      </c>
      <c r="AJ238" s="24">
        <v>0.65</v>
      </c>
      <c r="AK238" s="25">
        <v>0.65</v>
      </c>
      <c r="AL238" s="27">
        <f>1-tbl_ChannelMix[[#This Row],[WholesaleRetailShare_2026]]</f>
        <v>0.35</v>
      </c>
      <c r="AS238" s="94"/>
    </row>
    <row r="239" spans="17:45" x14ac:dyDescent="0.25">
      <c r="Q239" t="s">
        <v>25</v>
      </c>
      <c r="R239" t="s">
        <v>45</v>
      </c>
      <c r="S239" s="24">
        <v>8.3155000000000007E-2</v>
      </c>
      <c r="T239" s="25">
        <v>8.3155650319829424E-2</v>
      </c>
      <c r="Z239" t="s">
        <v>15</v>
      </c>
      <c r="AA239" t="s">
        <v>169</v>
      </c>
      <c r="AB239" s="24">
        <v>0</v>
      </c>
      <c r="AC239" s="25">
        <v>0</v>
      </c>
      <c r="AD23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39" s="27">
        <f>1-tbl_ChannelMix[[#This Row],[BoutiqueShare_2026_Effective]]</f>
        <v>1</v>
      </c>
      <c r="AF239" s="24">
        <v>0.84299999999999997</v>
      </c>
      <c r="AG239" s="25">
        <v>0.84299999999999997</v>
      </c>
      <c r="AH23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39" s="27">
        <f>1-tbl_ChannelMix[[#This Row],[BoutiqueRetailShare_2026_Effective]]</f>
        <v>0.15700000000000003</v>
      </c>
      <c r="AJ239" s="24">
        <v>0.74358900000000006</v>
      </c>
      <c r="AK239" s="25">
        <v>0.74358974358974361</v>
      </c>
      <c r="AL239" s="27">
        <f>1-tbl_ChannelMix[[#This Row],[WholesaleRetailShare_2026]]</f>
        <v>0.25641025641025639</v>
      </c>
      <c r="AS239" s="94"/>
    </row>
    <row r="240" spans="17:45" x14ac:dyDescent="0.25">
      <c r="Q240" t="s">
        <v>25</v>
      </c>
      <c r="R240" t="s">
        <v>148</v>
      </c>
      <c r="S240" s="24">
        <v>0.112473</v>
      </c>
      <c r="T240" s="25">
        <v>0.1124733475479744</v>
      </c>
      <c r="Z240" t="s">
        <v>33</v>
      </c>
      <c r="AA240" t="s">
        <v>208</v>
      </c>
      <c r="AB240" s="24">
        <v>0.18926899999999999</v>
      </c>
      <c r="AC240" s="25">
        <v>0.19873323397913559</v>
      </c>
      <c r="AD24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0.19873323397913559</v>
      </c>
      <c r="AE240" s="27">
        <f>1-tbl_ChannelMix[[#This Row],[BoutiqueShare_2026_Effective]]</f>
        <v>0.80126676602086444</v>
      </c>
      <c r="AF240" s="24">
        <v>0.81102300000000005</v>
      </c>
      <c r="AG240" s="25">
        <v>0.8110236220472441</v>
      </c>
      <c r="AH24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0.8110236220472441</v>
      </c>
      <c r="AI240" s="27">
        <f>1-tbl_ChannelMix[[#This Row],[BoutiqueRetailShare_2026_Effective]]</f>
        <v>0.1889763779527559</v>
      </c>
      <c r="AJ240" s="24">
        <v>0.66544099999999995</v>
      </c>
      <c r="AK240" s="25">
        <v>0.6654411764705882</v>
      </c>
      <c r="AL240" s="27">
        <f>1-tbl_ChannelMix[[#This Row],[WholesaleRetailShare_2026]]</f>
        <v>0.3345588235294118</v>
      </c>
      <c r="AS240" s="94"/>
    </row>
    <row r="241" spans="17:45" x14ac:dyDescent="0.25">
      <c r="Q241" t="s">
        <v>25</v>
      </c>
      <c r="R241" t="s">
        <v>114</v>
      </c>
      <c r="S241" s="24">
        <v>7.0895E-2</v>
      </c>
      <c r="T241" s="25">
        <v>7.0895522388059698E-2</v>
      </c>
      <c r="Z241" t="s">
        <v>15</v>
      </c>
      <c r="AA241" t="s">
        <v>131</v>
      </c>
      <c r="AB241" s="24">
        <v>0</v>
      </c>
      <c r="AC241" s="25">
        <v>0</v>
      </c>
      <c r="AD24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41" s="27">
        <f>1-tbl_ChannelMix[[#This Row],[BoutiqueShare_2026_Effective]]</f>
        <v>1</v>
      </c>
      <c r="AF241" s="24">
        <v>0.84299999999999997</v>
      </c>
      <c r="AG241" s="25">
        <v>0.84299999999999997</v>
      </c>
      <c r="AH24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41" s="27">
        <f>1-tbl_ChannelMix[[#This Row],[BoutiqueRetailShare_2026_Effective]]</f>
        <v>0.15700000000000003</v>
      </c>
      <c r="AJ241" s="24">
        <v>0.48648599999999997</v>
      </c>
      <c r="AK241" s="25">
        <v>0.48648648648648651</v>
      </c>
      <c r="AL241" s="27">
        <f>1-tbl_ChannelMix[[#This Row],[WholesaleRetailShare_2026]]</f>
        <v>0.51351351351351349</v>
      </c>
      <c r="AS241" s="94"/>
    </row>
    <row r="242" spans="17:45" x14ac:dyDescent="0.25">
      <c r="Q242" t="s">
        <v>25</v>
      </c>
      <c r="R242" t="s">
        <v>231</v>
      </c>
      <c r="S242" s="24">
        <v>0.112473</v>
      </c>
      <c r="T242" s="25">
        <v>0.1124733475479744</v>
      </c>
      <c r="Z242" t="s">
        <v>34</v>
      </c>
      <c r="AA242" t="s">
        <v>208</v>
      </c>
      <c r="AB242" s="24">
        <v>0.29850700000000002</v>
      </c>
      <c r="AC242" s="25">
        <v>0.31343283582089543</v>
      </c>
      <c r="AD24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0.46343283582089545</v>
      </c>
      <c r="AE242" s="27">
        <f>1-tbl_ChannelMix[[#This Row],[BoutiqueShare_2026_Effective]]</f>
        <v>0.53656716417910455</v>
      </c>
      <c r="AF242" s="24">
        <v>1</v>
      </c>
      <c r="AG242" s="25">
        <v>1</v>
      </c>
      <c r="AH24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42" s="27">
        <f>1-tbl_ChannelMix[[#This Row],[BoutiqueRetailShare_2026_Effective]]</f>
        <v>0</v>
      </c>
      <c r="AJ242" s="24">
        <v>1</v>
      </c>
      <c r="AK242" s="25">
        <v>1</v>
      </c>
      <c r="AL242" s="27">
        <f>1-tbl_ChannelMix[[#This Row],[WholesaleRetailShare_2026]]</f>
        <v>0</v>
      </c>
      <c r="AS242" s="94"/>
    </row>
    <row r="243" spans="17:45" x14ac:dyDescent="0.25">
      <c r="Q243" t="s">
        <v>26</v>
      </c>
      <c r="R243" t="s">
        <v>131</v>
      </c>
      <c r="S243" s="24">
        <v>7.9043000000000002E-2</v>
      </c>
      <c r="T243" s="25">
        <v>7.9043507140484887E-2</v>
      </c>
      <c r="Z243" t="s">
        <v>15</v>
      </c>
      <c r="AA243" t="s">
        <v>45</v>
      </c>
      <c r="AB243" s="24">
        <v>0</v>
      </c>
      <c r="AC243" s="25">
        <v>0</v>
      </c>
      <c r="AD24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43" s="27">
        <f>1-tbl_ChannelMix[[#This Row],[BoutiqueShare_2026_Effective]]</f>
        <v>1</v>
      </c>
      <c r="AF243" s="24">
        <v>0.84299999999999997</v>
      </c>
      <c r="AG243" s="25">
        <v>0.84299999999999997</v>
      </c>
      <c r="AH24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43" s="27">
        <f>1-tbl_ChannelMix[[#This Row],[BoutiqueRetailShare_2026_Effective]]</f>
        <v>0.15700000000000003</v>
      </c>
      <c r="AJ243" s="24">
        <v>0.52631499999999998</v>
      </c>
      <c r="AK243" s="25">
        <v>0.52631578947368418</v>
      </c>
      <c r="AL243" s="27">
        <f>1-tbl_ChannelMix[[#This Row],[WholesaleRetailShare_2026]]</f>
        <v>0.47368421052631582</v>
      </c>
      <c r="AS243" s="94"/>
    </row>
    <row r="244" spans="17:45" x14ac:dyDescent="0.25">
      <c r="Q244" t="s">
        <v>26</v>
      </c>
      <c r="R244" t="s">
        <v>70</v>
      </c>
      <c r="S244" s="24">
        <v>0.108269</v>
      </c>
      <c r="T244" s="25">
        <v>0.1082696778478911</v>
      </c>
      <c r="Z244" t="s">
        <v>15</v>
      </c>
      <c r="AA244" t="s">
        <v>185</v>
      </c>
      <c r="AB244" s="24">
        <v>0</v>
      </c>
      <c r="AC244" s="25">
        <v>0</v>
      </c>
      <c r="AD24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44" s="27">
        <f>1-tbl_ChannelMix[[#This Row],[BoutiqueShare_2026_Effective]]</f>
        <v>1</v>
      </c>
      <c r="AF244" s="24">
        <v>0.84299999999999997</v>
      </c>
      <c r="AG244" s="25">
        <v>0.84299999999999997</v>
      </c>
      <c r="AH24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44" s="27">
        <f>1-tbl_ChannelMix[[#This Row],[BoutiqueRetailShare_2026_Effective]]</f>
        <v>0.15700000000000003</v>
      </c>
      <c r="AJ244" s="24">
        <v>0.64285700000000001</v>
      </c>
      <c r="AK244" s="25">
        <v>0.6428571428571429</v>
      </c>
      <c r="AL244" s="27">
        <f>1-tbl_ChannelMix[[#This Row],[WholesaleRetailShare_2026]]</f>
        <v>0.3571428571428571</v>
      </c>
      <c r="AS244" s="94"/>
    </row>
    <row r="245" spans="17:45" x14ac:dyDescent="0.25">
      <c r="Q245" t="s">
        <v>26</v>
      </c>
      <c r="R245" t="s">
        <v>45</v>
      </c>
      <c r="S245" s="24">
        <v>6.9412000000000001E-2</v>
      </c>
      <c r="T245" s="25">
        <v>6.9412155430089675E-2</v>
      </c>
      <c r="Z245" t="s">
        <v>31</v>
      </c>
      <c r="AA245" t="s">
        <v>70</v>
      </c>
      <c r="AB245" s="24">
        <v>9.9714999999999998E-2</v>
      </c>
      <c r="AC245" s="25">
        <v>0.1047008547008547</v>
      </c>
      <c r="AD24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0.1047008547008547</v>
      </c>
      <c r="AE245" s="27">
        <f>1-tbl_ChannelMix[[#This Row],[BoutiqueShare_2026_Effective]]</f>
        <v>0.89529914529914534</v>
      </c>
      <c r="AF245" s="24">
        <v>1</v>
      </c>
      <c r="AG245" s="25">
        <v>1</v>
      </c>
      <c r="AH24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45" s="27">
        <f>1-tbl_ChannelMix[[#This Row],[BoutiqueRetailShare_2026_Effective]]</f>
        <v>0</v>
      </c>
      <c r="AJ245" s="24">
        <v>0.52848099999999998</v>
      </c>
      <c r="AK245" s="25">
        <v>0.52848101265822789</v>
      </c>
      <c r="AL245" s="27">
        <f>1-tbl_ChannelMix[[#This Row],[WholesaleRetailShare_2026]]</f>
        <v>0.47151898734177211</v>
      </c>
      <c r="AS245" s="94"/>
    </row>
    <row r="246" spans="17:45" x14ac:dyDescent="0.25">
      <c r="Q246" t="s">
        <v>26</v>
      </c>
      <c r="R246" t="s">
        <v>148</v>
      </c>
      <c r="S246" s="24">
        <v>0.104284</v>
      </c>
      <c r="T246" s="25">
        <v>0.1042842909332448</v>
      </c>
      <c r="Z246" t="s">
        <v>15</v>
      </c>
      <c r="AA246" t="s">
        <v>148</v>
      </c>
      <c r="AB246" s="24">
        <v>0</v>
      </c>
      <c r="AC246" s="25">
        <v>0</v>
      </c>
      <c r="AD24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46" s="27">
        <f>1-tbl_ChannelMix[[#This Row],[BoutiqueShare_2026_Effective]]</f>
        <v>1</v>
      </c>
      <c r="AF246" s="24">
        <v>0.84299999999999997</v>
      </c>
      <c r="AG246" s="25">
        <v>0.84299999999999997</v>
      </c>
      <c r="AH24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46" s="27">
        <f>1-tbl_ChannelMix[[#This Row],[BoutiqueRetailShare_2026_Effective]]</f>
        <v>0.15700000000000003</v>
      </c>
      <c r="AJ246" s="24">
        <v>0.60344799999999998</v>
      </c>
      <c r="AK246" s="25">
        <v>0.60344827586206895</v>
      </c>
      <c r="AL246" s="27">
        <f>1-tbl_ChannelMix[[#This Row],[WholesaleRetailShare_2026]]</f>
        <v>0.39655172413793105</v>
      </c>
      <c r="AS246" s="94"/>
    </row>
    <row r="247" spans="17:45" x14ac:dyDescent="0.25">
      <c r="Q247" t="s">
        <v>26</v>
      </c>
      <c r="R247" t="s">
        <v>208</v>
      </c>
      <c r="S247" s="24">
        <v>0.124875</v>
      </c>
      <c r="T247" s="25">
        <v>0.12487545665891731</v>
      </c>
      <c r="Z247" t="s">
        <v>19</v>
      </c>
      <c r="AA247" t="s">
        <v>70</v>
      </c>
      <c r="AB247" s="24">
        <v>0</v>
      </c>
      <c r="AC247" s="25">
        <v>0</v>
      </c>
      <c r="AD24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47" s="27">
        <f>1-tbl_ChannelMix[[#This Row],[BoutiqueShare_2026_Effective]]</f>
        <v>1</v>
      </c>
      <c r="AF247" s="24">
        <v>0.84299999999999997</v>
      </c>
      <c r="AG247" s="25">
        <v>0.84299999999999997</v>
      </c>
      <c r="AH24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47" s="27">
        <f>1-tbl_ChannelMix[[#This Row],[BoutiqueRetailShare_2026_Effective]]</f>
        <v>0.15700000000000003</v>
      </c>
      <c r="AJ247" s="24">
        <v>1</v>
      </c>
      <c r="AK247" s="25">
        <v>1</v>
      </c>
      <c r="AL247" s="27">
        <f>1-tbl_ChannelMix[[#This Row],[WholesaleRetailShare_2026]]</f>
        <v>0</v>
      </c>
      <c r="AS247" s="94"/>
    </row>
    <row r="248" spans="17:45" x14ac:dyDescent="0.25">
      <c r="Q248" t="s">
        <v>26</v>
      </c>
      <c r="R248" t="s">
        <v>231</v>
      </c>
      <c r="S248" s="24">
        <v>0.123546</v>
      </c>
      <c r="T248" s="25">
        <v>0.1235469943540352</v>
      </c>
      <c r="Z248" t="s">
        <v>32</v>
      </c>
      <c r="AA248" t="s">
        <v>70</v>
      </c>
      <c r="AB248" s="24">
        <v>0.15324099999999999</v>
      </c>
      <c r="AC248" s="25">
        <v>0.16090373280943027</v>
      </c>
      <c r="AD24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0.16090373280943027</v>
      </c>
      <c r="AE248" s="27">
        <f>1-tbl_ChannelMix[[#This Row],[BoutiqueShare_2026_Effective]]</f>
        <v>0.83909626719056973</v>
      </c>
      <c r="AF248" s="24">
        <v>0.78205100000000005</v>
      </c>
      <c r="AG248" s="25">
        <v>0.78205128205128205</v>
      </c>
      <c r="AH24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0.78205128205128205</v>
      </c>
      <c r="AI248" s="27">
        <f>1-tbl_ChannelMix[[#This Row],[BoutiqueRetailShare_2026_Effective]]</f>
        <v>0.21794871794871795</v>
      </c>
      <c r="AJ248" s="24">
        <v>0.62180899999999995</v>
      </c>
      <c r="AK248" s="25">
        <v>0.6218097447795824</v>
      </c>
      <c r="AL248" s="27">
        <f>1-tbl_ChannelMix[[#This Row],[WholesaleRetailShare_2026]]</f>
        <v>0.3781902552204176</v>
      </c>
      <c r="AS248" s="94"/>
    </row>
    <row r="249" spans="17:45" x14ac:dyDescent="0.25">
      <c r="Q249" t="s">
        <v>26</v>
      </c>
      <c r="R249" t="s">
        <v>169</v>
      </c>
      <c r="S249" s="24">
        <v>9.4985E-2</v>
      </c>
      <c r="T249" s="25">
        <v>9.4985054799070073E-2</v>
      </c>
      <c r="Z249" t="s">
        <v>23</v>
      </c>
      <c r="AA249" t="s">
        <v>70</v>
      </c>
      <c r="AB249" s="24">
        <v>0</v>
      </c>
      <c r="AC249" s="25">
        <v>0</v>
      </c>
      <c r="AD24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49" s="27">
        <f>1-tbl_ChannelMix[[#This Row],[BoutiqueShare_2026_Effective]]</f>
        <v>1</v>
      </c>
      <c r="AF249" s="24">
        <v>0.84299999999999997</v>
      </c>
      <c r="AG249" s="25">
        <v>0.84299999999999997</v>
      </c>
      <c r="AH24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49" s="27">
        <f>1-tbl_ChannelMix[[#This Row],[BoutiqueRetailShare_2026_Effective]]</f>
        <v>0.15700000000000003</v>
      </c>
      <c r="AJ249" s="24">
        <v>0.22448899999999999</v>
      </c>
      <c r="AK249" s="25">
        <v>0.22448979591836729</v>
      </c>
      <c r="AL249" s="27">
        <f>1-tbl_ChannelMix[[#This Row],[WholesaleRetailShare_2026]]</f>
        <v>0.77551020408163274</v>
      </c>
      <c r="AS249" s="94"/>
    </row>
    <row r="250" spans="17:45" x14ac:dyDescent="0.25">
      <c r="Q250" t="s">
        <v>26</v>
      </c>
      <c r="R250" t="s">
        <v>89</v>
      </c>
      <c r="S250" s="24">
        <v>9.9965999999999999E-2</v>
      </c>
      <c r="T250" s="25">
        <v>9.9966788442377941E-2</v>
      </c>
      <c r="Z250" t="s">
        <v>33</v>
      </c>
      <c r="AA250" t="s">
        <v>70</v>
      </c>
      <c r="AB250" s="24">
        <v>0.11287700000000001</v>
      </c>
      <c r="AC250" s="25">
        <v>0.11852146263910975</v>
      </c>
      <c r="AD25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0.11852146263910975</v>
      </c>
      <c r="AE250" s="27">
        <f>1-tbl_ChannelMix[[#This Row],[BoutiqueShare_2026_Effective]]</f>
        <v>0.88147853736089021</v>
      </c>
      <c r="AF250" s="24">
        <v>0.80281599999999997</v>
      </c>
      <c r="AG250" s="25">
        <v>0.80281690140845074</v>
      </c>
      <c r="AH25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0.80281690140845074</v>
      </c>
      <c r="AI250" s="27">
        <f>1-tbl_ChannelMix[[#This Row],[BoutiqueRetailShare_2026_Effective]]</f>
        <v>0.19718309859154926</v>
      </c>
      <c r="AJ250" s="24">
        <v>0.69533999999999996</v>
      </c>
      <c r="AK250" s="25">
        <v>0.69534050179211471</v>
      </c>
      <c r="AL250" s="27">
        <f>1-tbl_ChannelMix[[#This Row],[WholesaleRetailShare_2026]]</f>
        <v>0.30465949820788529</v>
      </c>
      <c r="AS250" s="94"/>
    </row>
    <row r="251" spans="17:45" x14ac:dyDescent="0.25">
      <c r="Q251" t="s">
        <v>26</v>
      </c>
      <c r="R251" t="s">
        <v>114</v>
      </c>
      <c r="S251" s="24">
        <v>6.3766000000000003E-2</v>
      </c>
      <c r="T251" s="25">
        <v>6.3766190634340747E-2</v>
      </c>
      <c r="Z251" t="s">
        <v>30</v>
      </c>
      <c r="AA251" t="s">
        <v>70</v>
      </c>
      <c r="AB251" s="24">
        <v>0</v>
      </c>
      <c r="AC251" s="25">
        <v>0</v>
      </c>
      <c r="AD25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v>
      </c>
      <c r="AE251" s="27">
        <f>1-tbl_ChannelMix[[#This Row],[BoutiqueShare_2026_Effective]]</f>
        <v>0.75</v>
      </c>
      <c r="AF251" s="24">
        <v>0.84299999999999997</v>
      </c>
      <c r="AG251" s="25">
        <v>0.84299999999999997</v>
      </c>
      <c r="AH25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51" s="27">
        <f>1-tbl_ChannelMix[[#This Row],[BoutiqueRetailShare_2026_Effective]]</f>
        <v>0</v>
      </c>
      <c r="AJ251" s="24">
        <v>1</v>
      </c>
      <c r="AK251" s="25">
        <v>1</v>
      </c>
      <c r="AL251" s="27">
        <f>1-tbl_ChannelMix[[#This Row],[WholesaleRetailShare_2026]]</f>
        <v>0</v>
      </c>
      <c r="AS251" s="94"/>
    </row>
    <row r="252" spans="17:45" x14ac:dyDescent="0.25">
      <c r="Q252" t="s">
        <v>26</v>
      </c>
      <c r="R252" t="s">
        <v>185</v>
      </c>
      <c r="S252" s="24">
        <v>0.13184899999999999</v>
      </c>
      <c r="T252" s="25">
        <v>0.13184988375954829</v>
      </c>
      <c r="Z252" t="s">
        <v>34</v>
      </c>
      <c r="AA252" t="s">
        <v>70</v>
      </c>
      <c r="AB252" s="24">
        <v>0.25</v>
      </c>
      <c r="AC252" s="25">
        <v>0.26250000000000001</v>
      </c>
      <c r="AD25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0.41249999999999998</v>
      </c>
      <c r="AE252" s="27">
        <f>1-tbl_ChannelMix[[#This Row],[BoutiqueShare_2026_Effective]]</f>
        <v>0.58750000000000002</v>
      </c>
      <c r="AF252" s="24">
        <v>1</v>
      </c>
      <c r="AG252" s="25">
        <v>1</v>
      </c>
      <c r="AH25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52" s="27">
        <f>1-tbl_ChannelMix[[#This Row],[BoutiqueRetailShare_2026_Effective]]</f>
        <v>0</v>
      </c>
      <c r="AJ252" s="24">
        <v>1</v>
      </c>
      <c r="AK252" s="25">
        <v>1</v>
      </c>
      <c r="AL252" s="27">
        <f>1-tbl_ChannelMix[[#This Row],[WholesaleRetailShare_2026]]</f>
        <v>0</v>
      </c>
      <c r="AS252" s="94"/>
    </row>
    <row r="253" spans="17:45" x14ac:dyDescent="0.25">
      <c r="Q253" t="s">
        <v>27</v>
      </c>
      <c r="R253" t="s">
        <v>89</v>
      </c>
      <c r="S253" s="24">
        <v>0.109459</v>
      </c>
      <c r="T253" s="25">
        <v>0.10945945945945949</v>
      </c>
      <c r="Z253" t="s">
        <v>19</v>
      </c>
      <c r="AA253" t="s">
        <v>169</v>
      </c>
      <c r="AB253" s="24">
        <v>0</v>
      </c>
      <c r="AC253" s="25">
        <v>0</v>
      </c>
      <c r="AD25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53" s="27">
        <f>1-tbl_ChannelMix[[#This Row],[BoutiqueShare_2026_Effective]]</f>
        <v>1</v>
      </c>
      <c r="AF253" s="24">
        <v>0.84299999999999997</v>
      </c>
      <c r="AG253" s="25">
        <v>0.84299999999999997</v>
      </c>
      <c r="AH25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53" s="27">
        <f>1-tbl_ChannelMix[[#This Row],[BoutiqueRetailShare_2026_Effective]]</f>
        <v>0.15700000000000003</v>
      </c>
      <c r="AJ253" s="24">
        <v>1</v>
      </c>
      <c r="AK253" s="25">
        <v>1</v>
      </c>
      <c r="AL253" s="27">
        <f>1-tbl_ChannelMix[[#This Row],[WholesaleRetailShare_2026]]</f>
        <v>0</v>
      </c>
      <c r="AS253" s="94"/>
    </row>
    <row r="254" spans="17:45" x14ac:dyDescent="0.25">
      <c r="Q254" t="s">
        <v>27</v>
      </c>
      <c r="R254" t="s">
        <v>231</v>
      </c>
      <c r="S254" s="24">
        <v>0.134459</v>
      </c>
      <c r="T254" s="25">
        <v>0.13445945945945939</v>
      </c>
      <c r="Z254" t="s">
        <v>19</v>
      </c>
      <c r="AA254" t="s">
        <v>131</v>
      </c>
      <c r="AB254" s="24">
        <v>0</v>
      </c>
      <c r="AC254" s="25">
        <v>0</v>
      </c>
      <c r="AD25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54" s="27">
        <f>1-tbl_ChannelMix[[#This Row],[BoutiqueShare_2026_Effective]]</f>
        <v>1</v>
      </c>
      <c r="AF254" s="24">
        <v>0.84299999999999997</v>
      </c>
      <c r="AG254" s="25">
        <v>0.84299999999999997</v>
      </c>
      <c r="AH25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54" s="27">
        <f>1-tbl_ChannelMix[[#This Row],[BoutiqueRetailShare_2026_Effective]]</f>
        <v>0.15700000000000003</v>
      </c>
      <c r="AJ254" s="24">
        <v>1</v>
      </c>
      <c r="AK254" s="25">
        <v>1</v>
      </c>
      <c r="AL254" s="27">
        <f>1-tbl_ChannelMix[[#This Row],[WholesaleRetailShare_2026]]</f>
        <v>0</v>
      </c>
      <c r="AS254" s="94"/>
    </row>
    <row r="255" spans="17:45" x14ac:dyDescent="0.25">
      <c r="Q255" t="s">
        <v>27</v>
      </c>
      <c r="R255" t="s">
        <v>45</v>
      </c>
      <c r="S255" s="24">
        <v>0.12162100000000001</v>
      </c>
      <c r="T255" s="25">
        <v>0.1216216216216216</v>
      </c>
      <c r="Z255" t="s">
        <v>19</v>
      </c>
      <c r="AA255" t="s">
        <v>45</v>
      </c>
      <c r="AB255" s="24">
        <v>0</v>
      </c>
      <c r="AC255" s="25">
        <v>0</v>
      </c>
      <c r="AD25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55" s="27">
        <f>1-tbl_ChannelMix[[#This Row],[BoutiqueShare_2026_Effective]]</f>
        <v>1</v>
      </c>
      <c r="AF255" s="24">
        <v>0.84299999999999997</v>
      </c>
      <c r="AG255" s="25">
        <v>0.84299999999999997</v>
      </c>
      <c r="AH25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55" s="27">
        <f>1-tbl_ChannelMix[[#This Row],[BoutiqueRetailShare_2026_Effective]]</f>
        <v>0.15700000000000003</v>
      </c>
      <c r="AJ255" s="24">
        <v>1</v>
      </c>
      <c r="AK255" s="25">
        <v>1</v>
      </c>
      <c r="AL255" s="27">
        <f>1-tbl_ChannelMix[[#This Row],[WholesaleRetailShare_2026]]</f>
        <v>0</v>
      </c>
      <c r="AS255" s="94"/>
    </row>
    <row r="256" spans="17:45" x14ac:dyDescent="0.25">
      <c r="Q256" t="s">
        <v>27</v>
      </c>
      <c r="R256" t="s">
        <v>114</v>
      </c>
      <c r="S256" s="24">
        <v>6.5540000000000001E-2</v>
      </c>
      <c r="T256" s="25">
        <v>6.5540540540540537E-2</v>
      </c>
      <c r="Z256" t="s">
        <v>19</v>
      </c>
      <c r="AA256" t="s">
        <v>185</v>
      </c>
      <c r="AB256" s="24">
        <v>0</v>
      </c>
      <c r="AC256" s="25">
        <v>0</v>
      </c>
      <c r="AD25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56" s="27">
        <f>1-tbl_ChannelMix[[#This Row],[BoutiqueShare_2026_Effective]]</f>
        <v>1</v>
      </c>
      <c r="AF256" s="24">
        <v>0.84299999999999997</v>
      </c>
      <c r="AG256" s="25">
        <v>0.84299999999999997</v>
      </c>
      <c r="AH25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56" s="27">
        <f>1-tbl_ChannelMix[[#This Row],[BoutiqueRetailShare_2026_Effective]]</f>
        <v>0.15700000000000003</v>
      </c>
      <c r="AJ256" s="24">
        <v>1</v>
      </c>
      <c r="AK256" s="25">
        <v>1</v>
      </c>
      <c r="AL256" s="27">
        <f>1-tbl_ChannelMix[[#This Row],[WholesaleRetailShare_2026]]</f>
        <v>0</v>
      </c>
      <c r="AS256" s="94"/>
    </row>
    <row r="257" spans="17:45" x14ac:dyDescent="0.25">
      <c r="Q257" t="s">
        <v>27</v>
      </c>
      <c r="R257" t="s">
        <v>185</v>
      </c>
      <c r="S257" s="24">
        <v>0.14189099999999999</v>
      </c>
      <c r="T257" s="25">
        <v>0.14189189189189191</v>
      </c>
      <c r="Z257" t="s">
        <v>19</v>
      </c>
      <c r="AA257" t="s">
        <v>148</v>
      </c>
      <c r="AB257" s="24">
        <v>0</v>
      </c>
      <c r="AC257" s="25">
        <v>0</v>
      </c>
      <c r="AD25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57" s="27">
        <f>1-tbl_ChannelMix[[#This Row],[BoutiqueShare_2026_Effective]]</f>
        <v>1</v>
      </c>
      <c r="AF257" s="24">
        <v>0.84299999999999997</v>
      </c>
      <c r="AG257" s="25">
        <v>0.84299999999999997</v>
      </c>
      <c r="AH25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57" s="27">
        <f>1-tbl_ChannelMix[[#This Row],[BoutiqueRetailShare_2026_Effective]]</f>
        <v>0.15700000000000003</v>
      </c>
      <c r="AJ257" s="24">
        <v>1</v>
      </c>
      <c r="AK257" s="25">
        <v>1</v>
      </c>
      <c r="AL257" s="27">
        <f>1-tbl_ChannelMix[[#This Row],[WholesaleRetailShare_2026]]</f>
        <v>0</v>
      </c>
      <c r="AS257" s="94"/>
    </row>
    <row r="258" spans="17:45" x14ac:dyDescent="0.25">
      <c r="Q258" t="s">
        <v>27</v>
      </c>
      <c r="R258" t="s">
        <v>208</v>
      </c>
      <c r="S258" s="24">
        <v>9.2566999999999997E-2</v>
      </c>
      <c r="T258" s="25">
        <v>9.2567567567567566E-2</v>
      </c>
      <c r="Z258" t="s">
        <v>20</v>
      </c>
      <c r="AA258" t="s">
        <v>169</v>
      </c>
      <c r="AB258" s="24">
        <v>0.16203699999999999</v>
      </c>
      <c r="AC258" s="25">
        <v>0.17013888888888887</v>
      </c>
      <c r="AD25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0.17013888888888887</v>
      </c>
      <c r="AE258" s="27">
        <f>1-tbl_ChannelMix[[#This Row],[BoutiqueShare_2026_Effective]]</f>
        <v>0.82986111111111116</v>
      </c>
      <c r="AF258" s="24">
        <v>0.45714199999999999</v>
      </c>
      <c r="AG258" s="25">
        <v>0.45714285714285707</v>
      </c>
      <c r="AH25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0.45714285714285707</v>
      </c>
      <c r="AI258" s="27">
        <f>1-tbl_ChannelMix[[#This Row],[BoutiqueRetailShare_2026_Effective]]</f>
        <v>0.54285714285714293</v>
      </c>
      <c r="AJ258" s="24">
        <v>0.70718199999999998</v>
      </c>
      <c r="AK258" s="25">
        <v>0.70718232044198892</v>
      </c>
      <c r="AL258" s="27">
        <f>1-tbl_ChannelMix[[#This Row],[WholesaleRetailShare_2026]]</f>
        <v>0.29281767955801108</v>
      </c>
      <c r="AS258" s="94"/>
    </row>
    <row r="259" spans="17:45" x14ac:dyDescent="0.25">
      <c r="Q259" t="s">
        <v>27</v>
      </c>
      <c r="R259" t="s">
        <v>70</v>
      </c>
      <c r="S259" s="24">
        <v>9.5945000000000003E-2</v>
      </c>
      <c r="T259" s="25">
        <v>9.5945945945945951E-2</v>
      </c>
      <c r="Z259" t="s">
        <v>20</v>
      </c>
      <c r="AA259" t="s">
        <v>131</v>
      </c>
      <c r="AB259" s="24">
        <v>0.127358</v>
      </c>
      <c r="AC259" s="25">
        <v>0.13372641509433961</v>
      </c>
      <c r="AD25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0.13372641509433961</v>
      </c>
      <c r="AE259" s="27">
        <f>1-tbl_ChannelMix[[#This Row],[BoutiqueShare_2026_Effective]]</f>
        <v>0.86627358490566042</v>
      </c>
      <c r="AF259" s="24">
        <v>0.40740700000000002</v>
      </c>
      <c r="AG259" s="25">
        <v>0.40740740740740738</v>
      </c>
      <c r="AH25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0.40740740740740738</v>
      </c>
      <c r="AI259" s="27">
        <f>1-tbl_ChannelMix[[#This Row],[BoutiqueRetailShare_2026_Effective]]</f>
        <v>0.59259259259259256</v>
      </c>
      <c r="AJ259" s="24">
        <v>0.83243199999999995</v>
      </c>
      <c r="AK259" s="25">
        <v>0.83243243243243248</v>
      </c>
      <c r="AL259" s="27">
        <f>1-tbl_ChannelMix[[#This Row],[WholesaleRetailShare_2026]]</f>
        <v>0.16756756756756752</v>
      </c>
      <c r="AS259" s="94"/>
    </row>
    <row r="260" spans="17:45" x14ac:dyDescent="0.25">
      <c r="Q260" t="s">
        <v>27</v>
      </c>
      <c r="R260" t="s">
        <v>131</v>
      </c>
      <c r="S260" s="24">
        <v>6.9594000000000003E-2</v>
      </c>
      <c r="T260" s="25">
        <v>6.9594594594594592E-2</v>
      </c>
      <c r="Z260" t="s">
        <v>20</v>
      </c>
      <c r="AA260" t="s">
        <v>45</v>
      </c>
      <c r="AB260" s="24">
        <v>0.13265299999999999</v>
      </c>
      <c r="AC260" s="25">
        <v>0.13928571428571429</v>
      </c>
      <c r="AD26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0.13928571428571429</v>
      </c>
      <c r="AE260" s="27">
        <f>1-tbl_ChannelMix[[#This Row],[BoutiqueShare_2026_Effective]]</f>
        <v>0.86071428571428577</v>
      </c>
      <c r="AF260" s="24">
        <v>0.51282000000000005</v>
      </c>
      <c r="AG260" s="25">
        <v>0.51282051282051277</v>
      </c>
      <c r="AH26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0.51282051282051277</v>
      </c>
      <c r="AI260" s="27">
        <f>1-tbl_ChannelMix[[#This Row],[BoutiqueRetailShare_2026_Effective]]</f>
        <v>0.48717948717948723</v>
      </c>
      <c r="AJ260" s="24">
        <v>0.75686200000000003</v>
      </c>
      <c r="AK260" s="25">
        <v>0.75686274509803919</v>
      </c>
      <c r="AL260" s="27">
        <f>1-tbl_ChannelMix[[#This Row],[WholesaleRetailShare_2026]]</f>
        <v>0.24313725490196081</v>
      </c>
      <c r="AS260" s="94"/>
    </row>
    <row r="261" spans="17:45" x14ac:dyDescent="0.25">
      <c r="Q261" t="s">
        <v>27</v>
      </c>
      <c r="R261" t="s">
        <v>169</v>
      </c>
      <c r="S261" s="24">
        <v>7.0944999999999994E-2</v>
      </c>
      <c r="T261" s="25">
        <v>7.0945945945945943E-2</v>
      </c>
      <c r="Z261" t="s">
        <v>21</v>
      </c>
      <c r="AA261" t="s">
        <v>169</v>
      </c>
      <c r="AB261" s="24">
        <v>6.5989000000000006E-2</v>
      </c>
      <c r="AC261" s="25">
        <v>6.9289340101522851E-2</v>
      </c>
      <c r="AD26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6.9289340101522851E-2</v>
      </c>
      <c r="AE261" s="27">
        <f>1-tbl_ChannelMix[[#This Row],[BoutiqueShare_2026_Effective]]</f>
        <v>0.93071065989847712</v>
      </c>
      <c r="AF261" s="24">
        <v>1</v>
      </c>
      <c r="AG261" s="25">
        <v>1</v>
      </c>
      <c r="AH26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61" s="27">
        <f>1-tbl_ChannelMix[[#This Row],[BoutiqueRetailShare_2026_Effective]]</f>
        <v>0</v>
      </c>
      <c r="AJ261" s="24">
        <v>0.32608599999999999</v>
      </c>
      <c r="AK261" s="25">
        <v>0.32608695652173908</v>
      </c>
      <c r="AL261" s="27">
        <f>1-tbl_ChannelMix[[#This Row],[WholesaleRetailShare_2026]]</f>
        <v>0.67391304347826098</v>
      </c>
      <c r="AS261" s="94"/>
    </row>
    <row r="262" spans="17:45" x14ac:dyDescent="0.25">
      <c r="Q262" t="s">
        <v>27</v>
      </c>
      <c r="R262" t="s">
        <v>148</v>
      </c>
      <c r="S262" s="24">
        <v>9.7972000000000004E-2</v>
      </c>
      <c r="T262" s="25">
        <v>9.7972972972972971E-2</v>
      </c>
      <c r="Z262" t="s">
        <v>20</v>
      </c>
      <c r="AA262" t="s">
        <v>185</v>
      </c>
      <c r="AB262" s="24">
        <v>0.15124099999999999</v>
      </c>
      <c r="AC262" s="25">
        <v>0.15880361173814897</v>
      </c>
      <c r="AD26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0.15880361173814897</v>
      </c>
      <c r="AE262" s="27">
        <f>1-tbl_ChannelMix[[#This Row],[BoutiqueShare_2026_Effective]]</f>
        <v>0.84119638826185106</v>
      </c>
      <c r="AF262" s="24">
        <v>0.492537</v>
      </c>
      <c r="AG262" s="25">
        <v>0.4925373134328358</v>
      </c>
      <c r="AH26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0.4925373134328358</v>
      </c>
      <c r="AI262" s="27">
        <f>1-tbl_ChannelMix[[#This Row],[BoutiqueRetailShare_2026_Effective]]</f>
        <v>0.5074626865671642</v>
      </c>
      <c r="AJ262" s="24">
        <v>0.72074400000000005</v>
      </c>
      <c r="AK262" s="25">
        <v>0.7207446808510638</v>
      </c>
      <c r="AL262" s="27">
        <f>1-tbl_ChannelMix[[#This Row],[WholesaleRetailShare_2026]]</f>
        <v>0.2792553191489362</v>
      </c>
      <c r="AS262" s="94"/>
    </row>
    <row r="263" spans="17:45" x14ac:dyDescent="0.25">
      <c r="Q263" t="s">
        <v>28</v>
      </c>
      <c r="R263" t="s">
        <v>114</v>
      </c>
      <c r="S263" s="24">
        <v>5.6555000000000001E-2</v>
      </c>
      <c r="T263" s="25">
        <v>5.6555269922879167E-2</v>
      </c>
      <c r="Z263" t="s">
        <v>22</v>
      </c>
      <c r="AA263" t="s">
        <v>169</v>
      </c>
      <c r="AB263" s="24">
        <v>0.44</v>
      </c>
      <c r="AC263" s="25">
        <v>0.46200000000000002</v>
      </c>
      <c r="AD26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0.46200000000000002</v>
      </c>
      <c r="AE263" s="27">
        <f>1-tbl_ChannelMix[[#This Row],[BoutiqueShare_2026_Effective]]</f>
        <v>0.53800000000000003</v>
      </c>
      <c r="AF263" s="24">
        <v>1</v>
      </c>
      <c r="AG263" s="25">
        <v>1</v>
      </c>
      <c r="AH26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63" s="27">
        <f>1-tbl_ChannelMix[[#This Row],[BoutiqueRetailShare_2026_Effective]]</f>
        <v>0</v>
      </c>
      <c r="AJ263" s="24">
        <v>0.60714199999999996</v>
      </c>
      <c r="AK263" s="25">
        <v>0.6071428571428571</v>
      </c>
      <c r="AL263" s="27">
        <f>1-tbl_ChannelMix[[#This Row],[WholesaleRetailShare_2026]]</f>
        <v>0.3928571428571429</v>
      </c>
      <c r="AS263" s="94"/>
    </row>
    <row r="264" spans="17:45" x14ac:dyDescent="0.25">
      <c r="Q264" t="s">
        <v>28</v>
      </c>
      <c r="R264" t="s">
        <v>70</v>
      </c>
      <c r="S264" s="24">
        <v>0.106387</v>
      </c>
      <c r="T264" s="25">
        <v>0.1063871860787028</v>
      </c>
      <c r="Z264" t="s">
        <v>20</v>
      </c>
      <c r="AA264" t="s">
        <v>148</v>
      </c>
      <c r="AB264" s="24">
        <v>9.6773999999999999E-2</v>
      </c>
      <c r="AC264" s="25">
        <v>0.10161290322580645</v>
      </c>
      <c r="AD26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0.10161290322580645</v>
      </c>
      <c r="AE264" s="27">
        <f>1-tbl_ChannelMix[[#This Row],[BoutiqueShare_2026_Effective]]</f>
        <v>0.89838709677419359</v>
      </c>
      <c r="AF264" s="24">
        <v>0.44444400000000001</v>
      </c>
      <c r="AG264" s="25">
        <v>0.44444444444444442</v>
      </c>
      <c r="AH26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0.44444444444444442</v>
      </c>
      <c r="AI264" s="27">
        <f>1-tbl_ChannelMix[[#This Row],[BoutiqueRetailShare_2026_Effective]]</f>
        <v>0.55555555555555558</v>
      </c>
      <c r="AJ264" s="24">
        <v>0.76190400000000003</v>
      </c>
      <c r="AK264" s="25">
        <v>0.76190476190476186</v>
      </c>
      <c r="AL264" s="27">
        <f>1-tbl_ChannelMix[[#This Row],[WholesaleRetailShare_2026]]</f>
        <v>0.23809523809523814</v>
      </c>
      <c r="AS264" s="94"/>
    </row>
    <row r="265" spans="17:45" x14ac:dyDescent="0.25">
      <c r="Q265" t="s">
        <v>28</v>
      </c>
      <c r="R265" t="s">
        <v>45</v>
      </c>
      <c r="S265" s="24">
        <v>8.8391999999999998E-2</v>
      </c>
      <c r="T265" s="25">
        <v>8.8392327466877599E-2</v>
      </c>
      <c r="Z265" t="s">
        <v>23</v>
      </c>
      <c r="AA265" t="s">
        <v>169</v>
      </c>
      <c r="AB265" s="24">
        <v>0</v>
      </c>
      <c r="AC265" s="25">
        <v>0</v>
      </c>
      <c r="AD26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65" s="27">
        <f>1-tbl_ChannelMix[[#This Row],[BoutiqueShare_2026_Effective]]</f>
        <v>1</v>
      </c>
      <c r="AF265" s="24">
        <v>0.84299999999999997</v>
      </c>
      <c r="AG265" s="25">
        <v>0.84299999999999997</v>
      </c>
      <c r="AH26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65" s="27">
        <f>1-tbl_ChannelMix[[#This Row],[BoutiqueRetailShare_2026_Effective]]</f>
        <v>0.15700000000000003</v>
      </c>
      <c r="AJ265" s="24">
        <v>0.5</v>
      </c>
      <c r="AK265" s="25">
        <v>0.5</v>
      </c>
      <c r="AL265" s="27">
        <f>1-tbl_ChannelMix[[#This Row],[WholesaleRetailShare_2026]]</f>
        <v>0.5</v>
      </c>
      <c r="AS265" s="94"/>
    </row>
    <row r="266" spans="17:45" x14ac:dyDescent="0.25">
      <c r="Q266" t="s">
        <v>28</v>
      </c>
      <c r="R266" t="s">
        <v>131</v>
      </c>
      <c r="S266" s="24">
        <v>8.3645999999999998E-2</v>
      </c>
      <c r="T266" s="25">
        <v>8.3646430690132487E-2</v>
      </c>
      <c r="Z266" t="s">
        <v>24</v>
      </c>
      <c r="AA266" t="s">
        <v>169</v>
      </c>
      <c r="AB266" s="24">
        <v>7.7348E-2</v>
      </c>
      <c r="AC266" s="25">
        <v>8.1215469613259664E-2</v>
      </c>
      <c r="AD26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8.1215469613259664E-2</v>
      </c>
      <c r="AE266" s="27">
        <f>1-tbl_ChannelMix[[#This Row],[BoutiqueShare_2026_Effective]]</f>
        <v>0.91878453038674035</v>
      </c>
      <c r="AF266" s="24">
        <v>1</v>
      </c>
      <c r="AG266" s="25">
        <v>1</v>
      </c>
      <c r="AH26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66" s="27">
        <f>1-tbl_ChannelMix[[#This Row],[BoutiqueRetailShare_2026_Effective]]</f>
        <v>0</v>
      </c>
      <c r="AJ266" s="24">
        <v>0.65868199999999999</v>
      </c>
      <c r="AK266" s="25">
        <v>0.6586826347305389</v>
      </c>
      <c r="AL266" s="27">
        <f>1-tbl_ChannelMix[[#This Row],[WholesaleRetailShare_2026]]</f>
        <v>0.3413173652694611</v>
      </c>
      <c r="AS266" s="94"/>
    </row>
    <row r="267" spans="17:45" x14ac:dyDescent="0.25">
      <c r="Q267" t="s">
        <v>28</v>
      </c>
      <c r="R267" t="s">
        <v>231</v>
      </c>
      <c r="S267" s="24">
        <v>0.111133</v>
      </c>
      <c r="T267" s="25">
        <v>0.1111330828554479</v>
      </c>
      <c r="Z267" t="s">
        <v>25</v>
      </c>
      <c r="AA267" t="s">
        <v>169</v>
      </c>
      <c r="AB267" s="24">
        <v>4.4247000000000002E-2</v>
      </c>
      <c r="AC267" s="25">
        <v>4.6460176991150445E-2</v>
      </c>
      <c r="AD26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4.6460176991150445E-2</v>
      </c>
      <c r="AE267" s="27">
        <f>1-tbl_ChannelMix[[#This Row],[BoutiqueShare_2026_Effective]]</f>
        <v>0.95353982300884954</v>
      </c>
      <c r="AF267" s="24">
        <v>1</v>
      </c>
      <c r="AG267" s="25">
        <v>1</v>
      </c>
      <c r="AH26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67" s="27">
        <f>1-tbl_ChannelMix[[#This Row],[BoutiqueRetailShare_2026_Effective]]</f>
        <v>0</v>
      </c>
      <c r="AJ267" s="24">
        <v>0.58333299999999999</v>
      </c>
      <c r="AK267" s="25">
        <v>0.58333333333333337</v>
      </c>
      <c r="AL267" s="27">
        <f>1-tbl_ChannelMix[[#This Row],[WholesaleRetailShare_2026]]</f>
        <v>0.41666666666666663</v>
      </c>
      <c r="AS267" s="94"/>
    </row>
    <row r="268" spans="17:45" x14ac:dyDescent="0.25">
      <c r="Q268" t="s">
        <v>28</v>
      </c>
      <c r="R268" t="s">
        <v>169</v>
      </c>
      <c r="S268" s="24">
        <v>9.4917000000000001E-2</v>
      </c>
      <c r="T268" s="25">
        <v>9.4917935534902118E-2</v>
      </c>
      <c r="Z268" t="s">
        <v>26</v>
      </c>
      <c r="AA268" t="s">
        <v>169</v>
      </c>
      <c r="AB268" s="24">
        <v>0.12937000000000001</v>
      </c>
      <c r="AC268" s="25">
        <v>0.13583916083916087</v>
      </c>
      <c r="AD26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0.13583916083916087</v>
      </c>
      <c r="AE268" s="27">
        <f>1-tbl_ChannelMix[[#This Row],[BoutiqueShare_2026_Effective]]</f>
        <v>0.86416083916083908</v>
      </c>
      <c r="AF268" s="24">
        <v>1</v>
      </c>
      <c r="AG268" s="25">
        <v>1</v>
      </c>
      <c r="AH26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68" s="27">
        <f>1-tbl_ChannelMix[[#This Row],[BoutiqueRetailShare_2026_Effective]]</f>
        <v>0</v>
      </c>
      <c r="AJ268" s="24">
        <v>0.89156599999999997</v>
      </c>
      <c r="AK268" s="25">
        <v>0.89156626506024095</v>
      </c>
      <c r="AL268" s="27">
        <f>1-tbl_ChannelMix[[#This Row],[WholesaleRetailShare_2026]]</f>
        <v>0.10843373493975905</v>
      </c>
      <c r="AS268" s="94"/>
    </row>
    <row r="269" spans="17:45" x14ac:dyDescent="0.25">
      <c r="Q269" t="s">
        <v>28</v>
      </c>
      <c r="R269" t="s">
        <v>89</v>
      </c>
      <c r="S269" s="24">
        <v>0.122206</v>
      </c>
      <c r="T269" s="25">
        <v>0.12220684200118651</v>
      </c>
      <c r="Z269" t="s">
        <v>27</v>
      </c>
      <c r="AA269" t="s">
        <v>169</v>
      </c>
      <c r="AB269" s="24">
        <v>0.180952</v>
      </c>
      <c r="AC269" s="25">
        <v>0.18999999999999995</v>
      </c>
      <c r="AD26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0.18999999999999995</v>
      </c>
      <c r="AE269" s="27">
        <f>1-tbl_ChannelMix[[#This Row],[BoutiqueShare_2026_Effective]]</f>
        <v>0.81</v>
      </c>
      <c r="AF269" s="24">
        <v>1</v>
      </c>
      <c r="AG269" s="25">
        <v>1</v>
      </c>
      <c r="AH26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69" s="27">
        <f>1-tbl_ChannelMix[[#This Row],[BoutiqueRetailShare_2026_Effective]]</f>
        <v>0</v>
      </c>
      <c r="AJ269" s="24">
        <v>0.46511599999999997</v>
      </c>
      <c r="AK269" s="25">
        <v>0.46511627906976738</v>
      </c>
      <c r="AL269" s="27">
        <f>1-tbl_ChannelMix[[#This Row],[WholesaleRetailShare_2026]]</f>
        <v>0.53488372093023262</v>
      </c>
      <c r="AS269" s="94"/>
    </row>
    <row r="270" spans="17:45" x14ac:dyDescent="0.25">
      <c r="Q270" t="s">
        <v>28</v>
      </c>
      <c r="R270" t="s">
        <v>148</v>
      </c>
      <c r="S270" s="24">
        <v>0.103421</v>
      </c>
      <c r="T270" s="25">
        <v>0.1034210005932371</v>
      </c>
      <c r="Z270" t="s">
        <v>28</v>
      </c>
      <c r="AA270" t="s">
        <v>169</v>
      </c>
      <c r="AB270" s="24">
        <v>0.24166599999999999</v>
      </c>
      <c r="AC270" s="25">
        <v>0.25375000000000003</v>
      </c>
      <c r="AD27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0.25375000000000003</v>
      </c>
      <c r="AE270" s="27">
        <f>1-tbl_ChannelMix[[#This Row],[BoutiqueShare_2026_Effective]]</f>
        <v>0.74624999999999997</v>
      </c>
      <c r="AF270" s="24">
        <v>1</v>
      </c>
      <c r="AG270" s="25">
        <v>1</v>
      </c>
      <c r="AH27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70" s="27">
        <f>1-tbl_ChannelMix[[#This Row],[BoutiqueRetailShare_2026_Effective]]</f>
        <v>0</v>
      </c>
      <c r="AJ270" s="24">
        <v>0.79944999999999999</v>
      </c>
      <c r="AK270" s="25">
        <v>0.7994505494505495</v>
      </c>
      <c r="AL270" s="27">
        <f>1-tbl_ChannelMix[[#This Row],[WholesaleRetailShare_2026]]</f>
        <v>0.2005494505494505</v>
      </c>
      <c r="AS270" s="94"/>
    </row>
    <row r="271" spans="17:45" x14ac:dyDescent="0.25">
      <c r="Q271" t="s">
        <v>28</v>
      </c>
      <c r="R271" t="s">
        <v>185</v>
      </c>
      <c r="S271" s="24">
        <v>0.12754499999999999</v>
      </c>
      <c r="T271" s="25">
        <v>0.1275459758750247</v>
      </c>
      <c r="Z271" t="s">
        <v>29</v>
      </c>
      <c r="AA271" t="s">
        <v>169</v>
      </c>
      <c r="AB271" s="24">
        <v>0.57692299999999996</v>
      </c>
      <c r="AC271" s="25">
        <v>0.60576923076923073</v>
      </c>
      <c r="AD27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0.60576923076923073</v>
      </c>
      <c r="AE271" s="27">
        <f>1-tbl_ChannelMix[[#This Row],[BoutiqueShare_2026_Effective]]</f>
        <v>0.39423076923076927</v>
      </c>
      <c r="AF271" s="24">
        <v>1</v>
      </c>
      <c r="AG271" s="25">
        <v>1</v>
      </c>
      <c r="AH27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71" s="27">
        <f>1-tbl_ChannelMix[[#This Row],[BoutiqueRetailShare_2026_Effective]]</f>
        <v>0</v>
      </c>
      <c r="AJ271" s="24">
        <v>1</v>
      </c>
      <c r="AK271" s="25">
        <v>1</v>
      </c>
      <c r="AL271" s="27">
        <f>1-tbl_ChannelMix[[#This Row],[WholesaleRetailShare_2026]]</f>
        <v>0</v>
      </c>
      <c r="AS271" s="94"/>
    </row>
    <row r="272" spans="17:45" x14ac:dyDescent="0.25">
      <c r="Q272" t="s">
        <v>28</v>
      </c>
      <c r="R272" t="s">
        <v>208</v>
      </c>
      <c r="S272" s="24">
        <v>0.105793</v>
      </c>
      <c r="T272" s="25">
        <v>0.1057939489816097</v>
      </c>
      <c r="Z272" t="s">
        <v>21</v>
      </c>
      <c r="AA272" t="s">
        <v>131</v>
      </c>
      <c r="AB272" s="24">
        <v>7.6232999999999995E-2</v>
      </c>
      <c r="AC272" s="25">
        <v>8.0044843049327352E-2</v>
      </c>
      <c r="AD27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8.0044843049327352E-2</v>
      </c>
      <c r="AE272" s="27">
        <f>1-tbl_ChannelMix[[#This Row],[BoutiqueShare_2026_Effective]]</f>
        <v>0.91995515695067265</v>
      </c>
      <c r="AF272" s="24">
        <v>1</v>
      </c>
      <c r="AG272" s="25">
        <v>1</v>
      </c>
      <c r="AH27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72" s="27">
        <f>1-tbl_ChannelMix[[#This Row],[BoutiqueRetailShare_2026_Effective]]</f>
        <v>0</v>
      </c>
      <c r="AJ272" s="24">
        <v>0.43689299999999998</v>
      </c>
      <c r="AK272" s="25">
        <v>0.43689320388349512</v>
      </c>
      <c r="AL272" s="27">
        <f>1-tbl_ChannelMix[[#This Row],[WholesaleRetailShare_2026]]</f>
        <v>0.56310679611650483</v>
      </c>
      <c r="AS272" s="94"/>
    </row>
    <row r="273" spans="17:45" x14ac:dyDescent="0.25">
      <c r="Q273" t="s">
        <v>29</v>
      </c>
      <c r="R273" t="s">
        <v>169</v>
      </c>
      <c r="S273" s="24">
        <v>5.1282000000000001E-2</v>
      </c>
      <c r="T273" s="25">
        <v>5.128205128205128E-2</v>
      </c>
      <c r="Z273" t="s">
        <v>30</v>
      </c>
      <c r="AA273" t="s">
        <v>169</v>
      </c>
      <c r="AB273" s="24">
        <v>0</v>
      </c>
      <c r="AC273" s="25">
        <v>0</v>
      </c>
      <c r="AD27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v>
      </c>
      <c r="AE273" s="27">
        <f>1-tbl_ChannelMix[[#This Row],[BoutiqueShare_2026_Effective]]</f>
        <v>0.75</v>
      </c>
      <c r="AF273" s="24">
        <v>0.84299999999999997</v>
      </c>
      <c r="AG273" s="25">
        <v>0.84299999999999997</v>
      </c>
      <c r="AH27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73" s="27">
        <f>1-tbl_ChannelMix[[#This Row],[BoutiqueRetailShare_2026_Effective]]</f>
        <v>0</v>
      </c>
      <c r="AJ273" s="24">
        <v>1</v>
      </c>
      <c r="AK273" s="25">
        <v>1</v>
      </c>
      <c r="AL273" s="27">
        <f>1-tbl_ChannelMix[[#This Row],[WholesaleRetailShare_2026]]</f>
        <v>0</v>
      </c>
      <c r="AS273" s="94"/>
    </row>
    <row r="274" spans="17:45" x14ac:dyDescent="0.25">
      <c r="Q274" t="s">
        <v>29</v>
      </c>
      <c r="R274" t="s">
        <v>148</v>
      </c>
      <c r="S274" s="24">
        <v>9.6645999999999996E-2</v>
      </c>
      <c r="T274" s="25">
        <v>9.6646942800788949E-2</v>
      </c>
      <c r="Z274" t="s">
        <v>21</v>
      </c>
      <c r="AA274" t="s">
        <v>45</v>
      </c>
      <c r="AB274" s="24">
        <v>5.5084000000000001E-2</v>
      </c>
      <c r="AC274" s="25">
        <v>5.7838983050847462E-2</v>
      </c>
      <c r="AD27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5.7838983050847462E-2</v>
      </c>
      <c r="AE274" s="27">
        <f>1-tbl_ChannelMix[[#This Row],[BoutiqueShare_2026_Effective]]</f>
        <v>0.94216101694915255</v>
      </c>
      <c r="AF274" s="24">
        <v>1</v>
      </c>
      <c r="AG274" s="25">
        <v>1</v>
      </c>
      <c r="AH27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74" s="27">
        <f>1-tbl_ChannelMix[[#This Row],[BoutiqueRetailShare_2026_Effective]]</f>
        <v>0</v>
      </c>
      <c r="AJ274" s="24">
        <v>0.40358699999999997</v>
      </c>
      <c r="AK274" s="25">
        <v>0.40358744394618828</v>
      </c>
      <c r="AL274" s="27">
        <f>1-tbl_ChannelMix[[#This Row],[WholesaleRetailShare_2026]]</f>
        <v>0.59641255605381172</v>
      </c>
      <c r="AS274" s="94"/>
    </row>
    <row r="275" spans="17:45" x14ac:dyDescent="0.25">
      <c r="Q275" t="s">
        <v>29</v>
      </c>
      <c r="R275" t="s">
        <v>114</v>
      </c>
      <c r="S275" s="24">
        <v>8.4811999999999999E-2</v>
      </c>
      <c r="T275" s="25">
        <v>8.4812623274161739E-2</v>
      </c>
      <c r="Z275" t="s">
        <v>31</v>
      </c>
      <c r="AA275" t="s">
        <v>169</v>
      </c>
      <c r="AB275" s="24">
        <v>0.182835</v>
      </c>
      <c r="AC275" s="25">
        <v>0.19197761194029853</v>
      </c>
      <c r="AD27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0.19197761194029853</v>
      </c>
      <c r="AE275" s="27">
        <f>1-tbl_ChannelMix[[#This Row],[BoutiqueShare_2026_Effective]]</f>
        <v>0.8080223880597015</v>
      </c>
      <c r="AF275" s="24">
        <v>1</v>
      </c>
      <c r="AG275" s="25">
        <v>1</v>
      </c>
      <c r="AH27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75" s="27">
        <f>1-tbl_ChannelMix[[#This Row],[BoutiqueRetailShare_2026_Effective]]</f>
        <v>0</v>
      </c>
      <c r="AJ275" s="24">
        <v>0.59817299999999995</v>
      </c>
      <c r="AK275" s="25">
        <v>0.59817351598173518</v>
      </c>
      <c r="AL275" s="27">
        <f>1-tbl_ChannelMix[[#This Row],[WholesaleRetailShare_2026]]</f>
        <v>0.40182648401826482</v>
      </c>
      <c r="AS275" s="94"/>
    </row>
    <row r="276" spans="17:45" x14ac:dyDescent="0.25">
      <c r="Q276" t="s">
        <v>29</v>
      </c>
      <c r="R276" t="s">
        <v>231</v>
      </c>
      <c r="S276" s="24">
        <v>0.13412199999999999</v>
      </c>
      <c r="T276" s="25">
        <v>0.13412228796844181</v>
      </c>
      <c r="Z276" t="s">
        <v>21</v>
      </c>
      <c r="AA276" t="s">
        <v>185</v>
      </c>
      <c r="AB276" s="24">
        <v>9.7484000000000001E-2</v>
      </c>
      <c r="AC276" s="25">
        <v>0.10235849056603774</v>
      </c>
      <c r="AD27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0.10235849056603774</v>
      </c>
      <c r="AE276" s="27">
        <f>1-tbl_ChannelMix[[#This Row],[BoutiqueShare_2026_Effective]]</f>
        <v>0.89764150943396226</v>
      </c>
      <c r="AF276" s="24">
        <v>1</v>
      </c>
      <c r="AG276" s="25">
        <v>1</v>
      </c>
      <c r="AH27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76" s="27">
        <f>1-tbl_ChannelMix[[#This Row],[BoutiqueRetailShare_2026_Effective]]</f>
        <v>0</v>
      </c>
      <c r="AJ276" s="24">
        <v>0.35888500000000001</v>
      </c>
      <c r="AK276" s="25">
        <v>0.35888501742160278</v>
      </c>
      <c r="AL276" s="27">
        <f>1-tbl_ChannelMix[[#This Row],[WholesaleRetailShare_2026]]</f>
        <v>0.64111498257839727</v>
      </c>
      <c r="AS276" s="94"/>
    </row>
    <row r="277" spans="17:45" x14ac:dyDescent="0.25">
      <c r="Q277" t="s">
        <v>29</v>
      </c>
      <c r="R277" t="s">
        <v>131</v>
      </c>
      <c r="S277" s="24">
        <v>8.6785000000000001E-2</v>
      </c>
      <c r="T277" s="25">
        <v>8.6785009861932938E-2</v>
      </c>
      <c r="Z277" t="s">
        <v>32</v>
      </c>
      <c r="AA277" t="s">
        <v>169</v>
      </c>
      <c r="AB277" s="24">
        <v>0.282167</v>
      </c>
      <c r="AC277" s="25">
        <v>0.29627539503386002</v>
      </c>
      <c r="AD27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0.29627539503386002</v>
      </c>
      <c r="AE277" s="27">
        <f>1-tbl_ChannelMix[[#This Row],[BoutiqueShare_2026_Effective]]</f>
        <v>0.70372460496613998</v>
      </c>
      <c r="AF277" s="24">
        <v>0.85599999999999998</v>
      </c>
      <c r="AG277" s="25">
        <v>0.85599999999999998</v>
      </c>
      <c r="AH27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0.85599999999999998</v>
      </c>
      <c r="AI277" s="27">
        <f>1-tbl_ChannelMix[[#This Row],[BoutiqueRetailShare_2026_Effective]]</f>
        <v>0.14400000000000002</v>
      </c>
      <c r="AJ277" s="24">
        <v>0.66037699999999999</v>
      </c>
      <c r="AK277" s="25">
        <v>0.660377358490566</v>
      </c>
      <c r="AL277" s="27">
        <f>1-tbl_ChannelMix[[#This Row],[WholesaleRetailShare_2026]]</f>
        <v>0.339622641509434</v>
      </c>
      <c r="AS277" s="94"/>
    </row>
    <row r="278" spans="17:45" x14ac:dyDescent="0.25">
      <c r="Q278" t="s">
        <v>29</v>
      </c>
      <c r="R278" t="s">
        <v>185</v>
      </c>
      <c r="S278" s="24">
        <v>0.104536</v>
      </c>
      <c r="T278" s="25">
        <v>0.1045364891518738</v>
      </c>
      <c r="Z278" t="s">
        <v>21</v>
      </c>
      <c r="AA278" t="s">
        <v>148</v>
      </c>
      <c r="AB278" s="24">
        <v>9.1303999999999996E-2</v>
      </c>
      <c r="AC278" s="25">
        <v>9.5869565217391303E-2</v>
      </c>
      <c r="AD27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9.5869565217391303E-2</v>
      </c>
      <c r="AE278" s="27">
        <f>1-tbl_ChannelMix[[#This Row],[BoutiqueShare_2026_Effective]]</f>
        <v>0.90413043478260868</v>
      </c>
      <c r="AF278" s="24">
        <v>1</v>
      </c>
      <c r="AG278" s="25">
        <v>1</v>
      </c>
      <c r="AH27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78" s="27">
        <f>1-tbl_ChannelMix[[#This Row],[BoutiqueRetailShare_2026_Effective]]</f>
        <v>0</v>
      </c>
      <c r="AJ278" s="24">
        <v>0.30143500000000001</v>
      </c>
      <c r="AK278" s="25">
        <v>0.30143540669856461</v>
      </c>
      <c r="AL278" s="27">
        <f>1-tbl_ChannelMix[[#This Row],[WholesaleRetailShare_2026]]</f>
        <v>0.69856459330143539</v>
      </c>
      <c r="AS278" s="94"/>
    </row>
    <row r="279" spans="17:45" x14ac:dyDescent="0.25">
      <c r="Q279" t="s">
        <v>29</v>
      </c>
      <c r="R279" t="s">
        <v>89</v>
      </c>
      <c r="S279" s="24">
        <v>0.12820500000000001</v>
      </c>
      <c r="T279" s="25">
        <v>0.12820512820512819</v>
      </c>
      <c r="Z279" t="s">
        <v>33</v>
      </c>
      <c r="AA279" t="s">
        <v>169</v>
      </c>
      <c r="AB279" s="24">
        <v>0.18532100000000001</v>
      </c>
      <c r="AC279" s="25">
        <v>0.19458715596330278</v>
      </c>
      <c r="AD27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0.19458715596330278</v>
      </c>
      <c r="AE279" s="27">
        <f>1-tbl_ChannelMix[[#This Row],[BoutiqueShare_2026_Effective]]</f>
        <v>0.80541284403669722</v>
      </c>
      <c r="AF279" s="24">
        <v>0.79207899999999998</v>
      </c>
      <c r="AG279" s="25">
        <v>0.79207920792079212</v>
      </c>
      <c r="AH27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0.79207920792079212</v>
      </c>
      <c r="AI279" s="27">
        <f>1-tbl_ChannelMix[[#This Row],[BoutiqueRetailShare_2026_Effective]]</f>
        <v>0.20792079207920788</v>
      </c>
      <c r="AJ279" s="24">
        <v>0.72522500000000001</v>
      </c>
      <c r="AK279" s="25">
        <v>0.72522522522522526</v>
      </c>
      <c r="AL279" s="27">
        <f>1-tbl_ChannelMix[[#This Row],[WholesaleRetailShare_2026]]</f>
        <v>0.27477477477477474</v>
      </c>
      <c r="AS279" s="94"/>
    </row>
    <row r="280" spans="17:45" x14ac:dyDescent="0.25">
      <c r="Q280" t="s">
        <v>29</v>
      </c>
      <c r="R280" t="s">
        <v>70</v>
      </c>
      <c r="S280" s="24">
        <v>0.14990100000000001</v>
      </c>
      <c r="T280" s="25">
        <v>0.1499013806706114</v>
      </c>
      <c r="Z280" t="s">
        <v>34</v>
      </c>
      <c r="AA280" t="s">
        <v>169</v>
      </c>
      <c r="AB280" s="24">
        <v>0.38888800000000001</v>
      </c>
      <c r="AC280" s="25">
        <v>0.40833333333333338</v>
      </c>
      <c r="AD28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0.55833333333333335</v>
      </c>
      <c r="AE280" s="27">
        <f>1-tbl_ChannelMix[[#This Row],[BoutiqueShare_2026_Effective]]</f>
        <v>0.44166666666666665</v>
      </c>
      <c r="AF280" s="24">
        <v>1</v>
      </c>
      <c r="AG280" s="25">
        <v>1</v>
      </c>
      <c r="AH28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80" s="27">
        <f>1-tbl_ChannelMix[[#This Row],[BoutiqueRetailShare_2026_Effective]]</f>
        <v>0</v>
      </c>
      <c r="AJ280" s="24">
        <v>1</v>
      </c>
      <c r="AK280" s="25">
        <v>1</v>
      </c>
      <c r="AL280" s="27">
        <f>1-tbl_ChannelMix[[#This Row],[WholesaleRetailShare_2026]]</f>
        <v>0</v>
      </c>
      <c r="AS280" s="94"/>
    </row>
    <row r="281" spans="17:45" x14ac:dyDescent="0.25">
      <c r="Q281" t="s">
        <v>29</v>
      </c>
      <c r="R281" t="s">
        <v>45</v>
      </c>
      <c r="S281" s="24">
        <v>7.8895000000000007E-2</v>
      </c>
      <c r="T281" s="25">
        <v>7.8895463510848127E-2</v>
      </c>
      <c r="Z281" t="s">
        <v>22</v>
      </c>
      <c r="AA281" t="s">
        <v>131</v>
      </c>
      <c r="AB281" s="24">
        <v>0.26415</v>
      </c>
      <c r="AC281" s="25">
        <v>0.27735849056603773</v>
      </c>
      <c r="AD28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0.27735849056603773</v>
      </c>
      <c r="AE281" s="27">
        <f>1-tbl_ChannelMix[[#This Row],[BoutiqueShare_2026_Effective]]</f>
        <v>0.72264150943396221</v>
      </c>
      <c r="AF281" s="24">
        <v>1</v>
      </c>
      <c r="AG281" s="25">
        <v>1</v>
      </c>
      <c r="AH28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81" s="27">
        <f>1-tbl_ChannelMix[[#This Row],[BoutiqueRetailShare_2026_Effective]]</f>
        <v>0</v>
      </c>
      <c r="AJ281" s="24">
        <v>0.38461499999999998</v>
      </c>
      <c r="AK281" s="25">
        <v>0.38461538461538458</v>
      </c>
      <c r="AL281" s="27">
        <f>1-tbl_ChannelMix[[#This Row],[WholesaleRetailShare_2026]]</f>
        <v>0.61538461538461542</v>
      </c>
      <c r="AS281" s="94"/>
    </row>
    <row r="282" spans="17:45" x14ac:dyDescent="0.25">
      <c r="Q282" t="s">
        <v>29</v>
      </c>
      <c r="R282" t="s">
        <v>208</v>
      </c>
      <c r="S282" s="24">
        <v>8.4811999999999999E-2</v>
      </c>
      <c r="T282" s="25">
        <v>8.4812623274161739E-2</v>
      </c>
      <c r="Z282" t="s">
        <v>22</v>
      </c>
      <c r="AA282" t="s">
        <v>45</v>
      </c>
      <c r="AB282" s="24">
        <v>0.23333300000000001</v>
      </c>
      <c r="AC282" s="25">
        <v>0.245</v>
      </c>
      <c r="AD28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0.245</v>
      </c>
      <c r="AE282" s="27">
        <f>1-tbl_ChannelMix[[#This Row],[BoutiqueShare_2026_Effective]]</f>
        <v>0.755</v>
      </c>
      <c r="AF282" s="24">
        <v>1</v>
      </c>
      <c r="AG282" s="25">
        <v>1</v>
      </c>
      <c r="AH28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82" s="27">
        <f>1-tbl_ChannelMix[[#This Row],[BoutiqueRetailShare_2026_Effective]]</f>
        <v>0</v>
      </c>
      <c r="AJ282" s="24">
        <v>0.652173</v>
      </c>
      <c r="AK282" s="25">
        <v>0.65217391304347827</v>
      </c>
      <c r="AL282" s="27">
        <f>1-tbl_ChannelMix[[#This Row],[WholesaleRetailShare_2026]]</f>
        <v>0.34782608695652173</v>
      </c>
      <c r="AS282" s="94"/>
    </row>
    <row r="283" spans="17:45" x14ac:dyDescent="0.25">
      <c r="Q283" t="s">
        <v>30</v>
      </c>
      <c r="R283" t="s">
        <v>231</v>
      </c>
      <c r="S283" s="24">
        <v>0.104417</v>
      </c>
      <c r="T283" s="25">
        <v>0.1044176706827309</v>
      </c>
      <c r="Z283" t="s">
        <v>22</v>
      </c>
      <c r="AA283" t="s">
        <v>185</v>
      </c>
      <c r="AB283" s="24">
        <v>0.39285700000000001</v>
      </c>
      <c r="AC283" s="25">
        <v>0.41249999999999998</v>
      </c>
      <c r="AD28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0.41249999999999998</v>
      </c>
      <c r="AE283" s="27">
        <f>1-tbl_ChannelMix[[#This Row],[BoutiqueShare_2026_Effective]]</f>
        <v>0.58750000000000002</v>
      </c>
      <c r="AF283" s="24">
        <v>1</v>
      </c>
      <c r="AG283" s="25">
        <v>1</v>
      </c>
      <c r="AH28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83" s="27">
        <f>1-tbl_ChannelMix[[#This Row],[BoutiqueRetailShare_2026_Effective]]</f>
        <v>0</v>
      </c>
      <c r="AJ283" s="24">
        <v>0.61764699999999995</v>
      </c>
      <c r="AK283" s="25">
        <v>0.61764705882352944</v>
      </c>
      <c r="AL283" s="27">
        <f>1-tbl_ChannelMix[[#This Row],[WholesaleRetailShare_2026]]</f>
        <v>0.38235294117647056</v>
      </c>
      <c r="AS283" s="94"/>
    </row>
    <row r="284" spans="17:45" x14ac:dyDescent="0.25">
      <c r="Q284" t="s">
        <v>30</v>
      </c>
      <c r="R284" t="s">
        <v>114</v>
      </c>
      <c r="S284" s="24">
        <v>7.4297000000000002E-2</v>
      </c>
      <c r="T284" s="25">
        <v>7.4297188755020074E-2</v>
      </c>
      <c r="Z284" t="s">
        <v>22</v>
      </c>
      <c r="AA284" t="s">
        <v>148</v>
      </c>
      <c r="AB284" s="24">
        <v>0.36507899999999999</v>
      </c>
      <c r="AC284" s="25">
        <v>0.38333333333333336</v>
      </c>
      <c r="AD28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0.38333333333333336</v>
      </c>
      <c r="AE284" s="27">
        <f>1-tbl_ChannelMix[[#This Row],[BoutiqueShare_2026_Effective]]</f>
        <v>0.6166666666666667</v>
      </c>
      <c r="AF284" s="24">
        <v>1</v>
      </c>
      <c r="AG284" s="25">
        <v>1</v>
      </c>
      <c r="AH28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84" s="27">
        <f>1-tbl_ChannelMix[[#This Row],[BoutiqueRetailShare_2026_Effective]]</f>
        <v>0</v>
      </c>
      <c r="AJ284" s="24">
        <v>0.65</v>
      </c>
      <c r="AK284" s="25">
        <v>0.65</v>
      </c>
      <c r="AL284" s="27">
        <f>1-tbl_ChannelMix[[#This Row],[WholesaleRetailShare_2026]]</f>
        <v>0.35</v>
      </c>
      <c r="AS284" s="94"/>
    </row>
    <row r="285" spans="17:45" x14ac:dyDescent="0.25">
      <c r="Q285" t="s">
        <v>30</v>
      </c>
      <c r="R285" t="s">
        <v>185</v>
      </c>
      <c r="S285" s="24">
        <v>0.102409</v>
      </c>
      <c r="T285" s="25">
        <v>0.10240963855421691</v>
      </c>
      <c r="Z285" t="s">
        <v>23</v>
      </c>
      <c r="AA285" t="s">
        <v>131</v>
      </c>
      <c r="AB285" s="24">
        <v>0</v>
      </c>
      <c r="AC285" s="25">
        <v>0</v>
      </c>
      <c r="AD28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85" s="27">
        <f>1-tbl_ChannelMix[[#This Row],[BoutiqueShare_2026_Effective]]</f>
        <v>1</v>
      </c>
      <c r="AF285" s="24">
        <v>0.84299999999999997</v>
      </c>
      <c r="AG285" s="25">
        <v>0.84299999999999997</v>
      </c>
      <c r="AH28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85" s="27">
        <f>1-tbl_ChannelMix[[#This Row],[BoutiqueRetailShare_2026_Effective]]</f>
        <v>0.15700000000000003</v>
      </c>
      <c r="AJ285" s="24">
        <v>0.44185999999999998</v>
      </c>
      <c r="AK285" s="25">
        <v>0.44186046511627908</v>
      </c>
      <c r="AL285" s="27">
        <f>1-tbl_ChannelMix[[#This Row],[WholesaleRetailShare_2026]]</f>
        <v>0.55813953488372092</v>
      </c>
      <c r="AS285" s="94"/>
    </row>
    <row r="286" spans="17:45" x14ac:dyDescent="0.25">
      <c r="Q286" t="s">
        <v>30</v>
      </c>
      <c r="R286" t="s">
        <v>208</v>
      </c>
      <c r="S286" s="24">
        <v>0.120481</v>
      </c>
      <c r="T286" s="25">
        <v>0.1204819277108434</v>
      </c>
      <c r="Z286" t="s">
        <v>23</v>
      </c>
      <c r="AA286" t="s">
        <v>45</v>
      </c>
      <c r="AB286" s="24">
        <v>0</v>
      </c>
      <c r="AC286" s="25">
        <v>0</v>
      </c>
      <c r="AD28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86" s="27">
        <f>1-tbl_ChannelMix[[#This Row],[BoutiqueShare_2026_Effective]]</f>
        <v>1</v>
      </c>
      <c r="AF286" s="24">
        <v>0.84299999999999997</v>
      </c>
      <c r="AG286" s="25">
        <v>0.84299999999999997</v>
      </c>
      <c r="AH28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86" s="27">
        <f>1-tbl_ChannelMix[[#This Row],[BoutiqueRetailShare_2026_Effective]]</f>
        <v>0.15700000000000003</v>
      </c>
      <c r="AJ286" s="24">
        <v>0.33333299999999999</v>
      </c>
      <c r="AK286" s="25">
        <v>0.33333333333333331</v>
      </c>
      <c r="AL286" s="27">
        <f>1-tbl_ChannelMix[[#This Row],[WholesaleRetailShare_2026]]</f>
        <v>0.66666666666666674</v>
      </c>
      <c r="AS286" s="94"/>
    </row>
    <row r="287" spans="17:45" x14ac:dyDescent="0.25">
      <c r="Q287" t="s">
        <v>30</v>
      </c>
      <c r="R287" t="s">
        <v>169</v>
      </c>
      <c r="S287" s="24">
        <v>8.2328999999999999E-2</v>
      </c>
      <c r="T287" s="25">
        <v>8.2329317269076302E-2</v>
      </c>
      <c r="Z287" t="s">
        <v>23</v>
      </c>
      <c r="AA287" t="s">
        <v>185</v>
      </c>
      <c r="AB287" s="24">
        <v>0</v>
      </c>
      <c r="AC287" s="25">
        <v>0</v>
      </c>
      <c r="AD28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87" s="27">
        <f>1-tbl_ChannelMix[[#This Row],[BoutiqueShare_2026_Effective]]</f>
        <v>1</v>
      </c>
      <c r="AF287" s="24">
        <v>0.84299999999999997</v>
      </c>
      <c r="AG287" s="25">
        <v>0.84299999999999997</v>
      </c>
      <c r="AH28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87" s="27">
        <f>1-tbl_ChannelMix[[#This Row],[BoutiqueRetailShare_2026_Effective]]</f>
        <v>0.15700000000000003</v>
      </c>
      <c r="AJ287" s="24">
        <v>0.49090899999999998</v>
      </c>
      <c r="AK287" s="25">
        <v>0.49090909090909091</v>
      </c>
      <c r="AL287" s="27">
        <f>1-tbl_ChannelMix[[#This Row],[WholesaleRetailShare_2026]]</f>
        <v>0.50909090909090904</v>
      </c>
      <c r="AS287" s="94"/>
    </row>
    <row r="288" spans="17:45" x14ac:dyDescent="0.25">
      <c r="Q288" t="s">
        <v>30</v>
      </c>
      <c r="R288" t="s">
        <v>70</v>
      </c>
      <c r="S288" s="24">
        <v>9.0360999999999997E-2</v>
      </c>
      <c r="T288" s="25">
        <v>9.036144578313253E-2</v>
      </c>
      <c r="Z288" t="s">
        <v>23</v>
      </c>
      <c r="AA288" t="s">
        <v>148</v>
      </c>
      <c r="AB288" s="24">
        <v>0</v>
      </c>
      <c r="AC288" s="25">
        <v>0</v>
      </c>
      <c r="AD28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v>
      </c>
      <c r="AE288" s="27">
        <f>1-tbl_ChannelMix[[#This Row],[BoutiqueShare_2026_Effective]]</f>
        <v>1</v>
      </c>
      <c r="AF288" s="24">
        <v>0.84299999999999997</v>
      </c>
      <c r="AG288" s="25">
        <v>0.84299999999999997</v>
      </c>
      <c r="AH28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0.84299999999999997</v>
      </c>
      <c r="AI288" s="27">
        <f>1-tbl_ChannelMix[[#This Row],[BoutiqueRetailShare_2026_Effective]]</f>
        <v>0.15700000000000003</v>
      </c>
      <c r="AJ288" s="24">
        <v>0.55101999999999995</v>
      </c>
      <c r="AK288" s="25">
        <v>0.55102040816326525</v>
      </c>
      <c r="AL288" s="27">
        <f>1-tbl_ChannelMix[[#This Row],[WholesaleRetailShare_2026]]</f>
        <v>0.44897959183673475</v>
      </c>
      <c r="AS288" s="94"/>
    </row>
    <row r="289" spans="17:45" x14ac:dyDescent="0.25">
      <c r="Q289" t="s">
        <v>30</v>
      </c>
      <c r="R289" t="s">
        <v>131</v>
      </c>
      <c r="S289" s="24">
        <v>5.8231999999999999E-2</v>
      </c>
      <c r="T289" s="25">
        <v>5.8232931726907633E-2</v>
      </c>
      <c r="Z289" t="s">
        <v>24</v>
      </c>
      <c r="AA289" t="s">
        <v>131</v>
      </c>
      <c r="AB289" s="24">
        <v>0.110429</v>
      </c>
      <c r="AC289" s="25">
        <v>0.11595092024539874</v>
      </c>
      <c r="AD28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0.11595092024539874</v>
      </c>
      <c r="AE289" s="27">
        <f>1-tbl_ChannelMix[[#This Row],[BoutiqueShare_2026_Effective]]</f>
        <v>0.88404907975460123</v>
      </c>
      <c r="AF289" s="24">
        <v>1</v>
      </c>
      <c r="AG289" s="25">
        <v>1</v>
      </c>
      <c r="AH28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89" s="27">
        <f>1-tbl_ChannelMix[[#This Row],[BoutiqueRetailShare_2026_Effective]]</f>
        <v>0</v>
      </c>
      <c r="AJ289" s="24">
        <v>0.68275799999999998</v>
      </c>
      <c r="AK289" s="25">
        <v>0.6827586206896552</v>
      </c>
      <c r="AL289" s="27">
        <f>1-tbl_ChannelMix[[#This Row],[WholesaleRetailShare_2026]]</f>
        <v>0.3172413793103448</v>
      </c>
      <c r="AS289" s="94"/>
    </row>
    <row r="290" spans="17:45" x14ac:dyDescent="0.25">
      <c r="Q290" t="s">
        <v>30</v>
      </c>
      <c r="R290" t="s">
        <v>89</v>
      </c>
      <c r="S290" s="24">
        <v>0.11847299999999999</v>
      </c>
      <c r="T290" s="25">
        <v>0.11847389558232931</v>
      </c>
      <c r="Z290" t="s">
        <v>25</v>
      </c>
      <c r="AA290" t="s">
        <v>131</v>
      </c>
      <c r="AB290" s="24">
        <v>0.116022</v>
      </c>
      <c r="AC290" s="25">
        <v>0.12182320441988949</v>
      </c>
      <c r="AD29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0.12182320441988949</v>
      </c>
      <c r="AE290" s="27">
        <f>1-tbl_ChannelMix[[#This Row],[BoutiqueShare_2026_Effective]]</f>
        <v>0.87817679558011053</v>
      </c>
      <c r="AF290" s="24">
        <v>1</v>
      </c>
      <c r="AG290" s="25">
        <v>1</v>
      </c>
      <c r="AH29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90" s="27">
        <f>1-tbl_ChannelMix[[#This Row],[BoutiqueRetailShare_2026_Effective]]</f>
        <v>0</v>
      </c>
      <c r="AJ290" s="24">
        <v>0.66249999999999998</v>
      </c>
      <c r="AK290" s="25">
        <v>0.66249999999999998</v>
      </c>
      <c r="AL290" s="27">
        <f>1-tbl_ChannelMix[[#This Row],[WholesaleRetailShare_2026]]</f>
        <v>0.33750000000000002</v>
      </c>
      <c r="AS290" s="94"/>
    </row>
    <row r="291" spans="17:45" x14ac:dyDescent="0.25">
      <c r="Q291" t="s">
        <v>30</v>
      </c>
      <c r="R291" t="s">
        <v>45</v>
      </c>
      <c r="S291" s="24">
        <v>0.13453799999999999</v>
      </c>
      <c r="T291" s="25">
        <v>0.1345381526104418</v>
      </c>
      <c r="Z291" t="s">
        <v>26</v>
      </c>
      <c r="AA291" t="s">
        <v>131</v>
      </c>
      <c r="AB291" s="24">
        <v>0.159663</v>
      </c>
      <c r="AC291" s="25">
        <v>0.16764705882352943</v>
      </c>
      <c r="AD29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0.16764705882352943</v>
      </c>
      <c r="AE291" s="27">
        <f>1-tbl_ChannelMix[[#This Row],[BoutiqueShare_2026_Effective]]</f>
        <v>0.83235294117647052</v>
      </c>
      <c r="AF291" s="24">
        <v>1</v>
      </c>
      <c r="AG291" s="25">
        <v>1</v>
      </c>
      <c r="AH29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91" s="27">
        <f>1-tbl_ChannelMix[[#This Row],[BoutiqueRetailShare_2026_Effective]]</f>
        <v>0</v>
      </c>
      <c r="AJ291" s="24">
        <v>0.84499999999999997</v>
      </c>
      <c r="AK291" s="25">
        <v>0.84499999999999997</v>
      </c>
      <c r="AL291" s="27">
        <f>1-tbl_ChannelMix[[#This Row],[WholesaleRetailShare_2026]]</f>
        <v>0.15500000000000003</v>
      </c>
      <c r="AS291" s="94"/>
    </row>
    <row r="292" spans="17:45" x14ac:dyDescent="0.25">
      <c r="Q292" t="s">
        <v>30</v>
      </c>
      <c r="R292" t="s">
        <v>148</v>
      </c>
      <c r="S292" s="24">
        <v>0.114457</v>
      </c>
      <c r="T292" s="25">
        <v>0.1144578313253012</v>
      </c>
      <c r="Z292" t="s">
        <v>27</v>
      </c>
      <c r="AA292" t="s">
        <v>131</v>
      </c>
      <c r="AB292" s="24">
        <v>0.155339</v>
      </c>
      <c r="AC292" s="25">
        <v>0.16310679611650486</v>
      </c>
      <c r="AD29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0.16310679611650486</v>
      </c>
      <c r="AE292" s="27">
        <f>1-tbl_ChannelMix[[#This Row],[BoutiqueShare_2026_Effective]]</f>
        <v>0.83689320388349508</v>
      </c>
      <c r="AF292" s="24">
        <v>1</v>
      </c>
      <c r="AG292" s="25">
        <v>1</v>
      </c>
      <c r="AH29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92" s="27">
        <f>1-tbl_ChannelMix[[#This Row],[BoutiqueRetailShare_2026_Effective]]</f>
        <v>0</v>
      </c>
      <c r="AJ292" s="24">
        <v>0.45977000000000001</v>
      </c>
      <c r="AK292" s="25">
        <v>0.45977011494252867</v>
      </c>
      <c r="AL292" s="27">
        <f>1-tbl_ChannelMix[[#This Row],[WholesaleRetailShare_2026]]</f>
        <v>0.54022988505747138</v>
      </c>
      <c r="AS292" s="94"/>
    </row>
    <row r="293" spans="17:45" x14ac:dyDescent="0.25">
      <c r="Q293" t="s">
        <v>31</v>
      </c>
      <c r="R293" t="s">
        <v>148</v>
      </c>
      <c r="S293" s="24">
        <v>9.1495999999999994E-2</v>
      </c>
      <c r="T293" s="25">
        <v>9.1496928548334952E-2</v>
      </c>
      <c r="Z293" t="s">
        <v>28</v>
      </c>
      <c r="AA293" t="s">
        <v>131</v>
      </c>
      <c r="AB293" s="24">
        <v>0.245862</v>
      </c>
      <c r="AC293" s="25">
        <v>0.25815602836879431</v>
      </c>
      <c r="AD29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0.25815602836879431</v>
      </c>
      <c r="AE293" s="27">
        <f>1-tbl_ChannelMix[[#This Row],[BoutiqueShare_2026_Effective]]</f>
        <v>0.74184397163120575</v>
      </c>
      <c r="AF293" s="24">
        <v>1</v>
      </c>
      <c r="AG293" s="25">
        <v>1</v>
      </c>
      <c r="AH29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93" s="27">
        <f>1-tbl_ChannelMix[[#This Row],[BoutiqueRetailShare_2026_Effective]]</f>
        <v>0</v>
      </c>
      <c r="AJ293" s="24">
        <v>0.786833</v>
      </c>
      <c r="AK293" s="25">
        <v>0.78683385579937304</v>
      </c>
      <c r="AL293" s="27">
        <f>1-tbl_ChannelMix[[#This Row],[WholesaleRetailShare_2026]]</f>
        <v>0.21316614420062696</v>
      </c>
      <c r="AS293" s="94"/>
    </row>
    <row r="294" spans="17:45" x14ac:dyDescent="0.25">
      <c r="Q294" t="s">
        <v>31</v>
      </c>
      <c r="R294" t="s">
        <v>208</v>
      </c>
      <c r="S294" s="24">
        <v>0.11089499999999999</v>
      </c>
      <c r="T294" s="25">
        <v>0.1108955706433883</v>
      </c>
      <c r="Z294" t="s">
        <v>24</v>
      </c>
      <c r="AA294" t="s">
        <v>45</v>
      </c>
      <c r="AB294" s="24">
        <v>0.115107</v>
      </c>
      <c r="AC294" s="25">
        <v>0.12086330935251804</v>
      </c>
      <c r="AD29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0.12086330935251804</v>
      </c>
      <c r="AE294" s="27">
        <f>1-tbl_ChannelMix[[#This Row],[BoutiqueShare_2026_Effective]]</f>
        <v>0.87913669064748201</v>
      </c>
      <c r="AF294" s="24">
        <v>1</v>
      </c>
      <c r="AG294" s="25">
        <v>1</v>
      </c>
      <c r="AH29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94" s="27">
        <f>1-tbl_ChannelMix[[#This Row],[BoutiqueRetailShare_2026_Effective]]</f>
        <v>0</v>
      </c>
      <c r="AJ294" s="24">
        <v>0.77235699999999996</v>
      </c>
      <c r="AK294" s="25">
        <v>0.77235772357723576</v>
      </c>
      <c r="AL294" s="27">
        <f>1-tbl_ChannelMix[[#This Row],[WholesaleRetailShare_2026]]</f>
        <v>0.22764227642276424</v>
      </c>
      <c r="AS294" s="94"/>
    </row>
    <row r="295" spans="17:45" x14ac:dyDescent="0.25">
      <c r="Q295" t="s">
        <v>31</v>
      </c>
      <c r="R295" t="s">
        <v>114</v>
      </c>
      <c r="S295" s="24">
        <v>6.6924999999999998E-2</v>
      </c>
      <c r="T295" s="25">
        <v>6.6925315227934046E-2</v>
      </c>
      <c r="Z295" t="s">
        <v>29</v>
      </c>
      <c r="AA295" t="s">
        <v>131</v>
      </c>
      <c r="AB295" s="24">
        <v>0.43181799999999998</v>
      </c>
      <c r="AC295" s="25">
        <v>0.45340909090909093</v>
      </c>
      <c r="AD29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0.45340909090909093</v>
      </c>
      <c r="AE295" s="27">
        <f>1-tbl_ChannelMix[[#This Row],[BoutiqueShare_2026_Effective]]</f>
        <v>0.54659090909090913</v>
      </c>
      <c r="AF295" s="24">
        <v>1</v>
      </c>
      <c r="AG295" s="25">
        <v>1</v>
      </c>
      <c r="AH29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95" s="27">
        <f>1-tbl_ChannelMix[[#This Row],[BoutiqueRetailShare_2026_Effective]]</f>
        <v>0</v>
      </c>
      <c r="AJ295" s="24">
        <v>1</v>
      </c>
      <c r="AK295" s="25">
        <v>1</v>
      </c>
      <c r="AL295" s="27">
        <f>1-tbl_ChannelMix[[#This Row],[WholesaleRetailShare_2026]]</f>
        <v>0</v>
      </c>
      <c r="AS295" s="94"/>
    </row>
    <row r="296" spans="17:45" x14ac:dyDescent="0.25">
      <c r="Q296" t="s">
        <v>31</v>
      </c>
      <c r="R296" t="s">
        <v>131</v>
      </c>
      <c r="S296" s="24">
        <v>9.7639000000000004E-2</v>
      </c>
      <c r="T296" s="25">
        <v>9.7639831878435182E-2</v>
      </c>
      <c r="Z296" t="s">
        <v>24</v>
      </c>
      <c r="AA296" t="s">
        <v>185</v>
      </c>
      <c r="AB296" s="24">
        <v>0.11811000000000001</v>
      </c>
      <c r="AC296" s="25">
        <v>0.12401574803149602</v>
      </c>
      <c r="AD29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0.12401574803149602</v>
      </c>
      <c r="AE296" s="27">
        <f>1-tbl_ChannelMix[[#This Row],[BoutiqueShare_2026_Effective]]</f>
        <v>0.87598425196850394</v>
      </c>
      <c r="AF296" s="24">
        <v>1</v>
      </c>
      <c r="AG296" s="25">
        <v>1</v>
      </c>
      <c r="AH29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96" s="27">
        <f>1-tbl_ChannelMix[[#This Row],[BoutiqueRetailShare_2026_Effective]]</f>
        <v>0</v>
      </c>
      <c r="AJ296" s="24">
        <v>0.54464199999999996</v>
      </c>
      <c r="AK296" s="25">
        <v>0.5446428571428571</v>
      </c>
      <c r="AL296" s="27">
        <f>1-tbl_ChannelMix[[#This Row],[WholesaleRetailShare_2026]]</f>
        <v>0.4553571428571429</v>
      </c>
      <c r="AS296" s="94"/>
    </row>
    <row r="297" spans="17:45" x14ac:dyDescent="0.25">
      <c r="Q297" t="s">
        <v>31</v>
      </c>
      <c r="R297" t="s">
        <v>231</v>
      </c>
      <c r="S297" s="24">
        <v>0.111218</v>
      </c>
      <c r="T297" s="25">
        <v>0.1112188813449725</v>
      </c>
      <c r="Z297" t="s">
        <v>30</v>
      </c>
      <c r="AA297" t="s">
        <v>131</v>
      </c>
      <c r="AB297" s="24">
        <v>0</v>
      </c>
      <c r="AC297" s="25">
        <v>0</v>
      </c>
      <c r="AD29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v>
      </c>
      <c r="AE297" s="27">
        <f>1-tbl_ChannelMix[[#This Row],[BoutiqueShare_2026_Effective]]</f>
        <v>0.75</v>
      </c>
      <c r="AF297" s="24">
        <v>0.84299999999999997</v>
      </c>
      <c r="AG297" s="25">
        <v>0.84299999999999997</v>
      </c>
      <c r="AH29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97" s="27">
        <f>1-tbl_ChannelMix[[#This Row],[BoutiqueRetailShare_2026_Effective]]</f>
        <v>0</v>
      </c>
      <c r="AJ297" s="24">
        <v>1</v>
      </c>
      <c r="AK297" s="25">
        <v>1</v>
      </c>
      <c r="AL297" s="27">
        <f>1-tbl_ChannelMix[[#This Row],[WholesaleRetailShare_2026]]</f>
        <v>0</v>
      </c>
      <c r="AS297" s="94"/>
    </row>
    <row r="298" spans="17:45" x14ac:dyDescent="0.25">
      <c r="Q298" t="s">
        <v>31</v>
      </c>
      <c r="R298" t="s">
        <v>185</v>
      </c>
      <c r="S298" s="24">
        <v>0.112512</v>
      </c>
      <c r="T298" s="25">
        <v>0.1125121241513094</v>
      </c>
      <c r="Z298" t="s">
        <v>24</v>
      </c>
      <c r="AA298" t="s">
        <v>148</v>
      </c>
      <c r="AB298" s="24">
        <v>8.5427000000000003E-2</v>
      </c>
      <c r="AC298" s="25">
        <v>8.9698492462311555E-2</v>
      </c>
      <c r="AD29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8.9698492462311555E-2</v>
      </c>
      <c r="AE298" s="27">
        <f>1-tbl_ChannelMix[[#This Row],[BoutiqueShare_2026_Effective]]</f>
        <v>0.91030150753768846</v>
      </c>
      <c r="AF298" s="24">
        <v>1</v>
      </c>
      <c r="AG298" s="25">
        <v>1</v>
      </c>
      <c r="AH29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98" s="27">
        <f>1-tbl_ChannelMix[[#This Row],[BoutiqueRetailShare_2026_Effective]]</f>
        <v>0</v>
      </c>
      <c r="AJ298" s="24">
        <v>0.59890100000000002</v>
      </c>
      <c r="AK298" s="25">
        <v>0.59890109890109888</v>
      </c>
      <c r="AL298" s="27">
        <f>1-tbl_ChannelMix[[#This Row],[WholesaleRetailShare_2026]]</f>
        <v>0.40109890109890112</v>
      </c>
      <c r="AS298" s="94"/>
    </row>
    <row r="299" spans="17:45" x14ac:dyDescent="0.25">
      <c r="Q299" t="s">
        <v>31</v>
      </c>
      <c r="R299" t="s">
        <v>45</v>
      </c>
      <c r="S299" s="24">
        <v>8.8586999999999999E-2</v>
      </c>
      <c r="T299" s="25">
        <v>8.8587132234076951E-2</v>
      </c>
      <c r="Z299" t="s">
        <v>31</v>
      </c>
      <c r="AA299" t="s">
        <v>131</v>
      </c>
      <c r="AB299" s="24">
        <v>0.11920500000000001</v>
      </c>
      <c r="AC299" s="25">
        <v>0.12516556291390726</v>
      </c>
      <c r="AD29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0.12516556291390726</v>
      </c>
      <c r="AE299" s="27">
        <f>1-tbl_ChannelMix[[#This Row],[BoutiqueShare_2026_Effective]]</f>
        <v>0.87483443708609276</v>
      </c>
      <c r="AF299" s="24">
        <v>1</v>
      </c>
      <c r="AG299" s="25">
        <v>1</v>
      </c>
      <c r="AH29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299" s="27">
        <f>1-tbl_ChannelMix[[#This Row],[BoutiqueRetailShare_2026_Effective]]</f>
        <v>0</v>
      </c>
      <c r="AJ299" s="24">
        <v>0.62029999999999996</v>
      </c>
      <c r="AK299" s="25">
        <v>0.62030075187969924</v>
      </c>
      <c r="AL299" s="27">
        <f>1-tbl_ChannelMix[[#This Row],[WholesaleRetailShare_2026]]</f>
        <v>0.37969924812030076</v>
      </c>
      <c r="AS299" s="94"/>
    </row>
    <row r="300" spans="17:45" x14ac:dyDescent="0.25">
      <c r="Q300" t="s">
        <v>31</v>
      </c>
      <c r="R300" t="s">
        <v>169</v>
      </c>
      <c r="S300" s="24">
        <v>8.6647000000000002E-2</v>
      </c>
      <c r="T300" s="25">
        <v>8.6647268024571608E-2</v>
      </c>
      <c r="Z300" t="s">
        <v>32</v>
      </c>
      <c r="AA300" t="s">
        <v>131</v>
      </c>
      <c r="AB300" s="24">
        <v>0.215644</v>
      </c>
      <c r="AC300" s="25">
        <v>0.22642706131078225</v>
      </c>
      <c r="AD30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0.22642706131078225</v>
      </c>
      <c r="AE300" s="27">
        <f>1-tbl_ChannelMix[[#This Row],[BoutiqueShare_2026_Effective]]</f>
        <v>0.77357293868921773</v>
      </c>
      <c r="AF300" s="24">
        <v>0.86274499999999998</v>
      </c>
      <c r="AG300" s="25">
        <v>0.86274509803921573</v>
      </c>
      <c r="AH30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0.86274509803921573</v>
      </c>
      <c r="AI300" s="27">
        <f>1-tbl_ChannelMix[[#This Row],[BoutiqueRetailShare_2026_Effective]]</f>
        <v>0.13725490196078427</v>
      </c>
      <c r="AJ300" s="24">
        <v>0.68463600000000002</v>
      </c>
      <c r="AK300" s="25">
        <v>0.6846361185983828</v>
      </c>
      <c r="AL300" s="27">
        <f>1-tbl_ChannelMix[[#This Row],[WholesaleRetailShare_2026]]</f>
        <v>0.3153638814016172</v>
      </c>
      <c r="AS300" s="94"/>
    </row>
    <row r="301" spans="17:45" x14ac:dyDescent="0.25">
      <c r="Q301" t="s">
        <v>31</v>
      </c>
      <c r="R301" t="s">
        <v>70</v>
      </c>
      <c r="S301" s="24">
        <v>0.113482</v>
      </c>
      <c r="T301" s="25">
        <v>0.1134820562560621</v>
      </c>
      <c r="Z301" t="s">
        <v>33</v>
      </c>
      <c r="AA301" t="s">
        <v>131</v>
      </c>
      <c r="AB301" s="24">
        <v>0.18482399999999999</v>
      </c>
      <c r="AC301" s="25">
        <v>0.19406614785992216</v>
      </c>
      <c r="AD30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0.19406614785992216</v>
      </c>
      <c r="AE301" s="27">
        <f>1-tbl_ChannelMix[[#This Row],[BoutiqueShare_2026_Effective]]</f>
        <v>0.80593385214007784</v>
      </c>
      <c r="AF301" s="24">
        <v>0.83157800000000004</v>
      </c>
      <c r="AG301" s="25">
        <v>0.83157894736842108</v>
      </c>
      <c r="AH30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0.83157894736842108</v>
      </c>
      <c r="AI301" s="27">
        <f>1-tbl_ChannelMix[[#This Row],[BoutiqueRetailShare_2026_Effective]]</f>
        <v>0.16842105263157892</v>
      </c>
      <c r="AJ301" s="24">
        <v>0.74701600000000001</v>
      </c>
      <c r="AK301" s="25">
        <v>0.74701670644391405</v>
      </c>
      <c r="AL301" s="27">
        <f>1-tbl_ChannelMix[[#This Row],[WholesaleRetailShare_2026]]</f>
        <v>0.25298329355608595</v>
      </c>
      <c r="AS301" s="94"/>
    </row>
    <row r="302" spans="17:45" x14ac:dyDescent="0.25">
      <c r="Q302" t="s">
        <v>31</v>
      </c>
      <c r="R302" t="s">
        <v>89</v>
      </c>
      <c r="S302" s="24">
        <v>0.12059400000000001</v>
      </c>
      <c r="T302" s="25">
        <v>0.120594891690915</v>
      </c>
      <c r="Z302" t="s">
        <v>34</v>
      </c>
      <c r="AA302" t="s">
        <v>131</v>
      </c>
      <c r="AB302" s="24">
        <v>0.28169</v>
      </c>
      <c r="AC302" s="25">
        <v>0.29577464788732394</v>
      </c>
      <c r="AD30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0.4457746478873239</v>
      </c>
      <c r="AE302" s="27">
        <f>1-tbl_ChannelMix[[#This Row],[BoutiqueShare_2026_Effective]]</f>
        <v>0.5542253521126761</v>
      </c>
      <c r="AF302" s="24">
        <v>1</v>
      </c>
      <c r="AG302" s="25">
        <v>1</v>
      </c>
      <c r="AH30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02" s="27">
        <f>1-tbl_ChannelMix[[#This Row],[BoutiqueRetailShare_2026_Effective]]</f>
        <v>0</v>
      </c>
      <c r="AJ302" s="24">
        <v>1</v>
      </c>
      <c r="AK302" s="25">
        <v>1</v>
      </c>
      <c r="AL302" s="27">
        <f>1-tbl_ChannelMix[[#This Row],[WholesaleRetailShare_2026]]</f>
        <v>0</v>
      </c>
      <c r="AS302" s="94"/>
    </row>
    <row r="303" spans="17:45" x14ac:dyDescent="0.25">
      <c r="Q303" t="s">
        <v>32</v>
      </c>
      <c r="R303" t="s">
        <v>231</v>
      </c>
      <c r="S303" s="24">
        <v>0.108366</v>
      </c>
      <c r="T303" s="25">
        <v>0.10836683898142831</v>
      </c>
      <c r="Z303" t="s">
        <v>25</v>
      </c>
      <c r="AA303" t="s">
        <v>45</v>
      </c>
      <c r="AB303" s="24">
        <v>0.17307600000000001</v>
      </c>
      <c r="AC303" s="25">
        <v>0.18173076923076925</v>
      </c>
      <c r="AD30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0.18173076923076925</v>
      </c>
      <c r="AE303" s="27">
        <f>1-tbl_ChannelMix[[#This Row],[BoutiqueShare_2026_Effective]]</f>
        <v>0.81826923076923075</v>
      </c>
      <c r="AF303" s="24">
        <v>1</v>
      </c>
      <c r="AG303" s="25">
        <v>1</v>
      </c>
      <c r="AH30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03" s="27">
        <f>1-tbl_ChannelMix[[#This Row],[BoutiqueRetailShare_2026_Effective]]</f>
        <v>0</v>
      </c>
      <c r="AJ303" s="24">
        <v>0.51937900000000004</v>
      </c>
      <c r="AK303" s="25">
        <v>0.51937984496124034</v>
      </c>
      <c r="AL303" s="27">
        <f>1-tbl_ChannelMix[[#This Row],[WholesaleRetailShare_2026]]</f>
        <v>0.48062015503875966</v>
      </c>
      <c r="AS303" s="94"/>
    </row>
    <row r="304" spans="17:45" x14ac:dyDescent="0.25">
      <c r="Q304" t="s">
        <v>32</v>
      </c>
      <c r="R304" t="s">
        <v>148</v>
      </c>
      <c r="S304" s="24">
        <v>9.1518000000000002E-2</v>
      </c>
      <c r="T304" s="25">
        <v>9.1518284510817532E-2</v>
      </c>
      <c r="Z304" t="s">
        <v>25</v>
      </c>
      <c r="AA304" t="s">
        <v>185</v>
      </c>
      <c r="AB304" s="24">
        <v>0.10545400000000001</v>
      </c>
      <c r="AC304" s="25">
        <v>0.11072727272727277</v>
      </c>
      <c r="AD30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0.11072727272727277</v>
      </c>
      <c r="AE304" s="27">
        <f>1-tbl_ChannelMix[[#This Row],[BoutiqueShare_2026_Effective]]</f>
        <v>0.88927272727272721</v>
      </c>
      <c r="AF304" s="24">
        <v>1</v>
      </c>
      <c r="AG304" s="25">
        <v>1</v>
      </c>
      <c r="AH30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04" s="27">
        <f>1-tbl_ChannelMix[[#This Row],[BoutiqueRetailShare_2026_Effective]]</f>
        <v>0</v>
      </c>
      <c r="AJ304" s="24">
        <v>0.5</v>
      </c>
      <c r="AK304" s="25">
        <v>0.5</v>
      </c>
      <c r="AL304" s="27">
        <f>1-tbl_ChannelMix[[#This Row],[WholesaleRetailShare_2026]]</f>
        <v>0.5</v>
      </c>
      <c r="AS304" s="94"/>
    </row>
    <row r="305" spans="17:45" x14ac:dyDescent="0.25">
      <c r="Q305" t="s">
        <v>32</v>
      </c>
      <c r="R305" t="s">
        <v>131</v>
      </c>
      <c r="S305" s="24">
        <v>9.0560000000000002E-2</v>
      </c>
      <c r="T305" s="25">
        <v>9.0560980279532841E-2</v>
      </c>
      <c r="Z305" t="s">
        <v>25</v>
      </c>
      <c r="AA305" t="s">
        <v>148</v>
      </c>
      <c r="AB305" s="24">
        <v>8.5307999999999995E-2</v>
      </c>
      <c r="AC305" s="25">
        <v>8.9573459715639819E-2</v>
      </c>
      <c r="AD30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8.9573459715639819E-2</v>
      </c>
      <c r="AE305" s="27">
        <f>1-tbl_ChannelMix[[#This Row],[BoutiqueShare_2026_Effective]]</f>
        <v>0.91042654028436021</v>
      </c>
      <c r="AF305" s="24">
        <v>1</v>
      </c>
      <c r="AG305" s="25">
        <v>1</v>
      </c>
      <c r="AH30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05" s="27">
        <f>1-tbl_ChannelMix[[#This Row],[BoutiqueRetailShare_2026_Effective]]</f>
        <v>0</v>
      </c>
      <c r="AJ305" s="24">
        <v>0.48704599999999998</v>
      </c>
      <c r="AK305" s="25">
        <v>0.48704663212435229</v>
      </c>
      <c r="AL305" s="27">
        <f>1-tbl_ChannelMix[[#This Row],[WholesaleRetailShare_2026]]</f>
        <v>0.51295336787564771</v>
      </c>
      <c r="AS305" s="94"/>
    </row>
    <row r="306" spans="17:45" x14ac:dyDescent="0.25">
      <c r="Q306" t="s">
        <v>32</v>
      </c>
      <c r="R306" t="s">
        <v>45</v>
      </c>
      <c r="S306" s="24">
        <v>8.2518999999999995E-2</v>
      </c>
      <c r="T306" s="25">
        <v>8.2519624736741334E-2</v>
      </c>
      <c r="Z306" t="s">
        <v>26</v>
      </c>
      <c r="AA306" t="s">
        <v>45</v>
      </c>
      <c r="AB306" s="24">
        <v>0.13875499999999999</v>
      </c>
      <c r="AC306" s="25">
        <v>0.14569377990430621</v>
      </c>
      <c r="AD30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0.14569377990430621</v>
      </c>
      <c r="AE306" s="27">
        <f>1-tbl_ChannelMix[[#This Row],[BoutiqueShare_2026_Effective]]</f>
        <v>0.85430622009569379</v>
      </c>
      <c r="AF306" s="24">
        <v>1</v>
      </c>
      <c r="AG306" s="25">
        <v>1</v>
      </c>
      <c r="AH30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06" s="27">
        <f>1-tbl_ChannelMix[[#This Row],[BoutiqueRetailShare_2026_Effective]]</f>
        <v>0</v>
      </c>
      <c r="AJ306" s="24">
        <v>0.88333300000000003</v>
      </c>
      <c r="AK306" s="25">
        <v>0.8833333333333333</v>
      </c>
      <c r="AL306" s="27">
        <f>1-tbl_ChannelMix[[#This Row],[WholesaleRetailShare_2026]]</f>
        <v>0.1166666666666667</v>
      </c>
      <c r="AS306" s="94"/>
    </row>
    <row r="307" spans="17:45" x14ac:dyDescent="0.25">
      <c r="Q307" t="s">
        <v>32</v>
      </c>
      <c r="R307" t="s">
        <v>114</v>
      </c>
      <c r="S307" s="24">
        <v>6.3564999999999997E-2</v>
      </c>
      <c r="T307" s="25">
        <v>6.3565000957304232E-2</v>
      </c>
      <c r="Z307" t="s">
        <v>26</v>
      </c>
      <c r="AA307" t="s">
        <v>185</v>
      </c>
      <c r="AB307" s="24">
        <v>0.13350100000000001</v>
      </c>
      <c r="AC307" s="25">
        <v>0.14017632241813599</v>
      </c>
      <c r="AD30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0.14017632241813599</v>
      </c>
      <c r="AE307" s="27">
        <f>1-tbl_ChannelMix[[#This Row],[BoutiqueShare_2026_Effective]]</f>
        <v>0.85982367758186395</v>
      </c>
      <c r="AF307" s="24">
        <v>1</v>
      </c>
      <c r="AG307" s="25">
        <v>1</v>
      </c>
      <c r="AH30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07" s="27">
        <f>1-tbl_ChannelMix[[#This Row],[BoutiqueRetailShare_2026_Effective]]</f>
        <v>0</v>
      </c>
      <c r="AJ307" s="24">
        <v>0.91569699999999998</v>
      </c>
      <c r="AK307" s="25">
        <v>0.91569767441860461</v>
      </c>
      <c r="AL307" s="27">
        <f>1-tbl_ChannelMix[[#This Row],[WholesaleRetailShare_2026]]</f>
        <v>8.4302325581395388E-2</v>
      </c>
      <c r="AS307" s="94"/>
    </row>
    <row r="308" spans="17:45" x14ac:dyDescent="0.25">
      <c r="Q308" t="s">
        <v>32</v>
      </c>
      <c r="R308" t="s">
        <v>208</v>
      </c>
      <c r="S308" s="24">
        <v>0.119088</v>
      </c>
      <c r="T308" s="25">
        <v>0.119088646371817</v>
      </c>
      <c r="Z308" t="s">
        <v>26</v>
      </c>
      <c r="AA308" t="s">
        <v>148</v>
      </c>
      <c r="AB308" s="24">
        <v>0.13375699999999999</v>
      </c>
      <c r="AC308" s="25">
        <v>0.14044585987261146</v>
      </c>
      <c r="AD30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0.14044585987261146</v>
      </c>
      <c r="AE308" s="27">
        <f>1-tbl_ChannelMix[[#This Row],[BoutiqueShare_2026_Effective]]</f>
        <v>0.85955414012738851</v>
      </c>
      <c r="AF308" s="24">
        <v>1</v>
      </c>
      <c r="AG308" s="25">
        <v>1</v>
      </c>
      <c r="AH30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08" s="27">
        <f>1-tbl_ChannelMix[[#This Row],[BoutiqueRetailShare_2026_Effective]]</f>
        <v>0</v>
      </c>
      <c r="AJ308" s="24">
        <v>0.88602899999999996</v>
      </c>
      <c r="AK308" s="25">
        <v>0.88602941176470584</v>
      </c>
      <c r="AL308" s="27">
        <f>1-tbl_ChannelMix[[#This Row],[WholesaleRetailShare_2026]]</f>
        <v>0.11397058823529416</v>
      </c>
      <c r="AS308" s="94"/>
    </row>
    <row r="309" spans="17:45" x14ac:dyDescent="0.25">
      <c r="Q309" t="s">
        <v>32</v>
      </c>
      <c r="R309" t="s">
        <v>89</v>
      </c>
      <c r="S309" s="24">
        <v>0.13306499999999999</v>
      </c>
      <c r="T309" s="25">
        <v>0.1330652881485736</v>
      </c>
      <c r="Z309" t="s">
        <v>27</v>
      </c>
      <c r="AA309" t="s">
        <v>45</v>
      </c>
      <c r="AB309" s="24">
        <v>0.127777</v>
      </c>
      <c r="AC309" s="25">
        <v>0.13416666666666668</v>
      </c>
      <c r="AD30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0.13416666666666668</v>
      </c>
      <c r="AE309" s="27">
        <f>1-tbl_ChannelMix[[#This Row],[BoutiqueShare_2026_Effective]]</f>
        <v>0.86583333333333334</v>
      </c>
      <c r="AF309" s="24">
        <v>1</v>
      </c>
      <c r="AG309" s="25">
        <v>1</v>
      </c>
      <c r="AH30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09" s="27">
        <f>1-tbl_ChannelMix[[#This Row],[BoutiqueRetailShare_2026_Effective]]</f>
        <v>0</v>
      </c>
      <c r="AJ309" s="24">
        <v>0.45222899999999999</v>
      </c>
      <c r="AK309" s="25">
        <v>0.45222929936305728</v>
      </c>
      <c r="AL309" s="27">
        <f>1-tbl_ChannelMix[[#This Row],[WholesaleRetailShare_2026]]</f>
        <v>0.54777070063694278</v>
      </c>
      <c r="AS309" s="94"/>
    </row>
    <row r="310" spans="17:45" x14ac:dyDescent="0.25">
      <c r="Q310" t="s">
        <v>32</v>
      </c>
      <c r="R310" t="s">
        <v>185</v>
      </c>
      <c r="S310" s="24">
        <v>0.12904399999999999</v>
      </c>
      <c r="T310" s="25">
        <v>0.1290446103771779</v>
      </c>
      <c r="Z310" t="s">
        <v>27</v>
      </c>
      <c r="AA310" t="s">
        <v>185</v>
      </c>
      <c r="AB310" s="24">
        <v>0.12857099999999999</v>
      </c>
      <c r="AC310" s="25">
        <v>0.13500000000000001</v>
      </c>
      <c r="AD31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0.13500000000000001</v>
      </c>
      <c r="AE310" s="27">
        <f>1-tbl_ChannelMix[[#This Row],[BoutiqueShare_2026_Effective]]</f>
        <v>0.86499999999999999</v>
      </c>
      <c r="AF310" s="24">
        <v>1</v>
      </c>
      <c r="AG310" s="25">
        <v>1</v>
      </c>
      <c r="AH31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10" s="27">
        <f>1-tbl_ChannelMix[[#This Row],[BoutiqueRetailShare_2026_Effective]]</f>
        <v>0</v>
      </c>
      <c r="AJ310" s="24">
        <v>0.469945</v>
      </c>
      <c r="AK310" s="25">
        <v>0.46994535519125691</v>
      </c>
      <c r="AL310" s="27">
        <f>1-tbl_ChannelMix[[#This Row],[WholesaleRetailShare_2026]]</f>
        <v>0.53005464480874309</v>
      </c>
      <c r="AS310" s="94"/>
    </row>
    <row r="311" spans="17:45" x14ac:dyDescent="0.25">
      <c r="Q311" t="s">
        <v>32</v>
      </c>
      <c r="R311" t="s">
        <v>169</v>
      </c>
      <c r="S311" s="24">
        <v>8.4817000000000004E-2</v>
      </c>
      <c r="T311" s="25">
        <v>8.481715489182462E-2</v>
      </c>
      <c r="Z311" t="s">
        <v>28</v>
      </c>
      <c r="AA311" t="s">
        <v>45</v>
      </c>
      <c r="AB311" s="24">
        <v>0.23266200000000001</v>
      </c>
      <c r="AC311" s="25">
        <v>0.24429530201342281</v>
      </c>
      <c r="AD31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0.24429530201342281</v>
      </c>
      <c r="AE311" s="27">
        <f>1-tbl_ChannelMix[[#This Row],[BoutiqueShare_2026_Effective]]</f>
        <v>0.75570469798657713</v>
      </c>
      <c r="AF311" s="24">
        <v>1</v>
      </c>
      <c r="AG311" s="25">
        <v>1</v>
      </c>
      <c r="AH31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11" s="27">
        <f>1-tbl_ChannelMix[[#This Row],[BoutiqueRetailShare_2026_Effective]]</f>
        <v>0</v>
      </c>
      <c r="AJ311" s="24">
        <v>0.769679</v>
      </c>
      <c r="AK311" s="25">
        <v>0.76967930029154519</v>
      </c>
      <c r="AL311" s="27">
        <f>1-tbl_ChannelMix[[#This Row],[WholesaleRetailShare_2026]]</f>
        <v>0.23032069970845481</v>
      </c>
      <c r="AS311" s="94"/>
    </row>
    <row r="312" spans="17:45" x14ac:dyDescent="0.25">
      <c r="Q312" t="s">
        <v>32</v>
      </c>
      <c r="R312" t="s">
        <v>70</v>
      </c>
      <c r="S312" s="24">
        <v>9.7452999999999998E-2</v>
      </c>
      <c r="T312" s="25">
        <v>9.7453570744782697E-2</v>
      </c>
      <c r="Z312" t="s">
        <v>27</v>
      </c>
      <c r="AA312" t="s">
        <v>148</v>
      </c>
      <c r="AB312" s="24">
        <v>0.165517</v>
      </c>
      <c r="AC312" s="25">
        <v>0.17379310344827581</v>
      </c>
      <c r="AD31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0.17379310344827581</v>
      </c>
      <c r="AE312" s="27">
        <f>1-tbl_ChannelMix[[#This Row],[BoutiqueShare_2026_Effective]]</f>
        <v>0.82620689655172419</v>
      </c>
      <c r="AF312" s="24">
        <v>1</v>
      </c>
      <c r="AG312" s="25">
        <v>1</v>
      </c>
      <c r="AH31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12" s="27">
        <f>1-tbl_ChannelMix[[#This Row],[BoutiqueRetailShare_2026_Effective]]</f>
        <v>0</v>
      </c>
      <c r="AJ312" s="24">
        <v>0.39669399999999999</v>
      </c>
      <c r="AK312" s="25">
        <v>0.39669421487603312</v>
      </c>
      <c r="AL312" s="27">
        <f>1-tbl_ChannelMix[[#This Row],[WholesaleRetailShare_2026]]</f>
        <v>0.60330578512396693</v>
      </c>
      <c r="AS312" s="94"/>
    </row>
    <row r="313" spans="17:45" x14ac:dyDescent="0.25">
      <c r="Q313" t="s">
        <v>33</v>
      </c>
      <c r="R313" t="s">
        <v>169</v>
      </c>
      <c r="S313" s="24">
        <v>8.8733000000000006E-2</v>
      </c>
      <c r="T313" s="25">
        <v>8.8733311624877895E-2</v>
      </c>
      <c r="Z313" t="s">
        <v>29</v>
      </c>
      <c r="AA313" t="s">
        <v>45</v>
      </c>
      <c r="AB313" s="24">
        <v>0.47499999999999998</v>
      </c>
      <c r="AC313" s="25">
        <v>0.49874999999999997</v>
      </c>
      <c r="AD31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0.49874999999999997</v>
      </c>
      <c r="AE313" s="27">
        <f>1-tbl_ChannelMix[[#This Row],[BoutiqueShare_2026_Effective]]</f>
        <v>0.50124999999999997</v>
      </c>
      <c r="AF313" s="24">
        <v>1</v>
      </c>
      <c r="AG313" s="25">
        <v>1</v>
      </c>
      <c r="AH31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13" s="27">
        <f>1-tbl_ChannelMix[[#This Row],[BoutiqueRetailShare_2026_Effective]]</f>
        <v>0</v>
      </c>
      <c r="AJ313" s="24">
        <v>1</v>
      </c>
      <c r="AK313" s="25">
        <v>1</v>
      </c>
      <c r="AL313" s="27">
        <f>1-tbl_ChannelMix[[#This Row],[WholesaleRetailShare_2026]]</f>
        <v>0</v>
      </c>
      <c r="AS313" s="94"/>
    </row>
    <row r="314" spans="17:45" x14ac:dyDescent="0.25">
      <c r="Q314" t="s">
        <v>33</v>
      </c>
      <c r="R314" t="s">
        <v>231</v>
      </c>
      <c r="S314" s="24">
        <v>0.12406300000000001</v>
      </c>
      <c r="T314" s="25">
        <v>0.12406382285900359</v>
      </c>
      <c r="Z314" t="s">
        <v>30</v>
      </c>
      <c r="AA314" t="s">
        <v>45</v>
      </c>
      <c r="AB314" s="24">
        <v>0</v>
      </c>
      <c r="AC314" s="25">
        <v>0</v>
      </c>
      <c r="AD31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v>
      </c>
      <c r="AE314" s="27">
        <f>1-tbl_ChannelMix[[#This Row],[BoutiqueShare_2026_Effective]]</f>
        <v>0.75</v>
      </c>
      <c r="AF314" s="24">
        <v>0.84299999999999997</v>
      </c>
      <c r="AG314" s="25">
        <v>0.84299999999999997</v>
      </c>
      <c r="AH31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14" s="27">
        <f>1-tbl_ChannelMix[[#This Row],[BoutiqueRetailShare_2026_Effective]]</f>
        <v>0</v>
      </c>
      <c r="AJ314" s="24">
        <v>1</v>
      </c>
      <c r="AK314" s="25">
        <v>1</v>
      </c>
      <c r="AL314" s="27">
        <f>1-tbl_ChannelMix[[#This Row],[WholesaleRetailShare_2026]]</f>
        <v>0</v>
      </c>
      <c r="AS314" s="94"/>
    </row>
    <row r="315" spans="17:45" x14ac:dyDescent="0.25">
      <c r="Q315" t="s">
        <v>33</v>
      </c>
      <c r="R315" t="s">
        <v>185</v>
      </c>
      <c r="S315" s="24">
        <v>0.132692</v>
      </c>
      <c r="T315" s="25">
        <v>0.13269293389775319</v>
      </c>
      <c r="Z315" t="s">
        <v>31</v>
      </c>
      <c r="AA315" t="s">
        <v>45</v>
      </c>
      <c r="AB315" s="24">
        <v>0.12773699999999999</v>
      </c>
      <c r="AC315" s="25">
        <v>0.13412408759124092</v>
      </c>
      <c r="AD31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0.13412408759124092</v>
      </c>
      <c r="AE315" s="27">
        <f>1-tbl_ChannelMix[[#This Row],[BoutiqueShare_2026_Effective]]</f>
        <v>0.86587591240875905</v>
      </c>
      <c r="AF315" s="24">
        <v>1</v>
      </c>
      <c r="AG315" s="25">
        <v>1</v>
      </c>
      <c r="AH31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15" s="27">
        <f>1-tbl_ChannelMix[[#This Row],[BoutiqueRetailShare_2026_Effective]]</f>
        <v>0</v>
      </c>
      <c r="AJ315" s="24">
        <v>0.64853499999999997</v>
      </c>
      <c r="AK315" s="25">
        <v>0.64853556485355646</v>
      </c>
      <c r="AL315" s="27">
        <f>1-tbl_ChannelMix[[#This Row],[WholesaleRetailShare_2026]]</f>
        <v>0.35146443514644354</v>
      </c>
      <c r="AS315" s="94"/>
    </row>
    <row r="316" spans="17:45" x14ac:dyDescent="0.25">
      <c r="Q316" t="s">
        <v>33</v>
      </c>
      <c r="R316" t="s">
        <v>45</v>
      </c>
      <c r="S316" s="24">
        <v>8.5802000000000003E-2</v>
      </c>
      <c r="T316" s="25">
        <v>8.5802670140019535E-2</v>
      </c>
      <c r="Z316" t="s">
        <v>32</v>
      </c>
      <c r="AA316" t="s">
        <v>45</v>
      </c>
      <c r="AB316" s="24">
        <v>0.26682099999999997</v>
      </c>
      <c r="AC316" s="25">
        <v>0.28016241299303946</v>
      </c>
      <c r="AD31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0.28016241299303946</v>
      </c>
      <c r="AE316" s="27">
        <f>1-tbl_ChannelMix[[#This Row],[BoutiqueShare_2026_Effective]]</f>
        <v>0.71983758700696054</v>
      </c>
      <c r="AF316" s="24">
        <v>0.860869</v>
      </c>
      <c r="AG316" s="25">
        <v>0.86086956521739133</v>
      </c>
      <c r="AH31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0.86086956521739133</v>
      </c>
      <c r="AI316" s="27">
        <f>1-tbl_ChannelMix[[#This Row],[BoutiqueRetailShare_2026_Effective]]</f>
        <v>0.13913043478260867</v>
      </c>
      <c r="AJ316" s="24">
        <v>0.59810099999999999</v>
      </c>
      <c r="AK316" s="25">
        <v>0.59810126582278478</v>
      </c>
      <c r="AL316" s="27">
        <f>1-tbl_ChannelMix[[#This Row],[WholesaleRetailShare_2026]]</f>
        <v>0.40189873417721522</v>
      </c>
      <c r="AS316" s="94"/>
    </row>
    <row r="317" spans="17:45" x14ac:dyDescent="0.25">
      <c r="Q317" t="s">
        <v>33</v>
      </c>
      <c r="R317" t="s">
        <v>208</v>
      </c>
      <c r="S317" s="24">
        <v>0.109247</v>
      </c>
      <c r="T317" s="25">
        <v>0.1092478020188864</v>
      </c>
      <c r="Z317" t="s">
        <v>33</v>
      </c>
      <c r="AA317" t="s">
        <v>45</v>
      </c>
      <c r="AB317" s="24">
        <v>0.17077700000000001</v>
      </c>
      <c r="AC317" s="25">
        <v>0.17931688804554086</v>
      </c>
      <c r="AD31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0.17931688804554086</v>
      </c>
      <c r="AE317" s="27">
        <f>1-tbl_ChannelMix[[#This Row],[BoutiqueShare_2026_Effective]]</f>
        <v>0.82068311195445909</v>
      </c>
      <c r="AF317" s="24">
        <v>0.71111100000000005</v>
      </c>
      <c r="AG317" s="25">
        <v>0.71111111111111114</v>
      </c>
      <c r="AH31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0.71111111111111114</v>
      </c>
      <c r="AI317" s="27">
        <f>1-tbl_ChannelMix[[#This Row],[BoutiqueRetailShare_2026_Effective]]</f>
        <v>0.28888888888888886</v>
      </c>
      <c r="AJ317" s="24">
        <v>0.74141800000000002</v>
      </c>
      <c r="AK317" s="25">
        <v>0.74141876430205955</v>
      </c>
      <c r="AL317" s="27">
        <f>1-tbl_ChannelMix[[#This Row],[WholesaleRetailShare_2026]]</f>
        <v>0.25858123569794045</v>
      </c>
      <c r="AS317" s="94"/>
    </row>
    <row r="318" spans="17:45" x14ac:dyDescent="0.25">
      <c r="Q318" t="s">
        <v>33</v>
      </c>
      <c r="R318" t="s">
        <v>70</v>
      </c>
      <c r="S318" s="24">
        <v>0.102409</v>
      </c>
      <c r="T318" s="25">
        <v>0.10240963855421691</v>
      </c>
      <c r="Z318" t="s">
        <v>34</v>
      </c>
      <c r="AA318" t="s">
        <v>45</v>
      </c>
      <c r="AB318" s="24">
        <v>0.28571400000000002</v>
      </c>
      <c r="AC318" s="25">
        <v>0.3</v>
      </c>
      <c r="AD31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0.44999999999999996</v>
      </c>
      <c r="AE318" s="27">
        <f>1-tbl_ChannelMix[[#This Row],[BoutiqueShare_2026_Effective]]</f>
        <v>0.55000000000000004</v>
      </c>
      <c r="AF318" s="24">
        <v>1</v>
      </c>
      <c r="AG318" s="25">
        <v>1</v>
      </c>
      <c r="AH31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18" s="27">
        <f>1-tbl_ChannelMix[[#This Row],[BoutiqueRetailShare_2026_Effective]]</f>
        <v>0</v>
      </c>
      <c r="AJ318" s="24">
        <v>1</v>
      </c>
      <c r="AK318" s="25">
        <v>1</v>
      </c>
      <c r="AL318" s="27">
        <f>1-tbl_ChannelMix[[#This Row],[WholesaleRetailShare_2026]]</f>
        <v>0</v>
      </c>
      <c r="AS318" s="94"/>
    </row>
    <row r="319" spans="17:45" x14ac:dyDescent="0.25">
      <c r="Q319" t="s">
        <v>33</v>
      </c>
      <c r="R319" t="s">
        <v>148</v>
      </c>
      <c r="S319" s="24">
        <v>9.4920000000000004E-2</v>
      </c>
      <c r="T319" s="25">
        <v>9.4920221426245524E-2</v>
      </c>
      <c r="Z319" t="s">
        <v>28</v>
      </c>
      <c r="AA319" t="s">
        <v>185</v>
      </c>
      <c r="AB319" s="24">
        <v>0.28372000000000003</v>
      </c>
      <c r="AC319" s="25">
        <v>0.29790697674418604</v>
      </c>
      <c r="AD31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0.29790697674418604</v>
      </c>
      <c r="AE319" s="27">
        <f>1-tbl_ChannelMix[[#This Row],[BoutiqueShare_2026_Effective]]</f>
        <v>0.70209302325581402</v>
      </c>
      <c r="AF319" s="24">
        <v>1</v>
      </c>
      <c r="AG319" s="25">
        <v>1</v>
      </c>
      <c r="AH31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19" s="27">
        <f>1-tbl_ChannelMix[[#This Row],[BoutiqueRetailShare_2026_Effective]]</f>
        <v>0</v>
      </c>
      <c r="AJ319" s="24">
        <v>0.79437199999999997</v>
      </c>
      <c r="AK319" s="25">
        <v>0.7943722943722944</v>
      </c>
      <c r="AL319" s="27">
        <f>1-tbl_ChannelMix[[#This Row],[WholesaleRetailShare_2026]]</f>
        <v>0.2056277056277056</v>
      </c>
      <c r="AS319" s="94"/>
    </row>
    <row r="320" spans="17:45" x14ac:dyDescent="0.25">
      <c r="Q320" t="s">
        <v>33</v>
      </c>
      <c r="R320" t="s">
        <v>89</v>
      </c>
      <c r="S320" s="24">
        <v>0.117714</v>
      </c>
      <c r="T320" s="25">
        <v>0.1177140996418105</v>
      </c>
      <c r="Z320" t="s">
        <v>28</v>
      </c>
      <c r="AA320" t="s">
        <v>148</v>
      </c>
      <c r="AB320" s="24">
        <v>0.23135700000000001</v>
      </c>
      <c r="AC320" s="25">
        <v>0.24292543021032501</v>
      </c>
      <c r="AD32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0.24292543021032501</v>
      </c>
      <c r="AE320" s="27">
        <f>1-tbl_ChannelMix[[#This Row],[BoutiqueShare_2026_Effective]]</f>
        <v>0.75707456978967502</v>
      </c>
      <c r="AF320" s="24">
        <v>1</v>
      </c>
      <c r="AG320" s="25">
        <v>1</v>
      </c>
      <c r="AH32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20" s="27">
        <f>1-tbl_ChannelMix[[#This Row],[BoutiqueRetailShare_2026_Effective]]</f>
        <v>0</v>
      </c>
      <c r="AJ320" s="24">
        <v>0.77363099999999996</v>
      </c>
      <c r="AK320" s="25">
        <v>0.77363184079601988</v>
      </c>
      <c r="AL320" s="27">
        <f>1-tbl_ChannelMix[[#This Row],[WholesaleRetailShare_2026]]</f>
        <v>0.22636815920398012</v>
      </c>
      <c r="AS320" s="94"/>
    </row>
    <row r="321" spans="17:45" x14ac:dyDescent="0.25">
      <c r="Q321" t="s">
        <v>33</v>
      </c>
      <c r="R321" t="s">
        <v>131</v>
      </c>
      <c r="S321" s="24">
        <v>8.3685999999999997E-2</v>
      </c>
      <c r="T321" s="25">
        <v>8.3686095734288507E-2</v>
      </c>
      <c r="Z321" t="s">
        <v>29</v>
      </c>
      <c r="AA321" t="s">
        <v>185</v>
      </c>
      <c r="AB321" s="24">
        <v>0.33962199999999998</v>
      </c>
      <c r="AC321" s="25">
        <v>0.35660377358490558</v>
      </c>
      <c r="AD32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0.35660377358490558</v>
      </c>
      <c r="AE321" s="27">
        <f>1-tbl_ChannelMix[[#This Row],[BoutiqueShare_2026_Effective]]</f>
        <v>0.64339622641509442</v>
      </c>
      <c r="AF321" s="24">
        <v>1</v>
      </c>
      <c r="AG321" s="25">
        <v>1</v>
      </c>
      <c r="AH32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21" s="27">
        <f>1-tbl_ChannelMix[[#This Row],[BoutiqueRetailShare_2026_Effective]]</f>
        <v>0</v>
      </c>
      <c r="AJ321" s="24">
        <v>1</v>
      </c>
      <c r="AK321" s="25">
        <v>1</v>
      </c>
      <c r="AL321" s="27">
        <f>1-tbl_ChannelMix[[#This Row],[WholesaleRetailShare_2026]]</f>
        <v>0</v>
      </c>
      <c r="AS321" s="94"/>
    </row>
    <row r="322" spans="17:45" x14ac:dyDescent="0.25">
      <c r="Q322" t="s">
        <v>33</v>
      </c>
      <c r="R322" t="s">
        <v>114</v>
      </c>
      <c r="S322" s="24">
        <v>6.0728999999999998E-2</v>
      </c>
      <c r="T322" s="25">
        <v>6.072940410289808E-2</v>
      </c>
      <c r="Z322" t="s">
        <v>29</v>
      </c>
      <c r="AA322" t="s">
        <v>148</v>
      </c>
      <c r="AB322" s="24">
        <v>0.44897900000000002</v>
      </c>
      <c r="AC322" s="25">
        <v>0.47142857142857147</v>
      </c>
      <c r="AD32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0.47142857142857147</v>
      </c>
      <c r="AE322" s="27">
        <f>1-tbl_ChannelMix[[#This Row],[BoutiqueShare_2026_Effective]]</f>
        <v>0.52857142857142847</v>
      </c>
      <c r="AF322" s="24">
        <v>1</v>
      </c>
      <c r="AG322" s="25">
        <v>1</v>
      </c>
      <c r="AH32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22" s="27">
        <f>1-tbl_ChannelMix[[#This Row],[BoutiqueRetailShare_2026_Effective]]</f>
        <v>0</v>
      </c>
      <c r="AJ322" s="24">
        <v>1</v>
      </c>
      <c r="AK322" s="25">
        <v>1</v>
      </c>
      <c r="AL322" s="27">
        <f>1-tbl_ChannelMix[[#This Row],[WholesaleRetailShare_2026]]</f>
        <v>0</v>
      </c>
      <c r="AS322" s="94"/>
    </row>
    <row r="323" spans="17:45" x14ac:dyDescent="0.25">
      <c r="Q323" t="s">
        <v>34</v>
      </c>
      <c r="R323" t="s">
        <v>70</v>
      </c>
      <c r="S323" s="24">
        <v>9.3158000000000005E-2</v>
      </c>
      <c r="T323" s="25">
        <v>9.3158660844250368E-2</v>
      </c>
      <c r="Z323" t="s">
        <v>30</v>
      </c>
      <c r="AA323" t="s">
        <v>185</v>
      </c>
      <c r="AB323" s="24">
        <v>0</v>
      </c>
      <c r="AC323" s="25">
        <v>0</v>
      </c>
      <c r="AD323"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v>
      </c>
      <c r="AE323" s="27">
        <f>1-tbl_ChannelMix[[#This Row],[BoutiqueShare_2026_Effective]]</f>
        <v>0.75</v>
      </c>
      <c r="AF323" s="24">
        <v>0.84299999999999997</v>
      </c>
      <c r="AG323" s="25">
        <v>0.84299999999999997</v>
      </c>
      <c r="AH323"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23" s="27">
        <f>1-tbl_ChannelMix[[#This Row],[BoutiqueRetailShare_2026_Effective]]</f>
        <v>0</v>
      </c>
      <c r="AJ323" s="24">
        <v>1</v>
      </c>
      <c r="AK323" s="25">
        <v>1</v>
      </c>
      <c r="AL323" s="27">
        <f>1-tbl_ChannelMix[[#This Row],[WholesaleRetailShare_2026]]</f>
        <v>0</v>
      </c>
      <c r="AS323" s="94"/>
    </row>
    <row r="324" spans="17:45" x14ac:dyDescent="0.25">
      <c r="Q324" t="s">
        <v>34</v>
      </c>
      <c r="R324" t="s">
        <v>45</v>
      </c>
      <c r="S324" s="24">
        <v>8.1513000000000002E-2</v>
      </c>
      <c r="T324" s="25">
        <v>8.1513828238719069E-2</v>
      </c>
      <c r="Z324" t="s">
        <v>30</v>
      </c>
      <c r="AA324" t="s">
        <v>148</v>
      </c>
      <c r="AB324" s="24">
        <v>0</v>
      </c>
      <c r="AC324" s="25">
        <v>0</v>
      </c>
      <c r="AD324"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0.25</v>
      </c>
      <c r="AE324" s="27">
        <f>1-tbl_ChannelMix[[#This Row],[BoutiqueShare_2026_Effective]]</f>
        <v>0.75</v>
      </c>
      <c r="AF324" s="24">
        <v>0.84299999999999997</v>
      </c>
      <c r="AG324" s="25">
        <v>0.84299999999999997</v>
      </c>
      <c r="AH324"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24" s="27">
        <f>1-tbl_ChannelMix[[#This Row],[BoutiqueRetailShare_2026_Effective]]</f>
        <v>0</v>
      </c>
      <c r="AJ324" s="24">
        <v>1</v>
      </c>
      <c r="AK324" s="25">
        <v>1</v>
      </c>
      <c r="AL324" s="27">
        <f>1-tbl_ChannelMix[[#This Row],[WholesaleRetailShare_2026]]</f>
        <v>0</v>
      </c>
      <c r="AS324" s="94"/>
    </row>
    <row r="325" spans="17:45" x14ac:dyDescent="0.25">
      <c r="Q325" t="s">
        <v>34</v>
      </c>
      <c r="R325" t="s">
        <v>131</v>
      </c>
      <c r="S325" s="24">
        <v>0.10334699999999999</v>
      </c>
      <c r="T325" s="25">
        <v>0.1033478893740902</v>
      </c>
      <c r="Z325" t="s">
        <v>31</v>
      </c>
      <c r="AA325" t="s">
        <v>185</v>
      </c>
      <c r="AB325" s="24">
        <v>0.143678</v>
      </c>
      <c r="AC325" s="25">
        <v>0.15086206896551721</v>
      </c>
      <c r="AD325"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0.15086206896551721</v>
      </c>
      <c r="AE325" s="27">
        <f>1-tbl_ChannelMix[[#This Row],[BoutiqueShare_2026_Effective]]</f>
        <v>0.84913793103448276</v>
      </c>
      <c r="AF325" s="24">
        <v>1</v>
      </c>
      <c r="AG325" s="25">
        <v>1</v>
      </c>
      <c r="AH325"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25" s="27">
        <f>1-tbl_ChannelMix[[#This Row],[BoutiqueRetailShare_2026_Effective]]</f>
        <v>0</v>
      </c>
      <c r="AJ325" s="24">
        <v>0.614093</v>
      </c>
      <c r="AK325" s="25">
        <v>0.61409395973154357</v>
      </c>
      <c r="AL325" s="27">
        <f>1-tbl_ChannelMix[[#This Row],[WholesaleRetailShare_2026]]</f>
        <v>0.38590604026845643</v>
      </c>
      <c r="AS325" s="94"/>
    </row>
    <row r="326" spans="17:45" x14ac:dyDescent="0.25">
      <c r="Q326" t="s">
        <v>34</v>
      </c>
      <c r="R326" t="s">
        <v>169</v>
      </c>
      <c r="S326" s="24">
        <v>5.2401000000000003E-2</v>
      </c>
      <c r="T326" s="25">
        <v>5.2401746724890827E-2</v>
      </c>
      <c r="Z326" t="s">
        <v>32</v>
      </c>
      <c r="AA326" t="s">
        <v>185</v>
      </c>
      <c r="AB326" s="24">
        <v>0.29525200000000001</v>
      </c>
      <c r="AC326" s="25">
        <v>0.31001483679525221</v>
      </c>
      <c r="AD326"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0.31001483679525221</v>
      </c>
      <c r="AE326" s="27">
        <f>1-tbl_ChannelMix[[#This Row],[BoutiqueShare_2026_Effective]]</f>
        <v>0.68998516320474779</v>
      </c>
      <c r="AF326" s="24">
        <v>0.81406999999999996</v>
      </c>
      <c r="AG326" s="25">
        <v>0.81407035175879394</v>
      </c>
      <c r="AH326"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0.81407035175879394</v>
      </c>
      <c r="AI326" s="27">
        <f>1-tbl_ChannelMix[[#This Row],[BoutiqueRetailShare_2026_Effective]]</f>
        <v>0.18592964824120606</v>
      </c>
      <c r="AJ326" s="24">
        <v>0.65052600000000005</v>
      </c>
      <c r="AK326" s="25">
        <v>0.65052631578947373</v>
      </c>
      <c r="AL326" s="27">
        <f>1-tbl_ChannelMix[[#This Row],[WholesaleRetailShare_2026]]</f>
        <v>0.34947368421052627</v>
      </c>
      <c r="AS326" s="94"/>
    </row>
    <row r="327" spans="17:45" x14ac:dyDescent="0.25">
      <c r="Q327" t="s">
        <v>34</v>
      </c>
      <c r="R327" t="s">
        <v>208</v>
      </c>
      <c r="S327" s="24">
        <v>9.7525000000000001E-2</v>
      </c>
      <c r="T327" s="25">
        <v>9.75254730713246E-2</v>
      </c>
      <c r="Z327" t="s">
        <v>33</v>
      </c>
      <c r="AA327" t="s">
        <v>185</v>
      </c>
      <c r="AB327" s="24">
        <v>0.174233</v>
      </c>
      <c r="AC327" s="25">
        <v>0.18294478527607358</v>
      </c>
      <c r="AD327"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0.18294478527607358</v>
      </c>
      <c r="AE327" s="27">
        <f>1-tbl_ChannelMix[[#This Row],[BoutiqueShare_2026_Effective]]</f>
        <v>0.81705521472392639</v>
      </c>
      <c r="AF327" s="24">
        <v>0.78169</v>
      </c>
      <c r="AG327" s="25">
        <v>0.78169014084507038</v>
      </c>
      <c r="AH327"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0.78169014084507038</v>
      </c>
      <c r="AI327" s="27">
        <f>1-tbl_ChannelMix[[#This Row],[BoutiqueRetailShare_2026_Effective]]</f>
        <v>0.21830985915492962</v>
      </c>
      <c r="AJ327" s="24">
        <v>0.760772</v>
      </c>
      <c r="AK327" s="25">
        <v>0.76077265973254082</v>
      </c>
      <c r="AL327" s="27">
        <f>1-tbl_ChannelMix[[#This Row],[WholesaleRetailShare_2026]]</f>
        <v>0.23922734026745918</v>
      </c>
      <c r="AS327" s="94"/>
    </row>
    <row r="328" spans="17:45" x14ac:dyDescent="0.25">
      <c r="Q328" t="s">
        <v>34</v>
      </c>
      <c r="R328" t="s">
        <v>89</v>
      </c>
      <c r="S328" s="24">
        <v>0.13245899999999999</v>
      </c>
      <c r="T328" s="25">
        <v>0.1324599708879185</v>
      </c>
      <c r="Z328" t="s">
        <v>34</v>
      </c>
      <c r="AA328" t="s">
        <v>185</v>
      </c>
      <c r="AB328" s="24">
        <v>0.252525</v>
      </c>
      <c r="AC328" s="25">
        <v>0.26515151515151514</v>
      </c>
      <c r="AD328"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0.41515151515151516</v>
      </c>
      <c r="AE328" s="27">
        <f>1-tbl_ChannelMix[[#This Row],[BoutiqueShare_2026_Effective]]</f>
        <v>0.58484848484848484</v>
      </c>
      <c r="AF328" s="24">
        <v>1</v>
      </c>
      <c r="AG328" s="25">
        <v>1</v>
      </c>
      <c r="AH328"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28" s="27">
        <f>1-tbl_ChannelMix[[#This Row],[BoutiqueRetailShare_2026_Effective]]</f>
        <v>0</v>
      </c>
      <c r="AJ328" s="24">
        <v>1</v>
      </c>
      <c r="AK328" s="25">
        <v>1</v>
      </c>
      <c r="AL328" s="27">
        <f>1-tbl_ChannelMix[[#This Row],[WholesaleRetailShare_2026]]</f>
        <v>0</v>
      </c>
      <c r="AS328" s="94"/>
    </row>
    <row r="329" spans="17:45" x14ac:dyDescent="0.25">
      <c r="Q329" t="s">
        <v>34</v>
      </c>
      <c r="R329" t="s">
        <v>114</v>
      </c>
      <c r="S329" s="24">
        <v>6.5502000000000005E-2</v>
      </c>
      <c r="T329" s="25">
        <v>6.5502183406113537E-2</v>
      </c>
      <c r="Z329" t="s">
        <v>31</v>
      </c>
      <c r="AA329" t="s">
        <v>148</v>
      </c>
      <c r="AB329" s="24">
        <v>0.15194299999999999</v>
      </c>
      <c r="AC329" s="25">
        <v>0.15954063604240282</v>
      </c>
      <c r="AD329"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0.15954063604240282</v>
      </c>
      <c r="AE329" s="27">
        <f>1-tbl_ChannelMix[[#This Row],[BoutiqueShare_2026_Effective]]</f>
        <v>0.84045936395759724</v>
      </c>
      <c r="AF329" s="24">
        <v>1</v>
      </c>
      <c r="AG329" s="25">
        <v>1</v>
      </c>
      <c r="AH329"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29" s="27">
        <f>1-tbl_ChannelMix[[#This Row],[BoutiqueRetailShare_2026_Effective]]</f>
        <v>0</v>
      </c>
      <c r="AJ329" s="24">
        <v>0.58333299999999999</v>
      </c>
      <c r="AK329" s="25">
        <v>0.58333333333333337</v>
      </c>
      <c r="AL329" s="27">
        <f>1-tbl_ChannelMix[[#This Row],[WholesaleRetailShare_2026]]</f>
        <v>0.41666666666666663</v>
      </c>
      <c r="AS329" s="94"/>
    </row>
    <row r="330" spans="17:45" x14ac:dyDescent="0.25">
      <c r="Q330" t="s">
        <v>34</v>
      </c>
      <c r="R330" t="s">
        <v>231</v>
      </c>
      <c r="S330" s="24">
        <v>0.136826</v>
      </c>
      <c r="T330" s="25">
        <v>0.13682678311499269</v>
      </c>
      <c r="Z330" t="s">
        <v>32</v>
      </c>
      <c r="AA330" t="s">
        <v>148</v>
      </c>
      <c r="AB330" s="24">
        <v>0.27824199999999999</v>
      </c>
      <c r="AC330" s="25">
        <v>0.29215481171548124</v>
      </c>
      <c r="AD330"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0.29215481171548124</v>
      </c>
      <c r="AE330" s="27">
        <f>1-tbl_ChannelMix[[#This Row],[BoutiqueShare_2026_Effective]]</f>
        <v>0.7078451882845187</v>
      </c>
      <c r="AF330" s="24">
        <v>0.84962400000000005</v>
      </c>
      <c r="AG330" s="25">
        <v>0.84962406015037595</v>
      </c>
      <c r="AH330"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0.84962406015037595</v>
      </c>
      <c r="AI330" s="27">
        <f>1-tbl_ChannelMix[[#This Row],[BoutiqueRetailShare_2026_Effective]]</f>
        <v>0.15037593984962405</v>
      </c>
      <c r="AJ330" s="24">
        <v>0.62318799999999996</v>
      </c>
      <c r="AK330" s="25">
        <v>0.62318840579710144</v>
      </c>
      <c r="AL330" s="27">
        <f>1-tbl_ChannelMix[[#This Row],[WholesaleRetailShare_2026]]</f>
        <v>0.37681159420289856</v>
      </c>
      <c r="AS330" s="94"/>
    </row>
    <row r="331" spans="17:45" x14ac:dyDescent="0.25">
      <c r="Q331" t="s">
        <v>34</v>
      </c>
      <c r="R331" t="s">
        <v>185</v>
      </c>
      <c r="S331" s="24">
        <v>0.14410400000000001</v>
      </c>
      <c r="T331" s="25">
        <v>0.14410480349344981</v>
      </c>
      <c r="Z331" t="s">
        <v>33</v>
      </c>
      <c r="AA331" t="s">
        <v>148</v>
      </c>
      <c r="AB331" s="24">
        <v>0.20583099999999999</v>
      </c>
      <c r="AC331" s="25">
        <v>0.21612349914236709</v>
      </c>
      <c r="AD331"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0.21612349914236709</v>
      </c>
      <c r="AE331" s="27">
        <f>1-tbl_ChannelMix[[#This Row],[BoutiqueShare_2026_Effective]]</f>
        <v>0.78387650085763294</v>
      </c>
      <c r="AF331" s="24">
        <v>0.73333300000000001</v>
      </c>
      <c r="AG331" s="25">
        <v>0.73333333333333328</v>
      </c>
      <c r="AH331"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0.73333333333333328</v>
      </c>
      <c r="AI331" s="27">
        <f>1-tbl_ChannelMix[[#This Row],[BoutiqueRetailShare_2026_Effective]]</f>
        <v>0.26666666666666672</v>
      </c>
      <c r="AJ331" s="24">
        <v>0.77537699999999998</v>
      </c>
      <c r="AK331" s="25">
        <v>0.77537796976241902</v>
      </c>
      <c r="AL331" s="27">
        <f>1-tbl_ChannelMix[[#This Row],[WholesaleRetailShare_2026]]</f>
        <v>0.22462203023758098</v>
      </c>
      <c r="AS331" s="94"/>
    </row>
    <row r="332" spans="17:45" x14ac:dyDescent="0.25">
      <c r="Q332" t="s">
        <v>34</v>
      </c>
      <c r="R332" t="s">
        <v>148</v>
      </c>
      <c r="S332" s="24">
        <v>9.3158000000000005E-2</v>
      </c>
      <c r="T332" s="25">
        <v>9.3158660844250368E-2</v>
      </c>
      <c r="Z332" t="s">
        <v>34</v>
      </c>
      <c r="AA332" t="s">
        <v>148</v>
      </c>
      <c r="AB332" s="24">
        <v>0.390625</v>
      </c>
      <c r="AC332" s="25">
        <v>0.41015625</v>
      </c>
      <c r="AD332" s="27">
        <f>MIN(1,MAX(0,tbl_ChannelMix[[#This Row],[BoutiqueShare_2026]]+IF(IFERROR(_xlfn.XLOOKUP(tbl_ChannelMix[[#This Row],[Country]],tbl_PlannedNewStores2026[Country],tbl_PlannedNewStores2026[PlannedOpening],0),0)=1,IFERROR(_xlfn.XLOOKUP(tbl_ChannelMix[[#This Row],[Country]],tbl_PlannedNewStores2026[Country],tbl_PlannedNewStores2026[ModeShiftAssumption],0),0),0)))</f>
        <v>0.56015625000000002</v>
      </c>
      <c r="AE332" s="27">
        <f>1-tbl_ChannelMix[[#This Row],[BoutiqueShare_2026_Effective]]</f>
        <v>0.43984374999999998</v>
      </c>
      <c r="AF332" s="24">
        <v>1</v>
      </c>
      <c r="AG332" s="25">
        <v>1</v>
      </c>
      <c r="AH332" s="27">
        <f>MIN(1,MAX(0,tbl_ChannelMix[[#This Row],[BoutiqueRetailShare_2026]]+IF(IFERROR(_xlfn.XLOOKUP(tbl_ChannelMix[[#This Row],[Country]],tbl_PlannedNewStores2026[Country],tbl_PlannedNewStores2026[PlannedOpening],0),0)=1,IFERROR(_xlfn.XLOOKUP(tbl_ChannelMix[[#This Row],[Country]],tbl_PlannedNewStores2026[Country],tbl_PlannedNewStores2026[ModeShiftAssumption],0),0),0)))</f>
        <v>1</v>
      </c>
      <c r="AI332" s="27">
        <f>1-tbl_ChannelMix[[#This Row],[BoutiqueRetailShare_2026_Effective]]</f>
        <v>0</v>
      </c>
      <c r="AJ332" s="24">
        <v>1</v>
      </c>
      <c r="AK332" s="25">
        <v>1</v>
      </c>
      <c r="AL332" s="27">
        <f>1-tbl_ChannelMix[[#This Row],[WholesaleRetailShare_2026]]</f>
        <v>0</v>
      </c>
      <c r="AS332" s="94"/>
    </row>
    <row r="473" spans="1:5" x14ac:dyDescent="0.25">
      <c r="A473" s="18">
        <v>1</v>
      </c>
      <c r="E473" s="2"/>
    </row>
    <row r="482" spans="1:1" x14ac:dyDescent="0.25">
      <c r="A482" s="18">
        <v>1</v>
      </c>
    </row>
  </sheetData>
  <mergeCells count="1">
    <mergeCell ref="V19:X20"/>
  </mergeCells>
  <phoneticPr fontId="29" type="noConversion"/>
  <pageMargins left="0.75" right="0.75" top="1" bottom="1" header="0.5" footer="0.5"/>
  <tableParts count="7">
    <tablePart r:id="rId1"/>
    <tablePart r:id="rId2"/>
    <tablePart r:id="rId3"/>
    <tablePart r:id="rId4"/>
    <tablePart r:id="rId5"/>
    <tablePart r:id="rId6"/>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499984740745262"/>
  </sheetPr>
  <dimension ref="A2:DF1132"/>
  <sheetViews>
    <sheetView showGridLines="0" zoomScaleNormal="100" workbookViewId="0">
      <selection activeCell="E15" sqref="E15"/>
    </sheetView>
  </sheetViews>
  <sheetFormatPr defaultRowHeight="15" outlineLevelCol="1" x14ac:dyDescent="0.25"/>
  <cols>
    <col min="1" max="1" width="4.28515625" customWidth="1"/>
    <col min="2" max="2" width="10.5703125" bestFit="1" customWidth="1"/>
    <col min="3" max="3" width="18.85546875" bestFit="1" customWidth="1"/>
    <col min="4" max="4" width="15.5703125" bestFit="1" customWidth="1"/>
    <col min="5" max="5" width="12.42578125" bestFit="1" customWidth="1"/>
    <col min="6" max="6" width="16.28515625" bestFit="1" customWidth="1"/>
    <col min="7" max="7" width="13.28515625" hidden="1" customWidth="1" outlineLevel="1"/>
    <col min="8" max="42" width="12.7109375" hidden="1" customWidth="1" outlineLevel="1"/>
    <col min="43" max="43" width="9.85546875" hidden="1" customWidth="1" outlineLevel="1"/>
    <col min="44" max="44" width="9.85546875" bestFit="1" customWidth="1" collapsed="1"/>
    <col min="45" max="55" width="9.85546875" hidden="1" customWidth="1" outlineLevel="1"/>
    <col min="56" max="56" width="12" bestFit="1" customWidth="1" collapsed="1"/>
    <col min="57" max="67" width="12" hidden="1" customWidth="1" outlineLevel="1"/>
    <col min="68" max="68" width="9.85546875" bestFit="1" customWidth="1" collapsed="1"/>
    <col min="69" max="69" width="9.85546875" bestFit="1" customWidth="1"/>
    <col min="70" max="70" width="7.7109375" bestFit="1" customWidth="1"/>
    <col min="71" max="72" width="12" bestFit="1" customWidth="1"/>
    <col min="73" max="83" width="12" hidden="1" customWidth="1" outlineLevel="1"/>
    <col min="84" max="84" width="12" bestFit="1" customWidth="1" collapsed="1"/>
    <col min="85" max="95" width="12" hidden="1" customWidth="1" outlineLevel="1"/>
    <col min="96" max="96" width="12" bestFit="1" customWidth="1" collapsed="1"/>
    <col min="97" max="107" width="12" hidden="1" customWidth="1" outlineLevel="1"/>
    <col min="108" max="108" width="13.7109375" bestFit="1" customWidth="1" collapsed="1"/>
    <col min="109" max="110" width="9.85546875" bestFit="1" customWidth="1"/>
  </cols>
  <sheetData>
    <row r="2" spans="1:110" ht="21" x14ac:dyDescent="0.35">
      <c r="B2" s="48" t="s">
        <v>419</v>
      </c>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c r="CZ2" s="49"/>
      <c r="DA2" s="49"/>
      <c r="DB2" s="49"/>
      <c r="DC2" s="49"/>
      <c r="DD2" s="49"/>
      <c r="DE2" s="49"/>
      <c r="DF2" s="50"/>
    </row>
    <row r="3" spans="1:110" x14ac:dyDescent="0.25">
      <c r="A3" s="18">
        <v>1</v>
      </c>
      <c r="B3" s="62" t="s">
        <v>418</v>
      </c>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4"/>
    </row>
    <row r="4" spans="1:110" s="29" customFormat="1" ht="11.25" x14ac:dyDescent="0.25">
      <c r="E4" s="29" t="str">
        <f>_xlfn.CONCAT("Actual ",tbl_Model[[#Headers],[Units2025]])</f>
        <v>Actual Units2025</v>
      </c>
      <c r="F4" s="29" t="str">
        <f>_xlfn.CONCAT("Actual ",tbl_Model[[#Headers],[Revenue2025]])</f>
        <v>Actual Revenue2025</v>
      </c>
      <c r="G4" s="29" t="str">
        <f>_xlfn.CONCAT("Actual ",tbl_Model[[#Headers],[COGS2025]])</f>
        <v>Actual COGS2025</v>
      </c>
      <c r="H4" s="29" t="s">
        <v>399</v>
      </c>
      <c r="AR4" s="29" t="s">
        <v>400</v>
      </c>
      <c r="BD4" s="29" t="s">
        <v>401</v>
      </c>
      <c r="BP4" s="29" t="s">
        <v>402</v>
      </c>
      <c r="BQ4" s="29" t="s">
        <v>403</v>
      </c>
      <c r="BR4" s="29" t="s">
        <v>404</v>
      </c>
      <c r="BS4" s="29" t="s">
        <v>405</v>
      </c>
      <c r="BT4" s="29" t="s">
        <v>406</v>
      </c>
      <c r="CF4" s="29" t="s">
        <v>407</v>
      </c>
      <c r="CR4" s="29" t="s">
        <v>408</v>
      </c>
      <c r="DD4" s="29" t="s">
        <v>411</v>
      </c>
      <c r="DE4" s="29" t="s">
        <v>410</v>
      </c>
      <c r="DF4" s="29" t="s">
        <v>409</v>
      </c>
    </row>
    <row r="5" spans="1:110" x14ac:dyDescent="0.25">
      <c r="A5" s="7"/>
      <c r="H5" s="8">
        <v>1</v>
      </c>
      <c r="I5" s="8">
        <v>2</v>
      </c>
      <c r="J5" s="8">
        <v>3</v>
      </c>
      <c r="K5" s="8">
        <v>4</v>
      </c>
      <c r="L5" s="8">
        <v>5</v>
      </c>
      <c r="M5" s="8">
        <v>6</v>
      </c>
      <c r="N5" s="8">
        <v>7</v>
      </c>
      <c r="O5" s="8">
        <v>8</v>
      </c>
      <c r="P5" s="8">
        <v>9</v>
      </c>
      <c r="Q5" s="8">
        <v>10</v>
      </c>
      <c r="R5" s="8">
        <v>11</v>
      </c>
      <c r="S5" s="8">
        <v>12</v>
      </c>
      <c r="T5" s="8">
        <v>13</v>
      </c>
      <c r="U5" s="8">
        <v>14</v>
      </c>
      <c r="V5" s="8">
        <v>15</v>
      </c>
      <c r="W5" s="8">
        <v>16</v>
      </c>
      <c r="X5" s="8">
        <v>17</v>
      </c>
      <c r="Y5" s="8">
        <v>18</v>
      </c>
      <c r="Z5" s="8">
        <v>19</v>
      </c>
      <c r="AA5" s="8">
        <v>20</v>
      </c>
      <c r="AB5" s="8">
        <v>21</v>
      </c>
      <c r="AC5" s="8">
        <v>22</v>
      </c>
      <c r="AD5" s="8">
        <v>23</v>
      </c>
      <c r="AE5" s="8">
        <v>24</v>
      </c>
      <c r="AF5" s="8">
        <v>25</v>
      </c>
      <c r="AG5" s="8">
        <v>26</v>
      </c>
      <c r="AH5" s="8">
        <v>27</v>
      </c>
      <c r="AI5" s="8">
        <v>28</v>
      </c>
      <c r="AJ5" s="8">
        <v>29</v>
      </c>
      <c r="AK5" s="8">
        <v>30</v>
      </c>
      <c r="AL5" s="8">
        <v>31</v>
      </c>
      <c r="AM5" s="8">
        <v>32</v>
      </c>
      <c r="AN5" s="8">
        <v>33</v>
      </c>
      <c r="AO5" s="8">
        <v>34</v>
      </c>
      <c r="AP5" s="8">
        <v>35</v>
      </c>
      <c r="AQ5" s="8">
        <v>36</v>
      </c>
      <c r="AR5" s="8">
        <f>AQ5+1</f>
        <v>37</v>
      </c>
      <c r="AS5" s="8">
        <f t="shared" ref="AS5:BC5" si="0">AR5+1</f>
        <v>38</v>
      </c>
      <c r="AT5" s="8">
        <f t="shared" si="0"/>
        <v>39</v>
      </c>
      <c r="AU5" s="8">
        <f t="shared" si="0"/>
        <v>40</v>
      </c>
      <c r="AV5" s="8">
        <f t="shared" si="0"/>
        <v>41</v>
      </c>
      <c r="AW5" s="8">
        <f t="shared" si="0"/>
        <v>42</v>
      </c>
      <c r="AX5" s="8">
        <f t="shared" si="0"/>
        <v>43</v>
      </c>
      <c r="AY5" s="8">
        <f t="shared" si="0"/>
        <v>44</v>
      </c>
      <c r="AZ5" s="8">
        <f t="shared" si="0"/>
        <v>45</v>
      </c>
      <c r="BA5" s="8">
        <f t="shared" si="0"/>
        <v>46</v>
      </c>
      <c r="BB5" s="8">
        <f t="shared" si="0"/>
        <v>47</v>
      </c>
      <c r="BC5" s="8">
        <f t="shared" si="0"/>
        <v>48</v>
      </c>
      <c r="BP5" s="85">
        <f>SUM(tbl_Model[AnnualUnits])</f>
        <v>74712.499999999971</v>
      </c>
      <c r="DD5" s="82">
        <f>SUM(tbl_Model[Budgeted Revenue])</f>
        <v>1044312160.3028024</v>
      </c>
    </row>
    <row r="6" spans="1:110" ht="36" x14ac:dyDescent="0.25">
      <c r="B6" s="69" t="s">
        <v>267</v>
      </c>
      <c r="C6" s="69" t="s">
        <v>393</v>
      </c>
      <c r="D6" s="69" t="s">
        <v>467</v>
      </c>
      <c r="E6" s="69" t="s">
        <v>268</v>
      </c>
      <c r="F6" s="69" t="s">
        <v>475</v>
      </c>
      <c r="G6" s="69" t="s">
        <v>476</v>
      </c>
      <c r="H6" s="70" t="s">
        <v>269</v>
      </c>
      <c r="I6" s="70" t="s">
        <v>270</v>
      </c>
      <c r="J6" s="70" t="s">
        <v>271</v>
      </c>
      <c r="K6" s="70" t="s">
        <v>272</v>
      </c>
      <c r="L6" s="70" t="s">
        <v>273</v>
      </c>
      <c r="M6" s="70" t="s">
        <v>274</v>
      </c>
      <c r="N6" s="70" t="s">
        <v>275</v>
      </c>
      <c r="O6" s="70" t="s">
        <v>276</v>
      </c>
      <c r="P6" s="70" t="s">
        <v>277</v>
      </c>
      <c r="Q6" s="70" t="s">
        <v>278</v>
      </c>
      <c r="R6" s="70" t="s">
        <v>279</v>
      </c>
      <c r="S6" s="70" t="s">
        <v>280</v>
      </c>
      <c r="T6" s="70" t="s">
        <v>281</v>
      </c>
      <c r="U6" s="70" t="s">
        <v>282</v>
      </c>
      <c r="V6" s="70" t="s">
        <v>283</v>
      </c>
      <c r="W6" s="70" t="s">
        <v>284</v>
      </c>
      <c r="X6" s="70" t="s">
        <v>285</v>
      </c>
      <c r="Y6" s="70" t="s">
        <v>286</v>
      </c>
      <c r="Z6" s="70" t="s">
        <v>287</v>
      </c>
      <c r="AA6" s="70" t="s">
        <v>288</v>
      </c>
      <c r="AB6" s="70" t="s">
        <v>289</v>
      </c>
      <c r="AC6" s="70" t="s">
        <v>290</v>
      </c>
      <c r="AD6" s="70" t="s">
        <v>291</v>
      </c>
      <c r="AE6" s="70" t="s">
        <v>292</v>
      </c>
      <c r="AF6" s="70" t="s">
        <v>293</v>
      </c>
      <c r="AG6" s="70" t="s">
        <v>294</v>
      </c>
      <c r="AH6" s="70" t="s">
        <v>295</v>
      </c>
      <c r="AI6" s="70" t="s">
        <v>296</v>
      </c>
      <c r="AJ6" s="70" t="s">
        <v>297</v>
      </c>
      <c r="AK6" s="70" t="s">
        <v>298</v>
      </c>
      <c r="AL6" s="70" t="s">
        <v>299</v>
      </c>
      <c r="AM6" s="70" t="s">
        <v>300</v>
      </c>
      <c r="AN6" s="70" t="s">
        <v>301</v>
      </c>
      <c r="AO6" s="70" t="s">
        <v>302</v>
      </c>
      <c r="AP6" s="70" t="s">
        <v>303</v>
      </c>
      <c r="AQ6" s="70" t="s">
        <v>304</v>
      </c>
      <c r="AR6" s="78" t="s">
        <v>305</v>
      </c>
      <c r="AS6" s="78" t="s">
        <v>306</v>
      </c>
      <c r="AT6" s="78" t="s">
        <v>307</v>
      </c>
      <c r="AU6" s="78" t="s">
        <v>308</v>
      </c>
      <c r="AV6" s="78" t="s">
        <v>309</v>
      </c>
      <c r="AW6" s="78" t="s">
        <v>310</v>
      </c>
      <c r="AX6" s="78" t="s">
        <v>311</v>
      </c>
      <c r="AY6" s="78" t="s">
        <v>312</v>
      </c>
      <c r="AZ6" s="78" t="s">
        <v>313</v>
      </c>
      <c r="BA6" s="78" t="s">
        <v>314</v>
      </c>
      <c r="BB6" s="78" t="s">
        <v>315</v>
      </c>
      <c r="BC6" s="78" t="s">
        <v>316</v>
      </c>
      <c r="BD6" s="75" t="s">
        <v>317</v>
      </c>
      <c r="BE6" s="75" t="s">
        <v>318</v>
      </c>
      <c r="BF6" s="75" t="s">
        <v>319</v>
      </c>
      <c r="BG6" s="75" t="s">
        <v>320</v>
      </c>
      <c r="BH6" s="75" t="s">
        <v>321</v>
      </c>
      <c r="BI6" s="75" t="s">
        <v>322</v>
      </c>
      <c r="BJ6" s="75" t="s">
        <v>323</v>
      </c>
      <c r="BK6" s="75" t="s">
        <v>324</v>
      </c>
      <c r="BL6" s="75" t="s">
        <v>325</v>
      </c>
      <c r="BM6" s="75" t="s">
        <v>326</v>
      </c>
      <c r="BN6" s="75" t="s">
        <v>327</v>
      </c>
      <c r="BO6" s="75" t="s">
        <v>328</v>
      </c>
      <c r="BP6" s="78" t="s">
        <v>329</v>
      </c>
      <c r="BQ6" s="78" t="s">
        <v>330</v>
      </c>
      <c r="BR6" s="78" t="s">
        <v>331</v>
      </c>
      <c r="BS6" s="78" t="s">
        <v>332</v>
      </c>
      <c r="BT6" s="81" t="s">
        <v>333</v>
      </c>
      <c r="BU6" s="81" t="s">
        <v>334</v>
      </c>
      <c r="BV6" s="81" t="s">
        <v>335</v>
      </c>
      <c r="BW6" s="81" t="s">
        <v>336</v>
      </c>
      <c r="BX6" s="81" t="s">
        <v>337</v>
      </c>
      <c r="BY6" s="81" t="s">
        <v>338</v>
      </c>
      <c r="BZ6" s="81" t="s">
        <v>339</v>
      </c>
      <c r="CA6" s="81" t="s">
        <v>340</v>
      </c>
      <c r="CB6" s="81" t="s">
        <v>341</v>
      </c>
      <c r="CC6" s="81" t="s">
        <v>342</v>
      </c>
      <c r="CD6" s="81" t="s">
        <v>343</v>
      </c>
      <c r="CE6" s="81" t="s">
        <v>344</v>
      </c>
      <c r="CF6" s="75" t="s">
        <v>345</v>
      </c>
      <c r="CG6" s="75" t="s">
        <v>346</v>
      </c>
      <c r="CH6" s="75" t="s">
        <v>347</v>
      </c>
      <c r="CI6" s="75" t="s">
        <v>348</v>
      </c>
      <c r="CJ6" s="75" t="s">
        <v>349</v>
      </c>
      <c r="CK6" s="75" t="s">
        <v>350</v>
      </c>
      <c r="CL6" s="75" t="s">
        <v>351</v>
      </c>
      <c r="CM6" s="75" t="s">
        <v>352</v>
      </c>
      <c r="CN6" s="75" t="s">
        <v>353</v>
      </c>
      <c r="CO6" s="75" t="s">
        <v>354</v>
      </c>
      <c r="CP6" s="75" t="s">
        <v>355</v>
      </c>
      <c r="CQ6" s="75" t="s">
        <v>356</v>
      </c>
      <c r="CR6" s="81" t="s">
        <v>357</v>
      </c>
      <c r="CS6" s="81" t="s">
        <v>358</v>
      </c>
      <c r="CT6" s="81" t="s">
        <v>359</v>
      </c>
      <c r="CU6" s="81" t="s">
        <v>360</v>
      </c>
      <c r="CV6" s="81" t="s">
        <v>361</v>
      </c>
      <c r="CW6" s="81" t="s">
        <v>362</v>
      </c>
      <c r="CX6" s="81" t="s">
        <v>363</v>
      </c>
      <c r="CY6" s="81" t="s">
        <v>364</v>
      </c>
      <c r="CZ6" s="81" t="s">
        <v>365</v>
      </c>
      <c r="DA6" s="81" t="s">
        <v>366</v>
      </c>
      <c r="DB6" s="81" t="s">
        <v>367</v>
      </c>
      <c r="DC6" s="81" t="s">
        <v>368</v>
      </c>
      <c r="DD6" s="75" t="s">
        <v>477</v>
      </c>
      <c r="DE6" s="75" t="s">
        <v>478</v>
      </c>
      <c r="DF6" s="76" t="s">
        <v>369</v>
      </c>
    </row>
    <row r="7" spans="1:110" x14ac:dyDescent="0.25">
      <c r="B7" t="s">
        <v>370</v>
      </c>
      <c r="C7" t="s">
        <v>231</v>
      </c>
      <c r="D7" t="s">
        <v>3</v>
      </c>
      <c r="E7" s="4">
        <v>26</v>
      </c>
      <c r="F7" s="4">
        <v>747454.13</v>
      </c>
      <c r="G7" s="4">
        <v>174523</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3</v>
      </c>
      <c r="AG7" s="4">
        <v>1</v>
      </c>
      <c r="AH7" s="4">
        <v>2</v>
      </c>
      <c r="AI7" s="4">
        <v>3</v>
      </c>
      <c r="AJ7" s="4">
        <v>3</v>
      </c>
      <c r="AK7" s="4">
        <v>1</v>
      </c>
      <c r="AL7" s="4">
        <v>1</v>
      </c>
      <c r="AM7" s="4">
        <v>3</v>
      </c>
      <c r="AN7" s="4">
        <v>3</v>
      </c>
      <c r="AO7" s="4">
        <v>4</v>
      </c>
      <c r="AP7" s="4">
        <v>1</v>
      </c>
      <c r="AQ7" s="4">
        <v>1</v>
      </c>
      <c r="AR7" s="79">
        <f>MAX(IFERROR(IFERROR(_xlfn.FORECAST.ETS(AR$5,tbl_Model[[#This Row],[H_2023_01]:[H_2025_12]],$H$5:$AQ$5),_xlfn.FORECAST.LINEAR(AR$5,tbl_Model[[#This Row],[H_2023_01]:[H_2025_12]],$H$5:$AQ$5)),0),0)</f>
        <v>1.7317960875611209</v>
      </c>
      <c r="AS7" s="79">
        <f>MAX(IFERROR(IFERROR(_xlfn.FORECAST.ETS(AS$5,tbl_Model[[#This Row],[H_2023_01]:[H_2025_12]],$H$5:$AQ$5),_xlfn.FORECAST.LINEAR(AS$5,tbl_Model[[#This Row],[H_2023_01]:[H_2025_12]],$H$5:$AQ$5)),0),0)</f>
        <v>1.808919198234364</v>
      </c>
      <c r="AT7" s="79">
        <f>MAX(IFERROR(IFERROR(_xlfn.FORECAST.ETS(AT$5,tbl_Model[[#This Row],[H_2023_01]:[H_2025_12]],$H$5:$AQ$5),_xlfn.FORECAST.LINEAR(AT$5,tbl_Model[[#This Row],[H_2023_01]:[H_2025_12]],$H$5:$AQ$5)),0),0)</f>
        <v>1.8860423089076079</v>
      </c>
      <c r="AU7" s="79">
        <f>MAX(IFERROR(IFERROR(_xlfn.FORECAST.ETS(AU$5,tbl_Model[[#This Row],[H_2023_01]:[H_2025_12]],$H$5:$AQ$5),_xlfn.FORECAST.LINEAR(AU$5,tbl_Model[[#This Row],[H_2023_01]:[H_2025_12]],$H$5:$AQ$5)),0),0)</f>
        <v>1.9631654195808512</v>
      </c>
      <c r="AV7" s="79">
        <f>MAX(IFERROR(IFERROR(_xlfn.FORECAST.ETS(AV$5,tbl_Model[[#This Row],[H_2023_01]:[H_2025_12]],$H$5:$AQ$5),_xlfn.FORECAST.LINEAR(AV$5,tbl_Model[[#This Row],[H_2023_01]:[H_2025_12]],$H$5:$AQ$5)),0),0)</f>
        <v>2.0402885302540952</v>
      </c>
      <c r="AW7" s="79">
        <f>MAX(IFERROR(IFERROR(_xlfn.FORECAST.ETS(AW$5,tbl_Model[[#This Row],[H_2023_01]:[H_2025_12]],$H$5:$AQ$5),_xlfn.FORECAST.LINEAR(AW$5,tbl_Model[[#This Row],[H_2023_01]:[H_2025_12]],$H$5:$AQ$5)),0),0)</f>
        <v>2.1174116409273385</v>
      </c>
      <c r="AX7" s="79">
        <f>MAX(IFERROR(IFERROR(_xlfn.FORECAST.ETS(AX$5,tbl_Model[[#This Row],[H_2023_01]:[H_2025_12]],$H$5:$AQ$5),_xlfn.FORECAST.LINEAR(AX$5,tbl_Model[[#This Row],[H_2023_01]:[H_2025_12]],$H$5:$AQ$5)),0),0)</f>
        <v>2.1945347516005822</v>
      </c>
      <c r="AY7" s="79">
        <f>MAX(IFERROR(IFERROR(_xlfn.FORECAST.ETS(AY$5,tbl_Model[[#This Row],[H_2023_01]:[H_2025_12]],$H$5:$AQ$5),_xlfn.FORECAST.LINEAR(AY$5,tbl_Model[[#This Row],[H_2023_01]:[H_2025_12]],$H$5:$AQ$5)),0),0)</f>
        <v>2.2716578622738259</v>
      </c>
      <c r="AZ7" s="79">
        <f>MAX(IFERROR(IFERROR(_xlfn.FORECAST.ETS(AZ$5,tbl_Model[[#This Row],[H_2023_01]:[H_2025_12]],$H$5:$AQ$5),_xlfn.FORECAST.LINEAR(AZ$5,tbl_Model[[#This Row],[H_2023_01]:[H_2025_12]],$H$5:$AQ$5)),0),0)</f>
        <v>2.3487809729470697</v>
      </c>
      <c r="BA7" s="79">
        <f>MAX(IFERROR(IFERROR(_xlfn.FORECAST.ETS(BA$5,tbl_Model[[#This Row],[H_2023_01]:[H_2025_12]],$H$5:$AQ$5),_xlfn.FORECAST.LINEAR(BA$5,tbl_Model[[#This Row],[H_2023_01]:[H_2025_12]],$H$5:$AQ$5)),0),0)</f>
        <v>2.4259040836203134</v>
      </c>
      <c r="BB7" s="79">
        <f>MAX(IFERROR(IFERROR(_xlfn.FORECAST.ETS(BB$5,tbl_Model[[#This Row],[H_2023_01]:[H_2025_12]],$H$5:$AQ$5),_xlfn.FORECAST.LINEAR(BB$5,tbl_Model[[#This Row],[H_2023_01]:[H_2025_12]],$H$5:$AQ$5)),0),0)</f>
        <v>2.5030271942935567</v>
      </c>
      <c r="BC7" s="79">
        <f>MAX(IFERROR(IFERROR(_xlfn.FORECAST.ETS(BC$5,tbl_Model[[#This Row],[H_2023_01]:[H_2025_12]],$H$5:$AQ$5),_xlfn.FORECAST.LINEAR(BC$5,tbl_Model[[#This Row],[H_2023_01]:[H_2025_12]],$H$5:$AQ$5)),0),0)</f>
        <v>2.5801503049668004</v>
      </c>
      <c r="BD7" s="80">
        <f>IFERROR(AR7/SUM(Model!$AR7:$BC7),1/12)</f>
        <v>6.6937910397112582E-2</v>
      </c>
      <c r="BE7" s="80">
        <f>IFERROR(AS7/SUM(Model!$AR7:$BC7),1/12)</f>
        <v>6.9918896385516335E-2</v>
      </c>
      <c r="BF7" s="80">
        <f>IFERROR(AT7/SUM(Model!$AR7:$BC7),1/12)</f>
        <v>7.289988237392013E-2</v>
      </c>
      <c r="BG7" s="80">
        <f>IFERROR(AU7/SUM(Model!$AR7:$BC7),1/12)</f>
        <v>7.5880868362323883E-2</v>
      </c>
      <c r="BH7" s="80">
        <f>IFERROR(AV7/SUM(Model!$AR7:$BC7),1/12)</f>
        <v>7.8861854350727678E-2</v>
      </c>
      <c r="BI7" s="80">
        <f>IFERROR(AW7/SUM(Model!$AR7:$BC7),1/12)</f>
        <v>8.1842840339131445E-2</v>
      </c>
      <c r="BJ7" s="80">
        <f>IFERROR(AX7/SUM(Model!$AR7:$BC7),1/12)</f>
        <v>8.4823826327535226E-2</v>
      </c>
      <c r="BK7" s="80">
        <f>IFERROR(AY7/SUM(Model!$AR7:$BC7),1/12)</f>
        <v>8.7804812315938993E-2</v>
      </c>
      <c r="BL7" s="80">
        <f>IFERROR(AZ7/SUM(Model!$AR7:$BC7),1/12)</f>
        <v>9.0785798304342774E-2</v>
      </c>
      <c r="BM7" s="80">
        <f>IFERROR(BA7/SUM(Model!$AR7:$BC7),1/12)</f>
        <v>9.3766784292746555E-2</v>
      </c>
      <c r="BN7" s="80">
        <f>IFERROR(BB7/SUM(Model!$AR7:$BC7),1/12)</f>
        <v>9.6747770281150322E-2</v>
      </c>
      <c r="BO7" s="80">
        <f>IFERROR(BC7/SUM(Model!$AR7:$BC7),1/12)</f>
        <v>9.9728756269554103E-2</v>
      </c>
      <c r="BP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28.583333333333339</v>
      </c>
      <c r="BQ7" s="77" cm="1">
        <f t="array" ref="BQ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7" s="77" cm="1">
        <f t="array" ref="BR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7" s="77">
        <f>IF(tbl_Model[[#This Row],[Type]]="Boutique",
    tbl_Model[[#This Row],[UnitListPrice]],
    tbl_Model[[#This Row],[UnitListPrice]]*(1-SUMIFS(tbl_MarketTerms[WholesaleMarginPct],tbl_MarketTerms[Country],tbl_Model[[#This Row],[country]])))</f>
        <v>29113.629842180773</v>
      </c>
      <c r="BT7" s="79">
        <f>Model!$BP7*BD7</f>
        <v>1.9133086055174684</v>
      </c>
      <c r="BU7" s="79">
        <f>Model!$BP7*BE7</f>
        <v>1.9985151216860091</v>
      </c>
      <c r="BV7" s="79">
        <f>Model!$BP7*BF7</f>
        <v>2.0837216378545507</v>
      </c>
      <c r="BW7" s="79">
        <f>Model!$BP7*BG7</f>
        <v>2.1689281540230914</v>
      </c>
      <c r="BX7" s="79">
        <f>Model!$BP7*BH7</f>
        <v>2.2541346701916334</v>
      </c>
      <c r="BY7" s="79">
        <f>Model!$BP7*BI7</f>
        <v>2.3393411863601741</v>
      </c>
      <c r="BZ7" s="79">
        <f>Model!$BP7*BJ7</f>
        <v>2.4245477025287157</v>
      </c>
      <c r="CA7" s="79">
        <f>Model!$BP7*BK7</f>
        <v>2.5097542186972568</v>
      </c>
      <c r="CB7" s="79">
        <f>Model!$BP7*BL7</f>
        <v>2.5949607348657984</v>
      </c>
      <c r="CC7" s="79">
        <f>Model!$BP7*BM7</f>
        <v>2.6801672510343395</v>
      </c>
      <c r="CD7" s="79">
        <f>Model!$BP7*BN7</f>
        <v>2.7653737672028806</v>
      </c>
      <c r="CE7" s="79">
        <f>Model!$BP7*BO7</f>
        <v>2.8505802833714222</v>
      </c>
      <c r="CF7" s="79">
        <f>Model!$BS7*BT7</f>
        <v>55703.358514894651</v>
      </c>
      <c r="CG7" s="79">
        <f>Model!$BS7*BU7</f>
        <v>58184.029486767336</v>
      </c>
      <c r="CH7" s="79">
        <f>Model!$BS7*BV7</f>
        <v>60664.700458640044</v>
      </c>
      <c r="CI7" s="79">
        <f>Model!$BS7*BW7</f>
        <v>63145.371430512729</v>
      </c>
      <c r="CJ7" s="79">
        <f>Model!$BS7*BX7</f>
        <v>65626.042402385458</v>
      </c>
      <c r="CK7" s="79">
        <f>Model!$BS7*BY7</f>
        <v>68106.713374258135</v>
      </c>
      <c r="CL7" s="79">
        <f>Model!$BS7*BZ7</f>
        <v>70587.384346130842</v>
      </c>
      <c r="CM7" s="79">
        <f>Model!$BS7*CA7</f>
        <v>73068.055318003549</v>
      </c>
      <c r="CN7" s="79">
        <f>Model!$BS7*CB7</f>
        <v>75548.726289876256</v>
      </c>
      <c r="CO7" s="79">
        <f>Model!$BS7*CC7</f>
        <v>78029.397261748949</v>
      </c>
      <c r="CP7" s="79">
        <f>Model!$BS7*CD7</f>
        <v>80510.068233621656</v>
      </c>
      <c r="CQ7" s="79">
        <f>Model!$BS7*CE7</f>
        <v>82990.739205494363</v>
      </c>
      <c r="CR7" s="79">
        <f>Model!$BR7*BT7</f>
        <v>12696.829368799805</v>
      </c>
      <c r="CS7" s="79">
        <f>Model!$BR7*BU7</f>
        <v>13262.264862991422</v>
      </c>
      <c r="CT7" s="79">
        <f>Model!$BR7*BV7</f>
        <v>13827.700357183045</v>
      </c>
      <c r="CU7" s="79">
        <f>Model!$BR7*BW7</f>
        <v>14393.13585137466</v>
      </c>
      <c r="CV7" s="79">
        <f>Model!$BR7*BX7</f>
        <v>14958.571345566286</v>
      </c>
      <c r="CW7" s="79">
        <f>Model!$BR7*BY7</f>
        <v>15524.006839757903</v>
      </c>
      <c r="CX7" s="79">
        <f>Model!$BR7*BZ7</f>
        <v>16089.442333949526</v>
      </c>
      <c r="CY7" s="79">
        <f>Model!$BR7*CA7</f>
        <v>16654.877828141147</v>
      </c>
      <c r="CZ7" s="79">
        <f>Model!$BR7*CB7</f>
        <v>17220.313322332768</v>
      </c>
      <c r="DA7" s="79">
        <f>Model!$BR7*CC7</f>
        <v>17785.748816524389</v>
      </c>
      <c r="DB7" s="79">
        <f>Model!$BR7*CD7</f>
        <v>18351.184310716006</v>
      </c>
      <c r="DC7" s="79">
        <f>Model!$BR7*CE7</f>
        <v>18916.61980490763</v>
      </c>
      <c r="DD7" s="79">
        <f>SUM(Model!$CF7:$CQ7)</f>
        <v>832164.58632233401</v>
      </c>
      <c r="DE7" s="79">
        <f>SUM(Model!$CR7:$DC7)</f>
        <v>189680.69504224457</v>
      </c>
      <c r="DF7" s="80">
        <f>IFERROR((Model!$DD7-Model!$DE7)/Model!$DD7,0)</f>
        <v>0.77206348580571194</v>
      </c>
    </row>
    <row r="8" spans="1:110" x14ac:dyDescent="0.25">
      <c r="B8" t="s">
        <v>370</v>
      </c>
      <c r="C8" t="s">
        <v>114</v>
      </c>
      <c r="D8" t="s">
        <v>4</v>
      </c>
      <c r="E8" s="4">
        <v>32</v>
      </c>
      <c r="F8" s="4">
        <v>306621.15999999997</v>
      </c>
      <c r="G8" s="4">
        <v>88592.95</v>
      </c>
      <c r="H8" s="4">
        <v>2</v>
      </c>
      <c r="I8" s="4">
        <v>0</v>
      </c>
      <c r="J8" s="4">
        <v>2</v>
      </c>
      <c r="K8" s="4">
        <v>1</v>
      </c>
      <c r="L8" s="4">
        <v>0</v>
      </c>
      <c r="M8" s="4">
        <v>1</v>
      </c>
      <c r="N8" s="4">
        <v>1</v>
      </c>
      <c r="O8" s="4">
        <v>0</v>
      </c>
      <c r="P8" s="4">
        <v>2</v>
      </c>
      <c r="Q8" s="4">
        <v>0</v>
      </c>
      <c r="R8" s="4">
        <v>2</v>
      </c>
      <c r="S8" s="4">
        <v>0</v>
      </c>
      <c r="T8" s="4">
        <v>4</v>
      </c>
      <c r="U8" s="4">
        <v>1</v>
      </c>
      <c r="V8" s="4">
        <v>0</v>
      </c>
      <c r="W8" s="4">
        <v>1</v>
      </c>
      <c r="X8" s="4">
        <v>3</v>
      </c>
      <c r="Y8" s="4">
        <v>4</v>
      </c>
      <c r="Z8" s="4">
        <v>2</v>
      </c>
      <c r="AA8" s="4">
        <v>3</v>
      </c>
      <c r="AB8" s="4">
        <v>0</v>
      </c>
      <c r="AC8" s="4">
        <v>2</v>
      </c>
      <c r="AD8" s="4">
        <v>5</v>
      </c>
      <c r="AE8" s="4">
        <v>2</v>
      </c>
      <c r="AF8" s="4">
        <v>0</v>
      </c>
      <c r="AG8" s="4">
        <v>0</v>
      </c>
      <c r="AH8" s="4">
        <v>5</v>
      </c>
      <c r="AI8" s="4">
        <v>5</v>
      </c>
      <c r="AJ8" s="4">
        <v>2</v>
      </c>
      <c r="AK8" s="4">
        <v>2</v>
      </c>
      <c r="AL8" s="4">
        <v>1</v>
      </c>
      <c r="AM8" s="4">
        <v>2</v>
      </c>
      <c r="AN8" s="4">
        <v>2</v>
      </c>
      <c r="AO8" s="4">
        <v>5</v>
      </c>
      <c r="AP8" s="4">
        <v>4</v>
      </c>
      <c r="AQ8" s="4">
        <v>4</v>
      </c>
      <c r="AR8" s="79">
        <f>MAX(IFERROR(IFERROR(_xlfn.FORECAST.ETS(AR$5,tbl_Model[[#This Row],[H_2023_01]:[H_2025_12]],$H$5:$AQ$5),_xlfn.FORECAST.LINEAR(AR$5,tbl_Model[[#This Row],[H_2023_01]:[H_2025_12]],$H$5:$AQ$5)),0),0)</f>
        <v>2.8639550040152164</v>
      </c>
      <c r="AS8" s="79">
        <f>MAX(IFERROR(IFERROR(_xlfn.FORECAST.ETS(AS$5,tbl_Model[[#This Row],[H_2023_01]:[H_2025_12]],$H$5:$AQ$5),_xlfn.FORECAST.LINEAR(AS$5,tbl_Model[[#This Row],[H_2023_01]:[H_2025_12]],$H$5:$AQ$5)),0),0)</f>
        <v>4.6623545353046749</v>
      </c>
      <c r="AT8" s="79">
        <f>MAX(IFERROR(IFERROR(_xlfn.FORECAST.ETS(AT$5,tbl_Model[[#This Row],[H_2023_01]:[H_2025_12]],$H$5:$AQ$5),_xlfn.FORECAST.LINEAR(AT$5,tbl_Model[[#This Row],[H_2023_01]:[H_2025_12]],$H$5:$AQ$5)),0),0)</f>
        <v>3.9296545098564608</v>
      </c>
      <c r="AU8" s="79">
        <f>MAX(IFERROR(IFERROR(_xlfn.FORECAST.ETS(AU$5,tbl_Model[[#This Row],[H_2023_01]:[H_2025_12]],$H$5:$AQ$5),_xlfn.FORECAST.LINEAR(AU$5,tbl_Model[[#This Row],[H_2023_01]:[H_2025_12]],$H$5:$AQ$5)),0),0)</f>
        <v>2.4368551316627709</v>
      </c>
      <c r="AV8" s="79">
        <f>MAX(IFERROR(IFERROR(_xlfn.FORECAST.ETS(AV$5,tbl_Model[[#This Row],[H_2023_01]:[H_2025_12]],$H$5:$AQ$5),_xlfn.FORECAST.LINEAR(AV$5,tbl_Model[[#This Row],[H_2023_01]:[H_2025_12]],$H$5:$AQ$5)),0),0)</f>
        <v>3.7960737300008143</v>
      </c>
      <c r="AW8" s="79">
        <f>MAX(IFERROR(IFERROR(_xlfn.FORECAST.ETS(AW$5,tbl_Model[[#This Row],[H_2023_01]:[H_2025_12]],$H$5:$AQ$5),_xlfn.FORECAST.LINEAR(AW$5,tbl_Model[[#This Row],[H_2023_01]:[H_2025_12]],$H$5:$AQ$5)),0),0)</f>
        <v>3.2090504193850187</v>
      </c>
      <c r="AX8" s="79">
        <f>MAX(IFERROR(IFERROR(_xlfn.FORECAST.ETS(AX$5,tbl_Model[[#This Row],[H_2023_01]:[H_2025_12]],$H$5:$AQ$5),_xlfn.FORECAST.LINEAR(AX$5,tbl_Model[[#This Row],[H_2023_01]:[H_2025_12]],$H$5:$AQ$5)),0),0)</f>
        <v>5.0074499506744772</v>
      </c>
      <c r="AY8" s="79">
        <f>MAX(IFERROR(IFERROR(_xlfn.FORECAST.ETS(AY$5,tbl_Model[[#This Row],[H_2023_01]:[H_2025_12]],$H$5:$AQ$5),_xlfn.FORECAST.LINEAR(AY$5,tbl_Model[[#This Row],[H_2023_01]:[H_2025_12]],$H$5:$AQ$5)),0),0)</f>
        <v>4.2747499252262626</v>
      </c>
      <c r="AZ8" s="79">
        <f>MAX(IFERROR(IFERROR(_xlfn.FORECAST.ETS(AZ$5,tbl_Model[[#This Row],[H_2023_01]:[H_2025_12]],$H$5:$AQ$5),_xlfn.FORECAST.LINEAR(AZ$5,tbl_Model[[#This Row],[H_2023_01]:[H_2025_12]],$H$5:$AQ$5)),0),0)</f>
        <v>2.7819505470325723</v>
      </c>
      <c r="BA8" s="79">
        <f>MAX(IFERROR(IFERROR(_xlfn.FORECAST.ETS(BA$5,tbl_Model[[#This Row],[H_2023_01]:[H_2025_12]],$H$5:$AQ$5),_xlfn.FORECAST.LINEAR(BA$5,tbl_Model[[#This Row],[H_2023_01]:[H_2025_12]],$H$5:$AQ$5)),0),0)</f>
        <v>4.1411691453706165</v>
      </c>
      <c r="BB8" s="79">
        <f>MAX(IFERROR(IFERROR(_xlfn.FORECAST.ETS(BB$5,tbl_Model[[#This Row],[H_2023_01]:[H_2025_12]],$H$5:$AQ$5),_xlfn.FORECAST.LINEAR(BB$5,tbl_Model[[#This Row],[H_2023_01]:[H_2025_12]],$H$5:$AQ$5)),0),0)</f>
        <v>3.55414583475482</v>
      </c>
      <c r="BC8" s="79">
        <f>MAX(IFERROR(IFERROR(_xlfn.FORECAST.ETS(BC$5,tbl_Model[[#This Row],[H_2023_01]:[H_2025_12]],$H$5:$AQ$5),_xlfn.FORECAST.LINEAR(BC$5,tbl_Model[[#This Row],[H_2023_01]:[H_2025_12]],$H$5:$AQ$5)),0),0)</f>
        <v>5.3525453660442794</v>
      </c>
      <c r="BD8" s="80">
        <f>IFERROR(AR8/SUM(Model!$AR8:$BC8),1/12)</f>
        <v>6.2246421672849411E-2</v>
      </c>
      <c r="BE8" s="80">
        <f>IFERROR(AS8/SUM(Model!$AR8:$BC8),1/12)</f>
        <v>0.10133360544632171</v>
      </c>
      <c r="BF8" s="80">
        <f>IFERROR(AT8/SUM(Model!$AR8:$BC8),1/12)</f>
        <v>8.5408790049496183E-2</v>
      </c>
      <c r="BG8" s="80">
        <f>IFERROR(AU8/SUM(Model!$AR8:$BC8),1/12)</f>
        <v>5.2963650570091808E-2</v>
      </c>
      <c r="BH8" s="80">
        <f>IFERROR(AV8/SUM(Model!$AR8:$BC8),1/12)</f>
        <v>8.2505488308154143E-2</v>
      </c>
      <c r="BI8" s="80">
        <f>IFERROR(AW8/SUM(Model!$AR8:$BC8),1/12)</f>
        <v>6.9746872871405213E-2</v>
      </c>
      <c r="BJ8" s="80">
        <f>IFERROR(AX8/SUM(Model!$AR8:$BC8),1/12)</f>
        <v>0.10883405664487751</v>
      </c>
      <c r="BK8" s="80">
        <f>IFERROR(AY8/SUM(Model!$AR8:$BC8),1/12)</f>
        <v>9.2909241248051985E-2</v>
      </c>
      <c r="BL8" s="80">
        <f>IFERROR(AZ8/SUM(Model!$AR8:$BC8),1/12)</f>
        <v>6.0464101768647596E-2</v>
      </c>
      <c r="BM8" s="80">
        <f>IFERROR(BA8/SUM(Model!$AR8:$BC8),1/12)</f>
        <v>9.0005939506709945E-2</v>
      </c>
      <c r="BN8" s="80">
        <f>IFERROR(BB8/SUM(Model!$AR8:$BC8),1/12)</f>
        <v>7.7247324069961001E-2</v>
      </c>
      <c r="BO8" s="80">
        <f>IFERROR(BC8/SUM(Model!$AR8:$BC8),1/12)</f>
        <v>0.11633450784343333</v>
      </c>
      <c r="BP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35.316788321167884</v>
      </c>
      <c r="BQ8" s="77" cm="1">
        <f t="array" ref="BQ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8" s="77" cm="1">
        <f t="array" ref="BR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8" s="77">
        <f>IF(tbl_Model[[#This Row],[Type]]="Boutique",
    tbl_Model[[#This Row],[UnitListPrice]],
    tbl_Model[[#This Row],[UnitListPrice]]*(1-SUMIFS(tbl_MarketTerms[WholesaleMarginPct],tbl_MarketTerms[Country],tbl_Model[[#This Row],[country]])))</f>
        <v>9626.5957446808516</v>
      </c>
      <c r="BT8" s="79">
        <f>Model!$BP8*BD8</f>
        <v>2.1983436979701794</v>
      </c>
      <c r="BU8" s="79">
        <f>Model!$BP8*BE8</f>
        <v>3.5787774933684888</v>
      </c>
      <c r="BV8" s="79">
        <f>Model!$BP8*BF8</f>
        <v>3.0163641589451267</v>
      </c>
      <c r="BW8" s="79">
        <f>Model!$BP8*BG8</f>
        <v>1.870506035900235</v>
      </c>
      <c r="BX8" s="79">
        <f>Model!$BP8*BH8</f>
        <v>2.9138288659136715</v>
      </c>
      <c r="BY8" s="79">
        <f>Model!$BP8*BI8</f>
        <v>2.4632355452628247</v>
      </c>
      <c r="BZ8" s="79">
        <f>Model!$BP8*BJ8</f>
        <v>3.8436693406611342</v>
      </c>
      <c r="CA8" s="79">
        <f>Model!$BP8*BK8</f>
        <v>3.2812560062377716</v>
      </c>
      <c r="CB8" s="79">
        <f>Model!$BP8*BL8</f>
        <v>2.1353978831928799</v>
      </c>
      <c r="CC8" s="79">
        <f>Model!$BP8*BM8</f>
        <v>3.1787207132063169</v>
      </c>
      <c r="CD8" s="79">
        <f>Model!$BP8*BN8</f>
        <v>2.7281273925554697</v>
      </c>
      <c r="CE8" s="79">
        <f>Model!$BP8*BO8</f>
        <v>4.1085611879537796</v>
      </c>
      <c r="CF8" s="79">
        <f>Model!$BS8*BT8</f>
        <v>21162.566088225696</v>
      </c>
      <c r="CG8" s="79">
        <f>Model!$BS8*BU8</f>
        <v>34451.4441888207</v>
      </c>
      <c r="CH8" s="79">
        <f>Model!$BS8*BV8</f>
        <v>29037.318376908992</v>
      </c>
      <c r="CI8" s="79">
        <f>Model!$BS8*BW8</f>
        <v>18006.605445597052</v>
      </c>
      <c r="CJ8" s="79">
        <f>Model!$BS8*BX8</f>
        <v>28050.252561332782</v>
      </c>
      <c r="CK8" s="79">
        <f>Model!$BS8*BY8</f>
        <v>23712.572818173725</v>
      </c>
      <c r="CL8" s="79">
        <f>Model!$BS8*BZ8</f>
        <v>37001.450918768729</v>
      </c>
      <c r="CM8" s="79">
        <f>Model!$BS8*CA8</f>
        <v>31587.325106857017</v>
      </c>
      <c r="CN8" s="79">
        <f>Model!$BS8*CB8</f>
        <v>20556.612175545077</v>
      </c>
      <c r="CO8" s="79">
        <f>Model!$BS8*CC8</f>
        <v>30600.25929128081</v>
      </c>
      <c r="CP8" s="79">
        <f>Model!$BS8*CD8</f>
        <v>26262.57954812175</v>
      </c>
      <c r="CQ8" s="79">
        <f>Model!$BS8*CE8</f>
        <v>39551.457648716758</v>
      </c>
      <c r="CR8" s="79">
        <f>Model!$BR8*BT8</f>
        <v>5985.6143613260747</v>
      </c>
      <c r="CS8" s="79">
        <f>Model!$BR8*BU8</f>
        <v>9744.2369817221988</v>
      </c>
      <c r="CT8" s="79">
        <f>Model!$BR8*BV8</f>
        <v>8212.9071288724899</v>
      </c>
      <c r="CU8" s="79">
        <f>Model!$BR8*BW8</f>
        <v>5092.9833227485742</v>
      </c>
      <c r="CV8" s="79">
        <f>Model!$BR8*BX8</f>
        <v>7933.7257055679611</v>
      </c>
      <c r="CW8" s="79">
        <f>Model!$BR8*BY8</f>
        <v>6706.8575622036469</v>
      </c>
      <c r="CX8" s="79">
        <f>Model!$BR8*BZ8</f>
        <v>10465.480182599771</v>
      </c>
      <c r="CY8" s="79">
        <f>Model!$BR8*CA8</f>
        <v>8934.1503297500603</v>
      </c>
      <c r="CZ8" s="79">
        <f>Model!$BR8*CB8</f>
        <v>5814.2265236261455</v>
      </c>
      <c r="DA8" s="79">
        <f>Model!$BR8*CC8</f>
        <v>8654.9689064455324</v>
      </c>
      <c r="DB8" s="79">
        <f>Model!$BR8*CD8</f>
        <v>7428.1007630812182</v>
      </c>
      <c r="DC8" s="79">
        <f>Model!$BR8*CE8</f>
        <v>11186.723383477343</v>
      </c>
      <c r="DD8" s="79">
        <f>SUM(Model!$CF8:$CQ8)</f>
        <v>339980.44416834915</v>
      </c>
      <c r="DE8" s="79">
        <f>SUM(Model!$CR8:$DC8)</f>
        <v>96159.975151421007</v>
      </c>
      <c r="DF8" s="80">
        <f>IFERROR((Model!$DD8-Model!$DE8)/Model!$DD8,0)</f>
        <v>0.71716027553689177</v>
      </c>
    </row>
    <row r="9" spans="1:110" x14ac:dyDescent="0.25">
      <c r="B9" t="s">
        <v>370</v>
      </c>
      <c r="C9" t="s">
        <v>231</v>
      </c>
      <c r="D9" t="s">
        <v>4</v>
      </c>
      <c r="E9" s="4">
        <v>71</v>
      </c>
      <c r="F9" s="4">
        <v>2065782.62</v>
      </c>
      <c r="G9" s="4">
        <v>477234.27</v>
      </c>
      <c r="H9" s="4">
        <v>1</v>
      </c>
      <c r="I9" s="4">
        <v>2</v>
      </c>
      <c r="J9" s="4">
        <v>2</v>
      </c>
      <c r="K9" s="4">
        <v>1</v>
      </c>
      <c r="L9" s="4">
        <v>1</v>
      </c>
      <c r="M9" s="4">
        <v>1</v>
      </c>
      <c r="N9" s="4">
        <v>0</v>
      </c>
      <c r="O9" s="4">
        <v>0</v>
      </c>
      <c r="P9" s="4">
        <v>2</v>
      </c>
      <c r="Q9" s="4">
        <v>1</v>
      </c>
      <c r="R9" s="4">
        <v>2</v>
      </c>
      <c r="S9" s="4">
        <v>2</v>
      </c>
      <c r="T9" s="4">
        <v>8</v>
      </c>
      <c r="U9" s="4">
        <v>3</v>
      </c>
      <c r="V9" s="4">
        <v>2</v>
      </c>
      <c r="W9" s="4">
        <v>6</v>
      </c>
      <c r="X9" s="4">
        <v>7</v>
      </c>
      <c r="Y9" s="4">
        <v>5</v>
      </c>
      <c r="Z9" s="4">
        <v>2</v>
      </c>
      <c r="AA9" s="4">
        <v>7</v>
      </c>
      <c r="AB9" s="4">
        <v>3</v>
      </c>
      <c r="AC9" s="4">
        <v>3</v>
      </c>
      <c r="AD9" s="4">
        <v>4</v>
      </c>
      <c r="AE9" s="4">
        <v>11</v>
      </c>
      <c r="AF9" s="4">
        <v>3</v>
      </c>
      <c r="AG9" s="4">
        <v>2</v>
      </c>
      <c r="AH9" s="4">
        <v>4</v>
      </c>
      <c r="AI9" s="4">
        <v>5</v>
      </c>
      <c r="AJ9" s="4">
        <v>5</v>
      </c>
      <c r="AK9" s="4">
        <v>4</v>
      </c>
      <c r="AL9" s="4">
        <v>3</v>
      </c>
      <c r="AM9" s="4">
        <v>4</v>
      </c>
      <c r="AN9" s="4">
        <v>8</v>
      </c>
      <c r="AO9" s="4">
        <v>8</v>
      </c>
      <c r="AP9" s="4">
        <v>9</v>
      </c>
      <c r="AQ9" s="4">
        <v>16</v>
      </c>
      <c r="AR9" s="79">
        <f>MAX(IFERROR(IFERROR(_xlfn.FORECAST.ETS(AR$5,tbl_Model[[#This Row],[H_2023_01]:[H_2025_12]],$H$5:$AQ$5),_xlfn.FORECAST.LINEAR(AR$5,tbl_Model[[#This Row],[H_2023_01]:[H_2025_12]],$H$5:$AQ$5)),0),0)</f>
        <v>8.1495782627488662</v>
      </c>
      <c r="AS9" s="79">
        <f>MAX(IFERROR(IFERROR(_xlfn.FORECAST.ETS(AS$5,tbl_Model[[#This Row],[H_2023_01]:[H_2025_12]],$H$5:$AQ$5),_xlfn.FORECAST.LINEAR(AS$5,tbl_Model[[#This Row],[H_2023_01]:[H_2025_12]],$H$5:$AQ$5)),0),0)</f>
        <v>8.3420689486443766</v>
      </c>
      <c r="AT9" s="79">
        <f>MAX(IFERROR(IFERROR(_xlfn.FORECAST.ETS(AT$5,tbl_Model[[#This Row],[H_2023_01]:[H_2025_12]],$H$5:$AQ$5),_xlfn.FORECAST.LINEAR(AT$5,tbl_Model[[#This Row],[H_2023_01]:[H_2025_12]],$H$5:$AQ$5)),0),0)</f>
        <v>8.53455963453988</v>
      </c>
      <c r="AU9" s="79">
        <f>MAX(IFERROR(IFERROR(_xlfn.FORECAST.ETS(AU$5,tbl_Model[[#This Row],[H_2023_01]:[H_2025_12]],$H$5:$AQ$5),_xlfn.FORECAST.LINEAR(AU$5,tbl_Model[[#This Row],[H_2023_01]:[H_2025_12]],$H$5:$AQ$5)),0),0)</f>
        <v>8.7270503204353904</v>
      </c>
      <c r="AV9" s="79">
        <f>MAX(IFERROR(IFERROR(_xlfn.FORECAST.ETS(AV$5,tbl_Model[[#This Row],[H_2023_01]:[H_2025_12]],$H$5:$AQ$5),_xlfn.FORECAST.LINEAR(AV$5,tbl_Model[[#This Row],[H_2023_01]:[H_2025_12]],$H$5:$AQ$5)),0),0)</f>
        <v>8.9195410063308938</v>
      </c>
      <c r="AW9" s="79">
        <f>MAX(IFERROR(IFERROR(_xlfn.FORECAST.ETS(AW$5,tbl_Model[[#This Row],[H_2023_01]:[H_2025_12]],$H$5:$AQ$5),_xlfn.FORECAST.LINEAR(AW$5,tbl_Model[[#This Row],[H_2023_01]:[H_2025_12]],$H$5:$AQ$5)),0),0)</f>
        <v>9.1120316922264042</v>
      </c>
      <c r="AX9" s="79">
        <f>MAX(IFERROR(IFERROR(_xlfn.FORECAST.ETS(AX$5,tbl_Model[[#This Row],[H_2023_01]:[H_2025_12]],$H$5:$AQ$5),_xlfn.FORECAST.LINEAR(AX$5,tbl_Model[[#This Row],[H_2023_01]:[H_2025_12]],$H$5:$AQ$5)),0),0)</f>
        <v>9.3045223781219093</v>
      </c>
      <c r="AY9" s="79">
        <f>MAX(IFERROR(IFERROR(_xlfn.FORECAST.ETS(AY$5,tbl_Model[[#This Row],[H_2023_01]:[H_2025_12]],$H$5:$AQ$5),_xlfn.FORECAST.LINEAR(AY$5,tbl_Model[[#This Row],[H_2023_01]:[H_2025_12]],$H$5:$AQ$5)),0),0)</f>
        <v>9.4970130640174197</v>
      </c>
      <c r="AZ9" s="79">
        <f>MAX(IFERROR(IFERROR(_xlfn.FORECAST.ETS(AZ$5,tbl_Model[[#This Row],[H_2023_01]:[H_2025_12]],$H$5:$AQ$5),_xlfn.FORECAST.LINEAR(AZ$5,tbl_Model[[#This Row],[H_2023_01]:[H_2025_12]],$H$5:$AQ$5)),0),0)</f>
        <v>9.6895037499129231</v>
      </c>
      <c r="BA9" s="79">
        <f>MAX(IFERROR(IFERROR(_xlfn.FORECAST.ETS(BA$5,tbl_Model[[#This Row],[H_2023_01]:[H_2025_12]],$H$5:$AQ$5),_xlfn.FORECAST.LINEAR(BA$5,tbl_Model[[#This Row],[H_2023_01]:[H_2025_12]],$H$5:$AQ$5)),0),0)</f>
        <v>9.8819944358084335</v>
      </c>
      <c r="BB9" s="79">
        <f>MAX(IFERROR(IFERROR(_xlfn.FORECAST.ETS(BB$5,tbl_Model[[#This Row],[H_2023_01]:[H_2025_12]],$H$5:$AQ$5),_xlfn.FORECAST.LINEAR(BB$5,tbl_Model[[#This Row],[H_2023_01]:[H_2025_12]],$H$5:$AQ$5)),0),0)</f>
        <v>10.074485121703937</v>
      </c>
      <c r="BC9" s="79">
        <f>MAX(IFERROR(IFERROR(_xlfn.FORECAST.ETS(BC$5,tbl_Model[[#This Row],[H_2023_01]:[H_2025_12]],$H$5:$AQ$5),_xlfn.FORECAST.LINEAR(BC$5,tbl_Model[[#This Row],[H_2023_01]:[H_2025_12]],$H$5:$AQ$5)),0),0)</f>
        <v>10.266975807599449</v>
      </c>
      <c r="BD9" s="80">
        <f>IFERROR(AR9/SUM(Model!$AR9:$BC9),1/12)</f>
        <v>7.3752290390652259E-2</v>
      </c>
      <c r="BE9" s="80">
        <f>IFERROR(AS9/SUM(Model!$AR9:$BC9),1/12)</f>
        <v>7.5494298198412482E-2</v>
      </c>
      <c r="BF9" s="80">
        <f>IFERROR(AT9/SUM(Model!$AR9:$BC9),1/12)</f>
        <v>7.7236306006172636E-2</v>
      </c>
      <c r="BG9" s="80">
        <f>IFERROR(AU9/SUM(Model!$AR9:$BC9),1/12)</f>
        <v>7.897831381393286E-2</v>
      </c>
      <c r="BH9" s="80">
        <f>IFERROR(AV9/SUM(Model!$AR9:$BC9),1/12)</f>
        <v>8.0720321621693014E-2</v>
      </c>
      <c r="BI9" s="80">
        <f>IFERROR(AW9/SUM(Model!$AR9:$BC9),1/12)</f>
        <v>8.2462329429453238E-2</v>
      </c>
      <c r="BJ9" s="80">
        <f>IFERROR(AX9/SUM(Model!$AR9:$BC9),1/12)</f>
        <v>8.420433723721342E-2</v>
      </c>
      <c r="BK9" s="80">
        <f>IFERROR(AY9/SUM(Model!$AR9:$BC9),1/12)</f>
        <v>8.5946345044973643E-2</v>
      </c>
      <c r="BL9" s="80">
        <f>IFERROR(AZ9/SUM(Model!$AR9:$BC9),1/12)</f>
        <v>8.7688352852733797E-2</v>
      </c>
      <c r="BM9" s="80">
        <f>IFERROR(BA9/SUM(Model!$AR9:$BC9),1/12)</f>
        <v>8.9430360660494021E-2</v>
      </c>
      <c r="BN9" s="80">
        <f>IFERROR(BB9/SUM(Model!$AR9:$BC9),1/12)</f>
        <v>9.1172368468254175E-2</v>
      </c>
      <c r="BO9" s="80">
        <f>IFERROR(BC9/SUM(Model!$AR9:$BC9),1/12)</f>
        <v>9.2914376276014413E-2</v>
      </c>
      <c r="BP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78.359124087591198</v>
      </c>
      <c r="BQ9" s="77" cm="1">
        <f t="array" ref="BQ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9" s="77" cm="1">
        <f t="array" ref="BR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9" s="77">
        <f>IF(tbl_Model[[#This Row],[Type]]="Boutique",
    tbl_Model[[#This Row],[UnitListPrice]],
    tbl_Model[[#This Row],[UnitListPrice]]*(1-SUMIFS(tbl_MarketTerms[WholesaleMarginPct],tbl_MarketTerms[Country],tbl_Model[[#This Row],[country]])))</f>
        <v>29113.629842180773</v>
      </c>
      <c r="BT9" s="79">
        <f>Model!$BP9*BD9</f>
        <v>5.77916487446518</v>
      </c>
      <c r="BU9" s="79">
        <f>Model!$BP9*BE9</f>
        <v>5.915667080435016</v>
      </c>
      <c r="BV9" s="79">
        <f>Model!$BP9*BF9</f>
        <v>6.0521692864048466</v>
      </c>
      <c r="BW9" s="79">
        <f>Model!$BP9*BG9</f>
        <v>6.1886714923746826</v>
      </c>
      <c r="BX9" s="79">
        <f>Model!$BP9*BH9</f>
        <v>6.3251736983445133</v>
      </c>
      <c r="BY9" s="79">
        <f>Model!$BP9*BI9</f>
        <v>6.4616759043143501</v>
      </c>
      <c r="BZ9" s="79">
        <f>Model!$BP9*BJ9</f>
        <v>6.5981781102841826</v>
      </c>
      <c r="CA9" s="79">
        <f>Model!$BP9*BK9</f>
        <v>6.7346803162540185</v>
      </c>
      <c r="CB9" s="79">
        <f>Model!$BP9*BL9</f>
        <v>6.8711825222238492</v>
      </c>
      <c r="CC9" s="79">
        <f>Model!$BP9*BM9</f>
        <v>7.0076847281936852</v>
      </c>
      <c r="CD9" s="79">
        <f>Model!$BP9*BN9</f>
        <v>7.1441869341635158</v>
      </c>
      <c r="CE9" s="79">
        <f>Model!$BP9*BO9</f>
        <v>7.2806891401333527</v>
      </c>
      <c r="CF9" s="79">
        <f>Model!$BS9*BT9</f>
        <v>168252.46695211236</v>
      </c>
      <c r="CG9" s="79">
        <f>Model!$BS9*BU9</f>
        <v>172226.54164935928</v>
      </c>
      <c r="CH9" s="79">
        <f>Model!$BS9*BV9</f>
        <v>176200.61634660605</v>
      </c>
      <c r="CI9" s="79">
        <f>Model!$BS9*BW9</f>
        <v>180174.69104385297</v>
      </c>
      <c r="CJ9" s="79">
        <f>Model!$BS9*BX9</f>
        <v>184148.76574109975</v>
      </c>
      <c r="CK9" s="79">
        <f>Model!$BS9*BY9</f>
        <v>188122.8404383467</v>
      </c>
      <c r="CL9" s="79">
        <f>Model!$BS9*BZ9</f>
        <v>192096.91513559353</v>
      </c>
      <c r="CM9" s="79">
        <f>Model!$BS9*CA9</f>
        <v>196070.98983284045</v>
      </c>
      <c r="CN9" s="79">
        <f>Model!$BS9*CB9</f>
        <v>200045.0645300872</v>
      </c>
      <c r="CO9" s="79">
        <f>Model!$BS9*CC9</f>
        <v>204019.13922733412</v>
      </c>
      <c r="CP9" s="79">
        <f>Model!$BS9*CD9</f>
        <v>207993.21392458089</v>
      </c>
      <c r="CQ9" s="79">
        <f>Model!$BS9*CE9</f>
        <v>211967.28862182784</v>
      </c>
      <c r="CR9" s="79">
        <f>Model!$BR9*BT9</f>
        <v>38350.880821654151</v>
      </c>
      <c r="CS9" s="79">
        <f>Model!$BR9*BU9</f>
        <v>39256.717555292336</v>
      </c>
      <c r="CT9" s="79">
        <f>Model!$BR9*BV9</f>
        <v>40162.554288930485</v>
      </c>
      <c r="CU9" s="79">
        <f>Model!$BR9*BW9</f>
        <v>41068.39102256867</v>
      </c>
      <c r="CV9" s="79">
        <f>Model!$BR9*BX9</f>
        <v>41974.227756206819</v>
      </c>
      <c r="CW9" s="79">
        <f>Model!$BR9*BY9</f>
        <v>42880.064489845012</v>
      </c>
      <c r="CX9" s="79">
        <f>Model!$BR9*BZ9</f>
        <v>43785.901223483175</v>
      </c>
      <c r="CY9" s="79">
        <f>Model!$BR9*CA9</f>
        <v>44691.737957121361</v>
      </c>
      <c r="CZ9" s="79">
        <f>Model!$BR9*CB9</f>
        <v>45597.574690759509</v>
      </c>
      <c r="DA9" s="79">
        <f>Model!$BR9*CC9</f>
        <v>46503.411424397695</v>
      </c>
      <c r="DB9" s="79">
        <f>Model!$BR9*CD9</f>
        <v>47409.248158035844</v>
      </c>
      <c r="DC9" s="79">
        <f>Model!$BR9*CE9</f>
        <v>48315.084891674029</v>
      </c>
      <c r="DD9" s="79">
        <f>SUM(Model!$CF9:$CQ9)</f>
        <v>2281318.5334436414</v>
      </c>
      <c r="DE9" s="79">
        <f>SUM(Model!$CR9:$DC9)</f>
        <v>519995.79427996918</v>
      </c>
      <c r="DF9" s="80">
        <f>IFERROR((Model!$DD9-Model!$DE9)/Model!$DD9,0)</f>
        <v>0.77206348580571182</v>
      </c>
    </row>
    <row r="10" spans="1:110" x14ac:dyDescent="0.25">
      <c r="B10" t="s">
        <v>370</v>
      </c>
      <c r="C10" t="s">
        <v>89</v>
      </c>
      <c r="D10" t="s">
        <v>14</v>
      </c>
      <c r="E10" s="4">
        <v>123</v>
      </c>
      <c r="F10" s="4">
        <v>2754487.54</v>
      </c>
      <c r="G10" s="4">
        <v>643607.26</v>
      </c>
      <c r="H10" s="4">
        <v>5</v>
      </c>
      <c r="I10" s="4">
        <v>3</v>
      </c>
      <c r="J10" s="4">
        <v>4</v>
      </c>
      <c r="K10" s="4">
        <v>7</v>
      </c>
      <c r="L10" s="4">
        <v>3</v>
      </c>
      <c r="M10" s="4">
        <v>5</v>
      </c>
      <c r="N10" s="4">
        <v>6</v>
      </c>
      <c r="O10" s="4">
        <v>3</v>
      </c>
      <c r="P10" s="4">
        <v>3</v>
      </c>
      <c r="Q10" s="4">
        <v>6</v>
      </c>
      <c r="R10" s="4">
        <v>8</v>
      </c>
      <c r="S10" s="4">
        <v>9</v>
      </c>
      <c r="T10" s="4">
        <v>10</v>
      </c>
      <c r="U10" s="4">
        <v>11</v>
      </c>
      <c r="V10" s="4">
        <v>5</v>
      </c>
      <c r="W10" s="4">
        <v>6</v>
      </c>
      <c r="X10" s="4">
        <v>8</v>
      </c>
      <c r="Y10" s="4">
        <v>6</v>
      </c>
      <c r="Z10" s="4">
        <v>4</v>
      </c>
      <c r="AA10" s="4">
        <v>9</v>
      </c>
      <c r="AB10" s="4">
        <v>9</v>
      </c>
      <c r="AC10" s="4">
        <v>5</v>
      </c>
      <c r="AD10" s="4">
        <v>15</v>
      </c>
      <c r="AE10" s="4">
        <v>15</v>
      </c>
      <c r="AF10" s="4">
        <v>6</v>
      </c>
      <c r="AG10" s="4">
        <v>9</v>
      </c>
      <c r="AH10" s="4">
        <v>13</v>
      </c>
      <c r="AI10" s="4">
        <v>11</v>
      </c>
      <c r="AJ10" s="4">
        <v>9</v>
      </c>
      <c r="AK10" s="4">
        <v>7</v>
      </c>
      <c r="AL10" s="4">
        <v>5</v>
      </c>
      <c r="AM10" s="4">
        <v>16</v>
      </c>
      <c r="AN10" s="4">
        <v>5</v>
      </c>
      <c r="AO10" s="4">
        <v>10</v>
      </c>
      <c r="AP10" s="4">
        <v>14</v>
      </c>
      <c r="AQ10" s="4">
        <v>18</v>
      </c>
      <c r="AR10" s="79">
        <f>MAX(IFERROR(IFERROR(_xlfn.FORECAST.ETS(AR$5,tbl_Model[[#This Row],[H_2023_01]:[H_2025_12]],$H$5:$AQ$5),_xlfn.FORECAST.LINEAR(AR$5,tbl_Model[[#This Row],[H_2023_01]:[H_2025_12]],$H$5:$AQ$5)),0),0)</f>
        <v>12.059864351506707</v>
      </c>
      <c r="AS10" s="79">
        <f>MAX(IFERROR(IFERROR(_xlfn.FORECAST.ETS(AS$5,tbl_Model[[#This Row],[H_2023_01]:[H_2025_12]],$H$5:$AQ$5),_xlfn.FORECAST.LINEAR(AS$5,tbl_Model[[#This Row],[H_2023_01]:[H_2025_12]],$H$5:$AQ$5)),0),0)</f>
        <v>13.659016641509846</v>
      </c>
      <c r="AT10" s="79">
        <f>MAX(IFERROR(IFERROR(_xlfn.FORECAST.ETS(AT$5,tbl_Model[[#This Row],[H_2023_01]:[H_2025_12]],$H$5:$AQ$5),_xlfn.FORECAST.LINEAR(AT$5,tbl_Model[[#This Row],[H_2023_01]:[H_2025_12]],$H$5:$AQ$5)),0),0)</f>
        <v>13.563471041150034</v>
      </c>
      <c r="AU10" s="79">
        <f>MAX(IFERROR(IFERROR(_xlfn.FORECAST.ETS(AU$5,tbl_Model[[#This Row],[H_2023_01]:[H_2025_12]],$H$5:$AQ$5),_xlfn.FORECAST.LINEAR(AU$5,tbl_Model[[#This Row],[H_2023_01]:[H_2025_12]],$H$5:$AQ$5)),0),0)</f>
        <v>13.321308383618062</v>
      </c>
      <c r="AV10" s="79">
        <f>MAX(IFERROR(IFERROR(_xlfn.FORECAST.ETS(AV$5,tbl_Model[[#This Row],[H_2023_01]:[H_2025_12]],$H$5:$AQ$5),_xlfn.FORECAST.LINEAR(AV$5,tbl_Model[[#This Row],[H_2023_01]:[H_2025_12]],$H$5:$AQ$5)),0),0)</f>
        <v>12.571026296071198</v>
      </c>
      <c r="AW10" s="79">
        <f>MAX(IFERROR(IFERROR(_xlfn.FORECAST.ETS(AW$5,tbl_Model[[#This Row],[H_2023_01]:[H_2025_12]],$H$5:$AQ$5),_xlfn.FORECAST.LINEAR(AW$5,tbl_Model[[#This Row],[H_2023_01]:[H_2025_12]],$H$5:$AQ$5)),0),0)</f>
        <v>11.153957877662361</v>
      </c>
      <c r="AX10" s="79">
        <f>MAX(IFERROR(IFERROR(_xlfn.FORECAST.ETS(AX$5,tbl_Model[[#This Row],[H_2023_01]:[H_2025_12]],$H$5:$AQ$5),_xlfn.FORECAST.LINEAR(AX$5,tbl_Model[[#This Row],[H_2023_01]:[H_2025_12]],$H$5:$AQ$5)),0),0)</f>
        <v>9.7426844669596733</v>
      </c>
      <c r="AY10" s="79">
        <f>MAX(IFERROR(IFERROR(_xlfn.FORECAST.ETS(AY$5,tbl_Model[[#This Row],[H_2023_01]:[H_2025_12]],$H$5:$AQ$5),_xlfn.FORECAST.LINEAR(AY$5,tbl_Model[[#This Row],[H_2023_01]:[H_2025_12]],$H$5:$AQ$5)),0),0)</f>
        <v>16.267437068162323</v>
      </c>
      <c r="AZ10" s="79">
        <f>MAX(IFERROR(IFERROR(_xlfn.FORECAST.ETS(AZ$5,tbl_Model[[#This Row],[H_2023_01]:[H_2025_12]],$H$5:$AQ$5),_xlfn.FORECAST.LINEAR(AZ$5,tbl_Model[[#This Row],[H_2023_01]:[H_2025_12]],$H$5:$AQ$5)),0),0)</f>
        <v>10.751517261190489</v>
      </c>
      <c r="BA10" s="79">
        <f>MAX(IFERROR(IFERROR(_xlfn.FORECAST.ETS(BA$5,tbl_Model[[#This Row],[H_2023_01]:[H_2025_12]],$H$5:$AQ$5),_xlfn.FORECAST.LINEAR(BA$5,tbl_Model[[#This Row],[H_2023_01]:[H_2025_12]],$H$5:$AQ$5)),0),0)</f>
        <v>12.568631715153996</v>
      </c>
      <c r="BB10" s="79">
        <f>MAX(IFERROR(IFERROR(_xlfn.FORECAST.ETS(BB$5,tbl_Model[[#This Row],[H_2023_01]:[H_2025_12]],$H$5:$AQ$5),_xlfn.FORECAST.LINEAR(BB$5,tbl_Model[[#This Row],[H_2023_01]:[H_2025_12]],$H$5:$AQ$5)),0),0)</f>
        <v>18.078459274915556</v>
      </c>
      <c r="BC10" s="79">
        <f>MAX(IFERROR(IFERROR(_xlfn.FORECAST.ETS(BC$5,tbl_Model[[#This Row],[H_2023_01]:[H_2025_12]],$H$5:$AQ$5),_xlfn.FORECAST.LINEAR(BC$5,tbl_Model[[#This Row],[H_2023_01]:[H_2025_12]],$H$5:$AQ$5)),0),0)</f>
        <v>20.057410310657804</v>
      </c>
      <c r="BD10" s="80">
        <f>IFERROR(AR10/SUM(Model!$AR10:$BC10),1/12)</f>
        <v>7.3627889767293384E-2</v>
      </c>
      <c r="BE10" s="80">
        <f>IFERROR(AS10/SUM(Model!$AR10:$BC10),1/12)</f>
        <v>8.3391035114343301E-2</v>
      </c>
      <c r="BF10" s="80">
        <f>IFERROR(AT10/SUM(Model!$AR10:$BC10),1/12)</f>
        <v>8.2807710068057594E-2</v>
      </c>
      <c r="BG10" s="80">
        <f>IFERROR(AU10/SUM(Model!$AR10:$BC10),1/12)</f>
        <v>8.132925849224934E-2</v>
      </c>
      <c r="BH10" s="80">
        <f>IFERROR(AV10/SUM(Model!$AR10:$BC10),1/12)</f>
        <v>7.6748635922529174E-2</v>
      </c>
      <c r="BI10" s="80">
        <f>IFERROR(AW10/SUM(Model!$AR10:$BC10),1/12)</f>
        <v>6.8097149117846881E-2</v>
      </c>
      <c r="BJ10" s="80">
        <f>IFERROR(AX10/SUM(Model!$AR10:$BC10),1/12)</f>
        <v>5.9481041997060925E-2</v>
      </c>
      <c r="BK10" s="80">
        <f>IFERROR(AY10/SUM(Model!$AR10:$BC10),1/12)</f>
        <v>9.9315964785408037E-2</v>
      </c>
      <c r="BL10" s="80">
        <f>IFERROR(AZ10/SUM(Model!$AR10:$BC10),1/12)</f>
        <v>6.5640168468328167E-2</v>
      </c>
      <c r="BM10" s="80">
        <f>IFERROR(BA10/SUM(Model!$AR10:$BC10),1/12)</f>
        <v>7.6734016525936324E-2</v>
      </c>
      <c r="BN10" s="80">
        <f>IFERROR(BB10/SUM(Model!$AR10:$BC10),1/12)</f>
        <v>0.11037261845235316</v>
      </c>
      <c r="BO10" s="80">
        <f>IFERROR(BC10/SUM(Model!$AR10:$BC10),1/12)</f>
        <v>0.12245451128859369</v>
      </c>
      <c r="BP1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135.6024590163934</v>
      </c>
      <c r="BQ10" s="77" cm="1">
        <f t="array" ref="BQ1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10" s="77" cm="1">
        <f t="array" ref="BR1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10" s="77">
        <f>IF(tbl_Model[[#This Row],[Type]]="Boutique",
    tbl_Model[[#This Row],[UnitListPrice]],
    tbl_Model[[#This Row],[UnitListPrice]]*(1-SUMIFS(tbl_MarketTerms[WholesaleMarginPct],tbl_MarketTerms[Country],tbl_Model[[#This Row],[country]])))</f>
        <v>23436.224852071005</v>
      </c>
      <c r="BT10" s="79">
        <f>Model!$BP10*BD10</f>
        <v>9.9841229046329314</v>
      </c>
      <c r="BU10" s="79">
        <f>Model!$BP10*BE10</f>
        <v>11.30802942142736</v>
      </c>
      <c r="BV10" s="79">
        <f>Model!$BP10*BF10</f>
        <v>11.228929110745167</v>
      </c>
      <c r="BW10" s="79">
        <f>Model!$BP10*BG10</f>
        <v>11.028447441528906</v>
      </c>
      <c r="BX10" s="79">
        <f>Model!$BP10*BH10</f>
        <v>10.40730375724886</v>
      </c>
      <c r="BY10" s="79">
        <f>Model!$BP10*BI10</f>
        <v>9.2341408723860621</v>
      </c>
      <c r="BZ10" s="79">
        <f>Model!$BP10*BJ10</f>
        <v>8.0657755596588281</v>
      </c>
      <c r="CA10" s="79">
        <f>Model!$BP10*BK10</f>
        <v>13.467489044486863</v>
      </c>
      <c r="CB10" s="79">
        <f>Model!$BP10*BL10</f>
        <v>8.9009682545556288</v>
      </c>
      <c r="CC10" s="79">
        <f>Model!$BP10*BM10</f>
        <v>10.405321331121534</v>
      </c>
      <c r="CD10" s="79">
        <f>Model!$BP10*BN10</f>
        <v>14.966798470217245</v>
      </c>
      <c r="CE10" s="79">
        <f>Model!$BP10*BO10</f>
        <v>16.605132848384009</v>
      </c>
      <c r="CF10" s="79">
        <f>Model!$BS10*BT10</f>
        <v>233990.14934368967</v>
      </c>
      <c r="CG10" s="79">
        <f>Model!$BS10*BU10</f>
        <v>265017.52015440603</v>
      </c>
      <c r="CH10" s="79">
        <f>Model!$BS10*BV10</f>
        <v>263163.70748738945</v>
      </c>
      <c r="CI10" s="79">
        <f>Model!$BS10*BW10</f>
        <v>258465.17400891864</v>
      </c>
      <c r="CJ10" s="79">
        <f>Model!$BS10*BX10</f>
        <v>243907.91095868769</v>
      </c>
      <c r="CK10" s="79">
        <f>Model!$BS10*BY10</f>
        <v>216413.40180093885</v>
      </c>
      <c r="CL10" s="79">
        <f>Model!$BS10*BZ10</f>
        <v>189031.32962250314</v>
      </c>
      <c r="CM10" s="79">
        <f>Model!$BS10*CA10</f>
        <v>315627.10143939703</v>
      </c>
      <c r="CN10" s="79">
        <f>Model!$BS10*CB10</f>
        <v>208605.09341491171</v>
      </c>
      <c r="CO10" s="79">
        <f>Model!$BS10*CC10</f>
        <v>243861.45037421506</v>
      </c>
      <c r="CP10" s="79">
        <f>Model!$BS10*CD10</f>
        <v>350765.2542636437</v>
      </c>
      <c r="CQ10" s="79">
        <f>Model!$BS10*CE10</f>
        <v>389161.62713323795</v>
      </c>
      <c r="CR10" s="79">
        <f>Model!$BR10*BT10</f>
        <v>54111.110415894975</v>
      </c>
      <c r="CS10" s="79">
        <f>Model!$BR10*BU10</f>
        <v>61286.307716134943</v>
      </c>
      <c r="CT10" s="79">
        <f>Model!$BR10*BV10</f>
        <v>60857.606498597881</v>
      </c>
      <c r="CU10" s="79">
        <f>Model!$BR10*BW10</f>
        <v>59771.052792984934</v>
      </c>
      <c r="CV10" s="79">
        <f>Model!$BR10*BX10</f>
        <v>56404.630443695045</v>
      </c>
      <c r="CW10" s="79">
        <f>Model!$BR10*BY10</f>
        <v>50046.420813765151</v>
      </c>
      <c r="CX10" s="79">
        <f>Model!$BR10*BZ10</f>
        <v>43714.212662185979</v>
      </c>
      <c r="CY10" s="79">
        <f>Model!$BR10*CA10</f>
        <v>72989.96553547302</v>
      </c>
      <c r="CZ10" s="79">
        <f>Model!$BR10*CB10</f>
        <v>48240.719854033414</v>
      </c>
      <c r="DA10" s="79">
        <f>Model!$BR10*CC10</f>
        <v>56393.886257140883</v>
      </c>
      <c r="DB10" s="79">
        <f>Model!$BR10*CD10</f>
        <v>81115.796783568177</v>
      </c>
      <c r="DC10" s="79">
        <f>Model!$BR10*CE10</f>
        <v>89995.103787491491</v>
      </c>
      <c r="DD10" s="79">
        <f>SUM(Model!$CF10:$CQ10)</f>
        <v>3178009.7200019392</v>
      </c>
      <c r="DE10" s="79">
        <f>SUM(Model!$CR10:$DC10)</f>
        <v>734926.81356096582</v>
      </c>
      <c r="DF10" s="80">
        <f>IFERROR((Model!$DD10-Model!$DE10)/Model!$DD10,0)</f>
        <v>0.76874620334373378</v>
      </c>
    </row>
    <row r="11" spans="1:110" x14ac:dyDescent="0.25">
      <c r="B11" t="s">
        <v>370</v>
      </c>
      <c r="C11" t="s">
        <v>231</v>
      </c>
      <c r="D11" t="s">
        <v>7</v>
      </c>
      <c r="E11" s="4">
        <v>31</v>
      </c>
      <c r="F11" s="4">
        <v>914000.95</v>
      </c>
      <c r="G11" s="4">
        <v>210113.11</v>
      </c>
      <c r="H11" s="4">
        <v>0</v>
      </c>
      <c r="I11" s="4">
        <v>2</v>
      </c>
      <c r="J11" s="4">
        <v>2</v>
      </c>
      <c r="K11" s="4">
        <v>2</v>
      </c>
      <c r="L11" s="4">
        <v>6</v>
      </c>
      <c r="M11" s="4">
        <v>0</v>
      </c>
      <c r="N11" s="4">
        <v>1</v>
      </c>
      <c r="O11" s="4">
        <v>2</v>
      </c>
      <c r="P11" s="4">
        <v>4</v>
      </c>
      <c r="Q11" s="4">
        <v>3</v>
      </c>
      <c r="R11" s="4">
        <v>2</v>
      </c>
      <c r="S11" s="4">
        <v>0</v>
      </c>
      <c r="T11" s="4">
        <v>0</v>
      </c>
      <c r="U11" s="4">
        <v>0</v>
      </c>
      <c r="V11" s="4">
        <v>2</v>
      </c>
      <c r="W11" s="4">
        <v>4</v>
      </c>
      <c r="X11" s="4">
        <v>1</v>
      </c>
      <c r="Y11" s="4">
        <v>2</v>
      </c>
      <c r="Z11" s="4">
        <v>0</v>
      </c>
      <c r="AA11" s="4">
        <v>2</v>
      </c>
      <c r="AB11" s="4">
        <v>7</v>
      </c>
      <c r="AC11" s="4">
        <v>1</v>
      </c>
      <c r="AD11" s="4">
        <v>3</v>
      </c>
      <c r="AE11" s="4">
        <v>3</v>
      </c>
      <c r="AF11" s="4">
        <v>4</v>
      </c>
      <c r="AG11" s="4">
        <v>5</v>
      </c>
      <c r="AH11" s="4">
        <v>2</v>
      </c>
      <c r="AI11" s="4">
        <v>2</v>
      </c>
      <c r="AJ11" s="4">
        <v>3</v>
      </c>
      <c r="AK11" s="4">
        <v>1</v>
      </c>
      <c r="AL11" s="4">
        <v>1</v>
      </c>
      <c r="AM11" s="4">
        <v>1</v>
      </c>
      <c r="AN11" s="4">
        <v>2</v>
      </c>
      <c r="AO11" s="4">
        <v>3</v>
      </c>
      <c r="AP11" s="4">
        <v>3</v>
      </c>
      <c r="AQ11" s="4">
        <v>4</v>
      </c>
      <c r="AR11" s="79">
        <f>MAX(IFERROR(IFERROR(_xlfn.FORECAST.ETS(AR$5,tbl_Model[[#This Row],[H_2023_01]:[H_2025_12]],$H$5:$AQ$5),_xlfn.FORECAST.LINEAR(AR$5,tbl_Model[[#This Row],[H_2023_01]:[H_2025_12]],$H$5:$AQ$5)),0),0)</f>
        <v>2.8543133238140088</v>
      </c>
      <c r="AS11" s="79">
        <f>MAX(IFERROR(IFERROR(_xlfn.FORECAST.ETS(AS$5,tbl_Model[[#This Row],[H_2023_01]:[H_2025_12]],$H$5:$AQ$5),_xlfn.FORECAST.LINEAR(AS$5,tbl_Model[[#This Row],[H_2023_01]:[H_2025_12]],$H$5:$AQ$5)),0),0)</f>
        <v>2.897187779061198</v>
      </c>
      <c r="AT11" s="79">
        <f>MAX(IFERROR(IFERROR(_xlfn.FORECAST.ETS(AT$5,tbl_Model[[#This Row],[H_2023_01]:[H_2025_12]],$H$5:$AQ$5),_xlfn.FORECAST.LINEAR(AT$5,tbl_Model[[#This Row],[H_2023_01]:[H_2025_12]],$H$5:$AQ$5)),0),0)</f>
        <v>2.9400622343083911</v>
      </c>
      <c r="AU11" s="79">
        <f>MAX(IFERROR(IFERROR(_xlfn.FORECAST.ETS(AU$5,tbl_Model[[#This Row],[H_2023_01]:[H_2025_12]],$H$5:$AQ$5),_xlfn.FORECAST.LINEAR(AU$5,tbl_Model[[#This Row],[H_2023_01]:[H_2025_12]],$H$5:$AQ$5)),0),0)</f>
        <v>2.9829366895555802</v>
      </c>
      <c r="AV11" s="79">
        <f>MAX(IFERROR(IFERROR(_xlfn.FORECAST.ETS(AV$5,tbl_Model[[#This Row],[H_2023_01]:[H_2025_12]],$H$5:$AQ$5),_xlfn.FORECAST.LINEAR(AV$5,tbl_Model[[#This Row],[H_2023_01]:[H_2025_12]],$H$5:$AQ$5)),0),0)</f>
        <v>3.0258111448027734</v>
      </c>
      <c r="AW11" s="79">
        <f>MAX(IFERROR(IFERROR(_xlfn.FORECAST.ETS(AW$5,tbl_Model[[#This Row],[H_2023_01]:[H_2025_12]],$H$5:$AQ$5),_xlfn.FORECAST.LINEAR(AW$5,tbl_Model[[#This Row],[H_2023_01]:[H_2025_12]],$H$5:$AQ$5)),0),0)</f>
        <v>3.0686856000499629</v>
      </c>
      <c r="AX11" s="79">
        <f>MAX(IFERROR(IFERROR(_xlfn.FORECAST.ETS(AX$5,tbl_Model[[#This Row],[H_2023_01]:[H_2025_12]],$H$5:$AQ$5),_xlfn.FORECAST.LINEAR(AX$5,tbl_Model[[#This Row],[H_2023_01]:[H_2025_12]],$H$5:$AQ$5)),0),0)</f>
        <v>3.1115600552971556</v>
      </c>
      <c r="AY11" s="79">
        <f>MAX(IFERROR(IFERROR(_xlfn.FORECAST.ETS(AY$5,tbl_Model[[#This Row],[H_2023_01]:[H_2025_12]],$H$5:$AQ$5),_xlfn.FORECAST.LINEAR(AY$5,tbl_Model[[#This Row],[H_2023_01]:[H_2025_12]],$H$5:$AQ$5)),0),0)</f>
        <v>3.1544345105443452</v>
      </c>
      <c r="AZ11" s="79">
        <f>MAX(IFERROR(IFERROR(_xlfn.FORECAST.ETS(AZ$5,tbl_Model[[#This Row],[H_2023_01]:[H_2025_12]],$H$5:$AQ$5),_xlfn.FORECAST.LINEAR(AZ$5,tbl_Model[[#This Row],[H_2023_01]:[H_2025_12]],$H$5:$AQ$5)),0),0)</f>
        <v>3.1973089657915379</v>
      </c>
      <c r="BA11" s="79">
        <f>MAX(IFERROR(IFERROR(_xlfn.FORECAST.ETS(BA$5,tbl_Model[[#This Row],[H_2023_01]:[H_2025_12]],$H$5:$AQ$5),_xlfn.FORECAST.LINEAR(BA$5,tbl_Model[[#This Row],[H_2023_01]:[H_2025_12]],$H$5:$AQ$5)),0),0)</f>
        <v>3.2401834210387275</v>
      </c>
      <c r="BB11" s="79">
        <f>MAX(IFERROR(IFERROR(_xlfn.FORECAST.ETS(BB$5,tbl_Model[[#This Row],[H_2023_01]:[H_2025_12]],$H$5:$AQ$5),_xlfn.FORECAST.LINEAR(BB$5,tbl_Model[[#This Row],[H_2023_01]:[H_2025_12]],$H$5:$AQ$5)),0),0)</f>
        <v>3.2830578762859206</v>
      </c>
      <c r="BC11" s="79">
        <f>MAX(IFERROR(IFERROR(_xlfn.FORECAST.ETS(BC$5,tbl_Model[[#This Row],[H_2023_01]:[H_2025_12]],$H$5:$AQ$5),_xlfn.FORECAST.LINEAR(BC$5,tbl_Model[[#This Row],[H_2023_01]:[H_2025_12]],$H$5:$AQ$5)),0),0)</f>
        <v>3.3259323315331097</v>
      </c>
      <c r="BD11" s="80">
        <f>IFERROR(AR11/SUM(Model!$AR11:$BC11),1/12)</f>
        <v>7.6974106505094189E-2</v>
      </c>
      <c r="BE11" s="80">
        <f>IFERROR(AS11/SUM(Model!$AR11:$BC11),1/12)</f>
        <v>7.8130329564773976E-2</v>
      </c>
      <c r="BF11" s="80">
        <f>IFERROR(AT11/SUM(Model!$AR11:$BC11),1/12)</f>
        <v>7.9286552624453888E-2</v>
      </c>
      <c r="BG11" s="80">
        <f>IFERROR(AU11/SUM(Model!$AR11:$BC11),1/12)</f>
        <v>8.0442775684133674E-2</v>
      </c>
      <c r="BH11" s="80">
        <f>IFERROR(AV11/SUM(Model!$AR11:$BC11),1/12)</f>
        <v>8.1598998743813572E-2</v>
      </c>
      <c r="BI11" s="80">
        <f>IFERROR(AW11/SUM(Model!$AR11:$BC11),1/12)</f>
        <v>8.2755221803493373E-2</v>
      </c>
      <c r="BJ11" s="80">
        <f>IFERROR(AX11/SUM(Model!$AR11:$BC11),1/12)</f>
        <v>8.3911444863173271E-2</v>
      </c>
      <c r="BK11" s="80">
        <f>IFERROR(AY11/SUM(Model!$AR11:$BC11),1/12)</f>
        <v>8.5067667922853071E-2</v>
      </c>
      <c r="BL11" s="80">
        <f>IFERROR(AZ11/SUM(Model!$AR11:$BC11),1/12)</f>
        <v>8.6223890982532955E-2</v>
      </c>
      <c r="BM11" s="80">
        <f>IFERROR(BA11/SUM(Model!$AR11:$BC11),1/12)</f>
        <v>8.738011404221277E-2</v>
      </c>
      <c r="BN11" s="80">
        <f>IFERROR(BB11/SUM(Model!$AR11:$BC11),1/12)</f>
        <v>8.8536337101892668E-2</v>
      </c>
      <c r="BO11" s="80">
        <f>IFERROR(BC11/SUM(Model!$AR11:$BC11),1/12)</f>
        <v>8.9692560161572454E-2</v>
      </c>
      <c r="BP1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63.289036544850518</v>
      </c>
      <c r="BQ11" s="77" cm="1">
        <f t="array" ref="BQ1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11" s="77" cm="1">
        <f t="array" ref="BR1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11" s="77">
        <f>IF(tbl_Model[[#This Row],[Type]]="Boutique",
    tbl_Model[[#This Row],[UnitListPrice]],
    tbl_Model[[#This Row],[UnitListPrice]]*(1-SUMIFS(tbl_MarketTerms[WholesaleMarginPct],tbl_MarketTerms[Country],tbl_Model[[#This Row],[country]])))</f>
        <v>29113.629842180773</v>
      </c>
      <c r="BT11" s="79">
        <f>Model!$BP11*BD11</f>
        <v>4.8716170396081218</v>
      </c>
      <c r="BU11" s="79">
        <f>Model!$BP11*BE11</f>
        <v>4.9447932830861951</v>
      </c>
      <c r="BV11" s="79">
        <f>Model!$BP11*BF11</f>
        <v>5.0179695265642756</v>
      </c>
      <c r="BW11" s="79">
        <f>Model!$BP11*BG11</f>
        <v>5.091145770042349</v>
      </c>
      <c r="BX11" s="79">
        <f>Model!$BP11*BH11</f>
        <v>5.1643220135204286</v>
      </c>
      <c r="BY11" s="79">
        <f>Model!$BP11*BI11</f>
        <v>5.237498256998502</v>
      </c>
      <c r="BZ11" s="79">
        <f>Model!$BP11*BJ11</f>
        <v>5.3106745004765825</v>
      </c>
      <c r="CA11" s="79">
        <f>Model!$BP11*BK11</f>
        <v>5.3838507439546559</v>
      </c>
      <c r="CB11" s="79">
        <f>Model!$BP11*BL11</f>
        <v>5.4570269874327355</v>
      </c>
      <c r="CC11" s="79">
        <f>Model!$BP11*BM11</f>
        <v>5.5302032309108098</v>
      </c>
      <c r="CD11" s="79">
        <f>Model!$BP11*BN11</f>
        <v>5.6033794743888894</v>
      </c>
      <c r="CE11" s="79">
        <f>Model!$BP11*BO11</f>
        <v>5.6765557178669628</v>
      </c>
      <c r="CF11" s="79">
        <f>Model!$BS11*BT11</f>
        <v>141830.45522401136</v>
      </c>
      <c r="CG11" s="79">
        <f>Model!$BS11*BU11</f>
        <v>143960.8812898733</v>
      </c>
      <c r="CH11" s="79">
        <f>Model!$BS11*BV11</f>
        <v>146091.30735573542</v>
      </c>
      <c r="CI11" s="79">
        <f>Model!$BS11*BW11</f>
        <v>148221.73342159734</v>
      </c>
      <c r="CJ11" s="79">
        <f>Model!$BS11*BX11</f>
        <v>150352.15948745946</v>
      </c>
      <c r="CK11" s="79">
        <f>Model!$BS11*BY11</f>
        <v>152482.58555332138</v>
      </c>
      <c r="CL11" s="79">
        <f>Model!$BS11*BZ11</f>
        <v>154613.0116191835</v>
      </c>
      <c r="CM11" s="79">
        <f>Model!$BS11*CA11</f>
        <v>156743.43768504541</v>
      </c>
      <c r="CN11" s="79">
        <f>Model!$BS11*CB11</f>
        <v>158873.86375090753</v>
      </c>
      <c r="CO11" s="79">
        <f>Model!$BS11*CC11</f>
        <v>161004.28981676948</v>
      </c>
      <c r="CP11" s="79">
        <f>Model!$BS11*CD11</f>
        <v>163134.71588263157</v>
      </c>
      <c r="CQ11" s="79">
        <f>Model!$BS11*CE11</f>
        <v>165265.14194849352</v>
      </c>
      <c r="CR11" s="79">
        <f>Model!$BR11*BT11</f>
        <v>32328.339570350214</v>
      </c>
      <c r="CS11" s="79">
        <f>Model!$BR11*BU11</f>
        <v>32813.941461551432</v>
      </c>
      <c r="CT11" s="79">
        <f>Model!$BR11*BV11</f>
        <v>33299.543352752698</v>
      </c>
      <c r="CU11" s="79">
        <f>Model!$BR11*BW11</f>
        <v>33785.145243953913</v>
      </c>
      <c r="CV11" s="79">
        <f>Model!$BR11*BX11</f>
        <v>34270.747135155172</v>
      </c>
      <c r="CW11" s="79">
        <f>Model!$BR11*BY11</f>
        <v>34756.349026356394</v>
      </c>
      <c r="CX11" s="79">
        <f>Model!$BR11*BZ11</f>
        <v>35241.950917557653</v>
      </c>
      <c r="CY11" s="79">
        <f>Model!$BR11*CA11</f>
        <v>35727.552808758875</v>
      </c>
      <c r="CZ11" s="79">
        <f>Model!$BR11*CB11</f>
        <v>36213.154699960134</v>
      </c>
      <c r="DA11" s="79">
        <f>Model!$BR11*CC11</f>
        <v>36698.756591161356</v>
      </c>
      <c r="DB11" s="79">
        <f>Model!$BR11*CD11</f>
        <v>37184.358482362615</v>
      </c>
      <c r="DC11" s="79">
        <f>Model!$BR11*CE11</f>
        <v>37669.96037356383</v>
      </c>
      <c r="DD11" s="79">
        <f>SUM(Model!$CF11:$CQ11)</f>
        <v>1842573.5830350292</v>
      </c>
      <c r="DE11" s="79">
        <f>SUM(Model!$CR11:$DC11)</f>
        <v>419989.79966348421</v>
      </c>
      <c r="DF11" s="80">
        <f>IFERROR((Model!$DD11-Model!$DE11)/Model!$DD11,0)</f>
        <v>0.77206348580571182</v>
      </c>
    </row>
    <row r="12" spans="1:110" x14ac:dyDescent="0.25">
      <c r="B12" t="s">
        <v>370</v>
      </c>
      <c r="C12" t="s">
        <v>231</v>
      </c>
      <c r="D12" t="s">
        <v>13</v>
      </c>
      <c r="E12" s="4">
        <v>77</v>
      </c>
      <c r="F12" s="4">
        <v>2186177.96</v>
      </c>
      <c r="G12" s="4">
        <v>505271.07</v>
      </c>
      <c r="H12" s="4">
        <v>7</v>
      </c>
      <c r="I12" s="4">
        <v>2</v>
      </c>
      <c r="J12" s="4">
        <v>5</v>
      </c>
      <c r="K12" s="4">
        <v>3</v>
      </c>
      <c r="L12" s="4">
        <v>3</v>
      </c>
      <c r="M12" s="4">
        <v>3</v>
      </c>
      <c r="N12" s="4">
        <v>1</v>
      </c>
      <c r="O12" s="4">
        <v>6</v>
      </c>
      <c r="P12" s="4">
        <v>1</v>
      </c>
      <c r="Q12" s="4">
        <v>6</v>
      </c>
      <c r="R12" s="4">
        <v>5</v>
      </c>
      <c r="S12" s="4">
        <v>6</v>
      </c>
      <c r="T12" s="4">
        <v>3</v>
      </c>
      <c r="U12" s="4">
        <v>9</v>
      </c>
      <c r="V12" s="4">
        <v>5</v>
      </c>
      <c r="W12" s="4">
        <v>8</v>
      </c>
      <c r="X12" s="4">
        <v>5</v>
      </c>
      <c r="Y12" s="4">
        <v>6</v>
      </c>
      <c r="Z12" s="4">
        <v>4</v>
      </c>
      <c r="AA12" s="4">
        <v>7</v>
      </c>
      <c r="AB12" s="4">
        <v>8</v>
      </c>
      <c r="AC12" s="4">
        <v>7</v>
      </c>
      <c r="AD12" s="4">
        <v>8</v>
      </c>
      <c r="AE12" s="4">
        <v>10</v>
      </c>
      <c r="AF12" s="4">
        <v>2</v>
      </c>
      <c r="AG12" s="4">
        <v>7</v>
      </c>
      <c r="AH12" s="4">
        <v>11</v>
      </c>
      <c r="AI12" s="4">
        <v>5</v>
      </c>
      <c r="AJ12" s="4">
        <v>5</v>
      </c>
      <c r="AK12" s="4">
        <v>1</v>
      </c>
      <c r="AL12" s="4">
        <v>6</v>
      </c>
      <c r="AM12" s="4">
        <v>5</v>
      </c>
      <c r="AN12" s="4">
        <v>8</v>
      </c>
      <c r="AO12" s="4">
        <v>12</v>
      </c>
      <c r="AP12" s="4">
        <v>7</v>
      </c>
      <c r="AQ12" s="4">
        <v>8</v>
      </c>
      <c r="AR12" s="79">
        <f>MAX(IFERROR(IFERROR(_xlfn.FORECAST.ETS(AR$5,tbl_Model[[#This Row],[H_2023_01]:[H_2025_12]],$H$5:$AQ$5),_xlfn.FORECAST.LINEAR(AR$5,tbl_Model[[#This Row],[H_2023_01]:[H_2025_12]],$H$5:$AQ$5)),0),0)</f>
        <v>7.9090799741151265</v>
      </c>
      <c r="AS12" s="79">
        <f>MAX(IFERROR(IFERROR(_xlfn.FORECAST.ETS(AS$5,tbl_Model[[#This Row],[H_2023_01]:[H_2025_12]],$H$5:$AQ$5),_xlfn.FORECAST.LINEAR(AS$5,tbl_Model[[#This Row],[H_2023_01]:[H_2025_12]],$H$5:$AQ$5)),0),0)</f>
        <v>8.0129840388058682</v>
      </c>
      <c r="AT12" s="79">
        <f>MAX(IFERROR(IFERROR(_xlfn.FORECAST.ETS(AT$5,tbl_Model[[#This Row],[H_2023_01]:[H_2025_12]],$H$5:$AQ$5),_xlfn.FORECAST.LINEAR(AT$5,tbl_Model[[#This Row],[H_2023_01]:[H_2025_12]],$H$5:$AQ$5)),0),0)</f>
        <v>8.1168881034966027</v>
      </c>
      <c r="AU12" s="79">
        <f>MAX(IFERROR(IFERROR(_xlfn.FORECAST.ETS(AU$5,tbl_Model[[#This Row],[H_2023_01]:[H_2025_12]],$H$5:$AQ$5),_xlfn.FORECAST.LINEAR(AU$5,tbl_Model[[#This Row],[H_2023_01]:[H_2025_12]],$H$5:$AQ$5)),0),0)</f>
        <v>8.2207921681873444</v>
      </c>
      <c r="AV12" s="79">
        <f>MAX(IFERROR(IFERROR(_xlfn.FORECAST.ETS(AV$5,tbl_Model[[#This Row],[H_2023_01]:[H_2025_12]],$H$5:$AQ$5),_xlfn.FORECAST.LINEAR(AV$5,tbl_Model[[#This Row],[H_2023_01]:[H_2025_12]],$H$5:$AQ$5)),0),0)</f>
        <v>8.3246962328780789</v>
      </c>
      <c r="AW12" s="79">
        <f>MAX(IFERROR(IFERROR(_xlfn.FORECAST.ETS(AW$5,tbl_Model[[#This Row],[H_2023_01]:[H_2025_12]],$H$5:$AQ$5),_xlfn.FORECAST.LINEAR(AW$5,tbl_Model[[#This Row],[H_2023_01]:[H_2025_12]],$H$5:$AQ$5)),0),0)</f>
        <v>8.4286002975688188</v>
      </c>
      <c r="AX12" s="79">
        <f>MAX(IFERROR(IFERROR(_xlfn.FORECAST.ETS(AX$5,tbl_Model[[#This Row],[H_2023_01]:[H_2025_12]],$H$5:$AQ$5),_xlfn.FORECAST.LINEAR(AX$5,tbl_Model[[#This Row],[H_2023_01]:[H_2025_12]],$H$5:$AQ$5)),0),0)</f>
        <v>8.5325043622595533</v>
      </c>
      <c r="AY12" s="79">
        <f>MAX(IFERROR(IFERROR(_xlfn.FORECAST.ETS(AY$5,tbl_Model[[#This Row],[H_2023_01]:[H_2025_12]],$H$5:$AQ$5),_xlfn.FORECAST.LINEAR(AY$5,tbl_Model[[#This Row],[H_2023_01]:[H_2025_12]],$H$5:$AQ$5)),0),0)</f>
        <v>8.636408426950295</v>
      </c>
      <c r="AZ12" s="79">
        <f>MAX(IFERROR(IFERROR(_xlfn.FORECAST.ETS(AZ$5,tbl_Model[[#This Row],[H_2023_01]:[H_2025_12]],$H$5:$AQ$5),_xlfn.FORECAST.LINEAR(AZ$5,tbl_Model[[#This Row],[H_2023_01]:[H_2025_12]],$H$5:$AQ$5)),0),0)</f>
        <v>8.7403124916410295</v>
      </c>
      <c r="BA12" s="79">
        <f>MAX(IFERROR(IFERROR(_xlfn.FORECAST.ETS(BA$5,tbl_Model[[#This Row],[H_2023_01]:[H_2025_12]],$H$5:$AQ$5),_xlfn.FORECAST.LINEAR(BA$5,tbl_Model[[#This Row],[H_2023_01]:[H_2025_12]],$H$5:$AQ$5)),0),0)</f>
        <v>8.8442165563317712</v>
      </c>
      <c r="BB12" s="79">
        <f>MAX(IFERROR(IFERROR(_xlfn.FORECAST.ETS(BB$5,tbl_Model[[#This Row],[H_2023_01]:[H_2025_12]],$H$5:$AQ$5),_xlfn.FORECAST.LINEAR(BB$5,tbl_Model[[#This Row],[H_2023_01]:[H_2025_12]],$H$5:$AQ$5)),0),0)</f>
        <v>8.9481206210225057</v>
      </c>
      <c r="BC12" s="79">
        <f>MAX(IFERROR(IFERROR(_xlfn.FORECAST.ETS(BC$5,tbl_Model[[#This Row],[H_2023_01]:[H_2025_12]],$H$5:$AQ$5),_xlfn.FORECAST.LINEAR(BC$5,tbl_Model[[#This Row],[H_2023_01]:[H_2025_12]],$H$5:$AQ$5)),0),0)</f>
        <v>9.0520246857132474</v>
      </c>
      <c r="BD12" s="80">
        <f>IFERROR(AR12/SUM(Model!$AR12:$BC12),1/12)</f>
        <v>7.7717815090658893E-2</v>
      </c>
      <c r="BE12" s="80">
        <f>IFERROR(AS12/SUM(Model!$AR12:$BC12),1/12)</f>
        <v>7.873881840750882E-2</v>
      </c>
      <c r="BF12" s="80">
        <f>IFERROR(AT12/SUM(Model!$AR12:$BC12),1/12)</f>
        <v>7.9759821724358679E-2</v>
      </c>
      <c r="BG12" s="80">
        <f>IFERROR(AU12/SUM(Model!$AR12:$BC12),1/12)</f>
        <v>8.078082504120862E-2</v>
      </c>
      <c r="BH12" s="80">
        <f>IFERROR(AV12/SUM(Model!$AR12:$BC12),1/12)</f>
        <v>8.1801828358058479E-2</v>
      </c>
      <c r="BI12" s="80">
        <f>IFERROR(AW12/SUM(Model!$AR12:$BC12),1/12)</f>
        <v>8.2822831674908393E-2</v>
      </c>
      <c r="BJ12" s="80">
        <f>IFERROR(AX12/SUM(Model!$AR12:$BC12),1/12)</f>
        <v>8.3843834991758251E-2</v>
      </c>
      <c r="BK12" s="80">
        <f>IFERROR(AY12/SUM(Model!$AR12:$BC12),1/12)</f>
        <v>8.4864838308608179E-2</v>
      </c>
      <c r="BL12" s="80">
        <f>IFERROR(AZ12/SUM(Model!$AR12:$BC12),1/12)</f>
        <v>8.5885841625458051E-2</v>
      </c>
      <c r="BM12" s="80">
        <f>IFERROR(BA12/SUM(Model!$AR12:$BC12),1/12)</f>
        <v>8.6906844942307979E-2</v>
      </c>
      <c r="BN12" s="80">
        <f>IFERROR(BB12/SUM(Model!$AR12:$BC12),1/12)</f>
        <v>8.7927848259157837E-2</v>
      </c>
      <c r="BO12" s="80">
        <f>IFERROR(BC12/SUM(Model!$AR12:$BC12),1/12)</f>
        <v>8.8948851576007779E-2</v>
      </c>
      <c r="BP1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84.905689233278963</v>
      </c>
      <c r="BQ12" s="77" cm="1">
        <f t="array" ref="BQ1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12" s="77" cm="1">
        <f t="array" ref="BR1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12" s="77">
        <f>IF(tbl_Model[[#This Row],[Type]]="Boutique",
    tbl_Model[[#This Row],[UnitListPrice]],
    tbl_Model[[#This Row],[UnitListPrice]]*(1-SUMIFS(tbl_MarketTerms[WholesaleMarginPct],tbl_MarketTerms[Country],tbl_Model[[#This Row],[country]])))</f>
        <v>29113.629842180773</v>
      </c>
      <c r="BT12" s="79">
        <f>Model!$BP12*BD12</f>
        <v>6.5986846559769221</v>
      </c>
      <c r="BU12" s="79">
        <f>Model!$BP12*BE12</f>
        <v>6.6853736463035291</v>
      </c>
      <c r="BV12" s="79">
        <f>Model!$BP12*BF12</f>
        <v>6.77206263663013</v>
      </c>
      <c r="BW12" s="79">
        <f>Model!$BP12*BG12</f>
        <v>6.8587516269567388</v>
      </c>
      <c r="BX12" s="79">
        <f>Model!$BP12*BH12</f>
        <v>6.9454406172833396</v>
      </c>
      <c r="BY12" s="79">
        <f>Model!$BP12*BI12</f>
        <v>7.0321296076099458</v>
      </c>
      <c r="BZ12" s="79">
        <f>Model!$BP12*BJ12</f>
        <v>7.1188185979365466</v>
      </c>
      <c r="CA12" s="79">
        <f>Model!$BP12*BK12</f>
        <v>7.2055075882631536</v>
      </c>
      <c r="CB12" s="79">
        <f>Model!$BP12*BL12</f>
        <v>7.2921965785897562</v>
      </c>
      <c r="CC12" s="79">
        <f>Model!$BP12*BM12</f>
        <v>7.3788855689163633</v>
      </c>
      <c r="CD12" s="79">
        <f>Model!$BP12*BN12</f>
        <v>7.4655745592429641</v>
      </c>
      <c r="CE12" s="79">
        <f>Model!$BP12*BO12</f>
        <v>7.552263549569572</v>
      </c>
      <c r="CF12" s="79">
        <f>Model!$BS12*BT12</f>
        <v>192111.66251939008</v>
      </c>
      <c r="CG12" s="79">
        <f>Model!$BS12*BU12</f>
        <v>194635.49369515132</v>
      </c>
      <c r="CH12" s="79">
        <f>Model!$BS12*BV12</f>
        <v>197159.32487091236</v>
      </c>
      <c r="CI12" s="79">
        <f>Model!$BS12*BW12</f>
        <v>199683.15604667366</v>
      </c>
      <c r="CJ12" s="79">
        <f>Model!$BS12*BX12</f>
        <v>202206.98722243469</v>
      </c>
      <c r="CK12" s="79">
        <f>Model!$BS12*BY12</f>
        <v>204730.8183981959</v>
      </c>
      <c r="CL12" s="79">
        <f>Model!$BS12*BZ12</f>
        <v>207254.64957395694</v>
      </c>
      <c r="CM12" s="79">
        <f>Model!$BS12*CA12</f>
        <v>209778.48074971818</v>
      </c>
      <c r="CN12" s="79">
        <f>Model!$BS12*CB12</f>
        <v>212302.31192547927</v>
      </c>
      <c r="CO12" s="79">
        <f>Model!$BS12*CC12</f>
        <v>214826.14310124048</v>
      </c>
      <c r="CP12" s="79">
        <f>Model!$BS12*CD12</f>
        <v>217349.97427700154</v>
      </c>
      <c r="CQ12" s="79">
        <f>Model!$BS12*CE12</f>
        <v>219873.80545276278</v>
      </c>
      <c r="CR12" s="79">
        <f>Model!$BR12*BT12</f>
        <v>43789.262690739248</v>
      </c>
      <c r="CS12" s="79">
        <f>Model!$BR12*BU12</f>
        <v>44364.535971357138</v>
      </c>
      <c r="CT12" s="79">
        <f>Model!$BR12*BV12</f>
        <v>44939.809251974977</v>
      </c>
      <c r="CU12" s="79">
        <f>Model!$BR12*BW12</f>
        <v>45515.082532592874</v>
      </c>
      <c r="CV12" s="79">
        <f>Model!$BR12*BX12</f>
        <v>46090.355813210721</v>
      </c>
      <c r="CW12" s="79">
        <f>Model!$BR12*BY12</f>
        <v>46665.629093828604</v>
      </c>
      <c r="CX12" s="79">
        <f>Model!$BR12*BZ12</f>
        <v>47240.902374446443</v>
      </c>
      <c r="CY12" s="79">
        <f>Model!$BR12*CA12</f>
        <v>47816.175655064333</v>
      </c>
      <c r="CZ12" s="79">
        <f>Model!$BR12*CB12</f>
        <v>48391.448935682187</v>
      </c>
      <c r="DA12" s="79">
        <f>Model!$BR12*CC12</f>
        <v>48966.722216300077</v>
      </c>
      <c r="DB12" s="79">
        <f>Model!$BR12*CD12</f>
        <v>49541.995496917916</v>
      </c>
      <c r="DC12" s="79">
        <f>Model!$BR12*CE12</f>
        <v>50117.268777535814</v>
      </c>
      <c r="DD12" s="79">
        <f>SUM(Model!$CF12:$CQ12)</f>
        <v>2471912.8078329167</v>
      </c>
      <c r="DE12" s="79">
        <f>SUM(Model!$CR12:$DC12)</f>
        <v>563439.18880965037</v>
      </c>
      <c r="DF12" s="80">
        <f>IFERROR((Model!$DD12-Model!$DE12)/Model!$DD12,0)</f>
        <v>0.77206348580571182</v>
      </c>
    </row>
    <row r="13" spans="1:110" x14ac:dyDescent="0.25">
      <c r="B13" t="s">
        <v>370</v>
      </c>
      <c r="C13" t="s">
        <v>231</v>
      </c>
      <c r="D13" t="s">
        <v>8</v>
      </c>
      <c r="E13" s="4">
        <v>23</v>
      </c>
      <c r="F13" s="4">
        <v>666187.31000000006</v>
      </c>
      <c r="G13" s="4">
        <v>154532.1</v>
      </c>
      <c r="H13" s="4">
        <v>2</v>
      </c>
      <c r="I13" s="4">
        <v>0</v>
      </c>
      <c r="J13" s="4">
        <v>4</v>
      </c>
      <c r="K13" s="4">
        <v>2</v>
      </c>
      <c r="L13" s="4">
        <v>4</v>
      </c>
      <c r="M13" s="4">
        <v>2</v>
      </c>
      <c r="N13" s="4">
        <v>2</v>
      </c>
      <c r="O13" s="4">
        <v>2</v>
      </c>
      <c r="P13" s="4">
        <v>5</v>
      </c>
      <c r="Q13" s="4">
        <v>1</v>
      </c>
      <c r="R13" s="4">
        <v>6</v>
      </c>
      <c r="S13" s="4">
        <v>0</v>
      </c>
      <c r="T13" s="4">
        <v>3</v>
      </c>
      <c r="U13" s="4">
        <v>5</v>
      </c>
      <c r="V13" s="4">
        <v>2</v>
      </c>
      <c r="W13" s="4">
        <v>7</v>
      </c>
      <c r="X13" s="4">
        <v>0</v>
      </c>
      <c r="Y13" s="4">
        <v>0</v>
      </c>
      <c r="Z13" s="4">
        <v>2</v>
      </c>
      <c r="AA13" s="4">
        <v>2</v>
      </c>
      <c r="AB13" s="4">
        <v>0</v>
      </c>
      <c r="AC13" s="4">
        <v>1</v>
      </c>
      <c r="AD13" s="4">
        <v>2</v>
      </c>
      <c r="AE13" s="4">
        <v>6</v>
      </c>
      <c r="AF13" s="4">
        <v>0</v>
      </c>
      <c r="AG13" s="4">
        <v>0</v>
      </c>
      <c r="AH13" s="4">
        <v>3</v>
      </c>
      <c r="AI13" s="4">
        <v>1</v>
      </c>
      <c r="AJ13" s="4">
        <v>5</v>
      </c>
      <c r="AK13" s="4">
        <v>2</v>
      </c>
      <c r="AL13" s="4">
        <v>1</v>
      </c>
      <c r="AM13" s="4">
        <v>3</v>
      </c>
      <c r="AN13" s="4">
        <v>2</v>
      </c>
      <c r="AO13" s="4">
        <v>3</v>
      </c>
      <c r="AP13" s="4">
        <v>0</v>
      </c>
      <c r="AQ13" s="4">
        <v>3</v>
      </c>
      <c r="AR13" s="79">
        <f>MAX(IFERROR(IFERROR(_xlfn.FORECAST.ETS(AR$5,tbl_Model[[#This Row],[H_2023_01]:[H_2025_12]],$H$5:$AQ$5),_xlfn.FORECAST.LINEAR(AR$5,tbl_Model[[#This Row],[H_2023_01]:[H_2025_12]],$H$5:$AQ$5)),0),0)</f>
        <v>1.6018443669621503</v>
      </c>
      <c r="AS13" s="79">
        <f>MAX(IFERROR(IFERROR(_xlfn.FORECAST.ETS(AS$5,tbl_Model[[#This Row],[H_2023_01]:[H_2025_12]],$H$5:$AQ$5),_xlfn.FORECAST.LINEAR(AS$5,tbl_Model[[#This Row],[H_2023_01]:[H_2025_12]],$H$5:$AQ$5)),0),0)</f>
        <v>1.8269412721318909</v>
      </c>
      <c r="AT13" s="79">
        <f>MAX(IFERROR(IFERROR(_xlfn.FORECAST.ETS(AT$5,tbl_Model[[#This Row],[H_2023_01]:[H_2025_12]],$H$5:$AQ$5),_xlfn.FORECAST.LINEAR(AT$5,tbl_Model[[#This Row],[H_2023_01]:[H_2025_12]],$H$5:$AQ$5)),0),0)</f>
        <v>2.2326018442418167</v>
      </c>
      <c r="AU13" s="79">
        <f>MAX(IFERROR(IFERROR(_xlfn.FORECAST.ETS(AU$5,tbl_Model[[#This Row],[H_2023_01]:[H_2025_12]],$H$5:$AQ$5),_xlfn.FORECAST.LINEAR(AU$5,tbl_Model[[#This Row],[H_2023_01]:[H_2025_12]],$H$5:$AQ$5)),0),0)</f>
        <v>1.5466748252187101</v>
      </c>
      <c r="AV13" s="79">
        <f>MAX(IFERROR(IFERROR(_xlfn.FORECAST.ETS(AV$5,tbl_Model[[#This Row],[H_2023_01]:[H_2025_12]],$H$5:$AQ$5),_xlfn.FORECAST.LINEAR(AV$5,tbl_Model[[#This Row],[H_2023_01]:[H_2025_12]],$H$5:$AQ$5)),0),0)</f>
        <v>1.7717717303884508</v>
      </c>
      <c r="AW13" s="79">
        <f>MAX(IFERROR(IFERROR(_xlfn.FORECAST.ETS(AW$5,tbl_Model[[#This Row],[H_2023_01]:[H_2025_12]],$H$5:$AQ$5),_xlfn.FORECAST.LINEAR(AW$5,tbl_Model[[#This Row],[H_2023_01]:[H_2025_12]],$H$5:$AQ$5)),0),0)</f>
        <v>2.1774323024983766</v>
      </c>
      <c r="AX13" s="79">
        <f>MAX(IFERROR(IFERROR(_xlfn.FORECAST.ETS(AX$5,tbl_Model[[#This Row],[H_2023_01]:[H_2025_12]],$H$5:$AQ$5),_xlfn.FORECAST.LINEAR(AX$5,tbl_Model[[#This Row],[H_2023_01]:[H_2025_12]],$H$5:$AQ$5)),0),0)</f>
        <v>1.4915052834752702</v>
      </c>
      <c r="AY13" s="79">
        <f>MAX(IFERROR(IFERROR(_xlfn.FORECAST.ETS(AY$5,tbl_Model[[#This Row],[H_2023_01]:[H_2025_12]],$H$5:$AQ$5),_xlfn.FORECAST.LINEAR(AY$5,tbl_Model[[#This Row],[H_2023_01]:[H_2025_12]],$H$5:$AQ$5)),0),0)</f>
        <v>1.7166021886450107</v>
      </c>
      <c r="AZ13" s="79">
        <f>MAX(IFERROR(IFERROR(_xlfn.FORECAST.ETS(AZ$5,tbl_Model[[#This Row],[H_2023_01]:[H_2025_12]],$H$5:$AQ$5),_xlfn.FORECAST.LINEAR(AZ$5,tbl_Model[[#This Row],[H_2023_01]:[H_2025_12]],$H$5:$AQ$5)),0),0)</f>
        <v>2.1222627607549365</v>
      </c>
      <c r="BA13" s="79">
        <f>MAX(IFERROR(IFERROR(_xlfn.FORECAST.ETS(BA$5,tbl_Model[[#This Row],[H_2023_01]:[H_2025_12]],$H$5:$AQ$5),_xlfn.FORECAST.LINEAR(BA$5,tbl_Model[[#This Row],[H_2023_01]:[H_2025_12]],$H$5:$AQ$5)),0),0)</f>
        <v>1.4363357417318301</v>
      </c>
      <c r="BB13" s="79">
        <f>MAX(IFERROR(IFERROR(_xlfn.FORECAST.ETS(BB$5,tbl_Model[[#This Row],[H_2023_01]:[H_2025_12]],$H$5:$AQ$5),_xlfn.FORECAST.LINEAR(BB$5,tbl_Model[[#This Row],[H_2023_01]:[H_2025_12]],$H$5:$AQ$5)),0),0)</f>
        <v>1.6614326469015706</v>
      </c>
      <c r="BC13" s="79">
        <f>MAX(IFERROR(IFERROR(_xlfn.FORECAST.ETS(BC$5,tbl_Model[[#This Row],[H_2023_01]:[H_2025_12]],$H$5:$AQ$5),_xlfn.FORECAST.LINEAR(BC$5,tbl_Model[[#This Row],[H_2023_01]:[H_2025_12]],$H$5:$AQ$5)),0),0)</f>
        <v>2.0670932190114963</v>
      </c>
      <c r="BD13" s="80">
        <f>IFERROR(AR13/SUM(Model!$AR13:$BC13),1/12)</f>
        <v>7.3979655996305835E-2</v>
      </c>
      <c r="BE13" s="80">
        <f>IFERROR(AS13/SUM(Model!$AR13:$BC13),1/12)</f>
        <v>8.4375542109681276E-2</v>
      </c>
      <c r="BF13" s="80">
        <f>IFERROR(AT13/SUM(Model!$AR13:$BC13),1/12)</f>
        <v>0.10311058915602524</v>
      </c>
      <c r="BG13" s="80">
        <f>IFERROR(AU13/SUM(Model!$AR13:$BC13),1/12)</f>
        <v>7.1431703271414196E-2</v>
      </c>
      <c r="BH13" s="80">
        <f>IFERROR(AV13/SUM(Model!$AR13:$BC13),1/12)</f>
        <v>8.1827589384789637E-2</v>
      </c>
      <c r="BI13" s="80">
        <f>IFERROR(AW13/SUM(Model!$AR13:$BC13),1/12)</f>
        <v>0.1005626364311336</v>
      </c>
      <c r="BJ13" s="80">
        <f>IFERROR(AX13/SUM(Model!$AR13:$BC13),1/12)</f>
        <v>6.8883750546522571E-2</v>
      </c>
      <c r="BK13" s="80">
        <f>IFERROR(AY13/SUM(Model!$AR13:$BC13),1/12)</f>
        <v>7.9279636659897998E-2</v>
      </c>
      <c r="BL13" s="80">
        <f>IFERROR(AZ13/SUM(Model!$AR13:$BC13),1/12)</f>
        <v>9.8014683706241945E-2</v>
      </c>
      <c r="BM13" s="80">
        <f>IFERROR(BA13/SUM(Model!$AR13:$BC13),1/12)</f>
        <v>6.6335797821630932E-2</v>
      </c>
      <c r="BN13" s="80">
        <f>IFERROR(BB13/SUM(Model!$AR13:$BC13),1/12)</f>
        <v>7.6731683935006359E-2</v>
      </c>
      <c r="BO13" s="80">
        <f>IFERROR(BC13/SUM(Model!$AR13:$BC13),1/12)</f>
        <v>9.5466730981350306E-2</v>
      </c>
      <c r="BP1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25.389084507042245</v>
      </c>
      <c r="BQ13" s="77" cm="1">
        <f t="array" ref="BQ1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13" s="77" cm="1">
        <f t="array" ref="BR1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13" s="77">
        <f>IF(tbl_Model[[#This Row],[Type]]="Boutique",
    tbl_Model[[#This Row],[UnitListPrice]],
    tbl_Model[[#This Row],[UnitListPrice]]*(1-SUMIFS(tbl_MarketTerms[WholesaleMarginPct],tbl_MarketTerms[Country],tbl_Model[[#This Row],[country]])))</f>
        <v>29113.629842180773</v>
      </c>
      <c r="BT13" s="79">
        <f>Model!$BP13*BD13</f>
        <v>1.8782757378921233</v>
      </c>
      <c r="BU13" s="79">
        <f>Model!$BP13*BE13</f>
        <v>2.1422177689501996</v>
      </c>
      <c r="BV13" s="79">
        <f>Model!$BP13*BF13</f>
        <v>2.6178834616532383</v>
      </c>
      <c r="BW13" s="79">
        <f>Model!$BP13*BG13</f>
        <v>1.813585550839901</v>
      </c>
      <c r="BX13" s="79">
        <f>Model!$BP13*BH13</f>
        <v>2.0775275818979773</v>
      </c>
      <c r="BY13" s="79">
        <f>Model!$BP13*BI13</f>
        <v>2.553193274601016</v>
      </c>
      <c r="BZ13" s="79">
        <f>Model!$BP13*BJ13</f>
        <v>1.748895363787679</v>
      </c>
      <c r="CA13" s="79">
        <f>Model!$BP13*BK13</f>
        <v>2.0128373948457545</v>
      </c>
      <c r="CB13" s="79">
        <f>Model!$BP13*BL13</f>
        <v>2.4885030875487932</v>
      </c>
      <c r="CC13" s="79">
        <f>Model!$BP13*BM13</f>
        <v>1.6842051767354567</v>
      </c>
      <c r="CD13" s="79">
        <f>Model!$BP13*BN13</f>
        <v>1.9481472077935322</v>
      </c>
      <c r="CE13" s="79">
        <f>Model!$BP13*BO13</f>
        <v>2.4238129004965709</v>
      </c>
      <c r="CF13" s="79">
        <f>Model!$BS13*BT13</f>
        <v>54683.424574540237</v>
      </c>
      <c r="CG13" s="79">
        <f>Model!$BS13*BU13</f>
        <v>62367.735166558443</v>
      </c>
      <c r="CH13" s="79">
        <f>Model!$BS13*BV13</f>
        <v>76216.090072539228</v>
      </c>
      <c r="CI13" s="79">
        <f>Model!$BS13*BW13</f>
        <v>52800.0584142804</v>
      </c>
      <c r="CJ13" s="79">
        <f>Model!$BS13*BX13</f>
        <v>60484.369006298613</v>
      </c>
      <c r="CK13" s="79">
        <f>Model!$BS13*BY13</f>
        <v>74332.723912279384</v>
      </c>
      <c r="CL13" s="79">
        <f>Model!$BS13*BZ13</f>
        <v>50916.692254020571</v>
      </c>
      <c r="CM13" s="79">
        <f>Model!$BS13*CA13</f>
        <v>58601.002846038762</v>
      </c>
      <c r="CN13" s="79">
        <f>Model!$BS13*CB13</f>
        <v>72449.357752019539</v>
      </c>
      <c r="CO13" s="79">
        <f>Model!$BS13*CC13</f>
        <v>49033.326093760734</v>
      </c>
      <c r="CP13" s="79">
        <f>Model!$BS13*CD13</f>
        <v>56717.636685778925</v>
      </c>
      <c r="CQ13" s="79">
        <f>Model!$BS13*CE13</f>
        <v>70565.99159175971</v>
      </c>
      <c r="CR13" s="79">
        <f>Model!$BR13*BT13</f>
        <v>12464.349181726975</v>
      </c>
      <c r="CS13" s="79">
        <f>Model!$BR13*BU13</f>
        <v>14215.884152057852</v>
      </c>
      <c r="CT13" s="79">
        <f>Model!$BR13*BV13</f>
        <v>17372.42989665248</v>
      </c>
      <c r="CU13" s="79">
        <f>Model!$BR13*BW13</f>
        <v>12035.061264205866</v>
      </c>
      <c r="CV13" s="79">
        <f>Model!$BR13*BX13</f>
        <v>13786.596234536744</v>
      </c>
      <c r="CW13" s="79">
        <f>Model!$BR13*BY13</f>
        <v>16943.141979131371</v>
      </c>
      <c r="CX13" s="79">
        <f>Model!$BR13*BZ13</f>
        <v>11605.77334668476</v>
      </c>
      <c r="CY13" s="79">
        <f>Model!$BR13*CA13</f>
        <v>13357.308317015633</v>
      </c>
      <c r="CZ13" s="79">
        <f>Model!$BR13*CB13</f>
        <v>16513.854061610262</v>
      </c>
      <c r="DA13" s="79">
        <f>Model!$BR13*CC13</f>
        <v>11176.485429163653</v>
      </c>
      <c r="DB13" s="79">
        <f>Model!$BR13*CD13</f>
        <v>12928.020399494526</v>
      </c>
      <c r="DC13" s="79">
        <f>Model!$BR13*CE13</f>
        <v>16084.566144089153</v>
      </c>
      <c r="DD13" s="79">
        <f>SUM(Model!$CF13:$CQ13)</f>
        <v>739168.4083698747</v>
      </c>
      <c r="DE13" s="79">
        <f>SUM(Model!$CR13:$DC13)</f>
        <v>168483.47040636928</v>
      </c>
      <c r="DF13" s="80">
        <f>IFERROR((Model!$DD13-Model!$DE13)/Model!$DD13,0)</f>
        <v>0.77206348580571182</v>
      </c>
    </row>
    <row r="14" spans="1:110" x14ac:dyDescent="0.25">
      <c r="B14" t="s">
        <v>370</v>
      </c>
      <c r="C14" t="s">
        <v>89</v>
      </c>
      <c r="D14" t="s">
        <v>3</v>
      </c>
      <c r="E14" s="4">
        <v>27</v>
      </c>
      <c r="F14" s="4">
        <v>619498.41</v>
      </c>
      <c r="G14" s="4">
        <v>143045.16</v>
      </c>
      <c r="H14" s="4">
        <v>0</v>
      </c>
      <c r="I14" s="4">
        <v>0</v>
      </c>
      <c r="J14" s="4">
        <v>0</v>
      </c>
      <c r="K14" s="4">
        <v>0</v>
      </c>
      <c r="L14" s="4">
        <v>0</v>
      </c>
      <c r="M14" s="4">
        <v>0</v>
      </c>
      <c r="N14" s="4">
        <v>0</v>
      </c>
      <c r="O14" s="4">
        <v>0</v>
      </c>
      <c r="P14" s="4">
        <v>0</v>
      </c>
      <c r="Q14" s="4">
        <v>0</v>
      </c>
      <c r="R14" s="4">
        <v>0</v>
      </c>
      <c r="S14" s="4">
        <v>0</v>
      </c>
      <c r="T14" s="4">
        <v>0</v>
      </c>
      <c r="U14" s="4">
        <v>0</v>
      </c>
      <c r="V14" s="4">
        <v>0</v>
      </c>
      <c r="W14" s="4">
        <v>0</v>
      </c>
      <c r="X14" s="4">
        <v>0</v>
      </c>
      <c r="Y14" s="4">
        <v>0</v>
      </c>
      <c r="Z14" s="4">
        <v>0</v>
      </c>
      <c r="AA14" s="4">
        <v>0</v>
      </c>
      <c r="AB14" s="4">
        <v>0</v>
      </c>
      <c r="AC14" s="4">
        <v>0</v>
      </c>
      <c r="AD14" s="4">
        <v>0</v>
      </c>
      <c r="AE14" s="4">
        <v>0</v>
      </c>
      <c r="AF14" s="4">
        <v>1</v>
      </c>
      <c r="AG14" s="4">
        <v>2</v>
      </c>
      <c r="AH14" s="4">
        <v>2</v>
      </c>
      <c r="AI14" s="4">
        <v>4</v>
      </c>
      <c r="AJ14" s="4">
        <v>8</v>
      </c>
      <c r="AK14" s="4">
        <v>1</v>
      </c>
      <c r="AL14" s="4">
        <v>1</v>
      </c>
      <c r="AM14" s="4">
        <v>1</v>
      </c>
      <c r="AN14" s="4">
        <v>1</v>
      </c>
      <c r="AO14" s="4">
        <v>1</v>
      </c>
      <c r="AP14" s="4">
        <v>3</v>
      </c>
      <c r="AQ14" s="4">
        <v>2</v>
      </c>
      <c r="AR14" s="79">
        <f>MAX(IFERROR(IFERROR(_xlfn.FORECAST.ETS(AR$5,tbl_Model[[#This Row],[H_2023_01]:[H_2025_12]],$H$5:$AQ$5),_xlfn.FORECAST.LINEAR(AR$5,tbl_Model[[#This Row],[H_2023_01]:[H_2025_12]],$H$5:$AQ$5)),0),0)</f>
        <v>2.1685874328696984</v>
      </c>
      <c r="AS14" s="79">
        <f>MAX(IFERROR(IFERROR(_xlfn.FORECAST.ETS(AS$5,tbl_Model[[#This Row],[H_2023_01]:[H_2025_12]],$H$5:$AQ$5),_xlfn.FORECAST.LINEAR(AS$5,tbl_Model[[#This Row],[H_2023_01]:[H_2025_12]],$H$5:$AQ$5)),0),0)</f>
        <v>2.2482456260623267</v>
      </c>
      <c r="AT14" s="79">
        <f>MAX(IFERROR(IFERROR(_xlfn.FORECAST.ETS(AT$5,tbl_Model[[#This Row],[H_2023_01]:[H_2025_12]],$H$5:$AQ$5),_xlfn.FORECAST.LINEAR(AT$5,tbl_Model[[#This Row],[H_2023_01]:[H_2025_12]],$H$5:$AQ$5)),0),0)</f>
        <v>2.3279038192549608</v>
      </c>
      <c r="AU14" s="79">
        <f>MAX(IFERROR(IFERROR(_xlfn.FORECAST.ETS(AU$5,tbl_Model[[#This Row],[H_2023_01]:[H_2025_12]],$H$5:$AQ$5),_xlfn.FORECAST.LINEAR(AU$5,tbl_Model[[#This Row],[H_2023_01]:[H_2025_12]],$H$5:$AQ$5)),0),0)</f>
        <v>2.4075620124475892</v>
      </c>
      <c r="AV14" s="79">
        <f>MAX(IFERROR(IFERROR(_xlfn.FORECAST.ETS(AV$5,tbl_Model[[#This Row],[H_2023_01]:[H_2025_12]],$H$5:$AQ$5),_xlfn.FORECAST.LINEAR(AV$5,tbl_Model[[#This Row],[H_2023_01]:[H_2025_12]],$H$5:$AQ$5)),0),0)</f>
        <v>2.4872202056402233</v>
      </c>
      <c r="AW14" s="79">
        <f>MAX(IFERROR(IFERROR(_xlfn.FORECAST.ETS(AW$5,tbl_Model[[#This Row],[H_2023_01]:[H_2025_12]],$H$5:$AQ$5),_xlfn.FORECAST.LINEAR(AW$5,tbl_Model[[#This Row],[H_2023_01]:[H_2025_12]],$H$5:$AQ$5)),0),0)</f>
        <v>2.5668783988328516</v>
      </c>
      <c r="AX14" s="79">
        <f>MAX(IFERROR(IFERROR(_xlfn.FORECAST.ETS(AX$5,tbl_Model[[#This Row],[H_2023_01]:[H_2025_12]],$H$5:$AQ$5),_xlfn.FORECAST.LINEAR(AX$5,tbl_Model[[#This Row],[H_2023_01]:[H_2025_12]],$H$5:$AQ$5)),0),0)</f>
        <v>2.6465365920254857</v>
      </c>
      <c r="AY14" s="79">
        <f>MAX(IFERROR(IFERROR(_xlfn.FORECAST.ETS(AY$5,tbl_Model[[#This Row],[H_2023_01]:[H_2025_12]],$H$5:$AQ$5),_xlfn.FORECAST.LINEAR(AY$5,tbl_Model[[#This Row],[H_2023_01]:[H_2025_12]],$H$5:$AQ$5)),0),0)</f>
        <v>2.7261947852181141</v>
      </c>
      <c r="AZ14" s="79">
        <f>MAX(IFERROR(IFERROR(_xlfn.FORECAST.ETS(AZ$5,tbl_Model[[#This Row],[H_2023_01]:[H_2025_12]],$H$5:$AQ$5),_xlfn.FORECAST.LINEAR(AZ$5,tbl_Model[[#This Row],[H_2023_01]:[H_2025_12]],$H$5:$AQ$5)),0),0)</f>
        <v>2.8058529784107482</v>
      </c>
      <c r="BA14" s="79">
        <f>MAX(IFERROR(IFERROR(_xlfn.FORECAST.ETS(BA$5,tbl_Model[[#This Row],[H_2023_01]:[H_2025_12]],$H$5:$AQ$5),_xlfn.FORECAST.LINEAR(BA$5,tbl_Model[[#This Row],[H_2023_01]:[H_2025_12]],$H$5:$AQ$5)),0),0)</f>
        <v>2.8855111716033766</v>
      </c>
      <c r="BB14" s="79">
        <f>MAX(IFERROR(IFERROR(_xlfn.FORECAST.ETS(BB$5,tbl_Model[[#This Row],[H_2023_01]:[H_2025_12]],$H$5:$AQ$5),_xlfn.FORECAST.LINEAR(BB$5,tbl_Model[[#This Row],[H_2023_01]:[H_2025_12]],$H$5:$AQ$5)),0),0)</f>
        <v>2.9651693647960107</v>
      </c>
      <c r="BC14" s="79">
        <f>MAX(IFERROR(IFERROR(_xlfn.FORECAST.ETS(BC$5,tbl_Model[[#This Row],[H_2023_01]:[H_2025_12]],$H$5:$AQ$5),_xlfn.FORECAST.LINEAR(BC$5,tbl_Model[[#This Row],[H_2023_01]:[H_2025_12]],$H$5:$AQ$5)),0),0)</f>
        <v>3.0448275579886395</v>
      </c>
      <c r="BD14" s="80">
        <f>IFERROR(AR14/SUM(Model!$AR14:$BC14),1/12)</f>
        <v>6.9327156853114871E-2</v>
      </c>
      <c r="BE14" s="80">
        <f>IFERROR(AS14/SUM(Model!$AR14:$BC14),1/12)</f>
        <v>7.1873734394972688E-2</v>
      </c>
      <c r="BF14" s="80">
        <f>IFERROR(AT14/SUM(Model!$AR14:$BC14),1/12)</f>
        <v>7.4420311936830699E-2</v>
      </c>
      <c r="BG14" s="80">
        <f>IFERROR(AU14/SUM(Model!$AR14:$BC14),1/12)</f>
        <v>7.6966889478688516E-2</v>
      </c>
      <c r="BH14" s="80">
        <f>IFERROR(AV14/SUM(Model!$AR14:$BC14),1/12)</f>
        <v>7.9513467020546513E-2</v>
      </c>
      <c r="BI14" s="80">
        <f>IFERROR(AW14/SUM(Model!$AR14:$BC14),1/12)</f>
        <v>8.206004456240433E-2</v>
      </c>
      <c r="BJ14" s="80">
        <f>IFERROR(AX14/SUM(Model!$AR14:$BC14),1/12)</f>
        <v>8.4606622104262341E-2</v>
      </c>
      <c r="BK14" s="80">
        <f>IFERROR(AY14/SUM(Model!$AR14:$BC14),1/12)</f>
        <v>8.7153199646120158E-2</v>
      </c>
      <c r="BL14" s="80">
        <f>IFERROR(AZ14/SUM(Model!$AR14:$BC14),1/12)</f>
        <v>8.9699777187978155E-2</v>
      </c>
      <c r="BM14" s="80">
        <f>IFERROR(BA14/SUM(Model!$AR14:$BC14),1/12)</f>
        <v>9.2246354729835972E-2</v>
      </c>
      <c r="BN14" s="80">
        <f>IFERROR(BB14/SUM(Model!$AR14:$BC14),1/12)</f>
        <v>9.4792932271693983E-2</v>
      </c>
      <c r="BO14" s="80">
        <f>IFERROR(BC14/SUM(Model!$AR14:$BC14),1/12)</f>
        <v>9.7339509813551814E-2</v>
      </c>
      <c r="BP1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29.682692307692303</v>
      </c>
      <c r="BQ14" s="77" cm="1">
        <f t="array" ref="BQ1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14" s="77" cm="1">
        <f t="array" ref="BR1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14" s="77">
        <f>IF(tbl_Model[[#This Row],[Type]]="Boutique",
    tbl_Model[[#This Row],[UnitListPrice]],
    tbl_Model[[#This Row],[UnitListPrice]]*(1-SUMIFS(tbl_MarketTerms[WholesaleMarginPct],tbl_MarketTerms[Country],tbl_Model[[#This Row],[country]])))</f>
        <v>23436.224852071005</v>
      </c>
      <c r="BT14" s="79">
        <f>Model!$BP14*BD14</f>
        <v>2.0578166654381307</v>
      </c>
      <c r="BU14" s="79">
        <f>Model!$BP14*BE14</f>
        <v>2.1334059430507755</v>
      </c>
      <c r="BV14" s="79">
        <f>Model!$BP14*BF14</f>
        <v>2.2089952206634265</v>
      </c>
      <c r="BW14" s="79">
        <f>Model!$BP14*BG14</f>
        <v>2.2845844982760712</v>
      </c>
      <c r="BX14" s="79">
        <f>Model!$BP14*BH14</f>
        <v>2.3601737758887218</v>
      </c>
      <c r="BY14" s="79">
        <f>Model!$BP14*BI14</f>
        <v>2.4357630535013666</v>
      </c>
      <c r="BZ14" s="79">
        <f>Model!$BP14*BJ14</f>
        <v>2.5113523311140176</v>
      </c>
      <c r="CA14" s="79">
        <f>Model!$BP14*BK14</f>
        <v>2.5869416087266623</v>
      </c>
      <c r="CB14" s="79">
        <f>Model!$BP14*BL14</f>
        <v>2.6625308863393129</v>
      </c>
      <c r="CC14" s="79">
        <f>Model!$BP14*BM14</f>
        <v>2.7381201639519577</v>
      </c>
      <c r="CD14" s="79">
        <f>Model!$BP14*BN14</f>
        <v>2.8137094415646087</v>
      </c>
      <c r="CE14" s="79">
        <f>Model!$BP14*BO14</f>
        <v>2.8892987191772539</v>
      </c>
      <c r="CF14" s="79">
        <f>Model!$BS14*BT14</f>
        <v>48227.454075547001</v>
      </c>
      <c r="CG14" s="79">
        <f>Model!$BS14*BU14</f>
        <v>49998.981382082566</v>
      </c>
      <c r="CH14" s="79">
        <f>Model!$BS14*BV14</f>
        <v>51770.508688618269</v>
      </c>
      <c r="CI14" s="79">
        <f>Model!$BS14*BW14</f>
        <v>53542.035995153827</v>
      </c>
      <c r="CJ14" s="79">
        <f>Model!$BS14*BX14</f>
        <v>55313.563301689523</v>
      </c>
      <c r="CK14" s="79">
        <f>Model!$BS14*BY14</f>
        <v>57085.090608225088</v>
      </c>
      <c r="CL14" s="79">
        <f>Model!$BS14*BZ14</f>
        <v>58856.617914760791</v>
      </c>
      <c r="CM14" s="79">
        <f>Model!$BS14*CA14</f>
        <v>60628.145221296349</v>
      </c>
      <c r="CN14" s="79">
        <f>Model!$BS14*CB14</f>
        <v>62399.672527832045</v>
      </c>
      <c r="CO14" s="79">
        <f>Model!$BS14*CC14</f>
        <v>64171.19983436761</v>
      </c>
      <c r="CP14" s="79">
        <f>Model!$BS14*CD14</f>
        <v>65942.727140903313</v>
      </c>
      <c r="CQ14" s="79">
        <f>Model!$BS14*CE14</f>
        <v>67714.254447438885</v>
      </c>
      <c r="CR14" s="79">
        <f>Model!$BR14*BT14</f>
        <v>11152.781858035965</v>
      </c>
      <c r="CS14" s="79">
        <f>Model!$BR14*BU14</f>
        <v>11562.454273552561</v>
      </c>
      <c r="CT14" s="79">
        <f>Model!$BR14*BV14</f>
        <v>11972.126689069193</v>
      </c>
      <c r="CU14" s="79">
        <f>Model!$BR14*BW14</f>
        <v>12381.799104585791</v>
      </c>
      <c r="CV14" s="79">
        <f>Model!$BR14*BX14</f>
        <v>12791.471520102419</v>
      </c>
      <c r="CW14" s="79">
        <f>Model!$BR14*BY14</f>
        <v>13201.143935619017</v>
      </c>
      <c r="CX14" s="79">
        <f>Model!$BR14*BZ14</f>
        <v>13610.816351135647</v>
      </c>
      <c r="CY14" s="79">
        <f>Model!$BR14*CA14</f>
        <v>14020.488766652245</v>
      </c>
      <c r="CZ14" s="79">
        <f>Model!$BR14*CB14</f>
        <v>14430.161182168873</v>
      </c>
      <c r="DA14" s="79">
        <f>Model!$BR14*CC14</f>
        <v>14839.833597685471</v>
      </c>
      <c r="DB14" s="79">
        <f>Model!$BR14*CD14</f>
        <v>15249.506013202103</v>
      </c>
      <c r="DC14" s="79">
        <f>Model!$BR14*CE14</f>
        <v>15659.178428718702</v>
      </c>
      <c r="DD14" s="79">
        <f>SUM(Model!$CF14:$CQ14)</f>
        <v>695650.2511379153</v>
      </c>
      <c r="DE14" s="79">
        <f>SUM(Model!$CR14:$DC14)</f>
        <v>160871.76172052798</v>
      </c>
      <c r="DF14" s="80">
        <f>IFERROR((Model!$DD14-Model!$DE14)/Model!$DD14,0)</f>
        <v>0.76874620334373378</v>
      </c>
    </row>
    <row r="15" spans="1:110" x14ac:dyDescent="0.25">
      <c r="B15" t="s">
        <v>370</v>
      </c>
      <c r="C15" t="s">
        <v>231</v>
      </c>
      <c r="D15" t="s">
        <v>9</v>
      </c>
      <c r="E15" s="4">
        <v>38</v>
      </c>
      <c r="F15" s="4">
        <v>1073524.75</v>
      </c>
      <c r="G15" s="4">
        <v>248593.95</v>
      </c>
      <c r="H15" s="4">
        <v>0</v>
      </c>
      <c r="I15" s="4">
        <v>0</v>
      </c>
      <c r="J15" s="4">
        <v>0</v>
      </c>
      <c r="K15" s="4">
        <v>0</v>
      </c>
      <c r="L15" s="4">
        <v>0</v>
      </c>
      <c r="M15" s="4">
        <v>0</v>
      </c>
      <c r="N15" s="4">
        <v>0</v>
      </c>
      <c r="O15" s="4">
        <v>0</v>
      </c>
      <c r="P15" s="4">
        <v>0</v>
      </c>
      <c r="Q15" s="4">
        <v>0</v>
      </c>
      <c r="R15" s="4">
        <v>0</v>
      </c>
      <c r="S15" s="4">
        <v>0</v>
      </c>
      <c r="T15" s="4">
        <v>0</v>
      </c>
      <c r="U15" s="4">
        <v>0</v>
      </c>
      <c r="V15" s="4">
        <v>0</v>
      </c>
      <c r="W15" s="4">
        <v>0</v>
      </c>
      <c r="X15" s="4">
        <v>0</v>
      </c>
      <c r="Y15" s="4">
        <v>0</v>
      </c>
      <c r="Z15" s="4">
        <v>0</v>
      </c>
      <c r="AA15" s="4">
        <v>0</v>
      </c>
      <c r="AB15" s="4">
        <v>0</v>
      </c>
      <c r="AC15" s="4">
        <v>0</v>
      </c>
      <c r="AD15" s="4">
        <v>0</v>
      </c>
      <c r="AE15" s="4">
        <v>0</v>
      </c>
      <c r="AF15" s="4">
        <v>0</v>
      </c>
      <c r="AG15" s="4">
        <v>2</v>
      </c>
      <c r="AH15" s="4">
        <v>4</v>
      </c>
      <c r="AI15" s="4">
        <v>2</v>
      </c>
      <c r="AJ15" s="4">
        <v>8</v>
      </c>
      <c r="AK15" s="4">
        <v>4</v>
      </c>
      <c r="AL15" s="4">
        <v>2</v>
      </c>
      <c r="AM15" s="4">
        <v>1</v>
      </c>
      <c r="AN15" s="4">
        <v>1</v>
      </c>
      <c r="AO15" s="4">
        <v>0</v>
      </c>
      <c r="AP15" s="4">
        <v>9</v>
      </c>
      <c r="AQ15" s="4">
        <v>5</v>
      </c>
      <c r="AR15" s="79">
        <f>MAX(IFERROR(IFERROR(_xlfn.FORECAST.ETS(AR$5,tbl_Model[[#This Row],[H_2023_01]:[H_2025_12]],$H$5:$AQ$5),_xlfn.FORECAST.LINEAR(AR$5,tbl_Model[[#This Row],[H_2023_01]:[H_2025_12]],$H$5:$AQ$5)),0),0)</f>
        <v>5.1253539253539309</v>
      </c>
      <c r="AS15" s="79">
        <f>MAX(IFERROR(IFERROR(_xlfn.FORECAST.ETS(AS$5,tbl_Model[[#This Row],[H_2023_01]:[H_2025_12]],$H$5:$AQ$5),_xlfn.FORECAST.LINEAR(AS$5,tbl_Model[[#This Row],[H_2023_01]:[H_2025_12]],$H$5:$AQ$5)),0),0)</f>
        <v>5.2507078507078511</v>
      </c>
      <c r="AT15" s="79">
        <f>MAX(IFERROR(IFERROR(_xlfn.FORECAST.ETS(AT$5,tbl_Model[[#This Row],[H_2023_01]:[H_2025_12]],$H$5:$AQ$5),_xlfn.FORECAST.LINEAR(AT$5,tbl_Model[[#This Row],[H_2023_01]:[H_2025_12]],$H$5:$AQ$5)),0),0)</f>
        <v>5.376061776061781</v>
      </c>
      <c r="AU15" s="79">
        <f>MAX(IFERROR(IFERROR(_xlfn.FORECAST.ETS(AU$5,tbl_Model[[#This Row],[H_2023_01]:[H_2025_12]],$H$5:$AQ$5),_xlfn.FORECAST.LINEAR(AU$5,tbl_Model[[#This Row],[H_2023_01]:[H_2025_12]],$H$5:$AQ$5)),0),0)</f>
        <v>5.5014157014157012</v>
      </c>
      <c r="AV15" s="79">
        <f>MAX(IFERROR(IFERROR(_xlfn.FORECAST.ETS(AV$5,tbl_Model[[#This Row],[H_2023_01]:[H_2025_12]],$H$5:$AQ$5),_xlfn.FORECAST.LINEAR(AV$5,tbl_Model[[#This Row],[H_2023_01]:[H_2025_12]],$H$5:$AQ$5)),0),0)</f>
        <v>5.6267696267696321</v>
      </c>
      <c r="AW15" s="79">
        <f>MAX(IFERROR(IFERROR(_xlfn.FORECAST.ETS(AW$5,tbl_Model[[#This Row],[H_2023_01]:[H_2025_12]],$H$5:$AQ$5),_xlfn.FORECAST.LINEAR(AW$5,tbl_Model[[#This Row],[H_2023_01]:[H_2025_12]],$H$5:$AQ$5)),0),0)</f>
        <v>5.7521235521235523</v>
      </c>
      <c r="AX15" s="79">
        <f>MAX(IFERROR(IFERROR(_xlfn.FORECAST.ETS(AX$5,tbl_Model[[#This Row],[H_2023_01]:[H_2025_12]],$H$5:$AQ$5),_xlfn.FORECAST.LINEAR(AX$5,tbl_Model[[#This Row],[H_2023_01]:[H_2025_12]],$H$5:$AQ$5)),0),0)</f>
        <v>5.8774774774774832</v>
      </c>
      <c r="AY15" s="79">
        <f>MAX(IFERROR(IFERROR(_xlfn.FORECAST.ETS(AY$5,tbl_Model[[#This Row],[H_2023_01]:[H_2025_12]],$H$5:$AQ$5),_xlfn.FORECAST.LINEAR(AY$5,tbl_Model[[#This Row],[H_2023_01]:[H_2025_12]],$H$5:$AQ$5)),0),0)</f>
        <v>6.0028314028314034</v>
      </c>
      <c r="AZ15" s="79">
        <f>MAX(IFERROR(IFERROR(_xlfn.FORECAST.ETS(AZ$5,tbl_Model[[#This Row],[H_2023_01]:[H_2025_12]],$H$5:$AQ$5),_xlfn.FORECAST.LINEAR(AZ$5,tbl_Model[[#This Row],[H_2023_01]:[H_2025_12]],$H$5:$AQ$5)),0),0)</f>
        <v>6.1281853281853333</v>
      </c>
      <c r="BA15" s="79">
        <f>MAX(IFERROR(IFERROR(_xlfn.FORECAST.ETS(BA$5,tbl_Model[[#This Row],[H_2023_01]:[H_2025_12]],$H$5:$AQ$5),_xlfn.FORECAST.LINEAR(BA$5,tbl_Model[[#This Row],[H_2023_01]:[H_2025_12]],$H$5:$AQ$5)),0),0)</f>
        <v>6.2535392535392536</v>
      </c>
      <c r="BB15" s="79">
        <f>MAX(IFERROR(IFERROR(_xlfn.FORECAST.ETS(BB$5,tbl_Model[[#This Row],[H_2023_01]:[H_2025_12]],$H$5:$AQ$5),_xlfn.FORECAST.LINEAR(BB$5,tbl_Model[[#This Row],[H_2023_01]:[H_2025_12]],$H$5:$AQ$5)),0),0)</f>
        <v>6.3788931788931844</v>
      </c>
      <c r="BC15" s="79">
        <f>MAX(IFERROR(IFERROR(_xlfn.FORECAST.ETS(BC$5,tbl_Model[[#This Row],[H_2023_01]:[H_2025_12]],$H$5:$AQ$5),_xlfn.FORECAST.LINEAR(BC$5,tbl_Model[[#This Row],[H_2023_01]:[H_2025_12]],$H$5:$AQ$5)),0),0)</f>
        <v>6.5042471042471046</v>
      </c>
      <c r="BD15" s="80">
        <f>IFERROR(AR15/SUM(Model!$AR15:$BC15),1/12)</f>
        <v>7.3452705045631311E-2</v>
      </c>
      <c r="BE15" s="80">
        <f>IFERROR(AS15/SUM(Model!$AR15:$BC15),1/12)</f>
        <v>7.5249182916122523E-2</v>
      </c>
      <c r="BF15" s="80">
        <f>IFERROR(AT15/SUM(Model!$AR15:$BC15),1/12)</f>
        <v>7.7045660786613873E-2</v>
      </c>
      <c r="BG15" s="80">
        <f>IFERROR(AU15/SUM(Model!$AR15:$BC15),1/12)</f>
        <v>7.8842138657105085E-2</v>
      </c>
      <c r="BH15" s="80">
        <f>IFERROR(AV15/SUM(Model!$AR15:$BC15),1/12)</f>
        <v>8.0638616527596435E-2</v>
      </c>
      <c r="BI15" s="80">
        <f>IFERROR(AW15/SUM(Model!$AR15:$BC15),1/12)</f>
        <v>8.2435094398087647E-2</v>
      </c>
      <c r="BJ15" s="80">
        <f>IFERROR(AX15/SUM(Model!$AR15:$BC15),1/12)</f>
        <v>8.4231572268579011E-2</v>
      </c>
      <c r="BK15" s="80">
        <f>IFERROR(AY15/SUM(Model!$AR15:$BC15),1/12)</f>
        <v>8.6028050139070222E-2</v>
      </c>
      <c r="BL15" s="80">
        <f>IFERROR(AZ15/SUM(Model!$AR15:$BC15),1/12)</f>
        <v>8.7824528009561573E-2</v>
      </c>
      <c r="BM15" s="80">
        <f>IFERROR(BA15/SUM(Model!$AR15:$BC15),1/12)</f>
        <v>8.962100588005277E-2</v>
      </c>
      <c r="BN15" s="80">
        <f>IFERROR(BB15/SUM(Model!$AR15:$BC15),1/12)</f>
        <v>9.1417483750544135E-2</v>
      </c>
      <c r="BO15" s="80">
        <f>IFERROR(BC15/SUM(Model!$AR15:$BC15),1/12)</f>
        <v>9.3213961621035346E-2</v>
      </c>
      <c r="BP1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42.116666666666653</v>
      </c>
      <c r="BQ15" s="77" cm="1">
        <f t="array" ref="BQ1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15" s="77" cm="1">
        <f t="array" ref="BR1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15" s="77">
        <f>IF(tbl_Model[[#This Row],[Type]]="Boutique",
    tbl_Model[[#This Row],[UnitListPrice]],
    tbl_Model[[#This Row],[UnitListPrice]]*(1-SUMIFS(tbl_MarketTerms[WholesaleMarginPct],tbl_MarketTerms[Country],tbl_Model[[#This Row],[country]])))</f>
        <v>29113.629842180773</v>
      </c>
      <c r="BT15" s="79">
        <f>Model!$BP15*BD15</f>
        <v>3.0935830941718376</v>
      </c>
      <c r="BU15" s="79">
        <f>Model!$BP15*BE15</f>
        <v>3.1692447538173592</v>
      </c>
      <c r="BV15" s="79">
        <f>Model!$BP15*BF15</f>
        <v>3.2449064134628864</v>
      </c>
      <c r="BW15" s="79">
        <f>Model!$BP15*BG15</f>
        <v>3.320568073108408</v>
      </c>
      <c r="BX15" s="79">
        <f>Model!$BP15*BH15</f>
        <v>3.3962297327539352</v>
      </c>
      <c r="BY15" s="79">
        <f>Model!$BP15*BI15</f>
        <v>3.4718913923994568</v>
      </c>
      <c r="BZ15" s="79">
        <f>Model!$BP15*BJ15</f>
        <v>3.5475530520449849</v>
      </c>
      <c r="CA15" s="79">
        <f>Model!$BP15*BK15</f>
        <v>3.6232147116905065</v>
      </c>
      <c r="CB15" s="79">
        <f>Model!$BP15*BL15</f>
        <v>3.6988763713360338</v>
      </c>
      <c r="CC15" s="79">
        <f>Model!$BP15*BM15</f>
        <v>3.7745380309815548</v>
      </c>
      <c r="CD15" s="79">
        <f>Model!$BP15*BN15</f>
        <v>3.8501996906270826</v>
      </c>
      <c r="CE15" s="79">
        <f>Model!$BP15*BO15</f>
        <v>3.9258613502726041</v>
      </c>
      <c r="CF15" s="79">
        <f>Model!$BS15*BT15</f>
        <v>90065.433089747152</v>
      </c>
      <c r="CG15" s="79">
        <f>Model!$BS15*BU15</f>
        <v>92268.218641911924</v>
      </c>
      <c r="CH15" s="79">
        <f>Model!$BS15*BV15</f>
        <v>94471.004194076871</v>
      </c>
      <c r="CI15" s="79">
        <f>Model!$BS15*BW15</f>
        <v>96673.789746241659</v>
      </c>
      <c r="CJ15" s="79">
        <f>Model!$BS15*BX15</f>
        <v>98876.575298406606</v>
      </c>
      <c r="CK15" s="79">
        <f>Model!$BS15*BY15</f>
        <v>101079.36085057138</v>
      </c>
      <c r="CL15" s="79">
        <f>Model!$BS15*BZ15</f>
        <v>103282.14640273635</v>
      </c>
      <c r="CM15" s="79">
        <f>Model!$BS15*CA15</f>
        <v>105484.93195490114</v>
      </c>
      <c r="CN15" s="79">
        <f>Model!$BS15*CB15</f>
        <v>107687.71750706609</v>
      </c>
      <c r="CO15" s="79">
        <f>Model!$BS15*CC15</f>
        <v>109890.50305923085</v>
      </c>
      <c r="CP15" s="79">
        <f>Model!$BS15*CD15</f>
        <v>112093.28861139581</v>
      </c>
      <c r="CQ15" s="79">
        <f>Model!$BS15*CE15</f>
        <v>114296.0741635606</v>
      </c>
      <c r="CR15" s="79">
        <f>Model!$BR15*BT15</f>
        <v>20529.200867875858</v>
      </c>
      <c r="CS15" s="79">
        <f>Model!$BR15*BU15</f>
        <v>21031.296128153837</v>
      </c>
      <c r="CT15" s="79">
        <f>Model!$BR15*BV15</f>
        <v>21533.391388431857</v>
      </c>
      <c r="CU15" s="79">
        <f>Model!$BR15*BW15</f>
        <v>22035.486648709837</v>
      </c>
      <c r="CV15" s="79">
        <f>Model!$BR15*BX15</f>
        <v>22537.581908987857</v>
      </c>
      <c r="CW15" s="79">
        <f>Model!$BR15*BY15</f>
        <v>23039.677169265837</v>
      </c>
      <c r="CX15" s="79">
        <f>Model!$BR15*BZ15</f>
        <v>23541.77242954386</v>
      </c>
      <c r="CY15" s="79">
        <f>Model!$BR15*CA15</f>
        <v>24043.86768982184</v>
      </c>
      <c r="CZ15" s="79">
        <f>Model!$BR15*CB15</f>
        <v>24545.96295009986</v>
      </c>
      <c r="DA15" s="79">
        <f>Model!$BR15*CC15</f>
        <v>25048.058210377836</v>
      </c>
      <c r="DB15" s="79">
        <f>Model!$BR15*CD15</f>
        <v>25550.153470655856</v>
      </c>
      <c r="DC15" s="79">
        <f>Model!$BR15*CE15</f>
        <v>26052.248730933836</v>
      </c>
      <c r="DD15" s="79">
        <f>SUM(Model!$CF15:$CQ15)</f>
        <v>1226169.0435198462</v>
      </c>
      <c r="DE15" s="79">
        <f>SUM(Model!$CR15:$DC15)</f>
        <v>279488.69759285817</v>
      </c>
      <c r="DF15" s="80">
        <f>IFERROR((Model!$DD15-Model!$DE15)/Model!$DD15,0)</f>
        <v>0.77206348580571182</v>
      </c>
    </row>
    <row r="16" spans="1:110" x14ac:dyDescent="0.25">
      <c r="B16" t="s">
        <v>370</v>
      </c>
      <c r="C16" t="s">
        <v>70</v>
      </c>
      <c r="D16" t="s">
        <v>22</v>
      </c>
      <c r="E16" s="4">
        <v>14</v>
      </c>
      <c r="F16" s="4">
        <v>311894.8</v>
      </c>
      <c r="G16" s="4">
        <v>67992.28</v>
      </c>
      <c r="H16" s="4">
        <v>1</v>
      </c>
      <c r="I16" s="4">
        <v>2</v>
      </c>
      <c r="J16" s="4">
        <v>1</v>
      </c>
      <c r="K16" s="4">
        <v>0</v>
      </c>
      <c r="L16" s="4">
        <v>1</v>
      </c>
      <c r="M16" s="4">
        <v>1</v>
      </c>
      <c r="N16" s="4">
        <v>1</v>
      </c>
      <c r="O16" s="4">
        <v>0</v>
      </c>
      <c r="P16" s="4">
        <v>1</v>
      </c>
      <c r="Q16" s="4">
        <v>0</v>
      </c>
      <c r="R16" s="4">
        <v>2</v>
      </c>
      <c r="S16" s="4">
        <v>4</v>
      </c>
      <c r="T16" s="4">
        <v>0</v>
      </c>
      <c r="U16" s="4">
        <v>1</v>
      </c>
      <c r="V16" s="4">
        <v>0</v>
      </c>
      <c r="W16" s="4">
        <v>3</v>
      </c>
      <c r="X16" s="4">
        <v>3</v>
      </c>
      <c r="Y16" s="4">
        <v>2</v>
      </c>
      <c r="Z16" s="4">
        <v>4</v>
      </c>
      <c r="AA16" s="4">
        <v>0</v>
      </c>
      <c r="AB16" s="4">
        <v>1</v>
      </c>
      <c r="AC16" s="4">
        <v>1</v>
      </c>
      <c r="AD16" s="4">
        <v>2</v>
      </c>
      <c r="AE16" s="4">
        <v>0</v>
      </c>
      <c r="AF16" s="4">
        <v>3</v>
      </c>
      <c r="AG16" s="4">
        <v>1</v>
      </c>
      <c r="AH16" s="4">
        <v>1</v>
      </c>
      <c r="AI16" s="4">
        <v>0</v>
      </c>
      <c r="AJ16" s="4">
        <v>0</v>
      </c>
      <c r="AK16" s="4">
        <v>1</v>
      </c>
      <c r="AL16" s="4">
        <v>2</v>
      </c>
      <c r="AM16" s="4">
        <v>0</v>
      </c>
      <c r="AN16" s="4">
        <v>0</v>
      </c>
      <c r="AO16" s="4">
        <v>0</v>
      </c>
      <c r="AP16" s="4">
        <v>5</v>
      </c>
      <c r="AQ16" s="4">
        <v>1</v>
      </c>
      <c r="AR16" s="79">
        <f>MAX(IFERROR(IFERROR(_xlfn.FORECAST.ETS(AR$5,tbl_Model[[#This Row],[H_2023_01]:[H_2025_12]],$H$5:$AQ$5),_xlfn.FORECAST.LINEAR(AR$5,tbl_Model[[#This Row],[H_2023_01]:[H_2025_12]],$H$5:$AQ$5)),0),0)</f>
        <v>1.4863720160611313</v>
      </c>
      <c r="AS16" s="79">
        <f>MAX(IFERROR(IFERROR(_xlfn.FORECAST.ETS(AS$5,tbl_Model[[#This Row],[H_2023_01]:[H_2025_12]],$H$5:$AQ$5),_xlfn.FORECAST.LINEAR(AS$5,tbl_Model[[#This Row],[H_2023_01]:[H_2025_12]],$H$5:$AQ$5)),0),0)</f>
        <v>0.18252149368610371</v>
      </c>
      <c r="AT16" s="79">
        <f>MAX(IFERROR(IFERROR(_xlfn.FORECAST.ETS(AT$5,tbl_Model[[#This Row],[H_2023_01]:[H_2025_12]],$H$5:$AQ$5),_xlfn.FORECAST.LINEAR(AT$5,tbl_Model[[#This Row],[H_2023_01]:[H_2025_12]],$H$5:$AQ$5)),0),0)</f>
        <v>0.62513543332623644</v>
      </c>
      <c r="AU16" s="79">
        <f>MAX(IFERROR(IFERROR(_xlfn.FORECAST.ETS(AU$5,tbl_Model[[#This Row],[H_2023_01]:[H_2025_12]],$H$5:$AQ$5),_xlfn.FORECAST.LINEAR(AU$5,tbl_Model[[#This Row],[H_2023_01]:[H_2025_12]],$H$5:$AQ$5)),0),0)</f>
        <v>0.81963243493548454</v>
      </c>
      <c r="AV16" s="79">
        <f>MAX(IFERROR(IFERROR(_xlfn.FORECAST.ETS(AV$5,tbl_Model[[#This Row],[H_2023_01]:[H_2025_12]],$H$5:$AQ$5),_xlfn.FORECAST.LINEAR(AV$5,tbl_Model[[#This Row],[H_2023_01]:[H_2025_12]],$H$5:$AQ$5)),0),0)</f>
        <v>1.8516117917829742</v>
      </c>
      <c r="AW16" s="79">
        <f>MAX(IFERROR(IFERROR(_xlfn.FORECAST.ETS(AW$5,tbl_Model[[#This Row],[H_2023_01]:[H_2025_12]],$H$5:$AQ$5),_xlfn.FORECAST.LINEAR(AW$5,tbl_Model[[#This Row],[H_2023_01]:[H_2025_12]],$H$5:$AQ$5)),0),0)</f>
        <v>2.1799432499697478</v>
      </c>
      <c r="AX16" s="79">
        <f>MAX(IFERROR(IFERROR(_xlfn.FORECAST.ETS(AX$5,tbl_Model[[#This Row],[H_2023_01]:[H_2025_12]],$H$5:$AQ$5),_xlfn.FORECAST.LINEAR(AX$5,tbl_Model[[#This Row],[H_2023_01]:[H_2025_12]],$H$5:$AQ$5)),0),0)</f>
        <v>1.4939324247412897</v>
      </c>
      <c r="AY16" s="79">
        <f>MAX(IFERROR(IFERROR(_xlfn.FORECAST.ETS(AY$5,tbl_Model[[#This Row],[H_2023_01]:[H_2025_12]],$H$5:$AQ$5),_xlfn.FORECAST.LINEAR(AY$5,tbl_Model[[#This Row],[H_2023_01]:[H_2025_12]],$H$5:$AQ$5)),0),0)</f>
        <v>0.19008190236626232</v>
      </c>
      <c r="AZ16" s="79">
        <f>MAX(IFERROR(IFERROR(_xlfn.FORECAST.ETS(AZ$5,tbl_Model[[#This Row],[H_2023_01]:[H_2025_12]],$H$5:$AQ$5),_xlfn.FORECAST.LINEAR(AZ$5,tbl_Model[[#This Row],[H_2023_01]:[H_2025_12]],$H$5:$AQ$5)),0),0)</f>
        <v>0.63269584200639506</v>
      </c>
      <c r="BA16" s="79">
        <f>MAX(IFERROR(IFERROR(_xlfn.FORECAST.ETS(BA$5,tbl_Model[[#This Row],[H_2023_01]:[H_2025_12]],$H$5:$AQ$5),_xlfn.FORECAST.LINEAR(BA$5,tbl_Model[[#This Row],[H_2023_01]:[H_2025_12]],$H$5:$AQ$5)),0),0)</f>
        <v>0.82719284361564316</v>
      </c>
      <c r="BB16" s="79">
        <f>MAX(IFERROR(IFERROR(_xlfn.FORECAST.ETS(BB$5,tbl_Model[[#This Row],[H_2023_01]:[H_2025_12]],$H$5:$AQ$5),_xlfn.FORECAST.LINEAR(BB$5,tbl_Model[[#This Row],[H_2023_01]:[H_2025_12]],$H$5:$AQ$5)),0),0)</f>
        <v>1.8591722004631328</v>
      </c>
      <c r="BC16" s="79">
        <f>MAX(IFERROR(IFERROR(_xlfn.FORECAST.ETS(BC$5,tbl_Model[[#This Row],[H_2023_01]:[H_2025_12]],$H$5:$AQ$5),_xlfn.FORECAST.LINEAR(BC$5,tbl_Model[[#This Row],[H_2023_01]:[H_2025_12]],$H$5:$AQ$5)),0),0)</f>
        <v>2.1875036586499066</v>
      </c>
      <c r="BD16" s="80">
        <f>IFERROR(AR16/SUM(Model!$AR16:$BC16),1/12)</f>
        <v>0.10368256422659844</v>
      </c>
      <c r="BE16" s="80">
        <f>IFERROR(AS16/SUM(Model!$AR16:$BC16),1/12)</f>
        <v>1.2731870815217105E-2</v>
      </c>
      <c r="BF16" s="80">
        <f>IFERROR(AT16/SUM(Model!$AR16:$BC16),1/12)</f>
        <v>4.3606609930621987E-2</v>
      </c>
      <c r="BG16" s="80">
        <f>IFERROR(AU16/SUM(Model!$AR16:$BC16),1/12)</f>
        <v>5.7173837813901986E-2</v>
      </c>
      <c r="BH16" s="80">
        <f>IFERROR(AV16/SUM(Model!$AR16:$BC16),1/12)</f>
        <v>0.12916003291895231</v>
      </c>
      <c r="BI16" s="80">
        <f>IFERROR(AW16/SUM(Model!$AR16:$BC16),1/12)</f>
        <v>0.15206294493103018</v>
      </c>
      <c r="BJ16" s="80">
        <f>IFERROR(AX16/SUM(Model!$AR16:$BC16),1/12)</f>
        <v>0.10420994401449106</v>
      </c>
      <c r="BK16" s="80">
        <f>IFERROR(AY16/SUM(Model!$AR16:$BC16),1/12)</f>
        <v>1.3259250603109748E-2</v>
      </c>
      <c r="BL16" s="80">
        <f>IFERROR(AZ16/SUM(Model!$AR16:$BC16),1/12)</f>
        <v>4.4133989718514628E-2</v>
      </c>
      <c r="BM16" s="80">
        <f>IFERROR(BA16/SUM(Model!$AR16:$BC16),1/12)</f>
        <v>5.7701217601794627E-2</v>
      </c>
      <c r="BN16" s="80">
        <f>IFERROR(BB16/SUM(Model!$AR16:$BC16),1/12)</f>
        <v>0.12968741270684495</v>
      </c>
      <c r="BO16" s="80">
        <f>IFERROR(BC16/SUM(Model!$AR16:$BC16),1/12)</f>
        <v>0.15259032471892284</v>
      </c>
      <c r="BP1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15.435000000000004</v>
      </c>
      <c r="BQ16" s="77" cm="1">
        <f t="array" ref="BQ1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6" s="77" cm="1">
        <f t="array" ref="BR1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6" s="77">
        <f>IF(tbl_Model[[#This Row],[Type]]="Boutique",
    tbl_Model[[#This Row],[UnitListPrice]],
    tbl_Model[[#This Row],[UnitListPrice]]*(1-SUMIFS(tbl_MarketTerms[WholesaleMarginPct],tbl_MarketTerms[Country],tbl_Model[[#This Row],[country]])))</f>
        <v>24503.913814264284</v>
      </c>
      <c r="BT16" s="79">
        <f>Model!$BP16*BD16</f>
        <v>1.6003403788375474</v>
      </c>
      <c r="BU16" s="79">
        <f>Model!$BP16*BE16</f>
        <v>0.19651642603287606</v>
      </c>
      <c r="BV16" s="79">
        <f>Model!$BP16*BF16</f>
        <v>0.67306802427915058</v>
      </c>
      <c r="BW16" s="79">
        <f>Model!$BP16*BG16</f>
        <v>0.88247818665757738</v>
      </c>
      <c r="BX16" s="79">
        <f>Model!$BP16*BH16</f>
        <v>1.9935851081040294</v>
      </c>
      <c r="BY16" s="79">
        <f>Model!$BP16*BI16</f>
        <v>2.3470915550104512</v>
      </c>
      <c r="BZ16" s="79">
        <f>Model!$BP16*BJ16</f>
        <v>1.6084804858636699</v>
      </c>
      <c r="CA16" s="79">
        <f>Model!$BP16*BK16</f>
        <v>0.20465653305899903</v>
      </c>
      <c r="CB16" s="79">
        <f>Model!$BP16*BL16</f>
        <v>0.68120813130527347</v>
      </c>
      <c r="CC16" s="79">
        <f>Model!$BP16*BM16</f>
        <v>0.89061829368370027</v>
      </c>
      <c r="CD16" s="79">
        <f>Model!$BP16*BN16</f>
        <v>2.0017252151301523</v>
      </c>
      <c r="CE16" s="79">
        <f>Model!$BP16*BO16</f>
        <v>2.3552316620365747</v>
      </c>
      <c r="CF16" s="79">
        <f>Model!$BS16*BT16</f>
        <v>39214.602716522313</v>
      </c>
      <c r="CG16" s="79">
        <f>Model!$BS16*BU16</f>
        <v>4815.4215665968368</v>
      </c>
      <c r="CH16" s="79">
        <f>Model!$BS16*BV16</f>
        <v>16492.800858073446</v>
      </c>
      <c r="CI16" s="79">
        <f>Model!$BS16*BW16</f>
        <v>21624.169428825506</v>
      </c>
      <c r="CJ16" s="79">
        <f>Model!$BS16*BX16</f>
        <v>48850.637670381882</v>
      </c>
      <c r="CK16" s="79">
        <f>Model!$BS16*BY16</f>
        <v>57512.929178163635</v>
      </c>
      <c r="CL16" s="79">
        <f>Model!$BS16*BZ16</f>
        <v>39414.067197529308</v>
      </c>
      <c r="CM16" s="79">
        <f>Model!$BS16*CA16</f>
        <v>5014.8860476038417</v>
      </c>
      <c r="CN16" s="79">
        <f>Model!$BS16*CB16</f>
        <v>16692.265339080448</v>
      </c>
      <c r="CO16" s="79">
        <f>Model!$BS16*CC16</f>
        <v>21823.633909832508</v>
      </c>
      <c r="CP16" s="79">
        <f>Model!$BS16*CD16</f>
        <v>49050.102151388885</v>
      </c>
      <c r="CQ16" s="79">
        <f>Model!$BS16*CE16</f>
        <v>57712.393659170652</v>
      </c>
      <c r="CR16" s="79">
        <f>Model!$BR16*BT16</f>
        <v>8437.1961292852866</v>
      </c>
      <c r="CS16" s="79">
        <f>Model!$BR16*BU16</f>
        <v>1036.059360240557</v>
      </c>
      <c r="CT16" s="79">
        <f>Model!$BR16*BV16</f>
        <v>3548.4994344257602</v>
      </c>
      <c r="CU16" s="79">
        <f>Model!$BR16*BW16</f>
        <v>4652.5361973646895</v>
      </c>
      <c r="CV16" s="79">
        <f>Model!$BR16*BX16</f>
        <v>10510.431893066389</v>
      </c>
      <c r="CW16" s="79">
        <f>Model!$BR16*BY16</f>
        <v>12374.162424994074</v>
      </c>
      <c r="CX16" s="79">
        <f>Model!$BR16*BZ16</f>
        <v>8480.111799227112</v>
      </c>
      <c r="CY16" s="79">
        <f>Model!$BR16*CA16</f>
        <v>1078.9750301823854</v>
      </c>
      <c r="CZ16" s="79">
        <f>Model!$BR16*CB16</f>
        <v>3591.4151043675884</v>
      </c>
      <c r="DA16" s="79">
        <f>Model!$BR16*CC16</f>
        <v>4695.4518673065177</v>
      </c>
      <c r="DB16" s="79">
        <f>Model!$BR16*CD16</f>
        <v>10553.347563008218</v>
      </c>
      <c r="DC16" s="79">
        <f>Model!$BR16*CE16</f>
        <v>12417.078094935907</v>
      </c>
      <c r="DD16" s="79">
        <f>SUM(Model!$CF16:$CQ16)</f>
        <v>378217.90972316929</v>
      </c>
      <c r="DE16" s="79">
        <f>SUM(Model!$CR16:$DC16)</f>
        <v>81375.264898404479</v>
      </c>
      <c r="DF16" s="80">
        <f>IFERROR((Model!$DD16-Model!$DE16)/Model!$DD16,0)</f>
        <v>0.7848455538290986</v>
      </c>
    </row>
    <row r="17" spans="2:110" x14ac:dyDescent="0.25">
      <c r="B17" t="s">
        <v>370</v>
      </c>
      <c r="C17" t="s">
        <v>231</v>
      </c>
      <c r="D17" t="s">
        <v>10</v>
      </c>
      <c r="E17" s="4">
        <v>127</v>
      </c>
      <c r="F17" s="4">
        <v>3512532.9</v>
      </c>
      <c r="G17" s="4">
        <v>812382.11</v>
      </c>
      <c r="H17" s="4">
        <v>5</v>
      </c>
      <c r="I17" s="4">
        <v>6</v>
      </c>
      <c r="J17" s="4">
        <v>5</v>
      </c>
      <c r="K17" s="4">
        <v>7</v>
      </c>
      <c r="L17" s="4">
        <v>6</v>
      </c>
      <c r="M17" s="4">
        <v>6</v>
      </c>
      <c r="N17" s="4">
        <v>10</v>
      </c>
      <c r="O17" s="4">
        <v>5</v>
      </c>
      <c r="P17" s="4">
        <v>9</v>
      </c>
      <c r="Q17" s="4">
        <v>5</v>
      </c>
      <c r="R17" s="4">
        <v>7</v>
      </c>
      <c r="S17" s="4">
        <v>7</v>
      </c>
      <c r="T17" s="4">
        <v>6</v>
      </c>
      <c r="U17" s="4">
        <v>11</v>
      </c>
      <c r="V17" s="4">
        <v>12</v>
      </c>
      <c r="W17" s="4">
        <v>7</v>
      </c>
      <c r="X17" s="4">
        <v>6</v>
      </c>
      <c r="Y17" s="4">
        <v>11</v>
      </c>
      <c r="Z17" s="4">
        <v>10</v>
      </c>
      <c r="AA17" s="4">
        <v>8</v>
      </c>
      <c r="AB17" s="4">
        <v>5</v>
      </c>
      <c r="AC17" s="4">
        <v>12</v>
      </c>
      <c r="AD17" s="4">
        <v>11</v>
      </c>
      <c r="AE17" s="4">
        <v>9</v>
      </c>
      <c r="AF17" s="4">
        <v>8</v>
      </c>
      <c r="AG17" s="4">
        <v>9</v>
      </c>
      <c r="AH17" s="4">
        <v>5</v>
      </c>
      <c r="AI17" s="4">
        <v>6</v>
      </c>
      <c r="AJ17" s="4">
        <v>11</v>
      </c>
      <c r="AK17" s="4">
        <v>11</v>
      </c>
      <c r="AL17" s="4">
        <v>4</v>
      </c>
      <c r="AM17" s="4">
        <v>16</v>
      </c>
      <c r="AN17" s="4">
        <v>16</v>
      </c>
      <c r="AO17" s="4">
        <v>7</v>
      </c>
      <c r="AP17" s="4">
        <v>19</v>
      </c>
      <c r="AQ17" s="4">
        <v>15</v>
      </c>
      <c r="AR17" s="79">
        <f>MAX(IFERROR(IFERROR(_xlfn.FORECAST.ETS(AR$5,tbl_Model[[#This Row],[H_2023_01]:[H_2025_12]],$H$5:$AQ$5),_xlfn.FORECAST.LINEAR(AR$5,tbl_Model[[#This Row],[H_2023_01]:[H_2025_12]],$H$5:$AQ$5)),0),0)</f>
        <v>12.088301780890129</v>
      </c>
      <c r="AS17" s="79">
        <f>MAX(IFERROR(IFERROR(_xlfn.FORECAST.ETS(AS$5,tbl_Model[[#This Row],[H_2023_01]:[H_2025_12]],$H$5:$AQ$5),_xlfn.FORECAST.LINEAR(AS$5,tbl_Model[[#This Row],[H_2023_01]:[H_2025_12]],$H$5:$AQ$5)),0),0)</f>
        <v>12.288305456794557</v>
      </c>
      <c r="AT17" s="79">
        <f>MAX(IFERROR(IFERROR(_xlfn.FORECAST.ETS(AT$5,tbl_Model[[#This Row],[H_2023_01]:[H_2025_12]],$H$5:$AQ$5),_xlfn.FORECAST.LINEAR(AT$5,tbl_Model[[#This Row],[H_2023_01]:[H_2025_12]],$H$5:$AQ$5)),0),0)</f>
        <v>12.488309132698983</v>
      </c>
      <c r="AU17" s="79">
        <f>MAX(IFERROR(IFERROR(_xlfn.FORECAST.ETS(AU$5,tbl_Model[[#This Row],[H_2023_01]:[H_2025_12]],$H$5:$AQ$5),_xlfn.FORECAST.LINEAR(AU$5,tbl_Model[[#This Row],[H_2023_01]:[H_2025_12]],$H$5:$AQ$5)),0),0)</f>
        <v>12.68831280860341</v>
      </c>
      <c r="AV17" s="79">
        <f>MAX(IFERROR(IFERROR(_xlfn.FORECAST.ETS(AV$5,tbl_Model[[#This Row],[H_2023_01]:[H_2025_12]],$H$5:$AQ$5),_xlfn.FORECAST.LINEAR(AV$5,tbl_Model[[#This Row],[H_2023_01]:[H_2025_12]],$H$5:$AQ$5)),0),0)</f>
        <v>12.888316484507838</v>
      </c>
      <c r="AW17" s="79">
        <f>MAX(IFERROR(IFERROR(_xlfn.FORECAST.ETS(AW$5,tbl_Model[[#This Row],[H_2023_01]:[H_2025_12]],$H$5:$AQ$5),_xlfn.FORECAST.LINEAR(AW$5,tbl_Model[[#This Row],[H_2023_01]:[H_2025_12]],$H$5:$AQ$5)),0),0)</f>
        <v>13.088320160412264</v>
      </c>
      <c r="AX17" s="79">
        <f>MAX(IFERROR(IFERROR(_xlfn.FORECAST.ETS(AX$5,tbl_Model[[#This Row],[H_2023_01]:[H_2025_12]],$H$5:$AQ$5),_xlfn.FORECAST.LINEAR(AX$5,tbl_Model[[#This Row],[H_2023_01]:[H_2025_12]],$H$5:$AQ$5)),0),0)</f>
        <v>13.288323836316692</v>
      </c>
      <c r="AY17" s="79">
        <f>MAX(IFERROR(IFERROR(_xlfn.FORECAST.ETS(AY$5,tbl_Model[[#This Row],[H_2023_01]:[H_2025_12]],$H$5:$AQ$5),_xlfn.FORECAST.LINEAR(AY$5,tbl_Model[[#This Row],[H_2023_01]:[H_2025_12]],$H$5:$AQ$5)),0),0)</f>
        <v>13.488327512221119</v>
      </c>
      <c r="AZ17" s="79">
        <f>MAX(IFERROR(IFERROR(_xlfn.FORECAST.ETS(AZ$5,tbl_Model[[#This Row],[H_2023_01]:[H_2025_12]],$H$5:$AQ$5),_xlfn.FORECAST.LINEAR(AZ$5,tbl_Model[[#This Row],[H_2023_01]:[H_2025_12]],$H$5:$AQ$5)),0),0)</f>
        <v>13.688331188125545</v>
      </c>
      <c r="BA17" s="79">
        <f>MAX(IFERROR(IFERROR(_xlfn.FORECAST.ETS(BA$5,tbl_Model[[#This Row],[H_2023_01]:[H_2025_12]],$H$5:$AQ$5),_xlfn.FORECAST.LINEAR(BA$5,tbl_Model[[#This Row],[H_2023_01]:[H_2025_12]],$H$5:$AQ$5)),0),0)</f>
        <v>13.888334864029973</v>
      </c>
      <c r="BB17" s="79">
        <f>MAX(IFERROR(IFERROR(_xlfn.FORECAST.ETS(BB$5,tbl_Model[[#This Row],[H_2023_01]:[H_2025_12]],$H$5:$AQ$5),_xlfn.FORECAST.LINEAR(BB$5,tbl_Model[[#This Row],[H_2023_01]:[H_2025_12]],$H$5:$AQ$5)),0),0)</f>
        <v>14.0883385399344</v>
      </c>
      <c r="BC17" s="79">
        <f>MAX(IFERROR(IFERROR(_xlfn.FORECAST.ETS(BC$5,tbl_Model[[#This Row],[H_2023_01]:[H_2025_12]],$H$5:$AQ$5),_xlfn.FORECAST.LINEAR(BC$5,tbl_Model[[#This Row],[H_2023_01]:[H_2025_12]],$H$5:$AQ$5)),0),0)</f>
        <v>14.288342215838828</v>
      </c>
      <c r="BD17" s="80">
        <f>IFERROR(AR17/SUM(Model!$AR17:$BC17),1/12)</f>
        <v>7.6382611970330222E-2</v>
      </c>
      <c r="BE17" s="80">
        <f>IFERROR(AS17/SUM(Model!$AR17:$BC17),1/12)</f>
        <v>7.7646379490876244E-2</v>
      </c>
      <c r="BF17" s="80">
        <f>IFERROR(AT17/SUM(Model!$AR17:$BC17),1/12)</f>
        <v>7.8910147011422266E-2</v>
      </c>
      <c r="BG17" s="80">
        <f>IFERROR(AU17/SUM(Model!$AR17:$BC17),1/12)</f>
        <v>8.0173914531968274E-2</v>
      </c>
      <c r="BH17" s="80">
        <f>IFERROR(AV17/SUM(Model!$AR17:$BC17),1/12)</f>
        <v>8.1437682052514296E-2</v>
      </c>
      <c r="BI17" s="80">
        <f>IFERROR(AW17/SUM(Model!$AR17:$BC17),1/12)</f>
        <v>8.2701449573060318E-2</v>
      </c>
      <c r="BJ17" s="80">
        <f>IFERROR(AX17/SUM(Model!$AR17:$BC17),1/12)</f>
        <v>8.396521709360634E-2</v>
      </c>
      <c r="BK17" s="80">
        <f>IFERROR(AY17/SUM(Model!$AR17:$BC17),1/12)</f>
        <v>8.5228984614152348E-2</v>
      </c>
      <c r="BL17" s="80">
        <f>IFERROR(AZ17/SUM(Model!$AR17:$BC17),1/12)</f>
        <v>8.649275213469837E-2</v>
      </c>
      <c r="BM17" s="80">
        <f>IFERROR(BA17/SUM(Model!$AR17:$BC17),1/12)</f>
        <v>8.7756519655244392E-2</v>
      </c>
      <c r="BN17" s="80">
        <f>IFERROR(BB17/SUM(Model!$AR17:$BC17),1/12)</f>
        <v>8.9020287175790414E-2</v>
      </c>
      <c r="BO17" s="80">
        <f>IFERROR(BC17/SUM(Model!$AR17:$BC17),1/12)</f>
        <v>9.0284054696336435E-2</v>
      </c>
      <c r="BP1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171.17834394904452</v>
      </c>
      <c r="BQ17" s="77" cm="1">
        <f t="array" ref="BQ1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17" s="77" cm="1">
        <f t="array" ref="BR1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17" s="77">
        <f>IF(tbl_Model[[#This Row],[Type]]="Boutique",
    tbl_Model[[#This Row],[UnitListPrice]],
    tbl_Model[[#This Row],[UnitListPrice]]*(1-SUMIFS(tbl_MarketTerms[WholesaleMarginPct],tbl_MarketTerms[Country],tbl_Model[[#This Row],[country]])))</f>
        <v>29113.629842180773</v>
      </c>
      <c r="BT17" s="79">
        <f>Model!$BP17*BD17</f>
        <v>13.075049023583592</v>
      </c>
      <c r="BU17" s="79">
        <f>Model!$BP17*BE17</f>
        <v>13.29137865488725</v>
      </c>
      <c r="BV17" s="79">
        <f>Model!$BP17*BF17</f>
        <v>13.507708286190908</v>
      </c>
      <c r="BW17" s="79">
        <f>Model!$BP17*BG17</f>
        <v>13.724037917494563</v>
      </c>
      <c r="BX17" s="79">
        <f>Model!$BP17*BH17</f>
        <v>13.940367548798221</v>
      </c>
      <c r="BY17" s="79">
        <f>Model!$BP17*BI17</f>
        <v>14.156697180101879</v>
      </c>
      <c r="BZ17" s="79">
        <f>Model!$BP17*BJ17</f>
        <v>14.373026811405538</v>
      </c>
      <c r="CA17" s="79">
        <f>Model!$BP17*BK17</f>
        <v>14.589356442709194</v>
      </c>
      <c r="CB17" s="79">
        <f>Model!$BP17*BL17</f>
        <v>14.805686074012852</v>
      </c>
      <c r="CC17" s="79">
        <f>Model!$BP17*BM17</f>
        <v>15.022015705316511</v>
      </c>
      <c r="CD17" s="79">
        <f>Model!$BP17*BN17</f>
        <v>15.238345336620169</v>
      </c>
      <c r="CE17" s="79">
        <f>Model!$BP17*BO17</f>
        <v>15.454674967923827</v>
      </c>
      <c r="CF17" s="79">
        <f>Model!$BS17*BT17</f>
        <v>380662.13744097983</v>
      </c>
      <c r="CG17" s="79">
        <f>Model!$BS17*BU17</f>
        <v>386960.27825064998</v>
      </c>
      <c r="CH17" s="79">
        <f>Model!$BS17*BV17</f>
        <v>393258.41906032013</v>
      </c>
      <c r="CI17" s="79">
        <f>Model!$BS17*BW17</f>
        <v>399556.55986999016</v>
      </c>
      <c r="CJ17" s="79">
        <f>Model!$BS17*BX17</f>
        <v>405854.70067966031</v>
      </c>
      <c r="CK17" s="79">
        <f>Model!$BS17*BY17</f>
        <v>412152.84148933046</v>
      </c>
      <c r="CL17" s="79">
        <f>Model!$BS17*BZ17</f>
        <v>418450.98229900061</v>
      </c>
      <c r="CM17" s="79">
        <f>Model!$BS17*CA17</f>
        <v>424749.1231086707</v>
      </c>
      <c r="CN17" s="79">
        <f>Model!$BS17*CB17</f>
        <v>431047.26391834085</v>
      </c>
      <c r="CO17" s="79">
        <f>Model!$BS17*CC17</f>
        <v>437345.404728011</v>
      </c>
      <c r="CP17" s="79">
        <f>Model!$BS17*CD17</f>
        <v>443643.54553768114</v>
      </c>
      <c r="CQ17" s="79">
        <f>Model!$BS17*CE17</f>
        <v>449941.68634735129</v>
      </c>
      <c r="CR17" s="79">
        <f>Model!$BR17*BT17</f>
        <v>86766.800694043966</v>
      </c>
      <c r="CS17" s="79">
        <f>Model!$BR17*BU17</f>
        <v>88202.37695610497</v>
      </c>
      <c r="CT17" s="79">
        <f>Model!$BR17*BV17</f>
        <v>89637.953218165974</v>
      </c>
      <c r="CU17" s="79">
        <f>Model!$BR17*BW17</f>
        <v>91073.529480226949</v>
      </c>
      <c r="CV17" s="79">
        <f>Model!$BR17*BX17</f>
        <v>92509.105742287953</v>
      </c>
      <c r="CW17" s="79">
        <f>Model!$BR17*BY17</f>
        <v>93944.682004348957</v>
      </c>
      <c r="CX17" s="79">
        <f>Model!$BR17*BZ17</f>
        <v>95380.258266409961</v>
      </c>
      <c r="CY17" s="79">
        <f>Model!$BR17*CA17</f>
        <v>96815.834528470965</v>
      </c>
      <c r="CZ17" s="79">
        <f>Model!$BR17*CB17</f>
        <v>98251.410790531969</v>
      </c>
      <c r="DA17" s="79">
        <f>Model!$BR17*CC17</f>
        <v>99686.987052592973</v>
      </c>
      <c r="DB17" s="79">
        <f>Model!$BR17*CD17</f>
        <v>101122.56331465398</v>
      </c>
      <c r="DC17" s="79">
        <f>Model!$BR17*CE17</f>
        <v>102558.13957671498</v>
      </c>
      <c r="DD17" s="79">
        <f>SUM(Model!$CF17:$CQ17)</f>
        <v>4983622.9427299863</v>
      </c>
      <c r="DE17" s="79">
        <f>SUM(Model!$CR17:$DC17)</f>
        <v>1135949.6416245536</v>
      </c>
      <c r="DF17" s="80">
        <f>IFERROR((Model!$DD17-Model!$DE17)/Model!$DD17,0)</f>
        <v>0.77206348580571182</v>
      </c>
    </row>
    <row r="18" spans="2:110" x14ac:dyDescent="0.25">
      <c r="B18" t="s">
        <v>370</v>
      </c>
      <c r="C18" t="s">
        <v>70</v>
      </c>
      <c r="D18" t="s">
        <v>31</v>
      </c>
      <c r="E18" s="4">
        <v>35</v>
      </c>
      <c r="F18" s="4">
        <v>810060.16</v>
      </c>
      <c r="G18" s="4">
        <v>176489.69</v>
      </c>
      <c r="H18" s="4">
        <v>1</v>
      </c>
      <c r="I18" s="4">
        <v>0</v>
      </c>
      <c r="J18" s="4">
        <v>1</v>
      </c>
      <c r="K18" s="4">
        <v>0</v>
      </c>
      <c r="L18" s="4">
        <v>1</v>
      </c>
      <c r="M18" s="4">
        <v>1</v>
      </c>
      <c r="N18" s="4">
        <v>0</v>
      </c>
      <c r="O18" s="4">
        <v>1</v>
      </c>
      <c r="P18" s="4">
        <v>9</v>
      </c>
      <c r="Q18" s="4">
        <v>3</v>
      </c>
      <c r="R18" s="4">
        <v>2</v>
      </c>
      <c r="S18" s="4">
        <v>0</v>
      </c>
      <c r="T18" s="4">
        <v>0</v>
      </c>
      <c r="U18" s="4">
        <v>1</v>
      </c>
      <c r="V18" s="4">
        <v>4</v>
      </c>
      <c r="W18" s="4">
        <v>0</v>
      </c>
      <c r="X18" s="4">
        <v>1</v>
      </c>
      <c r="Y18" s="4">
        <v>0</v>
      </c>
      <c r="Z18" s="4">
        <v>0</v>
      </c>
      <c r="AA18" s="4">
        <v>1</v>
      </c>
      <c r="AB18" s="4">
        <v>1</v>
      </c>
      <c r="AC18" s="4">
        <v>2</v>
      </c>
      <c r="AD18" s="4">
        <v>0</v>
      </c>
      <c r="AE18" s="4">
        <v>1</v>
      </c>
      <c r="AF18" s="4">
        <v>5</v>
      </c>
      <c r="AG18" s="4">
        <v>1</v>
      </c>
      <c r="AH18" s="4">
        <v>5</v>
      </c>
      <c r="AI18" s="4">
        <v>1</v>
      </c>
      <c r="AJ18" s="4">
        <v>3</v>
      </c>
      <c r="AK18" s="4">
        <v>4</v>
      </c>
      <c r="AL18" s="4">
        <v>0</v>
      </c>
      <c r="AM18" s="4">
        <v>1</v>
      </c>
      <c r="AN18" s="4">
        <v>6</v>
      </c>
      <c r="AO18" s="4">
        <v>0</v>
      </c>
      <c r="AP18" s="4">
        <v>1</v>
      </c>
      <c r="AQ18" s="4">
        <v>8</v>
      </c>
      <c r="AR18" s="79">
        <f>MAX(IFERROR(IFERROR(_xlfn.FORECAST.ETS(AR$5,tbl_Model[[#This Row],[H_2023_01]:[H_2025_12]],$H$5:$AQ$5),_xlfn.FORECAST.LINEAR(AR$5,tbl_Model[[#This Row],[H_2023_01]:[H_2025_12]],$H$5:$AQ$5)),0),0)</f>
        <v>2.9600785243027934</v>
      </c>
      <c r="AS18" s="79">
        <f>MAX(IFERROR(IFERROR(_xlfn.FORECAST.ETS(AS$5,tbl_Model[[#This Row],[H_2023_01]:[H_2025_12]],$H$5:$AQ$5),_xlfn.FORECAST.LINEAR(AS$5,tbl_Model[[#This Row],[H_2023_01]:[H_2025_12]],$H$5:$AQ$5)),0),0)</f>
        <v>3.0121309856999017</v>
      </c>
      <c r="AT18" s="79">
        <f>MAX(IFERROR(IFERROR(_xlfn.FORECAST.ETS(AT$5,tbl_Model[[#This Row],[H_2023_01]:[H_2025_12]],$H$5:$AQ$5),_xlfn.FORECAST.LINEAR(AT$5,tbl_Model[[#This Row],[H_2023_01]:[H_2025_12]],$H$5:$AQ$5)),0),0)</f>
        <v>3.0641834470970171</v>
      </c>
      <c r="AU18" s="79">
        <f>MAX(IFERROR(IFERROR(_xlfn.FORECAST.ETS(AU$5,tbl_Model[[#This Row],[H_2023_01]:[H_2025_12]],$H$5:$AQ$5),_xlfn.FORECAST.LINEAR(AU$5,tbl_Model[[#This Row],[H_2023_01]:[H_2025_12]],$H$5:$AQ$5)),0),0)</f>
        <v>3.1162359084941249</v>
      </c>
      <c r="AV18" s="79">
        <f>MAX(IFERROR(IFERROR(_xlfn.FORECAST.ETS(AV$5,tbl_Model[[#This Row],[H_2023_01]:[H_2025_12]],$H$5:$AQ$5),_xlfn.FORECAST.LINEAR(AV$5,tbl_Model[[#This Row],[H_2023_01]:[H_2025_12]],$H$5:$AQ$5)),0),0)</f>
        <v>3.1682883698912399</v>
      </c>
      <c r="AW18" s="79">
        <f>MAX(IFERROR(IFERROR(_xlfn.FORECAST.ETS(AW$5,tbl_Model[[#This Row],[H_2023_01]:[H_2025_12]],$H$5:$AQ$5),_xlfn.FORECAST.LINEAR(AW$5,tbl_Model[[#This Row],[H_2023_01]:[H_2025_12]],$H$5:$AQ$5)),0),0)</f>
        <v>3.2203408312883481</v>
      </c>
      <c r="AX18" s="79">
        <f>MAX(IFERROR(IFERROR(_xlfn.FORECAST.ETS(AX$5,tbl_Model[[#This Row],[H_2023_01]:[H_2025_12]],$H$5:$AQ$5),_xlfn.FORECAST.LINEAR(AX$5,tbl_Model[[#This Row],[H_2023_01]:[H_2025_12]],$H$5:$AQ$5)),0),0)</f>
        <v>3.2723932926854635</v>
      </c>
      <c r="AY18" s="79">
        <f>MAX(IFERROR(IFERROR(_xlfn.FORECAST.ETS(AY$5,tbl_Model[[#This Row],[H_2023_01]:[H_2025_12]],$H$5:$AQ$5),_xlfn.FORECAST.LINEAR(AY$5,tbl_Model[[#This Row],[H_2023_01]:[H_2025_12]],$H$5:$AQ$5)),0),0)</f>
        <v>3.3244457540825714</v>
      </c>
      <c r="AZ18" s="79">
        <f>MAX(IFERROR(IFERROR(_xlfn.FORECAST.ETS(AZ$5,tbl_Model[[#This Row],[H_2023_01]:[H_2025_12]],$H$5:$AQ$5),_xlfn.FORECAST.LINEAR(AZ$5,tbl_Model[[#This Row],[H_2023_01]:[H_2025_12]],$H$5:$AQ$5)),0),0)</f>
        <v>3.3764982154796863</v>
      </c>
      <c r="BA18" s="79">
        <f>MAX(IFERROR(IFERROR(_xlfn.FORECAST.ETS(BA$5,tbl_Model[[#This Row],[H_2023_01]:[H_2025_12]],$H$5:$AQ$5),_xlfn.FORECAST.LINEAR(BA$5,tbl_Model[[#This Row],[H_2023_01]:[H_2025_12]],$H$5:$AQ$5)),0),0)</f>
        <v>3.4285506768767946</v>
      </c>
      <c r="BB18" s="79">
        <f>MAX(IFERROR(IFERROR(_xlfn.FORECAST.ETS(BB$5,tbl_Model[[#This Row],[H_2023_01]:[H_2025_12]],$H$5:$AQ$5),_xlfn.FORECAST.LINEAR(BB$5,tbl_Model[[#This Row],[H_2023_01]:[H_2025_12]],$H$5:$AQ$5)),0),0)</f>
        <v>3.48060313827391</v>
      </c>
      <c r="BC18" s="79">
        <f>MAX(IFERROR(IFERROR(_xlfn.FORECAST.ETS(BC$5,tbl_Model[[#This Row],[H_2023_01]:[H_2025_12]],$H$5:$AQ$5),_xlfn.FORECAST.LINEAR(BC$5,tbl_Model[[#This Row],[H_2023_01]:[H_2025_12]],$H$5:$AQ$5)),0),0)</f>
        <v>3.5326555996710178</v>
      </c>
      <c r="BD18" s="80">
        <f>IFERROR(AR18/SUM(Model!$AR18:$BC18),1/12)</f>
        <v>7.5984386746331858E-2</v>
      </c>
      <c r="BE18" s="80">
        <f>IFERROR(AS18/SUM(Model!$AR18:$BC18),1/12)</f>
        <v>7.7320558853059315E-2</v>
      </c>
      <c r="BF18" s="80">
        <f>IFERROR(AT18/SUM(Model!$AR18:$BC18),1/12)</f>
        <v>7.8656730959786966E-2</v>
      </c>
      <c r="BG18" s="80">
        <f>IFERROR(AU18/SUM(Model!$AR18:$BC18),1/12)</f>
        <v>7.9992903066514423E-2</v>
      </c>
      <c r="BH18" s="80">
        <f>IFERROR(AV18/SUM(Model!$AR18:$BC18),1/12)</f>
        <v>8.1329075173242046E-2</v>
      </c>
      <c r="BI18" s="80">
        <f>IFERROR(AW18/SUM(Model!$AR18:$BC18),1/12)</f>
        <v>8.2665247279969517E-2</v>
      </c>
      <c r="BJ18" s="80">
        <f>IFERROR(AX18/SUM(Model!$AR18:$BC18),1/12)</f>
        <v>8.4001419386697168E-2</v>
      </c>
      <c r="BK18" s="80">
        <f>IFERROR(AY18/SUM(Model!$AR18:$BC18),1/12)</f>
        <v>8.5337591493424611E-2</v>
      </c>
      <c r="BL18" s="80">
        <f>IFERROR(AZ18/SUM(Model!$AR18:$BC18),1/12)</f>
        <v>8.6673763600152248E-2</v>
      </c>
      <c r="BM18" s="80">
        <f>IFERROR(BA18/SUM(Model!$AR18:$BC18),1/12)</f>
        <v>8.8009935706879719E-2</v>
      </c>
      <c r="BN18" s="80">
        <f>IFERROR(BB18/SUM(Model!$AR18:$BC18),1/12)</f>
        <v>8.9346107813607356E-2</v>
      </c>
      <c r="BO18" s="80">
        <f>IFERROR(BC18/SUM(Model!$AR18:$BC18),1/12)</f>
        <v>9.0682279920334813E-2</v>
      </c>
      <c r="BP1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38.615421920465579</v>
      </c>
      <c r="BQ18" s="77" cm="1">
        <f t="array" ref="BQ1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8" s="77" cm="1">
        <f t="array" ref="BR1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8" s="77">
        <f>IF(tbl_Model[[#This Row],[Type]]="Boutique",
    tbl_Model[[#This Row],[UnitListPrice]],
    tbl_Model[[#This Row],[UnitListPrice]]*(1-SUMIFS(tbl_MarketTerms[WholesaleMarginPct],tbl_MarketTerms[Country],tbl_Model[[#This Row],[country]])))</f>
        <v>24503.913814264284</v>
      </c>
      <c r="BT18" s="79">
        <f>Model!$BP18*BD18</f>
        <v>2.9341691535774372</v>
      </c>
      <c r="BU18" s="79">
        <f>Model!$BP18*BE18</f>
        <v>2.9857660032370754</v>
      </c>
      <c r="BV18" s="79">
        <f>Model!$BP18*BF18</f>
        <v>3.0373628528967211</v>
      </c>
      <c r="BW18" s="79">
        <f>Model!$BP18*BG18</f>
        <v>3.0889597025563593</v>
      </c>
      <c r="BX18" s="79">
        <f>Model!$BP18*BH18</f>
        <v>3.1405565522160037</v>
      </c>
      <c r="BY18" s="79">
        <f>Model!$BP18*BI18</f>
        <v>3.1921534018756423</v>
      </c>
      <c r="BZ18" s="79">
        <f>Model!$BP18*BJ18</f>
        <v>3.2437502515352881</v>
      </c>
      <c r="CA18" s="79">
        <f>Model!$BP18*BK18</f>
        <v>3.2953471011949258</v>
      </c>
      <c r="CB18" s="79">
        <f>Model!$BP18*BL18</f>
        <v>3.3469439508545706</v>
      </c>
      <c r="CC18" s="79">
        <f>Model!$BP18*BM18</f>
        <v>3.3985408005142093</v>
      </c>
      <c r="CD18" s="79">
        <f>Model!$BP18*BN18</f>
        <v>3.4501376501738545</v>
      </c>
      <c r="CE18" s="79">
        <f>Model!$BP18*BO18</f>
        <v>3.5017344998334927</v>
      </c>
      <c r="CF18" s="79">
        <f>Model!$BS18*BT18</f>
        <v>71898.628055734313</v>
      </c>
      <c r="CG18" s="79">
        <f>Model!$BS18*BU18</f>
        <v>73162.952812881631</v>
      </c>
      <c r="CH18" s="79">
        <f>Model!$BS18*BV18</f>
        <v>74427.277570029139</v>
      </c>
      <c r="CI18" s="79">
        <f>Model!$BS18*BW18</f>
        <v>75691.602327176472</v>
      </c>
      <c r="CJ18" s="79">
        <f>Model!$BS18*BX18</f>
        <v>76955.92708432395</v>
      </c>
      <c r="CK18" s="79">
        <f>Model!$BS18*BY18</f>
        <v>78220.251841471283</v>
      </c>
      <c r="CL18" s="79">
        <f>Model!$BS18*BZ18</f>
        <v>79484.576598618791</v>
      </c>
      <c r="CM18" s="79">
        <f>Model!$BS18*CA18</f>
        <v>80748.901355766109</v>
      </c>
      <c r="CN18" s="79">
        <f>Model!$BS18*CB18</f>
        <v>82013.226112913588</v>
      </c>
      <c r="CO18" s="79">
        <f>Model!$BS18*CC18</f>
        <v>83277.550870060935</v>
      </c>
      <c r="CP18" s="79">
        <f>Model!$BS18*CD18</f>
        <v>84541.875627208428</v>
      </c>
      <c r="CQ18" s="79">
        <f>Model!$BS18*CE18</f>
        <v>85806.200384355761</v>
      </c>
      <c r="CR18" s="79">
        <f>Model!$BR18*BT18</f>
        <v>15469.30949977915</v>
      </c>
      <c r="CS18" s="79">
        <f>Model!$BR18*BU18</f>
        <v>15741.334592683343</v>
      </c>
      <c r="CT18" s="79">
        <f>Model!$BR18*BV18</f>
        <v>16013.359685587575</v>
      </c>
      <c r="CU18" s="79">
        <f>Model!$BR18*BW18</f>
        <v>16285.384778491767</v>
      </c>
      <c r="CV18" s="79">
        <f>Model!$BR18*BX18</f>
        <v>16557.409871395994</v>
      </c>
      <c r="CW18" s="79">
        <f>Model!$BR18*BY18</f>
        <v>16829.434964300188</v>
      </c>
      <c r="CX18" s="79">
        <f>Model!$BR18*BZ18</f>
        <v>17101.460057204418</v>
      </c>
      <c r="CY18" s="79">
        <f>Model!$BR18*CA18</f>
        <v>17373.485150108609</v>
      </c>
      <c r="CZ18" s="79">
        <f>Model!$BR18*CB18</f>
        <v>17645.510243012835</v>
      </c>
      <c r="DA18" s="79">
        <f>Model!$BR18*CC18</f>
        <v>17917.535335917029</v>
      </c>
      <c r="DB18" s="79">
        <f>Model!$BR18*CD18</f>
        <v>18189.56042882126</v>
      </c>
      <c r="DC18" s="79">
        <f>Model!$BR18*CE18</f>
        <v>18461.585521725454</v>
      </c>
      <c r="DD18" s="79">
        <f>SUM(Model!$CF18:$CQ18)</f>
        <v>946228.97064054036</v>
      </c>
      <c r="DE18" s="79">
        <f>SUM(Model!$CR18:$DC18)</f>
        <v>203585.37012902758</v>
      </c>
      <c r="DF18" s="80">
        <f>IFERROR((Model!$DD18-Model!$DE18)/Model!$DD18,0)</f>
        <v>0.7848455538290986</v>
      </c>
    </row>
    <row r="19" spans="2:110" x14ac:dyDescent="0.25">
      <c r="B19" t="s">
        <v>370</v>
      </c>
      <c r="C19" t="s">
        <v>114</v>
      </c>
      <c r="D19" t="s">
        <v>20</v>
      </c>
      <c r="E19" s="4">
        <v>31</v>
      </c>
      <c r="F19" s="4">
        <v>287762.90000000002</v>
      </c>
      <c r="G19" s="4">
        <v>81965.25</v>
      </c>
      <c r="H19" s="4">
        <v>0</v>
      </c>
      <c r="I19" s="4">
        <v>1</v>
      </c>
      <c r="J19" s="4">
        <v>2</v>
      </c>
      <c r="K19" s="4">
        <v>1</v>
      </c>
      <c r="L19" s="4">
        <v>0</v>
      </c>
      <c r="M19" s="4">
        <v>2</v>
      </c>
      <c r="N19" s="4">
        <v>1</v>
      </c>
      <c r="O19" s="4">
        <v>1</v>
      </c>
      <c r="P19" s="4">
        <v>1</v>
      </c>
      <c r="Q19" s="4">
        <v>1</v>
      </c>
      <c r="R19" s="4">
        <v>1</v>
      </c>
      <c r="S19" s="4">
        <v>1</v>
      </c>
      <c r="T19" s="4">
        <v>1</v>
      </c>
      <c r="U19" s="4">
        <v>1</v>
      </c>
      <c r="V19" s="4">
        <v>2</v>
      </c>
      <c r="W19" s="4">
        <v>3</v>
      </c>
      <c r="X19" s="4">
        <v>4</v>
      </c>
      <c r="Y19" s="4">
        <v>5</v>
      </c>
      <c r="Z19" s="4">
        <v>3</v>
      </c>
      <c r="AA19" s="4">
        <v>0</v>
      </c>
      <c r="AB19" s="4">
        <v>1</v>
      </c>
      <c r="AC19" s="4">
        <v>2</v>
      </c>
      <c r="AD19" s="4">
        <v>2</v>
      </c>
      <c r="AE19" s="4">
        <v>5</v>
      </c>
      <c r="AF19" s="4">
        <v>1</v>
      </c>
      <c r="AG19" s="4">
        <v>2</v>
      </c>
      <c r="AH19" s="4">
        <v>0</v>
      </c>
      <c r="AI19" s="4">
        <v>2</v>
      </c>
      <c r="AJ19" s="4">
        <v>3</v>
      </c>
      <c r="AK19" s="4">
        <v>1</v>
      </c>
      <c r="AL19" s="4">
        <v>4</v>
      </c>
      <c r="AM19" s="4">
        <v>3</v>
      </c>
      <c r="AN19" s="4">
        <v>4</v>
      </c>
      <c r="AO19" s="4">
        <v>1</v>
      </c>
      <c r="AP19" s="4">
        <v>4</v>
      </c>
      <c r="AQ19" s="4">
        <v>6</v>
      </c>
      <c r="AR19" s="79">
        <f>MAX(IFERROR(IFERROR(_xlfn.FORECAST.ETS(AR$5,tbl_Model[[#This Row],[H_2023_01]:[H_2025_12]],$H$5:$AQ$5),_xlfn.FORECAST.LINEAR(AR$5,tbl_Model[[#This Row],[H_2023_01]:[H_2025_12]],$H$5:$AQ$5)),0),0)</f>
        <v>5.9718710038086105</v>
      </c>
      <c r="AS19" s="79">
        <f>MAX(IFERROR(IFERROR(_xlfn.FORECAST.ETS(AS$5,tbl_Model[[#This Row],[H_2023_01]:[H_2025_12]],$H$5:$AQ$5),_xlfn.FORECAST.LINEAR(AS$5,tbl_Model[[#This Row],[H_2023_01]:[H_2025_12]],$H$5:$AQ$5)),0),0)</f>
        <v>6.7771412144976431</v>
      </c>
      <c r="AT19" s="79">
        <f>MAX(IFERROR(IFERROR(_xlfn.FORECAST.ETS(AT$5,tbl_Model[[#This Row],[H_2023_01]:[H_2025_12]],$H$5:$AQ$5),_xlfn.FORECAST.LINEAR(AT$5,tbl_Model[[#This Row],[H_2023_01]:[H_2025_12]],$H$5:$AQ$5)),0),0)</f>
        <v>6.7597353944987866</v>
      </c>
      <c r="AU19" s="79">
        <f>MAX(IFERROR(IFERROR(_xlfn.FORECAST.ETS(AU$5,tbl_Model[[#This Row],[H_2023_01]:[H_2025_12]],$H$5:$AQ$5),_xlfn.FORECAST.LINEAR(AU$5,tbl_Model[[#This Row],[H_2023_01]:[H_2025_12]],$H$5:$AQ$5)),0),0)</f>
        <v>5.8280655542759856</v>
      </c>
      <c r="AV19" s="79">
        <f>MAX(IFERROR(IFERROR(_xlfn.FORECAST.ETS(AV$5,tbl_Model[[#This Row],[H_2023_01]:[H_2025_12]],$H$5:$AQ$5),_xlfn.FORECAST.LINEAR(AV$5,tbl_Model[[#This Row],[H_2023_01]:[H_2025_12]],$H$5:$AQ$5)),0),0)</f>
        <v>5.4312064537677962</v>
      </c>
      <c r="AW19" s="79">
        <f>MAX(IFERROR(IFERROR(_xlfn.FORECAST.ETS(AW$5,tbl_Model[[#This Row],[H_2023_01]:[H_2025_12]],$H$5:$AQ$5),_xlfn.FORECAST.LINEAR(AW$5,tbl_Model[[#This Row],[H_2023_01]:[H_2025_12]],$H$5:$AQ$5)),0),0)</f>
        <v>5.4763340141590531</v>
      </c>
      <c r="AX19" s="79">
        <f>MAX(IFERROR(IFERROR(_xlfn.FORECAST.ETS(AX$5,tbl_Model[[#This Row],[H_2023_01]:[H_2025_12]],$H$5:$AQ$5),_xlfn.FORECAST.LINEAR(AX$5,tbl_Model[[#This Row],[H_2023_01]:[H_2025_12]],$H$5:$AQ$5)),0),0)</f>
        <v>6.1081900969384444</v>
      </c>
      <c r="AY19" s="79">
        <f>MAX(IFERROR(IFERROR(_xlfn.FORECAST.ETS(AY$5,tbl_Model[[#This Row],[H_2023_01]:[H_2025_12]],$H$5:$AQ$5),_xlfn.FORECAST.LINEAR(AY$5,tbl_Model[[#This Row],[H_2023_01]:[H_2025_12]],$H$5:$AQ$5)),0),0)</f>
        <v>6.5695830072917341</v>
      </c>
      <c r="AZ19" s="79">
        <f>MAX(IFERROR(IFERROR(_xlfn.FORECAST.ETS(AZ$5,tbl_Model[[#This Row],[H_2023_01]:[H_2025_12]],$H$5:$AQ$5),_xlfn.FORECAST.LINEAR(AZ$5,tbl_Model[[#This Row],[H_2023_01]:[H_2025_12]],$H$5:$AQ$5)),0),0)</f>
        <v>7.3748532179807667</v>
      </c>
      <c r="BA19" s="79">
        <f>MAX(IFERROR(IFERROR(_xlfn.FORECAST.ETS(BA$5,tbl_Model[[#This Row],[H_2023_01]:[H_2025_12]],$H$5:$AQ$5),_xlfn.FORECAST.LINEAR(BA$5,tbl_Model[[#This Row],[H_2023_01]:[H_2025_12]],$H$5:$AQ$5)),0),0)</f>
        <v>7.3574473979819102</v>
      </c>
      <c r="BB19" s="79">
        <f>MAX(IFERROR(IFERROR(_xlfn.FORECAST.ETS(BB$5,tbl_Model[[#This Row],[H_2023_01]:[H_2025_12]],$H$5:$AQ$5),_xlfn.FORECAST.LINEAR(BB$5,tbl_Model[[#This Row],[H_2023_01]:[H_2025_12]],$H$5:$AQ$5)),0),0)</f>
        <v>6.4257775577591092</v>
      </c>
      <c r="BC19" s="79">
        <f>MAX(IFERROR(IFERROR(_xlfn.FORECAST.ETS(BC$5,tbl_Model[[#This Row],[H_2023_01]:[H_2025_12]],$H$5:$AQ$5),_xlfn.FORECAST.LINEAR(BC$5,tbl_Model[[#This Row],[H_2023_01]:[H_2025_12]],$H$5:$AQ$5)),0),0)</f>
        <v>6.0289184572509198</v>
      </c>
      <c r="BD19" s="80">
        <f>IFERROR(AR19/SUM(Model!$AR19:$BC19),1/12)</f>
        <v>7.8464587941187769E-2</v>
      </c>
      <c r="BE19" s="80">
        <f>IFERROR(AS19/SUM(Model!$AR19:$BC19),1/12)</f>
        <v>8.9045056813126147E-2</v>
      </c>
      <c r="BF19" s="80">
        <f>IFERROR(AT19/SUM(Model!$AR19:$BC19),1/12)</f>
        <v>8.8816361234618543E-2</v>
      </c>
      <c r="BG19" s="80">
        <f>IFERROR(AU19/SUM(Model!$AR19:$BC19),1/12)</f>
        <v>7.6575123929979477E-2</v>
      </c>
      <c r="BH19" s="80">
        <f>IFERROR(AV19/SUM(Model!$AR19:$BC19),1/12)</f>
        <v>7.1360780590643089E-2</v>
      </c>
      <c r="BI19" s="80">
        <f>IFERROR(AW19/SUM(Model!$AR19:$BC19),1/12)</f>
        <v>7.1953712927700073E-2</v>
      </c>
      <c r="BJ19" s="80">
        <f>IFERROR(AX19/SUM(Model!$AR19:$BC19),1/12)</f>
        <v>8.0255688496462183E-2</v>
      </c>
      <c r="BK19" s="80">
        <f>IFERROR(AY19/SUM(Model!$AR19:$BC19),1/12)</f>
        <v>8.6317943452533324E-2</v>
      </c>
      <c r="BL19" s="80">
        <f>IFERROR(AZ19/SUM(Model!$AR19:$BC19),1/12)</f>
        <v>9.6898412324471703E-2</v>
      </c>
      <c r="BM19" s="80">
        <f>IFERROR(BA19/SUM(Model!$AR19:$BC19),1/12)</f>
        <v>9.6669716745964099E-2</v>
      </c>
      <c r="BN19" s="80">
        <f>IFERROR(BB19/SUM(Model!$AR19:$BC19),1/12)</f>
        <v>8.4428479441325033E-2</v>
      </c>
      <c r="BO19" s="80">
        <f>IFERROR(BC19/SUM(Model!$AR19:$BC19),1/12)</f>
        <v>7.9214136101988658E-2</v>
      </c>
      <c r="BP1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34.213596914175504</v>
      </c>
      <c r="BQ19" s="77" cm="1">
        <f t="array" ref="BQ1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19" s="77" cm="1">
        <f t="array" ref="BR1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19" s="77">
        <f>IF(tbl_Model[[#This Row],[Type]]="Boutique",
    tbl_Model[[#This Row],[UnitListPrice]],
    tbl_Model[[#This Row],[UnitListPrice]]*(1-SUMIFS(tbl_MarketTerms[WholesaleMarginPct],tbl_MarketTerms[Country],tbl_Model[[#This Row],[country]])))</f>
        <v>9626.5957446808516</v>
      </c>
      <c r="BT19" s="79">
        <f>Model!$BP19*BD19</f>
        <v>2.6845557838566743</v>
      </c>
      <c r="BU19" s="79">
        <f>Model!$BP19*BE19</f>
        <v>3.0465516810041553</v>
      </c>
      <c r="BV19" s="79">
        <f>Model!$BP19*BF19</f>
        <v>3.0387271826650419</v>
      </c>
      <c r="BW19" s="79">
        <f>Model!$BP19*BG19</f>
        <v>2.6199104237933528</v>
      </c>
      <c r="BX19" s="79">
        <f>Model!$BP19*BH19</f>
        <v>2.4415089826091814</v>
      </c>
      <c r="BY19" s="79">
        <f>Model!$BP19*BI19</f>
        <v>2.4617953305866291</v>
      </c>
      <c r="BZ19" s="79">
        <f>Model!$BP19*BJ19</f>
        <v>2.7458357762875889</v>
      </c>
      <c r="CA19" s="79">
        <f>Model!$BP19*BK19</f>
        <v>2.9532473237455696</v>
      </c>
      <c r="CB19" s="79">
        <f>Model!$BP19*BL19</f>
        <v>3.3152432208930507</v>
      </c>
      <c r="CC19" s="79">
        <f>Model!$BP19*BM19</f>
        <v>3.3074187225539373</v>
      </c>
      <c r="CD19" s="79">
        <f>Model!$BP19*BN19</f>
        <v>2.8886019636822482</v>
      </c>
      <c r="CE19" s="79">
        <f>Model!$BP19*BO19</f>
        <v>2.7102005224980776</v>
      </c>
      <c r="CF19" s="79">
        <f>Model!$BS19*BT19</f>
        <v>25843.133285233027</v>
      </c>
      <c r="CG19" s="79">
        <f>Model!$BS19*BU19</f>
        <v>29327.921448304896</v>
      </c>
      <c r="CH19" s="79">
        <f>Model!$BS19*BV19</f>
        <v>29252.598165889325</v>
      </c>
      <c r="CI19" s="79">
        <f>Model!$BS19*BW19</f>
        <v>25220.818537134095</v>
      </c>
      <c r="CJ19" s="79">
        <f>Model!$BS19*BX19</f>
        <v>23503.419982585619</v>
      </c>
      <c r="CK19" s="79">
        <f>Model!$BS19*BY19</f>
        <v>23698.708453700434</v>
      </c>
      <c r="CL19" s="79">
        <f>Model!$BS19*BZ19</f>
        <v>26433.050999602547</v>
      </c>
      <c r="CM19" s="79">
        <f>Model!$BS19*CA19</f>
        <v>28429.718119759214</v>
      </c>
      <c r="CN19" s="79">
        <f>Model!$BS19*CB19</f>
        <v>31914.506282831084</v>
      </c>
      <c r="CO19" s="79">
        <f>Model!$BS19*CC19</f>
        <v>31839.183000415513</v>
      </c>
      <c r="CP19" s="79">
        <f>Model!$BS19*CD19</f>
        <v>27807.403371660283</v>
      </c>
      <c r="CQ19" s="79">
        <f>Model!$BS19*CE19</f>
        <v>26090.004817111814</v>
      </c>
      <c r="CR19" s="79">
        <f>Model!$BR19*BT19</f>
        <v>7309.4646976586919</v>
      </c>
      <c r="CS19" s="79">
        <f>Model!$BR19*BU19</f>
        <v>8295.10122151424</v>
      </c>
      <c r="CT19" s="79">
        <f>Model!$BR19*BV19</f>
        <v>8273.796805070162</v>
      </c>
      <c r="CU19" s="79">
        <f>Model!$BR19*BW19</f>
        <v>7133.4493657770608</v>
      </c>
      <c r="CV19" s="79">
        <f>Model!$BR19*BX19</f>
        <v>6647.7008318152293</v>
      </c>
      <c r="CW19" s="79">
        <f>Model!$BR19*BY19</f>
        <v>6702.9361691761651</v>
      </c>
      <c r="CX19" s="79">
        <f>Model!$BR19*BZ19</f>
        <v>7476.3168614468723</v>
      </c>
      <c r="CY19" s="79">
        <f>Model!$BR19*CA19</f>
        <v>8041.0536395565323</v>
      </c>
      <c r="CZ19" s="79">
        <f>Model!$BR19*CB19</f>
        <v>9026.6901634120804</v>
      </c>
      <c r="DA19" s="79">
        <f>Model!$BR19*CC19</f>
        <v>9005.3857469680042</v>
      </c>
      <c r="DB19" s="79">
        <f>Model!$BR19*CD19</f>
        <v>7865.0383076749022</v>
      </c>
      <c r="DC19" s="79">
        <f>Model!$BR19*CE19</f>
        <v>7379.2897737130725</v>
      </c>
      <c r="DD19" s="79">
        <f>SUM(Model!$CF19:$CQ19)</f>
        <v>329360.46646422782</v>
      </c>
      <c r="DE19" s="79">
        <f>SUM(Model!$CR19:$DC19)</f>
        <v>93156.223583783023</v>
      </c>
      <c r="DF19" s="80">
        <f>IFERROR((Model!$DD19-Model!$DE19)/Model!$DD19,0)</f>
        <v>0.71716027553689166</v>
      </c>
    </row>
    <row r="20" spans="2:110" x14ac:dyDescent="0.25">
      <c r="B20" t="s">
        <v>370</v>
      </c>
      <c r="C20" t="s">
        <v>231</v>
      </c>
      <c r="D20" t="s">
        <v>14</v>
      </c>
      <c r="E20" s="4">
        <v>140</v>
      </c>
      <c r="F20" s="4">
        <v>3963011.89</v>
      </c>
      <c r="G20" s="4">
        <v>908827.26</v>
      </c>
      <c r="H20" s="4">
        <v>8</v>
      </c>
      <c r="I20" s="4">
        <v>6</v>
      </c>
      <c r="J20" s="4">
        <v>8</v>
      </c>
      <c r="K20" s="4">
        <v>5</v>
      </c>
      <c r="L20" s="4">
        <v>5</v>
      </c>
      <c r="M20" s="4">
        <v>6</v>
      </c>
      <c r="N20" s="4">
        <v>7</v>
      </c>
      <c r="O20" s="4">
        <v>4</v>
      </c>
      <c r="P20" s="4">
        <v>9</v>
      </c>
      <c r="Q20" s="4">
        <v>14</v>
      </c>
      <c r="R20" s="4">
        <v>9</v>
      </c>
      <c r="S20" s="4">
        <v>14</v>
      </c>
      <c r="T20" s="4">
        <v>7</v>
      </c>
      <c r="U20" s="4">
        <v>8</v>
      </c>
      <c r="V20" s="4">
        <v>11</v>
      </c>
      <c r="W20" s="4">
        <v>6</v>
      </c>
      <c r="X20" s="4">
        <v>12</v>
      </c>
      <c r="Y20" s="4">
        <v>18</v>
      </c>
      <c r="Z20" s="4">
        <v>13</v>
      </c>
      <c r="AA20" s="4">
        <v>14</v>
      </c>
      <c r="AB20" s="4">
        <v>7</v>
      </c>
      <c r="AC20" s="4">
        <v>6</v>
      </c>
      <c r="AD20" s="4">
        <v>11</v>
      </c>
      <c r="AE20" s="4">
        <v>18</v>
      </c>
      <c r="AF20" s="4">
        <v>9</v>
      </c>
      <c r="AG20" s="4">
        <v>4</v>
      </c>
      <c r="AH20" s="4">
        <v>15</v>
      </c>
      <c r="AI20" s="4">
        <v>8</v>
      </c>
      <c r="AJ20" s="4">
        <v>12</v>
      </c>
      <c r="AK20" s="4">
        <v>6</v>
      </c>
      <c r="AL20" s="4">
        <v>12</v>
      </c>
      <c r="AM20" s="4">
        <v>18</v>
      </c>
      <c r="AN20" s="4">
        <v>8</v>
      </c>
      <c r="AO20" s="4">
        <v>9</v>
      </c>
      <c r="AP20" s="4">
        <v>21</v>
      </c>
      <c r="AQ20" s="4">
        <v>18</v>
      </c>
      <c r="AR20" s="79">
        <f>MAX(IFERROR(IFERROR(_xlfn.FORECAST.ETS(AR$5,tbl_Model[[#This Row],[H_2023_01]:[H_2025_12]],$H$5:$AQ$5),_xlfn.FORECAST.LINEAR(AR$5,tbl_Model[[#This Row],[H_2023_01]:[H_2025_12]],$H$5:$AQ$5)),0),0)</f>
        <v>13.981416178073891</v>
      </c>
      <c r="AS20" s="79">
        <f>MAX(IFERROR(IFERROR(_xlfn.FORECAST.ETS(AS$5,tbl_Model[[#This Row],[H_2023_01]:[H_2025_12]],$H$5:$AQ$5),_xlfn.FORECAST.LINEAR(AS$5,tbl_Model[[#This Row],[H_2023_01]:[H_2025_12]],$H$5:$AQ$5)),0),0)</f>
        <v>14.175510391142645</v>
      </c>
      <c r="AT20" s="79">
        <f>MAX(IFERROR(IFERROR(_xlfn.FORECAST.ETS(AT$5,tbl_Model[[#This Row],[H_2023_01]:[H_2025_12]],$H$5:$AQ$5),_xlfn.FORECAST.LINEAR(AT$5,tbl_Model[[#This Row],[H_2023_01]:[H_2025_12]],$H$5:$AQ$5)),0),0)</f>
        <v>14.369604604211396</v>
      </c>
      <c r="AU20" s="79">
        <f>MAX(IFERROR(IFERROR(_xlfn.FORECAST.ETS(AU$5,tbl_Model[[#This Row],[H_2023_01]:[H_2025_12]],$H$5:$AQ$5),_xlfn.FORECAST.LINEAR(AU$5,tbl_Model[[#This Row],[H_2023_01]:[H_2025_12]],$H$5:$AQ$5)),0),0)</f>
        <v>14.56369881728015</v>
      </c>
      <c r="AV20" s="79">
        <f>MAX(IFERROR(IFERROR(_xlfn.FORECAST.ETS(AV$5,tbl_Model[[#This Row],[H_2023_01]:[H_2025_12]],$H$5:$AQ$5),_xlfn.FORECAST.LINEAR(AV$5,tbl_Model[[#This Row],[H_2023_01]:[H_2025_12]],$H$5:$AQ$5)),0),0)</f>
        <v>14.757793030348902</v>
      </c>
      <c r="AW20" s="79">
        <f>MAX(IFERROR(IFERROR(_xlfn.FORECAST.ETS(AW$5,tbl_Model[[#This Row],[H_2023_01]:[H_2025_12]],$H$5:$AQ$5),_xlfn.FORECAST.LINEAR(AW$5,tbl_Model[[#This Row],[H_2023_01]:[H_2025_12]],$H$5:$AQ$5)),0),0)</f>
        <v>14.951887243417655</v>
      </c>
      <c r="AX20" s="79">
        <f>MAX(IFERROR(IFERROR(_xlfn.FORECAST.ETS(AX$5,tbl_Model[[#This Row],[H_2023_01]:[H_2025_12]],$H$5:$AQ$5),_xlfn.FORECAST.LINEAR(AX$5,tbl_Model[[#This Row],[H_2023_01]:[H_2025_12]],$H$5:$AQ$5)),0),0)</f>
        <v>15.145981456486407</v>
      </c>
      <c r="AY20" s="79">
        <f>MAX(IFERROR(IFERROR(_xlfn.FORECAST.ETS(AY$5,tbl_Model[[#This Row],[H_2023_01]:[H_2025_12]],$H$5:$AQ$5),_xlfn.FORECAST.LINEAR(AY$5,tbl_Model[[#This Row],[H_2023_01]:[H_2025_12]],$H$5:$AQ$5)),0),0)</f>
        <v>15.340075669555159</v>
      </c>
      <c r="AZ20" s="79">
        <f>MAX(IFERROR(IFERROR(_xlfn.FORECAST.ETS(AZ$5,tbl_Model[[#This Row],[H_2023_01]:[H_2025_12]],$H$5:$AQ$5),_xlfn.FORECAST.LINEAR(AZ$5,tbl_Model[[#This Row],[H_2023_01]:[H_2025_12]],$H$5:$AQ$5)),0),0)</f>
        <v>15.534169882623912</v>
      </c>
      <c r="BA20" s="79">
        <f>MAX(IFERROR(IFERROR(_xlfn.FORECAST.ETS(BA$5,tbl_Model[[#This Row],[H_2023_01]:[H_2025_12]],$H$5:$AQ$5),_xlfn.FORECAST.LINEAR(BA$5,tbl_Model[[#This Row],[H_2023_01]:[H_2025_12]],$H$5:$AQ$5)),0),0)</f>
        <v>15.728264095692664</v>
      </c>
      <c r="BB20" s="79">
        <f>MAX(IFERROR(IFERROR(_xlfn.FORECAST.ETS(BB$5,tbl_Model[[#This Row],[H_2023_01]:[H_2025_12]],$H$5:$AQ$5),_xlfn.FORECAST.LINEAR(BB$5,tbl_Model[[#This Row],[H_2023_01]:[H_2025_12]],$H$5:$AQ$5)),0),0)</f>
        <v>15.922358308761417</v>
      </c>
      <c r="BC20" s="79">
        <f>MAX(IFERROR(IFERROR(_xlfn.FORECAST.ETS(BC$5,tbl_Model[[#This Row],[H_2023_01]:[H_2025_12]],$H$5:$AQ$5),_xlfn.FORECAST.LINEAR(BC$5,tbl_Model[[#This Row],[H_2023_01]:[H_2025_12]],$H$5:$AQ$5)),0),0)</f>
        <v>16.116452521830169</v>
      </c>
      <c r="BD20" s="80">
        <f>IFERROR(AR20/SUM(Model!$AR20:$BC20),1/12)</f>
        <v>7.7421961432319289E-2</v>
      </c>
      <c r="BE20" s="80">
        <f>IFERROR(AS20/SUM(Model!$AR20:$BC20),1/12)</f>
        <v>7.8496756323412756E-2</v>
      </c>
      <c r="BF20" s="80">
        <f>IFERROR(AT20/SUM(Model!$AR20:$BC20),1/12)</f>
        <v>7.9571551214506209E-2</v>
      </c>
      <c r="BG20" s="80">
        <f>IFERROR(AU20/SUM(Model!$AR20:$BC20),1/12)</f>
        <v>8.0646346105599676E-2</v>
      </c>
      <c r="BH20" s="80">
        <f>IFERROR(AV20/SUM(Model!$AR20:$BC20),1/12)</f>
        <v>8.1721140996693142E-2</v>
      </c>
      <c r="BI20" s="80">
        <f>IFERROR(AW20/SUM(Model!$AR20:$BC20),1/12)</f>
        <v>8.2795935887786609E-2</v>
      </c>
      <c r="BJ20" s="80">
        <f>IFERROR(AX20/SUM(Model!$AR20:$BC20),1/12)</f>
        <v>8.3870730778880076E-2</v>
      </c>
      <c r="BK20" s="80">
        <f>IFERROR(AY20/SUM(Model!$AR20:$BC20),1/12)</f>
        <v>8.4945525669973529E-2</v>
      </c>
      <c r="BL20" s="80">
        <f>IFERROR(AZ20/SUM(Model!$AR20:$BC20),1/12)</f>
        <v>8.6020320561066996E-2</v>
      </c>
      <c r="BM20" s="80">
        <f>IFERROR(BA20/SUM(Model!$AR20:$BC20),1/12)</f>
        <v>8.7095115452160463E-2</v>
      </c>
      <c r="BN20" s="80">
        <f>IFERROR(BB20/SUM(Model!$AR20:$BC20),1/12)</f>
        <v>8.8169910343253929E-2</v>
      </c>
      <c r="BO20" s="80">
        <f>IFERROR(BC20/SUM(Model!$AR20:$BC20),1/12)</f>
        <v>8.9244705234347382E-2</v>
      </c>
      <c r="BP2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154.34426229508193</v>
      </c>
      <c r="BQ20" s="77" cm="1">
        <f t="array" ref="BQ2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0" s="77" cm="1">
        <f t="array" ref="BR2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0" s="77">
        <f>IF(tbl_Model[[#This Row],[Type]]="Boutique",
    tbl_Model[[#This Row],[UnitListPrice]],
    tbl_Model[[#This Row],[UnitListPrice]]*(1-SUMIFS(tbl_MarketTerms[WholesaleMarginPct],tbl_MarketTerms[Country],tbl_Model[[#This Row],[country]])))</f>
        <v>29113.629842180773</v>
      </c>
      <c r="BT20" s="79">
        <f>Model!$BP20*BD20</f>
        <v>11.949635522709606</v>
      </c>
      <c r="BU20" s="79">
        <f>Model!$BP20*BE20</f>
        <v>12.11552394729395</v>
      </c>
      <c r="BV20" s="79">
        <f>Model!$BP20*BF20</f>
        <v>12.281412371878291</v>
      </c>
      <c r="BW20" s="79">
        <f>Model!$BP20*BG20</f>
        <v>12.447300796462637</v>
      </c>
      <c r="BX20" s="79">
        <f>Model!$BP20*BH20</f>
        <v>12.61318922104698</v>
      </c>
      <c r="BY20" s="79">
        <f>Model!$BP20*BI20</f>
        <v>12.779077645631324</v>
      </c>
      <c r="BZ20" s="79">
        <f>Model!$BP20*BJ20</f>
        <v>12.944966070215667</v>
      </c>
      <c r="CA20" s="79">
        <f>Model!$BP20*BK20</f>
        <v>13.110854494800011</v>
      </c>
      <c r="CB20" s="79">
        <f>Model!$BP20*BL20</f>
        <v>13.276742919384354</v>
      </c>
      <c r="CC20" s="79">
        <f>Model!$BP20*BM20</f>
        <v>13.442631343968698</v>
      </c>
      <c r="CD20" s="79">
        <f>Model!$BP20*BN20</f>
        <v>13.608519768553043</v>
      </c>
      <c r="CE20" s="79">
        <f>Model!$BP20*BO20</f>
        <v>13.774408193137385</v>
      </c>
      <c r="CF20" s="79">
        <f>Model!$BS20*BT20</f>
        <v>347897.26535714185</v>
      </c>
      <c r="CG20" s="79">
        <f>Model!$BS20*BU20</f>
        <v>352726.87954559294</v>
      </c>
      <c r="CH20" s="79">
        <f>Model!$BS20*BV20</f>
        <v>357556.49373404396</v>
      </c>
      <c r="CI20" s="79">
        <f>Model!$BS20*BW20</f>
        <v>362386.10792249511</v>
      </c>
      <c r="CJ20" s="79">
        <f>Model!$BS20*BX20</f>
        <v>367215.7221109462</v>
      </c>
      <c r="CK20" s="79">
        <f>Model!$BS20*BY20</f>
        <v>372045.33629939734</v>
      </c>
      <c r="CL20" s="79">
        <f>Model!$BS20*BZ20</f>
        <v>376874.95048784843</v>
      </c>
      <c r="CM20" s="79">
        <f>Model!$BS20*CA20</f>
        <v>381704.56467629952</v>
      </c>
      <c r="CN20" s="79">
        <f>Model!$BS20*CB20</f>
        <v>386534.1788647506</v>
      </c>
      <c r="CO20" s="79">
        <f>Model!$BS20*CC20</f>
        <v>391363.79305320169</v>
      </c>
      <c r="CP20" s="79">
        <f>Model!$BS20*CD20</f>
        <v>396193.40724165284</v>
      </c>
      <c r="CQ20" s="79">
        <f>Model!$BS20*CE20</f>
        <v>401023.02143010392</v>
      </c>
      <c r="CR20" s="79">
        <f>Model!$BR20*BT20</f>
        <v>79298.489963232176</v>
      </c>
      <c r="CS20" s="79">
        <f>Model!$BR20*BU20</f>
        <v>80399.335386250998</v>
      </c>
      <c r="CT20" s="79">
        <f>Model!$BR20*BV20</f>
        <v>81500.180809269805</v>
      </c>
      <c r="CU20" s="79">
        <f>Model!$BR20*BW20</f>
        <v>82601.026232288641</v>
      </c>
      <c r="CV20" s="79">
        <f>Model!$BR20*BX20</f>
        <v>83701.871655307463</v>
      </c>
      <c r="CW20" s="79">
        <f>Model!$BR20*BY20</f>
        <v>84802.71707832627</v>
      </c>
      <c r="CX20" s="79">
        <f>Model!$BR20*BZ20</f>
        <v>85903.562501345092</v>
      </c>
      <c r="CY20" s="79">
        <f>Model!$BR20*CA20</f>
        <v>87004.407924363913</v>
      </c>
      <c r="CZ20" s="79">
        <f>Model!$BR20*CB20</f>
        <v>88105.253347382735</v>
      </c>
      <c r="DA20" s="79">
        <f>Model!$BR20*CC20</f>
        <v>89206.098770401557</v>
      </c>
      <c r="DB20" s="79">
        <f>Model!$BR20*CD20</f>
        <v>90306.944193420379</v>
      </c>
      <c r="DC20" s="79">
        <f>Model!$BR20*CE20</f>
        <v>91407.789616439186</v>
      </c>
      <c r="DD20" s="79">
        <f>SUM(Model!$CF20:$CQ20)</f>
        <v>4493521.7207234744</v>
      </c>
      <c r="DE20" s="79">
        <f>SUM(Model!$CR20:$DC20)</f>
        <v>1024237.6774780282</v>
      </c>
      <c r="DF20" s="80">
        <f>IFERROR((Model!$DD20-Model!$DE20)/Model!$DD20,0)</f>
        <v>0.77206348580571182</v>
      </c>
    </row>
    <row r="21" spans="2:110" x14ac:dyDescent="0.25">
      <c r="B21" t="s">
        <v>370</v>
      </c>
      <c r="C21" t="s">
        <v>169</v>
      </c>
      <c r="D21" t="s">
        <v>3</v>
      </c>
      <c r="E21" s="4">
        <v>19</v>
      </c>
      <c r="F21" s="4">
        <v>442471.89</v>
      </c>
      <c r="G21" s="4">
        <v>109354.75</v>
      </c>
      <c r="H21" s="4">
        <v>0</v>
      </c>
      <c r="I21" s="4">
        <v>0</v>
      </c>
      <c r="J21" s="4">
        <v>0</v>
      </c>
      <c r="K21" s="4">
        <v>0</v>
      </c>
      <c r="L21" s="4">
        <v>0</v>
      </c>
      <c r="M21" s="4">
        <v>0</v>
      </c>
      <c r="N21" s="4">
        <v>0</v>
      </c>
      <c r="O21" s="4">
        <v>0</v>
      </c>
      <c r="P21" s="4">
        <v>0</v>
      </c>
      <c r="Q21" s="4">
        <v>0</v>
      </c>
      <c r="R21" s="4">
        <v>0</v>
      </c>
      <c r="S21" s="4">
        <v>0</v>
      </c>
      <c r="T21" s="4">
        <v>0</v>
      </c>
      <c r="U21" s="4">
        <v>0</v>
      </c>
      <c r="V21" s="4">
        <v>0</v>
      </c>
      <c r="W21" s="4">
        <v>0</v>
      </c>
      <c r="X21" s="4">
        <v>0</v>
      </c>
      <c r="Y21" s="4">
        <v>0</v>
      </c>
      <c r="Z21" s="4">
        <v>0</v>
      </c>
      <c r="AA21" s="4">
        <v>0</v>
      </c>
      <c r="AB21" s="4">
        <v>0</v>
      </c>
      <c r="AC21" s="4">
        <v>0</v>
      </c>
      <c r="AD21" s="4">
        <v>0</v>
      </c>
      <c r="AE21" s="4">
        <v>0</v>
      </c>
      <c r="AF21" s="4">
        <v>3</v>
      </c>
      <c r="AG21" s="4">
        <v>4</v>
      </c>
      <c r="AH21" s="4">
        <v>0</v>
      </c>
      <c r="AI21" s="4">
        <v>2</v>
      </c>
      <c r="AJ21" s="4">
        <v>1</v>
      </c>
      <c r="AK21" s="4">
        <v>0</v>
      </c>
      <c r="AL21" s="4">
        <v>0</v>
      </c>
      <c r="AM21" s="4">
        <v>1</v>
      </c>
      <c r="AN21" s="4">
        <v>2</v>
      </c>
      <c r="AO21" s="4">
        <v>2</v>
      </c>
      <c r="AP21" s="4">
        <v>4</v>
      </c>
      <c r="AQ21" s="4">
        <v>0</v>
      </c>
      <c r="AR21" s="79">
        <f>MAX(IFERROR(IFERROR(_xlfn.FORECAST.ETS(AR$5,tbl_Model[[#This Row],[H_2023_01]:[H_2025_12]],$H$5:$AQ$5),_xlfn.FORECAST.LINEAR(AR$5,tbl_Model[[#This Row],[H_2023_01]:[H_2025_12]],$H$5:$AQ$5)),0),0)</f>
        <v>3.0087795519202798</v>
      </c>
      <c r="AS21" s="79">
        <f>MAX(IFERROR(IFERROR(_xlfn.FORECAST.ETS(AS$5,tbl_Model[[#This Row],[H_2023_01]:[H_2025_12]],$H$5:$AQ$5),_xlfn.FORECAST.LINEAR(AS$5,tbl_Model[[#This Row],[H_2023_01]:[H_2025_12]],$H$5:$AQ$5)),0),0)</f>
        <v>2.7259828304521028</v>
      </c>
      <c r="AT21" s="79">
        <f>MAX(IFERROR(IFERROR(_xlfn.FORECAST.ETS(AT$5,tbl_Model[[#This Row],[H_2023_01]:[H_2025_12]],$H$5:$AQ$5),_xlfn.FORECAST.LINEAR(AT$5,tbl_Model[[#This Row],[H_2023_01]:[H_2025_12]],$H$5:$AQ$5)),0),0)</f>
        <v>2.5730392087407163</v>
      </c>
      <c r="AU21" s="79">
        <f>MAX(IFERROR(IFERROR(_xlfn.FORECAST.ETS(AU$5,tbl_Model[[#This Row],[H_2023_01]:[H_2025_12]],$H$5:$AQ$5),_xlfn.FORECAST.LINEAR(AU$5,tbl_Model[[#This Row],[H_2023_01]:[H_2025_12]],$H$5:$AQ$5)),0),0)</f>
        <v>3.0430539036875706</v>
      </c>
      <c r="AV21" s="79">
        <f>MAX(IFERROR(IFERROR(_xlfn.FORECAST.ETS(AV$5,tbl_Model[[#This Row],[H_2023_01]:[H_2025_12]],$H$5:$AQ$5),_xlfn.FORECAST.LINEAR(AV$5,tbl_Model[[#This Row],[H_2023_01]:[H_2025_12]],$H$5:$AQ$5)),0),0)</f>
        <v>3.6413797910121914</v>
      </c>
      <c r="AW21" s="79">
        <f>MAX(IFERROR(IFERROR(_xlfn.FORECAST.ETS(AW$5,tbl_Model[[#This Row],[H_2023_01]:[H_2025_12]],$H$5:$AQ$5),_xlfn.FORECAST.LINEAR(AW$5,tbl_Model[[#This Row],[H_2023_01]:[H_2025_12]],$H$5:$AQ$5)),0),0)</f>
        <v>3.631783515129638</v>
      </c>
      <c r="AX21" s="79">
        <f>MAX(IFERROR(IFERROR(_xlfn.FORECAST.ETS(AX$5,tbl_Model[[#This Row],[H_2023_01]:[H_2025_12]],$H$5:$AQ$5),_xlfn.FORECAST.LINEAR(AX$5,tbl_Model[[#This Row],[H_2023_01]:[H_2025_12]],$H$5:$AQ$5)),0),0)</f>
        <v>3.7245385514203782</v>
      </c>
      <c r="AY21" s="79">
        <f>MAX(IFERROR(IFERROR(_xlfn.FORECAST.ETS(AY$5,tbl_Model[[#This Row],[H_2023_01]:[H_2025_12]],$H$5:$AQ$5),_xlfn.FORECAST.LINEAR(AY$5,tbl_Model[[#This Row],[H_2023_01]:[H_2025_12]],$H$5:$AQ$5)),0),0)</f>
        <v>4.923165696271842</v>
      </c>
      <c r="AZ21" s="79">
        <f>MAX(IFERROR(IFERROR(_xlfn.FORECAST.ETS(AZ$5,tbl_Model[[#This Row],[H_2023_01]:[H_2025_12]],$H$5:$AQ$5),_xlfn.FORECAST.LINEAR(AZ$5,tbl_Model[[#This Row],[H_2023_01]:[H_2025_12]],$H$5:$AQ$5)),0),0)</f>
        <v>0.49047619047619095</v>
      </c>
      <c r="BA21" s="79">
        <f>MAX(IFERROR(IFERROR(_xlfn.FORECAST.ETS(BA$5,tbl_Model[[#This Row],[H_2023_01]:[H_2025_12]],$H$5:$AQ$5),_xlfn.FORECAST.LINEAR(BA$5,tbl_Model[[#This Row],[H_2023_01]:[H_2025_12]],$H$5:$AQ$5)),0),0)</f>
        <v>3.4992557423964703</v>
      </c>
      <c r="BB21" s="79">
        <f>MAX(IFERROR(IFERROR(_xlfn.FORECAST.ETS(BB$5,tbl_Model[[#This Row],[H_2023_01]:[H_2025_12]],$H$5:$AQ$5),_xlfn.FORECAST.LINEAR(BB$5,tbl_Model[[#This Row],[H_2023_01]:[H_2025_12]],$H$5:$AQ$5)),0),0)</f>
        <v>3.2164590209282933</v>
      </c>
      <c r="BC21" s="79">
        <f>MAX(IFERROR(IFERROR(_xlfn.FORECAST.ETS(BC$5,tbl_Model[[#This Row],[H_2023_01]:[H_2025_12]],$H$5:$AQ$5),_xlfn.FORECAST.LINEAR(BC$5,tbl_Model[[#This Row],[H_2023_01]:[H_2025_12]],$H$5:$AQ$5)),0),0)</f>
        <v>3.0635153992169073</v>
      </c>
      <c r="BD21" s="80">
        <f>IFERROR(AR21/SUM(Model!$AR21:$BC21),1/12)</f>
        <v>8.0145577828952694E-2</v>
      </c>
      <c r="BE21" s="80">
        <f>IFERROR(AS21/SUM(Model!$AR21:$BC21),1/12)</f>
        <v>7.2612654176990518E-2</v>
      </c>
      <c r="BF21" s="80">
        <f>IFERROR(AT21/SUM(Model!$AR21:$BC21),1/12)</f>
        <v>6.853865848345804E-2</v>
      </c>
      <c r="BG21" s="80">
        <f>IFERROR(AU21/SUM(Model!$AR21:$BC21),1/12)</f>
        <v>8.1058551903556847E-2</v>
      </c>
      <c r="BH21" s="80">
        <f>IFERROR(AV21/SUM(Model!$AR21:$BC21),1/12)</f>
        <v>9.6996301127838719E-2</v>
      </c>
      <c r="BI21" s="80">
        <f>IFERROR(AW21/SUM(Model!$AR21:$BC21),1/12)</f>
        <v>9.6740682840642356E-2</v>
      </c>
      <c r="BJ21" s="80">
        <f>IFERROR(AX21/SUM(Model!$AR21:$BC21),1/12)</f>
        <v>9.9211420843139858E-2</v>
      </c>
      <c r="BK21" s="80">
        <f>IFERROR(AY21/SUM(Model!$AR21:$BC21),1/12)</f>
        <v>0.13113953769845332</v>
      </c>
      <c r="BL21" s="80">
        <f>IFERROR(AZ21/SUM(Model!$AR21:$BC21),1/12)</f>
        <v>1.3064931151891626E-2</v>
      </c>
      <c r="BM21" s="80">
        <f>IFERROR(BA21/SUM(Model!$AR21:$BC21),1/12)</f>
        <v>9.3210508980844306E-2</v>
      </c>
      <c r="BN21" s="80">
        <f>IFERROR(BB21/SUM(Model!$AR21:$BC21),1/12)</f>
        <v>8.567758532888213E-2</v>
      </c>
      <c r="BO21" s="80">
        <f>IFERROR(BC21/SUM(Model!$AR21:$BC21),1/12)</f>
        <v>8.1603589635349652E-2</v>
      </c>
      <c r="BP2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20.887820512820515</v>
      </c>
      <c r="BQ21" s="77" cm="1">
        <f t="array" ref="BQ2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21" s="77" cm="1">
        <f t="array" ref="BR2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21" s="77">
        <f>IF(tbl_Model[[#This Row],[Type]]="Boutique",
    tbl_Model[[#This Row],[UnitListPrice]],
    tbl_Model[[#This Row],[UnitListPrice]]*(1-SUMIFS(tbl_MarketTerms[WholesaleMarginPct],tbl_MarketTerms[Country],tbl_Model[[#This Row],[country]])))</f>
        <v>22963.846685082874</v>
      </c>
      <c r="BT21" s="79">
        <f>Model!$BP21*BD21</f>
        <v>1.6740664445874511</v>
      </c>
      <c r="BU21" s="79">
        <f>Model!$BP21*BE21</f>
        <v>1.5167200874084847</v>
      </c>
      <c r="BV21" s="79">
        <f>Model!$BP21*BF21</f>
        <v>1.4316231965919746</v>
      </c>
      <c r="BW21" s="79">
        <f>Model!$BP21*BG21</f>
        <v>1.693136483190641</v>
      </c>
      <c r="BX21" s="79">
        <f>Model!$BP21*BH21</f>
        <v>2.026041328365785</v>
      </c>
      <c r="BY21" s="79">
        <f>Model!$BP21*BI21</f>
        <v>2.020702019463033</v>
      </c>
      <c r="BZ21" s="79">
        <f>Model!$BP21*BJ21</f>
        <v>2.0723103513934054</v>
      </c>
      <c r="CA21" s="79">
        <f>Model!$BP21*BK21</f>
        <v>2.7392191255795524</v>
      </c>
      <c r="CB21" s="79">
        <f>Model!$BP21*BL21</f>
        <v>0.27289793691306968</v>
      </c>
      <c r="CC21" s="79">
        <f>Model!$BP21*BM21</f>
        <v>1.9469643815005204</v>
      </c>
      <c r="CD21" s="79">
        <f>Model!$BP21*BN21</f>
        <v>1.789618024321554</v>
      </c>
      <c r="CE21" s="79">
        <f>Model!$BP21*BO21</f>
        <v>1.7045211335050441</v>
      </c>
      <c r="CF21" s="79">
        <f>Model!$BS21*BT21</f>
        <v>38443.005174148013</v>
      </c>
      <c r="CG21" s="79">
        <f>Model!$BS21*BU21</f>
        <v>34829.727551433942</v>
      </c>
      <c r="CH21" s="79">
        <f>Model!$BS21*BV21</f>
        <v>32875.57559734636</v>
      </c>
      <c r="CI21" s="79">
        <f>Model!$BS21*BW21</f>
        <v>38880.926616910278</v>
      </c>
      <c r="CJ21" s="79">
        <f>Model!$BS21*BX21</f>
        <v>46525.702442233531</v>
      </c>
      <c r="CK21" s="79">
        <f>Model!$BS21*BY21</f>
        <v>46403.091371186441</v>
      </c>
      <c r="CL21" s="79">
        <f>Model!$BS21*BZ21</f>
        <v>47588.217193308374</v>
      </c>
      <c r="CM21" s="79">
        <f>Model!$BS21*CA21</f>
        <v>62903.008036655614</v>
      </c>
      <c r="CN21" s="79">
        <f>Model!$BS21*CB21</f>
        <v>6266.7863839471502</v>
      </c>
      <c r="CO21" s="79">
        <f>Model!$BS21*CC21</f>
        <v>44709.791558095152</v>
      </c>
      <c r="CP21" s="79">
        <f>Model!$BS21*CD21</f>
        <v>41096.513935381081</v>
      </c>
      <c r="CQ21" s="79">
        <f>Model!$BS21*CE21</f>
        <v>39142.361981293507</v>
      </c>
      <c r="CR21" s="79">
        <f>Model!$BR21*BT21</f>
        <v>9369.5984382121514</v>
      </c>
      <c r="CS21" s="79">
        <f>Model!$BR21*BU21</f>
        <v>8488.9451121455586</v>
      </c>
      <c r="CT21" s="79">
        <f>Model!$BR21*BV21</f>
        <v>8012.6655129283527</v>
      </c>
      <c r="CU21" s="79">
        <f>Model!$BR21*BW21</f>
        <v>9476.3317190151884</v>
      </c>
      <c r="CV21" s="79">
        <f>Model!$BR21*BX21</f>
        <v>11339.570019687873</v>
      </c>
      <c r="CW21" s="79">
        <f>Model!$BR21*BY21</f>
        <v>11309.686390804382</v>
      </c>
      <c r="CX21" s="79">
        <f>Model!$BR21*BZ21</f>
        <v>11598.533555632846</v>
      </c>
      <c r="CY21" s="79">
        <f>Model!$BR21*CA21</f>
        <v>15331.161629773831</v>
      </c>
      <c r="CZ21" s="79">
        <f>Model!$BR21*CB21</f>
        <v>1527.3850639316393</v>
      </c>
      <c r="DA21" s="79">
        <f>Model!$BR21*CC21</f>
        <v>10896.983502143788</v>
      </c>
      <c r="DB21" s="79">
        <f>Model!$BR21*CD21</f>
        <v>10016.330176077196</v>
      </c>
      <c r="DC21" s="79">
        <f>Model!$BR21*CE21</f>
        <v>9540.0505768599905</v>
      </c>
      <c r="DD21" s="79">
        <f>SUM(Model!$CF21:$CQ21)</f>
        <v>479664.70784193941</v>
      </c>
      <c r="DE21" s="79">
        <f>SUM(Model!$CR21:$DC21)</f>
        <v>116907.2416972128</v>
      </c>
      <c r="DF21" s="80">
        <f>IFERROR((Model!$DD21-Model!$DE21)/Model!$DD21,0)</f>
        <v>0.75627299697909722</v>
      </c>
    </row>
    <row r="22" spans="2:110" x14ac:dyDescent="0.25">
      <c r="B22" t="s">
        <v>370</v>
      </c>
      <c r="C22" t="s">
        <v>231</v>
      </c>
      <c r="D22" t="s">
        <v>16</v>
      </c>
      <c r="E22" s="4">
        <v>64</v>
      </c>
      <c r="F22" s="4">
        <v>1791883.37</v>
      </c>
      <c r="G22" s="4">
        <v>413094.36</v>
      </c>
      <c r="H22" s="4">
        <v>5</v>
      </c>
      <c r="I22" s="4">
        <v>3</v>
      </c>
      <c r="J22" s="4">
        <v>4</v>
      </c>
      <c r="K22" s="4">
        <v>2</v>
      </c>
      <c r="L22" s="4">
        <v>4</v>
      </c>
      <c r="M22" s="4">
        <v>6</v>
      </c>
      <c r="N22" s="4">
        <v>0</v>
      </c>
      <c r="O22" s="4">
        <v>1</v>
      </c>
      <c r="P22" s="4">
        <v>4</v>
      </c>
      <c r="Q22" s="4">
        <v>10</v>
      </c>
      <c r="R22" s="4">
        <v>4</v>
      </c>
      <c r="S22" s="4">
        <v>7</v>
      </c>
      <c r="T22" s="4">
        <v>1</v>
      </c>
      <c r="U22" s="4">
        <v>2</v>
      </c>
      <c r="V22" s="4">
        <v>6</v>
      </c>
      <c r="W22" s="4">
        <v>7</v>
      </c>
      <c r="X22" s="4">
        <v>6</v>
      </c>
      <c r="Y22" s="4">
        <v>6</v>
      </c>
      <c r="Z22" s="4">
        <v>1</v>
      </c>
      <c r="AA22" s="4">
        <v>1</v>
      </c>
      <c r="AB22" s="4">
        <v>2</v>
      </c>
      <c r="AC22" s="4">
        <v>6</v>
      </c>
      <c r="AD22" s="4">
        <v>3</v>
      </c>
      <c r="AE22" s="4">
        <v>8</v>
      </c>
      <c r="AF22" s="4">
        <v>2</v>
      </c>
      <c r="AG22" s="4">
        <v>1</v>
      </c>
      <c r="AH22" s="4">
        <v>4</v>
      </c>
      <c r="AI22" s="4">
        <v>7</v>
      </c>
      <c r="AJ22" s="4">
        <v>5</v>
      </c>
      <c r="AK22" s="4">
        <v>8</v>
      </c>
      <c r="AL22" s="4">
        <v>3</v>
      </c>
      <c r="AM22" s="4">
        <v>4</v>
      </c>
      <c r="AN22" s="4">
        <v>10</v>
      </c>
      <c r="AO22" s="4">
        <v>3</v>
      </c>
      <c r="AP22" s="4">
        <v>7</v>
      </c>
      <c r="AQ22" s="4">
        <v>10</v>
      </c>
      <c r="AR22" s="79">
        <f>MAX(IFERROR(IFERROR(_xlfn.FORECAST.ETS(AR$5,tbl_Model[[#This Row],[H_2023_01]:[H_2025_12]],$H$5:$AQ$5),_xlfn.FORECAST.LINEAR(AR$5,tbl_Model[[#This Row],[H_2023_01]:[H_2025_12]],$H$5:$AQ$5)),0),0)</f>
        <v>3.8154224668952907</v>
      </c>
      <c r="AS22" s="79">
        <f>MAX(IFERROR(IFERROR(_xlfn.FORECAST.ETS(AS$5,tbl_Model[[#This Row],[H_2023_01]:[H_2025_12]],$H$5:$AQ$5),_xlfn.FORECAST.LINEAR(AS$5,tbl_Model[[#This Row],[H_2023_01]:[H_2025_12]],$H$5:$AQ$5)),0),0)</f>
        <v>4.5180845936784264</v>
      </c>
      <c r="AT22" s="79">
        <f>MAX(IFERROR(IFERROR(_xlfn.FORECAST.ETS(AT$5,tbl_Model[[#This Row],[H_2023_01]:[H_2025_12]],$H$5:$AQ$5),_xlfn.FORECAST.LINEAR(AT$5,tbl_Model[[#This Row],[H_2023_01]:[H_2025_12]],$H$5:$AQ$5)),0),0)</f>
        <v>7.7552142787076006</v>
      </c>
      <c r="AU22" s="79">
        <f>MAX(IFERROR(IFERROR(_xlfn.FORECAST.ETS(AU$5,tbl_Model[[#This Row],[H_2023_01]:[H_2025_12]],$H$5:$AQ$5),_xlfn.FORECAST.LINEAR(AU$5,tbl_Model[[#This Row],[H_2023_01]:[H_2025_12]],$H$5:$AQ$5)),0),0)</f>
        <v>9.5147780703068285</v>
      </c>
      <c r="AV22" s="79">
        <f>MAX(IFERROR(IFERROR(_xlfn.FORECAST.ETS(AV$5,tbl_Model[[#This Row],[H_2023_01]:[H_2025_12]],$H$5:$AQ$5),_xlfn.FORECAST.LINEAR(AV$5,tbl_Model[[#This Row],[H_2023_01]:[H_2025_12]],$H$5:$AQ$5)),0),0)</f>
        <v>7.952881562613908</v>
      </c>
      <c r="AW22" s="79">
        <f>MAX(IFERROR(IFERROR(_xlfn.FORECAST.ETS(AW$5,tbl_Model[[#This Row],[H_2023_01]:[H_2025_12]],$H$5:$AQ$5),_xlfn.FORECAST.LINEAR(AW$5,tbl_Model[[#This Row],[H_2023_01]:[H_2025_12]],$H$5:$AQ$5)),0),0)</f>
        <v>9.7202428210933274</v>
      </c>
      <c r="AX22" s="79">
        <f>MAX(IFERROR(IFERROR(_xlfn.FORECAST.ETS(AX$5,tbl_Model[[#This Row],[H_2023_01]:[H_2025_12]],$H$5:$AQ$5),_xlfn.FORECAST.LINEAR(AX$5,tbl_Model[[#This Row],[H_2023_01]:[H_2025_12]],$H$5:$AQ$5)),0),0)</f>
        <v>4.0622608722671227</v>
      </c>
      <c r="AY22" s="79">
        <f>MAX(IFERROR(IFERROR(_xlfn.FORECAST.ETS(AY$5,tbl_Model[[#This Row],[H_2023_01]:[H_2025_12]],$H$5:$AQ$5),_xlfn.FORECAST.LINEAR(AY$5,tbl_Model[[#This Row],[H_2023_01]:[H_2025_12]],$H$5:$AQ$5)),0),0)</f>
        <v>4.7649229990502588</v>
      </c>
      <c r="AZ22" s="79">
        <f>MAX(IFERROR(IFERROR(_xlfn.FORECAST.ETS(AZ$5,tbl_Model[[#This Row],[H_2023_01]:[H_2025_12]],$H$5:$AQ$5),_xlfn.FORECAST.LINEAR(AZ$5,tbl_Model[[#This Row],[H_2023_01]:[H_2025_12]],$H$5:$AQ$5)),0),0)</f>
        <v>8.0020526840794339</v>
      </c>
      <c r="BA22" s="79">
        <f>MAX(IFERROR(IFERROR(_xlfn.FORECAST.ETS(BA$5,tbl_Model[[#This Row],[H_2023_01]:[H_2025_12]],$H$5:$AQ$5),_xlfn.FORECAST.LINEAR(BA$5,tbl_Model[[#This Row],[H_2023_01]:[H_2025_12]],$H$5:$AQ$5)),0),0)</f>
        <v>9.7616164756786592</v>
      </c>
      <c r="BB22" s="79">
        <f>MAX(IFERROR(IFERROR(_xlfn.FORECAST.ETS(BB$5,tbl_Model[[#This Row],[H_2023_01]:[H_2025_12]],$H$5:$AQ$5),_xlfn.FORECAST.LINEAR(BB$5,tbl_Model[[#This Row],[H_2023_01]:[H_2025_12]],$H$5:$AQ$5)),0),0)</f>
        <v>8.1997199679857413</v>
      </c>
      <c r="BC22" s="79">
        <f>MAX(IFERROR(IFERROR(_xlfn.FORECAST.ETS(BC$5,tbl_Model[[#This Row],[H_2023_01]:[H_2025_12]],$H$5:$AQ$5),_xlfn.FORECAST.LINEAR(BC$5,tbl_Model[[#This Row],[H_2023_01]:[H_2025_12]],$H$5:$AQ$5)),0),0)</f>
        <v>9.967081226465158</v>
      </c>
      <c r="BD22" s="80">
        <f>IFERROR(AR22/SUM(Model!$AR22:$BC22),1/12)</f>
        <v>4.3340191488587566E-2</v>
      </c>
      <c r="BE22" s="80">
        <f>IFERROR(AS22/SUM(Model!$AR22:$BC22),1/12)</f>
        <v>5.1321879333325798E-2</v>
      </c>
      <c r="BF22" s="80">
        <f>IFERROR(AT22/SUM(Model!$AR22:$BC22),1/12)</f>
        <v>8.8093120693845325E-2</v>
      </c>
      <c r="BG22" s="80">
        <f>IFERROR(AU22/SUM(Model!$AR22:$BC22),1/12)</f>
        <v>0.1080803782848377</v>
      </c>
      <c r="BH22" s="80">
        <f>IFERROR(AV22/SUM(Model!$AR22:$BC22),1/12)</f>
        <v>9.0338465215942118E-2</v>
      </c>
      <c r="BI22" s="80">
        <f>IFERROR(AW22/SUM(Model!$AR22:$BC22),1/12)</f>
        <v>0.11041429588387304</v>
      </c>
      <c r="BJ22" s="80">
        <f>IFERROR(AX22/SUM(Model!$AR22:$BC22),1/12)</f>
        <v>4.6144081188450363E-2</v>
      </c>
      <c r="BK22" s="80">
        <f>IFERROR(AY22/SUM(Model!$AR22:$BC22),1/12)</f>
        <v>5.4125769033188595E-2</v>
      </c>
      <c r="BL22" s="80">
        <f>IFERROR(AZ22/SUM(Model!$AR22:$BC22),1/12)</f>
        <v>9.0897010393708136E-2</v>
      </c>
      <c r="BM22" s="80">
        <f>IFERROR(BA22/SUM(Model!$AR22:$BC22),1/12)</f>
        <v>0.11088426798470048</v>
      </c>
      <c r="BN22" s="80">
        <f>IFERROR(BB22/SUM(Model!$AR22:$BC22),1/12)</f>
        <v>9.3142354915804929E-2</v>
      </c>
      <c r="BO22" s="80">
        <f>IFERROR(BC22/SUM(Model!$AR22:$BC22),1/12)</f>
        <v>0.11321818558373582</v>
      </c>
      <c r="BP2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70.466130884041306</v>
      </c>
      <c r="BQ22" s="77" cm="1">
        <f t="array" ref="BQ2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2" s="77" cm="1">
        <f t="array" ref="BR2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2" s="77">
        <f>IF(tbl_Model[[#This Row],[Type]]="Boutique",
    tbl_Model[[#This Row],[UnitListPrice]],
    tbl_Model[[#This Row],[UnitListPrice]]*(1-SUMIFS(tbl_MarketTerms[WholesaleMarginPct],tbl_MarketTerms[Country],tbl_Model[[#This Row],[country]])))</f>
        <v>29113.629842180773</v>
      </c>
      <c r="BT22" s="79">
        <f>Model!$BP22*BD22</f>
        <v>3.0540156059742243</v>
      </c>
      <c r="BU22" s="79">
        <f>Model!$BP22*BE22</f>
        <v>3.6164542663171102</v>
      </c>
      <c r="BV22" s="79">
        <f>Model!$BP22*BF22</f>
        <v>6.2075813727961524</v>
      </c>
      <c r="BW22" s="79">
        <f>Model!$BP22*BG22</f>
        <v>7.6160060822160691</v>
      </c>
      <c r="BX22" s="79">
        <f>Model!$BP22*BH22</f>
        <v>6.3658021137699903</v>
      </c>
      <c r="BY22" s="79">
        <f>Model!$BP22*BI22</f>
        <v>7.7804682252222612</v>
      </c>
      <c r="BZ22" s="79">
        <f>Model!$BP22*BJ22</f>
        <v>3.2515948645491717</v>
      </c>
      <c r="CA22" s="79">
        <f>Model!$BP22*BK22</f>
        <v>3.8140335248920572</v>
      </c>
      <c r="CB22" s="79">
        <f>Model!$BP22*BL22</f>
        <v>6.4051606313711007</v>
      </c>
      <c r="CC22" s="79">
        <f>Model!$BP22*BM22</f>
        <v>7.8135853407910156</v>
      </c>
      <c r="CD22" s="79">
        <f>Model!$BP22*BN22</f>
        <v>6.5633813723449386</v>
      </c>
      <c r="CE22" s="79">
        <f>Model!$BP22*BO22</f>
        <v>7.9780474837972069</v>
      </c>
      <c r="CF22" s="79">
        <f>Model!$BS22*BT22</f>
        <v>88913.479884576969</v>
      </c>
      <c r="CG22" s="79">
        <f>Model!$BS22*BU22</f>
        <v>105288.1108507318</v>
      </c>
      <c r="CH22" s="79">
        <f>Model!$BS22*BV22</f>
        <v>180725.22630280355</v>
      </c>
      <c r="CI22" s="79">
        <f>Model!$BS22*BW22</f>
        <v>221729.58195343602</v>
      </c>
      <c r="CJ22" s="79">
        <f>Model!$BS22*BX22</f>
        <v>185331.60638887144</v>
      </c>
      <c r="CK22" s="79">
        <f>Model!$BS22*BY22</f>
        <v>226517.6719079701</v>
      </c>
      <c r="CL22" s="79">
        <f>Model!$BS22*BZ22</f>
        <v>94665.729283220513</v>
      </c>
      <c r="CM22" s="79">
        <f>Model!$BS22*CA22</f>
        <v>111040.36024937531</v>
      </c>
      <c r="CN22" s="79">
        <f>Model!$BS22*CB22</f>
        <v>186477.47570144711</v>
      </c>
      <c r="CO22" s="79">
        <f>Model!$BS22*CC22</f>
        <v>227481.83135207955</v>
      </c>
      <c r="CP22" s="79">
        <f>Model!$BS22*CD22</f>
        <v>191083.855787515</v>
      </c>
      <c r="CQ22" s="79">
        <f>Model!$BS22*CE22</f>
        <v>232269.9213066136</v>
      </c>
      <c r="CR22" s="79">
        <f>Model!$BR22*BT22</f>
        <v>20266.628669774433</v>
      </c>
      <c r="CS22" s="79">
        <f>Model!$BR22*BU22</f>
        <v>23999.00497341761</v>
      </c>
      <c r="CT22" s="79">
        <f>Model!$BR22*BV22</f>
        <v>41193.878110434918</v>
      </c>
      <c r="CU22" s="79">
        <f>Model!$BR22*BW22</f>
        <v>50540.26800422294</v>
      </c>
      <c r="CV22" s="79">
        <f>Model!$BR22*BX22</f>
        <v>42243.840330307212</v>
      </c>
      <c r="CW22" s="79">
        <f>Model!$BR22*BY22</f>
        <v>51631.648538108129</v>
      </c>
      <c r="CX22" s="79">
        <f>Model!$BR22*BZ22</f>
        <v>21577.776346477429</v>
      </c>
      <c r="CY22" s="79">
        <f>Model!$BR22*CA22</f>
        <v>25310.152650120606</v>
      </c>
      <c r="CZ22" s="79">
        <f>Model!$BR22*CB22</f>
        <v>42505.025787137922</v>
      </c>
      <c r="DA22" s="79">
        <f>Model!$BR22*CC22</f>
        <v>51851.415680925937</v>
      </c>
      <c r="DB22" s="79">
        <f>Model!$BR22*CD22</f>
        <v>43554.988007010215</v>
      </c>
      <c r="DC22" s="79">
        <f>Model!$BR22*CE22</f>
        <v>52942.796214811118</v>
      </c>
      <c r="DD22" s="79">
        <f>SUM(Model!$CF22:$CQ22)</f>
        <v>2051524.8509686408</v>
      </c>
      <c r="DE22" s="79">
        <f>SUM(Model!$CR22:$DC22)</f>
        <v>467617.42331274843</v>
      </c>
      <c r="DF22" s="80">
        <f>IFERROR((Model!$DD22-Model!$DE22)/Model!$DD22,0)</f>
        <v>0.77206348580571194</v>
      </c>
    </row>
    <row r="23" spans="2:110" x14ac:dyDescent="0.25">
      <c r="B23" t="s">
        <v>370</v>
      </c>
      <c r="C23" t="s">
        <v>114</v>
      </c>
      <c r="D23" t="s">
        <v>26</v>
      </c>
      <c r="E23" s="4">
        <v>33</v>
      </c>
      <c r="F23" s="4">
        <v>313954.92</v>
      </c>
      <c r="G23" s="4">
        <v>89738.26</v>
      </c>
      <c r="H23" s="4">
        <v>5</v>
      </c>
      <c r="I23" s="4">
        <v>1</v>
      </c>
      <c r="J23" s="4">
        <v>0</v>
      </c>
      <c r="K23" s="4">
        <v>3</v>
      </c>
      <c r="L23" s="4">
        <v>6</v>
      </c>
      <c r="M23" s="4">
        <v>3</v>
      </c>
      <c r="N23" s="4">
        <v>1</v>
      </c>
      <c r="O23" s="4">
        <v>2</v>
      </c>
      <c r="P23" s="4">
        <v>2</v>
      </c>
      <c r="Q23" s="4">
        <v>4</v>
      </c>
      <c r="R23" s="4">
        <v>2</v>
      </c>
      <c r="S23" s="4">
        <v>5</v>
      </c>
      <c r="T23" s="4">
        <v>3</v>
      </c>
      <c r="U23" s="4">
        <v>0</v>
      </c>
      <c r="V23" s="4">
        <v>4</v>
      </c>
      <c r="W23" s="4">
        <v>0</v>
      </c>
      <c r="X23" s="4">
        <v>1</v>
      </c>
      <c r="Y23" s="4">
        <v>3</v>
      </c>
      <c r="Z23" s="4">
        <v>1</v>
      </c>
      <c r="AA23" s="4">
        <v>5</v>
      </c>
      <c r="AB23" s="4">
        <v>2</v>
      </c>
      <c r="AC23" s="4">
        <v>3</v>
      </c>
      <c r="AD23" s="4">
        <v>5</v>
      </c>
      <c r="AE23" s="4">
        <v>4</v>
      </c>
      <c r="AF23" s="4">
        <v>2</v>
      </c>
      <c r="AG23" s="4">
        <v>4</v>
      </c>
      <c r="AH23" s="4">
        <v>1</v>
      </c>
      <c r="AI23" s="4">
        <v>3</v>
      </c>
      <c r="AJ23" s="4">
        <v>0</v>
      </c>
      <c r="AK23" s="4">
        <v>2</v>
      </c>
      <c r="AL23" s="4">
        <v>3</v>
      </c>
      <c r="AM23" s="4">
        <v>6</v>
      </c>
      <c r="AN23" s="4">
        <v>1</v>
      </c>
      <c r="AO23" s="4">
        <v>3</v>
      </c>
      <c r="AP23" s="4">
        <v>2</v>
      </c>
      <c r="AQ23" s="4">
        <v>6</v>
      </c>
      <c r="AR23" s="79">
        <f>MAX(IFERROR(IFERROR(_xlfn.FORECAST.ETS(AR$5,tbl_Model[[#This Row],[H_2023_01]:[H_2025_12]],$H$5:$AQ$5),_xlfn.FORECAST.LINEAR(AR$5,tbl_Model[[#This Row],[H_2023_01]:[H_2025_12]],$H$5:$AQ$5)),0),0)</f>
        <v>3.4435698816752018</v>
      </c>
      <c r="AS23" s="79">
        <f>MAX(IFERROR(IFERROR(_xlfn.FORECAST.ETS(AS$5,tbl_Model[[#This Row],[H_2023_01]:[H_2025_12]],$H$5:$AQ$5),_xlfn.FORECAST.LINEAR(AS$5,tbl_Model[[#This Row],[H_2023_01]:[H_2025_12]],$H$5:$AQ$5)),0),0)</f>
        <v>3.4509726654075323</v>
      </c>
      <c r="AT23" s="79">
        <f>MAX(IFERROR(IFERROR(_xlfn.FORECAST.ETS(AT$5,tbl_Model[[#This Row],[H_2023_01]:[H_2025_12]],$H$5:$AQ$5),_xlfn.FORECAST.LINEAR(AT$5,tbl_Model[[#This Row],[H_2023_01]:[H_2025_12]],$H$5:$AQ$5)),0),0)</f>
        <v>3.4583754491398544</v>
      </c>
      <c r="AU23" s="79">
        <f>MAX(IFERROR(IFERROR(_xlfn.FORECAST.ETS(AU$5,tbl_Model[[#This Row],[H_2023_01]:[H_2025_12]],$H$5:$AQ$5),_xlfn.FORECAST.LINEAR(AU$5,tbl_Model[[#This Row],[H_2023_01]:[H_2025_12]],$H$5:$AQ$5)),0),0)</f>
        <v>3.4657782328721849</v>
      </c>
      <c r="AV23" s="79">
        <f>MAX(IFERROR(IFERROR(_xlfn.FORECAST.ETS(AV$5,tbl_Model[[#This Row],[H_2023_01]:[H_2025_12]],$H$5:$AQ$5),_xlfn.FORECAST.LINEAR(AV$5,tbl_Model[[#This Row],[H_2023_01]:[H_2025_12]],$H$5:$AQ$5)),0),0)</f>
        <v>3.473181016604507</v>
      </c>
      <c r="AW23" s="79">
        <f>MAX(IFERROR(IFERROR(_xlfn.FORECAST.ETS(AW$5,tbl_Model[[#This Row],[H_2023_01]:[H_2025_12]],$H$5:$AQ$5),_xlfn.FORECAST.LINEAR(AW$5,tbl_Model[[#This Row],[H_2023_01]:[H_2025_12]],$H$5:$AQ$5)),0),0)</f>
        <v>3.4805838003368375</v>
      </c>
      <c r="AX23" s="79">
        <f>MAX(IFERROR(IFERROR(_xlfn.FORECAST.ETS(AX$5,tbl_Model[[#This Row],[H_2023_01]:[H_2025_12]],$H$5:$AQ$5),_xlfn.FORECAST.LINEAR(AX$5,tbl_Model[[#This Row],[H_2023_01]:[H_2025_12]],$H$5:$AQ$5)),0),0)</f>
        <v>3.4879865840691595</v>
      </c>
      <c r="AY23" s="79">
        <f>MAX(IFERROR(IFERROR(_xlfn.FORECAST.ETS(AY$5,tbl_Model[[#This Row],[H_2023_01]:[H_2025_12]],$H$5:$AQ$5),_xlfn.FORECAST.LINEAR(AY$5,tbl_Model[[#This Row],[H_2023_01]:[H_2025_12]],$H$5:$AQ$5)),0),0)</f>
        <v>3.49538936780149</v>
      </c>
      <c r="AZ23" s="79">
        <f>MAX(IFERROR(IFERROR(_xlfn.FORECAST.ETS(AZ$5,tbl_Model[[#This Row],[H_2023_01]:[H_2025_12]],$H$5:$AQ$5),_xlfn.FORECAST.LINEAR(AZ$5,tbl_Model[[#This Row],[H_2023_01]:[H_2025_12]],$H$5:$AQ$5)),0),0)</f>
        <v>3.5027921515338121</v>
      </c>
      <c r="BA23" s="79">
        <f>MAX(IFERROR(IFERROR(_xlfn.FORECAST.ETS(BA$5,tbl_Model[[#This Row],[H_2023_01]:[H_2025_12]],$H$5:$AQ$5),_xlfn.FORECAST.LINEAR(BA$5,tbl_Model[[#This Row],[H_2023_01]:[H_2025_12]],$H$5:$AQ$5)),0),0)</f>
        <v>3.5101949352661426</v>
      </c>
      <c r="BB23" s="79">
        <f>MAX(IFERROR(IFERROR(_xlfn.FORECAST.ETS(BB$5,tbl_Model[[#This Row],[H_2023_01]:[H_2025_12]],$H$5:$AQ$5),_xlfn.FORECAST.LINEAR(BB$5,tbl_Model[[#This Row],[H_2023_01]:[H_2025_12]],$H$5:$AQ$5)),0),0)</f>
        <v>3.5175977189984646</v>
      </c>
      <c r="BC23" s="79">
        <f>MAX(IFERROR(IFERROR(_xlfn.FORECAST.ETS(BC$5,tbl_Model[[#This Row],[H_2023_01]:[H_2025_12]],$H$5:$AQ$5),_xlfn.FORECAST.LINEAR(BC$5,tbl_Model[[#This Row],[H_2023_01]:[H_2025_12]],$H$5:$AQ$5)),0),0)</f>
        <v>3.5250005027307951</v>
      </c>
      <c r="BD23" s="80">
        <f>IFERROR(AR23/SUM(Model!$AR23:$BC23),1/12)</f>
        <v>8.23595489394566E-2</v>
      </c>
      <c r="BE23" s="80">
        <f>IFERROR(AS23/SUM(Model!$AR23:$BC23),1/12)</f>
        <v>8.2536600647434274E-2</v>
      </c>
      <c r="BF23" s="80">
        <f>IFERROR(AT23/SUM(Model!$AR23:$BC23),1/12)</f>
        <v>8.2713652355411754E-2</v>
      </c>
      <c r="BG23" s="80">
        <f>IFERROR(AU23/SUM(Model!$AR23:$BC23),1/12)</f>
        <v>8.2890704063389428E-2</v>
      </c>
      <c r="BH23" s="80">
        <f>IFERROR(AV23/SUM(Model!$AR23:$BC23),1/12)</f>
        <v>8.3067755771366908E-2</v>
      </c>
      <c r="BI23" s="80">
        <f>IFERROR(AW23/SUM(Model!$AR23:$BC23),1/12)</f>
        <v>8.3244807479344582E-2</v>
      </c>
      <c r="BJ23" s="80">
        <f>IFERROR(AX23/SUM(Model!$AR23:$BC23),1/12)</f>
        <v>8.3421859187322062E-2</v>
      </c>
      <c r="BK23" s="80">
        <f>IFERROR(AY23/SUM(Model!$AR23:$BC23),1/12)</f>
        <v>8.3598910895299736E-2</v>
      </c>
      <c r="BL23" s="80">
        <f>IFERROR(AZ23/SUM(Model!$AR23:$BC23),1/12)</f>
        <v>8.3775962603277215E-2</v>
      </c>
      <c r="BM23" s="80">
        <f>IFERROR(BA23/SUM(Model!$AR23:$BC23),1/12)</f>
        <v>8.3953014311254903E-2</v>
      </c>
      <c r="BN23" s="80">
        <f>IFERROR(BB23/SUM(Model!$AR23:$BC23),1/12)</f>
        <v>8.4130066019232369E-2</v>
      </c>
      <c r="BO23" s="80">
        <f>IFERROR(BC23/SUM(Model!$AR23:$BC23),1/12)</f>
        <v>8.4307117727210057E-2</v>
      </c>
      <c r="BP2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36.364662902690135</v>
      </c>
      <c r="BQ23" s="77" cm="1">
        <f t="array" ref="BQ2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23" s="77" cm="1">
        <f t="array" ref="BR2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23" s="77">
        <f>IF(tbl_Model[[#This Row],[Type]]="Boutique",
    tbl_Model[[#This Row],[UnitListPrice]],
    tbl_Model[[#This Row],[UnitListPrice]]*(1-SUMIFS(tbl_MarketTerms[WholesaleMarginPct],tbl_MarketTerms[Country],tbl_Model[[#This Row],[country]])))</f>
        <v>9626.5957446808516</v>
      </c>
      <c r="BT23" s="79">
        <f>Model!$BP23*BD23</f>
        <v>2.9949772340009502</v>
      </c>
      <c r="BU23" s="79">
        <f>Model!$BP23*BE23</f>
        <v>3.0014156596779036</v>
      </c>
      <c r="BV23" s="79">
        <f>Model!$BP23*BF23</f>
        <v>3.0078540853548503</v>
      </c>
      <c r="BW23" s="79">
        <f>Model!$BP23*BG23</f>
        <v>3.0142925110318042</v>
      </c>
      <c r="BX23" s="79">
        <f>Model!$BP23*BH23</f>
        <v>3.0207309367087505</v>
      </c>
      <c r="BY23" s="79">
        <f>Model!$BP23*BI23</f>
        <v>3.0271693623857043</v>
      </c>
      <c r="BZ23" s="79">
        <f>Model!$BP23*BJ23</f>
        <v>3.0336077880626506</v>
      </c>
      <c r="CA23" s="79">
        <f>Model!$BP23*BK23</f>
        <v>3.0400462137396045</v>
      </c>
      <c r="CB23" s="79">
        <f>Model!$BP23*BL23</f>
        <v>3.0464846394165512</v>
      </c>
      <c r="CC23" s="79">
        <f>Model!$BP23*BM23</f>
        <v>3.0529230650935051</v>
      </c>
      <c r="CD23" s="79">
        <f>Model!$BP23*BN23</f>
        <v>3.0593614907704514</v>
      </c>
      <c r="CE23" s="79">
        <f>Model!$BP23*BO23</f>
        <v>3.0657999164474052</v>
      </c>
      <c r="CF23" s="79">
        <f>Model!$BS23*BT23</f>
        <v>28831.435096249574</v>
      </c>
      <c r="CG23" s="79">
        <f>Model!$BS23*BU23</f>
        <v>28893.415217473779</v>
      </c>
      <c r="CH23" s="79">
        <f>Model!$BS23*BV23</f>
        <v>28955.395338697916</v>
      </c>
      <c r="CI23" s="79">
        <f>Model!$BS23*BW23</f>
        <v>29017.375459922125</v>
      </c>
      <c r="CJ23" s="79">
        <f>Model!$BS23*BX23</f>
        <v>29079.355581146261</v>
      </c>
      <c r="CK23" s="79">
        <f>Model!$BS23*BY23</f>
        <v>29141.335702370467</v>
      </c>
      <c r="CL23" s="79">
        <f>Model!$BS23*BZ23</f>
        <v>29203.315823594603</v>
      </c>
      <c r="CM23" s="79">
        <f>Model!$BS23*CA23</f>
        <v>29265.295944818812</v>
      </c>
      <c r="CN23" s="79">
        <f>Model!$BS23*CB23</f>
        <v>29327.276066042952</v>
      </c>
      <c r="CO23" s="79">
        <f>Model!$BS23*CC23</f>
        <v>29389.256187267158</v>
      </c>
      <c r="CP23" s="79">
        <f>Model!$BS23*CD23</f>
        <v>29451.236308491294</v>
      </c>
      <c r="CQ23" s="79">
        <f>Model!$BS23*CE23</f>
        <v>29513.216429715503</v>
      </c>
      <c r="CR23" s="79">
        <f>Model!$BR23*BT23</f>
        <v>8154.6751584992189</v>
      </c>
      <c r="CS23" s="79">
        <f>Model!$BR23*BU23</f>
        <v>8172.2055989084629</v>
      </c>
      <c r="CT23" s="79">
        <f>Model!$BR23*BV23</f>
        <v>8189.7360393176878</v>
      </c>
      <c r="CU23" s="79">
        <f>Model!$BR23*BW23</f>
        <v>8207.2664797269335</v>
      </c>
      <c r="CV23" s="79">
        <f>Model!$BR23*BX23</f>
        <v>8224.7969201361575</v>
      </c>
      <c r="CW23" s="79">
        <f>Model!$BR23*BY23</f>
        <v>8242.3273605454033</v>
      </c>
      <c r="CX23" s="79">
        <f>Model!$BR23*BZ23</f>
        <v>8259.8578009546272</v>
      </c>
      <c r="CY23" s="79">
        <f>Model!$BR23*CA23</f>
        <v>8277.3882413638712</v>
      </c>
      <c r="CZ23" s="79">
        <f>Model!$BR23*CB23</f>
        <v>8294.918681773097</v>
      </c>
      <c r="DA23" s="79">
        <f>Model!$BR23*CC23</f>
        <v>8312.4491221823428</v>
      </c>
      <c r="DB23" s="79">
        <f>Model!$BR23*CD23</f>
        <v>8329.9795625915667</v>
      </c>
      <c r="DC23" s="79">
        <f>Model!$BR23*CE23</f>
        <v>8347.5100030008125</v>
      </c>
      <c r="DD23" s="79">
        <f>SUM(Model!$CF23:$CQ23)</f>
        <v>350067.90915579046</v>
      </c>
      <c r="DE23" s="79">
        <f>SUM(Model!$CR23:$DC23)</f>
        <v>99013.110969000176</v>
      </c>
      <c r="DF23" s="80">
        <f>IFERROR((Model!$DD23-Model!$DE23)/Model!$DD23,0)</f>
        <v>0.71716027553689177</v>
      </c>
    </row>
    <row r="24" spans="2:110" x14ac:dyDescent="0.25">
      <c r="B24" t="s">
        <v>370</v>
      </c>
      <c r="C24" t="s">
        <v>231</v>
      </c>
      <c r="D24" t="s">
        <v>17</v>
      </c>
      <c r="E24" s="4">
        <v>64</v>
      </c>
      <c r="F24" s="4">
        <v>1828001.93</v>
      </c>
      <c r="G24" s="4">
        <v>423079.62</v>
      </c>
      <c r="H24" s="4">
        <v>4</v>
      </c>
      <c r="I24" s="4">
        <v>3</v>
      </c>
      <c r="J24" s="4">
        <v>6</v>
      </c>
      <c r="K24" s="4">
        <v>6</v>
      </c>
      <c r="L24" s="4">
        <v>2</v>
      </c>
      <c r="M24" s="4">
        <v>1</v>
      </c>
      <c r="N24" s="4">
        <v>1</v>
      </c>
      <c r="O24" s="4">
        <v>5</v>
      </c>
      <c r="P24" s="4">
        <v>3</v>
      </c>
      <c r="Q24" s="4">
        <v>4</v>
      </c>
      <c r="R24" s="4">
        <v>8</v>
      </c>
      <c r="S24" s="4">
        <v>2</v>
      </c>
      <c r="T24" s="4">
        <v>2</v>
      </c>
      <c r="U24" s="4">
        <v>4</v>
      </c>
      <c r="V24" s="4">
        <v>6</v>
      </c>
      <c r="W24" s="4">
        <v>3</v>
      </c>
      <c r="X24" s="4">
        <v>2</v>
      </c>
      <c r="Y24" s="4">
        <v>7</v>
      </c>
      <c r="Z24" s="4">
        <v>6</v>
      </c>
      <c r="AA24" s="4">
        <v>3</v>
      </c>
      <c r="AB24" s="4">
        <v>5</v>
      </c>
      <c r="AC24" s="4">
        <v>4</v>
      </c>
      <c r="AD24" s="4">
        <v>5</v>
      </c>
      <c r="AE24" s="4">
        <v>4</v>
      </c>
      <c r="AF24" s="4">
        <v>6</v>
      </c>
      <c r="AG24" s="4">
        <v>1</v>
      </c>
      <c r="AH24" s="4">
        <v>7</v>
      </c>
      <c r="AI24" s="4">
        <v>2</v>
      </c>
      <c r="AJ24" s="4">
        <v>8</v>
      </c>
      <c r="AK24" s="4">
        <v>3</v>
      </c>
      <c r="AL24" s="4">
        <v>6</v>
      </c>
      <c r="AM24" s="4">
        <v>5</v>
      </c>
      <c r="AN24" s="4">
        <v>4</v>
      </c>
      <c r="AO24" s="4">
        <v>10</v>
      </c>
      <c r="AP24" s="4">
        <v>9</v>
      </c>
      <c r="AQ24" s="4">
        <v>3</v>
      </c>
      <c r="AR24" s="79">
        <f>MAX(IFERROR(IFERROR(_xlfn.FORECAST.ETS(AR$5,tbl_Model[[#This Row],[H_2023_01]:[H_2025_12]],$H$5:$AQ$5),_xlfn.FORECAST.LINEAR(AR$5,tbl_Model[[#This Row],[H_2023_01]:[H_2025_12]],$H$5:$AQ$5)),0),0)</f>
        <v>5.830005658008746</v>
      </c>
      <c r="AS24" s="79">
        <f>MAX(IFERROR(IFERROR(_xlfn.FORECAST.ETS(AS$5,tbl_Model[[#This Row],[H_2023_01]:[H_2025_12]],$H$5:$AQ$5),_xlfn.FORECAST.LINEAR(AS$5,tbl_Model[[#This Row],[H_2023_01]:[H_2025_12]],$H$5:$AQ$5)),0),0)</f>
        <v>5.8958932660637764</v>
      </c>
      <c r="AT24" s="79">
        <f>MAX(IFERROR(IFERROR(_xlfn.FORECAST.ETS(AT$5,tbl_Model[[#This Row],[H_2023_01]:[H_2025_12]],$H$5:$AQ$5),_xlfn.FORECAST.LINEAR(AT$5,tbl_Model[[#This Row],[H_2023_01]:[H_2025_12]],$H$5:$AQ$5)),0),0)</f>
        <v>5.9617808741188174</v>
      </c>
      <c r="AU24" s="79">
        <f>MAX(IFERROR(IFERROR(_xlfn.FORECAST.ETS(AU$5,tbl_Model[[#This Row],[H_2023_01]:[H_2025_12]],$H$5:$AQ$5),_xlfn.FORECAST.LINEAR(AU$5,tbl_Model[[#This Row],[H_2023_01]:[H_2025_12]],$H$5:$AQ$5)),0),0)</f>
        <v>6.0276684821738478</v>
      </c>
      <c r="AV24" s="79">
        <f>MAX(IFERROR(IFERROR(_xlfn.FORECAST.ETS(AV$5,tbl_Model[[#This Row],[H_2023_01]:[H_2025_12]],$H$5:$AQ$5),_xlfn.FORECAST.LINEAR(AV$5,tbl_Model[[#This Row],[H_2023_01]:[H_2025_12]],$H$5:$AQ$5)),0),0)</f>
        <v>6.0935560902288888</v>
      </c>
      <c r="AW24" s="79">
        <f>MAX(IFERROR(IFERROR(_xlfn.FORECAST.ETS(AW$5,tbl_Model[[#This Row],[H_2023_01]:[H_2025_12]],$H$5:$AQ$5),_xlfn.FORECAST.LINEAR(AW$5,tbl_Model[[#This Row],[H_2023_01]:[H_2025_12]],$H$5:$AQ$5)),0),0)</f>
        <v>6.1594436982839191</v>
      </c>
      <c r="AX24" s="79">
        <f>MAX(IFERROR(IFERROR(_xlfn.FORECAST.ETS(AX$5,tbl_Model[[#This Row],[H_2023_01]:[H_2025_12]],$H$5:$AQ$5),_xlfn.FORECAST.LINEAR(AX$5,tbl_Model[[#This Row],[H_2023_01]:[H_2025_12]],$H$5:$AQ$5)),0),0)</f>
        <v>6.2253313063389601</v>
      </c>
      <c r="AY24" s="79">
        <f>MAX(IFERROR(IFERROR(_xlfn.FORECAST.ETS(AY$5,tbl_Model[[#This Row],[H_2023_01]:[H_2025_12]],$H$5:$AQ$5),_xlfn.FORECAST.LINEAR(AY$5,tbl_Model[[#This Row],[H_2023_01]:[H_2025_12]],$H$5:$AQ$5)),0),0)</f>
        <v>6.2912189143939914</v>
      </c>
      <c r="AZ24" s="79">
        <f>MAX(IFERROR(IFERROR(_xlfn.FORECAST.ETS(AZ$5,tbl_Model[[#This Row],[H_2023_01]:[H_2025_12]],$H$5:$AQ$5),_xlfn.FORECAST.LINEAR(AZ$5,tbl_Model[[#This Row],[H_2023_01]:[H_2025_12]],$H$5:$AQ$5)),0),0)</f>
        <v>6.3571065224490324</v>
      </c>
      <c r="BA24" s="79">
        <f>MAX(IFERROR(IFERROR(_xlfn.FORECAST.ETS(BA$5,tbl_Model[[#This Row],[H_2023_01]:[H_2025_12]],$H$5:$AQ$5),_xlfn.FORECAST.LINEAR(BA$5,tbl_Model[[#This Row],[H_2023_01]:[H_2025_12]],$H$5:$AQ$5)),0),0)</f>
        <v>6.4229941305040628</v>
      </c>
      <c r="BB24" s="79">
        <f>MAX(IFERROR(IFERROR(_xlfn.FORECAST.ETS(BB$5,tbl_Model[[#This Row],[H_2023_01]:[H_2025_12]],$H$5:$AQ$5),_xlfn.FORECAST.LINEAR(BB$5,tbl_Model[[#This Row],[H_2023_01]:[H_2025_12]],$H$5:$AQ$5)),0),0)</f>
        <v>6.4888817385591038</v>
      </c>
      <c r="BC24" s="79">
        <f>MAX(IFERROR(IFERROR(_xlfn.FORECAST.ETS(BC$5,tbl_Model[[#This Row],[H_2023_01]:[H_2025_12]],$H$5:$AQ$5),_xlfn.FORECAST.LINEAR(BC$5,tbl_Model[[#This Row],[H_2023_01]:[H_2025_12]],$H$5:$AQ$5)),0),0)</f>
        <v>6.5547693466141341</v>
      </c>
      <c r="BD24" s="80">
        <f>IFERROR(AR24/SUM(Model!$AR24:$BC24),1/12)</f>
        <v>7.8456621884969949E-2</v>
      </c>
      <c r="BE24" s="80">
        <f>IFERROR(AS24/SUM(Model!$AR24:$BC24),1/12)</f>
        <v>7.9343296693763221E-2</v>
      </c>
      <c r="BF24" s="80">
        <f>IFERROR(AT24/SUM(Model!$AR24:$BC24),1/12)</f>
        <v>8.0229971502556646E-2</v>
      </c>
      <c r="BG24" s="80">
        <f>IFERROR(AU24/SUM(Model!$AR24:$BC24),1/12)</f>
        <v>8.1116646311349919E-2</v>
      </c>
      <c r="BH24" s="80">
        <f>IFERROR(AV24/SUM(Model!$AR24:$BC24),1/12)</f>
        <v>8.2003321120143344E-2</v>
      </c>
      <c r="BI24" s="80">
        <f>IFERROR(AW24/SUM(Model!$AR24:$BC24),1/12)</f>
        <v>8.2889995928936616E-2</v>
      </c>
      <c r="BJ24" s="80">
        <f>IFERROR(AX24/SUM(Model!$AR24:$BC24),1/12)</f>
        <v>8.3776670737730027E-2</v>
      </c>
      <c r="BK24" s="80">
        <f>IFERROR(AY24/SUM(Model!$AR24:$BC24),1/12)</f>
        <v>8.4663345546523314E-2</v>
      </c>
      <c r="BL24" s="80">
        <f>IFERROR(AZ24/SUM(Model!$AR24:$BC24),1/12)</f>
        <v>8.5550020355316739E-2</v>
      </c>
      <c r="BM24" s="80">
        <f>IFERROR(BA24/SUM(Model!$AR24:$BC24),1/12)</f>
        <v>8.6436695164110011E-2</v>
      </c>
      <c r="BN24" s="80">
        <f>IFERROR(BB24/SUM(Model!$AR24:$BC24),1/12)</f>
        <v>8.7323369972903436E-2</v>
      </c>
      <c r="BO24" s="80">
        <f>IFERROR(BC24/SUM(Model!$AR24:$BC24),1/12)</f>
        <v>8.8210044781696709E-2</v>
      </c>
      <c r="BP2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70.586905322656648</v>
      </c>
      <c r="BQ24" s="77" cm="1">
        <f t="array" ref="BQ2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4" s="77" cm="1">
        <f t="array" ref="BR2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4" s="77">
        <f>IF(tbl_Model[[#This Row],[Type]]="Boutique",
    tbl_Model[[#This Row],[UnitListPrice]],
    tbl_Model[[#This Row],[UnitListPrice]]*(1-SUMIFS(tbl_MarketTerms[WholesaleMarginPct],tbl_MarketTerms[Country],tbl_Model[[#This Row],[country]])))</f>
        <v>29113.629842180773</v>
      </c>
      <c r="BT24" s="79">
        <f>Model!$BP24*BD24</f>
        <v>5.5380101409298454</v>
      </c>
      <c r="BU24" s="79">
        <f>Model!$BP24*BE24</f>
        <v>5.6005977717101203</v>
      </c>
      <c r="BV24" s="79">
        <f>Model!$BP24*BF24</f>
        <v>5.6631854024904067</v>
      </c>
      <c r="BW24" s="79">
        <f>Model!$BP24*BG24</f>
        <v>5.7257730332706824</v>
      </c>
      <c r="BX24" s="79">
        <f>Model!$BP24*BH24</f>
        <v>5.7883606640509688</v>
      </c>
      <c r="BY24" s="79">
        <f>Model!$BP24*BI24</f>
        <v>5.8509482948312437</v>
      </c>
      <c r="BZ24" s="79">
        <f>Model!$BP24*BJ24</f>
        <v>5.9135359256115292</v>
      </c>
      <c r="CA24" s="79">
        <f>Model!$BP24*BK24</f>
        <v>5.9761235563918058</v>
      </c>
      <c r="CB24" s="79">
        <f>Model!$BP24*BL24</f>
        <v>6.0387111871720913</v>
      </c>
      <c r="CC24" s="79">
        <f>Model!$BP24*BM24</f>
        <v>6.1012988179523671</v>
      </c>
      <c r="CD24" s="79">
        <f>Model!$BP24*BN24</f>
        <v>6.1638864487326535</v>
      </c>
      <c r="CE24" s="79">
        <f>Model!$BP24*BO24</f>
        <v>6.2264740795129283</v>
      </c>
      <c r="CF24" s="79">
        <f>Model!$BS24*BT24</f>
        <v>161231.5773052749</v>
      </c>
      <c r="CG24" s="79">
        <f>Model!$BS24*BU24</f>
        <v>163053.7304205109</v>
      </c>
      <c r="CH24" s="79">
        <f>Model!$BS24*BV24</f>
        <v>164875.88353574724</v>
      </c>
      <c r="CI24" s="79">
        <f>Model!$BS24*BW24</f>
        <v>166698.03665098327</v>
      </c>
      <c r="CJ24" s="79">
        <f>Model!$BS24*BX24</f>
        <v>168520.18976621961</v>
      </c>
      <c r="CK24" s="79">
        <f>Model!$BS24*BY24</f>
        <v>170342.34288145561</v>
      </c>
      <c r="CL24" s="79">
        <f>Model!$BS24*BZ24</f>
        <v>172164.49599669193</v>
      </c>
      <c r="CM24" s="79">
        <f>Model!$BS24*CA24</f>
        <v>173986.64911192798</v>
      </c>
      <c r="CN24" s="79">
        <f>Model!$BS24*CB24</f>
        <v>175808.80222716427</v>
      </c>
      <c r="CO24" s="79">
        <f>Model!$BS24*CC24</f>
        <v>177630.95534240032</v>
      </c>
      <c r="CP24" s="79">
        <f>Model!$BS24*CD24</f>
        <v>179453.10845763664</v>
      </c>
      <c r="CQ24" s="79">
        <f>Model!$BS24*CE24</f>
        <v>181275.26157287264</v>
      </c>
      <c r="CR24" s="79">
        <f>Model!$BR24*BT24</f>
        <v>36750.563709011258</v>
      </c>
      <c r="CS24" s="79">
        <f>Model!$BR24*BU24</f>
        <v>37165.898938426413</v>
      </c>
      <c r="CT24" s="79">
        <f>Model!$BR24*BV24</f>
        <v>37581.234167841649</v>
      </c>
      <c r="CU24" s="79">
        <f>Model!$BR24*BW24</f>
        <v>37996.569397256811</v>
      </c>
      <c r="CV24" s="79">
        <f>Model!$BR24*BX24</f>
        <v>38411.904626672047</v>
      </c>
      <c r="CW24" s="79">
        <f>Model!$BR24*BY24</f>
        <v>38827.239856087202</v>
      </c>
      <c r="CX24" s="79">
        <f>Model!$BR24*BZ24</f>
        <v>39242.575085502431</v>
      </c>
      <c r="CY24" s="79">
        <f>Model!$BR24*CA24</f>
        <v>39657.910314917601</v>
      </c>
      <c r="CZ24" s="79">
        <f>Model!$BR24*CB24</f>
        <v>40073.245544332829</v>
      </c>
      <c r="DA24" s="79">
        <f>Model!$BR24*CC24</f>
        <v>40488.580773747992</v>
      </c>
      <c r="DB24" s="79">
        <f>Model!$BR24*CD24</f>
        <v>40903.91600316322</v>
      </c>
      <c r="DC24" s="79">
        <f>Model!$BR24*CE24</f>
        <v>41319.251232578383</v>
      </c>
      <c r="DD24" s="79">
        <f>SUM(Model!$CF24:$CQ24)</f>
        <v>2055041.0332688852</v>
      </c>
      <c r="DE24" s="79">
        <f>SUM(Model!$CR24:$DC24)</f>
        <v>468418.8896495378</v>
      </c>
      <c r="DF24" s="80">
        <f>IFERROR((Model!$DD24-Model!$DE24)/Model!$DD24,0)</f>
        <v>0.77206348580571182</v>
      </c>
    </row>
    <row r="25" spans="2:110" x14ac:dyDescent="0.25">
      <c r="B25" t="s">
        <v>370</v>
      </c>
      <c r="C25" t="s">
        <v>45</v>
      </c>
      <c r="D25" t="s">
        <v>10</v>
      </c>
      <c r="E25" s="4">
        <v>68</v>
      </c>
      <c r="F25" s="4">
        <v>1228910.44</v>
      </c>
      <c r="G25" s="4">
        <v>320438.23</v>
      </c>
      <c r="H25" s="4">
        <v>6</v>
      </c>
      <c r="I25" s="4">
        <v>1</v>
      </c>
      <c r="J25" s="4">
        <v>3</v>
      </c>
      <c r="K25" s="4">
        <v>7</v>
      </c>
      <c r="L25" s="4">
        <v>3</v>
      </c>
      <c r="M25" s="4">
        <v>4</v>
      </c>
      <c r="N25" s="4">
        <v>5</v>
      </c>
      <c r="O25" s="4">
        <v>2</v>
      </c>
      <c r="P25" s="4">
        <v>3</v>
      </c>
      <c r="Q25" s="4">
        <v>6</v>
      </c>
      <c r="R25" s="4">
        <v>9</v>
      </c>
      <c r="S25" s="4">
        <v>7</v>
      </c>
      <c r="T25" s="4">
        <v>4</v>
      </c>
      <c r="U25" s="4">
        <v>3</v>
      </c>
      <c r="V25" s="4">
        <v>4</v>
      </c>
      <c r="W25" s="4">
        <v>6</v>
      </c>
      <c r="X25" s="4">
        <v>5</v>
      </c>
      <c r="Y25" s="4">
        <v>4</v>
      </c>
      <c r="Z25" s="4">
        <v>5</v>
      </c>
      <c r="AA25" s="4">
        <v>2</v>
      </c>
      <c r="AB25" s="4">
        <v>11</v>
      </c>
      <c r="AC25" s="4">
        <v>9</v>
      </c>
      <c r="AD25" s="4">
        <v>11</v>
      </c>
      <c r="AE25" s="4">
        <v>11</v>
      </c>
      <c r="AF25" s="4">
        <v>2</v>
      </c>
      <c r="AG25" s="4">
        <v>2</v>
      </c>
      <c r="AH25" s="4">
        <v>9</v>
      </c>
      <c r="AI25" s="4">
        <v>5</v>
      </c>
      <c r="AJ25" s="4">
        <v>7</v>
      </c>
      <c r="AK25" s="4">
        <v>2</v>
      </c>
      <c r="AL25" s="4">
        <v>4</v>
      </c>
      <c r="AM25" s="4">
        <v>13</v>
      </c>
      <c r="AN25" s="4">
        <v>8</v>
      </c>
      <c r="AO25" s="4">
        <v>3</v>
      </c>
      <c r="AP25" s="4">
        <v>6</v>
      </c>
      <c r="AQ25" s="4">
        <v>7</v>
      </c>
      <c r="AR25" s="79">
        <f>MAX(IFERROR(IFERROR(_xlfn.FORECAST.ETS(AR$5,tbl_Model[[#This Row],[H_2023_01]:[H_2025_12]],$H$5:$AQ$5),_xlfn.FORECAST.LINEAR(AR$5,tbl_Model[[#This Row],[H_2023_01]:[H_2025_12]],$H$5:$AQ$5)),0),0)</f>
        <v>6.849510798211</v>
      </c>
      <c r="AS25" s="79">
        <f>MAX(IFERROR(IFERROR(_xlfn.FORECAST.ETS(AS$5,tbl_Model[[#This Row],[H_2023_01]:[H_2025_12]],$H$5:$AQ$5),_xlfn.FORECAST.LINEAR(AS$5,tbl_Model[[#This Row],[H_2023_01]:[H_2025_12]],$H$5:$AQ$5)),0),0)</f>
        <v>6.9166862849754667</v>
      </c>
      <c r="AT25" s="79">
        <f>MAX(IFERROR(IFERROR(_xlfn.FORECAST.ETS(AT$5,tbl_Model[[#This Row],[H_2023_01]:[H_2025_12]],$H$5:$AQ$5),_xlfn.FORECAST.LINEAR(AT$5,tbl_Model[[#This Row],[H_2023_01]:[H_2025_12]],$H$5:$AQ$5)),0),0)</f>
        <v>6.9838617717399405</v>
      </c>
      <c r="AU25" s="79">
        <f>MAX(IFERROR(IFERROR(_xlfn.FORECAST.ETS(AU$5,tbl_Model[[#This Row],[H_2023_01]:[H_2025_12]],$H$5:$AQ$5),_xlfn.FORECAST.LINEAR(AU$5,tbl_Model[[#This Row],[H_2023_01]:[H_2025_12]],$H$5:$AQ$5)),0),0)</f>
        <v>7.0510372585044081</v>
      </c>
      <c r="AV25" s="79">
        <f>MAX(IFERROR(IFERROR(_xlfn.FORECAST.ETS(AV$5,tbl_Model[[#This Row],[H_2023_01]:[H_2025_12]],$H$5:$AQ$5),_xlfn.FORECAST.LINEAR(AV$5,tbl_Model[[#This Row],[H_2023_01]:[H_2025_12]],$H$5:$AQ$5)),0),0)</f>
        <v>7.1182127452688819</v>
      </c>
      <c r="AW25" s="79">
        <f>MAX(IFERROR(IFERROR(_xlfn.FORECAST.ETS(AW$5,tbl_Model[[#This Row],[H_2023_01]:[H_2025_12]],$H$5:$AQ$5),_xlfn.FORECAST.LINEAR(AW$5,tbl_Model[[#This Row],[H_2023_01]:[H_2025_12]],$H$5:$AQ$5)),0),0)</f>
        <v>7.1853882320333486</v>
      </c>
      <c r="AX25" s="79">
        <f>MAX(IFERROR(IFERROR(_xlfn.FORECAST.ETS(AX$5,tbl_Model[[#This Row],[H_2023_01]:[H_2025_12]],$H$5:$AQ$5),_xlfn.FORECAST.LINEAR(AX$5,tbl_Model[[#This Row],[H_2023_01]:[H_2025_12]],$H$5:$AQ$5)),0),0)</f>
        <v>7.2525637187978225</v>
      </c>
      <c r="AY25" s="79">
        <f>MAX(IFERROR(IFERROR(_xlfn.FORECAST.ETS(AY$5,tbl_Model[[#This Row],[H_2023_01]:[H_2025_12]],$H$5:$AQ$5),_xlfn.FORECAST.LINEAR(AY$5,tbl_Model[[#This Row],[H_2023_01]:[H_2025_12]],$H$5:$AQ$5)),0),0)</f>
        <v>7.3197392055622892</v>
      </c>
      <c r="AZ25" s="79">
        <f>MAX(IFERROR(IFERROR(_xlfn.FORECAST.ETS(AZ$5,tbl_Model[[#This Row],[H_2023_01]:[H_2025_12]],$H$5:$AQ$5),_xlfn.FORECAST.LINEAR(AZ$5,tbl_Model[[#This Row],[H_2023_01]:[H_2025_12]],$H$5:$AQ$5)),0),0)</f>
        <v>7.386914692326763</v>
      </c>
      <c r="BA25" s="79">
        <f>MAX(IFERROR(IFERROR(_xlfn.FORECAST.ETS(BA$5,tbl_Model[[#This Row],[H_2023_01]:[H_2025_12]],$H$5:$AQ$5),_xlfn.FORECAST.LINEAR(BA$5,tbl_Model[[#This Row],[H_2023_01]:[H_2025_12]],$H$5:$AQ$5)),0),0)</f>
        <v>7.4540901790912297</v>
      </c>
      <c r="BB25" s="79">
        <f>MAX(IFERROR(IFERROR(_xlfn.FORECAST.ETS(BB$5,tbl_Model[[#This Row],[H_2023_01]:[H_2025_12]],$H$5:$AQ$5),_xlfn.FORECAST.LINEAR(BB$5,tbl_Model[[#This Row],[H_2023_01]:[H_2025_12]],$H$5:$AQ$5)),0),0)</f>
        <v>7.5212656658557036</v>
      </c>
      <c r="BC25" s="79">
        <f>MAX(IFERROR(IFERROR(_xlfn.FORECAST.ETS(BC$5,tbl_Model[[#This Row],[H_2023_01]:[H_2025_12]],$H$5:$AQ$5),_xlfn.FORECAST.LINEAR(BC$5,tbl_Model[[#This Row],[H_2023_01]:[H_2025_12]],$H$5:$AQ$5)),0),0)</f>
        <v>7.5884411526201703</v>
      </c>
      <c r="BD25" s="80">
        <f>IFERROR(AR25/SUM(Model!$AR25:$BC25),1/12)</f>
        <v>7.9068356573208237E-2</v>
      </c>
      <c r="BE25" s="80">
        <f>IFERROR(AS25/SUM(Model!$AR25:$BC25),1/12)</f>
        <v>7.9843806893230937E-2</v>
      </c>
      <c r="BF25" s="80">
        <f>IFERROR(AT25/SUM(Model!$AR25:$BC25),1/12)</f>
        <v>8.0619257213253734E-2</v>
      </c>
      <c r="BG25" s="80">
        <f>IFERROR(AU25/SUM(Model!$AR25:$BC25),1/12)</f>
        <v>8.1394707533276447E-2</v>
      </c>
      <c r="BH25" s="80">
        <f>IFERROR(AV25/SUM(Model!$AR25:$BC25),1/12)</f>
        <v>8.217015785329923E-2</v>
      </c>
      <c r="BI25" s="80">
        <f>IFERROR(AW25/SUM(Model!$AR25:$BC25),1/12)</f>
        <v>8.294560817332193E-2</v>
      </c>
      <c r="BJ25" s="80">
        <f>IFERROR(AX25/SUM(Model!$AR25:$BC25),1/12)</f>
        <v>8.3721058493344713E-2</v>
      </c>
      <c r="BK25" s="80">
        <f>IFERROR(AY25/SUM(Model!$AR25:$BC25),1/12)</f>
        <v>8.4496508813367427E-2</v>
      </c>
      <c r="BL25" s="80">
        <f>IFERROR(AZ25/SUM(Model!$AR25:$BC25),1/12)</f>
        <v>8.527195913339021E-2</v>
      </c>
      <c r="BM25" s="80">
        <f>IFERROR(BA25/SUM(Model!$AR25:$BC25),1/12)</f>
        <v>8.604740945341291E-2</v>
      </c>
      <c r="BN25" s="80">
        <f>IFERROR(BB25/SUM(Model!$AR25:$BC25),1/12)</f>
        <v>8.6822859773435693E-2</v>
      </c>
      <c r="BO25" s="80">
        <f>IFERROR(BC25/SUM(Model!$AR25:$BC25),1/12)</f>
        <v>8.7598310093458406E-2</v>
      </c>
      <c r="BP2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98.991507430997899</v>
      </c>
      <c r="BQ25" s="77" cm="1">
        <f t="array" ref="BQ2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25" s="77" cm="1">
        <f t="array" ref="BR2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25" s="77">
        <f>IF(tbl_Model[[#This Row],[Type]]="Boutique",
    tbl_Model[[#This Row],[UnitListPrice]],
    tbl_Model[[#This Row],[UnitListPrice]]*(1-SUMIFS(tbl_MarketTerms[WholesaleMarginPct],tbl_MarketTerms[Country],tbl_Model[[#This Row],[country]])))</f>
        <v>18536.052673839731</v>
      </c>
      <c r="BT25" s="79">
        <f>Model!$BP25*BD25</f>
        <v>7.827095807273535</v>
      </c>
      <c r="BU25" s="79">
        <f>Model!$BP25*BE25</f>
        <v>7.903858803390432</v>
      </c>
      <c r="BV25" s="79">
        <f>Model!$BP25*BF25</f>
        <v>7.9806217995073379</v>
      </c>
      <c r="BW25" s="79">
        <f>Model!$BP25*BG25</f>
        <v>8.0573847956242357</v>
      </c>
      <c r="BX25" s="79">
        <f>Model!$BP25*BH25</f>
        <v>8.1341477917411407</v>
      </c>
      <c r="BY25" s="79">
        <f>Model!$BP25*BI25</f>
        <v>8.2109107878580385</v>
      </c>
      <c r="BZ25" s="79">
        <f>Model!$BP25*BJ25</f>
        <v>8.2876737839749435</v>
      </c>
      <c r="CA25" s="79">
        <f>Model!$BP25*BK25</f>
        <v>8.3644367800918413</v>
      </c>
      <c r="CB25" s="79">
        <f>Model!$BP25*BL25</f>
        <v>8.4411997762087463</v>
      </c>
      <c r="CC25" s="79">
        <f>Model!$BP25*BM25</f>
        <v>8.5179627723256424</v>
      </c>
      <c r="CD25" s="79">
        <f>Model!$BP25*BN25</f>
        <v>8.5947257684425473</v>
      </c>
      <c r="CE25" s="79">
        <f>Model!$BP25*BO25</f>
        <v>8.6714887645594469</v>
      </c>
      <c r="CF25" s="79">
        <f>Model!$BS25*BT25</f>
        <v>145083.46016681235</v>
      </c>
      <c r="CG25" s="79">
        <f>Model!$BS25*BU25</f>
        <v>146506.34310623692</v>
      </c>
      <c r="CH25" s="79">
        <f>Model!$BS25*BV25</f>
        <v>147929.22604566163</v>
      </c>
      <c r="CI25" s="79">
        <f>Model!$BS25*BW25</f>
        <v>149352.1089850862</v>
      </c>
      <c r="CJ25" s="79">
        <f>Model!$BS25*BX25</f>
        <v>150774.99192451092</v>
      </c>
      <c r="CK25" s="79">
        <f>Model!$BS25*BY25</f>
        <v>152197.87486393549</v>
      </c>
      <c r="CL25" s="79">
        <f>Model!$BS25*BZ25</f>
        <v>153620.7578033602</v>
      </c>
      <c r="CM25" s="79">
        <f>Model!$BS25*CA25</f>
        <v>155043.64074278477</v>
      </c>
      <c r="CN25" s="79">
        <f>Model!$BS25*CB25</f>
        <v>156466.52368220946</v>
      </c>
      <c r="CO25" s="79">
        <f>Model!$BS25*CC25</f>
        <v>157889.406621634</v>
      </c>
      <c r="CP25" s="79">
        <f>Model!$BS25*CD25</f>
        <v>159312.28956105871</v>
      </c>
      <c r="CQ25" s="79">
        <f>Model!$BS25*CE25</f>
        <v>160735.17250048331</v>
      </c>
      <c r="CR25" s="79">
        <f>Model!$BR25*BT25</f>
        <v>37168.837941127567</v>
      </c>
      <c r="CS25" s="79">
        <f>Model!$BR25*BU25</f>
        <v>37533.36540224449</v>
      </c>
      <c r="CT25" s="79">
        <f>Model!$BR25*BV25</f>
        <v>37897.892863361456</v>
      </c>
      <c r="CU25" s="79">
        <f>Model!$BR25*BW25</f>
        <v>38262.420324478386</v>
      </c>
      <c r="CV25" s="79">
        <f>Model!$BR25*BX25</f>
        <v>38626.947785595352</v>
      </c>
      <c r="CW25" s="79">
        <f>Model!$BR25*BY25</f>
        <v>38991.475246712274</v>
      </c>
      <c r="CX25" s="79">
        <f>Model!$BR25*BZ25</f>
        <v>39356.002707829241</v>
      </c>
      <c r="CY25" s="79">
        <f>Model!$BR25*CA25</f>
        <v>39720.53016894617</v>
      </c>
      <c r="CZ25" s="79">
        <f>Model!$BR25*CB25</f>
        <v>40085.057630063129</v>
      </c>
      <c r="DA25" s="79">
        <f>Model!$BR25*CC25</f>
        <v>40449.585091180052</v>
      </c>
      <c r="DB25" s="79">
        <f>Model!$BR25*CD25</f>
        <v>40814.112552297018</v>
      </c>
      <c r="DC25" s="79">
        <f>Model!$BR25*CE25</f>
        <v>41178.640013413955</v>
      </c>
      <c r="DD25" s="79">
        <f>SUM(Model!$CF25:$CQ25)</f>
        <v>1834911.7960037738</v>
      </c>
      <c r="DE25" s="79">
        <f>SUM(Model!$CR25:$DC25)</f>
        <v>470084.86772724916</v>
      </c>
      <c r="DF25" s="80">
        <f>IFERROR((Model!$DD25-Model!$DE25)/Model!$DD25,0)</f>
        <v>0.74381064596617685</v>
      </c>
    </row>
    <row r="26" spans="2:110" x14ac:dyDescent="0.25">
      <c r="B26" t="s">
        <v>370</v>
      </c>
      <c r="C26" t="s">
        <v>231</v>
      </c>
      <c r="D26" t="s">
        <v>18</v>
      </c>
      <c r="E26" s="4">
        <v>105</v>
      </c>
      <c r="F26" s="4">
        <v>2955704.58</v>
      </c>
      <c r="G26" s="4">
        <v>681945.74</v>
      </c>
      <c r="H26" s="4">
        <v>3</v>
      </c>
      <c r="I26" s="4">
        <v>6</v>
      </c>
      <c r="J26" s="4">
        <v>6</v>
      </c>
      <c r="K26" s="4">
        <v>9</v>
      </c>
      <c r="L26" s="4">
        <v>8</v>
      </c>
      <c r="M26" s="4">
        <v>7</v>
      </c>
      <c r="N26" s="4">
        <v>4</v>
      </c>
      <c r="O26" s="4">
        <v>7</v>
      </c>
      <c r="P26" s="4">
        <v>6</v>
      </c>
      <c r="Q26" s="4">
        <v>6</v>
      </c>
      <c r="R26" s="4">
        <v>11</v>
      </c>
      <c r="S26" s="4">
        <v>12</v>
      </c>
      <c r="T26" s="4">
        <v>11</v>
      </c>
      <c r="U26" s="4">
        <v>7</v>
      </c>
      <c r="V26" s="4">
        <v>7</v>
      </c>
      <c r="W26" s="4">
        <v>8</v>
      </c>
      <c r="X26" s="4">
        <v>10</v>
      </c>
      <c r="Y26" s="4">
        <v>11</v>
      </c>
      <c r="Z26" s="4">
        <v>6</v>
      </c>
      <c r="AA26" s="4">
        <v>14</v>
      </c>
      <c r="AB26" s="4">
        <v>11</v>
      </c>
      <c r="AC26" s="4">
        <v>5</v>
      </c>
      <c r="AD26" s="4">
        <v>12</v>
      </c>
      <c r="AE26" s="4">
        <v>14</v>
      </c>
      <c r="AF26" s="4">
        <v>3</v>
      </c>
      <c r="AG26" s="4">
        <v>8</v>
      </c>
      <c r="AH26" s="4">
        <v>7</v>
      </c>
      <c r="AI26" s="4">
        <v>8</v>
      </c>
      <c r="AJ26" s="4">
        <v>9</v>
      </c>
      <c r="AK26" s="4">
        <v>3</v>
      </c>
      <c r="AL26" s="4">
        <v>7</v>
      </c>
      <c r="AM26" s="4">
        <v>9</v>
      </c>
      <c r="AN26" s="4">
        <v>13</v>
      </c>
      <c r="AO26" s="4">
        <v>9</v>
      </c>
      <c r="AP26" s="4">
        <v>11</v>
      </c>
      <c r="AQ26" s="4">
        <v>18</v>
      </c>
      <c r="AR26" s="79">
        <f>MAX(IFERROR(IFERROR(_xlfn.FORECAST.ETS(AR$5,tbl_Model[[#This Row],[H_2023_01]:[H_2025_12]],$H$5:$AQ$5),_xlfn.FORECAST.LINEAR(AR$5,tbl_Model[[#This Row],[H_2023_01]:[H_2025_12]],$H$5:$AQ$5)),0),0)</f>
        <v>12.091743889513474</v>
      </c>
      <c r="AS26" s="79">
        <f>MAX(IFERROR(IFERROR(_xlfn.FORECAST.ETS(AS$5,tbl_Model[[#This Row],[H_2023_01]:[H_2025_12]],$H$5:$AQ$5),_xlfn.FORECAST.LINEAR(AS$5,tbl_Model[[#This Row],[H_2023_01]:[H_2025_12]],$H$5:$AQ$5)),0),0)</f>
        <v>12.228261552330837</v>
      </c>
      <c r="AT26" s="79">
        <f>MAX(IFERROR(IFERROR(_xlfn.FORECAST.ETS(AT$5,tbl_Model[[#This Row],[H_2023_01]:[H_2025_12]],$H$5:$AQ$5),_xlfn.FORECAST.LINEAR(AT$5,tbl_Model[[#This Row],[H_2023_01]:[H_2025_12]],$H$5:$AQ$5)),0),0)</f>
        <v>12.364779215148195</v>
      </c>
      <c r="AU26" s="79">
        <f>MAX(IFERROR(IFERROR(_xlfn.FORECAST.ETS(AU$5,tbl_Model[[#This Row],[H_2023_01]:[H_2025_12]],$H$5:$AQ$5),_xlfn.FORECAST.LINEAR(AU$5,tbl_Model[[#This Row],[H_2023_01]:[H_2025_12]],$H$5:$AQ$5)),0),0)</f>
        <v>12.501296877965558</v>
      </c>
      <c r="AV26" s="79">
        <f>MAX(IFERROR(IFERROR(_xlfn.FORECAST.ETS(AV$5,tbl_Model[[#This Row],[H_2023_01]:[H_2025_12]],$H$5:$AQ$5),_xlfn.FORECAST.LINEAR(AV$5,tbl_Model[[#This Row],[H_2023_01]:[H_2025_12]],$H$5:$AQ$5)),0),0)</f>
        <v>12.637814540782916</v>
      </c>
      <c r="AW26" s="79">
        <f>MAX(IFERROR(IFERROR(_xlfn.FORECAST.ETS(AW$5,tbl_Model[[#This Row],[H_2023_01]:[H_2025_12]],$H$5:$AQ$5),_xlfn.FORECAST.LINEAR(AW$5,tbl_Model[[#This Row],[H_2023_01]:[H_2025_12]],$H$5:$AQ$5)),0),0)</f>
        <v>12.774332203600281</v>
      </c>
      <c r="AX26" s="79">
        <f>MAX(IFERROR(IFERROR(_xlfn.FORECAST.ETS(AX$5,tbl_Model[[#This Row],[H_2023_01]:[H_2025_12]],$H$5:$AQ$5),_xlfn.FORECAST.LINEAR(AX$5,tbl_Model[[#This Row],[H_2023_01]:[H_2025_12]],$H$5:$AQ$5)),0),0)</f>
        <v>12.910849866417637</v>
      </c>
      <c r="AY26" s="79">
        <f>MAX(IFERROR(IFERROR(_xlfn.FORECAST.ETS(AY$5,tbl_Model[[#This Row],[H_2023_01]:[H_2025_12]],$H$5:$AQ$5),_xlfn.FORECAST.LINEAR(AY$5,tbl_Model[[#This Row],[H_2023_01]:[H_2025_12]],$H$5:$AQ$5)),0),0)</f>
        <v>13.047367529235002</v>
      </c>
      <c r="AZ26" s="79">
        <f>MAX(IFERROR(IFERROR(_xlfn.FORECAST.ETS(AZ$5,tbl_Model[[#This Row],[H_2023_01]:[H_2025_12]],$H$5:$AQ$5),_xlfn.FORECAST.LINEAR(AZ$5,tbl_Model[[#This Row],[H_2023_01]:[H_2025_12]],$H$5:$AQ$5)),0),0)</f>
        <v>13.18388519205236</v>
      </c>
      <c r="BA26" s="79">
        <f>MAX(IFERROR(IFERROR(_xlfn.FORECAST.ETS(BA$5,tbl_Model[[#This Row],[H_2023_01]:[H_2025_12]],$H$5:$AQ$5),_xlfn.FORECAST.LINEAR(BA$5,tbl_Model[[#This Row],[H_2023_01]:[H_2025_12]],$H$5:$AQ$5)),0),0)</f>
        <v>13.320402854869723</v>
      </c>
      <c r="BB26" s="79">
        <f>MAX(IFERROR(IFERROR(_xlfn.FORECAST.ETS(BB$5,tbl_Model[[#This Row],[H_2023_01]:[H_2025_12]],$H$5:$AQ$5),_xlfn.FORECAST.LINEAR(BB$5,tbl_Model[[#This Row],[H_2023_01]:[H_2025_12]],$H$5:$AQ$5)),0),0)</f>
        <v>13.456920517687081</v>
      </c>
      <c r="BC26" s="79">
        <f>MAX(IFERROR(IFERROR(_xlfn.FORECAST.ETS(BC$5,tbl_Model[[#This Row],[H_2023_01]:[H_2025_12]],$H$5:$AQ$5),_xlfn.FORECAST.LINEAR(BC$5,tbl_Model[[#This Row],[H_2023_01]:[H_2025_12]],$H$5:$AQ$5)),0),0)</f>
        <v>13.593438180504444</v>
      </c>
      <c r="BD26" s="80">
        <f>IFERROR(AR26/SUM(Model!$AR26:$BC26),1/12)</f>
        <v>7.8461217162430624E-2</v>
      </c>
      <c r="BE26" s="80">
        <f>IFERROR(AS26/SUM(Model!$AR26:$BC26),1/12)</f>
        <v>7.9347056466231136E-2</v>
      </c>
      <c r="BF26" s="80">
        <f>IFERROR(AT26/SUM(Model!$AR26:$BC26),1/12)</f>
        <v>8.0232895770031606E-2</v>
      </c>
      <c r="BG26" s="80">
        <f>IFERROR(AU26/SUM(Model!$AR26:$BC26),1/12)</f>
        <v>8.1118735073832104E-2</v>
      </c>
      <c r="BH26" s="80">
        <f>IFERROR(AV26/SUM(Model!$AR26:$BC26),1/12)</f>
        <v>8.2004574377632575E-2</v>
      </c>
      <c r="BI26" s="80">
        <f>IFERROR(AW26/SUM(Model!$AR26:$BC26),1/12)</f>
        <v>8.2890413681433101E-2</v>
      </c>
      <c r="BJ26" s="80">
        <f>IFERROR(AX26/SUM(Model!$AR26:$BC26),1/12)</f>
        <v>8.3776252985233557E-2</v>
      </c>
      <c r="BK26" s="80">
        <f>IFERROR(AY26/SUM(Model!$AR26:$BC26),1/12)</f>
        <v>8.4662092289034069E-2</v>
      </c>
      <c r="BL26" s="80">
        <f>IFERROR(AZ26/SUM(Model!$AR26:$BC26),1/12)</f>
        <v>8.5547931592834539E-2</v>
      </c>
      <c r="BM26" s="80">
        <f>IFERROR(BA26/SUM(Model!$AR26:$BC26),1/12)</f>
        <v>8.6433770896635037E-2</v>
      </c>
      <c r="BN26" s="80">
        <f>IFERROR(BB26/SUM(Model!$AR26:$BC26),1/12)</f>
        <v>8.7319610200435507E-2</v>
      </c>
      <c r="BO26" s="80">
        <f>IFERROR(BC26/SUM(Model!$AR26:$BC26),1/12)</f>
        <v>8.8205449504236019E-2</v>
      </c>
      <c r="BP2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115.77515302218825</v>
      </c>
      <c r="BQ26" s="77" cm="1">
        <f t="array" ref="BQ2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6" s="77" cm="1">
        <f t="array" ref="BR2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6" s="77">
        <f>IF(tbl_Model[[#This Row],[Type]]="Boutique",
    tbl_Model[[#This Row],[UnitListPrice]],
    tbl_Model[[#This Row],[UnitListPrice]]*(1-SUMIFS(tbl_MarketTerms[WholesaleMarginPct],tbl_MarketTerms[Country],tbl_Model[[#This Row],[country]])))</f>
        <v>29113.629842180773</v>
      </c>
      <c r="BT26" s="79">
        <f>Model!$BP26*BD26</f>
        <v>9.0838594232875476</v>
      </c>
      <c r="BU26" s="79">
        <f>Model!$BP26*BE26</f>
        <v>9.1864176042381214</v>
      </c>
      <c r="BV26" s="79">
        <f>Model!$BP26*BF26</f>
        <v>9.2889757851886898</v>
      </c>
      <c r="BW26" s="79">
        <f>Model!$BP26*BG26</f>
        <v>9.3915339661392601</v>
      </c>
      <c r="BX26" s="79">
        <f>Model!$BP26*BH26</f>
        <v>9.4940921470898285</v>
      </c>
      <c r="BY26" s="79">
        <f>Model!$BP26*BI26</f>
        <v>9.5966503280404041</v>
      </c>
      <c r="BZ26" s="79">
        <f>Model!$BP26*BJ26</f>
        <v>9.6992085089909708</v>
      </c>
      <c r="CA26" s="79">
        <f>Model!$BP26*BK26</f>
        <v>9.8017666899415428</v>
      </c>
      <c r="CB26" s="79">
        <f>Model!$BP26*BL26</f>
        <v>9.9043248708921112</v>
      </c>
      <c r="CC26" s="79">
        <f>Model!$BP26*BM26</f>
        <v>10.006883051842683</v>
      </c>
      <c r="CD26" s="79">
        <f>Model!$BP26*BN26</f>
        <v>10.10944123279325</v>
      </c>
      <c r="CE26" s="79">
        <f>Model!$BP26*BO26</f>
        <v>10.211999413743824</v>
      </c>
      <c r="CF26" s="79">
        <f>Model!$BS26*BT26</f>
        <v>264464.12078799936</v>
      </c>
      <c r="CG26" s="79">
        <f>Model!$BS26*BU26</f>
        <v>267449.96170548175</v>
      </c>
      <c r="CH26" s="79">
        <f>Model!$BS26*BV26</f>
        <v>270435.80262296402</v>
      </c>
      <c r="CI26" s="79">
        <f>Model!$BS26*BW26</f>
        <v>273421.6435404463</v>
      </c>
      <c r="CJ26" s="79">
        <f>Model!$BS26*BX26</f>
        <v>276407.48445792857</v>
      </c>
      <c r="CK26" s="79">
        <f>Model!$BS26*BY26</f>
        <v>279393.32537541102</v>
      </c>
      <c r="CL26" s="79">
        <f>Model!$BS26*BZ26</f>
        <v>282379.16629289323</v>
      </c>
      <c r="CM26" s="79">
        <f>Model!$BS26*CA26</f>
        <v>285365.00721037557</v>
      </c>
      <c r="CN26" s="79">
        <f>Model!$BS26*CB26</f>
        <v>288350.84812785778</v>
      </c>
      <c r="CO26" s="79">
        <f>Model!$BS26*CC26</f>
        <v>291336.68904534017</v>
      </c>
      <c r="CP26" s="79">
        <f>Model!$BS26*CD26</f>
        <v>294322.52996282233</v>
      </c>
      <c r="CQ26" s="79">
        <f>Model!$BS26*CE26</f>
        <v>297308.37088030472</v>
      </c>
      <c r="CR26" s="79">
        <f>Model!$BR26*BT26</f>
        <v>60281.029821873752</v>
      </c>
      <c r="CS26" s="79">
        <f>Model!$BR26*BU26</f>
        <v>60961.61199254336</v>
      </c>
      <c r="CT26" s="79">
        <f>Model!$BR26*BV26</f>
        <v>61642.194163212938</v>
      </c>
      <c r="CU26" s="79">
        <f>Model!$BR26*BW26</f>
        <v>62322.776333882532</v>
      </c>
      <c r="CV26" s="79">
        <f>Model!$BR26*BX26</f>
        <v>63003.35850455211</v>
      </c>
      <c r="CW26" s="79">
        <f>Model!$BR26*BY26</f>
        <v>63683.940675221733</v>
      </c>
      <c r="CX26" s="79">
        <f>Model!$BR26*BZ26</f>
        <v>64364.522845891297</v>
      </c>
      <c r="CY26" s="79">
        <f>Model!$BR26*CA26</f>
        <v>65045.105016560905</v>
      </c>
      <c r="CZ26" s="79">
        <f>Model!$BR26*CB26</f>
        <v>65725.687187230476</v>
      </c>
      <c r="DA26" s="79">
        <f>Model!$BR26*CC26</f>
        <v>66406.269357900077</v>
      </c>
      <c r="DB26" s="79">
        <f>Model!$BR26*CD26</f>
        <v>67086.851528569649</v>
      </c>
      <c r="DC26" s="79">
        <f>Model!$BR26*CE26</f>
        <v>67767.433699239264</v>
      </c>
      <c r="DD26" s="79">
        <f>SUM(Model!$CF26:$CQ26)</f>
        <v>3370634.9500098252</v>
      </c>
      <c r="DE26" s="79">
        <f>SUM(Model!$CR26:$DC26)</f>
        <v>768290.78112667799</v>
      </c>
      <c r="DF26" s="80">
        <f>IFERROR((Model!$DD26-Model!$DE26)/Model!$DD26,0)</f>
        <v>0.77206348580571194</v>
      </c>
    </row>
    <row r="27" spans="2:110" x14ac:dyDescent="0.25">
      <c r="B27" t="s">
        <v>370</v>
      </c>
      <c r="C27" t="s">
        <v>89</v>
      </c>
      <c r="D27" t="s">
        <v>24</v>
      </c>
      <c r="E27" s="4">
        <v>20</v>
      </c>
      <c r="F27" s="4">
        <v>435169.13</v>
      </c>
      <c r="G27" s="4">
        <v>100917.69</v>
      </c>
      <c r="H27" s="4">
        <v>1</v>
      </c>
      <c r="I27" s="4">
        <v>2</v>
      </c>
      <c r="J27" s="4">
        <v>4</v>
      </c>
      <c r="K27" s="4">
        <v>1</v>
      </c>
      <c r="L27" s="4">
        <v>4</v>
      </c>
      <c r="M27" s="4">
        <v>0</v>
      </c>
      <c r="N27" s="4">
        <v>3</v>
      </c>
      <c r="O27" s="4">
        <v>2</v>
      </c>
      <c r="P27" s="4">
        <v>1</v>
      </c>
      <c r="Q27" s="4">
        <v>3</v>
      </c>
      <c r="R27" s="4">
        <v>2</v>
      </c>
      <c r="S27" s="4">
        <v>3</v>
      </c>
      <c r="T27" s="4">
        <v>2</v>
      </c>
      <c r="U27" s="4">
        <v>0</v>
      </c>
      <c r="V27" s="4">
        <v>0</v>
      </c>
      <c r="W27" s="4">
        <v>2</v>
      </c>
      <c r="X27" s="4">
        <v>5</v>
      </c>
      <c r="Y27" s="4">
        <v>1</v>
      </c>
      <c r="Z27" s="4">
        <v>0</v>
      </c>
      <c r="AA27" s="4">
        <v>0</v>
      </c>
      <c r="AB27" s="4">
        <v>4</v>
      </c>
      <c r="AC27" s="4">
        <v>0</v>
      </c>
      <c r="AD27" s="4">
        <v>3</v>
      </c>
      <c r="AE27" s="4">
        <v>2</v>
      </c>
      <c r="AF27" s="4">
        <v>3</v>
      </c>
      <c r="AG27" s="4">
        <v>0</v>
      </c>
      <c r="AH27" s="4">
        <v>3</v>
      </c>
      <c r="AI27" s="4">
        <v>0</v>
      </c>
      <c r="AJ27" s="4">
        <v>1</v>
      </c>
      <c r="AK27" s="4">
        <v>0</v>
      </c>
      <c r="AL27" s="4">
        <v>3</v>
      </c>
      <c r="AM27" s="4">
        <v>1</v>
      </c>
      <c r="AN27" s="4">
        <v>0</v>
      </c>
      <c r="AO27" s="4">
        <v>1</v>
      </c>
      <c r="AP27" s="4">
        <v>1</v>
      </c>
      <c r="AQ27" s="4">
        <v>7</v>
      </c>
      <c r="AR27" s="79">
        <f>MAX(IFERROR(IFERROR(_xlfn.FORECAST.ETS(AR$5,tbl_Model[[#This Row],[H_2023_01]:[H_2025_12]],$H$5:$AQ$5),_xlfn.FORECAST.LINEAR(AR$5,tbl_Model[[#This Row],[H_2023_01]:[H_2025_12]],$H$5:$AQ$5)),0),0)</f>
        <v>8.8915560495559376</v>
      </c>
      <c r="AS27" s="79">
        <f>MAX(IFERROR(IFERROR(_xlfn.FORECAST.ETS(AS$5,tbl_Model[[#This Row],[H_2023_01]:[H_2025_12]],$H$5:$AQ$5),_xlfn.FORECAST.LINEAR(AS$5,tbl_Model[[#This Row],[H_2023_01]:[H_2025_12]],$H$5:$AQ$5)),0),0)</f>
        <v>6.9911196911196916</v>
      </c>
      <c r="AT27" s="79">
        <f>MAX(IFERROR(IFERROR(_xlfn.FORECAST.ETS(AT$5,tbl_Model[[#This Row],[H_2023_01]:[H_2025_12]],$H$5:$AQ$5),_xlfn.FORECAST.LINEAR(AT$5,tbl_Model[[#This Row],[H_2023_01]:[H_2025_12]],$H$5:$AQ$5)),0),0)</f>
        <v>8.8826757406756283</v>
      </c>
      <c r="AU27" s="79">
        <f>MAX(IFERROR(IFERROR(_xlfn.FORECAST.ETS(AU$5,tbl_Model[[#This Row],[H_2023_01]:[H_2025_12]],$H$5:$AQ$5),_xlfn.FORECAST.LINEAR(AU$5,tbl_Model[[#This Row],[H_2023_01]:[H_2025_12]],$H$5:$AQ$5)),0),0)</f>
        <v>6.9822393822393822</v>
      </c>
      <c r="AV27" s="79">
        <f>MAX(IFERROR(IFERROR(_xlfn.FORECAST.ETS(AV$5,tbl_Model[[#This Row],[H_2023_01]:[H_2025_12]],$H$5:$AQ$5),_xlfn.FORECAST.LINEAR(AV$5,tbl_Model[[#This Row],[H_2023_01]:[H_2025_12]],$H$5:$AQ$5)),0),0)</f>
        <v>8.8737954317953189</v>
      </c>
      <c r="AW27" s="79">
        <f>MAX(IFERROR(IFERROR(_xlfn.FORECAST.ETS(AW$5,tbl_Model[[#This Row],[H_2023_01]:[H_2025_12]],$H$5:$AQ$5),_xlfn.FORECAST.LINEAR(AW$5,tbl_Model[[#This Row],[H_2023_01]:[H_2025_12]],$H$5:$AQ$5)),0),0)</f>
        <v>6.9733590733590738</v>
      </c>
      <c r="AX27" s="79">
        <f>MAX(IFERROR(IFERROR(_xlfn.FORECAST.ETS(AX$5,tbl_Model[[#This Row],[H_2023_01]:[H_2025_12]],$H$5:$AQ$5),_xlfn.FORECAST.LINEAR(AX$5,tbl_Model[[#This Row],[H_2023_01]:[H_2025_12]],$H$5:$AQ$5)),0),0)</f>
        <v>8.8649151229150114</v>
      </c>
      <c r="AY27" s="79">
        <f>MAX(IFERROR(IFERROR(_xlfn.FORECAST.ETS(AY$5,tbl_Model[[#This Row],[H_2023_01]:[H_2025_12]],$H$5:$AQ$5),_xlfn.FORECAST.LINEAR(AY$5,tbl_Model[[#This Row],[H_2023_01]:[H_2025_12]],$H$5:$AQ$5)),0),0)</f>
        <v>6.9644787644787645</v>
      </c>
      <c r="AZ27" s="79">
        <f>MAX(IFERROR(IFERROR(_xlfn.FORECAST.ETS(AZ$5,tbl_Model[[#This Row],[H_2023_01]:[H_2025_12]],$H$5:$AQ$5),_xlfn.FORECAST.LINEAR(AZ$5,tbl_Model[[#This Row],[H_2023_01]:[H_2025_12]],$H$5:$AQ$5)),0),0)</f>
        <v>8.8560348140347021</v>
      </c>
      <c r="BA27" s="79">
        <f>MAX(IFERROR(IFERROR(_xlfn.FORECAST.ETS(BA$5,tbl_Model[[#This Row],[H_2023_01]:[H_2025_12]],$H$5:$AQ$5),_xlfn.FORECAST.LINEAR(BA$5,tbl_Model[[#This Row],[H_2023_01]:[H_2025_12]],$H$5:$AQ$5)),0),0)</f>
        <v>6.955598455598456</v>
      </c>
      <c r="BB27" s="79">
        <f>MAX(IFERROR(IFERROR(_xlfn.FORECAST.ETS(BB$5,tbl_Model[[#This Row],[H_2023_01]:[H_2025_12]],$H$5:$AQ$5),_xlfn.FORECAST.LINEAR(BB$5,tbl_Model[[#This Row],[H_2023_01]:[H_2025_12]],$H$5:$AQ$5)),0),0)</f>
        <v>8.8471545051543927</v>
      </c>
      <c r="BC27" s="79">
        <f>MAX(IFERROR(IFERROR(_xlfn.FORECAST.ETS(BC$5,tbl_Model[[#This Row],[H_2023_01]:[H_2025_12]],$H$5:$AQ$5),_xlfn.FORECAST.LINEAR(BC$5,tbl_Model[[#This Row],[H_2023_01]:[H_2025_12]],$H$5:$AQ$5)),0),0)</f>
        <v>6.9467181467181467</v>
      </c>
      <c r="BD27" s="80">
        <f>IFERROR(AR27/SUM(Model!$AR27:$BC27),1/12)</f>
        <v>9.3566129105653595E-2</v>
      </c>
      <c r="BE27" s="80">
        <f>IFERROR(AS27/SUM(Model!$AR27:$BC27),1/12)</f>
        <v>7.3567776434930177E-2</v>
      </c>
      <c r="BF27" s="80">
        <f>IFERROR(AT27/SUM(Model!$AR27:$BC27),1/12)</f>
        <v>9.3472681330870167E-2</v>
      </c>
      <c r="BG27" s="80">
        <f>IFERROR(AU27/SUM(Model!$AR27:$BC27),1/12)</f>
        <v>7.3474328660146748E-2</v>
      </c>
      <c r="BH27" s="80">
        <f>IFERROR(AV27/SUM(Model!$AR27:$BC27),1/12)</f>
        <v>9.3379233556086738E-2</v>
      </c>
      <c r="BI27" s="80">
        <f>IFERROR(AW27/SUM(Model!$AR27:$BC27),1/12)</f>
        <v>7.3380880885363334E-2</v>
      </c>
      <c r="BJ27" s="80">
        <f>IFERROR(AX27/SUM(Model!$AR27:$BC27),1/12)</f>
        <v>9.3285785781303338E-2</v>
      </c>
      <c r="BK27" s="80">
        <f>IFERROR(AY27/SUM(Model!$AR27:$BC27),1/12)</f>
        <v>7.3287433110579905E-2</v>
      </c>
      <c r="BL27" s="80">
        <f>IFERROR(AZ27/SUM(Model!$AR27:$BC27),1/12)</f>
        <v>9.3192338006519909E-2</v>
      </c>
      <c r="BM27" s="80">
        <f>IFERROR(BA27/SUM(Model!$AR27:$BC27),1/12)</f>
        <v>7.3193985335796491E-2</v>
      </c>
      <c r="BN27" s="80">
        <f>IFERROR(BB27/SUM(Model!$AR27:$BC27),1/12)</f>
        <v>9.3098890231736481E-2</v>
      </c>
      <c r="BO27" s="80">
        <f>IFERROR(BC27/SUM(Model!$AR27:$BC27),1/12)</f>
        <v>7.3100537561013063E-2</v>
      </c>
      <c r="BP2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22.06481965499216</v>
      </c>
      <c r="BQ27" s="77" cm="1">
        <f t="array" ref="BQ2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27" s="77" cm="1">
        <f t="array" ref="BR2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27" s="77">
        <f>IF(tbl_Model[[#This Row],[Type]]="Boutique",
    tbl_Model[[#This Row],[UnitListPrice]],
    tbl_Model[[#This Row],[UnitListPrice]]*(1-SUMIFS(tbl_MarketTerms[WholesaleMarginPct],tbl_MarketTerms[Country],tbl_Model[[#This Row],[country]])))</f>
        <v>23436.224852071005</v>
      </c>
      <c r="BT27" s="79">
        <f>Model!$BP27*BD27</f>
        <v>2.0645197645319593</v>
      </c>
      <c r="BU27" s="79">
        <f>Model!$BP27*BE27</f>
        <v>1.6232597194555165</v>
      </c>
      <c r="BV27" s="79">
        <f>Model!$BP27*BF27</f>
        <v>2.0624578562342029</v>
      </c>
      <c r="BW27" s="79">
        <f>Model!$BP27*BG27</f>
        <v>1.6211978111577598</v>
      </c>
      <c r="BX27" s="79">
        <f>Model!$BP27*BH27</f>
        <v>2.060395947936446</v>
      </c>
      <c r="BY27" s="79">
        <f>Model!$BP27*BI27</f>
        <v>1.6191359028600034</v>
      </c>
      <c r="BZ27" s="79">
        <f>Model!$BP27*BJ27</f>
        <v>2.05833403963869</v>
      </c>
      <c r="CA27" s="79">
        <f>Model!$BP27*BK27</f>
        <v>1.6170739945622468</v>
      </c>
      <c r="CB27" s="79">
        <f>Model!$BP27*BL27</f>
        <v>2.0562721313409336</v>
      </c>
      <c r="CC27" s="79">
        <f>Model!$BP27*BM27</f>
        <v>1.6150120862644903</v>
      </c>
      <c r="CD27" s="79">
        <f>Model!$BP27*BN27</f>
        <v>2.0542102230431767</v>
      </c>
      <c r="CE27" s="79">
        <f>Model!$BP27*BO27</f>
        <v>1.6129501779667337</v>
      </c>
      <c r="CF27" s="79">
        <f>Model!$BS27*BT27</f>
        <v>48384.549413115681</v>
      </c>
      <c r="CG27" s="79">
        <f>Model!$BS27*BU27</f>
        <v>38043.079778469182</v>
      </c>
      <c r="CH27" s="79">
        <f>Model!$BS27*BV27</f>
        <v>48336.226066625117</v>
      </c>
      <c r="CI27" s="79">
        <f>Model!$BS27*BW27</f>
        <v>37994.756431978611</v>
      </c>
      <c r="CJ27" s="79">
        <f>Model!$BS27*BX27</f>
        <v>48287.902720134531</v>
      </c>
      <c r="CK27" s="79">
        <f>Model!$BS27*BY27</f>
        <v>37946.433085488039</v>
      </c>
      <c r="CL27" s="79">
        <f>Model!$BS27*BZ27</f>
        <v>48239.579373643974</v>
      </c>
      <c r="CM27" s="79">
        <f>Model!$BS27*CA27</f>
        <v>37898.10973899746</v>
      </c>
      <c r="CN27" s="79">
        <f>Model!$BS27*CB27</f>
        <v>48191.256027153402</v>
      </c>
      <c r="CO27" s="79">
        <f>Model!$BS27*CC27</f>
        <v>37849.786392506889</v>
      </c>
      <c r="CP27" s="79">
        <f>Model!$BS27*CD27</f>
        <v>48142.932680662823</v>
      </c>
      <c r="CQ27" s="79">
        <f>Model!$BS27*CE27</f>
        <v>37801.463046016317</v>
      </c>
      <c r="CR27" s="79">
        <f>Model!$BR27*BT27</f>
        <v>11189.11075128572</v>
      </c>
      <c r="CS27" s="79">
        <f>Model!$BR27*BU27</f>
        <v>8797.6066352682265</v>
      </c>
      <c r="CT27" s="79">
        <f>Model!$BR27*BV27</f>
        <v>11177.935793942639</v>
      </c>
      <c r="CU27" s="79">
        <f>Model!$BR27*BW27</f>
        <v>8786.431677925144</v>
      </c>
      <c r="CV27" s="79">
        <f>Model!$BR27*BX27</f>
        <v>11166.760836599557</v>
      </c>
      <c r="CW27" s="79">
        <f>Model!$BR27*BY27</f>
        <v>8775.2567205820633</v>
      </c>
      <c r="CX27" s="79">
        <f>Model!$BR27*BZ27</f>
        <v>11155.585879256478</v>
      </c>
      <c r="CY27" s="79">
        <f>Model!$BR27*CA27</f>
        <v>8764.0817632389808</v>
      </c>
      <c r="CZ27" s="79">
        <f>Model!$BR27*CB27</f>
        <v>11144.410921913397</v>
      </c>
      <c r="DA27" s="79">
        <f>Model!$BR27*CC27</f>
        <v>8752.9068058959001</v>
      </c>
      <c r="DB27" s="79">
        <f>Model!$BR27*CD27</f>
        <v>11133.235964570313</v>
      </c>
      <c r="DC27" s="79">
        <f>Model!$BR27*CE27</f>
        <v>8741.7318485528194</v>
      </c>
      <c r="DD27" s="79">
        <f>SUM(Model!$CF27:$CQ27)</f>
        <v>517116.07475479203</v>
      </c>
      <c r="DE27" s="79">
        <f>SUM(Model!$CR27:$DC27)</f>
        <v>119585.05559903124</v>
      </c>
      <c r="DF27" s="80">
        <f>IFERROR((Model!$DD27-Model!$DE27)/Model!$DD27,0)</f>
        <v>0.76874620334373367</v>
      </c>
    </row>
    <row r="28" spans="2:110" x14ac:dyDescent="0.25">
      <c r="B28" t="s">
        <v>370</v>
      </c>
      <c r="C28" t="s">
        <v>231</v>
      </c>
      <c r="D28" t="s">
        <v>20</v>
      </c>
      <c r="E28" s="4">
        <v>48</v>
      </c>
      <c r="F28" s="4">
        <v>1393575.54</v>
      </c>
      <c r="G28" s="4">
        <v>321033.01</v>
      </c>
      <c r="H28" s="4">
        <v>2</v>
      </c>
      <c r="I28" s="4">
        <v>2</v>
      </c>
      <c r="J28" s="4">
        <v>4</v>
      </c>
      <c r="K28" s="4">
        <v>4</v>
      </c>
      <c r="L28" s="4">
        <v>1</v>
      </c>
      <c r="M28" s="4">
        <v>4</v>
      </c>
      <c r="N28" s="4">
        <v>6</v>
      </c>
      <c r="O28" s="4">
        <v>0</v>
      </c>
      <c r="P28" s="4">
        <v>3</v>
      </c>
      <c r="Q28" s="4">
        <v>2</v>
      </c>
      <c r="R28" s="4">
        <v>6</v>
      </c>
      <c r="S28" s="4">
        <v>3</v>
      </c>
      <c r="T28" s="4">
        <v>2</v>
      </c>
      <c r="U28" s="4">
        <v>6</v>
      </c>
      <c r="V28" s="4">
        <v>5</v>
      </c>
      <c r="W28" s="4">
        <v>4</v>
      </c>
      <c r="X28" s="4">
        <v>4</v>
      </c>
      <c r="Y28" s="4">
        <v>9</v>
      </c>
      <c r="Z28" s="4">
        <v>7</v>
      </c>
      <c r="AA28" s="4">
        <v>5</v>
      </c>
      <c r="AB28" s="4">
        <v>3</v>
      </c>
      <c r="AC28" s="4">
        <v>4</v>
      </c>
      <c r="AD28" s="4">
        <v>3</v>
      </c>
      <c r="AE28" s="4">
        <v>10</v>
      </c>
      <c r="AF28" s="4">
        <v>3</v>
      </c>
      <c r="AG28" s="4">
        <v>1</v>
      </c>
      <c r="AH28" s="4">
        <v>4</v>
      </c>
      <c r="AI28" s="4">
        <v>9</v>
      </c>
      <c r="AJ28" s="4">
        <v>3</v>
      </c>
      <c r="AK28" s="4">
        <v>1</v>
      </c>
      <c r="AL28" s="4">
        <v>6</v>
      </c>
      <c r="AM28" s="4">
        <v>5</v>
      </c>
      <c r="AN28" s="4">
        <v>5</v>
      </c>
      <c r="AO28" s="4">
        <v>5</v>
      </c>
      <c r="AP28" s="4">
        <v>2</v>
      </c>
      <c r="AQ28" s="4">
        <v>4</v>
      </c>
      <c r="AR28" s="79">
        <f>MAX(IFERROR(IFERROR(_xlfn.FORECAST.ETS(AR$5,tbl_Model[[#This Row],[H_2023_01]:[H_2025_12]],$H$5:$AQ$5),_xlfn.FORECAST.LINEAR(AR$5,tbl_Model[[#This Row],[H_2023_01]:[H_2025_12]],$H$5:$AQ$5)),0),0)</f>
        <v>4.6579753404594983</v>
      </c>
      <c r="AS28" s="79">
        <f>MAX(IFERROR(IFERROR(_xlfn.FORECAST.ETS(AS$5,tbl_Model[[#This Row],[H_2023_01]:[H_2025_12]],$H$5:$AQ$5),_xlfn.FORECAST.LINEAR(AS$5,tbl_Model[[#This Row],[H_2023_01]:[H_2025_12]],$H$5:$AQ$5)),0),0)</f>
        <v>4.7097466546336868</v>
      </c>
      <c r="AT28" s="79">
        <f>MAX(IFERROR(IFERROR(_xlfn.FORECAST.ETS(AT$5,tbl_Model[[#This Row],[H_2023_01]:[H_2025_12]],$H$5:$AQ$5),_xlfn.FORECAST.LINEAR(AT$5,tbl_Model[[#This Row],[H_2023_01]:[H_2025_12]],$H$5:$AQ$5)),0),0)</f>
        <v>4.7615179688078726</v>
      </c>
      <c r="AU28" s="79">
        <f>MAX(IFERROR(IFERROR(_xlfn.FORECAST.ETS(AU$5,tbl_Model[[#This Row],[H_2023_01]:[H_2025_12]],$H$5:$AQ$5),_xlfn.FORECAST.LINEAR(AU$5,tbl_Model[[#This Row],[H_2023_01]:[H_2025_12]],$H$5:$AQ$5)),0),0)</f>
        <v>4.813289282982061</v>
      </c>
      <c r="AV28" s="79">
        <f>MAX(IFERROR(IFERROR(_xlfn.FORECAST.ETS(AV$5,tbl_Model[[#This Row],[H_2023_01]:[H_2025_12]],$H$5:$AQ$5),_xlfn.FORECAST.LINEAR(AV$5,tbl_Model[[#This Row],[H_2023_01]:[H_2025_12]],$H$5:$AQ$5)),0),0)</f>
        <v>4.8650605971562468</v>
      </c>
      <c r="AW28" s="79">
        <f>MAX(IFERROR(IFERROR(_xlfn.FORECAST.ETS(AW$5,tbl_Model[[#This Row],[H_2023_01]:[H_2025_12]],$H$5:$AQ$5),_xlfn.FORECAST.LINEAR(AW$5,tbl_Model[[#This Row],[H_2023_01]:[H_2025_12]],$H$5:$AQ$5)),0),0)</f>
        <v>4.9168319113304362</v>
      </c>
      <c r="AX28" s="79">
        <f>MAX(IFERROR(IFERROR(_xlfn.FORECAST.ETS(AX$5,tbl_Model[[#This Row],[H_2023_01]:[H_2025_12]],$H$5:$AQ$5),_xlfn.FORECAST.LINEAR(AX$5,tbl_Model[[#This Row],[H_2023_01]:[H_2025_12]],$H$5:$AQ$5)),0),0)</f>
        <v>4.9686032255046211</v>
      </c>
      <c r="AY28" s="79">
        <f>MAX(IFERROR(IFERROR(_xlfn.FORECAST.ETS(AY$5,tbl_Model[[#This Row],[H_2023_01]:[H_2025_12]],$H$5:$AQ$5),_xlfn.FORECAST.LINEAR(AY$5,tbl_Model[[#This Row],[H_2023_01]:[H_2025_12]],$H$5:$AQ$5)),0),0)</f>
        <v>5.0203745396788104</v>
      </c>
      <c r="AZ28" s="79">
        <f>MAX(IFERROR(IFERROR(_xlfn.FORECAST.ETS(AZ$5,tbl_Model[[#This Row],[H_2023_01]:[H_2025_12]],$H$5:$AQ$5),_xlfn.FORECAST.LINEAR(AZ$5,tbl_Model[[#This Row],[H_2023_01]:[H_2025_12]],$H$5:$AQ$5)),0),0)</f>
        <v>5.0721458538529953</v>
      </c>
      <c r="BA28" s="79">
        <f>MAX(IFERROR(IFERROR(_xlfn.FORECAST.ETS(BA$5,tbl_Model[[#This Row],[H_2023_01]:[H_2025_12]],$H$5:$AQ$5),_xlfn.FORECAST.LINEAR(BA$5,tbl_Model[[#This Row],[H_2023_01]:[H_2025_12]],$H$5:$AQ$5)),0),0)</f>
        <v>5.1239171680271847</v>
      </c>
      <c r="BB28" s="79">
        <f>MAX(IFERROR(IFERROR(_xlfn.FORECAST.ETS(BB$5,tbl_Model[[#This Row],[H_2023_01]:[H_2025_12]],$H$5:$AQ$5),_xlfn.FORECAST.LINEAR(BB$5,tbl_Model[[#This Row],[H_2023_01]:[H_2025_12]],$H$5:$AQ$5)),0),0)</f>
        <v>5.1756884822013705</v>
      </c>
      <c r="BC28" s="79">
        <f>MAX(IFERROR(IFERROR(_xlfn.FORECAST.ETS(BC$5,tbl_Model[[#This Row],[H_2023_01]:[H_2025_12]],$H$5:$AQ$5),_xlfn.FORECAST.LINEAR(BC$5,tbl_Model[[#This Row],[H_2023_01]:[H_2025_12]],$H$5:$AQ$5)),0),0)</f>
        <v>5.2274597963755589</v>
      </c>
      <c r="BD28" s="80">
        <f>IFERROR(AR28/SUM(Model!$AR28:$BC28),1/12)</f>
        <v>7.853263034594829E-2</v>
      </c>
      <c r="BE28" s="80">
        <f>IFERROR(AS28/SUM(Model!$AR28:$BC28),1/12)</f>
        <v>7.9405485434563772E-2</v>
      </c>
      <c r="BF28" s="80">
        <f>IFERROR(AT28/SUM(Model!$AR28:$BC28),1/12)</f>
        <v>8.0278340523179198E-2</v>
      </c>
      <c r="BG28" s="80">
        <f>IFERROR(AU28/SUM(Model!$AR28:$BC28),1/12)</f>
        <v>8.115119561179468E-2</v>
      </c>
      <c r="BH28" s="80">
        <f>IFERROR(AV28/SUM(Model!$AR28:$BC28),1/12)</f>
        <v>8.202405070041012E-2</v>
      </c>
      <c r="BI28" s="80">
        <f>IFERROR(AW28/SUM(Model!$AR28:$BC28),1/12)</f>
        <v>8.2896905789025616E-2</v>
      </c>
      <c r="BJ28" s="80">
        <f>IFERROR(AX28/SUM(Model!$AR28:$BC28),1/12)</f>
        <v>8.3769760877641028E-2</v>
      </c>
      <c r="BK28" s="80">
        <f>IFERROR(AY28/SUM(Model!$AR28:$BC28),1/12)</f>
        <v>8.4642615966256524E-2</v>
      </c>
      <c r="BL28" s="80">
        <f>IFERROR(AZ28/SUM(Model!$AR28:$BC28),1/12)</f>
        <v>8.551547105487195E-2</v>
      </c>
      <c r="BM28" s="80">
        <f>IFERROR(BA28/SUM(Model!$AR28:$BC28),1/12)</f>
        <v>8.6388326143487446E-2</v>
      </c>
      <c r="BN28" s="80">
        <f>IFERROR(BB28/SUM(Model!$AR28:$BC28),1/12)</f>
        <v>8.7261181232102872E-2</v>
      </c>
      <c r="BO28" s="80">
        <f>IFERROR(BC28/SUM(Model!$AR28:$BC28),1/12)</f>
        <v>8.8134036320718354E-2</v>
      </c>
      <c r="BP2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52.975891996142678</v>
      </c>
      <c r="BQ28" s="77" cm="1">
        <f t="array" ref="BQ2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8" s="77" cm="1">
        <f t="array" ref="BR2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8" s="77">
        <f>IF(tbl_Model[[#This Row],[Type]]="Boutique",
    tbl_Model[[#This Row],[UnitListPrice]],
    tbl_Model[[#This Row],[UnitListPrice]]*(1-SUMIFS(tbl_MarketTerms[WholesaleMarginPct],tbl_MarketTerms[Country],tbl_Model[[#This Row],[country]])))</f>
        <v>29113.629842180773</v>
      </c>
      <c r="BT28" s="79">
        <f>Model!$BP28*BD28</f>
        <v>4.1603361433799533</v>
      </c>
      <c r="BU28" s="79">
        <f>Model!$BP28*BE28</f>
        <v>4.2065764202827314</v>
      </c>
      <c r="BV28" s="79">
        <f>Model!$BP28*BF28</f>
        <v>4.252816697185505</v>
      </c>
      <c r="BW28" s="79">
        <f>Model!$BP28*BG28</f>
        <v>4.2990569740882822</v>
      </c>
      <c r="BX28" s="79">
        <f>Model!$BP28*BH28</f>
        <v>4.3452972509910577</v>
      </c>
      <c r="BY28" s="79">
        <f>Model!$BP28*BI28</f>
        <v>4.3915375278938358</v>
      </c>
      <c r="BZ28" s="79">
        <f>Model!$BP28*BJ28</f>
        <v>4.4377778047966094</v>
      </c>
      <c r="CA28" s="79">
        <f>Model!$BP28*BK28</f>
        <v>4.4840180816993875</v>
      </c>
      <c r="CB28" s="79">
        <f>Model!$BP28*BL28</f>
        <v>4.5302583586021621</v>
      </c>
      <c r="CC28" s="79">
        <f>Model!$BP28*BM28</f>
        <v>4.5764986355049402</v>
      </c>
      <c r="CD28" s="79">
        <f>Model!$BP28*BN28</f>
        <v>4.6227389124077138</v>
      </c>
      <c r="CE28" s="79">
        <f>Model!$BP28*BO28</f>
        <v>4.6689791893104919</v>
      </c>
      <c r="CF28" s="79">
        <f>Model!$BS28*BT28</f>
        <v>121122.48649740987</v>
      </c>
      <c r="CG28" s="79">
        <f>Model!$BS28*BU28</f>
        <v>122468.70880295731</v>
      </c>
      <c r="CH28" s="79">
        <f>Model!$BS28*BV28</f>
        <v>123814.93110850459</v>
      </c>
      <c r="CI28" s="79">
        <f>Model!$BS28*BW28</f>
        <v>125161.15341405199</v>
      </c>
      <c r="CJ28" s="79">
        <f>Model!$BS28*BX28</f>
        <v>126507.37571959934</v>
      </c>
      <c r="CK28" s="79">
        <f>Model!$BS28*BY28</f>
        <v>127853.59802514676</v>
      </c>
      <c r="CL28" s="79">
        <f>Model!$BS28*BZ28</f>
        <v>129199.82033069406</v>
      </c>
      <c r="CM28" s="79">
        <f>Model!$BS28*CA28</f>
        <v>130546.04263624147</v>
      </c>
      <c r="CN28" s="79">
        <f>Model!$BS28*CB28</f>
        <v>131892.2649417888</v>
      </c>
      <c r="CO28" s="79">
        <f>Model!$BS28*CC28</f>
        <v>133238.48724733622</v>
      </c>
      <c r="CP28" s="79">
        <f>Model!$BS28*CD28</f>
        <v>134584.70955288352</v>
      </c>
      <c r="CQ28" s="79">
        <f>Model!$BS28*CE28</f>
        <v>135930.93185843094</v>
      </c>
      <c r="CR28" s="79">
        <f>Model!$BR28*BT28</f>
        <v>27608.237362764339</v>
      </c>
      <c r="CS28" s="79">
        <f>Model!$BR28*BU28</f>
        <v>27915.090582421417</v>
      </c>
      <c r="CT28" s="79">
        <f>Model!$BR28*BV28</f>
        <v>28221.943802078462</v>
      </c>
      <c r="CU28" s="79">
        <f>Model!$BR28*BW28</f>
        <v>28528.797021735536</v>
      </c>
      <c r="CV28" s="79">
        <f>Model!$BR28*BX28</f>
        <v>28835.650241392595</v>
      </c>
      <c r="CW28" s="79">
        <f>Model!$BR28*BY28</f>
        <v>29142.503461049673</v>
      </c>
      <c r="CX28" s="79">
        <f>Model!$BR28*BZ28</f>
        <v>29449.356680706722</v>
      </c>
      <c r="CY28" s="79">
        <f>Model!$BR28*CA28</f>
        <v>29756.209900363796</v>
      </c>
      <c r="CZ28" s="79">
        <f>Model!$BR28*CB28</f>
        <v>30063.063120020852</v>
      </c>
      <c r="DA28" s="79">
        <f>Model!$BR28*CC28</f>
        <v>30369.916339677929</v>
      </c>
      <c r="DB28" s="79">
        <f>Model!$BR28*CD28</f>
        <v>30676.769559334978</v>
      </c>
      <c r="DC28" s="79">
        <f>Model!$BR28*CE28</f>
        <v>30983.622778992056</v>
      </c>
      <c r="DD28" s="79">
        <f>SUM(Model!$CF28:$CQ28)</f>
        <v>1542320.5101350446</v>
      </c>
      <c r="DE28" s="79">
        <f>SUM(Model!$CR28:$DC28)</f>
        <v>351551.16085053829</v>
      </c>
      <c r="DF28" s="80">
        <f>IFERROR((Model!$DD28-Model!$DE28)/Model!$DD28,0)</f>
        <v>0.77206348580571194</v>
      </c>
    </row>
    <row r="29" spans="2:110" x14ac:dyDescent="0.25">
      <c r="B29" t="s">
        <v>370</v>
      </c>
      <c r="C29" t="s">
        <v>89</v>
      </c>
      <c r="D29" t="s">
        <v>28</v>
      </c>
      <c r="E29" s="4">
        <v>140</v>
      </c>
      <c r="F29" s="4">
        <v>3223862.13</v>
      </c>
      <c r="G29" s="4">
        <v>751184.29</v>
      </c>
      <c r="H29" s="4">
        <v>11</v>
      </c>
      <c r="I29" s="4">
        <v>4</v>
      </c>
      <c r="J29" s="4">
        <v>11</v>
      </c>
      <c r="K29" s="4">
        <v>6</v>
      </c>
      <c r="L29" s="4">
        <v>10</v>
      </c>
      <c r="M29" s="4">
        <v>4</v>
      </c>
      <c r="N29" s="4">
        <v>9</v>
      </c>
      <c r="O29" s="4">
        <v>9</v>
      </c>
      <c r="P29" s="4">
        <v>7</v>
      </c>
      <c r="Q29" s="4">
        <v>7</v>
      </c>
      <c r="R29" s="4">
        <v>16</v>
      </c>
      <c r="S29" s="4">
        <v>11</v>
      </c>
      <c r="T29" s="4">
        <v>8</v>
      </c>
      <c r="U29" s="4">
        <v>9</v>
      </c>
      <c r="V29" s="4">
        <v>6</v>
      </c>
      <c r="W29" s="4">
        <v>6</v>
      </c>
      <c r="X29" s="4">
        <v>16</v>
      </c>
      <c r="Y29" s="4">
        <v>11</v>
      </c>
      <c r="Z29" s="4">
        <v>5</v>
      </c>
      <c r="AA29" s="4">
        <v>12</v>
      </c>
      <c r="AB29" s="4">
        <v>9</v>
      </c>
      <c r="AC29" s="4">
        <v>10</v>
      </c>
      <c r="AD29" s="4">
        <v>14</v>
      </c>
      <c r="AE29" s="4">
        <v>14</v>
      </c>
      <c r="AF29" s="4">
        <v>6</v>
      </c>
      <c r="AG29" s="4">
        <v>15</v>
      </c>
      <c r="AH29" s="4">
        <v>8</v>
      </c>
      <c r="AI29" s="4">
        <v>14</v>
      </c>
      <c r="AJ29" s="4">
        <v>9</v>
      </c>
      <c r="AK29" s="4">
        <v>5</v>
      </c>
      <c r="AL29" s="4">
        <v>7</v>
      </c>
      <c r="AM29" s="4">
        <v>9</v>
      </c>
      <c r="AN29" s="4">
        <v>10</v>
      </c>
      <c r="AO29" s="4">
        <v>20</v>
      </c>
      <c r="AP29" s="4">
        <v>15</v>
      </c>
      <c r="AQ29" s="4">
        <v>22</v>
      </c>
      <c r="AR29" s="79">
        <f>MAX(IFERROR(IFERROR(_xlfn.FORECAST.ETS(AR$5,tbl_Model[[#This Row],[H_2023_01]:[H_2025_12]],$H$5:$AQ$5),_xlfn.FORECAST.LINEAR(AR$5,tbl_Model[[#This Row],[H_2023_01]:[H_2025_12]],$H$5:$AQ$5)),0),0)</f>
        <v>13.774061623741932</v>
      </c>
      <c r="AS29" s="79">
        <f>MAX(IFERROR(IFERROR(_xlfn.FORECAST.ETS(AS$5,tbl_Model[[#This Row],[H_2023_01]:[H_2025_12]],$H$5:$AQ$5),_xlfn.FORECAST.LINEAR(AS$5,tbl_Model[[#This Row],[H_2023_01]:[H_2025_12]],$H$5:$AQ$5)),0),0)</f>
        <v>13.922834307456329</v>
      </c>
      <c r="AT29" s="79">
        <f>MAX(IFERROR(IFERROR(_xlfn.FORECAST.ETS(AT$5,tbl_Model[[#This Row],[H_2023_01]:[H_2025_12]],$H$5:$AQ$5),_xlfn.FORECAST.LINEAR(AT$5,tbl_Model[[#This Row],[H_2023_01]:[H_2025_12]],$H$5:$AQ$5)),0),0)</f>
        <v>14.071606991170716</v>
      </c>
      <c r="AU29" s="79">
        <f>MAX(IFERROR(IFERROR(_xlfn.FORECAST.ETS(AU$5,tbl_Model[[#This Row],[H_2023_01]:[H_2025_12]],$H$5:$AQ$5),_xlfn.FORECAST.LINEAR(AU$5,tbl_Model[[#This Row],[H_2023_01]:[H_2025_12]],$H$5:$AQ$5)),0),0)</f>
        <v>14.220379674885111</v>
      </c>
      <c r="AV29" s="79">
        <f>MAX(IFERROR(IFERROR(_xlfn.FORECAST.ETS(AV$5,tbl_Model[[#This Row],[H_2023_01]:[H_2025_12]],$H$5:$AQ$5),_xlfn.FORECAST.LINEAR(AV$5,tbl_Model[[#This Row],[H_2023_01]:[H_2025_12]],$H$5:$AQ$5)),0),0)</f>
        <v>14.3691523585995</v>
      </c>
      <c r="AW29" s="79">
        <f>MAX(IFERROR(IFERROR(_xlfn.FORECAST.ETS(AW$5,tbl_Model[[#This Row],[H_2023_01]:[H_2025_12]],$H$5:$AQ$5),_xlfn.FORECAST.LINEAR(AW$5,tbl_Model[[#This Row],[H_2023_01]:[H_2025_12]],$H$5:$AQ$5)),0),0)</f>
        <v>14.517925042313895</v>
      </c>
      <c r="AX29" s="79">
        <f>MAX(IFERROR(IFERROR(_xlfn.FORECAST.ETS(AX$5,tbl_Model[[#This Row],[H_2023_01]:[H_2025_12]],$H$5:$AQ$5),_xlfn.FORECAST.LINEAR(AX$5,tbl_Model[[#This Row],[H_2023_01]:[H_2025_12]],$H$5:$AQ$5)),0),0)</f>
        <v>14.666697726028282</v>
      </c>
      <c r="AY29" s="79">
        <f>MAX(IFERROR(IFERROR(_xlfn.FORECAST.ETS(AY$5,tbl_Model[[#This Row],[H_2023_01]:[H_2025_12]],$H$5:$AQ$5),_xlfn.FORECAST.LINEAR(AY$5,tbl_Model[[#This Row],[H_2023_01]:[H_2025_12]],$H$5:$AQ$5)),0),0)</f>
        <v>14.815470409742678</v>
      </c>
      <c r="AZ29" s="79">
        <f>MAX(IFERROR(IFERROR(_xlfn.FORECAST.ETS(AZ$5,tbl_Model[[#This Row],[H_2023_01]:[H_2025_12]],$H$5:$AQ$5),_xlfn.FORECAST.LINEAR(AZ$5,tbl_Model[[#This Row],[H_2023_01]:[H_2025_12]],$H$5:$AQ$5)),0),0)</f>
        <v>14.964243093457066</v>
      </c>
      <c r="BA29" s="79">
        <f>MAX(IFERROR(IFERROR(_xlfn.FORECAST.ETS(BA$5,tbl_Model[[#This Row],[H_2023_01]:[H_2025_12]],$H$5:$AQ$5),_xlfn.FORECAST.LINEAR(BA$5,tbl_Model[[#This Row],[H_2023_01]:[H_2025_12]],$H$5:$AQ$5)),0),0)</f>
        <v>15.11301577717146</v>
      </c>
      <c r="BB29" s="79">
        <f>MAX(IFERROR(IFERROR(_xlfn.FORECAST.ETS(BB$5,tbl_Model[[#This Row],[H_2023_01]:[H_2025_12]],$H$5:$AQ$5),_xlfn.FORECAST.LINEAR(BB$5,tbl_Model[[#This Row],[H_2023_01]:[H_2025_12]],$H$5:$AQ$5)),0),0)</f>
        <v>15.26178846088585</v>
      </c>
      <c r="BC29" s="79">
        <f>MAX(IFERROR(IFERROR(_xlfn.FORECAST.ETS(BC$5,tbl_Model[[#This Row],[H_2023_01]:[H_2025_12]],$H$5:$AQ$5),_xlfn.FORECAST.LINEAR(BC$5,tbl_Model[[#This Row],[H_2023_01]:[H_2025_12]],$H$5:$AQ$5)),0),0)</f>
        <v>15.410561144600244</v>
      </c>
      <c r="BD29" s="80">
        <f>IFERROR(AR29/SUM(Model!$AR29:$BC29),1/12)</f>
        <v>7.8660497191025636E-2</v>
      </c>
      <c r="BE29" s="80">
        <f>IFERROR(AS29/SUM(Model!$AR29:$BC29),1/12)</f>
        <v>7.9510103762354331E-2</v>
      </c>
      <c r="BF29" s="80">
        <f>IFERROR(AT29/SUM(Model!$AR29:$BC29),1/12)</f>
        <v>8.0359710333682985E-2</v>
      </c>
      <c r="BG29" s="80">
        <f>IFERROR(AU29/SUM(Model!$AR29:$BC29),1/12)</f>
        <v>8.120931690501168E-2</v>
      </c>
      <c r="BH29" s="80">
        <f>IFERROR(AV29/SUM(Model!$AR29:$BC29),1/12)</f>
        <v>8.2058923476340334E-2</v>
      </c>
      <c r="BI29" s="80">
        <f>IFERROR(AW29/SUM(Model!$AR29:$BC29),1/12)</f>
        <v>8.290853004766903E-2</v>
      </c>
      <c r="BJ29" s="80">
        <f>IFERROR(AX29/SUM(Model!$AR29:$BC29),1/12)</f>
        <v>8.3758136618997669E-2</v>
      </c>
      <c r="BK29" s="80">
        <f>IFERROR(AY29/SUM(Model!$AR29:$BC29),1/12)</f>
        <v>8.4607743190326379E-2</v>
      </c>
      <c r="BL29" s="80">
        <f>IFERROR(AZ29/SUM(Model!$AR29:$BC29),1/12)</f>
        <v>8.5457349761655033E-2</v>
      </c>
      <c r="BM29" s="80">
        <f>IFERROR(BA29/SUM(Model!$AR29:$BC29),1/12)</f>
        <v>8.6306956332983714E-2</v>
      </c>
      <c r="BN29" s="80">
        <f>IFERROR(BB29/SUM(Model!$AR29:$BC29),1/12)</f>
        <v>8.7156562904312382E-2</v>
      </c>
      <c r="BO29" s="80">
        <f>IFERROR(BC29/SUM(Model!$AR29:$BC29),1/12)</f>
        <v>8.8006169475641063E-2</v>
      </c>
      <c r="BP2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154.3543602926637</v>
      </c>
      <c r="BQ29" s="77" cm="1">
        <f t="array" ref="BQ2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29" s="77" cm="1">
        <f t="array" ref="BR2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29" s="77">
        <f>IF(tbl_Model[[#This Row],[Type]]="Boutique",
    tbl_Model[[#This Row],[UnitListPrice]],
    tbl_Model[[#This Row],[UnitListPrice]]*(1-SUMIFS(tbl_MarketTerms[WholesaleMarginPct],tbl_MarketTerms[Country],tbl_Model[[#This Row],[country]])))</f>
        <v>23436.224852071005</v>
      </c>
      <c r="BT29" s="79">
        <f>Model!$BP29*BD29</f>
        <v>12.141590724223631</v>
      </c>
      <c r="BU29" s="79">
        <f>Model!$BP29*BE29</f>
        <v>12.272731203041516</v>
      </c>
      <c r="BV29" s="79">
        <f>Model!$BP29*BF29</f>
        <v>12.403871681859394</v>
      </c>
      <c r="BW29" s="79">
        <f>Model!$BP29*BG29</f>
        <v>12.535012160677278</v>
      </c>
      <c r="BX29" s="79">
        <f>Model!$BP29*BH29</f>
        <v>12.666152639495156</v>
      </c>
      <c r="BY29" s="79">
        <f>Model!$BP29*BI29</f>
        <v>12.797293118313039</v>
      </c>
      <c r="BZ29" s="79">
        <f>Model!$BP29*BJ29</f>
        <v>12.928433597130915</v>
      </c>
      <c r="CA29" s="79">
        <f>Model!$BP29*BK29</f>
        <v>13.059574075948802</v>
      </c>
      <c r="CB29" s="79">
        <f>Model!$BP29*BL29</f>
        <v>13.190714554766679</v>
      </c>
      <c r="CC29" s="79">
        <f>Model!$BP29*BM29</f>
        <v>13.321855033584562</v>
      </c>
      <c r="CD29" s="79">
        <f>Model!$BP29*BN29</f>
        <v>13.452995512402442</v>
      </c>
      <c r="CE29" s="79">
        <f>Model!$BP29*BO29</f>
        <v>13.584135991220323</v>
      </c>
      <c r="CF29" s="79">
        <f>Model!$BS29*BT29</f>
        <v>284553.05027472466</v>
      </c>
      <c r="CG29" s="79">
        <f>Model!$BS29*BU29</f>
        <v>287626.48802350886</v>
      </c>
      <c r="CH29" s="79">
        <f>Model!$BS29*BV29</f>
        <v>290699.92577229295</v>
      </c>
      <c r="CI29" s="79">
        <f>Model!$BS29*BW29</f>
        <v>293773.36352107709</v>
      </c>
      <c r="CJ29" s="79">
        <f>Model!$BS29*BX29</f>
        <v>296846.80126986111</v>
      </c>
      <c r="CK29" s="79">
        <f>Model!$BS29*BY29</f>
        <v>299920.23901864531</v>
      </c>
      <c r="CL29" s="79">
        <f>Model!$BS29*BZ29</f>
        <v>302993.67676742928</v>
      </c>
      <c r="CM29" s="79">
        <f>Model!$BS29*CA29</f>
        <v>306067.11451621354</v>
      </c>
      <c r="CN29" s="79">
        <f>Model!$BS29*CB29</f>
        <v>309140.55226499756</v>
      </c>
      <c r="CO29" s="79">
        <f>Model!$BS29*CC29</f>
        <v>312213.99001378176</v>
      </c>
      <c r="CP29" s="79">
        <f>Model!$BS29*CD29</f>
        <v>315287.42776256584</v>
      </c>
      <c r="CQ29" s="79">
        <f>Model!$BS29*CE29</f>
        <v>318360.86551134993</v>
      </c>
      <c r="CR29" s="79">
        <f>Model!$BR29*BT29</f>
        <v>65803.973226151473</v>
      </c>
      <c r="CS29" s="79">
        <f>Model!$BR29*BU29</f>
        <v>66514.717374344516</v>
      </c>
      <c r="CT29" s="79">
        <f>Model!$BR29*BV29</f>
        <v>67225.461522537516</v>
      </c>
      <c r="CU29" s="79">
        <f>Model!$BR29*BW29</f>
        <v>67936.205670730531</v>
      </c>
      <c r="CV29" s="79">
        <f>Model!$BR29*BX29</f>
        <v>68646.949818923531</v>
      </c>
      <c r="CW29" s="79">
        <f>Model!$BR29*BY29</f>
        <v>69357.69396711656</v>
      </c>
      <c r="CX29" s="79">
        <f>Model!$BR29*BZ29</f>
        <v>70068.438115309546</v>
      </c>
      <c r="CY29" s="79">
        <f>Model!$BR29*CA29</f>
        <v>70779.182263502604</v>
      </c>
      <c r="CZ29" s="79">
        <f>Model!$BR29*CB29</f>
        <v>71489.926411695589</v>
      </c>
      <c r="DA29" s="79">
        <f>Model!$BR29*CC29</f>
        <v>72200.670559888618</v>
      </c>
      <c r="DB29" s="79">
        <f>Model!$BR29*CD29</f>
        <v>72911.414708081618</v>
      </c>
      <c r="DC29" s="79">
        <f>Model!$BR29*CE29</f>
        <v>73622.158856274633</v>
      </c>
      <c r="DD29" s="79">
        <f>SUM(Model!$CF29:$CQ29)</f>
        <v>3617483.4947164482</v>
      </c>
      <c r="DE29" s="79">
        <f>SUM(Model!$CR29:$DC29)</f>
        <v>836556.79249455675</v>
      </c>
      <c r="DF29" s="80">
        <f>IFERROR((Model!$DD29-Model!$DE29)/Model!$DD29,0)</f>
        <v>0.76874620334373378</v>
      </c>
    </row>
    <row r="30" spans="2:110" x14ac:dyDescent="0.25">
      <c r="B30" t="s">
        <v>370</v>
      </c>
      <c r="C30" t="s">
        <v>231</v>
      </c>
      <c r="D30" t="s">
        <v>21</v>
      </c>
      <c r="E30" s="4">
        <v>28</v>
      </c>
      <c r="F30" s="4">
        <v>768523.34</v>
      </c>
      <c r="G30" s="4">
        <v>176775.79</v>
      </c>
      <c r="H30" s="4">
        <v>2</v>
      </c>
      <c r="I30" s="4">
        <v>1</v>
      </c>
      <c r="J30" s="4">
        <v>2</v>
      </c>
      <c r="K30" s="4">
        <v>4</v>
      </c>
      <c r="L30" s="4">
        <v>5</v>
      </c>
      <c r="M30" s="4">
        <v>1</v>
      </c>
      <c r="N30" s="4">
        <v>2</v>
      </c>
      <c r="O30" s="4">
        <v>3</v>
      </c>
      <c r="P30" s="4">
        <v>3</v>
      </c>
      <c r="Q30" s="4">
        <v>4</v>
      </c>
      <c r="R30" s="4">
        <v>3</v>
      </c>
      <c r="S30" s="4">
        <v>3</v>
      </c>
      <c r="T30" s="4">
        <v>5</v>
      </c>
      <c r="U30" s="4">
        <v>0</v>
      </c>
      <c r="V30" s="4">
        <v>2</v>
      </c>
      <c r="W30" s="4">
        <v>2</v>
      </c>
      <c r="X30" s="4">
        <v>2</v>
      </c>
      <c r="Y30" s="4">
        <v>6</v>
      </c>
      <c r="Z30" s="4">
        <v>0</v>
      </c>
      <c r="AA30" s="4">
        <v>3</v>
      </c>
      <c r="AB30" s="4">
        <v>2</v>
      </c>
      <c r="AC30" s="4">
        <v>2</v>
      </c>
      <c r="AD30" s="4">
        <v>7</v>
      </c>
      <c r="AE30" s="4">
        <v>3</v>
      </c>
      <c r="AF30" s="4">
        <v>1</v>
      </c>
      <c r="AG30" s="4">
        <v>1</v>
      </c>
      <c r="AH30" s="4">
        <v>5</v>
      </c>
      <c r="AI30" s="4">
        <v>4</v>
      </c>
      <c r="AJ30" s="4">
        <v>3</v>
      </c>
      <c r="AK30" s="4">
        <v>2</v>
      </c>
      <c r="AL30" s="4">
        <v>2</v>
      </c>
      <c r="AM30" s="4">
        <v>2</v>
      </c>
      <c r="AN30" s="4">
        <v>6</v>
      </c>
      <c r="AO30" s="4">
        <v>0</v>
      </c>
      <c r="AP30" s="4">
        <v>0</v>
      </c>
      <c r="AQ30" s="4">
        <v>2</v>
      </c>
      <c r="AR30" s="79">
        <f>MAX(IFERROR(IFERROR(_xlfn.FORECAST.ETS(AR$5,tbl_Model[[#This Row],[H_2023_01]:[H_2025_12]],$H$5:$AQ$5),_xlfn.FORECAST.LINEAR(AR$5,tbl_Model[[#This Row],[H_2023_01]:[H_2025_12]],$H$5:$AQ$5)),0),0)</f>
        <v>2.6720478651277078</v>
      </c>
      <c r="AS30" s="79">
        <f>MAX(IFERROR(IFERROR(_xlfn.FORECAST.ETS(AS$5,tbl_Model[[#This Row],[H_2023_01]:[H_2025_12]],$H$5:$AQ$5),_xlfn.FORECAST.LINEAR(AS$5,tbl_Model[[#This Row],[H_2023_01]:[H_2025_12]],$H$5:$AQ$5)),0),0)</f>
        <v>5.3905195350215003</v>
      </c>
      <c r="AT30" s="79">
        <f>MAX(IFERROR(IFERROR(_xlfn.FORECAST.ETS(AT$5,tbl_Model[[#This Row],[H_2023_01]:[H_2025_12]],$H$5:$AQ$5),_xlfn.FORECAST.LINEAR(AT$5,tbl_Model[[#This Row],[H_2023_01]:[H_2025_12]],$H$5:$AQ$5)),0),0)</f>
        <v>1.112625771424204</v>
      </c>
      <c r="AU30" s="79">
        <f>MAX(IFERROR(IFERROR(_xlfn.FORECAST.ETS(AU$5,tbl_Model[[#This Row],[H_2023_01]:[H_2025_12]],$H$5:$AQ$5),_xlfn.FORECAST.LINEAR(AU$5,tbl_Model[[#This Row],[H_2023_01]:[H_2025_12]],$H$5:$AQ$5)),0),0)</f>
        <v>0.89356775598863836</v>
      </c>
      <c r="AV30" s="79">
        <f>MAX(IFERROR(IFERROR(_xlfn.FORECAST.ETS(AV$5,tbl_Model[[#This Row],[H_2023_01]:[H_2025_12]],$H$5:$AQ$5),_xlfn.FORECAST.LINEAR(AV$5,tbl_Model[[#This Row],[H_2023_01]:[H_2025_12]],$H$5:$AQ$5)),0),0)</f>
        <v>1.7735549430269761</v>
      </c>
      <c r="AW30" s="79">
        <f>MAX(IFERROR(IFERROR(_xlfn.FORECAST.ETS(AW$5,tbl_Model[[#This Row],[H_2023_01]:[H_2025_12]],$H$5:$AQ$5),_xlfn.FORECAST.LINEAR(AW$5,tbl_Model[[#This Row],[H_2023_01]:[H_2025_12]],$H$5:$AQ$5)),0),0)</f>
        <v>2.612597063070043</v>
      </c>
      <c r="AX30" s="79">
        <f>MAX(IFERROR(IFERROR(_xlfn.FORECAST.ETS(AX$5,tbl_Model[[#This Row],[H_2023_01]:[H_2025_12]],$H$5:$AQ$5),_xlfn.FORECAST.LINEAR(AX$5,tbl_Model[[#This Row],[H_2023_01]:[H_2025_12]],$H$5:$AQ$5)),0),0)</f>
        <v>5.3310687329638355</v>
      </c>
      <c r="AY30" s="79">
        <f>MAX(IFERROR(IFERROR(_xlfn.FORECAST.ETS(AY$5,tbl_Model[[#This Row],[H_2023_01]:[H_2025_12]],$H$5:$AQ$5),_xlfn.FORECAST.LINEAR(AY$5,tbl_Model[[#This Row],[H_2023_01]:[H_2025_12]],$H$5:$AQ$5)),0),0)</f>
        <v>1.0531749693665393</v>
      </c>
      <c r="AZ30" s="79">
        <f>MAX(IFERROR(IFERROR(_xlfn.FORECAST.ETS(AZ$5,tbl_Model[[#This Row],[H_2023_01]:[H_2025_12]],$H$5:$AQ$5),_xlfn.FORECAST.LINEAR(AZ$5,tbl_Model[[#This Row],[H_2023_01]:[H_2025_12]],$H$5:$AQ$5)),0),0)</f>
        <v>0.83411695393097363</v>
      </c>
      <c r="BA30" s="79">
        <f>MAX(IFERROR(IFERROR(_xlfn.FORECAST.ETS(BA$5,tbl_Model[[#This Row],[H_2023_01]:[H_2025_12]],$H$5:$AQ$5),_xlfn.FORECAST.LINEAR(BA$5,tbl_Model[[#This Row],[H_2023_01]:[H_2025_12]],$H$5:$AQ$5)),0),0)</f>
        <v>1.7141041409693114</v>
      </c>
      <c r="BB30" s="79">
        <f>MAX(IFERROR(IFERROR(_xlfn.FORECAST.ETS(BB$5,tbl_Model[[#This Row],[H_2023_01]:[H_2025_12]],$H$5:$AQ$5),_xlfn.FORECAST.LINEAR(BB$5,tbl_Model[[#This Row],[H_2023_01]:[H_2025_12]],$H$5:$AQ$5)),0),0)</f>
        <v>2.5531462610123783</v>
      </c>
      <c r="BC30" s="79">
        <f>MAX(IFERROR(IFERROR(_xlfn.FORECAST.ETS(BC$5,tbl_Model[[#This Row],[H_2023_01]:[H_2025_12]],$H$5:$AQ$5),_xlfn.FORECAST.LINEAR(BC$5,tbl_Model[[#This Row],[H_2023_01]:[H_2025_12]],$H$5:$AQ$5)),0),0)</f>
        <v>5.2716179309061708</v>
      </c>
      <c r="BD30" s="80">
        <f>IFERROR(AR30/SUM(Model!$AR30:$BC30),1/12)</f>
        <v>8.5609243727522225E-2</v>
      </c>
      <c r="BE30" s="80">
        <f>IFERROR(AS30/SUM(Model!$AR30:$BC30),1/12)</f>
        <v>0.17270585108682907</v>
      </c>
      <c r="BF30" s="80">
        <f>IFERROR(AT30/SUM(Model!$AR30:$BC30),1/12)</f>
        <v>3.5647209799823214E-2</v>
      </c>
      <c r="BG30" s="80">
        <f>IFERROR(AU30/SUM(Model!$AR30:$BC30),1/12)</f>
        <v>2.8628850855495554E-2</v>
      </c>
      <c r="BH30" s="80">
        <f>IFERROR(AV30/SUM(Model!$AR30:$BC30),1/12)</f>
        <v>5.6822596392558072E-2</v>
      </c>
      <c r="BI30" s="80">
        <f>IFERROR(AW30/SUM(Model!$AR30:$BC30),1/12)</f>
        <v>8.3704510556543626E-2</v>
      </c>
      <c r="BJ30" s="80">
        <f>IFERROR(AX30/SUM(Model!$AR30:$BC30),1/12)</f>
        <v>0.17080111791585045</v>
      </c>
      <c r="BK30" s="80">
        <f>IFERROR(AY30/SUM(Model!$AR30:$BC30),1/12)</f>
        <v>3.3742476628844609E-2</v>
      </c>
      <c r="BL30" s="80">
        <f>IFERROR(AZ30/SUM(Model!$AR30:$BC30),1/12)</f>
        <v>2.6724117684516956E-2</v>
      </c>
      <c r="BM30" s="80">
        <f>IFERROR(BA30/SUM(Model!$AR30:$BC30),1/12)</f>
        <v>5.4917863221579474E-2</v>
      </c>
      <c r="BN30" s="80">
        <f>IFERROR(BB30/SUM(Model!$AR30:$BC30),1/12)</f>
        <v>8.1799777385565028E-2</v>
      </c>
      <c r="BO30" s="80">
        <f>IFERROR(BC30/SUM(Model!$AR30:$BC30),1/12)</f>
        <v>0.16889638474487184</v>
      </c>
      <c r="BP3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30.836710369487484</v>
      </c>
      <c r="BQ30" s="77" cm="1">
        <f t="array" ref="BQ3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30" s="77" cm="1">
        <f t="array" ref="BR3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30" s="77">
        <f>IF(tbl_Model[[#This Row],[Type]]="Boutique",
    tbl_Model[[#This Row],[UnitListPrice]],
    tbl_Model[[#This Row],[UnitListPrice]]*(1-SUMIFS(tbl_MarketTerms[WholesaleMarginPct],tbl_MarketTerms[Country],tbl_Model[[#This Row],[country]])))</f>
        <v>29113.629842180773</v>
      </c>
      <c r="BT30" s="79">
        <f>Model!$BP30*BD30</f>
        <v>2.6399074537764657</v>
      </c>
      <c r="BU30" s="79">
        <f>Model!$BP30*BE30</f>
        <v>5.3256803090803828</v>
      </c>
      <c r="BV30" s="79">
        <f>Model!$BP30*BF30</f>
        <v>1.0992426840775045</v>
      </c>
      <c r="BW30" s="79">
        <f>Model!$BP30*BG30</f>
        <v>0.88281958204217037</v>
      </c>
      <c r="BX30" s="79">
        <f>Model!$BP30*BH30</f>
        <v>1.7522219473995977</v>
      </c>
      <c r="BY30" s="79">
        <f>Model!$BP30*BI30</f>
        <v>2.5811717486518435</v>
      </c>
      <c r="BZ30" s="79">
        <f>Model!$BP30*BJ30</f>
        <v>5.2669446039557606</v>
      </c>
      <c r="CA30" s="79">
        <f>Model!$BP30*BK30</f>
        <v>1.0405069789528816</v>
      </c>
      <c r="CB30" s="79">
        <f>Model!$BP30*BL30</f>
        <v>0.82408387691754781</v>
      </c>
      <c r="CC30" s="79">
        <f>Model!$BP30*BM30</f>
        <v>1.693486242274975</v>
      </c>
      <c r="CD30" s="79">
        <f>Model!$BP30*BN30</f>
        <v>2.5224360435272208</v>
      </c>
      <c r="CE30" s="79">
        <f>Model!$BP30*BO30</f>
        <v>5.2082088988311375</v>
      </c>
      <c r="CF30" s="79">
        <f>Model!$BS30*BT30</f>
        <v>76857.288426861967</v>
      </c>
      <c r="CG30" s="79">
        <f>Model!$BS30*BU30</f>
        <v>155049.88517635714</v>
      </c>
      <c r="CH30" s="79">
        <f>Model!$BS30*BV30</f>
        <v>32002.944610957726</v>
      </c>
      <c r="CI30" s="79">
        <f>Model!$BS30*BW30</f>
        <v>25702.082529004489</v>
      </c>
      <c r="CJ30" s="79">
        <f>Model!$BS30*BX30</f>
        <v>51013.541177937033</v>
      </c>
      <c r="CK30" s="79">
        <f>Model!$BS30*BY30</f>
        <v>75147.278849344235</v>
      </c>
      <c r="CL30" s="79">
        <f>Model!$BS30*BZ30</f>
        <v>153339.87559883943</v>
      </c>
      <c r="CM30" s="79">
        <f>Model!$BS30*CA30</f>
        <v>30292.935033439975</v>
      </c>
      <c r="CN30" s="79">
        <f>Model!$BS30*CB30</f>
        <v>23992.072951486749</v>
      </c>
      <c r="CO30" s="79">
        <f>Model!$BS30*CC30</f>
        <v>49303.531600419294</v>
      </c>
      <c r="CP30" s="79">
        <f>Model!$BS30*CD30</f>
        <v>73437.269271826503</v>
      </c>
      <c r="CQ30" s="79">
        <f>Model!$BS30*CE30</f>
        <v>151629.86602132168</v>
      </c>
      <c r="CR30" s="79">
        <f>Model!$BR30*BT30</f>
        <v>17518.582414443921</v>
      </c>
      <c r="CS30" s="79">
        <f>Model!$BR30*BU30</f>
        <v>35341.530353323476</v>
      </c>
      <c r="CT30" s="79">
        <f>Model!$BR30*BV30</f>
        <v>7294.639638574582</v>
      </c>
      <c r="CU30" s="79">
        <f>Model!$BR30*BW30</f>
        <v>5858.4430991951967</v>
      </c>
      <c r="CV30" s="79">
        <f>Model!$BR30*BX30</f>
        <v>11627.848752805747</v>
      </c>
      <c r="CW30" s="79">
        <f>Model!$BR30*BY30</f>
        <v>17128.808792105683</v>
      </c>
      <c r="CX30" s="79">
        <f>Model!$BR30*BZ30</f>
        <v>34951.756730985238</v>
      </c>
      <c r="CY30" s="79">
        <f>Model!$BR30*CA30</f>
        <v>6904.8660162363385</v>
      </c>
      <c r="CZ30" s="79">
        <f>Model!$BR30*CB30</f>
        <v>5468.669476856955</v>
      </c>
      <c r="DA30" s="79">
        <f>Model!$BR30*CC30</f>
        <v>11238.075130467505</v>
      </c>
      <c r="DB30" s="79">
        <f>Model!$BR30*CD30</f>
        <v>16739.035169767438</v>
      </c>
      <c r="DC30" s="79">
        <f>Model!$BR30*CE30</f>
        <v>34561.983108646993</v>
      </c>
      <c r="DD30" s="79">
        <f>SUM(Model!$CF30:$CQ30)</f>
        <v>897768.5712477963</v>
      </c>
      <c r="DE30" s="79">
        <f>SUM(Model!$CR30:$DC30)</f>
        <v>204634.23868340909</v>
      </c>
      <c r="DF30" s="80">
        <f>IFERROR((Model!$DD30-Model!$DE30)/Model!$DD30,0)</f>
        <v>0.77206348580571194</v>
      </c>
    </row>
    <row r="31" spans="2:110" x14ac:dyDescent="0.25">
      <c r="B31" t="s">
        <v>370</v>
      </c>
      <c r="C31" t="s">
        <v>148</v>
      </c>
      <c r="D31" t="s">
        <v>33</v>
      </c>
      <c r="E31" s="4">
        <v>120</v>
      </c>
      <c r="F31" s="4">
        <v>1079165.92</v>
      </c>
      <c r="G31" s="4">
        <v>313124.94</v>
      </c>
      <c r="H31" s="4">
        <v>9</v>
      </c>
      <c r="I31" s="4">
        <v>5</v>
      </c>
      <c r="J31" s="4">
        <v>10</v>
      </c>
      <c r="K31" s="4">
        <v>3</v>
      </c>
      <c r="L31" s="4">
        <v>6</v>
      </c>
      <c r="M31" s="4">
        <v>9</v>
      </c>
      <c r="N31" s="4">
        <v>6</v>
      </c>
      <c r="O31" s="4">
        <v>8</v>
      </c>
      <c r="P31" s="4">
        <v>7</v>
      </c>
      <c r="Q31" s="4">
        <v>6</v>
      </c>
      <c r="R31" s="4">
        <v>11</v>
      </c>
      <c r="S31" s="4">
        <v>10</v>
      </c>
      <c r="T31" s="4">
        <v>10</v>
      </c>
      <c r="U31" s="4">
        <v>11</v>
      </c>
      <c r="V31" s="4">
        <v>8</v>
      </c>
      <c r="W31" s="4">
        <v>15</v>
      </c>
      <c r="X31" s="4">
        <v>14</v>
      </c>
      <c r="Y31" s="4">
        <v>12</v>
      </c>
      <c r="Z31" s="4">
        <v>7</v>
      </c>
      <c r="AA31" s="4">
        <v>9</v>
      </c>
      <c r="AB31" s="4">
        <v>4</v>
      </c>
      <c r="AC31" s="4">
        <v>9</v>
      </c>
      <c r="AD31" s="4">
        <v>15</v>
      </c>
      <c r="AE31" s="4">
        <v>6</v>
      </c>
      <c r="AF31" s="4">
        <v>10</v>
      </c>
      <c r="AG31" s="4">
        <v>8</v>
      </c>
      <c r="AH31" s="4">
        <v>10</v>
      </c>
      <c r="AI31" s="4">
        <v>13</v>
      </c>
      <c r="AJ31" s="4">
        <v>9</v>
      </c>
      <c r="AK31" s="4">
        <v>6</v>
      </c>
      <c r="AL31" s="4">
        <v>8</v>
      </c>
      <c r="AM31" s="4">
        <v>7</v>
      </c>
      <c r="AN31" s="4">
        <v>13</v>
      </c>
      <c r="AO31" s="4">
        <v>12</v>
      </c>
      <c r="AP31" s="4">
        <v>8</v>
      </c>
      <c r="AQ31" s="4">
        <v>16</v>
      </c>
      <c r="AR31" s="79">
        <f>MAX(IFERROR(IFERROR(_xlfn.FORECAST.ETS(AR$5,tbl_Model[[#This Row],[H_2023_01]:[H_2025_12]],$H$5:$AQ$5),_xlfn.FORECAST.LINEAR(AR$5,tbl_Model[[#This Row],[H_2023_01]:[H_2025_12]],$H$5:$AQ$5)),0),0)</f>
        <v>10.913978637404126</v>
      </c>
      <c r="AS31" s="79">
        <f>MAX(IFERROR(IFERROR(_xlfn.FORECAST.ETS(AS$5,tbl_Model[[#This Row],[H_2023_01]:[H_2025_12]],$H$5:$AQ$5),_xlfn.FORECAST.LINEAR(AS$5,tbl_Model[[#This Row],[H_2023_01]:[H_2025_12]],$H$5:$AQ$5)),0),0)</f>
        <v>11.001322199017673</v>
      </c>
      <c r="AT31" s="79">
        <f>MAX(IFERROR(IFERROR(_xlfn.FORECAST.ETS(AT$5,tbl_Model[[#This Row],[H_2023_01]:[H_2025_12]],$H$5:$AQ$5),_xlfn.FORECAST.LINEAR(AT$5,tbl_Model[[#This Row],[H_2023_01]:[H_2025_12]],$H$5:$AQ$5)),0),0)</f>
        <v>11.088665760631219</v>
      </c>
      <c r="AU31" s="79">
        <f>MAX(IFERROR(IFERROR(_xlfn.FORECAST.ETS(AU$5,tbl_Model[[#This Row],[H_2023_01]:[H_2025_12]],$H$5:$AQ$5),_xlfn.FORECAST.LINEAR(AU$5,tbl_Model[[#This Row],[H_2023_01]:[H_2025_12]],$H$5:$AQ$5)),0),0)</f>
        <v>11.176009322244767</v>
      </c>
      <c r="AV31" s="79">
        <f>MAX(IFERROR(IFERROR(_xlfn.FORECAST.ETS(AV$5,tbl_Model[[#This Row],[H_2023_01]:[H_2025_12]],$H$5:$AQ$5),_xlfn.FORECAST.LINEAR(AV$5,tbl_Model[[#This Row],[H_2023_01]:[H_2025_12]],$H$5:$AQ$5)),0),0)</f>
        <v>11.263352883858312</v>
      </c>
      <c r="AW31" s="79">
        <f>MAX(IFERROR(IFERROR(_xlfn.FORECAST.ETS(AW$5,tbl_Model[[#This Row],[H_2023_01]:[H_2025_12]],$H$5:$AQ$5),_xlfn.FORECAST.LINEAR(AW$5,tbl_Model[[#This Row],[H_2023_01]:[H_2025_12]],$H$5:$AQ$5)),0),0)</f>
        <v>11.350696445471858</v>
      </c>
      <c r="AX31" s="79">
        <f>MAX(IFERROR(IFERROR(_xlfn.FORECAST.ETS(AX$5,tbl_Model[[#This Row],[H_2023_01]:[H_2025_12]],$H$5:$AQ$5),_xlfn.FORECAST.LINEAR(AX$5,tbl_Model[[#This Row],[H_2023_01]:[H_2025_12]],$H$5:$AQ$5)),0),0)</f>
        <v>11.438040007085405</v>
      </c>
      <c r="AY31" s="79">
        <f>MAX(IFERROR(IFERROR(_xlfn.FORECAST.ETS(AY$5,tbl_Model[[#This Row],[H_2023_01]:[H_2025_12]],$H$5:$AQ$5),_xlfn.FORECAST.LINEAR(AY$5,tbl_Model[[#This Row],[H_2023_01]:[H_2025_12]],$H$5:$AQ$5)),0),0)</f>
        <v>11.525383568698951</v>
      </c>
      <c r="AZ31" s="79">
        <f>MAX(IFERROR(IFERROR(_xlfn.FORECAST.ETS(AZ$5,tbl_Model[[#This Row],[H_2023_01]:[H_2025_12]],$H$5:$AQ$5),_xlfn.FORECAST.LINEAR(AZ$5,tbl_Model[[#This Row],[H_2023_01]:[H_2025_12]],$H$5:$AQ$5)),0),0)</f>
        <v>11.612727130312498</v>
      </c>
      <c r="BA31" s="79">
        <f>MAX(IFERROR(IFERROR(_xlfn.FORECAST.ETS(BA$5,tbl_Model[[#This Row],[H_2023_01]:[H_2025_12]],$H$5:$AQ$5),_xlfn.FORECAST.LINEAR(BA$5,tbl_Model[[#This Row],[H_2023_01]:[H_2025_12]],$H$5:$AQ$5)),0),0)</f>
        <v>11.700070691926044</v>
      </c>
      <c r="BB31" s="79">
        <f>MAX(IFERROR(IFERROR(_xlfn.FORECAST.ETS(BB$5,tbl_Model[[#This Row],[H_2023_01]:[H_2025_12]],$H$5:$AQ$5),_xlfn.FORECAST.LINEAR(BB$5,tbl_Model[[#This Row],[H_2023_01]:[H_2025_12]],$H$5:$AQ$5)),0),0)</f>
        <v>11.787414253539591</v>
      </c>
      <c r="BC31" s="79">
        <f>MAX(IFERROR(IFERROR(_xlfn.FORECAST.ETS(BC$5,tbl_Model[[#This Row],[H_2023_01]:[H_2025_12]],$H$5:$AQ$5),_xlfn.FORECAST.LINEAR(BC$5,tbl_Model[[#This Row],[H_2023_01]:[H_2025_12]],$H$5:$AQ$5)),0),0)</f>
        <v>11.874757815153137</v>
      </c>
      <c r="BD31" s="80">
        <f>IFERROR(AR31/SUM(Model!$AR31:$BC31),1/12)</f>
        <v>7.9819977880486379E-2</v>
      </c>
      <c r="BE31" s="80">
        <f>IFERROR(AS31/SUM(Model!$AR31:$BC31),1/12)</f>
        <v>8.0458769781004011E-2</v>
      </c>
      <c r="BF31" s="80">
        <f>IFERROR(AT31/SUM(Model!$AR31:$BC31),1/12)</f>
        <v>8.1097561681521629E-2</v>
      </c>
      <c r="BG31" s="80">
        <f>IFERROR(AU31/SUM(Model!$AR31:$BC31),1/12)</f>
        <v>8.1736353582039262E-2</v>
      </c>
      <c r="BH31" s="80">
        <f>IFERROR(AV31/SUM(Model!$AR31:$BC31),1/12)</f>
        <v>8.2375145482556894E-2</v>
      </c>
      <c r="BI31" s="80">
        <f>IFERROR(AW31/SUM(Model!$AR31:$BC31),1/12)</f>
        <v>8.3013937383074513E-2</v>
      </c>
      <c r="BJ31" s="80">
        <f>IFERROR(AX31/SUM(Model!$AR31:$BC31),1/12)</f>
        <v>8.3652729283592145E-2</v>
      </c>
      <c r="BK31" s="80">
        <f>IFERROR(AY31/SUM(Model!$AR31:$BC31),1/12)</f>
        <v>8.4291521184109763E-2</v>
      </c>
      <c r="BL31" s="80">
        <f>IFERROR(AZ31/SUM(Model!$AR31:$BC31),1/12)</f>
        <v>8.493031308462741E-2</v>
      </c>
      <c r="BM31" s="80">
        <f>IFERROR(BA31/SUM(Model!$AR31:$BC31),1/12)</f>
        <v>8.5569104985145028E-2</v>
      </c>
      <c r="BN31" s="80">
        <f>IFERROR(BB31/SUM(Model!$AR31:$BC31),1/12)</f>
        <v>8.620789688566266E-2</v>
      </c>
      <c r="BO31" s="80">
        <f>IFERROR(BC31/SUM(Model!$AR31:$BC31),1/12)</f>
        <v>8.6846688786180279E-2</v>
      </c>
      <c r="BP3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132.31846304135462</v>
      </c>
      <c r="BQ31" s="77" cm="1">
        <f t="array" ref="BQ3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31" s="77" cm="1">
        <f t="array" ref="BR3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31" s="77">
        <f>IF(tbl_Model[[#This Row],[Type]]="Boutique",
    tbl_Model[[#This Row],[UnitListPrice]],
    tbl_Model[[#This Row],[UnitListPrice]]*(1-SUMIFS(tbl_MarketTerms[WholesaleMarginPct],tbl_MarketTerms[Country],tbl_Model[[#This Row],[country]])))</f>
        <v>9379.6906330564307</v>
      </c>
      <c r="BT31" s="79">
        <f>Model!$BP31*BD31</f>
        <v>10.56165679314088</v>
      </c>
      <c r="BU31" s="79">
        <f>Model!$BP31*BE31</f>
        <v>10.646180755620639</v>
      </c>
      <c r="BV31" s="79">
        <f>Model!$BP31*BF31</f>
        <v>10.730704718100396</v>
      </c>
      <c r="BW31" s="79">
        <f>Model!$BP31*BG31</f>
        <v>10.815228680580155</v>
      </c>
      <c r="BX31" s="79">
        <f>Model!$BP31*BH31</f>
        <v>10.899752643059914</v>
      </c>
      <c r="BY31" s="79">
        <f>Model!$BP31*BI31</f>
        <v>10.984276605539671</v>
      </c>
      <c r="BZ31" s="79">
        <f>Model!$BP31*BJ31</f>
        <v>11.06880056801943</v>
      </c>
      <c r="CA31" s="79">
        <f>Model!$BP31*BK31</f>
        <v>11.153324530499187</v>
      </c>
      <c r="CB31" s="79">
        <f>Model!$BP31*BL31</f>
        <v>11.237848492978948</v>
      </c>
      <c r="CC31" s="79">
        <f>Model!$BP31*BM31</f>
        <v>11.322372455458705</v>
      </c>
      <c r="CD31" s="79">
        <f>Model!$BP31*BN31</f>
        <v>11.406896417938464</v>
      </c>
      <c r="CE31" s="79">
        <f>Model!$BP31*BO31</f>
        <v>11.491420380418221</v>
      </c>
      <c r="CF31" s="79">
        <f>Model!$BS31*BT31</f>
        <v>99065.073292180328</v>
      </c>
      <c r="CG31" s="79">
        <f>Model!$BS31*BU31</f>
        <v>99857.881911320539</v>
      </c>
      <c r="CH31" s="79">
        <f>Model!$BS31*BV31</f>
        <v>100650.69053046074</v>
      </c>
      <c r="CI31" s="79">
        <f>Model!$BS31*BW31</f>
        <v>101443.49914960095</v>
      </c>
      <c r="CJ31" s="79">
        <f>Model!$BS31*BX31</f>
        <v>102236.30776874114</v>
      </c>
      <c r="CK31" s="79">
        <f>Model!$BS31*BY31</f>
        <v>103029.11638788134</v>
      </c>
      <c r="CL31" s="79">
        <f>Model!$BS31*BZ31</f>
        <v>103821.92500702155</v>
      </c>
      <c r="CM31" s="79">
        <f>Model!$BS31*CA31</f>
        <v>104614.73362616175</v>
      </c>
      <c r="CN31" s="79">
        <f>Model!$BS31*CB31</f>
        <v>105407.54224530196</v>
      </c>
      <c r="CO31" s="79">
        <f>Model!$BS31*CC31</f>
        <v>106200.35086444215</v>
      </c>
      <c r="CP31" s="79">
        <f>Model!$BS31*CD31</f>
        <v>106993.15948358236</v>
      </c>
      <c r="CQ31" s="79">
        <f>Model!$BS31*CE31</f>
        <v>107785.96810272256</v>
      </c>
      <c r="CR31" s="79">
        <f>Model!$BR31*BT31</f>
        <v>28514.506834200074</v>
      </c>
      <c r="CS31" s="79">
        <f>Model!$BR31*BU31</f>
        <v>28742.705795119538</v>
      </c>
      <c r="CT31" s="79">
        <f>Model!$BR31*BV31</f>
        <v>28970.904756038999</v>
      </c>
      <c r="CU31" s="79">
        <f>Model!$BR31*BW31</f>
        <v>29199.103716958463</v>
      </c>
      <c r="CV31" s="79">
        <f>Model!$BR31*BX31</f>
        <v>29427.302677877928</v>
      </c>
      <c r="CW31" s="79">
        <f>Model!$BR31*BY31</f>
        <v>29655.501638797388</v>
      </c>
      <c r="CX31" s="79">
        <f>Model!$BR31*BZ31</f>
        <v>29883.700599716853</v>
      </c>
      <c r="CY31" s="79">
        <f>Model!$BR31*CA31</f>
        <v>30111.899560636313</v>
      </c>
      <c r="CZ31" s="79">
        <f>Model!$BR31*CB31</f>
        <v>30340.098521555781</v>
      </c>
      <c r="DA31" s="79">
        <f>Model!$BR31*CC31</f>
        <v>30568.297482475242</v>
      </c>
      <c r="DB31" s="79">
        <f>Model!$BR31*CD31</f>
        <v>30796.496443394706</v>
      </c>
      <c r="DC31" s="79">
        <f>Model!$BR31*CE31</f>
        <v>31024.695404314167</v>
      </c>
      <c r="DD31" s="79">
        <f>SUM(Model!$CF31:$CQ31)</f>
        <v>1241106.2483694174</v>
      </c>
      <c r="DE31" s="79">
        <f>SUM(Model!$CR31:$DC31)</f>
        <v>357235.2134310854</v>
      </c>
      <c r="DF31" s="80">
        <f>IFERROR((Model!$DD31-Model!$DE31)/Model!$DD31,0)</f>
        <v>0.71216387484921129</v>
      </c>
    </row>
    <row r="32" spans="2:110" x14ac:dyDescent="0.25">
      <c r="B32" t="s">
        <v>370</v>
      </c>
      <c r="C32" t="s">
        <v>231</v>
      </c>
      <c r="D32" t="s">
        <v>22</v>
      </c>
      <c r="E32" s="4">
        <v>32</v>
      </c>
      <c r="F32" s="4">
        <v>872865.93</v>
      </c>
      <c r="G32" s="4">
        <v>200415.9</v>
      </c>
      <c r="H32" s="4">
        <v>4</v>
      </c>
      <c r="I32" s="4">
        <v>5</v>
      </c>
      <c r="J32" s="4">
        <v>2</v>
      </c>
      <c r="K32" s="4">
        <v>1</v>
      </c>
      <c r="L32" s="4">
        <v>2</v>
      </c>
      <c r="M32" s="4">
        <v>4</v>
      </c>
      <c r="N32" s="4">
        <v>1</v>
      </c>
      <c r="O32" s="4">
        <v>2</v>
      </c>
      <c r="P32" s="4">
        <v>0</v>
      </c>
      <c r="Q32" s="4">
        <v>2</v>
      </c>
      <c r="R32" s="4">
        <v>3</v>
      </c>
      <c r="S32" s="4">
        <v>2</v>
      </c>
      <c r="T32" s="4">
        <v>0</v>
      </c>
      <c r="U32" s="4">
        <v>3</v>
      </c>
      <c r="V32" s="4">
        <v>3</v>
      </c>
      <c r="W32" s="4">
        <v>1</v>
      </c>
      <c r="X32" s="4">
        <v>1</v>
      </c>
      <c r="Y32" s="4">
        <v>2</v>
      </c>
      <c r="Z32" s="4">
        <v>3</v>
      </c>
      <c r="AA32" s="4">
        <v>7</v>
      </c>
      <c r="AB32" s="4">
        <v>2</v>
      </c>
      <c r="AC32" s="4">
        <v>2</v>
      </c>
      <c r="AD32" s="4">
        <v>2</v>
      </c>
      <c r="AE32" s="4">
        <v>1</v>
      </c>
      <c r="AF32" s="4">
        <v>4</v>
      </c>
      <c r="AG32" s="4">
        <v>2</v>
      </c>
      <c r="AH32" s="4">
        <v>1</v>
      </c>
      <c r="AI32" s="4">
        <v>0</v>
      </c>
      <c r="AJ32" s="4">
        <v>4</v>
      </c>
      <c r="AK32" s="4">
        <v>4</v>
      </c>
      <c r="AL32" s="4">
        <v>1</v>
      </c>
      <c r="AM32" s="4">
        <v>2</v>
      </c>
      <c r="AN32" s="4">
        <v>6</v>
      </c>
      <c r="AO32" s="4">
        <v>2</v>
      </c>
      <c r="AP32" s="4">
        <v>4</v>
      </c>
      <c r="AQ32" s="4">
        <v>2</v>
      </c>
      <c r="AR32" s="79">
        <f>MAX(IFERROR(IFERROR(_xlfn.FORECAST.ETS(AR$5,tbl_Model[[#This Row],[H_2023_01]:[H_2025_12]],$H$5:$AQ$5),_xlfn.FORECAST.LINEAR(AR$5,tbl_Model[[#This Row],[H_2023_01]:[H_2025_12]],$H$5:$AQ$5)),0),0)</f>
        <v>3.6854434551435857</v>
      </c>
      <c r="AS32" s="79">
        <f>MAX(IFERROR(IFERROR(_xlfn.FORECAST.ETS(AS$5,tbl_Model[[#This Row],[H_2023_01]:[H_2025_12]],$H$5:$AQ$5),_xlfn.FORECAST.LINEAR(AS$5,tbl_Model[[#This Row],[H_2023_01]:[H_2025_12]],$H$5:$AQ$5)),0),0)</f>
        <v>2.6097129379238444</v>
      </c>
      <c r="AT32" s="79">
        <f>MAX(IFERROR(IFERROR(_xlfn.FORECAST.ETS(AT$5,tbl_Model[[#This Row],[H_2023_01]:[H_2025_12]],$H$5:$AQ$5),_xlfn.FORECAST.LINEAR(AT$5,tbl_Model[[#This Row],[H_2023_01]:[H_2025_12]],$H$5:$AQ$5)),0),0)</f>
        <v>2.4225773939419319</v>
      </c>
      <c r="AU32" s="79">
        <f>MAX(IFERROR(IFERROR(_xlfn.FORECAST.ETS(AU$5,tbl_Model[[#This Row],[H_2023_01]:[H_2025_12]],$H$5:$AQ$5),_xlfn.FORECAST.LINEAR(AU$5,tbl_Model[[#This Row],[H_2023_01]:[H_2025_12]],$H$5:$AQ$5)),0),0)</f>
        <v>2.0379665379665379</v>
      </c>
      <c r="AV32" s="79">
        <f>MAX(IFERROR(IFERROR(_xlfn.FORECAST.ETS(AV$5,tbl_Model[[#This Row],[H_2023_01]:[H_2025_12]],$H$5:$AQ$5),_xlfn.FORECAST.LINEAR(AV$5,tbl_Model[[#This Row],[H_2023_01]:[H_2025_12]],$H$5:$AQ$5)),0),0)</f>
        <v>3.7234099931101237</v>
      </c>
      <c r="AW32" s="79">
        <f>MAX(IFERROR(IFERROR(_xlfn.FORECAST.ETS(AW$5,tbl_Model[[#This Row],[H_2023_01]:[H_2025_12]],$H$5:$AQ$5),_xlfn.FORECAST.LINEAR(AW$5,tbl_Model[[#This Row],[H_2023_01]:[H_2025_12]],$H$5:$AQ$5)),0),0)</f>
        <v>2.6476794758903823</v>
      </c>
      <c r="AX32" s="79">
        <f>MAX(IFERROR(IFERROR(_xlfn.FORECAST.ETS(AX$5,tbl_Model[[#This Row],[H_2023_01]:[H_2025_12]],$H$5:$AQ$5),_xlfn.FORECAST.LINEAR(AX$5,tbl_Model[[#This Row],[H_2023_01]:[H_2025_12]],$H$5:$AQ$5)),0),0)</f>
        <v>2.4605439319084694</v>
      </c>
      <c r="AY32" s="79">
        <f>MAX(IFERROR(IFERROR(_xlfn.FORECAST.ETS(AY$5,tbl_Model[[#This Row],[H_2023_01]:[H_2025_12]],$H$5:$AQ$5),_xlfn.FORECAST.LINEAR(AY$5,tbl_Model[[#This Row],[H_2023_01]:[H_2025_12]],$H$5:$AQ$5)),0),0)</f>
        <v>2.0759330759330759</v>
      </c>
      <c r="AZ32" s="79">
        <f>MAX(IFERROR(IFERROR(_xlfn.FORECAST.ETS(AZ$5,tbl_Model[[#This Row],[H_2023_01]:[H_2025_12]],$H$5:$AQ$5),_xlfn.FORECAST.LINEAR(AZ$5,tbl_Model[[#This Row],[H_2023_01]:[H_2025_12]],$H$5:$AQ$5)),0),0)</f>
        <v>3.7613765310766611</v>
      </c>
      <c r="BA32" s="79">
        <f>MAX(IFERROR(IFERROR(_xlfn.FORECAST.ETS(BA$5,tbl_Model[[#This Row],[H_2023_01]:[H_2025_12]],$H$5:$AQ$5),_xlfn.FORECAST.LINEAR(BA$5,tbl_Model[[#This Row],[H_2023_01]:[H_2025_12]],$H$5:$AQ$5)),0),0)</f>
        <v>2.6856460138569203</v>
      </c>
      <c r="BB32" s="79">
        <f>MAX(IFERROR(IFERROR(_xlfn.FORECAST.ETS(BB$5,tbl_Model[[#This Row],[H_2023_01]:[H_2025_12]],$H$5:$AQ$5),_xlfn.FORECAST.LINEAR(BB$5,tbl_Model[[#This Row],[H_2023_01]:[H_2025_12]],$H$5:$AQ$5)),0),0)</f>
        <v>2.4985104698750074</v>
      </c>
      <c r="BC32" s="79">
        <f>MAX(IFERROR(IFERROR(_xlfn.FORECAST.ETS(BC$5,tbl_Model[[#This Row],[H_2023_01]:[H_2025_12]],$H$5:$AQ$5),_xlfn.FORECAST.LINEAR(BC$5,tbl_Model[[#This Row],[H_2023_01]:[H_2025_12]],$H$5:$AQ$5)),0),0)</f>
        <v>2.1138996138996138</v>
      </c>
      <c r="BD32" s="80">
        <f>IFERROR(AR32/SUM(Model!$AR32:$BC32),1/12)</f>
        <v>0.11262651062661204</v>
      </c>
      <c r="BE32" s="80">
        <f>IFERROR(AS32/SUM(Model!$AR32:$BC32),1/12)</f>
        <v>7.9752373225337E-2</v>
      </c>
      <c r="BF32" s="80">
        <f>IFERROR(AT32/SUM(Model!$AR32:$BC32),1/12)</f>
        <v>7.4033543567679272E-2</v>
      </c>
      <c r="BG32" s="80">
        <f>IFERROR(AU32/SUM(Model!$AR32:$BC32),1/12)</f>
        <v>6.2279902741317603E-2</v>
      </c>
      <c r="BH32" s="80">
        <f>IFERROR(AV32/SUM(Model!$AR32:$BC32),1/12)</f>
        <v>0.11378676141970889</v>
      </c>
      <c r="BI32" s="80">
        <f>IFERROR(AW32/SUM(Model!$AR32:$BC32),1/12)</f>
        <v>8.0912624018433854E-2</v>
      </c>
      <c r="BJ32" s="80">
        <f>IFERROR(AX32/SUM(Model!$AR32:$BC32),1/12)</f>
        <v>7.5193794360776112E-2</v>
      </c>
      <c r="BK32" s="80">
        <f>IFERROR(AY32/SUM(Model!$AR32:$BC32),1/12)</f>
        <v>6.3440153534414456E-2</v>
      </c>
      <c r="BL32" s="80">
        <f>IFERROR(AZ32/SUM(Model!$AR32:$BC32),1/12)</f>
        <v>0.11494701221280573</v>
      </c>
      <c r="BM32" s="80">
        <f>IFERROR(BA32/SUM(Model!$AR32:$BC32),1/12)</f>
        <v>8.2072874811530708E-2</v>
      </c>
      <c r="BN32" s="80">
        <f>IFERROR(BB32/SUM(Model!$AR32:$BC32),1/12)</f>
        <v>7.6354045153872965E-2</v>
      </c>
      <c r="BO32" s="80">
        <f>IFERROR(BC32/SUM(Model!$AR32:$BC32),1/12)</f>
        <v>6.460040432751131E-2</v>
      </c>
      <c r="BP3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35.28</v>
      </c>
      <c r="BQ32" s="77" cm="1">
        <f t="array" ref="BQ3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32" s="77" cm="1">
        <f t="array" ref="BR3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32" s="77">
        <f>IF(tbl_Model[[#This Row],[Type]]="Boutique",
    tbl_Model[[#This Row],[UnitListPrice]],
    tbl_Model[[#This Row],[UnitListPrice]]*(1-SUMIFS(tbl_MarketTerms[WholesaleMarginPct],tbl_MarketTerms[Country],tbl_Model[[#This Row],[country]])))</f>
        <v>29113.629842180773</v>
      </c>
      <c r="BT32" s="79">
        <f>Model!$BP32*BD32</f>
        <v>3.9734632949068729</v>
      </c>
      <c r="BU32" s="79">
        <f>Model!$BP32*BE32</f>
        <v>2.8136637273898897</v>
      </c>
      <c r="BV32" s="79">
        <f>Model!$BP32*BF32</f>
        <v>2.6119034170677247</v>
      </c>
      <c r="BW32" s="79">
        <f>Model!$BP32*BG32</f>
        <v>2.1972349687136852</v>
      </c>
      <c r="BX32" s="79">
        <f>Model!$BP32*BH32</f>
        <v>4.0143969428873296</v>
      </c>
      <c r="BY32" s="79">
        <f>Model!$BP32*BI32</f>
        <v>2.8545973753703464</v>
      </c>
      <c r="BZ32" s="79">
        <f>Model!$BP32*BJ32</f>
        <v>2.6528370650481814</v>
      </c>
      <c r="CA32" s="79">
        <f>Model!$BP32*BK32</f>
        <v>2.2381686166941419</v>
      </c>
      <c r="CB32" s="79">
        <f>Model!$BP32*BL32</f>
        <v>4.0553305908677864</v>
      </c>
      <c r="CC32" s="79">
        <f>Model!$BP32*BM32</f>
        <v>2.8955310233508036</v>
      </c>
      <c r="CD32" s="79">
        <f>Model!$BP32*BN32</f>
        <v>2.6937707130286381</v>
      </c>
      <c r="CE32" s="79">
        <f>Model!$BP32*BO32</f>
        <v>2.2791022646745991</v>
      </c>
      <c r="CF32" s="79">
        <f>Model!$BS32*BT32</f>
        <v>115681.93955941068</v>
      </c>
      <c r="CG32" s="79">
        <f>Model!$BS32*BU32</f>
        <v>81915.964259599874</v>
      </c>
      <c r="CH32" s="79">
        <f>Model!$BS32*BV32</f>
        <v>76041.98926803685</v>
      </c>
      <c r="CI32" s="79">
        <f>Model!$BS32*BW32</f>
        <v>63969.485555425883</v>
      </c>
      <c r="CJ32" s="79">
        <f>Model!$BS32*BX32</f>
        <v>116873.66663480383</v>
      </c>
      <c r="CK32" s="79">
        <f>Model!$BS32*BY32</f>
        <v>83107.691334993026</v>
      </c>
      <c r="CL32" s="79">
        <f>Model!$BS32*BZ32</f>
        <v>77233.716343429987</v>
      </c>
      <c r="CM32" s="79">
        <f>Model!$BS32*CA32</f>
        <v>65161.212630819027</v>
      </c>
      <c r="CN32" s="79">
        <f>Model!$BS32*CB32</f>
        <v>118065.39371019698</v>
      </c>
      <c r="CO32" s="79">
        <f>Model!$BS32*CC32</f>
        <v>84299.418410386192</v>
      </c>
      <c r="CP32" s="79">
        <f>Model!$BS32*CD32</f>
        <v>78425.443418823139</v>
      </c>
      <c r="CQ32" s="79">
        <f>Model!$BS32*CE32</f>
        <v>66352.939706212186</v>
      </c>
      <c r="CR32" s="79">
        <f>Model!$BR32*BT32</f>
        <v>26368.138058406392</v>
      </c>
      <c r="CS32" s="79">
        <f>Model!$BR32*BU32</f>
        <v>18671.639350197089</v>
      </c>
      <c r="CT32" s="79">
        <f>Model!$BR32*BV32</f>
        <v>17332.745966155784</v>
      </c>
      <c r="CU32" s="79">
        <f>Model!$BR32*BW32</f>
        <v>14580.98155230564</v>
      </c>
      <c r="CV32" s="79">
        <f>Model!$BR32*BX32</f>
        <v>26639.77617384246</v>
      </c>
      <c r="CW32" s="79">
        <f>Model!$BR32*BY32</f>
        <v>18943.277465633153</v>
      </c>
      <c r="CX32" s="79">
        <f>Model!$BR32*BZ32</f>
        <v>17604.384081591852</v>
      </c>
      <c r="CY32" s="79">
        <f>Model!$BR32*CA32</f>
        <v>14852.619667741708</v>
      </c>
      <c r="CZ32" s="79">
        <f>Model!$BR32*CB32</f>
        <v>26911.414289278528</v>
      </c>
      <c r="DA32" s="79">
        <f>Model!$BR32*CC32</f>
        <v>19214.915581069225</v>
      </c>
      <c r="DB32" s="79">
        <f>Model!$BR32*CD32</f>
        <v>17876.02219702792</v>
      </c>
      <c r="DC32" s="79">
        <f>Model!$BR32*CE32</f>
        <v>15124.25778317778</v>
      </c>
      <c r="DD32" s="79">
        <f>SUM(Model!$CF32:$CQ32)</f>
        <v>1027128.8608321376</v>
      </c>
      <c r="DE32" s="79">
        <f>SUM(Model!$CR32:$DC32)</f>
        <v>234120.17216642751</v>
      </c>
      <c r="DF32" s="80">
        <f>IFERROR((Model!$DD32-Model!$DE32)/Model!$DD32,0)</f>
        <v>0.77206348580571194</v>
      </c>
    </row>
    <row r="33" spans="2:110" x14ac:dyDescent="0.25">
      <c r="B33" t="s">
        <v>370</v>
      </c>
      <c r="C33" t="s">
        <v>131</v>
      </c>
      <c r="D33" t="s">
        <v>10</v>
      </c>
      <c r="E33" s="4">
        <v>75</v>
      </c>
      <c r="F33" s="4">
        <v>696308.5</v>
      </c>
      <c r="G33" s="4">
        <v>199742.85</v>
      </c>
      <c r="H33" s="4">
        <v>3</v>
      </c>
      <c r="I33" s="4">
        <v>3</v>
      </c>
      <c r="J33" s="4">
        <v>2</v>
      </c>
      <c r="K33" s="4">
        <v>3</v>
      </c>
      <c r="L33" s="4">
        <v>9</v>
      </c>
      <c r="M33" s="4">
        <v>5</v>
      </c>
      <c r="N33" s="4">
        <v>5</v>
      </c>
      <c r="O33" s="4">
        <v>4</v>
      </c>
      <c r="P33" s="4">
        <v>3</v>
      </c>
      <c r="Q33" s="4">
        <v>3</v>
      </c>
      <c r="R33" s="4">
        <v>2</v>
      </c>
      <c r="S33" s="4">
        <v>7</v>
      </c>
      <c r="T33" s="4">
        <v>1</v>
      </c>
      <c r="U33" s="4">
        <v>6</v>
      </c>
      <c r="V33" s="4">
        <v>2</v>
      </c>
      <c r="W33" s="4">
        <v>2</v>
      </c>
      <c r="X33" s="4">
        <v>4</v>
      </c>
      <c r="Y33" s="4">
        <v>6</v>
      </c>
      <c r="Z33" s="4">
        <v>3</v>
      </c>
      <c r="AA33" s="4">
        <v>6</v>
      </c>
      <c r="AB33" s="4">
        <v>6</v>
      </c>
      <c r="AC33" s="4">
        <v>9</v>
      </c>
      <c r="AD33" s="4">
        <v>7</v>
      </c>
      <c r="AE33" s="4">
        <v>9</v>
      </c>
      <c r="AF33" s="4">
        <v>9</v>
      </c>
      <c r="AG33" s="4">
        <v>1</v>
      </c>
      <c r="AH33" s="4">
        <v>5</v>
      </c>
      <c r="AI33" s="4">
        <v>7</v>
      </c>
      <c r="AJ33" s="4">
        <v>4</v>
      </c>
      <c r="AK33" s="4">
        <v>6</v>
      </c>
      <c r="AL33" s="4">
        <v>8</v>
      </c>
      <c r="AM33" s="4">
        <v>5</v>
      </c>
      <c r="AN33" s="4">
        <v>4</v>
      </c>
      <c r="AO33" s="4">
        <v>7</v>
      </c>
      <c r="AP33" s="4">
        <v>5</v>
      </c>
      <c r="AQ33" s="4">
        <v>14</v>
      </c>
      <c r="AR33" s="79">
        <f>MAX(IFERROR(IFERROR(_xlfn.FORECAST.ETS(AR$5,tbl_Model[[#This Row],[H_2023_01]:[H_2025_12]],$H$5:$AQ$5),_xlfn.FORECAST.LINEAR(AR$5,tbl_Model[[#This Row],[H_2023_01]:[H_2025_12]],$H$5:$AQ$5)),0),0)</f>
        <v>7.2791561524454993</v>
      </c>
      <c r="AS33" s="79">
        <f>MAX(IFERROR(IFERROR(_xlfn.FORECAST.ETS(AS$5,tbl_Model[[#This Row],[H_2023_01]:[H_2025_12]],$H$5:$AQ$5),_xlfn.FORECAST.LINEAR(AS$5,tbl_Model[[#This Row],[H_2023_01]:[H_2025_12]],$H$5:$AQ$5)),0),0)</f>
        <v>7.3986617460878445</v>
      </c>
      <c r="AT33" s="79">
        <f>MAX(IFERROR(IFERROR(_xlfn.FORECAST.ETS(AT$5,tbl_Model[[#This Row],[H_2023_01]:[H_2025_12]],$H$5:$AQ$5),_xlfn.FORECAST.LINEAR(AT$5,tbl_Model[[#This Row],[H_2023_01]:[H_2025_12]],$H$5:$AQ$5)),0),0)</f>
        <v>7.5181673397301818</v>
      </c>
      <c r="AU33" s="79">
        <f>MAX(IFERROR(IFERROR(_xlfn.FORECAST.ETS(AU$5,tbl_Model[[#This Row],[H_2023_01]:[H_2025_12]],$H$5:$AQ$5),_xlfn.FORECAST.LINEAR(AU$5,tbl_Model[[#This Row],[H_2023_01]:[H_2025_12]],$H$5:$AQ$5)),0),0)</f>
        <v>7.6376729333725271</v>
      </c>
      <c r="AV33" s="79">
        <f>MAX(IFERROR(IFERROR(_xlfn.FORECAST.ETS(AV$5,tbl_Model[[#This Row],[H_2023_01]:[H_2025_12]],$H$5:$AQ$5),_xlfn.FORECAST.LINEAR(AV$5,tbl_Model[[#This Row],[H_2023_01]:[H_2025_12]],$H$5:$AQ$5)),0),0)</f>
        <v>7.7571785270148643</v>
      </c>
      <c r="AW33" s="79">
        <f>MAX(IFERROR(IFERROR(_xlfn.FORECAST.ETS(AW$5,tbl_Model[[#This Row],[H_2023_01]:[H_2025_12]],$H$5:$AQ$5),_xlfn.FORECAST.LINEAR(AW$5,tbl_Model[[#This Row],[H_2023_01]:[H_2025_12]],$H$5:$AQ$5)),0),0)</f>
        <v>7.8766841206572096</v>
      </c>
      <c r="AX33" s="79">
        <f>MAX(IFERROR(IFERROR(_xlfn.FORECAST.ETS(AX$5,tbl_Model[[#This Row],[H_2023_01]:[H_2025_12]],$H$5:$AQ$5),_xlfn.FORECAST.LINEAR(AX$5,tbl_Model[[#This Row],[H_2023_01]:[H_2025_12]],$H$5:$AQ$5)),0),0)</f>
        <v>7.9961897142995468</v>
      </c>
      <c r="AY33" s="79">
        <f>MAX(IFERROR(IFERROR(_xlfn.FORECAST.ETS(AY$5,tbl_Model[[#This Row],[H_2023_01]:[H_2025_12]],$H$5:$AQ$5),_xlfn.FORECAST.LINEAR(AY$5,tbl_Model[[#This Row],[H_2023_01]:[H_2025_12]],$H$5:$AQ$5)),0),0)</f>
        <v>8.1156953079418912</v>
      </c>
      <c r="AZ33" s="79">
        <f>MAX(IFERROR(IFERROR(_xlfn.FORECAST.ETS(AZ$5,tbl_Model[[#This Row],[H_2023_01]:[H_2025_12]],$H$5:$AQ$5),_xlfn.FORECAST.LINEAR(AZ$5,tbl_Model[[#This Row],[H_2023_01]:[H_2025_12]],$H$5:$AQ$5)),0),0)</f>
        <v>8.2352009015842302</v>
      </c>
      <c r="BA33" s="79">
        <f>MAX(IFERROR(IFERROR(_xlfn.FORECAST.ETS(BA$5,tbl_Model[[#This Row],[H_2023_01]:[H_2025_12]],$H$5:$AQ$5),_xlfn.FORECAST.LINEAR(BA$5,tbl_Model[[#This Row],[H_2023_01]:[H_2025_12]],$H$5:$AQ$5)),0),0)</f>
        <v>8.3547064952265746</v>
      </c>
      <c r="BB33" s="79">
        <f>MAX(IFERROR(IFERROR(_xlfn.FORECAST.ETS(BB$5,tbl_Model[[#This Row],[H_2023_01]:[H_2025_12]],$H$5:$AQ$5),_xlfn.FORECAST.LINEAR(BB$5,tbl_Model[[#This Row],[H_2023_01]:[H_2025_12]],$H$5:$AQ$5)),0),0)</f>
        <v>8.4742120888689119</v>
      </c>
      <c r="BC33" s="79">
        <f>MAX(IFERROR(IFERROR(_xlfn.FORECAST.ETS(BC$5,tbl_Model[[#This Row],[H_2023_01]:[H_2025_12]],$H$5:$AQ$5),_xlfn.FORECAST.LINEAR(BC$5,tbl_Model[[#This Row],[H_2023_01]:[H_2025_12]],$H$5:$AQ$5)),0),0)</f>
        <v>8.5937176825112562</v>
      </c>
      <c r="BD33" s="80">
        <f>IFERROR(AR33/SUM(Model!$AR33:$BC33),1/12)</f>
        <v>7.64318235430336E-2</v>
      </c>
      <c r="BE33" s="80">
        <f>IFERROR(AS33/SUM(Model!$AR33:$BC33),1/12)</f>
        <v>7.7686643504906325E-2</v>
      </c>
      <c r="BF33" s="80">
        <f>IFERROR(AT33/SUM(Model!$AR33:$BC33),1/12)</f>
        <v>7.8941463466778952E-2</v>
      </c>
      <c r="BG33" s="80">
        <f>IFERROR(AU33/SUM(Model!$AR33:$BC33),1/12)</f>
        <v>8.0196283428651663E-2</v>
      </c>
      <c r="BH33" s="80">
        <f>IFERROR(AV33/SUM(Model!$AR33:$BC33),1/12)</f>
        <v>8.1451103390524304E-2</v>
      </c>
      <c r="BI33" s="80">
        <f>IFERROR(AW33/SUM(Model!$AR33:$BC33),1/12)</f>
        <v>8.2705923352397015E-2</v>
      </c>
      <c r="BJ33" s="80">
        <f>IFERROR(AX33/SUM(Model!$AR33:$BC33),1/12)</f>
        <v>8.3960743314269656E-2</v>
      </c>
      <c r="BK33" s="80">
        <f>IFERROR(AY33/SUM(Model!$AR33:$BC33),1/12)</f>
        <v>8.5215563276142353E-2</v>
      </c>
      <c r="BL33" s="80">
        <f>IFERROR(AZ33/SUM(Model!$AR33:$BC33),1/12)</f>
        <v>8.6470383238015008E-2</v>
      </c>
      <c r="BM33" s="80">
        <f>IFERROR(BA33/SUM(Model!$AR33:$BC33),1/12)</f>
        <v>8.7725203199887719E-2</v>
      </c>
      <c r="BN33" s="80">
        <f>IFERROR(BB33/SUM(Model!$AR33:$BC33),1/12)</f>
        <v>8.8980023161760347E-2</v>
      </c>
      <c r="BO33" s="80">
        <f>IFERROR(BC33/SUM(Model!$AR33:$BC33),1/12)</f>
        <v>9.0234843123633057E-2</v>
      </c>
      <c r="BP3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107.69639065817411</v>
      </c>
      <c r="BQ33" s="77" cm="1">
        <f t="array" ref="BQ3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33" s="77" cm="1">
        <f t="array" ref="BR3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33" s="77">
        <f>IF(tbl_Model[[#This Row],[Type]]="Boutique",
    tbl_Model[[#This Row],[UnitListPrice]],
    tbl_Model[[#This Row],[UnitListPrice]]*(1-SUMIFS(tbl_MarketTerms[WholesaleMarginPct],tbl_MarketTerms[Country],tbl_Model[[#This Row],[country]])))</f>
        <v>9367.3143996013951</v>
      </c>
      <c r="BT33" s="79">
        <f>Model!$BP33*BD33</f>
        <v>8.2314315270071763</v>
      </c>
      <c r="BU33" s="79">
        <f>Model!$BP33*BE33</f>
        <v>8.3665711078266956</v>
      </c>
      <c r="BV33" s="79">
        <f>Model!$BP33*BF33</f>
        <v>8.5017106886462059</v>
      </c>
      <c r="BW33" s="79">
        <f>Model!$BP33*BG33</f>
        <v>8.6368502694657234</v>
      </c>
      <c r="BX33" s="79">
        <f>Model!$BP33*BH33</f>
        <v>8.7719898502852356</v>
      </c>
      <c r="BY33" s="79">
        <f>Model!$BP33*BI33</f>
        <v>8.9071294311047531</v>
      </c>
      <c r="BZ33" s="79">
        <f>Model!$BP33*BJ33</f>
        <v>9.0422690119242652</v>
      </c>
      <c r="CA33" s="79">
        <f>Model!$BP33*BK33</f>
        <v>9.1774085927437827</v>
      </c>
      <c r="CB33" s="79">
        <f>Model!$BP33*BL33</f>
        <v>9.3125481735632949</v>
      </c>
      <c r="CC33" s="79">
        <f>Model!$BP33*BM33</f>
        <v>9.4476877543828142</v>
      </c>
      <c r="CD33" s="79">
        <f>Model!$BP33*BN33</f>
        <v>9.5828273352023228</v>
      </c>
      <c r="CE33" s="79">
        <f>Model!$BP33*BO33</f>
        <v>9.717966916021842</v>
      </c>
      <c r="CF33" s="79">
        <f>Model!$BS33*BT33</f>
        <v>77106.407072267219</v>
      </c>
      <c r="CG33" s="79">
        <f>Model!$BS33*BU33</f>
        <v>78372.302013634006</v>
      </c>
      <c r="CH33" s="79">
        <f>Model!$BS33*BV33</f>
        <v>79638.196955000691</v>
      </c>
      <c r="CI33" s="79">
        <f>Model!$BS33*BW33</f>
        <v>80904.091896367463</v>
      </c>
      <c r="CJ33" s="79">
        <f>Model!$BS33*BX33</f>
        <v>82169.986837734177</v>
      </c>
      <c r="CK33" s="79">
        <f>Model!$BS33*BY33</f>
        <v>83435.881779100935</v>
      </c>
      <c r="CL33" s="79">
        <f>Model!$BS33*BZ33</f>
        <v>84701.776720467649</v>
      </c>
      <c r="CM33" s="79">
        <f>Model!$BS33*CA33</f>
        <v>85967.671661834407</v>
      </c>
      <c r="CN33" s="79">
        <f>Model!$BS33*CB33</f>
        <v>87233.566603201121</v>
      </c>
      <c r="CO33" s="79">
        <f>Model!$BS33*CC33</f>
        <v>88499.461544567908</v>
      </c>
      <c r="CP33" s="79">
        <f>Model!$BS33*CD33</f>
        <v>89765.356485934579</v>
      </c>
      <c r="CQ33" s="79">
        <f>Model!$BS33*CE33</f>
        <v>91031.251427301366</v>
      </c>
      <c r="CR33" s="79">
        <f>Model!$BR33*BT33</f>
        <v>21856.69961715239</v>
      </c>
      <c r="CS33" s="79">
        <f>Model!$BR33*BU33</f>
        <v>22215.53212577122</v>
      </c>
      <c r="CT33" s="79">
        <f>Model!$BR33*BV33</f>
        <v>22574.364634390029</v>
      </c>
      <c r="CU33" s="79">
        <f>Model!$BR33*BW33</f>
        <v>22933.197143008856</v>
      </c>
      <c r="CV33" s="79">
        <f>Model!$BR33*BX33</f>
        <v>23292.029651627668</v>
      </c>
      <c r="CW33" s="79">
        <f>Model!$BR33*BY33</f>
        <v>23650.862160246495</v>
      </c>
      <c r="CX33" s="79">
        <f>Model!$BR33*BZ33</f>
        <v>24009.694668865304</v>
      </c>
      <c r="CY33" s="79">
        <f>Model!$BR33*CA33</f>
        <v>24368.527177484131</v>
      </c>
      <c r="CZ33" s="79">
        <f>Model!$BR33*CB33</f>
        <v>24727.359686102944</v>
      </c>
      <c r="DA33" s="79">
        <f>Model!$BR33*CC33</f>
        <v>25086.192194721774</v>
      </c>
      <c r="DB33" s="79">
        <f>Model!$BR33*CD33</f>
        <v>25445.024703340579</v>
      </c>
      <c r="DC33" s="79">
        <f>Model!$BR33*CE33</f>
        <v>25803.85721195941</v>
      </c>
      <c r="DD33" s="79">
        <f>SUM(Model!$CF33:$CQ33)</f>
        <v>1008825.9509974114</v>
      </c>
      <c r="DE33" s="79">
        <f>SUM(Model!$CR33:$DC33)</f>
        <v>285963.34097467083</v>
      </c>
      <c r="DF33" s="80">
        <f>IFERROR((Model!$DD33-Model!$DE33)/Model!$DD33,0)</f>
        <v>0.71653847654102965</v>
      </c>
    </row>
    <row r="34" spans="2:110" x14ac:dyDescent="0.25">
      <c r="B34" t="s">
        <v>370</v>
      </c>
      <c r="C34" t="s">
        <v>231</v>
      </c>
      <c r="D34" t="s">
        <v>24</v>
      </c>
      <c r="E34" s="4">
        <v>29</v>
      </c>
      <c r="F34" s="4">
        <v>865842.82</v>
      </c>
      <c r="G34" s="4">
        <v>198416.2</v>
      </c>
      <c r="H34" s="4">
        <v>2</v>
      </c>
      <c r="I34" s="4">
        <v>1</v>
      </c>
      <c r="J34" s="4">
        <v>1</v>
      </c>
      <c r="K34" s="4">
        <v>2</v>
      </c>
      <c r="L34" s="4">
        <v>1</v>
      </c>
      <c r="M34" s="4">
        <v>4</v>
      </c>
      <c r="N34" s="4">
        <v>1</v>
      </c>
      <c r="O34" s="4">
        <v>1</v>
      </c>
      <c r="P34" s="4">
        <v>3</v>
      </c>
      <c r="Q34" s="4">
        <v>1</v>
      </c>
      <c r="R34" s="4">
        <v>1</v>
      </c>
      <c r="S34" s="4">
        <v>6</v>
      </c>
      <c r="T34" s="4">
        <v>3</v>
      </c>
      <c r="U34" s="4">
        <v>1</v>
      </c>
      <c r="V34" s="4">
        <v>3</v>
      </c>
      <c r="W34" s="4">
        <v>4</v>
      </c>
      <c r="X34" s="4">
        <v>2</v>
      </c>
      <c r="Y34" s="4">
        <v>1</v>
      </c>
      <c r="Z34" s="4">
        <v>0</v>
      </c>
      <c r="AA34" s="4">
        <v>2</v>
      </c>
      <c r="AB34" s="4">
        <v>2</v>
      </c>
      <c r="AC34" s="4">
        <v>1</v>
      </c>
      <c r="AD34" s="4">
        <v>3</v>
      </c>
      <c r="AE34" s="4">
        <v>2</v>
      </c>
      <c r="AF34" s="4">
        <v>4</v>
      </c>
      <c r="AG34" s="4">
        <v>1</v>
      </c>
      <c r="AH34" s="4">
        <v>3</v>
      </c>
      <c r="AI34" s="4">
        <v>2</v>
      </c>
      <c r="AJ34" s="4">
        <v>1</v>
      </c>
      <c r="AK34" s="4">
        <v>3</v>
      </c>
      <c r="AL34" s="4">
        <v>1</v>
      </c>
      <c r="AM34" s="4">
        <v>0</v>
      </c>
      <c r="AN34" s="4">
        <v>4</v>
      </c>
      <c r="AO34" s="4">
        <v>2</v>
      </c>
      <c r="AP34" s="4">
        <v>2</v>
      </c>
      <c r="AQ34" s="4">
        <v>6</v>
      </c>
      <c r="AR34" s="79">
        <f>MAX(IFERROR(IFERROR(_xlfn.FORECAST.ETS(AR$5,tbl_Model[[#This Row],[H_2023_01]:[H_2025_12]],$H$5:$AQ$5),_xlfn.FORECAST.LINEAR(AR$5,tbl_Model[[#This Row],[H_2023_01]:[H_2025_12]],$H$5:$AQ$5)),0),0)</f>
        <v>2.6535694988406862</v>
      </c>
      <c r="AS34" s="79">
        <f>MAX(IFERROR(IFERROR(_xlfn.FORECAST.ETS(AS$5,tbl_Model[[#This Row],[H_2023_01]:[H_2025_12]],$H$5:$AQ$5),_xlfn.FORECAST.LINEAR(AS$5,tbl_Model[[#This Row],[H_2023_01]:[H_2025_12]],$H$5:$AQ$5)),0),0)</f>
        <v>2.6690094503273003</v>
      </c>
      <c r="AT34" s="79">
        <f>MAX(IFERROR(IFERROR(_xlfn.FORECAST.ETS(AT$5,tbl_Model[[#This Row],[H_2023_01]:[H_2025_12]],$H$5:$AQ$5),_xlfn.FORECAST.LINEAR(AT$5,tbl_Model[[#This Row],[H_2023_01]:[H_2025_12]],$H$5:$AQ$5)),0),0)</f>
        <v>2.6844494018139122</v>
      </c>
      <c r="AU34" s="79">
        <f>MAX(IFERROR(IFERROR(_xlfn.FORECAST.ETS(AU$5,tbl_Model[[#This Row],[H_2023_01]:[H_2025_12]],$H$5:$AQ$5),_xlfn.FORECAST.LINEAR(AU$5,tbl_Model[[#This Row],[H_2023_01]:[H_2025_12]],$H$5:$AQ$5)),0),0)</f>
        <v>2.6998893533005264</v>
      </c>
      <c r="AV34" s="79">
        <f>MAX(IFERROR(IFERROR(_xlfn.FORECAST.ETS(AV$5,tbl_Model[[#This Row],[H_2023_01]:[H_2025_12]],$H$5:$AQ$5),_xlfn.FORECAST.LINEAR(AV$5,tbl_Model[[#This Row],[H_2023_01]:[H_2025_12]],$H$5:$AQ$5)),0),0)</f>
        <v>2.7153293047871383</v>
      </c>
      <c r="AW34" s="79">
        <f>MAX(IFERROR(IFERROR(_xlfn.FORECAST.ETS(AW$5,tbl_Model[[#This Row],[H_2023_01]:[H_2025_12]],$H$5:$AQ$5),_xlfn.FORECAST.LINEAR(AW$5,tbl_Model[[#This Row],[H_2023_01]:[H_2025_12]],$H$5:$AQ$5)),0),0)</f>
        <v>2.7307692562737524</v>
      </c>
      <c r="AX34" s="79">
        <f>MAX(IFERROR(IFERROR(_xlfn.FORECAST.ETS(AX$5,tbl_Model[[#This Row],[H_2023_01]:[H_2025_12]],$H$5:$AQ$5),_xlfn.FORECAST.LINEAR(AX$5,tbl_Model[[#This Row],[H_2023_01]:[H_2025_12]],$H$5:$AQ$5)),0),0)</f>
        <v>2.7462092077603644</v>
      </c>
      <c r="AY34" s="79">
        <f>MAX(IFERROR(IFERROR(_xlfn.FORECAST.ETS(AY$5,tbl_Model[[#This Row],[H_2023_01]:[H_2025_12]],$H$5:$AQ$5),_xlfn.FORECAST.LINEAR(AY$5,tbl_Model[[#This Row],[H_2023_01]:[H_2025_12]],$H$5:$AQ$5)),0),0)</f>
        <v>2.7616491592469785</v>
      </c>
      <c r="AZ34" s="79">
        <f>MAX(IFERROR(IFERROR(_xlfn.FORECAST.ETS(AZ$5,tbl_Model[[#This Row],[H_2023_01]:[H_2025_12]],$H$5:$AQ$5),_xlfn.FORECAST.LINEAR(AZ$5,tbl_Model[[#This Row],[H_2023_01]:[H_2025_12]],$H$5:$AQ$5)),0),0)</f>
        <v>2.7770891107335904</v>
      </c>
      <c r="BA34" s="79">
        <f>MAX(IFERROR(IFERROR(_xlfn.FORECAST.ETS(BA$5,tbl_Model[[#This Row],[H_2023_01]:[H_2025_12]],$H$5:$AQ$5),_xlfn.FORECAST.LINEAR(BA$5,tbl_Model[[#This Row],[H_2023_01]:[H_2025_12]],$H$5:$AQ$5)),0),0)</f>
        <v>2.7925290622202046</v>
      </c>
      <c r="BB34" s="79">
        <f>MAX(IFERROR(IFERROR(_xlfn.FORECAST.ETS(BB$5,tbl_Model[[#This Row],[H_2023_01]:[H_2025_12]],$H$5:$AQ$5),_xlfn.FORECAST.LINEAR(BB$5,tbl_Model[[#This Row],[H_2023_01]:[H_2025_12]],$H$5:$AQ$5)),0),0)</f>
        <v>2.8079690137068165</v>
      </c>
      <c r="BC34" s="79">
        <f>MAX(IFERROR(IFERROR(_xlfn.FORECAST.ETS(BC$5,tbl_Model[[#This Row],[H_2023_01]:[H_2025_12]],$H$5:$AQ$5),_xlfn.FORECAST.LINEAR(BC$5,tbl_Model[[#This Row],[H_2023_01]:[H_2025_12]],$H$5:$AQ$5)),0),0)</f>
        <v>2.8234089651934302</v>
      </c>
      <c r="BD34" s="80">
        <f>IFERROR(AR34/SUM(Model!$AR34:$BC34),1/12)</f>
        <v>8.0749191555951935E-2</v>
      </c>
      <c r="BE34" s="80">
        <f>IFERROR(AS34/SUM(Model!$AR34:$BC34),1/12)</f>
        <v>8.1219035515475851E-2</v>
      </c>
      <c r="BF34" s="80">
        <f>IFERROR(AT34/SUM(Model!$AR34:$BC34),1/12)</f>
        <v>8.1688879474999712E-2</v>
      </c>
      <c r="BG34" s="80">
        <f>IFERROR(AU34/SUM(Model!$AR34:$BC34),1/12)</f>
        <v>8.2158723434523628E-2</v>
      </c>
      <c r="BH34" s="80">
        <f>IFERROR(AV34/SUM(Model!$AR34:$BC34),1/12)</f>
        <v>8.2628567394047475E-2</v>
      </c>
      <c r="BI34" s="80">
        <f>IFERROR(AW34/SUM(Model!$AR34:$BC34),1/12)</f>
        <v>8.3098411353571405E-2</v>
      </c>
      <c r="BJ34" s="80">
        <f>IFERROR(AX34/SUM(Model!$AR34:$BC34),1/12)</f>
        <v>8.3568255313095252E-2</v>
      </c>
      <c r="BK34" s="80">
        <f>IFERROR(AY34/SUM(Model!$AR34:$BC34),1/12)</f>
        <v>8.4038099272619168E-2</v>
      </c>
      <c r="BL34" s="80">
        <f>IFERROR(AZ34/SUM(Model!$AR34:$BC34),1/12)</f>
        <v>8.4507943232143015E-2</v>
      </c>
      <c r="BM34" s="80">
        <f>IFERROR(BA34/SUM(Model!$AR34:$BC34),1/12)</f>
        <v>8.4977787191666945E-2</v>
      </c>
      <c r="BN34" s="80">
        <f>IFERROR(BB34/SUM(Model!$AR34:$BC34),1/12)</f>
        <v>8.5447631151190792E-2</v>
      </c>
      <c r="BO34" s="80">
        <f>IFERROR(BC34/SUM(Model!$AR34:$BC34),1/12)</f>
        <v>8.5917475110714694E-2</v>
      </c>
      <c r="BP3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31.993988499738638</v>
      </c>
      <c r="BQ34" s="77" cm="1">
        <f t="array" ref="BQ3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34" s="77" cm="1">
        <f t="array" ref="BR3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34" s="77">
        <f>IF(tbl_Model[[#This Row],[Type]]="Boutique",
    tbl_Model[[#This Row],[UnitListPrice]],
    tbl_Model[[#This Row],[UnitListPrice]]*(1-SUMIFS(tbl_MarketTerms[WholesaleMarginPct],tbl_MarketTerms[Country],tbl_Model[[#This Row],[country]])))</f>
        <v>29113.629842180773</v>
      </c>
      <c r="BT34" s="79">
        <f>Model!$BP34*BD34</f>
        <v>2.5834887060043186</v>
      </c>
      <c r="BU34" s="79">
        <f>Model!$BP34*BE34</f>
        <v>2.5985208882419983</v>
      </c>
      <c r="BV34" s="79">
        <f>Model!$BP34*BF34</f>
        <v>2.6135530704796763</v>
      </c>
      <c r="BW34" s="79">
        <f>Model!$BP34*BG34</f>
        <v>2.6285852527173561</v>
      </c>
      <c r="BX34" s="79">
        <f>Model!$BP34*BH34</f>
        <v>2.6436174349550341</v>
      </c>
      <c r="BY34" s="79">
        <f>Model!$BP34*BI34</f>
        <v>2.6586496171927143</v>
      </c>
      <c r="BZ34" s="79">
        <f>Model!$BP34*BJ34</f>
        <v>2.6736817994303919</v>
      </c>
      <c r="CA34" s="79">
        <f>Model!$BP34*BK34</f>
        <v>2.6887139816680716</v>
      </c>
      <c r="CB34" s="79">
        <f>Model!$BP34*BL34</f>
        <v>2.7037461639057492</v>
      </c>
      <c r="CC34" s="79">
        <f>Model!$BP34*BM34</f>
        <v>2.7187783461434294</v>
      </c>
      <c r="CD34" s="79">
        <f>Model!$BP34*BN34</f>
        <v>2.7338105283811074</v>
      </c>
      <c r="CE34" s="79">
        <f>Model!$BP34*BO34</f>
        <v>2.7488427106187867</v>
      </c>
      <c r="CF34" s="79">
        <f>Model!$BS34*BT34</f>
        <v>75214.733888064322</v>
      </c>
      <c r="CG34" s="79">
        <f>Model!$BS34*BU34</f>
        <v>75652.375277452331</v>
      </c>
      <c r="CH34" s="79">
        <f>Model!$BS34*BV34</f>
        <v>76090.016666840296</v>
      </c>
      <c r="CI34" s="79">
        <f>Model!$BS34*BW34</f>
        <v>76527.658056228305</v>
      </c>
      <c r="CJ34" s="79">
        <f>Model!$BS34*BX34</f>
        <v>76965.299445616271</v>
      </c>
      <c r="CK34" s="79">
        <f>Model!$BS34*BY34</f>
        <v>77402.940835004294</v>
      </c>
      <c r="CL34" s="79">
        <f>Model!$BS34*BZ34</f>
        <v>77840.582224392245</v>
      </c>
      <c r="CM34" s="79">
        <f>Model!$BS34*CA34</f>
        <v>78278.223613780254</v>
      </c>
      <c r="CN34" s="79">
        <f>Model!$BS34*CB34</f>
        <v>78715.865003168205</v>
      </c>
      <c r="CO34" s="79">
        <f>Model!$BS34*CC34</f>
        <v>79153.506392556228</v>
      </c>
      <c r="CP34" s="79">
        <f>Model!$BS34*CD34</f>
        <v>79591.147781944193</v>
      </c>
      <c r="CQ34" s="79">
        <f>Model!$BS34*CE34</f>
        <v>80028.789171332202</v>
      </c>
      <c r="CR34" s="79">
        <f>Model!$BR34*BT34</f>
        <v>17144.184258496378</v>
      </c>
      <c r="CS34" s="79">
        <f>Model!$BR34*BU34</f>
        <v>17243.938711260627</v>
      </c>
      <c r="CT34" s="79">
        <f>Model!$BR34*BV34</f>
        <v>17343.693164024862</v>
      </c>
      <c r="CU34" s="79">
        <f>Model!$BR34*BW34</f>
        <v>17443.447616789112</v>
      </c>
      <c r="CV34" s="79">
        <f>Model!$BR34*BX34</f>
        <v>17543.20206955335</v>
      </c>
      <c r="CW34" s="79">
        <f>Model!$BR34*BY34</f>
        <v>17642.9565223176</v>
      </c>
      <c r="CX34" s="79">
        <f>Model!$BR34*BZ34</f>
        <v>17742.710975081834</v>
      </c>
      <c r="CY34" s="79">
        <f>Model!$BR34*CA34</f>
        <v>17842.465427846084</v>
      </c>
      <c r="CZ34" s="79">
        <f>Model!$BR34*CB34</f>
        <v>17942.219880610319</v>
      </c>
      <c r="DA34" s="79">
        <f>Model!$BR34*CC34</f>
        <v>18041.974333374568</v>
      </c>
      <c r="DB34" s="79">
        <f>Model!$BR34*CD34</f>
        <v>18141.728786138807</v>
      </c>
      <c r="DC34" s="79">
        <f>Model!$BR34*CE34</f>
        <v>18241.483238903053</v>
      </c>
      <c r="DD34" s="79">
        <f>SUM(Model!$CF34:$CQ34)</f>
        <v>931461.13835637923</v>
      </c>
      <c r="DE34" s="79">
        <f>SUM(Model!$CR34:$DC34)</f>
        <v>212314.00498439663</v>
      </c>
      <c r="DF34" s="80">
        <f>IFERROR((Model!$DD34-Model!$DE34)/Model!$DD34,0)</f>
        <v>0.77206348580571182</v>
      </c>
    </row>
    <row r="35" spans="2:110" x14ac:dyDescent="0.25">
      <c r="B35" t="s">
        <v>370</v>
      </c>
      <c r="C35" t="s">
        <v>114</v>
      </c>
      <c r="D35" t="s">
        <v>10</v>
      </c>
      <c r="E35" s="4">
        <v>55</v>
      </c>
      <c r="F35" s="4">
        <v>520347.98</v>
      </c>
      <c r="G35" s="4">
        <v>150257.47</v>
      </c>
      <c r="H35" s="4">
        <v>8</v>
      </c>
      <c r="I35" s="4">
        <v>4</v>
      </c>
      <c r="J35" s="4">
        <v>1</v>
      </c>
      <c r="K35" s="4">
        <v>6</v>
      </c>
      <c r="L35" s="4">
        <v>3</v>
      </c>
      <c r="M35" s="4">
        <v>7</v>
      </c>
      <c r="N35" s="4">
        <v>4</v>
      </c>
      <c r="O35" s="4">
        <v>3</v>
      </c>
      <c r="P35" s="4">
        <v>4</v>
      </c>
      <c r="Q35" s="4">
        <v>4</v>
      </c>
      <c r="R35" s="4">
        <v>2</v>
      </c>
      <c r="S35" s="4">
        <v>6</v>
      </c>
      <c r="T35" s="4">
        <v>0</v>
      </c>
      <c r="U35" s="4">
        <v>4</v>
      </c>
      <c r="V35" s="4">
        <v>0</v>
      </c>
      <c r="W35" s="4">
        <v>2</v>
      </c>
      <c r="X35" s="4">
        <v>5</v>
      </c>
      <c r="Y35" s="4">
        <v>3</v>
      </c>
      <c r="Z35" s="4">
        <v>4</v>
      </c>
      <c r="AA35" s="4">
        <v>2</v>
      </c>
      <c r="AB35" s="4">
        <v>6</v>
      </c>
      <c r="AC35" s="4">
        <v>2</v>
      </c>
      <c r="AD35" s="4">
        <v>9</v>
      </c>
      <c r="AE35" s="4">
        <v>10</v>
      </c>
      <c r="AF35" s="4">
        <v>2</v>
      </c>
      <c r="AG35" s="4">
        <v>3</v>
      </c>
      <c r="AH35" s="4">
        <v>3</v>
      </c>
      <c r="AI35" s="4">
        <v>5</v>
      </c>
      <c r="AJ35" s="4">
        <v>3</v>
      </c>
      <c r="AK35" s="4">
        <v>3</v>
      </c>
      <c r="AL35" s="4">
        <v>2</v>
      </c>
      <c r="AM35" s="4">
        <v>11</v>
      </c>
      <c r="AN35" s="4">
        <v>4</v>
      </c>
      <c r="AO35" s="4">
        <v>9</v>
      </c>
      <c r="AP35" s="4">
        <v>8</v>
      </c>
      <c r="AQ35" s="4">
        <v>2</v>
      </c>
      <c r="AR35" s="79">
        <f>MAX(IFERROR(IFERROR(_xlfn.FORECAST.ETS(AR$5,tbl_Model[[#This Row],[H_2023_01]:[H_2025_12]],$H$5:$AQ$5),_xlfn.FORECAST.LINEAR(AR$5,tbl_Model[[#This Row],[H_2023_01]:[H_2025_12]],$H$5:$AQ$5)),0),0)</f>
        <v>5.4577884712273947</v>
      </c>
      <c r="AS35" s="79">
        <f>MAX(IFERROR(IFERROR(_xlfn.FORECAST.ETS(AS$5,tbl_Model[[#This Row],[H_2023_01]:[H_2025_12]],$H$5:$AQ$5),_xlfn.FORECAST.LINEAR(AS$5,tbl_Model[[#This Row],[H_2023_01]:[H_2025_12]],$H$5:$AQ$5)),0),0)</f>
        <v>5.4857862608305039</v>
      </c>
      <c r="AT35" s="79">
        <f>MAX(IFERROR(IFERROR(_xlfn.FORECAST.ETS(AT$5,tbl_Model[[#This Row],[H_2023_01]:[H_2025_12]],$H$5:$AQ$5),_xlfn.FORECAST.LINEAR(AT$5,tbl_Model[[#This Row],[H_2023_01]:[H_2025_12]],$H$5:$AQ$5)),0),0)</f>
        <v>5.5137840504336015</v>
      </c>
      <c r="AU35" s="79">
        <f>MAX(IFERROR(IFERROR(_xlfn.FORECAST.ETS(AU$5,tbl_Model[[#This Row],[H_2023_01]:[H_2025_12]],$H$5:$AQ$5),_xlfn.FORECAST.LINEAR(AU$5,tbl_Model[[#This Row],[H_2023_01]:[H_2025_12]],$H$5:$AQ$5)),0),0)</f>
        <v>5.5417818400367107</v>
      </c>
      <c r="AV35" s="79">
        <f>MAX(IFERROR(IFERROR(_xlfn.FORECAST.ETS(AV$5,tbl_Model[[#This Row],[H_2023_01]:[H_2025_12]],$H$5:$AQ$5),_xlfn.FORECAST.LINEAR(AV$5,tbl_Model[[#This Row],[H_2023_01]:[H_2025_12]],$H$5:$AQ$5)),0),0)</f>
        <v>5.5697796296398083</v>
      </c>
      <c r="AW35" s="79">
        <f>MAX(IFERROR(IFERROR(_xlfn.FORECAST.ETS(AW$5,tbl_Model[[#This Row],[H_2023_01]:[H_2025_12]],$H$5:$AQ$5),_xlfn.FORECAST.LINEAR(AW$5,tbl_Model[[#This Row],[H_2023_01]:[H_2025_12]],$H$5:$AQ$5)),0),0)</f>
        <v>5.5977774192429175</v>
      </c>
      <c r="AX35" s="79">
        <f>MAX(IFERROR(IFERROR(_xlfn.FORECAST.ETS(AX$5,tbl_Model[[#This Row],[H_2023_01]:[H_2025_12]],$H$5:$AQ$5),_xlfn.FORECAST.LINEAR(AX$5,tbl_Model[[#This Row],[H_2023_01]:[H_2025_12]],$H$5:$AQ$5)),0),0)</f>
        <v>5.6257752088460151</v>
      </c>
      <c r="AY35" s="79">
        <f>MAX(IFERROR(IFERROR(_xlfn.FORECAST.ETS(AY$5,tbl_Model[[#This Row],[H_2023_01]:[H_2025_12]],$H$5:$AQ$5),_xlfn.FORECAST.LINEAR(AY$5,tbl_Model[[#This Row],[H_2023_01]:[H_2025_12]],$H$5:$AQ$5)),0),0)</f>
        <v>5.6537729984491234</v>
      </c>
      <c r="AZ35" s="79">
        <f>MAX(IFERROR(IFERROR(_xlfn.FORECAST.ETS(AZ$5,tbl_Model[[#This Row],[H_2023_01]:[H_2025_12]],$H$5:$AQ$5),_xlfn.FORECAST.LINEAR(AZ$5,tbl_Model[[#This Row],[H_2023_01]:[H_2025_12]],$H$5:$AQ$5)),0),0)</f>
        <v>5.6817707880522219</v>
      </c>
      <c r="BA35" s="79">
        <f>MAX(IFERROR(IFERROR(_xlfn.FORECAST.ETS(BA$5,tbl_Model[[#This Row],[H_2023_01]:[H_2025_12]],$H$5:$AQ$5),_xlfn.FORECAST.LINEAR(BA$5,tbl_Model[[#This Row],[H_2023_01]:[H_2025_12]],$H$5:$AQ$5)),0),0)</f>
        <v>5.7097685776553302</v>
      </c>
      <c r="BB35" s="79">
        <f>MAX(IFERROR(IFERROR(_xlfn.FORECAST.ETS(BB$5,tbl_Model[[#This Row],[H_2023_01]:[H_2025_12]],$H$5:$AQ$5),_xlfn.FORECAST.LINEAR(BB$5,tbl_Model[[#This Row],[H_2023_01]:[H_2025_12]],$H$5:$AQ$5)),0),0)</f>
        <v>5.7377663672584287</v>
      </c>
      <c r="BC35" s="79">
        <f>MAX(IFERROR(IFERROR(_xlfn.FORECAST.ETS(BC$5,tbl_Model[[#This Row],[H_2023_01]:[H_2025_12]],$H$5:$AQ$5),_xlfn.FORECAST.LINEAR(BC$5,tbl_Model[[#This Row],[H_2023_01]:[H_2025_12]],$H$5:$AQ$5)),0),0)</f>
        <v>5.765764156861537</v>
      </c>
      <c r="BD35" s="80">
        <f>IFERROR(AR35/SUM(Model!$AR35:$BC35),1/12)</f>
        <v>8.1046656260578179E-2</v>
      </c>
      <c r="BE35" s="80">
        <f>IFERROR(AS35/SUM(Model!$AR35:$BC35),1/12)</f>
        <v>8.1462415728351917E-2</v>
      </c>
      <c r="BF35" s="80">
        <f>IFERROR(AT35/SUM(Model!$AR35:$BC35),1/12)</f>
        <v>8.1878175196125488E-2</v>
      </c>
      <c r="BG35" s="80">
        <f>IFERROR(AU35/SUM(Model!$AR35:$BC35),1/12)</f>
        <v>8.229393466389924E-2</v>
      </c>
      <c r="BH35" s="80">
        <f>IFERROR(AV35/SUM(Model!$AR35:$BC35),1/12)</f>
        <v>8.2709694131672812E-2</v>
      </c>
      <c r="BI35" s="80">
        <f>IFERROR(AW35/SUM(Model!$AR35:$BC35),1/12)</f>
        <v>8.312545359944655E-2</v>
      </c>
      <c r="BJ35" s="80">
        <f>IFERROR(AX35/SUM(Model!$AR35:$BC35),1/12)</f>
        <v>8.3541213067220121E-2</v>
      </c>
      <c r="BK35" s="80">
        <f>IFERROR(AY35/SUM(Model!$AR35:$BC35),1/12)</f>
        <v>8.3956972534993859E-2</v>
      </c>
      <c r="BL35" s="80">
        <f>IFERROR(AZ35/SUM(Model!$AR35:$BC35),1/12)</f>
        <v>8.4372732002767445E-2</v>
      </c>
      <c r="BM35" s="80">
        <f>IFERROR(BA35/SUM(Model!$AR35:$BC35),1/12)</f>
        <v>8.4788491470541169E-2</v>
      </c>
      <c r="BN35" s="80">
        <f>IFERROR(BB35/SUM(Model!$AR35:$BC35),1/12)</f>
        <v>8.5204250938314754E-2</v>
      </c>
      <c r="BO35" s="80">
        <f>IFERROR(BC35/SUM(Model!$AR35:$BC35),1/12)</f>
        <v>8.5620010406088493E-2</v>
      </c>
      <c r="BP3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78.025477707006374</v>
      </c>
      <c r="BQ35" s="77" cm="1">
        <f t="array" ref="BQ3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5" s="77" cm="1">
        <f t="array" ref="BR3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5" s="77">
        <f>IF(tbl_Model[[#This Row],[Type]]="Boutique",
    tbl_Model[[#This Row],[UnitListPrice]],
    tbl_Model[[#This Row],[UnitListPrice]]*(1-SUMIFS(tbl_MarketTerms[WholesaleMarginPct],tbl_MarketTerms[Country],tbl_Model[[#This Row],[country]])))</f>
        <v>9626.5957446808516</v>
      </c>
      <c r="BT35" s="79">
        <f>Model!$BP35*BD35</f>
        <v>6.3237040712871515</v>
      </c>
      <c r="BU35" s="79">
        <f>Model!$BP35*BE35</f>
        <v>6.3561439023714081</v>
      </c>
      <c r="BV35" s="79">
        <f>Model!$BP35*BF35</f>
        <v>6.3885837334556514</v>
      </c>
      <c r="BW35" s="79">
        <f>Model!$BP35*BG35</f>
        <v>6.421023564539909</v>
      </c>
      <c r="BX35" s="79">
        <f>Model!$BP35*BH35</f>
        <v>6.4534633956241532</v>
      </c>
      <c r="BY35" s="79">
        <f>Model!$BP35*BI35</f>
        <v>6.4859032267084098</v>
      </c>
      <c r="BZ35" s="79">
        <f>Model!$BP35*BJ35</f>
        <v>6.5183430577926531</v>
      </c>
      <c r="CA35" s="79">
        <f>Model!$BP35*BK35</f>
        <v>6.5507828888769097</v>
      </c>
      <c r="CB35" s="79">
        <f>Model!$BP35*BL35</f>
        <v>6.5832227199611548</v>
      </c>
      <c r="CC35" s="79">
        <f>Model!$BP35*BM35</f>
        <v>6.6156625510454097</v>
      </c>
      <c r="CD35" s="79">
        <f>Model!$BP35*BN35</f>
        <v>6.6481023821296548</v>
      </c>
      <c r="CE35" s="79">
        <f>Model!$BP35*BO35</f>
        <v>6.6805422132139114</v>
      </c>
      <c r="CF35" s="79">
        <f>Model!$BS35*BT35</f>
        <v>60875.742703273871</v>
      </c>
      <c r="CG35" s="79">
        <f>Model!$BS35*BU35</f>
        <v>61188.027843147742</v>
      </c>
      <c r="CH35" s="79">
        <f>Model!$BS35*BV35</f>
        <v>61500.312983021482</v>
      </c>
      <c r="CI35" s="79">
        <f>Model!$BS35*BW35</f>
        <v>61812.598122895361</v>
      </c>
      <c r="CJ35" s="79">
        <f>Model!$BS35*BX35</f>
        <v>62124.883262769108</v>
      </c>
      <c r="CK35" s="79">
        <f>Model!$BS35*BY35</f>
        <v>62437.168402642979</v>
      </c>
      <c r="CL35" s="79">
        <f>Model!$BS35*BZ35</f>
        <v>62749.453542516727</v>
      </c>
      <c r="CM35" s="79">
        <f>Model!$BS35*CA35</f>
        <v>63061.738682390598</v>
      </c>
      <c r="CN35" s="79">
        <f>Model!$BS35*CB35</f>
        <v>63374.023822264353</v>
      </c>
      <c r="CO35" s="79">
        <f>Model!$BS35*CC35</f>
        <v>63686.30896213821</v>
      </c>
      <c r="CP35" s="79">
        <f>Model!$BS35*CD35</f>
        <v>63998.594102011964</v>
      </c>
      <c r="CQ35" s="79">
        <f>Model!$BS35*CE35</f>
        <v>64310.879241885836</v>
      </c>
      <c r="CR35" s="79">
        <f>Model!$BR35*BT35</f>
        <v>17218.078292681053</v>
      </c>
      <c r="CS35" s="79">
        <f>Model!$BR35*BU35</f>
        <v>17306.404935596904</v>
      </c>
      <c r="CT35" s="79">
        <f>Model!$BR35*BV35</f>
        <v>17394.731578512714</v>
      </c>
      <c r="CU35" s="79">
        <f>Model!$BR35*BW35</f>
        <v>17483.058221428568</v>
      </c>
      <c r="CV35" s="79">
        <f>Model!$BR35*BX35</f>
        <v>17571.384864344382</v>
      </c>
      <c r="CW35" s="79">
        <f>Model!$BR35*BY35</f>
        <v>17659.711507260232</v>
      </c>
      <c r="CX35" s="79">
        <f>Model!$BR35*BZ35</f>
        <v>17748.038150176042</v>
      </c>
      <c r="CY35" s="79">
        <f>Model!$BR35*CA35</f>
        <v>17836.364793091892</v>
      </c>
      <c r="CZ35" s="79">
        <f>Model!$BR35*CB35</f>
        <v>17924.69143600771</v>
      </c>
      <c r="DA35" s="79">
        <f>Model!$BR35*CC35</f>
        <v>18013.018078923553</v>
      </c>
      <c r="DB35" s="79">
        <f>Model!$BR35*CD35</f>
        <v>18101.34472183937</v>
      </c>
      <c r="DC35" s="79">
        <f>Model!$BR35*CE35</f>
        <v>18189.671364755221</v>
      </c>
      <c r="DD35" s="79">
        <f>SUM(Model!$CF35:$CQ35)</f>
        <v>751119.73167095834</v>
      </c>
      <c r="DE35" s="79">
        <f>SUM(Model!$CR35:$DC35)</f>
        <v>212446.49794461761</v>
      </c>
      <c r="DF35" s="80">
        <f>IFERROR((Model!$DD35-Model!$DE35)/Model!$DD35,0)</f>
        <v>0.71716027553689177</v>
      </c>
    </row>
    <row r="36" spans="2:110" x14ac:dyDescent="0.25">
      <c r="B36" t="s">
        <v>370</v>
      </c>
      <c r="C36" t="s">
        <v>231</v>
      </c>
      <c r="D36" t="s">
        <v>25</v>
      </c>
      <c r="E36" s="4">
        <v>24</v>
      </c>
      <c r="F36" s="4">
        <v>665184.03</v>
      </c>
      <c r="G36" s="4">
        <v>151315.81</v>
      </c>
      <c r="H36" s="4">
        <v>0</v>
      </c>
      <c r="I36" s="4">
        <v>0</v>
      </c>
      <c r="J36" s="4">
        <v>0</v>
      </c>
      <c r="K36" s="4">
        <v>0</v>
      </c>
      <c r="L36" s="4">
        <v>0</v>
      </c>
      <c r="M36" s="4">
        <v>0</v>
      </c>
      <c r="N36" s="4">
        <v>0</v>
      </c>
      <c r="O36" s="4">
        <v>0</v>
      </c>
      <c r="P36" s="4">
        <v>0</v>
      </c>
      <c r="Q36" s="4">
        <v>0</v>
      </c>
      <c r="R36" s="4">
        <v>0</v>
      </c>
      <c r="S36" s="4">
        <v>0</v>
      </c>
      <c r="T36" s="4">
        <v>3</v>
      </c>
      <c r="U36" s="4">
        <v>4</v>
      </c>
      <c r="V36" s="4">
        <v>2</v>
      </c>
      <c r="W36" s="4">
        <v>3</v>
      </c>
      <c r="X36" s="4">
        <v>0</v>
      </c>
      <c r="Y36" s="4">
        <v>2</v>
      </c>
      <c r="Z36" s="4">
        <v>3</v>
      </c>
      <c r="AA36" s="4">
        <v>3</v>
      </c>
      <c r="AB36" s="4">
        <v>2</v>
      </c>
      <c r="AC36" s="4">
        <v>1</v>
      </c>
      <c r="AD36" s="4">
        <v>6</v>
      </c>
      <c r="AE36" s="4">
        <v>2</v>
      </c>
      <c r="AF36" s="4">
        <v>2</v>
      </c>
      <c r="AG36" s="4">
        <v>3</v>
      </c>
      <c r="AH36" s="4">
        <v>2</v>
      </c>
      <c r="AI36" s="4">
        <v>3</v>
      </c>
      <c r="AJ36" s="4">
        <v>1</v>
      </c>
      <c r="AK36" s="4">
        <v>3</v>
      </c>
      <c r="AL36" s="4">
        <v>1</v>
      </c>
      <c r="AM36" s="4">
        <v>2</v>
      </c>
      <c r="AN36" s="4">
        <v>2</v>
      </c>
      <c r="AO36" s="4">
        <v>0</v>
      </c>
      <c r="AP36" s="4">
        <v>4</v>
      </c>
      <c r="AQ36" s="4">
        <v>1</v>
      </c>
      <c r="AR36" s="79">
        <f>MAX(IFERROR(IFERROR(_xlfn.FORECAST.ETS(AR$5,tbl_Model[[#This Row],[H_2023_01]:[H_2025_12]],$H$5:$AQ$5),_xlfn.FORECAST.LINEAR(AR$5,tbl_Model[[#This Row],[H_2023_01]:[H_2025_12]],$H$5:$AQ$5)),0),0)</f>
        <v>2.7867254265898409</v>
      </c>
      <c r="AS36" s="79">
        <f>MAX(IFERROR(IFERROR(_xlfn.FORECAST.ETS(AS$5,tbl_Model[[#This Row],[H_2023_01]:[H_2025_12]],$H$5:$AQ$5),_xlfn.FORECAST.LINEAR(AS$5,tbl_Model[[#This Row],[H_2023_01]:[H_2025_12]],$H$5:$AQ$5)),0),0)</f>
        <v>2.8670350670417011</v>
      </c>
      <c r="AT36" s="79">
        <f>MAX(IFERROR(IFERROR(_xlfn.FORECAST.ETS(AT$5,tbl_Model[[#This Row],[H_2023_01]:[H_2025_12]],$H$5:$AQ$5),_xlfn.FORECAST.LINEAR(AT$5,tbl_Model[[#This Row],[H_2023_01]:[H_2025_12]],$H$5:$AQ$5)),0),0)</f>
        <v>2.9473447074935626</v>
      </c>
      <c r="AU36" s="79">
        <f>MAX(IFERROR(IFERROR(_xlfn.FORECAST.ETS(AU$5,tbl_Model[[#This Row],[H_2023_01]:[H_2025_12]],$H$5:$AQ$5),_xlfn.FORECAST.LINEAR(AU$5,tbl_Model[[#This Row],[H_2023_01]:[H_2025_12]],$H$5:$AQ$5)),0),0)</f>
        <v>3.0276543479454223</v>
      </c>
      <c r="AV36" s="79">
        <f>MAX(IFERROR(IFERROR(_xlfn.FORECAST.ETS(AV$5,tbl_Model[[#This Row],[H_2023_01]:[H_2025_12]],$H$5:$AQ$5),_xlfn.FORECAST.LINEAR(AV$5,tbl_Model[[#This Row],[H_2023_01]:[H_2025_12]],$H$5:$AQ$5)),0),0)</f>
        <v>3.1079639883972843</v>
      </c>
      <c r="AW36" s="79">
        <f>MAX(IFERROR(IFERROR(_xlfn.FORECAST.ETS(AW$5,tbl_Model[[#This Row],[H_2023_01]:[H_2025_12]],$H$5:$AQ$5),_xlfn.FORECAST.LINEAR(AW$5,tbl_Model[[#This Row],[H_2023_01]:[H_2025_12]],$H$5:$AQ$5)),0),0)</f>
        <v>3.188273628849144</v>
      </c>
      <c r="AX36" s="79">
        <f>MAX(IFERROR(IFERROR(_xlfn.FORECAST.ETS(AX$5,tbl_Model[[#This Row],[H_2023_01]:[H_2025_12]],$H$5:$AQ$5),_xlfn.FORECAST.LINEAR(AX$5,tbl_Model[[#This Row],[H_2023_01]:[H_2025_12]],$H$5:$AQ$5)),0),0)</f>
        <v>3.2685832693010055</v>
      </c>
      <c r="AY36" s="79">
        <f>MAX(IFERROR(IFERROR(_xlfn.FORECAST.ETS(AY$5,tbl_Model[[#This Row],[H_2023_01]:[H_2025_12]],$H$5:$AQ$5),_xlfn.FORECAST.LINEAR(AY$5,tbl_Model[[#This Row],[H_2023_01]:[H_2025_12]],$H$5:$AQ$5)),0),0)</f>
        <v>3.3488929097528657</v>
      </c>
      <c r="AZ36" s="79">
        <f>MAX(IFERROR(IFERROR(_xlfn.FORECAST.ETS(AZ$5,tbl_Model[[#This Row],[H_2023_01]:[H_2025_12]],$H$5:$AQ$5),_xlfn.FORECAST.LINEAR(AZ$5,tbl_Model[[#This Row],[H_2023_01]:[H_2025_12]],$H$5:$AQ$5)),0),0)</f>
        <v>3.4292025502047276</v>
      </c>
      <c r="BA36" s="79">
        <f>MAX(IFERROR(IFERROR(_xlfn.FORECAST.ETS(BA$5,tbl_Model[[#This Row],[H_2023_01]:[H_2025_12]],$H$5:$AQ$5),_xlfn.FORECAST.LINEAR(BA$5,tbl_Model[[#This Row],[H_2023_01]:[H_2025_12]],$H$5:$AQ$5)),0),0)</f>
        <v>3.5095121906565874</v>
      </c>
      <c r="BB36" s="79">
        <f>MAX(IFERROR(IFERROR(_xlfn.FORECAST.ETS(BB$5,tbl_Model[[#This Row],[H_2023_01]:[H_2025_12]],$H$5:$AQ$5),_xlfn.FORECAST.LINEAR(BB$5,tbl_Model[[#This Row],[H_2023_01]:[H_2025_12]],$H$5:$AQ$5)),0),0)</f>
        <v>3.5898218311084489</v>
      </c>
      <c r="BC36" s="79">
        <f>MAX(IFERROR(IFERROR(_xlfn.FORECAST.ETS(BC$5,tbl_Model[[#This Row],[H_2023_01]:[H_2025_12]],$H$5:$AQ$5),_xlfn.FORECAST.LINEAR(BC$5,tbl_Model[[#This Row],[H_2023_01]:[H_2025_12]],$H$5:$AQ$5)),0),0)</f>
        <v>3.6701314715603091</v>
      </c>
      <c r="BD36" s="80">
        <f>IFERROR(AR36/SUM(Model!$AR36:$BC36),1/12)</f>
        <v>7.193193919134816E-2</v>
      </c>
      <c r="BE36" s="80">
        <f>IFERROR(AS36/SUM(Model!$AR36:$BC36),1/12)</f>
        <v>7.4004919944436365E-2</v>
      </c>
      <c r="BF36" s="80">
        <f>IFERROR(AT36/SUM(Model!$AR36:$BC36),1/12)</f>
        <v>7.6077900697524597E-2</v>
      </c>
      <c r="BG36" s="80">
        <f>IFERROR(AU36/SUM(Model!$AR36:$BC36),1/12)</f>
        <v>7.8150881450612775E-2</v>
      </c>
      <c r="BH36" s="80">
        <f>IFERROR(AV36/SUM(Model!$AR36:$BC36),1/12)</f>
        <v>8.0223862203701021E-2</v>
      </c>
      <c r="BI36" s="80">
        <f>IFERROR(AW36/SUM(Model!$AR36:$BC36),1/12)</f>
        <v>8.2296842956789212E-2</v>
      </c>
      <c r="BJ36" s="80">
        <f>IFERROR(AX36/SUM(Model!$AR36:$BC36),1/12)</f>
        <v>8.4369823709877445E-2</v>
      </c>
      <c r="BK36" s="80">
        <f>IFERROR(AY36/SUM(Model!$AR36:$BC36),1/12)</f>
        <v>8.6442804462965636E-2</v>
      </c>
      <c r="BL36" s="80">
        <f>IFERROR(AZ36/SUM(Model!$AR36:$BC36),1/12)</f>
        <v>8.8515785216053883E-2</v>
      </c>
      <c r="BM36" s="80">
        <f>IFERROR(BA36/SUM(Model!$AR36:$BC36),1/12)</f>
        <v>9.0588765969142074E-2</v>
      </c>
      <c r="BN36" s="80">
        <f>IFERROR(BB36/SUM(Model!$AR36:$BC36),1/12)</f>
        <v>9.2661746722230307E-2</v>
      </c>
      <c r="BO36" s="80">
        <f>IFERROR(BC36/SUM(Model!$AR36:$BC36),1/12)</f>
        <v>9.4734727475318511E-2</v>
      </c>
      <c r="BP3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26.46268656716418</v>
      </c>
      <c r="BQ36" s="77" cm="1">
        <f t="array" ref="BQ3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36" s="77" cm="1">
        <f t="array" ref="BR3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36" s="77">
        <f>IF(tbl_Model[[#This Row],[Type]]="Boutique",
    tbl_Model[[#This Row],[UnitListPrice]],
    tbl_Model[[#This Row],[UnitListPrice]]*(1-SUMIFS(tbl_MarketTerms[WholesaleMarginPct],tbl_MarketTerms[Country],tbl_Model[[#This Row],[country]])))</f>
        <v>29113.629842180773</v>
      </c>
      <c r="BT36" s="79">
        <f>Model!$BP36*BD36</f>
        <v>1.9035123609889595</v>
      </c>
      <c r="BU36" s="79">
        <f>Model!$BP36*BE36</f>
        <v>1.9583690009176966</v>
      </c>
      <c r="BV36" s="79">
        <f>Model!$BP36*BF36</f>
        <v>2.0132256408464344</v>
      </c>
      <c r="BW36" s="79">
        <f>Model!$BP36*BG36</f>
        <v>2.0680822807751711</v>
      </c>
      <c r="BX36" s="79">
        <f>Model!$BP36*BH36</f>
        <v>2.1229389207039091</v>
      </c>
      <c r="BY36" s="79">
        <f>Model!$BP36*BI36</f>
        <v>2.1777955606326458</v>
      </c>
      <c r="BZ36" s="79">
        <f>Model!$BP36*BJ36</f>
        <v>2.2326522005613838</v>
      </c>
      <c r="CA36" s="79">
        <f>Model!$BP36*BK36</f>
        <v>2.2875088404901205</v>
      </c>
      <c r="CB36" s="79">
        <f>Model!$BP36*BL36</f>
        <v>2.3423654804188589</v>
      </c>
      <c r="CC36" s="79">
        <f>Model!$BP36*BM36</f>
        <v>2.3972221203475956</v>
      </c>
      <c r="CD36" s="79">
        <f>Model!$BP36*BN36</f>
        <v>2.4520787602763336</v>
      </c>
      <c r="CE36" s="79">
        <f>Model!$BP36*BO36</f>
        <v>2.5069354002050708</v>
      </c>
      <c r="CF36" s="79">
        <f>Model!$BS36*BT36</f>
        <v>55418.154277848153</v>
      </c>
      <c r="CG36" s="79">
        <f>Model!$BS36*BU36</f>
        <v>57015.230187119196</v>
      </c>
      <c r="CH36" s="79">
        <f>Model!$BS36*BV36</f>
        <v>58612.306096390261</v>
      </c>
      <c r="CI36" s="79">
        <f>Model!$BS36*BW36</f>
        <v>60209.382005661297</v>
      </c>
      <c r="CJ36" s="79">
        <f>Model!$BS36*BX36</f>
        <v>61806.457914932369</v>
      </c>
      <c r="CK36" s="79">
        <f>Model!$BS36*BY36</f>
        <v>63403.533824203405</v>
      </c>
      <c r="CL36" s="79">
        <f>Model!$BS36*BZ36</f>
        <v>65000.609733474477</v>
      </c>
      <c r="CM36" s="79">
        <f>Model!$BS36*CA36</f>
        <v>66597.685642745506</v>
      </c>
      <c r="CN36" s="79">
        <f>Model!$BS36*CB36</f>
        <v>68194.7615520166</v>
      </c>
      <c r="CO36" s="79">
        <f>Model!$BS36*CC36</f>
        <v>69791.837461287636</v>
      </c>
      <c r="CP36" s="79">
        <f>Model!$BS36*CD36</f>
        <v>71388.913370558701</v>
      </c>
      <c r="CQ36" s="79">
        <f>Model!$BS36*CE36</f>
        <v>72985.989279829751</v>
      </c>
      <c r="CR36" s="79">
        <f>Model!$BR36*BT36</f>
        <v>12631.820909173985</v>
      </c>
      <c r="CS36" s="79">
        <f>Model!$BR36*BU36</f>
        <v>12995.8528248369</v>
      </c>
      <c r="CT36" s="79">
        <f>Model!$BR36*BV36</f>
        <v>13359.88474049982</v>
      </c>
      <c r="CU36" s="79">
        <f>Model!$BR36*BW36</f>
        <v>13723.916656162732</v>
      </c>
      <c r="CV36" s="79">
        <f>Model!$BR36*BX36</f>
        <v>14087.948571825655</v>
      </c>
      <c r="CW36" s="79">
        <f>Model!$BR36*BY36</f>
        <v>14451.980487488567</v>
      </c>
      <c r="CX36" s="79">
        <f>Model!$BR36*BZ36</f>
        <v>14816.012403151488</v>
      </c>
      <c r="CY36" s="79">
        <f>Model!$BR36*CA36</f>
        <v>15180.0443188144</v>
      </c>
      <c r="CZ36" s="79">
        <f>Model!$BR36*CB36</f>
        <v>15544.076234477325</v>
      </c>
      <c r="DA36" s="79">
        <f>Model!$BR36*CC36</f>
        <v>15908.108150140237</v>
      </c>
      <c r="DB36" s="79">
        <f>Model!$BR36*CD36</f>
        <v>16272.14006580316</v>
      </c>
      <c r="DC36" s="79">
        <f>Model!$BR36*CE36</f>
        <v>16636.171981466076</v>
      </c>
      <c r="DD36" s="79">
        <f>SUM(Model!$CF36:$CQ36)</f>
        <v>770424.86134606751</v>
      </c>
      <c r="DE36" s="79">
        <f>SUM(Model!$CR36:$DC36)</f>
        <v>175607.95734384033</v>
      </c>
      <c r="DF36" s="80">
        <f>IFERROR((Model!$DD36-Model!$DE36)/Model!$DD36,0)</f>
        <v>0.77206348580571182</v>
      </c>
    </row>
    <row r="37" spans="2:110" x14ac:dyDescent="0.25">
      <c r="B37" t="s">
        <v>370</v>
      </c>
      <c r="C37" t="s">
        <v>148</v>
      </c>
      <c r="D37" t="s">
        <v>26</v>
      </c>
      <c r="E37" s="4">
        <v>42</v>
      </c>
      <c r="F37" s="4">
        <v>378962.92</v>
      </c>
      <c r="G37" s="4">
        <v>109905.04</v>
      </c>
      <c r="H37" s="4">
        <v>2</v>
      </c>
      <c r="I37" s="4">
        <v>7</v>
      </c>
      <c r="J37" s="4">
        <v>3</v>
      </c>
      <c r="K37" s="4">
        <v>3</v>
      </c>
      <c r="L37" s="4">
        <v>1</v>
      </c>
      <c r="M37" s="4">
        <v>5</v>
      </c>
      <c r="N37" s="4">
        <v>1</v>
      </c>
      <c r="O37" s="4">
        <v>1</v>
      </c>
      <c r="P37" s="4">
        <v>7</v>
      </c>
      <c r="Q37" s="4">
        <v>3</v>
      </c>
      <c r="R37" s="4">
        <v>3</v>
      </c>
      <c r="S37" s="4">
        <v>8</v>
      </c>
      <c r="T37" s="4">
        <v>6</v>
      </c>
      <c r="U37" s="4">
        <v>7</v>
      </c>
      <c r="V37" s="4">
        <v>3</v>
      </c>
      <c r="W37" s="4">
        <v>2</v>
      </c>
      <c r="X37" s="4">
        <v>2</v>
      </c>
      <c r="Y37" s="4">
        <v>3</v>
      </c>
      <c r="Z37" s="4">
        <v>4</v>
      </c>
      <c r="AA37" s="4">
        <v>6</v>
      </c>
      <c r="AB37" s="4">
        <v>3</v>
      </c>
      <c r="AC37" s="4">
        <v>3</v>
      </c>
      <c r="AD37" s="4">
        <v>6</v>
      </c>
      <c r="AE37" s="4">
        <v>5</v>
      </c>
      <c r="AF37" s="4">
        <v>7</v>
      </c>
      <c r="AG37" s="4">
        <v>3</v>
      </c>
      <c r="AH37" s="4">
        <v>5</v>
      </c>
      <c r="AI37" s="4">
        <v>3</v>
      </c>
      <c r="AJ37" s="4">
        <v>2</v>
      </c>
      <c r="AK37" s="4">
        <v>2</v>
      </c>
      <c r="AL37" s="4">
        <v>0</v>
      </c>
      <c r="AM37" s="4">
        <v>3</v>
      </c>
      <c r="AN37" s="4">
        <v>2</v>
      </c>
      <c r="AO37" s="4">
        <v>4</v>
      </c>
      <c r="AP37" s="4">
        <v>3</v>
      </c>
      <c r="AQ37" s="4">
        <v>8</v>
      </c>
      <c r="AR37" s="79">
        <f>MAX(IFERROR(IFERROR(_xlfn.FORECAST.ETS(AR$5,tbl_Model[[#This Row],[H_2023_01]:[H_2025_12]],$H$5:$AQ$5),_xlfn.FORECAST.LINEAR(AR$5,tbl_Model[[#This Row],[H_2023_01]:[H_2025_12]],$H$5:$AQ$5)),0),0)</f>
        <v>5.2464408644865816</v>
      </c>
      <c r="AS37" s="79">
        <f>MAX(IFERROR(IFERROR(_xlfn.FORECAST.ETS(AS$5,tbl_Model[[#This Row],[H_2023_01]:[H_2025_12]],$H$5:$AQ$5),_xlfn.FORECAST.LINEAR(AS$5,tbl_Model[[#This Row],[H_2023_01]:[H_2025_12]],$H$5:$AQ$5)),0),0)</f>
        <v>6.1657484201491535</v>
      </c>
      <c r="AT37" s="79">
        <f>MAX(IFERROR(IFERROR(_xlfn.FORECAST.ETS(AT$5,tbl_Model[[#This Row],[H_2023_01]:[H_2025_12]],$H$5:$AQ$5),_xlfn.FORECAST.LINEAR(AT$5,tbl_Model[[#This Row],[H_2023_01]:[H_2025_12]],$H$5:$AQ$5)),0),0)</f>
        <v>2.383173652001167</v>
      </c>
      <c r="AU37" s="79">
        <f>MAX(IFERROR(IFERROR(_xlfn.FORECAST.ETS(AU$5,tbl_Model[[#This Row],[H_2023_01]:[H_2025_12]],$H$5:$AQ$5),_xlfn.FORECAST.LINEAR(AU$5,tbl_Model[[#This Row],[H_2023_01]:[H_2025_12]],$H$5:$AQ$5)),0),0)</f>
        <v>1.3440361356717414</v>
      </c>
      <c r="AV37" s="79">
        <f>MAX(IFERROR(IFERROR(_xlfn.FORECAST.ETS(AV$5,tbl_Model[[#This Row],[H_2023_01]:[H_2025_12]],$H$5:$AQ$5),_xlfn.FORECAST.LINEAR(AV$5,tbl_Model[[#This Row],[H_2023_01]:[H_2025_12]],$H$5:$AQ$5)),0),0)</f>
        <v>1.3437858926739921</v>
      </c>
      <c r="AW37" s="79">
        <f>MAX(IFERROR(IFERROR(_xlfn.FORECAST.ETS(AW$5,tbl_Model[[#This Row],[H_2023_01]:[H_2025_12]],$H$5:$AQ$5),_xlfn.FORECAST.LINEAR(AW$5,tbl_Model[[#This Row],[H_2023_01]:[H_2025_12]],$H$5:$AQ$5)),0),0)</f>
        <v>3.3050265395951799</v>
      </c>
      <c r="AX37" s="79">
        <f>MAX(IFERROR(IFERROR(_xlfn.FORECAST.ETS(AX$5,tbl_Model[[#This Row],[H_2023_01]:[H_2025_12]],$H$5:$AQ$5),_xlfn.FORECAST.LINEAR(AX$5,tbl_Model[[#This Row],[H_2023_01]:[H_2025_12]],$H$5:$AQ$5)),0),0)</f>
        <v>1.7929865683425825</v>
      </c>
      <c r="AY37" s="79">
        <f>MAX(IFERROR(IFERROR(_xlfn.FORECAST.ETS(AY$5,tbl_Model[[#This Row],[H_2023_01]:[H_2025_12]],$H$5:$AQ$5),_xlfn.FORECAST.LINEAR(AY$5,tbl_Model[[#This Row],[H_2023_01]:[H_2025_12]],$H$5:$AQ$5)),0),0)</f>
        <v>2.8873784673996523</v>
      </c>
      <c r="AZ37" s="79">
        <f>MAX(IFERROR(IFERROR(_xlfn.FORECAST.ETS(AZ$5,tbl_Model[[#This Row],[H_2023_01]:[H_2025_12]],$H$5:$AQ$5),_xlfn.FORECAST.LINEAR(AZ$5,tbl_Model[[#This Row],[H_2023_01]:[H_2025_12]],$H$5:$AQ$5)),0),0)</f>
        <v>4.3521483797993312</v>
      </c>
      <c r="BA37" s="79">
        <f>MAX(IFERROR(IFERROR(_xlfn.FORECAST.ETS(BA$5,tbl_Model[[#This Row],[H_2023_01]:[H_2025_12]],$H$5:$AQ$5),_xlfn.FORECAST.LINEAR(BA$5,tbl_Model[[#This Row],[H_2023_01]:[H_2025_12]],$H$5:$AQ$5)),0),0)</f>
        <v>2.3448689166675258</v>
      </c>
      <c r="BB37" s="79">
        <f>MAX(IFERROR(IFERROR(_xlfn.FORECAST.ETS(BB$5,tbl_Model[[#This Row],[H_2023_01]:[H_2025_12]],$H$5:$AQ$5),_xlfn.FORECAST.LINEAR(BB$5,tbl_Model[[#This Row],[H_2023_01]:[H_2025_12]],$H$5:$AQ$5)),0),0)</f>
        <v>3.8507402460140394</v>
      </c>
      <c r="BC37" s="79">
        <f>MAX(IFERROR(IFERROR(_xlfn.FORECAST.ETS(BC$5,tbl_Model[[#This Row],[H_2023_01]:[H_2025_12]],$H$5:$AQ$5),_xlfn.FORECAST.LINEAR(BC$5,tbl_Model[[#This Row],[H_2023_01]:[H_2025_12]],$H$5:$AQ$5)),0),0)</f>
        <v>7.2441838931723659</v>
      </c>
      <c r="BD37" s="80">
        <f>IFERROR(AR37/SUM(Model!$AR37:$BC37),1/12)</f>
        <v>0.12414520966045375</v>
      </c>
      <c r="BE37" s="80">
        <f>IFERROR(AS37/SUM(Model!$AR37:$BC37),1/12)</f>
        <v>0.14589855296271126</v>
      </c>
      <c r="BF37" s="80">
        <f>IFERROR(AT37/SUM(Model!$AR37:$BC37),1/12)</f>
        <v>5.6392438288524777E-2</v>
      </c>
      <c r="BG37" s="80">
        <f>IFERROR(AU37/SUM(Model!$AR37:$BC37),1/12)</f>
        <v>3.1803588787905443E-2</v>
      </c>
      <c r="BH37" s="80">
        <f>IFERROR(AV37/SUM(Model!$AR37:$BC37),1/12)</f>
        <v>3.1797667350835231E-2</v>
      </c>
      <c r="BI37" s="80">
        <f>IFERROR(AW37/SUM(Model!$AR37:$BC37),1/12)</f>
        <v>7.8206011139622361E-2</v>
      </c>
      <c r="BJ37" s="80">
        <f>IFERROR(AX37/SUM(Model!$AR37:$BC37),1/12)</f>
        <v>4.242698987650749E-2</v>
      </c>
      <c r="BK37" s="80">
        <f>IFERROR(AY37/SUM(Model!$AR37:$BC37),1/12)</f>
        <v>6.832330992822272E-2</v>
      </c>
      <c r="BL37" s="80">
        <f>IFERROR(AZ37/SUM(Model!$AR37:$BC37),1/12)</f>
        <v>0.1029837916864552</v>
      </c>
      <c r="BM37" s="80">
        <f>IFERROR(BA37/SUM(Model!$AR37:$BC37),1/12)</f>
        <v>5.5486042977529793E-2</v>
      </c>
      <c r="BN37" s="80">
        <f>IFERROR(BB37/SUM(Model!$AR37:$BC37),1/12)</f>
        <v>9.1119097219852563E-2</v>
      </c>
      <c r="BO37" s="80">
        <f>IFERROR(BC37/SUM(Model!$AR37:$BC37),1/12)</f>
        <v>0.17141730012137937</v>
      </c>
      <c r="BP3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46.282298239787458</v>
      </c>
      <c r="BQ37" s="77" cm="1">
        <f t="array" ref="BQ3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37" s="77" cm="1">
        <f t="array" ref="BR3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37" s="77">
        <f>IF(tbl_Model[[#This Row],[Type]]="Boutique",
    tbl_Model[[#This Row],[UnitListPrice]],
    tbl_Model[[#This Row],[UnitListPrice]]*(1-SUMIFS(tbl_MarketTerms[WholesaleMarginPct],tbl_MarketTerms[Country],tbl_Model[[#This Row],[country]])))</f>
        <v>9379.6906330564307</v>
      </c>
      <c r="BT37" s="79">
        <f>Model!$BP37*BD37</f>
        <v>5.7457256185460635</v>
      </c>
      <c r="BU37" s="79">
        <f>Model!$BP37*BE37</f>
        <v>6.7525203409736285</v>
      </c>
      <c r="BV37" s="79">
        <f>Model!$BP37*BF37</f>
        <v>2.609971647338313</v>
      </c>
      <c r="BW37" s="79">
        <f>Model!$BP37*BG37</f>
        <v>1.4719431813774002</v>
      </c>
      <c r="BX37" s="79">
        <f>Model!$BP37*BH37</f>
        <v>1.4716691236609085</v>
      </c>
      <c r="BY37" s="79">
        <f>Model!$BP37*BI37</f>
        <v>3.6195539317081424</v>
      </c>
      <c r="BZ37" s="79">
        <f>Model!$BP37*BJ37</f>
        <v>1.9636185988809629</v>
      </c>
      <c r="CA37" s="79">
        <f>Model!$BP37*BK37</f>
        <v>3.1621598068274355</v>
      </c>
      <c r="CB37" s="79">
        <f>Model!$BP37*BL37</f>
        <v>4.7663265606966636</v>
      </c>
      <c r="CC37" s="79">
        <f>Model!$BP37*BM37</f>
        <v>2.5680215892316984</v>
      </c>
      <c r="CD37" s="79">
        <f>Model!$BP37*BN37</f>
        <v>4.2172012328694048</v>
      </c>
      <c r="CE37" s="79">
        <f>Model!$BP37*BO37</f>
        <v>7.9335866076768351</v>
      </c>
      <c r="CF37" s="79">
        <f>Model!$BS37*BT37</f>
        <v>53893.128764388879</v>
      </c>
      <c r="CG37" s="79">
        <f>Model!$BS37*BU37</f>
        <v>63336.551791753358</v>
      </c>
      <c r="CH37" s="79">
        <f>Model!$BS37*BV37</f>
        <v>24480.726613082035</v>
      </c>
      <c r="CI37" s="79">
        <f>Model!$BS37*BW37</f>
        <v>13806.371670756884</v>
      </c>
      <c r="CJ37" s="79">
        <f>Model!$BS37*BX37</f>
        <v>13803.80109416059</v>
      </c>
      <c r="CK37" s="79">
        <f>Model!$BS37*BY37</f>
        <v>33950.296109085437</v>
      </c>
      <c r="CL37" s="79">
        <f>Model!$BS37*BZ37</f>
        <v>18418.134978819162</v>
      </c>
      <c r="CM37" s="79">
        <f>Model!$BS37*CA37</f>
        <v>29660.08072032683</v>
      </c>
      <c r="CN37" s="79">
        <f>Model!$BS37*CB37</f>
        <v>44706.668595454568</v>
      </c>
      <c r="CO37" s="79">
        <f>Model!$BS37*CC37</f>
        <v>24087.248046003249</v>
      </c>
      <c r="CP37" s="79">
        <f>Model!$BS37*CD37</f>
        <v>39556.042901659188</v>
      </c>
      <c r="CQ37" s="79">
        <f>Model!$BS37*CE37</f>
        <v>74414.587990568354</v>
      </c>
      <c r="CR37" s="79">
        <f>Model!$BR37*BT37</f>
        <v>15512.389355794206</v>
      </c>
      <c r="CS37" s="79">
        <f>Model!$BR37*BU37</f>
        <v>18230.547648150528</v>
      </c>
      <c r="CT37" s="79">
        <f>Model!$BR37*BV37</f>
        <v>7046.437489185324</v>
      </c>
      <c r="CU37" s="79">
        <f>Model!$BR37*BW37</f>
        <v>3973.972524102282</v>
      </c>
      <c r="CV37" s="79">
        <f>Model!$BR37*BX37</f>
        <v>3973.2326192954015</v>
      </c>
      <c r="CW37" s="79">
        <f>Model!$BR37*BY37</f>
        <v>9772.1216797610505</v>
      </c>
      <c r="CX37" s="79">
        <f>Model!$BR37*BZ37</f>
        <v>5301.4046048075106</v>
      </c>
      <c r="CY37" s="79">
        <f>Model!$BR37*CA37</f>
        <v>8537.2427061984872</v>
      </c>
      <c r="CZ37" s="79">
        <f>Model!$BR37*CB37</f>
        <v>12868.194256916096</v>
      </c>
      <c r="DA37" s="79">
        <f>Model!$BR37*CC37</f>
        <v>6933.1801431074819</v>
      </c>
      <c r="DB37" s="79">
        <f>Model!$BR37*CD37</f>
        <v>11385.658115111941</v>
      </c>
      <c r="DC37" s="79">
        <f>Model!$BR37*CE37</f>
        <v>21419.20666189761</v>
      </c>
      <c r="DD37" s="79">
        <f>SUM(Model!$CF37:$CQ37)</f>
        <v>434113.63927605859</v>
      </c>
      <c r="DE37" s="79">
        <f>SUM(Model!$CR37:$DC37)</f>
        <v>124953.58780432792</v>
      </c>
      <c r="DF37" s="80">
        <f>IFERROR((Model!$DD37-Model!$DE37)/Model!$DD37,0)</f>
        <v>0.7121638748492114</v>
      </c>
    </row>
    <row r="38" spans="2:110" x14ac:dyDescent="0.25">
      <c r="B38" t="s">
        <v>370</v>
      </c>
      <c r="C38" t="s">
        <v>231</v>
      </c>
      <c r="D38" t="s">
        <v>26</v>
      </c>
      <c r="E38" s="4">
        <v>53</v>
      </c>
      <c r="F38" s="4">
        <v>1524003.8</v>
      </c>
      <c r="G38" s="4">
        <v>351247.31</v>
      </c>
      <c r="H38" s="4">
        <v>3</v>
      </c>
      <c r="I38" s="4">
        <v>3</v>
      </c>
      <c r="J38" s="4">
        <v>6</v>
      </c>
      <c r="K38" s="4">
        <v>4</v>
      </c>
      <c r="L38" s="4">
        <v>3</v>
      </c>
      <c r="M38" s="4">
        <v>3</v>
      </c>
      <c r="N38" s="4">
        <v>7</v>
      </c>
      <c r="O38" s="4">
        <v>5</v>
      </c>
      <c r="P38" s="4">
        <v>5</v>
      </c>
      <c r="Q38" s="4">
        <v>3</v>
      </c>
      <c r="R38" s="4">
        <v>7</v>
      </c>
      <c r="S38" s="4">
        <v>6</v>
      </c>
      <c r="T38" s="4">
        <v>2</v>
      </c>
      <c r="U38" s="4">
        <v>5</v>
      </c>
      <c r="V38" s="4">
        <v>4</v>
      </c>
      <c r="W38" s="4">
        <v>3</v>
      </c>
      <c r="X38" s="4">
        <v>1</v>
      </c>
      <c r="Y38" s="4">
        <v>2</v>
      </c>
      <c r="Z38" s="4">
        <v>0</v>
      </c>
      <c r="AA38" s="4">
        <v>4</v>
      </c>
      <c r="AB38" s="4">
        <v>6</v>
      </c>
      <c r="AC38" s="4">
        <v>5</v>
      </c>
      <c r="AD38" s="4">
        <v>6</v>
      </c>
      <c r="AE38" s="4">
        <v>7</v>
      </c>
      <c r="AF38" s="4">
        <v>4</v>
      </c>
      <c r="AG38" s="4">
        <v>2</v>
      </c>
      <c r="AH38" s="4">
        <v>6</v>
      </c>
      <c r="AI38" s="4">
        <v>2</v>
      </c>
      <c r="AJ38" s="4">
        <v>3</v>
      </c>
      <c r="AK38" s="4">
        <v>4</v>
      </c>
      <c r="AL38" s="4">
        <v>7</v>
      </c>
      <c r="AM38" s="4">
        <v>6</v>
      </c>
      <c r="AN38" s="4">
        <v>1</v>
      </c>
      <c r="AO38" s="4">
        <v>4</v>
      </c>
      <c r="AP38" s="4">
        <v>4</v>
      </c>
      <c r="AQ38" s="4">
        <v>10</v>
      </c>
      <c r="AR38" s="79">
        <f>MAX(IFERROR(IFERROR(_xlfn.FORECAST.ETS(AR$5,tbl_Model[[#This Row],[H_2023_01]:[H_2025_12]],$H$5:$AQ$5),_xlfn.FORECAST.LINEAR(AR$5,tbl_Model[[#This Row],[H_2023_01]:[H_2025_12]],$H$5:$AQ$5)),0),0)</f>
        <v>4.915248224606251</v>
      </c>
      <c r="AS38" s="79">
        <f>MAX(IFERROR(IFERROR(_xlfn.FORECAST.ETS(AS$5,tbl_Model[[#This Row],[H_2023_01]:[H_2025_12]],$H$5:$AQ$5),_xlfn.FORECAST.LINEAR(AS$5,tbl_Model[[#This Row],[H_2023_01]:[H_2025_12]],$H$5:$AQ$5)),0),0)</f>
        <v>4.9477483985911386</v>
      </c>
      <c r="AT38" s="79">
        <f>MAX(IFERROR(IFERROR(_xlfn.FORECAST.ETS(AT$5,tbl_Model[[#This Row],[H_2023_01]:[H_2025_12]],$H$5:$AQ$5),_xlfn.FORECAST.LINEAR(AT$5,tbl_Model[[#This Row],[H_2023_01]:[H_2025_12]],$H$5:$AQ$5)),0),0)</f>
        <v>4.980248572576027</v>
      </c>
      <c r="AU38" s="79">
        <f>MAX(IFERROR(IFERROR(_xlfn.FORECAST.ETS(AU$5,tbl_Model[[#This Row],[H_2023_01]:[H_2025_12]],$H$5:$AQ$5),_xlfn.FORECAST.LINEAR(AU$5,tbl_Model[[#This Row],[H_2023_01]:[H_2025_12]],$H$5:$AQ$5)),0),0)</f>
        <v>5.0127487465609146</v>
      </c>
      <c r="AV38" s="79">
        <f>MAX(IFERROR(IFERROR(_xlfn.FORECAST.ETS(AV$5,tbl_Model[[#This Row],[H_2023_01]:[H_2025_12]],$H$5:$AQ$5),_xlfn.FORECAST.LINEAR(AV$5,tbl_Model[[#This Row],[H_2023_01]:[H_2025_12]],$H$5:$AQ$5)),0),0)</f>
        <v>5.0452489205458031</v>
      </c>
      <c r="AW38" s="79">
        <f>MAX(IFERROR(IFERROR(_xlfn.FORECAST.ETS(AW$5,tbl_Model[[#This Row],[H_2023_01]:[H_2025_12]],$H$5:$AQ$5),_xlfn.FORECAST.LINEAR(AW$5,tbl_Model[[#This Row],[H_2023_01]:[H_2025_12]],$H$5:$AQ$5)),0),0)</f>
        <v>5.0777490945306907</v>
      </c>
      <c r="AX38" s="79">
        <f>MAX(IFERROR(IFERROR(_xlfn.FORECAST.ETS(AX$5,tbl_Model[[#This Row],[H_2023_01]:[H_2025_12]],$H$5:$AQ$5),_xlfn.FORECAST.LINEAR(AX$5,tbl_Model[[#This Row],[H_2023_01]:[H_2025_12]],$H$5:$AQ$5)),0),0)</f>
        <v>5.1102492685155791</v>
      </c>
      <c r="AY38" s="79">
        <f>MAX(IFERROR(IFERROR(_xlfn.FORECAST.ETS(AY$5,tbl_Model[[#This Row],[H_2023_01]:[H_2025_12]],$H$5:$AQ$5),_xlfn.FORECAST.LINEAR(AY$5,tbl_Model[[#This Row],[H_2023_01]:[H_2025_12]],$H$5:$AQ$5)),0),0)</f>
        <v>5.1427494425004667</v>
      </c>
      <c r="AZ38" s="79">
        <f>MAX(IFERROR(IFERROR(_xlfn.FORECAST.ETS(AZ$5,tbl_Model[[#This Row],[H_2023_01]:[H_2025_12]],$H$5:$AQ$5),_xlfn.FORECAST.LINEAR(AZ$5,tbl_Model[[#This Row],[H_2023_01]:[H_2025_12]],$H$5:$AQ$5)),0),0)</f>
        <v>5.1752496164853552</v>
      </c>
      <c r="BA38" s="79">
        <f>MAX(IFERROR(IFERROR(_xlfn.FORECAST.ETS(BA$5,tbl_Model[[#This Row],[H_2023_01]:[H_2025_12]],$H$5:$AQ$5),_xlfn.FORECAST.LINEAR(BA$5,tbl_Model[[#This Row],[H_2023_01]:[H_2025_12]],$H$5:$AQ$5)),0),0)</f>
        <v>5.2077497904702437</v>
      </c>
      <c r="BB38" s="79">
        <f>MAX(IFERROR(IFERROR(_xlfn.FORECAST.ETS(BB$5,tbl_Model[[#This Row],[H_2023_01]:[H_2025_12]],$H$5:$AQ$5),_xlfn.FORECAST.LINEAR(BB$5,tbl_Model[[#This Row],[H_2023_01]:[H_2025_12]],$H$5:$AQ$5)),0),0)</f>
        <v>5.2402499644551312</v>
      </c>
      <c r="BC38" s="79">
        <f>MAX(IFERROR(IFERROR(_xlfn.FORECAST.ETS(BC$5,tbl_Model[[#This Row],[H_2023_01]:[H_2025_12]],$H$5:$AQ$5),_xlfn.FORECAST.LINEAR(BC$5,tbl_Model[[#This Row],[H_2023_01]:[H_2025_12]],$H$5:$AQ$5)),0),0)</f>
        <v>5.2727501384400197</v>
      </c>
      <c r="BD38" s="80">
        <f>IFERROR(AR38/SUM(Model!$AR38:$BC38),1/12)</f>
        <v>8.0409125349469271E-2</v>
      </c>
      <c r="BE38" s="80">
        <f>IFERROR(AS38/SUM(Model!$AR38:$BC38),1/12)</f>
        <v>8.0940799528353646E-2</v>
      </c>
      <c r="BF38" s="80">
        <f>IFERROR(AT38/SUM(Model!$AR38:$BC38),1/12)</f>
        <v>8.1472473707238022E-2</v>
      </c>
      <c r="BG38" s="80">
        <f>IFERROR(AU38/SUM(Model!$AR38:$BC38),1/12)</f>
        <v>8.2004147886122397E-2</v>
      </c>
      <c r="BH38" s="80">
        <f>IFERROR(AV38/SUM(Model!$AR38:$BC38),1/12)</f>
        <v>8.2535822065006773E-2</v>
      </c>
      <c r="BI38" s="80">
        <f>IFERROR(AW38/SUM(Model!$AR38:$BC38),1/12)</f>
        <v>8.3067496243891148E-2</v>
      </c>
      <c r="BJ38" s="80">
        <f>IFERROR(AX38/SUM(Model!$AR38:$BC38),1/12)</f>
        <v>8.3599170422775537E-2</v>
      </c>
      <c r="BK38" s="80">
        <f>IFERROR(AY38/SUM(Model!$AR38:$BC38),1/12)</f>
        <v>8.4130844601659899E-2</v>
      </c>
      <c r="BL38" s="80">
        <f>IFERROR(AZ38/SUM(Model!$AR38:$BC38),1/12)</f>
        <v>8.4662518780544288E-2</v>
      </c>
      <c r="BM38" s="80">
        <f>IFERROR(BA38/SUM(Model!$AR38:$BC38),1/12)</f>
        <v>8.5194192959428677E-2</v>
      </c>
      <c r="BN38" s="80">
        <f>IFERROR(BB38/SUM(Model!$AR38:$BC38),1/12)</f>
        <v>8.5725867138313039E-2</v>
      </c>
      <c r="BO38" s="80">
        <f>IFERROR(BC38/SUM(Model!$AR38:$BC38),1/12)</f>
        <v>8.6257541317197428E-2</v>
      </c>
      <c r="BP3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58.403852540684163</v>
      </c>
      <c r="BQ38" s="77" cm="1">
        <f t="array" ref="BQ3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38" s="77" cm="1">
        <f t="array" ref="BR3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38" s="77">
        <f>IF(tbl_Model[[#This Row],[Type]]="Boutique",
    tbl_Model[[#This Row],[UnitListPrice]],
    tbl_Model[[#This Row],[UnitListPrice]]*(1-SUMIFS(tbl_MarketTerms[WholesaleMarginPct],tbl_MarketTerms[Country],tbl_Model[[#This Row],[country]])))</f>
        <v>29113.629842180773</v>
      </c>
      <c r="BT38" s="79">
        <f>Model!$BP38*BD38</f>
        <v>4.6962026998357924</v>
      </c>
      <c r="BU38" s="79">
        <f>Model!$BP38*BE38</f>
        <v>4.727254520179045</v>
      </c>
      <c r="BV38" s="79">
        <f>Model!$BP38*BF38</f>
        <v>4.7583063405222967</v>
      </c>
      <c r="BW38" s="79">
        <f>Model!$BP38*BG38</f>
        <v>4.7893581608655493</v>
      </c>
      <c r="BX38" s="79">
        <f>Model!$BP38*BH38</f>
        <v>4.8204099812088019</v>
      </c>
      <c r="BY38" s="79">
        <f>Model!$BP38*BI38</f>
        <v>4.8514618015520545</v>
      </c>
      <c r="BZ38" s="79">
        <f>Model!$BP38*BJ38</f>
        <v>4.8825136218953071</v>
      </c>
      <c r="CA38" s="79">
        <f>Model!$BP38*BK38</f>
        <v>4.9135654422385588</v>
      </c>
      <c r="CB38" s="79">
        <f>Model!$BP38*BL38</f>
        <v>4.9446172625818123</v>
      </c>
      <c r="CC38" s="79">
        <f>Model!$BP38*BM38</f>
        <v>4.9756690829250649</v>
      </c>
      <c r="CD38" s="79">
        <f>Model!$BP38*BN38</f>
        <v>5.0067209032683166</v>
      </c>
      <c r="CE38" s="79">
        <f>Model!$BP38*BO38</f>
        <v>5.0377727236115701</v>
      </c>
      <c r="CF38" s="79">
        <f>Model!$BS38*BT38</f>
        <v>136723.50706686924</v>
      </c>
      <c r="CG38" s="79">
        <f>Model!$BS38*BU38</f>
        <v>137627.53827026859</v>
      </c>
      <c r="CH38" s="79">
        <f>Model!$BS38*BV38</f>
        <v>138531.56947366791</v>
      </c>
      <c r="CI38" s="79">
        <f>Model!$BS38*BW38</f>
        <v>139435.60067706727</v>
      </c>
      <c r="CJ38" s="79">
        <f>Model!$BS38*BX38</f>
        <v>140339.63188046662</v>
      </c>
      <c r="CK38" s="79">
        <f>Model!$BS38*BY38</f>
        <v>141243.66308386601</v>
      </c>
      <c r="CL38" s="79">
        <f>Model!$BS38*BZ38</f>
        <v>142147.69428726536</v>
      </c>
      <c r="CM38" s="79">
        <f>Model!$BS38*CA38</f>
        <v>143051.72549066468</v>
      </c>
      <c r="CN38" s="79">
        <f>Model!$BS38*CB38</f>
        <v>143955.75669406407</v>
      </c>
      <c r="CO38" s="79">
        <f>Model!$BS38*CC38</f>
        <v>144859.78789746342</v>
      </c>
      <c r="CP38" s="79">
        <f>Model!$BS38*CD38</f>
        <v>145763.81910086275</v>
      </c>
      <c r="CQ38" s="79">
        <f>Model!$BS38*CE38</f>
        <v>146667.85030426213</v>
      </c>
      <c r="CR38" s="79">
        <f>Model!$BR38*BT38</f>
        <v>31164.279609240293</v>
      </c>
      <c r="CS38" s="79">
        <f>Model!$BR38*BU38</f>
        <v>31370.34133046601</v>
      </c>
      <c r="CT38" s="79">
        <f>Model!$BR38*BV38</f>
        <v>31576.403051691723</v>
      </c>
      <c r="CU38" s="79">
        <f>Model!$BR38*BW38</f>
        <v>31782.464772917436</v>
      </c>
      <c r="CV38" s="79">
        <f>Model!$BR38*BX38</f>
        <v>31988.526494143152</v>
      </c>
      <c r="CW38" s="79">
        <f>Model!$BR38*BY38</f>
        <v>32194.588215368869</v>
      </c>
      <c r="CX38" s="79">
        <f>Model!$BR38*BZ38</f>
        <v>32400.649936594586</v>
      </c>
      <c r="CY38" s="79">
        <f>Model!$BR38*CA38</f>
        <v>32606.711657820299</v>
      </c>
      <c r="CZ38" s="79">
        <f>Model!$BR38*CB38</f>
        <v>32812.773379046019</v>
      </c>
      <c r="DA38" s="79">
        <f>Model!$BR38*CC38</f>
        <v>33018.835100271739</v>
      </c>
      <c r="DB38" s="79">
        <f>Model!$BR38*CD38</f>
        <v>33224.896821497445</v>
      </c>
      <c r="DC38" s="79">
        <f>Model!$BR38*CE38</f>
        <v>33430.958542723172</v>
      </c>
      <c r="DD38" s="79">
        <f>SUM(Model!$CF38:$CQ38)</f>
        <v>1700348.1442267881</v>
      </c>
      <c r="DE38" s="79">
        <f>SUM(Model!$CR38:$DC38)</f>
        <v>387571.42891178076</v>
      </c>
      <c r="DF38" s="80">
        <f>IFERROR((Model!$DD38-Model!$DE38)/Model!$DD38,0)</f>
        <v>0.77206348580571194</v>
      </c>
    </row>
    <row r="39" spans="2:110" x14ac:dyDescent="0.25">
      <c r="B39" t="s">
        <v>370</v>
      </c>
      <c r="C39" t="s">
        <v>114</v>
      </c>
      <c r="D39" t="s">
        <v>21</v>
      </c>
      <c r="E39" s="4">
        <v>16</v>
      </c>
      <c r="F39" s="4">
        <v>166930.44</v>
      </c>
      <c r="G39" s="4">
        <v>48238.35</v>
      </c>
      <c r="H39" s="4">
        <v>1</v>
      </c>
      <c r="I39" s="4">
        <v>0</v>
      </c>
      <c r="J39" s="4">
        <v>1</v>
      </c>
      <c r="K39" s="4">
        <v>2</v>
      </c>
      <c r="L39" s="4">
        <v>0</v>
      </c>
      <c r="M39" s="4">
        <v>1</v>
      </c>
      <c r="N39" s="4">
        <v>0</v>
      </c>
      <c r="O39" s="4">
        <v>1</v>
      </c>
      <c r="P39" s="4">
        <v>2</v>
      </c>
      <c r="Q39" s="4">
        <v>2</v>
      </c>
      <c r="R39" s="4">
        <v>2</v>
      </c>
      <c r="S39" s="4">
        <v>3</v>
      </c>
      <c r="T39" s="4">
        <v>2</v>
      </c>
      <c r="U39" s="4">
        <v>2</v>
      </c>
      <c r="V39" s="4">
        <v>3</v>
      </c>
      <c r="W39" s="4">
        <v>1</v>
      </c>
      <c r="X39" s="4">
        <v>2</v>
      </c>
      <c r="Y39" s="4">
        <v>1</v>
      </c>
      <c r="Z39" s="4">
        <v>0</v>
      </c>
      <c r="AA39" s="4">
        <v>5</v>
      </c>
      <c r="AB39" s="4">
        <v>2</v>
      </c>
      <c r="AC39" s="4">
        <v>0</v>
      </c>
      <c r="AD39" s="4">
        <v>1</v>
      </c>
      <c r="AE39" s="4">
        <v>0</v>
      </c>
      <c r="AF39" s="4">
        <v>1</v>
      </c>
      <c r="AG39" s="4">
        <v>2</v>
      </c>
      <c r="AH39" s="4">
        <v>1</v>
      </c>
      <c r="AI39" s="4">
        <v>0</v>
      </c>
      <c r="AJ39" s="4">
        <v>2</v>
      </c>
      <c r="AK39" s="4">
        <v>0</v>
      </c>
      <c r="AL39" s="4">
        <v>1</v>
      </c>
      <c r="AM39" s="4">
        <v>1</v>
      </c>
      <c r="AN39" s="4">
        <v>2</v>
      </c>
      <c r="AO39" s="4">
        <v>0</v>
      </c>
      <c r="AP39" s="4">
        <v>4</v>
      </c>
      <c r="AQ39" s="4">
        <v>2</v>
      </c>
      <c r="AR39" s="79">
        <f>MAX(IFERROR(IFERROR(_xlfn.FORECAST.ETS(AR$5,tbl_Model[[#This Row],[H_2023_01]:[H_2025_12]],$H$5:$AQ$5),_xlfn.FORECAST.LINEAR(AR$5,tbl_Model[[#This Row],[H_2023_01]:[H_2025_12]],$H$5:$AQ$5)),0),0)</f>
        <v>1.4591558045611399</v>
      </c>
      <c r="AS39" s="79">
        <f>MAX(IFERROR(IFERROR(_xlfn.FORECAST.ETS(AS$5,tbl_Model[[#This Row],[H_2023_01]:[H_2025_12]],$H$5:$AQ$5),_xlfn.FORECAST.LINEAR(AS$5,tbl_Model[[#This Row],[H_2023_01]:[H_2025_12]],$H$5:$AQ$5)),0),0)</f>
        <v>1.4743254171169955</v>
      </c>
      <c r="AT39" s="79">
        <f>MAX(IFERROR(IFERROR(_xlfn.FORECAST.ETS(AT$5,tbl_Model[[#This Row],[H_2023_01]:[H_2025_12]],$H$5:$AQ$5),_xlfn.FORECAST.LINEAR(AT$5,tbl_Model[[#This Row],[H_2023_01]:[H_2025_12]],$H$5:$AQ$5)),0),0)</f>
        <v>1.4894950296728526</v>
      </c>
      <c r="AU39" s="79">
        <f>MAX(IFERROR(IFERROR(_xlfn.FORECAST.ETS(AU$5,tbl_Model[[#This Row],[H_2023_01]:[H_2025_12]],$H$5:$AQ$5),_xlfn.FORECAST.LINEAR(AU$5,tbl_Model[[#This Row],[H_2023_01]:[H_2025_12]],$H$5:$AQ$5)),0),0)</f>
        <v>1.5046646422287082</v>
      </c>
      <c r="AV39" s="79">
        <f>MAX(IFERROR(IFERROR(_xlfn.FORECAST.ETS(AV$5,tbl_Model[[#This Row],[H_2023_01]:[H_2025_12]],$H$5:$AQ$5),_xlfn.FORECAST.LINEAR(AV$5,tbl_Model[[#This Row],[H_2023_01]:[H_2025_12]],$H$5:$AQ$5)),0),0)</f>
        <v>1.5198342547845654</v>
      </c>
      <c r="AW39" s="79">
        <f>MAX(IFERROR(IFERROR(_xlfn.FORECAST.ETS(AW$5,tbl_Model[[#This Row],[H_2023_01]:[H_2025_12]],$H$5:$AQ$5),_xlfn.FORECAST.LINEAR(AW$5,tbl_Model[[#This Row],[H_2023_01]:[H_2025_12]],$H$5:$AQ$5)),0),0)</f>
        <v>1.5350038673404207</v>
      </c>
      <c r="AX39" s="79">
        <f>MAX(IFERROR(IFERROR(_xlfn.FORECAST.ETS(AX$5,tbl_Model[[#This Row],[H_2023_01]:[H_2025_12]],$H$5:$AQ$5),_xlfn.FORECAST.LINEAR(AX$5,tbl_Model[[#This Row],[H_2023_01]:[H_2025_12]],$H$5:$AQ$5)),0),0)</f>
        <v>1.5501734798962781</v>
      </c>
      <c r="AY39" s="79">
        <f>MAX(IFERROR(IFERROR(_xlfn.FORECAST.ETS(AY$5,tbl_Model[[#This Row],[H_2023_01]:[H_2025_12]],$H$5:$AQ$5),_xlfn.FORECAST.LINEAR(AY$5,tbl_Model[[#This Row],[H_2023_01]:[H_2025_12]],$H$5:$AQ$5)),0),0)</f>
        <v>1.5653430924521334</v>
      </c>
      <c r="AZ39" s="79">
        <f>MAX(IFERROR(IFERROR(_xlfn.FORECAST.ETS(AZ$5,tbl_Model[[#This Row],[H_2023_01]:[H_2025_12]],$H$5:$AQ$5),_xlfn.FORECAST.LINEAR(AZ$5,tbl_Model[[#This Row],[H_2023_01]:[H_2025_12]],$H$5:$AQ$5)),0),0)</f>
        <v>1.5805127050079908</v>
      </c>
      <c r="BA39" s="79">
        <f>MAX(IFERROR(IFERROR(_xlfn.FORECAST.ETS(BA$5,tbl_Model[[#This Row],[H_2023_01]:[H_2025_12]],$H$5:$AQ$5),_xlfn.FORECAST.LINEAR(BA$5,tbl_Model[[#This Row],[H_2023_01]:[H_2025_12]],$H$5:$AQ$5)),0),0)</f>
        <v>1.5956823175638462</v>
      </c>
      <c r="BB39" s="79">
        <f>MAX(IFERROR(IFERROR(_xlfn.FORECAST.ETS(BB$5,tbl_Model[[#This Row],[H_2023_01]:[H_2025_12]],$H$5:$AQ$5),_xlfn.FORECAST.LINEAR(BB$5,tbl_Model[[#This Row],[H_2023_01]:[H_2025_12]],$H$5:$AQ$5)),0),0)</f>
        <v>1.6108519301197033</v>
      </c>
      <c r="BC39" s="79">
        <f>MAX(IFERROR(IFERROR(_xlfn.FORECAST.ETS(BC$5,tbl_Model[[#This Row],[H_2023_01]:[H_2025_12]],$H$5:$AQ$5),_xlfn.FORECAST.LINEAR(BC$5,tbl_Model[[#This Row],[H_2023_01]:[H_2025_12]],$H$5:$AQ$5)),0),0)</f>
        <v>1.6260215426755589</v>
      </c>
      <c r="BD39" s="80">
        <f>IFERROR(AR39/SUM(Model!$AR39:$BC39),1/12)</f>
        <v>7.8826144082557739E-2</v>
      </c>
      <c r="BE39" s="80">
        <f>IFERROR(AS39/SUM(Model!$AR39:$BC39),1/12)</f>
        <v>7.9645633037244173E-2</v>
      </c>
      <c r="BF39" s="80">
        <f>IFERROR(AT39/SUM(Model!$AR39:$BC39),1/12)</f>
        <v>8.0465121991930691E-2</v>
      </c>
      <c r="BG39" s="80">
        <f>IFERROR(AU39/SUM(Model!$AR39:$BC39),1/12)</f>
        <v>8.1284610946617125E-2</v>
      </c>
      <c r="BH39" s="80">
        <f>IFERROR(AV39/SUM(Model!$AR39:$BC39),1/12)</f>
        <v>8.2104099901303643E-2</v>
      </c>
      <c r="BI39" s="80">
        <f>IFERROR(AW39/SUM(Model!$AR39:$BC39),1/12)</f>
        <v>8.2923588855990063E-2</v>
      </c>
      <c r="BJ39" s="80">
        <f>IFERROR(AX39/SUM(Model!$AR39:$BC39),1/12)</f>
        <v>8.3743077810676594E-2</v>
      </c>
      <c r="BK39" s="80">
        <f>IFERROR(AY39/SUM(Model!$AR39:$BC39),1/12)</f>
        <v>8.4562566765363015E-2</v>
      </c>
      <c r="BL39" s="80">
        <f>IFERROR(AZ39/SUM(Model!$AR39:$BC39),1/12)</f>
        <v>8.5382055720049532E-2</v>
      </c>
      <c r="BM39" s="80">
        <f>IFERROR(BA39/SUM(Model!$AR39:$BC39),1/12)</f>
        <v>8.6201544674735966E-2</v>
      </c>
      <c r="BN39" s="80">
        <f>IFERROR(BB39/SUM(Model!$AR39:$BC39),1/12)</f>
        <v>8.702103362942247E-2</v>
      </c>
      <c r="BO39" s="80">
        <f>IFERROR(BC39/SUM(Model!$AR39:$BC39),1/12)</f>
        <v>8.7840522584108904E-2</v>
      </c>
      <c r="BP3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17.620977353992849</v>
      </c>
      <c r="BQ39" s="77" cm="1">
        <f t="array" ref="BQ3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9" s="77" cm="1">
        <f t="array" ref="BR3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9" s="77">
        <f>IF(tbl_Model[[#This Row],[Type]]="Boutique",
    tbl_Model[[#This Row],[UnitListPrice]],
    tbl_Model[[#This Row],[UnitListPrice]]*(1-SUMIFS(tbl_MarketTerms[WholesaleMarginPct],tbl_MarketTerms[Country],tbl_Model[[#This Row],[country]])))</f>
        <v>9626.5957446808516</v>
      </c>
      <c r="BT39" s="79">
        <f>Model!$BP39*BD39</f>
        <v>1.3889936997813273</v>
      </c>
      <c r="BU39" s="79">
        <f>Model!$BP39*BE39</f>
        <v>1.4034338960937043</v>
      </c>
      <c r="BV39" s="79">
        <f>Model!$BP39*BF39</f>
        <v>1.4178740924060826</v>
      </c>
      <c r="BW39" s="79">
        <f>Model!$BP39*BG39</f>
        <v>1.4323142887184597</v>
      </c>
      <c r="BX39" s="79">
        <f>Model!$BP39*BH39</f>
        <v>1.446754485030838</v>
      </c>
      <c r="BY39" s="79">
        <f>Model!$BP39*BI39</f>
        <v>1.4611946813432146</v>
      </c>
      <c r="BZ39" s="79">
        <f>Model!$BP39*BJ39</f>
        <v>1.4756348776555934</v>
      </c>
      <c r="CA39" s="79">
        <f>Model!$BP39*BK39</f>
        <v>1.49007507396797</v>
      </c>
      <c r="CB39" s="79">
        <f>Model!$BP39*BL39</f>
        <v>1.5045152702803484</v>
      </c>
      <c r="CC39" s="79">
        <f>Model!$BP39*BM39</f>
        <v>1.5189554665927254</v>
      </c>
      <c r="CD39" s="79">
        <f>Model!$BP39*BN39</f>
        <v>1.5333956629051035</v>
      </c>
      <c r="CE39" s="79">
        <f>Model!$BP39*BO39</f>
        <v>1.5478358592174803</v>
      </c>
      <c r="CF39" s="79">
        <f>Model!$BS39*BT39</f>
        <v>13371.280839703437</v>
      </c>
      <c r="CG39" s="79">
        <f>Model!$BS39*BU39</f>
        <v>13510.290772076522</v>
      </c>
      <c r="CH39" s="79">
        <f>Model!$BS39*BV39</f>
        <v>13649.300704449619</v>
      </c>
      <c r="CI39" s="79">
        <f>Model!$BS39*BW39</f>
        <v>13788.310636822705</v>
      </c>
      <c r="CJ39" s="79">
        <f>Model!$BS39*BX39</f>
        <v>13927.320569195803</v>
      </c>
      <c r="CK39" s="79">
        <f>Model!$BS39*BY39</f>
        <v>14066.330501568882</v>
      </c>
      <c r="CL39" s="79">
        <f>Model!$BS39*BZ39</f>
        <v>14205.340433941985</v>
      </c>
      <c r="CM39" s="79">
        <f>Model!$BS39*CA39</f>
        <v>14344.350366315066</v>
      </c>
      <c r="CN39" s="79">
        <f>Model!$BS39*CB39</f>
        <v>14483.360298688163</v>
      </c>
      <c r="CO39" s="79">
        <f>Model!$BS39*CC39</f>
        <v>14622.370231061248</v>
      </c>
      <c r="CP39" s="79">
        <f>Model!$BS39*CD39</f>
        <v>14761.380163434344</v>
      </c>
      <c r="CQ39" s="79">
        <f>Model!$BS39*CE39</f>
        <v>14900.390095807426</v>
      </c>
      <c r="CR39" s="79">
        <f>Model!$BR39*BT39</f>
        <v>3781.929388420559</v>
      </c>
      <c r="CS39" s="79">
        <f>Model!$BR39*BU39</f>
        <v>3821.2469193905977</v>
      </c>
      <c r="CT39" s="79">
        <f>Model!$BR39*BV39</f>
        <v>3860.56445036064</v>
      </c>
      <c r="CU39" s="79">
        <f>Model!$BR39*BW39</f>
        <v>3899.8819813306786</v>
      </c>
      <c r="CV39" s="79">
        <f>Model!$BR39*BX39</f>
        <v>3939.1995123007209</v>
      </c>
      <c r="CW39" s="79">
        <f>Model!$BR39*BY39</f>
        <v>3978.5170432707582</v>
      </c>
      <c r="CX39" s="79">
        <f>Model!$BR39*BZ39</f>
        <v>4017.8345742408014</v>
      </c>
      <c r="CY39" s="79">
        <f>Model!$BR39*CA39</f>
        <v>4057.1521052108392</v>
      </c>
      <c r="CZ39" s="79">
        <f>Model!$BR39*CB39</f>
        <v>4096.469636180881</v>
      </c>
      <c r="DA39" s="79">
        <f>Model!$BR39*CC39</f>
        <v>4135.7871671509201</v>
      </c>
      <c r="DB39" s="79">
        <f>Model!$BR39*CD39</f>
        <v>4175.104698120962</v>
      </c>
      <c r="DC39" s="79">
        <f>Model!$BR39*CE39</f>
        <v>4214.4222290909993</v>
      </c>
      <c r="DD39" s="79">
        <f>SUM(Model!$CF39:$CQ39)</f>
        <v>169630.0256130652</v>
      </c>
      <c r="DE39" s="79">
        <f>SUM(Model!$CR39:$DC39)</f>
        <v>47978.10970506935</v>
      </c>
      <c r="DF39" s="80">
        <f>IFERROR((Model!$DD39-Model!$DE39)/Model!$DD39,0)</f>
        <v>0.71716027553689177</v>
      </c>
    </row>
    <row r="40" spans="2:110" x14ac:dyDescent="0.25">
      <c r="B40" t="s">
        <v>370</v>
      </c>
      <c r="C40" t="s">
        <v>231</v>
      </c>
      <c r="D40" t="s">
        <v>27</v>
      </c>
      <c r="E40" s="4">
        <v>28</v>
      </c>
      <c r="F40" s="4">
        <v>786582.62</v>
      </c>
      <c r="G40" s="4">
        <v>180316.81</v>
      </c>
      <c r="H40" s="4">
        <v>3</v>
      </c>
      <c r="I40" s="4">
        <v>2</v>
      </c>
      <c r="J40" s="4">
        <v>2</v>
      </c>
      <c r="K40" s="4">
        <v>2</v>
      </c>
      <c r="L40" s="4">
        <v>2</v>
      </c>
      <c r="M40" s="4">
        <v>1</v>
      </c>
      <c r="N40" s="4">
        <v>2</v>
      </c>
      <c r="O40" s="4">
        <v>4</v>
      </c>
      <c r="P40" s="4">
        <v>2</v>
      </c>
      <c r="Q40" s="4">
        <v>0</v>
      </c>
      <c r="R40" s="4">
        <v>0</v>
      </c>
      <c r="S40" s="4">
        <v>1</v>
      </c>
      <c r="T40" s="4">
        <v>3</v>
      </c>
      <c r="U40" s="4">
        <v>3</v>
      </c>
      <c r="V40" s="4">
        <v>1</v>
      </c>
      <c r="W40" s="4">
        <v>2</v>
      </c>
      <c r="X40" s="4">
        <v>5</v>
      </c>
      <c r="Y40" s="4">
        <v>1</v>
      </c>
      <c r="Z40" s="4">
        <v>2</v>
      </c>
      <c r="AA40" s="4">
        <v>4</v>
      </c>
      <c r="AB40" s="4">
        <v>0</v>
      </c>
      <c r="AC40" s="4">
        <v>4</v>
      </c>
      <c r="AD40" s="4">
        <v>1</v>
      </c>
      <c r="AE40" s="4">
        <v>1</v>
      </c>
      <c r="AF40" s="4">
        <v>3</v>
      </c>
      <c r="AG40" s="4">
        <v>0</v>
      </c>
      <c r="AH40" s="4">
        <v>4</v>
      </c>
      <c r="AI40" s="4">
        <v>5</v>
      </c>
      <c r="AJ40" s="4">
        <v>0</v>
      </c>
      <c r="AK40" s="4">
        <v>4</v>
      </c>
      <c r="AL40" s="4">
        <v>2</v>
      </c>
      <c r="AM40" s="4">
        <v>2</v>
      </c>
      <c r="AN40" s="4">
        <v>1</v>
      </c>
      <c r="AO40" s="4">
        <v>2</v>
      </c>
      <c r="AP40" s="4">
        <v>2</v>
      </c>
      <c r="AQ40" s="4">
        <v>3</v>
      </c>
      <c r="AR40" s="79">
        <f>MAX(IFERROR(IFERROR(_xlfn.FORECAST.ETS(AR$5,tbl_Model[[#This Row],[H_2023_01]:[H_2025_12]],$H$5:$AQ$5),_xlfn.FORECAST.LINEAR(AR$5,tbl_Model[[#This Row],[H_2023_01]:[H_2025_12]],$H$5:$AQ$5)),0),0)</f>
        <v>2.2387117931370004</v>
      </c>
      <c r="AS40" s="79">
        <f>MAX(IFERROR(IFERROR(_xlfn.FORECAST.ETS(AS$5,tbl_Model[[#This Row],[H_2023_01]:[H_2025_12]],$H$5:$AQ$5),_xlfn.FORECAST.LINEAR(AS$5,tbl_Model[[#This Row],[H_2023_01]:[H_2025_12]],$H$5:$AQ$5)),0),0)</f>
        <v>2.2401852522251948</v>
      </c>
      <c r="AT40" s="79">
        <f>MAX(IFERROR(IFERROR(_xlfn.FORECAST.ETS(AT$5,tbl_Model[[#This Row],[H_2023_01]:[H_2025_12]],$H$5:$AQ$5),_xlfn.FORECAST.LINEAR(AT$5,tbl_Model[[#This Row],[H_2023_01]:[H_2025_12]],$H$5:$AQ$5)),0),0)</f>
        <v>2.2416587113133852</v>
      </c>
      <c r="AU40" s="79">
        <f>MAX(IFERROR(IFERROR(_xlfn.FORECAST.ETS(AU$5,tbl_Model[[#This Row],[H_2023_01]:[H_2025_12]],$H$5:$AQ$5),_xlfn.FORECAST.LINEAR(AU$5,tbl_Model[[#This Row],[H_2023_01]:[H_2025_12]],$H$5:$AQ$5)),0),0)</f>
        <v>2.2431321704015796</v>
      </c>
      <c r="AV40" s="79">
        <f>MAX(IFERROR(IFERROR(_xlfn.FORECAST.ETS(AV$5,tbl_Model[[#This Row],[H_2023_01]:[H_2025_12]],$H$5:$AQ$5),_xlfn.FORECAST.LINEAR(AV$5,tbl_Model[[#This Row],[H_2023_01]:[H_2025_12]],$H$5:$AQ$5)),0),0)</f>
        <v>2.24460562948977</v>
      </c>
      <c r="AW40" s="79">
        <f>MAX(IFERROR(IFERROR(_xlfn.FORECAST.ETS(AW$5,tbl_Model[[#This Row],[H_2023_01]:[H_2025_12]],$H$5:$AQ$5),_xlfn.FORECAST.LINEAR(AW$5,tbl_Model[[#This Row],[H_2023_01]:[H_2025_12]],$H$5:$AQ$5)),0),0)</f>
        <v>2.2460790885779645</v>
      </c>
      <c r="AX40" s="79">
        <f>MAX(IFERROR(IFERROR(_xlfn.FORECAST.ETS(AX$5,tbl_Model[[#This Row],[H_2023_01]:[H_2025_12]],$H$5:$AQ$5),_xlfn.FORECAST.LINEAR(AX$5,tbl_Model[[#This Row],[H_2023_01]:[H_2025_12]],$H$5:$AQ$5)),0),0)</f>
        <v>2.2475525476661549</v>
      </c>
      <c r="AY40" s="79">
        <f>MAX(IFERROR(IFERROR(_xlfn.FORECAST.ETS(AY$5,tbl_Model[[#This Row],[H_2023_01]:[H_2025_12]],$H$5:$AQ$5),_xlfn.FORECAST.LINEAR(AY$5,tbl_Model[[#This Row],[H_2023_01]:[H_2025_12]],$H$5:$AQ$5)),0),0)</f>
        <v>2.2490260067543488</v>
      </c>
      <c r="AZ40" s="79">
        <f>MAX(IFERROR(IFERROR(_xlfn.FORECAST.ETS(AZ$5,tbl_Model[[#This Row],[H_2023_01]:[H_2025_12]],$H$5:$AQ$5),_xlfn.FORECAST.LINEAR(AZ$5,tbl_Model[[#This Row],[H_2023_01]:[H_2025_12]],$H$5:$AQ$5)),0),0)</f>
        <v>2.2504994658425397</v>
      </c>
      <c r="BA40" s="79">
        <f>MAX(IFERROR(IFERROR(_xlfn.FORECAST.ETS(BA$5,tbl_Model[[#This Row],[H_2023_01]:[H_2025_12]],$H$5:$AQ$5),_xlfn.FORECAST.LINEAR(BA$5,tbl_Model[[#This Row],[H_2023_01]:[H_2025_12]],$H$5:$AQ$5)),0),0)</f>
        <v>2.2519729249307336</v>
      </c>
      <c r="BB40" s="79">
        <f>MAX(IFERROR(IFERROR(_xlfn.FORECAST.ETS(BB$5,tbl_Model[[#This Row],[H_2023_01]:[H_2025_12]],$H$5:$AQ$5),_xlfn.FORECAST.LINEAR(BB$5,tbl_Model[[#This Row],[H_2023_01]:[H_2025_12]],$H$5:$AQ$5)),0),0)</f>
        <v>2.2534463840189245</v>
      </c>
      <c r="BC40" s="79">
        <f>MAX(IFERROR(IFERROR(_xlfn.FORECAST.ETS(BC$5,tbl_Model[[#This Row],[H_2023_01]:[H_2025_12]],$H$5:$AQ$5),_xlfn.FORECAST.LINEAR(BC$5,tbl_Model[[#This Row],[H_2023_01]:[H_2025_12]],$H$5:$AQ$5)),0),0)</f>
        <v>2.2549198431071185</v>
      </c>
      <c r="BD40" s="80">
        <f>IFERROR(AR40/SUM(Model!$AR40:$BC40),1/12)</f>
        <v>8.30327588892803E-2</v>
      </c>
      <c r="BE40" s="80">
        <f>IFERROR(AS40/SUM(Model!$AR40:$BC40),1/12)</f>
        <v>8.3087408788199105E-2</v>
      </c>
      <c r="BF40" s="80">
        <f>IFERROR(AT40/SUM(Model!$AR40:$BC40),1/12)</f>
        <v>8.3142058687117756E-2</v>
      </c>
      <c r="BG40" s="80">
        <f>IFERROR(AU40/SUM(Model!$AR40:$BC40),1/12)</f>
        <v>8.3196708586036547E-2</v>
      </c>
      <c r="BH40" s="80">
        <f>IFERROR(AV40/SUM(Model!$AR40:$BC40),1/12)</f>
        <v>8.3251358484955212E-2</v>
      </c>
      <c r="BI40" s="80">
        <f>IFERROR(AW40/SUM(Model!$AR40:$BC40),1/12)</f>
        <v>8.3306008383874003E-2</v>
      </c>
      <c r="BJ40" s="80">
        <f>IFERROR(AX40/SUM(Model!$AR40:$BC40),1/12)</f>
        <v>8.3360658282792655E-2</v>
      </c>
      <c r="BK40" s="80">
        <f>IFERROR(AY40/SUM(Model!$AR40:$BC40),1/12)</f>
        <v>8.3415308181711445E-2</v>
      </c>
      <c r="BL40" s="80">
        <f>IFERROR(AZ40/SUM(Model!$AR40:$BC40),1/12)</f>
        <v>8.3469958080630111E-2</v>
      </c>
      <c r="BM40" s="80">
        <f>IFERROR(BA40/SUM(Model!$AR40:$BC40),1/12)</f>
        <v>8.3524607979548901E-2</v>
      </c>
      <c r="BN40" s="80">
        <f>IFERROR(BB40/SUM(Model!$AR40:$BC40),1/12)</f>
        <v>8.3579257878467567E-2</v>
      </c>
      <c r="BO40" s="80">
        <f>IFERROR(BC40/SUM(Model!$AR40:$BC40),1/12)</f>
        <v>8.3633907777386357E-2</v>
      </c>
      <c r="BP4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30.790540540540526</v>
      </c>
      <c r="BQ40" s="77" cm="1">
        <f t="array" ref="BQ4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40" s="77" cm="1">
        <f t="array" ref="BR4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40" s="77">
        <f>IF(tbl_Model[[#This Row],[Type]]="Boutique",
    tbl_Model[[#This Row],[UnitListPrice]],
    tbl_Model[[#This Row],[UnitListPrice]]*(1-SUMIFS(tbl_MarketTerms[WholesaleMarginPct],tbl_MarketTerms[Country],tbl_Model[[#This Row],[country]])))</f>
        <v>29113.629842180773</v>
      </c>
      <c r="BT40" s="79">
        <f>Model!$BP40*BD40</f>
        <v>2.5566235287733119</v>
      </c>
      <c r="BU40" s="79">
        <f>Model!$BP40*BE40</f>
        <v>2.5583062287015079</v>
      </c>
      <c r="BV40" s="79">
        <f>Model!$BP40*BF40</f>
        <v>2.5599889286296991</v>
      </c>
      <c r="BW40" s="79">
        <f>Model!$BP40*BG40</f>
        <v>2.5616716285578942</v>
      </c>
      <c r="BX40" s="79">
        <f>Model!$BP40*BH40</f>
        <v>2.5633543284860858</v>
      </c>
      <c r="BY40" s="79">
        <f>Model!$BP40*BI40</f>
        <v>2.5650370284142814</v>
      </c>
      <c r="BZ40" s="79">
        <f>Model!$BP40*BJ40</f>
        <v>2.5667197283424725</v>
      </c>
      <c r="CA40" s="79">
        <f>Model!$BP40*BK40</f>
        <v>2.5684024282706681</v>
      </c>
      <c r="CB40" s="79">
        <f>Model!$BP40*BL40</f>
        <v>2.5700851281988597</v>
      </c>
      <c r="CC40" s="79">
        <f>Model!$BP40*BM40</f>
        <v>2.5717678281270553</v>
      </c>
      <c r="CD40" s="79">
        <f>Model!$BP40*BN40</f>
        <v>2.5734505280552469</v>
      </c>
      <c r="CE40" s="79">
        <f>Model!$BP40*BO40</f>
        <v>2.575133227983442</v>
      </c>
      <c r="CF40" s="79">
        <f>Model!$BS40*BT40</f>
        <v>74432.591062516207</v>
      </c>
      <c r="CG40" s="79">
        <f>Model!$BS40*BU40</f>
        <v>74481.580565361175</v>
      </c>
      <c r="CH40" s="79">
        <f>Model!$BS40*BV40</f>
        <v>74530.570068205998</v>
      </c>
      <c r="CI40" s="79">
        <f>Model!$BS40*BW40</f>
        <v>74579.559571050937</v>
      </c>
      <c r="CJ40" s="79">
        <f>Model!$BS40*BX40</f>
        <v>74628.54907389576</v>
      </c>
      <c r="CK40" s="79">
        <f>Model!$BS40*BY40</f>
        <v>74677.538576740713</v>
      </c>
      <c r="CL40" s="79">
        <f>Model!$BS40*BZ40</f>
        <v>74726.528079585536</v>
      </c>
      <c r="CM40" s="79">
        <f>Model!$BS40*CA40</f>
        <v>74775.51758243049</v>
      </c>
      <c r="CN40" s="79">
        <f>Model!$BS40*CB40</f>
        <v>74824.507085275327</v>
      </c>
      <c r="CO40" s="79">
        <f>Model!$BS40*CC40</f>
        <v>74873.496588120266</v>
      </c>
      <c r="CP40" s="79">
        <f>Model!$BS40*CD40</f>
        <v>74922.486090965103</v>
      </c>
      <c r="CQ40" s="79">
        <f>Model!$BS40*CE40</f>
        <v>74971.475593810042</v>
      </c>
      <c r="CR40" s="79">
        <f>Model!$BR40*BT40</f>
        <v>16965.90534923887</v>
      </c>
      <c r="CS40" s="79">
        <f>Model!$BR40*BU40</f>
        <v>16977.071845749462</v>
      </c>
      <c r="CT40" s="79">
        <f>Model!$BR40*BV40</f>
        <v>16988.238342260021</v>
      </c>
      <c r="CU40" s="79">
        <f>Model!$BR40*BW40</f>
        <v>16999.404838770606</v>
      </c>
      <c r="CV40" s="79">
        <f>Model!$BR40*BX40</f>
        <v>17010.571335281169</v>
      </c>
      <c r="CW40" s="79">
        <f>Model!$BR40*BY40</f>
        <v>17021.737831791757</v>
      </c>
      <c r="CX40" s="79">
        <f>Model!$BR40*BZ40</f>
        <v>17032.90432830232</v>
      </c>
      <c r="CY40" s="79">
        <f>Model!$BR40*CA40</f>
        <v>17044.070824812909</v>
      </c>
      <c r="CZ40" s="79">
        <f>Model!$BR40*CB40</f>
        <v>17055.237321323471</v>
      </c>
      <c r="DA40" s="79">
        <f>Model!$BR40*CC40</f>
        <v>17066.40381783406</v>
      </c>
      <c r="DB40" s="79">
        <f>Model!$BR40*CD40</f>
        <v>17077.570314344623</v>
      </c>
      <c r="DC40" s="79">
        <f>Model!$BR40*CE40</f>
        <v>17088.736810855207</v>
      </c>
      <c r="DD40" s="79">
        <f>SUM(Model!$CF40:$CQ40)</f>
        <v>896424.39993795753</v>
      </c>
      <c r="DE40" s="79">
        <f>SUM(Model!$CR40:$DC40)</f>
        <v>204327.85296056452</v>
      </c>
      <c r="DF40" s="80">
        <f>IFERROR((Model!$DD40-Model!$DE40)/Model!$DD40,0)</f>
        <v>0.77206348580571182</v>
      </c>
    </row>
    <row r="41" spans="2:110" x14ac:dyDescent="0.25">
      <c r="B41" t="s">
        <v>370</v>
      </c>
      <c r="C41" t="s">
        <v>148</v>
      </c>
      <c r="D41" t="s">
        <v>32</v>
      </c>
      <c r="E41" s="4">
        <v>133</v>
      </c>
      <c r="F41" s="4">
        <v>1202857.7</v>
      </c>
      <c r="G41" s="4">
        <v>349723.98</v>
      </c>
      <c r="H41" s="4">
        <v>6</v>
      </c>
      <c r="I41" s="4">
        <v>7</v>
      </c>
      <c r="J41" s="4">
        <v>6</v>
      </c>
      <c r="K41" s="4">
        <v>10</v>
      </c>
      <c r="L41" s="4">
        <v>10</v>
      </c>
      <c r="M41" s="4">
        <v>8</v>
      </c>
      <c r="N41" s="4">
        <v>11</v>
      </c>
      <c r="O41" s="4">
        <v>8</v>
      </c>
      <c r="P41" s="4">
        <v>9</v>
      </c>
      <c r="Q41" s="4">
        <v>7</v>
      </c>
      <c r="R41" s="4">
        <v>19</v>
      </c>
      <c r="S41" s="4">
        <v>14</v>
      </c>
      <c r="T41" s="4">
        <v>11</v>
      </c>
      <c r="U41" s="4">
        <v>14</v>
      </c>
      <c r="V41" s="4">
        <v>11</v>
      </c>
      <c r="W41" s="4">
        <v>12</v>
      </c>
      <c r="X41" s="4">
        <v>15</v>
      </c>
      <c r="Y41" s="4">
        <v>1</v>
      </c>
      <c r="Z41" s="4">
        <v>10</v>
      </c>
      <c r="AA41" s="4">
        <v>14</v>
      </c>
      <c r="AB41" s="4">
        <v>8</v>
      </c>
      <c r="AC41" s="4">
        <v>7</v>
      </c>
      <c r="AD41" s="4">
        <v>12</v>
      </c>
      <c r="AE41" s="4">
        <v>22</v>
      </c>
      <c r="AF41" s="4">
        <v>9</v>
      </c>
      <c r="AG41" s="4">
        <v>8</v>
      </c>
      <c r="AH41" s="4">
        <v>6</v>
      </c>
      <c r="AI41" s="4">
        <v>4</v>
      </c>
      <c r="AJ41" s="4">
        <v>18</v>
      </c>
      <c r="AK41" s="4">
        <v>4</v>
      </c>
      <c r="AL41" s="4">
        <v>10</v>
      </c>
      <c r="AM41" s="4">
        <v>9</v>
      </c>
      <c r="AN41" s="4">
        <v>17</v>
      </c>
      <c r="AO41" s="4">
        <v>12</v>
      </c>
      <c r="AP41" s="4">
        <v>23</v>
      </c>
      <c r="AQ41" s="4">
        <v>13</v>
      </c>
      <c r="AR41" s="79">
        <f>MAX(IFERROR(IFERROR(_xlfn.FORECAST.ETS(AR$5,tbl_Model[[#This Row],[H_2023_01]:[H_2025_12]],$H$5:$AQ$5),_xlfn.FORECAST.LINEAR(AR$5,tbl_Model[[#This Row],[H_2023_01]:[H_2025_12]],$H$5:$AQ$5)),0),0)</f>
        <v>13.451315925489622</v>
      </c>
      <c r="AS41" s="79">
        <f>MAX(IFERROR(IFERROR(_xlfn.FORECAST.ETS(AS$5,tbl_Model[[#This Row],[H_2023_01]:[H_2025_12]],$H$5:$AQ$5),_xlfn.FORECAST.LINEAR(AS$5,tbl_Model[[#This Row],[H_2023_01]:[H_2025_12]],$H$5:$AQ$5)),0),0)</f>
        <v>13.593923475429849</v>
      </c>
      <c r="AT41" s="79">
        <f>MAX(IFERROR(IFERROR(_xlfn.FORECAST.ETS(AT$5,tbl_Model[[#This Row],[H_2023_01]:[H_2025_12]],$H$5:$AQ$5),_xlfn.FORECAST.LINEAR(AT$5,tbl_Model[[#This Row],[H_2023_01]:[H_2025_12]],$H$5:$AQ$5)),0),0)</f>
        <v>13.736531025370098</v>
      </c>
      <c r="AU41" s="79">
        <f>MAX(IFERROR(IFERROR(_xlfn.FORECAST.ETS(AU$5,tbl_Model[[#This Row],[H_2023_01]:[H_2025_12]],$H$5:$AQ$5),_xlfn.FORECAST.LINEAR(AU$5,tbl_Model[[#This Row],[H_2023_01]:[H_2025_12]],$H$5:$AQ$5)),0),0)</f>
        <v>13.879138575310325</v>
      </c>
      <c r="AV41" s="79">
        <f>MAX(IFERROR(IFERROR(_xlfn.FORECAST.ETS(AV$5,tbl_Model[[#This Row],[H_2023_01]:[H_2025_12]],$H$5:$AQ$5),_xlfn.FORECAST.LINEAR(AV$5,tbl_Model[[#This Row],[H_2023_01]:[H_2025_12]],$H$5:$AQ$5)),0),0)</f>
        <v>14.021746125250573</v>
      </c>
      <c r="AW41" s="79">
        <f>MAX(IFERROR(IFERROR(_xlfn.FORECAST.ETS(AW$5,tbl_Model[[#This Row],[H_2023_01]:[H_2025_12]],$H$5:$AQ$5),_xlfn.FORECAST.LINEAR(AW$5,tbl_Model[[#This Row],[H_2023_01]:[H_2025_12]],$H$5:$AQ$5)),0),0)</f>
        <v>14.164353675190799</v>
      </c>
      <c r="AX41" s="79">
        <f>MAX(IFERROR(IFERROR(_xlfn.FORECAST.ETS(AX$5,tbl_Model[[#This Row],[H_2023_01]:[H_2025_12]],$H$5:$AQ$5),_xlfn.FORECAST.LINEAR(AX$5,tbl_Model[[#This Row],[H_2023_01]:[H_2025_12]],$H$5:$AQ$5)),0),0)</f>
        <v>14.306961225131049</v>
      </c>
      <c r="AY41" s="79">
        <f>MAX(IFERROR(IFERROR(_xlfn.FORECAST.ETS(AY$5,tbl_Model[[#This Row],[H_2023_01]:[H_2025_12]],$H$5:$AQ$5),_xlfn.FORECAST.LINEAR(AY$5,tbl_Model[[#This Row],[H_2023_01]:[H_2025_12]],$H$5:$AQ$5)),0),0)</f>
        <v>14.449568775071276</v>
      </c>
      <c r="AZ41" s="79">
        <f>MAX(IFERROR(IFERROR(_xlfn.FORECAST.ETS(AZ$5,tbl_Model[[#This Row],[H_2023_01]:[H_2025_12]],$H$5:$AQ$5),_xlfn.FORECAST.LINEAR(AZ$5,tbl_Model[[#This Row],[H_2023_01]:[H_2025_12]],$H$5:$AQ$5)),0),0)</f>
        <v>14.592176325011524</v>
      </c>
      <c r="BA41" s="79">
        <f>MAX(IFERROR(IFERROR(_xlfn.FORECAST.ETS(BA$5,tbl_Model[[#This Row],[H_2023_01]:[H_2025_12]],$H$5:$AQ$5),_xlfn.FORECAST.LINEAR(BA$5,tbl_Model[[#This Row],[H_2023_01]:[H_2025_12]],$H$5:$AQ$5)),0),0)</f>
        <v>14.73478387495175</v>
      </c>
      <c r="BB41" s="79">
        <f>MAX(IFERROR(IFERROR(_xlfn.FORECAST.ETS(BB$5,tbl_Model[[#This Row],[H_2023_01]:[H_2025_12]],$H$5:$AQ$5),_xlfn.FORECAST.LINEAR(BB$5,tbl_Model[[#This Row],[H_2023_01]:[H_2025_12]],$H$5:$AQ$5)),0),0)</f>
        <v>14.877391424892</v>
      </c>
      <c r="BC41" s="79">
        <f>MAX(IFERROR(IFERROR(_xlfn.FORECAST.ETS(BC$5,tbl_Model[[#This Row],[H_2023_01]:[H_2025_12]],$H$5:$AQ$5),_xlfn.FORECAST.LINEAR(BC$5,tbl_Model[[#This Row],[H_2023_01]:[H_2025_12]],$H$5:$AQ$5)),0),0)</f>
        <v>15.019998974832227</v>
      </c>
      <c r="BD41" s="80">
        <f>IFERROR(AR41/SUM(Model!$AR41:$BC41),1/12)</f>
        <v>7.8741919557647852E-2</v>
      </c>
      <c r="BE41" s="80">
        <f>IFERROR(AS41/SUM(Model!$AR41:$BC41),1/12)</f>
        <v>7.9576722062317876E-2</v>
      </c>
      <c r="BF41" s="80">
        <f>IFERROR(AT41/SUM(Model!$AR41:$BC41),1/12)</f>
        <v>8.0411524566988038E-2</v>
      </c>
      <c r="BG41" s="80">
        <f>IFERROR(AU41/SUM(Model!$AR41:$BC41),1/12)</f>
        <v>8.1246327071658075E-2</v>
      </c>
      <c r="BH41" s="80">
        <f>IFERROR(AV41/SUM(Model!$AR41:$BC41),1/12)</f>
        <v>8.2081129576328224E-2</v>
      </c>
      <c r="BI41" s="80">
        <f>IFERROR(AW41/SUM(Model!$AR41:$BC41),1/12)</f>
        <v>8.2915932080998248E-2</v>
      </c>
      <c r="BJ41" s="80">
        <f>IFERROR(AX41/SUM(Model!$AR41:$BC41),1/12)</f>
        <v>8.375073458566841E-2</v>
      </c>
      <c r="BK41" s="80">
        <f>IFERROR(AY41/SUM(Model!$AR41:$BC41),1/12)</f>
        <v>8.4585537090338447E-2</v>
      </c>
      <c r="BL41" s="80">
        <f>IFERROR(AZ41/SUM(Model!$AR41:$BC41),1/12)</f>
        <v>8.5420339595008596E-2</v>
      </c>
      <c r="BM41" s="80">
        <f>IFERROR(BA41/SUM(Model!$AR41:$BC41),1/12)</f>
        <v>8.6255142099678619E-2</v>
      </c>
      <c r="BN41" s="80">
        <f>IFERROR(BB41/SUM(Model!$AR41:$BC41),1/12)</f>
        <v>8.7089944604348796E-2</v>
      </c>
      <c r="BO41" s="80">
        <f>IFERROR(BC41/SUM(Model!$AR41:$BC41),1/12)</f>
        <v>8.7924747109018819E-2</v>
      </c>
      <c r="BP4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146.52153934520393</v>
      </c>
      <c r="BQ41" s="77" cm="1">
        <f t="array" ref="BQ4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41" s="77" cm="1">
        <f t="array" ref="BR4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41" s="77">
        <f>IF(tbl_Model[[#This Row],[Type]]="Boutique",
    tbl_Model[[#This Row],[UnitListPrice]],
    tbl_Model[[#This Row],[UnitListPrice]]*(1-SUMIFS(tbl_MarketTerms[WholesaleMarginPct],tbl_MarketTerms[Country],tbl_Model[[#This Row],[country]])))</f>
        <v>9379.6906330564307</v>
      </c>
      <c r="BT41" s="79">
        <f>Model!$BP41*BD41</f>
        <v>11.537387264582783</v>
      </c>
      <c r="BU41" s="79">
        <f>Model!$BP41*BE41</f>
        <v>11.659703812616266</v>
      </c>
      <c r="BV41" s="79">
        <f>Model!$BP41*BF41</f>
        <v>11.782020360649771</v>
      </c>
      <c r="BW41" s="79">
        <f>Model!$BP41*BG41</f>
        <v>11.904336908683256</v>
      </c>
      <c r="BX41" s="79">
        <f>Model!$BP41*BH41</f>
        <v>12.026653456716758</v>
      </c>
      <c r="BY41" s="79">
        <f>Model!$BP41*BI41</f>
        <v>12.148970004750241</v>
      </c>
      <c r="BZ41" s="79">
        <f>Model!$BP41*BJ41</f>
        <v>12.271286552783746</v>
      </c>
      <c r="CA41" s="79">
        <f>Model!$BP41*BK41</f>
        <v>12.393603100817231</v>
      </c>
      <c r="CB41" s="79">
        <f>Model!$BP41*BL41</f>
        <v>12.515919648850733</v>
      </c>
      <c r="CC41" s="79">
        <f>Model!$BP41*BM41</f>
        <v>12.638236196884217</v>
      </c>
      <c r="CD41" s="79">
        <f>Model!$BP41*BN41</f>
        <v>12.760552744917723</v>
      </c>
      <c r="CE41" s="79">
        <f>Model!$BP41*BO41</f>
        <v>12.882869292951206</v>
      </c>
      <c r="CF41" s="79">
        <f>Model!$BS41*BT41</f>
        <v>108217.12325555169</v>
      </c>
      <c r="CG41" s="79">
        <f>Model!$BS41*BU41</f>
        <v>109364.41463540915</v>
      </c>
      <c r="CH41" s="79">
        <f>Model!$BS41*BV41</f>
        <v>110511.7060152668</v>
      </c>
      <c r="CI41" s="79">
        <f>Model!$BS41*BW41</f>
        <v>111658.99739512427</v>
      </c>
      <c r="CJ41" s="79">
        <f>Model!$BS41*BX41</f>
        <v>112806.28877498192</v>
      </c>
      <c r="CK41" s="79">
        <f>Model!$BS41*BY41</f>
        <v>113953.58015483938</v>
      </c>
      <c r="CL41" s="79">
        <f>Model!$BS41*BZ41</f>
        <v>115100.87153469704</v>
      </c>
      <c r="CM41" s="79">
        <f>Model!$BS41*CA41</f>
        <v>116248.16291455452</v>
      </c>
      <c r="CN41" s="79">
        <f>Model!$BS41*CB41</f>
        <v>117395.45429441215</v>
      </c>
      <c r="CO41" s="79">
        <f>Model!$BS41*CC41</f>
        <v>118542.74567426961</v>
      </c>
      <c r="CP41" s="79">
        <f>Model!$BS41*CD41</f>
        <v>119690.03705412729</v>
      </c>
      <c r="CQ41" s="79">
        <f>Model!$BS41*CE41</f>
        <v>120837.32843398475</v>
      </c>
      <c r="CR41" s="79">
        <f>Model!$BR41*BT41</f>
        <v>31148.797432843301</v>
      </c>
      <c r="CS41" s="79">
        <f>Model!$BR41*BU41</f>
        <v>31479.029338040375</v>
      </c>
      <c r="CT41" s="79">
        <f>Model!$BR41*BV41</f>
        <v>31809.261243237503</v>
      </c>
      <c r="CU41" s="79">
        <f>Model!$BR41*BW41</f>
        <v>32139.49314843458</v>
      </c>
      <c r="CV41" s="79">
        <f>Model!$BR41*BX41</f>
        <v>32469.725053631704</v>
      </c>
      <c r="CW41" s="79">
        <f>Model!$BR41*BY41</f>
        <v>32799.956958828778</v>
      </c>
      <c r="CX41" s="79">
        <f>Model!$BR41*BZ41</f>
        <v>33130.188864025906</v>
      </c>
      <c r="CY41" s="79">
        <f>Model!$BR41*CA41</f>
        <v>33460.420769222983</v>
      </c>
      <c r="CZ41" s="79">
        <f>Model!$BR41*CB41</f>
        <v>33790.652674420111</v>
      </c>
      <c r="DA41" s="79">
        <f>Model!$BR41*CC41</f>
        <v>34120.884579617181</v>
      </c>
      <c r="DB41" s="79">
        <f>Model!$BR41*CD41</f>
        <v>34451.116484814316</v>
      </c>
      <c r="DC41" s="79">
        <f>Model!$BR41*CE41</f>
        <v>34781.348390011393</v>
      </c>
      <c r="DD41" s="79">
        <f>SUM(Model!$CF41:$CQ41)</f>
        <v>1374326.7101372185</v>
      </c>
      <c r="DE41" s="79">
        <f>SUM(Model!$CR41:$DC41)</f>
        <v>395580.87493712816</v>
      </c>
      <c r="DF41" s="80">
        <f>IFERROR((Model!$DD41-Model!$DE41)/Model!$DD41,0)</f>
        <v>0.71216387484921129</v>
      </c>
    </row>
    <row r="42" spans="2:110" x14ac:dyDescent="0.25">
      <c r="B42" t="s">
        <v>370</v>
      </c>
      <c r="C42" t="s">
        <v>231</v>
      </c>
      <c r="D42" t="s">
        <v>28</v>
      </c>
      <c r="E42" s="4">
        <v>166</v>
      </c>
      <c r="F42" s="4">
        <v>4716485.79</v>
      </c>
      <c r="G42" s="4">
        <v>1083794.52</v>
      </c>
      <c r="H42" s="4">
        <v>14</v>
      </c>
      <c r="I42" s="4">
        <v>5</v>
      </c>
      <c r="J42" s="4">
        <v>12</v>
      </c>
      <c r="K42" s="4">
        <v>12</v>
      </c>
      <c r="L42" s="4">
        <v>14</v>
      </c>
      <c r="M42" s="4">
        <v>9</v>
      </c>
      <c r="N42" s="4">
        <v>9</v>
      </c>
      <c r="O42" s="4">
        <v>5</v>
      </c>
      <c r="P42" s="4">
        <v>13</v>
      </c>
      <c r="Q42" s="4">
        <v>6</v>
      </c>
      <c r="R42" s="4">
        <v>13</v>
      </c>
      <c r="S42" s="4">
        <v>13</v>
      </c>
      <c r="T42" s="4">
        <v>9</v>
      </c>
      <c r="U42" s="4">
        <v>17</v>
      </c>
      <c r="V42" s="4">
        <v>8</v>
      </c>
      <c r="W42" s="4">
        <v>13</v>
      </c>
      <c r="X42" s="4">
        <v>14</v>
      </c>
      <c r="Y42" s="4">
        <v>10</v>
      </c>
      <c r="Z42" s="4">
        <v>3</v>
      </c>
      <c r="AA42" s="4">
        <v>11</v>
      </c>
      <c r="AB42" s="4">
        <v>9</v>
      </c>
      <c r="AC42" s="4">
        <v>9</v>
      </c>
      <c r="AD42" s="4">
        <v>17</v>
      </c>
      <c r="AE42" s="4">
        <v>10</v>
      </c>
      <c r="AF42" s="4">
        <v>7</v>
      </c>
      <c r="AG42" s="4">
        <v>9</v>
      </c>
      <c r="AH42" s="4">
        <v>6</v>
      </c>
      <c r="AI42" s="4">
        <v>12</v>
      </c>
      <c r="AJ42" s="4">
        <v>20</v>
      </c>
      <c r="AK42" s="4">
        <v>21</v>
      </c>
      <c r="AL42" s="4">
        <v>14</v>
      </c>
      <c r="AM42" s="4">
        <v>8</v>
      </c>
      <c r="AN42" s="4">
        <v>18</v>
      </c>
      <c r="AO42" s="4">
        <v>16</v>
      </c>
      <c r="AP42" s="4">
        <v>15</v>
      </c>
      <c r="AQ42" s="4">
        <v>20</v>
      </c>
      <c r="AR42" s="79">
        <f>MAX(IFERROR(IFERROR(_xlfn.FORECAST.ETS(AR$5,tbl_Model[[#This Row],[H_2023_01]:[H_2025_12]],$H$5:$AQ$5),_xlfn.FORECAST.LINEAR(AR$5,tbl_Model[[#This Row],[H_2023_01]:[H_2025_12]],$H$5:$AQ$5)),0),0)</f>
        <v>13.535348989090062</v>
      </c>
      <c r="AS42" s="79">
        <f>MAX(IFERROR(IFERROR(_xlfn.FORECAST.ETS(AS$5,tbl_Model[[#This Row],[H_2023_01]:[H_2025_12]],$H$5:$AQ$5),_xlfn.FORECAST.LINEAR(AS$5,tbl_Model[[#This Row],[H_2023_01]:[H_2025_12]],$H$5:$AQ$5)),0),0)</f>
        <v>17.360590116441422</v>
      </c>
      <c r="AT42" s="79">
        <f>MAX(IFERROR(IFERROR(_xlfn.FORECAST.ETS(AT$5,tbl_Model[[#This Row],[H_2023_01]:[H_2025_12]],$H$5:$AQ$5),_xlfn.FORECAST.LINEAR(AT$5,tbl_Model[[#This Row],[H_2023_01]:[H_2025_12]],$H$5:$AQ$5)),0),0)</f>
        <v>17.509551360454349</v>
      </c>
      <c r="AU42" s="79">
        <f>MAX(IFERROR(IFERROR(_xlfn.FORECAST.ETS(AU$5,tbl_Model[[#This Row],[H_2023_01]:[H_2025_12]],$H$5:$AQ$5),_xlfn.FORECAST.LINEAR(AU$5,tbl_Model[[#This Row],[H_2023_01]:[H_2025_12]],$H$5:$AQ$5)),0),0)</f>
        <v>17.334576102019064</v>
      </c>
      <c r="AV42" s="79">
        <f>MAX(IFERROR(IFERROR(_xlfn.FORECAST.ETS(AV$5,tbl_Model[[#This Row],[H_2023_01]:[H_2025_12]],$H$5:$AQ$5),_xlfn.FORECAST.LINEAR(AV$5,tbl_Model[[#This Row],[H_2023_01]:[H_2025_12]],$H$5:$AQ$5)),0),0)</f>
        <v>20.521444114534244</v>
      </c>
      <c r="AW42" s="79">
        <f>MAX(IFERROR(IFERROR(_xlfn.FORECAST.ETS(AW$5,tbl_Model[[#This Row],[H_2023_01]:[H_2025_12]],$H$5:$AQ$5),_xlfn.FORECAST.LINEAR(AW$5,tbl_Model[[#This Row],[H_2023_01]:[H_2025_12]],$H$5:$AQ$5)),0),0)</f>
        <v>17.927789060805434</v>
      </c>
      <c r="AX42" s="79">
        <f>MAX(IFERROR(IFERROR(_xlfn.FORECAST.ETS(AX$5,tbl_Model[[#This Row],[H_2023_01]:[H_2025_12]],$H$5:$AQ$5),_xlfn.FORECAST.LINEAR(AX$5,tbl_Model[[#This Row],[H_2023_01]:[H_2025_12]],$H$5:$AQ$5)),0),0)</f>
        <v>14.293956403069275</v>
      </c>
      <c r="AY42" s="79">
        <f>MAX(IFERROR(IFERROR(_xlfn.FORECAST.ETS(AY$5,tbl_Model[[#This Row],[H_2023_01]:[H_2025_12]],$H$5:$AQ$5),_xlfn.FORECAST.LINEAR(AY$5,tbl_Model[[#This Row],[H_2023_01]:[H_2025_12]],$H$5:$AQ$5)),0),0)</f>
        <v>18.119197530420635</v>
      </c>
      <c r="AZ42" s="79">
        <f>MAX(IFERROR(IFERROR(_xlfn.FORECAST.ETS(AZ$5,tbl_Model[[#This Row],[H_2023_01]:[H_2025_12]],$H$5:$AQ$5),_xlfn.FORECAST.LINEAR(AZ$5,tbl_Model[[#This Row],[H_2023_01]:[H_2025_12]],$H$5:$AQ$5)),0),0)</f>
        <v>18.268158774433562</v>
      </c>
      <c r="BA42" s="79">
        <f>MAX(IFERROR(IFERROR(_xlfn.FORECAST.ETS(BA$5,tbl_Model[[#This Row],[H_2023_01]:[H_2025_12]],$H$5:$AQ$5),_xlfn.FORECAST.LINEAR(BA$5,tbl_Model[[#This Row],[H_2023_01]:[H_2025_12]],$H$5:$AQ$5)),0),0)</f>
        <v>18.093183515998277</v>
      </c>
      <c r="BB42" s="79">
        <f>MAX(IFERROR(IFERROR(_xlfn.FORECAST.ETS(BB$5,tbl_Model[[#This Row],[H_2023_01]:[H_2025_12]],$H$5:$AQ$5),_xlfn.FORECAST.LINEAR(BB$5,tbl_Model[[#This Row],[H_2023_01]:[H_2025_12]],$H$5:$AQ$5)),0),0)</f>
        <v>21.280051528513457</v>
      </c>
      <c r="BC42" s="79">
        <f>MAX(IFERROR(IFERROR(_xlfn.FORECAST.ETS(BC$5,tbl_Model[[#This Row],[H_2023_01]:[H_2025_12]],$H$5:$AQ$5),_xlfn.FORECAST.LINEAR(BC$5,tbl_Model[[#This Row],[H_2023_01]:[H_2025_12]],$H$5:$AQ$5)),0),0)</f>
        <v>18.686396474784647</v>
      </c>
      <c r="BD42" s="80">
        <f>IFERROR(AR42/SUM(Model!$AR42:$BC42),1/12)</f>
        <v>6.3567057157747825E-2</v>
      </c>
      <c r="BE42" s="80">
        <f>IFERROR(AS42/SUM(Model!$AR42:$BC42),1/12)</f>
        <v>8.1531819025395719E-2</v>
      </c>
      <c r="BF42" s="80">
        <f>IFERROR(AT42/SUM(Model!$AR42:$BC42),1/12)</f>
        <v>8.2231396695693793E-2</v>
      </c>
      <c r="BG42" s="80">
        <f>IFERROR(AU42/SUM(Model!$AR42:$BC42),1/12)</f>
        <v>8.1409647491952342E-2</v>
      </c>
      <c r="BH42" s="80">
        <f>IFERROR(AV42/SUM(Model!$AR42:$BC42),1/12)</f>
        <v>9.6376370645454817E-2</v>
      </c>
      <c r="BI42" s="80">
        <f>IFERROR(AW42/SUM(Model!$AR42:$BC42),1/12)</f>
        <v>8.4195597236453534E-2</v>
      </c>
      <c r="BJ42" s="80">
        <f>IFERROR(AX42/SUM(Model!$AR42:$BC42),1/12)</f>
        <v>6.7129761073515107E-2</v>
      </c>
      <c r="BK42" s="80">
        <f>IFERROR(AY42/SUM(Model!$AR42:$BC42),1/12)</f>
        <v>8.5094522941163014E-2</v>
      </c>
      <c r="BL42" s="80">
        <f>IFERROR(AZ42/SUM(Model!$AR42:$BC42),1/12)</f>
        <v>8.5794100611461074E-2</v>
      </c>
      <c r="BM42" s="80">
        <f>IFERROR(BA42/SUM(Model!$AR42:$BC42),1/12)</f>
        <v>8.4972351407719623E-2</v>
      </c>
      <c r="BN42" s="80">
        <f>IFERROR(BB42/SUM(Model!$AR42:$BC42),1/12)</f>
        <v>9.9939074561222113E-2</v>
      </c>
      <c r="BO42" s="80">
        <f>IFERROR(BC42/SUM(Model!$AR42:$BC42),1/12)</f>
        <v>8.7758301152220816E-2</v>
      </c>
      <c r="BP4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183.02017006130114</v>
      </c>
      <c r="BQ42" s="77" cm="1">
        <f t="array" ref="BQ4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42" s="77" cm="1">
        <f t="array" ref="BR4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42" s="77">
        <f>IF(tbl_Model[[#This Row],[Type]]="Boutique",
    tbl_Model[[#This Row],[UnitListPrice]],
    tbl_Model[[#This Row],[UnitListPrice]]*(1-SUMIFS(tbl_MarketTerms[WholesaleMarginPct],tbl_MarketTerms[Country],tbl_Model[[#This Row],[country]])))</f>
        <v>29113.629842180773</v>
      </c>
      <c r="BT42" s="79">
        <f>Model!$BP42*BD42</f>
        <v>11.634053611307458</v>
      </c>
      <c r="BU42" s="79">
        <f>Model!$BP42*BE42</f>
        <v>14.921967383435152</v>
      </c>
      <c r="BV42" s="79">
        <f>Model!$BP42*BF42</f>
        <v>15.050004207624195</v>
      </c>
      <c r="BW42" s="79">
        <f>Model!$BP42*BG42</f>
        <v>14.899607528607696</v>
      </c>
      <c r="BX42" s="79">
        <f>Model!$BP42*BH42</f>
        <v>17.638819745422133</v>
      </c>
      <c r="BY42" s="79">
        <f>Model!$BP42*BI42</f>
        <v>15.409492524628542</v>
      </c>
      <c r="BZ42" s="79">
        <f>Model!$BP42*BJ42</f>
        <v>12.286100287849248</v>
      </c>
      <c r="CA42" s="79">
        <f>Model!$BP42*BK42</f>
        <v>15.574014059976946</v>
      </c>
      <c r="CB42" s="79">
        <f>Model!$BP42*BL42</f>
        <v>15.702050884165986</v>
      </c>
      <c r="CC42" s="79">
        <f>Model!$BP42*BM42</f>
        <v>15.551654205149488</v>
      </c>
      <c r="CD42" s="79">
        <f>Model!$BP42*BN42</f>
        <v>18.290866421963926</v>
      </c>
      <c r="CE42" s="79">
        <f>Model!$BP42*BO42</f>
        <v>16.061539201170334</v>
      </c>
      <c r="CF42" s="79">
        <f>Model!$BS42*BT42</f>
        <v>338709.53040369181</v>
      </c>
      <c r="CG42" s="79">
        <f>Model!$BS42*BU42</f>
        <v>434432.63491842581</v>
      </c>
      <c r="CH42" s="79">
        <f>Model!$BS42*BV42</f>
        <v>438160.25162403396</v>
      </c>
      <c r="CI42" s="79">
        <f>Model!$BS42*BW42</f>
        <v>433781.65838165436</v>
      </c>
      <c r="CJ42" s="79">
        <f>Model!$BS42*BX42</f>
        <v>513530.06892116927</v>
      </c>
      <c r="CK42" s="79">
        <f>Model!$BS42*BY42</f>
        <v>448626.26141788706</v>
      </c>
      <c r="CL42" s="79">
        <f>Model!$BS42*BZ42</f>
        <v>357692.97598435363</v>
      </c>
      <c r="CM42" s="79">
        <f>Model!$BS42*CA42</f>
        <v>453416.08049908775</v>
      </c>
      <c r="CN42" s="79">
        <f>Model!$BS42*CB42</f>
        <v>457143.69720469584</v>
      </c>
      <c r="CO42" s="79">
        <f>Model!$BS42*CC42</f>
        <v>452765.10396231624</v>
      </c>
      <c r="CP42" s="79">
        <f>Model!$BS42*CD42</f>
        <v>532513.51450183126</v>
      </c>
      <c r="CQ42" s="79">
        <f>Model!$BS42*CE42</f>
        <v>467609.70699854894</v>
      </c>
      <c r="CR42" s="79">
        <f>Model!$BR42*BT42</f>
        <v>77204.269684601764</v>
      </c>
      <c r="CS42" s="79">
        <f>Model!$BR42*BU42</f>
        <v>99023.060455545754</v>
      </c>
      <c r="CT42" s="79">
        <f>Model!$BR42*BV42</f>
        <v>99872.720413674469</v>
      </c>
      <c r="CU42" s="79">
        <f>Model!$BR42*BW42</f>
        <v>98874.679132931793</v>
      </c>
      <c r="CV42" s="79">
        <f>Model!$BR42*BX42</f>
        <v>117052.25384384386</v>
      </c>
      <c r="CW42" s="79">
        <f>Model!$BR42*BY42</f>
        <v>102258.30620360863</v>
      </c>
      <c r="CX42" s="79">
        <f>Model!$BR42*BZ42</f>
        <v>81531.290097654783</v>
      </c>
      <c r="CY42" s="79">
        <f>Model!$BR42*CA42</f>
        <v>103350.0808685988</v>
      </c>
      <c r="CZ42" s="79">
        <f>Model!$BR42*CB42</f>
        <v>104199.74082672752</v>
      </c>
      <c r="DA42" s="79">
        <f>Model!$BR42*CC42</f>
        <v>103201.69954598484</v>
      </c>
      <c r="DB42" s="79">
        <f>Model!$BR42*CD42</f>
        <v>121379.27425689691</v>
      </c>
      <c r="DC42" s="79">
        <f>Model!$BR42*CE42</f>
        <v>106585.32661666167</v>
      </c>
      <c r="DD42" s="79">
        <f>SUM(Model!$CF42:$CQ42)</f>
        <v>5328381.4848176967</v>
      </c>
      <c r="DE42" s="79">
        <f>SUM(Model!$CR42:$DC42)</f>
        <v>1214532.7019467307</v>
      </c>
      <c r="DF42" s="80">
        <f>IFERROR((Model!$DD42-Model!$DE42)/Model!$DD42,0)</f>
        <v>0.77206348580571194</v>
      </c>
    </row>
    <row r="43" spans="2:110" x14ac:dyDescent="0.25">
      <c r="B43" t="s">
        <v>370</v>
      </c>
      <c r="C43" t="s">
        <v>231</v>
      </c>
      <c r="D43" t="s">
        <v>29</v>
      </c>
      <c r="E43" s="4">
        <v>33</v>
      </c>
      <c r="F43" s="4">
        <v>927043.8</v>
      </c>
      <c r="G43" s="4">
        <v>213870.83</v>
      </c>
      <c r="H43" s="4">
        <v>4</v>
      </c>
      <c r="I43" s="4">
        <v>3</v>
      </c>
      <c r="J43" s="4">
        <v>4</v>
      </c>
      <c r="K43" s="4">
        <v>1</v>
      </c>
      <c r="L43" s="4">
        <v>2</v>
      </c>
      <c r="M43" s="4">
        <v>1</v>
      </c>
      <c r="N43" s="4">
        <v>2</v>
      </c>
      <c r="O43" s="4">
        <v>2</v>
      </c>
      <c r="P43" s="4">
        <v>0</v>
      </c>
      <c r="Q43" s="4">
        <v>1</v>
      </c>
      <c r="R43" s="4">
        <v>2</v>
      </c>
      <c r="S43" s="4">
        <v>5</v>
      </c>
      <c r="T43" s="4">
        <v>0</v>
      </c>
      <c r="U43" s="4">
        <v>1</v>
      </c>
      <c r="V43" s="4">
        <v>1</v>
      </c>
      <c r="W43" s="4">
        <v>9</v>
      </c>
      <c r="X43" s="4">
        <v>0</v>
      </c>
      <c r="Y43" s="4">
        <v>0</v>
      </c>
      <c r="Z43" s="4">
        <v>4</v>
      </c>
      <c r="AA43" s="4">
        <v>2</v>
      </c>
      <c r="AB43" s="4">
        <v>1</v>
      </c>
      <c r="AC43" s="4">
        <v>1</v>
      </c>
      <c r="AD43" s="4">
        <v>1</v>
      </c>
      <c r="AE43" s="4">
        <v>4</v>
      </c>
      <c r="AF43" s="4">
        <v>1</v>
      </c>
      <c r="AG43" s="4">
        <v>4</v>
      </c>
      <c r="AH43" s="4">
        <v>1</v>
      </c>
      <c r="AI43" s="4">
        <v>1</v>
      </c>
      <c r="AJ43" s="4">
        <v>3</v>
      </c>
      <c r="AK43" s="4">
        <v>3</v>
      </c>
      <c r="AL43" s="4">
        <v>5</v>
      </c>
      <c r="AM43" s="4">
        <v>3</v>
      </c>
      <c r="AN43" s="4">
        <v>0</v>
      </c>
      <c r="AO43" s="4">
        <v>5</v>
      </c>
      <c r="AP43" s="4">
        <v>5</v>
      </c>
      <c r="AQ43" s="4">
        <v>2</v>
      </c>
      <c r="AR43" s="79">
        <f>MAX(IFERROR(IFERROR(_xlfn.FORECAST.ETS(AR$5,tbl_Model[[#This Row],[H_2023_01]:[H_2025_12]],$H$5:$AQ$5),_xlfn.FORECAST.LINEAR(AR$5,tbl_Model[[#This Row],[H_2023_01]:[H_2025_12]],$H$5:$AQ$5)),0),0)</f>
        <v>2.88245629575496</v>
      </c>
      <c r="AS43" s="79">
        <f>MAX(IFERROR(IFERROR(_xlfn.FORECAST.ETS(AS$5,tbl_Model[[#This Row],[H_2023_01]:[H_2025_12]],$H$5:$AQ$5),_xlfn.FORECAST.LINEAR(AS$5,tbl_Model[[#This Row],[H_2023_01]:[H_2025_12]],$H$5:$AQ$5)),0),0)</f>
        <v>2.8937527282244164</v>
      </c>
      <c r="AT43" s="79">
        <f>MAX(IFERROR(IFERROR(_xlfn.FORECAST.ETS(AT$5,tbl_Model[[#This Row],[H_2023_01]:[H_2025_12]],$H$5:$AQ$5),_xlfn.FORECAST.LINEAR(AT$5,tbl_Model[[#This Row],[H_2023_01]:[H_2025_12]],$H$5:$AQ$5)),0),0)</f>
        <v>2.9050491606938675</v>
      </c>
      <c r="AU43" s="79">
        <f>MAX(IFERROR(IFERROR(_xlfn.FORECAST.ETS(AU$5,tbl_Model[[#This Row],[H_2023_01]:[H_2025_12]],$H$5:$AQ$5),_xlfn.FORECAST.LINEAR(AU$5,tbl_Model[[#This Row],[H_2023_01]:[H_2025_12]],$H$5:$AQ$5)),0),0)</f>
        <v>2.9163455931633235</v>
      </c>
      <c r="AV43" s="79">
        <f>MAX(IFERROR(IFERROR(_xlfn.FORECAST.ETS(AV$5,tbl_Model[[#This Row],[H_2023_01]:[H_2025_12]],$H$5:$AQ$5),_xlfn.FORECAST.LINEAR(AV$5,tbl_Model[[#This Row],[H_2023_01]:[H_2025_12]],$H$5:$AQ$5)),0),0)</f>
        <v>2.9276420256327742</v>
      </c>
      <c r="AW43" s="79">
        <f>MAX(IFERROR(IFERROR(_xlfn.FORECAST.ETS(AW$5,tbl_Model[[#This Row],[H_2023_01]:[H_2025_12]],$H$5:$AQ$5),_xlfn.FORECAST.LINEAR(AW$5,tbl_Model[[#This Row],[H_2023_01]:[H_2025_12]],$H$5:$AQ$5)),0),0)</f>
        <v>2.9389384581022306</v>
      </c>
      <c r="AX43" s="79">
        <f>MAX(IFERROR(IFERROR(_xlfn.FORECAST.ETS(AX$5,tbl_Model[[#This Row],[H_2023_01]:[H_2025_12]],$H$5:$AQ$5),_xlfn.FORECAST.LINEAR(AX$5,tbl_Model[[#This Row],[H_2023_01]:[H_2025_12]],$H$5:$AQ$5)),0),0)</f>
        <v>2.9502348905716818</v>
      </c>
      <c r="AY43" s="79">
        <f>MAX(IFERROR(IFERROR(_xlfn.FORECAST.ETS(AY$5,tbl_Model[[#This Row],[H_2023_01]:[H_2025_12]],$H$5:$AQ$5),_xlfn.FORECAST.LINEAR(AY$5,tbl_Model[[#This Row],[H_2023_01]:[H_2025_12]],$H$5:$AQ$5)),0),0)</f>
        <v>2.9615313230411378</v>
      </c>
      <c r="AZ43" s="79">
        <f>MAX(IFERROR(IFERROR(_xlfn.FORECAST.ETS(AZ$5,tbl_Model[[#This Row],[H_2023_01]:[H_2025_12]],$H$5:$AQ$5),_xlfn.FORECAST.LINEAR(AZ$5,tbl_Model[[#This Row],[H_2023_01]:[H_2025_12]],$H$5:$AQ$5)),0),0)</f>
        <v>2.9728277555105884</v>
      </c>
      <c r="BA43" s="79">
        <f>MAX(IFERROR(IFERROR(_xlfn.FORECAST.ETS(BA$5,tbl_Model[[#This Row],[H_2023_01]:[H_2025_12]],$H$5:$AQ$5),_xlfn.FORECAST.LINEAR(BA$5,tbl_Model[[#This Row],[H_2023_01]:[H_2025_12]],$H$5:$AQ$5)),0),0)</f>
        <v>2.9841241879800449</v>
      </c>
      <c r="BB43" s="79">
        <f>MAX(IFERROR(IFERROR(_xlfn.FORECAST.ETS(BB$5,tbl_Model[[#This Row],[H_2023_01]:[H_2025_12]],$H$5:$AQ$5),_xlfn.FORECAST.LINEAR(BB$5,tbl_Model[[#This Row],[H_2023_01]:[H_2025_12]],$H$5:$AQ$5)),0),0)</f>
        <v>2.995420620449496</v>
      </c>
      <c r="BC43" s="79">
        <f>MAX(IFERROR(IFERROR(_xlfn.FORECAST.ETS(BC$5,tbl_Model[[#This Row],[H_2023_01]:[H_2025_12]],$H$5:$AQ$5),_xlfn.FORECAST.LINEAR(BC$5,tbl_Model[[#This Row],[H_2023_01]:[H_2025_12]],$H$5:$AQ$5)),0),0)</f>
        <v>3.006717052918952</v>
      </c>
      <c r="BD43" s="80">
        <f>IFERROR(AR43/SUM(Model!$AR43:$BC43),1/12)</f>
        <v>8.1575011327184352E-2</v>
      </c>
      <c r="BE43" s="80">
        <f>IFERROR(AS43/SUM(Model!$AR43:$BC43),1/12)</f>
        <v>8.1894706237393325E-2</v>
      </c>
      <c r="BF43" s="80">
        <f>IFERROR(AT43/SUM(Model!$AR43:$BC43),1/12)</f>
        <v>8.2214401147602159E-2</v>
      </c>
      <c r="BG43" s="80">
        <f>IFERROR(AU43/SUM(Model!$AR43:$BC43),1/12)</f>
        <v>8.2534096057811118E-2</v>
      </c>
      <c r="BH43" s="80">
        <f>IFERROR(AV43/SUM(Model!$AR43:$BC43),1/12)</f>
        <v>8.2853790968019939E-2</v>
      </c>
      <c r="BI43" s="80">
        <f>IFERROR(AW43/SUM(Model!$AR43:$BC43),1/12)</f>
        <v>8.3173485878228912E-2</v>
      </c>
      <c r="BJ43" s="80">
        <f>IFERROR(AX43/SUM(Model!$AR43:$BC43),1/12)</f>
        <v>8.3493180788437732E-2</v>
      </c>
      <c r="BK43" s="80">
        <f>IFERROR(AY43/SUM(Model!$AR43:$BC43),1/12)</f>
        <v>8.3812875698646705E-2</v>
      </c>
      <c r="BL43" s="80">
        <f>IFERROR(AZ43/SUM(Model!$AR43:$BC43),1/12)</f>
        <v>8.4132570608855511E-2</v>
      </c>
      <c r="BM43" s="80">
        <f>IFERROR(BA43/SUM(Model!$AR43:$BC43),1/12)</f>
        <v>8.4452265519064498E-2</v>
      </c>
      <c r="BN43" s="80">
        <f>IFERROR(BB43/SUM(Model!$AR43:$BC43),1/12)</f>
        <v>8.4771960429273319E-2</v>
      </c>
      <c r="BO43" s="80">
        <f>IFERROR(BC43/SUM(Model!$AR43:$BC43),1/12)</f>
        <v>8.5091655339482278E-2</v>
      </c>
      <c r="BP4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36.221893491124256</v>
      </c>
      <c r="BQ43" s="77" cm="1">
        <f t="array" ref="BQ4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43" s="77" cm="1">
        <f t="array" ref="BR4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43" s="77">
        <f>IF(tbl_Model[[#This Row],[Type]]="Boutique",
    tbl_Model[[#This Row],[UnitListPrice]],
    tbl_Model[[#This Row],[UnitListPrice]]*(1-SUMIFS(tbl_MarketTerms[WholesaleMarginPct],tbl_MarketTerms[Country],tbl_Model[[#This Row],[country]])))</f>
        <v>29113.629842180773</v>
      </c>
      <c r="BT43" s="79">
        <f>Model!$BP43*BD43</f>
        <v>2.9548013718305262</v>
      </c>
      <c r="BU43" s="79">
        <f>Model!$BP43*BE43</f>
        <v>2.9663813268177703</v>
      </c>
      <c r="BV43" s="79">
        <f>Model!$BP43*BF43</f>
        <v>2.9779612818050092</v>
      </c>
      <c r="BW43" s="79">
        <f>Model!$BP43*BG43</f>
        <v>2.9895412367922525</v>
      </c>
      <c r="BX43" s="79">
        <f>Model!$BP43*BH43</f>
        <v>3.0011211917794909</v>
      </c>
      <c r="BY43" s="79">
        <f>Model!$BP43*BI43</f>
        <v>3.0127011467667351</v>
      </c>
      <c r="BZ43" s="79">
        <f>Model!$BP43*BJ43</f>
        <v>3.0242811017539735</v>
      </c>
      <c r="CA43" s="79">
        <f>Model!$BP43*BK43</f>
        <v>3.0358610567412172</v>
      </c>
      <c r="CB43" s="79">
        <f>Model!$BP43*BL43</f>
        <v>3.0474410117284552</v>
      </c>
      <c r="CC43" s="79">
        <f>Model!$BP43*BM43</f>
        <v>3.0590209667156998</v>
      </c>
      <c r="CD43" s="79">
        <f>Model!$BP43*BN43</f>
        <v>3.0706009217029382</v>
      </c>
      <c r="CE43" s="79">
        <f>Model!$BP43*BO43</f>
        <v>3.0821808766901815</v>
      </c>
      <c r="CF43" s="79">
        <f>Model!$BS43*BT43</f>
        <v>86024.99339664189</v>
      </c>
      <c r="CG43" s="79">
        <f>Model!$BS43*BU43</f>
        <v>86362.127919729639</v>
      </c>
      <c r="CH43" s="79">
        <f>Model!$BS43*BV43</f>
        <v>86699.262442817228</v>
      </c>
      <c r="CI43" s="79">
        <f>Model!$BS43*BW43</f>
        <v>87036.396965904933</v>
      </c>
      <c r="CJ43" s="79">
        <f>Model!$BS43*BX43</f>
        <v>87373.531488992507</v>
      </c>
      <c r="CK43" s="79">
        <f>Model!$BS43*BY43</f>
        <v>87710.666012080255</v>
      </c>
      <c r="CL43" s="79">
        <f>Model!$BS43*BZ43</f>
        <v>88047.800535167829</v>
      </c>
      <c r="CM43" s="79">
        <f>Model!$BS43*CA43</f>
        <v>88384.935058255563</v>
      </c>
      <c r="CN43" s="79">
        <f>Model!$BS43*CB43</f>
        <v>88722.069581343123</v>
      </c>
      <c r="CO43" s="79">
        <f>Model!$BS43*CC43</f>
        <v>89059.204104430872</v>
      </c>
      <c r="CP43" s="79">
        <f>Model!$BS43*CD43</f>
        <v>89396.338627518446</v>
      </c>
      <c r="CQ43" s="79">
        <f>Model!$BS43*CE43</f>
        <v>89733.473150606165</v>
      </c>
      <c r="CR43" s="79">
        <f>Model!$BR43*BT43</f>
        <v>19608.237128417208</v>
      </c>
      <c r="CS43" s="79">
        <f>Model!$BR43*BU43</f>
        <v>19685.082396424383</v>
      </c>
      <c r="CT43" s="79">
        <f>Model!$BR43*BV43</f>
        <v>19761.927664431518</v>
      </c>
      <c r="CU43" s="79">
        <f>Model!$BR43*BW43</f>
        <v>19838.772932438686</v>
      </c>
      <c r="CV43" s="79">
        <f>Model!$BR43*BX43</f>
        <v>19915.618200445824</v>
      </c>
      <c r="CW43" s="79">
        <f>Model!$BR43*BY43</f>
        <v>19992.463468452996</v>
      </c>
      <c r="CX43" s="79">
        <f>Model!$BR43*BZ43</f>
        <v>20069.308736460131</v>
      </c>
      <c r="CY43" s="79">
        <f>Model!$BR43*CA43</f>
        <v>20146.154004467302</v>
      </c>
      <c r="CZ43" s="79">
        <f>Model!$BR43*CB43</f>
        <v>20222.999272474433</v>
      </c>
      <c r="DA43" s="79">
        <f>Model!$BR43*CC43</f>
        <v>20299.844540481612</v>
      </c>
      <c r="DB43" s="79">
        <f>Model!$BR43*CD43</f>
        <v>20376.689808488747</v>
      </c>
      <c r="DC43" s="79">
        <f>Model!$BR43*CE43</f>
        <v>20453.535076495915</v>
      </c>
      <c r="DD43" s="79">
        <f>SUM(Model!$CF43:$CQ43)</f>
        <v>1054550.7992834884</v>
      </c>
      <c r="DE43" s="79">
        <f>SUM(Model!$CR43:$DC43)</f>
        <v>240370.63322947873</v>
      </c>
      <c r="DF43" s="80">
        <f>IFERROR((Model!$DD43-Model!$DE43)/Model!$DD43,0)</f>
        <v>0.77206348580571194</v>
      </c>
    </row>
    <row r="44" spans="2:110" x14ac:dyDescent="0.25">
      <c r="B44" t="s">
        <v>370</v>
      </c>
      <c r="C44" t="s">
        <v>169</v>
      </c>
      <c r="D44" t="s">
        <v>21</v>
      </c>
      <c r="E44" s="4">
        <v>13</v>
      </c>
      <c r="F44" s="4">
        <v>282621.71000000002</v>
      </c>
      <c r="G44" s="4">
        <v>68228.259999999995</v>
      </c>
      <c r="H44" s="4">
        <v>1</v>
      </c>
      <c r="I44" s="4">
        <v>2</v>
      </c>
      <c r="J44" s="4">
        <v>4</v>
      </c>
      <c r="K44" s="4">
        <v>2</v>
      </c>
      <c r="L44" s="4">
        <v>2</v>
      </c>
      <c r="M44" s="4">
        <v>0</v>
      </c>
      <c r="N44" s="4">
        <v>5</v>
      </c>
      <c r="O44" s="4">
        <v>1</v>
      </c>
      <c r="P44" s="4">
        <v>0</v>
      </c>
      <c r="Q44" s="4">
        <v>1</v>
      </c>
      <c r="R44" s="4">
        <v>2</v>
      </c>
      <c r="S44" s="4">
        <v>0</v>
      </c>
      <c r="T44" s="4">
        <v>4</v>
      </c>
      <c r="U44" s="4">
        <v>0</v>
      </c>
      <c r="V44" s="4">
        <v>4</v>
      </c>
      <c r="W44" s="4">
        <v>3</v>
      </c>
      <c r="X44" s="4">
        <v>1</v>
      </c>
      <c r="Y44" s="4">
        <v>7</v>
      </c>
      <c r="Z44" s="4">
        <v>1</v>
      </c>
      <c r="AA44" s="4">
        <v>0</v>
      </c>
      <c r="AB44" s="4">
        <v>1</v>
      </c>
      <c r="AC44" s="4">
        <v>2</v>
      </c>
      <c r="AD44" s="4">
        <v>4</v>
      </c>
      <c r="AE44" s="4">
        <v>3</v>
      </c>
      <c r="AF44" s="4">
        <v>1</v>
      </c>
      <c r="AG44" s="4">
        <v>1</v>
      </c>
      <c r="AH44" s="4">
        <v>0</v>
      </c>
      <c r="AI44" s="4">
        <v>0</v>
      </c>
      <c r="AJ44" s="4">
        <v>0</v>
      </c>
      <c r="AK44" s="4">
        <v>2</v>
      </c>
      <c r="AL44" s="4">
        <v>3</v>
      </c>
      <c r="AM44" s="4">
        <v>2</v>
      </c>
      <c r="AN44" s="4">
        <v>2</v>
      </c>
      <c r="AO44" s="4">
        <v>1</v>
      </c>
      <c r="AP44" s="4">
        <v>1</v>
      </c>
      <c r="AQ44" s="4">
        <v>0</v>
      </c>
      <c r="AR44" s="79">
        <f>MAX(IFERROR(IFERROR(_xlfn.FORECAST.ETS(AR$5,tbl_Model[[#This Row],[H_2023_01]:[H_2025_12]],$H$5:$AQ$5),_xlfn.FORECAST.LINEAR(AR$5,tbl_Model[[#This Row],[H_2023_01]:[H_2025_12]],$H$5:$AQ$5)),0),0)</f>
        <v>1.2527369440001863</v>
      </c>
      <c r="AS44" s="79">
        <f>MAX(IFERROR(IFERROR(_xlfn.FORECAST.ETS(AS$5,tbl_Model[[#This Row],[H_2023_01]:[H_2025_12]],$H$5:$AQ$5),_xlfn.FORECAST.LINEAR(AS$5,tbl_Model[[#This Row],[H_2023_01]:[H_2025_12]],$H$5:$AQ$5)),0),0)</f>
        <v>1.2354391783033059</v>
      </c>
      <c r="AT44" s="79">
        <f>MAX(IFERROR(IFERROR(_xlfn.FORECAST.ETS(AT$5,tbl_Model[[#This Row],[H_2023_01]:[H_2025_12]],$H$5:$AQ$5),_xlfn.FORECAST.LINEAR(AT$5,tbl_Model[[#This Row],[H_2023_01]:[H_2025_12]],$H$5:$AQ$5)),0),0)</f>
        <v>1.2181414126064298</v>
      </c>
      <c r="AU44" s="79">
        <f>MAX(IFERROR(IFERROR(_xlfn.FORECAST.ETS(AU$5,tbl_Model[[#This Row],[H_2023_01]:[H_2025_12]],$H$5:$AQ$5),_xlfn.FORECAST.LINEAR(AU$5,tbl_Model[[#This Row],[H_2023_01]:[H_2025_12]],$H$5:$AQ$5)),0),0)</f>
        <v>1.2008436469095494</v>
      </c>
      <c r="AV44" s="79">
        <f>MAX(IFERROR(IFERROR(_xlfn.FORECAST.ETS(AV$5,tbl_Model[[#This Row],[H_2023_01]:[H_2025_12]],$H$5:$AQ$5),_xlfn.FORECAST.LINEAR(AV$5,tbl_Model[[#This Row],[H_2023_01]:[H_2025_12]],$H$5:$AQ$5)),0),0)</f>
        <v>1.1835458812126733</v>
      </c>
      <c r="AW44" s="79">
        <f>MAX(IFERROR(IFERROR(_xlfn.FORECAST.ETS(AW$5,tbl_Model[[#This Row],[H_2023_01]:[H_2025_12]],$H$5:$AQ$5),_xlfn.FORECAST.LINEAR(AW$5,tbl_Model[[#This Row],[H_2023_01]:[H_2025_12]],$H$5:$AQ$5)),0),0)</f>
        <v>1.1662481155157931</v>
      </c>
      <c r="AX44" s="79">
        <f>MAX(IFERROR(IFERROR(_xlfn.FORECAST.ETS(AX$5,tbl_Model[[#This Row],[H_2023_01]:[H_2025_12]],$H$5:$AQ$5),_xlfn.FORECAST.LINEAR(AX$5,tbl_Model[[#This Row],[H_2023_01]:[H_2025_12]],$H$5:$AQ$5)),0),0)</f>
        <v>1.1489503498189171</v>
      </c>
      <c r="AY44" s="79">
        <f>MAX(IFERROR(IFERROR(_xlfn.FORECAST.ETS(AY$5,tbl_Model[[#This Row],[H_2023_01]:[H_2025_12]],$H$5:$AQ$5),_xlfn.FORECAST.LINEAR(AY$5,tbl_Model[[#This Row],[H_2023_01]:[H_2025_12]],$H$5:$AQ$5)),0),0)</f>
        <v>1.1316525841220366</v>
      </c>
      <c r="AZ44" s="79">
        <f>MAX(IFERROR(IFERROR(_xlfn.FORECAST.ETS(AZ$5,tbl_Model[[#This Row],[H_2023_01]:[H_2025_12]],$H$5:$AQ$5),_xlfn.FORECAST.LINEAR(AZ$5,tbl_Model[[#This Row],[H_2023_01]:[H_2025_12]],$H$5:$AQ$5)),0),0)</f>
        <v>1.1143548184251606</v>
      </c>
      <c r="BA44" s="79">
        <f>MAX(IFERROR(IFERROR(_xlfn.FORECAST.ETS(BA$5,tbl_Model[[#This Row],[H_2023_01]:[H_2025_12]],$H$5:$AQ$5),_xlfn.FORECAST.LINEAR(BA$5,tbl_Model[[#This Row],[H_2023_01]:[H_2025_12]],$H$5:$AQ$5)),0),0)</f>
        <v>1.0970570527282801</v>
      </c>
      <c r="BB44" s="79">
        <f>MAX(IFERROR(IFERROR(_xlfn.FORECAST.ETS(BB$5,tbl_Model[[#This Row],[H_2023_01]:[H_2025_12]],$H$5:$AQ$5),_xlfn.FORECAST.LINEAR(BB$5,tbl_Model[[#This Row],[H_2023_01]:[H_2025_12]],$H$5:$AQ$5)),0),0)</f>
        <v>1.0797592870314041</v>
      </c>
      <c r="BC44" s="79">
        <f>MAX(IFERROR(IFERROR(_xlfn.FORECAST.ETS(BC$5,tbl_Model[[#This Row],[H_2023_01]:[H_2025_12]],$H$5:$AQ$5),_xlfn.FORECAST.LINEAR(BC$5,tbl_Model[[#This Row],[H_2023_01]:[H_2025_12]],$H$5:$AQ$5)),0),0)</f>
        <v>1.0624615213345237</v>
      </c>
      <c r="BD44" s="80">
        <f>IFERROR(AR44/SUM(Model!$AR44:$BC44),1/12)</f>
        <v>9.0182113452858079E-2</v>
      </c>
      <c r="BE44" s="80">
        <f>IFERROR(AS44/SUM(Model!$AR44:$BC44),1/12)</f>
        <v>8.893688070385343E-2</v>
      </c>
      <c r="BF44" s="80">
        <f>IFERROR(AT44/SUM(Model!$AR44:$BC44),1/12)</f>
        <v>8.76916479548491E-2</v>
      </c>
      <c r="BG44" s="80">
        <f>IFERROR(AU44/SUM(Model!$AR44:$BC44),1/12)</f>
        <v>8.6446415205844465E-2</v>
      </c>
      <c r="BH44" s="80">
        <f>IFERROR(AV44/SUM(Model!$AR44:$BC44),1/12)</f>
        <v>8.5201182456840135E-2</v>
      </c>
      <c r="BI44" s="80">
        <f>IFERROR(AW44/SUM(Model!$AR44:$BC44),1/12)</f>
        <v>8.39559497078355E-2</v>
      </c>
      <c r="BJ44" s="80">
        <f>IFERROR(AX44/SUM(Model!$AR44:$BC44),1/12)</f>
        <v>8.2710716958831185E-2</v>
      </c>
      <c r="BK44" s="80">
        <f>IFERROR(AY44/SUM(Model!$AR44:$BC44),1/12)</f>
        <v>8.1465484209826536E-2</v>
      </c>
      <c r="BL44" s="80">
        <f>IFERROR(AZ44/SUM(Model!$AR44:$BC44),1/12)</f>
        <v>8.0220251460822206E-2</v>
      </c>
      <c r="BM44" s="80">
        <f>IFERROR(BA44/SUM(Model!$AR44:$BC44),1/12)</f>
        <v>7.8975018711817557E-2</v>
      </c>
      <c r="BN44" s="80">
        <f>IFERROR(BB44/SUM(Model!$AR44:$BC44),1/12)</f>
        <v>7.7729785962813241E-2</v>
      </c>
      <c r="BO44" s="80">
        <f>IFERROR(BC44/SUM(Model!$AR44:$BC44),1/12)</f>
        <v>7.6484553213808593E-2</v>
      </c>
      <c r="BP4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14.31704410011919</v>
      </c>
      <c r="BQ44" s="77" cm="1">
        <f t="array" ref="BQ4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44" s="77" cm="1">
        <f t="array" ref="BR4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44" s="77">
        <f>IF(tbl_Model[[#This Row],[Type]]="Boutique",
    tbl_Model[[#This Row],[UnitListPrice]],
    tbl_Model[[#This Row],[UnitListPrice]]*(1-SUMIFS(tbl_MarketTerms[WholesaleMarginPct],tbl_MarketTerms[Country],tbl_Model[[#This Row],[country]])))</f>
        <v>22963.846685082874</v>
      </c>
      <c r="BT44" s="79">
        <f>Model!$BP44*BD44</f>
        <v>1.2911412953465213</v>
      </c>
      <c r="BU44" s="79">
        <f>Model!$BP44*BE44</f>
        <v>1.273313243164109</v>
      </c>
      <c r="BV44" s="79">
        <f>Model!$BP44*BF44</f>
        <v>1.2554851909817013</v>
      </c>
      <c r="BW44" s="79">
        <f>Model!$BP44*BG44</f>
        <v>1.2376571387992894</v>
      </c>
      <c r="BX44" s="79">
        <f>Model!$BP44*BH44</f>
        <v>1.2198290866168817</v>
      </c>
      <c r="BY44" s="79">
        <f>Model!$BP44*BI44</f>
        <v>1.2020010344344698</v>
      </c>
      <c r="BZ44" s="79">
        <f>Model!$BP44*BJ44</f>
        <v>1.1841729822520624</v>
      </c>
      <c r="CA44" s="79">
        <f>Model!$BP44*BK44</f>
        <v>1.16634493006965</v>
      </c>
      <c r="CB44" s="79">
        <f>Model!$BP44*BL44</f>
        <v>1.1485168778872423</v>
      </c>
      <c r="CC44" s="79">
        <f>Model!$BP44*BM44</f>
        <v>1.1306888257048302</v>
      </c>
      <c r="CD44" s="79">
        <f>Model!$BP44*BN44</f>
        <v>1.1128607735224227</v>
      </c>
      <c r="CE44" s="79">
        <f>Model!$BP44*BO44</f>
        <v>1.0950327213400106</v>
      </c>
      <c r="CF44" s="79">
        <f>Model!$BS44*BT44</f>
        <v>29649.57075511682</v>
      </c>
      <c r="CG44" s="79">
        <f>Model!$BS44*BU44</f>
        <v>29240.170098106246</v>
      </c>
      <c r="CH44" s="79">
        <f>Model!$BS44*BV44</f>
        <v>28830.769441095781</v>
      </c>
      <c r="CI44" s="79">
        <f>Model!$BS44*BW44</f>
        <v>28421.368784085214</v>
      </c>
      <c r="CJ44" s="79">
        <f>Model!$BS44*BX44</f>
        <v>28011.96812707475</v>
      </c>
      <c r="CK44" s="79">
        <f>Model!$BS44*BY44</f>
        <v>27602.567470064183</v>
      </c>
      <c r="CL44" s="79">
        <f>Model!$BS44*BZ44</f>
        <v>27193.166813053722</v>
      </c>
      <c r="CM44" s="79">
        <f>Model!$BS44*CA44</f>
        <v>26783.766156043148</v>
      </c>
      <c r="CN44" s="79">
        <f>Model!$BS44*CB44</f>
        <v>26374.36549903268</v>
      </c>
      <c r="CO44" s="79">
        <f>Model!$BS44*CC44</f>
        <v>25964.964842022113</v>
      </c>
      <c r="CP44" s="79">
        <f>Model!$BS44*CD44</f>
        <v>25555.564185011652</v>
      </c>
      <c r="CQ44" s="79">
        <f>Model!$BS44*CE44</f>
        <v>25146.163528001081</v>
      </c>
      <c r="CR44" s="79">
        <f>Model!$BR44*BT44</f>
        <v>7226.4010210008264</v>
      </c>
      <c r="CS44" s="79">
        <f>Model!$BR44*BU44</f>
        <v>7126.6190258328506</v>
      </c>
      <c r="CT44" s="79">
        <f>Model!$BR44*BV44</f>
        <v>7026.8370306649012</v>
      </c>
      <c r="CU44" s="79">
        <f>Model!$BR44*BW44</f>
        <v>6927.0550354969282</v>
      </c>
      <c r="CV44" s="79">
        <f>Model!$BR44*BX44</f>
        <v>6827.2730403289779</v>
      </c>
      <c r="CW44" s="79">
        <f>Model!$BR44*BY44</f>
        <v>6727.4910451610049</v>
      </c>
      <c r="CX44" s="79">
        <f>Model!$BR44*BZ44</f>
        <v>6627.7090499930564</v>
      </c>
      <c r="CY44" s="79">
        <f>Model!$BR44*CA44</f>
        <v>6527.9270548250806</v>
      </c>
      <c r="CZ44" s="79">
        <f>Model!$BR44*CB44</f>
        <v>6428.1450596571312</v>
      </c>
      <c r="DA44" s="79">
        <f>Model!$BR44*CC44</f>
        <v>6328.3630644891564</v>
      </c>
      <c r="DB44" s="79">
        <f>Model!$BR44*CD44</f>
        <v>6228.5810693212079</v>
      </c>
      <c r="DC44" s="79">
        <f>Model!$BR44*CE44</f>
        <v>6128.799074153234</v>
      </c>
      <c r="DD44" s="79">
        <f>SUM(Model!$CF44:$CQ44)</f>
        <v>328774.40569870744</v>
      </c>
      <c r="DE44" s="79">
        <f>SUM(Model!$CR44:$DC44)</f>
        <v>80131.200570924353</v>
      </c>
      <c r="DF44" s="80">
        <f>IFERROR((Model!$DD44-Model!$DE44)/Model!$DD44,0)</f>
        <v>0.75627299697909733</v>
      </c>
    </row>
    <row r="45" spans="2:110" x14ac:dyDescent="0.25">
      <c r="B45" t="s">
        <v>370</v>
      </c>
      <c r="C45" t="s">
        <v>231</v>
      </c>
      <c r="D45" t="s">
        <v>31</v>
      </c>
      <c r="E45" s="4">
        <v>45</v>
      </c>
      <c r="F45" s="4">
        <v>1241074.8799999999</v>
      </c>
      <c r="G45" s="4">
        <v>284710.53999999998</v>
      </c>
      <c r="H45" s="4">
        <v>2</v>
      </c>
      <c r="I45" s="4">
        <v>3</v>
      </c>
      <c r="J45" s="4">
        <v>4</v>
      </c>
      <c r="K45" s="4">
        <v>1</v>
      </c>
      <c r="L45" s="4">
        <v>3</v>
      </c>
      <c r="M45" s="4">
        <v>1</v>
      </c>
      <c r="N45" s="4">
        <v>3</v>
      </c>
      <c r="O45" s="4">
        <v>1</v>
      </c>
      <c r="P45" s="4">
        <v>3</v>
      </c>
      <c r="Q45" s="4">
        <v>2</v>
      </c>
      <c r="R45" s="4">
        <v>9</v>
      </c>
      <c r="S45" s="4">
        <v>5</v>
      </c>
      <c r="T45" s="4">
        <v>1</v>
      </c>
      <c r="U45" s="4">
        <v>0</v>
      </c>
      <c r="V45" s="4">
        <v>2</v>
      </c>
      <c r="W45" s="4">
        <v>1</v>
      </c>
      <c r="X45" s="4">
        <v>5</v>
      </c>
      <c r="Y45" s="4">
        <v>0</v>
      </c>
      <c r="Z45" s="4">
        <v>2</v>
      </c>
      <c r="AA45" s="4">
        <v>2</v>
      </c>
      <c r="AB45" s="4">
        <v>1</v>
      </c>
      <c r="AC45" s="4">
        <v>3</v>
      </c>
      <c r="AD45" s="4">
        <v>4</v>
      </c>
      <c r="AE45" s="4">
        <v>5</v>
      </c>
      <c r="AF45" s="4">
        <v>2</v>
      </c>
      <c r="AG45" s="4">
        <v>1</v>
      </c>
      <c r="AH45" s="4">
        <v>5</v>
      </c>
      <c r="AI45" s="4">
        <v>2</v>
      </c>
      <c r="AJ45" s="4">
        <v>8</v>
      </c>
      <c r="AK45" s="4">
        <v>2</v>
      </c>
      <c r="AL45" s="4">
        <v>1</v>
      </c>
      <c r="AM45" s="4">
        <v>2</v>
      </c>
      <c r="AN45" s="4">
        <v>4</v>
      </c>
      <c r="AO45" s="4">
        <v>9</v>
      </c>
      <c r="AP45" s="4">
        <v>2</v>
      </c>
      <c r="AQ45" s="4">
        <v>7</v>
      </c>
      <c r="AR45" s="79">
        <f>MAX(IFERROR(IFERROR(_xlfn.FORECAST.ETS(AR$5,tbl_Model[[#This Row],[H_2023_01]:[H_2025_12]],$H$5:$AQ$5),_xlfn.FORECAST.LINEAR(AR$5,tbl_Model[[#This Row],[H_2023_01]:[H_2025_12]],$H$5:$AQ$5)),0),0)</f>
        <v>2.919480315321203</v>
      </c>
      <c r="AS45" s="79">
        <f>MAX(IFERROR(IFERROR(_xlfn.FORECAST.ETS(AS$5,tbl_Model[[#This Row],[H_2023_01]:[H_2025_12]],$H$5:$AQ$5),_xlfn.FORECAST.LINEAR(AS$5,tbl_Model[[#This Row],[H_2023_01]:[H_2025_12]],$H$5:$AQ$5)),0),0)</f>
        <v>2.338297921979978</v>
      </c>
      <c r="AT45" s="79">
        <f>MAX(IFERROR(IFERROR(_xlfn.FORECAST.ETS(AT$5,tbl_Model[[#This Row],[H_2023_01]:[H_2025_12]],$H$5:$AQ$5),_xlfn.FORECAST.LINEAR(AT$5,tbl_Model[[#This Row],[H_2023_01]:[H_2025_12]],$H$5:$AQ$5)),0),0)</f>
        <v>4.2110737562938301</v>
      </c>
      <c r="AU45" s="79">
        <f>MAX(IFERROR(IFERROR(_xlfn.FORECAST.ETS(AU$5,tbl_Model[[#This Row],[H_2023_01]:[H_2025_12]],$H$5:$AQ$5),_xlfn.FORECAST.LINEAR(AU$5,tbl_Model[[#This Row],[H_2023_01]:[H_2025_12]],$H$5:$AQ$5)),0),0)</f>
        <v>3.6324842383405356</v>
      </c>
      <c r="AV45" s="79">
        <f>MAX(IFERROR(IFERROR(_xlfn.FORECAST.ETS(AV$5,tbl_Model[[#This Row],[H_2023_01]:[H_2025_12]],$H$5:$AQ$5),_xlfn.FORECAST.LINEAR(AV$5,tbl_Model[[#This Row],[H_2023_01]:[H_2025_12]],$H$5:$AQ$5)),0),0)</f>
        <v>6.4581164293035318</v>
      </c>
      <c r="AW45" s="79">
        <f>MAX(IFERROR(IFERROR(_xlfn.FORECAST.ETS(AW$5,tbl_Model[[#This Row],[H_2023_01]:[H_2025_12]],$H$5:$AQ$5),_xlfn.FORECAST.LINEAR(AW$5,tbl_Model[[#This Row],[H_2023_01]:[H_2025_12]],$H$5:$AQ$5)),0),0)</f>
        <v>4.068494022812958</v>
      </c>
      <c r="AX45" s="79">
        <f>MAX(IFERROR(IFERROR(_xlfn.FORECAST.ETS(AX$5,tbl_Model[[#This Row],[H_2023_01]:[H_2025_12]],$H$5:$AQ$5),_xlfn.FORECAST.LINEAR(AX$5,tbl_Model[[#This Row],[H_2023_01]:[H_2025_12]],$H$5:$AQ$5)),0),0)</f>
        <v>3.1560838658574335</v>
      </c>
      <c r="AY45" s="79">
        <f>MAX(IFERROR(IFERROR(_xlfn.FORECAST.ETS(AY$5,tbl_Model[[#This Row],[H_2023_01]:[H_2025_12]],$H$5:$AQ$5),_xlfn.FORECAST.LINEAR(AY$5,tbl_Model[[#This Row],[H_2023_01]:[H_2025_12]],$H$5:$AQ$5)),0),0)</f>
        <v>2.5749014725162085</v>
      </c>
      <c r="AZ45" s="79">
        <f>MAX(IFERROR(IFERROR(_xlfn.FORECAST.ETS(AZ$5,tbl_Model[[#This Row],[H_2023_01]:[H_2025_12]],$H$5:$AQ$5),_xlfn.FORECAST.LINEAR(AZ$5,tbl_Model[[#This Row],[H_2023_01]:[H_2025_12]],$H$5:$AQ$5)),0),0)</f>
        <v>4.4476773068300615</v>
      </c>
      <c r="BA45" s="79">
        <f>MAX(IFERROR(IFERROR(_xlfn.FORECAST.ETS(BA$5,tbl_Model[[#This Row],[H_2023_01]:[H_2025_12]],$H$5:$AQ$5),_xlfn.FORECAST.LINEAR(BA$5,tbl_Model[[#This Row],[H_2023_01]:[H_2025_12]],$H$5:$AQ$5)),0),0)</f>
        <v>3.8690877888767661</v>
      </c>
      <c r="BB45" s="79">
        <f>MAX(IFERROR(IFERROR(_xlfn.FORECAST.ETS(BB$5,tbl_Model[[#This Row],[H_2023_01]:[H_2025_12]],$H$5:$AQ$5),_xlfn.FORECAST.LINEAR(BB$5,tbl_Model[[#This Row],[H_2023_01]:[H_2025_12]],$H$5:$AQ$5)),0),0)</f>
        <v>6.6947199798397623</v>
      </c>
      <c r="BC45" s="79">
        <f>MAX(IFERROR(IFERROR(_xlfn.FORECAST.ETS(BC$5,tbl_Model[[#This Row],[H_2023_01]:[H_2025_12]],$H$5:$AQ$5),_xlfn.FORECAST.LINEAR(BC$5,tbl_Model[[#This Row],[H_2023_01]:[H_2025_12]],$H$5:$AQ$5)),0),0)</f>
        <v>4.3050975733491885</v>
      </c>
      <c r="BD45" s="80">
        <f>IFERROR(AR45/SUM(Model!$AR45:$BC45),1/12)</f>
        <v>5.99784169727803E-2</v>
      </c>
      <c r="BE45" s="80">
        <f>IFERROR(AS45/SUM(Model!$AR45:$BC45),1/12)</f>
        <v>4.8038483779148454E-2</v>
      </c>
      <c r="BF45" s="80">
        <f>IFERROR(AT45/SUM(Model!$AR45:$BC45),1/12)</f>
        <v>8.6513183984367872E-2</v>
      </c>
      <c r="BG45" s="80">
        <f>IFERROR(AU45/SUM(Model!$AR45:$BC45),1/12)</f>
        <v>7.4626519367461688E-2</v>
      </c>
      <c r="BH45" s="80">
        <f>IFERROR(AV45/SUM(Model!$AR45:$BC45),1/12)</f>
        <v>0.13267690075619298</v>
      </c>
      <c r="BI45" s="80">
        <f>IFERROR(AW45/SUM(Model!$AR45:$BC45),1/12)</f>
        <v>8.3583995984125165E-2</v>
      </c>
      <c r="BJ45" s="80">
        <f>IFERROR(AX45/SUM(Model!$AR45:$BC45),1/12)</f>
        <v>6.4839250024754824E-2</v>
      </c>
      <c r="BK45" s="80">
        <f>IFERROR(AY45/SUM(Model!$AR45:$BC45),1/12)</f>
        <v>5.2899316831122985E-2</v>
      </c>
      <c r="BL45" s="80">
        <f>IFERROR(AZ45/SUM(Model!$AR45:$BC45),1/12)</f>
        <v>9.1374017036342417E-2</v>
      </c>
      <c r="BM45" s="80">
        <f>IFERROR(BA45/SUM(Model!$AR45:$BC45),1/12)</f>
        <v>7.9487352419436219E-2</v>
      </c>
      <c r="BN45" s="80">
        <f>IFERROR(BB45/SUM(Model!$AR45:$BC45),1/12)</f>
        <v>0.13753773380816753</v>
      </c>
      <c r="BO45" s="80">
        <f>IFERROR(BC45/SUM(Model!$AR45:$BC45),1/12)</f>
        <v>8.8444829036099695E-2</v>
      </c>
      <c r="BP4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49.648399612027163</v>
      </c>
      <c r="BQ45" s="77" cm="1">
        <f t="array" ref="BQ4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45" s="77" cm="1">
        <f t="array" ref="BR4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45" s="77">
        <f>IF(tbl_Model[[#This Row],[Type]]="Boutique",
    tbl_Model[[#This Row],[UnitListPrice]],
    tbl_Model[[#This Row],[UnitListPrice]]*(1-SUMIFS(tbl_MarketTerms[WholesaleMarginPct],tbl_MarketTerms[Country],tbl_Model[[#This Row],[country]])))</f>
        <v>29113.629842180773</v>
      </c>
      <c r="BT45" s="79">
        <f>Model!$BP45*BD45</f>
        <v>2.977832413961389</v>
      </c>
      <c r="BU45" s="79">
        <f>Model!$BP45*BE45</f>
        <v>2.385033839423047</v>
      </c>
      <c r="BV45" s="79">
        <f>Model!$BP45*BF45</f>
        <v>4.2952411301647242</v>
      </c>
      <c r="BW45" s="79">
        <f>Model!$BP45*BG45</f>
        <v>3.7050872552104224</v>
      </c>
      <c r="BX45" s="79">
        <f>Model!$BP45*BH45</f>
        <v>6.5871957880287377</v>
      </c>
      <c r="BY45" s="79">
        <f>Model!$BP45*BI45</f>
        <v>4.1498116337899198</v>
      </c>
      <c r="BZ45" s="79">
        <f>Model!$BP45*BJ45</f>
        <v>3.2191649957731698</v>
      </c>
      <c r="CA45" s="79">
        <f>Model!$BP45*BK45</f>
        <v>2.6263664212348283</v>
      </c>
      <c r="CB45" s="79">
        <f>Model!$BP45*BL45</f>
        <v>4.5365737119765059</v>
      </c>
      <c r="CC45" s="79">
        <f>Model!$BP45*BM45</f>
        <v>3.9464198370222037</v>
      </c>
      <c r="CD45" s="79">
        <f>Model!$BP45*BN45</f>
        <v>6.8285283698405195</v>
      </c>
      <c r="CE45" s="79">
        <f>Model!$BP45*BO45</f>
        <v>4.3911442156017007</v>
      </c>
      <c r="CF45" s="79">
        <f>Model!$BS45*BT45</f>
        <v>86695.510632119505</v>
      </c>
      <c r="CG45" s="79">
        <f>Model!$BS45*BU45</f>
        <v>69436.99236203781</v>
      </c>
      <c r="CH45" s="79">
        <f>Model!$BS45*BV45</f>
        <v>125050.06034652599</v>
      </c>
      <c r="CI45" s="79">
        <f>Model!$BS45*BW45</f>
        <v>107868.53888117781</v>
      </c>
      <c r="CJ45" s="79">
        <f>Model!$BS45*BX45</f>
        <v>191777.17987064095</v>
      </c>
      <c r="CK45" s="79">
        <f>Model!$BS45*BY45</f>
        <v>120816.07982093516</v>
      </c>
      <c r="CL45" s="79">
        <f>Model!$BS45*BZ45</f>
        <v>93721.578087845497</v>
      </c>
      <c r="CM45" s="79">
        <f>Model!$BS45*CA45</f>
        <v>76463.059817763817</v>
      </c>
      <c r="CN45" s="79">
        <f>Model!$BS45*CB45</f>
        <v>132076.12780225201</v>
      </c>
      <c r="CO45" s="79">
        <f>Model!$BS45*CC45</f>
        <v>114894.60633690382</v>
      </c>
      <c r="CP45" s="79">
        <f>Model!$BS45*CD45</f>
        <v>198803.24732636698</v>
      </c>
      <c r="CQ45" s="79">
        <f>Model!$BS45*CE45</f>
        <v>127842.14727666116</v>
      </c>
      <c r="CR45" s="79">
        <f>Model!$BR45*BT45</f>
        <v>19761.072489779166</v>
      </c>
      <c r="CS45" s="79">
        <f>Model!$BR45*BU45</f>
        <v>15827.225995138308</v>
      </c>
      <c r="CT45" s="79">
        <f>Model!$BR45*BV45</f>
        <v>28503.474855172506</v>
      </c>
      <c r="CU45" s="79">
        <f>Model!$BR45*BW45</f>
        <v>24587.178743806704</v>
      </c>
      <c r="CV45" s="79">
        <f>Model!$BR45*BX45</f>
        <v>43713.021881724897</v>
      </c>
      <c r="CW45" s="79">
        <f>Model!$BR45*BY45</f>
        <v>27538.396093002833</v>
      </c>
      <c r="CX45" s="79">
        <f>Model!$BR45*BZ45</f>
        <v>21362.569814131279</v>
      </c>
      <c r="CY45" s="79">
        <f>Model!$BR45*CA45</f>
        <v>17428.723319490426</v>
      </c>
      <c r="CZ45" s="79">
        <f>Model!$BR45*CB45</f>
        <v>30104.972179524626</v>
      </c>
      <c r="DA45" s="79">
        <f>Model!$BR45*CC45</f>
        <v>26188.676068158824</v>
      </c>
      <c r="DB45" s="79">
        <f>Model!$BR45*CD45</f>
        <v>45314.51920607702</v>
      </c>
      <c r="DC45" s="79">
        <f>Model!$BR45*CE45</f>
        <v>29139.89341735495</v>
      </c>
      <c r="DD45" s="79">
        <f>SUM(Model!$CF45:$CQ45)</f>
        <v>1445445.1285612306</v>
      </c>
      <c r="DE45" s="79">
        <f>SUM(Model!$CR45:$DC45)</f>
        <v>329469.72406336153</v>
      </c>
      <c r="DF45" s="80">
        <f>IFERROR((Model!$DD45-Model!$DE45)/Model!$DD45,0)</f>
        <v>0.77206348580571194</v>
      </c>
    </row>
    <row r="46" spans="2:110" x14ac:dyDescent="0.25">
      <c r="B46" t="s">
        <v>370</v>
      </c>
      <c r="C46" t="s">
        <v>131</v>
      </c>
      <c r="D46" t="s">
        <v>33</v>
      </c>
      <c r="E46" s="4">
        <v>95</v>
      </c>
      <c r="F46" s="4">
        <v>854267.36</v>
      </c>
      <c r="G46" s="4">
        <v>244838.49</v>
      </c>
      <c r="H46" s="4">
        <v>6</v>
      </c>
      <c r="I46" s="4">
        <v>7</v>
      </c>
      <c r="J46" s="4">
        <v>5</v>
      </c>
      <c r="K46" s="4">
        <v>6</v>
      </c>
      <c r="L46" s="4">
        <v>5</v>
      </c>
      <c r="M46" s="4">
        <v>6</v>
      </c>
      <c r="N46" s="4">
        <v>4</v>
      </c>
      <c r="O46" s="4">
        <v>0</v>
      </c>
      <c r="P46" s="4">
        <v>8</v>
      </c>
      <c r="Q46" s="4">
        <v>5</v>
      </c>
      <c r="R46" s="4">
        <v>6</v>
      </c>
      <c r="S46" s="4">
        <v>9</v>
      </c>
      <c r="T46" s="4">
        <v>2</v>
      </c>
      <c r="U46" s="4">
        <v>7</v>
      </c>
      <c r="V46" s="4">
        <v>7</v>
      </c>
      <c r="W46" s="4">
        <v>8</v>
      </c>
      <c r="X46" s="4">
        <v>10</v>
      </c>
      <c r="Y46" s="4">
        <v>8</v>
      </c>
      <c r="Z46" s="4">
        <v>8</v>
      </c>
      <c r="AA46" s="4">
        <v>4</v>
      </c>
      <c r="AB46" s="4">
        <v>8</v>
      </c>
      <c r="AC46" s="4">
        <v>5</v>
      </c>
      <c r="AD46" s="4">
        <v>4</v>
      </c>
      <c r="AE46" s="4">
        <v>10</v>
      </c>
      <c r="AF46" s="4">
        <v>9</v>
      </c>
      <c r="AG46" s="4">
        <v>2</v>
      </c>
      <c r="AH46" s="4">
        <v>6</v>
      </c>
      <c r="AI46" s="4">
        <v>5</v>
      </c>
      <c r="AJ46" s="4">
        <v>8</v>
      </c>
      <c r="AK46" s="4">
        <v>10</v>
      </c>
      <c r="AL46" s="4">
        <v>9</v>
      </c>
      <c r="AM46" s="4">
        <v>6</v>
      </c>
      <c r="AN46" s="4">
        <v>7</v>
      </c>
      <c r="AO46" s="4">
        <v>6</v>
      </c>
      <c r="AP46" s="4">
        <v>13</v>
      </c>
      <c r="AQ46" s="4">
        <v>14</v>
      </c>
      <c r="AR46" s="79">
        <f>MAX(IFERROR(IFERROR(_xlfn.FORECAST.ETS(AR$5,tbl_Model[[#This Row],[H_2023_01]:[H_2025_12]],$H$5:$AQ$5),_xlfn.FORECAST.LINEAR(AR$5,tbl_Model[[#This Row],[H_2023_01]:[H_2025_12]],$H$5:$AQ$5)),0),0)</f>
        <v>9.0339776648005099</v>
      </c>
      <c r="AS46" s="79">
        <f>MAX(IFERROR(IFERROR(_xlfn.FORECAST.ETS(AS$5,tbl_Model[[#This Row],[H_2023_01]:[H_2025_12]],$H$5:$AQ$5),_xlfn.FORECAST.LINEAR(AS$5,tbl_Model[[#This Row],[H_2023_01]:[H_2025_12]],$H$5:$AQ$5)),0),0)</f>
        <v>9.1397313713986499</v>
      </c>
      <c r="AT46" s="79">
        <f>MAX(IFERROR(IFERROR(_xlfn.FORECAST.ETS(AT$5,tbl_Model[[#This Row],[H_2023_01]:[H_2025_12]],$H$5:$AQ$5),_xlfn.FORECAST.LINEAR(AT$5,tbl_Model[[#This Row],[H_2023_01]:[H_2025_12]],$H$5:$AQ$5)),0),0)</f>
        <v>9.2454850779967988</v>
      </c>
      <c r="AU46" s="79">
        <f>MAX(IFERROR(IFERROR(_xlfn.FORECAST.ETS(AU$5,tbl_Model[[#This Row],[H_2023_01]:[H_2025_12]],$H$5:$AQ$5),_xlfn.FORECAST.LINEAR(AU$5,tbl_Model[[#This Row],[H_2023_01]:[H_2025_12]],$H$5:$AQ$5)),0),0)</f>
        <v>9.3512387845949387</v>
      </c>
      <c r="AV46" s="79">
        <f>MAX(IFERROR(IFERROR(_xlfn.FORECAST.ETS(AV$5,tbl_Model[[#This Row],[H_2023_01]:[H_2025_12]],$H$5:$AQ$5),_xlfn.FORECAST.LINEAR(AV$5,tbl_Model[[#This Row],[H_2023_01]:[H_2025_12]],$H$5:$AQ$5)),0),0)</f>
        <v>9.4569924911930876</v>
      </c>
      <c r="AW46" s="79">
        <f>MAX(IFERROR(IFERROR(_xlfn.FORECAST.ETS(AW$5,tbl_Model[[#This Row],[H_2023_01]:[H_2025_12]],$H$5:$AQ$5),_xlfn.FORECAST.LINEAR(AW$5,tbl_Model[[#This Row],[H_2023_01]:[H_2025_12]],$H$5:$AQ$5)),0),0)</f>
        <v>9.5627461977912276</v>
      </c>
      <c r="AX46" s="79">
        <f>MAX(IFERROR(IFERROR(_xlfn.FORECAST.ETS(AX$5,tbl_Model[[#This Row],[H_2023_01]:[H_2025_12]],$H$5:$AQ$5),_xlfn.FORECAST.LINEAR(AX$5,tbl_Model[[#This Row],[H_2023_01]:[H_2025_12]],$H$5:$AQ$5)),0),0)</f>
        <v>9.6684999043893765</v>
      </c>
      <c r="AY46" s="79">
        <f>MAX(IFERROR(IFERROR(_xlfn.FORECAST.ETS(AY$5,tbl_Model[[#This Row],[H_2023_01]:[H_2025_12]],$H$5:$AQ$5),_xlfn.FORECAST.LINEAR(AY$5,tbl_Model[[#This Row],[H_2023_01]:[H_2025_12]],$H$5:$AQ$5)),0),0)</f>
        <v>9.7742536109875164</v>
      </c>
      <c r="AZ46" s="79">
        <f>MAX(IFERROR(IFERROR(_xlfn.FORECAST.ETS(AZ$5,tbl_Model[[#This Row],[H_2023_01]:[H_2025_12]],$H$5:$AQ$5),_xlfn.FORECAST.LINEAR(AZ$5,tbl_Model[[#This Row],[H_2023_01]:[H_2025_12]],$H$5:$AQ$5)),0),0)</f>
        <v>9.8800073175856653</v>
      </c>
      <c r="BA46" s="79">
        <f>MAX(IFERROR(IFERROR(_xlfn.FORECAST.ETS(BA$5,tbl_Model[[#This Row],[H_2023_01]:[H_2025_12]],$H$5:$AQ$5),_xlfn.FORECAST.LINEAR(BA$5,tbl_Model[[#This Row],[H_2023_01]:[H_2025_12]],$H$5:$AQ$5)),0),0)</f>
        <v>9.9857610241838071</v>
      </c>
      <c r="BB46" s="79">
        <f>MAX(IFERROR(IFERROR(_xlfn.FORECAST.ETS(BB$5,tbl_Model[[#This Row],[H_2023_01]:[H_2025_12]],$H$5:$AQ$5),_xlfn.FORECAST.LINEAR(BB$5,tbl_Model[[#This Row],[H_2023_01]:[H_2025_12]],$H$5:$AQ$5)),0),0)</f>
        <v>10.091514730781954</v>
      </c>
      <c r="BC46" s="79">
        <f>MAX(IFERROR(IFERROR(_xlfn.FORECAST.ETS(BC$5,tbl_Model[[#This Row],[H_2023_01]:[H_2025_12]],$H$5:$AQ$5),_xlfn.FORECAST.LINEAR(BC$5,tbl_Model[[#This Row],[H_2023_01]:[H_2025_12]],$H$5:$AQ$5)),0),0)</f>
        <v>10.197268437380096</v>
      </c>
      <c r="BD46" s="80">
        <f>IFERROR(AR46/SUM(Model!$AR46:$BC46),1/12)</f>
        <v>7.8292531650494199E-2</v>
      </c>
      <c r="BE46" s="80">
        <f>IFERROR(AS46/SUM(Model!$AR46:$BC46),1/12)</f>
        <v>7.9209041047374001E-2</v>
      </c>
      <c r="BF46" s="80">
        <f>IFERROR(AT46/SUM(Model!$AR46:$BC46),1/12)</f>
        <v>8.0125550444253887E-2</v>
      </c>
      <c r="BG46" s="80">
        <f>IFERROR(AU46/SUM(Model!$AR46:$BC46),1/12)</f>
        <v>8.104205984113369E-2</v>
      </c>
      <c r="BH46" s="80">
        <f>IFERROR(AV46/SUM(Model!$AR46:$BC46),1/12)</f>
        <v>8.1958569238013576E-2</v>
      </c>
      <c r="BI46" s="80">
        <f>IFERROR(AW46/SUM(Model!$AR46:$BC46),1/12)</f>
        <v>8.2875078634893379E-2</v>
      </c>
      <c r="BJ46" s="80">
        <f>IFERROR(AX46/SUM(Model!$AR46:$BC46),1/12)</f>
        <v>8.3791588031773265E-2</v>
      </c>
      <c r="BK46" s="80">
        <f>IFERROR(AY46/SUM(Model!$AR46:$BC46),1/12)</f>
        <v>8.4708097428653067E-2</v>
      </c>
      <c r="BL46" s="80">
        <f>IFERROR(AZ46/SUM(Model!$AR46:$BC46),1/12)</f>
        <v>8.5624606825532953E-2</v>
      </c>
      <c r="BM46" s="80">
        <f>IFERROR(BA46/SUM(Model!$AR46:$BC46),1/12)</f>
        <v>8.6541116222412784E-2</v>
      </c>
      <c r="BN46" s="80">
        <f>IFERROR(BB46/SUM(Model!$AR46:$BC46),1/12)</f>
        <v>8.7457625619292642E-2</v>
      </c>
      <c r="BO46" s="80">
        <f>IFERROR(BC46/SUM(Model!$AR46:$BC46),1/12)</f>
        <v>8.8374135016172473E-2</v>
      </c>
      <c r="BP4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104.7521165744057</v>
      </c>
      <c r="BQ46" s="77" cm="1">
        <f t="array" ref="BQ4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46" s="77" cm="1">
        <f t="array" ref="BR4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46" s="77">
        <f>IF(tbl_Model[[#This Row],[Type]]="Boutique",
    tbl_Model[[#This Row],[UnitListPrice]],
    tbl_Model[[#This Row],[UnitListPrice]]*(1-SUMIFS(tbl_MarketTerms[WholesaleMarginPct],tbl_MarketTerms[Country],tbl_Model[[#This Row],[country]])))</f>
        <v>9367.3143996013951</v>
      </c>
      <c r="BT46" s="79">
        <f>Model!$BP46*BD46</f>
        <v>8.2013084023579168</v>
      </c>
      <c r="BU46" s="79">
        <f>Model!$BP46*BE46</f>
        <v>8.2973147015414082</v>
      </c>
      <c r="BV46" s="79">
        <f>Model!$BP46*BF46</f>
        <v>8.3933210007249084</v>
      </c>
      <c r="BW46" s="79">
        <f>Model!$BP46*BG46</f>
        <v>8.4893272999083997</v>
      </c>
      <c r="BX46" s="79">
        <f>Model!$BP46*BH46</f>
        <v>8.5853335990919</v>
      </c>
      <c r="BY46" s="79">
        <f>Model!$BP46*BI46</f>
        <v>8.6813398982753913</v>
      </c>
      <c r="BZ46" s="79">
        <f>Model!$BP46*BJ46</f>
        <v>8.7773461974588916</v>
      </c>
      <c r="CA46" s="79">
        <f>Model!$BP46*BK46</f>
        <v>8.8733524966423829</v>
      </c>
      <c r="CB46" s="79">
        <f>Model!$BP46*BL46</f>
        <v>8.9693587958258831</v>
      </c>
      <c r="CC46" s="79">
        <f>Model!$BP46*BM46</f>
        <v>9.0653650950093763</v>
      </c>
      <c r="CD46" s="79">
        <f>Model!$BP46*BN46</f>
        <v>9.1613713941928729</v>
      </c>
      <c r="CE46" s="79">
        <f>Model!$BP46*BO46</f>
        <v>9.2573776933763678</v>
      </c>
      <c r="CF46" s="79">
        <f>Model!$BS46*BT46</f>
        <v>76824.234292979221</v>
      </c>
      <c r="CG46" s="79">
        <f>Model!$BS46*BU46</f>
        <v>77723.55548177319</v>
      </c>
      <c r="CH46" s="79">
        <f>Model!$BS46*BV46</f>
        <v>78622.876670567231</v>
      </c>
      <c r="CI46" s="79">
        <f>Model!$BS46*BW46</f>
        <v>79522.197859361186</v>
      </c>
      <c r="CJ46" s="79">
        <f>Model!$BS46*BX46</f>
        <v>80421.519048155227</v>
      </c>
      <c r="CK46" s="79">
        <f>Model!$BS46*BY46</f>
        <v>81320.840236949181</v>
      </c>
      <c r="CL46" s="79">
        <f>Model!$BS46*BZ46</f>
        <v>82220.161425743223</v>
      </c>
      <c r="CM46" s="79">
        <f>Model!$BS46*CA46</f>
        <v>83119.482614537177</v>
      </c>
      <c r="CN46" s="79">
        <f>Model!$BS46*CB46</f>
        <v>84018.803803331219</v>
      </c>
      <c r="CO46" s="79">
        <f>Model!$BS46*CC46</f>
        <v>84918.124992125202</v>
      </c>
      <c r="CP46" s="79">
        <f>Model!$BS46*CD46</f>
        <v>85817.446180919214</v>
      </c>
      <c r="CQ46" s="79">
        <f>Model!$BS46*CE46</f>
        <v>86716.767369713198</v>
      </c>
      <c r="CR46" s="79">
        <f>Model!$BR46*BT46</f>
        <v>21776.714491256764</v>
      </c>
      <c r="CS46" s="79">
        <f>Model!$BR46*BU46</f>
        <v>22031.637445511231</v>
      </c>
      <c r="CT46" s="79">
        <f>Model!$BR46*BV46</f>
        <v>22286.56039976572</v>
      </c>
      <c r="CU46" s="79">
        <f>Model!$BR46*BW46</f>
        <v>22541.483354020191</v>
      </c>
      <c r="CV46" s="79">
        <f>Model!$BR46*BX46</f>
        <v>22796.40630827468</v>
      </c>
      <c r="CW46" s="79">
        <f>Model!$BR46*BY46</f>
        <v>23051.329262529147</v>
      </c>
      <c r="CX46" s="79">
        <f>Model!$BR46*BZ46</f>
        <v>23306.25221678364</v>
      </c>
      <c r="CY46" s="79">
        <f>Model!$BR46*CA46</f>
        <v>23561.175171038107</v>
      </c>
      <c r="CZ46" s="79">
        <f>Model!$BR46*CB46</f>
        <v>23816.098125292599</v>
      </c>
      <c r="DA46" s="79">
        <f>Model!$BR46*CC46</f>
        <v>24071.02107954707</v>
      </c>
      <c r="DB46" s="79">
        <f>Model!$BR46*CD46</f>
        <v>24325.944033801552</v>
      </c>
      <c r="DC46" s="79">
        <f>Model!$BR46*CE46</f>
        <v>24580.86698805603</v>
      </c>
      <c r="DD46" s="79">
        <f>SUM(Model!$CF46:$CQ46)</f>
        <v>981246.00997615443</v>
      </c>
      <c r="DE46" s="79">
        <f>SUM(Model!$CR46:$DC46)</f>
        <v>278145.48887587676</v>
      </c>
      <c r="DF46" s="80">
        <f>IFERROR((Model!$DD46-Model!$DE46)/Model!$DD46,0)</f>
        <v>0.71653847654102965</v>
      </c>
    </row>
    <row r="47" spans="2:110" x14ac:dyDescent="0.25">
      <c r="B47" t="s">
        <v>370</v>
      </c>
      <c r="C47" t="s">
        <v>231</v>
      </c>
      <c r="D47" t="s">
        <v>32</v>
      </c>
      <c r="E47" s="4">
        <v>170</v>
      </c>
      <c r="F47" s="4">
        <v>4877012.8099999996</v>
      </c>
      <c r="G47" s="4">
        <v>1122969.48</v>
      </c>
      <c r="H47" s="4">
        <v>13</v>
      </c>
      <c r="I47" s="4">
        <v>11</v>
      </c>
      <c r="J47" s="4">
        <v>17</v>
      </c>
      <c r="K47" s="4">
        <v>10</v>
      </c>
      <c r="L47" s="4">
        <v>13</v>
      </c>
      <c r="M47" s="4">
        <v>8</v>
      </c>
      <c r="N47" s="4">
        <v>9</v>
      </c>
      <c r="O47" s="4">
        <v>8</v>
      </c>
      <c r="P47" s="4">
        <v>12</v>
      </c>
      <c r="Q47" s="4">
        <v>9</v>
      </c>
      <c r="R47" s="4">
        <v>22</v>
      </c>
      <c r="S47" s="4">
        <v>11</v>
      </c>
      <c r="T47" s="4">
        <v>16</v>
      </c>
      <c r="U47" s="4">
        <v>13</v>
      </c>
      <c r="V47" s="4">
        <v>5</v>
      </c>
      <c r="W47" s="4">
        <v>18</v>
      </c>
      <c r="X47" s="4">
        <v>19</v>
      </c>
      <c r="Y47" s="4">
        <v>16</v>
      </c>
      <c r="Z47" s="4">
        <v>12</v>
      </c>
      <c r="AA47" s="4">
        <v>13</v>
      </c>
      <c r="AB47" s="4">
        <v>10</v>
      </c>
      <c r="AC47" s="4">
        <v>13</v>
      </c>
      <c r="AD47" s="4">
        <v>18</v>
      </c>
      <c r="AE47" s="4">
        <v>27</v>
      </c>
      <c r="AF47" s="4">
        <v>13</v>
      </c>
      <c r="AG47" s="4">
        <v>13</v>
      </c>
      <c r="AH47" s="4">
        <v>16</v>
      </c>
      <c r="AI47" s="4">
        <v>11</v>
      </c>
      <c r="AJ47" s="4">
        <v>17</v>
      </c>
      <c r="AK47" s="4">
        <v>4</v>
      </c>
      <c r="AL47" s="4">
        <v>25</v>
      </c>
      <c r="AM47" s="4">
        <v>8</v>
      </c>
      <c r="AN47" s="4">
        <v>21</v>
      </c>
      <c r="AO47" s="4">
        <v>9</v>
      </c>
      <c r="AP47" s="4">
        <v>14</v>
      </c>
      <c r="AQ47" s="4">
        <v>19</v>
      </c>
      <c r="AR47" s="79">
        <f>MAX(IFERROR(IFERROR(_xlfn.FORECAST.ETS(AR$5,tbl_Model[[#This Row],[H_2023_01]:[H_2025_12]],$H$5:$AQ$5),_xlfn.FORECAST.LINEAR(AR$5,tbl_Model[[#This Row],[H_2023_01]:[H_2025_12]],$H$5:$AQ$5)),0),0)</f>
        <v>16.314351014454711</v>
      </c>
      <c r="AS47" s="79">
        <f>MAX(IFERROR(IFERROR(_xlfn.FORECAST.ETS(AS$5,tbl_Model[[#This Row],[H_2023_01]:[H_2025_12]],$H$5:$AQ$5),_xlfn.FORECAST.LINEAR(AS$5,tbl_Model[[#This Row],[H_2023_01]:[H_2025_12]],$H$5:$AQ$5)),0),0)</f>
        <v>16.393363594808758</v>
      </c>
      <c r="AT47" s="79">
        <f>MAX(IFERROR(IFERROR(_xlfn.FORECAST.ETS(AT$5,tbl_Model[[#This Row],[H_2023_01]:[H_2025_12]],$H$5:$AQ$5),_xlfn.FORECAST.LINEAR(AT$5,tbl_Model[[#This Row],[H_2023_01]:[H_2025_12]],$H$5:$AQ$5)),0),0)</f>
        <v>16.472376175162829</v>
      </c>
      <c r="AU47" s="79">
        <f>MAX(IFERROR(IFERROR(_xlfn.FORECAST.ETS(AU$5,tbl_Model[[#This Row],[H_2023_01]:[H_2025_12]],$H$5:$AQ$5),_xlfn.FORECAST.LINEAR(AU$5,tbl_Model[[#This Row],[H_2023_01]:[H_2025_12]],$H$5:$AQ$5)),0),0)</f>
        <v>16.551388755516875</v>
      </c>
      <c r="AV47" s="79">
        <f>MAX(IFERROR(IFERROR(_xlfn.FORECAST.ETS(AV$5,tbl_Model[[#This Row],[H_2023_01]:[H_2025_12]],$H$5:$AQ$5),_xlfn.FORECAST.LINEAR(AV$5,tbl_Model[[#This Row],[H_2023_01]:[H_2025_12]],$H$5:$AQ$5)),0),0)</f>
        <v>16.630401335870946</v>
      </c>
      <c r="AW47" s="79">
        <f>MAX(IFERROR(IFERROR(_xlfn.FORECAST.ETS(AW$5,tbl_Model[[#This Row],[H_2023_01]:[H_2025_12]],$H$5:$AQ$5),_xlfn.FORECAST.LINEAR(AW$5,tbl_Model[[#This Row],[H_2023_01]:[H_2025_12]],$H$5:$AQ$5)),0),0)</f>
        <v>16.709413916224992</v>
      </c>
      <c r="AX47" s="79">
        <f>MAX(IFERROR(IFERROR(_xlfn.FORECAST.ETS(AX$5,tbl_Model[[#This Row],[H_2023_01]:[H_2025_12]],$H$5:$AQ$5),_xlfn.FORECAST.LINEAR(AX$5,tbl_Model[[#This Row],[H_2023_01]:[H_2025_12]],$H$5:$AQ$5)),0),0)</f>
        <v>16.788426496579063</v>
      </c>
      <c r="AY47" s="79">
        <f>MAX(IFERROR(IFERROR(_xlfn.FORECAST.ETS(AY$5,tbl_Model[[#This Row],[H_2023_01]:[H_2025_12]],$H$5:$AQ$5),_xlfn.FORECAST.LINEAR(AY$5,tbl_Model[[#This Row],[H_2023_01]:[H_2025_12]],$H$5:$AQ$5)),0),0)</f>
        <v>16.86743907693311</v>
      </c>
      <c r="AZ47" s="79">
        <f>MAX(IFERROR(IFERROR(_xlfn.FORECAST.ETS(AZ$5,tbl_Model[[#This Row],[H_2023_01]:[H_2025_12]],$H$5:$AQ$5),_xlfn.FORECAST.LINEAR(AZ$5,tbl_Model[[#This Row],[H_2023_01]:[H_2025_12]],$H$5:$AQ$5)),0),0)</f>
        <v>16.946451657287181</v>
      </c>
      <c r="BA47" s="79">
        <f>MAX(IFERROR(IFERROR(_xlfn.FORECAST.ETS(BA$5,tbl_Model[[#This Row],[H_2023_01]:[H_2025_12]],$H$5:$AQ$5),_xlfn.FORECAST.LINEAR(BA$5,tbl_Model[[#This Row],[H_2023_01]:[H_2025_12]],$H$5:$AQ$5)),0),0)</f>
        <v>17.025464237641227</v>
      </c>
      <c r="BB47" s="79">
        <f>MAX(IFERROR(IFERROR(_xlfn.FORECAST.ETS(BB$5,tbl_Model[[#This Row],[H_2023_01]:[H_2025_12]],$H$5:$AQ$5),_xlfn.FORECAST.LINEAR(BB$5,tbl_Model[[#This Row],[H_2023_01]:[H_2025_12]],$H$5:$AQ$5)),0),0)</f>
        <v>17.104476817995298</v>
      </c>
      <c r="BC47" s="79">
        <f>MAX(IFERROR(IFERROR(_xlfn.FORECAST.ETS(BC$5,tbl_Model[[#This Row],[H_2023_01]:[H_2025_12]],$H$5:$AQ$5),_xlfn.FORECAST.LINEAR(BC$5,tbl_Model[[#This Row],[H_2023_01]:[H_2025_12]],$H$5:$AQ$5)),0),0)</f>
        <v>17.183489398349344</v>
      </c>
      <c r="BD47" s="80">
        <f>IFERROR(AR47/SUM(Model!$AR47:$BC47),1/12)</f>
        <v>8.1171158167253038E-2</v>
      </c>
      <c r="BE47" s="80">
        <f>IFERROR(AS47/SUM(Model!$AR47:$BC47),1/12)</f>
        <v>8.1564280924722135E-2</v>
      </c>
      <c r="BF47" s="80">
        <f>IFERROR(AT47/SUM(Model!$AR47:$BC47),1/12)</f>
        <v>8.1957403682191343E-2</v>
      </c>
      <c r="BG47" s="80">
        <f>IFERROR(AU47/SUM(Model!$AR47:$BC47),1/12)</f>
        <v>8.2350526439660426E-2</v>
      </c>
      <c r="BH47" s="80">
        <f>IFERROR(AV47/SUM(Model!$AR47:$BC47),1/12)</f>
        <v>8.2743649197129648E-2</v>
      </c>
      <c r="BI47" s="80">
        <f>IFERROR(AW47/SUM(Model!$AR47:$BC47),1/12)</f>
        <v>8.3136771954598732E-2</v>
      </c>
      <c r="BJ47" s="80">
        <f>IFERROR(AX47/SUM(Model!$AR47:$BC47),1/12)</f>
        <v>8.3529894712067954E-2</v>
      </c>
      <c r="BK47" s="80">
        <f>IFERROR(AY47/SUM(Model!$AR47:$BC47),1/12)</f>
        <v>8.3923017469537037E-2</v>
      </c>
      <c r="BL47" s="80">
        <f>IFERROR(AZ47/SUM(Model!$AR47:$BC47),1/12)</f>
        <v>8.4316140227006259E-2</v>
      </c>
      <c r="BM47" s="80">
        <f>IFERROR(BA47/SUM(Model!$AR47:$BC47),1/12)</f>
        <v>8.4709262984475342E-2</v>
      </c>
      <c r="BN47" s="80">
        <f>IFERROR(BB47/SUM(Model!$AR47:$BC47),1/12)</f>
        <v>8.510238574194455E-2</v>
      </c>
      <c r="BO47" s="80">
        <f>IFERROR(BC47/SUM(Model!$AR47:$BC47),1/12)</f>
        <v>8.5495508499413647E-2</v>
      </c>
      <c r="BP4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187.28317059161404</v>
      </c>
      <c r="BQ47" s="77" cm="1">
        <f t="array" ref="BQ4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47" s="77" cm="1">
        <f t="array" ref="BR4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47" s="77">
        <f>IF(tbl_Model[[#This Row],[Type]]="Boutique",
    tbl_Model[[#This Row],[UnitListPrice]],
    tbl_Model[[#This Row],[UnitListPrice]]*(1-SUMIFS(tbl_MarketTerms[WholesaleMarginPct],tbl_MarketTerms[Country],tbl_Model[[#This Row],[country]])))</f>
        <v>29113.629842180773</v>
      </c>
      <c r="BT47" s="79">
        <f>Model!$BP47*BD47</f>
        <v>15.201991862156536</v>
      </c>
      <c r="BU47" s="79">
        <f>Model!$BP47*BE47</f>
        <v>15.275617138607066</v>
      </c>
      <c r="BV47" s="79">
        <f>Model!$BP47*BF47</f>
        <v>15.349242415057617</v>
      </c>
      <c r="BW47" s="79">
        <f>Model!$BP47*BG47</f>
        <v>15.422867691508145</v>
      </c>
      <c r="BX47" s="79">
        <f>Model!$BP47*BH47</f>
        <v>15.4964929679587</v>
      </c>
      <c r="BY47" s="79">
        <f>Model!$BP47*BI47</f>
        <v>15.570118244409228</v>
      </c>
      <c r="BZ47" s="79">
        <f>Model!$BP47*BJ47</f>
        <v>15.643743520859783</v>
      </c>
      <c r="CA47" s="79">
        <f>Model!$BP47*BK47</f>
        <v>15.717368797310311</v>
      </c>
      <c r="CB47" s="79">
        <f>Model!$BP47*BL47</f>
        <v>15.790994073760864</v>
      </c>
      <c r="CC47" s="79">
        <f>Model!$BP47*BM47</f>
        <v>15.864619350211392</v>
      </c>
      <c r="CD47" s="79">
        <f>Model!$BP47*BN47</f>
        <v>15.938244626661943</v>
      </c>
      <c r="CE47" s="79">
        <f>Model!$BP47*BO47</f>
        <v>16.011869903112473</v>
      </c>
      <c r="CF47" s="79">
        <f>Model!$BS47*BT47</f>
        <v>442585.16393866978</v>
      </c>
      <c r="CG47" s="79">
        <f>Model!$BS47*BU47</f>
        <v>444728.66298427875</v>
      </c>
      <c r="CH47" s="79">
        <f>Model!$BS47*BV47</f>
        <v>446872.16202988831</v>
      </c>
      <c r="CI47" s="79">
        <f>Model!$BS47*BW47</f>
        <v>449015.66107549722</v>
      </c>
      <c r="CJ47" s="79">
        <f>Model!$BS47*BX47</f>
        <v>451159.16012110689</v>
      </c>
      <c r="CK47" s="79">
        <f>Model!$BS47*BY47</f>
        <v>453302.65916671581</v>
      </c>
      <c r="CL47" s="79">
        <f>Model!$BS47*BZ47</f>
        <v>455446.15821232548</v>
      </c>
      <c r="CM47" s="79">
        <f>Model!$BS47*CA47</f>
        <v>457589.65725793439</v>
      </c>
      <c r="CN47" s="79">
        <f>Model!$BS47*CB47</f>
        <v>459733.156303544</v>
      </c>
      <c r="CO47" s="79">
        <f>Model!$BS47*CC47</f>
        <v>461876.65534915292</v>
      </c>
      <c r="CP47" s="79">
        <f>Model!$BS47*CD47</f>
        <v>464020.15439476247</v>
      </c>
      <c r="CQ47" s="79">
        <f>Model!$BS47*CE47</f>
        <v>466163.65344037145</v>
      </c>
      <c r="CR47" s="79">
        <f>Model!$BR47*BT47</f>
        <v>100881.31950228794</v>
      </c>
      <c r="CS47" s="79">
        <f>Model!$BR47*BU47</f>
        <v>101369.90120292283</v>
      </c>
      <c r="CT47" s="79">
        <f>Model!$BR47*BV47</f>
        <v>101858.48290355786</v>
      </c>
      <c r="CU47" s="79">
        <f>Model!$BR47*BW47</f>
        <v>102347.06460419274</v>
      </c>
      <c r="CV47" s="79">
        <f>Model!$BR47*BX47</f>
        <v>102835.64630482779</v>
      </c>
      <c r="CW47" s="79">
        <f>Model!$BR47*BY47</f>
        <v>103324.22800546268</v>
      </c>
      <c r="CX47" s="79">
        <f>Model!$BR47*BZ47</f>
        <v>103812.80970609773</v>
      </c>
      <c r="CY47" s="79">
        <f>Model!$BR47*CA47</f>
        <v>104301.3914067326</v>
      </c>
      <c r="CZ47" s="79">
        <f>Model!$BR47*CB47</f>
        <v>104789.97310736764</v>
      </c>
      <c r="DA47" s="79">
        <f>Model!$BR47*CC47</f>
        <v>105278.55480800252</v>
      </c>
      <c r="DB47" s="79">
        <f>Model!$BR47*CD47</f>
        <v>105767.13650863754</v>
      </c>
      <c r="DC47" s="79">
        <f>Model!$BR47*CE47</f>
        <v>106255.71820927244</v>
      </c>
      <c r="DD47" s="79">
        <f>SUM(Model!$CF47:$CQ47)</f>
        <v>5452492.9042742476</v>
      </c>
      <c r="DE47" s="79">
        <f>SUM(Model!$CR47:$DC47)</f>
        <v>1242822.2262693623</v>
      </c>
      <c r="DF47" s="80">
        <f>IFERROR((Model!$DD47-Model!$DE47)/Model!$DD47,0)</f>
        <v>0.77206348580571182</v>
      </c>
    </row>
    <row r="48" spans="2:110" x14ac:dyDescent="0.25">
      <c r="B48" t="s">
        <v>370</v>
      </c>
      <c r="C48" t="s">
        <v>114</v>
      </c>
      <c r="D48" t="s">
        <v>7</v>
      </c>
      <c r="E48" s="4">
        <v>18</v>
      </c>
      <c r="F48" s="4">
        <v>170073.46</v>
      </c>
      <c r="G48" s="4">
        <v>48360.91</v>
      </c>
      <c r="H48" s="4">
        <v>1</v>
      </c>
      <c r="I48" s="4">
        <v>1</v>
      </c>
      <c r="J48" s="4">
        <v>0</v>
      </c>
      <c r="K48" s="4">
        <v>2</v>
      </c>
      <c r="L48" s="4">
        <v>1</v>
      </c>
      <c r="M48" s="4">
        <v>0</v>
      </c>
      <c r="N48" s="4">
        <v>2</v>
      </c>
      <c r="O48" s="4">
        <v>2</v>
      </c>
      <c r="P48" s="4">
        <v>0</v>
      </c>
      <c r="Q48" s="4">
        <v>2</v>
      </c>
      <c r="R48" s="4">
        <v>2</v>
      </c>
      <c r="S48" s="4">
        <v>0</v>
      </c>
      <c r="T48" s="4">
        <v>0</v>
      </c>
      <c r="U48" s="4">
        <v>1</v>
      </c>
      <c r="V48" s="4">
        <v>1</v>
      </c>
      <c r="W48" s="4">
        <v>2</v>
      </c>
      <c r="X48" s="4">
        <v>0</v>
      </c>
      <c r="Y48" s="4">
        <v>2</v>
      </c>
      <c r="Z48" s="4">
        <v>1</v>
      </c>
      <c r="AA48" s="4">
        <v>0</v>
      </c>
      <c r="AB48" s="4">
        <v>0</v>
      </c>
      <c r="AC48" s="4">
        <v>0</v>
      </c>
      <c r="AD48" s="4">
        <v>1</v>
      </c>
      <c r="AE48" s="4">
        <v>3</v>
      </c>
      <c r="AF48" s="4">
        <v>1</v>
      </c>
      <c r="AG48" s="4">
        <v>1</v>
      </c>
      <c r="AH48" s="4">
        <v>2</v>
      </c>
      <c r="AI48" s="4">
        <v>5</v>
      </c>
      <c r="AJ48" s="4">
        <v>2</v>
      </c>
      <c r="AK48" s="4">
        <v>0</v>
      </c>
      <c r="AL48" s="4">
        <v>0</v>
      </c>
      <c r="AM48" s="4">
        <v>1</v>
      </c>
      <c r="AN48" s="4">
        <v>2</v>
      </c>
      <c r="AO48" s="4">
        <v>2</v>
      </c>
      <c r="AP48" s="4">
        <v>2</v>
      </c>
      <c r="AQ48" s="4">
        <v>0</v>
      </c>
      <c r="AR48" s="79">
        <f>MAX(IFERROR(IFERROR(_xlfn.FORECAST.ETS(AR$5,tbl_Model[[#This Row],[H_2023_01]:[H_2025_12]],$H$5:$AQ$5),_xlfn.FORECAST.LINEAR(AR$5,tbl_Model[[#This Row],[H_2023_01]:[H_2025_12]],$H$5:$AQ$5)),0),0)</f>
        <v>1.4949404470560608</v>
      </c>
      <c r="AS48" s="79">
        <f>MAX(IFERROR(IFERROR(_xlfn.FORECAST.ETS(AS$5,tbl_Model[[#This Row],[H_2023_01]:[H_2025_12]],$H$5:$AQ$5),_xlfn.FORECAST.LINEAR(AS$5,tbl_Model[[#This Row],[H_2023_01]:[H_2025_12]],$H$5:$AQ$5)),0),0)</f>
        <v>1.5076201703418961</v>
      </c>
      <c r="AT48" s="79">
        <f>MAX(IFERROR(IFERROR(_xlfn.FORECAST.ETS(AT$5,tbl_Model[[#This Row],[H_2023_01]:[H_2025_12]],$H$5:$AQ$5),_xlfn.FORECAST.LINEAR(AT$5,tbl_Model[[#This Row],[H_2023_01]:[H_2025_12]],$H$5:$AQ$5)),0),0)</f>
        <v>1.520299893627729</v>
      </c>
      <c r="AU48" s="79">
        <f>MAX(IFERROR(IFERROR(_xlfn.FORECAST.ETS(AU$5,tbl_Model[[#This Row],[H_2023_01]:[H_2025_12]],$H$5:$AQ$5),_xlfn.FORECAST.LINEAR(AU$5,tbl_Model[[#This Row],[H_2023_01]:[H_2025_12]],$H$5:$AQ$5)),0),0)</f>
        <v>1.5329796169135643</v>
      </c>
      <c r="AV48" s="79">
        <f>MAX(IFERROR(IFERROR(_xlfn.FORECAST.ETS(AV$5,tbl_Model[[#This Row],[H_2023_01]:[H_2025_12]],$H$5:$AQ$5),_xlfn.FORECAST.LINEAR(AV$5,tbl_Model[[#This Row],[H_2023_01]:[H_2025_12]],$H$5:$AQ$5)),0),0)</f>
        <v>1.5456593401993972</v>
      </c>
      <c r="AW48" s="79">
        <f>MAX(IFERROR(IFERROR(_xlfn.FORECAST.ETS(AW$5,tbl_Model[[#This Row],[H_2023_01]:[H_2025_12]],$H$5:$AQ$5),_xlfn.FORECAST.LINEAR(AW$5,tbl_Model[[#This Row],[H_2023_01]:[H_2025_12]],$H$5:$AQ$5)),0),0)</f>
        <v>1.5583390634852325</v>
      </c>
      <c r="AX48" s="79">
        <f>MAX(IFERROR(IFERROR(_xlfn.FORECAST.ETS(AX$5,tbl_Model[[#This Row],[H_2023_01]:[H_2025_12]],$H$5:$AQ$5),_xlfn.FORECAST.LINEAR(AX$5,tbl_Model[[#This Row],[H_2023_01]:[H_2025_12]],$H$5:$AQ$5)),0),0)</f>
        <v>1.5710187867710654</v>
      </c>
      <c r="AY48" s="79">
        <f>MAX(IFERROR(IFERROR(_xlfn.FORECAST.ETS(AY$5,tbl_Model[[#This Row],[H_2023_01]:[H_2025_12]],$H$5:$AQ$5),_xlfn.FORECAST.LINEAR(AY$5,tbl_Model[[#This Row],[H_2023_01]:[H_2025_12]],$H$5:$AQ$5)),0),0)</f>
        <v>1.5836985100569008</v>
      </c>
      <c r="AZ48" s="79">
        <f>MAX(IFERROR(IFERROR(_xlfn.FORECAST.ETS(AZ$5,tbl_Model[[#This Row],[H_2023_01]:[H_2025_12]],$H$5:$AQ$5),_xlfn.FORECAST.LINEAR(AZ$5,tbl_Model[[#This Row],[H_2023_01]:[H_2025_12]],$H$5:$AQ$5)),0),0)</f>
        <v>1.5963782333427337</v>
      </c>
      <c r="BA48" s="79">
        <f>MAX(IFERROR(IFERROR(_xlfn.FORECAST.ETS(BA$5,tbl_Model[[#This Row],[H_2023_01]:[H_2025_12]],$H$5:$AQ$5),_xlfn.FORECAST.LINEAR(BA$5,tbl_Model[[#This Row],[H_2023_01]:[H_2025_12]],$H$5:$AQ$5)),0),0)</f>
        <v>1.609057956628569</v>
      </c>
      <c r="BB48" s="79">
        <f>MAX(IFERROR(IFERROR(_xlfn.FORECAST.ETS(BB$5,tbl_Model[[#This Row],[H_2023_01]:[H_2025_12]],$H$5:$AQ$5),_xlfn.FORECAST.LINEAR(BB$5,tbl_Model[[#This Row],[H_2023_01]:[H_2025_12]],$H$5:$AQ$5)),0),0)</f>
        <v>1.6217376799144019</v>
      </c>
      <c r="BC48" s="79">
        <f>MAX(IFERROR(IFERROR(_xlfn.FORECAST.ETS(BC$5,tbl_Model[[#This Row],[H_2023_01]:[H_2025_12]],$H$5:$AQ$5),_xlfn.FORECAST.LINEAR(BC$5,tbl_Model[[#This Row],[H_2023_01]:[H_2025_12]],$H$5:$AQ$5)),0),0)</f>
        <v>1.6344174032002372</v>
      </c>
      <c r="BD48" s="80">
        <f>IFERROR(AR48/SUM(Model!$AR48:$BC48),1/12)</f>
        <v>7.9619127341286303E-2</v>
      </c>
      <c r="BE48" s="80">
        <f>IFERROR(AS48/SUM(Model!$AR48:$BC48),1/12)</f>
        <v>8.0294437521658546E-2</v>
      </c>
      <c r="BF48" s="80">
        <f>IFERROR(AT48/SUM(Model!$AR48:$BC48),1/12)</f>
        <v>8.0969747702030664E-2</v>
      </c>
      <c r="BG48" s="80">
        <f>IFERROR(AU48/SUM(Model!$AR48:$BC48),1/12)</f>
        <v>8.1645057882402908E-2</v>
      </c>
      <c r="BH48" s="80">
        <f>IFERROR(AV48/SUM(Model!$AR48:$BC48),1/12)</f>
        <v>8.2320368062775026E-2</v>
      </c>
      <c r="BI48" s="80">
        <f>IFERROR(AW48/SUM(Model!$AR48:$BC48),1/12)</f>
        <v>8.2995678243147269E-2</v>
      </c>
      <c r="BJ48" s="80">
        <f>IFERROR(AX48/SUM(Model!$AR48:$BC48),1/12)</f>
        <v>8.3670988423519388E-2</v>
      </c>
      <c r="BK48" s="80">
        <f>IFERROR(AY48/SUM(Model!$AR48:$BC48),1/12)</f>
        <v>8.4346298603891645E-2</v>
      </c>
      <c r="BL48" s="80">
        <f>IFERROR(AZ48/SUM(Model!$AR48:$BC48),1/12)</f>
        <v>8.502160878426375E-2</v>
      </c>
      <c r="BM48" s="80">
        <f>IFERROR(BA48/SUM(Model!$AR48:$BC48),1/12)</f>
        <v>8.5696918964636007E-2</v>
      </c>
      <c r="BN48" s="80">
        <f>IFERROR(BB48/SUM(Model!$AR48:$BC48),1/12)</f>
        <v>8.6372229145008125E-2</v>
      </c>
      <c r="BO48" s="80">
        <f>IFERROR(BC48/SUM(Model!$AR48:$BC48),1/12)</f>
        <v>8.7047539325380369E-2</v>
      </c>
      <c r="BP4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34.219269102990026</v>
      </c>
      <c r="BQ48" s="77" cm="1">
        <f t="array" ref="BQ4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48" s="77" cm="1">
        <f t="array" ref="BR4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48" s="77">
        <f>IF(tbl_Model[[#This Row],[Type]]="Boutique",
    tbl_Model[[#This Row],[UnitListPrice]],
    tbl_Model[[#This Row],[UnitListPrice]]*(1-SUMIFS(tbl_MarketTerms[WholesaleMarginPct],tbl_MarketTerms[Country],tbl_Model[[#This Row],[country]])))</f>
        <v>9626.5957446808516</v>
      </c>
      <c r="BT48" s="79">
        <f>Model!$BP48*BD48</f>
        <v>2.7245083442367068</v>
      </c>
      <c r="BU48" s="79">
        <f>Model!$BP48*BE48</f>
        <v>2.7476169650268534</v>
      </c>
      <c r="BV48" s="79">
        <f>Model!$BP48*BF48</f>
        <v>2.7707255858169955</v>
      </c>
      <c r="BW48" s="79">
        <f>Model!$BP48*BG48</f>
        <v>2.793834206607142</v>
      </c>
      <c r="BX48" s="79">
        <f>Model!$BP48*BH48</f>
        <v>2.8169428273972845</v>
      </c>
      <c r="BY48" s="79">
        <f>Model!$BP48*BI48</f>
        <v>2.840051448187431</v>
      </c>
      <c r="BZ48" s="79">
        <f>Model!$BP48*BJ48</f>
        <v>2.8631600689775731</v>
      </c>
      <c r="CA48" s="79">
        <f>Model!$BP48*BK48</f>
        <v>2.8862686897677201</v>
      </c>
      <c r="CB48" s="79">
        <f>Model!$BP48*BL48</f>
        <v>2.9093773105578618</v>
      </c>
      <c r="CC48" s="79">
        <f>Model!$BP48*BM48</f>
        <v>2.9324859313480087</v>
      </c>
      <c r="CD48" s="79">
        <f>Model!$BP48*BN48</f>
        <v>2.9555945521381513</v>
      </c>
      <c r="CE48" s="79">
        <f>Model!$BP48*BO48</f>
        <v>2.9787031729282978</v>
      </c>
      <c r="CF48" s="79">
        <f>Model!$BS48*BT48</f>
        <v>26227.740432976556</v>
      </c>
      <c r="CG48" s="79">
        <f>Model!$BS48*BU48</f>
        <v>26450.197783540421</v>
      </c>
      <c r="CH48" s="79">
        <f>Model!$BS48*BV48</f>
        <v>26672.655134104247</v>
      </c>
      <c r="CI48" s="79">
        <f>Model!$BS48*BW48</f>
        <v>26895.112484668116</v>
      </c>
      <c r="CJ48" s="79">
        <f>Model!$BS48*BX48</f>
        <v>27117.569835231945</v>
      </c>
      <c r="CK48" s="79">
        <f>Model!$BS48*BY48</f>
        <v>27340.027185795814</v>
      </c>
      <c r="CL48" s="79">
        <f>Model!$BS48*BZ48</f>
        <v>27562.48453635964</v>
      </c>
      <c r="CM48" s="79">
        <f>Model!$BS48*CA48</f>
        <v>27784.941886923512</v>
      </c>
      <c r="CN48" s="79">
        <f>Model!$BS48*CB48</f>
        <v>28007.399237487331</v>
      </c>
      <c r="CO48" s="79">
        <f>Model!$BS48*CC48</f>
        <v>28229.856588051203</v>
      </c>
      <c r="CP48" s="79">
        <f>Model!$BS48*CD48</f>
        <v>28452.313938615032</v>
      </c>
      <c r="CQ48" s="79">
        <f>Model!$BS48*CE48</f>
        <v>28674.771289178901</v>
      </c>
      <c r="CR48" s="79">
        <f>Model!$BR48*BT48</f>
        <v>7418.2468773530127</v>
      </c>
      <c r="CS48" s="79">
        <f>Model!$BR48*BU48</f>
        <v>7481.1666530912898</v>
      </c>
      <c r="CT48" s="79">
        <f>Model!$BR48*BV48</f>
        <v>7544.0864288295552</v>
      </c>
      <c r="CU48" s="79">
        <f>Model!$BR48*BW48</f>
        <v>7607.0062045678333</v>
      </c>
      <c r="CV48" s="79">
        <f>Model!$BR48*BX48</f>
        <v>7669.9259803060995</v>
      </c>
      <c r="CW48" s="79">
        <f>Model!$BR48*BY48</f>
        <v>7732.8457560443767</v>
      </c>
      <c r="CX48" s="79">
        <f>Model!$BR48*BZ48</f>
        <v>7795.7655317826429</v>
      </c>
      <c r="CY48" s="79">
        <f>Model!$BR48*CA48</f>
        <v>7858.685307520921</v>
      </c>
      <c r="CZ48" s="79">
        <f>Model!$BR48*CB48</f>
        <v>7921.6050832591854</v>
      </c>
      <c r="DA48" s="79">
        <f>Model!$BR48*CC48</f>
        <v>7984.5248589974644</v>
      </c>
      <c r="DB48" s="79">
        <f>Model!$BR48*CD48</f>
        <v>8047.4446347357307</v>
      </c>
      <c r="DC48" s="79">
        <f>Model!$BR48*CE48</f>
        <v>8110.3644104740079</v>
      </c>
      <c r="DD48" s="79">
        <f>SUM(Model!$CF48:$CQ48)</f>
        <v>329415.07033293275</v>
      </c>
      <c r="DE48" s="79">
        <f>SUM(Model!$CR48:$DC48)</f>
        <v>93171.667726962114</v>
      </c>
      <c r="DF48" s="80">
        <f>IFERROR((Model!$DD48-Model!$DE48)/Model!$DD48,0)</f>
        <v>0.71716027553689177</v>
      </c>
    </row>
    <row r="49" spans="2:110" x14ac:dyDescent="0.25">
      <c r="B49" t="s">
        <v>370</v>
      </c>
      <c r="C49" t="s">
        <v>231</v>
      </c>
      <c r="D49" t="s">
        <v>33</v>
      </c>
      <c r="E49" s="4">
        <v>168</v>
      </c>
      <c r="F49" s="4">
        <v>4717489.13</v>
      </c>
      <c r="G49" s="4">
        <v>1087015.1499999999</v>
      </c>
      <c r="H49" s="4">
        <v>6</v>
      </c>
      <c r="I49" s="4">
        <v>8</v>
      </c>
      <c r="J49" s="4">
        <v>11</v>
      </c>
      <c r="K49" s="4">
        <v>3</v>
      </c>
      <c r="L49" s="4">
        <v>10</v>
      </c>
      <c r="M49" s="4">
        <v>11</v>
      </c>
      <c r="N49" s="4">
        <v>5</v>
      </c>
      <c r="O49" s="4">
        <v>5</v>
      </c>
      <c r="P49" s="4">
        <v>9</v>
      </c>
      <c r="Q49" s="4">
        <v>17</v>
      </c>
      <c r="R49" s="4">
        <v>7</v>
      </c>
      <c r="S49" s="4">
        <v>11</v>
      </c>
      <c r="T49" s="4">
        <v>11</v>
      </c>
      <c r="U49" s="4">
        <v>14</v>
      </c>
      <c r="V49" s="4">
        <v>12</v>
      </c>
      <c r="W49" s="4">
        <v>8</v>
      </c>
      <c r="X49" s="4">
        <v>15</v>
      </c>
      <c r="Y49" s="4">
        <v>5</v>
      </c>
      <c r="Z49" s="4">
        <v>9</v>
      </c>
      <c r="AA49" s="4">
        <v>9</v>
      </c>
      <c r="AB49" s="4">
        <v>4</v>
      </c>
      <c r="AC49" s="4">
        <v>5</v>
      </c>
      <c r="AD49" s="4">
        <v>19</v>
      </c>
      <c r="AE49" s="4">
        <v>9</v>
      </c>
      <c r="AF49" s="4">
        <v>17</v>
      </c>
      <c r="AG49" s="4">
        <v>13</v>
      </c>
      <c r="AH49" s="4">
        <v>12</v>
      </c>
      <c r="AI49" s="4">
        <v>22</v>
      </c>
      <c r="AJ49" s="4">
        <v>15</v>
      </c>
      <c r="AK49" s="4">
        <v>9</v>
      </c>
      <c r="AL49" s="4">
        <v>13</v>
      </c>
      <c r="AM49" s="4">
        <v>9</v>
      </c>
      <c r="AN49" s="4">
        <v>10</v>
      </c>
      <c r="AO49" s="4">
        <v>13</v>
      </c>
      <c r="AP49" s="4">
        <v>14</v>
      </c>
      <c r="AQ49" s="4">
        <v>21</v>
      </c>
      <c r="AR49" s="79">
        <f>MAX(IFERROR(IFERROR(_xlfn.FORECAST.ETS(AR$5,tbl_Model[[#This Row],[H_2023_01]:[H_2025_12]],$H$5:$AQ$5),_xlfn.FORECAST.LINEAR(AR$5,tbl_Model[[#This Row],[H_2023_01]:[H_2025_12]],$H$5:$AQ$5)),0),0)</f>
        <v>14.155563405753792</v>
      </c>
      <c r="AS49" s="79">
        <f>MAX(IFERROR(IFERROR(_xlfn.FORECAST.ETS(AS$5,tbl_Model[[#This Row],[H_2023_01]:[H_2025_12]],$H$5:$AQ$5),_xlfn.FORECAST.LINEAR(AS$5,tbl_Model[[#This Row],[H_2023_01]:[H_2025_12]],$H$5:$AQ$5)),0),0)</f>
        <v>14.394936595562626</v>
      </c>
      <c r="AT49" s="79">
        <f>MAX(IFERROR(IFERROR(_xlfn.FORECAST.ETS(AT$5,tbl_Model[[#This Row],[H_2023_01]:[H_2025_12]],$H$5:$AQ$5),_xlfn.FORECAST.LINEAR(AT$5,tbl_Model[[#This Row],[H_2023_01]:[H_2025_12]],$H$5:$AQ$5)),0),0)</f>
        <v>14.634309785371467</v>
      </c>
      <c r="AU49" s="79">
        <f>MAX(IFERROR(IFERROR(_xlfn.FORECAST.ETS(AU$5,tbl_Model[[#This Row],[H_2023_01]:[H_2025_12]],$H$5:$AQ$5),_xlfn.FORECAST.LINEAR(AU$5,tbl_Model[[#This Row],[H_2023_01]:[H_2025_12]],$H$5:$AQ$5)),0),0)</f>
        <v>14.873682975180301</v>
      </c>
      <c r="AV49" s="79">
        <f>MAX(IFERROR(IFERROR(_xlfn.FORECAST.ETS(AV$5,tbl_Model[[#This Row],[H_2023_01]:[H_2025_12]],$H$5:$AQ$5),_xlfn.FORECAST.LINEAR(AV$5,tbl_Model[[#This Row],[H_2023_01]:[H_2025_12]],$H$5:$AQ$5)),0),0)</f>
        <v>15.113056164989143</v>
      </c>
      <c r="AW49" s="79">
        <f>MAX(IFERROR(IFERROR(_xlfn.FORECAST.ETS(AW$5,tbl_Model[[#This Row],[H_2023_01]:[H_2025_12]],$H$5:$AQ$5),_xlfn.FORECAST.LINEAR(AW$5,tbl_Model[[#This Row],[H_2023_01]:[H_2025_12]],$H$5:$AQ$5)),0),0)</f>
        <v>15.352429354797977</v>
      </c>
      <c r="AX49" s="79">
        <f>MAX(IFERROR(IFERROR(_xlfn.FORECAST.ETS(AX$5,tbl_Model[[#This Row],[H_2023_01]:[H_2025_12]],$H$5:$AQ$5),_xlfn.FORECAST.LINEAR(AX$5,tbl_Model[[#This Row],[H_2023_01]:[H_2025_12]],$H$5:$AQ$5)),0),0)</f>
        <v>15.591802544606818</v>
      </c>
      <c r="AY49" s="79">
        <f>MAX(IFERROR(IFERROR(_xlfn.FORECAST.ETS(AY$5,tbl_Model[[#This Row],[H_2023_01]:[H_2025_12]],$H$5:$AQ$5),_xlfn.FORECAST.LINEAR(AY$5,tbl_Model[[#This Row],[H_2023_01]:[H_2025_12]],$H$5:$AQ$5)),0),0)</f>
        <v>15.831175734415652</v>
      </c>
      <c r="AZ49" s="79">
        <f>MAX(IFERROR(IFERROR(_xlfn.FORECAST.ETS(AZ$5,tbl_Model[[#This Row],[H_2023_01]:[H_2025_12]],$H$5:$AQ$5),_xlfn.FORECAST.LINEAR(AZ$5,tbl_Model[[#This Row],[H_2023_01]:[H_2025_12]],$H$5:$AQ$5)),0),0)</f>
        <v>16.070548924224493</v>
      </c>
      <c r="BA49" s="79">
        <f>MAX(IFERROR(IFERROR(_xlfn.FORECAST.ETS(BA$5,tbl_Model[[#This Row],[H_2023_01]:[H_2025_12]],$H$5:$AQ$5),_xlfn.FORECAST.LINEAR(BA$5,tbl_Model[[#This Row],[H_2023_01]:[H_2025_12]],$H$5:$AQ$5)),0),0)</f>
        <v>16.309922114033331</v>
      </c>
      <c r="BB49" s="79">
        <f>MAX(IFERROR(IFERROR(_xlfn.FORECAST.ETS(BB$5,tbl_Model[[#This Row],[H_2023_01]:[H_2025_12]],$H$5:$AQ$5),_xlfn.FORECAST.LINEAR(BB$5,tbl_Model[[#This Row],[H_2023_01]:[H_2025_12]],$H$5:$AQ$5)),0),0)</f>
        <v>16.549295303842168</v>
      </c>
      <c r="BC49" s="79">
        <f>MAX(IFERROR(IFERROR(_xlfn.FORECAST.ETS(BC$5,tbl_Model[[#This Row],[H_2023_01]:[H_2025_12]],$H$5:$AQ$5),_xlfn.FORECAST.LINEAR(BC$5,tbl_Model[[#This Row],[H_2023_01]:[H_2025_12]],$H$5:$AQ$5)),0),0)</f>
        <v>16.788668493651006</v>
      </c>
      <c r="BD49" s="80">
        <f>IFERROR(AR49/SUM(Model!$AR49:$BC49),1/12)</f>
        <v>7.6242337353702797E-2</v>
      </c>
      <c r="BE49" s="80">
        <f>IFERROR(AS49/SUM(Model!$AR49:$BC49),1/12)</f>
        <v>7.7531609349999239E-2</v>
      </c>
      <c r="BF49" s="80">
        <f>IFERROR(AT49/SUM(Model!$AR49:$BC49),1/12)</f>
        <v>7.8820881346295724E-2</v>
      </c>
      <c r="BG49" s="80">
        <f>IFERROR(AU49/SUM(Model!$AR49:$BC49),1/12)</f>
        <v>8.0110153342592166E-2</v>
      </c>
      <c r="BH49" s="80">
        <f>IFERROR(AV49/SUM(Model!$AR49:$BC49),1/12)</f>
        <v>8.1399425338888637E-2</v>
      </c>
      <c r="BI49" s="80">
        <f>IFERROR(AW49/SUM(Model!$AR49:$BC49),1/12)</f>
        <v>8.268869733518508E-2</v>
      </c>
      <c r="BJ49" s="80">
        <f>IFERROR(AX49/SUM(Model!$AR49:$BC49),1/12)</f>
        <v>8.3977969331481564E-2</v>
      </c>
      <c r="BK49" s="80">
        <f>IFERROR(AY49/SUM(Model!$AR49:$BC49),1/12)</f>
        <v>8.5267241327778007E-2</v>
      </c>
      <c r="BL49" s="80">
        <f>IFERROR(AZ49/SUM(Model!$AR49:$BC49),1/12)</f>
        <v>8.6556513324074491E-2</v>
      </c>
      <c r="BM49" s="80">
        <f>IFERROR(BA49/SUM(Model!$AR49:$BC49),1/12)</f>
        <v>8.7845785320370948E-2</v>
      </c>
      <c r="BN49" s="80">
        <f>IFERROR(BB49/SUM(Model!$AR49:$BC49),1/12)</f>
        <v>8.9135057316667404E-2</v>
      </c>
      <c r="BO49" s="80">
        <f>IFERROR(BC49/SUM(Model!$AR49:$BC49),1/12)</f>
        <v>9.0424329312963875E-2</v>
      </c>
      <c r="BP4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185.24584825789648</v>
      </c>
      <c r="BQ49" s="77" cm="1">
        <f t="array" ref="BQ4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49" s="77" cm="1">
        <f t="array" ref="BR4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49" s="77">
        <f>IF(tbl_Model[[#This Row],[Type]]="Boutique",
    tbl_Model[[#This Row],[UnitListPrice]],
    tbl_Model[[#This Row],[UnitListPrice]]*(1-SUMIFS(tbl_MarketTerms[WholesaleMarginPct],tbl_MarketTerms[Country],tbl_Model[[#This Row],[country]])))</f>
        <v>29113.629842180773</v>
      </c>
      <c r="BT49" s="79">
        <f>Model!$BP49*BD49</f>
        <v>14.123576456251381</v>
      </c>
      <c r="BU49" s="79">
        <f>Model!$BP49*BE49</f>
        <v>14.362408740840467</v>
      </c>
      <c r="BV49" s="79">
        <f>Model!$BP49*BF49</f>
        <v>14.601241025429561</v>
      </c>
      <c r="BW49" s="79">
        <f>Model!$BP49*BG49</f>
        <v>14.840073310018647</v>
      </c>
      <c r="BX49" s="79">
        <f>Model!$BP49*BH49</f>
        <v>15.078905594607738</v>
      </c>
      <c r="BY49" s="79">
        <f>Model!$BP49*BI49</f>
        <v>15.317737879196825</v>
      </c>
      <c r="BZ49" s="79">
        <f>Model!$BP49*BJ49</f>
        <v>15.556570163785919</v>
      </c>
      <c r="CA49" s="79">
        <f>Model!$BP49*BK49</f>
        <v>15.795402448375004</v>
      </c>
      <c r="CB49" s="79">
        <f>Model!$BP49*BL49</f>
        <v>16.034234732964098</v>
      </c>
      <c r="CC49" s="79">
        <f>Model!$BP49*BM49</f>
        <v>16.273067017553188</v>
      </c>
      <c r="CD49" s="79">
        <f>Model!$BP49*BN49</f>
        <v>16.511899302142275</v>
      </c>
      <c r="CE49" s="79">
        <f>Model!$BP49*BO49</f>
        <v>16.750731586731366</v>
      </c>
      <c r="CF49" s="79">
        <f>Model!$BS49*BT49</f>
        <v>411188.57699504198</v>
      </c>
      <c r="CG49" s="79">
        <f>Model!$BS49*BU49</f>
        <v>418141.85172293097</v>
      </c>
      <c r="CH49" s="79">
        <f>Model!$BS49*BV49</f>
        <v>425095.12645082024</v>
      </c>
      <c r="CI49" s="79">
        <f>Model!$BS49*BW49</f>
        <v>432048.40117870929</v>
      </c>
      <c r="CJ49" s="79">
        <f>Model!$BS49*BX49</f>
        <v>439001.67590659845</v>
      </c>
      <c r="CK49" s="79">
        <f>Model!$BS49*BY49</f>
        <v>445954.9506344875</v>
      </c>
      <c r="CL49" s="79">
        <f>Model!$BS49*BZ49</f>
        <v>452908.22536237678</v>
      </c>
      <c r="CM49" s="79">
        <f>Model!$BS49*CA49</f>
        <v>459861.50009026576</v>
      </c>
      <c r="CN49" s="79">
        <f>Model!$BS49*CB49</f>
        <v>466814.77481815504</v>
      </c>
      <c r="CO49" s="79">
        <f>Model!$BS49*CC49</f>
        <v>473768.0495460442</v>
      </c>
      <c r="CP49" s="79">
        <f>Model!$BS49*CD49</f>
        <v>480721.32427393325</v>
      </c>
      <c r="CQ49" s="79">
        <f>Model!$BS49*CE49</f>
        <v>487674.59900182241</v>
      </c>
      <c r="CR49" s="79">
        <f>Model!$BR49*BT49</f>
        <v>93724.890916759527</v>
      </c>
      <c r="CS49" s="79">
        <f>Model!$BR49*BU49</f>
        <v>95309.796120469779</v>
      </c>
      <c r="CT49" s="79">
        <f>Model!$BR49*BV49</f>
        <v>96894.701324180103</v>
      </c>
      <c r="CU49" s="79">
        <f>Model!$BR49*BW49</f>
        <v>98479.60652789037</v>
      </c>
      <c r="CV49" s="79">
        <f>Model!$BR49*BX49</f>
        <v>100064.51173160065</v>
      </c>
      <c r="CW49" s="79">
        <f>Model!$BR49*BY49</f>
        <v>101649.41693531092</v>
      </c>
      <c r="CX49" s="79">
        <f>Model!$BR49*BZ49</f>
        <v>103234.32213902124</v>
      </c>
      <c r="CY49" s="79">
        <f>Model!$BR49*CA49</f>
        <v>104819.22734273149</v>
      </c>
      <c r="CZ49" s="79">
        <f>Model!$BR49*CB49</f>
        <v>106404.1325464418</v>
      </c>
      <c r="DA49" s="79">
        <f>Model!$BR49*CC49</f>
        <v>107989.0377501521</v>
      </c>
      <c r="DB49" s="79">
        <f>Model!$BR49*CD49</f>
        <v>109573.94295386237</v>
      </c>
      <c r="DC49" s="79">
        <f>Model!$BR49*CE49</f>
        <v>111158.84815757266</v>
      </c>
      <c r="DD49" s="79">
        <f>SUM(Model!$CF49:$CQ49)</f>
        <v>5393179.0559811853</v>
      </c>
      <c r="DE49" s="79">
        <f>SUM(Model!$CR49:$DC49)</f>
        <v>1229302.434445993</v>
      </c>
      <c r="DF49" s="80">
        <f>IFERROR((Model!$DD49-Model!$DE49)/Model!$DD49,0)</f>
        <v>0.77206348580571182</v>
      </c>
    </row>
    <row r="50" spans="2:110" x14ac:dyDescent="0.25">
      <c r="B50" t="s">
        <v>370</v>
      </c>
      <c r="C50" t="s">
        <v>231</v>
      </c>
      <c r="D50" t="s">
        <v>34</v>
      </c>
      <c r="E50" s="4">
        <v>34</v>
      </c>
      <c r="F50" s="4">
        <v>986238.13</v>
      </c>
      <c r="G50" s="4">
        <v>225376.81</v>
      </c>
      <c r="H50" s="4">
        <v>0</v>
      </c>
      <c r="I50" s="4">
        <v>1</v>
      </c>
      <c r="J50" s="4">
        <v>4</v>
      </c>
      <c r="K50" s="4">
        <v>2</v>
      </c>
      <c r="L50" s="4">
        <v>2</v>
      </c>
      <c r="M50" s="4">
        <v>2</v>
      </c>
      <c r="N50" s="4">
        <v>1</v>
      </c>
      <c r="O50" s="4">
        <v>0</v>
      </c>
      <c r="P50" s="4">
        <v>4</v>
      </c>
      <c r="Q50" s="4">
        <v>3</v>
      </c>
      <c r="R50" s="4">
        <v>1</v>
      </c>
      <c r="S50" s="4">
        <v>6</v>
      </c>
      <c r="T50" s="4">
        <v>0</v>
      </c>
      <c r="U50" s="4">
        <v>0</v>
      </c>
      <c r="V50" s="4">
        <v>0</v>
      </c>
      <c r="W50" s="4">
        <v>2</v>
      </c>
      <c r="X50" s="4">
        <v>4</v>
      </c>
      <c r="Y50" s="4">
        <v>1</v>
      </c>
      <c r="Z50" s="4">
        <v>4</v>
      </c>
      <c r="AA50" s="4">
        <v>3</v>
      </c>
      <c r="AB50" s="4">
        <v>3</v>
      </c>
      <c r="AC50" s="4">
        <v>1</v>
      </c>
      <c r="AD50" s="4">
        <v>5</v>
      </c>
      <c r="AE50" s="4">
        <v>3</v>
      </c>
      <c r="AF50" s="4">
        <v>0</v>
      </c>
      <c r="AG50" s="4">
        <v>3</v>
      </c>
      <c r="AH50" s="4">
        <v>5</v>
      </c>
      <c r="AI50" s="4">
        <v>0</v>
      </c>
      <c r="AJ50" s="4">
        <v>2</v>
      </c>
      <c r="AK50" s="4">
        <v>2</v>
      </c>
      <c r="AL50" s="4">
        <v>1</v>
      </c>
      <c r="AM50" s="4">
        <v>5</v>
      </c>
      <c r="AN50" s="4">
        <v>3</v>
      </c>
      <c r="AO50" s="4">
        <v>3</v>
      </c>
      <c r="AP50" s="4">
        <v>4</v>
      </c>
      <c r="AQ50" s="4">
        <v>6</v>
      </c>
      <c r="AR50" s="79">
        <f>MAX(IFERROR(IFERROR(_xlfn.FORECAST.ETS(AR$5,tbl_Model[[#This Row],[H_2023_01]:[H_2025_12]],$H$5:$AQ$5),_xlfn.FORECAST.LINEAR(AR$5,tbl_Model[[#This Row],[H_2023_01]:[H_2025_12]],$H$5:$AQ$5)),0),0)</f>
        <v>3.6004544827513438</v>
      </c>
      <c r="AS50" s="79">
        <f>MAX(IFERROR(IFERROR(_xlfn.FORECAST.ETS(AS$5,tbl_Model[[#This Row],[H_2023_01]:[H_2025_12]],$H$5:$AQ$5),_xlfn.FORECAST.LINEAR(AS$5,tbl_Model[[#This Row],[H_2023_01]:[H_2025_12]],$H$5:$AQ$5)),0),0)</f>
        <v>3.6682736199212833</v>
      </c>
      <c r="AT50" s="79">
        <f>MAX(IFERROR(IFERROR(_xlfn.FORECAST.ETS(AT$5,tbl_Model[[#This Row],[H_2023_01]:[H_2025_12]],$H$5:$AQ$5),_xlfn.FORECAST.LINEAR(AT$5,tbl_Model[[#This Row],[H_2023_01]:[H_2025_12]],$H$5:$AQ$5)),0),0)</f>
        <v>3.7360927570912228</v>
      </c>
      <c r="AU50" s="79">
        <f>MAX(IFERROR(IFERROR(_xlfn.FORECAST.ETS(AU$5,tbl_Model[[#This Row],[H_2023_01]:[H_2025_12]],$H$5:$AQ$5),_xlfn.FORECAST.LINEAR(AU$5,tbl_Model[[#This Row],[H_2023_01]:[H_2025_12]],$H$5:$AQ$5)),0),0)</f>
        <v>3.8039118942611623</v>
      </c>
      <c r="AV50" s="79">
        <f>MAX(IFERROR(IFERROR(_xlfn.FORECAST.ETS(AV$5,tbl_Model[[#This Row],[H_2023_01]:[H_2025_12]],$H$5:$AQ$5),_xlfn.FORECAST.LINEAR(AV$5,tbl_Model[[#This Row],[H_2023_01]:[H_2025_12]],$H$5:$AQ$5)),0),0)</f>
        <v>3.8717310314311022</v>
      </c>
      <c r="AW50" s="79">
        <f>MAX(IFERROR(IFERROR(_xlfn.FORECAST.ETS(AW$5,tbl_Model[[#This Row],[H_2023_01]:[H_2025_12]],$H$5:$AQ$5),_xlfn.FORECAST.LINEAR(AW$5,tbl_Model[[#This Row],[H_2023_01]:[H_2025_12]],$H$5:$AQ$5)),0),0)</f>
        <v>3.9395501686010417</v>
      </c>
      <c r="AX50" s="79">
        <f>MAX(IFERROR(IFERROR(_xlfn.FORECAST.ETS(AX$5,tbl_Model[[#This Row],[H_2023_01]:[H_2025_12]],$H$5:$AQ$5),_xlfn.FORECAST.LINEAR(AX$5,tbl_Model[[#This Row],[H_2023_01]:[H_2025_12]],$H$5:$AQ$5)),0),0)</f>
        <v>4.0073693057709807</v>
      </c>
      <c r="AY50" s="79">
        <f>MAX(IFERROR(IFERROR(_xlfn.FORECAST.ETS(AY$5,tbl_Model[[#This Row],[H_2023_01]:[H_2025_12]],$H$5:$AQ$5),_xlfn.FORECAST.LINEAR(AY$5,tbl_Model[[#This Row],[H_2023_01]:[H_2025_12]],$H$5:$AQ$5)),0),0)</f>
        <v>4.0751884429409202</v>
      </c>
      <c r="AZ50" s="79">
        <f>MAX(IFERROR(IFERROR(_xlfn.FORECAST.ETS(AZ$5,tbl_Model[[#This Row],[H_2023_01]:[H_2025_12]],$H$5:$AQ$5),_xlfn.FORECAST.LINEAR(AZ$5,tbl_Model[[#This Row],[H_2023_01]:[H_2025_12]],$H$5:$AQ$5)),0),0)</f>
        <v>4.1430075801108597</v>
      </c>
      <c r="BA50" s="79">
        <f>MAX(IFERROR(IFERROR(_xlfn.FORECAST.ETS(BA$5,tbl_Model[[#This Row],[H_2023_01]:[H_2025_12]],$H$5:$AQ$5),_xlfn.FORECAST.LINEAR(BA$5,tbl_Model[[#This Row],[H_2023_01]:[H_2025_12]],$H$5:$AQ$5)),0),0)</f>
        <v>4.2108267172808</v>
      </c>
      <c r="BB50" s="79">
        <f>MAX(IFERROR(IFERROR(_xlfn.FORECAST.ETS(BB$5,tbl_Model[[#This Row],[H_2023_01]:[H_2025_12]],$H$5:$AQ$5),_xlfn.FORECAST.LINEAR(BB$5,tbl_Model[[#This Row],[H_2023_01]:[H_2025_12]],$H$5:$AQ$5)),0),0)</f>
        <v>4.2786458544507395</v>
      </c>
      <c r="BC50" s="79">
        <f>MAX(IFERROR(IFERROR(_xlfn.FORECAST.ETS(BC$5,tbl_Model[[#This Row],[H_2023_01]:[H_2025_12]],$H$5:$AQ$5),_xlfn.FORECAST.LINEAR(BC$5,tbl_Model[[#This Row],[H_2023_01]:[H_2025_12]],$H$5:$AQ$5)),0),0)</f>
        <v>4.346464991620679</v>
      </c>
      <c r="BD50" s="80">
        <f>IFERROR(AR50/SUM(Model!$AR50:$BC50),1/12)</f>
        <v>7.5510485422735821E-2</v>
      </c>
      <c r="BE50" s="80">
        <f>IFERROR(AS50/SUM(Model!$AR50:$BC50),1/12)</f>
        <v>7.693282140648082E-2</v>
      </c>
      <c r="BF50" s="80">
        <f>IFERROR(AT50/SUM(Model!$AR50:$BC50),1/12)</f>
        <v>7.8355157390225819E-2</v>
      </c>
      <c r="BG50" s="80">
        <f>IFERROR(AU50/SUM(Model!$AR50:$BC50),1/12)</f>
        <v>7.9777493373970818E-2</v>
      </c>
      <c r="BH50" s="80">
        <f>IFERROR(AV50/SUM(Model!$AR50:$BC50),1/12)</f>
        <v>8.119982935771583E-2</v>
      </c>
      <c r="BI50" s="80">
        <f>IFERROR(AW50/SUM(Model!$AR50:$BC50),1/12)</f>
        <v>8.2622165341460829E-2</v>
      </c>
      <c r="BJ50" s="80">
        <f>IFERROR(AX50/SUM(Model!$AR50:$BC50),1/12)</f>
        <v>8.4044501325205828E-2</v>
      </c>
      <c r="BK50" s="80">
        <f>IFERROR(AY50/SUM(Model!$AR50:$BC50),1/12)</f>
        <v>8.5466837308950827E-2</v>
      </c>
      <c r="BL50" s="80">
        <f>IFERROR(AZ50/SUM(Model!$AR50:$BC50),1/12)</f>
        <v>8.6889173292695826E-2</v>
      </c>
      <c r="BM50" s="80">
        <f>IFERROR(BA50/SUM(Model!$AR50:$BC50),1/12)</f>
        <v>8.8311509276440853E-2</v>
      </c>
      <c r="BN50" s="80">
        <f>IFERROR(BB50/SUM(Model!$AR50:$BC50),1/12)</f>
        <v>8.9733845260185852E-2</v>
      </c>
      <c r="BO50" s="80">
        <f>IFERROR(BC50/SUM(Model!$AR50:$BC50),1/12)</f>
        <v>9.1156181243930864E-2</v>
      </c>
      <c r="BP5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57.991266375545841</v>
      </c>
      <c r="BQ50" s="77" cm="1">
        <f t="array" ref="BQ5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50" s="77" cm="1">
        <f t="array" ref="BR5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50" s="77">
        <f>IF(tbl_Model[[#This Row],[Type]]="Boutique",
    tbl_Model[[#This Row],[UnitListPrice]],
    tbl_Model[[#This Row],[UnitListPrice]]*(1-SUMIFS(tbl_MarketTerms[WholesaleMarginPct],tbl_MarketTerms[Country],tbl_Model[[#This Row],[country]])))</f>
        <v>29113.629842180773</v>
      </c>
      <c r="BT50" s="79">
        <f>Model!$BP50*BD50</f>
        <v>4.3789486742966446</v>
      </c>
      <c r="BU50" s="79">
        <f>Model!$BP50*BE50</f>
        <v>4.4614317392055245</v>
      </c>
      <c r="BV50" s="79">
        <f>Model!$BP50*BF50</f>
        <v>4.5439148041144044</v>
      </c>
      <c r="BW50" s="79">
        <f>Model!$BP50*BG50</f>
        <v>4.6263978690232852</v>
      </c>
      <c r="BX50" s="79">
        <f>Model!$BP50*BH50</f>
        <v>4.708880933932166</v>
      </c>
      <c r="BY50" s="79">
        <f>Model!$BP50*BI50</f>
        <v>4.7913639988410459</v>
      </c>
      <c r="BZ50" s="79">
        <f>Model!$BP50*BJ50</f>
        <v>4.8738470637499267</v>
      </c>
      <c r="CA50" s="79">
        <f>Model!$BP50*BK50</f>
        <v>4.9563301286588066</v>
      </c>
      <c r="CB50" s="79">
        <f>Model!$BP50*BL50</f>
        <v>5.0388131935676874</v>
      </c>
      <c r="CC50" s="79">
        <f>Model!$BP50*BM50</f>
        <v>5.1212962584765691</v>
      </c>
      <c r="CD50" s="79">
        <f>Model!$BP50*BN50</f>
        <v>5.203779323385449</v>
      </c>
      <c r="CE50" s="79">
        <f>Model!$BP50*BO50</f>
        <v>5.2862623882943307</v>
      </c>
      <c r="CF50" s="79">
        <f>Model!$BS50*BT50</f>
        <v>127487.09080138072</v>
      </c>
      <c r="CG50" s="79">
        <f>Model!$BS50*BU50</f>
        <v>129888.47222138643</v>
      </c>
      <c r="CH50" s="79">
        <f>Model!$BS50*BV50</f>
        <v>132289.85364139214</v>
      </c>
      <c r="CI50" s="79">
        <f>Model!$BS50*BW50</f>
        <v>134691.23506139786</v>
      </c>
      <c r="CJ50" s="79">
        <f>Model!$BS50*BX50</f>
        <v>137092.61648140359</v>
      </c>
      <c r="CK50" s="79">
        <f>Model!$BS50*BY50</f>
        <v>139493.99790140928</v>
      </c>
      <c r="CL50" s="79">
        <f>Model!$BS50*BZ50</f>
        <v>141895.37932141501</v>
      </c>
      <c r="CM50" s="79">
        <f>Model!$BS50*CA50</f>
        <v>144296.7607414207</v>
      </c>
      <c r="CN50" s="79">
        <f>Model!$BS50*CB50</f>
        <v>146698.14216142643</v>
      </c>
      <c r="CO50" s="79">
        <f>Model!$BS50*CC50</f>
        <v>149099.52358143218</v>
      </c>
      <c r="CP50" s="79">
        <f>Model!$BS50*CD50</f>
        <v>151500.90500143787</v>
      </c>
      <c r="CQ50" s="79">
        <f>Model!$BS50*CE50</f>
        <v>153902.28642144363</v>
      </c>
      <c r="CR50" s="79">
        <f>Model!$BR50*BT50</f>
        <v>29058.963082037419</v>
      </c>
      <c r="CS50" s="79">
        <f>Model!$BR50*BU50</f>
        <v>29606.325592164445</v>
      </c>
      <c r="CT50" s="79">
        <f>Model!$BR50*BV50</f>
        <v>30153.688102291475</v>
      </c>
      <c r="CU50" s="79">
        <f>Model!$BR50*BW50</f>
        <v>30701.050612418509</v>
      </c>
      <c r="CV50" s="79">
        <f>Model!$BR50*BX50</f>
        <v>31248.413122545546</v>
      </c>
      <c r="CW50" s="79">
        <f>Model!$BR50*BY50</f>
        <v>31795.775632672576</v>
      </c>
      <c r="CX50" s="79">
        <f>Model!$BR50*BZ50</f>
        <v>32343.138142799609</v>
      </c>
      <c r="CY50" s="79">
        <f>Model!$BR50*CA50</f>
        <v>32890.500652926639</v>
      </c>
      <c r="CZ50" s="79">
        <f>Model!$BR50*CB50</f>
        <v>33437.863163053677</v>
      </c>
      <c r="DA50" s="79">
        <f>Model!$BR50*CC50</f>
        <v>33985.225673180714</v>
      </c>
      <c r="DB50" s="79">
        <f>Model!$BR50*CD50</f>
        <v>34532.588183307744</v>
      </c>
      <c r="DC50" s="79">
        <f>Model!$BR50*CE50</f>
        <v>35079.950693434781</v>
      </c>
      <c r="DD50" s="79">
        <f>SUM(Model!$CF50:$CQ50)</f>
        <v>1688336.2633369456</v>
      </c>
      <c r="DE50" s="79">
        <f>SUM(Model!$CR50:$DC50)</f>
        <v>384833.48265283316</v>
      </c>
      <c r="DF50" s="80">
        <f>IFERROR((Model!$DD50-Model!$DE50)/Model!$DD50,0)</f>
        <v>0.77206348580571182</v>
      </c>
    </row>
    <row r="51" spans="2:110" x14ac:dyDescent="0.25">
      <c r="B51" t="s">
        <v>370</v>
      </c>
      <c r="C51" t="s">
        <v>114</v>
      </c>
      <c r="D51" t="s">
        <v>3</v>
      </c>
      <c r="E51" s="4">
        <v>12</v>
      </c>
      <c r="F51" s="4">
        <v>106863.4</v>
      </c>
      <c r="G51" s="4">
        <v>31019.91</v>
      </c>
      <c r="H51" s="4">
        <v>0</v>
      </c>
      <c r="I51" s="4">
        <v>0</v>
      </c>
      <c r="J51" s="4">
        <v>0</v>
      </c>
      <c r="K51" s="4">
        <v>0</v>
      </c>
      <c r="L51" s="4">
        <v>0</v>
      </c>
      <c r="M51" s="4">
        <v>0</v>
      </c>
      <c r="N51" s="4">
        <v>0</v>
      </c>
      <c r="O51" s="4">
        <v>0</v>
      </c>
      <c r="P51" s="4">
        <v>0</v>
      </c>
      <c r="Q51" s="4">
        <v>0</v>
      </c>
      <c r="R51" s="4">
        <v>0</v>
      </c>
      <c r="S51" s="4">
        <v>0</v>
      </c>
      <c r="T51" s="4">
        <v>0</v>
      </c>
      <c r="U51" s="4">
        <v>0</v>
      </c>
      <c r="V51" s="4">
        <v>0</v>
      </c>
      <c r="W51" s="4">
        <v>0</v>
      </c>
      <c r="X51" s="4">
        <v>0</v>
      </c>
      <c r="Y51" s="4">
        <v>0</v>
      </c>
      <c r="Z51" s="4">
        <v>0</v>
      </c>
      <c r="AA51" s="4">
        <v>0</v>
      </c>
      <c r="AB51" s="4">
        <v>0</v>
      </c>
      <c r="AC51" s="4">
        <v>0</v>
      </c>
      <c r="AD51" s="4">
        <v>0</v>
      </c>
      <c r="AE51" s="4">
        <v>0</v>
      </c>
      <c r="AF51" s="4">
        <v>3</v>
      </c>
      <c r="AG51" s="4">
        <v>1</v>
      </c>
      <c r="AH51" s="4">
        <v>0</v>
      </c>
      <c r="AI51" s="4">
        <v>1</v>
      </c>
      <c r="AJ51" s="4">
        <v>1</v>
      </c>
      <c r="AK51" s="4">
        <v>1</v>
      </c>
      <c r="AL51" s="4">
        <v>1</v>
      </c>
      <c r="AM51" s="4">
        <v>1</v>
      </c>
      <c r="AN51" s="4">
        <v>0</v>
      </c>
      <c r="AO51" s="4">
        <v>2</v>
      </c>
      <c r="AP51" s="4">
        <v>1</v>
      </c>
      <c r="AQ51" s="4">
        <v>0</v>
      </c>
      <c r="AR51" s="79">
        <f>MAX(IFERROR(IFERROR(_xlfn.FORECAST.ETS(AR$5,tbl_Model[[#This Row],[H_2023_01]:[H_2025_12]],$H$5:$AQ$5),_xlfn.FORECAST.LINEAR(AR$5,tbl_Model[[#This Row],[H_2023_01]:[H_2025_12]],$H$5:$AQ$5)),0),0)</f>
        <v>0.9634383735432599</v>
      </c>
      <c r="AS51" s="79">
        <f>MAX(IFERROR(IFERROR(_xlfn.FORECAST.ETS(AS$5,tbl_Model[[#This Row],[H_2023_01]:[H_2025_12]],$H$5:$AQ$5),_xlfn.FORECAST.LINEAR(AS$5,tbl_Model[[#This Row],[H_2023_01]:[H_2025_12]],$H$5:$AQ$5)),0),0)</f>
        <v>0.99580308737287226</v>
      </c>
      <c r="AT51" s="79">
        <f>MAX(IFERROR(IFERROR(_xlfn.FORECAST.ETS(AT$5,tbl_Model[[#This Row],[H_2023_01]:[H_2025_12]],$H$5:$AQ$5),_xlfn.FORECAST.LINEAR(AT$5,tbl_Model[[#This Row],[H_2023_01]:[H_2025_12]],$H$5:$AQ$5)),0),0)</f>
        <v>1.0281678012024851</v>
      </c>
      <c r="AU51" s="79">
        <f>MAX(IFERROR(IFERROR(_xlfn.FORECAST.ETS(AU$5,tbl_Model[[#This Row],[H_2023_01]:[H_2025_12]],$H$5:$AQ$5),_xlfn.FORECAST.LINEAR(AU$5,tbl_Model[[#This Row],[H_2023_01]:[H_2025_12]],$H$5:$AQ$5)),0),0)</f>
        <v>1.0605325150320977</v>
      </c>
      <c r="AV51" s="79">
        <f>MAX(IFERROR(IFERROR(_xlfn.FORECAST.ETS(AV$5,tbl_Model[[#This Row],[H_2023_01]:[H_2025_12]],$H$5:$AQ$5),_xlfn.FORECAST.LINEAR(AV$5,tbl_Model[[#This Row],[H_2023_01]:[H_2025_12]],$H$5:$AQ$5)),0),0)</f>
        <v>1.0928972288617105</v>
      </c>
      <c r="AW51" s="79">
        <f>MAX(IFERROR(IFERROR(_xlfn.FORECAST.ETS(AW$5,tbl_Model[[#This Row],[H_2023_01]:[H_2025_12]],$H$5:$AQ$5),_xlfn.FORECAST.LINEAR(AW$5,tbl_Model[[#This Row],[H_2023_01]:[H_2025_12]],$H$5:$AQ$5)),0),0)</f>
        <v>1.1252619426913231</v>
      </c>
      <c r="AX51" s="79">
        <f>MAX(IFERROR(IFERROR(_xlfn.FORECAST.ETS(AX$5,tbl_Model[[#This Row],[H_2023_01]:[H_2025_12]],$H$5:$AQ$5),_xlfn.FORECAST.LINEAR(AX$5,tbl_Model[[#This Row],[H_2023_01]:[H_2025_12]],$H$5:$AQ$5)),0),0)</f>
        <v>1.1576266565209357</v>
      </c>
      <c r="AY51" s="79">
        <f>MAX(IFERROR(IFERROR(_xlfn.FORECAST.ETS(AY$5,tbl_Model[[#This Row],[H_2023_01]:[H_2025_12]],$H$5:$AQ$5),_xlfn.FORECAST.LINEAR(AY$5,tbl_Model[[#This Row],[H_2023_01]:[H_2025_12]],$H$5:$AQ$5)),0),0)</f>
        <v>1.1899913703505485</v>
      </c>
      <c r="AZ51" s="79">
        <f>MAX(IFERROR(IFERROR(_xlfn.FORECAST.ETS(AZ$5,tbl_Model[[#This Row],[H_2023_01]:[H_2025_12]],$H$5:$AQ$5),_xlfn.FORECAST.LINEAR(AZ$5,tbl_Model[[#This Row],[H_2023_01]:[H_2025_12]],$H$5:$AQ$5)),0),0)</f>
        <v>1.2223560841801611</v>
      </c>
      <c r="BA51" s="79">
        <f>MAX(IFERROR(IFERROR(_xlfn.FORECAST.ETS(BA$5,tbl_Model[[#This Row],[H_2023_01]:[H_2025_12]],$H$5:$AQ$5),_xlfn.FORECAST.LINEAR(BA$5,tbl_Model[[#This Row],[H_2023_01]:[H_2025_12]],$H$5:$AQ$5)),0),0)</f>
        <v>1.2547207980097737</v>
      </c>
      <c r="BB51" s="79">
        <f>MAX(IFERROR(IFERROR(_xlfn.FORECAST.ETS(BB$5,tbl_Model[[#This Row],[H_2023_01]:[H_2025_12]],$H$5:$AQ$5),_xlfn.FORECAST.LINEAR(BB$5,tbl_Model[[#This Row],[H_2023_01]:[H_2025_12]],$H$5:$AQ$5)),0),0)</f>
        <v>1.2870855118393865</v>
      </c>
      <c r="BC51" s="79">
        <f>MAX(IFERROR(IFERROR(_xlfn.FORECAST.ETS(BC$5,tbl_Model[[#This Row],[H_2023_01]:[H_2025_12]],$H$5:$AQ$5),_xlfn.FORECAST.LINEAR(BC$5,tbl_Model[[#This Row],[H_2023_01]:[H_2025_12]],$H$5:$AQ$5)),0),0)</f>
        <v>1.3194502256689991</v>
      </c>
      <c r="BD51" s="80">
        <f>IFERROR(AR51/SUM(Model!$AR51:$BC51),1/12)</f>
        <v>7.0337668825635136E-2</v>
      </c>
      <c r="BE51" s="80">
        <f>IFERROR(AS51/SUM(Model!$AR51:$BC51),1/12)</f>
        <v>7.270051691794388E-2</v>
      </c>
      <c r="BF51" s="80">
        <f>IFERROR(AT51/SUM(Model!$AR51:$BC51),1/12)</f>
        <v>7.5063365010252653E-2</v>
      </c>
      <c r="BG51" s="80">
        <f>IFERROR(AU51/SUM(Model!$AR51:$BC51),1/12)</f>
        <v>7.7426213102561411E-2</v>
      </c>
      <c r="BH51" s="80">
        <f>IFERROR(AV51/SUM(Model!$AR51:$BC51),1/12)</f>
        <v>7.9789061194870184E-2</v>
      </c>
      <c r="BI51" s="80">
        <f>IFERROR(AW51/SUM(Model!$AR51:$BC51),1/12)</f>
        <v>8.2151909287178942E-2</v>
      </c>
      <c r="BJ51" s="80">
        <f>IFERROR(AX51/SUM(Model!$AR51:$BC51),1/12)</f>
        <v>8.4514757379487701E-2</v>
      </c>
      <c r="BK51" s="80">
        <f>IFERROR(AY51/SUM(Model!$AR51:$BC51),1/12)</f>
        <v>8.6877605471796474E-2</v>
      </c>
      <c r="BL51" s="80">
        <f>IFERROR(AZ51/SUM(Model!$AR51:$BC51),1/12)</f>
        <v>8.9240453564105232E-2</v>
      </c>
      <c r="BM51" s="80">
        <f>IFERROR(BA51/SUM(Model!$AR51:$BC51),1/12)</f>
        <v>9.1603301656413991E-2</v>
      </c>
      <c r="BN51" s="80">
        <f>IFERROR(BB51/SUM(Model!$AR51:$BC51),1/12)</f>
        <v>9.3966149748722763E-2</v>
      </c>
      <c r="BO51" s="80">
        <f>IFERROR(BC51/SUM(Model!$AR51:$BC51),1/12)</f>
        <v>9.6328997841031522E-2</v>
      </c>
      <c r="BP5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13.192307692307693</v>
      </c>
      <c r="BQ51" s="77" cm="1">
        <f t="array" ref="BQ5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51" s="77" cm="1">
        <f t="array" ref="BR5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51" s="77">
        <f>IF(tbl_Model[[#This Row],[Type]]="Boutique",
    tbl_Model[[#This Row],[UnitListPrice]],
    tbl_Model[[#This Row],[UnitListPrice]]*(1-SUMIFS(tbl_MarketTerms[WholesaleMarginPct],tbl_MarketTerms[Country],tbl_Model[[#This Row],[country]])))</f>
        <v>9626.5957446808516</v>
      </c>
      <c r="BT51" s="79">
        <f>Model!$BP51*BD51</f>
        <v>0.9279161695074174</v>
      </c>
      <c r="BU51" s="79">
        <f>Model!$BP51*BE51</f>
        <v>0.95908758857133669</v>
      </c>
      <c r="BV51" s="79">
        <f>Model!$BP51*BF51</f>
        <v>0.99025900763525621</v>
      </c>
      <c r="BW51" s="79">
        <f>Model!$BP51*BG51</f>
        <v>1.0214304266991756</v>
      </c>
      <c r="BX51" s="79">
        <f>Model!$BP51*BH51</f>
        <v>1.0526018457630952</v>
      </c>
      <c r="BY51" s="79">
        <f>Model!$BP51*BI51</f>
        <v>1.0837732648270146</v>
      </c>
      <c r="BZ51" s="79">
        <f>Model!$BP51*BJ51</f>
        <v>1.114944683890934</v>
      </c>
      <c r="CA51" s="79">
        <f>Model!$BP51*BK51</f>
        <v>1.1461161029548537</v>
      </c>
      <c r="CB51" s="79">
        <f>Model!$BP51*BL51</f>
        <v>1.1772875220187731</v>
      </c>
      <c r="CC51" s="79">
        <f>Model!$BP51*BM51</f>
        <v>1.2084589410826925</v>
      </c>
      <c r="CD51" s="79">
        <f>Model!$BP51*BN51</f>
        <v>1.2396303601466119</v>
      </c>
      <c r="CE51" s="79">
        <f>Model!$BP51*BO51</f>
        <v>1.2708017792105313</v>
      </c>
      <c r="CF51" s="79">
        <f>Model!$BS51*BT51</f>
        <v>8932.6738488006595</v>
      </c>
      <c r="CG51" s="79">
        <f>Model!$BS51*BU51</f>
        <v>9232.7484989170498</v>
      </c>
      <c r="CH51" s="79">
        <f>Model!$BS51*BV51</f>
        <v>9532.8231490334401</v>
      </c>
      <c r="CI51" s="79">
        <f>Model!$BS51*BW51</f>
        <v>9832.8977991498305</v>
      </c>
      <c r="CJ51" s="79">
        <f>Model!$BS51*BX51</f>
        <v>10132.972449266223</v>
      </c>
      <c r="CK51" s="79">
        <f>Model!$BS51*BY51</f>
        <v>10433.047099382613</v>
      </c>
      <c r="CL51" s="79">
        <f>Model!$BS51*BZ51</f>
        <v>10733.121749499003</v>
      </c>
      <c r="CM51" s="79">
        <f>Model!$BS51*CA51</f>
        <v>11033.196399615395</v>
      </c>
      <c r="CN51" s="79">
        <f>Model!$BS51*CB51</f>
        <v>11333.271049731786</v>
      </c>
      <c r="CO51" s="79">
        <f>Model!$BS51*CC51</f>
        <v>11633.345699848176</v>
      </c>
      <c r="CP51" s="79">
        <f>Model!$BS51*CD51</f>
        <v>11933.420349964565</v>
      </c>
      <c r="CQ51" s="79">
        <f>Model!$BS51*CE51</f>
        <v>12233.495000080955</v>
      </c>
      <c r="CR51" s="79">
        <f>Model!$BR51*BT51</f>
        <v>2526.5150101135914</v>
      </c>
      <c r="CS51" s="79">
        <f>Model!$BR51*BU51</f>
        <v>2611.3880414708747</v>
      </c>
      <c r="CT51" s="79">
        <f>Model!$BR51*BV51</f>
        <v>2696.2610728281584</v>
      </c>
      <c r="CU51" s="79">
        <f>Model!$BR51*BW51</f>
        <v>2781.1341041854416</v>
      </c>
      <c r="CV51" s="79">
        <f>Model!$BR51*BX51</f>
        <v>2866.0071355427258</v>
      </c>
      <c r="CW51" s="79">
        <f>Model!$BR51*BY51</f>
        <v>2950.880166900009</v>
      </c>
      <c r="CX51" s="79">
        <f>Model!$BR51*BZ51</f>
        <v>3035.7531982572923</v>
      </c>
      <c r="CY51" s="79">
        <f>Model!$BR51*CA51</f>
        <v>3120.6262296145765</v>
      </c>
      <c r="CZ51" s="79">
        <f>Model!$BR51*CB51</f>
        <v>3205.4992609718597</v>
      </c>
      <c r="DA51" s="79">
        <f>Model!$BR51*CC51</f>
        <v>3290.3722923291434</v>
      </c>
      <c r="DB51" s="79">
        <f>Model!$BR51*CD51</f>
        <v>3375.2453236864267</v>
      </c>
      <c r="DC51" s="79">
        <f>Model!$BR51*CE51</f>
        <v>3460.1183550437099</v>
      </c>
      <c r="DD51" s="79">
        <f>SUM(Model!$CF51:$CQ51)</f>
        <v>126997.01309328969</v>
      </c>
      <c r="DE51" s="79">
        <f>SUM(Model!$CR51:$DC51)</f>
        <v>35919.80019094381</v>
      </c>
      <c r="DF51" s="80">
        <f>IFERROR((Model!$DD51-Model!$DE51)/Model!$DD51,0)</f>
        <v>0.71716027553689166</v>
      </c>
    </row>
    <row r="52" spans="2:110" x14ac:dyDescent="0.25">
      <c r="B52" t="s">
        <v>370</v>
      </c>
      <c r="C52" t="s">
        <v>70</v>
      </c>
      <c r="D52" t="s">
        <v>13</v>
      </c>
      <c r="E52" s="4">
        <v>24</v>
      </c>
      <c r="F52" s="4">
        <v>575241.55000000005</v>
      </c>
      <c r="G52" s="4">
        <v>125927.14</v>
      </c>
      <c r="H52" s="4">
        <v>2</v>
      </c>
      <c r="I52" s="4">
        <v>1</v>
      </c>
      <c r="J52" s="4">
        <v>1</v>
      </c>
      <c r="K52" s="4">
        <v>1</v>
      </c>
      <c r="L52" s="4">
        <v>3</v>
      </c>
      <c r="M52" s="4">
        <v>4</v>
      </c>
      <c r="N52" s="4">
        <v>0</v>
      </c>
      <c r="O52" s="4">
        <v>2</v>
      </c>
      <c r="P52" s="4">
        <v>1</v>
      </c>
      <c r="Q52" s="4">
        <v>4</v>
      </c>
      <c r="R52" s="4">
        <v>6</v>
      </c>
      <c r="S52" s="4">
        <v>2</v>
      </c>
      <c r="T52" s="4">
        <v>9</v>
      </c>
      <c r="U52" s="4">
        <v>6</v>
      </c>
      <c r="V52" s="4">
        <v>5</v>
      </c>
      <c r="W52" s="4">
        <v>3</v>
      </c>
      <c r="X52" s="4">
        <v>3</v>
      </c>
      <c r="Y52" s="4">
        <v>10</v>
      </c>
      <c r="Z52" s="4">
        <v>4</v>
      </c>
      <c r="AA52" s="4">
        <v>2</v>
      </c>
      <c r="AB52" s="4">
        <v>3</v>
      </c>
      <c r="AC52" s="4">
        <v>3</v>
      </c>
      <c r="AD52" s="4">
        <v>5</v>
      </c>
      <c r="AE52" s="4">
        <v>9</v>
      </c>
      <c r="AF52" s="4">
        <v>1</v>
      </c>
      <c r="AG52" s="4">
        <v>0</v>
      </c>
      <c r="AH52" s="4">
        <v>3</v>
      </c>
      <c r="AI52" s="4">
        <v>7</v>
      </c>
      <c r="AJ52" s="4">
        <v>2</v>
      </c>
      <c r="AK52" s="4">
        <v>1</v>
      </c>
      <c r="AL52" s="4">
        <v>1</v>
      </c>
      <c r="AM52" s="4">
        <v>1</v>
      </c>
      <c r="AN52" s="4">
        <v>2</v>
      </c>
      <c r="AO52" s="4">
        <v>1</v>
      </c>
      <c r="AP52" s="4">
        <v>4</v>
      </c>
      <c r="AQ52" s="4">
        <v>1</v>
      </c>
      <c r="AR52" s="79">
        <f>MAX(IFERROR(IFERROR(_xlfn.FORECAST.ETS(AR$5,tbl_Model[[#This Row],[H_2023_01]:[H_2025_12]],$H$5:$AQ$5),_xlfn.FORECAST.LINEAR(AR$5,tbl_Model[[#This Row],[H_2023_01]:[H_2025_12]],$H$5:$AQ$5)),0),0)</f>
        <v>0.99343629343629269</v>
      </c>
      <c r="AS52" s="79">
        <f>MAX(IFERROR(IFERROR(_xlfn.FORECAST.ETS(AS$5,tbl_Model[[#This Row],[H_2023_01]:[H_2025_12]],$H$5:$AQ$5),_xlfn.FORECAST.LINEAR(AS$5,tbl_Model[[#This Row],[H_2023_01]:[H_2025_12]],$H$5:$AQ$5)),0),0)</f>
        <v>0.98687258687258672</v>
      </c>
      <c r="AT52" s="79">
        <f>MAX(IFERROR(IFERROR(_xlfn.FORECAST.ETS(AT$5,tbl_Model[[#This Row],[H_2023_01]:[H_2025_12]],$H$5:$AQ$5),_xlfn.FORECAST.LINEAR(AT$5,tbl_Model[[#This Row],[H_2023_01]:[H_2025_12]],$H$5:$AQ$5)),0),0)</f>
        <v>0.98030888030887953</v>
      </c>
      <c r="AU52" s="79">
        <f>MAX(IFERROR(IFERROR(_xlfn.FORECAST.ETS(AU$5,tbl_Model[[#This Row],[H_2023_01]:[H_2025_12]],$H$5:$AQ$5),_xlfn.FORECAST.LINEAR(AU$5,tbl_Model[[#This Row],[H_2023_01]:[H_2025_12]],$H$5:$AQ$5)),0),0)</f>
        <v>0.97374517374517366</v>
      </c>
      <c r="AV52" s="79">
        <f>MAX(IFERROR(IFERROR(_xlfn.FORECAST.ETS(AV$5,tbl_Model[[#This Row],[H_2023_01]:[H_2025_12]],$H$5:$AQ$5),_xlfn.FORECAST.LINEAR(AV$5,tbl_Model[[#This Row],[H_2023_01]:[H_2025_12]],$H$5:$AQ$5)),0),0)</f>
        <v>0.96718146718146636</v>
      </c>
      <c r="AW52" s="79">
        <f>MAX(IFERROR(IFERROR(_xlfn.FORECAST.ETS(AW$5,tbl_Model[[#This Row],[H_2023_01]:[H_2025_12]],$H$5:$AQ$5),_xlfn.FORECAST.LINEAR(AW$5,tbl_Model[[#This Row],[H_2023_01]:[H_2025_12]],$H$5:$AQ$5)),0),0)</f>
        <v>0.9606177606177605</v>
      </c>
      <c r="AX52" s="79">
        <f>MAX(IFERROR(IFERROR(_xlfn.FORECAST.ETS(AX$5,tbl_Model[[#This Row],[H_2023_01]:[H_2025_12]],$H$5:$AQ$5),_xlfn.FORECAST.LINEAR(AX$5,tbl_Model[[#This Row],[H_2023_01]:[H_2025_12]],$H$5:$AQ$5)),0),0)</f>
        <v>0.9540540540540533</v>
      </c>
      <c r="AY52" s="79">
        <f>MAX(IFERROR(IFERROR(_xlfn.FORECAST.ETS(AY$5,tbl_Model[[#This Row],[H_2023_01]:[H_2025_12]],$H$5:$AQ$5),_xlfn.FORECAST.LINEAR(AY$5,tbl_Model[[#This Row],[H_2023_01]:[H_2025_12]],$H$5:$AQ$5)),0),0)</f>
        <v>0.94749034749034733</v>
      </c>
      <c r="AZ52" s="79">
        <f>MAX(IFERROR(IFERROR(_xlfn.FORECAST.ETS(AZ$5,tbl_Model[[#This Row],[H_2023_01]:[H_2025_12]],$H$5:$AQ$5),_xlfn.FORECAST.LINEAR(AZ$5,tbl_Model[[#This Row],[H_2023_01]:[H_2025_12]],$H$5:$AQ$5)),0),0)</f>
        <v>0.94092664092664013</v>
      </c>
      <c r="BA52" s="79">
        <f>MAX(IFERROR(IFERROR(_xlfn.FORECAST.ETS(BA$5,tbl_Model[[#This Row],[H_2023_01]:[H_2025_12]],$H$5:$AQ$5),_xlfn.FORECAST.LINEAR(BA$5,tbl_Model[[#This Row],[H_2023_01]:[H_2025_12]],$H$5:$AQ$5)),0),0)</f>
        <v>0.93436293436293427</v>
      </c>
      <c r="BB52" s="79">
        <f>MAX(IFERROR(IFERROR(_xlfn.FORECAST.ETS(BB$5,tbl_Model[[#This Row],[H_2023_01]:[H_2025_12]],$H$5:$AQ$5),_xlfn.FORECAST.LINEAR(BB$5,tbl_Model[[#This Row],[H_2023_01]:[H_2025_12]],$H$5:$AQ$5)),0),0)</f>
        <v>0.92779922779922697</v>
      </c>
      <c r="BC52" s="79">
        <f>MAX(IFERROR(IFERROR(_xlfn.FORECAST.ETS(BC$5,tbl_Model[[#This Row],[H_2023_01]:[H_2025_12]],$H$5:$AQ$5),_xlfn.FORECAST.LINEAR(BC$5,tbl_Model[[#This Row],[H_2023_01]:[H_2025_12]],$H$5:$AQ$5)),0),0)</f>
        <v>0.9212355212355211</v>
      </c>
      <c r="BD52" s="80">
        <f>IFERROR(AR52/SUM(Model!$AR52:$BC52),1/12)</f>
        <v>8.6475767963971203E-2</v>
      </c>
      <c r="BE52" s="80">
        <f>IFERROR(AS52/SUM(Model!$AR52:$BC52),1/12)</f>
        <v>8.5904416212946186E-2</v>
      </c>
      <c r="BF52" s="80">
        <f>IFERROR(AT52/SUM(Model!$AR52:$BC52),1/12)</f>
        <v>8.5333064461921057E-2</v>
      </c>
      <c r="BG52" s="80">
        <f>IFERROR(AU52/SUM(Model!$AR52:$BC52),1/12)</f>
        <v>8.4761712710896039E-2</v>
      </c>
      <c r="BH52" s="80">
        <f>IFERROR(AV52/SUM(Model!$AR52:$BC52),1/12)</f>
        <v>8.4190360959870911E-2</v>
      </c>
      <c r="BI52" s="80">
        <f>IFERROR(AW52/SUM(Model!$AR52:$BC52),1/12)</f>
        <v>8.3619009208845893E-2</v>
      </c>
      <c r="BJ52" s="80">
        <f>IFERROR(AX52/SUM(Model!$AR52:$BC52),1/12)</f>
        <v>8.3047657457820764E-2</v>
      </c>
      <c r="BK52" s="80">
        <f>IFERROR(AY52/SUM(Model!$AR52:$BC52),1/12)</f>
        <v>8.2476305706795747E-2</v>
      </c>
      <c r="BL52" s="80">
        <f>IFERROR(AZ52/SUM(Model!$AR52:$BC52),1/12)</f>
        <v>8.1904953955770618E-2</v>
      </c>
      <c r="BM52" s="80">
        <f>IFERROR(BA52/SUM(Model!$AR52:$BC52),1/12)</f>
        <v>8.1333602204745614E-2</v>
      </c>
      <c r="BN52" s="80">
        <f>IFERROR(BB52/SUM(Model!$AR52:$BC52),1/12)</f>
        <v>8.0762250453720472E-2</v>
      </c>
      <c r="BO52" s="80">
        <f>IFERROR(BC52/SUM(Model!$AR52:$BC52),1/12)</f>
        <v>8.0190898702695468E-2</v>
      </c>
      <c r="BP5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26.464110929853181</v>
      </c>
      <c r="BQ52" s="77" cm="1">
        <f t="array" ref="BQ5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52" s="77" cm="1">
        <f t="array" ref="BR5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52" s="77">
        <f>IF(tbl_Model[[#This Row],[Type]]="Boutique",
    tbl_Model[[#This Row],[UnitListPrice]],
    tbl_Model[[#This Row],[UnitListPrice]]*(1-SUMIFS(tbl_MarketTerms[WholesaleMarginPct],tbl_MarketTerms[Country],tbl_Model[[#This Row],[country]])))</f>
        <v>24503.913814264284</v>
      </c>
      <c r="BT52" s="79">
        <f>Model!$BP52*BD52</f>
        <v>2.2885043161427778</v>
      </c>
      <c r="BU52" s="79">
        <f>Model!$BP52*BE52</f>
        <v>2.273384000023686</v>
      </c>
      <c r="BV52" s="79">
        <f>Model!$BP52*BF52</f>
        <v>2.2582636839045911</v>
      </c>
      <c r="BW52" s="79">
        <f>Model!$BP52*BG52</f>
        <v>2.2431433677854993</v>
      </c>
      <c r="BX52" s="79">
        <f>Model!$BP52*BH52</f>
        <v>2.2280230516664044</v>
      </c>
      <c r="BY52" s="79">
        <f>Model!$BP52*BI52</f>
        <v>2.2129027355473125</v>
      </c>
      <c r="BZ52" s="79">
        <f>Model!$BP52*BJ52</f>
        <v>2.1977824194282176</v>
      </c>
      <c r="CA52" s="79">
        <f>Model!$BP52*BK52</f>
        <v>2.1826621033091258</v>
      </c>
      <c r="CB52" s="79">
        <f>Model!$BP52*BL52</f>
        <v>2.1675417871900309</v>
      </c>
      <c r="CC52" s="79">
        <f>Model!$BP52*BM52</f>
        <v>2.1524214710709391</v>
      </c>
      <c r="CD52" s="79">
        <f>Model!$BP52*BN52</f>
        <v>2.1373011549518441</v>
      </c>
      <c r="CE52" s="79">
        <f>Model!$BP52*BO52</f>
        <v>2.1221808388327523</v>
      </c>
      <c r="CF52" s="79">
        <f>Model!$BS52*BT52</f>
        <v>56077.312526334455</v>
      </c>
      <c r="CG52" s="79">
        <f>Model!$BS52*BU52</f>
        <v>55706.805603307796</v>
      </c>
      <c r="CH52" s="79">
        <f>Model!$BS52*BV52</f>
        <v>55336.298680281063</v>
      </c>
      <c r="CI52" s="79">
        <f>Model!$BS52*BW52</f>
        <v>54965.791757254403</v>
      </c>
      <c r="CJ52" s="79">
        <f>Model!$BS52*BX52</f>
        <v>54595.28483422767</v>
      </c>
      <c r="CK52" s="79">
        <f>Model!$BS52*BY52</f>
        <v>54224.777911201018</v>
      </c>
      <c r="CL52" s="79">
        <f>Model!$BS52*BZ52</f>
        <v>53854.270988174285</v>
      </c>
      <c r="CM52" s="79">
        <f>Model!$BS52*CA52</f>
        <v>53483.764065147625</v>
      </c>
      <c r="CN52" s="79">
        <f>Model!$BS52*CB52</f>
        <v>53113.257142120892</v>
      </c>
      <c r="CO52" s="79">
        <f>Model!$BS52*CC52</f>
        <v>52742.75021909424</v>
      </c>
      <c r="CP52" s="79">
        <f>Model!$BS52*CD52</f>
        <v>52372.2432960675</v>
      </c>
      <c r="CQ52" s="79">
        <f>Model!$BS52*CE52</f>
        <v>52001.736373040847</v>
      </c>
      <c r="CR52" s="79">
        <f>Model!$BR52*BT52</f>
        <v>12065.283119356043</v>
      </c>
      <c r="CS52" s="79">
        <f>Model!$BR52*BU52</f>
        <v>11985.566907529757</v>
      </c>
      <c r="CT52" s="79">
        <f>Model!$BR52*BV52</f>
        <v>11905.850695703457</v>
      </c>
      <c r="CU52" s="79">
        <f>Model!$BR52*BW52</f>
        <v>11826.134483877171</v>
      </c>
      <c r="CV52" s="79">
        <f>Model!$BR52*BX52</f>
        <v>11746.418272050869</v>
      </c>
      <c r="CW52" s="79">
        <f>Model!$BR52*BY52</f>
        <v>11666.702060224585</v>
      </c>
      <c r="CX52" s="79">
        <f>Model!$BR52*BZ52</f>
        <v>11586.985848398283</v>
      </c>
      <c r="CY52" s="79">
        <f>Model!$BR52*CA52</f>
        <v>11507.269636571997</v>
      </c>
      <c r="CZ52" s="79">
        <f>Model!$BR52*CB52</f>
        <v>11427.553424745696</v>
      </c>
      <c r="DA52" s="79">
        <f>Model!$BR52*CC52</f>
        <v>11347.83721291941</v>
      </c>
      <c r="DB52" s="79">
        <f>Model!$BR52*CD52</f>
        <v>11268.12100109311</v>
      </c>
      <c r="DC52" s="79">
        <f>Model!$BR52*CE52</f>
        <v>11188.404789266824</v>
      </c>
      <c r="DD52" s="79">
        <f>SUM(Model!$CF52:$CQ52)</f>
        <v>648474.29339625174</v>
      </c>
      <c r="DE52" s="79">
        <f>SUM(Model!$CR52:$DC52)</f>
        <v>139522.12745173721</v>
      </c>
      <c r="DF52" s="80">
        <f>IFERROR((Model!$DD52-Model!$DE52)/Model!$DD52,0)</f>
        <v>0.7848455538290986</v>
      </c>
    </row>
    <row r="53" spans="2:110" x14ac:dyDescent="0.25">
      <c r="B53" t="s">
        <v>370</v>
      </c>
      <c r="C53" t="s">
        <v>131</v>
      </c>
      <c r="D53" t="s">
        <v>29</v>
      </c>
      <c r="E53" s="4">
        <v>19</v>
      </c>
      <c r="F53" s="4">
        <v>186326.98</v>
      </c>
      <c r="G53" s="4">
        <v>53568.18</v>
      </c>
      <c r="H53" s="4">
        <v>3</v>
      </c>
      <c r="I53" s="4">
        <v>1</v>
      </c>
      <c r="J53" s="4">
        <v>4</v>
      </c>
      <c r="K53" s="4">
        <v>2</v>
      </c>
      <c r="L53" s="4">
        <v>1</v>
      </c>
      <c r="M53" s="4">
        <v>0</v>
      </c>
      <c r="N53" s="4">
        <v>2</v>
      </c>
      <c r="O53" s="4">
        <v>1</v>
      </c>
      <c r="P53" s="4">
        <v>0</v>
      </c>
      <c r="Q53" s="4">
        <v>2</v>
      </c>
      <c r="R53" s="4">
        <v>1</v>
      </c>
      <c r="S53" s="4">
        <v>1</v>
      </c>
      <c r="T53" s="4">
        <v>0</v>
      </c>
      <c r="U53" s="4">
        <v>2</v>
      </c>
      <c r="V53" s="4">
        <v>0</v>
      </c>
      <c r="W53" s="4">
        <v>0</v>
      </c>
      <c r="X53" s="4">
        <v>2</v>
      </c>
      <c r="Y53" s="4">
        <v>0</v>
      </c>
      <c r="Z53" s="4">
        <v>4</v>
      </c>
      <c r="AA53" s="4">
        <v>2</v>
      </c>
      <c r="AB53" s="4">
        <v>0</v>
      </c>
      <c r="AC53" s="4">
        <v>0</v>
      </c>
      <c r="AD53" s="4">
        <v>1</v>
      </c>
      <c r="AE53" s="4">
        <v>0</v>
      </c>
      <c r="AF53" s="4">
        <v>0</v>
      </c>
      <c r="AG53" s="4">
        <v>1</v>
      </c>
      <c r="AH53" s="4">
        <v>0</v>
      </c>
      <c r="AI53" s="4">
        <v>0</v>
      </c>
      <c r="AJ53" s="4">
        <v>1</v>
      </c>
      <c r="AK53" s="4">
        <v>2</v>
      </c>
      <c r="AL53" s="4">
        <v>0</v>
      </c>
      <c r="AM53" s="4">
        <v>4</v>
      </c>
      <c r="AN53" s="4">
        <v>4</v>
      </c>
      <c r="AO53" s="4">
        <v>0</v>
      </c>
      <c r="AP53" s="4">
        <v>6</v>
      </c>
      <c r="AQ53" s="4">
        <v>1</v>
      </c>
      <c r="AR53" s="79">
        <f>MAX(IFERROR(IFERROR(_xlfn.FORECAST.ETS(AR$5,tbl_Model[[#This Row],[H_2023_01]:[H_2025_12]],$H$5:$AQ$5),_xlfn.FORECAST.LINEAR(AR$5,tbl_Model[[#This Row],[H_2023_01]:[H_2025_12]],$H$5:$AQ$5)),0),0)</f>
        <v>1.0074646074646099</v>
      </c>
      <c r="AS53" s="79">
        <f>MAX(IFERROR(IFERROR(_xlfn.FORECAST.ETS(AS$5,tbl_Model[[#This Row],[H_2023_01]:[H_2025_12]],$H$5:$AQ$5),_xlfn.FORECAST.LINEAR(AS$5,tbl_Model[[#This Row],[H_2023_01]:[H_2025_12]],$H$5:$AQ$5)),0),0)</f>
        <v>1.0149292149292146</v>
      </c>
      <c r="AT53" s="79">
        <f>MAX(IFERROR(IFERROR(_xlfn.FORECAST.ETS(AT$5,tbl_Model[[#This Row],[H_2023_01]:[H_2025_12]],$H$5:$AQ$5),_xlfn.FORECAST.LINEAR(AT$5,tbl_Model[[#This Row],[H_2023_01]:[H_2025_12]],$H$5:$AQ$5)),0),0)</f>
        <v>1.0223938223938249</v>
      </c>
      <c r="AU53" s="79">
        <f>MAX(IFERROR(IFERROR(_xlfn.FORECAST.ETS(AU$5,tbl_Model[[#This Row],[H_2023_01]:[H_2025_12]],$H$5:$AQ$5),_xlfn.FORECAST.LINEAR(AU$5,tbl_Model[[#This Row],[H_2023_01]:[H_2025_12]],$H$5:$AQ$5)),0),0)</f>
        <v>1.0298584298584297</v>
      </c>
      <c r="AV53" s="79">
        <f>MAX(IFERROR(IFERROR(_xlfn.FORECAST.ETS(AV$5,tbl_Model[[#This Row],[H_2023_01]:[H_2025_12]],$H$5:$AQ$5),_xlfn.FORECAST.LINEAR(AV$5,tbl_Model[[#This Row],[H_2023_01]:[H_2025_12]],$H$5:$AQ$5)),0),0)</f>
        <v>1.0373230373230398</v>
      </c>
      <c r="AW53" s="79">
        <f>MAX(IFERROR(IFERROR(_xlfn.FORECAST.ETS(AW$5,tbl_Model[[#This Row],[H_2023_01]:[H_2025_12]],$H$5:$AQ$5),_xlfn.FORECAST.LINEAR(AW$5,tbl_Model[[#This Row],[H_2023_01]:[H_2025_12]],$H$5:$AQ$5)),0),0)</f>
        <v>1.0447876447876445</v>
      </c>
      <c r="AX53" s="79">
        <f>MAX(IFERROR(IFERROR(_xlfn.FORECAST.ETS(AX$5,tbl_Model[[#This Row],[H_2023_01]:[H_2025_12]],$H$5:$AQ$5),_xlfn.FORECAST.LINEAR(AX$5,tbl_Model[[#This Row],[H_2023_01]:[H_2025_12]],$H$5:$AQ$5)),0),0)</f>
        <v>1.0522522522522546</v>
      </c>
      <c r="AY53" s="79">
        <f>MAX(IFERROR(IFERROR(_xlfn.FORECAST.ETS(AY$5,tbl_Model[[#This Row],[H_2023_01]:[H_2025_12]],$H$5:$AQ$5),_xlfn.FORECAST.LINEAR(AY$5,tbl_Model[[#This Row],[H_2023_01]:[H_2025_12]],$H$5:$AQ$5)),0),0)</f>
        <v>1.0597168597168596</v>
      </c>
      <c r="AZ53" s="79">
        <f>MAX(IFERROR(IFERROR(_xlfn.FORECAST.ETS(AZ$5,tbl_Model[[#This Row],[H_2023_01]:[H_2025_12]],$H$5:$AQ$5),_xlfn.FORECAST.LINEAR(AZ$5,tbl_Model[[#This Row],[H_2023_01]:[H_2025_12]],$H$5:$AQ$5)),0),0)</f>
        <v>1.0671814671814697</v>
      </c>
      <c r="BA53" s="79">
        <f>MAX(IFERROR(IFERROR(_xlfn.FORECAST.ETS(BA$5,tbl_Model[[#This Row],[H_2023_01]:[H_2025_12]],$H$5:$AQ$5),_xlfn.FORECAST.LINEAR(BA$5,tbl_Model[[#This Row],[H_2023_01]:[H_2025_12]],$H$5:$AQ$5)),0),0)</f>
        <v>1.0746460746460744</v>
      </c>
      <c r="BB53" s="79">
        <f>MAX(IFERROR(IFERROR(_xlfn.FORECAST.ETS(BB$5,tbl_Model[[#This Row],[H_2023_01]:[H_2025_12]],$H$5:$AQ$5),_xlfn.FORECAST.LINEAR(BB$5,tbl_Model[[#This Row],[H_2023_01]:[H_2025_12]],$H$5:$AQ$5)),0),0)</f>
        <v>1.0821106821106845</v>
      </c>
      <c r="BC53" s="79">
        <f>MAX(IFERROR(IFERROR(_xlfn.FORECAST.ETS(BC$5,tbl_Model[[#This Row],[H_2023_01]:[H_2025_12]],$H$5:$AQ$5),_xlfn.FORECAST.LINEAR(BC$5,tbl_Model[[#This Row],[H_2023_01]:[H_2025_12]],$H$5:$AQ$5)),0),0)</f>
        <v>1.0895752895752893</v>
      </c>
      <c r="BD53" s="80">
        <f>IFERROR(AR53/SUM(Model!$AR53:$BC53),1/12)</f>
        <v>8.0070373552637061E-2</v>
      </c>
      <c r="BE53" s="80">
        <f>IFERROR(AS53/SUM(Model!$AR53:$BC53),1/12)</f>
        <v>8.0663638967308909E-2</v>
      </c>
      <c r="BF53" s="80">
        <f>IFERROR(AT53/SUM(Model!$AR53:$BC53),1/12)</f>
        <v>8.1256904381981201E-2</v>
      </c>
      <c r="BG53" s="80">
        <f>IFERROR(AU53/SUM(Model!$AR53:$BC53),1/12)</f>
        <v>8.1850169796653049E-2</v>
      </c>
      <c r="BH53" s="80">
        <f>IFERROR(AV53/SUM(Model!$AR53:$BC53),1/12)</f>
        <v>8.2443435211325328E-2</v>
      </c>
      <c r="BI53" s="80">
        <f>IFERROR(AW53/SUM(Model!$AR53:$BC53),1/12)</f>
        <v>8.3036700625997176E-2</v>
      </c>
      <c r="BJ53" s="80">
        <f>IFERROR(AX53/SUM(Model!$AR53:$BC53),1/12)</f>
        <v>8.3629966040669454E-2</v>
      </c>
      <c r="BK53" s="80">
        <f>IFERROR(AY53/SUM(Model!$AR53:$BC53),1/12)</f>
        <v>8.422323145534133E-2</v>
      </c>
      <c r="BL53" s="80">
        <f>IFERROR(AZ53/SUM(Model!$AR53:$BC53),1/12)</f>
        <v>8.4816496870013594E-2</v>
      </c>
      <c r="BM53" s="80">
        <f>IFERROR(BA53/SUM(Model!$AR53:$BC53),1/12)</f>
        <v>8.5409762284685456E-2</v>
      </c>
      <c r="BN53" s="80">
        <f>IFERROR(BB53/SUM(Model!$AR53:$BC53),1/12)</f>
        <v>8.600302769935772E-2</v>
      </c>
      <c r="BO53" s="80">
        <f>IFERROR(BC53/SUM(Model!$AR53:$BC53),1/12)</f>
        <v>8.6596293114029582E-2</v>
      </c>
      <c r="BP5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20.855029585798817</v>
      </c>
      <c r="BQ53" s="77" cm="1">
        <f t="array" ref="BQ5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53" s="77" cm="1">
        <f t="array" ref="BR5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53" s="77">
        <f>IF(tbl_Model[[#This Row],[Type]]="Boutique",
    tbl_Model[[#This Row],[UnitListPrice]],
    tbl_Model[[#This Row],[UnitListPrice]]*(1-SUMIFS(tbl_MarketTerms[WholesaleMarginPct],tbl_MarketTerms[Country],tbl_Model[[#This Row],[country]])))</f>
        <v>9367.3143996013951</v>
      </c>
      <c r="BT53" s="79">
        <f>Model!$BP53*BD53</f>
        <v>1.6698700093862091</v>
      </c>
      <c r="BU53" s="79">
        <f>Model!$BP53*BE53</f>
        <v>1.6822425771614218</v>
      </c>
      <c r="BV53" s="79">
        <f>Model!$BP53*BF53</f>
        <v>1.6946151449366436</v>
      </c>
      <c r="BW53" s="79">
        <f>Model!$BP53*BG53</f>
        <v>1.7069877127118562</v>
      </c>
      <c r="BX53" s="79">
        <f>Model!$BP53*BH53</f>
        <v>1.7193602804870778</v>
      </c>
      <c r="BY53" s="79">
        <f>Model!$BP53*BI53</f>
        <v>1.7317328482622902</v>
      </c>
      <c r="BZ53" s="79">
        <f>Model!$BP53*BJ53</f>
        <v>1.7441054160375118</v>
      </c>
      <c r="CA53" s="79">
        <f>Model!$BP53*BK53</f>
        <v>1.7564779838127251</v>
      </c>
      <c r="CB53" s="79">
        <f>Model!$BP53*BL53</f>
        <v>1.7688505515879462</v>
      </c>
      <c r="CC53" s="79">
        <f>Model!$BP53*BM53</f>
        <v>1.7812231193631591</v>
      </c>
      <c r="CD53" s="79">
        <f>Model!$BP53*BN53</f>
        <v>1.7935956871383805</v>
      </c>
      <c r="CE53" s="79">
        <f>Model!$BP53*BO53</f>
        <v>1.8059682549135934</v>
      </c>
      <c r="CF53" s="79">
        <f>Model!$BS53*BT53</f>
        <v>15642.197384385954</v>
      </c>
      <c r="CG53" s="79">
        <f>Model!$BS53*BU53</f>
        <v>15758.095116666747</v>
      </c>
      <c r="CH53" s="79">
        <f>Model!$BS53*BV53</f>
        <v>15873.992848947626</v>
      </c>
      <c r="CI53" s="79">
        <f>Model!$BS53*BW53</f>
        <v>15989.890581228421</v>
      </c>
      <c r="CJ53" s="79">
        <f>Model!$BS53*BX53</f>
        <v>16105.788313509298</v>
      </c>
      <c r="CK53" s="79">
        <f>Model!$BS53*BY53</f>
        <v>16221.686045790089</v>
      </c>
      <c r="CL53" s="79">
        <f>Model!$BS53*BZ53</f>
        <v>16337.583778070966</v>
      </c>
      <c r="CM53" s="79">
        <f>Model!$BS53*CA53</f>
        <v>16453.481510351765</v>
      </c>
      <c r="CN53" s="79">
        <f>Model!$BS53*CB53</f>
        <v>16569.37924263264</v>
      </c>
      <c r="CO53" s="79">
        <f>Model!$BS53*CC53</f>
        <v>16685.276974913435</v>
      </c>
      <c r="CP53" s="79">
        <f>Model!$BS53*CD53</f>
        <v>16801.17470719431</v>
      </c>
      <c r="CQ53" s="79">
        <f>Model!$BS53*CE53</f>
        <v>16917.072439475105</v>
      </c>
      <c r="CR53" s="79">
        <f>Model!$BR53*BT53</f>
        <v>4433.9611008239626</v>
      </c>
      <c r="CS53" s="79">
        <f>Model!$BR53*BU53</f>
        <v>4466.8136485817167</v>
      </c>
      <c r="CT53" s="79">
        <f>Model!$BR53*BV53</f>
        <v>4499.6661963394945</v>
      </c>
      <c r="CU53" s="79">
        <f>Model!$BR53*BW53</f>
        <v>4532.5187440972486</v>
      </c>
      <c r="CV53" s="79">
        <f>Model!$BR53*BX53</f>
        <v>4565.3712918550254</v>
      </c>
      <c r="CW53" s="79">
        <f>Model!$BR53*BY53</f>
        <v>4598.2238396127786</v>
      </c>
      <c r="CX53" s="79">
        <f>Model!$BR53*BZ53</f>
        <v>4631.0763873705564</v>
      </c>
      <c r="CY53" s="79">
        <f>Model!$BR53*CA53</f>
        <v>4663.9289351283114</v>
      </c>
      <c r="CZ53" s="79">
        <f>Model!$BR53*CB53</f>
        <v>4696.7814828860874</v>
      </c>
      <c r="DA53" s="79">
        <f>Model!$BR53*CC53</f>
        <v>4729.6340306438415</v>
      </c>
      <c r="DB53" s="79">
        <f>Model!$BR53*CD53</f>
        <v>4762.4865784016183</v>
      </c>
      <c r="DC53" s="79">
        <f>Model!$BR53*CE53</f>
        <v>4795.3391261593733</v>
      </c>
      <c r="DD53" s="79">
        <f>SUM(Model!$CF53:$CQ53)</f>
        <v>195355.61894316634</v>
      </c>
      <c r="DE53" s="79">
        <f>SUM(Model!$CR53:$DC53)</f>
        <v>55375.801361900019</v>
      </c>
      <c r="DF53" s="80">
        <f>IFERROR((Model!$DD53-Model!$DE53)/Model!$DD53,0)</f>
        <v>0.71653847654102965</v>
      </c>
    </row>
    <row r="54" spans="2:110" x14ac:dyDescent="0.25">
      <c r="B54" t="s">
        <v>370</v>
      </c>
      <c r="C54" t="s">
        <v>131</v>
      </c>
      <c r="D54" t="s">
        <v>9</v>
      </c>
      <c r="E54" s="4">
        <v>13</v>
      </c>
      <c r="F54" s="4">
        <v>111860.66</v>
      </c>
      <c r="G54" s="4">
        <v>31856.13</v>
      </c>
      <c r="H54" s="4">
        <v>0</v>
      </c>
      <c r="I54" s="4">
        <v>0</v>
      </c>
      <c r="J54" s="4">
        <v>0</v>
      </c>
      <c r="K54" s="4">
        <v>0</v>
      </c>
      <c r="L54" s="4">
        <v>0</v>
      </c>
      <c r="M54" s="4">
        <v>0</v>
      </c>
      <c r="N54" s="4">
        <v>0</v>
      </c>
      <c r="O54" s="4">
        <v>0</v>
      </c>
      <c r="P54" s="4">
        <v>0</v>
      </c>
      <c r="Q54" s="4">
        <v>0</v>
      </c>
      <c r="R54" s="4">
        <v>0</v>
      </c>
      <c r="S54" s="4">
        <v>0</v>
      </c>
      <c r="T54" s="4">
        <v>0</v>
      </c>
      <c r="U54" s="4">
        <v>0</v>
      </c>
      <c r="V54" s="4">
        <v>0</v>
      </c>
      <c r="W54" s="4">
        <v>0</v>
      </c>
      <c r="X54" s="4">
        <v>0</v>
      </c>
      <c r="Y54" s="4">
        <v>0</v>
      </c>
      <c r="Z54" s="4">
        <v>0</v>
      </c>
      <c r="AA54" s="4">
        <v>0</v>
      </c>
      <c r="AB54" s="4">
        <v>0</v>
      </c>
      <c r="AC54" s="4">
        <v>0</v>
      </c>
      <c r="AD54" s="4">
        <v>0</v>
      </c>
      <c r="AE54" s="4">
        <v>0</v>
      </c>
      <c r="AF54" s="4">
        <v>1</v>
      </c>
      <c r="AG54" s="4">
        <v>1</v>
      </c>
      <c r="AH54" s="4">
        <v>2</v>
      </c>
      <c r="AI54" s="4">
        <v>3</v>
      </c>
      <c r="AJ54" s="4">
        <v>0</v>
      </c>
      <c r="AK54" s="4">
        <v>1</v>
      </c>
      <c r="AL54" s="4">
        <v>0</v>
      </c>
      <c r="AM54" s="4">
        <v>0</v>
      </c>
      <c r="AN54" s="4">
        <v>0</v>
      </c>
      <c r="AO54" s="4">
        <v>1</v>
      </c>
      <c r="AP54" s="4">
        <v>3</v>
      </c>
      <c r="AQ54" s="4">
        <v>1</v>
      </c>
      <c r="AR54" s="79">
        <f>MAX(IFERROR(IFERROR(_xlfn.FORECAST.ETS(AR$5,tbl_Model[[#This Row],[H_2023_01]:[H_2025_12]],$H$5:$AQ$5),_xlfn.FORECAST.LINEAR(AR$5,tbl_Model[[#This Row],[H_2023_01]:[H_2025_12]],$H$5:$AQ$5)),0),0)</f>
        <v>1.4125867287542415</v>
      </c>
      <c r="AS54" s="79">
        <f>MAX(IFERROR(IFERROR(_xlfn.FORECAST.ETS(AS$5,tbl_Model[[#This Row],[H_2023_01]:[H_2025_12]],$H$5:$AQ$5),_xlfn.FORECAST.LINEAR(AS$5,tbl_Model[[#This Row],[H_2023_01]:[H_2025_12]],$H$5:$AQ$5)),0),0)</f>
        <v>1.4521052587901813</v>
      </c>
      <c r="AT54" s="79">
        <f>MAX(IFERROR(IFERROR(_xlfn.FORECAST.ETS(AT$5,tbl_Model[[#This Row],[H_2023_01]:[H_2025_12]],$H$5:$AQ$5),_xlfn.FORECAST.LINEAR(AT$5,tbl_Model[[#This Row],[H_2023_01]:[H_2025_12]],$H$5:$AQ$5)),0),0)</f>
        <v>1.4916237888261208</v>
      </c>
      <c r="AU54" s="79">
        <f>MAX(IFERROR(IFERROR(_xlfn.FORECAST.ETS(AU$5,tbl_Model[[#This Row],[H_2023_01]:[H_2025_12]],$H$5:$AQ$5),_xlfn.FORECAST.LINEAR(AU$5,tbl_Model[[#This Row],[H_2023_01]:[H_2025_12]],$H$5:$AQ$5)),0),0)</f>
        <v>1.5311423188620605</v>
      </c>
      <c r="AV54" s="79">
        <f>MAX(IFERROR(IFERROR(_xlfn.FORECAST.ETS(AV$5,tbl_Model[[#This Row],[H_2023_01]:[H_2025_12]],$H$5:$AQ$5),_xlfn.FORECAST.LINEAR(AV$5,tbl_Model[[#This Row],[H_2023_01]:[H_2025_12]],$H$5:$AQ$5)),0),0)</f>
        <v>1.5706608488980003</v>
      </c>
      <c r="AW54" s="79">
        <f>MAX(IFERROR(IFERROR(_xlfn.FORECAST.ETS(AW$5,tbl_Model[[#This Row],[H_2023_01]:[H_2025_12]],$H$5:$AQ$5),_xlfn.FORECAST.LINEAR(AW$5,tbl_Model[[#This Row],[H_2023_01]:[H_2025_12]],$H$5:$AQ$5)),0),0)</f>
        <v>1.6101793789339398</v>
      </c>
      <c r="AX54" s="79">
        <f>MAX(IFERROR(IFERROR(_xlfn.FORECAST.ETS(AX$5,tbl_Model[[#This Row],[H_2023_01]:[H_2025_12]],$H$5:$AQ$5),_xlfn.FORECAST.LINEAR(AX$5,tbl_Model[[#This Row],[H_2023_01]:[H_2025_12]],$H$5:$AQ$5)),0),0)</f>
        <v>1.6496979089698796</v>
      </c>
      <c r="AY54" s="79">
        <f>MAX(IFERROR(IFERROR(_xlfn.FORECAST.ETS(AY$5,tbl_Model[[#This Row],[H_2023_01]:[H_2025_12]],$H$5:$AQ$5),_xlfn.FORECAST.LINEAR(AY$5,tbl_Model[[#This Row],[H_2023_01]:[H_2025_12]],$H$5:$AQ$5)),0),0)</f>
        <v>1.6892164390058193</v>
      </c>
      <c r="AZ54" s="79">
        <f>MAX(IFERROR(IFERROR(_xlfn.FORECAST.ETS(AZ$5,tbl_Model[[#This Row],[H_2023_01]:[H_2025_12]],$H$5:$AQ$5),_xlfn.FORECAST.LINEAR(AZ$5,tbl_Model[[#This Row],[H_2023_01]:[H_2025_12]],$H$5:$AQ$5)),0),0)</f>
        <v>1.7287349690417591</v>
      </c>
      <c r="BA54" s="79">
        <f>MAX(IFERROR(IFERROR(_xlfn.FORECAST.ETS(BA$5,tbl_Model[[#This Row],[H_2023_01]:[H_2025_12]],$H$5:$AQ$5),_xlfn.FORECAST.LINEAR(BA$5,tbl_Model[[#This Row],[H_2023_01]:[H_2025_12]],$H$5:$AQ$5)),0),0)</f>
        <v>1.7682534990776988</v>
      </c>
      <c r="BB54" s="79">
        <f>MAX(IFERROR(IFERROR(_xlfn.FORECAST.ETS(BB$5,tbl_Model[[#This Row],[H_2023_01]:[H_2025_12]],$H$5:$AQ$5),_xlfn.FORECAST.LINEAR(BB$5,tbl_Model[[#This Row],[H_2023_01]:[H_2025_12]],$H$5:$AQ$5)),0),0)</f>
        <v>1.8077720291136383</v>
      </c>
      <c r="BC54" s="79">
        <f>MAX(IFERROR(IFERROR(_xlfn.FORECAST.ETS(BC$5,tbl_Model[[#This Row],[H_2023_01]:[H_2025_12]],$H$5:$AQ$5),_xlfn.FORECAST.LINEAR(BC$5,tbl_Model[[#This Row],[H_2023_01]:[H_2025_12]],$H$5:$AQ$5)),0),0)</f>
        <v>1.8472905591495781</v>
      </c>
      <c r="BD54" s="80">
        <f>IFERROR(AR54/SUM(Model!$AR54:$BC54),1/12)</f>
        <v>7.2220853936016779E-2</v>
      </c>
      <c r="BE54" s="80">
        <f>IFERROR(AS54/SUM(Model!$AR54:$BC54),1/12)</f>
        <v>7.4241304735528882E-2</v>
      </c>
      <c r="BF54" s="80">
        <f>IFERROR(AT54/SUM(Model!$AR54:$BC54),1/12)</f>
        <v>7.626175553504097E-2</v>
      </c>
      <c r="BG54" s="80">
        <f>IFERROR(AU54/SUM(Model!$AR54:$BC54),1/12)</f>
        <v>7.8282206334553087E-2</v>
      </c>
      <c r="BH54" s="80">
        <f>IFERROR(AV54/SUM(Model!$AR54:$BC54),1/12)</f>
        <v>8.0302657134065189E-2</v>
      </c>
      <c r="BI54" s="80">
        <f>IFERROR(AW54/SUM(Model!$AR54:$BC54),1/12)</f>
        <v>8.2323107933577278E-2</v>
      </c>
      <c r="BJ54" s="80">
        <f>IFERROR(AX54/SUM(Model!$AR54:$BC54),1/12)</f>
        <v>8.434355873308938E-2</v>
      </c>
      <c r="BK54" s="80">
        <f>IFERROR(AY54/SUM(Model!$AR54:$BC54),1/12)</f>
        <v>8.6364009532601496E-2</v>
      </c>
      <c r="BL54" s="80">
        <f>IFERROR(AZ54/SUM(Model!$AR54:$BC54),1/12)</f>
        <v>8.8384460332113599E-2</v>
      </c>
      <c r="BM54" s="80">
        <f>IFERROR(BA54/SUM(Model!$AR54:$BC54),1/12)</f>
        <v>9.0404911131625701E-2</v>
      </c>
      <c r="BN54" s="80">
        <f>IFERROR(BB54/SUM(Model!$AR54:$BC54),1/12)</f>
        <v>9.2425361931137789E-2</v>
      </c>
      <c r="BO54" s="80">
        <f>IFERROR(BC54/SUM(Model!$AR54:$BC54),1/12)</f>
        <v>9.4445812730649906E-2</v>
      </c>
      <c r="BP5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14.408333333333331</v>
      </c>
      <c r="BQ54" s="77" cm="1">
        <f t="array" ref="BQ5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54" s="77" cm="1">
        <f t="array" ref="BR5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54" s="77">
        <f>IF(tbl_Model[[#This Row],[Type]]="Boutique",
    tbl_Model[[#This Row],[UnitListPrice]],
    tbl_Model[[#This Row],[UnitListPrice]]*(1-SUMIFS(tbl_MarketTerms[WholesaleMarginPct],tbl_MarketTerms[Country],tbl_Model[[#This Row],[country]])))</f>
        <v>9367.3143996013951</v>
      </c>
      <c r="BT54" s="79">
        <f>Model!$BP54*BD54</f>
        <v>1.0405821371281083</v>
      </c>
      <c r="BU54" s="79">
        <f>Model!$BP54*BE54</f>
        <v>1.0696934657310786</v>
      </c>
      <c r="BV54" s="79">
        <f>Model!$BP54*BF54</f>
        <v>1.0988047943340484</v>
      </c>
      <c r="BW54" s="79">
        <f>Model!$BP54*BG54</f>
        <v>1.1279161229370189</v>
      </c>
      <c r="BX54" s="79">
        <f>Model!$BP54*BH54</f>
        <v>1.1570274515399892</v>
      </c>
      <c r="BY54" s="79">
        <f>Model!$BP54*BI54</f>
        <v>1.186138780142959</v>
      </c>
      <c r="BZ54" s="79">
        <f>Model!$BP54*BJ54</f>
        <v>1.2152501087459293</v>
      </c>
      <c r="CA54" s="79">
        <f>Model!$BP54*BK54</f>
        <v>1.2443614373488998</v>
      </c>
      <c r="CB54" s="79">
        <f>Model!$BP54*BL54</f>
        <v>1.2734727659518699</v>
      </c>
      <c r="CC54" s="79">
        <f>Model!$BP54*BM54</f>
        <v>1.3025840945548401</v>
      </c>
      <c r="CD54" s="79">
        <f>Model!$BP54*BN54</f>
        <v>1.3316954231578102</v>
      </c>
      <c r="CE54" s="79">
        <f>Model!$BP54*BO54</f>
        <v>1.3608067517607805</v>
      </c>
      <c r="CF54" s="79">
        <f>Model!$BS54*BT54</f>
        <v>9747.4600370881217</v>
      </c>
      <c r="CG54" s="79">
        <f>Model!$BS54*BU54</f>
        <v>10020.155004702254</v>
      </c>
      <c r="CH54" s="79">
        <f>Model!$BS54*BV54</f>
        <v>10292.84997231638</v>
      </c>
      <c r="CI54" s="79">
        <f>Model!$BS54*BW54</f>
        <v>10565.544939930514</v>
      </c>
      <c r="CJ54" s="79">
        <f>Model!$BS54*BX54</f>
        <v>10838.239907544646</v>
      </c>
      <c r="CK54" s="79">
        <f>Model!$BS54*BY54</f>
        <v>11110.934875158773</v>
      </c>
      <c r="CL54" s="79">
        <f>Model!$BS54*BZ54</f>
        <v>11383.629842772905</v>
      </c>
      <c r="CM54" s="79">
        <f>Model!$BS54*CA54</f>
        <v>11656.324810387039</v>
      </c>
      <c r="CN54" s="79">
        <f>Model!$BS54*CB54</f>
        <v>11929.019778001168</v>
      </c>
      <c r="CO54" s="79">
        <f>Model!$BS54*CC54</f>
        <v>12201.7147456153</v>
      </c>
      <c r="CP54" s="79">
        <f>Model!$BS54*CD54</f>
        <v>12474.409713229428</v>
      </c>
      <c r="CQ54" s="79">
        <f>Model!$BS54*CE54</f>
        <v>12747.10468084356</v>
      </c>
      <c r="CR54" s="79">
        <f>Model!$BR54*BT54</f>
        <v>2763.0298719684306</v>
      </c>
      <c r="CS54" s="79">
        <f>Model!$BR54*BU54</f>
        <v>2840.3284029279266</v>
      </c>
      <c r="CT54" s="79">
        <f>Model!$BR54*BV54</f>
        <v>2917.6269338874217</v>
      </c>
      <c r="CU54" s="79">
        <f>Model!$BR54*BW54</f>
        <v>2994.9254648469187</v>
      </c>
      <c r="CV54" s="79">
        <f>Model!$BR54*BX54</f>
        <v>3072.2239958064151</v>
      </c>
      <c r="CW54" s="79">
        <f>Model!$BR54*BY54</f>
        <v>3149.5225267659102</v>
      </c>
      <c r="CX54" s="79">
        <f>Model!$BR54*BZ54</f>
        <v>3226.8210577254063</v>
      </c>
      <c r="CY54" s="79">
        <f>Model!$BR54*CA54</f>
        <v>3304.1195886849032</v>
      </c>
      <c r="CZ54" s="79">
        <f>Model!$BR54*CB54</f>
        <v>3381.4181196443988</v>
      </c>
      <c r="DA54" s="79">
        <f>Model!$BR54*CC54</f>
        <v>3458.7166506038952</v>
      </c>
      <c r="DB54" s="79">
        <f>Model!$BR54*CD54</f>
        <v>3536.0151815633908</v>
      </c>
      <c r="DC54" s="79">
        <f>Model!$BR54*CE54</f>
        <v>3613.3137125228873</v>
      </c>
      <c r="DD54" s="79">
        <f>SUM(Model!$CF54:$CQ54)</f>
        <v>134967.3883075901</v>
      </c>
      <c r="DE54" s="79">
        <f>SUM(Model!$CR54:$DC54)</f>
        <v>38258.061506947903</v>
      </c>
      <c r="DF54" s="80">
        <f>IFERROR((Model!$DD54-Model!$DE54)/Model!$DD54,0)</f>
        <v>0.71653847654102965</v>
      </c>
    </row>
    <row r="55" spans="2:110" x14ac:dyDescent="0.25">
      <c r="B55" t="s">
        <v>370</v>
      </c>
      <c r="C55" t="s">
        <v>114</v>
      </c>
      <c r="D55" t="s">
        <v>8</v>
      </c>
      <c r="E55" s="4">
        <v>15</v>
      </c>
      <c r="F55" s="4">
        <v>147722.96</v>
      </c>
      <c r="G55" s="4">
        <v>42450.78</v>
      </c>
      <c r="H55" s="4">
        <v>0</v>
      </c>
      <c r="I55" s="4">
        <v>0</v>
      </c>
      <c r="J55" s="4">
        <v>1</v>
      </c>
      <c r="K55" s="4">
        <v>1</v>
      </c>
      <c r="L55" s="4">
        <v>2</v>
      </c>
      <c r="M55" s="4">
        <v>1</v>
      </c>
      <c r="N55" s="4">
        <v>1</v>
      </c>
      <c r="O55" s="4">
        <v>1</v>
      </c>
      <c r="P55" s="4">
        <v>0</v>
      </c>
      <c r="Q55" s="4">
        <v>0</v>
      </c>
      <c r="R55" s="4">
        <v>3</v>
      </c>
      <c r="S55" s="4">
        <v>3</v>
      </c>
      <c r="T55" s="4">
        <v>1</v>
      </c>
      <c r="U55" s="4">
        <v>0</v>
      </c>
      <c r="V55" s="4">
        <v>1</v>
      </c>
      <c r="W55" s="4">
        <v>1</v>
      </c>
      <c r="X55" s="4">
        <v>1</v>
      </c>
      <c r="Y55" s="4">
        <v>0</v>
      </c>
      <c r="Z55" s="4">
        <v>1</v>
      </c>
      <c r="AA55" s="4">
        <v>0</v>
      </c>
      <c r="AB55" s="4">
        <v>1</v>
      </c>
      <c r="AC55" s="4">
        <v>3</v>
      </c>
      <c r="AD55" s="4">
        <v>0</v>
      </c>
      <c r="AE55" s="4">
        <v>3</v>
      </c>
      <c r="AF55" s="4">
        <v>0</v>
      </c>
      <c r="AG55" s="4">
        <v>0</v>
      </c>
      <c r="AH55" s="4">
        <v>3</v>
      </c>
      <c r="AI55" s="4">
        <v>2</v>
      </c>
      <c r="AJ55" s="4">
        <v>1</v>
      </c>
      <c r="AK55" s="4">
        <v>2</v>
      </c>
      <c r="AL55" s="4">
        <v>0</v>
      </c>
      <c r="AM55" s="4">
        <v>0</v>
      </c>
      <c r="AN55" s="4">
        <v>2</v>
      </c>
      <c r="AO55" s="4">
        <v>1</v>
      </c>
      <c r="AP55" s="4">
        <v>3</v>
      </c>
      <c r="AQ55" s="4">
        <v>1</v>
      </c>
      <c r="AR55" s="79">
        <f>MAX(IFERROR(IFERROR(_xlfn.FORECAST.ETS(AR$5,tbl_Model[[#This Row],[H_2023_01]:[H_2025_12]],$H$5:$AQ$5),_xlfn.FORECAST.LINEAR(AR$5,tbl_Model[[#This Row],[H_2023_01]:[H_2025_12]],$H$5:$AQ$5)),0),0)</f>
        <v>1.5068968438626167</v>
      </c>
      <c r="AS55" s="79">
        <f>MAX(IFERROR(IFERROR(_xlfn.FORECAST.ETS(AS$5,tbl_Model[[#This Row],[H_2023_01]:[H_2025_12]],$H$5:$AQ$5),_xlfn.FORECAST.LINEAR(AS$5,tbl_Model[[#This Row],[H_2023_01]:[H_2025_12]],$H$5:$AQ$5)),0),0)</f>
        <v>1.5320416193243762</v>
      </c>
      <c r="AT55" s="79">
        <f>MAX(IFERROR(IFERROR(_xlfn.FORECAST.ETS(AT$5,tbl_Model[[#This Row],[H_2023_01]:[H_2025_12]],$H$5:$AQ$5),_xlfn.FORECAST.LINEAR(AT$5,tbl_Model[[#This Row],[H_2023_01]:[H_2025_12]],$H$5:$AQ$5)),0),0)</f>
        <v>1.5571863947861369</v>
      </c>
      <c r="AU55" s="79">
        <f>MAX(IFERROR(IFERROR(_xlfn.FORECAST.ETS(AU$5,tbl_Model[[#This Row],[H_2023_01]:[H_2025_12]],$H$5:$AQ$5),_xlfn.FORECAST.LINEAR(AU$5,tbl_Model[[#This Row],[H_2023_01]:[H_2025_12]],$H$5:$AQ$5)),0),0)</f>
        <v>1.5823311702478964</v>
      </c>
      <c r="AV55" s="79">
        <f>MAX(IFERROR(IFERROR(_xlfn.FORECAST.ETS(AV$5,tbl_Model[[#This Row],[H_2023_01]:[H_2025_12]],$H$5:$AQ$5),_xlfn.FORECAST.LINEAR(AV$5,tbl_Model[[#This Row],[H_2023_01]:[H_2025_12]],$H$5:$AQ$5)),0),0)</f>
        <v>1.6074759457096568</v>
      </c>
      <c r="AW55" s="79">
        <f>MAX(IFERROR(IFERROR(_xlfn.FORECAST.ETS(AW$5,tbl_Model[[#This Row],[H_2023_01]:[H_2025_12]],$H$5:$AQ$5),_xlfn.FORECAST.LINEAR(AW$5,tbl_Model[[#This Row],[H_2023_01]:[H_2025_12]],$H$5:$AQ$5)),0),0)</f>
        <v>1.6326207211714163</v>
      </c>
      <c r="AX55" s="79">
        <f>MAX(IFERROR(IFERROR(_xlfn.FORECAST.ETS(AX$5,tbl_Model[[#This Row],[H_2023_01]:[H_2025_12]],$H$5:$AQ$5),_xlfn.FORECAST.LINEAR(AX$5,tbl_Model[[#This Row],[H_2023_01]:[H_2025_12]],$H$5:$AQ$5)),0),0)</f>
        <v>1.6577654966331767</v>
      </c>
      <c r="AY55" s="79">
        <f>MAX(IFERROR(IFERROR(_xlfn.FORECAST.ETS(AY$5,tbl_Model[[#This Row],[H_2023_01]:[H_2025_12]],$H$5:$AQ$5),_xlfn.FORECAST.LINEAR(AY$5,tbl_Model[[#This Row],[H_2023_01]:[H_2025_12]],$H$5:$AQ$5)),0),0)</f>
        <v>1.6829102720949363</v>
      </c>
      <c r="AZ55" s="79">
        <f>MAX(IFERROR(IFERROR(_xlfn.FORECAST.ETS(AZ$5,tbl_Model[[#This Row],[H_2023_01]:[H_2025_12]],$H$5:$AQ$5),_xlfn.FORECAST.LINEAR(AZ$5,tbl_Model[[#This Row],[H_2023_01]:[H_2025_12]],$H$5:$AQ$5)),0),0)</f>
        <v>1.7080550475566969</v>
      </c>
      <c r="BA55" s="79">
        <f>MAX(IFERROR(IFERROR(_xlfn.FORECAST.ETS(BA$5,tbl_Model[[#This Row],[H_2023_01]:[H_2025_12]],$H$5:$AQ$5),_xlfn.FORECAST.LINEAR(BA$5,tbl_Model[[#This Row],[H_2023_01]:[H_2025_12]],$H$5:$AQ$5)),0),0)</f>
        <v>1.7331998230184564</v>
      </c>
      <c r="BB55" s="79">
        <f>MAX(IFERROR(IFERROR(_xlfn.FORECAST.ETS(BB$5,tbl_Model[[#This Row],[H_2023_01]:[H_2025_12]],$H$5:$AQ$5),_xlfn.FORECAST.LINEAR(BB$5,tbl_Model[[#This Row],[H_2023_01]:[H_2025_12]],$H$5:$AQ$5)),0),0)</f>
        <v>1.7583445984802168</v>
      </c>
      <c r="BC55" s="79">
        <f>MAX(IFERROR(IFERROR(_xlfn.FORECAST.ETS(BC$5,tbl_Model[[#This Row],[H_2023_01]:[H_2025_12]],$H$5:$AQ$5),_xlfn.FORECAST.LINEAR(BC$5,tbl_Model[[#This Row],[H_2023_01]:[H_2025_12]],$H$5:$AQ$5)),0),0)</f>
        <v>1.7834893739419764</v>
      </c>
      <c r="BD55" s="80">
        <f>IFERROR(AR55/SUM(Model!$AR55:$BC55),1/12)</f>
        <v>7.6328265848583085E-2</v>
      </c>
      <c r="BE55" s="80">
        <f>IFERROR(AS55/SUM(Model!$AR55:$BC55),1/12)</f>
        <v>7.7601914482174017E-2</v>
      </c>
      <c r="BF55" s="80">
        <f>IFERROR(AT55/SUM(Model!$AR55:$BC55),1/12)</f>
        <v>7.8875563115765004E-2</v>
      </c>
      <c r="BG55" s="80">
        <f>IFERROR(AU55/SUM(Model!$AR55:$BC55),1/12)</f>
        <v>8.0149211749355936E-2</v>
      </c>
      <c r="BH55" s="80">
        <f>IFERROR(AV55/SUM(Model!$AR55:$BC55),1/12)</f>
        <v>8.142286038294691E-2</v>
      </c>
      <c r="BI55" s="80">
        <f>IFERROR(AW55/SUM(Model!$AR55:$BC55),1/12)</f>
        <v>8.2696509016537842E-2</v>
      </c>
      <c r="BJ55" s="80">
        <f>IFERROR(AX55/SUM(Model!$AR55:$BC55),1/12)</f>
        <v>8.3970157650128815E-2</v>
      </c>
      <c r="BK55" s="80">
        <f>IFERROR(AY55/SUM(Model!$AR55:$BC55),1/12)</f>
        <v>8.5243806283719747E-2</v>
      </c>
      <c r="BL55" s="80">
        <f>IFERROR(AZ55/SUM(Model!$AR55:$BC55),1/12)</f>
        <v>8.6517454917310735E-2</v>
      </c>
      <c r="BM55" s="80">
        <f>IFERROR(BA55/SUM(Model!$AR55:$BC55),1/12)</f>
        <v>8.7791103550901667E-2</v>
      </c>
      <c r="BN55" s="80">
        <f>IFERROR(BB55/SUM(Model!$AR55:$BC55),1/12)</f>
        <v>8.9064752184492654E-2</v>
      </c>
      <c r="BO55" s="80">
        <f>IFERROR(BC55/SUM(Model!$AR55:$BC55),1/12)</f>
        <v>9.0338400818083586E-2</v>
      </c>
      <c r="BP5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16.558098591549289</v>
      </c>
      <c r="BQ55" s="77" cm="1">
        <f t="array" ref="BQ5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55" s="77" cm="1">
        <f t="array" ref="BR5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55" s="77">
        <f>IF(tbl_Model[[#This Row],[Type]]="Boutique",
    tbl_Model[[#This Row],[UnitListPrice]],
    tbl_Model[[#This Row],[UnitListPrice]]*(1-SUMIFS(tbl_MarketTerms[WholesaleMarginPct],tbl_MarketTerms[Country],tbl_Model[[#This Row],[country]])))</f>
        <v>9626.5957446808516</v>
      </c>
      <c r="BT55" s="79">
        <f>Model!$BP55*BD55</f>
        <v>1.2638509512428233</v>
      </c>
      <c r="BU55" s="79">
        <f>Model!$BP55*BE55</f>
        <v>1.2849401508888139</v>
      </c>
      <c r="BV55" s="79">
        <f>Model!$BP55*BF55</f>
        <v>1.3060293505348055</v>
      </c>
      <c r="BW55" s="79">
        <f>Model!$BP55*BG55</f>
        <v>1.3271185501807963</v>
      </c>
      <c r="BX55" s="79">
        <f>Model!$BP55*BH55</f>
        <v>1.3482077498267877</v>
      </c>
      <c r="BY55" s="79">
        <f>Model!$BP55*BI55</f>
        <v>1.3692969494727782</v>
      </c>
      <c r="BZ55" s="79">
        <f>Model!$BP55*BJ55</f>
        <v>1.3903861491187697</v>
      </c>
      <c r="CA55" s="79">
        <f>Model!$BP55*BK55</f>
        <v>1.4114753487647604</v>
      </c>
      <c r="CB55" s="79">
        <f>Model!$BP55*BL55</f>
        <v>1.4325645484107519</v>
      </c>
      <c r="CC55" s="79">
        <f>Model!$BP55*BM55</f>
        <v>1.4536537480567426</v>
      </c>
      <c r="CD55" s="79">
        <f>Model!$BP55*BN55</f>
        <v>1.4747429477027343</v>
      </c>
      <c r="CE55" s="79">
        <f>Model!$BP55*BO55</f>
        <v>1.495832147348725</v>
      </c>
      <c r="CF55" s="79">
        <f>Model!$BS55*BT55</f>
        <v>12166.582189145009</v>
      </c>
      <c r="CG55" s="79">
        <f>Model!$BS55*BU55</f>
        <v>12369.599388715827</v>
      </c>
      <c r="CH55" s="79">
        <f>Model!$BS55*BV55</f>
        <v>12572.616588286655</v>
      </c>
      <c r="CI55" s="79">
        <f>Model!$BS55*BW55</f>
        <v>12775.633787857474</v>
      </c>
      <c r="CJ55" s="79">
        <f>Model!$BS55*BX55</f>
        <v>12978.6509874283</v>
      </c>
      <c r="CK55" s="79">
        <f>Model!$BS55*BY55</f>
        <v>13181.668186999119</v>
      </c>
      <c r="CL55" s="79">
        <f>Model!$BS55*BZ55</f>
        <v>13384.685386569945</v>
      </c>
      <c r="CM55" s="79">
        <f>Model!$BS55*CA55</f>
        <v>13587.702586140764</v>
      </c>
      <c r="CN55" s="79">
        <f>Model!$BS55*CB55</f>
        <v>13790.71978571159</v>
      </c>
      <c r="CO55" s="79">
        <f>Model!$BS55*CC55</f>
        <v>13993.736985282409</v>
      </c>
      <c r="CP55" s="79">
        <f>Model!$BS55*CD55</f>
        <v>14196.754184853238</v>
      </c>
      <c r="CQ55" s="79">
        <f>Model!$BS55*CE55</f>
        <v>14399.771384424057</v>
      </c>
      <c r="CR55" s="79">
        <f>Model!$BR55*BT55</f>
        <v>3441.192754035535</v>
      </c>
      <c r="CS55" s="79">
        <f>Model!$BR55*BU55</f>
        <v>3498.614082823417</v>
      </c>
      <c r="CT55" s="79">
        <f>Model!$BR55*BV55</f>
        <v>3556.0354116113017</v>
      </c>
      <c r="CU55" s="79">
        <f>Model!$BR55*BW55</f>
        <v>3613.4567403991841</v>
      </c>
      <c r="CV55" s="79">
        <f>Model!$BR55*BX55</f>
        <v>3670.8780691870684</v>
      </c>
      <c r="CW55" s="79">
        <f>Model!$BR55*BY55</f>
        <v>3728.2993979749504</v>
      </c>
      <c r="CX55" s="79">
        <f>Model!$BR55*BZ55</f>
        <v>3785.7207267628346</v>
      </c>
      <c r="CY55" s="79">
        <f>Model!$BR55*CA55</f>
        <v>3843.142055550717</v>
      </c>
      <c r="CZ55" s="79">
        <f>Model!$BR55*CB55</f>
        <v>3900.5633843386013</v>
      </c>
      <c r="DA55" s="79">
        <f>Model!$BR55*CC55</f>
        <v>3957.9847131264837</v>
      </c>
      <c r="DB55" s="79">
        <f>Model!$BR55*CD55</f>
        <v>4015.4060419143689</v>
      </c>
      <c r="DC55" s="79">
        <f>Model!$BR55*CE55</f>
        <v>4072.8273707022513</v>
      </c>
      <c r="DD55" s="79">
        <f>SUM(Model!$CF55:$CQ55)</f>
        <v>159398.12144141441</v>
      </c>
      <c r="DE55" s="79">
        <f>SUM(Model!$CR55:$DC55)</f>
        <v>45084.120748426714</v>
      </c>
      <c r="DF55" s="80">
        <f>IFERROR((Model!$DD55-Model!$DE55)/Model!$DD55,0)</f>
        <v>0.71716027553689177</v>
      </c>
    </row>
    <row r="56" spans="2:110" x14ac:dyDescent="0.25">
      <c r="B56" t="s">
        <v>370</v>
      </c>
      <c r="C56" t="s">
        <v>148</v>
      </c>
      <c r="D56" t="s">
        <v>4</v>
      </c>
      <c r="E56" s="4">
        <v>33</v>
      </c>
      <c r="F56" s="4">
        <v>293274.98</v>
      </c>
      <c r="G56" s="4">
        <v>85339.12</v>
      </c>
      <c r="H56" s="4">
        <v>4</v>
      </c>
      <c r="I56" s="4">
        <v>1</v>
      </c>
      <c r="J56" s="4">
        <v>2</v>
      </c>
      <c r="K56" s="4">
        <v>0</v>
      </c>
      <c r="L56" s="4">
        <v>0</v>
      </c>
      <c r="M56" s="4">
        <v>2</v>
      </c>
      <c r="N56" s="4">
        <v>0</v>
      </c>
      <c r="O56" s="4">
        <v>0</v>
      </c>
      <c r="P56" s="4">
        <v>3</v>
      </c>
      <c r="Q56" s="4">
        <v>3</v>
      </c>
      <c r="R56" s="4">
        <v>4</v>
      </c>
      <c r="S56" s="4">
        <v>4</v>
      </c>
      <c r="T56" s="4">
        <v>3</v>
      </c>
      <c r="U56" s="4">
        <v>4</v>
      </c>
      <c r="V56" s="4">
        <v>1</v>
      </c>
      <c r="W56" s="4">
        <v>1</v>
      </c>
      <c r="X56" s="4">
        <v>2</v>
      </c>
      <c r="Y56" s="4">
        <v>4</v>
      </c>
      <c r="Z56" s="4">
        <v>6</v>
      </c>
      <c r="AA56" s="4">
        <v>6</v>
      </c>
      <c r="AB56" s="4">
        <v>4</v>
      </c>
      <c r="AC56" s="4">
        <v>1</v>
      </c>
      <c r="AD56" s="4">
        <v>5</v>
      </c>
      <c r="AE56" s="4">
        <v>3</v>
      </c>
      <c r="AF56" s="4">
        <v>6</v>
      </c>
      <c r="AG56" s="4">
        <v>4</v>
      </c>
      <c r="AH56" s="4">
        <v>3</v>
      </c>
      <c r="AI56" s="4">
        <v>0</v>
      </c>
      <c r="AJ56" s="4">
        <v>6</v>
      </c>
      <c r="AK56" s="4">
        <v>1</v>
      </c>
      <c r="AL56" s="4">
        <v>5</v>
      </c>
      <c r="AM56" s="4">
        <v>3</v>
      </c>
      <c r="AN56" s="4">
        <v>1</v>
      </c>
      <c r="AO56" s="4">
        <v>0</v>
      </c>
      <c r="AP56" s="4">
        <v>1</v>
      </c>
      <c r="AQ56" s="4">
        <v>3</v>
      </c>
      <c r="AR56" s="79">
        <f>MAX(IFERROR(IFERROR(_xlfn.FORECAST.ETS(AR$5,tbl_Model[[#This Row],[H_2023_01]:[H_2025_12]],$H$5:$AQ$5),_xlfn.FORECAST.LINEAR(AR$5,tbl_Model[[#This Row],[H_2023_01]:[H_2025_12]],$H$5:$AQ$5)),0),0)</f>
        <v>2.8370846095967273</v>
      </c>
      <c r="AS56" s="79">
        <f>MAX(IFERROR(IFERROR(_xlfn.FORECAST.ETS(AS$5,tbl_Model[[#This Row],[H_2023_01]:[H_2025_12]],$H$5:$AQ$5),_xlfn.FORECAST.LINEAR(AS$5,tbl_Model[[#This Row],[H_2023_01]:[H_2025_12]],$H$5:$AQ$5)),0),0)</f>
        <v>2.8499318982584945</v>
      </c>
      <c r="AT56" s="79">
        <f>MAX(IFERROR(IFERROR(_xlfn.FORECAST.ETS(AT$5,tbl_Model[[#This Row],[H_2023_01]:[H_2025_12]],$H$5:$AQ$5),_xlfn.FORECAST.LINEAR(AT$5,tbl_Model[[#This Row],[H_2023_01]:[H_2025_12]],$H$5:$AQ$5)),0),0)</f>
        <v>2.8627791869202683</v>
      </c>
      <c r="AU56" s="79">
        <f>MAX(IFERROR(IFERROR(_xlfn.FORECAST.ETS(AU$5,tbl_Model[[#This Row],[H_2023_01]:[H_2025_12]],$H$5:$AQ$5),_xlfn.FORECAST.LINEAR(AU$5,tbl_Model[[#This Row],[H_2023_01]:[H_2025_12]],$H$5:$AQ$5)),0),0)</f>
        <v>2.8756264755820351</v>
      </c>
      <c r="AV56" s="79">
        <f>MAX(IFERROR(IFERROR(_xlfn.FORECAST.ETS(AV$5,tbl_Model[[#This Row],[H_2023_01]:[H_2025_12]],$H$5:$AQ$5),_xlfn.FORECAST.LINEAR(AV$5,tbl_Model[[#This Row],[H_2023_01]:[H_2025_12]],$H$5:$AQ$5)),0),0)</f>
        <v>2.8884737642438094</v>
      </c>
      <c r="AW56" s="79">
        <f>MAX(IFERROR(IFERROR(_xlfn.FORECAST.ETS(AW$5,tbl_Model[[#This Row],[H_2023_01]:[H_2025_12]],$H$5:$AQ$5),_xlfn.FORECAST.LINEAR(AW$5,tbl_Model[[#This Row],[H_2023_01]:[H_2025_12]],$H$5:$AQ$5)),0),0)</f>
        <v>2.9013210529055762</v>
      </c>
      <c r="AX56" s="79">
        <f>MAX(IFERROR(IFERROR(_xlfn.FORECAST.ETS(AX$5,tbl_Model[[#This Row],[H_2023_01]:[H_2025_12]],$H$5:$AQ$5),_xlfn.FORECAST.LINEAR(AX$5,tbl_Model[[#This Row],[H_2023_01]:[H_2025_12]],$H$5:$AQ$5)),0),0)</f>
        <v>2.9141683415673501</v>
      </c>
      <c r="AY56" s="79">
        <f>MAX(IFERROR(IFERROR(_xlfn.FORECAST.ETS(AY$5,tbl_Model[[#This Row],[H_2023_01]:[H_2025_12]],$H$5:$AQ$5),_xlfn.FORECAST.LINEAR(AY$5,tbl_Model[[#This Row],[H_2023_01]:[H_2025_12]],$H$5:$AQ$5)),0),0)</f>
        <v>2.9270156302291168</v>
      </c>
      <c r="AZ56" s="79">
        <f>MAX(IFERROR(IFERROR(_xlfn.FORECAST.ETS(AZ$5,tbl_Model[[#This Row],[H_2023_01]:[H_2025_12]],$H$5:$AQ$5),_xlfn.FORECAST.LINEAR(AZ$5,tbl_Model[[#This Row],[H_2023_01]:[H_2025_12]],$H$5:$AQ$5)),0),0)</f>
        <v>2.9398629188908911</v>
      </c>
      <c r="BA56" s="79">
        <f>MAX(IFERROR(IFERROR(_xlfn.FORECAST.ETS(BA$5,tbl_Model[[#This Row],[H_2023_01]:[H_2025_12]],$H$5:$AQ$5),_xlfn.FORECAST.LINEAR(BA$5,tbl_Model[[#This Row],[H_2023_01]:[H_2025_12]],$H$5:$AQ$5)),0),0)</f>
        <v>2.9527102075526579</v>
      </c>
      <c r="BB56" s="79">
        <f>MAX(IFERROR(IFERROR(_xlfn.FORECAST.ETS(BB$5,tbl_Model[[#This Row],[H_2023_01]:[H_2025_12]],$H$5:$AQ$5),_xlfn.FORECAST.LINEAR(BB$5,tbl_Model[[#This Row],[H_2023_01]:[H_2025_12]],$H$5:$AQ$5)),0),0)</f>
        <v>2.9655574962144318</v>
      </c>
      <c r="BC56" s="79">
        <f>MAX(IFERROR(IFERROR(_xlfn.FORECAST.ETS(BC$5,tbl_Model[[#This Row],[H_2023_01]:[H_2025_12]],$H$5:$AQ$5),_xlfn.FORECAST.LINEAR(BC$5,tbl_Model[[#This Row],[H_2023_01]:[H_2025_12]],$H$5:$AQ$5)),0),0)</f>
        <v>2.978404784876199</v>
      </c>
      <c r="BD56" s="80">
        <f>IFERROR(AR56/SUM(Model!$AR56:$BC56),1/12)</f>
        <v>8.1308279124743088E-2</v>
      </c>
      <c r="BE56" s="80">
        <f>IFERROR(AS56/SUM(Model!$AR56:$BC56),1/12)</f>
        <v>8.1676470799032133E-2</v>
      </c>
      <c r="BF56" s="80">
        <f>IFERROR(AT56/SUM(Model!$AR56:$BC56),1/12)</f>
        <v>8.2044662473321373E-2</v>
      </c>
      <c r="BG56" s="80">
        <f>IFERROR(AU56/SUM(Model!$AR56:$BC56),1/12)</f>
        <v>8.2412854147610418E-2</v>
      </c>
      <c r="BH56" s="80">
        <f>IFERROR(AV56/SUM(Model!$AR56:$BC56),1/12)</f>
        <v>8.2781045821899671E-2</v>
      </c>
      <c r="BI56" s="80">
        <f>IFERROR(AW56/SUM(Model!$AR56:$BC56),1/12)</f>
        <v>8.3149237496188702E-2</v>
      </c>
      <c r="BJ56" s="80">
        <f>IFERROR(AX56/SUM(Model!$AR56:$BC56),1/12)</f>
        <v>8.3517429170477941E-2</v>
      </c>
      <c r="BK56" s="80">
        <f>IFERROR(AY56/SUM(Model!$AR56:$BC56),1/12)</f>
        <v>8.3885620844766987E-2</v>
      </c>
      <c r="BL56" s="80">
        <f>IFERROR(AZ56/SUM(Model!$AR56:$BC56),1/12)</f>
        <v>8.425381251905624E-2</v>
      </c>
      <c r="BM56" s="80">
        <f>IFERROR(BA56/SUM(Model!$AR56:$BC56),1/12)</f>
        <v>8.4622004193345271E-2</v>
      </c>
      <c r="BN56" s="80">
        <f>IFERROR(BB56/SUM(Model!$AR56:$BC56),1/12)</f>
        <v>8.499019586763451E-2</v>
      </c>
      <c r="BO56" s="80">
        <f>IFERROR(BC56/SUM(Model!$AR56:$BC56),1/12)</f>
        <v>8.5358387541923569E-2</v>
      </c>
      <c r="BP5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36.420437956204367</v>
      </c>
      <c r="BQ56" s="77" cm="1">
        <f t="array" ref="BQ5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56" s="77" cm="1">
        <f t="array" ref="BR5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56" s="77">
        <f>IF(tbl_Model[[#This Row],[Type]]="Boutique",
    tbl_Model[[#This Row],[UnitListPrice]],
    tbl_Model[[#This Row],[UnitListPrice]]*(1-SUMIFS(tbl_MarketTerms[WholesaleMarginPct],tbl_MarketTerms[Country],tbl_Model[[#This Row],[country]])))</f>
        <v>9379.6906330564307</v>
      </c>
      <c r="BT56" s="79">
        <f>Model!$BP56*BD56</f>
        <v>2.9612831351884523</v>
      </c>
      <c r="BU56" s="79">
        <f>Model!$BP56*BE56</f>
        <v>2.9746928372178876</v>
      </c>
      <c r="BV56" s="79">
        <f>Model!$BP56*BF56</f>
        <v>2.9881025392473299</v>
      </c>
      <c r="BW56" s="79">
        <f>Model!$BP56*BG56</f>
        <v>3.0015122412767647</v>
      </c>
      <c r="BX56" s="79">
        <f>Model!$BP56*BH56</f>
        <v>3.0149219433062076</v>
      </c>
      <c r="BY56" s="79">
        <f>Model!$BP56*BI56</f>
        <v>3.0283316453356424</v>
      </c>
      <c r="BZ56" s="79">
        <f>Model!$BP56*BJ56</f>
        <v>3.0417413473650847</v>
      </c>
      <c r="CA56" s="79">
        <f>Model!$BP56*BK56</f>
        <v>3.05515104939452</v>
      </c>
      <c r="CB56" s="79">
        <f>Model!$BP56*BL56</f>
        <v>3.0685607514239623</v>
      </c>
      <c r="CC56" s="79">
        <f>Model!$BP56*BM56</f>
        <v>3.0819704534533972</v>
      </c>
      <c r="CD56" s="79">
        <f>Model!$BP56*BN56</f>
        <v>3.0953801554828395</v>
      </c>
      <c r="CE56" s="79">
        <f>Model!$BP56*BO56</f>
        <v>3.1087898575122752</v>
      </c>
      <c r="CF56" s="79">
        <f>Model!$BS56*BT56</f>
        <v>27775.919684955104</v>
      </c>
      <c r="CG56" s="79">
        <f>Model!$BS56*BU56</f>
        <v>27901.698541472677</v>
      </c>
      <c r="CH56" s="79">
        <f>Model!$BS56*BV56</f>
        <v>28027.477397990315</v>
      </c>
      <c r="CI56" s="79">
        <f>Model!$BS56*BW56</f>
        <v>28153.256254507884</v>
      </c>
      <c r="CJ56" s="79">
        <f>Model!$BS56*BX56</f>
        <v>28279.035111025525</v>
      </c>
      <c r="CK56" s="79">
        <f>Model!$BS56*BY56</f>
        <v>28404.813967543094</v>
      </c>
      <c r="CL56" s="79">
        <f>Model!$BS56*BZ56</f>
        <v>28530.592824060732</v>
      </c>
      <c r="CM56" s="79">
        <f>Model!$BS56*CA56</f>
        <v>28656.371680578304</v>
      </c>
      <c r="CN56" s="79">
        <f>Model!$BS56*CB56</f>
        <v>28782.150537095942</v>
      </c>
      <c r="CO56" s="79">
        <f>Model!$BS56*CC56</f>
        <v>28907.929393613511</v>
      </c>
      <c r="CP56" s="79">
        <f>Model!$BS56*CD56</f>
        <v>29033.708250131149</v>
      </c>
      <c r="CQ56" s="79">
        <f>Model!$BS56*CE56</f>
        <v>29159.487106648725</v>
      </c>
      <c r="CR56" s="79">
        <f>Model!$BR56*BT56</f>
        <v>7994.9130946169935</v>
      </c>
      <c r="CS56" s="79">
        <f>Model!$BR56*BU56</f>
        <v>8031.1167933029083</v>
      </c>
      <c r="CT56" s="79">
        <f>Model!$BR56*BV56</f>
        <v>8067.3204919888422</v>
      </c>
      <c r="CU56" s="79">
        <f>Model!$BR56*BW56</f>
        <v>8103.524190674756</v>
      </c>
      <c r="CV56" s="79">
        <f>Model!$BR56*BX56</f>
        <v>8139.7278893606908</v>
      </c>
      <c r="CW56" s="79">
        <f>Model!$BR56*BY56</f>
        <v>8175.9315880466047</v>
      </c>
      <c r="CX56" s="79">
        <f>Model!$BR56*BZ56</f>
        <v>8212.1352867325386</v>
      </c>
      <c r="CY56" s="79">
        <f>Model!$BR56*CA56</f>
        <v>8248.3389854184534</v>
      </c>
      <c r="CZ56" s="79">
        <f>Model!$BR56*CB56</f>
        <v>8284.5426841043882</v>
      </c>
      <c r="DA56" s="79">
        <f>Model!$BR56*CC56</f>
        <v>8320.7463827903011</v>
      </c>
      <c r="DB56" s="79">
        <f>Model!$BR56*CD56</f>
        <v>8356.9500814762359</v>
      </c>
      <c r="DC56" s="79">
        <f>Model!$BR56*CE56</f>
        <v>8393.1537801621507</v>
      </c>
      <c r="DD56" s="79">
        <f>SUM(Model!$CF56:$CQ56)</f>
        <v>341612.440749623</v>
      </c>
      <c r="DE56" s="79">
        <f>SUM(Model!$CR56:$DC56)</f>
        <v>98328.401248674854</v>
      </c>
      <c r="DF56" s="80">
        <f>IFERROR((Model!$DD56-Model!$DE56)/Model!$DD56,0)</f>
        <v>0.7121638748492114</v>
      </c>
    </row>
    <row r="57" spans="2:110" x14ac:dyDescent="0.25">
      <c r="B57" t="s">
        <v>370</v>
      </c>
      <c r="C57" t="s">
        <v>114</v>
      </c>
      <c r="D57" t="s">
        <v>9</v>
      </c>
      <c r="E57" s="4">
        <v>20</v>
      </c>
      <c r="F57" s="4">
        <v>192423.98</v>
      </c>
      <c r="G57" s="4">
        <v>55523.67</v>
      </c>
      <c r="H57" s="4">
        <v>0</v>
      </c>
      <c r="I57" s="4">
        <v>0</v>
      </c>
      <c r="J57" s="4">
        <v>0</v>
      </c>
      <c r="K57" s="4">
        <v>0</v>
      </c>
      <c r="L57" s="4">
        <v>0</v>
      </c>
      <c r="M57" s="4">
        <v>0</v>
      </c>
      <c r="N57" s="4">
        <v>0</v>
      </c>
      <c r="O57" s="4">
        <v>0</v>
      </c>
      <c r="P57" s="4">
        <v>0</v>
      </c>
      <c r="Q57" s="4">
        <v>0</v>
      </c>
      <c r="R57" s="4">
        <v>0</v>
      </c>
      <c r="S57" s="4">
        <v>0</v>
      </c>
      <c r="T57" s="4">
        <v>0</v>
      </c>
      <c r="U57" s="4">
        <v>0</v>
      </c>
      <c r="V57" s="4">
        <v>0</v>
      </c>
      <c r="W57" s="4">
        <v>0</v>
      </c>
      <c r="X57" s="4">
        <v>0</v>
      </c>
      <c r="Y57" s="4">
        <v>0</v>
      </c>
      <c r="Z57" s="4">
        <v>0</v>
      </c>
      <c r="AA57" s="4">
        <v>0</v>
      </c>
      <c r="AB57" s="4">
        <v>0</v>
      </c>
      <c r="AC57" s="4">
        <v>0</v>
      </c>
      <c r="AD57" s="4">
        <v>0</v>
      </c>
      <c r="AE57" s="4">
        <v>0</v>
      </c>
      <c r="AF57" s="4">
        <v>2</v>
      </c>
      <c r="AG57" s="4">
        <v>0</v>
      </c>
      <c r="AH57" s="4">
        <v>1</v>
      </c>
      <c r="AI57" s="4">
        <v>1</v>
      </c>
      <c r="AJ57" s="4">
        <v>1</v>
      </c>
      <c r="AK57" s="4">
        <v>1</v>
      </c>
      <c r="AL57" s="4">
        <v>1</v>
      </c>
      <c r="AM57" s="4">
        <v>5</v>
      </c>
      <c r="AN57" s="4">
        <v>1</v>
      </c>
      <c r="AO57" s="4">
        <v>2</v>
      </c>
      <c r="AP57" s="4">
        <v>1</v>
      </c>
      <c r="AQ57" s="4">
        <v>4</v>
      </c>
      <c r="AR57" s="79">
        <f>MAX(IFERROR(IFERROR(_xlfn.FORECAST.ETS(AR$5,tbl_Model[[#This Row],[H_2023_01]:[H_2025_12]],$H$5:$AQ$5),_xlfn.FORECAST.LINEAR(AR$5,tbl_Model[[#This Row],[H_2023_01]:[H_2025_12]],$H$5:$AQ$5)),0),0)</f>
        <v>3.0471003513272721</v>
      </c>
      <c r="AS57" s="79">
        <f>MAX(IFERROR(IFERROR(_xlfn.FORECAST.ETS(AS$5,tbl_Model[[#This Row],[H_2023_01]:[H_2025_12]],$H$5:$AQ$5),_xlfn.FORECAST.LINEAR(AS$5,tbl_Model[[#This Row],[H_2023_01]:[H_2025_12]],$H$5:$AQ$5)),0),0)</f>
        <v>3.2503773503558722</v>
      </c>
      <c r="AT57" s="79">
        <f>MAX(IFERROR(IFERROR(_xlfn.FORECAST.ETS(AT$5,tbl_Model[[#This Row],[H_2023_01]:[H_2025_12]],$H$5:$AQ$5),_xlfn.FORECAST.LINEAR(AT$5,tbl_Model[[#This Row],[H_2023_01]:[H_2025_12]],$H$5:$AQ$5)),0),0)</f>
        <v>3.4550973104908334</v>
      </c>
      <c r="AU57" s="79">
        <f>MAX(IFERROR(IFERROR(_xlfn.FORECAST.ETS(AU$5,tbl_Model[[#This Row],[H_2023_01]:[H_2025_12]],$H$5:$AQ$5),_xlfn.FORECAST.LINEAR(AU$5,tbl_Model[[#This Row],[H_2023_01]:[H_2025_12]],$H$5:$AQ$5)),0),0)</f>
        <v>3.6671395427864142</v>
      </c>
      <c r="AV57" s="79">
        <f>MAX(IFERROR(IFERROR(_xlfn.FORECAST.ETS(AV$5,tbl_Model[[#This Row],[H_2023_01]:[H_2025_12]],$H$5:$AQ$5),_xlfn.FORECAST.LINEAR(AV$5,tbl_Model[[#This Row],[H_2023_01]:[H_2025_12]],$H$5:$AQ$5)),0),0)</f>
        <v>3.8677739964214348</v>
      </c>
      <c r="AW57" s="79">
        <f>MAX(IFERROR(IFERROR(_xlfn.FORECAST.ETS(AW$5,tbl_Model[[#This Row],[H_2023_01]:[H_2025_12]],$H$5:$AQ$5),_xlfn.FORECAST.LINEAR(AW$5,tbl_Model[[#This Row],[H_2023_01]:[H_2025_12]],$H$5:$AQ$5)),0),0)</f>
        <v>4.0710509954500358</v>
      </c>
      <c r="AX57" s="79">
        <f>MAX(IFERROR(IFERROR(_xlfn.FORECAST.ETS(AX$5,tbl_Model[[#This Row],[H_2023_01]:[H_2025_12]],$H$5:$AQ$5),_xlfn.FORECAST.LINEAR(AX$5,tbl_Model[[#This Row],[H_2023_01]:[H_2025_12]],$H$5:$AQ$5)),0),0)</f>
        <v>4.2757709555849956</v>
      </c>
      <c r="AY57" s="79">
        <f>MAX(IFERROR(IFERROR(_xlfn.FORECAST.ETS(AY$5,tbl_Model[[#This Row],[H_2023_01]:[H_2025_12]],$H$5:$AQ$5),_xlfn.FORECAST.LINEAR(AY$5,tbl_Model[[#This Row],[H_2023_01]:[H_2025_12]],$H$5:$AQ$5)),0),0)</f>
        <v>4.4878131878805769</v>
      </c>
      <c r="AZ57" s="79">
        <f>MAX(IFERROR(IFERROR(_xlfn.FORECAST.ETS(AZ$5,tbl_Model[[#This Row],[H_2023_01]:[H_2025_12]],$H$5:$AQ$5),_xlfn.FORECAST.LINEAR(AZ$5,tbl_Model[[#This Row],[H_2023_01]:[H_2025_12]],$H$5:$AQ$5)),0),0)</f>
        <v>4.688447641515598</v>
      </c>
      <c r="BA57" s="79">
        <f>MAX(IFERROR(IFERROR(_xlfn.FORECAST.ETS(BA$5,tbl_Model[[#This Row],[H_2023_01]:[H_2025_12]],$H$5:$AQ$5),_xlfn.FORECAST.LINEAR(BA$5,tbl_Model[[#This Row],[H_2023_01]:[H_2025_12]],$H$5:$AQ$5)),0),0)</f>
        <v>4.8917246405441981</v>
      </c>
      <c r="BB57" s="79">
        <f>MAX(IFERROR(IFERROR(_xlfn.FORECAST.ETS(BB$5,tbl_Model[[#This Row],[H_2023_01]:[H_2025_12]],$H$5:$AQ$5),_xlfn.FORECAST.LINEAR(BB$5,tbl_Model[[#This Row],[H_2023_01]:[H_2025_12]],$H$5:$AQ$5)),0),0)</f>
        <v>5.0964446006791588</v>
      </c>
      <c r="BC57" s="79">
        <f>MAX(IFERROR(IFERROR(_xlfn.FORECAST.ETS(BC$5,tbl_Model[[#This Row],[H_2023_01]:[H_2025_12]],$H$5:$AQ$5),_xlfn.FORECAST.LINEAR(BC$5,tbl_Model[[#This Row],[H_2023_01]:[H_2025_12]],$H$5:$AQ$5)),0),0)</f>
        <v>5.3084868329747401</v>
      </c>
      <c r="BD57" s="80">
        <f>IFERROR(AR57/SUM(Model!$AR57:$BC57),1/12)</f>
        <v>6.0811593637721921E-2</v>
      </c>
      <c r="BE57" s="80">
        <f>IFERROR(AS57/SUM(Model!$AR57:$BC57),1/12)</f>
        <v>6.4868433529929048E-2</v>
      </c>
      <c r="BF57" s="80">
        <f>IFERROR(AT57/SUM(Model!$AR57:$BC57),1/12)</f>
        <v>6.8954070886714861E-2</v>
      </c>
      <c r="BG57" s="80">
        <f>IFERROR(AU57/SUM(Model!$AR57:$BC57),1/12)</f>
        <v>7.3185840299487104E-2</v>
      </c>
      <c r="BH57" s="80">
        <f>IFERROR(AV57/SUM(Model!$AR57:$BC57),1/12)</f>
        <v>7.7189942382592011E-2</v>
      </c>
      <c r="BI57" s="80">
        <f>IFERROR(AW57/SUM(Model!$AR57:$BC57),1/12)</f>
        <v>8.1246782274799159E-2</v>
      </c>
      <c r="BJ57" s="80">
        <f>IFERROR(AX57/SUM(Model!$AR57:$BC57),1/12)</f>
        <v>8.5332419631584944E-2</v>
      </c>
      <c r="BK57" s="80">
        <f>IFERROR(AY57/SUM(Model!$AR57:$BC57),1/12)</f>
        <v>8.9564189044357187E-2</v>
      </c>
      <c r="BL57" s="80">
        <f>IFERROR(AZ57/SUM(Model!$AR57:$BC57),1/12)</f>
        <v>9.3568291127462108E-2</v>
      </c>
      <c r="BM57" s="80">
        <f>IFERROR(BA57/SUM(Model!$AR57:$BC57),1/12)</f>
        <v>9.7625131019669242E-2</v>
      </c>
      <c r="BN57" s="80">
        <f>IFERROR(BB57/SUM(Model!$AR57:$BC57),1/12)</f>
        <v>0.10171076837645504</v>
      </c>
      <c r="BO57" s="80">
        <f>IFERROR(BC57/SUM(Model!$AR57:$BC57),1/12)</f>
        <v>0.1059425377892273</v>
      </c>
      <c r="BP5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22.166666666666664</v>
      </c>
      <c r="BQ57" s="77" cm="1">
        <f t="array" ref="BQ5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57" s="77" cm="1">
        <f t="array" ref="BR5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57" s="77">
        <f>IF(tbl_Model[[#This Row],[Type]]="Boutique",
    tbl_Model[[#This Row],[UnitListPrice]],
    tbl_Model[[#This Row],[UnitListPrice]]*(1-SUMIFS(tbl_MarketTerms[WholesaleMarginPct],tbl_MarketTerms[Country],tbl_Model[[#This Row],[country]])))</f>
        <v>9626.5957446808516</v>
      </c>
      <c r="BT57" s="79">
        <f>Model!$BP57*BD57</f>
        <v>1.3479903256361692</v>
      </c>
      <c r="BU57" s="79">
        <f>Model!$BP57*BE57</f>
        <v>1.4379169432467604</v>
      </c>
      <c r="BV57" s="79">
        <f>Model!$BP57*BF57</f>
        <v>1.5284819046555125</v>
      </c>
      <c r="BW57" s="79">
        <f>Model!$BP57*BG57</f>
        <v>1.6222861266386306</v>
      </c>
      <c r="BX57" s="79">
        <f>Model!$BP57*BH57</f>
        <v>1.7110437228141226</v>
      </c>
      <c r="BY57" s="79">
        <f>Model!$BP57*BI57</f>
        <v>1.8009703404247146</v>
      </c>
      <c r="BZ57" s="79">
        <f>Model!$BP57*BJ57</f>
        <v>1.891535301833466</v>
      </c>
      <c r="CA57" s="79">
        <f>Model!$BP57*BK57</f>
        <v>1.9853395238165841</v>
      </c>
      <c r="CB57" s="79">
        <f>Model!$BP57*BL57</f>
        <v>2.0740971199920764</v>
      </c>
      <c r="CC57" s="79">
        <f>Model!$BP57*BM57</f>
        <v>2.1640237376026681</v>
      </c>
      <c r="CD57" s="79">
        <f>Model!$BP57*BN57</f>
        <v>2.2545886990114199</v>
      </c>
      <c r="CE57" s="79">
        <f>Model!$BP57*BO57</f>
        <v>2.348392920994538</v>
      </c>
      <c r="CF57" s="79">
        <f>Model!$BS57*BT57</f>
        <v>12976.557932640102</v>
      </c>
      <c r="CG57" s="79">
        <f>Model!$BS57*BU57</f>
        <v>13842.245127063761</v>
      </c>
      <c r="CH57" s="79">
        <f>Model!$BS57*BV57</f>
        <v>14714.077399178439</v>
      </c>
      <c r="CI57" s="79">
        <f>Model!$BS57*BW57</f>
        <v>15617.092723354222</v>
      </c>
      <c r="CJ57" s="79">
        <f>Model!$BS57*BX57</f>
        <v>16471.526221005315</v>
      </c>
      <c r="CK57" s="79">
        <f>Model!$BS57*BY57</f>
        <v>17337.213415428982</v>
      </c>
      <c r="CL57" s="79">
        <f>Model!$BS57*BZ57</f>
        <v>18209.045687543654</v>
      </c>
      <c r="CM57" s="79">
        <f>Model!$BS57*CA57</f>
        <v>19112.061011719437</v>
      </c>
      <c r="CN57" s="79">
        <f>Model!$BS57*CB57</f>
        <v>19966.494509370532</v>
      </c>
      <c r="CO57" s="79">
        <f>Model!$BS57*CC57</f>
        <v>20832.181703794195</v>
      </c>
      <c r="CP57" s="79">
        <f>Model!$BS57*CD57</f>
        <v>21704.013975908871</v>
      </c>
      <c r="CQ57" s="79">
        <f>Model!$BS57*CE57</f>
        <v>22607.029300084654</v>
      </c>
      <c r="CR57" s="79">
        <f>Model!$BR57*BT57</f>
        <v>3670.2860701474879</v>
      </c>
      <c r="CS57" s="79">
        <f>Model!$BR57*BU57</f>
        <v>3915.1367976895172</v>
      </c>
      <c r="CT57" s="79">
        <f>Model!$BR57*BV57</f>
        <v>4161.7255973124784</v>
      </c>
      <c r="CU57" s="79">
        <f>Model!$BR57*BW57</f>
        <v>4417.1342027883211</v>
      </c>
      <c r="CV57" s="79">
        <f>Model!$BR57*BX57</f>
        <v>4658.8019378360059</v>
      </c>
      <c r="CW57" s="79">
        <f>Model!$BR57*BY57</f>
        <v>4903.6526653780375</v>
      </c>
      <c r="CX57" s="79">
        <f>Model!$BR57*BZ57</f>
        <v>5150.2414650009969</v>
      </c>
      <c r="CY57" s="79">
        <f>Model!$BR57*CA57</f>
        <v>5405.6500704768396</v>
      </c>
      <c r="CZ57" s="79">
        <f>Model!$BR57*CB57</f>
        <v>5647.3178055245253</v>
      </c>
      <c r="DA57" s="79">
        <f>Model!$BR57*CC57</f>
        <v>5892.1685330665559</v>
      </c>
      <c r="DB57" s="79">
        <f>Model!$BR57*CD57</f>
        <v>6138.7573326895163</v>
      </c>
      <c r="DC57" s="79">
        <f>Model!$BR57*CE57</f>
        <v>6394.165938165359</v>
      </c>
      <c r="DD57" s="79">
        <f>SUM(Model!$CF57:$CQ57)</f>
        <v>213389.53900709216</v>
      </c>
      <c r="DE57" s="79">
        <f>SUM(Model!$CR57:$DC57)</f>
        <v>60355.038416075637</v>
      </c>
      <c r="DF57" s="80">
        <f>IFERROR((Model!$DD57-Model!$DE57)/Model!$DD57,0)</f>
        <v>0.71716027553689177</v>
      </c>
    </row>
    <row r="58" spans="2:110" x14ac:dyDescent="0.25">
      <c r="B58" t="s">
        <v>370</v>
      </c>
      <c r="C58" t="s">
        <v>185</v>
      </c>
      <c r="D58" t="s">
        <v>4</v>
      </c>
      <c r="E58" s="4">
        <v>49</v>
      </c>
      <c r="F58" s="4">
        <v>586884.46</v>
      </c>
      <c r="G58" s="4">
        <v>165823.85999999999</v>
      </c>
      <c r="H58" s="4">
        <v>1</v>
      </c>
      <c r="I58" s="4">
        <v>1</v>
      </c>
      <c r="J58" s="4">
        <v>3</v>
      </c>
      <c r="K58" s="4">
        <v>1</v>
      </c>
      <c r="L58" s="4">
        <v>3</v>
      </c>
      <c r="M58" s="4">
        <v>2</v>
      </c>
      <c r="N58" s="4">
        <v>0</v>
      </c>
      <c r="O58" s="4">
        <v>2</v>
      </c>
      <c r="P58" s="4">
        <v>2</v>
      </c>
      <c r="Q58" s="4">
        <v>2</v>
      </c>
      <c r="R58" s="4">
        <v>3</v>
      </c>
      <c r="S58" s="4">
        <v>5</v>
      </c>
      <c r="T58" s="4">
        <v>2</v>
      </c>
      <c r="U58" s="4">
        <v>7</v>
      </c>
      <c r="V58" s="4">
        <v>5</v>
      </c>
      <c r="W58" s="4">
        <v>4</v>
      </c>
      <c r="X58" s="4">
        <v>7</v>
      </c>
      <c r="Y58" s="4">
        <v>5</v>
      </c>
      <c r="Z58" s="4">
        <v>6</v>
      </c>
      <c r="AA58" s="4">
        <v>1</v>
      </c>
      <c r="AB58" s="4">
        <v>5</v>
      </c>
      <c r="AC58" s="4">
        <v>2</v>
      </c>
      <c r="AD58" s="4">
        <v>4</v>
      </c>
      <c r="AE58" s="4">
        <v>5</v>
      </c>
      <c r="AF58" s="4">
        <v>4</v>
      </c>
      <c r="AG58" s="4">
        <v>2</v>
      </c>
      <c r="AH58" s="4">
        <v>1</v>
      </c>
      <c r="AI58" s="4">
        <v>1</v>
      </c>
      <c r="AJ58" s="4">
        <v>2</v>
      </c>
      <c r="AK58" s="4">
        <v>5</v>
      </c>
      <c r="AL58" s="4">
        <v>4</v>
      </c>
      <c r="AM58" s="4">
        <v>4</v>
      </c>
      <c r="AN58" s="4">
        <v>5</v>
      </c>
      <c r="AO58" s="4">
        <v>7</v>
      </c>
      <c r="AP58" s="4">
        <v>4</v>
      </c>
      <c r="AQ58" s="4">
        <v>10</v>
      </c>
      <c r="AR58" s="79">
        <f>MAX(IFERROR(IFERROR(_xlfn.FORECAST.ETS(AR$5,tbl_Model[[#This Row],[H_2023_01]:[H_2025_12]],$H$5:$AQ$5),_xlfn.FORECAST.LINEAR(AR$5,tbl_Model[[#This Row],[H_2023_01]:[H_2025_12]],$H$5:$AQ$5)),0),0)</f>
        <v>6.2448227397172689</v>
      </c>
      <c r="AS58" s="79">
        <f>MAX(IFERROR(IFERROR(_xlfn.FORECAST.ETS(AS$5,tbl_Model[[#This Row],[H_2023_01]:[H_2025_12]],$H$5:$AQ$5),_xlfn.FORECAST.LINEAR(AS$5,tbl_Model[[#This Row],[H_2023_01]:[H_2025_12]],$H$5:$AQ$5)),0),0)</f>
        <v>6.3486093437636999</v>
      </c>
      <c r="AT58" s="79">
        <f>MAX(IFERROR(IFERROR(_xlfn.FORECAST.ETS(AT$5,tbl_Model[[#This Row],[H_2023_01]:[H_2025_12]],$H$5:$AQ$5),_xlfn.FORECAST.LINEAR(AT$5,tbl_Model[[#This Row],[H_2023_01]:[H_2025_12]],$H$5:$AQ$5)),0),0)</f>
        <v>6.4523959478101309</v>
      </c>
      <c r="AU58" s="79">
        <f>MAX(IFERROR(IFERROR(_xlfn.FORECAST.ETS(AU$5,tbl_Model[[#This Row],[H_2023_01]:[H_2025_12]],$H$5:$AQ$5),_xlfn.FORECAST.LINEAR(AU$5,tbl_Model[[#This Row],[H_2023_01]:[H_2025_12]],$H$5:$AQ$5)),0),0)</f>
        <v>6.5561825518565611</v>
      </c>
      <c r="AV58" s="79">
        <f>MAX(IFERROR(IFERROR(_xlfn.FORECAST.ETS(AV$5,tbl_Model[[#This Row],[H_2023_01]:[H_2025_12]],$H$5:$AQ$5),_xlfn.FORECAST.LINEAR(AV$5,tbl_Model[[#This Row],[H_2023_01]:[H_2025_12]],$H$5:$AQ$5)),0),0)</f>
        <v>6.6599691559029921</v>
      </c>
      <c r="AW58" s="79">
        <f>MAX(IFERROR(IFERROR(_xlfn.FORECAST.ETS(AW$5,tbl_Model[[#This Row],[H_2023_01]:[H_2025_12]],$H$5:$AQ$5),_xlfn.FORECAST.LINEAR(AW$5,tbl_Model[[#This Row],[H_2023_01]:[H_2025_12]],$H$5:$AQ$5)),0),0)</f>
        <v>6.7637557599494231</v>
      </c>
      <c r="AX58" s="79">
        <f>MAX(IFERROR(IFERROR(_xlfn.FORECAST.ETS(AX$5,tbl_Model[[#This Row],[H_2023_01]:[H_2025_12]],$H$5:$AQ$5),_xlfn.FORECAST.LINEAR(AX$5,tbl_Model[[#This Row],[H_2023_01]:[H_2025_12]],$H$5:$AQ$5)),0),0)</f>
        <v>6.8675423639958542</v>
      </c>
      <c r="AY58" s="79">
        <f>MAX(IFERROR(IFERROR(_xlfn.FORECAST.ETS(AY$5,tbl_Model[[#This Row],[H_2023_01]:[H_2025_12]],$H$5:$AQ$5),_xlfn.FORECAST.LINEAR(AY$5,tbl_Model[[#This Row],[H_2023_01]:[H_2025_12]],$H$5:$AQ$5)),0),0)</f>
        <v>6.9713289680422852</v>
      </c>
      <c r="AZ58" s="79">
        <f>MAX(IFERROR(IFERROR(_xlfn.FORECAST.ETS(AZ$5,tbl_Model[[#This Row],[H_2023_01]:[H_2025_12]],$H$5:$AQ$5),_xlfn.FORECAST.LINEAR(AZ$5,tbl_Model[[#This Row],[H_2023_01]:[H_2025_12]],$H$5:$AQ$5)),0),0)</f>
        <v>7.0751155720887162</v>
      </c>
      <c r="BA58" s="79">
        <f>MAX(IFERROR(IFERROR(_xlfn.FORECAST.ETS(BA$5,tbl_Model[[#This Row],[H_2023_01]:[H_2025_12]],$H$5:$AQ$5),_xlfn.FORECAST.LINEAR(BA$5,tbl_Model[[#This Row],[H_2023_01]:[H_2025_12]],$H$5:$AQ$5)),0),0)</f>
        <v>7.1789021761351464</v>
      </c>
      <c r="BB58" s="79">
        <f>MAX(IFERROR(IFERROR(_xlfn.FORECAST.ETS(BB$5,tbl_Model[[#This Row],[H_2023_01]:[H_2025_12]],$H$5:$AQ$5),_xlfn.FORECAST.LINEAR(BB$5,tbl_Model[[#This Row],[H_2023_01]:[H_2025_12]],$H$5:$AQ$5)),0),0)</f>
        <v>7.2826887801815783</v>
      </c>
      <c r="BC58" s="79">
        <f>MAX(IFERROR(IFERROR(_xlfn.FORECAST.ETS(BC$5,tbl_Model[[#This Row],[H_2023_01]:[H_2025_12]],$H$5:$AQ$5),_xlfn.FORECAST.LINEAR(BC$5,tbl_Model[[#This Row],[H_2023_01]:[H_2025_12]],$H$5:$AQ$5)),0),0)</f>
        <v>7.3864753842280084</v>
      </c>
      <c r="BD58" s="80">
        <f>IFERROR(AR58/SUM(Model!$AR58:$BC58),1/12)</f>
        <v>7.6353974543668823E-2</v>
      </c>
      <c r="BE58" s="80">
        <f>IFERROR(AS58/SUM(Model!$AR58:$BC58),1/12)</f>
        <v>7.7622948869062375E-2</v>
      </c>
      <c r="BF58" s="80">
        <f>IFERROR(AT58/SUM(Model!$AR58:$BC58),1/12)</f>
        <v>7.8891923194455926E-2</v>
      </c>
      <c r="BG58" s="80">
        <f>IFERROR(AU58/SUM(Model!$AR58:$BC58),1/12)</f>
        <v>8.0160897519849464E-2</v>
      </c>
      <c r="BH58" s="80">
        <f>IFERROR(AV58/SUM(Model!$AR58:$BC58),1/12)</f>
        <v>8.1429871845243015E-2</v>
      </c>
      <c r="BI58" s="80">
        <f>IFERROR(AW58/SUM(Model!$AR58:$BC58),1/12)</f>
        <v>8.2698846170636567E-2</v>
      </c>
      <c r="BJ58" s="80">
        <f>IFERROR(AX58/SUM(Model!$AR58:$BC58),1/12)</f>
        <v>8.3967820496030118E-2</v>
      </c>
      <c r="BK58" s="80">
        <f>IFERROR(AY58/SUM(Model!$AR58:$BC58),1/12)</f>
        <v>8.523679482142367E-2</v>
      </c>
      <c r="BL58" s="80">
        <f>IFERROR(AZ58/SUM(Model!$AR58:$BC58),1/12)</f>
        <v>8.6505769146817221E-2</v>
      </c>
      <c r="BM58" s="80">
        <f>IFERROR(BA58/SUM(Model!$AR58:$BC58),1/12)</f>
        <v>8.7774743472210759E-2</v>
      </c>
      <c r="BN58" s="80">
        <f>IFERROR(BB58/SUM(Model!$AR58:$BC58),1/12)</f>
        <v>8.9043717797604324E-2</v>
      </c>
      <c r="BO58" s="80">
        <f>IFERROR(BC58/SUM(Model!$AR58:$BC58),1/12)</f>
        <v>9.0312692122997862E-2</v>
      </c>
      <c r="BP5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54.078832116788327</v>
      </c>
      <c r="BQ58" s="77" cm="1">
        <f t="array" ref="BQ5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58" s="77" cm="1">
        <f t="array" ref="BR5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58" s="77">
        <f>IF(tbl_Model[[#This Row],[Type]]="Boutique",
    tbl_Model[[#This Row],[UnitListPrice]],
    tbl_Model[[#This Row],[UnitListPrice]]*(1-SUMIFS(tbl_MarketTerms[WholesaleMarginPct],tbl_MarketTerms[Country],tbl_Model[[#This Row],[country]])))</f>
        <v>12076.490850376749</v>
      </c>
      <c r="BT58" s="79">
        <f>Model!$BP58*BD58</f>
        <v>4.1291337707965958</v>
      </c>
      <c r="BU58" s="79">
        <f>Model!$BP58*BE58</f>
        <v>4.1977584203000688</v>
      </c>
      <c r="BV58" s="79">
        <f>Model!$BP58*BF58</f>
        <v>4.266383069803541</v>
      </c>
      <c r="BW58" s="79">
        <f>Model!$BP58*BG58</f>
        <v>4.3350077193070131</v>
      </c>
      <c r="BX58" s="79">
        <f>Model!$BP58*BH58</f>
        <v>4.4036323688104853</v>
      </c>
      <c r="BY58" s="79">
        <f>Model!$BP58*BI58</f>
        <v>4.4722570183139583</v>
      </c>
      <c r="BZ58" s="79">
        <f>Model!$BP58*BJ58</f>
        <v>4.5408816678174304</v>
      </c>
      <c r="CA58" s="79">
        <f>Model!$BP58*BK58</f>
        <v>4.6095063173209034</v>
      </c>
      <c r="CB58" s="79">
        <f>Model!$BP58*BL58</f>
        <v>4.6781309668243756</v>
      </c>
      <c r="CC58" s="79">
        <f>Model!$BP58*BM58</f>
        <v>4.7467556163278477</v>
      </c>
      <c r="CD58" s="79">
        <f>Model!$BP58*BN58</f>
        <v>4.8153802658313207</v>
      </c>
      <c r="CE58" s="79">
        <f>Model!$BP58*BO58</f>
        <v>4.8840049153347929</v>
      </c>
      <c r="CF58" s="79">
        <f>Model!$BS58*BT58</f>
        <v>49865.446203006737</v>
      </c>
      <c r="CG58" s="79">
        <f>Model!$BS58*BU58</f>
        <v>50694.191154845736</v>
      </c>
      <c r="CH58" s="79">
        <f>Model!$BS58*BV58</f>
        <v>51522.936106684734</v>
      </c>
      <c r="CI58" s="79">
        <f>Model!$BS58*BW58</f>
        <v>52351.681058523725</v>
      </c>
      <c r="CJ58" s="79">
        <f>Model!$BS58*BX58</f>
        <v>53180.426010362717</v>
      </c>
      <c r="CK58" s="79">
        <f>Model!$BS58*BY58</f>
        <v>54009.170962201722</v>
      </c>
      <c r="CL58" s="79">
        <f>Model!$BS58*BZ58</f>
        <v>54837.915914040714</v>
      </c>
      <c r="CM58" s="79">
        <f>Model!$BS58*CA58</f>
        <v>55666.660865879712</v>
      </c>
      <c r="CN58" s="79">
        <f>Model!$BS58*CB58</f>
        <v>56495.405817718711</v>
      </c>
      <c r="CO58" s="79">
        <f>Model!$BS58*CC58</f>
        <v>57324.150769557702</v>
      </c>
      <c r="CP58" s="79">
        <f>Model!$BS58*CD58</f>
        <v>58152.895721396701</v>
      </c>
      <c r="CQ58" s="79">
        <f>Model!$BS58*CE58</f>
        <v>58981.640673235699</v>
      </c>
      <c r="CR58" s="79">
        <f>Model!$BR58*BT58</f>
        <v>13899.31319987544</v>
      </c>
      <c r="CS58" s="79">
        <f>Model!$BR58*BU58</f>
        <v>14130.314555032899</v>
      </c>
      <c r="CT58" s="79">
        <f>Model!$BR58*BV58</f>
        <v>14361.315910190357</v>
      </c>
      <c r="CU58" s="79">
        <f>Model!$BR58*BW58</f>
        <v>14592.317265347814</v>
      </c>
      <c r="CV58" s="79">
        <f>Model!$BR58*BX58</f>
        <v>14823.318620505272</v>
      </c>
      <c r="CW58" s="79">
        <f>Model!$BR58*BY58</f>
        <v>15054.319975662733</v>
      </c>
      <c r="CX58" s="79">
        <f>Model!$BR58*BZ58</f>
        <v>15285.32133082019</v>
      </c>
      <c r="CY58" s="79">
        <f>Model!$BR58*CA58</f>
        <v>15516.32268597765</v>
      </c>
      <c r="CZ58" s="79">
        <f>Model!$BR58*CB58</f>
        <v>15747.324041135107</v>
      </c>
      <c r="DA58" s="79">
        <f>Model!$BR58*CC58</f>
        <v>15978.325396292565</v>
      </c>
      <c r="DB58" s="79">
        <f>Model!$BR58*CD58</f>
        <v>16209.326751450026</v>
      </c>
      <c r="DC58" s="79">
        <f>Model!$BR58*CE58</f>
        <v>16440.328106607481</v>
      </c>
      <c r="DD58" s="79">
        <f>SUM(Model!$CF58:$CQ58)</f>
        <v>653082.52125745453</v>
      </c>
      <c r="DE58" s="79">
        <f>SUM(Model!$CR58:$DC58)</f>
        <v>182037.84783889752</v>
      </c>
      <c r="DF58" s="80">
        <f>IFERROR((Model!$DD58-Model!$DE58)/Model!$DD58,0)</f>
        <v>0.72126363527782189</v>
      </c>
    </row>
    <row r="59" spans="2:110" x14ac:dyDescent="0.25">
      <c r="B59" t="s">
        <v>370</v>
      </c>
      <c r="C59" t="s">
        <v>70</v>
      </c>
      <c r="D59" t="s">
        <v>8</v>
      </c>
      <c r="E59" s="4">
        <v>16</v>
      </c>
      <c r="F59" s="4">
        <v>359545.4</v>
      </c>
      <c r="G59" s="4">
        <v>78866.759999999995</v>
      </c>
      <c r="H59" s="4">
        <v>0</v>
      </c>
      <c r="I59" s="4">
        <v>2</v>
      </c>
      <c r="J59" s="4">
        <v>1</v>
      </c>
      <c r="K59" s="4">
        <v>0</v>
      </c>
      <c r="L59" s="4">
        <v>3</v>
      </c>
      <c r="M59" s="4">
        <v>0</v>
      </c>
      <c r="N59" s="4">
        <v>0</v>
      </c>
      <c r="O59" s="4">
        <v>4</v>
      </c>
      <c r="P59" s="4">
        <v>0</v>
      </c>
      <c r="Q59" s="4">
        <v>0</v>
      </c>
      <c r="R59" s="4">
        <v>0</v>
      </c>
      <c r="S59" s="4">
        <v>1</v>
      </c>
      <c r="T59" s="4">
        <v>1</v>
      </c>
      <c r="U59" s="4">
        <v>2</v>
      </c>
      <c r="V59" s="4">
        <v>0</v>
      </c>
      <c r="W59" s="4">
        <v>2</v>
      </c>
      <c r="X59" s="4">
        <v>1</v>
      </c>
      <c r="Y59" s="4">
        <v>0</v>
      </c>
      <c r="Z59" s="4">
        <v>2</v>
      </c>
      <c r="AA59" s="4">
        <v>0</v>
      </c>
      <c r="AB59" s="4">
        <v>1</v>
      </c>
      <c r="AC59" s="4">
        <v>0</v>
      </c>
      <c r="AD59" s="4">
        <v>1</v>
      </c>
      <c r="AE59" s="4">
        <v>4</v>
      </c>
      <c r="AF59" s="4">
        <v>1</v>
      </c>
      <c r="AG59" s="4">
        <v>0</v>
      </c>
      <c r="AH59" s="4">
        <v>0</v>
      </c>
      <c r="AI59" s="4">
        <v>1</v>
      </c>
      <c r="AJ59" s="4">
        <v>1</v>
      </c>
      <c r="AK59" s="4">
        <v>2</v>
      </c>
      <c r="AL59" s="4">
        <v>1</v>
      </c>
      <c r="AM59" s="4">
        <v>2</v>
      </c>
      <c r="AN59" s="4">
        <v>2</v>
      </c>
      <c r="AO59" s="4">
        <v>4</v>
      </c>
      <c r="AP59" s="4">
        <v>1</v>
      </c>
      <c r="AQ59" s="4">
        <v>1</v>
      </c>
      <c r="AR59" s="79">
        <f>MAX(IFERROR(IFERROR(_xlfn.FORECAST.ETS(AR$5,tbl_Model[[#This Row],[H_2023_01]:[H_2025_12]],$H$5:$AQ$5),_xlfn.FORECAST.LINEAR(AR$5,tbl_Model[[#This Row],[H_2023_01]:[H_2025_12]],$H$5:$AQ$5)),0),0)</f>
        <v>1.6569244773037644</v>
      </c>
      <c r="AS59" s="79">
        <f>MAX(IFERROR(IFERROR(_xlfn.FORECAST.ETS(AS$5,tbl_Model[[#This Row],[H_2023_01]:[H_2025_12]],$H$5:$AQ$5),_xlfn.FORECAST.LINEAR(AS$5,tbl_Model[[#This Row],[H_2023_01]:[H_2025_12]],$H$5:$AQ$5)),0),0)</f>
        <v>1.6857682340230471</v>
      </c>
      <c r="AT59" s="79">
        <f>MAX(IFERROR(IFERROR(_xlfn.FORECAST.ETS(AT$5,tbl_Model[[#This Row],[H_2023_01]:[H_2025_12]],$H$5:$AQ$5),_xlfn.FORECAST.LINEAR(AT$5,tbl_Model[[#This Row],[H_2023_01]:[H_2025_12]],$H$5:$AQ$5)),0),0)</f>
        <v>1.7146119907423261</v>
      </c>
      <c r="AU59" s="79">
        <f>MAX(IFERROR(IFERROR(_xlfn.FORECAST.ETS(AU$5,tbl_Model[[#This Row],[H_2023_01]:[H_2025_12]],$H$5:$AQ$5),_xlfn.FORECAST.LINEAR(AU$5,tbl_Model[[#This Row],[H_2023_01]:[H_2025_12]],$H$5:$AQ$5)),0),0)</f>
        <v>1.7434557474616088</v>
      </c>
      <c r="AV59" s="79">
        <f>MAX(IFERROR(IFERROR(_xlfn.FORECAST.ETS(AV$5,tbl_Model[[#This Row],[H_2023_01]:[H_2025_12]],$H$5:$AQ$5),_xlfn.FORECAST.LINEAR(AV$5,tbl_Model[[#This Row],[H_2023_01]:[H_2025_12]],$H$5:$AQ$5)),0),0)</f>
        <v>1.7722995041808878</v>
      </c>
      <c r="AW59" s="79">
        <f>MAX(IFERROR(IFERROR(_xlfn.FORECAST.ETS(AW$5,tbl_Model[[#This Row],[H_2023_01]:[H_2025_12]],$H$5:$AQ$5),_xlfn.FORECAST.LINEAR(AW$5,tbl_Model[[#This Row],[H_2023_01]:[H_2025_12]],$H$5:$AQ$5)),0),0)</f>
        <v>1.8011432609001705</v>
      </c>
      <c r="AX59" s="79">
        <f>MAX(IFERROR(IFERROR(_xlfn.FORECAST.ETS(AX$5,tbl_Model[[#This Row],[H_2023_01]:[H_2025_12]],$H$5:$AQ$5),_xlfn.FORECAST.LINEAR(AX$5,tbl_Model[[#This Row],[H_2023_01]:[H_2025_12]],$H$5:$AQ$5)),0),0)</f>
        <v>1.8299870176194495</v>
      </c>
      <c r="AY59" s="79">
        <f>MAX(IFERROR(IFERROR(_xlfn.FORECAST.ETS(AY$5,tbl_Model[[#This Row],[H_2023_01]:[H_2025_12]],$H$5:$AQ$5),_xlfn.FORECAST.LINEAR(AY$5,tbl_Model[[#This Row],[H_2023_01]:[H_2025_12]],$H$5:$AQ$5)),0),0)</f>
        <v>1.8588307743387322</v>
      </c>
      <c r="AZ59" s="79">
        <f>MAX(IFERROR(IFERROR(_xlfn.FORECAST.ETS(AZ$5,tbl_Model[[#This Row],[H_2023_01]:[H_2025_12]],$H$5:$AQ$5),_xlfn.FORECAST.LINEAR(AZ$5,tbl_Model[[#This Row],[H_2023_01]:[H_2025_12]],$H$5:$AQ$5)),0),0)</f>
        <v>1.8876745310580112</v>
      </c>
      <c r="BA59" s="79">
        <f>MAX(IFERROR(IFERROR(_xlfn.FORECAST.ETS(BA$5,tbl_Model[[#This Row],[H_2023_01]:[H_2025_12]],$H$5:$AQ$5),_xlfn.FORECAST.LINEAR(BA$5,tbl_Model[[#This Row],[H_2023_01]:[H_2025_12]],$H$5:$AQ$5)),0),0)</f>
        <v>1.9165182877772939</v>
      </c>
      <c r="BB59" s="79">
        <f>MAX(IFERROR(IFERROR(_xlfn.FORECAST.ETS(BB$5,tbl_Model[[#This Row],[H_2023_01]:[H_2025_12]],$H$5:$AQ$5),_xlfn.FORECAST.LINEAR(BB$5,tbl_Model[[#This Row],[H_2023_01]:[H_2025_12]],$H$5:$AQ$5)),0),0)</f>
        <v>1.9453620444965729</v>
      </c>
      <c r="BC59" s="79">
        <f>MAX(IFERROR(IFERROR(_xlfn.FORECAST.ETS(BC$5,tbl_Model[[#This Row],[H_2023_01]:[H_2025_12]],$H$5:$AQ$5),_xlfn.FORECAST.LINEAR(BC$5,tbl_Model[[#This Row],[H_2023_01]:[H_2025_12]],$H$5:$AQ$5)),0),0)</f>
        <v>1.9742058012158556</v>
      </c>
      <c r="BD59" s="80">
        <f>IFERROR(AR59/SUM(Model!$AR59:$BC59),1/12)</f>
        <v>7.6051823638564942E-2</v>
      </c>
      <c r="BE59" s="80">
        <f>IFERROR(AS59/SUM(Model!$AR59:$BC59),1/12)</f>
        <v>7.7375734492159273E-2</v>
      </c>
      <c r="BF59" s="80">
        <f>IFERROR(AT59/SUM(Model!$AR59:$BC59),1/12)</f>
        <v>7.8699645345753438E-2</v>
      </c>
      <c r="BG59" s="80">
        <f>IFERROR(AU59/SUM(Model!$AR59:$BC59),1/12)</f>
        <v>8.0023556199347756E-2</v>
      </c>
      <c r="BH59" s="80">
        <f>IFERROR(AV59/SUM(Model!$AR59:$BC59),1/12)</f>
        <v>8.1347467052941921E-2</v>
      </c>
      <c r="BI59" s="80">
        <f>IFERROR(AW59/SUM(Model!$AR59:$BC59),1/12)</f>
        <v>8.2671377906536239E-2</v>
      </c>
      <c r="BJ59" s="80">
        <f>IFERROR(AX59/SUM(Model!$AR59:$BC59),1/12)</f>
        <v>8.3995288760130404E-2</v>
      </c>
      <c r="BK59" s="80">
        <f>IFERROR(AY59/SUM(Model!$AR59:$BC59),1/12)</f>
        <v>8.5319199613724736E-2</v>
      </c>
      <c r="BL59" s="80">
        <f>IFERROR(AZ59/SUM(Model!$AR59:$BC59),1/12)</f>
        <v>8.6643110467318887E-2</v>
      </c>
      <c r="BM59" s="80">
        <f>IFERROR(BA59/SUM(Model!$AR59:$BC59),1/12)</f>
        <v>8.7967021320913219E-2</v>
      </c>
      <c r="BN59" s="80">
        <f>IFERROR(BB59/SUM(Model!$AR59:$BC59),1/12)</f>
        <v>8.929093217450737E-2</v>
      </c>
      <c r="BO59" s="80">
        <f>IFERROR(BC59/SUM(Model!$AR59:$BC59),1/12)</f>
        <v>9.0614843028101702E-2</v>
      </c>
      <c r="BP5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17.661971830985919</v>
      </c>
      <c r="BQ59" s="77" cm="1">
        <f t="array" ref="BQ5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59" s="77" cm="1">
        <f t="array" ref="BR5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59" s="77">
        <f>IF(tbl_Model[[#This Row],[Type]]="Boutique",
    tbl_Model[[#This Row],[UnitListPrice]],
    tbl_Model[[#This Row],[UnitListPrice]]*(1-SUMIFS(tbl_MarketTerms[WholesaleMarginPct],tbl_MarketTerms[Country],tbl_Model[[#This Row],[country]])))</f>
        <v>24503.913814264284</v>
      </c>
      <c r="BT59" s="79">
        <f>Model!$BP59*BD59</f>
        <v>1.343225166799443</v>
      </c>
      <c r="BU59" s="79">
        <f>Model!$BP59*BE59</f>
        <v>1.3666080430023626</v>
      </c>
      <c r="BV59" s="79">
        <f>Model!$BP59*BF59</f>
        <v>1.3899909192052793</v>
      </c>
      <c r="BW59" s="79">
        <f>Model!$BP59*BG59</f>
        <v>1.4133737954081986</v>
      </c>
      <c r="BX59" s="79">
        <f>Model!$BP59*BH59</f>
        <v>1.4367566716111153</v>
      </c>
      <c r="BY59" s="79">
        <f>Model!$BP59*BI59</f>
        <v>1.4601395478140347</v>
      </c>
      <c r="BZ59" s="79">
        <f>Model!$BP59*BJ59</f>
        <v>1.4835224240169513</v>
      </c>
      <c r="CA59" s="79">
        <f>Model!$BP59*BK59</f>
        <v>1.5069053002198711</v>
      </c>
      <c r="CB59" s="79">
        <f>Model!$BP59*BL59</f>
        <v>1.5302881764227874</v>
      </c>
      <c r="CC59" s="79">
        <f>Model!$BP59*BM59</f>
        <v>1.5536710526257071</v>
      </c>
      <c r="CD59" s="79">
        <f>Model!$BP59*BN59</f>
        <v>1.5770539288286234</v>
      </c>
      <c r="CE59" s="79">
        <f>Model!$BP59*BO59</f>
        <v>1.6004368050315432</v>
      </c>
      <c r="CF59" s="79">
        <f>Model!$BS59*BT59</f>
        <v>32914.273720404322</v>
      </c>
      <c r="CG59" s="79">
        <f>Model!$BS59*BU59</f>
        <v>33487.245703610271</v>
      </c>
      <c r="CH59" s="79">
        <f>Model!$BS59*BV59</f>
        <v>34060.217686816155</v>
      </c>
      <c r="CI59" s="79">
        <f>Model!$BS59*BW59</f>
        <v>34633.189670022104</v>
      </c>
      <c r="CJ59" s="79">
        <f>Model!$BS59*BX59</f>
        <v>35206.16165322798</v>
      </c>
      <c r="CK59" s="79">
        <f>Model!$BS59*BY59</f>
        <v>35779.133636433929</v>
      </c>
      <c r="CL59" s="79">
        <f>Model!$BS59*BZ59</f>
        <v>36352.105619639813</v>
      </c>
      <c r="CM59" s="79">
        <f>Model!$BS59*CA59</f>
        <v>36925.077602845769</v>
      </c>
      <c r="CN59" s="79">
        <f>Model!$BS59*CB59</f>
        <v>37498.049586051638</v>
      </c>
      <c r="CO59" s="79">
        <f>Model!$BS59*CC59</f>
        <v>38071.021569257595</v>
      </c>
      <c r="CP59" s="79">
        <f>Model!$BS59*CD59</f>
        <v>38643.993552463471</v>
      </c>
      <c r="CQ59" s="79">
        <f>Model!$BS59*CE59</f>
        <v>39216.965535669427</v>
      </c>
      <c r="CR59" s="79">
        <f>Model!$BR59*BT59</f>
        <v>7081.6523334310468</v>
      </c>
      <c r="CS59" s="79">
        <f>Model!$BR59*BU59</f>
        <v>7204.9298031491671</v>
      </c>
      <c r="CT59" s="79">
        <f>Model!$BR59*BV59</f>
        <v>7328.2072728672711</v>
      </c>
      <c r="CU59" s="79">
        <f>Model!$BR59*BW59</f>
        <v>7451.4847425853895</v>
      </c>
      <c r="CV59" s="79">
        <f>Model!$BR59*BX59</f>
        <v>7574.7622123034944</v>
      </c>
      <c r="CW59" s="79">
        <f>Model!$BR59*BY59</f>
        <v>7698.0396820216129</v>
      </c>
      <c r="CX59" s="79">
        <f>Model!$BR59*BZ59</f>
        <v>7821.3171517397177</v>
      </c>
      <c r="CY59" s="79">
        <f>Model!$BR59*CA59</f>
        <v>7944.594621457838</v>
      </c>
      <c r="CZ59" s="79">
        <f>Model!$BR59*CB59</f>
        <v>8067.8720911759401</v>
      </c>
      <c r="DA59" s="79">
        <f>Model!$BR59*CC59</f>
        <v>8191.1495608940613</v>
      </c>
      <c r="DB59" s="79">
        <f>Model!$BR59*CD59</f>
        <v>8314.4270306121634</v>
      </c>
      <c r="DC59" s="79">
        <f>Model!$BR59*CE59</f>
        <v>8437.7045003302846</v>
      </c>
      <c r="DD59" s="79">
        <f>SUM(Model!$CF59:$CQ59)</f>
        <v>432787.4355364425</v>
      </c>
      <c r="DE59" s="79">
        <f>SUM(Model!$CR59:$DC59)</f>
        <v>93116.14100256798</v>
      </c>
      <c r="DF59" s="80">
        <f>IFERROR((Model!$DD59-Model!$DE59)/Model!$DD59,0)</f>
        <v>0.78484555382909849</v>
      </c>
    </row>
    <row r="60" spans="2:110" x14ac:dyDescent="0.25">
      <c r="B60" t="s">
        <v>370</v>
      </c>
      <c r="C60" t="s">
        <v>114</v>
      </c>
      <c r="D60" t="s">
        <v>13</v>
      </c>
      <c r="E60" s="4">
        <v>39</v>
      </c>
      <c r="F60" s="4">
        <v>356909.82</v>
      </c>
      <c r="G60" s="4">
        <v>103027.79</v>
      </c>
      <c r="H60" s="4">
        <v>2</v>
      </c>
      <c r="I60" s="4">
        <v>0</v>
      </c>
      <c r="J60" s="4">
        <v>0</v>
      </c>
      <c r="K60" s="4">
        <v>1</v>
      </c>
      <c r="L60" s="4">
        <v>3</v>
      </c>
      <c r="M60" s="4">
        <v>1</v>
      </c>
      <c r="N60" s="4">
        <v>3</v>
      </c>
      <c r="O60" s="4">
        <v>0</v>
      </c>
      <c r="P60" s="4">
        <v>1</v>
      </c>
      <c r="Q60" s="4">
        <v>2</v>
      </c>
      <c r="R60" s="4">
        <v>1</v>
      </c>
      <c r="S60" s="4">
        <v>3</v>
      </c>
      <c r="T60" s="4">
        <v>1</v>
      </c>
      <c r="U60" s="4">
        <v>1</v>
      </c>
      <c r="V60" s="4">
        <v>3</v>
      </c>
      <c r="W60" s="4">
        <v>2</v>
      </c>
      <c r="X60" s="4">
        <v>7</v>
      </c>
      <c r="Y60" s="4">
        <v>5</v>
      </c>
      <c r="Z60" s="4">
        <v>3</v>
      </c>
      <c r="AA60" s="4">
        <v>8</v>
      </c>
      <c r="AB60" s="4">
        <v>3</v>
      </c>
      <c r="AC60" s="4">
        <v>4</v>
      </c>
      <c r="AD60" s="4">
        <v>4</v>
      </c>
      <c r="AE60" s="4">
        <v>1</v>
      </c>
      <c r="AF60" s="4">
        <v>0</v>
      </c>
      <c r="AG60" s="4">
        <v>4</v>
      </c>
      <c r="AH60" s="4">
        <v>2</v>
      </c>
      <c r="AI60" s="4">
        <v>1</v>
      </c>
      <c r="AJ60" s="4">
        <v>1</v>
      </c>
      <c r="AK60" s="4">
        <v>6</v>
      </c>
      <c r="AL60" s="4">
        <v>2</v>
      </c>
      <c r="AM60" s="4">
        <v>7</v>
      </c>
      <c r="AN60" s="4">
        <v>2</v>
      </c>
      <c r="AO60" s="4">
        <v>1</v>
      </c>
      <c r="AP60" s="4">
        <v>9</v>
      </c>
      <c r="AQ60" s="4">
        <v>4</v>
      </c>
      <c r="AR60" s="79">
        <f>MAX(IFERROR(IFERROR(_xlfn.FORECAST.ETS(AR$5,tbl_Model[[#This Row],[H_2023_01]:[H_2025_12]],$H$5:$AQ$5),_xlfn.FORECAST.LINEAR(AR$5,tbl_Model[[#This Row],[H_2023_01]:[H_2025_12]],$H$5:$AQ$5)),0),0)</f>
        <v>4.5790152532820665</v>
      </c>
      <c r="AS60" s="79">
        <f>MAX(IFERROR(IFERROR(_xlfn.FORECAST.ETS(AS$5,tbl_Model[[#This Row],[H_2023_01]:[H_2025_12]],$H$5:$AQ$5),_xlfn.FORECAST.LINEAR(AS$5,tbl_Model[[#This Row],[H_2023_01]:[H_2025_12]],$H$5:$AQ$5)),0),0)</f>
        <v>4.6664411733991846</v>
      </c>
      <c r="AT60" s="79">
        <f>MAX(IFERROR(IFERROR(_xlfn.FORECAST.ETS(AT$5,tbl_Model[[#This Row],[H_2023_01]:[H_2025_12]],$H$5:$AQ$5),_xlfn.FORECAST.LINEAR(AT$5,tbl_Model[[#This Row],[H_2023_01]:[H_2025_12]],$H$5:$AQ$5)),0),0)</f>
        <v>4.7538670935163037</v>
      </c>
      <c r="AU60" s="79">
        <f>MAX(IFERROR(IFERROR(_xlfn.FORECAST.ETS(AU$5,tbl_Model[[#This Row],[H_2023_01]:[H_2025_12]],$H$5:$AQ$5),_xlfn.FORECAST.LINEAR(AU$5,tbl_Model[[#This Row],[H_2023_01]:[H_2025_12]],$H$5:$AQ$5)),0),0)</f>
        <v>4.8412930136334218</v>
      </c>
      <c r="AV60" s="79">
        <f>MAX(IFERROR(IFERROR(_xlfn.FORECAST.ETS(AV$5,tbl_Model[[#This Row],[H_2023_01]:[H_2025_12]],$H$5:$AQ$5),_xlfn.FORECAST.LINEAR(AV$5,tbl_Model[[#This Row],[H_2023_01]:[H_2025_12]],$H$5:$AQ$5)),0),0)</f>
        <v>4.9287189337505408</v>
      </c>
      <c r="AW60" s="79">
        <f>MAX(IFERROR(IFERROR(_xlfn.FORECAST.ETS(AW$5,tbl_Model[[#This Row],[H_2023_01]:[H_2025_12]],$H$5:$AQ$5),_xlfn.FORECAST.LINEAR(AW$5,tbl_Model[[#This Row],[H_2023_01]:[H_2025_12]],$H$5:$AQ$5)),0),0)</f>
        <v>5.016144853867659</v>
      </c>
      <c r="AX60" s="79">
        <f>MAX(IFERROR(IFERROR(_xlfn.FORECAST.ETS(AX$5,tbl_Model[[#This Row],[H_2023_01]:[H_2025_12]],$H$5:$AQ$5),_xlfn.FORECAST.LINEAR(AX$5,tbl_Model[[#This Row],[H_2023_01]:[H_2025_12]],$H$5:$AQ$5)),0),0)</f>
        <v>5.103570773984778</v>
      </c>
      <c r="AY60" s="79">
        <f>MAX(IFERROR(IFERROR(_xlfn.FORECAST.ETS(AY$5,tbl_Model[[#This Row],[H_2023_01]:[H_2025_12]],$H$5:$AQ$5),_xlfn.FORECAST.LINEAR(AY$5,tbl_Model[[#This Row],[H_2023_01]:[H_2025_12]],$H$5:$AQ$5)),0),0)</f>
        <v>5.1909966941018961</v>
      </c>
      <c r="AZ60" s="79">
        <f>MAX(IFERROR(IFERROR(_xlfn.FORECAST.ETS(AZ$5,tbl_Model[[#This Row],[H_2023_01]:[H_2025_12]],$H$5:$AQ$5),_xlfn.FORECAST.LINEAR(AZ$5,tbl_Model[[#This Row],[H_2023_01]:[H_2025_12]],$H$5:$AQ$5)),0),0)</f>
        <v>5.2784226142190152</v>
      </c>
      <c r="BA60" s="79">
        <f>MAX(IFERROR(IFERROR(_xlfn.FORECAST.ETS(BA$5,tbl_Model[[#This Row],[H_2023_01]:[H_2025_12]],$H$5:$AQ$5),_xlfn.FORECAST.LINEAR(BA$5,tbl_Model[[#This Row],[H_2023_01]:[H_2025_12]],$H$5:$AQ$5)),0),0)</f>
        <v>5.3658485343361333</v>
      </c>
      <c r="BB60" s="79">
        <f>MAX(IFERROR(IFERROR(_xlfn.FORECAST.ETS(BB$5,tbl_Model[[#This Row],[H_2023_01]:[H_2025_12]],$H$5:$AQ$5),_xlfn.FORECAST.LINEAR(BB$5,tbl_Model[[#This Row],[H_2023_01]:[H_2025_12]],$H$5:$AQ$5)),0),0)</f>
        <v>5.4532744544532523</v>
      </c>
      <c r="BC60" s="79">
        <f>MAX(IFERROR(IFERROR(_xlfn.FORECAST.ETS(BC$5,tbl_Model[[#This Row],[H_2023_01]:[H_2025_12]],$H$5:$AQ$5),_xlfn.FORECAST.LINEAR(BC$5,tbl_Model[[#This Row],[H_2023_01]:[H_2025_12]],$H$5:$AQ$5)),0),0)</f>
        <v>5.5407003745703705</v>
      </c>
      <c r="BD60" s="80">
        <f>IFERROR(AR60/SUM(Model!$AR60:$BC60),1/12)</f>
        <v>7.5414096299295019E-2</v>
      </c>
      <c r="BE60" s="80">
        <f>IFERROR(AS60/SUM(Model!$AR60:$BC60),1/12)</f>
        <v>7.6853957578211063E-2</v>
      </c>
      <c r="BF60" s="80">
        <f>IFERROR(AT60/SUM(Model!$AR60:$BC60),1/12)</f>
        <v>7.8293818857127134E-2</v>
      </c>
      <c r="BG60" s="80">
        <f>IFERROR(AU60/SUM(Model!$AR60:$BC60),1/12)</f>
        <v>7.9733680136043178E-2</v>
      </c>
      <c r="BH60" s="80">
        <f>IFERROR(AV60/SUM(Model!$AR60:$BC60),1/12)</f>
        <v>8.1173541414959249E-2</v>
      </c>
      <c r="BI60" s="80">
        <f>IFERROR(AW60/SUM(Model!$AR60:$BC60),1/12)</f>
        <v>8.2613402693875293E-2</v>
      </c>
      <c r="BJ60" s="80">
        <f>IFERROR(AX60/SUM(Model!$AR60:$BC60),1/12)</f>
        <v>8.4053263972791364E-2</v>
      </c>
      <c r="BK60" s="80">
        <f>IFERROR(AY60/SUM(Model!$AR60:$BC60),1/12)</f>
        <v>8.5493125251707408E-2</v>
      </c>
      <c r="BL60" s="80">
        <f>IFERROR(AZ60/SUM(Model!$AR60:$BC60),1/12)</f>
        <v>8.6932986530623479E-2</v>
      </c>
      <c r="BM60" s="80">
        <f>IFERROR(BA60/SUM(Model!$AR60:$BC60),1/12)</f>
        <v>8.8372847809539537E-2</v>
      </c>
      <c r="BN60" s="80">
        <f>IFERROR(BB60/SUM(Model!$AR60:$BC60),1/12)</f>
        <v>8.9812709088455595E-2</v>
      </c>
      <c r="BO60" s="80">
        <f>IFERROR(BC60/SUM(Model!$AR60:$BC60),1/12)</f>
        <v>9.1252570367371652E-2</v>
      </c>
      <c r="BP6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43.004180261011413</v>
      </c>
      <c r="BQ60" s="77" cm="1">
        <f t="array" ref="BQ6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60" s="77" cm="1">
        <f t="array" ref="BR6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60" s="77">
        <f>IF(tbl_Model[[#This Row],[Type]]="Boutique",
    tbl_Model[[#This Row],[UnitListPrice]],
    tbl_Model[[#This Row],[UnitListPrice]]*(1-SUMIFS(tbl_MarketTerms[WholesaleMarginPct],tbl_MarketTerms[Country],tbl_Model[[#This Row],[country]])))</f>
        <v>9626.5957446808516</v>
      </c>
      <c r="BT60" s="79">
        <f>Model!$BP60*BD60</f>
        <v>3.2431213914761567</v>
      </c>
      <c r="BU60" s="79">
        <f>Model!$BP60*BE60</f>
        <v>3.3050414454655126</v>
      </c>
      <c r="BV60" s="79">
        <f>Model!$BP60*BF60</f>
        <v>3.3669614994548698</v>
      </c>
      <c r="BW60" s="79">
        <f>Model!$BP60*BG60</f>
        <v>3.4288815534442256</v>
      </c>
      <c r="BX60" s="79">
        <f>Model!$BP60*BH60</f>
        <v>3.4908016074335828</v>
      </c>
      <c r="BY60" s="79">
        <f>Model!$BP60*BI60</f>
        <v>3.5527216614229391</v>
      </c>
      <c r="BZ60" s="79">
        <f>Model!$BP60*BJ60</f>
        <v>3.6146417154122963</v>
      </c>
      <c r="CA60" s="79">
        <f>Model!$BP60*BK60</f>
        <v>3.6765617694016521</v>
      </c>
      <c r="CB60" s="79">
        <f>Model!$BP60*BL60</f>
        <v>3.7384818233910093</v>
      </c>
      <c r="CC60" s="79">
        <f>Model!$BP60*BM60</f>
        <v>3.8004018773803661</v>
      </c>
      <c r="CD60" s="79">
        <f>Model!$BP60*BN60</f>
        <v>3.8623219313697223</v>
      </c>
      <c r="CE60" s="79">
        <f>Model!$BP60*BO60</f>
        <v>3.9242419853590791</v>
      </c>
      <c r="CF60" s="79">
        <f>Model!$BS60*BT60</f>
        <v>31220.218586667812</v>
      </c>
      <c r="CG60" s="79">
        <f>Model!$BS60*BU60</f>
        <v>31816.297914912153</v>
      </c>
      <c r="CH60" s="79">
        <f>Model!$BS60*BV60</f>
        <v>32412.377243156508</v>
      </c>
      <c r="CI60" s="79">
        <f>Model!$BS60*BW60</f>
        <v>33008.456571400849</v>
      </c>
      <c r="CJ60" s="79">
        <f>Model!$BS60*BX60</f>
        <v>33604.535899645205</v>
      </c>
      <c r="CK60" s="79">
        <f>Model!$BS60*BY60</f>
        <v>34200.615227889553</v>
      </c>
      <c r="CL60" s="79">
        <f>Model!$BS60*BZ60</f>
        <v>34796.694556133902</v>
      </c>
      <c r="CM60" s="79">
        <f>Model!$BS60*CA60</f>
        <v>35392.77388437825</v>
      </c>
      <c r="CN60" s="79">
        <f>Model!$BS60*CB60</f>
        <v>35988.853212622598</v>
      </c>
      <c r="CO60" s="79">
        <f>Model!$BS60*CC60</f>
        <v>36584.932540866954</v>
      </c>
      <c r="CP60" s="79">
        <f>Model!$BS60*CD60</f>
        <v>37181.011869111295</v>
      </c>
      <c r="CQ60" s="79">
        <f>Model!$BS60*CE60</f>
        <v>37777.09119735565</v>
      </c>
      <c r="CR60" s="79">
        <f>Model!$BR60*BT60</f>
        <v>8830.318022731135</v>
      </c>
      <c r="CS60" s="79">
        <f>Model!$BR60*BU60</f>
        <v>8998.9129356899193</v>
      </c>
      <c r="CT60" s="79">
        <f>Model!$BR60*BV60</f>
        <v>9167.5078486487073</v>
      </c>
      <c r="CU60" s="79">
        <f>Model!$BR60*BW60</f>
        <v>9336.1027616074916</v>
      </c>
      <c r="CV60" s="79">
        <f>Model!$BR60*BX60</f>
        <v>9504.6976745662796</v>
      </c>
      <c r="CW60" s="79">
        <f>Model!$BR60*BY60</f>
        <v>9673.2925875250658</v>
      </c>
      <c r="CX60" s="79">
        <f>Model!$BR60*BZ60</f>
        <v>9841.8875004838537</v>
      </c>
      <c r="CY60" s="79">
        <f>Model!$BR60*CA60</f>
        <v>10010.482413442636</v>
      </c>
      <c r="CZ60" s="79">
        <f>Model!$BR60*CB60</f>
        <v>10179.077326401424</v>
      </c>
      <c r="DA60" s="79">
        <f>Model!$BR60*CC60</f>
        <v>10347.672239360212</v>
      </c>
      <c r="DB60" s="79">
        <f>Model!$BR60*CD60</f>
        <v>10516.267152318997</v>
      </c>
      <c r="DC60" s="79">
        <f>Model!$BR60*CE60</f>
        <v>10684.862065277784</v>
      </c>
      <c r="DD60" s="79">
        <f>SUM(Model!$CF60:$CQ60)</f>
        <v>413983.8587041407</v>
      </c>
      <c r="DE60" s="79">
        <f>SUM(Model!$CR60:$DC60)</f>
        <v>117091.08052805351</v>
      </c>
      <c r="DF60" s="80">
        <f>IFERROR((Model!$DD60-Model!$DE60)/Model!$DD60,0)</f>
        <v>0.71716027553689166</v>
      </c>
    </row>
    <row r="61" spans="2:110" x14ac:dyDescent="0.25">
      <c r="B61" t="s">
        <v>370</v>
      </c>
      <c r="C61" t="s">
        <v>114</v>
      </c>
      <c r="D61" t="s">
        <v>14</v>
      </c>
      <c r="E61" s="4">
        <v>58</v>
      </c>
      <c r="F61" s="4">
        <v>511966.48</v>
      </c>
      <c r="G61" s="4">
        <v>147509.89000000001</v>
      </c>
      <c r="H61" s="4">
        <v>6</v>
      </c>
      <c r="I61" s="4">
        <v>3</v>
      </c>
      <c r="J61" s="4">
        <v>10</v>
      </c>
      <c r="K61" s="4">
        <v>10</v>
      </c>
      <c r="L61" s="4">
        <v>6</v>
      </c>
      <c r="M61" s="4">
        <v>6</v>
      </c>
      <c r="N61" s="4">
        <v>9</v>
      </c>
      <c r="O61" s="4">
        <v>1</v>
      </c>
      <c r="P61" s="4">
        <v>6</v>
      </c>
      <c r="Q61" s="4">
        <v>2</v>
      </c>
      <c r="R61" s="4">
        <v>11</v>
      </c>
      <c r="S61" s="4">
        <v>2</v>
      </c>
      <c r="T61" s="4">
        <v>6</v>
      </c>
      <c r="U61" s="4">
        <v>5</v>
      </c>
      <c r="V61" s="4">
        <v>8</v>
      </c>
      <c r="W61" s="4">
        <v>5</v>
      </c>
      <c r="X61" s="4">
        <v>3</v>
      </c>
      <c r="Y61" s="4">
        <v>1</v>
      </c>
      <c r="Z61" s="4">
        <v>7</v>
      </c>
      <c r="AA61" s="4">
        <v>4</v>
      </c>
      <c r="AB61" s="4">
        <v>4</v>
      </c>
      <c r="AC61" s="4">
        <v>9</v>
      </c>
      <c r="AD61" s="4">
        <v>8</v>
      </c>
      <c r="AE61" s="4">
        <v>14</v>
      </c>
      <c r="AF61" s="4">
        <v>1</v>
      </c>
      <c r="AG61" s="4">
        <v>4</v>
      </c>
      <c r="AH61" s="4">
        <v>5</v>
      </c>
      <c r="AI61" s="4">
        <v>4</v>
      </c>
      <c r="AJ61" s="4">
        <v>6</v>
      </c>
      <c r="AK61" s="4">
        <v>6</v>
      </c>
      <c r="AL61" s="4">
        <v>6</v>
      </c>
      <c r="AM61" s="4">
        <v>3</v>
      </c>
      <c r="AN61" s="4">
        <v>0</v>
      </c>
      <c r="AO61" s="4">
        <v>2</v>
      </c>
      <c r="AP61" s="4">
        <v>9</v>
      </c>
      <c r="AQ61" s="4">
        <v>12</v>
      </c>
      <c r="AR61" s="79">
        <f>MAX(IFERROR(IFERROR(_xlfn.FORECAST.ETS(AR$5,tbl_Model[[#This Row],[H_2023_01]:[H_2025_12]],$H$5:$AQ$5),_xlfn.FORECAST.LINEAR(AR$5,tbl_Model[[#This Row],[H_2023_01]:[H_2025_12]],$H$5:$AQ$5)),0),0)</f>
        <v>5.28056960233637</v>
      </c>
      <c r="AS61" s="79">
        <f>MAX(IFERROR(IFERROR(_xlfn.FORECAST.ETS(AS$5,tbl_Model[[#This Row],[H_2023_01]:[H_2025_12]],$H$5:$AQ$5),_xlfn.FORECAST.LINEAR(AS$5,tbl_Model[[#This Row],[H_2023_01]:[H_2025_12]],$H$5:$AQ$5)),0),0)</f>
        <v>5.2605215225636917</v>
      </c>
      <c r="AT61" s="79">
        <f>MAX(IFERROR(IFERROR(_xlfn.FORECAST.ETS(AT$5,tbl_Model[[#This Row],[H_2023_01]:[H_2025_12]],$H$5:$AQ$5),_xlfn.FORECAST.LINEAR(AT$5,tbl_Model[[#This Row],[H_2023_01]:[H_2025_12]],$H$5:$AQ$5)),0),0)</f>
        <v>5.2404734427910205</v>
      </c>
      <c r="AU61" s="79">
        <f>MAX(IFERROR(IFERROR(_xlfn.FORECAST.ETS(AU$5,tbl_Model[[#This Row],[H_2023_01]:[H_2025_12]],$H$5:$AQ$5),_xlfn.FORECAST.LINEAR(AU$5,tbl_Model[[#This Row],[H_2023_01]:[H_2025_12]],$H$5:$AQ$5)),0),0)</f>
        <v>5.2204253630183421</v>
      </c>
      <c r="AV61" s="79">
        <f>MAX(IFERROR(IFERROR(_xlfn.FORECAST.ETS(AV$5,tbl_Model[[#This Row],[H_2023_01]:[H_2025_12]],$H$5:$AQ$5),_xlfn.FORECAST.LINEAR(AV$5,tbl_Model[[#This Row],[H_2023_01]:[H_2025_12]],$H$5:$AQ$5)),0),0)</f>
        <v>5.2003772832456709</v>
      </c>
      <c r="AW61" s="79">
        <f>MAX(IFERROR(IFERROR(_xlfn.FORECAST.ETS(AW$5,tbl_Model[[#This Row],[H_2023_01]:[H_2025_12]],$H$5:$AQ$5),_xlfn.FORECAST.LINEAR(AW$5,tbl_Model[[#This Row],[H_2023_01]:[H_2025_12]],$H$5:$AQ$5)),0),0)</f>
        <v>5.1803292034729926</v>
      </c>
      <c r="AX61" s="79">
        <f>MAX(IFERROR(IFERROR(_xlfn.FORECAST.ETS(AX$5,tbl_Model[[#This Row],[H_2023_01]:[H_2025_12]],$H$5:$AQ$5),_xlfn.FORECAST.LINEAR(AX$5,tbl_Model[[#This Row],[H_2023_01]:[H_2025_12]],$H$5:$AQ$5)),0),0)</f>
        <v>5.1602811237003214</v>
      </c>
      <c r="AY61" s="79">
        <f>MAX(IFERROR(IFERROR(_xlfn.FORECAST.ETS(AY$5,tbl_Model[[#This Row],[H_2023_01]:[H_2025_12]],$H$5:$AQ$5),_xlfn.FORECAST.LINEAR(AY$5,tbl_Model[[#This Row],[H_2023_01]:[H_2025_12]],$H$5:$AQ$5)),0),0)</f>
        <v>5.1402330439276431</v>
      </c>
      <c r="AZ61" s="79">
        <f>MAX(IFERROR(IFERROR(_xlfn.FORECAST.ETS(AZ$5,tbl_Model[[#This Row],[H_2023_01]:[H_2025_12]],$H$5:$AQ$5),_xlfn.FORECAST.LINEAR(AZ$5,tbl_Model[[#This Row],[H_2023_01]:[H_2025_12]],$H$5:$AQ$5)),0),0)</f>
        <v>5.1201849641549719</v>
      </c>
      <c r="BA61" s="79">
        <f>MAX(IFERROR(IFERROR(_xlfn.FORECAST.ETS(BA$5,tbl_Model[[#This Row],[H_2023_01]:[H_2025_12]],$H$5:$AQ$5),_xlfn.FORECAST.LINEAR(BA$5,tbl_Model[[#This Row],[H_2023_01]:[H_2025_12]],$H$5:$AQ$5)),0),0)</f>
        <v>5.1001368843822936</v>
      </c>
      <c r="BB61" s="79">
        <f>MAX(IFERROR(IFERROR(_xlfn.FORECAST.ETS(BB$5,tbl_Model[[#This Row],[H_2023_01]:[H_2025_12]],$H$5:$AQ$5),_xlfn.FORECAST.LINEAR(BB$5,tbl_Model[[#This Row],[H_2023_01]:[H_2025_12]],$H$5:$AQ$5)),0),0)</f>
        <v>5.0800888046096224</v>
      </c>
      <c r="BC61" s="79">
        <f>MAX(IFERROR(IFERROR(_xlfn.FORECAST.ETS(BC$5,tbl_Model[[#This Row],[H_2023_01]:[H_2025_12]],$H$5:$AQ$5),_xlfn.FORECAST.LINEAR(BC$5,tbl_Model[[#This Row],[H_2023_01]:[H_2025_12]],$H$5:$AQ$5)),0),0)</f>
        <v>5.0600407248369441</v>
      </c>
      <c r="BD61" s="80">
        <f>IFERROR(AR61/SUM(Model!$AR61:$BC61),1/12)</f>
        <v>8.5110540468776086E-2</v>
      </c>
      <c r="BE61" s="80">
        <f>IFERROR(AS61/SUM(Model!$AR61:$BC61),1/12)</f>
        <v>8.4787411898695528E-2</v>
      </c>
      <c r="BF61" s="80">
        <f>IFERROR(AT61/SUM(Model!$AR61:$BC61),1/12)</f>
        <v>8.4464283328615095E-2</v>
      </c>
      <c r="BG61" s="80">
        <f>IFERROR(AU61/SUM(Model!$AR61:$BC61),1/12)</f>
        <v>8.4141154758534537E-2</v>
      </c>
      <c r="BH61" s="80">
        <f>IFERROR(AV61/SUM(Model!$AR61:$BC61),1/12)</f>
        <v>8.3818026188454103E-2</v>
      </c>
      <c r="BI61" s="80">
        <f>IFERROR(AW61/SUM(Model!$AR61:$BC61),1/12)</f>
        <v>8.3494897618373545E-2</v>
      </c>
      <c r="BJ61" s="80">
        <f>IFERROR(AX61/SUM(Model!$AR61:$BC61),1/12)</f>
        <v>8.3171769048293112E-2</v>
      </c>
      <c r="BK61" s="80">
        <f>IFERROR(AY61/SUM(Model!$AR61:$BC61),1/12)</f>
        <v>8.2848640478212554E-2</v>
      </c>
      <c r="BL61" s="80">
        <f>IFERROR(AZ61/SUM(Model!$AR61:$BC61),1/12)</f>
        <v>8.2525511908132121E-2</v>
      </c>
      <c r="BM61" s="80">
        <f>IFERROR(BA61/SUM(Model!$AR61:$BC61),1/12)</f>
        <v>8.2202383338051563E-2</v>
      </c>
      <c r="BN61" s="80">
        <f>IFERROR(BB61/SUM(Model!$AR61:$BC61),1/12)</f>
        <v>8.187925476797113E-2</v>
      </c>
      <c r="BO61" s="80">
        <f>IFERROR(BC61/SUM(Model!$AR61:$BC61),1/12)</f>
        <v>8.1556126197890572E-2</v>
      </c>
      <c r="BP6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63.942622950819683</v>
      </c>
      <c r="BQ61" s="77" cm="1">
        <f t="array" ref="BQ6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61" s="77" cm="1">
        <f t="array" ref="BR6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61" s="77">
        <f>IF(tbl_Model[[#This Row],[Type]]="Boutique",
    tbl_Model[[#This Row],[UnitListPrice]],
    tbl_Model[[#This Row],[UnitListPrice]]*(1-SUMIFS(tbl_MarketTerms[WholesaleMarginPct],tbl_MarketTerms[Country],tbl_Model[[#This Row],[country]])))</f>
        <v>9626.5957446808516</v>
      </c>
      <c r="BT61" s="79">
        <f>Model!$BP61*BD61</f>
        <v>5.4421911983354292</v>
      </c>
      <c r="BU61" s="79">
        <f>Model!$BP61*BE61</f>
        <v>5.4215295100141301</v>
      </c>
      <c r="BV61" s="79">
        <f>Model!$BP61*BF61</f>
        <v>5.4008678216928399</v>
      </c>
      <c r="BW61" s="79">
        <f>Model!$BP61*BG61</f>
        <v>5.3802061333715416</v>
      </c>
      <c r="BX61" s="79">
        <f>Model!$BP61*BH61</f>
        <v>5.3595444450502505</v>
      </c>
      <c r="BY61" s="79">
        <f>Model!$BP61*BI61</f>
        <v>5.3388827567289523</v>
      </c>
      <c r="BZ61" s="79">
        <f>Model!$BP61*BJ61</f>
        <v>5.3182210684076612</v>
      </c>
      <c r="CA61" s="79">
        <f>Model!$BP61*BK61</f>
        <v>5.297559380086363</v>
      </c>
      <c r="CB61" s="79">
        <f>Model!$BP61*BL61</f>
        <v>5.2768976917650718</v>
      </c>
      <c r="CC61" s="79">
        <f>Model!$BP61*BM61</f>
        <v>5.2562360034437736</v>
      </c>
      <c r="CD61" s="79">
        <f>Model!$BP61*BN61</f>
        <v>5.2355743151224825</v>
      </c>
      <c r="CE61" s="79">
        <f>Model!$BP61*BO61</f>
        <v>5.2149126268011843</v>
      </c>
      <c r="CF61" s="79">
        <f>Model!$BS61*BT61</f>
        <v>52389.774631635424</v>
      </c>
      <c r="CG61" s="79">
        <f>Model!$BS61*BU61</f>
        <v>52190.87291076369</v>
      </c>
      <c r="CH61" s="79">
        <f>Model!$BS61*BV61</f>
        <v>51991.971189892036</v>
      </c>
      <c r="CI61" s="79">
        <f>Model!$BS61*BW61</f>
        <v>51793.069469020302</v>
      </c>
      <c r="CJ61" s="79">
        <f>Model!$BS61*BX61</f>
        <v>51594.16774814864</v>
      </c>
      <c r="CK61" s="79">
        <f>Model!$BS61*BY61</f>
        <v>51395.266027276906</v>
      </c>
      <c r="CL61" s="79">
        <f>Model!$BS61*BZ61</f>
        <v>51196.364306405245</v>
      </c>
      <c r="CM61" s="79">
        <f>Model!$BS61*CA61</f>
        <v>50997.462585533511</v>
      </c>
      <c r="CN61" s="79">
        <f>Model!$BS61*CB61</f>
        <v>50798.560864661849</v>
      </c>
      <c r="CO61" s="79">
        <f>Model!$BS61*CC61</f>
        <v>50599.659143790115</v>
      </c>
      <c r="CP61" s="79">
        <f>Model!$BS61*CD61</f>
        <v>50400.757422918454</v>
      </c>
      <c r="CQ61" s="79">
        <f>Model!$BS61*CE61</f>
        <v>50201.85570204672</v>
      </c>
      <c r="CR61" s="79">
        <f>Model!$BR61*BT61</f>
        <v>14817.909421496102</v>
      </c>
      <c r="CS61" s="79">
        <f>Model!$BR61*BU61</f>
        <v>14761.652113569502</v>
      </c>
      <c r="CT61" s="79">
        <f>Model!$BR61*BV61</f>
        <v>14705.394805642925</v>
      </c>
      <c r="CU61" s="79">
        <f>Model!$BR61*BW61</f>
        <v>14649.137497716327</v>
      </c>
      <c r="CV61" s="79">
        <f>Model!$BR61*BX61</f>
        <v>14592.880189789747</v>
      </c>
      <c r="CW61" s="79">
        <f>Model!$BR61*BY61</f>
        <v>14536.622881863148</v>
      </c>
      <c r="CX61" s="79">
        <f>Model!$BR61*BZ61</f>
        <v>14480.365573936569</v>
      </c>
      <c r="CY61" s="79">
        <f>Model!$BR61*CA61</f>
        <v>14424.108266009971</v>
      </c>
      <c r="CZ61" s="79">
        <f>Model!$BR61*CB61</f>
        <v>14367.850958083392</v>
      </c>
      <c r="DA61" s="79">
        <f>Model!$BR61*CC61</f>
        <v>14311.593650156794</v>
      </c>
      <c r="DB61" s="79">
        <f>Model!$BR61*CD61</f>
        <v>14255.336342230214</v>
      </c>
      <c r="DC61" s="79">
        <f>Model!$BR61*CE61</f>
        <v>14199.079034303615</v>
      </c>
      <c r="DD61" s="79">
        <f>SUM(Model!$CF61:$CQ61)</f>
        <v>615549.78200209292</v>
      </c>
      <c r="DE61" s="79">
        <f>SUM(Model!$CR61:$DC61)</f>
        <v>174101.93073479831</v>
      </c>
      <c r="DF61" s="80">
        <f>IFERROR((Model!$DD61-Model!$DE61)/Model!$DD61,0)</f>
        <v>0.71716027553689177</v>
      </c>
    </row>
    <row r="62" spans="2:110" x14ac:dyDescent="0.25">
      <c r="B62" t="s">
        <v>370</v>
      </c>
      <c r="C62" t="s">
        <v>208</v>
      </c>
      <c r="D62" t="s">
        <v>10</v>
      </c>
      <c r="E62" s="4">
        <v>106</v>
      </c>
      <c r="F62" s="4">
        <v>2798544.1</v>
      </c>
      <c r="G62" s="4">
        <v>619334.21</v>
      </c>
      <c r="H62" s="4">
        <v>5</v>
      </c>
      <c r="I62" s="4">
        <v>5</v>
      </c>
      <c r="J62" s="4">
        <v>3</v>
      </c>
      <c r="K62" s="4">
        <v>4</v>
      </c>
      <c r="L62" s="4">
        <v>4</v>
      </c>
      <c r="M62" s="4">
        <v>8</v>
      </c>
      <c r="N62" s="4">
        <v>2</v>
      </c>
      <c r="O62" s="4">
        <v>3</v>
      </c>
      <c r="P62" s="4">
        <v>7</v>
      </c>
      <c r="Q62" s="4">
        <v>7</v>
      </c>
      <c r="R62" s="4">
        <v>8</v>
      </c>
      <c r="S62" s="4">
        <v>11</v>
      </c>
      <c r="T62" s="4">
        <v>9</v>
      </c>
      <c r="U62" s="4">
        <v>4</v>
      </c>
      <c r="V62" s="4">
        <v>3</v>
      </c>
      <c r="W62" s="4">
        <v>11</v>
      </c>
      <c r="X62" s="4">
        <v>9</v>
      </c>
      <c r="Y62" s="4">
        <v>4</v>
      </c>
      <c r="Z62" s="4">
        <v>10</v>
      </c>
      <c r="AA62" s="4">
        <v>8</v>
      </c>
      <c r="AB62" s="4">
        <v>7</v>
      </c>
      <c r="AC62" s="4">
        <v>2</v>
      </c>
      <c r="AD62" s="4">
        <v>13</v>
      </c>
      <c r="AE62" s="4">
        <v>8</v>
      </c>
      <c r="AF62" s="4">
        <v>4</v>
      </c>
      <c r="AG62" s="4">
        <v>8</v>
      </c>
      <c r="AH62" s="4">
        <v>16</v>
      </c>
      <c r="AI62" s="4">
        <v>6</v>
      </c>
      <c r="AJ62" s="4">
        <v>12</v>
      </c>
      <c r="AK62" s="4">
        <v>5</v>
      </c>
      <c r="AL62" s="4">
        <v>4</v>
      </c>
      <c r="AM62" s="4">
        <v>10</v>
      </c>
      <c r="AN62" s="4">
        <v>10</v>
      </c>
      <c r="AO62" s="4">
        <v>8</v>
      </c>
      <c r="AP62" s="4">
        <v>6</v>
      </c>
      <c r="AQ62" s="4">
        <v>17</v>
      </c>
      <c r="AR62" s="79">
        <f>MAX(IFERROR(IFERROR(_xlfn.FORECAST.ETS(AR$5,tbl_Model[[#This Row],[H_2023_01]:[H_2025_12]],$H$5:$AQ$5),_xlfn.FORECAST.LINEAR(AR$5,tbl_Model[[#This Row],[H_2023_01]:[H_2025_12]],$H$5:$AQ$5)),0),0)</f>
        <v>10.248432030872992</v>
      </c>
      <c r="AS62" s="79">
        <f>MAX(IFERROR(IFERROR(_xlfn.FORECAST.ETS(AS$5,tbl_Model[[#This Row],[H_2023_01]:[H_2025_12]],$H$5:$AQ$5),_xlfn.FORECAST.LINEAR(AS$5,tbl_Model[[#This Row],[H_2023_01]:[H_2025_12]],$H$5:$AQ$5)),0),0)</f>
        <v>10.389829585155548</v>
      </c>
      <c r="AT62" s="79">
        <f>MAX(IFERROR(IFERROR(_xlfn.FORECAST.ETS(AT$5,tbl_Model[[#This Row],[H_2023_01]:[H_2025_12]],$H$5:$AQ$5),_xlfn.FORECAST.LINEAR(AT$5,tbl_Model[[#This Row],[H_2023_01]:[H_2025_12]],$H$5:$AQ$5)),0),0)</f>
        <v>10.531227139438105</v>
      </c>
      <c r="AU62" s="79">
        <f>MAX(IFERROR(IFERROR(_xlfn.FORECAST.ETS(AU$5,tbl_Model[[#This Row],[H_2023_01]:[H_2025_12]],$H$5:$AQ$5),_xlfn.FORECAST.LINEAR(AU$5,tbl_Model[[#This Row],[H_2023_01]:[H_2025_12]],$H$5:$AQ$5)),0),0)</f>
        <v>10.67262469372066</v>
      </c>
      <c r="AV62" s="79">
        <f>MAX(IFERROR(IFERROR(_xlfn.FORECAST.ETS(AV$5,tbl_Model[[#This Row],[H_2023_01]:[H_2025_12]],$H$5:$AQ$5),_xlfn.FORECAST.LINEAR(AV$5,tbl_Model[[#This Row],[H_2023_01]:[H_2025_12]],$H$5:$AQ$5)),0),0)</f>
        <v>10.814022248003218</v>
      </c>
      <c r="AW62" s="79">
        <f>MAX(IFERROR(IFERROR(_xlfn.FORECAST.ETS(AW$5,tbl_Model[[#This Row],[H_2023_01]:[H_2025_12]],$H$5:$AQ$5),_xlfn.FORECAST.LINEAR(AW$5,tbl_Model[[#This Row],[H_2023_01]:[H_2025_12]],$H$5:$AQ$5)),0),0)</f>
        <v>10.955419802285775</v>
      </c>
      <c r="AX62" s="79">
        <f>MAX(IFERROR(IFERROR(_xlfn.FORECAST.ETS(AX$5,tbl_Model[[#This Row],[H_2023_01]:[H_2025_12]],$H$5:$AQ$5),_xlfn.FORECAST.LINEAR(AX$5,tbl_Model[[#This Row],[H_2023_01]:[H_2025_12]],$H$5:$AQ$5)),0),0)</f>
        <v>11.09681735656833</v>
      </c>
      <c r="AY62" s="79">
        <f>MAX(IFERROR(IFERROR(_xlfn.FORECAST.ETS(AY$5,tbl_Model[[#This Row],[H_2023_01]:[H_2025_12]],$H$5:$AQ$5),_xlfn.FORECAST.LINEAR(AY$5,tbl_Model[[#This Row],[H_2023_01]:[H_2025_12]],$H$5:$AQ$5)),0),0)</f>
        <v>11.238214910850887</v>
      </c>
      <c r="AZ62" s="79">
        <f>MAX(IFERROR(IFERROR(_xlfn.FORECAST.ETS(AZ$5,tbl_Model[[#This Row],[H_2023_01]:[H_2025_12]],$H$5:$AQ$5),_xlfn.FORECAST.LINEAR(AZ$5,tbl_Model[[#This Row],[H_2023_01]:[H_2025_12]],$H$5:$AQ$5)),0),0)</f>
        <v>11.379612465133443</v>
      </c>
      <c r="BA62" s="79">
        <f>MAX(IFERROR(IFERROR(_xlfn.FORECAST.ETS(BA$5,tbl_Model[[#This Row],[H_2023_01]:[H_2025_12]],$H$5:$AQ$5),_xlfn.FORECAST.LINEAR(BA$5,tbl_Model[[#This Row],[H_2023_01]:[H_2025_12]],$H$5:$AQ$5)),0),0)</f>
        <v>11.521010019416</v>
      </c>
      <c r="BB62" s="79">
        <f>MAX(IFERROR(IFERROR(_xlfn.FORECAST.ETS(BB$5,tbl_Model[[#This Row],[H_2023_01]:[H_2025_12]],$H$5:$AQ$5),_xlfn.FORECAST.LINEAR(BB$5,tbl_Model[[#This Row],[H_2023_01]:[H_2025_12]],$H$5:$AQ$5)),0),0)</f>
        <v>11.662407573698555</v>
      </c>
      <c r="BC62" s="79">
        <f>MAX(IFERROR(IFERROR(_xlfn.FORECAST.ETS(BC$5,tbl_Model[[#This Row],[H_2023_01]:[H_2025_12]],$H$5:$AQ$5),_xlfn.FORECAST.LINEAR(BC$5,tbl_Model[[#This Row],[H_2023_01]:[H_2025_12]],$H$5:$AQ$5)),0),0)</f>
        <v>11.803805127981112</v>
      </c>
      <c r="BD62" s="80">
        <f>IFERROR(AR62/SUM(Model!$AR62:$BC62),1/12)</f>
        <v>7.7455724461937298E-2</v>
      </c>
      <c r="BE62" s="80">
        <f>IFERROR(AS62/SUM(Model!$AR62:$BC62),1/12)</f>
        <v>7.8524380620372938E-2</v>
      </c>
      <c r="BF62" s="80">
        <f>IFERROR(AT62/SUM(Model!$AR62:$BC62),1/12)</f>
        <v>7.9593036778808579E-2</v>
      </c>
      <c r="BG62" s="80">
        <f>IFERROR(AU62/SUM(Model!$AR62:$BC62),1/12)</f>
        <v>8.0661692937244206E-2</v>
      </c>
      <c r="BH62" s="80">
        <f>IFERROR(AV62/SUM(Model!$AR62:$BC62),1/12)</f>
        <v>8.1730349095679861E-2</v>
      </c>
      <c r="BI62" s="80">
        <f>IFERROR(AW62/SUM(Model!$AR62:$BC62),1/12)</f>
        <v>8.2799005254115501E-2</v>
      </c>
      <c r="BJ62" s="80">
        <f>IFERROR(AX62/SUM(Model!$AR62:$BC62),1/12)</f>
        <v>8.3867661412551142E-2</v>
      </c>
      <c r="BK62" s="80">
        <f>IFERROR(AY62/SUM(Model!$AR62:$BC62),1/12)</f>
        <v>8.4936317570986783E-2</v>
      </c>
      <c r="BL62" s="80">
        <f>IFERROR(AZ62/SUM(Model!$AR62:$BC62),1/12)</f>
        <v>8.6004973729422424E-2</v>
      </c>
      <c r="BM62" s="80">
        <f>IFERROR(BA62/SUM(Model!$AR62:$BC62),1/12)</f>
        <v>8.7073629887858064E-2</v>
      </c>
      <c r="BN62" s="80">
        <f>IFERROR(BB62/SUM(Model!$AR62:$BC62),1/12)</f>
        <v>8.8142286046293705E-2</v>
      </c>
      <c r="BO62" s="80">
        <f>IFERROR(BC62/SUM(Model!$AR62:$BC62),1/12)</f>
        <v>8.9210942204729346E-2</v>
      </c>
      <c r="BP6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142.99363057324842</v>
      </c>
      <c r="BQ62" s="77" cm="1">
        <f t="array" ref="BQ6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62" s="77" cm="1">
        <f t="array" ref="BR6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62" s="77">
        <f>IF(tbl_Model[[#This Row],[Type]]="Boutique",
    tbl_Model[[#This Row],[UnitListPrice]],
    tbl_Model[[#This Row],[UnitListPrice]]*(1-SUMIFS(tbl_MarketTerms[WholesaleMarginPct],tbl_MarketTerms[Country],tbl_Model[[#This Row],[country]])))</f>
        <v>27483.452068491439</v>
      </c>
      <c r="BT62" s="79">
        <f>Model!$BP62*BD62</f>
        <v>11.075675249493584</v>
      </c>
      <c r="BU62" s="79">
        <f>Model!$BP62*BE62</f>
        <v>11.228486273422757</v>
      </c>
      <c r="BV62" s="79">
        <f>Model!$BP62*BF62</f>
        <v>11.381297297351928</v>
      </c>
      <c r="BW62" s="79">
        <f>Model!$BP62*BG62</f>
        <v>11.534108321281099</v>
      </c>
      <c r="BX62" s="79">
        <f>Model!$BP62*BH62</f>
        <v>11.686919345210274</v>
      </c>
      <c r="BY62" s="79">
        <f>Model!$BP62*BI62</f>
        <v>11.839730369139447</v>
      </c>
      <c r="BZ62" s="79">
        <f>Model!$BP62*BJ62</f>
        <v>11.99254139306862</v>
      </c>
      <c r="CA62" s="79">
        <f>Model!$BP62*BK62</f>
        <v>12.145352416997794</v>
      </c>
      <c r="CB62" s="79">
        <f>Model!$BP62*BL62</f>
        <v>12.298163440926967</v>
      </c>
      <c r="CC62" s="79">
        <f>Model!$BP62*BM62</f>
        <v>12.450974464856138</v>
      </c>
      <c r="CD62" s="79">
        <f>Model!$BP62*BN62</f>
        <v>12.603785488785311</v>
      </c>
      <c r="CE62" s="79">
        <f>Model!$BP62*BO62</f>
        <v>12.756596512714484</v>
      </c>
      <c r="CF62" s="79">
        <f>Model!$BS62*BT62</f>
        <v>304397.78984563384</v>
      </c>
      <c r="CG62" s="79">
        <f>Model!$BS62*BU62</f>
        <v>308597.56429732841</v>
      </c>
      <c r="CH62" s="79">
        <f>Model!$BS62*BV62</f>
        <v>312797.33874902286</v>
      </c>
      <c r="CI62" s="79">
        <f>Model!$BS62*BW62</f>
        <v>316997.11320071737</v>
      </c>
      <c r="CJ62" s="79">
        <f>Model!$BS62*BX62</f>
        <v>321196.88765241194</v>
      </c>
      <c r="CK62" s="79">
        <f>Model!$BS62*BY62</f>
        <v>325396.66210410645</v>
      </c>
      <c r="CL62" s="79">
        <f>Model!$BS62*BZ62</f>
        <v>329596.43655580096</v>
      </c>
      <c r="CM62" s="79">
        <f>Model!$BS62*CA62</f>
        <v>333796.21100749553</v>
      </c>
      <c r="CN62" s="79">
        <f>Model!$BS62*CB62</f>
        <v>337995.98545919004</v>
      </c>
      <c r="CO62" s="79">
        <f>Model!$BS62*CC62</f>
        <v>342195.75991088449</v>
      </c>
      <c r="CP62" s="79">
        <f>Model!$BS62*CD62</f>
        <v>346395.53436257906</v>
      </c>
      <c r="CQ62" s="79">
        <f>Model!$BS62*CE62</f>
        <v>350595.30881427357</v>
      </c>
      <c r="CR62" s="79">
        <f>Model!$BR62*BT62</f>
        <v>66717.61962188383</v>
      </c>
      <c r="CS62" s="79">
        <f>Model!$BR62*BU62</f>
        <v>67638.122213272407</v>
      </c>
      <c r="CT62" s="79">
        <f>Model!$BR62*BV62</f>
        <v>68558.624804660969</v>
      </c>
      <c r="CU62" s="79">
        <f>Model!$BR62*BW62</f>
        <v>69479.127396049545</v>
      </c>
      <c r="CV62" s="79">
        <f>Model!$BR62*BX62</f>
        <v>70399.629987438122</v>
      </c>
      <c r="CW62" s="79">
        <f>Model!$BR62*BY62</f>
        <v>71320.132578826699</v>
      </c>
      <c r="CX62" s="79">
        <f>Model!$BR62*BZ62</f>
        <v>72240.635170215275</v>
      </c>
      <c r="CY62" s="79">
        <f>Model!$BR62*CA62</f>
        <v>73161.137761603852</v>
      </c>
      <c r="CZ62" s="79">
        <f>Model!$BR62*CB62</f>
        <v>74081.640352992428</v>
      </c>
      <c r="DA62" s="79">
        <f>Model!$BR62*CC62</f>
        <v>75002.142944381005</v>
      </c>
      <c r="DB62" s="79">
        <f>Model!$BR62*CD62</f>
        <v>75922.645535769581</v>
      </c>
      <c r="DC62" s="79">
        <f>Model!$BR62*CE62</f>
        <v>76843.148127158158</v>
      </c>
      <c r="DD62" s="79">
        <f>SUM(Model!$CF62:$CQ62)</f>
        <v>3929958.5919594443</v>
      </c>
      <c r="DE62" s="79">
        <f>SUM(Model!$CR62:$DC62)</f>
        <v>861364.60649425187</v>
      </c>
      <c r="DF62" s="80">
        <f>IFERROR((Model!$DD62-Model!$DE62)/Model!$DD62,0)</f>
        <v>0.78082094598742757</v>
      </c>
    </row>
    <row r="63" spans="2:110" x14ac:dyDescent="0.25">
      <c r="B63" t="s">
        <v>370</v>
      </c>
      <c r="C63" t="s">
        <v>114</v>
      </c>
      <c r="D63" t="s">
        <v>16</v>
      </c>
      <c r="E63" s="4">
        <v>23</v>
      </c>
      <c r="F63" s="4">
        <v>233632.76</v>
      </c>
      <c r="G63" s="4">
        <v>66803.990000000005</v>
      </c>
      <c r="H63" s="4">
        <v>2</v>
      </c>
      <c r="I63" s="4">
        <v>0</v>
      </c>
      <c r="J63" s="4">
        <v>3</v>
      </c>
      <c r="K63" s="4">
        <v>1</v>
      </c>
      <c r="L63" s="4">
        <v>2</v>
      </c>
      <c r="M63" s="4">
        <v>1</v>
      </c>
      <c r="N63" s="4">
        <v>1</v>
      </c>
      <c r="O63" s="4">
        <v>2</v>
      </c>
      <c r="P63" s="4">
        <v>1</v>
      </c>
      <c r="Q63" s="4">
        <v>1</v>
      </c>
      <c r="R63" s="4">
        <v>0</v>
      </c>
      <c r="S63" s="4">
        <v>2</v>
      </c>
      <c r="T63" s="4">
        <v>1</v>
      </c>
      <c r="U63" s="4">
        <v>0</v>
      </c>
      <c r="V63" s="4">
        <v>1</v>
      </c>
      <c r="W63" s="4">
        <v>6</v>
      </c>
      <c r="X63" s="4">
        <v>3</v>
      </c>
      <c r="Y63" s="4">
        <v>2</v>
      </c>
      <c r="Z63" s="4">
        <v>1</v>
      </c>
      <c r="AA63" s="4">
        <v>5</v>
      </c>
      <c r="AB63" s="4">
        <v>2</v>
      </c>
      <c r="AC63" s="4">
        <v>3</v>
      </c>
      <c r="AD63" s="4">
        <v>4</v>
      </c>
      <c r="AE63" s="4">
        <v>2</v>
      </c>
      <c r="AF63" s="4">
        <v>1</v>
      </c>
      <c r="AG63" s="4">
        <v>2</v>
      </c>
      <c r="AH63" s="4">
        <v>3</v>
      </c>
      <c r="AI63" s="4">
        <v>4</v>
      </c>
      <c r="AJ63" s="4">
        <v>0</v>
      </c>
      <c r="AK63" s="4">
        <v>1</v>
      </c>
      <c r="AL63" s="4">
        <v>1</v>
      </c>
      <c r="AM63" s="4">
        <v>1</v>
      </c>
      <c r="AN63" s="4">
        <v>1</v>
      </c>
      <c r="AO63" s="4">
        <v>3</v>
      </c>
      <c r="AP63" s="4">
        <v>3</v>
      </c>
      <c r="AQ63" s="4">
        <v>3</v>
      </c>
      <c r="AR63" s="79">
        <f>MAX(IFERROR(IFERROR(_xlfn.FORECAST.ETS(AR$5,tbl_Model[[#This Row],[H_2023_01]:[H_2025_12]],$H$5:$AQ$5),_xlfn.FORECAST.LINEAR(AR$5,tbl_Model[[#This Row],[H_2023_01]:[H_2025_12]],$H$5:$AQ$5)),0),0)</f>
        <v>2.3434136783112591</v>
      </c>
      <c r="AS63" s="79">
        <f>MAX(IFERROR(IFERROR(_xlfn.FORECAST.ETS(AS$5,tbl_Model[[#This Row],[H_2023_01]:[H_2025_12]],$H$5:$AQ$5),_xlfn.FORECAST.LINEAR(AS$5,tbl_Model[[#This Row],[H_2023_01]:[H_2025_12]],$H$5:$AQ$5)),0),0)</f>
        <v>2.3662611946074947</v>
      </c>
      <c r="AT63" s="79">
        <f>MAX(IFERROR(IFERROR(_xlfn.FORECAST.ETS(AT$5,tbl_Model[[#This Row],[H_2023_01]:[H_2025_12]],$H$5:$AQ$5),_xlfn.FORECAST.LINEAR(AT$5,tbl_Model[[#This Row],[H_2023_01]:[H_2025_12]],$H$5:$AQ$5)),0),0)</f>
        <v>2.3891087109037263</v>
      </c>
      <c r="AU63" s="79">
        <f>MAX(IFERROR(IFERROR(_xlfn.FORECAST.ETS(AU$5,tbl_Model[[#This Row],[H_2023_01]:[H_2025_12]],$H$5:$AQ$5),_xlfn.FORECAST.LINEAR(AU$5,tbl_Model[[#This Row],[H_2023_01]:[H_2025_12]],$H$5:$AQ$5)),0),0)</f>
        <v>2.4119562271999619</v>
      </c>
      <c r="AV63" s="79">
        <f>MAX(IFERROR(IFERROR(_xlfn.FORECAST.ETS(AV$5,tbl_Model[[#This Row],[H_2023_01]:[H_2025_12]],$H$5:$AQ$5),_xlfn.FORECAST.LINEAR(AV$5,tbl_Model[[#This Row],[H_2023_01]:[H_2025_12]],$H$5:$AQ$5)),0),0)</f>
        <v>2.4348037434961936</v>
      </c>
      <c r="AW63" s="79">
        <f>MAX(IFERROR(IFERROR(_xlfn.FORECAST.ETS(AW$5,tbl_Model[[#This Row],[H_2023_01]:[H_2025_12]],$H$5:$AQ$5),_xlfn.FORECAST.LINEAR(AW$5,tbl_Model[[#This Row],[H_2023_01]:[H_2025_12]],$H$5:$AQ$5)),0),0)</f>
        <v>2.4576512597924292</v>
      </c>
      <c r="AX63" s="79">
        <f>MAX(IFERROR(IFERROR(_xlfn.FORECAST.ETS(AX$5,tbl_Model[[#This Row],[H_2023_01]:[H_2025_12]],$H$5:$AQ$5),_xlfn.FORECAST.LINEAR(AX$5,tbl_Model[[#This Row],[H_2023_01]:[H_2025_12]],$H$5:$AQ$5)),0),0)</f>
        <v>2.4804987760886608</v>
      </c>
      <c r="AY63" s="79">
        <f>MAX(IFERROR(IFERROR(_xlfn.FORECAST.ETS(AY$5,tbl_Model[[#This Row],[H_2023_01]:[H_2025_12]],$H$5:$AQ$5),_xlfn.FORECAST.LINEAR(AY$5,tbl_Model[[#This Row],[H_2023_01]:[H_2025_12]],$H$5:$AQ$5)),0),0)</f>
        <v>2.5033462923848964</v>
      </c>
      <c r="AZ63" s="79">
        <f>MAX(IFERROR(IFERROR(_xlfn.FORECAST.ETS(AZ$5,tbl_Model[[#This Row],[H_2023_01]:[H_2025_12]],$H$5:$AQ$5),_xlfn.FORECAST.LINEAR(AZ$5,tbl_Model[[#This Row],[H_2023_01]:[H_2025_12]],$H$5:$AQ$5)),0),0)</f>
        <v>2.526193808681128</v>
      </c>
      <c r="BA63" s="79">
        <f>MAX(IFERROR(IFERROR(_xlfn.FORECAST.ETS(BA$5,tbl_Model[[#This Row],[H_2023_01]:[H_2025_12]],$H$5:$AQ$5),_xlfn.FORECAST.LINEAR(BA$5,tbl_Model[[#This Row],[H_2023_01]:[H_2025_12]],$H$5:$AQ$5)),0),0)</f>
        <v>2.5490413249773636</v>
      </c>
      <c r="BB63" s="79">
        <f>MAX(IFERROR(IFERROR(_xlfn.FORECAST.ETS(BB$5,tbl_Model[[#This Row],[H_2023_01]:[H_2025_12]],$H$5:$AQ$5),_xlfn.FORECAST.LINEAR(BB$5,tbl_Model[[#This Row],[H_2023_01]:[H_2025_12]],$H$5:$AQ$5)),0),0)</f>
        <v>2.5718888412735952</v>
      </c>
      <c r="BC63" s="79">
        <f>MAX(IFERROR(IFERROR(_xlfn.FORECAST.ETS(BC$5,tbl_Model[[#This Row],[H_2023_01]:[H_2025_12]],$H$5:$AQ$5),_xlfn.FORECAST.LINEAR(BC$5,tbl_Model[[#This Row],[H_2023_01]:[H_2025_12]],$H$5:$AQ$5)),0),0)</f>
        <v>2.5947363575698308</v>
      </c>
      <c r="BD63" s="80">
        <f>IFERROR(AR63/SUM(Model!$AR63:$BC63),1/12)</f>
        <v>7.9092158712735935E-2</v>
      </c>
      <c r="BE63" s="80">
        <f>IFERROR(AS63/SUM(Model!$AR63:$BC63),1/12)</f>
        <v>7.9863281371026426E-2</v>
      </c>
      <c r="BF63" s="80">
        <f>IFERROR(AT63/SUM(Model!$AR63:$BC63),1/12)</f>
        <v>8.0634404029316792E-2</v>
      </c>
      <c r="BG63" s="80">
        <f>IFERROR(AU63/SUM(Model!$AR63:$BC63),1/12)</f>
        <v>8.1405526687607282E-2</v>
      </c>
      <c r="BH63" s="80">
        <f>IFERROR(AV63/SUM(Model!$AR63:$BC63),1/12)</f>
        <v>8.2176649345897648E-2</v>
      </c>
      <c r="BI63" s="80">
        <f>IFERROR(AW63/SUM(Model!$AR63:$BC63),1/12)</f>
        <v>8.2947772004188139E-2</v>
      </c>
      <c r="BJ63" s="80">
        <f>IFERROR(AX63/SUM(Model!$AR63:$BC63),1/12)</f>
        <v>8.3718894662478505E-2</v>
      </c>
      <c r="BK63" s="80">
        <f>IFERROR(AY63/SUM(Model!$AR63:$BC63),1/12)</f>
        <v>8.4490017320768995E-2</v>
      </c>
      <c r="BL63" s="80">
        <f>IFERROR(AZ63/SUM(Model!$AR63:$BC63),1/12)</f>
        <v>8.5261139979059361E-2</v>
      </c>
      <c r="BM63" s="80">
        <f>IFERROR(BA63/SUM(Model!$AR63:$BC63),1/12)</f>
        <v>8.6032262637349866E-2</v>
      </c>
      <c r="BN63" s="80">
        <f>IFERROR(BB63/SUM(Model!$AR63:$BC63),1/12)</f>
        <v>8.6803385295640217E-2</v>
      </c>
      <c r="BO63" s="80">
        <f>IFERROR(BC63/SUM(Model!$AR63:$BC63),1/12)</f>
        <v>8.7574507953930722E-2</v>
      </c>
      <c r="BP6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25.323765786452356</v>
      </c>
      <c r="BQ63" s="77" cm="1">
        <f t="array" ref="BQ6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63" s="77" cm="1">
        <f t="array" ref="BR6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63" s="77">
        <f>IF(tbl_Model[[#This Row],[Type]]="Boutique",
    tbl_Model[[#This Row],[UnitListPrice]],
    tbl_Model[[#This Row],[UnitListPrice]]*(1-SUMIFS(tbl_MarketTerms[WholesaleMarginPct],tbl_MarketTerms[Country],tbl_Model[[#This Row],[country]])))</f>
        <v>9626.5957446808516</v>
      </c>
      <c r="BT63" s="79">
        <f>Model!$BP63*BD63</f>
        <v>2.002911302786242</v>
      </c>
      <c r="BU63" s="79">
        <f>Model!$BP63*BE63</f>
        <v>2.0224390323774166</v>
      </c>
      <c r="BV63" s="79">
        <f>Model!$BP63*BF63</f>
        <v>2.0419667619685886</v>
      </c>
      <c r="BW63" s="79">
        <f>Model!$BP63*BG63</f>
        <v>2.0614944915597633</v>
      </c>
      <c r="BX63" s="79">
        <f>Model!$BP63*BH63</f>
        <v>2.0810222211509353</v>
      </c>
      <c r="BY63" s="79">
        <f>Model!$BP63*BI63</f>
        <v>2.1005499507421099</v>
      </c>
      <c r="BZ63" s="79">
        <f>Model!$BP63*BJ63</f>
        <v>2.1200776803332819</v>
      </c>
      <c r="CA63" s="79">
        <f>Model!$BP63*BK63</f>
        <v>2.1396054099244566</v>
      </c>
      <c r="CB63" s="79">
        <f>Model!$BP63*BL63</f>
        <v>2.1591331395156286</v>
      </c>
      <c r="CC63" s="79">
        <f>Model!$BP63*BM63</f>
        <v>2.1786608691068037</v>
      </c>
      <c r="CD63" s="79">
        <f>Model!$BP63*BN63</f>
        <v>2.1981885986979752</v>
      </c>
      <c r="CE63" s="79">
        <f>Model!$BP63*BO63</f>
        <v>2.2177163282891503</v>
      </c>
      <c r="CF63" s="79">
        <f>Model!$BS63*BT63</f>
        <v>19281.217424375216</v>
      </c>
      <c r="CG63" s="79">
        <f>Model!$BS63*BU63</f>
        <v>19469.202982960898</v>
      </c>
      <c r="CH63" s="79">
        <f>Model!$BS63*BV63</f>
        <v>19657.188541546551</v>
      </c>
      <c r="CI63" s="79">
        <f>Model!$BS63*BW63</f>
        <v>19845.174100132233</v>
      </c>
      <c r="CJ63" s="79">
        <f>Model!$BS63*BX63</f>
        <v>20033.159658717886</v>
      </c>
      <c r="CK63" s="79">
        <f>Model!$BS63*BY63</f>
        <v>20221.145217303569</v>
      </c>
      <c r="CL63" s="79">
        <f>Model!$BS63*BZ63</f>
        <v>20409.130775889222</v>
      </c>
      <c r="CM63" s="79">
        <f>Model!$BS63*CA63</f>
        <v>20597.116334474904</v>
      </c>
      <c r="CN63" s="79">
        <f>Model!$BS63*CB63</f>
        <v>20785.101893060557</v>
      </c>
      <c r="CO63" s="79">
        <f>Model!$BS63*CC63</f>
        <v>20973.087451646243</v>
      </c>
      <c r="CP63" s="79">
        <f>Model!$BS63*CD63</f>
        <v>21161.073010231892</v>
      </c>
      <c r="CQ63" s="79">
        <f>Model!$BS63*CE63</f>
        <v>21349.058568817578</v>
      </c>
      <c r="CR63" s="79">
        <f>Model!$BR63*BT63</f>
        <v>5453.4942236235684</v>
      </c>
      <c r="CS63" s="79">
        <f>Model!$BR63*BU63</f>
        <v>5506.6640072169857</v>
      </c>
      <c r="CT63" s="79">
        <f>Model!$BR63*BV63</f>
        <v>5559.8337908103958</v>
      </c>
      <c r="CU63" s="79">
        <f>Model!$BR63*BW63</f>
        <v>5613.0035744038132</v>
      </c>
      <c r="CV63" s="79">
        <f>Model!$BR63*BX63</f>
        <v>5666.1733579972233</v>
      </c>
      <c r="CW63" s="79">
        <f>Model!$BR63*BY63</f>
        <v>5719.3431415906407</v>
      </c>
      <c r="CX63" s="79">
        <f>Model!$BR63*BZ63</f>
        <v>5772.5129251840508</v>
      </c>
      <c r="CY63" s="79">
        <f>Model!$BR63*CA63</f>
        <v>5825.6827087774682</v>
      </c>
      <c r="CZ63" s="79">
        <f>Model!$BR63*CB63</f>
        <v>5878.8524923708783</v>
      </c>
      <c r="DA63" s="79">
        <f>Model!$BR63*CC63</f>
        <v>5932.0222759642966</v>
      </c>
      <c r="DB63" s="79">
        <f>Model!$BR63*CD63</f>
        <v>5985.1920595577058</v>
      </c>
      <c r="DC63" s="79">
        <f>Model!$BR63*CE63</f>
        <v>6038.361843151124</v>
      </c>
      <c r="DD63" s="79">
        <f>SUM(Model!$CF63:$CQ63)</f>
        <v>243781.65595915675</v>
      </c>
      <c r="DE63" s="79">
        <f>SUM(Model!$CR63:$DC63)</f>
        <v>68951.136400648131</v>
      </c>
      <c r="DF63" s="80">
        <f>IFERROR((Model!$DD63-Model!$DE63)/Model!$DD63,0)</f>
        <v>0.71716027553689177</v>
      </c>
    </row>
    <row r="64" spans="2:110" x14ac:dyDescent="0.25">
      <c r="B64" t="s">
        <v>370</v>
      </c>
      <c r="C64" t="s">
        <v>208</v>
      </c>
      <c r="D64" t="s">
        <v>31</v>
      </c>
      <c r="E64" s="4">
        <v>50</v>
      </c>
      <c r="F64" s="4">
        <v>1352089.58</v>
      </c>
      <c r="G64" s="4">
        <v>300215.42</v>
      </c>
      <c r="H64" s="4">
        <v>2</v>
      </c>
      <c r="I64" s="4">
        <v>2</v>
      </c>
      <c r="J64" s="4">
        <v>3</v>
      </c>
      <c r="K64" s="4">
        <v>0</v>
      </c>
      <c r="L64" s="4">
        <v>1</v>
      </c>
      <c r="M64" s="4">
        <v>2</v>
      </c>
      <c r="N64" s="4">
        <v>4</v>
      </c>
      <c r="O64" s="4">
        <v>2</v>
      </c>
      <c r="P64" s="4">
        <v>2</v>
      </c>
      <c r="Q64" s="4">
        <v>2</v>
      </c>
      <c r="R64" s="4">
        <v>0</v>
      </c>
      <c r="S64" s="4">
        <v>6</v>
      </c>
      <c r="T64" s="4">
        <v>2</v>
      </c>
      <c r="U64" s="4">
        <v>1</v>
      </c>
      <c r="V64" s="4">
        <v>5</v>
      </c>
      <c r="W64" s="4">
        <v>2</v>
      </c>
      <c r="X64" s="4">
        <v>4</v>
      </c>
      <c r="Y64" s="4">
        <v>5</v>
      </c>
      <c r="Z64" s="4">
        <v>1</v>
      </c>
      <c r="AA64" s="4">
        <v>0</v>
      </c>
      <c r="AB64" s="4">
        <v>1</v>
      </c>
      <c r="AC64" s="4">
        <v>2</v>
      </c>
      <c r="AD64" s="4">
        <v>3</v>
      </c>
      <c r="AE64" s="4">
        <v>2</v>
      </c>
      <c r="AF64" s="4">
        <v>6</v>
      </c>
      <c r="AG64" s="4">
        <v>4</v>
      </c>
      <c r="AH64" s="4">
        <v>1</v>
      </c>
      <c r="AI64" s="4">
        <v>9</v>
      </c>
      <c r="AJ64" s="4">
        <v>2</v>
      </c>
      <c r="AK64" s="4">
        <v>3</v>
      </c>
      <c r="AL64" s="4">
        <v>3</v>
      </c>
      <c r="AM64" s="4">
        <v>3</v>
      </c>
      <c r="AN64" s="4">
        <v>5</v>
      </c>
      <c r="AO64" s="4">
        <v>4</v>
      </c>
      <c r="AP64" s="4">
        <v>4</v>
      </c>
      <c r="AQ64" s="4">
        <v>6</v>
      </c>
      <c r="AR64" s="79">
        <f>MAX(IFERROR(IFERROR(_xlfn.FORECAST.ETS(AR$5,tbl_Model[[#This Row],[H_2023_01]:[H_2025_12]],$H$5:$AQ$5),_xlfn.FORECAST.LINEAR(AR$5,tbl_Model[[#This Row],[H_2023_01]:[H_2025_12]],$H$5:$AQ$5)),0),0)</f>
        <v>4.4402078562857259</v>
      </c>
      <c r="AS64" s="79">
        <f>MAX(IFERROR(IFERROR(_xlfn.FORECAST.ETS(AS$5,tbl_Model[[#This Row],[H_2023_01]:[H_2025_12]],$H$5:$AQ$5),_xlfn.FORECAST.LINEAR(AS$5,tbl_Model[[#This Row],[H_2023_01]:[H_2025_12]],$H$5:$AQ$5)),0),0)</f>
        <v>4.0625171408680645</v>
      </c>
      <c r="AT64" s="79">
        <f>MAX(IFERROR(IFERROR(_xlfn.FORECAST.ETS(AT$5,tbl_Model[[#This Row],[H_2023_01]:[H_2025_12]],$H$5:$AQ$5),_xlfn.FORECAST.LINEAR(AT$5,tbl_Model[[#This Row],[H_2023_01]:[H_2025_12]],$H$5:$AQ$5)),0),0)</f>
        <v>4.9191856542207892</v>
      </c>
      <c r="AU64" s="79">
        <f>MAX(IFERROR(IFERROR(_xlfn.FORECAST.ETS(AU$5,tbl_Model[[#This Row],[H_2023_01]:[H_2025_12]],$H$5:$AQ$5),_xlfn.FORECAST.LINEAR(AU$5,tbl_Model[[#This Row],[H_2023_01]:[H_2025_12]],$H$5:$AQ$5)),0),0)</f>
        <v>4.6609227011329937</v>
      </c>
      <c r="AV64" s="79">
        <f>MAX(IFERROR(IFERROR(_xlfn.FORECAST.ETS(AV$5,tbl_Model[[#This Row],[H_2023_01]:[H_2025_12]],$H$5:$AQ$5),_xlfn.FORECAST.LINEAR(AV$5,tbl_Model[[#This Row],[H_2023_01]:[H_2025_12]],$H$5:$AQ$5)),0),0)</f>
        <v>4.2832319857153314</v>
      </c>
      <c r="AW64" s="79">
        <f>MAX(IFERROR(IFERROR(_xlfn.FORECAST.ETS(AW$5,tbl_Model[[#This Row],[H_2023_01]:[H_2025_12]],$H$5:$AQ$5),_xlfn.FORECAST.LINEAR(AW$5,tbl_Model[[#This Row],[H_2023_01]:[H_2025_12]],$H$5:$AQ$5)),0),0)</f>
        <v>5.1399004990680561</v>
      </c>
      <c r="AX64" s="79">
        <f>MAX(IFERROR(IFERROR(_xlfn.FORECAST.ETS(AX$5,tbl_Model[[#This Row],[H_2023_01]:[H_2025_12]],$H$5:$AQ$5),_xlfn.FORECAST.LINEAR(AX$5,tbl_Model[[#This Row],[H_2023_01]:[H_2025_12]],$H$5:$AQ$5)),0),0)</f>
        <v>4.8816375459802606</v>
      </c>
      <c r="AY64" s="79">
        <f>MAX(IFERROR(IFERROR(_xlfn.FORECAST.ETS(AY$5,tbl_Model[[#This Row],[H_2023_01]:[H_2025_12]],$H$5:$AQ$5),_xlfn.FORECAST.LINEAR(AY$5,tbl_Model[[#This Row],[H_2023_01]:[H_2025_12]],$H$5:$AQ$5)),0),0)</f>
        <v>4.5039468305625991</v>
      </c>
      <c r="AZ64" s="79">
        <f>MAX(IFERROR(IFERROR(_xlfn.FORECAST.ETS(AZ$5,tbl_Model[[#This Row],[H_2023_01]:[H_2025_12]],$H$5:$AQ$5),_xlfn.FORECAST.LINEAR(AZ$5,tbl_Model[[#This Row],[H_2023_01]:[H_2025_12]],$H$5:$AQ$5)),0),0)</f>
        <v>5.3606153439153239</v>
      </c>
      <c r="BA64" s="79">
        <f>MAX(IFERROR(IFERROR(_xlfn.FORECAST.ETS(BA$5,tbl_Model[[#This Row],[H_2023_01]:[H_2025_12]],$H$5:$AQ$5),_xlfn.FORECAST.LINEAR(BA$5,tbl_Model[[#This Row],[H_2023_01]:[H_2025_12]],$H$5:$AQ$5)),0),0)</f>
        <v>5.1023523908275283</v>
      </c>
      <c r="BB64" s="79">
        <f>MAX(IFERROR(IFERROR(_xlfn.FORECAST.ETS(BB$5,tbl_Model[[#This Row],[H_2023_01]:[H_2025_12]],$H$5:$AQ$5),_xlfn.FORECAST.LINEAR(BB$5,tbl_Model[[#This Row],[H_2023_01]:[H_2025_12]],$H$5:$AQ$5)),0),0)</f>
        <v>4.7246616754098669</v>
      </c>
      <c r="BC64" s="79">
        <f>MAX(IFERROR(IFERROR(_xlfn.FORECAST.ETS(BC$5,tbl_Model[[#This Row],[H_2023_01]:[H_2025_12]],$H$5:$AQ$5),_xlfn.FORECAST.LINEAR(BC$5,tbl_Model[[#This Row],[H_2023_01]:[H_2025_12]],$H$5:$AQ$5)),0),0)</f>
        <v>5.5813301887625917</v>
      </c>
      <c r="BD64" s="80">
        <f>IFERROR(AR64/SUM(Model!$AR64:$BC64),1/12)</f>
        <v>7.7006045744395513E-2</v>
      </c>
      <c r="BE64" s="80">
        <f>IFERROR(AS64/SUM(Model!$AR64:$BC64),1/12)</f>
        <v>7.0455796420478653E-2</v>
      </c>
      <c r="BF64" s="80">
        <f>IFERROR(AT64/SUM(Model!$AR64:$BC64),1/12)</f>
        <v>8.5312906011336107E-2</v>
      </c>
      <c r="BG64" s="80">
        <f>IFERROR(AU64/SUM(Model!$AR64:$BC64),1/12)</f>
        <v>8.0833879483015472E-2</v>
      </c>
      <c r="BH64" s="80">
        <f>IFERROR(AV64/SUM(Model!$AR64:$BC64),1/12)</f>
        <v>7.4283630159098599E-2</v>
      </c>
      <c r="BI64" s="80">
        <f>IFERROR(AW64/SUM(Model!$AR64:$BC64),1/12)</f>
        <v>8.9140739749956038E-2</v>
      </c>
      <c r="BJ64" s="80">
        <f>IFERROR(AX64/SUM(Model!$AR64:$BC64),1/12)</f>
        <v>8.4661713221635404E-2</v>
      </c>
      <c r="BK64" s="80">
        <f>IFERROR(AY64/SUM(Model!$AR64:$BC64),1/12)</f>
        <v>7.8111463897718544E-2</v>
      </c>
      <c r="BL64" s="80">
        <f>IFERROR(AZ64/SUM(Model!$AR64:$BC64),1/12)</f>
        <v>9.2968573488575984E-2</v>
      </c>
      <c r="BM64" s="80">
        <f>IFERROR(BA64/SUM(Model!$AR64:$BC64),1/12)</f>
        <v>8.848954696025535E-2</v>
      </c>
      <c r="BN64" s="80">
        <f>IFERROR(BB64/SUM(Model!$AR64:$BC64),1/12)</f>
        <v>8.193929763633849E-2</v>
      </c>
      <c r="BO64" s="80">
        <f>IFERROR(BC64/SUM(Model!$AR64:$BC64),1/12)</f>
        <v>9.679640722719593E-2</v>
      </c>
      <c r="BP6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55.164888457807955</v>
      </c>
      <c r="BQ64" s="77" cm="1">
        <f t="array" ref="BQ6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64" s="77" cm="1">
        <f t="array" ref="BR6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64" s="77">
        <f>IF(tbl_Model[[#This Row],[Type]]="Boutique",
    tbl_Model[[#This Row],[UnitListPrice]],
    tbl_Model[[#This Row],[UnitListPrice]]*(1-SUMIFS(tbl_MarketTerms[WholesaleMarginPct],tbl_MarketTerms[Country],tbl_Model[[#This Row],[country]])))</f>
        <v>27483.452068491439</v>
      </c>
      <c r="BT64" s="79">
        <f>Model!$BP64*BD64</f>
        <v>4.2480299240664356</v>
      </c>
      <c r="BU64" s="79">
        <f>Model!$BP64*BE64</f>
        <v>3.8866861507417299</v>
      </c>
      <c r="BV64" s="79">
        <f>Model!$BP64*BF64</f>
        <v>4.7062769441268104</v>
      </c>
      <c r="BW64" s="79">
        <f>Model!$BP64*BG64</f>
        <v>4.4591919452924396</v>
      </c>
      <c r="BX64" s="79">
        <f>Model!$BP64*BH64</f>
        <v>4.0978481719677333</v>
      </c>
      <c r="BY64" s="79">
        <f>Model!$BP64*BI64</f>
        <v>4.9174389653528126</v>
      </c>
      <c r="BZ64" s="79">
        <f>Model!$BP64*BJ64</f>
        <v>4.6703539665184417</v>
      </c>
      <c r="CA64" s="79">
        <f>Model!$BP64*BK64</f>
        <v>4.3090101931937363</v>
      </c>
      <c r="CB64" s="79">
        <f>Model!$BP64*BL64</f>
        <v>5.1286009865788156</v>
      </c>
      <c r="CC64" s="79">
        <f>Model!$BP64*BM64</f>
        <v>4.8815159877444456</v>
      </c>
      <c r="CD64" s="79">
        <f>Model!$BP64*BN64</f>
        <v>4.5201722144197394</v>
      </c>
      <c r="CE64" s="79">
        <f>Model!$BP64*BO64</f>
        <v>5.3397630078048195</v>
      </c>
      <c r="CF64" s="79">
        <f>Model!$BS64*BT64</f>
        <v>116750.52680359721</v>
      </c>
      <c r="CG64" s="79">
        <f>Model!$BS64*BU64</f>
        <v>106819.55252917983</v>
      </c>
      <c r="CH64" s="79">
        <f>Model!$BS64*BV64</f>
        <v>129344.73681495556</v>
      </c>
      <c r="CI64" s="79">
        <f>Model!$BS64*BW64</f>
        <v>122553.98809264787</v>
      </c>
      <c r="CJ64" s="79">
        <f>Model!$BS64*BX64</f>
        <v>112623.01381823047</v>
      </c>
      <c r="CK64" s="79">
        <f>Model!$BS64*BY64</f>
        <v>135148.19810400615</v>
      </c>
      <c r="CL64" s="79">
        <f>Model!$BS64*BZ64</f>
        <v>128357.44938169846</v>
      </c>
      <c r="CM64" s="79">
        <f>Model!$BS64*CA64</f>
        <v>118426.47510728109</v>
      </c>
      <c r="CN64" s="79">
        <f>Model!$BS64*CB64</f>
        <v>140951.65939305679</v>
      </c>
      <c r="CO64" s="79">
        <f>Model!$BS64*CC64</f>
        <v>134160.91067074912</v>
      </c>
      <c r="CP64" s="79">
        <f>Model!$BS64*CD64</f>
        <v>124229.93639633172</v>
      </c>
      <c r="CQ64" s="79">
        <f>Model!$BS64*CE64</f>
        <v>146755.12068210743</v>
      </c>
      <c r="CR64" s="79">
        <f>Model!$BR64*BT64</f>
        <v>25589.270020281911</v>
      </c>
      <c r="CS64" s="79">
        <f>Model!$BR64*BU64</f>
        <v>23412.608473391916</v>
      </c>
      <c r="CT64" s="79">
        <f>Model!$BR64*BV64</f>
        <v>28349.657056607099</v>
      </c>
      <c r="CU64" s="79">
        <f>Model!$BR64*BW64</f>
        <v>26861.267175614616</v>
      </c>
      <c r="CV64" s="79">
        <f>Model!$BR64*BX64</f>
        <v>24684.605628724617</v>
      </c>
      <c r="CW64" s="79">
        <f>Model!$BR64*BY64</f>
        <v>29621.654211939796</v>
      </c>
      <c r="CX64" s="79">
        <f>Model!$BR64*BZ64</f>
        <v>28133.26433094731</v>
      </c>
      <c r="CY64" s="79">
        <f>Model!$BR64*CA64</f>
        <v>25956.602784057319</v>
      </c>
      <c r="CZ64" s="79">
        <f>Model!$BR64*CB64</f>
        <v>30893.651367272494</v>
      </c>
      <c r="DA64" s="79">
        <f>Model!$BR64*CC64</f>
        <v>29405.261486280015</v>
      </c>
      <c r="DB64" s="79">
        <f>Model!$BR64*CD64</f>
        <v>27228.599939390017</v>
      </c>
      <c r="DC64" s="79">
        <f>Model!$BR64*CE64</f>
        <v>32165.648522605199</v>
      </c>
      <c r="DD64" s="79">
        <f>SUM(Model!$CF64:$CQ64)</f>
        <v>1516121.5677938419</v>
      </c>
      <c r="DE64" s="79">
        <f>SUM(Model!$CR64:$DC64)</f>
        <v>332302.09099711233</v>
      </c>
      <c r="DF64" s="80">
        <f>IFERROR((Model!$DD64-Model!$DE64)/Model!$DD64,0)</f>
        <v>0.78082094598742757</v>
      </c>
    </row>
    <row r="65" spans="2:110" x14ac:dyDescent="0.25">
      <c r="B65" t="s">
        <v>370</v>
      </c>
      <c r="C65" t="s">
        <v>114</v>
      </c>
      <c r="D65" t="s">
        <v>17</v>
      </c>
      <c r="E65" s="4">
        <v>23</v>
      </c>
      <c r="F65" s="4">
        <v>213028.38</v>
      </c>
      <c r="G65" s="4">
        <v>60614.05</v>
      </c>
      <c r="H65" s="4">
        <v>5</v>
      </c>
      <c r="I65" s="4">
        <v>6</v>
      </c>
      <c r="J65" s="4">
        <v>2</v>
      </c>
      <c r="K65" s="4">
        <v>0</v>
      </c>
      <c r="L65" s="4">
        <v>4</v>
      </c>
      <c r="M65" s="4">
        <v>2</v>
      </c>
      <c r="N65" s="4">
        <v>3</v>
      </c>
      <c r="O65" s="4">
        <v>2</v>
      </c>
      <c r="P65" s="4">
        <v>1</v>
      </c>
      <c r="Q65" s="4">
        <v>4</v>
      </c>
      <c r="R65" s="4">
        <v>3</v>
      </c>
      <c r="S65" s="4">
        <v>0</v>
      </c>
      <c r="T65" s="4">
        <v>0</v>
      </c>
      <c r="U65" s="4">
        <v>3</v>
      </c>
      <c r="V65" s="4">
        <v>3</v>
      </c>
      <c r="W65" s="4">
        <v>2</v>
      </c>
      <c r="X65" s="4">
        <v>0</v>
      </c>
      <c r="Y65" s="4">
        <v>3</v>
      </c>
      <c r="Z65" s="4">
        <v>0</v>
      </c>
      <c r="AA65" s="4">
        <v>3</v>
      </c>
      <c r="AB65" s="4">
        <v>1</v>
      </c>
      <c r="AC65" s="4">
        <v>3</v>
      </c>
      <c r="AD65" s="4">
        <v>5</v>
      </c>
      <c r="AE65" s="4">
        <v>1</v>
      </c>
      <c r="AF65" s="4">
        <v>4</v>
      </c>
      <c r="AG65" s="4">
        <v>2</v>
      </c>
      <c r="AH65" s="4">
        <v>2</v>
      </c>
      <c r="AI65" s="4">
        <v>1</v>
      </c>
      <c r="AJ65" s="4">
        <v>1</v>
      </c>
      <c r="AK65" s="4">
        <v>0</v>
      </c>
      <c r="AL65" s="4">
        <v>3</v>
      </c>
      <c r="AM65" s="4">
        <v>2</v>
      </c>
      <c r="AN65" s="4">
        <v>3</v>
      </c>
      <c r="AO65" s="4">
        <v>0</v>
      </c>
      <c r="AP65" s="4">
        <v>3</v>
      </c>
      <c r="AQ65" s="4">
        <v>2</v>
      </c>
      <c r="AR65" s="79">
        <f>MAX(IFERROR(IFERROR(_xlfn.FORECAST.ETS(AR$5,tbl_Model[[#This Row],[H_2023_01]:[H_2025_12]],$H$5:$AQ$5),_xlfn.FORECAST.LINEAR(AR$5,tbl_Model[[#This Row],[H_2023_01]:[H_2025_12]],$H$5:$AQ$5)),0),0)</f>
        <v>1.7876528747891272</v>
      </c>
      <c r="AS65" s="79">
        <f>MAX(IFERROR(IFERROR(_xlfn.FORECAST.ETS(AS$5,tbl_Model[[#This Row],[H_2023_01]:[H_2025_12]],$H$5:$AQ$5),_xlfn.FORECAST.LINEAR(AS$5,tbl_Model[[#This Row],[H_2023_01]:[H_2025_12]],$H$5:$AQ$5)),0),0)</f>
        <v>1.7467265220055745</v>
      </c>
      <c r="AT65" s="79">
        <f>MAX(IFERROR(IFERROR(_xlfn.FORECAST.ETS(AT$5,tbl_Model[[#This Row],[H_2023_01]:[H_2025_12]],$H$5:$AQ$5),_xlfn.FORECAST.LINEAR(AT$5,tbl_Model[[#This Row],[H_2023_01]:[H_2025_12]],$H$5:$AQ$5)),0),0)</f>
        <v>1.7058001692220244</v>
      </c>
      <c r="AU65" s="79">
        <f>MAX(IFERROR(IFERROR(_xlfn.FORECAST.ETS(AU$5,tbl_Model[[#This Row],[H_2023_01]:[H_2025_12]],$H$5:$AQ$5),_xlfn.FORECAST.LINEAR(AU$5,tbl_Model[[#This Row],[H_2023_01]:[H_2025_12]],$H$5:$AQ$5)),0),0)</f>
        <v>1.6648738164384718</v>
      </c>
      <c r="AV65" s="79">
        <f>MAX(IFERROR(IFERROR(_xlfn.FORECAST.ETS(AV$5,tbl_Model[[#This Row],[H_2023_01]:[H_2025_12]],$H$5:$AQ$5),_xlfn.FORECAST.LINEAR(AV$5,tbl_Model[[#This Row],[H_2023_01]:[H_2025_12]],$H$5:$AQ$5)),0),0)</f>
        <v>1.6239474636549218</v>
      </c>
      <c r="AW65" s="79">
        <f>MAX(IFERROR(IFERROR(_xlfn.FORECAST.ETS(AW$5,tbl_Model[[#This Row],[H_2023_01]:[H_2025_12]],$H$5:$AQ$5),_xlfn.FORECAST.LINEAR(AW$5,tbl_Model[[#This Row],[H_2023_01]:[H_2025_12]],$H$5:$AQ$5)),0),0)</f>
        <v>1.5830211108713692</v>
      </c>
      <c r="AX65" s="79">
        <f>MAX(IFERROR(IFERROR(_xlfn.FORECAST.ETS(AX$5,tbl_Model[[#This Row],[H_2023_01]:[H_2025_12]],$H$5:$AQ$5),_xlfn.FORECAST.LINEAR(AX$5,tbl_Model[[#This Row],[H_2023_01]:[H_2025_12]],$H$5:$AQ$5)),0),0)</f>
        <v>1.5420947580878193</v>
      </c>
      <c r="AY65" s="79">
        <f>MAX(IFERROR(IFERROR(_xlfn.FORECAST.ETS(AY$5,tbl_Model[[#This Row],[H_2023_01]:[H_2025_12]],$H$5:$AQ$5),_xlfn.FORECAST.LINEAR(AY$5,tbl_Model[[#This Row],[H_2023_01]:[H_2025_12]],$H$5:$AQ$5)),0),0)</f>
        <v>1.5011684053042667</v>
      </c>
      <c r="AZ65" s="79">
        <f>MAX(IFERROR(IFERROR(_xlfn.FORECAST.ETS(AZ$5,tbl_Model[[#This Row],[H_2023_01]:[H_2025_12]],$H$5:$AQ$5),_xlfn.FORECAST.LINEAR(AZ$5,tbl_Model[[#This Row],[H_2023_01]:[H_2025_12]],$H$5:$AQ$5)),0),0)</f>
        <v>1.4602420525207165</v>
      </c>
      <c r="BA65" s="79">
        <f>MAX(IFERROR(IFERROR(_xlfn.FORECAST.ETS(BA$5,tbl_Model[[#This Row],[H_2023_01]:[H_2025_12]],$H$5:$AQ$5),_xlfn.FORECAST.LINEAR(BA$5,tbl_Model[[#This Row],[H_2023_01]:[H_2025_12]],$H$5:$AQ$5)),0),0)</f>
        <v>1.4193156997371639</v>
      </c>
      <c r="BB65" s="79">
        <f>MAX(IFERROR(IFERROR(_xlfn.FORECAST.ETS(BB$5,tbl_Model[[#This Row],[H_2023_01]:[H_2025_12]],$H$5:$AQ$5),_xlfn.FORECAST.LINEAR(BB$5,tbl_Model[[#This Row],[H_2023_01]:[H_2025_12]],$H$5:$AQ$5)),0),0)</f>
        <v>1.3783893469536139</v>
      </c>
      <c r="BC65" s="79">
        <f>MAX(IFERROR(IFERROR(_xlfn.FORECAST.ETS(BC$5,tbl_Model[[#This Row],[H_2023_01]:[H_2025_12]],$H$5:$AQ$5),_xlfn.FORECAST.LINEAR(BC$5,tbl_Model[[#This Row],[H_2023_01]:[H_2025_12]],$H$5:$AQ$5)),0),0)</f>
        <v>1.3374629941700613</v>
      </c>
      <c r="BD65" s="80">
        <f>IFERROR(AR65/SUM(Model!$AR65:$BC65),1/12)</f>
        <v>9.5337951708464722E-2</v>
      </c>
      <c r="BE65" s="80">
        <f>IFERROR(AS65/SUM(Model!$AR65:$BC65),1/12)</f>
        <v>9.3155293822077143E-2</v>
      </c>
      <c r="BF65" s="80">
        <f>IFERROR(AT65/SUM(Model!$AR65:$BC65),1/12)</f>
        <v>9.0972635935689675E-2</v>
      </c>
      <c r="BG65" s="80">
        <f>IFERROR(AU65/SUM(Model!$AR65:$BC65),1/12)</f>
        <v>8.8789978049302096E-2</v>
      </c>
      <c r="BH65" s="80">
        <f>IFERROR(AV65/SUM(Model!$AR65:$BC65),1/12)</f>
        <v>8.6607320162914642E-2</v>
      </c>
      <c r="BI65" s="80">
        <f>IFERROR(AW65/SUM(Model!$AR65:$BC65),1/12)</f>
        <v>8.4424662276527063E-2</v>
      </c>
      <c r="BJ65" s="80">
        <f>IFERROR(AX65/SUM(Model!$AR65:$BC65),1/12)</f>
        <v>8.2242004390139622E-2</v>
      </c>
      <c r="BK65" s="80">
        <f>IFERROR(AY65/SUM(Model!$AR65:$BC65),1/12)</f>
        <v>8.005934650375203E-2</v>
      </c>
      <c r="BL65" s="80">
        <f>IFERROR(AZ65/SUM(Model!$AR65:$BC65),1/12)</f>
        <v>7.7876688617364576E-2</v>
      </c>
      <c r="BM65" s="80">
        <f>IFERROR(BA65/SUM(Model!$AR65:$BC65),1/12)</f>
        <v>7.5694030730976983E-2</v>
      </c>
      <c r="BN65" s="80">
        <f>IFERROR(BB65/SUM(Model!$AR65:$BC65),1/12)</f>
        <v>7.3511372844589543E-2</v>
      </c>
      <c r="BO65" s="80">
        <f>IFERROR(BC65/SUM(Model!$AR65:$BC65),1/12)</f>
        <v>7.132871495820195E-2</v>
      </c>
      <c r="BP6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25.367169100329722</v>
      </c>
      <c r="BQ65" s="77" cm="1">
        <f t="array" ref="BQ6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65" s="77" cm="1">
        <f t="array" ref="BR6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65" s="77">
        <f>IF(tbl_Model[[#This Row],[Type]]="Boutique",
    tbl_Model[[#This Row],[UnitListPrice]],
    tbl_Model[[#This Row],[UnitListPrice]]*(1-SUMIFS(tbl_MarketTerms[WholesaleMarginPct],tbl_MarketTerms[Country],tbl_Model[[#This Row],[country]])))</f>
        <v>9626.5957446808516</v>
      </c>
      <c r="BT65" s="79">
        <f>Model!$BP65*BD65</f>
        <v>2.4184539426676936</v>
      </c>
      <c r="BU65" s="79">
        <f>Model!$BP65*BE65</f>
        <v>2.3630860909755316</v>
      </c>
      <c r="BV65" s="79">
        <f>Model!$BP65*BF65</f>
        <v>2.3077182392833722</v>
      </c>
      <c r="BW65" s="79">
        <f>Model!$BP65*BG65</f>
        <v>2.2523503875912105</v>
      </c>
      <c r="BX65" s="79">
        <f>Model!$BP65*BH65</f>
        <v>2.1969825358990516</v>
      </c>
      <c r="BY65" s="79">
        <f>Model!$BP65*BI65</f>
        <v>2.1416146842068895</v>
      </c>
      <c r="BZ65" s="79">
        <f>Model!$BP65*BJ65</f>
        <v>2.086246832514731</v>
      </c>
      <c r="CA65" s="79">
        <f>Model!$BP65*BK65</f>
        <v>2.0308789808225689</v>
      </c>
      <c r="CB65" s="79">
        <f>Model!$BP65*BL65</f>
        <v>1.9755111291304099</v>
      </c>
      <c r="CC65" s="79">
        <f>Model!$BP65*BM65</f>
        <v>1.9201432774382476</v>
      </c>
      <c r="CD65" s="79">
        <f>Model!$BP65*BN65</f>
        <v>1.8647754257460893</v>
      </c>
      <c r="CE65" s="79">
        <f>Model!$BP65*BO65</f>
        <v>1.8094075740539268</v>
      </c>
      <c r="CF65" s="79">
        <f>Model!$BS65*BT65</f>
        <v>23281.478433191449</v>
      </c>
      <c r="CG65" s="79">
        <f>Model!$BS65*BU65</f>
        <v>22748.47450769956</v>
      </c>
      <c r="CH65" s="79">
        <f>Model!$BS65*BV65</f>
        <v>22215.470582207698</v>
      </c>
      <c r="CI65" s="79">
        <f>Model!$BS65*BW65</f>
        <v>21682.466656715813</v>
      </c>
      <c r="CJ65" s="79">
        <f>Model!$BS65*BX65</f>
        <v>21149.462731223957</v>
      </c>
      <c r="CK65" s="79">
        <f>Model!$BS65*BY65</f>
        <v>20616.458805732069</v>
      </c>
      <c r="CL65" s="79">
        <f>Model!$BS65*BZ65</f>
        <v>20083.454880240213</v>
      </c>
      <c r="CM65" s="79">
        <f>Model!$BS65*CA65</f>
        <v>19550.450954748325</v>
      </c>
      <c r="CN65" s="79">
        <f>Model!$BS65*CB65</f>
        <v>19017.447029256469</v>
      </c>
      <c r="CO65" s="79">
        <f>Model!$BS65*CC65</f>
        <v>18484.443103764577</v>
      </c>
      <c r="CP65" s="79">
        <f>Model!$BS65*CD65</f>
        <v>17951.439178272725</v>
      </c>
      <c r="CQ65" s="79">
        <f>Model!$BS65*CE65</f>
        <v>17418.435252780833</v>
      </c>
      <c r="CR65" s="79">
        <f>Model!$BR65*BT65</f>
        <v>6584.9269451376667</v>
      </c>
      <c r="CS65" s="79">
        <f>Model!$BR65*BU65</f>
        <v>6434.1722617137857</v>
      </c>
      <c r="CT65" s="79">
        <f>Model!$BR65*BV65</f>
        <v>6283.4175782899129</v>
      </c>
      <c r="CU65" s="79">
        <f>Model!$BR65*BW65</f>
        <v>6132.6628948660327</v>
      </c>
      <c r="CV65" s="79">
        <f>Model!$BR65*BX65</f>
        <v>5981.9082114421608</v>
      </c>
      <c r="CW65" s="79">
        <f>Model!$BR65*BY65</f>
        <v>5831.1535280182798</v>
      </c>
      <c r="CX65" s="79">
        <f>Model!$BR65*BZ65</f>
        <v>5680.3988445944087</v>
      </c>
      <c r="CY65" s="79">
        <f>Model!$BR65*CA65</f>
        <v>5529.6441611705286</v>
      </c>
      <c r="CZ65" s="79">
        <f>Model!$BR65*CB65</f>
        <v>5378.8894777466567</v>
      </c>
      <c r="DA65" s="79">
        <f>Model!$BR65*CC65</f>
        <v>5228.1347943227747</v>
      </c>
      <c r="DB65" s="79">
        <f>Model!$BR65*CD65</f>
        <v>5077.3801108989046</v>
      </c>
      <c r="DC65" s="79">
        <f>Model!$BR65*CE65</f>
        <v>4926.6254274750227</v>
      </c>
      <c r="DD65" s="79">
        <f>SUM(Model!$CF65:$CQ65)</f>
        <v>244199.4821158337</v>
      </c>
      <c r="DE65" s="79">
        <f>SUM(Model!$CR65:$DC65)</f>
        <v>69069.314235676138</v>
      </c>
      <c r="DF65" s="80">
        <f>IFERROR((Model!$DD65-Model!$DE65)/Model!$DD65,0)</f>
        <v>0.71716027553689177</v>
      </c>
    </row>
    <row r="66" spans="2:110" x14ac:dyDescent="0.25">
      <c r="B66" t="s">
        <v>370</v>
      </c>
      <c r="C66" t="s">
        <v>169</v>
      </c>
      <c r="D66" t="s">
        <v>4</v>
      </c>
      <c r="E66" s="4">
        <v>42</v>
      </c>
      <c r="F66" s="4">
        <v>951685.35</v>
      </c>
      <c r="G66" s="4">
        <v>232281.93</v>
      </c>
      <c r="H66" s="4">
        <v>2</v>
      </c>
      <c r="I66" s="4">
        <v>2</v>
      </c>
      <c r="J66" s="4">
        <v>0</v>
      </c>
      <c r="K66" s="4">
        <v>1</v>
      </c>
      <c r="L66" s="4">
        <v>1</v>
      </c>
      <c r="M66" s="4">
        <v>0</v>
      </c>
      <c r="N66" s="4">
        <v>3</v>
      </c>
      <c r="O66" s="4">
        <v>0</v>
      </c>
      <c r="P66" s="4">
        <v>1</v>
      </c>
      <c r="Q66" s="4">
        <v>5</v>
      </c>
      <c r="R66" s="4">
        <v>1</v>
      </c>
      <c r="S66" s="4">
        <v>2</v>
      </c>
      <c r="T66" s="4">
        <v>1</v>
      </c>
      <c r="U66" s="4">
        <v>4</v>
      </c>
      <c r="V66" s="4">
        <v>8</v>
      </c>
      <c r="W66" s="4">
        <v>4</v>
      </c>
      <c r="X66" s="4">
        <v>3</v>
      </c>
      <c r="Y66" s="4">
        <v>1</v>
      </c>
      <c r="Z66" s="4">
        <v>1</v>
      </c>
      <c r="AA66" s="4">
        <v>2</v>
      </c>
      <c r="AB66" s="4">
        <v>2</v>
      </c>
      <c r="AC66" s="4">
        <v>1</v>
      </c>
      <c r="AD66" s="4">
        <v>4</v>
      </c>
      <c r="AE66" s="4">
        <v>8</v>
      </c>
      <c r="AF66" s="4">
        <v>3</v>
      </c>
      <c r="AG66" s="4">
        <v>4</v>
      </c>
      <c r="AH66" s="4">
        <v>5</v>
      </c>
      <c r="AI66" s="4">
        <v>1</v>
      </c>
      <c r="AJ66" s="4">
        <v>1</v>
      </c>
      <c r="AK66" s="4">
        <v>3</v>
      </c>
      <c r="AL66" s="4">
        <v>5</v>
      </c>
      <c r="AM66" s="4">
        <v>6</v>
      </c>
      <c r="AN66" s="4">
        <v>2</v>
      </c>
      <c r="AO66" s="4">
        <v>3</v>
      </c>
      <c r="AP66" s="4">
        <v>2</v>
      </c>
      <c r="AQ66" s="4">
        <v>7</v>
      </c>
      <c r="AR66" s="79">
        <f>MAX(IFERROR(IFERROR(_xlfn.FORECAST.ETS(AR$5,tbl_Model[[#This Row],[H_2023_01]:[H_2025_12]],$H$5:$AQ$5),_xlfn.FORECAST.LINEAR(AR$5,tbl_Model[[#This Row],[H_2023_01]:[H_2025_12]],$H$5:$AQ$5)),0),0)</f>
        <v>4.5655022598504686</v>
      </c>
      <c r="AS66" s="79">
        <f>MAX(IFERROR(IFERROR(_xlfn.FORECAST.ETS(AS$5,tbl_Model[[#This Row],[H_2023_01]:[H_2025_12]],$H$5:$AQ$5),_xlfn.FORECAST.LINEAR(AS$5,tbl_Model[[#This Row],[H_2023_01]:[H_2025_12]],$H$5:$AQ$5)),0),0)</f>
        <v>4.6296220806963904</v>
      </c>
      <c r="AT66" s="79">
        <f>MAX(IFERROR(IFERROR(_xlfn.FORECAST.ETS(AT$5,tbl_Model[[#This Row],[H_2023_01]:[H_2025_12]],$H$5:$AQ$5),_xlfn.FORECAST.LINEAR(AT$5,tbl_Model[[#This Row],[H_2023_01]:[H_2025_12]],$H$5:$AQ$5)),0),0)</f>
        <v>4.6937419015423094</v>
      </c>
      <c r="AU66" s="79">
        <f>MAX(IFERROR(IFERROR(_xlfn.FORECAST.ETS(AU$5,tbl_Model[[#This Row],[H_2023_01]:[H_2025_12]],$H$5:$AQ$5),_xlfn.FORECAST.LINEAR(AU$5,tbl_Model[[#This Row],[H_2023_01]:[H_2025_12]],$H$5:$AQ$5)),0),0)</f>
        <v>4.7578617223882311</v>
      </c>
      <c r="AV66" s="79">
        <f>MAX(IFERROR(IFERROR(_xlfn.FORECAST.ETS(AV$5,tbl_Model[[#This Row],[H_2023_01]:[H_2025_12]],$H$5:$AQ$5),_xlfn.FORECAST.LINEAR(AV$5,tbl_Model[[#This Row],[H_2023_01]:[H_2025_12]],$H$5:$AQ$5)),0),0)</f>
        <v>4.8219815432341502</v>
      </c>
      <c r="AW66" s="79">
        <f>MAX(IFERROR(IFERROR(_xlfn.FORECAST.ETS(AW$5,tbl_Model[[#This Row],[H_2023_01]:[H_2025_12]],$H$5:$AQ$5),_xlfn.FORECAST.LINEAR(AW$5,tbl_Model[[#This Row],[H_2023_01]:[H_2025_12]],$H$5:$AQ$5)),0),0)</f>
        <v>4.8861013640800719</v>
      </c>
      <c r="AX66" s="79">
        <f>MAX(IFERROR(IFERROR(_xlfn.FORECAST.ETS(AX$5,tbl_Model[[#This Row],[H_2023_01]:[H_2025_12]],$H$5:$AQ$5),_xlfn.FORECAST.LINEAR(AX$5,tbl_Model[[#This Row],[H_2023_01]:[H_2025_12]],$H$5:$AQ$5)),0),0)</f>
        <v>4.9502211849259909</v>
      </c>
      <c r="AY66" s="79">
        <f>MAX(IFERROR(IFERROR(_xlfn.FORECAST.ETS(AY$5,tbl_Model[[#This Row],[H_2023_01]:[H_2025_12]],$H$5:$AQ$5),_xlfn.FORECAST.LINEAR(AY$5,tbl_Model[[#This Row],[H_2023_01]:[H_2025_12]],$H$5:$AQ$5)),0),0)</f>
        <v>5.0143410057719127</v>
      </c>
      <c r="AZ66" s="79">
        <f>MAX(IFERROR(IFERROR(_xlfn.FORECAST.ETS(AZ$5,tbl_Model[[#This Row],[H_2023_01]:[H_2025_12]],$H$5:$AQ$5),_xlfn.FORECAST.LINEAR(AZ$5,tbl_Model[[#This Row],[H_2023_01]:[H_2025_12]],$H$5:$AQ$5)),0),0)</f>
        <v>5.0784608266178317</v>
      </c>
      <c r="BA66" s="79">
        <f>MAX(IFERROR(IFERROR(_xlfn.FORECAST.ETS(BA$5,tbl_Model[[#This Row],[H_2023_01]:[H_2025_12]],$H$5:$AQ$5),_xlfn.FORECAST.LINEAR(BA$5,tbl_Model[[#This Row],[H_2023_01]:[H_2025_12]],$H$5:$AQ$5)),0),0)</f>
        <v>5.1425806474637534</v>
      </c>
      <c r="BB66" s="79">
        <f>MAX(IFERROR(IFERROR(_xlfn.FORECAST.ETS(BB$5,tbl_Model[[#This Row],[H_2023_01]:[H_2025_12]],$H$5:$AQ$5),_xlfn.FORECAST.LINEAR(BB$5,tbl_Model[[#This Row],[H_2023_01]:[H_2025_12]],$H$5:$AQ$5)),0),0)</f>
        <v>5.2067004683096725</v>
      </c>
      <c r="BC66" s="79">
        <f>MAX(IFERROR(IFERROR(_xlfn.FORECAST.ETS(BC$5,tbl_Model[[#This Row],[H_2023_01]:[H_2025_12]],$H$5:$AQ$5),_xlfn.FORECAST.LINEAR(BC$5,tbl_Model[[#This Row],[H_2023_01]:[H_2025_12]],$H$5:$AQ$5)),0),0)</f>
        <v>5.2708202891555951</v>
      </c>
      <c r="BD66" s="80">
        <f>IFERROR(AR66/SUM(Model!$AR66:$BC66),1/12)</f>
        <v>7.7357878365355182E-2</v>
      </c>
      <c r="BE66" s="80">
        <f>IFERROR(AS66/SUM(Model!$AR66:$BC66),1/12)</f>
        <v>7.8444324723169409E-2</v>
      </c>
      <c r="BF66" s="80">
        <f>IFERROR(AT66/SUM(Model!$AR66:$BC66),1/12)</f>
        <v>7.9530771080983595E-2</v>
      </c>
      <c r="BG66" s="80">
        <f>IFERROR(AU66/SUM(Model!$AR66:$BC66),1/12)</f>
        <v>8.0617217438797822E-2</v>
      </c>
      <c r="BH66" s="80">
        <f>IFERROR(AV66/SUM(Model!$AR66:$BC66),1/12)</f>
        <v>8.1703663796612008E-2</v>
      </c>
      <c r="BI66" s="80">
        <f>IFERROR(AW66/SUM(Model!$AR66:$BC66),1/12)</f>
        <v>8.2790110154426236E-2</v>
      </c>
      <c r="BJ66" s="80">
        <f>IFERROR(AX66/SUM(Model!$AR66:$BC66),1/12)</f>
        <v>8.3876556512240422E-2</v>
      </c>
      <c r="BK66" s="80">
        <f>IFERROR(AY66/SUM(Model!$AR66:$BC66),1/12)</f>
        <v>8.4963002870054649E-2</v>
      </c>
      <c r="BL66" s="80">
        <f>IFERROR(AZ66/SUM(Model!$AR66:$BC66),1/12)</f>
        <v>8.6049449227868835E-2</v>
      </c>
      <c r="BM66" s="80">
        <f>IFERROR(BA66/SUM(Model!$AR66:$BC66),1/12)</f>
        <v>8.7135895585683076E-2</v>
      </c>
      <c r="BN66" s="80">
        <f>IFERROR(BB66/SUM(Model!$AR66:$BC66),1/12)</f>
        <v>8.8222341943497248E-2</v>
      </c>
      <c r="BO66" s="80">
        <f>IFERROR(BC66/SUM(Model!$AR66:$BC66),1/12)</f>
        <v>8.9308788301311504E-2</v>
      </c>
      <c r="BP6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46.353284671532847</v>
      </c>
      <c r="BQ66" s="77" cm="1">
        <f t="array" ref="BQ6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66" s="77" cm="1">
        <f t="array" ref="BR6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66" s="77">
        <f>IF(tbl_Model[[#This Row],[Type]]="Boutique",
    tbl_Model[[#This Row],[UnitListPrice]],
    tbl_Model[[#This Row],[UnitListPrice]]*(1-SUMIFS(tbl_MarketTerms[WholesaleMarginPct],tbl_MarketTerms[Country],tbl_Model[[#This Row],[country]])))</f>
        <v>22963.846685082874</v>
      </c>
      <c r="BT66" s="79">
        <f>Model!$BP66*BD66</f>
        <v>3.5857917574551208</v>
      </c>
      <c r="BU66" s="79">
        <f>Model!$BP66*BE66</f>
        <v>3.6361521147592337</v>
      </c>
      <c r="BV66" s="79">
        <f>Model!$BP66*BF66</f>
        <v>3.6865124720633449</v>
      </c>
      <c r="BW66" s="79">
        <f>Model!$BP66*BG66</f>
        <v>3.7368728293674578</v>
      </c>
      <c r="BX66" s="79">
        <f>Model!$BP66*BH66</f>
        <v>3.7872331866715685</v>
      </c>
      <c r="BY66" s="79">
        <f>Model!$BP66*BI66</f>
        <v>3.8375935439756814</v>
      </c>
      <c r="BZ66" s="79">
        <f>Model!$BP66*BJ66</f>
        <v>3.8879539012797926</v>
      </c>
      <c r="CA66" s="79">
        <f>Model!$BP66*BK66</f>
        <v>3.9383142585839055</v>
      </c>
      <c r="CB66" s="79">
        <f>Model!$BP66*BL66</f>
        <v>3.9886746158880166</v>
      </c>
      <c r="CC66" s="79">
        <f>Model!$BP66*BM66</f>
        <v>4.0390349731921305</v>
      </c>
      <c r="CD66" s="79">
        <f>Model!$BP66*BN66</f>
        <v>4.0893953304962407</v>
      </c>
      <c r="CE66" s="79">
        <f>Model!$BP66*BO66</f>
        <v>4.1397556878003545</v>
      </c>
      <c r="CF66" s="79">
        <f>Model!$BS66*BT66</f>
        <v>82343.572162833269</v>
      </c>
      <c r="CG66" s="79">
        <f>Model!$BS66*BU66</f>
        <v>83500.039686970907</v>
      </c>
      <c r="CH66" s="79">
        <f>Model!$BS66*BV66</f>
        <v>84656.507211108517</v>
      </c>
      <c r="CI66" s="79">
        <f>Model!$BS66*BW66</f>
        <v>85812.974735246156</v>
      </c>
      <c r="CJ66" s="79">
        <f>Model!$BS66*BX66</f>
        <v>86969.442259383752</v>
      </c>
      <c r="CK66" s="79">
        <f>Model!$BS66*BY66</f>
        <v>88125.909783521391</v>
      </c>
      <c r="CL66" s="79">
        <f>Model!$BS66*BZ66</f>
        <v>89282.377307658986</v>
      </c>
      <c r="CM66" s="79">
        <f>Model!$BS66*CA66</f>
        <v>90438.844831796639</v>
      </c>
      <c r="CN66" s="79">
        <f>Model!$BS66*CB66</f>
        <v>91595.312355934235</v>
      </c>
      <c r="CO66" s="79">
        <f>Model!$BS66*CC66</f>
        <v>92751.779880071903</v>
      </c>
      <c r="CP66" s="79">
        <f>Model!$BS66*CD66</f>
        <v>93908.247404209484</v>
      </c>
      <c r="CQ66" s="79">
        <f>Model!$BS66*CE66</f>
        <v>95064.714928347137</v>
      </c>
      <c r="CR66" s="79">
        <f>Model!$BR66*BT66</f>
        <v>20069.352061282785</v>
      </c>
      <c r="CS66" s="79">
        <f>Model!$BR66*BU66</f>
        <v>20351.214425031856</v>
      </c>
      <c r="CT66" s="79">
        <f>Model!$BR66*BV66</f>
        <v>20633.07678878092</v>
      </c>
      <c r="CU66" s="79">
        <f>Model!$BR66*BW66</f>
        <v>20914.939152529991</v>
      </c>
      <c r="CV66" s="79">
        <f>Model!$BR66*BX66</f>
        <v>21196.801516279047</v>
      </c>
      <c r="CW66" s="79">
        <f>Model!$BR66*BY66</f>
        <v>21478.663880028118</v>
      </c>
      <c r="CX66" s="79">
        <f>Model!$BR66*BZ66</f>
        <v>21760.526243777182</v>
      </c>
      <c r="CY66" s="79">
        <f>Model!$BR66*CA66</f>
        <v>22042.388607526253</v>
      </c>
      <c r="CZ66" s="79">
        <f>Model!$BR66*CB66</f>
        <v>22324.250971275313</v>
      </c>
      <c r="DA66" s="79">
        <f>Model!$BR66*CC66</f>
        <v>22606.113335024387</v>
      </c>
      <c r="DB66" s="79">
        <f>Model!$BR66*CD66</f>
        <v>22887.975698773444</v>
      </c>
      <c r="DC66" s="79">
        <f>Model!$BR66*CE66</f>
        <v>23169.838062522522</v>
      </c>
      <c r="DD66" s="79">
        <f>SUM(Model!$CF66:$CQ66)</f>
        <v>1064449.7225470822</v>
      </c>
      <c r="DE66" s="79">
        <f>SUM(Model!$CR66:$DC66)</f>
        <v>259435.14074283186</v>
      </c>
      <c r="DF66" s="80">
        <f>IFERROR((Model!$DD66-Model!$DE66)/Model!$DD66,0)</f>
        <v>0.75627299697909722</v>
      </c>
    </row>
    <row r="67" spans="2:110" x14ac:dyDescent="0.25">
      <c r="B67" t="s">
        <v>370</v>
      </c>
      <c r="C67" t="s">
        <v>114</v>
      </c>
      <c r="D67" t="s">
        <v>18</v>
      </c>
      <c r="E67" s="4">
        <v>54</v>
      </c>
      <c r="F67" s="4">
        <v>492759.06</v>
      </c>
      <c r="G67" s="4">
        <v>140366.78</v>
      </c>
      <c r="H67" s="4">
        <v>3</v>
      </c>
      <c r="I67" s="4">
        <v>2</v>
      </c>
      <c r="J67" s="4">
        <v>5</v>
      </c>
      <c r="K67" s="4">
        <v>8</v>
      </c>
      <c r="L67" s="4">
        <v>4</v>
      </c>
      <c r="M67" s="4">
        <v>2</v>
      </c>
      <c r="N67" s="4">
        <v>6</v>
      </c>
      <c r="O67" s="4">
        <v>2</v>
      </c>
      <c r="P67" s="4">
        <v>3</v>
      </c>
      <c r="Q67" s="4">
        <v>9</v>
      </c>
      <c r="R67" s="4">
        <v>7</v>
      </c>
      <c r="S67" s="4">
        <v>12</v>
      </c>
      <c r="T67" s="4">
        <v>3</v>
      </c>
      <c r="U67" s="4">
        <v>2</v>
      </c>
      <c r="V67" s="4">
        <v>1</v>
      </c>
      <c r="W67" s="4">
        <v>4</v>
      </c>
      <c r="X67" s="4">
        <v>3</v>
      </c>
      <c r="Y67" s="4">
        <v>4</v>
      </c>
      <c r="Z67" s="4">
        <v>6</v>
      </c>
      <c r="AA67" s="4">
        <v>3</v>
      </c>
      <c r="AB67" s="4">
        <v>6</v>
      </c>
      <c r="AC67" s="4">
        <v>8</v>
      </c>
      <c r="AD67" s="4">
        <v>10</v>
      </c>
      <c r="AE67" s="4">
        <v>8</v>
      </c>
      <c r="AF67" s="4">
        <v>5</v>
      </c>
      <c r="AG67" s="4">
        <v>1</v>
      </c>
      <c r="AH67" s="4">
        <v>4</v>
      </c>
      <c r="AI67" s="4">
        <v>5</v>
      </c>
      <c r="AJ67" s="4">
        <v>3</v>
      </c>
      <c r="AK67" s="4">
        <v>1</v>
      </c>
      <c r="AL67" s="4">
        <v>3</v>
      </c>
      <c r="AM67" s="4">
        <v>4</v>
      </c>
      <c r="AN67" s="4">
        <v>4</v>
      </c>
      <c r="AO67" s="4">
        <v>9</v>
      </c>
      <c r="AP67" s="4">
        <v>6</v>
      </c>
      <c r="AQ67" s="4">
        <v>9</v>
      </c>
      <c r="AR67" s="79">
        <f>MAX(IFERROR(IFERROR(_xlfn.FORECAST.ETS(AR$5,tbl_Model[[#This Row],[H_2023_01]:[H_2025_12]],$H$5:$AQ$5),_xlfn.FORECAST.LINEAR(AR$5,tbl_Model[[#This Row],[H_2023_01]:[H_2025_12]],$H$5:$AQ$5)),0),0)</f>
        <v>3.0209218282286692</v>
      </c>
      <c r="AS67" s="79">
        <f>MAX(IFERROR(IFERROR(_xlfn.FORECAST.ETS(AS$5,tbl_Model[[#This Row],[H_2023_01]:[H_2025_12]],$H$5:$AQ$5),_xlfn.FORECAST.LINEAR(AS$5,tbl_Model[[#This Row],[H_2023_01]:[H_2025_12]],$H$5:$AQ$5)),0),0)</f>
        <v>1.2298135455625818</v>
      </c>
      <c r="AT67" s="79">
        <f>MAX(IFERROR(IFERROR(_xlfn.FORECAST.ETS(AT$5,tbl_Model[[#This Row],[H_2023_01]:[H_2025_12]],$H$5:$AQ$5),_xlfn.FORECAST.LINEAR(AT$5,tbl_Model[[#This Row],[H_2023_01]:[H_2025_12]],$H$5:$AQ$5)),0),0)</f>
        <v>1.7702570057196905</v>
      </c>
      <c r="AU67" s="79">
        <f>MAX(IFERROR(IFERROR(_xlfn.FORECAST.ETS(AU$5,tbl_Model[[#This Row],[H_2023_01]:[H_2025_12]],$H$5:$AQ$5),_xlfn.FORECAST.LINEAR(AU$5,tbl_Model[[#This Row],[H_2023_01]:[H_2025_12]],$H$5:$AQ$5)),0),0)</f>
        <v>4.2621961249840465</v>
      </c>
      <c r="AV67" s="79">
        <f>MAX(IFERROR(IFERROR(_xlfn.FORECAST.ETS(AV$5,tbl_Model[[#This Row],[H_2023_01]:[H_2025_12]],$H$5:$AQ$5),_xlfn.FORECAST.LINEAR(AV$5,tbl_Model[[#This Row],[H_2023_01]:[H_2025_12]],$H$5:$AQ$5)),0),0)</f>
        <v>2.6001657254358106</v>
      </c>
      <c r="AW67" s="79">
        <f>MAX(IFERROR(IFERROR(_xlfn.FORECAST.ETS(AW$5,tbl_Model[[#This Row],[H_2023_01]:[H_2025_12]],$H$5:$AQ$5),_xlfn.FORECAST.LINEAR(AW$5,tbl_Model[[#This Row],[H_2023_01]:[H_2025_12]],$H$5:$AQ$5)),0),0)</f>
        <v>1.9728594077422397</v>
      </c>
      <c r="AX67" s="79">
        <f>MAX(IFERROR(IFERROR(_xlfn.FORECAST.ETS(AX$5,tbl_Model[[#This Row],[H_2023_01]:[H_2025_12]],$H$5:$AQ$5),_xlfn.FORECAST.LINEAR(AX$5,tbl_Model[[#This Row],[H_2023_01]:[H_2025_12]],$H$5:$AQ$5)),0),0)</f>
        <v>4.6621532300770268</v>
      </c>
      <c r="AY67" s="79">
        <f>MAX(IFERROR(IFERROR(_xlfn.FORECAST.ETS(AY$5,tbl_Model[[#This Row],[H_2023_01]:[H_2025_12]],$H$5:$AQ$5),_xlfn.FORECAST.LINEAR(AY$5,tbl_Model[[#This Row],[H_2023_01]:[H_2025_12]],$H$5:$AQ$5)),0),0)</f>
        <v>2.3242425205798831</v>
      </c>
      <c r="AZ67" s="79">
        <f>MAX(IFERROR(IFERROR(_xlfn.FORECAST.ETS(AZ$5,tbl_Model[[#This Row],[H_2023_01]:[H_2025_12]],$H$5:$AQ$5),_xlfn.FORECAST.LINEAR(AZ$5,tbl_Model[[#This Row],[H_2023_01]:[H_2025_12]],$H$5:$AQ$5)),0),0)</f>
        <v>3.8466408718372351</v>
      </c>
      <c r="BA67" s="79">
        <f>MAX(IFERROR(IFERROR(_xlfn.FORECAST.ETS(BA$5,tbl_Model[[#This Row],[H_2023_01]:[H_2025_12]],$H$5:$AQ$5),_xlfn.FORECAST.LINEAR(BA$5,tbl_Model[[#This Row],[H_2023_01]:[H_2025_12]],$H$5:$AQ$5)),0),0)</f>
        <v>7.9965274505707562</v>
      </c>
      <c r="BB67" s="79">
        <f>MAX(IFERROR(IFERROR(_xlfn.FORECAST.ETS(BB$5,tbl_Model[[#This Row],[H_2023_01]:[H_2025_12]],$H$5:$AQ$5),_xlfn.FORECAST.LINEAR(BB$5,tbl_Model[[#This Row],[H_2023_01]:[H_2025_12]],$H$5:$AQ$5)),0),0)</f>
        <v>7.3421422097338374</v>
      </c>
      <c r="BC67" s="79">
        <f>MAX(IFERROR(IFERROR(_xlfn.FORECAST.ETS(BC$5,tbl_Model[[#This Row],[H_2023_01]:[H_2025_12]],$H$5:$AQ$5),_xlfn.FORECAST.LINEAR(BC$5,tbl_Model[[#This Row],[H_2023_01]:[H_2025_12]],$H$5:$AQ$5)),0),0)</f>
        <v>9.8935331501575696</v>
      </c>
      <c r="BD67" s="80">
        <f>IFERROR(AR67/SUM(Model!$AR67:$BC67),1/12)</f>
        <v>5.9325130098675197E-2</v>
      </c>
      <c r="BE67" s="80">
        <f>IFERROR(AS67/SUM(Model!$AR67:$BC67),1/12)</f>
        <v>2.4151187199171229E-2</v>
      </c>
      <c r="BF67" s="80">
        <f>IFERROR(AT67/SUM(Model!$AR67:$BC67),1/12)</f>
        <v>3.476446367829094E-2</v>
      </c>
      <c r="BG67" s="80">
        <f>IFERROR(AU67/SUM(Model!$AR67:$BC67),1/12)</f>
        <v>8.3701384543608232E-2</v>
      </c>
      <c r="BH67" s="80">
        <f>IFERROR(AV67/SUM(Model!$AR67:$BC67),1/12)</f>
        <v>5.1062284531223315E-2</v>
      </c>
      <c r="BI67" s="80">
        <f>IFERROR(AW67/SUM(Model!$AR67:$BC67),1/12)</f>
        <v>3.8743187571765363E-2</v>
      </c>
      <c r="BJ67" s="80">
        <f>IFERROR(AX67/SUM(Model!$AR67:$BC67),1/12)</f>
        <v>9.1555777554314932E-2</v>
      </c>
      <c r="BK67" s="80">
        <f>IFERROR(AY67/SUM(Model!$AR67:$BC67),1/12)</f>
        <v>4.5643680225623179E-2</v>
      </c>
      <c r="BL67" s="80">
        <f>IFERROR(AZ67/SUM(Model!$AR67:$BC67),1/12)</f>
        <v>7.5540673721581492E-2</v>
      </c>
      <c r="BM67" s="80">
        <f>IFERROR(BA67/SUM(Model!$AR67:$BC67),1/12)</f>
        <v>0.15703651346082703</v>
      </c>
      <c r="BN67" s="80">
        <f>IFERROR(BB67/SUM(Model!$AR67:$BC67),1/12)</f>
        <v>0.14418563821323208</v>
      </c>
      <c r="BO67" s="80">
        <f>IFERROR(BC67/SUM(Model!$AR67:$BC67),1/12)</f>
        <v>0.19429007920168714</v>
      </c>
      <c r="BP6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59.541507268553964</v>
      </c>
      <c r="BQ67" s="77" cm="1">
        <f t="array" ref="BQ6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67" s="77" cm="1">
        <f t="array" ref="BR6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67" s="77">
        <f>IF(tbl_Model[[#This Row],[Type]]="Boutique",
    tbl_Model[[#This Row],[UnitListPrice]],
    tbl_Model[[#This Row],[UnitListPrice]]*(1-SUMIFS(tbl_MarketTerms[WholesaleMarginPct],tbl_MarketTerms[Country],tbl_Model[[#This Row],[country]])))</f>
        <v>9626.5957446808516</v>
      </c>
      <c r="BT67" s="79">
        <f>Model!$BP67*BD67</f>
        <v>3.5323076649781786</v>
      </c>
      <c r="BU67" s="79">
        <f>Model!$BP67*BE67</f>
        <v>1.4379980881636611</v>
      </c>
      <c r="BV67" s="79">
        <f>Model!$BP67*BF67</f>
        <v>2.0699285667883403</v>
      </c>
      <c r="BW67" s="79">
        <f>Model!$BP67*BG67</f>
        <v>4.9837065961912801</v>
      </c>
      <c r="BX67" s="79">
        <f>Model!$BP67*BH67</f>
        <v>3.0403253855648038</v>
      </c>
      <c r="BY67" s="79">
        <f>Model!$BP67*BI67</f>
        <v>2.3068277844112171</v>
      </c>
      <c r="BZ67" s="79">
        <f>Model!$BP67*BJ67</f>
        <v>5.4513689947283526</v>
      </c>
      <c r="CA67" s="79">
        <f>Model!$BP67*BK67</f>
        <v>2.7176935179174952</v>
      </c>
      <c r="CB67" s="79">
        <f>Model!$BP67*BL67</f>
        <v>4.4978055734650075</v>
      </c>
      <c r="CC67" s="79">
        <f>Model!$BP67*BM67</f>
        <v>9.3501907076562052</v>
      </c>
      <c r="CD67" s="79">
        <f>Model!$BP67*BN67</f>
        <v>8.5850302256942506</v>
      </c>
      <c r="CE67" s="79">
        <f>Model!$BP67*BO67</f>
        <v>11.568324162995181</v>
      </c>
      <c r="CF67" s="79">
        <f>Model!$BS67*BT67</f>
        <v>34004.09793658249</v>
      </c>
      <c r="CG67" s="79">
        <f>Model!$BS67*BU67</f>
        <v>13843.0262763755</v>
      </c>
      <c r="CH67" s="79">
        <f>Model!$BS67*BV67</f>
        <v>19926.365532837972</v>
      </c>
      <c r="CI67" s="79">
        <f>Model!$BS67*BW67</f>
        <v>47976.128711632868</v>
      </c>
      <c r="CJ67" s="79">
        <f>Model!$BS67*BX67</f>
        <v>29267.983419123309</v>
      </c>
      <c r="CK67" s="79">
        <f>Model!$BS67*BY67</f>
        <v>22206.898533124579</v>
      </c>
      <c r="CL67" s="79">
        <f>Model!$BS67*BZ67</f>
        <v>52478.125567337091</v>
      </c>
      <c r="CM67" s="79">
        <f>Model!$BS67*CA67</f>
        <v>26162.136854931294</v>
      </c>
      <c r="CN67" s="79">
        <f>Model!$BS67*CB67</f>
        <v>43298.555993920061</v>
      </c>
      <c r="CO67" s="79">
        <f>Model!$BS67*CC67</f>
        <v>90010.506078277671</v>
      </c>
      <c r="CP67" s="79">
        <f>Model!$BS67*CD67</f>
        <v>82644.615438624765</v>
      </c>
      <c r="CQ67" s="79">
        <f>Model!$BS67*CE67</f>
        <v>111363.58016057807</v>
      </c>
      <c r="CR67" s="79">
        <f>Model!$BR67*BT67</f>
        <v>9617.7096909995398</v>
      </c>
      <c r="CS67" s="79">
        <f>Model!$BR67*BU67</f>
        <v>3915.357737745614</v>
      </c>
      <c r="CT67" s="79">
        <f>Model!$BR67*BV67</f>
        <v>5635.9677368590692</v>
      </c>
      <c r="CU67" s="79">
        <f>Model!$BR67*BW67</f>
        <v>13569.555025604857</v>
      </c>
      <c r="CV67" s="79">
        <f>Model!$BR67*BX67</f>
        <v>8278.1483658556572</v>
      </c>
      <c r="CW67" s="79">
        <f>Model!$BR67*BY67</f>
        <v>6280.9930622891588</v>
      </c>
      <c r="CX67" s="79">
        <f>Model!$BR67*BZ67</f>
        <v>14842.898575806019</v>
      </c>
      <c r="CY67" s="79">
        <f>Model!$BR67*CA67</f>
        <v>7399.6915794148963</v>
      </c>
      <c r="CZ67" s="79">
        <f>Model!$BR67*CB67</f>
        <v>12246.551646970815</v>
      </c>
      <c r="DA67" s="79">
        <f>Model!$BR67*CC67</f>
        <v>25458.546737964985</v>
      </c>
      <c r="DB67" s="79">
        <f>Model!$BR67*CD67</f>
        <v>23375.18025902017</v>
      </c>
      <c r="DC67" s="79">
        <f>Model!$BR67*CE67</f>
        <v>31498.044327843174</v>
      </c>
      <c r="DD67" s="79">
        <f>SUM(Model!$CF67:$CQ67)</f>
        <v>573182.02050334564</v>
      </c>
      <c r="DE67" s="79">
        <f>SUM(Model!$CR67:$DC67)</f>
        <v>162118.64474637393</v>
      </c>
      <c r="DF67" s="80">
        <f>IFERROR((Model!$DD67-Model!$DE67)/Model!$DD67,0)</f>
        <v>0.71716027553689177</v>
      </c>
    </row>
    <row r="68" spans="2:110" x14ac:dyDescent="0.25">
      <c r="B68" t="s">
        <v>370</v>
      </c>
      <c r="C68" t="s">
        <v>185</v>
      </c>
      <c r="D68" t="s">
        <v>24</v>
      </c>
      <c r="E68" s="4">
        <v>30</v>
      </c>
      <c r="F68" s="4">
        <v>346737</v>
      </c>
      <c r="G68" s="4">
        <v>97950.9</v>
      </c>
      <c r="H68" s="4">
        <v>2</v>
      </c>
      <c r="I68" s="4">
        <v>1</v>
      </c>
      <c r="J68" s="4">
        <v>3</v>
      </c>
      <c r="K68" s="4">
        <v>3</v>
      </c>
      <c r="L68" s="4">
        <v>2</v>
      </c>
      <c r="M68" s="4">
        <v>0</v>
      </c>
      <c r="N68" s="4">
        <v>3</v>
      </c>
      <c r="O68" s="4">
        <v>5</v>
      </c>
      <c r="P68" s="4">
        <v>4</v>
      </c>
      <c r="Q68" s="4">
        <v>2</v>
      </c>
      <c r="R68" s="4">
        <v>1</v>
      </c>
      <c r="S68" s="4">
        <v>3</v>
      </c>
      <c r="T68" s="4">
        <v>1</v>
      </c>
      <c r="U68" s="4">
        <v>0</v>
      </c>
      <c r="V68" s="4">
        <v>2</v>
      </c>
      <c r="W68" s="4">
        <v>2</v>
      </c>
      <c r="X68" s="4">
        <v>1</v>
      </c>
      <c r="Y68" s="4">
        <v>3</v>
      </c>
      <c r="Z68" s="4">
        <v>1</v>
      </c>
      <c r="AA68" s="4">
        <v>4</v>
      </c>
      <c r="AB68" s="4">
        <v>1</v>
      </c>
      <c r="AC68" s="4">
        <v>7</v>
      </c>
      <c r="AD68" s="4">
        <v>3</v>
      </c>
      <c r="AE68" s="4">
        <v>1</v>
      </c>
      <c r="AF68" s="4">
        <v>2</v>
      </c>
      <c r="AG68" s="4">
        <v>0</v>
      </c>
      <c r="AH68" s="4">
        <v>2</v>
      </c>
      <c r="AI68" s="4">
        <v>4</v>
      </c>
      <c r="AJ68" s="4">
        <v>4</v>
      </c>
      <c r="AK68" s="4">
        <v>2</v>
      </c>
      <c r="AL68" s="4">
        <v>1</v>
      </c>
      <c r="AM68" s="4">
        <v>2</v>
      </c>
      <c r="AN68" s="4">
        <v>4</v>
      </c>
      <c r="AO68" s="4">
        <v>1</v>
      </c>
      <c r="AP68" s="4">
        <v>2</v>
      </c>
      <c r="AQ68" s="4">
        <v>6</v>
      </c>
      <c r="AR68" s="79">
        <f>MAX(IFERROR(IFERROR(_xlfn.FORECAST.ETS(AR$5,tbl_Model[[#This Row],[H_2023_01]:[H_2025_12]],$H$5:$AQ$5),_xlfn.FORECAST.LINEAR(AR$5,tbl_Model[[#This Row],[H_2023_01]:[H_2025_12]],$H$5:$AQ$5)),0),0)</f>
        <v>2.7268340213248949</v>
      </c>
      <c r="AS68" s="79">
        <f>MAX(IFERROR(IFERROR(_xlfn.FORECAST.ETS(AS$5,tbl_Model[[#This Row],[H_2023_01]:[H_2025_12]],$H$5:$AQ$5),_xlfn.FORECAST.LINEAR(AS$5,tbl_Model[[#This Row],[H_2023_01]:[H_2025_12]],$H$5:$AQ$5)),0),0)</f>
        <v>2.7470014880268132</v>
      </c>
      <c r="AT68" s="79">
        <f>MAX(IFERROR(IFERROR(_xlfn.FORECAST.ETS(AT$5,tbl_Model[[#This Row],[H_2023_01]:[H_2025_12]],$H$5:$AQ$5),_xlfn.FORECAST.LINEAR(AT$5,tbl_Model[[#This Row],[H_2023_01]:[H_2025_12]],$H$5:$AQ$5)),0),0)</f>
        <v>2.7671689547287279</v>
      </c>
      <c r="AU68" s="79">
        <f>MAX(IFERROR(IFERROR(_xlfn.FORECAST.ETS(AU$5,tbl_Model[[#This Row],[H_2023_01]:[H_2025_12]],$H$5:$AQ$5),_xlfn.FORECAST.LINEAR(AU$5,tbl_Model[[#This Row],[H_2023_01]:[H_2025_12]],$H$5:$AQ$5)),0),0)</f>
        <v>2.7873364214306462</v>
      </c>
      <c r="AV68" s="79">
        <f>MAX(IFERROR(IFERROR(_xlfn.FORECAST.ETS(AV$5,tbl_Model[[#This Row],[H_2023_01]:[H_2025_12]],$H$5:$AQ$5),_xlfn.FORECAST.LINEAR(AV$5,tbl_Model[[#This Row],[H_2023_01]:[H_2025_12]],$H$5:$AQ$5)),0),0)</f>
        <v>2.8075038881325609</v>
      </c>
      <c r="AW68" s="79">
        <f>MAX(IFERROR(IFERROR(_xlfn.FORECAST.ETS(AW$5,tbl_Model[[#This Row],[H_2023_01]:[H_2025_12]],$H$5:$AQ$5),_xlfn.FORECAST.LINEAR(AW$5,tbl_Model[[#This Row],[H_2023_01]:[H_2025_12]],$H$5:$AQ$5)),0),0)</f>
        <v>2.8276713548344792</v>
      </c>
      <c r="AX68" s="79">
        <f>MAX(IFERROR(IFERROR(_xlfn.FORECAST.ETS(AX$5,tbl_Model[[#This Row],[H_2023_01]:[H_2025_12]],$H$5:$AQ$5),_xlfn.FORECAST.LINEAR(AX$5,tbl_Model[[#This Row],[H_2023_01]:[H_2025_12]],$H$5:$AQ$5)),0),0)</f>
        <v>2.8478388215363943</v>
      </c>
      <c r="AY68" s="79">
        <f>MAX(IFERROR(IFERROR(_xlfn.FORECAST.ETS(AY$5,tbl_Model[[#This Row],[H_2023_01]:[H_2025_12]],$H$5:$AQ$5),_xlfn.FORECAST.LINEAR(AY$5,tbl_Model[[#This Row],[H_2023_01]:[H_2025_12]],$H$5:$AQ$5)),0),0)</f>
        <v>2.8680062882383126</v>
      </c>
      <c r="AZ68" s="79">
        <f>MAX(IFERROR(IFERROR(_xlfn.FORECAST.ETS(AZ$5,tbl_Model[[#This Row],[H_2023_01]:[H_2025_12]],$H$5:$AQ$5),_xlfn.FORECAST.LINEAR(AZ$5,tbl_Model[[#This Row],[H_2023_01]:[H_2025_12]],$H$5:$AQ$5)),0),0)</f>
        <v>2.8881737549402273</v>
      </c>
      <c r="BA68" s="79">
        <f>MAX(IFERROR(IFERROR(_xlfn.FORECAST.ETS(BA$5,tbl_Model[[#This Row],[H_2023_01]:[H_2025_12]],$H$5:$AQ$5),_xlfn.FORECAST.LINEAR(BA$5,tbl_Model[[#This Row],[H_2023_01]:[H_2025_12]],$H$5:$AQ$5)),0),0)</f>
        <v>2.9083412216421456</v>
      </c>
      <c r="BB68" s="79">
        <f>MAX(IFERROR(IFERROR(_xlfn.FORECAST.ETS(BB$5,tbl_Model[[#This Row],[H_2023_01]:[H_2025_12]],$H$5:$AQ$5),_xlfn.FORECAST.LINEAR(BB$5,tbl_Model[[#This Row],[H_2023_01]:[H_2025_12]],$H$5:$AQ$5)),0),0)</f>
        <v>2.9285086883440603</v>
      </c>
      <c r="BC68" s="79">
        <f>MAX(IFERROR(IFERROR(_xlfn.FORECAST.ETS(BC$5,tbl_Model[[#This Row],[H_2023_01]:[H_2025_12]],$H$5:$AQ$5),_xlfn.FORECAST.LINEAR(BC$5,tbl_Model[[#This Row],[H_2023_01]:[H_2025_12]],$H$5:$AQ$5)),0),0)</f>
        <v>2.9486761550459786</v>
      </c>
      <c r="BD68" s="80">
        <f>IFERROR(AR68/SUM(Model!$AR68:$BC68),1/12)</f>
        <v>8.0076032420769716E-2</v>
      </c>
      <c r="BE68" s="80">
        <f>IFERROR(AS68/SUM(Model!$AR68:$BC68),1/12)</f>
        <v>8.0668268950326791E-2</v>
      </c>
      <c r="BF68" s="80">
        <f>IFERROR(AT68/SUM(Model!$AR68:$BC68),1/12)</f>
        <v>8.1260505479883754E-2</v>
      </c>
      <c r="BG68" s="80">
        <f>IFERROR(AU68/SUM(Model!$AR68:$BC68),1/12)</f>
        <v>8.1852742009440815E-2</v>
      </c>
      <c r="BH68" s="80">
        <f>IFERROR(AV68/SUM(Model!$AR68:$BC68),1/12)</f>
        <v>8.2444978538997779E-2</v>
      </c>
      <c r="BI68" s="80">
        <f>IFERROR(AW68/SUM(Model!$AR68:$BC68),1/12)</f>
        <v>8.3037215068554854E-2</v>
      </c>
      <c r="BJ68" s="80">
        <f>IFERROR(AX68/SUM(Model!$AR68:$BC68),1/12)</f>
        <v>8.3629451598111831E-2</v>
      </c>
      <c r="BK68" s="80">
        <f>IFERROR(AY68/SUM(Model!$AR68:$BC68),1/12)</f>
        <v>8.4221688127668892E-2</v>
      </c>
      <c r="BL68" s="80">
        <f>IFERROR(AZ68/SUM(Model!$AR68:$BC68),1/12)</f>
        <v>8.4813924657225856E-2</v>
      </c>
      <c r="BM68" s="80">
        <f>IFERROR(BA68/SUM(Model!$AR68:$BC68),1/12)</f>
        <v>8.5406161186782931E-2</v>
      </c>
      <c r="BN68" s="80">
        <f>IFERROR(BB68/SUM(Model!$AR68:$BC68),1/12)</f>
        <v>8.5998397716339894E-2</v>
      </c>
      <c r="BO68" s="80">
        <f>IFERROR(BC68/SUM(Model!$AR68:$BC68),1/12)</f>
        <v>8.6590634245896955E-2</v>
      </c>
      <c r="BP6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33.09722948248821</v>
      </c>
      <c r="BQ68" s="77" cm="1">
        <f t="array" ref="BQ6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68" s="77" cm="1">
        <f t="array" ref="BR6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68" s="77">
        <f>IF(tbl_Model[[#This Row],[Type]]="Boutique",
    tbl_Model[[#This Row],[UnitListPrice]],
    tbl_Model[[#This Row],[UnitListPrice]]*(1-SUMIFS(tbl_MarketTerms[WholesaleMarginPct],tbl_MarketTerms[Country],tbl_Model[[#This Row],[country]])))</f>
        <v>12076.490850376749</v>
      </c>
      <c r="BT68" s="79">
        <f>Model!$BP68*BD68</f>
        <v>2.6502948210773813</v>
      </c>
      <c r="BU68" s="79">
        <f>Model!$BP68*BE68</f>
        <v>2.6698962094040439</v>
      </c>
      <c r="BV68" s="79">
        <f>Model!$BP68*BF68</f>
        <v>2.6894975977307034</v>
      </c>
      <c r="BW68" s="79">
        <f>Model!$BP68*BG68</f>
        <v>2.709098986057366</v>
      </c>
      <c r="BX68" s="79">
        <f>Model!$BP68*BH68</f>
        <v>2.728700374384025</v>
      </c>
      <c r="BY68" s="79">
        <f>Model!$BP68*BI68</f>
        <v>2.748301762710688</v>
      </c>
      <c r="BZ68" s="79">
        <f>Model!$BP68*BJ68</f>
        <v>2.7679031510373475</v>
      </c>
      <c r="CA68" s="79">
        <f>Model!$BP68*BK68</f>
        <v>2.7875045393640101</v>
      </c>
      <c r="CB68" s="79">
        <f>Model!$BP68*BL68</f>
        <v>2.8071059276906691</v>
      </c>
      <c r="CC68" s="79">
        <f>Model!$BP68*BM68</f>
        <v>2.8267073160173322</v>
      </c>
      <c r="CD68" s="79">
        <f>Model!$BP68*BN68</f>
        <v>2.8463087043439916</v>
      </c>
      <c r="CE68" s="79">
        <f>Model!$BP68*BO68</f>
        <v>2.8659100926706538</v>
      </c>
      <c r="CF68" s="79">
        <f>Model!$BS68*BT68</f>
        <v>32006.261157541878</v>
      </c>
      <c r="CG68" s="79">
        <f>Model!$BS68*BU68</f>
        <v>32242.9771443235</v>
      </c>
      <c r="CH68" s="79">
        <f>Model!$BS68*BV68</f>
        <v>32479.693131105087</v>
      </c>
      <c r="CI68" s="79">
        <f>Model!$BS68*BW68</f>
        <v>32716.409117886709</v>
      </c>
      <c r="CJ68" s="79">
        <f>Model!$BS68*BX68</f>
        <v>32953.125104668288</v>
      </c>
      <c r="CK68" s="79">
        <f>Model!$BS68*BY68</f>
        <v>33189.841091449918</v>
      </c>
      <c r="CL68" s="79">
        <f>Model!$BS68*BZ68</f>
        <v>33426.557078231497</v>
      </c>
      <c r="CM68" s="79">
        <f>Model!$BS68*CA68</f>
        <v>33663.27306501312</v>
      </c>
      <c r="CN68" s="79">
        <f>Model!$BS68*CB68</f>
        <v>33899.989051794706</v>
      </c>
      <c r="CO68" s="79">
        <f>Model!$BS68*CC68</f>
        <v>34136.705038576329</v>
      </c>
      <c r="CP68" s="79">
        <f>Model!$BS68*CD68</f>
        <v>34373.421025357915</v>
      </c>
      <c r="CQ68" s="79">
        <f>Model!$BS68*CE68</f>
        <v>34610.13701213953</v>
      </c>
      <c r="CR68" s="79">
        <f>Model!$BR68*BT68</f>
        <v>8921.3088834018781</v>
      </c>
      <c r="CS68" s="79">
        <f>Model!$BR68*BU68</f>
        <v>8987.2902370290103</v>
      </c>
      <c r="CT68" s="79">
        <f>Model!$BR68*BV68</f>
        <v>9053.2715906561316</v>
      </c>
      <c r="CU68" s="79">
        <f>Model!$BR68*BW68</f>
        <v>9119.2529442832638</v>
      </c>
      <c r="CV68" s="79">
        <f>Model!$BR68*BX68</f>
        <v>9185.2342979103851</v>
      </c>
      <c r="CW68" s="79">
        <f>Model!$BR68*BY68</f>
        <v>9251.2156515375191</v>
      </c>
      <c r="CX68" s="79">
        <f>Model!$BR68*BZ68</f>
        <v>9317.1970051646422</v>
      </c>
      <c r="CY68" s="79">
        <f>Model!$BR68*CA68</f>
        <v>9383.1783587917744</v>
      </c>
      <c r="CZ68" s="79">
        <f>Model!$BR68*CB68</f>
        <v>9449.1597124188938</v>
      </c>
      <c r="DA68" s="79">
        <f>Model!$BR68*CC68</f>
        <v>9515.1410660460278</v>
      </c>
      <c r="DB68" s="79">
        <f>Model!$BR68*CD68</f>
        <v>9581.1224196731509</v>
      </c>
      <c r="DC68" s="79">
        <f>Model!$BR68*CE68</f>
        <v>9647.1037733002813</v>
      </c>
      <c r="DD68" s="79">
        <f>SUM(Model!$CF68:$CQ68)</f>
        <v>399698.38901808846</v>
      </c>
      <c r="DE68" s="79">
        <f>SUM(Model!$CR68:$DC68)</f>
        <v>111410.47594021296</v>
      </c>
      <c r="DF68" s="80">
        <f>IFERROR((Model!$DD68-Model!$DE68)/Model!$DD68,0)</f>
        <v>0.72126363527782189</v>
      </c>
    </row>
    <row r="69" spans="2:110" x14ac:dyDescent="0.25">
      <c r="B69" t="s">
        <v>370</v>
      </c>
      <c r="C69" t="s">
        <v>148</v>
      </c>
      <c r="D69" t="s">
        <v>28</v>
      </c>
      <c r="E69" s="4">
        <v>121</v>
      </c>
      <c r="F69" s="4">
        <v>1094582.52</v>
      </c>
      <c r="G69" s="4">
        <v>317593.06</v>
      </c>
      <c r="H69" s="4">
        <v>10</v>
      </c>
      <c r="I69" s="4">
        <v>10</v>
      </c>
      <c r="J69" s="4">
        <v>2</v>
      </c>
      <c r="K69" s="4">
        <v>11</v>
      </c>
      <c r="L69" s="4">
        <v>6</v>
      </c>
      <c r="M69" s="4">
        <v>9</v>
      </c>
      <c r="N69" s="4">
        <v>8</v>
      </c>
      <c r="O69" s="4">
        <v>14</v>
      </c>
      <c r="P69" s="4">
        <v>9</v>
      </c>
      <c r="Q69" s="4">
        <v>11</v>
      </c>
      <c r="R69" s="4">
        <v>12</v>
      </c>
      <c r="S69" s="4">
        <v>19</v>
      </c>
      <c r="T69" s="4">
        <v>3</v>
      </c>
      <c r="U69" s="4">
        <v>10</v>
      </c>
      <c r="V69" s="4">
        <v>16</v>
      </c>
      <c r="W69" s="4">
        <v>10</v>
      </c>
      <c r="X69" s="4">
        <v>16</v>
      </c>
      <c r="Y69" s="4">
        <v>5</v>
      </c>
      <c r="Z69" s="4">
        <v>11</v>
      </c>
      <c r="AA69" s="4">
        <v>8</v>
      </c>
      <c r="AB69" s="4">
        <v>4</v>
      </c>
      <c r="AC69" s="4">
        <v>10</v>
      </c>
      <c r="AD69" s="4">
        <v>12</v>
      </c>
      <c r="AE69" s="4">
        <v>3</v>
      </c>
      <c r="AF69" s="4">
        <v>10</v>
      </c>
      <c r="AG69" s="4">
        <v>4</v>
      </c>
      <c r="AH69" s="4">
        <v>4</v>
      </c>
      <c r="AI69" s="4">
        <v>16</v>
      </c>
      <c r="AJ69" s="4">
        <v>7</v>
      </c>
      <c r="AK69" s="4">
        <v>10</v>
      </c>
      <c r="AL69" s="4">
        <v>7</v>
      </c>
      <c r="AM69" s="4">
        <v>9</v>
      </c>
      <c r="AN69" s="4">
        <v>8</v>
      </c>
      <c r="AO69" s="4">
        <v>11</v>
      </c>
      <c r="AP69" s="4">
        <v>17</v>
      </c>
      <c r="AQ69" s="4">
        <v>18</v>
      </c>
      <c r="AR69" s="79">
        <f>MAX(IFERROR(IFERROR(_xlfn.FORECAST.ETS(AR$5,tbl_Model[[#This Row],[H_2023_01]:[H_2025_12]],$H$5:$AQ$5),_xlfn.FORECAST.LINEAR(AR$5,tbl_Model[[#This Row],[H_2023_01]:[H_2025_12]],$H$5:$AQ$5)),0),0)</f>
        <v>10.893628627235449</v>
      </c>
      <c r="AS69" s="79">
        <f>MAX(IFERROR(IFERROR(_xlfn.FORECAST.ETS(AS$5,tbl_Model[[#This Row],[H_2023_01]:[H_2025_12]],$H$5:$AQ$5),_xlfn.FORECAST.LINEAR(AS$5,tbl_Model[[#This Row],[H_2023_01]:[H_2025_12]],$H$5:$AQ$5)),0),0)</f>
        <v>10.907463501640891</v>
      </c>
      <c r="AT69" s="79">
        <f>MAX(IFERROR(IFERROR(_xlfn.FORECAST.ETS(AT$5,tbl_Model[[#This Row],[H_2023_01]:[H_2025_12]],$H$5:$AQ$5),_xlfn.FORECAST.LINEAR(AT$5,tbl_Model[[#This Row],[H_2023_01]:[H_2025_12]],$H$5:$AQ$5)),0),0)</f>
        <v>10.921298376046316</v>
      </c>
      <c r="AU69" s="79">
        <f>MAX(IFERROR(IFERROR(_xlfn.FORECAST.ETS(AU$5,tbl_Model[[#This Row],[H_2023_01]:[H_2025_12]],$H$5:$AQ$5),_xlfn.FORECAST.LINEAR(AU$5,tbl_Model[[#This Row],[H_2023_01]:[H_2025_12]],$H$5:$AQ$5)),0),0)</f>
        <v>10.935133250451758</v>
      </c>
      <c r="AV69" s="79">
        <f>MAX(IFERROR(IFERROR(_xlfn.FORECAST.ETS(AV$5,tbl_Model[[#This Row],[H_2023_01]:[H_2025_12]],$H$5:$AQ$5),_xlfn.FORECAST.LINEAR(AV$5,tbl_Model[[#This Row],[H_2023_01]:[H_2025_12]],$H$5:$AQ$5)),0),0)</f>
        <v>10.948968124857185</v>
      </c>
      <c r="AW69" s="79">
        <f>MAX(IFERROR(IFERROR(_xlfn.FORECAST.ETS(AW$5,tbl_Model[[#This Row],[H_2023_01]:[H_2025_12]],$H$5:$AQ$5),_xlfn.FORECAST.LINEAR(AW$5,tbl_Model[[#This Row],[H_2023_01]:[H_2025_12]],$H$5:$AQ$5)),0),0)</f>
        <v>10.962802999262626</v>
      </c>
      <c r="AX69" s="79">
        <f>MAX(IFERROR(IFERROR(_xlfn.FORECAST.ETS(AX$5,tbl_Model[[#This Row],[H_2023_01]:[H_2025_12]],$H$5:$AQ$5),_xlfn.FORECAST.LINEAR(AX$5,tbl_Model[[#This Row],[H_2023_01]:[H_2025_12]],$H$5:$AQ$5)),0),0)</f>
        <v>10.976637873668054</v>
      </c>
      <c r="AY69" s="79">
        <f>MAX(IFERROR(IFERROR(_xlfn.FORECAST.ETS(AY$5,tbl_Model[[#This Row],[H_2023_01]:[H_2025_12]],$H$5:$AQ$5),_xlfn.FORECAST.LINEAR(AY$5,tbl_Model[[#This Row],[H_2023_01]:[H_2025_12]],$H$5:$AQ$5)),0),0)</f>
        <v>10.990472748073495</v>
      </c>
      <c r="AZ69" s="79">
        <f>MAX(IFERROR(IFERROR(_xlfn.FORECAST.ETS(AZ$5,tbl_Model[[#This Row],[H_2023_01]:[H_2025_12]],$H$5:$AQ$5),_xlfn.FORECAST.LINEAR(AZ$5,tbl_Model[[#This Row],[H_2023_01]:[H_2025_12]],$H$5:$AQ$5)),0),0)</f>
        <v>11.004307622478921</v>
      </c>
      <c r="BA69" s="79">
        <f>MAX(IFERROR(IFERROR(_xlfn.FORECAST.ETS(BA$5,tbl_Model[[#This Row],[H_2023_01]:[H_2025_12]],$H$5:$AQ$5),_xlfn.FORECAST.LINEAR(BA$5,tbl_Model[[#This Row],[H_2023_01]:[H_2025_12]],$H$5:$AQ$5)),0),0)</f>
        <v>11.018142496884362</v>
      </c>
      <c r="BB69" s="79">
        <f>MAX(IFERROR(IFERROR(_xlfn.FORECAST.ETS(BB$5,tbl_Model[[#This Row],[H_2023_01]:[H_2025_12]],$H$5:$AQ$5),_xlfn.FORECAST.LINEAR(BB$5,tbl_Model[[#This Row],[H_2023_01]:[H_2025_12]],$H$5:$AQ$5)),0),0)</f>
        <v>11.03197737128979</v>
      </c>
      <c r="BC69" s="79">
        <f>MAX(IFERROR(IFERROR(_xlfn.FORECAST.ETS(BC$5,tbl_Model[[#This Row],[H_2023_01]:[H_2025_12]],$H$5:$AQ$5),_xlfn.FORECAST.LINEAR(BC$5,tbl_Model[[#This Row],[H_2023_01]:[H_2025_12]],$H$5:$AQ$5)),0),0)</f>
        <v>11.045812245695231</v>
      </c>
      <c r="BD69" s="80">
        <f>IFERROR(AR69/SUM(Model!$AR69:$BC69),1/12)</f>
        <v>8.2755289057800815E-2</v>
      </c>
      <c r="BE69" s="80">
        <f>IFERROR(AS69/SUM(Model!$AR69:$BC69),1/12)</f>
        <v>8.2860388016988598E-2</v>
      </c>
      <c r="BF69" s="80">
        <f>IFERROR(AT69/SUM(Model!$AR69:$BC69),1/12)</f>
        <v>8.2965486976176256E-2</v>
      </c>
      <c r="BG69" s="80">
        <f>IFERROR(AU69/SUM(Model!$AR69:$BC69),1/12)</f>
        <v>8.3070585935364039E-2</v>
      </c>
      <c r="BH69" s="80">
        <f>IFERROR(AV69/SUM(Model!$AR69:$BC69),1/12)</f>
        <v>8.317568489455171E-2</v>
      </c>
      <c r="BI69" s="80">
        <f>IFERROR(AW69/SUM(Model!$AR69:$BC69),1/12)</f>
        <v>8.3280783853739493E-2</v>
      </c>
      <c r="BJ69" s="80">
        <f>IFERROR(AX69/SUM(Model!$AR69:$BC69),1/12)</f>
        <v>8.3385882812927178E-2</v>
      </c>
      <c r="BK69" s="80">
        <f>IFERROR(AY69/SUM(Model!$AR69:$BC69),1/12)</f>
        <v>8.3490981772114961E-2</v>
      </c>
      <c r="BL69" s="80">
        <f>IFERROR(AZ69/SUM(Model!$AR69:$BC69),1/12)</f>
        <v>8.3596080731302619E-2</v>
      </c>
      <c r="BM69" s="80">
        <f>IFERROR(BA69/SUM(Model!$AR69:$BC69),1/12)</f>
        <v>8.3701179690490402E-2</v>
      </c>
      <c r="BN69" s="80">
        <f>IFERROR(BB69/SUM(Model!$AR69:$BC69),1/12)</f>
        <v>8.3806278649678073E-2</v>
      </c>
      <c r="BO69" s="80">
        <f>IFERROR(BC69/SUM(Model!$AR69:$BC69),1/12)</f>
        <v>8.3911377608865856E-2</v>
      </c>
      <c r="BP6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133.40626853865925</v>
      </c>
      <c r="BQ69" s="77" cm="1">
        <f t="array" ref="BQ6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69" s="77" cm="1">
        <f t="array" ref="BR6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69" s="77">
        <f>IF(tbl_Model[[#This Row],[Type]]="Boutique",
    tbl_Model[[#This Row],[UnitListPrice]],
    tbl_Model[[#This Row],[UnitListPrice]]*(1-SUMIFS(tbl_MarketTerms[WholesaleMarginPct],tbl_MarketTerms[Country],tbl_Model[[#This Row],[country]])))</f>
        <v>9379.6906330564307</v>
      </c>
      <c r="BT69" s="79">
        <f>Model!$BP69*BD69</f>
        <v>11.040074315039345</v>
      </c>
      <c r="BU69" s="79">
        <f>Model!$BP69*BE69</f>
        <v>11.054095175011884</v>
      </c>
      <c r="BV69" s="79">
        <f>Model!$BP69*BF69</f>
        <v>11.068116034984406</v>
      </c>
      <c r="BW69" s="79">
        <f>Model!$BP69*BG69</f>
        <v>11.082136894956944</v>
      </c>
      <c r="BX69" s="79">
        <f>Model!$BP69*BH69</f>
        <v>11.09615775492947</v>
      </c>
      <c r="BY69" s="79">
        <f>Model!$BP69*BI69</f>
        <v>11.110178614902008</v>
      </c>
      <c r="BZ69" s="79">
        <f>Model!$BP69*BJ69</f>
        <v>11.124199474874533</v>
      </c>
      <c r="CA69" s="79">
        <f>Model!$BP69*BK69</f>
        <v>11.138220334847073</v>
      </c>
      <c r="CB69" s="79">
        <f>Model!$BP69*BL69</f>
        <v>11.152241194819595</v>
      </c>
      <c r="CC69" s="79">
        <f>Model!$BP69*BM69</f>
        <v>11.166262054792133</v>
      </c>
      <c r="CD69" s="79">
        <f>Model!$BP69*BN69</f>
        <v>11.180282914764659</v>
      </c>
      <c r="CE69" s="79">
        <f>Model!$BP69*BO69</f>
        <v>11.194303774737197</v>
      </c>
      <c r="CF69" s="79">
        <f>Model!$BS69*BT69</f>
        <v>103552.48164102143</v>
      </c>
      <c r="CG69" s="79">
        <f>Model!$BS69*BU69</f>
        <v>103683.99296997326</v>
      </c>
      <c r="CH69" s="79">
        <f>Model!$BS69*BV69</f>
        <v>103815.50429892492</v>
      </c>
      <c r="CI69" s="79">
        <f>Model!$BS69*BW69</f>
        <v>103947.01562787672</v>
      </c>
      <c r="CJ69" s="79">
        <f>Model!$BS69*BX69</f>
        <v>104078.52695682843</v>
      </c>
      <c r="CK69" s="79">
        <f>Model!$BS69*BY69</f>
        <v>104210.03828578023</v>
      </c>
      <c r="CL69" s="79">
        <f>Model!$BS69*BZ69</f>
        <v>104341.54961473192</v>
      </c>
      <c r="CM69" s="79">
        <f>Model!$BS69*CA69</f>
        <v>104473.06094368375</v>
      </c>
      <c r="CN69" s="79">
        <f>Model!$BS69*CB69</f>
        <v>104604.57227263541</v>
      </c>
      <c r="CO69" s="79">
        <f>Model!$BS69*CC69</f>
        <v>104736.08360158722</v>
      </c>
      <c r="CP69" s="79">
        <f>Model!$BS69*CD69</f>
        <v>104867.59493053892</v>
      </c>
      <c r="CQ69" s="79">
        <f>Model!$BS69*CE69</f>
        <v>104999.10625949073</v>
      </c>
      <c r="CR69" s="79">
        <f>Model!$BR69*BT69</f>
        <v>29806.145065299792</v>
      </c>
      <c r="CS69" s="79">
        <f>Model!$BR69*BU69</f>
        <v>29843.998776638717</v>
      </c>
      <c r="CT69" s="79">
        <f>Model!$BR69*BV69</f>
        <v>29881.852487977594</v>
      </c>
      <c r="CU69" s="79">
        <f>Model!$BR69*BW69</f>
        <v>29919.706199316515</v>
      </c>
      <c r="CV69" s="79">
        <f>Model!$BR69*BX69</f>
        <v>29957.5599106554</v>
      </c>
      <c r="CW69" s="79">
        <f>Model!$BR69*BY69</f>
        <v>29995.413621994321</v>
      </c>
      <c r="CX69" s="79">
        <f>Model!$BR69*BZ69</f>
        <v>30033.267333333206</v>
      </c>
      <c r="CY69" s="79">
        <f>Model!$BR69*CA69</f>
        <v>30071.121044672131</v>
      </c>
      <c r="CZ69" s="79">
        <f>Model!$BR69*CB69</f>
        <v>30108.974756011008</v>
      </c>
      <c r="DA69" s="79">
        <f>Model!$BR69*CC69</f>
        <v>30146.828467349929</v>
      </c>
      <c r="DB69" s="79">
        <f>Model!$BR69*CD69</f>
        <v>30184.682178688814</v>
      </c>
      <c r="DC69" s="79">
        <f>Model!$BR69*CE69</f>
        <v>30222.535890027735</v>
      </c>
      <c r="DD69" s="79">
        <f>SUM(Model!$CF69:$CQ69)</f>
        <v>1251309.5274030732</v>
      </c>
      <c r="DE69" s="79">
        <f>SUM(Model!$CR69:$DC69)</f>
        <v>360172.08573196514</v>
      </c>
      <c r="DF69" s="80">
        <f>IFERROR((Model!$DD69-Model!$DE69)/Model!$DD69,0)</f>
        <v>0.7121638748492114</v>
      </c>
    </row>
    <row r="70" spans="2:110" x14ac:dyDescent="0.25">
      <c r="B70" t="s">
        <v>370</v>
      </c>
      <c r="C70" t="s">
        <v>45</v>
      </c>
      <c r="D70" t="s">
        <v>3</v>
      </c>
      <c r="E70" s="4">
        <v>13</v>
      </c>
      <c r="F70" s="4">
        <v>241719.56</v>
      </c>
      <c r="G70" s="4">
        <v>63037.95</v>
      </c>
      <c r="H70" s="4">
        <v>0</v>
      </c>
      <c r="I70" s="4">
        <v>0</v>
      </c>
      <c r="J70" s="4">
        <v>0</v>
      </c>
      <c r="K70" s="4">
        <v>0</v>
      </c>
      <c r="L70" s="4">
        <v>0</v>
      </c>
      <c r="M70" s="4">
        <v>0</v>
      </c>
      <c r="N70" s="4">
        <v>0</v>
      </c>
      <c r="O70" s="4">
        <v>0</v>
      </c>
      <c r="P70" s="4">
        <v>0</v>
      </c>
      <c r="Q70" s="4">
        <v>0</v>
      </c>
      <c r="R70" s="4">
        <v>0</v>
      </c>
      <c r="S70" s="4">
        <v>0</v>
      </c>
      <c r="T70" s="4">
        <v>0</v>
      </c>
      <c r="U70" s="4">
        <v>0</v>
      </c>
      <c r="V70" s="4">
        <v>0</v>
      </c>
      <c r="W70" s="4">
        <v>0</v>
      </c>
      <c r="X70" s="4">
        <v>0</v>
      </c>
      <c r="Y70" s="4">
        <v>0</v>
      </c>
      <c r="Z70" s="4">
        <v>0</v>
      </c>
      <c r="AA70" s="4">
        <v>0</v>
      </c>
      <c r="AB70" s="4">
        <v>0</v>
      </c>
      <c r="AC70" s="4">
        <v>0</v>
      </c>
      <c r="AD70" s="4">
        <v>0</v>
      </c>
      <c r="AE70" s="4">
        <v>0</v>
      </c>
      <c r="AF70" s="4">
        <v>0</v>
      </c>
      <c r="AG70" s="4">
        <v>2</v>
      </c>
      <c r="AH70" s="4">
        <v>1</v>
      </c>
      <c r="AI70" s="4">
        <v>0</v>
      </c>
      <c r="AJ70" s="4">
        <v>0</v>
      </c>
      <c r="AK70" s="4">
        <v>4</v>
      </c>
      <c r="AL70" s="4">
        <v>1</v>
      </c>
      <c r="AM70" s="4">
        <v>0</v>
      </c>
      <c r="AN70" s="4">
        <v>0</v>
      </c>
      <c r="AO70" s="4">
        <v>1</v>
      </c>
      <c r="AP70" s="4">
        <v>2</v>
      </c>
      <c r="AQ70" s="4">
        <v>2</v>
      </c>
      <c r="AR70" s="79">
        <f>MAX(IFERROR(IFERROR(_xlfn.FORECAST.ETS(AR$5,tbl_Model[[#This Row],[H_2023_01]:[H_2025_12]],$H$5:$AQ$5),_xlfn.FORECAST.LINEAR(AR$5,tbl_Model[[#This Row],[H_2023_01]:[H_2025_12]],$H$5:$AQ$5)),0),0)</f>
        <v>1.7589262815725788</v>
      </c>
      <c r="AS70" s="79">
        <f>MAX(IFERROR(IFERROR(_xlfn.FORECAST.ETS(AS$5,tbl_Model[[#This Row],[H_2023_01]:[H_2025_12]],$H$5:$AQ$5),_xlfn.FORECAST.LINEAR(AS$5,tbl_Model[[#This Row],[H_2023_01]:[H_2025_12]],$H$5:$AQ$5)),0),0)</f>
        <v>1.802031264158376</v>
      </c>
      <c r="AT70" s="79">
        <f>MAX(IFERROR(IFERROR(_xlfn.FORECAST.ETS(AT$5,tbl_Model[[#This Row],[H_2023_01]:[H_2025_12]],$H$5:$AQ$5),_xlfn.FORECAST.LINEAR(AT$5,tbl_Model[[#This Row],[H_2023_01]:[H_2025_12]],$H$5:$AQ$5)),0),0)</f>
        <v>1.8451362467441708</v>
      </c>
      <c r="AU70" s="79">
        <f>MAX(IFERROR(IFERROR(_xlfn.FORECAST.ETS(AU$5,tbl_Model[[#This Row],[H_2023_01]:[H_2025_12]],$H$5:$AQ$5),_xlfn.FORECAST.LINEAR(AU$5,tbl_Model[[#This Row],[H_2023_01]:[H_2025_12]],$H$5:$AQ$5)),0),0)</f>
        <v>1.8882412293299682</v>
      </c>
      <c r="AV70" s="79">
        <f>MAX(IFERROR(IFERROR(_xlfn.FORECAST.ETS(AV$5,tbl_Model[[#This Row],[H_2023_01]:[H_2025_12]],$H$5:$AQ$5),_xlfn.FORECAST.LINEAR(AV$5,tbl_Model[[#This Row],[H_2023_01]:[H_2025_12]],$H$5:$AQ$5)),0),0)</f>
        <v>1.9313462119157629</v>
      </c>
      <c r="AW70" s="79">
        <f>MAX(IFERROR(IFERROR(_xlfn.FORECAST.ETS(AW$5,tbl_Model[[#This Row],[H_2023_01]:[H_2025_12]],$H$5:$AQ$5),_xlfn.FORECAST.LINEAR(AW$5,tbl_Model[[#This Row],[H_2023_01]:[H_2025_12]],$H$5:$AQ$5)),0),0)</f>
        <v>1.9744511945015601</v>
      </c>
      <c r="AX70" s="79">
        <f>MAX(IFERROR(IFERROR(_xlfn.FORECAST.ETS(AX$5,tbl_Model[[#This Row],[H_2023_01]:[H_2025_12]],$H$5:$AQ$5),_xlfn.FORECAST.LINEAR(AX$5,tbl_Model[[#This Row],[H_2023_01]:[H_2025_12]],$H$5:$AQ$5)),0),0)</f>
        <v>2.0175561770873549</v>
      </c>
      <c r="AY70" s="79">
        <f>MAX(IFERROR(IFERROR(_xlfn.FORECAST.ETS(AY$5,tbl_Model[[#This Row],[H_2023_01]:[H_2025_12]],$H$5:$AQ$5),_xlfn.FORECAST.LINEAR(AY$5,tbl_Model[[#This Row],[H_2023_01]:[H_2025_12]],$H$5:$AQ$5)),0),0)</f>
        <v>2.0606611596731521</v>
      </c>
      <c r="AZ70" s="79">
        <f>MAX(IFERROR(IFERROR(_xlfn.FORECAST.ETS(AZ$5,tbl_Model[[#This Row],[H_2023_01]:[H_2025_12]],$H$5:$AQ$5),_xlfn.FORECAST.LINEAR(AZ$5,tbl_Model[[#This Row],[H_2023_01]:[H_2025_12]],$H$5:$AQ$5)),0),0)</f>
        <v>2.1037661422589471</v>
      </c>
      <c r="BA70" s="79">
        <f>MAX(IFERROR(IFERROR(_xlfn.FORECAST.ETS(BA$5,tbl_Model[[#This Row],[H_2023_01]:[H_2025_12]],$H$5:$AQ$5),_xlfn.FORECAST.LINEAR(BA$5,tbl_Model[[#This Row],[H_2023_01]:[H_2025_12]],$H$5:$AQ$5)),0),0)</f>
        <v>2.1468711248447443</v>
      </c>
      <c r="BB70" s="79">
        <f>MAX(IFERROR(IFERROR(_xlfn.FORECAST.ETS(BB$5,tbl_Model[[#This Row],[H_2023_01]:[H_2025_12]],$H$5:$AQ$5),_xlfn.FORECAST.LINEAR(BB$5,tbl_Model[[#This Row],[H_2023_01]:[H_2025_12]],$H$5:$AQ$5)),0),0)</f>
        <v>2.1899761074305393</v>
      </c>
      <c r="BC70" s="79">
        <f>MAX(IFERROR(IFERROR(_xlfn.FORECAST.ETS(BC$5,tbl_Model[[#This Row],[H_2023_01]:[H_2025_12]],$H$5:$AQ$5),_xlfn.FORECAST.LINEAR(BC$5,tbl_Model[[#This Row],[H_2023_01]:[H_2025_12]],$H$5:$AQ$5)),0),0)</f>
        <v>2.233081090016336</v>
      </c>
      <c r="BD70" s="80">
        <f>IFERROR(AR70/SUM(Model!$AR70:$BC70),1/12)</f>
        <v>7.3435330392542325E-2</v>
      </c>
      <c r="BE70" s="80">
        <f>IFERROR(AS70/SUM(Model!$AR70:$BC70),1/12)</f>
        <v>7.523496729086801E-2</v>
      </c>
      <c r="BF70" s="80">
        <f>IFERROR(AT70/SUM(Model!$AR70:$BC70),1/12)</f>
        <v>7.7034604189193584E-2</v>
      </c>
      <c r="BG70" s="80">
        <f>IFERROR(AU70/SUM(Model!$AR70:$BC70),1/12)</f>
        <v>7.8834241087519283E-2</v>
      </c>
      <c r="BH70" s="80">
        <f>IFERROR(AV70/SUM(Model!$AR70:$BC70),1/12)</f>
        <v>8.0633877985844857E-2</v>
      </c>
      <c r="BI70" s="80">
        <f>IFERROR(AW70/SUM(Model!$AR70:$BC70),1/12)</f>
        <v>8.2433514884170542E-2</v>
      </c>
      <c r="BJ70" s="80">
        <f>IFERROR(AX70/SUM(Model!$AR70:$BC70),1/12)</f>
        <v>8.4233151782496116E-2</v>
      </c>
      <c r="BK70" s="80">
        <f>IFERROR(AY70/SUM(Model!$AR70:$BC70),1/12)</f>
        <v>8.6032788680821801E-2</v>
      </c>
      <c r="BL70" s="80">
        <f>IFERROR(AZ70/SUM(Model!$AR70:$BC70),1/12)</f>
        <v>8.7832425579147388E-2</v>
      </c>
      <c r="BM70" s="80">
        <f>IFERROR(BA70/SUM(Model!$AR70:$BC70),1/12)</f>
        <v>8.9632062477473073E-2</v>
      </c>
      <c r="BN70" s="80">
        <f>IFERROR(BB70/SUM(Model!$AR70:$BC70),1/12)</f>
        <v>9.1431699375798661E-2</v>
      </c>
      <c r="BO70" s="80">
        <f>IFERROR(BC70/SUM(Model!$AR70:$BC70),1/12)</f>
        <v>9.3231336274124318E-2</v>
      </c>
      <c r="BP7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14.291666666666668</v>
      </c>
      <c r="BQ70" s="77" cm="1">
        <f t="array" ref="BQ7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70" s="77" cm="1">
        <f t="array" ref="BR7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70" s="77">
        <f>IF(tbl_Model[[#This Row],[Type]]="Boutique",
    tbl_Model[[#This Row],[UnitListPrice]],
    tbl_Model[[#This Row],[UnitListPrice]]*(1-SUMIFS(tbl_MarketTerms[WholesaleMarginPct],tbl_MarketTerms[Country],tbl_Model[[#This Row],[country]])))</f>
        <v>18536.052673839731</v>
      </c>
      <c r="BT70" s="79">
        <f>Model!$BP70*BD70</f>
        <v>1.0495132635267508</v>
      </c>
      <c r="BU70" s="79">
        <f>Model!$BP70*BE70</f>
        <v>1.0752330741986553</v>
      </c>
      <c r="BV70" s="79">
        <f>Model!$BP70*BF70</f>
        <v>1.1009528848705583</v>
      </c>
      <c r="BW70" s="79">
        <f>Model!$BP70*BG70</f>
        <v>1.1266726955424631</v>
      </c>
      <c r="BX70" s="79">
        <f>Model!$BP70*BH70</f>
        <v>1.1523925062143661</v>
      </c>
      <c r="BY70" s="79">
        <f>Model!$BP70*BI70</f>
        <v>1.1781123168862708</v>
      </c>
      <c r="BZ70" s="79">
        <f>Model!$BP70*BJ70</f>
        <v>1.2038321275581738</v>
      </c>
      <c r="CA70" s="79">
        <f>Model!$BP70*BK70</f>
        <v>1.2295519382300784</v>
      </c>
      <c r="CB70" s="79">
        <f>Model!$BP70*BL70</f>
        <v>1.2552717489019816</v>
      </c>
      <c r="CC70" s="79">
        <f>Model!$BP70*BM70</f>
        <v>1.2809915595738861</v>
      </c>
      <c r="CD70" s="79">
        <f>Model!$BP70*BN70</f>
        <v>1.3067113702457893</v>
      </c>
      <c r="CE70" s="79">
        <f>Model!$BP70*BO70</f>
        <v>1.3324311809176934</v>
      </c>
      <c r="CF70" s="79">
        <f>Model!$BS70*BT70</f>
        <v>19453.833134625293</v>
      </c>
      <c r="CG70" s="79">
        <f>Model!$BS70*BU70</f>
        <v>19930.576900000899</v>
      </c>
      <c r="CH70" s="79">
        <f>Model!$BS70*BV70</f>
        <v>20407.320665376479</v>
      </c>
      <c r="CI70" s="79">
        <f>Model!$BS70*BW70</f>
        <v>20884.064430752089</v>
      </c>
      <c r="CJ70" s="79">
        <f>Model!$BS70*BX70</f>
        <v>21360.808196127669</v>
      </c>
      <c r="CK70" s="79">
        <f>Model!$BS70*BY70</f>
        <v>21837.551961503283</v>
      </c>
      <c r="CL70" s="79">
        <f>Model!$BS70*BZ70</f>
        <v>22314.29572687886</v>
      </c>
      <c r="CM70" s="79">
        <f>Model!$BS70*CA70</f>
        <v>22791.039492254469</v>
      </c>
      <c r="CN70" s="79">
        <f>Model!$BS70*CB70</f>
        <v>23267.78325763005</v>
      </c>
      <c r="CO70" s="79">
        <f>Model!$BS70*CC70</f>
        <v>23744.527023005659</v>
      </c>
      <c r="CP70" s="79">
        <f>Model!$BS70*CD70</f>
        <v>24221.270788381244</v>
      </c>
      <c r="CQ70" s="79">
        <f>Model!$BS70*CE70</f>
        <v>24698.014553756842</v>
      </c>
      <c r="CR70" s="79">
        <f>Model!$BR70*BT70</f>
        <v>4983.864944241438</v>
      </c>
      <c r="CS70" s="79">
        <f>Model!$BR70*BU70</f>
        <v>5106.0016215326668</v>
      </c>
      <c r="CT70" s="79">
        <f>Model!$BR70*BV70</f>
        <v>5228.1382988238893</v>
      </c>
      <c r="CU70" s="79">
        <f>Model!$BR70*BW70</f>
        <v>5350.2749761151199</v>
      </c>
      <c r="CV70" s="79">
        <f>Model!$BR70*BX70</f>
        <v>5472.4116534063423</v>
      </c>
      <c r="CW70" s="79">
        <f>Model!$BR70*BY70</f>
        <v>5594.548330697573</v>
      </c>
      <c r="CX70" s="79">
        <f>Model!$BR70*BZ70</f>
        <v>5716.6850079887945</v>
      </c>
      <c r="CY70" s="79">
        <f>Model!$BR70*CA70</f>
        <v>5838.8216852800242</v>
      </c>
      <c r="CZ70" s="79">
        <f>Model!$BR70*CB70</f>
        <v>5960.9583625712476</v>
      </c>
      <c r="DA70" s="79">
        <f>Model!$BR70*CC70</f>
        <v>6083.0950398624773</v>
      </c>
      <c r="DB70" s="79">
        <f>Model!$BR70*CD70</f>
        <v>6205.2317171536997</v>
      </c>
      <c r="DC70" s="79">
        <f>Model!$BR70*CE70</f>
        <v>6327.3683944449276</v>
      </c>
      <c r="DD70" s="79">
        <f>SUM(Model!$CF70:$CQ70)</f>
        <v>264911.08613029285</v>
      </c>
      <c r="DE70" s="79">
        <f>SUM(Model!$CR70:$DC70)</f>
        <v>67867.400032118196</v>
      </c>
      <c r="DF70" s="80">
        <f>IFERROR((Model!$DD70-Model!$DE70)/Model!$DD70,0)</f>
        <v>0.74381064596617696</v>
      </c>
    </row>
    <row r="71" spans="2:110" x14ac:dyDescent="0.25">
      <c r="B71" t="s">
        <v>370</v>
      </c>
      <c r="C71" t="s">
        <v>114</v>
      </c>
      <c r="D71" t="s">
        <v>22</v>
      </c>
      <c r="E71" s="4">
        <v>23</v>
      </c>
      <c r="F71" s="4">
        <v>201853.1</v>
      </c>
      <c r="G71" s="4">
        <v>57347.65</v>
      </c>
      <c r="H71" s="4">
        <v>1</v>
      </c>
      <c r="I71" s="4">
        <v>4</v>
      </c>
      <c r="J71" s="4">
        <v>1</v>
      </c>
      <c r="K71" s="4">
        <v>1</v>
      </c>
      <c r="L71" s="4">
        <v>0</v>
      </c>
      <c r="M71" s="4">
        <v>0</v>
      </c>
      <c r="N71" s="4">
        <v>0</v>
      </c>
      <c r="O71" s="4">
        <v>4</v>
      </c>
      <c r="P71" s="4">
        <v>1</v>
      </c>
      <c r="Q71" s="4">
        <v>0</v>
      </c>
      <c r="R71" s="4">
        <v>1</v>
      </c>
      <c r="S71" s="4">
        <v>4</v>
      </c>
      <c r="T71" s="4">
        <v>0</v>
      </c>
      <c r="U71" s="4">
        <v>2</v>
      </c>
      <c r="V71" s="4">
        <v>2</v>
      </c>
      <c r="W71" s="4">
        <v>1</v>
      </c>
      <c r="X71" s="4">
        <v>0</v>
      </c>
      <c r="Y71" s="4">
        <v>1</v>
      </c>
      <c r="Z71" s="4">
        <v>1</v>
      </c>
      <c r="AA71" s="4">
        <v>5</v>
      </c>
      <c r="AB71" s="4">
        <v>3</v>
      </c>
      <c r="AC71" s="4">
        <v>1</v>
      </c>
      <c r="AD71" s="4">
        <v>3</v>
      </c>
      <c r="AE71" s="4">
        <v>3</v>
      </c>
      <c r="AF71" s="4">
        <v>0</v>
      </c>
      <c r="AG71" s="4">
        <v>4</v>
      </c>
      <c r="AH71" s="4">
        <v>3</v>
      </c>
      <c r="AI71" s="4">
        <v>3</v>
      </c>
      <c r="AJ71" s="4">
        <v>2</v>
      </c>
      <c r="AK71" s="4">
        <v>1</v>
      </c>
      <c r="AL71" s="4">
        <v>2</v>
      </c>
      <c r="AM71" s="4">
        <v>1</v>
      </c>
      <c r="AN71" s="4">
        <v>2</v>
      </c>
      <c r="AO71" s="4">
        <v>1</v>
      </c>
      <c r="AP71" s="4">
        <v>1</v>
      </c>
      <c r="AQ71" s="4">
        <v>3</v>
      </c>
      <c r="AR71" s="79">
        <f>MAX(IFERROR(IFERROR(_xlfn.FORECAST.ETS(AR$5,tbl_Model[[#This Row],[H_2023_01]:[H_2025_12]],$H$5:$AQ$5),_xlfn.FORECAST.LINEAR(AR$5,tbl_Model[[#This Row],[H_2023_01]:[H_2025_12]],$H$5:$AQ$5)),0),0)</f>
        <v>2.1029114503739219</v>
      </c>
      <c r="AS71" s="79">
        <f>MAX(IFERROR(IFERROR(_xlfn.FORECAST.ETS(AS$5,tbl_Model[[#This Row],[H_2023_01]:[H_2025_12]],$H$5:$AQ$5),_xlfn.FORECAST.LINEAR(AS$5,tbl_Model[[#This Row],[H_2023_01]:[H_2025_12]],$H$5:$AQ$5)),0),0)</f>
        <v>2.136375179178732</v>
      </c>
      <c r="AT71" s="79">
        <f>MAX(IFERROR(IFERROR(_xlfn.FORECAST.ETS(AT$5,tbl_Model[[#This Row],[H_2023_01]:[H_2025_12]],$H$5:$AQ$5),_xlfn.FORECAST.LINEAR(AT$5,tbl_Model[[#This Row],[H_2023_01]:[H_2025_12]],$H$5:$AQ$5)),0),0)</f>
        <v>2.1698389079835354</v>
      </c>
      <c r="AU71" s="79">
        <f>MAX(IFERROR(IFERROR(_xlfn.FORECAST.ETS(AU$5,tbl_Model[[#This Row],[H_2023_01]:[H_2025_12]],$H$5:$AQ$5),_xlfn.FORECAST.LINEAR(AU$5,tbl_Model[[#This Row],[H_2023_01]:[H_2025_12]],$H$5:$AQ$5)),0),0)</f>
        <v>2.2033026367883455</v>
      </c>
      <c r="AV71" s="79">
        <f>MAX(IFERROR(IFERROR(_xlfn.FORECAST.ETS(AV$5,tbl_Model[[#This Row],[H_2023_01]:[H_2025_12]],$H$5:$AQ$5),_xlfn.FORECAST.LINEAR(AV$5,tbl_Model[[#This Row],[H_2023_01]:[H_2025_12]],$H$5:$AQ$5)),0),0)</f>
        <v>2.2367663655931485</v>
      </c>
      <c r="AW71" s="79">
        <f>MAX(IFERROR(IFERROR(_xlfn.FORECAST.ETS(AW$5,tbl_Model[[#This Row],[H_2023_01]:[H_2025_12]],$H$5:$AQ$5),_xlfn.FORECAST.LINEAR(AW$5,tbl_Model[[#This Row],[H_2023_01]:[H_2025_12]],$H$5:$AQ$5)),0),0)</f>
        <v>2.2702300943979585</v>
      </c>
      <c r="AX71" s="79">
        <f>MAX(IFERROR(IFERROR(_xlfn.FORECAST.ETS(AX$5,tbl_Model[[#This Row],[H_2023_01]:[H_2025_12]],$H$5:$AQ$5),_xlfn.FORECAST.LINEAR(AX$5,tbl_Model[[#This Row],[H_2023_01]:[H_2025_12]],$H$5:$AQ$5)),0),0)</f>
        <v>2.3036938232027619</v>
      </c>
      <c r="AY71" s="79">
        <f>MAX(IFERROR(IFERROR(_xlfn.FORECAST.ETS(AY$5,tbl_Model[[#This Row],[H_2023_01]:[H_2025_12]],$H$5:$AQ$5),_xlfn.FORECAST.LINEAR(AY$5,tbl_Model[[#This Row],[H_2023_01]:[H_2025_12]],$H$5:$AQ$5)),0),0)</f>
        <v>2.337157552007572</v>
      </c>
      <c r="AZ71" s="79">
        <f>MAX(IFERROR(IFERROR(_xlfn.FORECAST.ETS(AZ$5,tbl_Model[[#This Row],[H_2023_01]:[H_2025_12]],$H$5:$AQ$5),_xlfn.FORECAST.LINEAR(AZ$5,tbl_Model[[#This Row],[H_2023_01]:[H_2025_12]],$H$5:$AQ$5)),0),0)</f>
        <v>2.370621280812375</v>
      </c>
      <c r="BA71" s="79">
        <f>MAX(IFERROR(IFERROR(_xlfn.FORECAST.ETS(BA$5,tbl_Model[[#This Row],[H_2023_01]:[H_2025_12]],$H$5:$AQ$5),_xlfn.FORECAST.LINEAR(BA$5,tbl_Model[[#This Row],[H_2023_01]:[H_2025_12]],$H$5:$AQ$5)),0),0)</f>
        <v>2.4040850096171851</v>
      </c>
      <c r="BB71" s="79">
        <f>MAX(IFERROR(IFERROR(_xlfn.FORECAST.ETS(BB$5,tbl_Model[[#This Row],[H_2023_01]:[H_2025_12]],$H$5:$AQ$5),_xlfn.FORECAST.LINEAR(BB$5,tbl_Model[[#This Row],[H_2023_01]:[H_2025_12]],$H$5:$AQ$5)),0),0)</f>
        <v>2.4375487384219885</v>
      </c>
      <c r="BC71" s="79">
        <f>MAX(IFERROR(IFERROR(_xlfn.FORECAST.ETS(BC$5,tbl_Model[[#This Row],[H_2023_01]:[H_2025_12]],$H$5:$AQ$5),_xlfn.FORECAST.LINEAR(BC$5,tbl_Model[[#This Row],[H_2023_01]:[H_2025_12]],$H$5:$AQ$5)),0),0)</f>
        <v>2.4710124672267986</v>
      </c>
      <c r="BD71" s="80">
        <f>IFERROR(AR71/SUM(Model!$AR71:$BC71),1/12)</f>
        <v>7.6626819344392624E-2</v>
      </c>
      <c r="BE71" s="80">
        <f>IFERROR(AS71/SUM(Model!$AR71:$BC71),1/12)</f>
        <v>7.784618552420014E-2</v>
      </c>
      <c r="BF71" s="80">
        <f>IFERROR(AT71/SUM(Model!$AR71:$BC71),1/12)</f>
        <v>7.9065551704007406E-2</v>
      </c>
      <c r="BG71" s="80">
        <f>IFERROR(AU71/SUM(Model!$AR71:$BC71),1/12)</f>
        <v>8.0284917883814921E-2</v>
      </c>
      <c r="BH71" s="80">
        <f>IFERROR(AV71/SUM(Model!$AR71:$BC71),1/12)</f>
        <v>8.1504284063622173E-2</v>
      </c>
      <c r="BI71" s="80">
        <f>IFERROR(AW71/SUM(Model!$AR71:$BC71),1/12)</f>
        <v>8.2723650243429689E-2</v>
      </c>
      <c r="BJ71" s="80">
        <f>IFERROR(AX71/SUM(Model!$AR71:$BC71),1/12)</f>
        <v>8.3943016423236969E-2</v>
      </c>
      <c r="BK71" s="80">
        <f>IFERROR(AY71/SUM(Model!$AR71:$BC71),1/12)</f>
        <v>8.5162382603044484E-2</v>
      </c>
      <c r="BL71" s="80">
        <f>IFERROR(AZ71/SUM(Model!$AR71:$BC71),1/12)</f>
        <v>8.6381748782851736E-2</v>
      </c>
      <c r="BM71" s="80">
        <f>IFERROR(BA71/SUM(Model!$AR71:$BC71),1/12)</f>
        <v>8.7601114962659252E-2</v>
      </c>
      <c r="BN71" s="80">
        <f>IFERROR(BB71/SUM(Model!$AR71:$BC71),1/12)</f>
        <v>8.8820481142466517E-2</v>
      </c>
      <c r="BO71" s="80">
        <f>IFERROR(BC71/SUM(Model!$AR71:$BC71),1/12)</f>
        <v>9.0039847322274033E-2</v>
      </c>
      <c r="BP7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25.357500000000005</v>
      </c>
      <c r="BQ71" s="77" cm="1">
        <f t="array" ref="BQ7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71" s="77" cm="1">
        <f t="array" ref="BR7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71" s="77">
        <f>IF(tbl_Model[[#This Row],[Type]]="Boutique",
    tbl_Model[[#This Row],[UnitListPrice]],
    tbl_Model[[#This Row],[UnitListPrice]]*(1-SUMIFS(tbl_MarketTerms[WholesaleMarginPct],tbl_MarketTerms[Country],tbl_Model[[#This Row],[country]])))</f>
        <v>9626.5957446808516</v>
      </c>
      <c r="BT71" s="79">
        <f>Model!$BP71*BD71</f>
        <v>1.9430645715254364</v>
      </c>
      <c r="BU71" s="79">
        <f>Model!$BP71*BE71</f>
        <v>1.9739846494299054</v>
      </c>
      <c r="BV71" s="79">
        <f>Model!$BP71*BF71</f>
        <v>2.0049047273343681</v>
      </c>
      <c r="BW71" s="79">
        <f>Model!$BP71*BG71</f>
        <v>2.0358248052388372</v>
      </c>
      <c r="BX71" s="79">
        <f>Model!$BP71*BH71</f>
        <v>2.0667448831432997</v>
      </c>
      <c r="BY71" s="79">
        <f>Model!$BP71*BI71</f>
        <v>2.0976649610477689</v>
      </c>
      <c r="BZ71" s="79">
        <f>Model!$BP71*BJ71</f>
        <v>2.1285850389522318</v>
      </c>
      <c r="CA71" s="79">
        <f>Model!$BP71*BK71</f>
        <v>2.159505116856701</v>
      </c>
      <c r="CB71" s="79">
        <f>Model!$BP71*BL71</f>
        <v>2.1904251947611635</v>
      </c>
      <c r="CC71" s="79">
        <f>Model!$BP71*BM71</f>
        <v>2.2213452726656326</v>
      </c>
      <c r="CD71" s="79">
        <f>Model!$BP71*BN71</f>
        <v>2.2522653505700951</v>
      </c>
      <c r="CE71" s="79">
        <f>Model!$BP71*BO71</f>
        <v>2.2831854284745643</v>
      </c>
      <c r="CF71" s="79">
        <f>Model!$BS71*BT71</f>
        <v>18705.097135886888</v>
      </c>
      <c r="CG71" s="79">
        <f>Model!$BS71*BU71</f>
        <v>19002.75222626725</v>
      </c>
      <c r="CH71" s="79">
        <f>Model!$BS71*BV71</f>
        <v>19300.40731664755</v>
      </c>
      <c r="CI71" s="79">
        <f>Model!$BS71*BW71</f>
        <v>19598.062407027915</v>
      </c>
      <c r="CJ71" s="79">
        <f>Model!$BS71*BX71</f>
        <v>19895.717497408212</v>
      </c>
      <c r="CK71" s="79">
        <f>Model!$BS71*BY71</f>
        <v>20193.372587788577</v>
      </c>
      <c r="CL71" s="79">
        <f>Model!$BS71*BZ71</f>
        <v>20491.027678168881</v>
      </c>
      <c r="CM71" s="79">
        <f>Model!$BS71*CA71</f>
        <v>20788.682768549243</v>
      </c>
      <c r="CN71" s="79">
        <f>Model!$BS71*CB71</f>
        <v>21086.337858929543</v>
      </c>
      <c r="CO71" s="79">
        <f>Model!$BS71*CC71</f>
        <v>21383.992949309904</v>
      </c>
      <c r="CP71" s="79">
        <f>Model!$BS71*CD71</f>
        <v>21681.648039690204</v>
      </c>
      <c r="CQ71" s="79">
        <f>Model!$BS71*CE71</f>
        <v>21979.303130070566</v>
      </c>
      <c r="CR71" s="79">
        <f>Model!$BR71*BT71</f>
        <v>5290.5445199699234</v>
      </c>
      <c r="CS71" s="79">
        <f>Model!$BR71*BU71</f>
        <v>5374.7332037181459</v>
      </c>
      <c r="CT71" s="79">
        <f>Model!$BR71*BV71</f>
        <v>5458.921887466352</v>
      </c>
      <c r="CU71" s="79">
        <f>Model!$BR71*BW71</f>
        <v>5543.1105712145754</v>
      </c>
      <c r="CV71" s="79">
        <f>Model!$BR71*BX71</f>
        <v>5627.2992549627807</v>
      </c>
      <c r="CW71" s="79">
        <f>Model!$BR71*BY71</f>
        <v>5711.4879387110041</v>
      </c>
      <c r="CX71" s="79">
        <f>Model!$BR71*BZ71</f>
        <v>5795.6766224592111</v>
      </c>
      <c r="CY71" s="79">
        <f>Model!$BR71*CA71</f>
        <v>5879.8653062074345</v>
      </c>
      <c r="CZ71" s="79">
        <f>Model!$BR71*CB71</f>
        <v>5964.0539899556397</v>
      </c>
      <c r="DA71" s="79">
        <f>Model!$BR71*CC71</f>
        <v>6048.2426737038631</v>
      </c>
      <c r="DB71" s="79">
        <f>Model!$BR71*CD71</f>
        <v>6132.4313574520684</v>
      </c>
      <c r="DC71" s="79">
        <f>Model!$BR71*CE71</f>
        <v>6216.6200412002918</v>
      </c>
      <c r="DD71" s="79">
        <f>SUM(Model!$CF71:$CQ71)</f>
        <v>244106.40159574471</v>
      </c>
      <c r="DE71" s="79">
        <f>SUM(Model!$CR71:$DC71)</f>
        <v>69042.987367021298</v>
      </c>
      <c r="DF71" s="80">
        <f>IFERROR((Model!$DD71-Model!$DE71)/Model!$DD71,0)</f>
        <v>0.71716027553689166</v>
      </c>
    </row>
    <row r="72" spans="2:110" x14ac:dyDescent="0.25">
      <c r="B72" t="s">
        <v>370</v>
      </c>
      <c r="C72" t="s">
        <v>208</v>
      </c>
      <c r="D72" t="s">
        <v>26</v>
      </c>
      <c r="E72" s="4">
        <v>53</v>
      </c>
      <c r="F72" s="4">
        <v>1403696.51</v>
      </c>
      <c r="G72" s="4">
        <v>309298.40000000002</v>
      </c>
      <c r="H72" s="4">
        <v>4</v>
      </c>
      <c r="I72" s="4">
        <v>1</v>
      </c>
      <c r="J72" s="4">
        <v>0</v>
      </c>
      <c r="K72" s="4">
        <v>2</v>
      </c>
      <c r="L72" s="4">
        <v>4</v>
      </c>
      <c r="M72" s="4">
        <v>1</v>
      </c>
      <c r="N72" s="4">
        <v>6</v>
      </c>
      <c r="O72" s="4">
        <v>0</v>
      </c>
      <c r="P72" s="4">
        <v>7</v>
      </c>
      <c r="Q72" s="4">
        <v>5</v>
      </c>
      <c r="R72" s="4">
        <v>4</v>
      </c>
      <c r="S72" s="4">
        <v>6</v>
      </c>
      <c r="T72" s="4">
        <v>2</v>
      </c>
      <c r="U72" s="4">
        <v>4</v>
      </c>
      <c r="V72" s="4">
        <v>7</v>
      </c>
      <c r="W72" s="4">
        <v>3</v>
      </c>
      <c r="X72" s="4">
        <v>3</v>
      </c>
      <c r="Y72" s="4">
        <v>4</v>
      </c>
      <c r="Z72" s="4">
        <v>9</v>
      </c>
      <c r="AA72" s="4">
        <v>4</v>
      </c>
      <c r="AB72" s="4">
        <v>4</v>
      </c>
      <c r="AC72" s="4">
        <v>3</v>
      </c>
      <c r="AD72" s="4">
        <v>0</v>
      </c>
      <c r="AE72" s="4">
        <v>10</v>
      </c>
      <c r="AF72" s="4">
        <v>4</v>
      </c>
      <c r="AG72" s="4">
        <v>4</v>
      </c>
      <c r="AH72" s="4">
        <v>3</v>
      </c>
      <c r="AI72" s="4">
        <v>5</v>
      </c>
      <c r="AJ72" s="4">
        <v>5</v>
      </c>
      <c r="AK72" s="4">
        <v>3</v>
      </c>
      <c r="AL72" s="4">
        <v>0</v>
      </c>
      <c r="AM72" s="4">
        <v>4</v>
      </c>
      <c r="AN72" s="4">
        <v>4</v>
      </c>
      <c r="AO72" s="4">
        <v>4</v>
      </c>
      <c r="AP72" s="4">
        <v>7</v>
      </c>
      <c r="AQ72" s="4">
        <v>10</v>
      </c>
      <c r="AR72" s="79">
        <f>MAX(IFERROR(IFERROR(_xlfn.FORECAST.ETS(AR$5,tbl_Model[[#This Row],[H_2023_01]:[H_2025_12]],$H$5:$AQ$5),_xlfn.FORECAST.LINEAR(AR$5,tbl_Model[[#This Row],[H_2023_01]:[H_2025_12]],$H$5:$AQ$5)),0),0)</f>
        <v>5.3118830036195295</v>
      </c>
      <c r="AS72" s="79">
        <f>MAX(IFERROR(IFERROR(_xlfn.FORECAST.ETS(AS$5,tbl_Model[[#This Row],[H_2023_01]:[H_2025_12]],$H$5:$AQ$5),_xlfn.FORECAST.LINEAR(AS$5,tbl_Model[[#This Row],[H_2023_01]:[H_2025_12]],$H$5:$AQ$5)),0),0)</f>
        <v>5.3724245004583446</v>
      </c>
      <c r="AT72" s="79">
        <f>MAX(IFERROR(IFERROR(_xlfn.FORECAST.ETS(AT$5,tbl_Model[[#This Row],[H_2023_01]:[H_2025_12]],$H$5:$AQ$5),_xlfn.FORECAST.LINEAR(AT$5,tbl_Model[[#This Row],[H_2023_01]:[H_2025_12]],$H$5:$AQ$5)),0),0)</f>
        <v>5.4329659972971598</v>
      </c>
      <c r="AU72" s="79">
        <f>MAX(IFERROR(IFERROR(_xlfn.FORECAST.ETS(AU$5,tbl_Model[[#This Row],[H_2023_01]:[H_2025_12]],$H$5:$AQ$5),_xlfn.FORECAST.LINEAR(AU$5,tbl_Model[[#This Row],[H_2023_01]:[H_2025_12]],$H$5:$AQ$5)),0),0)</f>
        <v>5.4935074941359741</v>
      </c>
      <c r="AV72" s="79">
        <f>MAX(IFERROR(IFERROR(_xlfn.FORECAST.ETS(AV$5,tbl_Model[[#This Row],[H_2023_01]:[H_2025_12]],$H$5:$AQ$5),_xlfn.FORECAST.LINEAR(AV$5,tbl_Model[[#This Row],[H_2023_01]:[H_2025_12]],$H$5:$AQ$5)),0),0)</f>
        <v>5.5540489909747892</v>
      </c>
      <c r="AW72" s="79">
        <f>MAX(IFERROR(IFERROR(_xlfn.FORECAST.ETS(AW$5,tbl_Model[[#This Row],[H_2023_01]:[H_2025_12]],$H$5:$AQ$5),_xlfn.FORECAST.LINEAR(AW$5,tbl_Model[[#This Row],[H_2023_01]:[H_2025_12]],$H$5:$AQ$5)),0),0)</f>
        <v>5.6145904878136044</v>
      </c>
      <c r="AX72" s="79">
        <f>MAX(IFERROR(IFERROR(_xlfn.FORECAST.ETS(AX$5,tbl_Model[[#This Row],[H_2023_01]:[H_2025_12]],$H$5:$AQ$5),_xlfn.FORECAST.LINEAR(AX$5,tbl_Model[[#This Row],[H_2023_01]:[H_2025_12]],$H$5:$AQ$5)),0),0)</f>
        <v>5.6751319846524195</v>
      </c>
      <c r="AY72" s="79">
        <f>MAX(IFERROR(IFERROR(_xlfn.FORECAST.ETS(AY$5,tbl_Model[[#This Row],[H_2023_01]:[H_2025_12]],$H$5:$AQ$5),_xlfn.FORECAST.LINEAR(AY$5,tbl_Model[[#This Row],[H_2023_01]:[H_2025_12]],$H$5:$AQ$5)),0),0)</f>
        <v>5.7356734814912347</v>
      </c>
      <c r="AZ72" s="79">
        <f>MAX(IFERROR(IFERROR(_xlfn.FORECAST.ETS(AZ$5,tbl_Model[[#This Row],[H_2023_01]:[H_2025_12]],$H$5:$AQ$5),_xlfn.FORECAST.LINEAR(AZ$5,tbl_Model[[#This Row],[H_2023_01]:[H_2025_12]],$H$5:$AQ$5)),0),0)</f>
        <v>5.796214978330049</v>
      </c>
      <c r="BA72" s="79">
        <f>MAX(IFERROR(IFERROR(_xlfn.FORECAST.ETS(BA$5,tbl_Model[[#This Row],[H_2023_01]:[H_2025_12]],$H$5:$AQ$5),_xlfn.FORECAST.LINEAR(BA$5,tbl_Model[[#This Row],[H_2023_01]:[H_2025_12]],$H$5:$AQ$5)),0),0)</f>
        <v>5.8567564751688641</v>
      </c>
      <c r="BB72" s="79">
        <f>MAX(IFERROR(IFERROR(_xlfn.FORECAST.ETS(BB$5,tbl_Model[[#This Row],[H_2023_01]:[H_2025_12]],$H$5:$AQ$5),_xlfn.FORECAST.LINEAR(BB$5,tbl_Model[[#This Row],[H_2023_01]:[H_2025_12]],$H$5:$AQ$5)),0),0)</f>
        <v>5.9172979720076793</v>
      </c>
      <c r="BC72" s="79">
        <f>MAX(IFERROR(IFERROR(_xlfn.FORECAST.ETS(BC$5,tbl_Model[[#This Row],[H_2023_01]:[H_2025_12]],$H$5:$AQ$5),_xlfn.FORECAST.LINEAR(BC$5,tbl_Model[[#This Row],[H_2023_01]:[H_2025_12]],$H$5:$AQ$5)),0),0)</f>
        <v>5.9778394688464944</v>
      </c>
      <c r="BD72" s="80">
        <f>IFERROR(AR72/SUM(Model!$AR72:$BC72),1/12)</f>
        <v>7.8417679096695142E-2</v>
      </c>
      <c r="BE72" s="80">
        <f>IFERROR(AS72/SUM(Model!$AR72:$BC72),1/12)</f>
        <v>7.9311434412447548E-2</v>
      </c>
      <c r="BF72" s="80">
        <f>IFERROR(AT72/SUM(Model!$AR72:$BC72),1/12)</f>
        <v>8.0205189728199955E-2</v>
      </c>
      <c r="BG72" s="80">
        <f>IFERROR(AU72/SUM(Model!$AR72:$BC72),1/12)</f>
        <v>8.1098945043952334E-2</v>
      </c>
      <c r="BH72" s="80">
        <f>IFERROR(AV72/SUM(Model!$AR72:$BC72),1/12)</f>
        <v>8.199270035970474E-2</v>
      </c>
      <c r="BI72" s="80">
        <f>IFERROR(AW72/SUM(Model!$AR72:$BC72),1/12)</f>
        <v>8.2886455675457146E-2</v>
      </c>
      <c r="BJ72" s="80">
        <f>IFERROR(AX72/SUM(Model!$AR72:$BC72),1/12)</f>
        <v>8.3780210991209539E-2</v>
      </c>
      <c r="BK72" s="80">
        <f>IFERROR(AY72/SUM(Model!$AR72:$BC72),1/12)</f>
        <v>8.4673966306961945E-2</v>
      </c>
      <c r="BL72" s="80">
        <f>IFERROR(AZ72/SUM(Model!$AR72:$BC72),1/12)</f>
        <v>8.5567721622714338E-2</v>
      </c>
      <c r="BM72" s="80">
        <f>IFERROR(BA72/SUM(Model!$AR72:$BC72),1/12)</f>
        <v>8.6461476938466744E-2</v>
      </c>
      <c r="BN72" s="80">
        <f>IFERROR(BB72/SUM(Model!$AR72:$BC72),1/12)</f>
        <v>8.7355232254219137E-2</v>
      </c>
      <c r="BO72" s="80">
        <f>IFERROR(BC72/SUM(Model!$AR72:$BC72),1/12)</f>
        <v>8.8248987569971543E-2</v>
      </c>
      <c r="BP7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58.403852540684149</v>
      </c>
      <c r="BQ72" s="77" cm="1">
        <f t="array" ref="BQ7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72" s="77" cm="1">
        <f t="array" ref="BR7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72" s="77">
        <f>IF(tbl_Model[[#This Row],[Type]]="Boutique",
    tbl_Model[[#This Row],[UnitListPrice]],
    tbl_Model[[#This Row],[UnitListPrice]]*(1-SUMIFS(tbl_MarketTerms[WholesaleMarginPct],tbl_MarketTerms[Country],tbl_Model[[#This Row],[country]])))</f>
        <v>27483.452068491439</v>
      </c>
      <c r="BT72" s="79">
        <f>Model!$BP72*BD72</f>
        <v>4.5798945665460726</v>
      </c>
      <c r="BU72" s="79">
        <f>Model!$BP72*BE72</f>
        <v>4.6320933202147287</v>
      </c>
      <c r="BV72" s="79">
        <f>Model!$BP72*BF72</f>
        <v>4.6842920738833849</v>
      </c>
      <c r="BW72" s="79">
        <f>Model!$BP72*BG72</f>
        <v>4.7364908275520392</v>
      </c>
      <c r="BX72" s="79">
        <f>Model!$BP72*BH72</f>
        <v>4.7886895812206962</v>
      </c>
      <c r="BY72" s="79">
        <f>Model!$BP72*BI72</f>
        <v>4.8408883348893523</v>
      </c>
      <c r="BZ72" s="79">
        <f>Model!$BP72*BJ72</f>
        <v>4.8930870885580076</v>
      </c>
      <c r="CA72" s="79">
        <f>Model!$BP72*BK72</f>
        <v>4.9452858422266637</v>
      </c>
      <c r="CB72" s="79">
        <f>Model!$BP72*BL72</f>
        <v>4.9974845958953189</v>
      </c>
      <c r="CC72" s="79">
        <f>Model!$BP72*BM72</f>
        <v>5.049683349563975</v>
      </c>
      <c r="CD72" s="79">
        <f>Model!$BP72*BN72</f>
        <v>5.1018821032326303</v>
      </c>
      <c r="CE72" s="79">
        <f>Model!$BP72*BO72</f>
        <v>5.1540808569012864</v>
      </c>
      <c r="CF72" s="79">
        <f>Model!$BS72*BT72</f>
        <v>125871.31279841336</v>
      </c>
      <c r="CG72" s="79">
        <f>Model!$BS72*BU72</f>
        <v>127305.91474290086</v>
      </c>
      <c r="CH72" s="79">
        <f>Model!$BS72*BV72</f>
        <v>128740.51668738837</v>
      </c>
      <c r="CI72" s="79">
        <f>Model!$BS72*BW72</f>
        <v>130175.11863187581</v>
      </c>
      <c r="CJ72" s="79">
        <f>Model!$BS72*BX72</f>
        <v>131609.72057636335</v>
      </c>
      <c r="CK72" s="79">
        <f>Model!$BS72*BY72</f>
        <v>133044.32252085084</v>
      </c>
      <c r="CL72" s="79">
        <f>Model!$BS72*BZ72</f>
        <v>134478.92446533832</v>
      </c>
      <c r="CM72" s="79">
        <f>Model!$BS72*CA72</f>
        <v>135913.52640982583</v>
      </c>
      <c r="CN72" s="79">
        <f>Model!$BS72*CB72</f>
        <v>137348.12835431332</v>
      </c>
      <c r="CO72" s="79">
        <f>Model!$BS72*CC72</f>
        <v>138782.7302988008</v>
      </c>
      <c r="CP72" s="79">
        <f>Model!$BS72*CD72</f>
        <v>140217.33224328829</v>
      </c>
      <c r="CQ72" s="79">
        <f>Model!$BS72*CE72</f>
        <v>141651.9341877758</v>
      </c>
      <c r="CR72" s="79">
        <f>Model!$BR72*BT72</f>
        <v>27588.355266476832</v>
      </c>
      <c r="CS72" s="79">
        <f>Model!$BR72*BU72</f>
        <v>27902.789963554202</v>
      </c>
      <c r="CT72" s="79">
        <f>Model!$BR72*BV72</f>
        <v>28217.224660631568</v>
      </c>
      <c r="CU72" s="79">
        <f>Model!$BR72*BW72</f>
        <v>28531.659357708926</v>
      </c>
      <c r="CV72" s="79">
        <f>Model!$BR72*BX72</f>
        <v>28846.094054786296</v>
      </c>
      <c r="CW72" s="79">
        <f>Model!$BR72*BY72</f>
        <v>29160.528751863665</v>
      </c>
      <c r="CX72" s="79">
        <f>Model!$BR72*BZ72</f>
        <v>29474.963448941027</v>
      </c>
      <c r="CY72" s="79">
        <f>Model!$BR72*CA72</f>
        <v>29789.398146018393</v>
      </c>
      <c r="CZ72" s="79">
        <f>Model!$BR72*CB72</f>
        <v>30103.832843095755</v>
      </c>
      <c r="DA72" s="79">
        <f>Model!$BR72*CC72</f>
        <v>30418.267540173125</v>
      </c>
      <c r="DB72" s="79">
        <f>Model!$BR72*CD72</f>
        <v>30732.702237250487</v>
      </c>
      <c r="DC72" s="79">
        <f>Model!$BR72*CE72</f>
        <v>31047.136934327853</v>
      </c>
      <c r="DD72" s="79">
        <f>SUM(Model!$CF72:$CQ72)</f>
        <v>1605139.4819171347</v>
      </c>
      <c r="DE72" s="79">
        <f>SUM(Model!$CR72:$DC72)</f>
        <v>351812.95320482814</v>
      </c>
      <c r="DF72" s="80">
        <f>IFERROR((Model!$DD72-Model!$DE72)/Model!$DD72,0)</f>
        <v>0.78082094598742768</v>
      </c>
    </row>
    <row r="73" spans="2:110" x14ac:dyDescent="0.25">
      <c r="B73" t="s">
        <v>370</v>
      </c>
      <c r="C73" t="s">
        <v>114</v>
      </c>
      <c r="D73" t="s">
        <v>24</v>
      </c>
      <c r="E73" s="4">
        <v>14</v>
      </c>
      <c r="F73" s="4">
        <v>121181.7</v>
      </c>
      <c r="G73" s="4">
        <v>34468.29</v>
      </c>
      <c r="H73" s="4">
        <v>1</v>
      </c>
      <c r="I73" s="4">
        <v>0</v>
      </c>
      <c r="J73" s="4">
        <v>0</v>
      </c>
      <c r="K73" s="4">
        <v>3</v>
      </c>
      <c r="L73" s="4">
        <v>2</v>
      </c>
      <c r="M73" s="4">
        <v>0</v>
      </c>
      <c r="N73" s="4">
        <v>1</v>
      </c>
      <c r="O73" s="4">
        <v>1</v>
      </c>
      <c r="P73" s="4">
        <v>1</v>
      </c>
      <c r="Q73" s="4">
        <v>5</v>
      </c>
      <c r="R73" s="4">
        <v>1</v>
      </c>
      <c r="S73" s="4">
        <v>0</v>
      </c>
      <c r="T73" s="4">
        <v>1</v>
      </c>
      <c r="U73" s="4">
        <v>1</v>
      </c>
      <c r="V73" s="4">
        <v>0</v>
      </c>
      <c r="W73" s="4">
        <v>0</v>
      </c>
      <c r="X73" s="4">
        <v>0</v>
      </c>
      <c r="Y73" s="4">
        <v>1</v>
      </c>
      <c r="Z73" s="4">
        <v>2</v>
      </c>
      <c r="AA73" s="4">
        <v>0</v>
      </c>
      <c r="AB73" s="4">
        <v>1</v>
      </c>
      <c r="AC73" s="4">
        <v>0</v>
      </c>
      <c r="AD73" s="4">
        <v>1</v>
      </c>
      <c r="AE73" s="4">
        <v>1</v>
      </c>
      <c r="AF73" s="4">
        <v>0</v>
      </c>
      <c r="AG73" s="4">
        <v>0</v>
      </c>
      <c r="AH73" s="4">
        <v>2</v>
      </c>
      <c r="AI73" s="4">
        <v>2</v>
      </c>
      <c r="AJ73" s="4">
        <v>2</v>
      </c>
      <c r="AK73" s="4">
        <v>0</v>
      </c>
      <c r="AL73" s="4">
        <v>0</v>
      </c>
      <c r="AM73" s="4">
        <v>0</v>
      </c>
      <c r="AN73" s="4">
        <v>3</v>
      </c>
      <c r="AO73" s="4">
        <v>2</v>
      </c>
      <c r="AP73" s="4">
        <v>0</v>
      </c>
      <c r="AQ73" s="4">
        <v>3</v>
      </c>
      <c r="AR73" s="79">
        <f>MAX(IFERROR(IFERROR(_xlfn.FORECAST.ETS(AR$5,tbl_Model[[#This Row],[H_2023_01]:[H_2025_12]],$H$5:$AQ$5),_xlfn.FORECAST.LINEAR(AR$5,tbl_Model[[#This Row],[H_2023_01]:[H_2025_12]],$H$5:$AQ$5)),0),0)</f>
        <v>1.1231838170083428</v>
      </c>
      <c r="AS73" s="79">
        <f>MAX(IFERROR(IFERROR(_xlfn.FORECAST.ETS(AS$5,tbl_Model[[#This Row],[H_2023_01]:[H_2025_12]],$H$5:$AQ$5),_xlfn.FORECAST.LINEAR(AS$5,tbl_Model[[#This Row],[H_2023_01]:[H_2025_12]],$H$5:$AQ$5)),0),0)</f>
        <v>1.1259636850874768</v>
      </c>
      <c r="AT73" s="79">
        <f>MAX(IFERROR(IFERROR(_xlfn.FORECAST.ETS(AT$5,tbl_Model[[#This Row],[H_2023_01]:[H_2025_12]],$H$5:$AQ$5),_xlfn.FORECAST.LINEAR(AT$5,tbl_Model[[#This Row],[H_2023_01]:[H_2025_12]],$H$5:$AQ$5)),0),0)</f>
        <v>1.128743553166611</v>
      </c>
      <c r="AU73" s="79">
        <f>MAX(IFERROR(IFERROR(_xlfn.FORECAST.ETS(AU$5,tbl_Model[[#This Row],[H_2023_01]:[H_2025_12]],$H$5:$AQ$5),_xlfn.FORECAST.LINEAR(AU$5,tbl_Model[[#This Row],[H_2023_01]:[H_2025_12]],$H$5:$AQ$5)),0),0)</f>
        <v>1.131523421245745</v>
      </c>
      <c r="AV73" s="79">
        <f>MAX(IFERROR(IFERROR(_xlfn.FORECAST.ETS(AV$5,tbl_Model[[#This Row],[H_2023_01]:[H_2025_12]],$H$5:$AQ$5),_xlfn.FORECAST.LINEAR(AV$5,tbl_Model[[#This Row],[H_2023_01]:[H_2025_12]],$H$5:$AQ$5)),0),0)</f>
        <v>1.1343032893248792</v>
      </c>
      <c r="AW73" s="79">
        <f>MAX(IFERROR(IFERROR(_xlfn.FORECAST.ETS(AW$5,tbl_Model[[#This Row],[H_2023_01]:[H_2025_12]],$H$5:$AQ$5),_xlfn.FORECAST.LINEAR(AW$5,tbl_Model[[#This Row],[H_2023_01]:[H_2025_12]],$H$5:$AQ$5)),0),0)</f>
        <v>1.1370831574040134</v>
      </c>
      <c r="AX73" s="79">
        <f>MAX(IFERROR(IFERROR(_xlfn.FORECAST.ETS(AX$5,tbl_Model[[#This Row],[H_2023_01]:[H_2025_12]],$H$5:$AQ$5),_xlfn.FORECAST.LINEAR(AX$5,tbl_Model[[#This Row],[H_2023_01]:[H_2025_12]],$H$5:$AQ$5)),0),0)</f>
        <v>1.1398630254831474</v>
      </c>
      <c r="AY73" s="79">
        <f>MAX(IFERROR(IFERROR(_xlfn.FORECAST.ETS(AY$5,tbl_Model[[#This Row],[H_2023_01]:[H_2025_12]],$H$5:$AQ$5),_xlfn.FORECAST.LINEAR(AY$5,tbl_Model[[#This Row],[H_2023_01]:[H_2025_12]],$H$5:$AQ$5)),0),0)</f>
        <v>1.1426428935622817</v>
      </c>
      <c r="AZ73" s="79">
        <f>MAX(IFERROR(IFERROR(_xlfn.FORECAST.ETS(AZ$5,tbl_Model[[#This Row],[H_2023_01]:[H_2025_12]],$H$5:$AQ$5),_xlfn.FORECAST.LINEAR(AZ$5,tbl_Model[[#This Row],[H_2023_01]:[H_2025_12]],$H$5:$AQ$5)),0),0)</f>
        <v>1.1454227616414157</v>
      </c>
      <c r="BA73" s="79">
        <f>MAX(IFERROR(IFERROR(_xlfn.FORECAST.ETS(BA$5,tbl_Model[[#This Row],[H_2023_01]:[H_2025_12]],$H$5:$AQ$5),_xlfn.FORECAST.LINEAR(BA$5,tbl_Model[[#This Row],[H_2023_01]:[H_2025_12]],$H$5:$AQ$5)),0),0)</f>
        <v>1.1482026297205499</v>
      </c>
      <c r="BB73" s="79">
        <f>MAX(IFERROR(IFERROR(_xlfn.FORECAST.ETS(BB$5,tbl_Model[[#This Row],[H_2023_01]:[H_2025_12]],$H$5:$AQ$5),_xlfn.FORECAST.LINEAR(BB$5,tbl_Model[[#This Row],[H_2023_01]:[H_2025_12]],$H$5:$AQ$5)),0),0)</f>
        <v>1.1509824977996839</v>
      </c>
      <c r="BC73" s="79">
        <f>MAX(IFERROR(IFERROR(_xlfn.FORECAST.ETS(BC$5,tbl_Model[[#This Row],[H_2023_01]:[H_2025_12]],$H$5:$AQ$5),_xlfn.FORECAST.LINEAR(BC$5,tbl_Model[[#This Row],[H_2023_01]:[H_2025_12]],$H$5:$AQ$5)),0),0)</f>
        <v>1.1537623658788181</v>
      </c>
      <c r="BD73" s="80">
        <f>IFERROR(AR73/SUM(Model!$AR73:$BC73),1/12)</f>
        <v>8.2214197349784607E-2</v>
      </c>
      <c r="BE73" s="80">
        <f>IFERROR(AS73/SUM(Model!$AR73:$BC73),1/12)</f>
        <v>8.2417676619520736E-2</v>
      </c>
      <c r="BF73" s="80">
        <f>IFERROR(AT73/SUM(Model!$AR73:$BC73),1/12)</f>
        <v>8.2621155889256878E-2</v>
      </c>
      <c r="BG73" s="80">
        <f>IFERROR(AU73/SUM(Model!$AR73:$BC73),1/12)</f>
        <v>8.2824635158992993E-2</v>
      </c>
      <c r="BH73" s="80">
        <f>IFERROR(AV73/SUM(Model!$AR73:$BC73),1/12)</f>
        <v>8.3028114428729136E-2</v>
      </c>
      <c r="BI73" s="80">
        <f>IFERROR(AW73/SUM(Model!$AR73:$BC73),1/12)</f>
        <v>8.3231593698465278E-2</v>
      </c>
      <c r="BJ73" s="80">
        <f>IFERROR(AX73/SUM(Model!$AR73:$BC73),1/12)</f>
        <v>8.3435072968201393E-2</v>
      </c>
      <c r="BK73" s="80">
        <f>IFERROR(AY73/SUM(Model!$AR73:$BC73),1/12)</f>
        <v>8.3638552237937536E-2</v>
      </c>
      <c r="BL73" s="80">
        <f>IFERROR(AZ73/SUM(Model!$AR73:$BC73),1/12)</f>
        <v>8.3842031507673664E-2</v>
      </c>
      <c r="BM73" s="80">
        <f>IFERROR(BA73/SUM(Model!$AR73:$BC73),1/12)</f>
        <v>8.4045510777409793E-2</v>
      </c>
      <c r="BN73" s="80">
        <f>IFERROR(BB73/SUM(Model!$AR73:$BC73),1/12)</f>
        <v>8.4248990047145922E-2</v>
      </c>
      <c r="BO73" s="80">
        <f>IFERROR(BC73/SUM(Model!$AR73:$BC73),1/12)</f>
        <v>8.4452469316882064E-2</v>
      </c>
      <c r="BP7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15.445373758494508</v>
      </c>
      <c r="BQ73" s="77" cm="1">
        <f t="array" ref="BQ7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73" s="77" cm="1">
        <f t="array" ref="BR7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73" s="77">
        <f>IF(tbl_Model[[#This Row],[Type]]="Boutique",
    tbl_Model[[#This Row],[UnitListPrice]],
    tbl_Model[[#This Row],[UnitListPrice]]*(1-SUMIFS(tbl_MarketTerms[WholesaleMarginPct],tbl_MarketTerms[Country],tbl_Model[[#This Row],[country]])))</f>
        <v>9626.5957446808516</v>
      </c>
      <c r="BT73" s="79">
        <f>Model!$BP73*BD73</f>
        <v>1.2698290063220519</v>
      </c>
      <c r="BU73" s="79">
        <f>Model!$BP73*BE73</f>
        <v>1.272971819695232</v>
      </c>
      <c r="BV73" s="79">
        <f>Model!$BP73*BF73</f>
        <v>1.2761146330684121</v>
      </c>
      <c r="BW73" s="79">
        <f>Model!$BP73*BG73</f>
        <v>1.279257446441592</v>
      </c>
      <c r="BX73" s="79">
        <f>Model!$BP73*BH73</f>
        <v>1.2824002598147721</v>
      </c>
      <c r="BY73" s="79">
        <f>Model!$BP73*BI73</f>
        <v>1.2855430731879525</v>
      </c>
      <c r="BZ73" s="79">
        <f>Model!$BP73*BJ73</f>
        <v>1.2886858865611324</v>
      </c>
      <c r="CA73" s="79">
        <f>Model!$BP73*BK73</f>
        <v>1.2918286999343125</v>
      </c>
      <c r="CB73" s="79">
        <f>Model!$BP73*BL73</f>
        <v>1.2949715133074926</v>
      </c>
      <c r="CC73" s="79">
        <f>Model!$BP73*BM73</f>
        <v>1.2981143266806725</v>
      </c>
      <c r="CD73" s="79">
        <f>Model!$BP73*BN73</f>
        <v>1.3012571400538526</v>
      </c>
      <c r="CE73" s="79">
        <f>Model!$BP73*BO73</f>
        <v>1.304399953427033</v>
      </c>
      <c r="CF73" s="79">
        <f>Model!$BS73*BT73</f>
        <v>12224.130508732178</v>
      </c>
      <c r="CG73" s="79">
        <f>Model!$BS73*BU73</f>
        <v>12254.38510257676</v>
      </c>
      <c r="CH73" s="79">
        <f>Model!$BS73*BV73</f>
        <v>12284.639696421342</v>
      </c>
      <c r="CI73" s="79">
        <f>Model!$BS73*BW73</f>
        <v>12314.894290265922</v>
      </c>
      <c r="CJ73" s="79">
        <f>Model!$BS73*BX73</f>
        <v>12345.148884110504</v>
      </c>
      <c r="CK73" s="79">
        <f>Model!$BS73*BY73</f>
        <v>12375.403477955088</v>
      </c>
      <c r="CL73" s="79">
        <f>Model!$BS73*BZ73</f>
        <v>12405.658071799668</v>
      </c>
      <c r="CM73" s="79">
        <f>Model!$BS73*CA73</f>
        <v>12435.91266564425</v>
      </c>
      <c r="CN73" s="79">
        <f>Model!$BS73*CB73</f>
        <v>12466.167259488831</v>
      </c>
      <c r="CO73" s="79">
        <f>Model!$BS73*CC73</f>
        <v>12496.421853333411</v>
      </c>
      <c r="CP73" s="79">
        <f>Model!$BS73*CD73</f>
        <v>12526.676447177993</v>
      </c>
      <c r="CQ73" s="79">
        <f>Model!$BS73*CE73</f>
        <v>12556.931041022577</v>
      </c>
      <c r="CR73" s="79">
        <f>Model!$BR73*BT73</f>
        <v>3457.4697048908847</v>
      </c>
      <c r="CS73" s="79">
        <f>Model!$BR73*BU73</f>
        <v>3466.0269058776294</v>
      </c>
      <c r="CT73" s="79">
        <f>Model!$BR73*BV73</f>
        <v>3474.5841068643745</v>
      </c>
      <c r="CU73" s="79">
        <f>Model!$BR73*BW73</f>
        <v>3483.1413078511187</v>
      </c>
      <c r="CV73" s="79">
        <f>Model!$BR73*BX73</f>
        <v>3491.6985088378633</v>
      </c>
      <c r="CW73" s="79">
        <f>Model!$BR73*BY73</f>
        <v>3500.2557098246089</v>
      </c>
      <c r="CX73" s="79">
        <f>Model!$BR73*BZ73</f>
        <v>3508.812910811353</v>
      </c>
      <c r="CY73" s="79">
        <f>Model!$BR73*CA73</f>
        <v>3517.3701117980977</v>
      </c>
      <c r="CZ73" s="79">
        <f>Model!$BR73*CB73</f>
        <v>3525.9273127848423</v>
      </c>
      <c r="DA73" s="79">
        <f>Model!$BR73*CC73</f>
        <v>3534.4845137715865</v>
      </c>
      <c r="DB73" s="79">
        <f>Model!$BR73*CD73</f>
        <v>3543.0417147583312</v>
      </c>
      <c r="DC73" s="79">
        <f>Model!$BR73*CE73</f>
        <v>3551.5989157450767</v>
      </c>
      <c r="DD73" s="79">
        <f>SUM(Model!$CF73:$CQ73)</f>
        <v>148686.36929852853</v>
      </c>
      <c r="DE73" s="79">
        <f>SUM(Model!$CR73:$DC73)</f>
        <v>42054.411723815763</v>
      </c>
      <c r="DF73" s="80">
        <f>IFERROR((Model!$DD73-Model!$DE73)/Model!$DD73,0)</f>
        <v>0.71716027553689177</v>
      </c>
    </row>
    <row r="74" spans="2:110" x14ac:dyDescent="0.25">
      <c r="B74" t="s">
        <v>370</v>
      </c>
      <c r="C74" t="s">
        <v>114</v>
      </c>
      <c r="D74" t="s">
        <v>25</v>
      </c>
      <c r="E74" s="4">
        <v>15</v>
      </c>
      <c r="F74" s="4">
        <v>140039.96</v>
      </c>
      <c r="G74" s="4">
        <v>40032.959999999999</v>
      </c>
      <c r="H74" s="4">
        <v>0</v>
      </c>
      <c r="I74" s="4">
        <v>0</v>
      </c>
      <c r="J74" s="4">
        <v>0</v>
      </c>
      <c r="K74" s="4">
        <v>0</v>
      </c>
      <c r="L74" s="4">
        <v>0</v>
      </c>
      <c r="M74" s="4">
        <v>0</v>
      </c>
      <c r="N74" s="4">
        <v>0</v>
      </c>
      <c r="O74" s="4">
        <v>0</v>
      </c>
      <c r="P74" s="4">
        <v>0</v>
      </c>
      <c r="Q74" s="4">
        <v>0</v>
      </c>
      <c r="R74" s="4">
        <v>0</v>
      </c>
      <c r="S74" s="4">
        <v>0</v>
      </c>
      <c r="T74" s="4">
        <v>1</v>
      </c>
      <c r="U74" s="4">
        <v>0</v>
      </c>
      <c r="V74" s="4">
        <v>1</v>
      </c>
      <c r="W74" s="4">
        <v>1</v>
      </c>
      <c r="X74" s="4">
        <v>0</v>
      </c>
      <c r="Y74" s="4">
        <v>0</v>
      </c>
      <c r="Z74" s="4">
        <v>0</v>
      </c>
      <c r="AA74" s="4">
        <v>0</v>
      </c>
      <c r="AB74" s="4">
        <v>0</v>
      </c>
      <c r="AC74" s="4">
        <v>2</v>
      </c>
      <c r="AD74" s="4">
        <v>1</v>
      </c>
      <c r="AE74" s="4">
        <v>1</v>
      </c>
      <c r="AF74" s="4">
        <v>1</v>
      </c>
      <c r="AG74" s="4">
        <v>0</v>
      </c>
      <c r="AH74" s="4">
        <v>0</v>
      </c>
      <c r="AI74" s="4">
        <v>1</v>
      </c>
      <c r="AJ74" s="4">
        <v>1</v>
      </c>
      <c r="AK74" s="4">
        <v>2</v>
      </c>
      <c r="AL74" s="4">
        <v>0</v>
      </c>
      <c r="AM74" s="4">
        <v>1</v>
      </c>
      <c r="AN74" s="4">
        <v>0</v>
      </c>
      <c r="AO74" s="4">
        <v>3</v>
      </c>
      <c r="AP74" s="4">
        <v>3</v>
      </c>
      <c r="AQ74" s="4">
        <v>3</v>
      </c>
      <c r="AR74" s="79">
        <f>MAX(IFERROR(IFERROR(_xlfn.FORECAST.ETS(AR$5,tbl_Model[[#This Row],[H_2023_01]:[H_2025_12]],$H$5:$AQ$5),_xlfn.FORECAST.LINEAR(AR$5,tbl_Model[[#This Row],[H_2023_01]:[H_2025_12]],$H$5:$AQ$5)),0),0)</f>
        <v>1.7454893880291966</v>
      </c>
      <c r="AS74" s="79">
        <f>MAX(IFERROR(IFERROR(_xlfn.FORECAST.ETS(AS$5,tbl_Model[[#This Row],[H_2023_01]:[H_2025_12]],$H$5:$AQ$5),_xlfn.FORECAST.LINEAR(AS$5,tbl_Model[[#This Row],[H_2023_01]:[H_2025_12]],$H$5:$AQ$5)),0),0)</f>
        <v>1.7997387881934888</v>
      </c>
      <c r="AT74" s="79">
        <f>MAX(IFERROR(IFERROR(_xlfn.FORECAST.ETS(AT$5,tbl_Model[[#This Row],[H_2023_01]:[H_2025_12]],$H$5:$AQ$5),_xlfn.FORECAST.LINEAR(AT$5,tbl_Model[[#This Row],[H_2023_01]:[H_2025_12]],$H$5:$AQ$5)),0),0)</f>
        <v>1.8539881883577782</v>
      </c>
      <c r="AU74" s="79">
        <f>MAX(IFERROR(IFERROR(_xlfn.FORECAST.ETS(AU$5,tbl_Model[[#This Row],[H_2023_01]:[H_2025_12]],$H$5:$AQ$5),_xlfn.FORECAST.LINEAR(AU$5,tbl_Model[[#This Row],[H_2023_01]:[H_2025_12]],$H$5:$AQ$5)),0),0)</f>
        <v>1.9082375885220704</v>
      </c>
      <c r="AV74" s="79">
        <f>MAX(IFERROR(IFERROR(_xlfn.FORECAST.ETS(AV$5,tbl_Model[[#This Row],[H_2023_01]:[H_2025_12]],$H$5:$AQ$5),_xlfn.FORECAST.LINEAR(AV$5,tbl_Model[[#This Row],[H_2023_01]:[H_2025_12]],$H$5:$AQ$5)),0),0)</f>
        <v>1.9624869886863598</v>
      </c>
      <c r="AW74" s="79">
        <f>MAX(IFERROR(IFERROR(_xlfn.FORECAST.ETS(AW$5,tbl_Model[[#This Row],[H_2023_01]:[H_2025_12]],$H$5:$AQ$5),_xlfn.FORECAST.LINEAR(AW$5,tbl_Model[[#This Row],[H_2023_01]:[H_2025_12]],$H$5:$AQ$5)),0),0)</f>
        <v>2.0167363888506515</v>
      </c>
      <c r="AX74" s="79">
        <f>MAX(IFERROR(IFERROR(_xlfn.FORECAST.ETS(AX$5,tbl_Model[[#This Row],[H_2023_01]:[H_2025_12]],$H$5:$AQ$5),_xlfn.FORECAST.LINEAR(AX$5,tbl_Model[[#This Row],[H_2023_01]:[H_2025_12]],$H$5:$AQ$5)),0),0)</f>
        <v>2.0709857890149417</v>
      </c>
      <c r="AY74" s="79">
        <f>MAX(IFERROR(IFERROR(_xlfn.FORECAST.ETS(AY$5,tbl_Model[[#This Row],[H_2023_01]:[H_2025_12]],$H$5:$AQ$5),_xlfn.FORECAST.LINEAR(AY$5,tbl_Model[[#This Row],[H_2023_01]:[H_2025_12]],$H$5:$AQ$5)),0),0)</f>
        <v>2.1252351891792332</v>
      </c>
      <c r="AZ74" s="79">
        <f>MAX(IFERROR(IFERROR(_xlfn.FORECAST.ETS(AZ$5,tbl_Model[[#This Row],[H_2023_01]:[H_2025_12]],$H$5:$AQ$5),_xlfn.FORECAST.LINEAR(AZ$5,tbl_Model[[#This Row],[H_2023_01]:[H_2025_12]],$H$5:$AQ$5)),0),0)</f>
        <v>2.1794845893435233</v>
      </c>
      <c r="BA74" s="79">
        <f>MAX(IFERROR(IFERROR(_xlfn.FORECAST.ETS(BA$5,tbl_Model[[#This Row],[H_2023_01]:[H_2025_12]],$H$5:$AQ$5),_xlfn.FORECAST.LINEAR(BA$5,tbl_Model[[#This Row],[H_2023_01]:[H_2025_12]],$H$5:$AQ$5)),0),0)</f>
        <v>2.2337339895078148</v>
      </c>
      <c r="BB74" s="79">
        <f>MAX(IFERROR(IFERROR(_xlfn.FORECAST.ETS(BB$5,tbl_Model[[#This Row],[H_2023_01]:[H_2025_12]],$H$5:$AQ$5),_xlfn.FORECAST.LINEAR(BB$5,tbl_Model[[#This Row],[H_2023_01]:[H_2025_12]],$H$5:$AQ$5)),0),0)</f>
        <v>2.2879833896721049</v>
      </c>
      <c r="BC74" s="79">
        <f>MAX(IFERROR(IFERROR(_xlfn.FORECAST.ETS(BC$5,tbl_Model[[#This Row],[H_2023_01]:[H_2025_12]],$H$5:$AQ$5),_xlfn.FORECAST.LINEAR(BC$5,tbl_Model[[#This Row],[H_2023_01]:[H_2025_12]],$H$5:$AQ$5)),0),0)</f>
        <v>2.3422327898363964</v>
      </c>
      <c r="BD74" s="80">
        <f>IFERROR(AR74/SUM(Model!$AR74:$BC74),1/12)</f>
        <v>7.1167972123968457E-2</v>
      </c>
      <c r="BE74" s="80">
        <f>IFERROR(AS74/SUM(Model!$AR74:$BC74),1/12)</f>
        <v>7.3379855980216666E-2</v>
      </c>
      <c r="BF74" s="80">
        <f>IFERROR(AT74/SUM(Model!$AR74:$BC74),1/12)</f>
        <v>7.5591739836464777E-2</v>
      </c>
      <c r="BG74" s="80">
        <f>IFERROR(AU74/SUM(Model!$AR74:$BC74),1/12)</f>
        <v>7.7803623692712987E-2</v>
      </c>
      <c r="BH74" s="80">
        <f>IFERROR(AV74/SUM(Model!$AR74:$BC74),1/12)</f>
        <v>8.0015507548961085E-2</v>
      </c>
      <c r="BI74" s="80">
        <f>IFERROR(AW74/SUM(Model!$AR74:$BC74),1/12)</f>
        <v>8.222739140520928E-2</v>
      </c>
      <c r="BJ74" s="80">
        <f>IFERROR(AX74/SUM(Model!$AR74:$BC74),1/12)</f>
        <v>8.4439275261457419E-2</v>
      </c>
      <c r="BK74" s="80">
        <f>IFERROR(AY74/SUM(Model!$AR74:$BC74),1/12)</f>
        <v>8.6651159117705601E-2</v>
      </c>
      <c r="BL74" s="80">
        <f>IFERROR(AZ74/SUM(Model!$AR74:$BC74),1/12)</f>
        <v>8.8863042973953726E-2</v>
      </c>
      <c r="BM74" s="80">
        <f>IFERROR(BA74/SUM(Model!$AR74:$BC74),1/12)</f>
        <v>9.1074926830201922E-2</v>
      </c>
      <c r="BN74" s="80">
        <f>IFERROR(BB74/SUM(Model!$AR74:$BC74),1/12)</f>
        <v>9.3286810686450047E-2</v>
      </c>
      <c r="BO74" s="80">
        <f>IFERROR(BC74/SUM(Model!$AR74:$BC74),1/12)</f>
        <v>9.5498694542698229E-2</v>
      </c>
      <c r="BP7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16.539179104477604</v>
      </c>
      <c r="BQ74" s="77" cm="1">
        <f t="array" ref="BQ7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74" s="77" cm="1">
        <f t="array" ref="BR7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74" s="77">
        <f>IF(tbl_Model[[#This Row],[Type]]="Boutique",
    tbl_Model[[#This Row],[UnitListPrice]],
    tbl_Model[[#This Row],[UnitListPrice]]*(1-SUMIFS(tbl_MarketTerms[WholesaleMarginPct],tbl_MarketTerms[Country],tbl_Model[[#This Row],[country]])))</f>
        <v>9626.5957446808516</v>
      </c>
      <c r="BT74" s="79">
        <f>Model!$BP74*BD74</f>
        <v>1.1770598374607837</v>
      </c>
      <c r="BU74" s="79">
        <f>Model!$BP74*BE74</f>
        <v>1.2136425807175755</v>
      </c>
      <c r="BV74" s="79">
        <f>Model!$BP74*BF74</f>
        <v>1.2502253239743655</v>
      </c>
      <c r="BW74" s="79">
        <f>Model!$BP74*BG74</f>
        <v>1.2868080672311573</v>
      </c>
      <c r="BX74" s="79">
        <f>Model!$BP74*BH74</f>
        <v>1.3233908104879473</v>
      </c>
      <c r="BY74" s="79">
        <f>Model!$BP74*BI74</f>
        <v>1.3599735537447386</v>
      </c>
      <c r="BZ74" s="79">
        <f>Model!$BP74*BJ74</f>
        <v>1.3965562970015293</v>
      </c>
      <c r="CA74" s="79">
        <f>Model!$BP74*BK74</f>
        <v>1.4331390402583204</v>
      </c>
      <c r="CB74" s="79">
        <f>Model!$BP74*BL74</f>
        <v>1.4697217835151108</v>
      </c>
      <c r="CC74" s="79">
        <f>Model!$BP74*BM74</f>
        <v>1.5063045267719024</v>
      </c>
      <c r="CD74" s="79">
        <f>Model!$BP74*BN74</f>
        <v>1.5428872700286926</v>
      </c>
      <c r="CE74" s="79">
        <f>Model!$BP74*BO74</f>
        <v>1.579470013285484</v>
      </c>
      <c r="CF74" s="79">
        <f>Model!$BS74*BT74</f>
        <v>11331.079222534716</v>
      </c>
      <c r="CG74" s="79">
        <f>Model!$BS74*BU74</f>
        <v>11683.246503099299</v>
      </c>
      <c r="CH74" s="79">
        <f>Model!$BS74*BV74</f>
        <v>12035.413783663866</v>
      </c>
      <c r="CI74" s="79">
        <f>Model!$BS74*BW74</f>
        <v>12387.58106422845</v>
      </c>
      <c r="CJ74" s="79">
        <f>Model!$BS74*BX74</f>
        <v>12739.748344793017</v>
      </c>
      <c r="CK74" s="79">
        <f>Model!$BS74*BY74</f>
        <v>13091.915625357597</v>
      </c>
      <c r="CL74" s="79">
        <f>Model!$BS74*BZ74</f>
        <v>13444.082905922169</v>
      </c>
      <c r="CM74" s="79">
        <f>Model!$BS74*CA74</f>
        <v>13796.250186486746</v>
      </c>
      <c r="CN74" s="79">
        <f>Model!$BS74*CB74</f>
        <v>14148.417467051318</v>
      </c>
      <c r="CO74" s="79">
        <f>Model!$BS74*CC74</f>
        <v>14500.5847476159</v>
      </c>
      <c r="CP74" s="79">
        <f>Model!$BS74*CD74</f>
        <v>14852.752028180468</v>
      </c>
      <c r="CQ74" s="79">
        <f>Model!$BS74*CE74</f>
        <v>15204.919308745048</v>
      </c>
      <c r="CR74" s="79">
        <f>Model!$BR74*BT74</f>
        <v>3204.8793251713696</v>
      </c>
      <c r="CS74" s="79">
        <f>Model!$BR74*BU74</f>
        <v>3304.4862217711789</v>
      </c>
      <c r="CT74" s="79">
        <f>Model!$BR74*BV74</f>
        <v>3404.0931183709831</v>
      </c>
      <c r="CU74" s="79">
        <f>Model!$BR74*BW74</f>
        <v>3503.7000149707919</v>
      </c>
      <c r="CV74" s="79">
        <f>Model!$BR74*BX74</f>
        <v>3603.3069115705962</v>
      </c>
      <c r="CW74" s="79">
        <f>Model!$BR74*BY74</f>
        <v>3702.9138081704041</v>
      </c>
      <c r="CX74" s="79">
        <f>Model!$BR74*BZ74</f>
        <v>3802.5207047702102</v>
      </c>
      <c r="CY74" s="79">
        <f>Model!$BR74*CA74</f>
        <v>3902.1276013700176</v>
      </c>
      <c r="CZ74" s="79">
        <f>Model!$BR74*CB74</f>
        <v>4001.7344979698228</v>
      </c>
      <c r="DA74" s="79">
        <f>Model!$BR74*CC74</f>
        <v>4101.3413945696311</v>
      </c>
      <c r="DB74" s="79">
        <f>Model!$BR74*CD74</f>
        <v>4200.9482911694358</v>
      </c>
      <c r="DC74" s="79">
        <f>Model!$BR74*CE74</f>
        <v>4300.5551877692442</v>
      </c>
      <c r="DD74" s="79">
        <f>SUM(Model!$CF74:$CQ74)</f>
        <v>159215.99118767859</v>
      </c>
      <c r="DE74" s="79">
        <f>SUM(Model!$CR74:$DC74)</f>
        <v>45032.607077643683</v>
      </c>
      <c r="DF74" s="80">
        <f>IFERROR((Model!$DD74-Model!$DE74)/Model!$DD74,0)</f>
        <v>0.71716027553689177</v>
      </c>
    </row>
    <row r="75" spans="2:110" x14ac:dyDescent="0.25">
      <c r="B75" t="s">
        <v>370</v>
      </c>
      <c r="C75" t="s">
        <v>169</v>
      </c>
      <c r="D75" t="s">
        <v>29</v>
      </c>
      <c r="E75" s="4">
        <v>15</v>
      </c>
      <c r="F75" s="4">
        <v>344419.46</v>
      </c>
      <c r="G75" s="4">
        <v>84459.83</v>
      </c>
      <c r="H75" s="4">
        <v>0</v>
      </c>
      <c r="I75" s="4">
        <v>2</v>
      </c>
      <c r="J75" s="4">
        <v>2</v>
      </c>
      <c r="K75" s="4">
        <v>4</v>
      </c>
      <c r="L75" s="4">
        <v>3</v>
      </c>
      <c r="M75" s="4">
        <v>2</v>
      </c>
      <c r="N75" s="4">
        <v>1</v>
      </c>
      <c r="O75" s="4">
        <v>0</v>
      </c>
      <c r="P75" s="4">
        <v>2</v>
      </c>
      <c r="Q75" s="4">
        <v>1</v>
      </c>
      <c r="R75" s="4">
        <v>1</v>
      </c>
      <c r="S75" s="4">
        <v>0</v>
      </c>
      <c r="T75" s="4">
        <v>0</v>
      </c>
      <c r="U75" s="4">
        <v>0</v>
      </c>
      <c r="V75" s="4">
        <v>3</v>
      </c>
      <c r="W75" s="4">
        <v>3</v>
      </c>
      <c r="X75" s="4">
        <v>1</v>
      </c>
      <c r="Y75" s="4">
        <v>1</v>
      </c>
      <c r="Z75" s="4">
        <v>0</v>
      </c>
      <c r="AA75" s="4">
        <v>0</v>
      </c>
      <c r="AB75" s="4">
        <v>2</v>
      </c>
      <c r="AC75" s="4">
        <v>0</v>
      </c>
      <c r="AD75" s="4">
        <v>3</v>
      </c>
      <c r="AE75" s="4">
        <v>3</v>
      </c>
      <c r="AF75" s="4">
        <v>0</v>
      </c>
      <c r="AG75" s="4">
        <v>1</v>
      </c>
      <c r="AH75" s="4">
        <v>2</v>
      </c>
      <c r="AI75" s="4">
        <v>3</v>
      </c>
      <c r="AJ75" s="4">
        <v>4</v>
      </c>
      <c r="AK75" s="4">
        <v>0</v>
      </c>
      <c r="AL75" s="4">
        <v>1</v>
      </c>
      <c r="AM75" s="4">
        <v>2</v>
      </c>
      <c r="AN75" s="4">
        <v>0</v>
      </c>
      <c r="AO75" s="4">
        <v>0</v>
      </c>
      <c r="AP75" s="4">
        <v>1</v>
      </c>
      <c r="AQ75" s="4">
        <v>1</v>
      </c>
      <c r="AR75" s="79">
        <f>MAX(IFERROR(IFERROR(_xlfn.FORECAST.ETS(AR$5,tbl_Model[[#This Row],[H_2023_01]:[H_2025_12]],$H$5:$AQ$5),_xlfn.FORECAST.LINEAR(AR$5,tbl_Model[[#This Row],[H_2023_01]:[H_2025_12]],$H$5:$AQ$5)),0),0)</f>
        <v>0.94207210741743797</v>
      </c>
      <c r="AS75" s="79">
        <f>MAX(IFERROR(IFERROR(_xlfn.FORECAST.ETS(AS$5,tbl_Model[[#This Row],[H_2023_01]:[H_2025_12]],$H$5:$AQ$5),_xlfn.FORECAST.LINEAR(AS$5,tbl_Model[[#This Row],[H_2023_01]:[H_2025_12]],$H$5:$AQ$5)),0),0)</f>
        <v>0.93390886905372672</v>
      </c>
      <c r="AT75" s="79">
        <f>MAX(IFERROR(IFERROR(_xlfn.FORECAST.ETS(AT$5,tbl_Model[[#This Row],[H_2023_01]:[H_2025_12]],$H$5:$AQ$5),_xlfn.FORECAST.LINEAR(AT$5,tbl_Model[[#This Row],[H_2023_01]:[H_2025_12]],$H$5:$AQ$5)),0),0)</f>
        <v>0.92574563069001736</v>
      </c>
      <c r="AU75" s="79">
        <f>MAX(IFERROR(IFERROR(_xlfn.FORECAST.ETS(AU$5,tbl_Model[[#This Row],[H_2023_01]:[H_2025_12]],$H$5:$AQ$5),_xlfn.FORECAST.LINEAR(AU$5,tbl_Model[[#This Row],[H_2023_01]:[H_2025_12]],$H$5:$AQ$5)),0),0)</f>
        <v>0.91758239232630623</v>
      </c>
      <c r="AV75" s="79">
        <f>MAX(IFERROR(IFERROR(_xlfn.FORECAST.ETS(AV$5,tbl_Model[[#This Row],[H_2023_01]:[H_2025_12]],$H$5:$AQ$5),_xlfn.FORECAST.LINEAR(AV$5,tbl_Model[[#This Row],[H_2023_01]:[H_2025_12]],$H$5:$AQ$5)),0),0)</f>
        <v>0.90941915396259687</v>
      </c>
      <c r="AW75" s="79">
        <f>MAX(IFERROR(IFERROR(_xlfn.FORECAST.ETS(AW$5,tbl_Model[[#This Row],[H_2023_01]:[H_2025_12]],$H$5:$AQ$5),_xlfn.FORECAST.LINEAR(AW$5,tbl_Model[[#This Row],[H_2023_01]:[H_2025_12]],$H$5:$AQ$5)),0),0)</f>
        <v>0.90125591559888563</v>
      </c>
      <c r="AX75" s="79">
        <f>MAX(IFERROR(IFERROR(_xlfn.FORECAST.ETS(AX$5,tbl_Model[[#This Row],[H_2023_01]:[H_2025_12]],$H$5:$AQ$5),_xlfn.FORECAST.LINEAR(AX$5,tbl_Model[[#This Row],[H_2023_01]:[H_2025_12]],$H$5:$AQ$5)),0),0)</f>
        <v>0.89309267723517627</v>
      </c>
      <c r="AY75" s="79">
        <f>MAX(IFERROR(IFERROR(_xlfn.FORECAST.ETS(AY$5,tbl_Model[[#This Row],[H_2023_01]:[H_2025_12]],$H$5:$AQ$5),_xlfn.FORECAST.LINEAR(AY$5,tbl_Model[[#This Row],[H_2023_01]:[H_2025_12]],$H$5:$AQ$5)),0),0)</f>
        <v>0.88492943887146513</v>
      </c>
      <c r="AZ75" s="79">
        <f>MAX(IFERROR(IFERROR(_xlfn.FORECAST.ETS(AZ$5,tbl_Model[[#This Row],[H_2023_01]:[H_2025_12]],$H$5:$AQ$5),_xlfn.FORECAST.LINEAR(AZ$5,tbl_Model[[#This Row],[H_2023_01]:[H_2025_12]],$H$5:$AQ$5)),0),0)</f>
        <v>0.87676620050775578</v>
      </c>
      <c r="BA75" s="79">
        <f>MAX(IFERROR(IFERROR(_xlfn.FORECAST.ETS(BA$5,tbl_Model[[#This Row],[H_2023_01]:[H_2025_12]],$H$5:$AQ$5),_xlfn.FORECAST.LINEAR(BA$5,tbl_Model[[#This Row],[H_2023_01]:[H_2025_12]],$H$5:$AQ$5)),0),0)</f>
        <v>0.86860296214404453</v>
      </c>
      <c r="BB75" s="79">
        <f>MAX(IFERROR(IFERROR(_xlfn.FORECAST.ETS(BB$5,tbl_Model[[#This Row],[H_2023_01]:[H_2025_12]],$H$5:$AQ$5),_xlfn.FORECAST.LINEAR(BB$5,tbl_Model[[#This Row],[H_2023_01]:[H_2025_12]],$H$5:$AQ$5)),0),0)</f>
        <v>0.86043972378033518</v>
      </c>
      <c r="BC75" s="79">
        <f>MAX(IFERROR(IFERROR(_xlfn.FORECAST.ETS(BC$5,tbl_Model[[#This Row],[H_2023_01]:[H_2025_12]],$H$5:$AQ$5),_xlfn.FORECAST.LINEAR(BC$5,tbl_Model[[#This Row],[H_2023_01]:[H_2025_12]],$H$5:$AQ$5)),0),0)</f>
        <v>0.85227648541662404</v>
      </c>
      <c r="BD75" s="80">
        <f>IFERROR(AR75/SUM(Model!$AR75:$BC75),1/12)</f>
        <v>8.7503631418082262E-2</v>
      </c>
      <c r="BE75" s="80">
        <f>IFERROR(AS75/SUM(Model!$AR75:$BC75),1/12)</f>
        <v>8.6745395402673273E-2</v>
      </c>
      <c r="BF75" s="80">
        <f>IFERROR(AT75/SUM(Model!$AR75:$BC75),1/12)</f>
        <v>8.5987159387264478E-2</v>
      </c>
      <c r="BG75" s="80">
        <f>IFERROR(AU75/SUM(Model!$AR75:$BC75),1/12)</f>
        <v>8.5228923371855503E-2</v>
      </c>
      <c r="BH75" s="80">
        <f>IFERROR(AV75/SUM(Model!$AR75:$BC75),1/12)</f>
        <v>8.4470687356446708E-2</v>
      </c>
      <c r="BI75" s="80">
        <f>IFERROR(AW75/SUM(Model!$AR75:$BC75),1/12)</f>
        <v>8.3712451341037719E-2</v>
      </c>
      <c r="BJ75" s="80">
        <f>IFERROR(AX75/SUM(Model!$AR75:$BC75),1/12)</f>
        <v>8.2954215325628924E-2</v>
      </c>
      <c r="BK75" s="80">
        <f>IFERROR(AY75/SUM(Model!$AR75:$BC75),1/12)</f>
        <v>8.2195979310219949E-2</v>
      </c>
      <c r="BL75" s="80">
        <f>IFERROR(AZ75/SUM(Model!$AR75:$BC75),1/12)</f>
        <v>8.1437743294811155E-2</v>
      </c>
      <c r="BM75" s="80">
        <f>IFERROR(BA75/SUM(Model!$AR75:$BC75),1/12)</f>
        <v>8.0679507279402166E-2</v>
      </c>
      <c r="BN75" s="80">
        <f>IFERROR(BB75/SUM(Model!$AR75:$BC75),1/12)</f>
        <v>7.9921271263993371E-2</v>
      </c>
      <c r="BO75" s="80">
        <f>IFERROR(BC75/SUM(Model!$AR75:$BC75),1/12)</f>
        <v>7.9163035248584396E-2</v>
      </c>
      <c r="BP7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16.464497041420117</v>
      </c>
      <c r="BQ75" s="77" cm="1">
        <f t="array" ref="BQ7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75" s="77" cm="1">
        <f t="array" ref="BR7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75" s="77">
        <f>IF(tbl_Model[[#This Row],[Type]]="Boutique",
    tbl_Model[[#This Row],[UnitListPrice]],
    tbl_Model[[#This Row],[UnitListPrice]]*(1-SUMIFS(tbl_MarketTerms[WholesaleMarginPct],tbl_MarketTerms[Country],tbl_Model[[#This Row],[country]])))</f>
        <v>22963.846685082874</v>
      </c>
      <c r="BT75" s="79">
        <f>Model!$BP75*BD75</f>
        <v>1.4407032805965319</v>
      </c>
      <c r="BU75" s="79">
        <f>Model!$BP75*BE75</f>
        <v>1.4282193059641324</v>
      </c>
      <c r="BV75" s="79">
        <f>Model!$BP75*BF75</f>
        <v>1.415735331331736</v>
      </c>
      <c r="BW75" s="79">
        <f>Model!$BP75*BG75</f>
        <v>1.4032513566993368</v>
      </c>
      <c r="BX75" s="79">
        <f>Model!$BP75*BH75</f>
        <v>1.3907673820669404</v>
      </c>
      <c r="BY75" s="79">
        <f>Model!$BP75*BI75</f>
        <v>1.3782834074345409</v>
      </c>
      <c r="BZ75" s="79">
        <f>Model!$BP75*BJ75</f>
        <v>1.3657994328021448</v>
      </c>
      <c r="CA75" s="79">
        <f>Model!$BP75*BK75</f>
        <v>1.3533154581697455</v>
      </c>
      <c r="CB75" s="79">
        <f>Model!$BP75*BL75</f>
        <v>1.3408314835373492</v>
      </c>
      <c r="CC75" s="79">
        <f>Model!$BP75*BM75</f>
        <v>1.3283475089049497</v>
      </c>
      <c r="CD75" s="79">
        <f>Model!$BP75*BN75</f>
        <v>1.3158635342725535</v>
      </c>
      <c r="CE75" s="79">
        <f>Model!$BP75*BO75</f>
        <v>1.3033795596401543</v>
      </c>
      <c r="CF75" s="79">
        <f>Model!$BS75*BT75</f>
        <v>33084.089254314691</v>
      </c>
      <c r="CG75" s="79">
        <f>Model!$BS75*BU75</f>
        <v>32797.409174835804</v>
      </c>
      <c r="CH75" s="79">
        <f>Model!$BS75*BV75</f>
        <v>32510.72909535699</v>
      </c>
      <c r="CI75" s="79">
        <f>Model!$BS75*BW75</f>
        <v>32224.04901587811</v>
      </c>
      <c r="CJ75" s="79">
        <f>Model!$BS75*BX75</f>
        <v>31937.368936399296</v>
      </c>
      <c r="CK75" s="79">
        <f>Model!$BS75*BY75</f>
        <v>31650.688856920409</v>
      </c>
      <c r="CL75" s="79">
        <f>Model!$BS75*BZ75</f>
        <v>31364.008777441602</v>
      </c>
      <c r="CM75" s="79">
        <f>Model!$BS75*CA75</f>
        <v>31077.328697962723</v>
      </c>
      <c r="CN75" s="79">
        <f>Model!$BS75*CB75</f>
        <v>30790.648618483909</v>
      </c>
      <c r="CO75" s="79">
        <f>Model!$BS75*CC75</f>
        <v>30503.968539005022</v>
      </c>
      <c r="CP75" s="79">
        <f>Model!$BS75*CD75</f>
        <v>30217.288459526211</v>
      </c>
      <c r="CQ75" s="79">
        <f>Model!$BS75*CE75</f>
        <v>29930.608380047332</v>
      </c>
      <c r="CR75" s="79">
        <f>Model!$BR75*BT75</f>
        <v>8063.485921630172</v>
      </c>
      <c r="CS75" s="79">
        <f>Model!$BR75*BU75</f>
        <v>7993.6142450329889</v>
      </c>
      <c r="CT75" s="79">
        <f>Model!$BR75*BV75</f>
        <v>7923.7425684358232</v>
      </c>
      <c r="CU75" s="79">
        <f>Model!$BR75*BW75</f>
        <v>7853.8708918386419</v>
      </c>
      <c r="CV75" s="79">
        <f>Model!$BR75*BX75</f>
        <v>7783.9992152414761</v>
      </c>
      <c r="CW75" s="79">
        <f>Model!$BR75*BY75</f>
        <v>7714.1275386442931</v>
      </c>
      <c r="CX75" s="79">
        <f>Model!$BR75*BZ75</f>
        <v>7644.2558620471291</v>
      </c>
      <c r="CY75" s="79">
        <f>Model!$BR75*CA75</f>
        <v>7574.3841854499469</v>
      </c>
      <c r="CZ75" s="79">
        <f>Model!$BR75*CB75</f>
        <v>7504.512508852782</v>
      </c>
      <c r="DA75" s="79">
        <f>Model!$BR75*CC75</f>
        <v>7434.640832255599</v>
      </c>
      <c r="DB75" s="79">
        <f>Model!$BR75*CD75</f>
        <v>7364.7691556584341</v>
      </c>
      <c r="DC75" s="79">
        <f>Model!$BR75*CE75</f>
        <v>7294.8974790612529</v>
      </c>
      <c r="DD75" s="79">
        <f>SUM(Model!$CF75:$CQ75)</f>
        <v>378088.18580617203</v>
      </c>
      <c r="DE75" s="79">
        <f>SUM(Model!$CR75:$DC75)</f>
        <v>92150.30040414854</v>
      </c>
      <c r="DF75" s="80">
        <f>IFERROR((Model!$DD75-Model!$DE75)/Model!$DD75,0)</f>
        <v>0.75627299697909722</v>
      </c>
    </row>
    <row r="76" spans="2:110" x14ac:dyDescent="0.25">
      <c r="B76" t="s">
        <v>370</v>
      </c>
      <c r="C76" t="s">
        <v>114</v>
      </c>
      <c r="D76" t="s">
        <v>27</v>
      </c>
      <c r="E76" s="4">
        <v>9</v>
      </c>
      <c r="F76" s="4">
        <v>81020.62</v>
      </c>
      <c r="G76" s="4">
        <v>23252.98</v>
      </c>
      <c r="H76" s="4">
        <v>3</v>
      </c>
      <c r="I76" s="4">
        <v>2</v>
      </c>
      <c r="J76" s="4">
        <v>0</v>
      </c>
      <c r="K76" s="4">
        <v>1</v>
      </c>
      <c r="L76" s="4">
        <v>0</v>
      </c>
      <c r="M76" s="4">
        <v>4</v>
      </c>
      <c r="N76" s="4">
        <v>1</v>
      </c>
      <c r="O76" s="4">
        <v>2</v>
      </c>
      <c r="P76" s="4">
        <v>0</v>
      </c>
      <c r="Q76" s="4">
        <v>2</v>
      </c>
      <c r="R76" s="4">
        <v>1</v>
      </c>
      <c r="S76" s="4">
        <v>2</v>
      </c>
      <c r="T76" s="4">
        <v>0</v>
      </c>
      <c r="U76" s="4">
        <v>1</v>
      </c>
      <c r="V76" s="4">
        <v>1</v>
      </c>
      <c r="W76" s="4">
        <v>0</v>
      </c>
      <c r="X76" s="4">
        <v>1</v>
      </c>
      <c r="Y76" s="4">
        <v>1</v>
      </c>
      <c r="Z76" s="4">
        <v>0</v>
      </c>
      <c r="AA76" s="4">
        <v>1</v>
      </c>
      <c r="AB76" s="4">
        <v>0</v>
      </c>
      <c r="AC76" s="4">
        <v>0</v>
      </c>
      <c r="AD76" s="4">
        <v>6</v>
      </c>
      <c r="AE76" s="4">
        <v>0</v>
      </c>
      <c r="AF76" s="4">
        <v>0</v>
      </c>
      <c r="AG76" s="4">
        <v>0</v>
      </c>
      <c r="AH76" s="4">
        <v>2</v>
      </c>
      <c r="AI76" s="4">
        <v>1</v>
      </c>
      <c r="AJ76" s="4">
        <v>1</v>
      </c>
      <c r="AK76" s="4">
        <v>0</v>
      </c>
      <c r="AL76" s="4">
        <v>2</v>
      </c>
      <c r="AM76" s="4">
        <v>0</v>
      </c>
      <c r="AN76" s="4">
        <v>0</v>
      </c>
      <c r="AO76" s="4">
        <v>0</v>
      </c>
      <c r="AP76" s="4">
        <v>1</v>
      </c>
      <c r="AQ76" s="4">
        <v>2</v>
      </c>
      <c r="AR76" s="79">
        <f>MAX(IFERROR(IFERROR(_xlfn.FORECAST.ETS(AR$5,tbl_Model[[#This Row],[H_2023_01]:[H_2025_12]],$H$5:$AQ$5),_xlfn.FORECAST.LINEAR(AR$5,tbl_Model[[#This Row],[H_2023_01]:[H_2025_12]],$H$5:$AQ$5)),0),0)</f>
        <v>1.3187157475606046</v>
      </c>
      <c r="AS76" s="79">
        <f>MAX(IFERROR(IFERROR(_xlfn.FORECAST.ETS(AS$5,tbl_Model[[#This Row],[H_2023_01]:[H_2025_12]],$H$5:$AQ$5),_xlfn.FORECAST.LINEAR(AS$5,tbl_Model[[#This Row],[H_2023_01]:[H_2025_12]],$H$5:$AQ$5)),0),0)</f>
        <v>0.88766526254515543</v>
      </c>
      <c r="AT76" s="79">
        <f>MAX(IFERROR(IFERROR(_xlfn.FORECAST.ETS(AT$5,tbl_Model[[#This Row],[H_2023_01]:[H_2025_12]],$H$5:$AQ$5),_xlfn.FORECAST.LINEAR(AT$5,tbl_Model[[#This Row],[H_2023_01]:[H_2025_12]],$H$5:$AQ$5)),0),0)</f>
        <v>1.2585211870238489</v>
      </c>
      <c r="AU76" s="79">
        <f>MAX(IFERROR(IFERROR(_xlfn.FORECAST.ETS(AU$5,tbl_Model[[#This Row],[H_2023_01]:[H_2025_12]],$H$5:$AQ$5),_xlfn.FORECAST.LINEAR(AU$5,tbl_Model[[#This Row],[H_2023_01]:[H_2025_12]],$H$5:$AQ$5)),0),0)</f>
        <v>0.82747070200839967</v>
      </c>
      <c r="AV76" s="79">
        <f>MAX(IFERROR(IFERROR(_xlfn.FORECAST.ETS(AV$5,tbl_Model[[#This Row],[H_2023_01]:[H_2025_12]],$H$5:$AQ$5),_xlfn.FORECAST.LINEAR(AV$5,tbl_Model[[#This Row],[H_2023_01]:[H_2025_12]],$H$5:$AQ$5)),0),0)</f>
        <v>1.1983266264870931</v>
      </c>
      <c r="AW76" s="79">
        <f>MAX(IFERROR(IFERROR(_xlfn.FORECAST.ETS(AW$5,tbl_Model[[#This Row],[H_2023_01]:[H_2025_12]],$H$5:$AQ$5),_xlfn.FORECAST.LINEAR(AW$5,tbl_Model[[#This Row],[H_2023_01]:[H_2025_12]],$H$5:$AQ$5)),0),0)</f>
        <v>0.76727614147164391</v>
      </c>
      <c r="AX76" s="79">
        <f>MAX(IFERROR(IFERROR(_xlfn.FORECAST.ETS(AX$5,tbl_Model[[#This Row],[H_2023_01]:[H_2025_12]],$H$5:$AQ$5),_xlfn.FORECAST.LINEAR(AX$5,tbl_Model[[#This Row],[H_2023_01]:[H_2025_12]],$H$5:$AQ$5)),0),0)</f>
        <v>1.1381320659503373</v>
      </c>
      <c r="AY76" s="79">
        <f>MAX(IFERROR(IFERROR(_xlfn.FORECAST.ETS(AY$5,tbl_Model[[#This Row],[H_2023_01]:[H_2025_12]],$H$5:$AQ$5),_xlfn.FORECAST.LINEAR(AY$5,tbl_Model[[#This Row],[H_2023_01]:[H_2025_12]],$H$5:$AQ$5)),0),0)</f>
        <v>0.70708158093488815</v>
      </c>
      <c r="AZ76" s="79">
        <f>MAX(IFERROR(IFERROR(_xlfn.FORECAST.ETS(AZ$5,tbl_Model[[#This Row],[H_2023_01]:[H_2025_12]],$H$5:$AQ$5),_xlfn.FORECAST.LINEAR(AZ$5,tbl_Model[[#This Row],[H_2023_01]:[H_2025_12]],$H$5:$AQ$5)),0),0)</f>
        <v>1.0779375054135816</v>
      </c>
      <c r="BA76" s="79">
        <f>MAX(IFERROR(IFERROR(_xlfn.FORECAST.ETS(BA$5,tbl_Model[[#This Row],[H_2023_01]:[H_2025_12]],$H$5:$AQ$5),_xlfn.FORECAST.LINEAR(BA$5,tbl_Model[[#This Row],[H_2023_01]:[H_2025_12]],$H$5:$AQ$5)),0),0)</f>
        <v>0.6468870203981324</v>
      </c>
      <c r="BB76" s="79">
        <f>MAX(IFERROR(IFERROR(_xlfn.FORECAST.ETS(BB$5,tbl_Model[[#This Row],[H_2023_01]:[H_2025_12]],$H$5:$AQ$5),_xlfn.FORECAST.LINEAR(BB$5,tbl_Model[[#This Row],[H_2023_01]:[H_2025_12]],$H$5:$AQ$5)),0),0)</f>
        <v>1.0177429448768258</v>
      </c>
      <c r="BC76" s="79">
        <f>MAX(IFERROR(IFERROR(_xlfn.FORECAST.ETS(BC$5,tbl_Model[[#This Row],[H_2023_01]:[H_2025_12]],$H$5:$AQ$5),_xlfn.FORECAST.LINEAR(BC$5,tbl_Model[[#This Row],[H_2023_01]:[H_2025_12]],$H$5:$AQ$5)),0),0)</f>
        <v>0.58669245986137675</v>
      </c>
      <c r="BD76" s="80">
        <f>IFERROR(AR76/SUM(Model!$AR76:$BC76),1/12)</f>
        <v>0.11534848914298422</v>
      </c>
      <c r="BE76" s="80">
        <f>IFERROR(AS76/SUM(Model!$AR76:$BC76),1/12)</f>
        <v>7.7644365048873801E-2</v>
      </c>
      <c r="BF76" s="80">
        <f>IFERROR(AT76/SUM(Model!$AR76:$BC76),1/12)</f>
        <v>0.11008325163794594</v>
      </c>
      <c r="BG76" s="80">
        <f>IFERROR(AU76/SUM(Model!$AR76:$BC76),1/12)</f>
        <v>7.2379127543835534E-2</v>
      </c>
      <c r="BH76" s="80">
        <f>IFERROR(AV76/SUM(Model!$AR76:$BC76),1/12)</f>
        <v>0.10481801413290767</v>
      </c>
      <c r="BI76" s="80">
        <f>IFERROR(AW76/SUM(Model!$AR76:$BC76),1/12)</f>
        <v>6.7113890038797253E-2</v>
      </c>
      <c r="BJ76" s="80">
        <f>IFERROR(AX76/SUM(Model!$AR76:$BC76),1/12)</f>
        <v>9.9552776627869405E-2</v>
      </c>
      <c r="BK76" s="80">
        <f>IFERROR(AY76/SUM(Model!$AR76:$BC76),1/12)</f>
        <v>6.1848652533758985E-2</v>
      </c>
      <c r="BL76" s="80">
        <f>IFERROR(AZ76/SUM(Model!$AR76:$BC76),1/12)</f>
        <v>9.4287539122831124E-2</v>
      </c>
      <c r="BM76" s="80">
        <f>IFERROR(BA76/SUM(Model!$AR76:$BC76),1/12)</f>
        <v>5.6583415028720711E-2</v>
      </c>
      <c r="BN76" s="80">
        <f>IFERROR(BB76/SUM(Model!$AR76:$BC76),1/12)</f>
        <v>8.9022301617792857E-2</v>
      </c>
      <c r="BO76" s="80">
        <f>IFERROR(BC76/SUM(Model!$AR76:$BC76),1/12)</f>
        <v>5.1318177523682451E-2</v>
      </c>
      <c r="BP7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9.8969594594594597</v>
      </c>
      <c r="BQ76" s="77" cm="1">
        <f t="array" ref="BQ7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76" s="77" cm="1">
        <f t="array" ref="BR7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76" s="77">
        <f>IF(tbl_Model[[#This Row],[Type]]="Boutique",
    tbl_Model[[#This Row],[UnitListPrice]],
    tbl_Model[[#This Row],[UnitListPrice]]*(1-SUMIFS(tbl_MarketTerms[WholesaleMarginPct],tbl_MarketTerms[Country],tbl_Model[[#This Row],[country]])))</f>
        <v>9626.5957446808516</v>
      </c>
      <c r="BT76" s="79">
        <f>Model!$BP76*BD76</f>
        <v>1.1415993207580144</v>
      </c>
      <c r="BU76" s="79">
        <f>Model!$BP76*BE76</f>
        <v>0.76844313314417501</v>
      </c>
      <c r="BV76" s="79">
        <f>Model!$BP76*BF76</f>
        <v>1.089489478626225</v>
      </c>
      <c r="BW76" s="79">
        <f>Model!$BP76*BG76</f>
        <v>0.71633329101238585</v>
      </c>
      <c r="BX76" s="79">
        <f>Model!$BP76*BH76</f>
        <v>1.0373796364944359</v>
      </c>
      <c r="BY76" s="79">
        <f>Model!$BP76*BI76</f>
        <v>0.66422344888059648</v>
      </c>
      <c r="BZ76" s="79">
        <f>Model!$BP76*BJ76</f>
        <v>0.98526979436264672</v>
      </c>
      <c r="CA76" s="79">
        <f>Model!$BP76*BK76</f>
        <v>0.61211360674880722</v>
      </c>
      <c r="CB76" s="79">
        <f>Model!$BP76*BL76</f>
        <v>0.93315995223085735</v>
      </c>
      <c r="CC76" s="79">
        <f>Model!$BP76*BM76</f>
        <v>0.56000376461701795</v>
      </c>
      <c r="CD76" s="79">
        <f>Model!$BP76*BN76</f>
        <v>0.8810501100990682</v>
      </c>
      <c r="CE76" s="79">
        <f>Model!$BP76*BO76</f>
        <v>0.50789392248522891</v>
      </c>
      <c r="CF76" s="79">
        <f>Model!$BS76*BT76</f>
        <v>10989.715163339652</v>
      </c>
      <c r="CG76" s="79">
        <f>Model!$BS76*BU76</f>
        <v>7397.4913955549364</v>
      </c>
      <c r="CH76" s="79">
        <f>Model!$BS76*BV76</f>
        <v>10488.074778817778</v>
      </c>
      <c r="CI76" s="79">
        <f>Model!$BS76*BW76</f>
        <v>6895.8510110330635</v>
      </c>
      <c r="CJ76" s="79">
        <f>Model!$BS76*BX76</f>
        <v>9986.4343942959058</v>
      </c>
      <c r="CK76" s="79">
        <f>Model!$BS76*BY76</f>
        <v>6394.2106265111888</v>
      </c>
      <c r="CL76" s="79">
        <f>Model!$BS76*BZ76</f>
        <v>9484.794009774032</v>
      </c>
      <c r="CM76" s="79">
        <f>Model!$BS76*CA76</f>
        <v>5892.5702419893159</v>
      </c>
      <c r="CN76" s="79">
        <f>Model!$BS76*CB76</f>
        <v>8983.1536252521582</v>
      </c>
      <c r="CO76" s="79">
        <f>Model!$BS76*CC76</f>
        <v>5390.9298574674422</v>
      </c>
      <c r="CP76" s="79">
        <f>Model!$BS76*CD76</f>
        <v>8481.5132407302863</v>
      </c>
      <c r="CQ76" s="79">
        <f>Model!$BS76*CE76</f>
        <v>4889.2894729455711</v>
      </c>
      <c r="CR76" s="79">
        <f>Model!$BR76*BT76</f>
        <v>3108.32800872703</v>
      </c>
      <c r="CS76" s="79">
        <f>Model!$BR76*BU76</f>
        <v>2092.3044280369722</v>
      </c>
      <c r="CT76" s="79">
        <f>Model!$BR76*BV76</f>
        <v>2966.4441805892952</v>
      </c>
      <c r="CU76" s="79">
        <f>Model!$BR76*BW76</f>
        <v>1950.4205998992384</v>
      </c>
      <c r="CV76" s="79">
        <f>Model!$BR76*BX76</f>
        <v>2824.5603524515614</v>
      </c>
      <c r="CW76" s="79">
        <f>Model!$BR76*BY76</f>
        <v>1808.5367717615036</v>
      </c>
      <c r="CX76" s="79">
        <f>Model!$BR76*BZ76</f>
        <v>2682.676524313827</v>
      </c>
      <c r="CY76" s="79">
        <f>Model!$BR76*CA76</f>
        <v>1666.6529436237693</v>
      </c>
      <c r="CZ76" s="79">
        <f>Model!$BR76*CB76</f>
        <v>2540.7926961760922</v>
      </c>
      <c r="DA76" s="79">
        <f>Model!$BR76*CC76</f>
        <v>1524.7691154860349</v>
      </c>
      <c r="DB76" s="79">
        <f>Model!$BR76*CD76</f>
        <v>2398.9088680383584</v>
      </c>
      <c r="DC76" s="79">
        <f>Model!$BR76*CE76</f>
        <v>1382.8852873483011</v>
      </c>
      <c r="DD76" s="79">
        <f>SUM(Model!$CF76:$CQ76)</f>
        <v>95274.027817711336</v>
      </c>
      <c r="DE76" s="79">
        <f>SUM(Model!$CR76:$DC76)</f>
        <v>26947.279776451982</v>
      </c>
      <c r="DF76" s="80">
        <f>IFERROR((Model!$DD76-Model!$DE76)/Model!$DD76,0)</f>
        <v>0.71716027553689177</v>
      </c>
    </row>
    <row r="77" spans="2:110" x14ac:dyDescent="0.25">
      <c r="B77" t="s">
        <v>370</v>
      </c>
      <c r="C77" t="s">
        <v>131</v>
      </c>
      <c r="D77" t="s">
        <v>3</v>
      </c>
      <c r="E77" s="4">
        <v>14</v>
      </c>
      <c r="F77" s="4">
        <v>125077.64</v>
      </c>
      <c r="G77" s="4">
        <v>35815.040000000001</v>
      </c>
      <c r="H77" s="4">
        <v>0</v>
      </c>
      <c r="I77" s="4">
        <v>0</v>
      </c>
      <c r="J77" s="4">
        <v>0</v>
      </c>
      <c r="K77" s="4">
        <v>0</v>
      </c>
      <c r="L77" s="4">
        <v>0</v>
      </c>
      <c r="M77" s="4">
        <v>0</v>
      </c>
      <c r="N77" s="4">
        <v>0</v>
      </c>
      <c r="O77" s="4">
        <v>0</v>
      </c>
      <c r="P77" s="4">
        <v>0</v>
      </c>
      <c r="Q77" s="4">
        <v>0</v>
      </c>
      <c r="R77" s="4">
        <v>0</v>
      </c>
      <c r="S77" s="4">
        <v>0</v>
      </c>
      <c r="T77" s="4">
        <v>0</v>
      </c>
      <c r="U77" s="4">
        <v>0</v>
      </c>
      <c r="V77" s="4">
        <v>0</v>
      </c>
      <c r="W77" s="4">
        <v>0</v>
      </c>
      <c r="X77" s="4">
        <v>0</v>
      </c>
      <c r="Y77" s="4">
        <v>0</v>
      </c>
      <c r="Z77" s="4">
        <v>0</v>
      </c>
      <c r="AA77" s="4">
        <v>0</v>
      </c>
      <c r="AB77" s="4">
        <v>0</v>
      </c>
      <c r="AC77" s="4">
        <v>0</v>
      </c>
      <c r="AD77" s="4">
        <v>0</v>
      </c>
      <c r="AE77" s="4">
        <v>0</v>
      </c>
      <c r="AF77" s="4">
        <v>1</v>
      </c>
      <c r="AG77" s="4">
        <v>3</v>
      </c>
      <c r="AH77" s="4">
        <v>1</v>
      </c>
      <c r="AI77" s="4">
        <v>0</v>
      </c>
      <c r="AJ77" s="4">
        <v>1</v>
      </c>
      <c r="AK77" s="4">
        <v>1</v>
      </c>
      <c r="AL77" s="4">
        <v>0</v>
      </c>
      <c r="AM77" s="4">
        <v>3</v>
      </c>
      <c r="AN77" s="4">
        <v>1</v>
      </c>
      <c r="AO77" s="4">
        <v>1</v>
      </c>
      <c r="AP77" s="4">
        <v>1</v>
      </c>
      <c r="AQ77" s="4">
        <v>1</v>
      </c>
      <c r="AR77" s="79">
        <f>MAX(IFERROR(IFERROR(_xlfn.FORECAST.ETS(AR$5,tbl_Model[[#This Row],[H_2023_01]:[H_2025_12]],$H$5:$AQ$5),_xlfn.FORECAST.LINEAR(AR$5,tbl_Model[[#This Row],[H_2023_01]:[H_2025_12]],$H$5:$AQ$5)),0),0)</f>
        <v>1.2216279936749905</v>
      </c>
      <c r="AS77" s="79">
        <f>MAX(IFERROR(IFERROR(_xlfn.FORECAST.ETS(AS$5,tbl_Model[[#This Row],[H_2023_01]:[H_2025_12]],$H$5:$AQ$5),_xlfn.FORECAST.LINEAR(AS$5,tbl_Model[[#This Row],[H_2023_01]:[H_2025_12]],$H$5:$AQ$5)),0),0)</f>
        <v>1.2621019327664869</v>
      </c>
      <c r="AT77" s="79">
        <f>MAX(IFERROR(IFERROR(_xlfn.FORECAST.ETS(AT$5,tbl_Model[[#This Row],[H_2023_01]:[H_2025_12]],$H$5:$AQ$5),_xlfn.FORECAST.LINEAR(AT$5,tbl_Model[[#This Row],[H_2023_01]:[H_2025_12]],$H$5:$AQ$5)),0),0)</f>
        <v>1.3025758718579812</v>
      </c>
      <c r="AU77" s="79">
        <f>MAX(IFERROR(IFERROR(_xlfn.FORECAST.ETS(AU$5,tbl_Model[[#This Row],[H_2023_01]:[H_2025_12]],$H$5:$AQ$5),_xlfn.FORECAST.LINEAR(AU$5,tbl_Model[[#This Row],[H_2023_01]:[H_2025_12]],$H$5:$AQ$5)),0),0)</f>
        <v>1.3430498109494773</v>
      </c>
      <c r="AV77" s="79">
        <f>MAX(IFERROR(IFERROR(_xlfn.FORECAST.ETS(AV$5,tbl_Model[[#This Row],[H_2023_01]:[H_2025_12]],$H$5:$AQ$5),_xlfn.FORECAST.LINEAR(AV$5,tbl_Model[[#This Row],[H_2023_01]:[H_2025_12]],$H$5:$AQ$5)),0),0)</f>
        <v>1.3835237500409718</v>
      </c>
      <c r="AW77" s="79">
        <f>MAX(IFERROR(IFERROR(_xlfn.FORECAST.ETS(AW$5,tbl_Model[[#This Row],[H_2023_01]:[H_2025_12]],$H$5:$AQ$5),_xlfn.FORECAST.LINEAR(AW$5,tbl_Model[[#This Row],[H_2023_01]:[H_2025_12]],$H$5:$AQ$5)),0),0)</f>
        <v>1.4239976891324679</v>
      </c>
      <c r="AX77" s="79">
        <f>MAX(IFERROR(IFERROR(_xlfn.FORECAST.ETS(AX$5,tbl_Model[[#This Row],[H_2023_01]:[H_2025_12]],$H$5:$AQ$5),_xlfn.FORECAST.LINEAR(AX$5,tbl_Model[[#This Row],[H_2023_01]:[H_2025_12]],$H$5:$AQ$5)),0),0)</f>
        <v>1.4644716282239623</v>
      </c>
      <c r="AY77" s="79">
        <f>MAX(IFERROR(IFERROR(_xlfn.FORECAST.ETS(AY$5,tbl_Model[[#This Row],[H_2023_01]:[H_2025_12]],$H$5:$AQ$5),_xlfn.FORECAST.LINEAR(AY$5,tbl_Model[[#This Row],[H_2023_01]:[H_2025_12]],$H$5:$AQ$5)),0),0)</f>
        <v>1.5049455673154584</v>
      </c>
      <c r="AZ77" s="79">
        <f>MAX(IFERROR(IFERROR(_xlfn.FORECAST.ETS(AZ$5,tbl_Model[[#This Row],[H_2023_01]:[H_2025_12]],$H$5:$AQ$5),_xlfn.FORECAST.LINEAR(AZ$5,tbl_Model[[#This Row],[H_2023_01]:[H_2025_12]],$H$5:$AQ$5)),0),0)</f>
        <v>1.5454195064069529</v>
      </c>
      <c r="BA77" s="79">
        <f>MAX(IFERROR(IFERROR(_xlfn.FORECAST.ETS(BA$5,tbl_Model[[#This Row],[H_2023_01]:[H_2025_12]],$H$5:$AQ$5),_xlfn.FORECAST.LINEAR(BA$5,tbl_Model[[#This Row],[H_2023_01]:[H_2025_12]],$H$5:$AQ$5)),0),0)</f>
        <v>1.585893445498449</v>
      </c>
      <c r="BB77" s="79">
        <f>MAX(IFERROR(IFERROR(_xlfn.FORECAST.ETS(BB$5,tbl_Model[[#This Row],[H_2023_01]:[H_2025_12]],$H$5:$AQ$5),_xlfn.FORECAST.LINEAR(BB$5,tbl_Model[[#This Row],[H_2023_01]:[H_2025_12]],$H$5:$AQ$5)),0),0)</f>
        <v>1.6263673845899436</v>
      </c>
      <c r="BC77" s="79">
        <f>MAX(IFERROR(IFERROR(_xlfn.FORECAST.ETS(BC$5,tbl_Model[[#This Row],[H_2023_01]:[H_2025_12]],$H$5:$AQ$5),_xlfn.FORECAST.LINEAR(BC$5,tbl_Model[[#This Row],[H_2023_01]:[H_2025_12]],$H$5:$AQ$5)),0),0)</f>
        <v>1.6668413236814397</v>
      </c>
      <c r="BD77" s="80">
        <f>IFERROR(AR77/SUM(Model!$AR77:$BC77),1/12)</f>
        <v>7.0488775625576108E-2</v>
      </c>
      <c r="BE77" s="80">
        <f>IFERROR(AS77/SUM(Model!$AR77:$BC77),1/12)</f>
        <v>7.2824149754259299E-2</v>
      </c>
      <c r="BF77" s="80">
        <f>IFERROR(AT77/SUM(Model!$AR77:$BC77),1/12)</f>
        <v>7.5159523882942364E-2</v>
      </c>
      <c r="BG77" s="80">
        <f>IFERROR(AU77/SUM(Model!$AR77:$BC77),1/12)</f>
        <v>7.749489801162554E-2</v>
      </c>
      <c r="BH77" s="80">
        <f>IFERROR(AV77/SUM(Model!$AR77:$BC77),1/12)</f>
        <v>7.983027214030862E-2</v>
      </c>
      <c r="BI77" s="80">
        <f>IFERROR(AW77/SUM(Model!$AR77:$BC77),1/12)</f>
        <v>8.2165646268991796E-2</v>
      </c>
      <c r="BJ77" s="80">
        <f>IFERROR(AX77/SUM(Model!$AR77:$BC77),1/12)</f>
        <v>8.4501020397674861E-2</v>
      </c>
      <c r="BK77" s="80">
        <f>IFERROR(AY77/SUM(Model!$AR77:$BC77),1/12)</f>
        <v>8.6836394526358038E-2</v>
      </c>
      <c r="BL77" s="80">
        <f>IFERROR(AZ77/SUM(Model!$AR77:$BC77),1/12)</f>
        <v>8.9171768655041117E-2</v>
      </c>
      <c r="BM77" s="80">
        <f>IFERROR(BA77/SUM(Model!$AR77:$BC77),1/12)</f>
        <v>9.1507142783724293E-2</v>
      </c>
      <c r="BN77" s="80">
        <f>IFERROR(BB77/SUM(Model!$AR77:$BC77),1/12)</f>
        <v>9.3842516912407373E-2</v>
      </c>
      <c r="BO77" s="80">
        <f>IFERROR(BC77/SUM(Model!$AR77:$BC77),1/12)</f>
        <v>9.6177891041090549E-2</v>
      </c>
      <c r="BP7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15.391025641025642</v>
      </c>
      <c r="BQ77" s="77" cm="1">
        <f t="array" ref="BQ7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77" s="77" cm="1">
        <f t="array" ref="BR7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77" s="77">
        <f>IF(tbl_Model[[#This Row],[Type]]="Boutique",
    tbl_Model[[#This Row],[UnitListPrice]],
    tbl_Model[[#This Row],[UnitListPrice]]*(1-SUMIFS(tbl_MarketTerms[WholesaleMarginPct],tbl_MarketTerms[Country],tbl_Model[[#This Row],[country]])))</f>
        <v>9367.3143996013951</v>
      </c>
      <c r="BT77" s="79">
        <f>Model!$BP77*BD77</f>
        <v>1.0848945530577452</v>
      </c>
      <c r="BU77" s="79">
        <f>Model!$BP77*BE77</f>
        <v>1.1208383561536961</v>
      </c>
      <c r="BV77" s="79">
        <f>Model!$BP77*BF77</f>
        <v>1.156782159249645</v>
      </c>
      <c r="BW77" s="79">
        <f>Model!$BP77*BG77</f>
        <v>1.1927259623455957</v>
      </c>
      <c r="BX77" s="79">
        <f>Model!$BP77*BH77</f>
        <v>1.228669765441545</v>
      </c>
      <c r="BY77" s="79">
        <f>Model!$BP77*BI77</f>
        <v>1.2646135685374957</v>
      </c>
      <c r="BZ77" s="79">
        <f>Model!$BP77*BJ77</f>
        <v>1.3005573716334446</v>
      </c>
      <c r="CA77" s="79">
        <f>Model!$BP77*BK77</f>
        <v>1.3365011747293953</v>
      </c>
      <c r="CB77" s="79">
        <f>Model!$BP77*BL77</f>
        <v>1.3724449778253445</v>
      </c>
      <c r="CC77" s="79">
        <f>Model!$BP77*BM77</f>
        <v>1.4083887809212952</v>
      </c>
      <c r="CD77" s="79">
        <f>Model!$BP77*BN77</f>
        <v>1.4443325840172443</v>
      </c>
      <c r="CE77" s="79">
        <f>Model!$BP77*BO77</f>
        <v>1.480276387113195</v>
      </c>
      <c r="CF77" s="79">
        <f>Model!$BS77*BT77</f>
        <v>10162.548368906937</v>
      </c>
      <c r="CG77" s="79">
        <f>Model!$BS77*BU77</f>
        <v>10499.245273224074</v>
      </c>
      <c r="CH77" s="79">
        <f>Model!$BS77*BV77</f>
        <v>10835.942177541194</v>
      </c>
      <c r="CI77" s="79">
        <f>Model!$BS77*BW77</f>
        <v>11172.63908185833</v>
      </c>
      <c r="CJ77" s="79">
        <f>Model!$BS77*BX77</f>
        <v>11509.335986175454</v>
      </c>
      <c r="CK77" s="79">
        <f>Model!$BS77*BY77</f>
        <v>11846.03289049259</v>
      </c>
      <c r="CL77" s="79">
        <f>Model!$BS77*BZ77</f>
        <v>12182.729794809709</v>
      </c>
      <c r="CM77" s="79">
        <f>Model!$BS77*CA77</f>
        <v>12519.426699126845</v>
      </c>
      <c r="CN77" s="79">
        <f>Model!$BS77*CB77</f>
        <v>12856.123603443966</v>
      </c>
      <c r="CO77" s="79">
        <f>Model!$BS77*CC77</f>
        <v>13192.820507761102</v>
      </c>
      <c r="CP77" s="79">
        <f>Model!$BS77*CD77</f>
        <v>13529.517412078225</v>
      </c>
      <c r="CQ77" s="79">
        <f>Model!$BS77*CE77</f>
        <v>13866.214316395361</v>
      </c>
      <c r="CR77" s="79">
        <f>Model!$BR77*BT77</f>
        <v>2880.6914428758341</v>
      </c>
      <c r="CS77" s="79">
        <f>Model!$BR77*BU77</f>
        <v>2976.132060317489</v>
      </c>
      <c r="CT77" s="79">
        <f>Model!$BR77*BV77</f>
        <v>3071.572677759139</v>
      </c>
      <c r="CU77" s="79">
        <f>Model!$BR77*BW77</f>
        <v>3167.0132952007934</v>
      </c>
      <c r="CV77" s="79">
        <f>Model!$BR77*BX77</f>
        <v>3262.4539126424447</v>
      </c>
      <c r="CW77" s="79">
        <f>Model!$BR77*BY77</f>
        <v>3357.8945300840992</v>
      </c>
      <c r="CX77" s="79">
        <f>Model!$BR77*BZ77</f>
        <v>3453.3351475257491</v>
      </c>
      <c r="CY77" s="79">
        <f>Model!$BR77*CA77</f>
        <v>3548.7757649674036</v>
      </c>
      <c r="CZ77" s="79">
        <f>Model!$BR77*CB77</f>
        <v>3644.2163824090539</v>
      </c>
      <c r="DA77" s="79">
        <f>Model!$BR77*CC77</f>
        <v>3739.6569998507084</v>
      </c>
      <c r="DB77" s="79">
        <f>Model!$BR77*CD77</f>
        <v>3835.0976172923588</v>
      </c>
      <c r="DC77" s="79">
        <f>Model!$BR77*CE77</f>
        <v>3930.5382347340133</v>
      </c>
      <c r="DD77" s="79">
        <f>SUM(Model!$CF77:$CQ77)</f>
        <v>144172.5761118138</v>
      </c>
      <c r="DE77" s="79">
        <f>SUM(Model!$CR77:$DC77)</f>
        <v>40867.37806565909</v>
      </c>
      <c r="DF77" s="80">
        <f>IFERROR((Model!$DD77-Model!$DE77)/Model!$DD77,0)</f>
        <v>0.71653847654102976</v>
      </c>
    </row>
    <row r="78" spans="2:110" x14ac:dyDescent="0.25">
      <c r="B78" t="s">
        <v>370</v>
      </c>
      <c r="C78" t="s">
        <v>114</v>
      </c>
      <c r="D78" t="s">
        <v>28</v>
      </c>
      <c r="E78" s="4">
        <v>85</v>
      </c>
      <c r="F78" s="4">
        <v>782617.36</v>
      </c>
      <c r="G78" s="4">
        <v>223719.83</v>
      </c>
      <c r="H78" s="4">
        <v>12</v>
      </c>
      <c r="I78" s="4">
        <v>8</v>
      </c>
      <c r="J78" s="4">
        <v>8</v>
      </c>
      <c r="K78" s="4">
        <v>6</v>
      </c>
      <c r="L78" s="4">
        <v>5</v>
      </c>
      <c r="M78" s="4">
        <v>5</v>
      </c>
      <c r="N78" s="4">
        <v>9</v>
      </c>
      <c r="O78" s="4">
        <v>7</v>
      </c>
      <c r="P78" s="4">
        <v>10</v>
      </c>
      <c r="Q78" s="4">
        <v>7</v>
      </c>
      <c r="R78" s="4">
        <v>5</v>
      </c>
      <c r="S78" s="4">
        <v>13</v>
      </c>
      <c r="T78" s="4">
        <v>2</v>
      </c>
      <c r="U78" s="4">
        <v>5</v>
      </c>
      <c r="V78" s="4">
        <v>3</v>
      </c>
      <c r="W78" s="4">
        <v>8</v>
      </c>
      <c r="X78" s="4">
        <v>8</v>
      </c>
      <c r="Y78" s="4">
        <v>4</v>
      </c>
      <c r="Z78" s="4">
        <v>6</v>
      </c>
      <c r="AA78" s="4">
        <v>8</v>
      </c>
      <c r="AB78" s="4">
        <v>5</v>
      </c>
      <c r="AC78" s="4">
        <v>4</v>
      </c>
      <c r="AD78" s="4">
        <v>15</v>
      </c>
      <c r="AE78" s="4">
        <v>5</v>
      </c>
      <c r="AF78" s="4">
        <v>6</v>
      </c>
      <c r="AG78" s="4">
        <v>2</v>
      </c>
      <c r="AH78" s="4">
        <v>9</v>
      </c>
      <c r="AI78" s="4">
        <v>9</v>
      </c>
      <c r="AJ78" s="4">
        <v>8</v>
      </c>
      <c r="AK78" s="4">
        <v>8</v>
      </c>
      <c r="AL78" s="4">
        <v>8</v>
      </c>
      <c r="AM78" s="4">
        <v>2</v>
      </c>
      <c r="AN78" s="4">
        <v>4</v>
      </c>
      <c r="AO78" s="4">
        <v>10</v>
      </c>
      <c r="AP78" s="4">
        <v>6</v>
      </c>
      <c r="AQ78" s="4">
        <v>13</v>
      </c>
      <c r="AR78" s="79">
        <f>MAX(IFERROR(IFERROR(_xlfn.FORECAST.ETS(AR$5,tbl_Model[[#This Row],[H_2023_01]:[H_2025_12]],$H$5:$AQ$5),_xlfn.FORECAST.LINEAR(AR$5,tbl_Model[[#This Row],[H_2023_01]:[H_2025_12]],$H$5:$AQ$5)),0),0)</f>
        <v>8.083338884426416</v>
      </c>
      <c r="AS78" s="79">
        <f>MAX(IFERROR(IFERROR(_xlfn.FORECAST.ETS(AS$5,tbl_Model[[#This Row],[H_2023_01]:[H_2025_12]],$H$5:$AQ$5),_xlfn.FORECAST.LINEAR(AS$5,tbl_Model[[#This Row],[H_2023_01]:[H_2025_12]],$H$5:$AQ$5)),0),0)</f>
        <v>8.0658789098314809</v>
      </c>
      <c r="AT78" s="79">
        <f>MAX(IFERROR(IFERROR(_xlfn.FORECAST.ETS(AT$5,tbl_Model[[#This Row],[H_2023_01]:[H_2025_12]],$H$5:$AQ$5),_xlfn.FORECAST.LINEAR(AT$5,tbl_Model[[#This Row],[H_2023_01]:[H_2025_12]],$H$5:$AQ$5)),0),0)</f>
        <v>8.0484189352365458</v>
      </c>
      <c r="AU78" s="79">
        <f>MAX(IFERROR(IFERROR(_xlfn.FORECAST.ETS(AU$5,tbl_Model[[#This Row],[H_2023_01]:[H_2025_12]],$H$5:$AQ$5),_xlfn.FORECAST.LINEAR(AU$5,tbl_Model[[#This Row],[H_2023_01]:[H_2025_12]],$H$5:$AQ$5)),0),0)</f>
        <v>8.030958960641609</v>
      </c>
      <c r="AV78" s="79">
        <f>MAX(IFERROR(IFERROR(_xlfn.FORECAST.ETS(AV$5,tbl_Model[[#This Row],[H_2023_01]:[H_2025_12]],$H$5:$AQ$5),_xlfn.FORECAST.LINEAR(AV$5,tbl_Model[[#This Row],[H_2023_01]:[H_2025_12]],$H$5:$AQ$5)),0),0)</f>
        <v>8.0134989860466739</v>
      </c>
      <c r="AW78" s="79">
        <f>MAX(IFERROR(IFERROR(_xlfn.FORECAST.ETS(AW$5,tbl_Model[[#This Row],[H_2023_01]:[H_2025_12]],$H$5:$AQ$5),_xlfn.FORECAST.LINEAR(AW$5,tbl_Model[[#This Row],[H_2023_01]:[H_2025_12]],$H$5:$AQ$5)),0),0)</f>
        <v>7.9960390114517388</v>
      </c>
      <c r="AX78" s="79">
        <f>MAX(IFERROR(IFERROR(_xlfn.FORECAST.ETS(AX$5,tbl_Model[[#This Row],[H_2023_01]:[H_2025_12]],$H$5:$AQ$5),_xlfn.FORECAST.LINEAR(AX$5,tbl_Model[[#This Row],[H_2023_01]:[H_2025_12]],$H$5:$AQ$5)),0),0)</f>
        <v>7.9785790368568037</v>
      </c>
      <c r="AY78" s="79">
        <f>MAX(IFERROR(IFERROR(_xlfn.FORECAST.ETS(AY$5,tbl_Model[[#This Row],[H_2023_01]:[H_2025_12]],$H$5:$AQ$5),_xlfn.FORECAST.LINEAR(AY$5,tbl_Model[[#This Row],[H_2023_01]:[H_2025_12]],$H$5:$AQ$5)),0),0)</f>
        <v>7.9611190622618677</v>
      </c>
      <c r="AZ78" s="79">
        <f>MAX(IFERROR(IFERROR(_xlfn.FORECAST.ETS(AZ$5,tbl_Model[[#This Row],[H_2023_01]:[H_2025_12]],$H$5:$AQ$5),_xlfn.FORECAST.LINEAR(AZ$5,tbl_Model[[#This Row],[H_2023_01]:[H_2025_12]],$H$5:$AQ$5)),0),0)</f>
        <v>7.9436590876669326</v>
      </c>
      <c r="BA78" s="79">
        <f>MAX(IFERROR(IFERROR(_xlfn.FORECAST.ETS(BA$5,tbl_Model[[#This Row],[H_2023_01]:[H_2025_12]],$H$5:$AQ$5),_xlfn.FORECAST.LINEAR(BA$5,tbl_Model[[#This Row],[H_2023_01]:[H_2025_12]],$H$5:$AQ$5)),0),0)</f>
        <v>7.9261991130719975</v>
      </c>
      <c r="BB78" s="79">
        <f>MAX(IFERROR(IFERROR(_xlfn.FORECAST.ETS(BB$5,tbl_Model[[#This Row],[H_2023_01]:[H_2025_12]],$H$5:$AQ$5),_xlfn.FORECAST.LINEAR(BB$5,tbl_Model[[#This Row],[H_2023_01]:[H_2025_12]],$H$5:$AQ$5)),0),0)</f>
        <v>7.9087391384770624</v>
      </c>
      <c r="BC78" s="79">
        <f>MAX(IFERROR(IFERROR(_xlfn.FORECAST.ETS(BC$5,tbl_Model[[#This Row],[H_2023_01]:[H_2025_12]],$H$5:$AQ$5),_xlfn.FORECAST.LINEAR(BC$5,tbl_Model[[#This Row],[H_2023_01]:[H_2025_12]],$H$5:$AQ$5)),0),0)</f>
        <v>7.8912791638821265</v>
      </c>
      <c r="BD78" s="80">
        <f>IFERROR(AR78/SUM(Model!$AR78:$BC78),1/12)</f>
        <v>8.4335233764606485E-2</v>
      </c>
      <c r="BE78" s="80">
        <f>IFERROR(AS78/SUM(Model!$AR78:$BC78),1/12)</f>
        <v>8.4153070049829554E-2</v>
      </c>
      <c r="BF78" s="80">
        <f>IFERROR(AT78/SUM(Model!$AR78:$BC78),1/12)</f>
        <v>8.3970906335052609E-2</v>
      </c>
      <c r="BG78" s="80">
        <f>IFERROR(AU78/SUM(Model!$AR78:$BC78),1/12)</f>
        <v>8.3788742620275664E-2</v>
      </c>
      <c r="BH78" s="80">
        <f>IFERROR(AV78/SUM(Model!$AR78:$BC78),1/12)</f>
        <v>8.3606578905498732E-2</v>
      </c>
      <c r="BI78" s="80">
        <f>IFERROR(AW78/SUM(Model!$AR78:$BC78),1/12)</f>
        <v>8.3424415190721801E-2</v>
      </c>
      <c r="BJ78" s="80">
        <f>IFERROR(AX78/SUM(Model!$AR78:$BC78),1/12)</f>
        <v>8.324225147594487E-2</v>
      </c>
      <c r="BK78" s="80">
        <f>IFERROR(AY78/SUM(Model!$AR78:$BC78),1/12)</f>
        <v>8.3060087761167925E-2</v>
      </c>
      <c r="BL78" s="80">
        <f>IFERROR(AZ78/SUM(Model!$AR78:$BC78),1/12)</f>
        <v>8.2877924046390994E-2</v>
      </c>
      <c r="BM78" s="80">
        <f>IFERROR(BA78/SUM(Model!$AR78:$BC78),1/12)</f>
        <v>8.2695760331614063E-2</v>
      </c>
      <c r="BN78" s="80">
        <f>IFERROR(BB78/SUM(Model!$AR78:$BC78),1/12)</f>
        <v>8.2513596616837132E-2</v>
      </c>
      <c r="BO78" s="80">
        <f>IFERROR(BC78/SUM(Model!$AR78:$BC78),1/12)</f>
        <v>8.2331432902060186E-2</v>
      </c>
      <c r="BP7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93.715147320545768</v>
      </c>
      <c r="BQ78" s="77" cm="1">
        <f t="array" ref="BQ7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78" s="77" cm="1">
        <f t="array" ref="BR7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78" s="77">
        <f>IF(tbl_Model[[#This Row],[Type]]="Boutique",
    tbl_Model[[#This Row],[UnitListPrice]],
    tbl_Model[[#This Row],[UnitListPrice]]*(1-SUMIFS(tbl_MarketTerms[WholesaleMarginPct],tbl_MarketTerms[Country],tbl_Model[[#This Row],[country]])))</f>
        <v>9626.5957446808516</v>
      </c>
      <c r="BT78" s="79">
        <f>Model!$BP78*BD78</f>
        <v>7.9034888565627623</v>
      </c>
      <c r="BU78" s="79">
        <f>Model!$BP78*BE78</f>
        <v>7.8864173571959846</v>
      </c>
      <c r="BV78" s="79">
        <f>Model!$BP78*BF78</f>
        <v>7.869345857829205</v>
      </c>
      <c r="BW78" s="79">
        <f>Model!$BP78*BG78</f>
        <v>7.8522743584624255</v>
      </c>
      <c r="BX78" s="79">
        <f>Model!$BP78*BH78</f>
        <v>7.8352028590956477</v>
      </c>
      <c r="BY78" s="79">
        <f>Model!$BP78*BI78</f>
        <v>7.81813135972887</v>
      </c>
      <c r="BZ78" s="79">
        <f>Model!$BP78*BJ78</f>
        <v>7.8010598603620922</v>
      </c>
      <c r="CA78" s="79">
        <f>Model!$BP78*BK78</f>
        <v>7.7839883609953127</v>
      </c>
      <c r="CB78" s="79">
        <f>Model!$BP78*BL78</f>
        <v>7.7669168616285349</v>
      </c>
      <c r="CC78" s="79">
        <f>Model!$BP78*BM78</f>
        <v>7.7498453622617562</v>
      </c>
      <c r="CD78" s="79">
        <f>Model!$BP78*BN78</f>
        <v>7.7327738628949785</v>
      </c>
      <c r="CE78" s="79">
        <f>Model!$BP78*BO78</f>
        <v>7.7157023635281989</v>
      </c>
      <c r="CF78" s="79">
        <f>Model!$BS78*BT78</f>
        <v>76083.692194719624</v>
      </c>
      <c r="CG78" s="79">
        <f>Model!$BS78*BU78</f>
        <v>75919.351771560076</v>
      </c>
      <c r="CH78" s="79">
        <f>Model!$BS78*BV78</f>
        <v>75755.011348400512</v>
      </c>
      <c r="CI78" s="79">
        <f>Model!$BS78*BW78</f>
        <v>75590.670925240949</v>
      </c>
      <c r="CJ78" s="79">
        <f>Model!$BS78*BX78</f>
        <v>75426.3305020814</v>
      </c>
      <c r="CK78" s="79">
        <f>Model!$BS78*BY78</f>
        <v>75261.990078921866</v>
      </c>
      <c r="CL78" s="79">
        <f>Model!$BS78*BZ78</f>
        <v>75097.649655762318</v>
      </c>
      <c r="CM78" s="79">
        <f>Model!$BS78*CA78</f>
        <v>74933.309232602754</v>
      </c>
      <c r="CN78" s="79">
        <f>Model!$BS78*CB78</f>
        <v>74768.968809443206</v>
      </c>
      <c r="CO78" s="79">
        <f>Model!$BS78*CC78</f>
        <v>74604.628386283657</v>
      </c>
      <c r="CP78" s="79">
        <f>Model!$BS78*CD78</f>
        <v>74440.287963124109</v>
      </c>
      <c r="CQ78" s="79">
        <f>Model!$BS78*CE78</f>
        <v>74275.947539964545</v>
      </c>
      <c r="CR78" s="79">
        <f>Model!$BR78*BT78</f>
        <v>21519.490536490437</v>
      </c>
      <c r="CS78" s="79">
        <f>Model!$BR78*BU78</f>
        <v>21473.008536485842</v>
      </c>
      <c r="CT78" s="79">
        <f>Model!$BR78*BV78</f>
        <v>21426.52653648124</v>
      </c>
      <c r="CU78" s="79">
        <f>Model!$BR78*BW78</f>
        <v>21380.044536476638</v>
      </c>
      <c r="CV78" s="79">
        <f>Model!$BR78*BX78</f>
        <v>21333.562536472044</v>
      </c>
      <c r="CW78" s="79">
        <f>Model!$BR78*BY78</f>
        <v>21287.080536467445</v>
      </c>
      <c r="CX78" s="79">
        <f>Model!$BR78*BZ78</f>
        <v>21240.59853646285</v>
      </c>
      <c r="CY78" s="79">
        <f>Model!$BR78*CA78</f>
        <v>21194.116536458248</v>
      </c>
      <c r="CZ78" s="79">
        <f>Model!$BR78*CB78</f>
        <v>21147.634536453654</v>
      </c>
      <c r="DA78" s="79">
        <f>Model!$BR78*CC78</f>
        <v>21101.152536449055</v>
      </c>
      <c r="DB78" s="79">
        <f>Model!$BR78*CD78</f>
        <v>21054.670536444457</v>
      </c>
      <c r="DC78" s="79">
        <f>Model!$BR78*CE78</f>
        <v>21008.188536439855</v>
      </c>
      <c r="DD78" s="79">
        <f>SUM(Model!$CF78:$CQ78)</f>
        <v>902157.83840810508</v>
      </c>
      <c r="DE78" s="79">
        <f>SUM(Model!$CR78:$DC78)</f>
        <v>255166.07443758179</v>
      </c>
      <c r="DF78" s="80">
        <f>IFERROR((Model!$DD78-Model!$DE78)/Model!$DD78,0)</f>
        <v>0.71716027553689166</v>
      </c>
    </row>
    <row r="79" spans="2:110" x14ac:dyDescent="0.25">
      <c r="B79" t="s">
        <v>370</v>
      </c>
      <c r="C79" t="s">
        <v>131</v>
      </c>
      <c r="D79" t="s">
        <v>31</v>
      </c>
      <c r="E79" s="4">
        <v>36</v>
      </c>
      <c r="F79" s="4">
        <v>347187.14</v>
      </c>
      <c r="G79" s="4">
        <v>100043.91</v>
      </c>
      <c r="H79" s="4">
        <v>0</v>
      </c>
      <c r="I79" s="4">
        <v>0</v>
      </c>
      <c r="J79" s="4">
        <v>2</v>
      </c>
      <c r="K79" s="4">
        <v>2</v>
      </c>
      <c r="L79" s="4">
        <v>2</v>
      </c>
      <c r="M79" s="4">
        <v>2</v>
      </c>
      <c r="N79" s="4">
        <v>1</v>
      </c>
      <c r="O79" s="4">
        <v>3</v>
      </c>
      <c r="P79" s="4">
        <v>1</v>
      </c>
      <c r="Q79" s="4">
        <v>2</v>
      </c>
      <c r="R79" s="4">
        <v>1</v>
      </c>
      <c r="S79" s="4">
        <v>3</v>
      </c>
      <c r="T79" s="4">
        <v>3</v>
      </c>
      <c r="U79" s="4">
        <v>0</v>
      </c>
      <c r="V79" s="4">
        <v>1</v>
      </c>
      <c r="W79" s="4">
        <v>0</v>
      </c>
      <c r="X79" s="4">
        <v>4</v>
      </c>
      <c r="Y79" s="4">
        <v>0</v>
      </c>
      <c r="Z79" s="4">
        <v>3</v>
      </c>
      <c r="AA79" s="4">
        <v>4</v>
      </c>
      <c r="AB79" s="4">
        <v>5</v>
      </c>
      <c r="AC79" s="4">
        <v>1</v>
      </c>
      <c r="AD79" s="4">
        <v>2</v>
      </c>
      <c r="AE79" s="4">
        <v>0</v>
      </c>
      <c r="AF79" s="4">
        <v>0</v>
      </c>
      <c r="AG79" s="4">
        <v>5</v>
      </c>
      <c r="AH79" s="4">
        <v>1</v>
      </c>
      <c r="AI79" s="4">
        <v>3</v>
      </c>
      <c r="AJ79" s="4">
        <v>2</v>
      </c>
      <c r="AK79" s="4">
        <v>2</v>
      </c>
      <c r="AL79" s="4">
        <v>6</v>
      </c>
      <c r="AM79" s="4">
        <v>5</v>
      </c>
      <c r="AN79" s="4">
        <v>0</v>
      </c>
      <c r="AO79" s="4">
        <v>2</v>
      </c>
      <c r="AP79" s="4">
        <v>6</v>
      </c>
      <c r="AQ79" s="4">
        <v>4</v>
      </c>
      <c r="AR79" s="79">
        <f>MAX(IFERROR(IFERROR(_xlfn.FORECAST.ETS(AR$5,tbl_Model[[#This Row],[H_2023_01]:[H_2025_12]],$H$5:$AQ$5),_xlfn.FORECAST.LINEAR(AR$5,tbl_Model[[#This Row],[H_2023_01]:[H_2025_12]],$H$5:$AQ$5)),0),0)</f>
        <v>3.5426314549128657</v>
      </c>
      <c r="AS79" s="79">
        <f>MAX(IFERROR(IFERROR(_xlfn.FORECAST.ETS(AS$5,tbl_Model[[#This Row],[H_2023_01]:[H_2025_12]],$H$5:$AQ$5),_xlfn.FORECAST.LINEAR(AS$5,tbl_Model[[#This Row],[H_2023_01]:[H_2025_12]],$H$5:$AQ$5)),0),0)</f>
        <v>3.6183190373578888</v>
      </c>
      <c r="AT79" s="79">
        <f>MAX(IFERROR(IFERROR(_xlfn.FORECAST.ETS(AT$5,tbl_Model[[#This Row],[H_2023_01]:[H_2025_12]],$H$5:$AQ$5),_xlfn.FORECAST.LINEAR(AT$5,tbl_Model[[#This Row],[H_2023_01]:[H_2025_12]],$H$5:$AQ$5)),0),0)</f>
        <v>3.6940066198029138</v>
      </c>
      <c r="AU79" s="79">
        <f>MAX(IFERROR(IFERROR(_xlfn.FORECAST.ETS(AU$5,tbl_Model[[#This Row],[H_2023_01]:[H_2025_12]],$H$5:$AQ$5),_xlfn.FORECAST.LINEAR(AU$5,tbl_Model[[#This Row],[H_2023_01]:[H_2025_12]],$H$5:$AQ$5)),0),0)</f>
        <v>3.7696942022479374</v>
      </c>
      <c r="AV79" s="79">
        <f>MAX(IFERROR(IFERROR(_xlfn.FORECAST.ETS(AV$5,tbl_Model[[#This Row],[H_2023_01]:[H_2025_12]],$H$5:$AQ$5),_xlfn.FORECAST.LINEAR(AV$5,tbl_Model[[#This Row],[H_2023_01]:[H_2025_12]],$H$5:$AQ$5)),0),0)</f>
        <v>3.8453817846929623</v>
      </c>
      <c r="AW79" s="79">
        <f>MAX(IFERROR(IFERROR(_xlfn.FORECAST.ETS(AW$5,tbl_Model[[#This Row],[H_2023_01]:[H_2025_12]],$H$5:$AQ$5),_xlfn.FORECAST.LINEAR(AW$5,tbl_Model[[#This Row],[H_2023_01]:[H_2025_12]],$H$5:$AQ$5)),0),0)</f>
        <v>3.9210693671379855</v>
      </c>
      <c r="AX79" s="79">
        <f>MAX(IFERROR(IFERROR(_xlfn.FORECAST.ETS(AX$5,tbl_Model[[#This Row],[H_2023_01]:[H_2025_12]],$H$5:$AQ$5),_xlfn.FORECAST.LINEAR(AX$5,tbl_Model[[#This Row],[H_2023_01]:[H_2025_12]],$H$5:$AQ$5)),0),0)</f>
        <v>3.9967569495830104</v>
      </c>
      <c r="AY79" s="79">
        <f>MAX(IFERROR(IFERROR(_xlfn.FORECAST.ETS(AY$5,tbl_Model[[#This Row],[H_2023_01]:[H_2025_12]],$H$5:$AQ$5),_xlfn.FORECAST.LINEAR(AY$5,tbl_Model[[#This Row],[H_2023_01]:[H_2025_12]],$H$5:$AQ$5)),0),0)</f>
        <v>4.072444532028034</v>
      </c>
      <c r="AZ79" s="79">
        <f>MAX(IFERROR(IFERROR(_xlfn.FORECAST.ETS(AZ$5,tbl_Model[[#This Row],[H_2023_01]:[H_2025_12]],$H$5:$AQ$5),_xlfn.FORECAST.LINEAR(AZ$5,tbl_Model[[#This Row],[H_2023_01]:[H_2025_12]],$H$5:$AQ$5)),0),0)</f>
        <v>4.1481321144730581</v>
      </c>
      <c r="BA79" s="79">
        <f>MAX(IFERROR(IFERROR(_xlfn.FORECAST.ETS(BA$5,tbl_Model[[#This Row],[H_2023_01]:[H_2025_12]],$H$5:$AQ$5),_xlfn.FORECAST.LINEAR(BA$5,tbl_Model[[#This Row],[H_2023_01]:[H_2025_12]],$H$5:$AQ$5)),0),0)</f>
        <v>4.2238196969180821</v>
      </c>
      <c r="BB79" s="79">
        <f>MAX(IFERROR(IFERROR(_xlfn.FORECAST.ETS(BB$5,tbl_Model[[#This Row],[H_2023_01]:[H_2025_12]],$H$5:$AQ$5),_xlfn.FORECAST.LINEAR(BB$5,tbl_Model[[#This Row],[H_2023_01]:[H_2025_12]],$H$5:$AQ$5)),0),0)</f>
        <v>4.2995072793631062</v>
      </c>
      <c r="BC79" s="79">
        <f>MAX(IFERROR(IFERROR(_xlfn.FORECAST.ETS(BC$5,tbl_Model[[#This Row],[H_2023_01]:[H_2025_12]],$H$5:$AQ$5),_xlfn.FORECAST.LINEAR(BC$5,tbl_Model[[#This Row],[H_2023_01]:[H_2025_12]],$H$5:$AQ$5)),0),0)</f>
        <v>4.3751948618081302</v>
      </c>
      <c r="BD79" s="80">
        <f>IFERROR(AR79/SUM(Model!$AR79:$BC79),1/12)</f>
        <v>7.4570791553221244E-2</v>
      </c>
      <c r="BE79" s="80">
        <f>IFERROR(AS79/SUM(Model!$AR79:$BC79),1/12)</f>
        <v>7.6163980967787051E-2</v>
      </c>
      <c r="BF79" s="80">
        <f>IFERROR(AT79/SUM(Model!$AR79:$BC79),1/12)</f>
        <v>7.7757170382352914E-2</v>
      </c>
      <c r="BG79" s="80">
        <f>IFERROR(AU79/SUM(Model!$AR79:$BC79),1/12)</f>
        <v>7.9350359796918735E-2</v>
      </c>
      <c r="BH79" s="80">
        <f>IFERROR(AV79/SUM(Model!$AR79:$BC79),1/12)</f>
        <v>8.0943549211484583E-2</v>
      </c>
      <c r="BI79" s="80">
        <f>IFERROR(AW79/SUM(Model!$AR79:$BC79),1/12)</f>
        <v>8.2536738626050404E-2</v>
      </c>
      <c r="BJ79" s="80">
        <f>IFERROR(AX79/SUM(Model!$AR79:$BC79),1/12)</f>
        <v>8.4129928040616253E-2</v>
      </c>
      <c r="BK79" s="80">
        <f>IFERROR(AY79/SUM(Model!$AR79:$BC79),1/12)</f>
        <v>8.5723117455182074E-2</v>
      </c>
      <c r="BL79" s="80">
        <f>IFERROR(AZ79/SUM(Model!$AR79:$BC79),1/12)</f>
        <v>8.7316306869747909E-2</v>
      </c>
      <c r="BM79" s="80">
        <f>IFERROR(BA79/SUM(Model!$AR79:$BC79),1/12)</f>
        <v>8.8909496284313744E-2</v>
      </c>
      <c r="BN79" s="80">
        <f>IFERROR(BB79/SUM(Model!$AR79:$BC79),1/12)</f>
        <v>9.0502685698879579E-2</v>
      </c>
      <c r="BO79" s="80">
        <f>IFERROR(BC79/SUM(Model!$AR79:$BC79),1/12)</f>
        <v>9.2095875113445413E-2</v>
      </c>
      <c r="BP7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39.718719689621722</v>
      </c>
      <c r="BQ79" s="77" cm="1">
        <f t="array" ref="BQ7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79" s="77" cm="1">
        <f t="array" ref="BR7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79" s="77">
        <f>IF(tbl_Model[[#This Row],[Type]]="Boutique",
    tbl_Model[[#This Row],[UnitListPrice]],
    tbl_Model[[#This Row],[UnitListPrice]]*(1-SUMIFS(tbl_MarketTerms[WholesaleMarginPct],tbl_MarketTerms[Country],tbl_Model[[#This Row],[country]])))</f>
        <v>9367.3143996013951</v>
      </c>
      <c r="BT79" s="79">
        <f>Model!$BP79*BD79</f>
        <v>2.9618563667356059</v>
      </c>
      <c r="BU79" s="79">
        <f>Model!$BP79*BE79</f>
        <v>3.0251358105052177</v>
      </c>
      <c r="BV79" s="79">
        <f>Model!$BP79*BF79</f>
        <v>3.0884152542748318</v>
      </c>
      <c r="BW79" s="79">
        <f>Model!$BP79*BG79</f>
        <v>3.151694698044444</v>
      </c>
      <c r="BX79" s="79">
        <f>Model!$BP79*BH79</f>
        <v>3.2149741418140576</v>
      </c>
      <c r="BY79" s="79">
        <f>Model!$BP79*BI79</f>
        <v>3.2782535855836699</v>
      </c>
      <c r="BZ79" s="79">
        <f>Model!$BP79*BJ79</f>
        <v>3.3415330293532834</v>
      </c>
      <c r="CA79" s="79">
        <f>Model!$BP79*BK79</f>
        <v>3.4048124731228957</v>
      </c>
      <c r="CB79" s="79">
        <f>Model!$BP79*BL79</f>
        <v>3.4680919168925088</v>
      </c>
      <c r="CC79" s="79">
        <f>Model!$BP79*BM79</f>
        <v>3.5313713606621215</v>
      </c>
      <c r="CD79" s="79">
        <f>Model!$BP79*BN79</f>
        <v>3.5946508044317347</v>
      </c>
      <c r="CE79" s="79">
        <f>Model!$BP79*BO79</f>
        <v>3.6579302482013474</v>
      </c>
      <c r="CF79" s="79">
        <f>Model!$BS79*BT79</f>
        <v>27744.639793673512</v>
      </c>
      <c r="CG79" s="79">
        <f>Model!$BS79*BU79</f>
        <v>28337.398238495363</v>
      </c>
      <c r="CH79" s="79">
        <f>Model!$BS79*BV79</f>
        <v>28930.156683317236</v>
      </c>
      <c r="CI79" s="79">
        <f>Model!$BS79*BW79</f>
        <v>29522.915128139091</v>
      </c>
      <c r="CJ79" s="79">
        <f>Model!$BS79*BX79</f>
        <v>30115.673572960961</v>
      </c>
      <c r="CK79" s="79">
        <f>Model!$BS79*BY79</f>
        <v>30708.432017782816</v>
      </c>
      <c r="CL79" s="79">
        <f>Model!$BS79*BZ79</f>
        <v>31301.190462604682</v>
      </c>
      <c r="CM79" s="79">
        <f>Model!$BS79*CA79</f>
        <v>31893.94890742654</v>
      </c>
      <c r="CN79" s="79">
        <f>Model!$BS79*CB79</f>
        <v>32486.707352248402</v>
      </c>
      <c r="CO79" s="79">
        <f>Model!$BS79*CC79</f>
        <v>33079.465797070261</v>
      </c>
      <c r="CP79" s="79">
        <f>Model!$BS79*CD79</f>
        <v>33672.224241892123</v>
      </c>
      <c r="CQ79" s="79">
        <f>Model!$BS79*CE79</f>
        <v>34264.982686713985</v>
      </c>
      <c r="CR79" s="79">
        <f>Model!$BR79*BT79</f>
        <v>7864.5378637350659</v>
      </c>
      <c r="CS79" s="79">
        <f>Model!$BR79*BU79</f>
        <v>8032.5620755474374</v>
      </c>
      <c r="CT79" s="79">
        <f>Model!$BR79*BV79</f>
        <v>8200.5862873598162</v>
      </c>
      <c r="CU79" s="79">
        <f>Model!$BR79*BW79</f>
        <v>8368.6104991721877</v>
      </c>
      <c r="CV79" s="79">
        <f>Model!$BR79*BX79</f>
        <v>8536.6347109845647</v>
      </c>
      <c r="CW79" s="79">
        <f>Model!$BR79*BY79</f>
        <v>8704.658922796938</v>
      </c>
      <c r="CX79" s="79">
        <f>Model!$BR79*BZ79</f>
        <v>8872.6831346093149</v>
      </c>
      <c r="CY79" s="79">
        <f>Model!$BR79*CA79</f>
        <v>9040.7073464216883</v>
      </c>
      <c r="CZ79" s="79">
        <f>Model!$BR79*CB79</f>
        <v>9208.7315582340634</v>
      </c>
      <c r="DA79" s="79">
        <f>Model!$BR79*CC79</f>
        <v>9376.7557700464386</v>
      </c>
      <c r="DB79" s="79">
        <f>Model!$BR79*CD79</f>
        <v>9544.7799818588137</v>
      </c>
      <c r="DC79" s="79">
        <f>Model!$BR79*CE79</f>
        <v>9712.8041936711888</v>
      </c>
      <c r="DD79" s="79">
        <f>SUM(Model!$CF79:$CQ79)</f>
        <v>372057.73488232493</v>
      </c>
      <c r="DE79" s="79">
        <f>SUM(Model!$CR79:$DC79)</f>
        <v>105464.05234443751</v>
      </c>
      <c r="DF79" s="80">
        <f>IFERROR((Model!$DD79-Model!$DE79)/Model!$DD79,0)</f>
        <v>0.71653847654102965</v>
      </c>
    </row>
    <row r="80" spans="2:110" x14ac:dyDescent="0.25">
      <c r="B80" t="s">
        <v>370</v>
      </c>
      <c r="C80" t="s">
        <v>114</v>
      </c>
      <c r="D80" t="s">
        <v>29</v>
      </c>
      <c r="E80" s="4">
        <v>11</v>
      </c>
      <c r="F80" s="4">
        <v>111054.14</v>
      </c>
      <c r="G80" s="4">
        <v>31804.78</v>
      </c>
      <c r="H80" s="4">
        <v>0</v>
      </c>
      <c r="I80" s="4">
        <v>0</v>
      </c>
      <c r="J80" s="4">
        <v>0</v>
      </c>
      <c r="K80" s="4">
        <v>2</v>
      </c>
      <c r="L80" s="4">
        <v>1</v>
      </c>
      <c r="M80" s="4">
        <v>1</v>
      </c>
      <c r="N80" s="4">
        <v>1</v>
      </c>
      <c r="O80" s="4">
        <v>0</v>
      </c>
      <c r="P80" s="4">
        <v>2</v>
      </c>
      <c r="Q80" s="4">
        <v>2</v>
      </c>
      <c r="R80" s="4">
        <v>1</v>
      </c>
      <c r="S80" s="4">
        <v>1</v>
      </c>
      <c r="T80" s="4">
        <v>1</v>
      </c>
      <c r="U80" s="4">
        <v>0</v>
      </c>
      <c r="V80" s="4">
        <v>2</v>
      </c>
      <c r="W80" s="4">
        <v>1</v>
      </c>
      <c r="X80" s="4">
        <v>4</v>
      </c>
      <c r="Y80" s="4">
        <v>3</v>
      </c>
      <c r="Z80" s="4">
        <v>0</v>
      </c>
      <c r="AA80" s="4">
        <v>1</v>
      </c>
      <c r="AB80" s="4">
        <v>3</v>
      </c>
      <c r="AC80" s="4">
        <v>0</v>
      </c>
      <c r="AD80" s="4">
        <v>4</v>
      </c>
      <c r="AE80" s="4">
        <v>1</v>
      </c>
      <c r="AF80" s="4">
        <v>0</v>
      </c>
      <c r="AG80" s="4">
        <v>2</v>
      </c>
      <c r="AH80" s="4">
        <v>1</v>
      </c>
      <c r="AI80" s="4">
        <v>2</v>
      </c>
      <c r="AJ80" s="4">
        <v>1</v>
      </c>
      <c r="AK80" s="4">
        <v>0</v>
      </c>
      <c r="AL80" s="4">
        <v>0</v>
      </c>
      <c r="AM80" s="4">
        <v>2</v>
      </c>
      <c r="AN80" s="4">
        <v>0</v>
      </c>
      <c r="AO80" s="4">
        <v>0</v>
      </c>
      <c r="AP80" s="4">
        <v>1</v>
      </c>
      <c r="AQ80" s="4">
        <v>2</v>
      </c>
      <c r="AR80" s="79">
        <f>MAX(IFERROR(IFERROR(_xlfn.FORECAST.ETS(AR$5,tbl_Model[[#This Row],[H_2023_01]:[H_2025_12]],$H$5:$AQ$5),_xlfn.FORECAST.LINEAR(AR$5,tbl_Model[[#This Row],[H_2023_01]:[H_2025_12]],$H$5:$AQ$5)),0),0)</f>
        <v>0.48156387719600546</v>
      </c>
      <c r="AS80" s="79">
        <f>MAX(IFERROR(IFERROR(_xlfn.FORECAST.ETS(AS$5,tbl_Model[[#This Row],[H_2023_01]:[H_2025_12]],$H$5:$AQ$5),_xlfn.FORECAST.LINEAR(AS$5,tbl_Model[[#This Row],[H_2023_01]:[H_2025_12]],$H$5:$AQ$5)),0),0)</f>
        <v>1.6314992704167559</v>
      </c>
      <c r="AT80" s="79">
        <f>MAX(IFERROR(IFERROR(_xlfn.FORECAST.ETS(AT$5,tbl_Model[[#This Row],[H_2023_01]:[H_2025_12]],$H$5:$AQ$5),_xlfn.FORECAST.LINEAR(AT$5,tbl_Model[[#This Row],[H_2023_01]:[H_2025_12]],$H$5:$AQ$5)),0),0)</f>
        <v>1.1805253068543404</v>
      </c>
      <c r="AU80" s="79">
        <f>MAX(IFERROR(IFERROR(_xlfn.FORECAST.ETS(AU$5,tbl_Model[[#This Row],[H_2023_01]:[H_2025_12]],$H$5:$AQ$5),_xlfn.FORECAST.LINEAR(AU$5,tbl_Model[[#This Row],[H_2023_01]:[H_2025_12]],$H$5:$AQ$5)),0),0)</f>
        <v>0.51018654636789595</v>
      </c>
      <c r="AV80" s="79">
        <f>MAX(IFERROR(IFERROR(_xlfn.FORECAST.ETS(AV$5,tbl_Model[[#This Row],[H_2023_01]:[H_2025_12]],$H$5:$AQ$5),_xlfn.FORECAST.LINEAR(AV$5,tbl_Model[[#This Row],[H_2023_01]:[H_2025_12]],$H$5:$AQ$5)),0),0)</f>
        <v>1.6601219395886466</v>
      </c>
      <c r="AW80" s="79">
        <f>MAX(IFERROR(IFERROR(_xlfn.FORECAST.ETS(AW$5,tbl_Model[[#This Row],[H_2023_01]:[H_2025_12]],$H$5:$AQ$5),_xlfn.FORECAST.LINEAR(AW$5,tbl_Model[[#This Row],[H_2023_01]:[H_2025_12]],$H$5:$AQ$5)),0),0)</f>
        <v>1.2091479760262309</v>
      </c>
      <c r="AX80" s="79">
        <f>MAX(IFERROR(IFERROR(_xlfn.FORECAST.ETS(AX$5,tbl_Model[[#This Row],[H_2023_01]:[H_2025_12]],$H$5:$AQ$5),_xlfn.FORECAST.LINEAR(AX$5,tbl_Model[[#This Row],[H_2023_01]:[H_2025_12]],$H$5:$AQ$5)),0),0)</f>
        <v>0.53880921553978645</v>
      </c>
      <c r="AY80" s="79">
        <f>MAX(IFERROR(IFERROR(_xlfn.FORECAST.ETS(AY$5,tbl_Model[[#This Row],[H_2023_01]:[H_2025_12]],$H$5:$AQ$5),_xlfn.FORECAST.LINEAR(AY$5,tbl_Model[[#This Row],[H_2023_01]:[H_2025_12]],$H$5:$AQ$5)),0),0)</f>
        <v>1.6887446087605369</v>
      </c>
      <c r="AZ80" s="79">
        <f>MAX(IFERROR(IFERROR(_xlfn.FORECAST.ETS(AZ$5,tbl_Model[[#This Row],[H_2023_01]:[H_2025_12]],$H$5:$AQ$5),_xlfn.FORECAST.LINEAR(AZ$5,tbl_Model[[#This Row],[H_2023_01]:[H_2025_12]],$H$5:$AQ$5)),0),0)</f>
        <v>1.2377706451981214</v>
      </c>
      <c r="BA80" s="79">
        <f>MAX(IFERROR(IFERROR(_xlfn.FORECAST.ETS(BA$5,tbl_Model[[#This Row],[H_2023_01]:[H_2025_12]],$H$5:$AQ$5),_xlfn.FORECAST.LINEAR(BA$5,tbl_Model[[#This Row],[H_2023_01]:[H_2025_12]],$H$5:$AQ$5)),0),0)</f>
        <v>0.56743188471167694</v>
      </c>
      <c r="BB80" s="79">
        <f>MAX(IFERROR(IFERROR(_xlfn.FORECAST.ETS(BB$5,tbl_Model[[#This Row],[H_2023_01]:[H_2025_12]],$H$5:$AQ$5),_xlfn.FORECAST.LINEAR(BB$5,tbl_Model[[#This Row],[H_2023_01]:[H_2025_12]],$H$5:$AQ$5)),0),0)</f>
        <v>1.7173672779324276</v>
      </c>
      <c r="BC80" s="79">
        <f>MAX(IFERROR(IFERROR(_xlfn.FORECAST.ETS(BC$5,tbl_Model[[#This Row],[H_2023_01]:[H_2025_12]],$H$5:$AQ$5),_xlfn.FORECAST.LINEAR(BC$5,tbl_Model[[#This Row],[H_2023_01]:[H_2025_12]],$H$5:$AQ$5)),0),0)</f>
        <v>1.2663933143700119</v>
      </c>
      <c r="BD80" s="80">
        <f>IFERROR(AR80/SUM(Model!$AR80:$BC80),1/12)</f>
        <v>3.5177449944464076E-2</v>
      </c>
      <c r="BE80" s="80">
        <f>IFERROR(AS80/SUM(Model!$AR80:$BC80),1/12)</f>
        <v>0.11917834089568866</v>
      </c>
      <c r="BF80" s="80">
        <f>IFERROR(AT80/SUM(Model!$AR80:$BC80),1/12)</f>
        <v>8.6235433878149942E-2</v>
      </c>
      <c r="BG80" s="80">
        <f>IFERROR(AU80/SUM(Model!$AR80:$BC80),1/12)</f>
        <v>3.7268288895952364E-2</v>
      </c>
      <c r="BH80" s="80">
        <f>IFERROR(AV80/SUM(Model!$AR80:$BC80),1/12)</f>
        <v>0.12126917984717696</v>
      </c>
      <c r="BI80" s="80">
        <f>IFERROR(AW80/SUM(Model!$AR80:$BC80),1/12)</f>
        <v>8.8326272829638244E-2</v>
      </c>
      <c r="BJ80" s="80">
        <f>IFERROR(AX80/SUM(Model!$AR80:$BC80),1/12)</f>
        <v>3.935912784744066E-2</v>
      </c>
      <c r="BK80" s="80">
        <f>IFERROR(AY80/SUM(Model!$AR80:$BC80),1/12)</f>
        <v>0.12336001879866523</v>
      </c>
      <c r="BL80" s="80">
        <f>IFERROR(AZ80/SUM(Model!$AR80:$BC80),1/12)</f>
        <v>9.0417111781126533E-2</v>
      </c>
      <c r="BM80" s="80">
        <f>IFERROR(BA80/SUM(Model!$AR80:$BC80),1/12)</f>
        <v>4.1449966798928949E-2</v>
      </c>
      <c r="BN80" s="80">
        <f>IFERROR(BB80/SUM(Model!$AR80:$BC80),1/12)</f>
        <v>0.12545085775015355</v>
      </c>
      <c r="BO80" s="80">
        <f>IFERROR(BC80/SUM(Model!$AR80:$BC80),1/12)</f>
        <v>9.2507950732614821E-2</v>
      </c>
      <c r="BP8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12.073964497041421</v>
      </c>
      <c r="BQ80" s="77" cm="1">
        <f t="array" ref="BQ8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80" s="77" cm="1">
        <f t="array" ref="BR8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80" s="77">
        <f>IF(tbl_Model[[#This Row],[Type]]="Boutique",
    tbl_Model[[#This Row],[UnitListPrice]],
    tbl_Model[[#This Row],[UnitListPrice]]*(1-SUMIFS(tbl_MarketTerms[WholesaleMarginPct],tbl_MarketTerms[Country],tbl_Model[[#This Row],[country]])))</f>
        <v>9626.5957446808516</v>
      </c>
      <c r="BT80" s="79">
        <f>Model!$BP80*BD80</f>
        <v>0.42473128172591096</v>
      </c>
      <c r="BU80" s="79">
        <f>Model!$BP80*BE80</f>
        <v>1.4389550567908445</v>
      </c>
      <c r="BV80" s="79">
        <f>Model!$BP80*BF80</f>
        <v>1.0412035670317454</v>
      </c>
      <c r="BW80" s="79">
        <f>Model!$BP80*BG80</f>
        <v>0.4499759969952119</v>
      </c>
      <c r="BX80" s="79">
        <f>Model!$BP80*BH80</f>
        <v>1.4641997720601456</v>
      </c>
      <c r="BY80" s="79">
        <f>Model!$BP80*BI80</f>
        <v>1.0664482823010466</v>
      </c>
      <c r="BZ80" s="79">
        <f>Model!$BP80*BJ80</f>
        <v>0.4752207122645129</v>
      </c>
      <c r="CA80" s="79">
        <f>Model!$BP80*BK80</f>
        <v>1.4894444873294463</v>
      </c>
      <c r="CB80" s="79">
        <f>Model!$BP80*BL80</f>
        <v>1.0916929975703473</v>
      </c>
      <c r="CC80" s="79">
        <f>Model!$BP80*BM80</f>
        <v>0.50046542753381373</v>
      </c>
      <c r="CD80" s="79">
        <f>Model!$BP80*BN80</f>
        <v>1.5146892025987475</v>
      </c>
      <c r="CE80" s="79">
        <f>Model!$BP80*BO80</f>
        <v>1.1169377128396483</v>
      </c>
      <c r="CF80" s="79">
        <f>Model!$BS80*BT80</f>
        <v>4088.7163492954983</v>
      </c>
      <c r="CG80" s="79">
        <f>Model!$BS80*BU80</f>
        <v>13852.238626489736</v>
      </c>
      <c r="CH80" s="79">
        <f>Model!$BS80*BV80</f>
        <v>10023.245827734325</v>
      </c>
      <c r="CI80" s="79">
        <f>Model!$BS80*BW80</f>
        <v>4331.7370178826304</v>
      </c>
      <c r="CJ80" s="79">
        <f>Model!$BS80*BX80</f>
        <v>14095.25929507687</v>
      </c>
      <c r="CK80" s="79">
        <f>Model!$BS80*BY80</f>
        <v>10266.266496321459</v>
      </c>
      <c r="CL80" s="79">
        <f>Model!$BS80*BZ80</f>
        <v>4574.757686469763</v>
      </c>
      <c r="CM80" s="79">
        <f>Model!$BS80*CA80</f>
        <v>14338.279963664001</v>
      </c>
      <c r="CN80" s="79">
        <f>Model!$BS80*CB80</f>
        <v>10509.287164908588</v>
      </c>
      <c r="CO80" s="79">
        <f>Model!$BS80*CC80</f>
        <v>4817.7783550568947</v>
      </c>
      <c r="CP80" s="79">
        <f>Model!$BS80*CD80</f>
        <v>14581.300632251136</v>
      </c>
      <c r="CQ80" s="79">
        <f>Model!$BS80*CE80</f>
        <v>10752.307833495721</v>
      </c>
      <c r="CR80" s="79">
        <f>Model!$BR80*BT80</f>
        <v>1156.4514056425446</v>
      </c>
      <c r="CS80" s="79">
        <f>Model!$BR80*BU80</f>
        <v>3917.9633563135822</v>
      </c>
      <c r="CT80" s="79">
        <f>Model!$BR80*BV80</f>
        <v>2834.9720881423759</v>
      </c>
      <c r="CU80" s="79">
        <f>Model!$BR80*BW80</f>
        <v>1225.1873045845696</v>
      </c>
      <c r="CV80" s="79">
        <f>Model!$BR80*BX80</f>
        <v>3986.6992552556076</v>
      </c>
      <c r="CW80" s="79">
        <f>Model!$BR80*BY80</f>
        <v>2903.7079870844013</v>
      </c>
      <c r="CX80" s="79">
        <f>Model!$BR80*BZ80</f>
        <v>1293.9232035265945</v>
      </c>
      <c r="CY80" s="79">
        <f>Model!$BR80*CA80</f>
        <v>4055.4351541976321</v>
      </c>
      <c r="CZ80" s="79">
        <f>Model!$BR80*CB80</f>
        <v>2972.4438860264254</v>
      </c>
      <c r="DA80" s="79">
        <f>Model!$BR80*CC80</f>
        <v>1362.659102468619</v>
      </c>
      <c r="DB80" s="79">
        <f>Model!$BR80*CD80</f>
        <v>4124.1710531396575</v>
      </c>
      <c r="DC80" s="79">
        <f>Model!$BR80*CE80</f>
        <v>3041.1797849684503</v>
      </c>
      <c r="DD80" s="79">
        <f>SUM(Model!$CF80:$CQ80)</f>
        <v>116231.17524864663</v>
      </c>
      <c r="DE80" s="79">
        <f>SUM(Model!$CR80:$DC80)</f>
        <v>32874.793581350459</v>
      </c>
      <c r="DF80" s="80">
        <f>IFERROR((Model!$DD80-Model!$DE80)/Model!$DD80,0)</f>
        <v>0.71716027553689177</v>
      </c>
    </row>
    <row r="81" spans="2:110" x14ac:dyDescent="0.25">
      <c r="B81" t="s">
        <v>370</v>
      </c>
      <c r="C81" t="s">
        <v>208</v>
      </c>
      <c r="D81" t="s">
        <v>27</v>
      </c>
      <c r="E81" s="4">
        <v>19</v>
      </c>
      <c r="F81" s="4">
        <v>483373.42</v>
      </c>
      <c r="G81" s="4">
        <v>107498.27</v>
      </c>
      <c r="H81" s="4">
        <v>1</v>
      </c>
      <c r="I81" s="4">
        <v>0</v>
      </c>
      <c r="J81" s="4">
        <v>0</v>
      </c>
      <c r="K81" s="4">
        <v>0</v>
      </c>
      <c r="L81" s="4">
        <v>2</v>
      </c>
      <c r="M81" s="4">
        <v>3</v>
      </c>
      <c r="N81" s="4">
        <v>3</v>
      </c>
      <c r="O81" s="4">
        <v>3</v>
      </c>
      <c r="P81" s="4">
        <v>5</v>
      </c>
      <c r="Q81" s="4">
        <v>0</v>
      </c>
      <c r="R81" s="4">
        <v>1</v>
      </c>
      <c r="S81" s="4">
        <v>8</v>
      </c>
      <c r="T81" s="4">
        <v>6</v>
      </c>
      <c r="U81" s="4">
        <v>1</v>
      </c>
      <c r="V81" s="4">
        <v>2</v>
      </c>
      <c r="W81" s="4">
        <v>2</v>
      </c>
      <c r="X81" s="4">
        <v>4</v>
      </c>
      <c r="Y81" s="4">
        <v>0</v>
      </c>
      <c r="Z81" s="4">
        <v>1</v>
      </c>
      <c r="AA81" s="4">
        <v>1</v>
      </c>
      <c r="AB81" s="4">
        <v>1</v>
      </c>
      <c r="AC81" s="4">
        <v>1</v>
      </c>
      <c r="AD81" s="4">
        <v>2</v>
      </c>
      <c r="AE81" s="4">
        <v>3</v>
      </c>
      <c r="AF81" s="4">
        <v>2</v>
      </c>
      <c r="AG81" s="4">
        <v>0</v>
      </c>
      <c r="AH81" s="4">
        <v>1</v>
      </c>
      <c r="AI81" s="4">
        <v>3</v>
      </c>
      <c r="AJ81" s="4">
        <v>1</v>
      </c>
      <c r="AK81" s="4">
        <v>2</v>
      </c>
      <c r="AL81" s="4">
        <v>1</v>
      </c>
      <c r="AM81" s="4">
        <v>1</v>
      </c>
      <c r="AN81" s="4">
        <v>3</v>
      </c>
      <c r="AO81" s="4">
        <v>0</v>
      </c>
      <c r="AP81" s="4">
        <v>2</v>
      </c>
      <c r="AQ81" s="4">
        <v>3</v>
      </c>
      <c r="AR81" s="79">
        <f>MAX(IFERROR(IFERROR(_xlfn.FORECAST.ETS(AR$5,tbl_Model[[#This Row],[H_2023_01]:[H_2025_12]],$H$5:$AQ$5),_xlfn.FORECAST.LINEAR(AR$5,tbl_Model[[#This Row],[H_2023_01]:[H_2025_12]],$H$5:$AQ$5)),0),0)</f>
        <v>1.8509263691531894</v>
      </c>
      <c r="AS81" s="79">
        <f>MAX(IFERROR(IFERROR(_xlfn.FORECAST.ETS(AS$5,tbl_Model[[#This Row],[H_2023_01]:[H_2025_12]],$H$5:$AQ$5),_xlfn.FORECAST.LINEAR(AS$5,tbl_Model[[#This Row],[H_2023_01]:[H_2025_12]],$H$5:$AQ$5)),0),0)</f>
        <v>1.8453070588729676</v>
      </c>
      <c r="AT81" s="79">
        <f>MAX(IFERROR(IFERROR(_xlfn.FORECAST.ETS(AT$5,tbl_Model[[#This Row],[H_2023_01]:[H_2025_12]],$H$5:$AQ$5),_xlfn.FORECAST.LINEAR(AT$5,tbl_Model[[#This Row],[H_2023_01]:[H_2025_12]],$H$5:$AQ$5)),0),0)</f>
        <v>1.8396877485927492</v>
      </c>
      <c r="AU81" s="79">
        <f>MAX(IFERROR(IFERROR(_xlfn.FORECAST.ETS(AU$5,tbl_Model[[#This Row],[H_2023_01]:[H_2025_12]],$H$5:$AQ$5),_xlfn.FORECAST.LINEAR(AU$5,tbl_Model[[#This Row],[H_2023_01]:[H_2025_12]],$H$5:$AQ$5)),0),0)</f>
        <v>1.8340684383125274</v>
      </c>
      <c r="AV81" s="79">
        <f>MAX(IFERROR(IFERROR(_xlfn.FORECAST.ETS(AV$5,tbl_Model[[#This Row],[H_2023_01]:[H_2025_12]],$H$5:$AQ$5),_xlfn.FORECAST.LINEAR(AV$5,tbl_Model[[#This Row],[H_2023_01]:[H_2025_12]],$H$5:$AQ$5)),0),0)</f>
        <v>1.8284491280323092</v>
      </c>
      <c r="AW81" s="79">
        <f>MAX(IFERROR(IFERROR(_xlfn.FORECAST.ETS(AW$5,tbl_Model[[#This Row],[H_2023_01]:[H_2025_12]],$H$5:$AQ$5),_xlfn.FORECAST.LINEAR(AW$5,tbl_Model[[#This Row],[H_2023_01]:[H_2025_12]],$H$5:$AQ$5)),0),0)</f>
        <v>1.8228298177520874</v>
      </c>
      <c r="AX81" s="79">
        <f>MAX(IFERROR(IFERROR(_xlfn.FORECAST.ETS(AX$5,tbl_Model[[#This Row],[H_2023_01]:[H_2025_12]],$H$5:$AQ$5),_xlfn.FORECAST.LINEAR(AX$5,tbl_Model[[#This Row],[H_2023_01]:[H_2025_12]],$H$5:$AQ$5)),0),0)</f>
        <v>1.817210507471869</v>
      </c>
      <c r="AY81" s="79">
        <f>MAX(IFERROR(IFERROR(_xlfn.FORECAST.ETS(AY$5,tbl_Model[[#This Row],[H_2023_01]:[H_2025_12]],$H$5:$AQ$5),_xlfn.FORECAST.LINEAR(AY$5,tbl_Model[[#This Row],[H_2023_01]:[H_2025_12]],$H$5:$AQ$5)),0),0)</f>
        <v>1.8115911971916472</v>
      </c>
      <c r="AZ81" s="79">
        <f>MAX(IFERROR(IFERROR(_xlfn.FORECAST.ETS(AZ$5,tbl_Model[[#This Row],[H_2023_01]:[H_2025_12]],$H$5:$AQ$5),_xlfn.FORECAST.LINEAR(AZ$5,tbl_Model[[#This Row],[H_2023_01]:[H_2025_12]],$H$5:$AQ$5)),0),0)</f>
        <v>1.805971886911429</v>
      </c>
      <c r="BA81" s="79">
        <f>MAX(IFERROR(IFERROR(_xlfn.FORECAST.ETS(BA$5,tbl_Model[[#This Row],[H_2023_01]:[H_2025_12]],$H$5:$AQ$5),_xlfn.FORECAST.LINEAR(BA$5,tbl_Model[[#This Row],[H_2023_01]:[H_2025_12]],$H$5:$AQ$5)),0),0)</f>
        <v>1.8003525766312072</v>
      </c>
      <c r="BB81" s="79">
        <f>MAX(IFERROR(IFERROR(_xlfn.FORECAST.ETS(BB$5,tbl_Model[[#This Row],[H_2023_01]:[H_2025_12]],$H$5:$AQ$5),_xlfn.FORECAST.LINEAR(BB$5,tbl_Model[[#This Row],[H_2023_01]:[H_2025_12]],$H$5:$AQ$5)),0),0)</f>
        <v>1.7947332663509887</v>
      </c>
      <c r="BC81" s="79">
        <f>MAX(IFERROR(IFERROR(_xlfn.FORECAST.ETS(BC$5,tbl_Model[[#This Row],[H_2023_01]:[H_2025_12]],$H$5:$AQ$5),_xlfn.FORECAST.LINEAR(BC$5,tbl_Model[[#This Row],[H_2023_01]:[H_2025_12]],$H$5:$AQ$5)),0),0)</f>
        <v>1.789113956070767</v>
      </c>
      <c r="BD81" s="80">
        <f>IFERROR(AR81/SUM(Model!$AR81:$BC81),1/12)</f>
        <v>8.4748437003433E-2</v>
      </c>
      <c r="BE81" s="80">
        <f>IFERROR(AS81/SUM(Model!$AR81:$BC81),1/12)</f>
        <v>8.4491145427051176E-2</v>
      </c>
      <c r="BF81" s="80">
        <f>IFERROR(AT81/SUM(Model!$AR81:$BC81),1/12)</f>
        <v>8.4233853850669491E-2</v>
      </c>
      <c r="BG81" s="80">
        <f>IFERROR(AU81/SUM(Model!$AR81:$BC81),1/12)</f>
        <v>8.3976562274287667E-2</v>
      </c>
      <c r="BH81" s="80">
        <f>IFERROR(AV81/SUM(Model!$AR81:$BC81),1/12)</f>
        <v>8.3719270697905995E-2</v>
      </c>
      <c r="BI81" s="80">
        <f>IFERROR(AW81/SUM(Model!$AR81:$BC81),1/12)</f>
        <v>8.3461979121524171E-2</v>
      </c>
      <c r="BJ81" s="80">
        <f>IFERROR(AX81/SUM(Model!$AR81:$BC81),1/12)</f>
        <v>8.32046875451425E-2</v>
      </c>
      <c r="BK81" s="80">
        <f>IFERROR(AY81/SUM(Model!$AR81:$BC81),1/12)</f>
        <v>8.2947395968760662E-2</v>
      </c>
      <c r="BL81" s="80">
        <f>IFERROR(AZ81/SUM(Model!$AR81:$BC81),1/12)</f>
        <v>8.2690104392379005E-2</v>
      </c>
      <c r="BM81" s="80">
        <f>IFERROR(BA81/SUM(Model!$AR81:$BC81),1/12)</f>
        <v>8.2432812815997167E-2</v>
      </c>
      <c r="BN81" s="80">
        <f>IFERROR(BB81/SUM(Model!$AR81:$BC81),1/12)</f>
        <v>8.2175521239615495E-2</v>
      </c>
      <c r="BO81" s="80">
        <f>IFERROR(BC81/SUM(Model!$AR81:$BC81),1/12)</f>
        <v>8.1918229663233672E-2</v>
      </c>
      <c r="BP8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20.893581081081084</v>
      </c>
      <c r="BQ81" s="77" cm="1">
        <f t="array" ref="BQ8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81" s="77" cm="1">
        <f t="array" ref="BR8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81" s="77">
        <f>IF(tbl_Model[[#This Row],[Type]]="Boutique",
    tbl_Model[[#This Row],[UnitListPrice]],
    tbl_Model[[#This Row],[UnitListPrice]]*(1-SUMIFS(tbl_MarketTerms[WholesaleMarginPct],tbl_MarketTerms[Country],tbl_Model[[#This Row],[country]])))</f>
        <v>27483.452068491439</v>
      </c>
      <c r="BT81" s="79">
        <f>Model!$BP81*BD81</f>
        <v>1.7706983400261198</v>
      </c>
      <c r="BU81" s="79">
        <f>Model!$BP81*BE81</f>
        <v>1.765322597613507</v>
      </c>
      <c r="BV81" s="79">
        <f>Model!$BP81*BF81</f>
        <v>1.759946855200897</v>
      </c>
      <c r="BW81" s="79">
        <f>Model!$BP81*BG81</f>
        <v>1.7545711127882844</v>
      </c>
      <c r="BX81" s="79">
        <f>Model!$BP81*BH81</f>
        <v>1.7491953703756746</v>
      </c>
      <c r="BY81" s="79">
        <f>Model!$BP81*BI81</f>
        <v>1.7438196279630618</v>
      </c>
      <c r="BZ81" s="79">
        <f>Model!$BP81*BJ81</f>
        <v>1.7384438855504523</v>
      </c>
      <c r="CA81" s="79">
        <f>Model!$BP81*BK81</f>
        <v>1.7330681431378392</v>
      </c>
      <c r="CB81" s="79">
        <f>Model!$BP81*BL81</f>
        <v>1.7276924007252299</v>
      </c>
      <c r="CC81" s="79">
        <f>Model!$BP81*BM81</f>
        <v>1.7223166583126168</v>
      </c>
      <c r="CD81" s="79">
        <f>Model!$BP81*BN81</f>
        <v>1.7169409159000071</v>
      </c>
      <c r="CE81" s="79">
        <f>Model!$BP81*BO81</f>
        <v>1.7115651734873942</v>
      </c>
      <c r="CF81" s="79">
        <f>Model!$BS81*BT81</f>
        <v>48664.902955865218</v>
      </c>
      <c r="CG81" s="79">
        <f>Model!$BS81*BU81</f>
        <v>48517.158996935621</v>
      </c>
      <c r="CH81" s="79">
        <f>Model!$BS81*BV81</f>
        <v>48369.415038006096</v>
      </c>
      <c r="CI81" s="79">
        <f>Model!$BS81*BW81</f>
        <v>48221.671079076499</v>
      </c>
      <c r="CJ81" s="79">
        <f>Model!$BS81*BX81</f>
        <v>48073.927120146982</v>
      </c>
      <c r="CK81" s="79">
        <f>Model!$BS81*BY81</f>
        <v>47926.183161217385</v>
      </c>
      <c r="CL81" s="79">
        <f>Model!$BS81*BZ81</f>
        <v>47778.439202287875</v>
      </c>
      <c r="CM81" s="79">
        <f>Model!$BS81*CA81</f>
        <v>47630.695243358263</v>
      </c>
      <c r="CN81" s="79">
        <f>Model!$BS81*CB81</f>
        <v>47482.95128442876</v>
      </c>
      <c r="CO81" s="79">
        <f>Model!$BS81*CC81</f>
        <v>47335.207325499148</v>
      </c>
      <c r="CP81" s="79">
        <f>Model!$BS81*CD81</f>
        <v>47187.463366569638</v>
      </c>
      <c r="CQ81" s="79">
        <f>Model!$BS81*CE81</f>
        <v>47039.719407640034</v>
      </c>
      <c r="CR81" s="79">
        <f>Model!$BR81*BT81</f>
        <v>10666.327393480175</v>
      </c>
      <c r="CS81" s="79">
        <f>Model!$BR81*BU81</f>
        <v>10633.945012325912</v>
      </c>
      <c r="CT81" s="79">
        <f>Model!$BR81*BV81</f>
        <v>10601.562631171668</v>
      </c>
      <c r="CU81" s="79">
        <f>Model!$BR81*BW81</f>
        <v>10569.180250017407</v>
      </c>
      <c r="CV81" s="79">
        <f>Model!$BR81*BX81</f>
        <v>10536.797868863163</v>
      </c>
      <c r="CW81" s="79">
        <f>Model!$BR81*BY81</f>
        <v>10504.4154877089</v>
      </c>
      <c r="CX81" s="79">
        <f>Model!$BR81*BZ81</f>
        <v>10472.033106554658</v>
      </c>
      <c r="CY81" s="79">
        <f>Model!$BR81*CA81</f>
        <v>10439.650725400394</v>
      </c>
      <c r="CZ81" s="79">
        <f>Model!$BR81*CB81</f>
        <v>10407.268344246153</v>
      </c>
      <c r="DA81" s="79">
        <f>Model!$BR81*CC81</f>
        <v>10374.885963091889</v>
      </c>
      <c r="DB81" s="79">
        <f>Model!$BR81*CD81</f>
        <v>10342.503581937646</v>
      </c>
      <c r="DC81" s="79">
        <f>Model!$BR81*CE81</f>
        <v>10310.121200783384</v>
      </c>
      <c r="DD81" s="79">
        <f>SUM(Model!$CF81:$CQ81)</f>
        <v>574227.73418103158</v>
      </c>
      <c r="DE81" s="79">
        <f>SUM(Model!$CR81:$DC81)</f>
        <v>125858.69156558136</v>
      </c>
      <c r="DF81" s="80">
        <f>IFERROR((Model!$DD81-Model!$DE81)/Model!$DD81,0)</f>
        <v>0.78082094598742768</v>
      </c>
    </row>
    <row r="82" spans="2:110" x14ac:dyDescent="0.25">
      <c r="B82" t="s">
        <v>370</v>
      </c>
      <c r="C82" t="s">
        <v>114</v>
      </c>
      <c r="D82" t="s">
        <v>31</v>
      </c>
      <c r="E82" s="4">
        <v>30</v>
      </c>
      <c r="F82" s="4">
        <v>315701.08</v>
      </c>
      <c r="G82" s="4">
        <v>90033.98</v>
      </c>
      <c r="H82" s="4">
        <v>4</v>
      </c>
      <c r="I82" s="4">
        <v>0</v>
      </c>
      <c r="J82" s="4">
        <v>0</v>
      </c>
      <c r="K82" s="4">
        <v>3</v>
      </c>
      <c r="L82" s="4">
        <v>3</v>
      </c>
      <c r="M82" s="4">
        <v>0</v>
      </c>
      <c r="N82" s="4">
        <v>0</v>
      </c>
      <c r="O82" s="4">
        <v>1</v>
      </c>
      <c r="P82" s="4">
        <v>1</v>
      </c>
      <c r="Q82" s="4">
        <v>1</v>
      </c>
      <c r="R82" s="4">
        <v>2</v>
      </c>
      <c r="S82" s="4">
        <v>0</v>
      </c>
      <c r="T82" s="4">
        <v>4</v>
      </c>
      <c r="U82" s="4">
        <v>1</v>
      </c>
      <c r="V82" s="4">
        <v>2</v>
      </c>
      <c r="W82" s="4">
        <v>1</v>
      </c>
      <c r="X82" s="4">
        <v>0</v>
      </c>
      <c r="Y82" s="4">
        <v>2</v>
      </c>
      <c r="Z82" s="4">
        <v>0</v>
      </c>
      <c r="AA82" s="4">
        <v>1</v>
      </c>
      <c r="AB82" s="4">
        <v>4</v>
      </c>
      <c r="AC82" s="4">
        <v>2</v>
      </c>
      <c r="AD82" s="4">
        <v>6</v>
      </c>
      <c r="AE82" s="4">
        <v>5</v>
      </c>
      <c r="AF82" s="4">
        <v>3</v>
      </c>
      <c r="AG82" s="4">
        <v>2</v>
      </c>
      <c r="AH82" s="4">
        <v>3</v>
      </c>
      <c r="AI82" s="4">
        <v>0</v>
      </c>
      <c r="AJ82" s="4">
        <v>5</v>
      </c>
      <c r="AK82" s="4">
        <v>0</v>
      </c>
      <c r="AL82" s="4">
        <v>1</v>
      </c>
      <c r="AM82" s="4">
        <v>6</v>
      </c>
      <c r="AN82" s="4">
        <v>2</v>
      </c>
      <c r="AO82" s="4">
        <v>1</v>
      </c>
      <c r="AP82" s="4">
        <v>6</v>
      </c>
      <c r="AQ82" s="4">
        <v>1</v>
      </c>
      <c r="AR82" s="79">
        <f>MAX(IFERROR(IFERROR(_xlfn.FORECAST.ETS(AR$5,tbl_Model[[#This Row],[H_2023_01]:[H_2025_12]],$H$5:$AQ$5),_xlfn.FORECAST.LINEAR(AR$5,tbl_Model[[#This Row],[H_2023_01]:[H_2025_12]],$H$5:$AQ$5)),0),0)</f>
        <v>1.6245584758619684</v>
      </c>
      <c r="AS82" s="79">
        <f>MAX(IFERROR(IFERROR(_xlfn.FORECAST.ETS(AS$5,tbl_Model[[#This Row],[H_2023_01]:[H_2025_12]],$H$5:$AQ$5),_xlfn.FORECAST.LINEAR(AS$5,tbl_Model[[#This Row],[H_2023_01]:[H_2025_12]],$H$5:$AQ$5)),0),0)</f>
        <v>4.8500920436161792</v>
      </c>
      <c r="AT82" s="79">
        <f>MAX(IFERROR(IFERROR(_xlfn.FORECAST.ETS(AT$5,tbl_Model[[#This Row],[H_2023_01]:[H_2025_12]],$H$5:$AQ$5),_xlfn.FORECAST.LINEAR(AT$5,tbl_Model[[#This Row],[H_2023_01]:[H_2025_12]],$H$5:$AQ$5)),0),0)</f>
        <v>2.0021942028340551</v>
      </c>
      <c r="AU82" s="79">
        <f>MAX(IFERROR(IFERROR(_xlfn.FORECAST.ETS(AU$5,tbl_Model[[#This Row],[H_2023_01]:[H_2025_12]],$H$5:$AQ$5),_xlfn.FORECAST.LINEAR(AU$5,tbl_Model[[#This Row],[H_2023_01]:[H_2025_12]],$H$5:$AQ$5)),0),0)</f>
        <v>1.7809074877684159</v>
      </c>
      <c r="AV82" s="79">
        <f>MAX(IFERROR(IFERROR(_xlfn.FORECAST.ETS(AV$5,tbl_Model[[#This Row],[H_2023_01]:[H_2025_12]],$H$5:$AQ$5),_xlfn.FORECAST.LINEAR(AV$5,tbl_Model[[#This Row],[H_2023_01]:[H_2025_12]],$H$5:$AQ$5)),0),0)</f>
        <v>5.0064410555226271</v>
      </c>
      <c r="AW82" s="79">
        <f>MAX(IFERROR(IFERROR(_xlfn.FORECAST.ETS(AW$5,tbl_Model[[#This Row],[H_2023_01]:[H_2025_12]],$H$5:$AQ$5),_xlfn.FORECAST.LINEAR(AW$5,tbl_Model[[#This Row],[H_2023_01]:[H_2025_12]],$H$5:$AQ$5)),0),0)</f>
        <v>2.1585432147405026</v>
      </c>
      <c r="AX82" s="79">
        <f>MAX(IFERROR(IFERROR(_xlfn.FORECAST.ETS(AX$5,tbl_Model[[#This Row],[H_2023_01]:[H_2025_12]],$H$5:$AQ$5),_xlfn.FORECAST.LINEAR(AX$5,tbl_Model[[#This Row],[H_2023_01]:[H_2025_12]],$H$5:$AQ$5)),0),0)</f>
        <v>1.9372564996748634</v>
      </c>
      <c r="AY82" s="79">
        <f>MAX(IFERROR(IFERROR(_xlfn.FORECAST.ETS(AY$5,tbl_Model[[#This Row],[H_2023_01]:[H_2025_12]],$H$5:$AQ$5),_xlfn.FORECAST.LINEAR(AY$5,tbl_Model[[#This Row],[H_2023_01]:[H_2025_12]],$H$5:$AQ$5)),0),0)</f>
        <v>5.1627900674290741</v>
      </c>
      <c r="AZ82" s="79">
        <f>MAX(IFERROR(IFERROR(_xlfn.FORECAST.ETS(AZ$5,tbl_Model[[#This Row],[H_2023_01]:[H_2025_12]],$H$5:$AQ$5),_xlfn.FORECAST.LINEAR(AZ$5,tbl_Model[[#This Row],[H_2023_01]:[H_2025_12]],$H$5:$AQ$5)),0),0)</f>
        <v>2.31489222664695</v>
      </c>
      <c r="BA82" s="79">
        <f>MAX(IFERROR(IFERROR(_xlfn.FORECAST.ETS(BA$5,tbl_Model[[#This Row],[H_2023_01]:[H_2025_12]],$H$5:$AQ$5),_xlfn.FORECAST.LINEAR(BA$5,tbl_Model[[#This Row],[H_2023_01]:[H_2025_12]],$H$5:$AQ$5)),0),0)</f>
        <v>2.0936055115813108</v>
      </c>
      <c r="BB82" s="79">
        <f>MAX(IFERROR(IFERROR(_xlfn.FORECAST.ETS(BB$5,tbl_Model[[#This Row],[H_2023_01]:[H_2025_12]],$H$5:$AQ$5),_xlfn.FORECAST.LINEAR(BB$5,tbl_Model[[#This Row],[H_2023_01]:[H_2025_12]],$H$5:$AQ$5)),0),0)</f>
        <v>5.3191390793355211</v>
      </c>
      <c r="BC82" s="79">
        <f>MAX(IFERROR(IFERROR(_xlfn.FORECAST.ETS(BC$5,tbl_Model[[#This Row],[H_2023_01]:[H_2025_12]],$H$5:$AQ$5),_xlfn.FORECAST.LINEAR(BC$5,tbl_Model[[#This Row],[H_2023_01]:[H_2025_12]],$H$5:$AQ$5)),0),0)</f>
        <v>2.4712412385533975</v>
      </c>
      <c r="BD82" s="80">
        <f>IFERROR(AR82/SUM(Model!$AR82:$BC82),1/12)</f>
        <v>4.4239787281960936E-2</v>
      </c>
      <c r="BE82" s="80">
        <f>IFERROR(AS82/SUM(Model!$AR82:$BC82),1/12)</f>
        <v>0.13207714187922023</v>
      </c>
      <c r="BF82" s="80">
        <f>IFERROR(AT82/SUM(Model!$AR82:$BC82),1/12)</f>
        <v>5.452351943413819E-2</v>
      </c>
      <c r="BG82" s="80">
        <f>IFERROR(AU82/SUM(Model!$AR82:$BC82),1/12)</f>
        <v>4.8497465371889974E-2</v>
      </c>
      <c r="BH82" s="80">
        <f>IFERROR(AV82/SUM(Model!$AR82:$BC82),1/12)</f>
        <v>0.13633481996914928</v>
      </c>
      <c r="BI82" s="80">
        <f>IFERROR(AW82/SUM(Model!$AR82:$BC82),1/12)</f>
        <v>5.8781197524067227E-2</v>
      </c>
      <c r="BJ82" s="80">
        <f>IFERROR(AX82/SUM(Model!$AR82:$BC82),1/12)</f>
        <v>5.2755143461819011E-2</v>
      </c>
      <c r="BK82" s="80">
        <f>IFERROR(AY82/SUM(Model!$AR82:$BC82),1/12)</f>
        <v>0.14059249805907831</v>
      </c>
      <c r="BL82" s="80">
        <f>IFERROR(AZ82/SUM(Model!$AR82:$BC82),1/12)</f>
        <v>6.3038875613996265E-2</v>
      </c>
      <c r="BM82" s="80">
        <f>IFERROR(BA82/SUM(Model!$AR82:$BC82),1/12)</f>
        <v>5.7012821551748048E-2</v>
      </c>
      <c r="BN82" s="80">
        <f>IFERROR(BB82/SUM(Model!$AR82:$BC82),1/12)</f>
        <v>0.14485017614900733</v>
      </c>
      <c r="BO82" s="80">
        <f>IFERROR(BC82/SUM(Model!$AR82:$BC82),1/12)</f>
        <v>6.7296553703925302E-2</v>
      </c>
      <c r="BP8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33.09893307468478</v>
      </c>
      <c r="BQ82" s="77" cm="1">
        <f t="array" ref="BQ8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82" s="77" cm="1">
        <f t="array" ref="BR8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82" s="77">
        <f>IF(tbl_Model[[#This Row],[Type]]="Boutique",
    tbl_Model[[#This Row],[UnitListPrice]],
    tbl_Model[[#This Row],[UnitListPrice]]*(1-SUMIFS(tbl_MarketTerms[WholesaleMarginPct],tbl_MarketTerms[Country],tbl_Model[[#This Row],[country]])))</f>
        <v>9626.5957446808516</v>
      </c>
      <c r="BT82" s="79">
        <f>Model!$BP82*BD82</f>
        <v>1.4642897584839158</v>
      </c>
      <c r="BU82" s="79">
        <f>Model!$BP82*BE82</f>
        <v>4.3716124797559566</v>
      </c>
      <c r="BV82" s="79">
        <f>Model!$BP82*BF82</f>
        <v>1.8046703207468149</v>
      </c>
      <c r="BW82" s="79">
        <f>Model!$BP82*BG82</f>
        <v>1.6052143606360287</v>
      </c>
      <c r="BX82" s="79">
        <f>Model!$BP82*BH82</f>
        <v>4.5125370819080706</v>
      </c>
      <c r="BY82" s="79">
        <f>Model!$BP82*BI82</f>
        <v>1.9455949228989278</v>
      </c>
      <c r="BZ82" s="79">
        <f>Model!$BP82*BJ82</f>
        <v>1.7461389627881418</v>
      </c>
      <c r="CA82" s="79">
        <f>Model!$BP82*BK82</f>
        <v>4.6534616840601828</v>
      </c>
      <c r="CB82" s="79">
        <f>Model!$BP82*BL82</f>
        <v>2.0865195250510409</v>
      </c>
      <c r="CC82" s="79">
        <f>Model!$BP82*BM82</f>
        <v>1.8870635649402547</v>
      </c>
      <c r="CD82" s="79">
        <f>Model!$BP82*BN82</f>
        <v>4.794386286212295</v>
      </c>
      <c r="CE82" s="79">
        <f>Model!$BP82*BO82</f>
        <v>2.2274441272031535</v>
      </c>
      <c r="CF82" s="79">
        <f>Model!$BS82*BT82</f>
        <v>14096.125558001017</v>
      </c>
      <c r="CG82" s="79">
        <f>Model!$BS82*BU82</f>
        <v>42083.7460950124</v>
      </c>
      <c r="CH82" s="79">
        <f>Model!$BS82*BV82</f>
        <v>17372.831630253117</v>
      </c>
      <c r="CI82" s="79">
        <f>Model!$BS82*BW82</f>
        <v>15452.749733399389</v>
      </c>
      <c r="CJ82" s="79">
        <f>Model!$BS82*BX82</f>
        <v>43440.370270410778</v>
      </c>
      <c r="CK82" s="79">
        <f>Model!$BS82*BY82</f>
        <v>18729.455805651487</v>
      </c>
      <c r="CL82" s="79">
        <f>Model!$BS82*BZ82</f>
        <v>16809.373908797763</v>
      </c>
      <c r="CM82" s="79">
        <f>Model!$BS82*CA82</f>
        <v>44796.994445809149</v>
      </c>
      <c r="CN82" s="79">
        <f>Model!$BS82*CB82</f>
        <v>20086.079981049861</v>
      </c>
      <c r="CO82" s="79">
        <f>Model!$BS82*CC82</f>
        <v>18165.998084196133</v>
      </c>
      <c r="CP82" s="79">
        <f>Model!$BS82*CD82</f>
        <v>46153.618621207512</v>
      </c>
      <c r="CQ82" s="79">
        <f>Model!$BS82*CE82</f>
        <v>21442.704156448232</v>
      </c>
      <c r="CR82" s="79">
        <f>Model!$BR82*BT82</f>
        <v>3986.9442688223858</v>
      </c>
      <c r="CS82" s="79">
        <f>Model!$BR82*BU82</f>
        <v>11902.955149888714</v>
      </c>
      <c r="CT82" s="79">
        <f>Model!$BR82*BV82</f>
        <v>4913.7269114447627</v>
      </c>
      <c r="CU82" s="79">
        <f>Model!$BR82*BW82</f>
        <v>4370.6514767920526</v>
      </c>
      <c r="CV82" s="79">
        <f>Model!$BR82*BX82</f>
        <v>12286.662357858384</v>
      </c>
      <c r="CW82" s="79">
        <f>Model!$BR82*BY82</f>
        <v>5297.4341194144299</v>
      </c>
      <c r="CX82" s="79">
        <f>Model!$BR82*BZ82</f>
        <v>4754.3586847617198</v>
      </c>
      <c r="CY82" s="79">
        <f>Model!$BR82*CA82</f>
        <v>12670.36956582805</v>
      </c>
      <c r="CZ82" s="79">
        <f>Model!$BR82*CB82</f>
        <v>5681.1413273840972</v>
      </c>
      <c r="DA82" s="79">
        <f>Model!$BR82*CC82</f>
        <v>5138.0658927313871</v>
      </c>
      <c r="DB82" s="79">
        <f>Model!$BR82*CD82</f>
        <v>13054.076773797715</v>
      </c>
      <c r="DC82" s="79">
        <f>Model!$BR82*CE82</f>
        <v>6064.8485353537644</v>
      </c>
      <c r="DD82" s="79">
        <f>SUM(Model!$CF82:$CQ82)</f>
        <v>318630.04829023685</v>
      </c>
      <c r="DE82" s="79">
        <f>SUM(Model!$CR82:$DC82)</f>
        <v>90121.235064077468</v>
      </c>
      <c r="DF82" s="80">
        <f>IFERROR((Model!$DD82-Model!$DE82)/Model!$DD82,0)</f>
        <v>0.71716027553689166</v>
      </c>
    </row>
    <row r="83" spans="2:110" x14ac:dyDescent="0.25">
      <c r="B83" t="s">
        <v>370</v>
      </c>
      <c r="C83" t="s">
        <v>45</v>
      </c>
      <c r="D83" t="s">
        <v>21</v>
      </c>
      <c r="E83" s="4">
        <v>13</v>
      </c>
      <c r="F83" s="4">
        <v>239011.23</v>
      </c>
      <c r="G83" s="4">
        <v>61845.49</v>
      </c>
      <c r="H83" s="4">
        <v>4</v>
      </c>
      <c r="I83" s="4">
        <v>3</v>
      </c>
      <c r="J83" s="4">
        <v>2</v>
      </c>
      <c r="K83" s="4">
        <v>3</v>
      </c>
      <c r="L83" s="4">
        <v>1</v>
      </c>
      <c r="M83" s="4">
        <v>2</v>
      </c>
      <c r="N83" s="4">
        <v>1</v>
      </c>
      <c r="O83" s="4">
        <v>0</v>
      </c>
      <c r="P83" s="4">
        <v>2</v>
      </c>
      <c r="Q83" s="4">
        <v>0</v>
      </c>
      <c r="R83" s="4">
        <v>2</v>
      </c>
      <c r="S83" s="4">
        <v>0</v>
      </c>
      <c r="T83" s="4">
        <v>2</v>
      </c>
      <c r="U83" s="4">
        <v>1</v>
      </c>
      <c r="V83" s="4">
        <v>2</v>
      </c>
      <c r="W83" s="4">
        <v>3</v>
      </c>
      <c r="X83" s="4">
        <v>2</v>
      </c>
      <c r="Y83" s="4">
        <v>2</v>
      </c>
      <c r="Z83" s="4">
        <v>1</v>
      </c>
      <c r="AA83" s="4">
        <v>4</v>
      </c>
      <c r="AB83" s="4">
        <v>2</v>
      </c>
      <c r="AC83" s="4">
        <v>6</v>
      </c>
      <c r="AD83" s="4">
        <v>2</v>
      </c>
      <c r="AE83" s="4">
        <v>1</v>
      </c>
      <c r="AF83" s="4">
        <v>1</v>
      </c>
      <c r="AG83" s="4">
        <v>0</v>
      </c>
      <c r="AH83" s="4">
        <v>0</v>
      </c>
      <c r="AI83" s="4">
        <v>0</v>
      </c>
      <c r="AJ83" s="4">
        <v>2</v>
      </c>
      <c r="AK83" s="4">
        <v>0</v>
      </c>
      <c r="AL83" s="4">
        <v>0</v>
      </c>
      <c r="AM83" s="4">
        <v>3</v>
      </c>
      <c r="AN83" s="4">
        <v>3</v>
      </c>
      <c r="AO83" s="4">
        <v>1</v>
      </c>
      <c r="AP83" s="4">
        <v>0</v>
      </c>
      <c r="AQ83" s="4">
        <v>3</v>
      </c>
      <c r="AR83" s="79">
        <f>MAX(IFERROR(IFERROR(_xlfn.FORECAST.ETS(AR$5,tbl_Model[[#This Row],[H_2023_01]:[H_2025_12]],$H$5:$AQ$5),_xlfn.FORECAST.LINEAR(AR$5,tbl_Model[[#This Row],[H_2023_01]:[H_2025_12]],$H$5:$AQ$5)),0),0)</f>
        <v>1.4806909359206635</v>
      </c>
      <c r="AS83" s="79">
        <f>MAX(IFERROR(IFERROR(_xlfn.FORECAST.ETS(AS$5,tbl_Model[[#This Row],[H_2023_01]:[H_2025_12]],$H$5:$AQ$5),_xlfn.FORECAST.LINEAR(AS$5,tbl_Model[[#This Row],[H_2023_01]:[H_2025_12]],$H$5:$AQ$5)),0),0)</f>
        <v>1.4527466200041261</v>
      </c>
      <c r="AT83" s="79">
        <f>MAX(IFERROR(IFERROR(_xlfn.FORECAST.ETS(AT$5,tbl_Model[[#This Row],[H_2023_01]:[H_2025_12]],$H$5:$AQ$5),_xlfn.FORECAST.LINEAR(AT$5,tbl_Model[[#This Row],[H_2023_01]:[H_2025_12]],$H$5:$AQ$5)),0),0)</f>
        <v>1.4248023040875872</v>
      </c>
      <c r="AU83" s="79">
        <f>MAX(IFERROR(IFERROR(_xlfn.FORECAST.ETS(AU$5,tbl_Model[[#This Row],[H_2023_01]:[H_2025_12]],$H$5:$AQ$5),_xlfn.FORECAST.LINEAR(AU$5,tbl_Model[[#This Row],[H_2023_01]:[H_2025_12]],$H$5:$AQ$5)),0),0)</f>
        <v>1.3968579881710501</v>
      </c>
      <c r="AV83" s="79">
        <f>MAX(IFERROR(IFERROR(_xlfn.FORECAST.ETS(AV$5,tbl_Model[[#This Row],[H_2023_01]:[H_2025_12]],$H$5:$AQ$5),_xlfn.FORECAST.LINEAR(AV$5,tbl_Model[[#This Row],[H_2023_01]:[H_2025_12]],$H$5:$AQ$5)),0),0)</f>
        <v>1.3689136722545112</v>
      </c>
      <c r="AW83" s="79">
        <f>MAX(IFERROR(IFERROR(_xlfn.FORECAST.ETS(AW$5,tbl_Model[[#This Row],[H_2023_01]:[H_2025_12]],$H$5:$AQ$5),_xlfn.FORECAST.LINEAR(AW$5,tbl_Model[[#This Row],[H_2023_01]:[H_2025_12]],$H$5:$AQ$5)),0),0)</f>
        <v>1.3409693563379739</v>
      </c>
      <c r="AX83" s="79">
        <f>MAX(IFERROR(IFERROR(_xlfn.FORECAST.ETS(AX$5,tbl_Model[[#This Row],[H_2023_01]:[H_2025_12]],$H$5:$AQ$5),_xlfn.FORECAST.LINEAR(AX$5,tbl_Model[[#This Row],[H_2023_01]:[H_2025_12]],$H$5:$AQ$5)),0),0)</f>
        <v>1.313025040421435</v>
      </c>
      <c r="AY83" s="79">
        <f>MAX(IFERROR(IFERROR(_xlfn.FORECAST.ETS(AY$5,tbl_Model[[#This Row],[H_2023_01]:[H_2025_12]],$H$5:$AQ$5),_xlfn.FORECAST.LINEAR(AY$5,tbl_Model[[#This Row],[H_2023_01]:[H_2025_12]],$H$5:$AQ$5)),0),0)</f>
        <v>1.2850807245048976</v>
      </c>
      <c r="AZ83" s="79">
        <f>MAX(IFERROR(IFERROR(_xlfn.FORECAST.ETS(AZ$5,tbl_Model[[#This Row],[H_2023_01]:[H_2025_12]],$H$5:$AQ$5),_xlfn.FORECAST.LINEAR(AZ$5,tbl_Model[[#This Row],[H_2023_01]:[H_2025_12]],$H$5:$AQ$5)),0),0)</f>
        <v>1.2571364085883587</v>
      </c>
      <c r="BA83" s="79">
        <f>MAX(IFERROR(IFERROR(_xlfn.FORECAST.ETS(BA$5,tbl_Model[[#This Row],[H_2023_01]:[H_2025_12]],$H$5:$AQ$5),_xlfn.FORECAST.LINEAR(BA$5,tbl_Model[[#This Row],[H_2023_01]:[H_2025_12]],$H$5:$AQ$5)),0),0)</f>
        <v>1.2291920926718216</v>
      </c>
      <c r="BB83" s="79">
        <f>MAX(IFERROR(IFERROR(_xlfn.FORECAST.ETS(BB$5,tbl_Model[[#This Row],[H_2023_01]:[H_2025_12]],$H$5:$AQ$5),_xlfn.FORECAST.LINEAR(BB$5,tbl_Model[[#This Row],[H_2023_01]:[H_2025_12]],$H$5:$AQ$5)),0),0)</f>
        <v>1.2012477767552827</v>
      </c>
      <c r="BC83" s="79">
        <f>MAX(IFERROR(IFERROR(_xlfn.FORECAST.ETS(BC$5,tbl_Model[[#This Row],[H_2023_01]:[H_2025_12]],$H$5:$AQ$5),_xlfn.FORECAST.LINEAR(BC$5,tbl_Model[[#This Row],[H_2023_01]:[H_2025_12]],$H$5:$AQ$5)),0),0)</f>
        <v>1.1733034608387454</v>
      </c>
      <c r="BD83" s="80">
        <f>IFERROR(AR83/SUM(Model!$AR83:$BC83),1/12)</f>
        <v>9.2985057901693563E-2</v>
      </c>
      <c r="BE83" s="80">
        <f>IFERROR(AS83/SUM(Model!$AR83:$BC83),1/12)</f>
        <v>9.123019888926448E-2</v>
      </c>
      <c r="BF83" s="80">
        <f>IFERROR(AT83/SUM(Model!$AR83:$BC83),1/12)</f>
        <v>8.9475339876835286E-2</v>
      </c>
      <c r="BG83" s="80">
        <f>IFERROR(AU83/SUM(Model!$AR83:$BC83),1/12)</f>
        <v>8.7720480864406217E-2</v>
      </c>
      <c r="BH83" s="80">
        <f>IFERROR(AV83/SUM(Model!$AR83:$BC83),1/12)</f>
        <v>8.5965621851977023E-2</v>
      </c>
      <c r="BI83" s="80">
        <f>IFERROR(AW83/SUM(Model!$AR83:$BC83),1/12)</f>
        <v>8.4210762839547926E-2</v>
      </c>
      <c r="BJ83" s="80">
        <f>IFERROR(AX83/SUM(Model!$AR83:$BC83),1/12)</f>
        <v>8.2455903827118746E-2</v>
      </c>
      <c r="BK83" s="80">
        <f>IFERROR(AY83/SUM(Model!$AR83:$BC83),1/12)</f>
        <v>8.0701044814689649E-2</v>
      </c>
      <c r="BL83" s="80">
        <f>IFERROR(AZ83/SUM(Model!$AR83:$BC83),1/12)</f>
        <v>7.8946185802260468E-2</v>
      </c>
      <c r="BM83" s="80">
        <f>IFERROR(BA83/SUM(Model!$AR83:$BC83),1/12)</f>
        <v>7.7191326789831385E-2</v>
      </c>
      <c r="BN83" s="80">
        <f>IFERROR(BB83/SUM(Model!$AR83:$BC83),1/12)</f>
        <v>7.5436467777402191E-2</v>
      </c>
      <c r="BO83" s="80">
        <f>IFERROR(BC83/SUM(Model!$AR83:$BC83),1/12)</f>
        <v>7.3681608764973108E-2</v>
      </c>
      <c r="BP8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14.317044100119192</v>
      </c>
      <c r="BQ83" s="77" cm="1">
        <f t="array" ref="BQ8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83" s="77" cm="1">
        <f t="array" ref="BR8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83" s="77">
        <f>IF(tbl_Model[[#This Row],[Type]]="Boutique",
    tbl_Model[[#This Row],[UnitListPrice]],
    tbl_Model[[#This Row],[UnitListPrice]]*(1-SUMIFS(tbl_MarketTerms[WholesaleMarginPct],tbl_MarketTerms[Country],tbl_Model[[#This Row],[country]])))</f>
        <v>18536.052673839731</v>
      </c>
      <c r="BT83" s="79">
        <f>Model!$BP83*BD83</f>
        <v>1.3312711746306833</v>
      </c>
      <c r="BU83" s="79">
        <f>Model!$BP83*BE83</f>
        <v>1.3061467807602445</v>
      </c>
      <c r="BV83" s="79">
        <f>Model!$BP83*BF83</f>
        <v>1.2810223868898041</v>
      </c>
      <c r="BW83" s="79">
        <f>Model!$BP83*BG83</f>
        <v>1.2558979930193654</v>
      </c>
      <c r="BX83" s="79">
        <f>Model!$BP83*BH83</f>
        <v>1.230773599148925</v>
      </c>
      <c r="BY83" s="79">
        <f>Model!$BP83*BI83</f>
        <v>1.2056492052784862</v>
      </c>
      <c r="BZ83" s="79">
        <f>Model!$BP83*BJ83</f>
        <v>1.180524811408046</v>
      </c>
      <c r="CA83" s="79">
        <f>Model!$BP83*BK83</f>
        <v>1.1554004175376069</v>
      </c>
      <c r="CB83" s="79">
        <f>Model!$BP83*BL83</f>
        <v>1.1302760236671667</v>
      </c>
      <c r="CC83" s="79">
        <f>Model!$BP83*BM83</f>
        <v>1.1051516297967279</v>
      </c>
      <c r="CD83" s="79">
        <f>Model!$BP83*BN83</f>
        <v>1.0800272359262877</v>
      </c>
      <c r="CE83" s="79">
        <f>Model!$BP83*BO83</f>
        <v>1.0549028420558488</v>
      </c>
      <c r="CF83" s="79">
        <f>Model!$BS83*BT83</f>
        <v>24676.512616118838</v>
      </c>
      <c r="CG83" s="79">
        <f>Model!$BS83*BU83</f>
        <v>24210.805527938086</v>
      </c>
      <c r="CH83" s="79">
        <f>Model!$BS83*BV83</f>
        <v>23745.098439757308</v>
      </c>
      <c r="CI83" s="79">
        <f>Model!$BS83*BW83</f>
        <v>23279.39135157656</v>
      </c>
      <c r="CJ83" s="79">
        <f>Model!$BS83*BX83</f>
        <v>22813.684263395782</v>
      </c>
      <c r="CK83" s="79">
        <f>Model!$BS83*BY83</f>
        <v>22347.97717521503</v>
      </c>
      <c r="CL83" s="79">
        <f>Model!$BS83*BZ83</f>
        <v>21882.270087034256</v>
      </c>
      <c r="CM83" s="79">
        <f>Model!$BS83*CA83</f>
        <v>21416.5629988535</v>
      </c>
      <c r="CN83" s="79">
        <f>Model!$BS83*CB83</f>
        <v>20950.855910672726</v>
      </c>
      <c r="CO83" s="79">
        <f>Model!$BS83*CC83</f>
        <v>20485.148822491974</v>
      </c>
      <c r="CP83" s="79">
        <f>Model!$BS83*CD83</f>
        <v>20019.4417343112</v>
      </c>
      <c r="CQ83" s="79">
        <f>Model!$BS83*CE83</f>
        <v>19553.734646130448</v>
      </c>
      <c r="CR83" s="79">
        <f>Model!$BR83*BT83</f>
        <v>6321.8598269309714</v>
      </c>
      <c r="CS83" s="79">
        <f>Model!$BR83*BU83</f>
        <v>6202.5506288409724</v>
      </c>
      <c r="CT83" s="79">
        <f>Model!$BR83*BV83</f>
        <v>6083.2414307509662</v>
      </c>
      <c r="CU83" s="79">
        <f>Model!$BR83*BW83</f>
        <v>5963.9322326609681</v>
      </c>
      <c r="CV83" s="79">
        <f>Model!$BR83*BX83</f>
        <v>5844.623034570961</v>
      </c>
      <c r="CW83" s="79">
        <f>Model!$BR83*BY83</f>
        <v>5725.313836480962</v>
      </c>
      <c r="CX83" s="79">
        <f>Model!$BR83*BZ83</f>
        <v>5606.0046383909566</v>
      </c>
      <c r="CY83" s="79">
        <f>Model!$BR83*CA83</f>
        <v>5486.6954403009559</v>
      </c>
      <c r="CZ83" s="79">
        <f>Model!$BR83*CB83</f>
        <v>5367.3862422109505</v>
      </c>
      <c r="DA83" s="79">
        <f>Model!$BR83*CC83</f>
        <v>5248.0770441209515</v>
      </c>
      <c r="DB83" s="79">
        <f>Model!$BR83*CD83</f>
        <v>5128.7678460309453</v>
      </c>
      <c r="DC83" s="79">
        <f>Model!$BR83*CE83</f>
        <v>5009.4586479409463</v>
      </c>
      <c r="DD83" s="79">
        <f>SUM(Model!$CF83:$CQ83)</f>
        <v>265381.4835734957</v>
      </c>
      <c r="DE83" s="79">
        <f>SUM(Model!$CR83:$DC83)</f>
        <v>67987.910849231514</v>
      </c>
      <c r="DF83" s="80">
        <f>IFERROR((Model!$DD83-Model!$DE83)/Model!$DD83,0)</f>
        <v>0.74381064596617674</v>
      </c>
    </row>
    <row r="84" spans="2:110" x14ac:dyDescent="0.25">
      <c r="B84" t="s">
        <v>370</v>
      </c>
      <c r="C84" t="s">
        <v>114</v>
      </c>
      <c r="D84" t="s">
        <v>32</v>
      </c>
      <c r="E84" s="4">
        <v>103</v>
      </c>
      <c r="F84" s="4">
        <v>931038.7</v>
      </c>
      <c r="G84" s="4">
        <v>266455.8</v>
      </c>
      <c r="H84" s="4">
        <v>8</v>
      </c>
      <c r="I84" s="4">
        <v>6</v>
      </c>
      <c r="J84" s="4">
        <v>1</v>
      </c>
      <c r="K84" s="4">
        <v>9</v>
      </c>
      <c r="L84" s="4">
        <v>11</v>
      </c>
      <c r="M84" s="4">
        <v>2</v>
      </c>
      <c r="N84" s="4">
        <v>7</v>
      </c>
      <c r="O84" s="4">
        <v>7</v>
      </c>
      <c r="P84" s="4">
        <v>8</v>
      </c>
      <c r="Q84" s="4">
        <v>3</v>
      </c>
      <c r="R84" s="4">
        <v>17</v>
      </c>
      <c r="S84" s="4">
        <v>4</v>
      </c>
      <c r="T84" s="4">
        <v>3</v>
      </c>
      <c r="U84" s="4">
        <v>6</v>
      </c>
      <c r="V84" s="4">
        <v>11</v>
      </c>
      <c r="W84" s="4">
        <v>12</v>
      </c>
      <c r="X84" s="4">
        <v>8</v>
      </c>
      <c r="Y84" s="4">
        <v>8</v>
      </c>
      <c r="Z84" s="4">
        <v>9</v>
      </c>
      <c r="AA84" s="4">
        <v>8</v>
      </c>
      <c r="AB84" s="4">
        <v>5</v>
      </c>
      <c r="AC84" s="4">
        <v>4</v>
      </c>
      <c r="AD84" s="4">
        <v>8</v>
      </c>
      <c r="AE84" s="4">
        <v>13</v>
      </c>
      <c r="AF84" s="4">
        <v>7</v>
      </c>
      <c r="AG84" s="4">
        <v>8</v>
      </c>
      <c r="AH84" s="4">
        <v>7</v>
      </c>
      <c r="AI84" s="4">
        <v>6</v>
      </c>
      <c r="AJ84" s="4">
        <v>13</v>
      </c>
      <c r="AK84" s="4">
        <v>8</v>
      </c>
      <c r="AL84" s="4">
        <v>9</v>
      </c>
      <c r="AM84" s="4">
        <v>8</v>
      </c>
      <c r="AN84" s="4">
        <v>12</v>
      </c>
      <c r="AO84" s="4">
        <v>6</v>
      </c>
      <c r="AP84" s="4">
        <v>12</v>
      </c>
      <c r="AQ84" s="4">
        <v>7</v>
      </c>
      <c r="AR84" s="79">
        <f>MAX(IFERROR(IFERROR(_xlfn.FORECAST.ETS(AR$5,tbl_Model[[#This Row],[H_2023_01]:[H_2025_12]],$H$5:$AQ$5),_xlfn.FORECAST.LINEAR(AR$5,tbl_Model[[#This Row],[H_2023_01]:[H_2025_12]],$H$5:$AQ$5)),0),0)</f>
        <v>9.1708583140337563</v>
      </c>
      <c r="AS84" s="79">
        <f>MAX(IFERROR(IFERROR(_xlfn.FORECAST.ETS(AS$5,tbl_Model[[#This Row],[H_2023_01]:[H_2025_12]],$H$5:$AQ$5),_xlfn.FORECAST.LINEAR(AS$5,tbl_Model[[#This Row],[H_2023_01]:[H_2025_12]],$H$5:$AQ$5)),0),0)</f>
        <v>9.2381873056661199</v>
      </c>
      <c r="AT84" s="79">
        <f>MAX(IFERROR(IFERROR(_xlfn.FORECAST.ETS(AT$5,tbl_Model[[#This Row],[H_2023_01]:[H_2025_12]],$H$5:$AQ$5),_xlfn.FORECAST.LINEAR(AT$5,tbl_Model[[#This Row],[H_2023_01]:[H_2025_12]],$H$5:$AQ$5)),0),0)</f>
        <v>9.3055162972984959</v>
      </c>
      <c r="AU84" s="79">
        <f>MAX(IFERROR(IFERROR(_xlfn.FORECAST.ETS(AU$5,tbl_Model[[#This Row],[H_2023_01]:[H_2025_12]],$H$5:$AQ$5),_xlfn.FORECAST.LINEAR(AU$5,tbl_Model[[#This Row],[H_2023_01]:[H_2025_12]],$H$5:$AQ$5)),0),0)</f>
        <v>9.3728452889308596</v>
      </c>
      <c r="AV84" s="79">
        <f>MAX(IFERROR(IFERROR(_xlfn.FORECAST.ETS(AV$5,tbl_Model[[#This Row],[H_2023_01]:[H_2025_12]],$H$5:$AQ$5),_xlfn.FORECAST.LINEAR(AV$5,tbl_Model[[#This Row],[H_2023_01]:[H_2025_12]],$H$5:$AQ$5)),0),0)</f>
        <v>9.4401742805632374</v>
      </c>
      <c r="AW84" s="79">
        <f>MAX(IFERROR(IFERROR(_xlfn.FORECAST.ETS(AW$5,tbl_Model[[#This Row],[H_2023_01]:[H_2025_12]],$H$5:$AQ$5),_xlfn.FORECAST.LINEAR(AW$5,tbl_Model[[#This Row],[H_2023_01]:[H_2025_12]],$H$5:$AQ$5)),0),0)</f>
        <v>9.507503272195601</v>
      </c>
      <c r="AX84" s="79">
        <f>MAX(IFERROR(IFERROR(_xlfn.FORECAST.ETS(AX$5,tbl_Model[[#This Row],[H_2023_01]:[H_2025_12]],$H$5:$AQ$5),_xlfn.FORECAST.LINEAR(AX$5,tbl_Model[[#This Row],[H_2023_01]:[H_2025_12]],$H$5:$AQ$5)),0),0)</f>
        <v>9.574832263827977</v>
      </c>
      <c r="AY84" s="79">
        <f>MAX(IFERROR(IFERROR(_xlfn.FORECAST.ETS(AY$5,tbl_Model[[#This Row],[H_2023_01]:[H_2025_12]],$H$5:$AQ$5),_xlfn.FORECAST.LINEAR(AY$5,tbl_Model[[#This Row],[H_2023_01]:[H_2025_12]],$H$5:$AQ$5)),0),0)</f>
        <v>9.6421612554603406</v>
      </c>
      <c r="AZ84" s="79">
        <f>MAX(IFERROR(IFERROR(_xlfn.FORECAST.ETS(AZ$5,tbl_Model[[#This Row],[H_2023_01]:[H_2025_12]],$H$5:$AQ$5),_xlfn.FORECAST.LINEAR(AZ$5,tbl_Model[[#This Row],[H_2023_01]:[H_2025_12]],$H$5:$AQ$5)),0),0)</f>
        <v>9.7094902470927185</v>
      </c>
      <c r="BA84" s="79">
        <f>MAX(IFERROR(IFERROR(_xlfn.FORECAST.ETS(BA$5,tbl_Model[[#This Row],[H_2023_01]:[H_2025_12]],$H$5:$AQ$5),_xlfn.FORECAST.LINEAR(BA$5,tbl_Model[[#This Row],[H_2023_01]:[H_2025_12]],$H$5:$AQ$5)),0),0)</f>
        <v>9.7768192387250821</v>
      </c>
      <c r="BB84" s="79">
        <f>MAX(IFERROR(IFERROR(_xlfn.FORECAST.ETS(BB$5,tbl_Model[[#This Row],[H_2023_01]:[H_2025_12]],$H$5:$AQ$5),_xlfn.FORECAST.LINEAR(BB$5,tbl_Model[[#This Row],[H_2023_01]:[H_2025_12]],$H$5:$AQ$5)),0),0)</f>
        <v>9.8441482303574581</v>
      </c>
      <c r="BC84" s="79">
        <f>MAX(IFERROR(IFERROR(_xlfn.FORECAST.ETS(BC$5,tbl_Model[[#This Row],[H_2023_01]:[H_2025_12]],$H$5:$AQ$5),_xlfn.FORECAST.LINEAR(BC$5,tbl_Model[[#This Row],[H_2023_01]:[H_2025_12]],$H$5:$AQ$5)),0),0)</f>
        <v>9.9114772219898217</v>
      </c>
      <c r="BD84" s="80">
        <f>IFERROR(AR84/SUM(Model!$AR84:$BC84),1/12)</f>
        <v>8.0099020520147515E-2</v>
      </c>
      <c r="BE84" s="80">
        <f>IFERROR(AS84/SUM(Model!$AR84:$BC84),1/12)</f>
        <v>8.0687077395272158E-2</v>
      </c>
      <c r="BF84" s="80">
        <f>IFERROR(AT84/SUM(Model!$AR84:$BC84),1/12)</f>
        <v>8.1275134270396912E-2</v>
      </c>
      <c r="BG84" s="80">
        <f>IFERROR(AU84/SUM(Model!$AR84:$BC84),1/12)</f>
        <v>8.1863191145521555E-2</v>
      </c>
      <c r="BH84" s="80">
        <f>IFERROR(AV84/SUM(Model!$AR84:$BC84),1/12)</f>
        <v>8.2451248020646323E-2</v>
      </c>
      <c r="BI84" s="80">
        <f>IFERROR(AW84/SUM(Model!$AR84:$BC84),1/12)</f>
        <v>8.3039304895770952E-2</v>
      </c>
      <c r="BJ84" s="80">
        <f>IFERROR(AX84/SUM(Model!$AR84:$BC84),1/12)</f>
        <v>8.3627361770895706E-2</v>
      </c>
      <c r="BK84" s="80">
        <f>IFERROR(AY84/SUM(Model!$AR84:$BC84),1/12)</f>
        <v>8.4215418646020349E-2</v>
      </c>
      <c r="BL84" s="80">
        <f>IFERROR(AZ84/SUM(Model!$AR84:$BC84),1/12)</f>
        <v>8.4803475521145116E-2</v>
      </c>
      <c r="BM84" s="80">
        <f>IFERROR(BA84/SUM(Model!$AR84:$BC84),1/12)</f>
        <v>8.5391532396269759E-2</v>
      </c>
      <c r="BN84" s="80">
        <f>IFERROR(BB84/SUM(Model!$AR84:$BC84),1/12)</f>
        <v>8.5979589271394513E-2</v>
      </c>
      <c r="BO84" s="80">
        <f>IFERROR(BC84/SUM(Model!$AR84:$BC84),1/12)</f>
        <v>8.6567646146519156E-2</v>
      </c>
      <c r="BP8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113.47156806433085</v>
      </c>
      <c r="BQ84" s="77" cm="1">
        <f t="array" ref="BQ8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84" s="77" cm="1">
        <f t="array" ref="BR8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84" s="77">
        <f>IF(tbl_Model[[#This Row],[Type]]="Boutique",
    tbl_Model[[#This Row],[UnitListPrice]],
    tbl_Model[[#This Row],[UnitListPrice]]*(1-SUMIFS(tbl_MarketTerms[WholesaleMarginPct],tbl_MarketTerms[Country],tbl_Model[[#This Row],[country]])))</f>
        <v>9626.5957446808516</v>
      </c>
      <c r="BT84" s="79">
        <f>Model!$BP84*BD84</f>
        <v>9.0889614588381527</v>
      </c>
      <c r="BU84" s="79">
        <f>Model!$BP84*BE84</f>
        <v>9.1556891945695558</v>
      </c>
      <c r="BV84" s="79">
        <f>Model!$BP84*BF84</f>
        <v>9.2224169303009731</v>
      </c>
      <c r="BW84" s="79">
        <f>Model!$BP84*BG84</f>
        <v>9.2891446660323762</v>
      </c>
      <c r="BX84" s="79">
        <f>Model!$BP84*BH84</f>
        <v>9.3558724017637935</v>
      </c>
      <c r="BY84" s="79">
        <f>Model!$BP84*BI84</f>
        <v>9.4226001374951966</v>
      </c>
      <c r="BZ84" s="79">
        <f>Model!$BP84*BJ84</f>
        <v>9.4893278732266122</v>
      </c>
      <c r="CA84" s="79">
        <f>Model!$BP84*BK84</f>
        <v>9.5560556089580153</v>
      </c>
      <c r="CB84" s="79">
        <f>Model!$BP84*BL84</f>
        <v>9.6227833446894326</v>
      </c>
      <c r="CC84" s="79">
        <f>Model!$BP84*BM84</f>
        <v>9.6895110804208375</v>
      </c>
      <c r="CD84" s="79">
        <f>Model!$BP84*BN84</f>
        <v>9.7562388161522531</v>
      </c>
      <c r="CE84" s="79">
        <f>Model!$BP84*BO84</f>
        <v>9.8229665518836562</v>
      </c>
      <c r="CF84" s="79">
        <f>Model!$BS84*BT84</f>
        <v>87495.757703219628</v>
      </c>
      <c r="CG84" s="79">
        <f>Model!$BS84*BU84</f>
        <v>88138.118640063738</v>
      </c>
      <c r="CH84" s="79">
        <f>Model!$BS84*BV84</f>
        <v>88780.479576907994</v>
      </c>
      <c r="CI84" s="79">
        <f>Model!$BS84*BW84</f>
        <v>89422.840513752104</v>
      </c>
      <c r="CJ84" s="79">
        <f>Model!$BS84*BX84</f>
        <v>90065.20145059636</v>
      </c>
      <c r="CK84" s="79">
        <f>Model!$BS84*BY84</f>
        <v>90707.56238744047</v>
      </c>
      <c r="CL84" s="79">
        <f>Model!$BS84*BZ84</f>
        <v>91349.923324284697</v>
      </c>
      <c r="CM84" s="79">
        <f>Model!$BS84*CA84</f>
        <v>91992.284261128807</v>
      </c>
      <c r="CN84" s="79">
        <f>Model!$BS84*CB84</f>
        <v>92634.645197973063</v>
      </c>
      <c r="CO84" s="79">
        <f>Model!$BS84*CC84</f>
        <v>93277.006134817202</v>
      </c>
      <c r="CP84" s="79">
        <f>Model!$BS84*CD84</f>
        <v>93919.367071661429</v>
      </c>
      <c r="CQ84" s="79">
        <f>Model!$BS84*CE84</f>
        <v>94561.728008505539</v>
      </c>
      <c r="CR84" s="79">
        <f>Model!$BR84*BT84</f>
        <v>24747.276000469519</v>
      </c>
      <c r="CS84" s="79">
        <f>Model!$BR84*BU84</f>
        <v>24928.961190852373</v>
      </c>
      <c r="CT84" s="79">
        <f>Model!$BR84*BV84</f>
        <v>25110.646381235267</v>
      </c>
      <c r="CU84" s="79">
        <f>Model!$BR84*BW84</f>
        <v>25292.331571618121</v>
      </c>
      <c r="CV84" s="79">
        <f>Model!$BR84*BX84</f>
        <v>25474.016762001011</v>
      </c>
      <c r="CW84" s="79">
        <f>Model!$BR84*BY84</f>
        <v>25655.701952383864</v>
      </c>
      <c r="CX84" s="79">
        <f>Model!$BR84*BZ84</f>
        <v>25837.387142766751</v>
      </c>
      <c r="CY84" s="79">
        <f>Model!$BR84*CA84</f>
        <v>26019.072333149605</v>
      </c>
      <c r="CZ84" s="79">
        <f>Model!$BR84*CB84</f>
        <v>26200.757523532495</v>
      </c>
      <c r="DA84" s="79">
        <f>Model!$BR84*CC84</f>
        <v>26382.442713915356</v>
      </c>
      <c r="DB84" s="79">
        <f>Model!$BR84*CD84</f>
        <v>26564.127904298242</v>
      </c>
      <c r="DC84" s="79">
        <f>Model!$BR84*CE84</f>
        <v>26745.813094681096</v>
      </c>
      <c r="DD84" s="79">
        <f>SUM(Model!$CF84:$CQ84)</f>
        <v>1092344.9142703512</v>
      </c>
      <c r="DE84" s="79">
        <f>SUM(Model!$CR84:$DC84)</f>
        <v>308958.53457090369</v>
      </c>
      <c r="DF84" s="80">
        <f>IFERROR((Model!$DD84-Model!$DE84)/Model!$DD84,0)</f>
        <v>0.71716027553689177</v>
      </c>
    </row>
    <row r="85" spans="2:110" x14ac:dyDescent="0.25">
      <c r="B85" t="s">
        <v>370</v>
      </c>
      <c r="C85" t="s">
        <v>131</v>
      </c>
      <c r="D85" t="s">
        <v>25</v>
      </c>
      <c r="E85" s="4">
        <v>21</v>
      </c>
      <c r="F85" s="4">
        <v>197287.4</v>
      </c>
      <c r="G85" s="4">
        <v>57079.26</v>
      </c>
      <c r="H85" s="4">
        <v>0</v>
      </c>
      <c r="I85" s="4">
        <v>0</v>
      </c>
      <c r="J85" s="4">
        <v>0</v>
      </c>
      <c r="K85" s="4">
        <v>0</v>
      </c>
      <c r="L85" s="4">
        <v>0</v>
      </c>
      <c r="M85" s="4">
        <v>0</v>
      </c>
      <c r="N85" s="4">
        <v>0</v>
      </c>
      <c r="O85" s="4">
        <v>0</v>
      </c>
      <c r="P85" s="4">
        <v>0</v>
      </c>
      <c r="Q85" s="4">
        <v>0</v>
      </c>
      <c r="R85" s="4">
        <v>0</v>
      </c>
      <c r="S85" s="4">
        <v>0</v>
      </c>
      <c r="T85" s="4">
        <v>2</v>
      </c>
      <c r="U85" s="4">
        <v>0</v>
      </c>
      <c r="V85" s="4">
        <v>1</v>
      </c>
      <c r="W85" s="4">
        <v>0</v>
      </c>
      <c r="X85" s="4">
        <v>2</v>
      </c>
      <c r="Y85" s="4">
        <v>0</v>
      </c>
      <c r="Z85" s="4">
        <v>1</v>
      </c>
      <c r="AA85" s="4">
        <v>0</v>
      </c>
      <c r="AB85" s="4">
        <v>0</v>
      </c>
      <c r="AC85" s="4">
        <v>3</v>
      </c>
      <c r="AD85" s="4">
        <v>1</v>
      </c>
      <c r="AE85" s="4">
        <v>1</v>
      </c>
      <c r="AF85" s="4">
        <v>0</v>
      </c>
      <c r="AG85" s="4">
        <v>0</v>
      </c>
      <c r="AH85" s="4">
        <v>2</v>
      </c>
      <c r="AI85" s="4">
        <v>1</v>
      </c>
      <c r="AJ85" s="4">
        <v>0</v>
      </c>
      <c r="AK85" s="4">
        <v>5</v>
      </c>
      <c r="AL85" s="4">
        <v>1</v>
      </c>
      <c r="AM85" s="4">
        <v>1</v>
      </c>
      <c r="AN85" s="4">
        <v>0</v>
      </c>
      <c r="AO85" s="4">
        <v>6</v>
      </c>
      <c r="AP85" s="4">
        <v>5</v>
      </c>
      <c r="AQ85" s="4">
        <v>0</v>
      </c>
      <c r="AR85" s="79">
        <f>MAX(IFERROR(IFERROR(_xlfn.FORECAST.ETS(AR$5,tbl_Model[[#This Row],[H_2023_01]:[H_2025_12]],$H$5:$AQ$5),_xlfn.FORECAST.LINEAR(AR$5,tbl_Model[[#This Row],[H_2023_01]:[H_2025_12]],$H$5:$AQ$5)),0),0)</f>
        <v>2.3306596274158791</v>
      </c>
      <c r="AS85" s="79">
        <f>MAX(IFERROR(IFERROR(_xlfn.FORECAST.ETS(AS$5,tbl_Model[[#This Row],[H_2023_01]:[H_2025_12]],$H$5:$AQ$5),_xlfn.FORECAST.LINEAR(AS$5,tbl_Model[[#This Row],[H_2023_01]:[H_2025_12]],$H$5:$AQ$5)),0),0)</f>
        <v>2.4027020734502313</v>
      </c>
      <c r="AT85" s="79">
        <f>MAX(IFERROR(IFERROR(_xlfn.FORECAST.ETS(AT$5,tbl_Model[[#This Row],[H_2023_01]:[H_2025_12]],$H$5:$AQ$5),_xlfn.FORECAST.LINEAR(AT$5,tbl_Model[[#This Row],[H_2023_01]:[H_2025_12]],$H$5:$AQ$5)),0),0)</f>
        <v>2.4747445194845841</v>
      </c>
      <c r="AU85" s="79">
        <f>MAX(IFERROR(IFERROR(_xlfn.FORECAST.ETS(AU$5,tbl_Model[[#This Row],[H_2023_01]:[H_2025_12]],$H$5:$AQ$5),_xlfn.FORECAST.LINEAR(AU$5,tbl_Model[[#This Row],[H_2023_01]:[H_2025_12]],$H$5:$AQ$5)),0),0)</f>
        <v>2.5467869655189368</v>
      </c>
      <c r="AV85" s="79">
        <f>MAX(IFERROR(IFERROR(_xlfn.FORECAST.ETS(AV$5,tbl_Model[[#This Row],[H_2023_01]:[H_2025_12]],$H$5:$AQ$5),_xlfn.FORECAST.LINEAR(AV$5,tbl_Model[[#This Row],[H_2023_01]:[H_2025_12]],$H$5:$AQ$5)),0),0)</f>
        <v>2.6188294115532891</v>
      </c>
      <c r="AW85" s="79">
        <f>MAX(IFERROR(IFERROR(_xlfn.FORECAST.ETS(AW$5,tbl_Model[[#This Row],[H_2023_01]:[H_2025_12]],$H$5:$AQ$5),_xlfn.FORECAST.LINEAR(AW$5,tbl_Model[[#This Row],[H_2023_01]:[H_2025_12]],$H$5:$AQ$5)),0),0)</f>
        <v>2.6908718575876418</v>
      </c>
      <c r="AX85" s="79">
        <f>MAX(IFERROR(IFERROR(_xlfn.FORECAST.ETS(AX$5,tbl_Model[[#This Row],[H_2023_01]:[H_2025_12]],$H$5:$AQ$5),_xlfn.FORECAST.LINEAR(AX$5,tbl_Model[[#This Row],[H_2023_01]:[H_2025_12]],$H$5:$AQ$5)),0),0)</f>
        <v>2.7629143036219945</v>
      </c>
      <c r="AY85" s="79">
        <f>MAX(IFERROR(IFERROR(_xlfn.FORECAST.ETS(AY$5,tbl_Model[[#This Row],[H_2023_01]:[H_2025_12]],$H$5:$AQ$5),_xlfn.FORECAST.LINEAR(AY$5,tbl_Model[[#This Row],[H_2023_01]:[H_2025_12]],$H$5:$AQ$5)),0),0)</f>
        <v>2.8349567496563468</v>
      </c>
      <c r="AZ85" s="79">
        <f>MAX(IFERROR(IFERROR(_xlfn.FORECAST.ETS(AZ$5,tbl_Model[[#This Row],[H_2023_01]:[H_2025_12]],$H$5:$AQ$5),_xlfn.FORECAST.LINEAR(AZ$5,tbl_Model[[#This Row],[H_2023_01]:[H_2025_12]],$H$5:$AQ$5)),0),0)</f>
        <v>2.9069991956906991</v>
      </c>
      <c r="BA85" s="79">
        <f>MAX(IFERROR(IFERROR(_xlfn.FORECAST.ETS(BA$5,tbl_Model[[#This Row],[H_2023_01]:[H_2025_12]],$H$5:$AQ$5),_xlfn.FORECAST.LINEAR(BA$5,tbl_Model[[#This Row],[H_2023_01]:[H_2025_12]],$H$5:$AQ$5)),0),0)</f>
        <v>2.9790416417250518</v>
      </c>
      <c r="BB85" s="79">
        <f>MAX(IFERROR(IFERROR(_xlfn.FORECAST.ETS(BB$5,tbl_Model[[#This Row],[H_2023_01]:[H_2025_12]],$H$5:$AQ$5),_xlfn.FORECAST.LINEAR(BB$5,tbl_Model[[#This Row],[H_2023_01]:[H_2025_12]],$H$5:$AQ$5)),0),0)</f>
        <v>3.0510840877594045</v>
      </c>
      <c r="BC85" s="79">
        <f>MAX(IFERROR(IFERROR(_xlfn.FORECAST.ETS(BC$5,tbl_Model[[#This Row],[H_2023_01]:[H_2025_12]],$H$5:$AQ$5),_xlfn.FORECAST.LINEAR(BC$5,tbl_Model[[#This Row],[H_2023_01]:[H_2025_12]],$H$5:$AQ$5)),0),0)</f>
        <v>3.1231265337937568</v>
      </c>
      <c r="BD85" s="80">
        <f>IFERROR(AR85/SUM(Model!$AR85:$BC85),1/12)</f>
        <v>7.1224514448110315E-2</v>
      </c>
      <c r="BE85" s="80">
        <f>IFERROR(AS85/SUM(Model!$AR85:$BC85),1/12)</f>
        <v>7.3426117881787226E-2</v>
      </c>
      <c r="BF85" s="80">
        <f>IFERROR(AT85/SUM(Model!$AR85:$BC85),1/12)</f>
        <v>7.5627721315464136E-2</v>
      </c>
      <c r="BG85" s="80">
        <f>IFERROR(AU85/SUM(Model!$AR85:$BC85),1/12)</f>
        <v>7.782932474914106E-2</v>
      </c>
      <c r="BH85" s="80">
        <f>IFERROR(AV85/SUM(Model!$AR85:$BC85),1/12)</f>
        <v>8.0030928182817956E-2</v>
      </c>
      <c r="BI85" s="80">
        <f>IFERROR(AW85/SUM(Model!$AR85:$BC85),1/12)</f>
        <v>8.2232531616494881E-2</v>
      </c>
      <c r="BJ85" s="80">
        <f>IFERROR(AX85/SUM(Model!$AR85:$BC85),1/12)</f>
        <v>8.4434135050171791E-2</v>
      </c>
      <c r="BK85" s="80">
        <f>IFERROR(AY85/SUM(Model!$AR85:$BC85),1/12)</f>
        <v>8.6635738483848701E-2</v>
      </c>
      <c r="BL85" s="80">
        <f>IFERROR(AZ85/SUM(Model!$AR85:$BC85),1/12)</f>
        <v>8.8837341917525597E-2</v>
      </c>
      <c r="BM85" s="80">
        <f>IFERROR(BA85/SUM(Model!$AR85:$BC85),1/12)</f>
        <v>9.1038945351202522E-2</v>
      </c>
      <c r="BN85" s="80">
        <f>IFERROR(BB85/SUM(Model!$AR85:$BC85),1/12)</f>
        <v>9.3240548784879432E-2</v>
      </c>
      <c r="BO85" s="80">
        <f>IFERROR(BC85/SUM(Model!$AR85:$BC85),1/12)</f>
        <v>9.5442152218556342E-2</v>
      </c>
      <c r="BP8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23.154850746268654</v>
      </c>
      <c r="BQ85" s="77" cm="1">
        <f t="array" ref="BQ8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85" s="77" cm="1">
        <f t="array" ref="BR8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85" s="77">
        <f>IF(tbl_Model[[#This Row],[Type]]="Boutique",
    tbl_Model[[#This Row],[UnitListPrice]],
    tbl_Model[[#This Row],[UnitListPrice]]*(1-SUMIFS(tbl_MarketTerms[WholesaleMarginPct],tbl_MarketTerms[Country],tbl_Model[[#This Row],[country]])))</f>
        <v>9367.3143996013951</v>
      </c>
      <c r="BT85" s="79">
        <f>Model!$BP85*BD85</f>
        <v>1.6491930015214495</v>
      </c>
      <c r="BU85" s="79">
        <f>Model!$BP85*BE85</f>
        <v>1.700170800430711</v>
      </c>
      <c r="BV85" s="79">
        <f>Model!$BP85*BF85</f>
        <v>1.7511485993399725</v>
      </c>
      <c r="BW85" s="79">
        <f>Model!$BP85*BG85</f>
        <v>1.8021263982492344</v>
      </c>
      <c r="BX85" s="79">
        <f>Model!$BP85*BH85</f>
        <v>1.8531041971584954</v>
      </c>
      <c r="BY85" s="79">
        <f>Model!$BP85*BI85</f>
        <v>1.9040819960677571</v>
      </c>
      <c r="BZ85" s="79">
        <f>Model!$BP85*BJ85</f>
        <v>1.9550597949770185</v>
      </c>
      <c r="CA85" s="79">
        <f>Model!$BP85*BK85</f>
        <v>2.0060375938862802</v>
      </c>
      <c r="CB85" s="79">
        <f>Model!$BP85*BL85</f>
        <v>2.0570153927955412</v>
      </c>
      <c r="CC85" s="79">
        <f>Model!$BP85*BM85</f>
        <v>2.1079931917048027</v>
      </c>
      <c r="CD85" s="79">
        <f>Model!$BP85*BN85</f>
        <v>2.1589709906140642</v>
      </c>
      <c r="CE85" s="79">
        <f>Model!$BP85*BO85</f>
        <v>2.2099487895233256</v>
      </c>
      <c r="CF85" s="79">
        <f>Model!$BS85*BT85</f>
        <v>15448.509350873719</v>
      </c>
      <c r="CG85" s="79">
        <f>Model!$BS85*BU85</f>
        <v>15926.03442065643</v>
      </c>
      <c r="CH85" s="79">
        <f>Model!$BS85*BV85</f>
        <v>16403.559490439136</v>
      </c>
      <c r="CI85" s="79">
        <f>Model!$BS85*BW85</f>
        <v>16881.084560221851</v>
      </c>
      <c r="CJ85" s="79">
        <f>Model!$BS85*BX85</f>
        <v>17358.609630004557</v>
      </c>
      <c r="CK85" s="79">
        <f>Model!$BS85*BY85</f>
        <v>17836.134699787268</v>
      </c>
      <c r="CL85" s="79">
        <f>Model!$BS85*BZ85</f>
        <v>18313.659769569978</v>
      </c>
      <c r="CM85" s="79">
        <f>Model!$BS85*CA85</f>
        <v>18791.184839352689</v>
      </c>
      <c r="CN85" s="79">
        <f>Model!$BS85*CB85</f>
        <v>19268.709909135392</v>
      </c>
      <c r="CO85" s="79">
        <f>Model!$BS85*CC85</f>
        <v>19746.234978918103</v>
      </c>
      <c r="CP85" s="79">
        <f>Model!$BS85*CD85</f>
        <v>20223.760048700813</v>
      </c>
      <c r="CQ85" s="79">
        <f>Model!$BS85*CE85</f>
        <v>20701.28511848352</v>
      </c>
      <c r="CR85" s="79">
        <f>Model!$BR85*BT85</f>
        <v>4379.0579957688133</v>
      </c>
      <c r="CS85" s="79">
        <f>Model!$BR85*BU85</f>
        <v>4514.4179795392711</v>
      </c>
      <c r="CT85" s="79">
        <f>Model!$BR85*BV85</f>
        <v>4649.7779633097289</v>
      </c>
      <c r="CU85" s="79">
        <f>Model!$BR85*BW85</f>
        <v>4785.1379470801876</v>
      </c>
      <c r="CV85" s="79">
        <f>Model!$BR85*BX85</f>
        <v>4920.4979308506445</v>
      </c>
      <c r="CW85" s="79">
        <f>Model!$BR85*BY85</f>
        <v>5055.8579146211032</v>
      </c>
      <c r="CX85" s="79">
        <f>Model!$BR85*BZ85</f>
        <v>5191.217898391561</v>
      </c>
      <c r="CY85" s="79">
        <f>Model!$BR85*CA85</f>
        <v>5326.5778821620197</v>
      </c>
      <c r="CZ85" s="79">
        <f>Model!$BR85*CB85</f>
        <v>5461.9378659324757</v>
      </c>
      <c r="DA85" s="79">
        <f>Model!$BR85*CC85</f>
        <v>5597.2978497029335</v>
      </c>
      <c r="DB85" s="79">
        <f>Model!$BR85*CD85</f>
        <v>5732.6578334733913</v>
      </c>
      <c r="DC85" s="79">
        <f>Model!$BR85*CE85</f>
        <v>5868.01781724385</v>
      </c>
      <c r="DD85" s="79">
        <f>SUM(Model!$CF85:$CQ85)</f>
        <v>216898.76681614347</v>
      </c>
      <c r="DE85" s="79">
        <f>SUM(Model!$CR85:$DC85)</f>
        <v>61482.45487807598</v>
      </c>
      <c r="DF85" s="80">
        <f>IFERROR((Model!$DD85-Model!$DE85)/Model!$DD85,0)</f>
        <v>0.71653847654102976</v>
      </c>
    </row>
    <row r="86" spans="2:110" x14ac:dyDescent="0.25">
      <c r="B86" t="s">
        <v>370</v>
      </c>
      <c r="C86" t="s">
        <v>114</v>
      </c>
      <c r="D86" t="s">
        <v>33</v>
      </c>
      <c r="E86" s="4">
        <v>79</v>
      </c>
      <c r="F86" s="4">
        <v>709628.9</v>
      </c>
      <c r="G86" s="4">
        <v>203226.16</v>
      </c>
      <c r="H86" s="4">
        <v>2</v>
      </c>
      <c r="I86" s="4">
        <v>5</v>
      </c>
      <c r="J86" s="4">
        <v>3</v>
      </c>
      <c r="K86" s="4">
        <v>4</v>
      </c>
      <c r="L86" s="4">
        <v>4</v>
      </c>
      <c r="M86" s="4">
        <v>3</v>
      </c>
      <c r="N86" s="4">
        <v>5</v>
      </c>
      <c r="O86" s="4">
        <v>1</v>
      </c>
      <c r="P86" s="4">
        <v>7</v>
      </c>
      <c r="Q86" s="4">
        <v>4</v>
      </c>
      <c r="R86" s="4">
        <v>4</v>
      </c>
      <c r="S86" s="4">
        <v>7</v>
      </c>
      <c r="T86" s="4">
        <v>4</v>
      </c>
      <c r="U86" s="4">
        <v>4</v>
      </c>
      <c r="V86" s="4">
        <v>6</v>
      </c>
      <c r="W86" s="4">
        <v>5</v>
      </c>
      <c r="X86" s="4">
        <v>7</v>
      </c>
      <c r="Y86" s="4">
        <v>2</v>
      </c>
      <c r="Z86" s="4">
        <v>2</v>
      </c>
      <c r="AA86" s="4">
        <v>6</v>
      </c>
      <c r="AB86" s="4">
        <v>6</v>
      </c>
      <c r="AC86" s="4">
        <v>4</v>
      </c>
      <c r="AD86" s="4">
        <v>4</v>
      </c>
      <c r="AE86" s="4">
        <v>7</v>
      </c>
      <c r="AF86" s="4">
        <v>6</v>
      </c>
      <c r="AG86" s="4">
        <v>1</v>
      </c>
      <c r="AH86" s="4">
        <v>5</v>
      </c>
      <c r="AI86" s="4">
        <v>6</v>
      </c>
      <c r="AJ86" s="4">
        <v>3</v>
      </c>
      <c r="AK86" s="4">
        <v>7</v>
      </c>
      <c r="AL86" s="4">
        <v>6</v>
      </c>
      <c r="AM86" s="4">
        <v>9</v>
      </c>
      <c r="AN86" s="4">
        <v>7</v>
      </c>
      <c r="AO86" s="4">
        <v>4</v>
      </c>
      <c r="AP86" s="4">
        <v>12</v>
      </c>
      <c r="AQ86" s="4">
        <v>13</v>
      </c>
      <c r="AR86" s="79">
        <f>MAX(IFERROR(IFERROR(_xlfn.FORECAST.ETS(AR$5,tbl_Model[[#This Row],[H_2023_01]:[H_2025_12]],$H$5:$AQ$5),_xlfn.FORECAST.LINEAR(AR$5,tbl_Model[[#This Row],[H_2023_01]:[H_2025_12]],$H$5:$AQ$5)),0),0)</f>
        <v>6.6671372355894176</v>
      </c>
      <c r="AS86" s="79">
        <f>MAX(IFERROR(IFERROR(_xlfn.FORECAST.ETS(AS$5,tbl_Model[[#This Row],[H_2023_01]:[H_2025_12]],$H$5:$AQ$5),_xlfn.FORECAST.LINEAR(AS$5,tbl_Model[[#This Row],[H_2023_01]:[H_2025_12]],$H$5:$AQ$5)),0),0)</f>
        <v>7.5387412573943138</v>
      </c>
      <c r="AT86" s="79">
        <f>MAX(IFERROR(IFERROR(_xlfn.FORECAST.ETS(AT$5,tbl_Model[[#This Row],[H_2023_01]:[H_2025_12]],$H$5:$AQ$5),_xlfn.FORECAST.LINEAR(AT$5,tbl_Model[[#This Row],[H_2023_01]:[H_2025_12]],$H$5:$AQ$5)),0),0)</f>
        <v>8.7082253318374718</v>
      </c>
      <c r="AU86" s="79">
        <f>MAX(IFERROR(IFERROR(_xlfn.FORECAST.ETS(AU$5,tbl_Model[[#This Row],[H_2023_01]:[H_2025_12]],$H$5:$AQ$5),_xlfn.FORECAST.LINEAR(AU$5,tbl_Model[[#This Row],[H_2023_01]:[H_2025_12]],$H$5:$AQ$5)),0),0)</f>
        <v>7.0865531726808069</v>
      </c>
      <c r="AV86" s="79">
        <f>MAX(IFERROR(IFERROR(_xlfn.FORECAST.ETS(AV$5,tbl_Model[[#This Row],[H_2023_01]:[H_2025_12]],$H$5:$AQ$5),_xlfn.FORECAST.LINEAR(AV$5,tbl_Model[[#This Row],[H_2023_01]:[H_2025_12]],$H$5:$AQ$5)),0),0)</f>
        <v>7.9581571944857021</v>
      </c>
      <c r="AW86" s="79">
        <f>MAX(IFERROR(IFERROR(_xlfn.FORECAST.ETS(AW$5,tbl_Model[[#This Row],[H_2023_01]:[H_2025_12]],$H$5:$AQ$5),_xlfn.FORECAST.LINEAR(AW$5,tbl_Model[[#This Row],[H_2023_01]:[H_2025_12]],$H$5:$AQ$5)),0),0)</f>
        <v>9.1276412689288602</v>
      </c>
      <c r="AX86" s="79">
        <f>MAX(IFERROR(IFERROR(_xlfn.FORECAST.ETS(AX$5,tbl_Model[[#This Row],[H_2023_01]:[H_2025_12]],$H$5:$AQ$5),_xlfn.FORECAST.LINEAR(AX$5,tbl_Model[[#This Row],[H_2023_01]:[H_2025_12]],$H$5:$AQ$5)),0),0)</f>
        <v>7.5059691097721961</v>
      </c>
      <c r="AY86" s="79">
        <f>MAX(IFERROR(IFERROR(_xlfn.FORECAST.ETS(AY$5,tbl_Model[[#This Row],[H_2023_01]:[H_2025_12]],$H$5:$AQ$5),_xlfn.FORECAST.LINEAR(AY$5,tbl_Model[[#This Row],[H_2023_01]:[H_2025_12]],$H$5:$AQ$5)),0),0)</f>
        <v>8.3775731315770923</v>
      </c>
      <c r="AZ86" s="79">
        <f>MAX(IFERROR(IFERROR(_xlfn.FORECAST.ETS(AZ$5,tbl_Model[[#This Row],[H_2023_01]:[H_2025_12]],$H$5:$AQ$5),_xlfn.FORECAST.LINEAR(AZ$5,tbl_Model[[#This Row],[H_2023_01]:[H_2025_12]],$H$5:$AQ$5)),0),0)</f>
        <v>9.5470572060202503</v>
      </c>
      <c r="BA86" s="79">
        <f>MAX(IFERROR(IFERROR(_xlfn.FORECAST.ETS(BA$5,tbl_Model[[#This Row],[H_2023_01]:[H_2025_12]],$H$5:$AQ$5),_xlfn.FORECAST.LINEAR(BA$5,tbl_Model[[#This Row],[H_2023_01]:[H_2025_12]],$H$5:$AQ$5)),0),0)</f>
        <v>7.9253850468635845</v>
      </c>
      <c r="BB86" s="79">
        <f>MAX(IFERROR(IFERROR(_xlfn.FORECAST.ETS(BB$5,tbl_Model[[#This Row],[H_2023_01]:[H_2025_12]],$H$5:$AQ$5),_xlfn.FORECAST.LINEAR(BB$5,tbl_Model[[#This Row],[H_2023_01]:[H_2025_12]],$H$5:$AQ$5)),0),0)</f>
        <v>8.7969890686684806</v>
      </c>
      <c r="BC86" s="79">
        <f>MAX(IFERROR(IFERROR(_xlfn.FORECAST.ETS(BC$5,tbl_Model[[#This Row],[H_2023_01]:[H_2025_12]],$H$5:$AQ$5),_xlfn.FORECAST.LINEAR(BC$5,tbl_Model[[#This Row],[H_2023_01]:[H_2025_12]],$H$5:$AQ$5)),0),0)</f>
        <v>9.9664731431116387</v>
      </c>
      <c r="BD86" s="80">
        <f>IFERROR(AR86/SUM(Model!$AR86:$BC86),1/12)</f>
        <v>6.7205046171253918E-2</v>
      </c>
      <c r="BE86" s="80">
        <f>IFERROR(AS86/SUM(Model!$AR86:$BC86),1/12)</f>
        <v>7.5990854301281135E-2</v>
      </c>
      <c r="BF86" s="80">
        <f>IFERROR(AT86/SUM(Model!$AR86:$BC86),1/12)</f>
        <v>8.7779306892290423E-2</v>
      </c>
      <c r="BG86" s="80">
        <f>IFERROR(AU86/SUM(Model!$AR86:$BC86),1/12)</f>
        <v>7.1432777867959374E-2</v>
      </c>
      <c r="BH86" s="80">
        <f>IFERROR(AV86/SUM(Model!$AR86:$BC86),1/12)</f>
        <v>8.0218585997986577E-2</v>
      </c>
      <c r="BI86" s="80">
        <f>IFERROR(AW86/SUM(Model!$AR86:$BC86),1/12)</f>
        <v>9.2007038588995865E-2</v>
      </c>
      <c r="BJ86" s="80">
        <f>IFERROR(AX86/SUM(Model!$AR86:$BC86),1/12)</f>
        <v>7.5660509564664816E-2</v>
      </c>
      <c r="BK86" s="80">
        <f>IFERROR(AY86/SUM(Model!$AR86:$BC86),1/12)</f>
        <v>8.4446317694692033E-2</v>
      </c>
      <c r="BL86" s="80">
        <f>IFERROR(AZ86/SUM(Model!$AR86:$BC86),1/12)</f>
        <v>9.6234770285701321E-2</v>
      </c>
      <c r="BM86" s="80">
        <f>IFERROR(BA86/SUM(Model!$AR86:$BC86),1/12)</f>
        <v>7.9888241261370271E-2</v>
      </c>
      <c r="BN86" s="80">
        <f>IFERROR(BB86/SUM(Model!$AR86:$BC86),1/12)</f>
        <v>8.8674049391397475E-2</v>
      </c>
      <c r="BO86" s="80">
        <f>IFERROR(BC86/SUM(Model!$AR86:$BC86),1/12)</f>
        <v>0.10046250198240676</v>
      </c>
      <c r="BP8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87.109654835558473</v>
      </c>
      <c r="BQ86" s="77" cm="1">
        <f t="array" ref="BQ8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86" s="77" cm="1">
        <f t="array" ref="BR8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86" s="77">
        <f>IF(tbl_Model[[#This Row],[Type]]="Boutique",
    tbl_Model[[#This Row],[UnitListPrice]],
    tbl_Model[[#This Row],[UnitListPrice]]*(1-SUMIFS(tbl_MarketTerms[WholesaleMarginPct],tbl_MarketTerms[Country],tbl_Model[[#This Row],[country]])))</f>
        <v>9626.5957446808516</v>
      </c>
      <c r="BT86" s="79">
        <f>Model!$BP86*BD86</f>
        <v>5.8542083751856993</v>
      </c>
      <c r="BU86" s="79">
        <f>Model!$BP86*BE86</f>
        <v>6.6195370888438134</v>
      </c>
      <c r="BV86" s="79">
        <f>Model!$BP86*BF86</f>
        <v>7.6464251250919775</v>
      </c>
      <c r="BW86" s="79">
        <f>Model!$BP86*BG86</f>
        <v>6.2224846240230614</v>
      </c>
      <c r="BX86" s="79">
        <f>Model!$BP86*BH86</f>
        <v>6.9878133376811746</v>
      </c>
      <c r="BY86" s="79">
        <f>Model!$BP86*BI86</f>
        <v>8.0147013739293396</v>
      </c>
      <c r="BZ86" s="79">
        <f>Model!$BP86*BJ86</f>
        <v>6.5907608728604226</v>
      </c>
      <c r="CA86" s="79">
        <f>Model!$BP86*BK86</f>
        <v>7.3560895865185367</v>
      </c>
      <c r="CB86" s="79">
        <f>Model!$BP86*BL86</f>
        <v>8.3829776227667008</v>
      </c>
      <c r="CC86" s="79">
        <f>Model!$BP86*BM86</f>
        <v>6.9590371216977847</v>
      </c>
      <c r="CD86" s="79">
        <f>Model!$BP86*BN86</f>
        <v>7.7243658353558979</v>
      </c>
      <c r="CE86" s="79">
        <f>Model!$BP86*BO86</f>
        <v>8.751253871604062</v>
      </c>
      <c r="CF86" s="79">
        <f>Model!$BS86*BT86</f>
        <v>56356.097433037656</v>
      </c>
      <c r="CG86" s="79">
        <f>Model!$BS86*BU86</f>
        <v>63723.607571220928</v>
      </c>
      <c r="CH86" s="79">
        <f>Model!$BS86*BV86</f>
        <v>73609.043571231174</v>
      </c>
      <c r="CI86" s="79">
        <f>Model!$BS86*BW86</f>
        <v>59901.344002962433</v>
      </c>
      <c r="CJ86" s="79">
        <f>Model!$BS86*BX86</f>
        <v>67268.854141145697</v>
      </c>
      <c r="CK86" s="79">
        <f>Model!$BS86*BY86</f>
        <v>77154.290141155958</v>
      </c>
      <c r="CL86" s="79">
        <f>Model!$BS86*BZ86</f>
        <v>63446.590572887202</v>
      </c>
      <c r="CM86" s="79">
        <f>Model!$BS86*CA86</f>
        <v>70814.100711070467</v>
      </c>
      <c r="CN86" s="79">
        <f>Model!$BS86*CB86</f>
        <v>80699.536711080727</v>
      </c>
      <c r="CO86" s="79">
        <f>Model!$BS86*CC86</f>
        <v>66991.837142811972</v>
      </c>
      <c r="CP86" s="79">
        <f>Model!$BS86*CD86</f>
        <v>74359.347280995236</v>
      </c>
      <c r="CQ86" s="79">
        <f>Model!$BS86*CE86</f>
        <v>84244.783281005497</v>
      </c>
      <c r="CR86" s="79">
        <f>Model!$BR86*BT86</f>
        <v>15939.743069776452</v>
      </c>
      <c r="CS86" s="79">
        <f>Model!$BR86*BU86</f>
        <v>18023.567607239365</v>
      </c>
      <c r="CT86" s="79">
        <f>Model!$BR86*BV86</f>
        <v>20819.561601679958</v>
      </c>
      <c r="CU86" s="79">
        <f>Model!$BR86*BW86</f>
        <v>16942.479632767758</v>
      </c>
      <c r="CV86" s="79">
        <f>Model!$BR86*BX86</f>
        <v>19026.304170230665</v>
      </c>
      <c r="CW86" s="79">
        <f>Model!$BR86*BY86</f>
        <v>21822.298164671261</v>
      </c>
      <c r="CX86" s="79">
        <f>Model!$BR86*BZ86</f>
        <v>17945.216195759058</v>
      </c>
      <c r="CY86" s="79">
        <f>Model!$BR86*CA86</f>
        <v>20029.040733221969</v>
      </c>
      <c r="CZ86" s="79">
        <f>Model!$BR86*CB86</f>
        <v>22825.034727662562</v>
      </c>
      <c r="DA86" s="79">
        <f>Model!$BR86*CC86</f>
        <v>18947.952758750362</v>
      </c>
      <c r="DB86" s="79">
        <f>Model!$BR86*CD86</f>
        <v>21031.777296213273</v>
      </c>
      <c r="DC86" s="79">
        <f>Model!$BR86*CE86</f>
        <v>23827.771290653862</v>
      </c>
      <c r="DD86" s="79">
        <f>SUM(Model!$CF86:$CQ86)</f>
        <v>838569.43256060488</v>
      </c>
      <c r="DE86" s="79">
        <f>SUM(Model!$CR86:$DC86)</f>
        <v>237180.74724862655</v>
      </c>
      <c r="DF86" s="80">
        <f>IFERROR((Model!$DD86-Model!$DE86)/Model!$DD86,0)</f>
        <v>0.71716027553689177</v>
      </c>
    </row>
    <row r="87" spans="2:110" x14ac:dyDescent="0.25">
      <c r="B87" t="s">
        <v>370</v>
      </c>
      <c r="C87" t="s">
        <v>185</v>
      </c>
      <c r="D87" t="s">
        <v>3</v>
      </c>
      <c r="E87" s="4">
        <v>33</v>
      </c>
      <c r="F87" s="4">
        <v>407094.9</v>
      </c>
      <c r="G87" s="4">
        <v>114525.5</v>
      </c>
      <c r="H87" s="4">
        <v>0</v>
      </c>
      <c r="I87" s="4">
        <v>0</v>
      </c>
      <c r="J87" s="4">
        <v>0</v>
      </c>
      <c r="K87" s="4">
        <v>0</v>
      </c>
      <c r="L87" s="4">
        <v>0</v>
      </c>
      <c r="M87" s="4">
        <v>0</v>
      </c>
      <c r="N87" s="4">
        <v>0</v>
      </c>
      <c r="O87" s="4">
        <v>0</v>
      </c>
      <c r="P87" s="4">
        <v>0</v>
      </c>
      <c r="Q87" s="4">
        <v>0</v>
      </c>
      <c r="R87" s="4">
        <v>0</v>
      </c>
      <c r="S87" s="4">
        <v>0</v>
      </c>
      <c r="T87" s="4">
        <v>0</v>
      </c>
      <c r="U87" s="4">
        <v>0</v>
      </c>
      <c r="V87" s="4">
        <v>0</v>
      </c>
      <c r="W87" s="4">
        <v>0</v>
      </c>
      <c r="X87" s="4">
        <v>0</v>
      </c>
      <c r="Y87" s="4">
        <v>0</v>
      </c>
      <c r="Z87" s="4">
        <v>0</v>
      </c>
      <c r="AA87" s="4">
        <v>0</v>
      </c>
      <c r="AB87" s="4">
        <v>0</v>
      </c>
      <c r="AC87" s="4">
        <v>0</v>
      </c>
      <c r="AD87" s="4">
        <v>0</v>
      </c>
      <c r="AE87" s="4">
        <v>0</v>
      </c>
      <c r="AF87" s="4">
        <v>0</v>
      </c>
      <c r="AG87" s="4">
        <v>5</v>
      </c>
      <c r="AH87" s="4">
        <v>2</v>
      </c>
      <c r="AI87" s="4">
        <v>3</v>
      </c>
      <c r="AJ87" s="4">
        <v>4</v>
      </c>
      <c r="AK87" s="4">
        <v>3</v>
      </c>
      <c r="AL87" s="4">
        <v>3</v>
      </c>
      <c r="AM87" s="4">
        <v>1</v>
      </c>
      <c r="AN87" s="4">
        <v>1</v>
      </c>
      <c r="AO87" s="4">
        <v>7</v>
      </c>
      <c r="AP87" s="4">
        <v>0</v>
      </c>
      <c r="AQ87" s="4">
        <v>4</v>
      </c>
      <c r="AR87" s="79">
        <f>MAX(IFERROR(IFERROR(_xlfn.FORECAST.ETS(AR$5,tbl_Model[[#This Row],[H_2023_01]:[H_2025_12]],$H$5:$AQ$5),_xlfn.FORECAST.LINEAR(AR$5,tbl_Model[[#This Row],[H_2023_01]:[H_2025_12]],$H$5:$AQ$5)),0),0)</f>
        <v>3.270590828284432</v>
      </c>
      <c r="AS87" s="79">
        <f>MAX(IFERROR(IFERROR(_xlfn.FORECAST.ETS(AS$5,tbl_Model[[#This Row],[H_2023_01]:[H_2025_12]],$H$5:$AQ$5),_xlfn.FORECAST.LINEAR(AS$5,tbl_Model[[#This Row],[H_2023_01]:[H_2025_12]],$H$5:$AQ$5)),0),0)</f>
        <v>3.3736389093791219</v>
      </c>
      <c r="AT87" s="79">
        <f>MAX(IFERROR(IFERROR(_xlfn.FORECAST.ETS(AT$5,tbl_Model[[#This Row],[H_2023_01]:[H_2025_12]],$H$5:$AQ$5),_xlfn.FORECAST.LINEAR(AT$5,tbl_Model[[#This Row],[H_2023_01]:[H_2025_12]],$H$5:$AQ$5)),0),0)</f>
        <v>3.4766869904738043</v>
      </c>
      <c r="AU87" s="79">
        <f>MAX(IFERROR(IFERROR(_xlfn.FORECAST.ETS(AU$5,tbl_Model[[#This Row],[H_2023_01]:[H_2025_12]],$H$5:$AQ$5),_xlfn.FORECAST.LINEAR(AU$5,tbl_Model[[#This Row],[H_2023_01]:[H_2025_12]],$H$5:$AQ$5)),0),0)</f>
        <v>3.5797350715684937</v>
      </c>
      <c r="AV87" s="79">
        <f>MAX(IFERROR(IFERROR(_xlfn.FORECAST.ETS(AV$5,tbl_Model[[#This Row],[H_2023_01]:[H_2025_12]],$H$5:$AQ$5),_xlfn.FORECAST.LINEAR(AV$5,tbl_Model[[#This Row],[H_2023_01]:[H_2025_12]],$H$5:$AQ$5)),0),0)</f>
        <v>3.6827831526631765</v>
      </c>
      <c r="AW87" s="79">
        <f>MAX(IFERROR(IFERROR(_xlfn.FORECAST.ETS(AW$5,tbl_Model[[#This Row],[H_2023_01]:[H_2025_12]],$H$5:$AQ$5),_xlfn.FORECAST.LINEAR(AW$5,tbl_Model[[#This Row],[H_2023_01]:[H_2025_12]],$H$5:$AQ$5)),0),0)</f>
        <v>3.7858312337578659</v>
      </c>
      <c r="AX87" s="79">
        <f>MAX(IFERROR(IFERROR(_xlfn.FORECAST.ETS(AX$5,tbl_Model[[#This Row],[H_2023_01]:[H_2025_12]],$H$5:$AQ$5),_xlfn.FORECAST.LINEAR(AX$5,tbl_Model[[#This Row],[H_2023_01]:[H_2025_12]],$H$5:$AQ$5)),0),0)</f>
        <v>3.8888793148525487</v>
      </c>
      <c r="AY87" s="79">
        <f>MAX(IFERROR(IFERROR(_xlfn.FORECAST.ETS(AY$5,tbl_Model[[#This Row],[H_2023_01]:[H_2025_12]],$H$5:$AQ$5),_xlfn.FORECAST.LINEAR(AY$5,tbl_Model[[#This Row],[H_2023_01]:[H_2025_12]],$H$5:$AQ$5)),0),0)</f>
        <v>3.9919273959472381</v>
      </c>
      <c r="AZ87" s="79">
        <f>MAX(IFERROR(IFERROR(_xlfn.FORECAST.ETS(AZ$5,tbl_Model[[#This Row],[H_2023_01]:[H_2025_12]],$H$5:$AQ$5),_xlfn.FORECAST.LINEAR(AZ$5,tbl_Model[[#This Row],[H_2023_01]:[H_2025_12]],$H$5:$AQ$5)),0),0)</f>
        <v>4.0949754770419204</v>
      </c>
      <c r="BA87" s="79">
        <f>MAX(IFERROR(IFERROR(_xlfn.FORECAST.ETS(BA$5,tbl_Model[[#This Row],[H_2023_01]:[H_2025_12]],$H$5:$AQ$5),_xlfn.FORECAST.LINEAR(BA$5,tbl_Model[[#This Row],[H_2023_01]:[H_2025_12]],$H$5:$AQ$5)),0),0)</f>
        <v>4.1980235581366099</v>
      </c>
      <c r="BB87" s="79">
        <f>MAX(IFERROR(IFERROR(_xlfn.FORECAST.ETS(BB$5,tbl_Model[[#This Row],[H_2023_01]:[H_2025_12]],$H$5:$AQ$5),_xlfn.FORECAST.LINEAR(BB$5,tbl_Model[[#This Row],[H_2023_01]:[H_2025_12]],$H$5:$AQ$5)),0),0)</f>
        <v>4.3010716392312922</v>
      </c>
      <c r="BC87" s="79">
        <f>MAX(IFERROR(IFERROR(_xlfn.FORECAST.ETS(BC$5,tbl_Model[[#This Row],[H_2023_01]:[H_2025_12]],$H$5:$AQ$5),_xlfn.FORECAST.LINEAR(BC$5,tbl_Model[[#This Row],[H_2023_01]:[H_2025_12]],$H$5:$AQ$5)),0),0)</f>
        <v>4.4041197203259816</v>
      </c>
      <c r="BD87" s="80">
        <f>IFERROR(AR87/SUM(Model!$AR87:$BC87),1/12)</f>
        <v>7.1025280748787903E-2</v>
      </c>
      <c r="BE87" s="80">
        <f>IFERROR(AS87/SUM(Model!$AR87:$BC87),1/12)</f>
        <v>7.326310849143261E-2</v>
      </c>
      <c r="BF87" s="80">
        <f>IFERROR(AT87/SUM(Model!$AR87:$BC87),1/12)</f>
        <v>7.5500936234077151E-2</v>
      </c>
      <c r="BG87" s="80">
        <f>IFERROR(AU87/SUM(Model!$AR87:$BC87),1/12)</f>
        <v>7.7738763976721831E-2</v>
      </c>
      <c r="BH87" s="80">
        <f>IFERROR(AV87/SUM(Model!$AR87:$BC87),1/12)</f>
        <v>7.9976591719366386E-2</v>
      </c>
      <c r="BI87" s="80">
        <f>IFERROR(AW87/SUM(Model!$AR87:$BC87),1/12)</f>
        <v>8.2214419462011079E-2</v>
      </c>
      <c r="BJ87" s="80">
        <f>IFERROR(AX87/SUM(Model!$AR87:$BC87),1/12)</f>
        <v>8.445224720465562E-2</v>
      </c>
      <c r="BK87" s="80">
        <f>IFERROR(AY87/SUM(Model!$AR87:$BC87),1/12)</f>
        <v>8.6690074947300313E-2</v>
      </c>
      <c r="BL87" s="80">
        <f>IFERROR(AZ87/SUM(Model!$AR87:$BC87),1/12)</f>
        <v>8.8927902689944854E-2</v>
      </c>
      <c r="BM87" s="80">
        <f>IFERROR(BA87/SUM(Model!$AR87:$BC87),1/12)</f>
        <v>9.1165730432589534E-2</v>
      </c>
      <c r="BN87" s="80">
        <f>IFERROR(BB87/SUM(Model!$AR87:$BC87),1/12)</f>
        <v>9.3403558175234075E-2</v>
      </c>
      <c r="BO87" s="80">
        <f>IFERROR(BC87/SUM(Model!$AR87:$BC87),1/12)</f>
        <v>9.5641385917878768E-2</v>
      </c>
      <c r="BP8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36.27884615384616</v>
      </c>
      <c r="BQ87" s="77" cm="1">
        <f t="array" ref="BQ8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87" s="77" cm="1">
        <f t="array" ref="BR8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87" s="77">
        <f>IF(tbl_Model[[#This Row],[Type]]="Boutique",
    tbl_Model[[#This Row],[UnitListPrice]],
    tbl_Model[[#This Row],[UnitListPrice]]*(1-SUMIFS(tbl_MarketTerms[WholesaleMarginPct],tbl_MarketTerms[Country],tbl_Model[[#This Row],[country]])))</f>
        <v>12076.490850376749</v>
      </c>
      <c r="BT87" s="79">
        <f>Model!$BP87*BD87</f>
        <v>2.5767152333190078</v>
      </c>
      <c r="BU87" s="79">
        <f>Model!$BP87*BE87</f>
        <v>2.6579010417132238</v>
      </c>
      <c r="BV87" s="79">
        <f>Model!$BP87*BF87</f>
        <v>2.7390868501074341</v>
      </c>
      <c r="BW87" s="79">
        <f>Model!$BP87*BG87</f>
        <v>2.8202726585016493</v>
      </c>
      <c r="BX87" s="79">
        <f>Model!$BP87*BH87</f>
        <v>2.9014584668958601</v>
      </c>
      <c r="BY87" s="79">
        <f>Model!$BP87*BI87</f>
        <v>2.9826442752900757</v>
      </c>
      <c r="BZ87" s="79">
        <f>Model!$BP87*BJ87</f>
        <v>3.0638300836842856</v>
      </c>
      <c r="CA87" s="79">
        <f>Model!$BP87*BK87</f>
        <v>3.1450158920785012</v>
      </c>
      <c r="CB87" s="79">
        <f>Model!$BP87*BL87</f>
        <v>3.2262017004727115</v>
      </c>
      <c r="CC87" s="79">
        <f>Model!$BP87*BM87</f>
        <v>3.3073875088669267</v>
      </c>
      <c r="CD87" s="79">
        <f>Model!$BP87*BN87</f>
        <v>3.388573317261137</v>
      </c>
      <c r="CE87" s="79">
        <f>Model!$BP87*BO87</f>
        <v>3.4697591256553526</v>
      </c>
      <c r="CF87" s="79">
        <f>Model!$BS87*BT87</f>
        <v>31117.67793920339</v>
      </c>
      <c r="CG87" s="79">
        <f>Model!$BS87*BU87</f>
        <v>32098.117611456579</v>
      </c>
      <c r="CH87" s="79">
        <f>Model!$BS87*BV87</f>
        <v>33078.557283709699</v>
      </c>
      <c r="CI87" s="79">
        <f>Model!$BS87*BW87</f>
        <v>34058.996955962881</v>
      </c>
      <c r="CJ87" s="79">
        <f>Model!$BS87*BX87</f>
        <v>35039.436628216004</v>
      </c>
      <c r="CK87" s="79">
        <f>Model!$BS87*BY87</f>
        <v>36019.876300469186</v>
      </c>
      <c r="CL87" s="79">
        <f>Model!$BS87*BZ87</f>
        <v>37000.315972722303</v>
      </c>
      <c r="CM87" s="79">
        <f>Model!$BS87*CA87</f>
        <v>37980.755644975492</v>
      </c>
      <c r="CN87" s="79">
        <f>Model!$BS87*CB87</f>
        <v>38961.195317228608</v>
      </c>
      <c r="CO87" s="79">
        <f>Model!$BS87*CC87</f>
        <v>39941.63498948179</v>
      </c>
      <c r="CP87" s="79">
        <f>Model!$BS87*CD87</f>
        <v>40922.074661734907</v>
      </c>
      <c r="CQ87" s="79">
        <f>Model!$BS87*CE87</f>
        <v>41902.514333988096</v>
      </c>
      <c r="CR87" s="79">
        <f>Model!$BR87*BT87</f>
        <v>8673.6284273690726</v>
      </c>
      <c r="CS87" s="79">
        <f>Model!$BR87*BU87</f>
        <v>8946.9126174423309</v>
      </c>
      <c r="CT87" s="79">
        <f>Model!$BR87*BV87</f>
        <v>9220.1968075155692</v>
      </c>
      <c r="CU87" s="79">
        <f>Model!$BR87*BW87</f>
        <v>9493.4809975888238</v>
      </c>
      <c r="CV87" s="79">
        <f>Model!$BR87*BX87</f>
        <v>9766.7651876620639</v>
      </c>
      <c r="CW87" s="79">
        <f>Model!$BR87*BY87</f>
        <v>10040.04937773532</v>
      </c>
      <c r="CX87" s="79">
        <f>Model!$BR87*BZ87</f>
        <v>10313.333567808559</v>
      </c>
      <c r="CY87" s="79">
        <f>Model!$BR87*CA87</f>
        <v>10586.617757881815</v>
      </c>
      <c r="CZ87" s="79">
        <f>Model!$BR87*CB87</f>
        <v>10859.901947955053</v>
      </c>
      <c r="DA87" s="79">
        <f>Model!$BR87*CC87</f>
        <v>11133.186138028308</v>
      </c>
      <c r="DB87" s="79">
        <f>Model!$BR87*CD87</f>
        <v>11406.470328101546</v>
      </c>
      <c r="DC87" s="79">
        <f>Model!$BR87*CE87</f>
        <v>11679.754518174803</v>
      </c>
      <c r="DD87" s="79">
        <f>SUM(Model!$CF87:$CQ87)</f>
        <v>438121.15363914892</v>
      </c>
      <c r="DE87" s="79">
        <f>SUM(Model!$CR87:$DC87)</f>
        <v>122120.29767326327</v>
      </c>
      <c r="DF87" s="80">
        <f>IFERROR((Model!$DD87-Model!$DE87)/Model!$DD87,0)</f>
        <v>0.72126363527782189</v>
      </c>
    </row>
    <row r="88" spans="2:110" x14ac:dyDescent="0.25">
      <c r="B88" t="s">
        <v>370</v>
      </c>
      <c r="C88" t="s">
        <v>114</v>
      </c>
      <c r="D88" t="s">
        <v>34</v>
      </c>
      <c r="E88" s="4">
        <v>14</v>
      </c>
      <c r="F88" s="4">
        <v>136547.70000000001</v>
      </c>
      <c r="G88" s="4">
        <v>39057.800000000003</v>
      </c>
      <c r="H88" s="4">
        <v>0</v>
      </c>
      <c r="I88" s="4">
        <v>0</v>
      </c>
      <c r="J88" s="4">
        <v>2</v>
      </c>
      <c r="K88" s="4">
        <v>2</v>
      </c>
      <c r="L88" s="4">
        <v>0</v>
      </c>
      <c r="M88" s="4">
        <v>1</v>
      </c>
      <c r="N88" s="4">
        <v>4</v>
      </c>
      <c r="O88" s="4">
        <v>2</v>
      </c>
      <c r="P88" s="4">
        <v>0</v>
      </c>
      <c r="Q88" s="4">
        <v>1</v>
      </c>
      <c r="R88" s="4">
        <v>3</v>
      </c>
      <c r="S88" s="4">
        <v>4</v>
      </c>
      <c r="T88" s="4">
        <v>0</v>
      </c>
      <c r="U88" s="4">
        <v>0</v>
      </c>
      <c r="V88" s="4">
        <v>0</v>
      </c>
      <c r="W88" s="4">
        <v>0</v>
      </c>
      <c r="X88" s="4">
        <v>1</v>
      </c>
      <c r="Y88" s="4">
        <v>0</v>
      </c>
      <c r="Z88" s="4">
        <v>0</v>
      </c>
      <c r="AA88" s="4">
        <v>0</v>
      </c>
      <c r="AB88" s="4">
        <v>0</v>
      </c>
      <c r="AC88" s="4">
        <v>0</v>
      </c>
      <c r="AD88" s="4">
        <v>1</v>
      </c>
      <c r="AE88" s="4">
        <v>3</v>
      </c>
      <c r="AF88" s="4">
        <v>0</v>
      </c>
      <c r="AG88" s="4">
        <v>0</v>
      </c>
      <c r="AH88" s="4">
        <v>4</v>
      </c>
      <c r="AI88" s="4">
        <v>5</v>
      </c>
      <c r="AJ88" s="4">
        <v>1</v>
      </c>
      <c r="AK88" s="4">
        <v>1</v>
      </c>
      <c r="AL88" s="4">
        <v>0</v>
      </c>
      <c r="AM88" s="4">
        <v>0</v>
      </c>
      <c r="AN88" s="4">
        <v>0</v>
      </c>
      <c r="AO88" s="4">
        <v>1</v>
      </c>
      <c r="AP88" s="4">
        <v>1</v>
      </c>
      <c r="AQ88" s="4">
        <v>1</v>
      </c>
      <c r="AR88" s="79">
        <f>MAX(IFERROR(IFERROR(_xlfn.FORECAST.ETS(AR$5,tbl_Model[[#This Row],[H_2023_01]:[H_2025_12]],$H$5:$AQ$5),_xlfn.FORECAST.LINEAR(AR$5,tbl_Model[[#This Row],[H_2023_01]:[H_2025_12]],$H$5:$AQ$5)),0),0)</f>
        <v>0.99382239382239301</v>
      </c>
      <c r="AS88" s="79">
        <f>MAX(IFERROR(IFERROR(_xlfn.FORECAST.ETS(AS$5,tbl_Model[[#This Row],[H_2023_01]:[H_2025_12]],$H$5:$AQ$5),_xlfn.FORECAST.LINEAR(AS$5,tbl_Model[[#This Row],[H_2023_01]:[H_2025_12]],$H$5:$AQ$5)),0),0)</f>
        <v>0.9876447876447878</v>
      </c>
      <c r="AT88" s="79">
        <f>MAX(IFERROR(IFERROR(_xlfn.FORECAST.ETS(AT$5,tbl_Model[[#This Row],[H_2023_01]:[H_2025_12]],$H$5:$AQ$5),_xlfn.FORECAST.LINEAR(AT$5,tbl_Model[[#This Row],[H_2023_01]:[H_2025_12]],$H$5:$AQ$5)),0),0)</f>
        <v>0.9814671814671807</v>
      </c>
      <c r="AU88" s="79">
        <f>MAX(IFERROR(IFERROR(_xlfn.FORECAST.ETS(AU$5,tbl_Model[[#This Row],[H_2023_01]:[H_2025_12]],$H$5:$AQ$5),_xlfn.FORECAST.LINEAR(AU$5,tbl_Model[[#This Row],[H_2023_01]:[H_2025_12]],$H$5:$AQ$5)),0),0)</f>
        <v>0.97528957528957538</v>
      </c>
      <c r="AV88" s="79">
        <f>MAX(IFERROR(IFERROR(_xlfn.FORECAST.ETS(AV$5,tbl_Model[[#This Row],[H_2023_01]:[H_2025_12]],$H$5:$AQ$5),_xlfn.FORECAST.LINEAR(AV$5,tbl_Model[[#This Row],[H_2023_01]:[H_2025_12]],$H$5:$AQ$5)),0),0)</f>
        <v>0.96911196911196829</v>
      </c>
      <c r="AW88" s="79">
        <f>MAX(IFERROR(IFERROR(_xlfn.FORECAST.ETS(AW$5,tbl_Model[[#This Row],[H_2023_01]:[H_2025_12]],$H$5:$AQ$5),_xlfn.FORECAST.LINEAR(AW$5,tbl_Model[[#This Row],[H_2023_01]:[H_2025_12]],$H$5:$AQ$5)),0),0)</f>
        <v>0.96293436293436308</v>
      </c>
      <c r="AX88" s="79">
        <f>MAX(IFERROR(IFERROR(_xlfn.FORECAST.ETS(AX$5,tbl_Model[[#This Row],[H_2023_01]:[H_2025_12]],$H$5:$AQ$5),_xlfn.FORECAST.LINEAR(AX$5,tbl_Model[[#This Row],[H_2023_01]:[H_2025_12]],$H$5:$AQ$5)),0),0)</f>
        <v>0.95675675675675598</v>
      </c>
      <c r="AY88" s="79">
        <f>MAX(IFERROR(IFERROR(_xlfn.FORECAST.ETS(AY$5,tbl_Model[[#This Row],[H_2023_01]:[H_2025_12]],$H$5:$AQ$5),_xlfn.FORECAST.LINEAR(AY$5,tbl_Model[[#This Row],[H_2023_01]:[H_2025_12]],$H$5:$AQ$5)),0),0)</f>
        <v>0.95057915057915066</v>
      </c>
      <c r="AZ88" s="79">
        <f>MAX(IFERROR(IFERROR(_xlfn.FORECAST.ETS(AZ$5,tbl_Model[[#This Row],[H_2023_01]:[H_2025_12]],$H$5:$AQ$5),_xlfn.FORECAST.LINEAR(AZ$5,tbl_Model[[#This Row],[H_2023_01]:[H_2025_12]],$H$5:$AQ$5)),0),0)</f>
        <v>0.94440154440154367</v>
      </c>
      <c r="BA88" s="79">
        <f>MAX(IFERROR(IFERROR(_xlfn.FORECAST.ETS(BA$5,tbl_Model[[#This Row],[H_2023_01]:[H_2025_12]],$H$5:$AQ$5),_xlfn.FORECAST.LINEAR(BA$5,tbl_Model[[#This Row],[H_2023_01]:[H_2025_12]],$H$5:$AQ$5)),0),0)</f>
        <v>0.93822393822393835</v>
      </c>
      <c r="BB88" s="79">
        <f>MAX(IFERROR(IFERROR(_xlfn.FORECAST.ETS(BB$5,tbl_Model[[#This Row],[H_2023_01]:[H_2025_12]],$H$5:$AQ$5),_xlfn.FORECAST.LINEAR(BB$5,tbl_Model[[#This Row],[H_2023_01]:[H_2025_12]],$H$5:$AQ$5)),0),0)</f>
        <v>0.93204633204633125</v>
      </c>
      <c r="BC88" s="79">
        <f>MAX(IFERROR(IFERROR(_xlfn.FORECAST.ETS(BC$5,tbl_Model[[#This Row],[H_2023_01]:[H_2025_12]],$H$5:$AQ$5),_xlfn.FORECAST.LINEAR(BC$5,tbl_Model[[#This Row],[H_2023_01]:[H_2025_12]],$H$5:$AQ$5)),0),0)</f>
        <v>0.92586872586872593</v>
      </c>
      <c r="BD88" s="80">
        <f>IFERROR(AR88/SUM(Model!$AR88:$BC88),1/12)</f>
        <v>8.6283185840707918E-2</v>
      </c>
      <c r="BE88" s="80">
        <f>IFERROR(AS88/SUM(Model!$AR88:$BC88),1/12)</f>
        <v>8.5746849021185345E-2</v>
      </c>
      <c r="BF88" s="80">
        <f>IFERROR(AT88/SUM(Model!$AR88:$BC88),1/12)</f>
        <v>8.5210512201662605E-2</v>
      </c>
      <c r="BG88" s="80">
        <f>IFERROR(AU88/SUM(Model!$AR88:$BC88),1/12)</f>
        <v>8.4674175382140018E-2</v>
      </c>
      <c r="BH88" s="80">
        <f>IFERROR(AV88/SUM(Model!$AR88:$BC88),1/12)</f>
        <v>8.4137838562617279E-2</v>
      </c>
      <c r="BI88" s="80">
        <f>IFERROR(AW88/SUM(Model!$AR88:$BC88),1/12)</f>
        <v>8.3601501743094692E-2</v>
      </c>
      <c r="BJ88" s="80">
        <f>IFERROR(AX88/SUM(Model!$AR88:$BC88),1/12)</f>
        <v>8.3065164923571952E-2</v>
      </c>
      <c r="BK88" s="80">
        <f>IFERROR(AY88/SUM(Model!$AR88:$BC88),1/12)</f>
        <v>8.2528828104049365E-2</v>
      </c>
      <c r="BL88" s="80">
        <f>IFERROR(AZ88/SUM(Model!$AR88:$BC88),1/12)</f>
        <v>8.1992491284526639E-2</v>
      </c>
      <c r="BM88" s="80">
        <f>IFERROR(BA88/SUM(Model!$AR88:$BC88),1/12)</f>
        <v>8.1456154465004052E-2</v>
      </c>
      <c r="BN88" s="80">
        <f>IFERROR(BB88/SUM(Model!$AR88:$BC88),1/12)</f>
        <v>8.0919817645481312E-2</v>
      </c>
      <c r="BO88" s="80">
        <f>IFERROR(BC88/SUM(Model!$AR88:$BC88),1/12)</f>
        <v>8.0383480825958725E-2</v>
      </c>
      <c r="BP8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24.978165938864628</v>
      </c>
      <c r="BQ88" s="77" cm="1">
        <f t="array" ref="BQ8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88" s="77" cm="1">
        <f t="array" ref="BR8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88" s="77">
        <f>IF(tbl_Model[[#This Row],[Type]]="Boutique",
    tbl_Model[[#This Row],[UnitListPrice]],
    tbl_Model[[#This Row],[UnitListPrice]]*(1-SUMIFS(tbl_MarketTerms[WholesaleMarginPct],tbl_MarketTerms[Country],tbl_Model[[#This Row],[country]])))</f>
        <v>9626.5957446808516</v>
      </c>
      <c r="BT88" s="79">
        <f>Model!$BP88*BD88</f>
        <v>2.1551957336630974</v>
      </c>
      <c r="BU88" s="79">
        <f>Model!$BP88*BE88</f>
        <v>2.1417990235859397</v>
      </c>
      <c r="BV88" s="79">
        <f>Model!$BP88*BF88</f>
        <v>2.1284023135087775</v>
      </c>
      <c r="BW88" s="79">
        <f>Model!$BP88*BG88</f>
        <v>2.1150056034316194</v>
      </c>
      <c r="BX88" s="79">
        <f>Model!$BP88*BH88</f>
        <v>2.1016088933544577</v>
      </c>
      <c r="BY88" s="79">
        <f>Model!$BP88*BI88</f>
        <v>2.0882121832772995</v>
      </c>
      <c r="BZ88" s="79">
        <f>Model!$BP88*BJ88</f>
        <v>2.0748154732001378</v>
      </c>
      <c r="CA88" s="79">
        <f>Model!$BP88*BK88</f>
        <v>2.0614187631229797</v>
      </c>
      <c r="CB88" s="79">
        <f>Model!$BP88*BL88</f>
        <v>2.048022053045818</v>
      </c>
      <c r="CC88" s="79">
        <f>Model!$BP88*BM88</f>
        <v>2.0346253429686603</v>
      </c>
      <c r="CD88" s="79">
        <f>Model!$BP88*BN88</f>
        <v>2.0212286328914981</v>
      </c>
      <c r="CE88" s="79">
        <f>Model!$BP88*BO88</f>
        <v>2.00783192281434</v>
      </c>
      <c r="CF88" s="79">
        <f>Model!$BS88*BT88</f>
        <v>20747.198078635498</v>
      </c>
      <c r="CG88" s="79">
        <f>Model!$BS88*BU88</f>
        <v>20618.23336641401</v>
      </c>
      <c r="CH88" s="79">
        <f>Model!$BS88*BV88</f>
        <v>20489.268654192478</v>
      </c>
      <c r="CI88" s="79">
        <f>Model!$BS88*BW88</f>
        <v>20360.303941970982</v>
      </c>
      <c r="CJ88" s="79">
        <f>Model!$BS88*BX88</f>
        <v>20231.339229749457</v>
      </c>
      <c r="CK88" s="79">
        <f>Model!$BS88*BY88</f>
        <v>20102.374517527962</v>
      </c>
      <c r="CL88" s="79">
        <f>Model!$BS88*BZ88</f>
        <v>19973.409805306434</v>
      </c>
      <c r="CM88" s="79">
        <f>Model!$BS88*CA88</f>
        <v>19844.445093084942</v>
      </c>
      <c r="CN88" s="79">
        <f>Model!$BS88*CB88</f>
        <v>19715.480380863413</v>
      </c>
      <c r="CO88" s="79">
        <f>Model!$BS88*CC88</f>
        <v>19586.515668641921</v>
      </c>
      <c r="CP88" s="79">
        <f>Model!$BS88*CD88</f>
        <v>19457.550956420389</v>
      </c>
      <c r="CQ88" s="79">
        <f>Model!$BS88*CE88</f>
        <v>19328.586244198897</v>
      </c>
      <c r="CR88" s="79">
        <f>Model!$BR88*BT88</f>
        <v>5868.1317879427934</v>
      </c>
      <c r="CS88" s="79">
        <f>Model!$BR88*BU88</f>
        <v>5831.6554442726037</v>
      </c>
      <c r="CT88" s="79">
        <f>Model!$BR88*BV88</f>
        <v>5795.1791006024014</v>
      </c>
      <c r="CU88" s="79">
        <f>Model!$BR88*BW88</f>
        <v>5758.7027569322099</v>
      </c>
      <c r="CV88" s="79">
        <f>Model!$BR88*BX88</f>
        <v>5722.2264132620094</v>
      </c>
      <c r="CW88" s="79">
        <f>Model!$BR88*BY88</f>
        <v>5685.7500695918179</v>
      </c>
      <c r="CX88" s="79">
        <f>Model!$BR88*BZ88</f>
        <v>5649.2737259216165</v>
      </c>
      <c r="CY88" s="79">
        <f>Model!$BR88*CA88</f>
        <v>5612.797382251425</v>
      </c>
      <c r="CZ88" s="79">
        <f>Model!$BR88*CB88</f>
        <v>5576.3210385812245</v>
      </c>
      <c r="DA88" s="79">
        <f>Model!$BR88*CC88</f>
        <v>5539.8446949110339</v>
      </c>
      <c r="DB88" s="79">
        <f>Model!$BR88*CD88</f>
        <v>5503.3683512408315</v>
      </c>
      <c r="DC88" s="79">
        <f>Model!$BR88*CE88</f>
        <v>5466.892007570641</v>
      </c>
      <c r="DD88" s="79">
        <f>SUM(Model!$CF88:$CQ88)</f>
        <v>240454.70593700639</v>
      </c>
      <c r="DE88" s="79">
        <f>SUM(Model!$CR88:$DC88)</f>
        <v>68010.142773080617</v>
      </c>
      <c r="DF88" s="80">
        <f>IFERROR((Model!$DD88-Model!$DE88)/Model!$DD88,0)</f>
        <v>0.71716027553689177</v>
      </c>
    </row>
    <row r="89" spans="2:110" x14ac:dyDescent="0.25">
      <c r="B89" t="s">
        <v>370</v>
      </c>
      <c r="C89" t="s">
        <v>148</v>
      </c>
      <c r="D89" t="s">
        <v>10</v>
      </c>
      <c r="E89" s="4">
        <v>104</v>
      </c>
      <c r="F89" s="4">
        <v>961210.56</v>
      </c>
      <c r="G89" s="4">
        <v>279568.52</v>
      </c>
      <c r="H89" s="4">
        <v>14</v>
      </c>
      <c r="I89" s="4">
        <v>5</v>
      </c>
      <c r="J89" s="4">
        <v>5</v>
      </c>
      <c r="K89" s="4">
        <v>9</v>
      </c>
      <c r="L89" s="4">
        <v>9</v>
      </c>
      <c r="M89" s="4">
        <v>4</v>
      </c>
      <c r="N89" s="4">
        <v>10</v>
      </c>
      <c r="O89" s="4">
        <v>6</v>
      </c>
      <c r="P89" s="4">
        <v>7</v>
      </c>
      <c r="Q89" s="4">
        <v>1</v>
      </c>
      <c r="R89" s="4">
        <v>8</v>
      </c>
      <c r="S89" s="4">
        <v>11</v>
      </c>
      <c r="T89" s="4">
        <v>8</v>
      </c>
      <c r="U89" s="4">
        <v>3</v>
      </c>
      <c r="V89" s="4">
        <v>4</v>
      </c>
      <c r="W89" s="4">
        <v>4</v>
      </c>
      <c r="X89" s="4">
        <v>7</v>
      </c>
      <c r="Y89" s="4">
        <v>8</v>
      </c>
      <c r="Z89" s="4">
        <v>6</v>
      </c>
      <c r="AA89" s="4">
        <v>4</v>
      </c>
      <c r="AB89" s="4">
        <v>7</v>
      </c>
      <c r="AC89" s="4">
        <v>14</v>
      </c>
      <c r="AD89" s="4">
        <v>8</v>
      </c>
      <c r="AE89" s="4">
        <v>7</v>
      </c>
      <c r="AF89" s="4">
        <v>4</v>
      </c>
      <c r="AG89" s="4">
        <v>10</v>
      </c>
      <c r="AH89" s="4">
        <v>10</v>
      </c>
      <c r="AI89" s="4">
        <v>4</v>
      </c>
      <c r="AJ89" s="4">
        <v>8</v>
      </c>
      <c r="AK89" s="4">
        <v>9</v>
      </c>
      <c r="AL89" s="4">
        <v>4</v>
      </c>
      <c r="AM89" s="4">
        <v>10</v>
      </c>
      <c r="AN89" s="4">
        <v>10</v>
      </c>
      <c r="AO89" s="4">
        <v>13</v>
      </c>
      <c r="AP89" s="4">
        <v>10</v>
      </c>
      <c r="AQ89" s="4">
        <v>12</v>
      </c>
      <c r="AR89" s="79">
        <f>MAX(IFERROR(IFERROR(_xlfn.FORECAST.ETS(AR$5,tbl_Model[[#This Row],[H_2023_01]:[H_2025_12]],$H$5:$AQ$5),_xlfn.FORECAST.LINEAR(AR$5,tbl_Model[[#This Row],[H_2023_01]:[H_2025_12]],$H$5:$AQ$5)),0),0)</f>
        <v>11.37542633577376</v>
      </c>
      <c r="AS89" s="79">
        <f>MAX(IFERROR(IFERROR(_xlfn.FORECAST.ETS(AS$5,tbl_Model[[#This Row],[H_2023_01]:[H_2025_12]],$H$5:$AQ$5),_xlfn.FORECAST.LINEAR(AS$5,tbl_Model[[#This Row],[H_2023_01]:[H_2025_12]],$H$5:$AQ$5)),0),0)</f>
        <v>11.438230780309091</v>
      </c>
      <c r="AT89" s="79">
        <f>MAX(IFERROR(IFERROR(_xlfn.FORECAST.ETS(AT$5,tbl_Model[[#This Row],[H_2023_01]:[H_2025_12]],$H$5:$AQ$5),_xlfn.FORECAST.LINEAR(AT$5,tbl_Model[[#This Row],[H_2023_01]:[H_2025_12]],$H$5:$AQ$5)),0),0)</f>
        <v>11.501035224844424</v>
      </c>
      <c r="AU89" s="79">
        <f>MAX(IFERROR(IFERROR(_xlfn.FORECAST.ETS(AU$5,tbl_Model[[#This Row],[H_2023_01]:[H_2025_12]],$H$5:$AQ$5),_xlfn.FORECAST.LINEAR(AU$5,tbl_Model[[#This Row],[H_2023_01]:[H_2025_12]],$H$5:$AQ$5)),0),0)</f>
        <v>11.563839669379755</v>
      </c>
      <c r="AV89" s="79">
        <f>MAX(IFERROR(IFERROR(_xlfn.FORECAST.ETS(AV$5,tbl_Model[[#This Row],[H_2023_01]:[H_2025_12]],$H$5:$AQ$5),_xlfn.FORECAST.LINEAR(AV$5,tbl_Model[[#This Row],[H_2023_01]:[H_2025_12]],$H$5:$AQ$5)),0),0)</f>
        <v>11.626644113915088</v>
      </c>
      <c r="AW89" s="79">
        <f>MAX(IFERROR(IFERROR(_xlfn.FORECAST.ETS(AW$5,tbl_Model[[#This Row],[H_2023_01]:[H_2025_12]],$H$5:$AQ$5),_xlfn.FORECAST.LINEAR(AW$5,tbl_Model[[#This Row],[H_2023_01]:[H_2025_12]],$H$5:$AQ$5)),0),0)</f>
        <v>11.689448558450419</v>
      </c>
      <c r="AX89" s="79">
        <f>MAX(IFERROR(IFERROR(_xlfn.FORECAST.ETS(AX$5,tbl_Model[[#This Row],[H_2023_01]:[H_2025_12]],$H$5:$AQ$5),_xlfn.FORECAST.LINEAR(AX$5,tbl_Model[[#This Row],[H_2023_01]:[H_2025_12]],$H$5:$AQ$5)),0),0)</f>
        <v>11.752253002985752</v>
      </c>
      <c r="AY89" s="79">
        <f>MAX(IFERROR(IFERROR(_xlfn.FORECAST.ETS(AY$5,tbl_Model[[#This Row],[H_2023_01]:[H_2025_12]],$H$5:$AQ$5),_xlfn.FORECAST.LINEAR(AY$5,tbl_Model[[#This Row],[H_2023_01]:[H_2025_12]],$H$5:$AQ$5)),0),0)</f>
        <v>11.815057447521083</v>
      </c>
      <c r="AZ89" s="79">
        <f>MAX(IFERROR(IFERROR(_xlfn.FORECAST.ETS(AZ$5,tbl_Model[[#This Row],[H_2023_01]:[H_2025_12]],$H$5:$AQ$5),_xlfn.FORECAST.LINEAR(AZ$5,tbl_Model[[#This Row],[H_2023_01]:[H_2025_12]],$H$5:$AQ$5)),0),0)</f>
        <v>11.877861892056416</v>
      </c>
      <c r="BA89" s="79">
        <f>MAX(IFERROR(IFERROR(_xlfn.FORECAST.ETS(BA$5,tbl_Model[[#This Row],[H_2023_01]:[H_2025_12]],$H$5:$AQ$5),_xlfn.FORECAST.LINEAR(BA$5,tbl_Model[[#This Row],[H_2023_01]:[H_2025_12]],$H$5:$AQ$5)),0),0)</f>
        <v>11.940666336591748</v>
      </c>
      <c r="BB89" s="79">
        <f>MAX(IFERROR(IFERROR(_xlfn.FORECAST.ETS(BB$5,tbl_Model[[#This Row],[H_2023_01]:[H_2025_12]],$H$5:$AQ$5),_xlfn.FORECAST.LINEAR(BB$5,tbl_Model[[#This Row],[H_2023_01]:[H_2025_12]],$H$5:$AQ$5)),0),0)</f>
        <v>12.00347078112708</v>
      </c>
      <c r="BC89" s="79">
        <f>MAX(IFERROR(IFERROR(_xlfn.FORECAST.ETS(BC$5,tbl_Model[[#This Row],[H_2023_01]:[H_2025_12]],$H$5:$AQ$5),_xlfn.FORECAST.LINEAR(BC$5,tbl_Model[[#This Row],[H_2023_01]:[H_2025_12]],$H$5:$AQ$5)),0),0)</f>
        <v>12.066275225662412</v>
      </c>
      <c r="BD89" s="80">
        <f>IFERROR(AR89/SUM(Model!$AR89:$BC89),1/12)</f>
        <v>8.0877421987769413E-2</v>
      </c>
      <c r="BE89" s="80">
        <f>IFERROR(AS89/SUM(Model!$AR89:$BC89),1/12)</f>
        <v>8.1323951323326482E-2</v>
      </c>
      <c r="BF89" s="80">
        <f>IFERROR(AT89/SUM(Model!$AR89:$BC89),1/12)</f>
        <v>8.1770480658883551E-2</v>
      </c>
      <c r="BG89" s="80">
        <f>IFERROR(AU89/SUM(Model!$AR89:$BC89),1/12)</f>
        <v>8.2217009994440621E-2</v>
      </c>
      <c r="BH89" s="80">
        <f>IFERROR(AV89/SUM(Model!$AR89:$BC89),1/12)</f>
        <v>8.2663539329997704E-2</v>
      </c>
      <c r="BI89" s="80">
        <f>IFERROR(AW89/SUM(Model!$AR89:$BC89),1/12)</f>
        <v>8.3110068665554773E-2</v>
      </c>
      <c r="BJ89" s="80">
        <f>IFERROR(AX89/SUM(Model!$AR89:$BC89),1/12)</f>
        <v>8.3556598001111856E-2</v>
      </c>
      <c r="BK89" s="80">
        <f>IFERROR(AY89/SUM(Model!$AR89:$BC89),1/12)</f>
        <v>8.4003127336668926E-2</v>
      </c>
      <c r="BL89" s="80">
        <f>IFERROR(AZ89/SUM(Model!$AR89:$BC89),1/12)</f>
        <v>8.4449656672226009E-2</v>
      </c>
      <c r="BM89" s="80">
        <f>IFERROR(BA89/SUM(Model!$AR89:$BC89),1/12)</f>
        <v>8.4896186007783078E-2</v>
      </c>
      <c r="BN89" s="80">
        <f>IFERROR(BB89/SUM(Model!$AR89:$BC89),1/12)</f>
        <v>8.5342715343340148E-2</v>
      </c>
      <c r="BO89" s="80">
        <f>IFERROR(BC89/SUM(Model!$AR89:$BC89),1/12)</f>
        <v>8.5789244678897231E-2</v>
      </c>
      <c r="BP8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143.15286624203824</v>
      </c>
      <c r="BQ89" s="77" cm="1">
        <f t="array" ref="BQ8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89" s="77" cm="1">
        <f t="array" ref="BR8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89" s="77">
        <f>IF(tbl_Model[[#This Row],[Type]]="Boutique",
    tbl_Model[[#This Row],[UnitListPrice]],
    tbl_Model[[#This Row],[UnitListPrice]]*(1-SUMIFS(tbl_MarketTerms[WholesaleMarginPct],tbl_MarketTerms[Country],tbl_Model[[#This Row],[country]])))</f>
        <v>9379.6906330564307</v>
      </c>
      <c r="BT89" s="79">
        <f>Model!$BP89*BD89</f>
        <v>11.577834771816038</v>
      </c>
      <c r="BU89" s="79">
        <f>Model!$BP89*BE89</f>
        <v>11.641756726062185</v>
      </c>
      <c r="BV89" s="79">
        <f>Model!$BP89*BF89</f>
        <v>11.705678680308333</v>
      </c>
      <c r="BW89" s="79">
        <f>Model!$BP89*BG89</f>
        <v>11.769600634554479</v>
      </c>
      <c r="BX89" s="79">
        <f>Model!$BP89*BH89</f>
        <v>11.833522588800628</v>
      </c>
      <c r="BY89" s="79">
        <f>Model!$BP89*BI89</f>
        <v>11.897444543046776</v>
      </c>
      <c r="BZ89" s="79">
        <f>Model!$BP89*BJ89</f>
        <v>11.961366497292925</v>
      </c>
      <c r="CA89" s="79">
        <f>Model!$BP89*BK89</f>
        <v>12.025288451539073</v>
      </c>
      <c r="CB89" s="79">
        <f>Model!$BP89*BL89</f>
        <v>12.089210405785222</v>
      </c>
      <c r="CC89" s="79">
        <f>Model!$BP89*BM89</f>
        <v>12.153132360031369</v>
      </c>
      <c r="CD89" s="79">
        <f>Model!$BP89*BN89</f>
        <v>12.217054314277517</v>
      </c>
      <c r="CE89" s="79">
        <f>Model!$BP89*BO89</f>
        <v>12.280976268523666</v>
      </c>
      <c r="CF89" s="79">
        <f>Model!$BS89*BT89</f>
        <v>108596.50836027793</v>
      </c>
      <c r="CG89" s="79">
        <f>Model!$BS89*BU89</f>
        <v>109196.07651576718</v>
      </c>
      <c r="CH89" s="79">
        <f>Model!$BS89*BV89</f>
        <v>109795.64467125644</v>
      </c>
      <c r="CI89" s="79">
        <f>Model!$BS89*BW89</f>
        <v>110395.21282674567</v>
      </c>
      <c r="CJ89" s="79">
        <f>Model!$BS89*BX89</f>
        <v>110994.78098223494</v>
      </c>
      <c r="CK89" s="79">
        <f>Model!$BS89*BY89</f>
        <v>111594.34913772419</v>
      </c>
      <c r="CL89" s="79">
        <f>Model!$BS89*BZ89</f>
        <v>112193.91729321345</v>
      </c>
      <c r="CM89" s="79">
        <f>Model!$BS89*CA89</f>
        <v>112793.4854487027</v>
      </c>
      <c r="CN89" s="79">
        <f>Model!$BS89*CB89</f>
        <v>113393.05360419198</v>
      </c>
      <c r="CO89" s="79">
        <f>Model!$BS89*CC89</f>
        <v>113992.62175968123</v>
      </c>
      <c r="CP89" s="79">
        <f>Model!$BS89*CD89</f>
        <v>114592.18991517049</v>
      </c>
      <c r="CQ89" s="79">
        <f>Model!$BS89*CE89</f>
        <v>115191.75807065975</v>
      </c>
      <c r="CR89" s="79">
        <f>Model!$BR89*BT89</f>
        <v>31257.998171327628</v>
      </c>
      <c r="CS89" s="79">
        <f>Model!$BR89*BU89</f>
        <v>31430.575545967462</v>
      </c>
      <c r="CT89" s="79">
        <f>Model!$BR89*BV89</f>
        <v>31603.152920607292</v>
      </c>
      <c r="CU89" s="79">
        <f>Model!$BR89*BW89</f>
        <v>31775.730295247118</v>
      </c>
      <c r="CV89" s="79">
        <f>Model!$BR89*BX89</f>
        <v>31948.307669886955</v>
      </c>
      <c r="CW89" s="79">
        <f>Model!$BR89*BY89</f>
        <v>32120.885044526789</v>
      </c>
      <c r="CX89" s="79">
        <f>Model!$BR89*BZ89</f>
        <v>32293.462419166626</v>
      </c>
      <c r="CY89" s="79">
        <f>Model!$BR89*CA89</f>
        <v>32466.039793806456</v>
      </c>
      <c r="CZ89" s="79">
        <f>Model!$BR89*CB89</f>
        <v>32638.617168446293</v>
      </c>
      <c r="DA89" s="79">
        <f>Model!$BR89*CC89</f>
        <v>32811.194543086123</v>
      </c>
      <c r="DB89" s="79">
        <f>Model!$BR89*CD89</f>
        <v>32983.771917725957</v>
      </c>
      <c r="DC89" s="79">
        <f>Model!$BR89*CE89</f>
        <v>33156.34929236579</v>
      </c>
      <c r="DD89" s="79">
        <f>SUM(Model!$CF89:$CQ89)</f>
        <v>1342729.5985856259</v>
      </c>
      <c r="DE89" s="79">
        <f>SUM(Model!$CR89:$DC89)</f>
        <v>386486.08478216047</v>
      </c>
      <c r="DF89" s="80">
        <f>IFERROR((Model!$DD89-Model!$DE89)/Model!$DD89,0)</f>
        <v>0.71216387484921129</v>
      </c>
    </row>
    <row r="90" spans="2:110" x14ac:dyDescent="0.25">
      <c r="B90" t="s">
        <v>370</v>
      </c>
      <c r="C90" t="s">
        <v>131</v>
      </c>
      <c r="D90" t="s">
        <v>21</v>
      </c>
      <c r="E90" s="4">
        <v>17</v>
      </c>
      <c r="F90" s="4">
        <v>155057.57999999999</v>
      </c>
      <c r="G90" s="4">
        <v>44296.639999999999</v>
      </c>
      <c r="H90" s="4">
        <v>0</v>
      </c>
      <c r="I90" s="4">
        <v>0</v>
      </c>
      <c r="J90" s="4">
        <v>2</v>
      </c>
      <c r="K90" s="4">
        <v>0</v>
      </c>
      <c r="L90" s="4">
        <v>2</v>
      </c>
      <c r="M90" s="4">
        <v>0</v>
      </c>
      <c r="N90" s="4">
        <v>1</v>
      </c>
      <c r="O90" s="4">
        <v>0</v>
      </c>
      <c r="P90" s="4">
        <v>3</v>
      </c>
      <c r="Q90" s="4">
        <v>2</v>
      </c>
      <c r="R90" s="4">
        <v>0</v>
      </c>
      <c r="S90" s="4">
        <v>1</v>
      </c>
      <c r="T90" s="4">
        <v>3</v>
      </c>
      <c r="U90" s="4">
        <v>0</v>
      </c>
      <c r="V90" s="4">
        <v>1</v>
      </c>
      <c r="W90" s="4">
        <v>4</v>
      </c>
      <c r="X90" s="4">
        <v>4</v>
      </c>
      <c r="Y90" s="4">
        <v>3</v>
      </c>
      <c r="Z90" s="4">
        <v>1</v>
      </c>
      <c r="AA90" s="4">
        <v>2</v>
      </c>
      <c r="AB90" s="4">
        <v>2</v>
      </c>
      <c r="AC90" s="4">
        <v>0</v>
      </c>
      <c r="AD90" s="4">
        <v>1</v>
      </c>
      <c r="AE90" s="4">
        <v>3</v>
      </c>
      <c r="AF90" s="4">
        <v>2</v>
      </c>
      <c r="AG90" s="4">
        <v>2</v>
      </c>
      <c r="AH90" s="4">
        <v>4</v>
      </c>
      <c r="AI90" s="4">
        <v>0</v>
      </c>
      <c r="AJ90" s="4">
        <v>0</v>
      </c>
      <c r="AK90" s="4">
        <v>0</v>
      </c>
      <c r="AL90" s="4">
        <v>3</v>
      </c>
      <c r="AM90" s="4">
        <v>0</v>
      </c>
      <c r="AN90" s="4">
        <v>2</v>
      </c>
      <c r="AO90" s="4">
        <v>3</v>
      </c>
      <c r="AP90" s="4">
        <v>0</v>
      </c>
      <c r="AQ90" s="4">
        <v>1</v>
      </c>
      <c r="AR90" s="79">
        <f>MAX(IFERROR(IFERROR(_xlfn.FORECAST.ETS(AR$5,tbl_Model[[#This Row],[H_2023_01]:[H_2025_12]],$H$5:$AQ$5),_xlfn.FORECAST.LINEAR(AR$5,tbl_Model[[#This Row],[H_2023_01]:[H_2025_12]],$H$5:$AQ$5)),0),0)</f>
        <v>3.0148551012507081</v>
      </c>
      <c r="AS90" s="79">
        <f>MAX(IFERROR(IFERROR(_xlfn.FORECAST.ETS(AS$5,tbl_Model[[#This Row],[H_2023_01]:[H_2025_12]],$H$5:$AQ$5),_xlfn.FORECAST.LINEAR(AS$5,tbl_Model[[#This Row],[H_2023_01]:[H_2025_12]],$H$5:$AQ$5)),0),0)</f>
        <v>1.3467614066101719</v>
      </c>
      <c r="AT90" s="79">
        <f>MAX(IFERROR(IFERROR(_xlfn.FORECAST.ETS(AT$5,tbl_Model[[#This Row],[H_2023_01]:[H_2025_12]],$H$5:$AQ$5),_xlfn.FORECAST.LINEAR(AT$5,tbl_Model[[#This Row],[H_2023_01]:[H_2025_12]],$H$5:$AQ$5)),0),0)</f>
        <v>1.5043487881674797</v>
      </c>
      <c r="AU90" s="79">
        <f>MAX(IFERROR(IFERROR(_xlfn.FORECAST.ETS(AU$5,tbl_Model[[#This Row],[H_2023_01]:[H_2025_12]],$H$5:$AQ$5),_xlfn.FORECAST.LINEAR(AU$5,tbl_Model[[#This Row],[H_2023_01]:[H_2025_12]],$H$5:$AQ$5)),0),0)</f>
        <v>0.74827030105735304</v>
      </c>
      <c r="AV90" s="79">
        <f>MAX(IFERROR(IFERROR(_xlfn.FORECAST.ETS(AV$5,tbl_Model[[#This Row],[H_2023_01]:[H_2025_12]],$H$5:$AQ$5),_xlfn.FORECAST.LINEAR(AV$5,tbl_Model[[#This Row],[H_2023_01]:[H_2025_12]],$H$5:$AQ$5)),0),0)</f>
        <v>3.1414443679816362</v>
      </c>
      <c r="AW90" s="79">
        <f>MAX(IFERROR(IFERROR(_xlfn.FORECAST.ETS(AW$5,tbl_Model[[#This Row],[H_2023_01]:[H_2025_12]],$H$5:$AQ$5),_xlfn.FORECAST.LINEAR(AW$5,tbl_Model[[#This Row],[H_2023_01]:[H_2025_12]],$H$5:$AQ$5)),0),0)</f>
        <v>1.4733506733410995</v>
      </c>
      <c r="AX90" s="79">
        <f>MAX(IFERROR(IFERROR(_xlfn.FORECAST.ETS(AX$5,tbl_Model[[#This Row],[H_2023_01]:[H_2025_12]],$H$5:$AQ$5),_xlfn.FORECAST.LINEAR(AX$5,tbl_Model[[#This Row],[H_2023_01]:[H_2025_12]],$H$5:$AQ$5)),0),0)</f>
        <v>1.6309380548984076</v>
      </c>
      <c r="AY90" s="79">
        <f>MAX(IFERROR(IFERROR(_xlfn.FORECAST.ETS(AY$5,tbl_Model[[#This Row],[H_2023_01]:[H_2025_12]],$H$5:$AQ$5),_xlfn.FORECAST.LINEAR(AY$5,tbl_Model[[#This Row],[H_2023_01]:[H_2025_12]],$H$5:$AQ$5)),0),0)</f>
        <v>0.87485956778828089</v>
      </c>
      <c r="AZ90" s="79">
        <f>MAX(IFERROR(IFERROR(_xlfn.FORECAST.ETS(AZ$5,tbl_Model[[#This Row],[H_2023_01]:[H_2025_12]],$H$5:$AQ$5),_xlfn.FORECAST.LINEAR(AZ$5,tbl_Model[[#This Row],[H_2023_01]:[H_2025_12]],$H$5:$AQ$5)),0),0)</f>
        <v>3.2680336347125638</v>
      </c>
      <c r="BA90" s="79">
        <f>MAX(IFERROR(IFERROR(_xlfn.FORECAST.ETS(BA$5,tbl_Model[[#This Row],[H_2023_01]:[H_2025_12]],$H$5:$AQ$5),_xlfn.FORECAST.LINEAR(BA$5,tbl_Model[[#This Row],[H_2023_01]:[H_2025_12]],$H$5:$AQ$5)),0),0)</f>
        <v>1.5999399400720276</v>
      </c>
      <c r="BB90" s="79">
        <f>MAX(IFERROR(IFERROR(_xlfn.FORECAST.ETS(BB$5,tbl_Model[[#This Row],[H_2023_01]:[H_2025_12]],$H$5:$AQ$5),_xlfn.FORECAST.LINEAR(BB$5,tbl_Model[[#This Row],[H_2023_01]:[H_2025_12]],$H$5:$AQ$5)),0),0)</f>
        <v>1.7575273216293354</v>
      </c>
      <c r="BC90" s="79">
        <f>MAX(IFERROR(IFERROR(_xlfn.FORECAST.ETS(BC$5,tbl_Model[[#This Row],[H_2023_01]:[H_2025_12]],$H$5:$AQ$5),_xlfn.FORECAST.LINEAR(BC$5,tbl_Model[[#This Row],[H_2023_01]:[H_2025_12]],$H$5:$AQ$5)),0),0)</f>
        <v>1.0014488345192087</v>
      </c>
      <c r="BD90" s="80">
        <f>IFERROR(AR90/SUM(Model!$AR90:$BC90),1/12)</f>
        <v>0.14113315391517425</v>
      </c>
      <c r="BE90" s="80">
        <f>IFERROR(AS90/SUM(Model!$AR90:$BC90),1/12)</f>
        <v>6.3045379795293843E-2</v>
      </c>
      <c r="BF90" s="80">
        <f>IFERROR(AT90/SUM(Model!$AR90:$BC90),1/12)</f>
        <v>7.0422452135251487E-2</v>
      </c>
      <c r="BG90" s="80">
        <f>IFERROR(AU90/SUM(Model!$AR90:$BC90),1/12)</f>
        <v>3.5028465389753155E-2</v>
      </c>
      <c r="BH90" s="80">
        <f>IFERROR(AV90/SUM(Model!$AR90:$BC90),1/12)</f>
        <v>0.14705912443963939</v>
      </c>
      <c r="BI90" s="80">
        <f>IFERROR(AW90/SUM(Model!$AR90:$BC90),1/12)</f>
        <v>6.897135031975897E-2</v>
      </c>
      <c r="BJ90" s="80">
        <f>IFERROR(AX90/SUM(Model!$AR90:$BC90),1/12)</f>
        <v>7.6348422659716642E-2</v>
      </c>
      <c r="BK90" s="80">
        <f>IFERROR(AY90/SUM(Model!$AR90:$BC90),1/12)</f>
        <v>4.0954435914218303E-2</v>
      </c>
      <c r="BL90" s="80">
        <f>IFERROR(AZ90/SUM(Model!$AR90:$BC90),1/12)</f>
        <v>0.15298509496410453</v>
      </c>
      <c r="BM90" s="80">
        <f>IFERROR(BA90/SUM(Model!$AR90:$BC90),1/12)</f>
        <v>7.4897320844224138E-2</v>
      </c>
      <c r="BN90" s="80">
        <f>IFERROR(BB90/SUM(Model!$AR90:$BC90),1/12)</f>
        <v>8.2274393184181782E-2</v>
      </c>
      <c r="BO90" s="80">
        <f>IFERROR(BC90/SUM(Model!$AR90:$BC90),1/12)</f>
        <v>4.6880406438683457E-2</v>
      </c>
      <c r="BP9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18.722288438617401</v>
      </c>
      <c r="BQ90" s="77" cm="1">
        <f t="array" ref="BQ9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90" s="77" cm="1">
        <f t="array" ref="BR9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90" s="77">
        <f>IF(tbl_Model[[#This Row],[Type]]="Boutique",
    tbl_Model[[#This Row],[UnitListPrice]],
    tbl_Model[[#This Row],[UnitListPrice]]*(1-SUMIFS(tbl_MarketTerms[WholesaleMarginPct],tbl_MarketTerms[Country],tbl_Model[[#This Row],[country]])))</f>
        <v>9367.3143996013951</v>
      </c>
      <c r="BT90" s="79">
        <f>Model!$BP90*BD90</f>
        <v>2.6423356158516769</v>
      </c>
      <c r="BU90" s="79">
        <f>Model!$BP90*BE90</f>
        <v>1.180353785249673</v>
      </c>
      <c r="BV90" s="79">
        <f>Model!$BP90*BF90</f>
        <v>1.3184694614309063</v>
      </c>
      <c r="BW90" s="79">
        <f>Model!$BP90*BG90</f>
        <v>0.6558130325890853</v>
      </c>
      <c r="BX90" s="79">
        <f>Model!$BP90*BH90</f>
        <v>2.7532833452894581</v>
      </c>
      <c r="BY90" s="79">
        <f>Model!$BP90*BI90</f>
        <v>1.291301514687454</v>
      </c>
      <c r="BZ90" s="79">
        <f>Model!$BP90*BJ90</f>
        <v>1.4294171908686877</v>
      </c>
      <c r="CA90" s="79">
        <f>Model!$BP90*BK90</f>
        <v>0.7667607620268666</v>
      </c>
      <c r="CB90" s="79">
        <f>Model!$BP90*BL90</f>
        <v>2.8642310747272397</v>
      </c>
      <c r="CC90" s="79">
        <f>Model!$BP90*BM90</f>
        <v>1.4022492441252357</v>
      </c>
      <c r="CD90" s="79">
        <f>Model!$BP90*BN90</f>
        <v>1.5403649203064689</v>
      </c>
      <c r="CE90" s="79">
        <f>Model!$BP90*BO90</f>
        <v>0.87770849146464802</v>
      </c>
      <c r="CF90" s="79">
        <f>Model!$BS90*BT90</f>
        <v>24751.588462947035</v>
      </c>
      <c r="CG90" s="79">
        <f>Model!$BS90*BU90</f>
        <v>11056.745009193275</v>
      </c>
      <c r="CH90" s="79">
        <f>Model!$BS90*BV90</f>
        <v>12350.517971496425</v>
      </c>
      <c r="CI90" s="79">
        <f>Model!$BS90*BW90</f>
        <v>6143.2068636179974</v>
      </c>
      <c r="CJ90" s="79">
        <f>Model!$BS90*BX90</f>
        <v>25790.87072651264</v>
      </c>
      <c r="CK90" s="79">
        <f>Model!$BS90*BY90</f>
        <v>12096.02727275888</v>
      </c>
      <c r="CL90" s="79">
        <f>Model!$BS90*BZ90</f>
        <v>13389.800235062034</v>
      </c>
      <c r="CM90" s="79">
        <f>Model!$BS90*CA90</f>
        <v>7182.4891271836059</v>
      </c>
      <c r="CN90" s="79">
        <f>Model!$BS90*CB90</f>
        <v>26830.152990078252</v>
      </c>
      <c r="CO90" s="79">
        <f>Model!$BS90*CC90</f>
        <v>13135.309536324492</v>
      </c>
      <c r="CP90" s="79">
        <f>Model!$BS90*CD90</f>
        <v>14429.082498627642</v>
      </c>
      <c r="CQ90" s="79">
        <f>Model!$BS90*CE90</f>
        <v>8221.7713907492162</v>
      </c>
      <c r="CR90" s="79">
        <f>Model!$BR90*BT90</f>
        <v>7016.1229737364392</v>
      </c>
      <c r="CS90" s="79">
        <f>Model!$BR90*BU90</f>
        <v>3134.1617848032924</v>
      </c>
      <c r="CT90" s="79">
        <f>Model!$BR90*BV90</f>
        <v>3500.8966397077684</v>
      </c>
      <c r="CU90" s="79">
        <f>Model!$BR90*BW90</f>
        <v>1741.3627764847604</v>
      </c>
      <c r="CV90" s="79">
        <f>Model!$BR90*BX90</f>
        <v>7310.7195074706333</v>
      </c>
      <c r="CW90" s="79">
        <f>Model!$BR90*BY90</f>
        <v>3428.758318537486</v>
      </c>
      <c r="CX90" s="79">
        <f>Model!$BR90*BZ90</f>
        <v>3795.4931734419629</v>
      </c>
      <c r="CY90" s="79">
        <f>Model!$BR90*CA90</f>
        <v>2035.9593102189549</v>
      </c>
      <c r="CZ90" s="79">
        <f>Model!$BR90*CB90</f>
        <v>7605.3160412048292</v>
      </c>
      <c r="DA90" s="79">
        <f>Model!$BR90*CC90</f>
        <v>3723.3548522716815</v>
      </c>
      <c r="DB90" s="79">
        <f>Model!$BR90*CD90</f>
        <v>4090.0897071761569</v>
      </c>
      <c r="DC90" s="79">
        <f>Model!$BR90*CE90</f>
        <v>2330.5558439531496</v>
      </c>
      <c r="DD90" s="79">
        <f>SUM(Model!$CF90:$CQ90)</f>
        <v>175377.56208455152</v>
      </c>
      <c r="DE90" s="79">
        <f>SUM(Model!$CR90:$DC90)</f>
        <v>49712.790929007118</v>
      </c>
      <c r="DF90" s="80">
        <f>IFERROR((Model!$DD90-Model!$DE90)/Model!$DD90,0)</f>
        <v>0.71653847654102976</v>
      </c>
    </row>
    <row r="91" spans="2:110" x14ac:dyDescent="0.25">
      <c r="B91" t="s">
        <v>370</v>
      </c>
      <c r="C91" t="s">
        <v>89</v>
      </c>
      <c r="D91" t="s">
        <v>4</v>
      </c>
      <c r="E91" s="4">
        <v>51</v>
      </c>
      <c r="F91" s="4">
        <v>1147782.3400000001</v>
      </c>
      <c r="G91" s="4">
        <v>268462.43</v>
      </c>
      <c r="H91" s="4">
        <v>2</v>
      </c>
      <c r="I91" s="4">
        <v>0</v>
      </c>
      <c r="J91" s="4">
        <v>2</v>
      </c>
      <c r="K91" s="4">
        <v>1</v>
      </c>
      <c r="L91" s="4">
        <v>0</v>
      </c>
      <c r="M91" s="4">
        <v>5</v>
      </c>
      <c r="N91" s="4">
        <v>2</v>
      </c>
      <c r="O91" s="4">
        <v>0</v>
      </c>
      <c r="P91" s="4">
        <v>1</v>
      </c>
      <c r="Q91" s="4">
        <v>3</v>
      </c>
      <c r="R91" s="4">
        <v>5</v>
      </c>
      <c r="S91" s="4">
        <v>4</v>
      </c>
      <c r="T91" s="4">
        <v>5</v>
      </c>
      <c r="U91" s="4">
        <v>4</v>
      </c>
      <c r="V91" s="4">
        <v>0</v>
      </c>
      <c r="W91" s="4">
        <v>6</v>
      </c>
      <c r="X91" s="4">
        <v>1</v>
      </c>
      <c r="Y91" s="4">
        <v>5</v>
      </c>
      <c r="Z91" s="4">
        <v>3</v>
      </c>
      <c r="AA91" s="4">
        <v>5</v>
      </c>
      <c r="AB91" s="4">
        <v>3</v>
      </c>
      <c r="AC91" s="4">
        <v>2</v>
      </c>
      <c r="AD91" s="4">
        <v>4</v>
      </c>
      <c r="AE91" s="4">
        <v>5</v>
      </c>
      <c r="AF91" s="4">
        <v>8</v>
      </c>
      <c r="AG91" s="4">
        <v>3</v>
      </c>
      <c r="AH91" s="4">
        <v>7</v>
      </c>
      <c r="AI91" s="4">
        <v>2</v>
      </c>
      <c r="AJ91" s="4">
        <v>1</v>
      </c>
      <c r="AK91" s="4">
        <v>7</v>
      </c>
      <c r="AL91" s="4">
        <v>4</v>
      </c>
      <c r="AM91" s="4">
        <v>3</v>
      </c>
      <c r="AN91" s="4">
        <v>2</v>
      </c>
      <c r="AO91" s="4">
        <v>5</v>
      </c>
      <c r="AP91" s="4">
        <v>1</v>
      </c>
      <c r="AQ91" s="4">
        <v>8</v>
      </c>
      <c r="AR91" s="79">
        <f>MAX(IFERROR(IFERROR(_xlfn.FORECAST.ETS(AR$5,tbl_Model[[#This Row],[H_2023_01]:[H_2025_12]],$H$5:$AQ$5),_xlfn.FORECAST.LINEAR(AR$5,tbl_Model[[#This Row],[H_2023_01]:[H_2025_12]],$H$5:$AQ$5)),0),0)</f>
        <v>5.0051799869101075</v>
      </c>
      <c r="AS91" s="79">
        <f>MAX(IFERROR(IFERROR(_xlfn.FORECAST.ETS(AS$5,tbl_Model[[#This Row],[H_2023_01]:[H_2025_12]],$H$5:$AQ$5),_xlfn.FORECAST.LINEAR(AS$5,tbl_Model[[#This Row],[H_2023_01]:[H_2025_12]],$H$5:$AQ$5)),0),0)</f>
        <v>5.0866335185140219</v>
      </c>
      <c r="AT91" s="79">
        <f>MAX(IFERROR(IFERROR(_xlfn.FORECAST.ETS(AT$5,tbl_Model[[#This Row],[H_2023_01]:[H_2025_12]],$H$5:$AQ$5),_xlfn.FORECAST.LINEAR(AT$5,tbl_Model[[#This Row],[H_2023_01]:[H_2025_12]],$H$5:$AQ$5)),0),0)</f>
        <v>5.1680870501179292</v>
      </c>
      <c r="AU91" s="79">
        <f>MAX(IFERROR(IFERROR(_xlfn.FORECAST.ETS(AU$5,tbl_Model[[#This Row],[H_2023_01]:[H_2025_12]],$H$5:$AQ$5),_xlfn.FORECAST.LINEAR(AU$5,tbl_Model[[#This Row],[H_2023_01]:[H_2025_12]],$H$5:$AQ$5)),0),0)</f>
        <v>5.2495405817218428</v>
      </c>
      <c r="AV91" s="79">
        <f>MAX(IFERROR(IFERROR(_xlfn.FORECAST.ETS(AV$5,tbl_Model[[#This Row],[H_2023_01]:[H_2025_12]],$H$5:$AQ$5),_xlfn.FORECAST.LINEAR(AV$5,tbl_Model[[#This Row],[H_2023_01]:[H_2025_12]],$H$5:$AQ$5)),0),0)</f>
        <v>5.3309941133257492</v>
      </c>
      <c r="AW91" s="79">
        <f>MAX(IFERROR(IFERROR(_xlfn.FORECAST.ETS(AW$5,tbl_Model[[#This Row],[H_2023_01]:[H_2025_12]],$H$5:$AQ$5),_xlfn.FORECAST.LINEAR(AW$5,tbl_Model[[#This Row],[H_2023_01]:[H_2025_12]],$H$5:$AQ$5)),0),0)</f>
        <v>5.4124476449296637</v>
      </c>
      <c r="AX91" s="79">
        <f>MAX(IFERROR(IFERROR(_xlfn.FORECAST.ETS(AX$5,tbl_Model[[#This Row],[H_2023_01]:[H_2025_12]],$H$5:$AQ$5),_xlfn.FORECAST.LINEAR(AX$5,tbl_Model[[#This Row],[H_2023_01]:[H_2025_12]],$H$5:$AQ$5)),0),0)</f>
        <v>5.493901176533571</v>
      </c>
      <c r="AY91" s="79">
        <f>MAX(IFERROR(IFERROR(_xlfn.FORECAST.ETS(AY$5,tbl_Model[[#This Row],[H_2023_01]:[H_2025_12]],$H$5:$AQ$5),_xlfn.FORECAST.LINEAR(AY$5,tbl_Model[[#This Row],[H_2023_01]:[H_2025_12]],$H$5:$AQ$5)),0),0)</f>
        <v>5.5753547081374846</v>
      </c>
      <c r="AZ91" s="79">
        <f>MAX(IFERROR(IFERROR(_xlfn.FORECAST.ETS(AZ$5,tbl_Model[[#This Row],[H_2023_01]:[H_2025_12]],$H$5:$AQ$5),_xlfn.FORECAST.LINEAR(AZ$5,tbl_Model[[#This Row],[H_2023_01]:[H_2025_12]],$H$5:$AQ$5)),0),0)</f>
        <v>5.656808239741391</v>
      </c>
      <c r="BA91" s="79">
        <f>MAX(IFERROR(IFERROR(_xlfn.FORECAST.ETS(BA$5,tbl_Model[[#This Row],[H_2023_01]:[H_2025_12]],$H$5:$AQ$5),_xlfn.FORECAST.LINEAR(BA$5,tbl_Model[[#This Row],[H_2023_01]:[H_2025_12]],$H$5:$AQ$5)),0),0)</f>
        <v>5.7382617713453055</v>
      </c>
      <c r="BB91" s="79">
        <f>MAX(IFERROR(IFERROR(_xlfn.FORECAST.ETS(BB$5,tbl_Model[[#This Row],[H_2023_01]:[H_2025_12]],$H$5:$AQ$5),_xlfn.FORECAST.LINEAR(BB$5,tbl_Model[[#This Row],[H_2023_01]:[H_2025_12]],$H$5:$AQ$5)),0),0)</f>
        <v>5.8197153029492128</v>
      </c>
      <c r="BC91" s="79">
        <f>MAX(IFERROR(IFERROR(_xlfn.FORECAST.ETS(BC$5,tbl_Model[[#This Row],[H_2023_01]:[H_2025_12]],$H$5:$AQ$5),_xlfn.FORECAST.LINEAR(BC$5,tbl_Model[[#This Row],[H_2023_01]:[H_2025_12]],$H$5:$AQ$5)),0),0)</f>
        <v>5.9011688345531264</v>
      </c>
      <c r="BD91" s="80">
        <f>IFERROR(AR91/SUM(Model!$AR91:$BC91),1/12)</f>
        <v>7.648725326328773E-2</v>
      </c>
      <c r="BE91" s="80">
        <f>IFERROR(AS91/SUM(Model!$AR91:$BC91),1/12)</f>
        <v>7.773199509420517E-2</v>
      </c>
      <c r="BF91" s="80">
        <f>IFERROR(AT91/SUM(Model!$AR91:$BC91),1/12)</f>
        <v>7.8976736925122498E-2</v>
      </c>
      <c r="BG91" s="80">
        <f>IFERROR(AU91/SUM(Model!$AR91:$BC91),1/12)</f>
        <v>8.0221478756039924E-2</v>
      </c>
      <c r="BH91" s="80">
        <f>IFERROR(AV91/SUM(Model!$AR91:$BC91),1/12)</f>
        <v>8.1466220586957239E-2</v>
      </c>
      <c r="BI91" s="80">
        <f>IFERROR(AW91/SUM(Model!$AR91:$BC91),1/12)</f>
        <v>8.2710962417874678E-2</v>
      </c>
      <c r="BJ91" s="80">
        <f>IFERROR(AX91/SUM(Model!$AR91:$BC91),1/12)</f>
        <v>8.3955704248792007E-2</v>
      </c>
      <c r="BK91" s="80">
        <f>IFERROR(AY91/SUM(Model!$AR91:$BC91),1/12)</f>
        <v>8.5200446079709433E-2</v>
      </c>
      <c r="BL91" s="80">
        <f>IFERROR(AZ91/SUM(Model!$AR91:$BC91),1/12)</f>
        <v>8.6445187910626761E-2</v>
      </c>
      <c r="BM91" s="80">
        <f>IFERROR(BA91/SUM(Model!$AR91:$BC91),1/12)</f>
        <v>8.7689929741544201E-2</v>
      </c>
      <c r="BN91" s="80">
        <f>IFERROR(BB91/SUM(Model!$AR91:$BC91),1/12)</f>
        <v>8.8934671572461529E-2</v>
      </c>
      <c r="BO91" s="80">
        <f>IFERROR(BC91/SUM(Model!$AR91:$BC91),1/12)</f>
        <v>9.0179413403378955E-2</v>
      </c>
      <c r="BP9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56.286131386861314</v>
      </c>
      <c r="BQ91" s="77" cm="1">
        <f t="array" ref="BQ9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91" s="77" cm="1">
        <f t="array" ref="BR9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91" s="77">
        <f>IF(tbl_Model[[#This Row],[Type]]="Boutique",
    tbl_Model[[#This Row],[UnitListPrice]],
    tbl_Model[[#This Row],[UnitListPrice]]*(1-SUMIFS(tbl_MarketTerms[WholesaleMarginPct],tbl_MarketTerms[Country],tbl_Model[[#This Row],[country]])))</f>
        <v>23436.224852071005</v>
      </c>
      <c r="BT91" s="79">
        <f>Model!$BP91*BD91</f>
        <v>4.3051715865975497</v>
      </c>
      <c r="BU91" s="79">
        <f>Model!$BP91*BE91</f>
        <v>4.3752332888352914</v>
      </c>
      <c r="BV91" s="79">
        <f>Model!$BP91*BF91</f>
        <v>4.4452949910730259</v>
      </c>
      <c r="BW91" s="79">
        <f>Model!$BP91*BG91</f>
        <v>4.5153566933107667</v>
      </c>
      <c r="BX91" s="79">
        <f>Model!$BP91*BH91</f>
        <v>4.5854183955485013</v>
      </c>
      <c r="BY91" s="79">
        <f>Model!$BP91*BI91</f>
        <v>4.6554800977862421</v>
      </c>
      <c r="BZ91" s="79">
        <f>Model!$BP91*BJ91</f>
        <v>4.7255418000239775</v>
      </c>
      <c r="CA91" s="79">
        <f>Model!$BP91*BK91</f>
        <v>4.7956035022617183</v>
      </c>
      <c r="CB91" s="79">
        <f>Model!$BP91*BL91</f>
        <v>4.8656652044994528</v>
      </c>
      <c r="CC91" s="79">
        <f>Model!$BP91*BM91</f>
        <v>4.9357269067371945</v>
      </c>
      <c r="CD91" s="79">
        <f>Model!$BP91*BN91</f>
        <v>5.0057886089749299</v>
      </c>
      <c r="CE91" s="79">
        <f>Model!$BP91*BO91</f>
        <v>5.0758503112126698</v>
      </c>
      <c r="CF91" s="79">
        <f>Model!$BS91*BT91</f>
        <v>100896.96933024746</v>
      </c>
      <c r="CG91" s="79">
        <f>Model!$BS91*BU91</f>
        <v>102538.95113741001</v>
      </c>
      <c r="CH91" s="79">
        <f>Model!$BS91*BV91</f>
        <v>104180.93294457241</v>
      </c>
      <c r="CI91" s="79">
        <f>Model!$BS91*BW91</f>
        <v>105822.91475173495</v>
      </c>
      <c r="CJ91" s="79">
        <f>Model!$BS91*BX91</f>
        <v>107464.89655889734</v>
      </c>
      <c r="CK91" s="79">
        <f>Model!$BS91*BY91</f>
        <v>109106.87836605989</v>
      </c>
      <c r="CL91" s="79">
        <f>Model!$BS91*BZ91</f>
        <v>110748.86017322229</v>
      </c>
      <c r="CM91" s="79">
        <f>Model!$BS91*CA91</f>
        <v>112390.84198038484</v>
      </c>
      <c r="CN91" s="79">
        <f>Model!$BS91*CB91</f>
        <v>114032.82378754723</v>
      </c>
      <c r="CO91" s="79">
        <f>Model!$BS91*CC91</f>
        <v>115674.80559470979</v>
      </c>
      <c r="CP91" s="79">
        <f>Model!$BS91*CD91</f>
        <v>117316.78740187221</v>
      </c>
      <c r="CQ91" s="79">
        <f>Model!$BS91*CE91</f>
        <v>118958.76920903473</v>
      </c>
      <c r="CR91" s="79">
        <f>Model!$BR91*BT91</f>
        <v>23332.807228730573</v>
      </c>
      <c r="CS91" s="79">
        <f>Model!$BR91*BU91</f>
        <v>23712.521755677433</v>
      </c>
      <c r="CT91" s="79">
        <f>Model!$BR91*BV91</f>
        <v>24092.236282624253</v>
      </c>
      <c r="CU91" s="79">
        <f>Model!$BR91*BW91</f>
        <v>24471.95080957111</v>
      </c>
      <c r="CV91" s="79">
        <f>Model!$BR91*BX91</f>
        <v>24851.66533651793</v>
      </c>
      <c r="CW91" s="79">
        <f>Model!$BR91*BY91</f>
        <v>25231.379863464783</v>
      </c>
      <c r="CX91" s="79">
        <f>Model!$BR91*BZ91</f>
        <v>25611.09439041161</v>
      </c>
      <c r="CY91" s="79">
        <f>Model!$BR91*CA91</f>
        <v>25990.808917358463</v>
      </c>
      <c r="CZ91" s="79">
        <f>Model!$BR91*CB91</f>
        <v>26370.523444305283</v>
      </c>
      <c r="DA91" s="79">
        <f>Model!$BR91*CC91</f>
        <v>26750.237971252143</v>
      </c>
      <c r="DB91" s="79">
        <f>Model!$BR91*CD91</f>
        <v>27129.952498198967</v>
      </c>
      <c r="DC91" s="79">
        <f>Model!$BR91*CE91</f>
        <v>27509.66702514582</v>
      </c>
      <c r="DD91" s="79">
        <f>SUM(Model!$CF91:$CQ91)</f>
        <v>1319134.4312356929</v>
      </c>
      <c r="DE91" s="79">
        <f>SUM(Model!$CR91:$DC91)</f>
        <v>305054.84552325838</v>
      </c>
      <c r="DF91" s="80">
        <f>IFERROR((Model!$DD91-Model!$DE91)/Model!$DD91,0)</f>
        <v>0.76874620334373367</v>
      </c>
    </row>
    <row r="92" spans="2:110" x14ac:dyDescent="0.25">
      <c r="B92" t="s">
        <v>370</v>
      </c>
      <c r="C92" t="s">
        <v>45</v>
      </c>
      <c r="D92" t="s">
        <v>24</v>
      </c>
      <c r="E92" s="4">
        <v>16</v>
      </c>
      <c r="F92" s="4">
        <v>310105.21999999997</v>
      </c>
      <c r="G92" s="4">
        <v>79704.12</v>
      </c>
      <c r="H92" s="4">
        <v>4</v>
      </c>
      <c r="I92" s="4">
        <v>2</v>
      </c>
      <c r="J92" s="4">
        <v>2</v>
      </c>
      <c r="K92" s="4">
        <v>0</v>
      </c>
      <c r="L92" s="4">
        <v>2</v>
      </c>
      <c r="M92" s="4">
        <v>3</v>
      </c>
      <c r="N92" s="4">
        <v>4</v>
      </c>
      <c r="O92" s="4">
        <v>0</v>
      </c>
      <c r="P92" s="4">
        <v>0</v>
      </c>
      <c r="Q92" s="4">
        <v>1</v>
      </c>
      <c r="R92" s="4">
        <v>2</v>
      </c>
      <c r="S92" s="4">
        <v>1</v>
      </c>
      <c r="T92" s="4">
        <v>2</v>
      </c>
      <c r="U92" s="4">
        <v>0</v>
      </c>
      <c r="V92" s="4">
        <v>3</v>
      </c>
      <c r="W92" s="4">
        <v>0</v>
      </c>
      <c r="X92" s="4">
        <v>0</v>
      </c>
      <c r="Y92" s="4">
        <v>2</v>
      </c>
      <c r="Z92" s="4">
        <v>0</v>
      </c>
      <c r="AA92" s="4">
        <v>4</v>
      </c>
      <c r="AB92" s="4">
        <v>2</v>
      </c>
      <c r="AC92" s="4">
        <v>2</v>
      </c>
      <c r="AD92" s="4">
        <v>1</v>
      </c>
      <c r="AE92" s="4">
        <v>1</v>
      </c>
      <c r="AF92" s="4">
        <v>1</v>
      </c>
      <c r="AG92" s="4">
        <v>0</v>
      </c>
      <c r="AH92" s="4">
        <v>1</v>
      </c>
      <c r="AI92" s="4">
        <v>2</v>
      </c>
      <c r="AJ92" s="4">
        <v>0</v>
      </c>
      <c r="AK92" s="4">
        <v>0</v>
      </c>
      <c r="AL92" s="4">
        <v>2</v>
      </c>
      <c r="AM92" s="4">
        <v>0</v>
      </c>
      <c r="AN92" s="4">
        <v>1</v>
      </c>
      <c r="AO92" s="4">
        <v>2</v>
      </c>
      <c r="AP92" s="4">
        <v>3</v>
      </c>
      <c r="AQ92" s="4">
        <v>4</v>
      </c>
      <c r="AR92" s="79">
        <f>MAX(IFERROR(IFERROR(_xlfn.FORECAST.ETS(AR$5,tbl_Model[[#This Row],[H_2023_01]:[H_2025_12]],$H$5:$AQ$5),_xlfn.FORECAST.LINEAR(AR$5,tbl_Model[[#This Row],[H_2023_01]:[H_2025_12]],$H$5:$AQ$5)),0),0)</f>
        <v>0.78779574317301293</v>
      </c>
      <c r="AS92" s="79">
        <f>MAX(IFERROR(IFERROR(_xlfn.FORECAST.ETS(AS$5,tbl_Model[[#This Row],[H_2023_01]:[H_2025_12]],$H$5:$AQ$5),_xlfn.FORECAST.LINEAR(AS$5,tbl_Model[[#This Row],[H_2023_01]:[H_2025_12]],$H$5:$AQ$5)),0),0)</f>
        <v>1.2406835505712794</v>
      </c>
      <c r="AT92" s="79">
        <f>MAX(IFERROR(IFERROR(_xlfn.FORECAST.ETS(AT$5,tbl_Model[[#This Row],[H_2023_01]:[H_2025_12]],$H$5:$AQ$5),_xlfn.FORECAST.LINEAR(AT$5,tbl_Model[[#This Row],[H_2023_01]:[H_2025_12]],$H$5:$AQ$5)),0),0)</f>
        <v>1.5945870234799424</v>
      </c>
      <c r="AU92" s="79">
        <f>MAX(IFERROR(IFERROR(_xlfn.FORECAST.ETS(AU$5,tbl_Model[[#This Row],[H_2023_01]:[H_2025_12]],$H$5:$AQ$5),_xlfn.FORECAST.LINEAR(AU$5,tbl_Model[[#This Row],[H_2023_01]:[H_2025_12]],$H$5:$AQ$5)),0),0)</f>
        <v>1.262175746913011</v>
      </c>
      <c r="AV92" s="79">
        <f>MAX(IFERROR(IFERROR(_xlfn.FORECAST.ETS(AV$5,tbl_Model[[#This Row],[H_2023_01]:[H_2025_12]],$H$5:$AQ$5),_xlfn.FORECAST.LINEAR(AV$5,tbl_Model[[#This Row],[H_2023_01]:[H_2025_12]],$H$5:$AQ$5)),0),0)</f>
        <v>3.2364210346856601</v>
      </c>
      <c r="AW92" s="79">
        <f>MAX(IFERROR(IFERROR(_xlfn.FORECAST.ETS(AW$5,tbl_Model[[#This Row],[H_2023_01]:[H_2025_12]],$H$5:$AQ$5),_xlfn.FORECAST.LINEAR(AW$5,tbl_Model[[#This Row],[H_2023_01]:[H_2025_12]],$H$5:$AQ$5)),0),0)</f>
        <v>2.2407404650387353</v>
      </c>
      <c r="AX92" s="79">
        <f>MAX(IFERROR(IFERROR(_xlfn.FORECAST.ETS(AX$5,tbl_Model[[#This Row],[H_2023_01]:[H_2025_12]],$H$5:$AQ$5),_xlfn.FORECAST.LINEAR(AX$5,tbl_Model[[#This Row],[H_2023_01]:[H_2025_12]],$H$5:$AQ$5)),0),0)</f>
        <v>1.9299122621976199</v>
      </c>
      <c r="AY92" s="79">
        <f>MAX(IFERROR(IFERROR(_xlfn.FORECAST.ETS(AY$5,tbl_Model[[#This Row],[H_2023_01]:[H_2025_12]],$H$5:$AQ$5),_xlfn.FORECAST.LINEAR(AY$5,tbl_Model[[#This Row],[H_2023_01]:[H_2025_12]],$H$5:$AQ$5)),0),0)</f>
        <v>0.61840050997075791</v>
      </c>
      <c r="AZ92" s="79">
        <f>MAX(IFERROR(IFERROR(_xlfn.FORECAST.ETS(AZ$5,tbl_Model[[#This Row],[H_2023_01]:[H_2025_12]],$H$5:$AQ$5),_xlfn.FORECAST.LINEAR(AZ$5,tbl_Model[[#This Row],[H_2023_01]:[H_2025_12]],$H$5:$AQ$5)),0),0)</f>
        <v>1.0712883173690244</v>
      </c>
      <c r="BA92" s="79">
        <f>MAX(IFERROR(IFERROR(_xlfn.FORECAST.ETS(BA$5,tbl_Model[[#This Row],[H_2023_01]:[H_2025_12]],$H$5:$AQ$5),_xlfn.FORECAST.LINEAR(BA$5,tbl_Model[[#This Row],[H_2023_01]:[H_2025_12]],$H$5:$AQ$5)),0),0)</f>
        <v>1.4251917902776874</v>
      </c>
      <c r="BB92" s="79">
        <f>MAX(IFERROR(IFERROR(_xlfn.FORECAST.ETS(BB$5,tbl_Model[[#This Row],[H_2023_01]:[H_2025_12]],$H$5:$AQ$5),_xlfn.FORECAST.LINEAR(BB$5,tbl_Model[[#This Row],[H_2023_01]:[H_2025_12]],$H$5:$AQ$5)),0),0)</f>
        <v>1.092780513710756</v>
      </c>
      <c r="BC92" s="79">
        <f>MAX(IFERROR(IFERROR(_xlfn.FORECAST.ETS(BC$5,tbl_Model[[#This Row],[H_2023_01]:[H_2025_12]],$H$5:$AQ$5),_xlfn.FORECAST.LINEAR(BC$5,tbl_Model[[#This Row],[H_2023_01]:[H_2025_12]],$H$5:$AQ$5)),0),0)</f>
        <v>3.0670258014834051</v>
      </c>
      <c r="BD92" s="80">
        <f>IFERROR(AR92/SUM(Model!$AR92:$BC92),1/12)</f>
        <v>4.0261441820253131E-2</v>
      </c>
      <c r="BE92" s="80">
        <f>IFERROR(AS92/SUM(Model!$AR92:$BC92),1/12)</f>
        <v>6.3406928790297398E-2</v>
      </c>
      <c r="BF92" s="80">
        <f>IFERROR(AT92/SUM(Model!$AR92:$BC92),1/12)</f>
        <v>8.1493678062523944E-2</v>
      </c>
      <c r="BG92" s="80">
        <f>IFERROR(AU92/SUM(Model!$AR92:$BC92),1/12)</f>
        <v>6.4505318595143107E-2</v>
      </c>
      <c r="BH92" s="80">
        <f>IFERROR(AV92/SUM(Model!$AR92:$BC92),1/12)</f>
        <v>0.16540198182465105</v>
      </c>
      <c r="BI92" s="80">
        <f>IFERROR(AW92/SUM(Model!$AR92:$BC92),1/12)</f>
        <v>0.11451628502596667</v>
      </c>
      <c r="BJ92" s="80">
        <f>IFERROR(AX92/SUM(Model!$AR92:$BC92),1/12)</f>
        <v>9.8630959783693767E-2</v>
      </c>
      <c r="BK92" s="80">
        <f>IFERROR(AY92/SUM(Model!$AR92:$BC92),1/12)</f>
        <v>3.1604253221173592E-2</v>
      </c>
      <c r="BL92" s="80">
        <f>IFERROR(AZ92/SUM(Model!$AR92:$BC92),1/12)</f>
        <v>5.4749740191217859E-2</v>
      </c>
      <c r="BM92" s="80">
        <f>IFERROR(BA92/SUM(Model!$AR92:$BC92),1/12)</f>
        <v>7.2836489463444412E-2</v>
      </c>
      <c r="BN92" s="80">
        <f>IFERROR(BB92/SUM(Model!$AR92:$BC92),1/12)</f>
        <v>5.5848129996063568E-2</v>
      </c>
      <c r="BO92" s="80">
        <f>IFERROR(BC92/SUM(Model!$AR92:$BC92),1/12)</f>
        <v>0.1567447932255715</v>
      </c>
      <c r="BP9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17.651855723993734</v>
      </c>
      <c r="BQ92" s="77" cm="1">
        <f t="array" ref="BQ9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92" s="77" cm="1">
        <f t="array" ref="BR9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92" s="77">
        <f>IF(tbl_Model[[#This Row],[Type]]="Boutique",
    tbl_Model[[#This Row],[UnitListPrice]],
    tbl_Model[[#This Row],[UnitListPrice]]*(1-SUMIFS(tbl_MarketTerms[WholesaleMarginPct],tbl_MarketTerms[Country],tbl_Model[[#This Row],[country]])))</f>
        <v>18536.052673839731</v>
      </c>
      <c r="BT92" s="79">
        <f>Model!$BP92*BD92</f>
        <v>0.71068916225107592</v>
      </c>
      <c r="BU92" s="79">
        <f>Model!$BP92*BE92</f>
        <v>1.1192499589078742</v>
      </c>
      <c r="BV92" s="79">
        <f>Model!$BP92*BF92</f>
        <v>1.4385146475772659</v>
      </c>
      <c r="BW92" s="79">
        <f>Model!$BP92*BG92</f>
        <v>1.1386385772717162</v>
      </c>
      <c r="BX92" s="79">
        <f>Model!$BP92*BH92</f>
        <v>2.9196519196313742</v>
      </c>
      <c r="BY92" s="79">
        <f>Model!$BP92*BI92</f>
        <v>2.0214249413261078</v>
      </c>
      <c r="BZ92" s="79">
        <f>Model!$BP92*BJ92</f>
        <v>1.7410194720207905</v>
      </c>
      <c r="CA92" s="79">
        <f>Model!$BP92*BK92</f>
        <v>0.55787371812472042</v>
      </c>
      <c r="CB92" s="79">
        <f>Model!$BP92*BL92</f>
        <v>0.96643451478151876</v>
      </c>
      <c r="CC92" s="79">
        <f>Model!$BP92*BM92</f>
        <v>1.2856992034509105</v>
      </c>
      <c r="CD92" s="79">
        <f>Model!$BP92*BN92</f>
        <v>0.98582313314536085</v>
      </c>
      <c r="CE92" s="79">
        <f>Model!$BP92*BO92</f>
        <v>2.7668364755050185</v>
      </c>
      <c r="CF92" s="79">
        <f>Model!$BS92*BT92</f>
        <v>13173.371746212975</v>
      </c>
      <c r="CG92" s="79">
        <f>Model!$BS92*BU92</f>
        <v>20746.476193509308</v>
      </c>
      <c r="CH92" s="79">
        <f>Model!$BS92*BV92</f>
        <v>26664.383279582198</v>
      </c>
      <c r="CI92" s="79">
        <f>Model!$BS92*BW92</f>
        <v>21105.864644774465</v>
      </c>
      <c r="CJ92" s="79">
        <f>Model!$BS92*BX92</f>
        <v>54118.821771564435</v>
      </c>
      <c r="CK92" s="79">
        <f>Model!$BS92*BY92</f>
        <v>37469.239188634121</v>
      </c>
      <c r="CL92" s="79">
        <f>Model!$BS92*BZ92</f>
        <v>32271.62863955801</v>
      </c>
      <c r="CM92" s="79">
        <f>Model!$BS92*CA92</f>
        <v>10340.776624510636</v>
      </c>
      <c r="CN92" s="79">
        <f>Model!$BS92*CB92</f>
        <v>17913.881071806973</v>
      </c>
      <c r="CO92" s="79">
        <f>Model!$BS92*CC92</f>
        <v>23831.788157879862</v>
      </c>
      <c r="CP92" s="79">
        <f>Model!$BS92*CD92</f>
        <v>18273.269523072126</v>
      </c>
      <c r="CQ92" s="79">
        <f>Model!$BS92*CE92</f>
        <v>51286.226649862096</v>
      </c>
      <c r="CR92" s="79">
        <f>Model!$BR92*BT92</f>
        <v>3374.8775981097183</v>
      </c>
      <c r="CS92" s="79">
        <f>Model!$BR92*BU92</f>
        <v>5315.02633449324</v>
      </c>
      <c r="CT92" s="79">
        <f>Model!$BR92*BV92</f>
        <v>6831.1311281064372</v>
      </c>
      <c r="CU92" s="79">
        <f>Model!$BR92*BW92</f>
        <v>5407.097829670075</v>
      </c>
      <c r="CV92" s="79">
        <f>Model!$BR92*BX92</f>
        <v>13864.665990728696</v>
      </c>
      <c r="CW92" s="79">
        <f>Model!$BR92*BY92</f>
        <v>9599.2201838749861</v>
      </c>
      <c r="CX92" s="79">
        <f>Model!$BR92*BZ92</f>
        <v>8267.6476947877927</v>
      </c>
      <c r="CY92" s="79">
        <f>Model!$BR92*CA92</f>
        <v>2649.196883641438</v>
      </c>
      <c r="CZ92" s="79">
        <f>Model!$BR92*CB92</f>
        <v>4589.3456200249593</v>
      </c>
      <c r="DA92" s="79">
        <f>Model!$BR92*CC92</f>
        <v>6105.4504136381574</v>
      </c>
      <c r="DB92" s="79">
        <f>Model!$BR92*CD92</f>
        <v>4681.4171152017952</v>
      </c>
      <c r="DC92" s="79">
        <f>Model!$BR92*CE92</f>
        <v>13138.985276260415</v>
      </c>
      <c r="DD92" s="79">
        <f>SUM(Model!$CF92:$CQ92)</f>
        <v>327195.7274909672</v>
      </c>
      <c r="DE92" s="79">
        <f>SUM(Model!$CR92:$DC92)</f>
        <v>83824.062068537707</v>
      </c>
      <c r="DF92" s="80">
        <f>IFERROR((Model!$DD92-Model!$DE92)/Model!$DD92,0)</f>
        <v>0.74381064596617696</v>
      </c>
    </row>
    <row r="93" spans="2:110" x14ac:dyDescent="0.25">
      <c r="B93" t="s">
        <v>370</v>
      </c>
      <c r="C93" t="s">
        <v>89</v>
      </c>
      <c r="D93" t="s">
        <v>7</v>
      </c>
      <c r="E93" s="4">
        <v>29</v>
      </c>
      <c r="F93" s="4">
        <v>729715.92</v>
      </c>
      <c r="G93" s="4">
        <v>170942.11</v>
      </c>
      <c r="H93" s="4">
        <v>1</v>
      </c>
      <c r="I93" s="4">
        <v>2</v>
      </c>
      <c r="J93" s="4">
        <v>1</v>
      </c>
      <c r="K93" s="4">
        <v>0</v>
      </c>
      <c r="L93" s="4">
        <v>0</v>
      </c>
      <c r="M93" s="4">
        <v>2</v>
      </c>
      <c r="N93" s="4">
        <v>1</v>
      </c>
      <c r="O93" s="4">
        <v>1</v>
      </c>
      <c r="P93" s="4">
        <v>2</v>
      </c>
      <c r="Q93" s="4">
        <v>0</v>
      </c>
      <c r="R93" s="4">
        <v>2</v>
      </c>
      <c r="S93" s="4">
        <v>2</v>
      </c>
      <c r="T93" s="4">
        <v>4</v>
      </c>
      <c r="U93" s="4">
        <v>2</v>
      </c>
      <c r="V93" s="4">
        <v>2</v>
      </c>
      <c r="W93" s="4">
        <v>1</v>
      </c>
      <c r="X93" s="4">
        <v>2</v>
      </c>
      <c r="Y93" s="4">
        <v>0</v>
      </c>
      <c r="Z93" s="4">
        <v>1</v>
      </c>
      <c r="AA93" s="4">
        <v>3</v>
      </c>
      <c r="AB93" s="4">
        <v>0</v>
      </c>
      <c r="AC93" s="4">
        <v>1</v>
      </c>
      <c r="AD93" s="4">
        <v>2</v>
      </c>
      <c r="AE93" s="4">
        <v>4</v>
      </c>
      <c r="AF93" s="4">
        <v>3</v>
      </c>
      <c r="AG93" s="4">
        <v>1</v>
      </c>
      <c r="AH93" s="4">
        <v>4</v>
      </c>
      <c r="AI93" s="4">
        <v>3</v>
      </c>
      <c r="AJ93" s="4">
        <v>1</v>
      </c>
      <c r="AK93" s="4">
        <v>1</v>
      </c>
      <c r="AL93" s="4">
        <v>1</v>
      </c>
      <c r="AM93" s="4">
        <v>0</v>
      </c>
      <c r="AN93" s="4">
        <v>2</v>
      </c>
      <c r="AO93" s="4">
        <v>11</v>
      </c>
      <c r="AP93" s="4">
        <v>0</v>
      </c>
      <c r="AQ93" s="4">
        <v>2</v>
      </c>
      <c r="AR93" s="79">
        <f>MAX(IFERROR(IFERROR(_xlfn.FORECAST.ETS(AR$5,tbl_Model[[#This Row],[H_2023_01]:[H_2025_12]],$H$5:$AQ$5),_xlfn.FORECAST.LINEAR(AR$5,tbl_Model[[#This Row],[H_2023_01]:[H_2025_12]],$H$5:$AQ$5)),0),0)</f>
        <v>2.7557000367730948</v>
      </c>
      <c r="AS93" s="79">
        <f>MAX(IFERROR(IFERROR(_xlfn.FORECAST.ETS(AS$5,tbl_Model[[#This Row],[H_2023_01]:[H_2025_12]],$H$5:$AQ$5),_xlfn.FORECAST.LINEAR(AS$5,tbl_Model[[#This Row],[H_2023_01]:[H_2025_12]],$H$5:$AQ$5)),0),0)</f>
        <v>2.8037205052593444</v>
      </c>
      <c r="AT93" s="79">
        <f>MAX(IFERROR(IFERROR(_xlfn.FORECAST.ETS(AT$5,tbl_Model[[#This Row],[H_2023_01]:[H_2025_12]],$H$5:$AQ$5),_xlfn.FORECAST.LINEAR(AT$5,tbl_Model[[#This Row],[H_2023_01]:[H_2025_12]],$H$5:$AQ$5)),0),0)</f>
        <v>2.8517409737455903</v>
      </c>
      <c r="AU93" s="79">
        <f>MAX(IFERROR(IFERROR(_xlfn.FORECAST.ETS(AU$5,tbl_Model[[#This Row],[H_2023_01]:[H_2025_12]],$H$5:$AQ$5),_xlfn.FORECAST.LINEAR(AU$5,tbl_Model[[#This Row],[H_2023_01]:[H_2025_12]],$H$5:$AQ$5)),0),0)</f>
        <v>2.8997614422318394</v>
      </c>
      <c r="AV93" s="79">
        <f>MAX(IFERROR(IFERROR(_xlfn.FORECAST.ETS(AV$5,tbl_Model[[#This Row],[H_2023_01]:[H_2025_12]],$H$5:$AQ$5),_xlfn.FORECAST.LINEAR(AV$5,tbl_Model[[#This Row],[H_2023_01]:[H_2025_12]],$H$5:$AQ$5)),0),0)</f>
        <v>2.9477819107180854</v>
      </c>
      <c r="AW93" s="79">
        <f>MAX(IFERROR(IFERROR(_xlfn.FORECAST.ETS(AW$5,tbl_Model[[#This Row],[H_2023_01]:[H_2025_12]],$H$5:$AQ$5),_xlfn.FORECAST.LINEAR(AW$5,tbl_Model[[#This Row],[H_2023_01]:[H_2025_12]],$H$5:$AQ$5)),0),0)</f>
        <v>2.9958023792043349</v>
      </c>
      <c r="AX93" s="79">
        <f>MAX(IFERROR(IFERROR(_xlfn.FORECAST.ETS(AX$5,tbl_Model[[#This Row],[H_2023_01]:[H_2025_12]],$H$5:$AQ$5),_xlfn.FORECAST.LINEAR(AX$5,tbl_Model[[#This Row],[H_2023_01]:[H_2025_12]],$H$5:$AQ$5)),0),0)</f>
        <v>3.0438228476905809</v>
      </c>
      <c r="AY93" s="79">
        <f>MAX(IFERROR(IFERROR(_xlfn.FORECAST.ETS(AY$5,tbl_Model[[#This Row],[H_2023_01]:[H_2025_12]],$H$5:$AQ$5),_xlfn.FORECAST.LINEAR(AY$5,tbl_Model[[#This Row],[H_2023_01]:[H_2025_12]],$H$5:$AQ$5)),0),0)</f>
        <v>3.0918433161768304</v>
      </c>
      <c r="AZ93" s="79">
        <f>MAX(IFERROR(IFERROR(_xlfn.FORECAST.ETS(AZ$5,tbl_Model[[#This Row],[H_2023_01]:[H_2025_12]],$H$5:$AQ$5),_xlfn.FORECAST.LINEAR(AZ$5,tbl_Model[[#This Row],[H_2023_01]:[H_2025_12]],$H$5:$AQ$5)),0),0)</f>
        <v>3.1398637846630764</v>
      </c>
      <c r="BA93" s="79">
        <f>MAX(IFERROR(IFERROR(_xlfn.FORECAST.ETS(BA$5,tbl_Model[[#This Row],[H_2023_01]:[H_2025_12]],$H$5:$AQ$5),_xlfn.FORECAST.LINEAR(BA$5,tbl_Model[[#This Row],[H_2023_01]:[H_2025_12]],$H$5:$AQ$5)),0),0)</f>
        <v>3.1878842531493259</v>
      </c>
      <c r="BB93" s="79">
        <f>MAX(IFERROR(IFERROR(_xlfn.FORECAST.ETS(BB$5,tbl_Model[[#This Row],[H_2023_01]:[H_2025_12]],$H$5:$AQ$5),_xlfn.FORECAST.LINEAR(BB$5,tbl_Model[[#This Row],[H_2023_01]:[H_2025_12]],$H$5:$AQ$5)),0),0)</f>
        <v>3.2359047216355714</v>
      </c>
      <c r="BC93" s="79">
        <f>MAX(IFERROR(IFERROR(_xlfn.FORECAST.ETS(BC$5,tbl_Model[[#This Row],[H_2023_01]:[H_2025_12]],$H$5:$AQ$5),_xlfn.FORECAST.LINEAR(BC$5,tbl_Model[[#This Row],[H_2023_01]:[H_2025_12]],$H$5:$AQ$5)),0),0)</f>
        <v>3.2839251901218209</v>
      </c>
      <c r="BD93" s="80">
        <f>IFERROR(AR93/SUM(Model!$AR93:$BC93),1/12)</f>
        <v>7.6045006471090026E-2</v>
      </c>
      <c r="BE93" s="80">
        <f>IFERROR(AS93/SUM(Model!$AR93:$BC93),1/12)</f>
        <v>7.7370156809679763E-2</v>
      </c>
      <c r="BF93" s="80">
        <f>IFERROR(AT93/SUM(Model!$AR93:$BC93),1/12)</f>
        <v>7.8695307148269403E-2</v>
      </c>
      <c r="BG93" s="80">
        <f>IFERROR(AU93/SUM(Model!$AR93:$BC93),1/12)</f>
        <v>8.0020457486859126E-2</v>
      </c>
      <c r="BH93" s="80">
        <f>IFERROR(AV93/SUM(Model!$AR93:$BC93),1/12)</f>
        <v>8.1345607825448765E-2</v>
      </c>
      <c r="BI93" s="80">
        <f>IFERROR(AW93/SUM(Model!$AR93:$BC93),1/12)</f>
        <v>8.2670758164038502E-2</v>
      </c>
      <c r="BJ93" s="80">
        <f>IFERROR(AX93/SUM(Model!$AR93:$BC93),1/12)</f>
        <v>8.3995908502628142E-2</v>
      </c>
      <c r="BK93" s="80">
        <f>IFERROR(AY93/SUM(Model!$AR93:$BC93),1/12)</f>
        <v>8.5321058841217878E-2</v>
      </c>
      <c r="BL93" s="80">
        <f>IFERROR(AZ93/SUM(Model!$AR93:$BC93),1/12)</f>
        <v>8.6646209179807518E-2</v>
      </c>
      <c r="BM93" s="80">
        <f>IFERROR(BA93/SUM(Model!$AR93:$BC93),1/12)</f>
        <v>8.7971359518397269E-2</v>
      </c>
      <c r="BN93" s="80">
        <f>IFERROR(BB93/SUM(Model!$AR93:$BC93),1/12)</f>
        <v>8.9296509856986894E-2</v>
      </c>
      <c r="BO93" s="80">
        <f>IFERROR(BC93/SUM(Model!$AR93:$BC93),1/12)</f>
        <v>9.0621660195576631E-2</v>
      </c>
      <c r="BP9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66.196013289036514</v>
      </c>
      <c r="BQ93" s="77" cm="1">
        <f t="array" ref="BQ9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93" s="77" cm="1">
        <f t="array" ref="BR9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93" s="77">
        <f>IF(tbl_Model[[#This Row],[Type]]="Boutique",
    tbl_Model[[#This Row],[UnitListPrice]],
    tbl_Model[[#This Row],[UnitListPrice]]*(1-SUMIFS(tbl_MarketTerms[WholesaleMarginPct],tbl_MarketTerms[Country],tbl_Model[[#This Row],[country]])))</f>
        <v>23436.224852071005</v>
      </c>
      <c r="BT93" s="79">
        <f>Model!$BP93*BD93</f>
        <v>5.0338762589251429</v>
      </c>
      <c r="BU93" s="79">
        <f>Model!$BP93*BE93</f>
        <v>5.1215959283484009</v>
      </c>
      <c r="BV93" s="79">
        <f>Model!$BP93*BF93</f>
        <v>5.2093155977716519</v>
      </c>
      <c r="BW93" s="79">
        <f>Model!$BP93*BG93</f>
        <v>5.2970352671949081</v>
      </c>
      <c r="BX93" s="79">
        <f>Model!$BP93*BH93</f>
        <v>5.3847549366181591</v>
      </c>
      <c r="BY93" s="79">
        <f>Model!$BP93*BI93</f>
        <v>5.4724746060414162</v>
      </c>
      <c r="BZ93" s="79">
        <f>Model!$BP93*BJ93</f>
        <v>5.560194275464668</v>
      </c>
      <c r="CA93" s="79">
        <f>Model!$BP93*BK93</f>
        <v>5.6479139448879252</v>
      </c>
      <c r="CB93" s="79">
        <f>Model!$BP93*BL93</f>
        <v>5.7356336143111761</v>
      </c>
      <c r="CC93" s="79">
        <f>Model!$BP93*BM93</f>
        <v>5.8233532837344342</v>
      </c>
      <c r="CD93" s="79">
        <f>Model!$BP93*BN93</f>
        <v>5.9110729531576842</v>
      </c>
      <c r="CE93" s="79">
        <f>Model!$BP93*BO93</f>
        <v>5.9987926225809423</v>
      </c>
      <c r="CF93" s="79">
        <f>Model!$BS93*BT93</f>
        <v>117975.05588167165</v>
      </c>
      <c r="CG93" s="79">
        <f>Model!$BS93*BU93</f>
        <v>120030.87377822447</v>
      </c>
      <c r="CH93" s="79">
        <f>Model!$BS93*BV93</f>
        <v>122086.69167477712</v>
      </c>
      <c r="CI93" s="79">
        <f>Model!$BS93*BW93</f>
        <v>124142.50957132988</v>
      </c>
      <c r="CJ93" s="79">
        <f>Model!$BS93*BX93</f>
        <v>126198.32746788253</v>
      </c>
      <c r="CK93" s="79">
        <f>Model!$BS93*BY93</f>
        <v>128254.14536443532</v>
      </c>
      <c r="CL93" s="79">
        <f>Model!$BS93*BZ93</f>
        <v>130309.96326098799</v>
      </c>
      <c r="CM93" s="79">
        <f>Model!$BS93*CA93</f>
        <v>132365.7811575408</v>
      </c>
      <c r="CN93" s="79">
        <f>Model!$BS93*CB93</f>
        <v>134421.59905409344</v>
      </c>
      <c r="CO93" s="79">
        <f>Model!$BS93*CC93</f>
        <v>136477.41695064623</v>
      </c>
      <c r="CP93" s="79">
        <f>Model!$BS93*CD93</f>
        <v>138533.23484719888</v>
      </c>
      <c r="CQ93" s="79">
        <f>Model!$BS93*CE93</f>
        <v>140589.05274375167</v>
      </c>
      <c r="CR93" s="79">
        <f>Model!$BR93*BT93</f>
        <v>27282.179583371741</v>
      </c>
      <c r="CS93" s="79">
        <f>Model!$BR93*BU93</f>
        <v>27757.595277183478</v>
      </c>
      <c r="CT93" s="79">
        <f>Model!$BR93*BV93</f>
        <v>28233.010970995176</v>
      </c>
      <c r="CU93" s="79">
        <f>Model!$BR93*BW93</f>
        <v>28708.426664806902</v>
      </c>
      <c r="CV93" s="79">
        <f>Model!$BR93*BX93</f>
        <v>29183.842358618604</v>
      </c>
      <c r="CW93" s="79">
        <f>Model!$BR93*BY93</f>
        <v>29659.258052430334</v>
      </c>
      <c r="CX93" s="79">
        <f>Model!$BR93*BZ93</f>
        <v>30134.673746242039</v>
      </c>
      <c r="CY93" s="79">
        <f>Model!$BR93*CA93</f>
        <v>30610.089440053773</v>
      </c>
      <c r="CZ93" s="79">
        <f>Model!$BR93*CB93</f>
        <v>31085.50513386547</v>
      </c>
      <c r="DA93" s="79">
        <f>Model!$BR93*CC93</f>
        <v>31560.920827677208</v>
      </c>
      <c r="DB93" s="79">
        <f>Model!$BR93*CD93</f>
        <v>32036.336521488902</v>
      </c>
      <c r="DC93" s="79">
        <f>Model!$BR93*CE93</f>
        <v>32511.752215300639</v>
      </c>
      <c r="DD93" s="79">
        <f>SUM(Model!$CF93:$CQ93)</f>
        <v>1551384.6517525399</v>
      </c>
      <c r="DE93" s="79">
        <f>SUM(Model!$CR93:$DC93)</f>
        <v>358763.59079203423</v>
      </c>
      <c r="DF93" s="80">
        <f>IFERROR((Model!$DD93-Model!$DE93)/Model!$DD93,0)</f>
        <v>0.76874620334373378</v>
      </c>
    </row>
    <row r="94" spans="2:110" x14ac:dyDescent="0.25">
      <c r="B94" t="s">
        <v>370</v>
      </c>
      <c r="C94" t="s">
        <v>208</v>
      </c>
      <c r="D94" t="s">
        <v>9</v>
      </c>
      <c r="E94" s="4">
        <v>37</v>
      </c>
      <c r="F94" s="4">
        <v>956675.99</v>
      </c>
      <c r="G94" s="4">
        <v>212351.06</v>
      </c>
      <c r="H94" s="4">
        <v>0</v>
      </c>
      <c r="I94" s="4">
        <v>0</v>
      </c>
      <c r="J94" s="4">
        <v>0</v>
      </c>
      <c r="K94" s="4">
        <v>0</v>
      </c>
      <c r="L94" s="4">
        <v>0</v>
      </c>
      <c r="M94" s="4">
        <v>0</v>
      </c>
      <c r="N94" s="4">
        <v>0</v>
      </c>
      <c r="O94" s="4">
        <v>0</v>
      </c>
      <c r="P94" s="4">
        <v>0</v>
      </c>
      <c r="Q94" s="4">
        <v>0</v>
      </c>
      <c r="R94" s="4">
        <v>0</v>
      </c>
      <c r="S94" s="4">
        <v>0</v>
      </c>
      <c r="T94" s="4">
        <v>0</v>
      </c>
      <c r="U94" s="4">
        <v>0</v>
      </c>
      <c r="V94" s="4">
        <v>0</v>
      </c>
      <c r="W94" s="4">
        <v>0</v>
      </c>
      <c r="X94" s="4">
        <v>0</v>
      </c>
      <c r="Y94" s="4">
        <v>0</v>
      </c>
      <c r="Z94" s="4">
        <v>0</v>
      </c>
      <c r="AA94" s="4">
        <v>0</v>
      </c>
      <c r="AB94" s="4">
        <v>0</v>
      </c>
      <c r="AC94" s="4">
        <v>0</v>
      </c>
      <c r="AD94" s="4">
        <v>0</v>
      </c>
      <c r="AE94" s="4">
        <v>0</v>
      </c>
      <c r="AF94" s="4">
        <v>5</v>
      </c>
      <c r="AG94" s="4">
        <v>1</v>
      </c>
      <c r="AH94" s="4">
        <v>5</v>
      </c>
      <c r="AI94" s="4">
        <v>4</v>
      </c>
      <c r="AJ94" s="4">
        <v>3</v>
      </c>
      <c r="AK94" s="4">
        <v>2</v>
      </c>
      <c r="AL94" s="4">
        <v>1</v>
      </c>
      <c r="AM94" s="4">
        <v>3</v>
      </c>
      <c r="AN94" s="4">
        <v>0</v>
      </c>
      <c r="AO94" s="4">
        <v>6</v>
      </c>
      <c r="AP94" s="4">
        <v>6</v>
      </c>
      <c r="AQ94" s="4">
        <v>1</v>
      </c>
      <c r="AR94" s="79">
        <f>MAX(IFERROR(IFERROR(_xlfn.FORECAST.ETS(AR$5,tbl_Model[[#This Row],[H_2023_01]:[H_2025_12]],$H$5:$AQ$5),_xlfn.FORECAST.LINEAR(AR$5,tbl_Model[[#This Row],[H_2023_01]:[H_2025_12]],$H$5:$AQ$5)),0),0)</f>
        <v>3.125040853052595</v>
      </c>
      <c r="AS94" s="79">
        <f>MAX(IFERROR(IFERROR(_xlfn.FORECAST.ETS(AS$5,tbl_Model[[#This Row],[H_2023_01]:[H_2025_12]],$H$5:$AQ$5),_xlfn.FORECAST.LINEAR(AS$5,tbl_Model[[#This Row],[H_2023_01]:[H_2025_12]],$H$5:$AQ$5)),0),0)</f>
        <v>3.2359233440945179</v>
      </c>
      <c r="AT94" s="79">
        <f>MAX(IFERROR(IFERROR(_xlfn.FORECAST.ETS(AT$5,tbl_Model[[#This Row],[H_2023_01]:[H_2025_12]],$H$5:$AQ$5),_xlfn.FORECAST.LINEAR(AT$5,tbl_Model[[#This Row],[H_2023_01]:[H_2025_12]],$H$5:$AQ$5)),0),0)</f>
        <v>3.3468058351364443</v>
      </c>
      <c r="AU94" s="79">
        <f>MAX(IFERROR(IFERROR(_xlfn.FORECAST.ETS(AU$5,tbl_Model[[#This Row],[H_2023_01]:[H_2025_12]],$H$5:$AQ$5),_xlfn.FORECAST.LINEAR(AU$5,tbl_Model[[#This Row],[H_2023_01]:[H_2025_12]],$H$5:$AQ$5)),0),0)</f>
        <v>3.4576883261783675</v>
      </c>
      <c r="AV94" s="79">
        <f>MAX(IFERROR(IFERROR(_xlfn.FORECAST.ETS(AV$5,tbl_Model[[#This Row],[H_2023_01]:[H_2025_12]],$H$5:$AQ$5),_xlfn.FORECAST.LINEAR(AV$5,tbl_Model[[#This Row],[H_2023_01]:[H_2025_12]],$H$5:$AQ$5)),0),0)</f>
        <v>3.5685708172202939</v>
      </c>
      <c r="AW94" s="79">
        <f>MAX(IFERROR(IFERROR(_xlfn.FORECAST.ETS(AW$5,tbl_Model[[#This Row],[H_2023_01]:[H_2025_12]],$H$5:$AQ$5),_xlfn.FORECAST.LINEAR(AW$5,tbl_Model[[#This Row],[H_2023_01]:[H_2025_12]],$H$5:$AQ$5)),0),0)</f>
        <v>3.6794533082622167</v>
      </c>
      <c r="AX94" s="79">
        <f>MAX(IFERROR(IFERROR(_xlfn.FORECAST.ETS(AX$5,tbl_Model[[#This Row],[H_2023_01]:[H_2025_12]],$H$5:$AQ$5),_xlfn.FORECAST.LINEAR(AX$5,tbl_Model[[#This Row],[H_2023_01]:[H_2025_12]],$H$5:$AQ$5)),0),0)</f>
        <v>3.7903357993041431</v>
      </c>
      <c r="AY94" s="79">
        <f>MAX(IFERROR(IFERROR(_xlfn.FORECAST.ETS(AY$5,tbl_Model[[#This Row],[H_2023_01]:[H_2025_12]],$H$5:$AQ$5),_xlfn.FORECAST.LINEAR(AY$5,tbl_Model[[#This Row],[H_2023_01]:[H_2025_12]],$H$5:$AQ$5)),0),0)</f>
        <v>3.9012182903460664</v>
      </c>
      <c r="AZ94" s="79">
        <f>MAX(IFERROR(IFERROR(_xlfn.FORECAST.ETS(AZ$5,tbl_Model[[#This Row],[H_2023_01]:[H_2025_12]],$H$5:$AQ$5),_xlfn.FORECAST.LINEAR(AZ$5,tbl_Model[[#This Row],[H_2023_01]:[H_2025_12]],$H$5:$AQ$5)),0),0)</f>
        <v>4.0121007813879928</v>
      </c>
      <c r="BA94" s="79">
        <f>MAX(IFERROR(IFERROR(_xlfn.FORECAST.ETS(BA$5,tbl_Model[[#This Row],[H_2023_01]:[H_2025_12]],$H$5:$AQ$5),_xlfn.FORECAST.LINEAR(BA$5,tbl_Model[[#This Row],[H_2023_01]:[H_2025_12]],$H$5:$AQ$5)),0),0)</f>
        <v>4.1229832724299156</v>
      </c>
      <c r="BB94" s="79">
        <f>MAX(IFERROR(IFERROR(_xlfn.FORECAST.ETS(BB$5,tbl_Model[[#This Row],[H_2023_01]:[H_2025_12]],$H$5:$AQ$5),_xlfn.FORECAST.LINEAR(BB$5,tbl_Model[[#This Row],[H_2023_01]:[H_2025_12]],$H$5:$AQ$5)),0),0)</f>
        <v>4.233865763471842</v>
      </c>
      <c r="BC94" s="79">
        <f>MAX(IFERROR(IFERROR(_xlfn.FORECAST.ETS(BC$5,tbl_Model[[#This Row],[H_2023_01]:[H_2025_12]],$H$5:$AQ$5),_xlfn.FORECAST.LINEAR(BC$5,tbl_Model[[#This Row],[H_2023_01]:[H_2025_12]],$H$5:$AQ$5)),0),0)</f>
        <v>4.3447482545137648</v>
      </c>
      <c r="BD94" s="80">
        <f>IFERROR(AR94/SUM(Model!$AR94:$BC94),1/12)</f>
        <v>6.9726217792127343E-2</v>
      </c>
      <c r="BE94" s="80">
        <f>IFERROR(AS94/SUM(Model!$AR94:$BC94),1/12)</f>
        <v>7.2200238799619315E-2</v>
      </c>
      <c r="BF94" s="80">
        <f>IFERROR(AT94/SUM(Model!$AR94:$BC94),1/12)</f>
        <v>7.4674259807111357E-2</v>
      </c>
      <c r="BG94" s="80">
        <f>IFERROR(AU94/SUM(Model!$AR94:$BC94),1/12)</f>
        <v>7.7148280814603329E-2</v>
      </c>
      <c r="BH94" s="80">
        <f>IFERROR(AV94/SUM(Model!$AR94:$BC94),1/12)</f>
        <v>7.962230182209537E-2</v>
      </c>
      <c r="BI94" s="80">
        <f>IFERROR(AW94/SUM(Model!$AR94:$BC94),1/12)</f>
        <v>8.2096322829587329E-2</v>
      </c>
      <c r="BJ94" s="80">
        <f>IFERROR(AX94/SUM(Model!$AR94:$BC94),1/12)</f>
        <v>8.457034383707937E-2</v>
      </c>
      <c r="BK94" s="80">
        <f>IFERROR(AY94/SUM(Model!$AR94:$BC94),1/12)</f>
        <v>8.7044364844571342E-2</v>
      </c>
      <c r="BL94" s="80">
        <f>IFERROR(AZ94/SUM(Model!$AR94:$BC94),1/12)</f>
        <v>8.9518385852063384E-2</v>
      </c>
      <c r="BM94" s="80">
        <f>IFERROR(BA94/SUM(Model!$AR94:$BC94),1/12)</f>
        <v>9.1992406859555342E-2</v>
      </c>
      <c r="BN94" s="80">
        <f>IFERROR(BB94/SUM(Model!$AR94:$BC94),1/12)</f>
        <v>9.4466427867047384E-2</v>
      </c>
      <c r="BO94" s="80">
        <f>IFERROR(BC94/SUM(Model!$AR94:$BC94),1/12)</f>
        <v>9.6940448874539342E-2</v>
      </c>
      <c r="BP9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41.00833333333334</v>
      </c>
      <c r="BQ94" s="77" cm="1">
        <f t="array" ref="BQ9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94" s="77" cm="1">
        <f t="array" ref="BR9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94" s="77">
        <f>IF(tbl_Model[[#This Row],[Type]]="Boutique",
    tbl_Model[[#This Row],[UnitListPrice]],
    tbl_Model[[#This Row],[UnitListPrice]]*(1-SUMIFS(tbl_MarketTerms[WholesaleMarginPct],tbl_MarketTerms[Country],tbl_Model[[#This Row],[country]])))</f>
        <v>27483.452068491439</v>
      </c>
      <c r="BT94" s="79">
        <f>Model!$BP94*BD94</f>
        <v>2.8593559812921558</v>
      </c>
      <c r="BU94" s="79">
        <f>Model!$BP94*BE94</f>
        <v>2.9608114594410559</v>
      </c>
      <c r="BV94" s="79">
        <f>Model!$BP94*BF94</f>
        <v>3.0622669375899587</v>
      </c>
      <c r="BW94" s="79">
        <f>Model!$BP94*BG94</f>
        <v>3.1637224157388588</v>
      </c>
      <c r="BX94" s="79">
        <f>Model!$BP94*BH94</f>
        <v>3.2651778938877616</v>
      </c>
      <c r="BY94" s="79">
        <f>Model!$BP94*BI94</f>
        <v>3.3666333720366608</v>
      </c>
      <c r="BZ94" s="79">
        <f>Model!$BP94*BJ94</f>
        <v>3.4680888501855636</v>
      </c>
      <c r="CA94" s="79">
        <f>Model!$BP94*BK94</f>
        <v>3.5695443283344637</v>
      </c>
      <c r="CB94" s="79">
        <f>Model!$BP94*BL94</f>
        <v>3.6709998064833664</v>
      </c>
      <c r="CC94" s="79">
        <f>Model!$BP94*BM94</f>
        <v>3.7724552846322661</v>
      </c>
      <c r="CD94" s="79">
        <f>Model!$BP94*BN94</f>
        <v>3.8739107627811689</v>
      </c>
      <c r="CE94" s="79">
        <f>Model!$BP94*BO94</f>
        <v>3.9753662409300681</v>
      </c>
      <c r="CF94" s="79">
        <f>Model!$BS94*BT94</f>
        <v>78584.973058597272</v>
      </c>
      <c r="CG94" s="79">
        <f>Model!$BS94*BU94</f>
        <v>81373.319829388449</v>
      </c>
      <c r="CH94" s="79">
        <f>Model!$BS94*BV94</f>
        <v>84161.666600179698</v>
      </c>
      <c r="CI94" s="79">
        <f>Model!$BS94*BW94</f>
        <v>86950.013370970875</v>
      </c>
      <c r="CJ94" s="79">
        <f>Model!$BS94*BX94</f>
        <v>89738.360141762125</v>
      </c>
      <c r="CK94" s="79">
        <f>Model!$BS94*BY94</f>
        <v>92526.706912553273</v>
      </c>
      <c r="CL94" s="79">
        <f>Model!$BS94*BZ94</f>
        <v>95315.053683344522</v>
      </c>
      <c r="CM94" s="79">
        <f>Model!$BS94*CA94</f>
        <v>98103.400454135699</v>
      </c>
      <c r="CN94" s="79">
        <f>Model!$BS94*CB94</f>
        <v>100891.74722492695</v>
      </c>
      <c r="CO94" s="79">
        <f>Model!$BS94*CC94</f>
        <v>103680.09399571811</v>
      </c>
      <c r="CP94" s="79">
        <f>Model!$BS94*CD94</f>
        <v>106468.44076650936</v>
      </c>
      <c r="CQ94" s="79">
        <f>Model!$BS94*CE94</f>
        <v>109256.78753730051</v>
      </c>
      <c r="CR94" s="79">
        <f>Model!$BR94*BT94</f>
        <v>17224.180054586835</v>
      </c>
      <c r="CS94" s="79">
        <f>Model!$BR94*BU94</f>
        <v>17835.327262067854</v>
      </c>
      <c r="CT94" s="79">
        <f>Model!$BR94*BV94</f>
        <v>18446.474469548892</v>
      </c>
      <c r="CU94" s="79">
        <f>Model!$BR94*BW94</f>
        <v>19057.621677029914</v>
      </c>
      <c r="CV94" s="79">
        <f>Model!$BR94*BX94</f>
        <v>19668.768884510951</v>
      </c>
      <c r="CW94" s="79">
        <f>Model!$BR94*BY94</f>
        <v>20279.916091991967</v>
      </c>
      <c r="CX94" s="79">
        <f>Model!$BR94*BZ94</f>
        <v>20891.063299473004</v>
      </c>
      <c r="CY94" s="79">
        <f>Model!$BR94*CA94</f>
        <v>21502.210506954023</v>
      </c>
      <c r="CZ94" s="79">
        <f>Model!$BR94*CB94</f>
        <v>22113.35771443506</v>
      </c>
      <c r="DA94" s="79">
        <f>Model!$BR94*CC94</f>
        <v>22724.504921916079</v>
      </c>
      <c r="DB94" s="79">
        <f>Model!$BR94*CD94</f>
        <v>23335.652129397116</v>
      </c>
      <c r="DC94" s="79">
        <f>Model!$BR94*CE94</f>
        <v>23946.799336878132</v>
      </c>
      <c r="DD94" s="79">
        <f>SUM(Model!$CF94:$CQ94)</f>
        <v>1127050.563575387</v>
      </c>
      <c r="DE94" s="79">
        <f>SUM(Model!$CR94:$DC94)</f>
        <v>247025.87634878984</v>
      </c>
      <c r="DF94" s="80">
        <f>IFERROR((Model!$DD94-Model!$DE94)/Model!$DD94,0)</f>
        <v>0.78082094598742768</v>
      </c>
    </row>
    <row r="95" spans="2:110" x14ac:dyDescent="0.25">
      <c r="B95" t="s">
        <v>370</v>
      </c>
      <c r="C95" t="s">
        <v>89</v>
      </c>
      <c r="D95" t="s">
        <v>8</v>
      </c>
      <c r="E95" s="4">
        <v>16</v>
      </c>
      <c r="F95" s="4">
        <v>381010.52</v>
      </c>
      <c r="G95" s="4">
        <v>89148.160000000003</v>
      </c>
      <c r="H95" s="4">
        <v>0</v>
      </c>
      <c r="I95" s="4">
        <v>0</v>
      </c>
      <c r="J95" s="4">
        <v>0</v>
      </c>
      <c r="K95" s="4">
        <v>1</v>
      </c>
      <c r="L95" s="4">
        <v>2</v>
      </c>
      <c r="M95" s="4">
        <v>3</v>
      </c>
      <c r="N95" s="4">
        <v>2</v>
      </c>
      <c r="O95" s="4">
        <v>0</v>
      </c>
      <c r="P95" s="4">
        <v>1</v>
      </c>
      <c r="Q95" s="4">
        <v>2</v>
      </c>
      <c r="R95" s="4">
        <v>5</v>
      </c>
      <c r="S95" s="4">
        <v>1</v>
      </c>
      <c r="T95" s="4">
        <v>2</v>
      </c>
      <c r="U95" s="4">
        <v>1</v>
      </c>
      <c r="V95" s="4">
        <v>0</v>
      </c>
      <c r="W95" s="4">
        <v>1</v>
      </c>
      <c r="X95" s="4">
        <v>1</v>
      </c>
      <c r="Y95" s="4">
        <v>3</v>
      </c>
      <c r="Z95" s="4">
        <v>2</v>
      </c>
      <c r="AA95" s="4">
        <v>2</v>
      </c>
      <c r="AB95" s="4">
        <v>0</v>
      </c>
      <c r="AC95" s="4">
        <v>0</v>
      </c>
      <c r="AD95" s="4">
        <v>3</v>
      </c>
      <c r="AE95" s="4">
        <v>4</v>
      </c>
      <c r="AF95" s="4">
        <v>1</v>
      </c>
      <c r="AG95" s="4">
        <v>1</v>
      </c>
      <c r="AH95" s="4">
        <v>2</v>
      </c>
      <c r="AI95" s="4">
        <v>2</v>
      </c>
      <c r="AJ95" s="4">
        <v>0</v>
      </c>
      <c r="AK95" s="4">
        <v>2</v>
      </c>
      <c r="AL95" s="4">
        <v>1</v>
      </c>
      <c r="AM95" s="4">
        <v>2</v>
      </c>
      <c r="AN95" s="4">
        <v>1</v>
      </c>
      <c r="AO95" s="4">
        <v>0</v>
      </c>
      <c r="AP95" s="4">
        <v>3</v>
      </c>
      <c r="AQ95" s="4">
        <v>1</v>
      </c>
      <c r="AR95" s="79">
        <f>MAX(IFERROR(IFERROR(_xlfn.FORECAST.ETS(AR$5,tbl_Model[[#This Row],[H_2023_01]:[H_2025_12]],$H$5:$AQ$5),_xlfn.FORECAST.LINEAR(AR$5,tbl_Model[[#This Row],[H_2023_01]:[H_2025_12]],$H$5:$AQ$5)),0),0)</f>
        <v>1.5821299242502072</v>
      </c>
      <c r="AS95" s="79">
        <f>MAX(IFERROR(IFERROR(_xlfn.FORECAST.ETS(AS$5,tbl_Model[[#This Row],[H_2023_01]:[H_2025_12]],$H$5:$AQ$5),_xlfn.FORECAST.LINEAR(AS$5,tbl_Model[[#This Row],[H_2023_01]:[H_2025_12]],$H$5:$AQ$5)),0),0)</f>
        <v>0.70636932244499928</v>
      </c>
      <c r="AT95" s="79">
        <f>MAX(IFERROR(IFERROR(_xlfn.FORECAST.ETS(AT$5,tbl_Model[[#This Row],[H_2023_01]:[H_2025_12]],$H$5:$AQ$5),_xlfn.FORECAST.LINEAR(AT$5,tbl_Model[[#This Row],[H_2023_01]:[H_2025_12]],$H$5:$AQ$5)),0),0)</f>
        <v>5.0586156898276169E-2</v>
      </c>
      <c r="AU95" s="79">
        <f>MAX(IFERROR(IFERROR(_xlfn.FORECAST.ETS(AU$5,tbl_Model[[#This Row],[H_2023_01]:[H_2025_12]],$H$5:$AQ$5),_xlfn.FORECAST.LINEAR(AU$5,tbl_Model[[#This Row],[H_2023_01]:[H_2025_12]],$H$5:$AQ$5)),0),0)</f>
        <v>1.0275267053875341</v>
      </c>
      <c r="AV95" s="79">
        <f>MAX(IFERROR(IFERROR(_xlfn.FORECAST.ETS(AV$5,tbl_Model[[#This Row],[H_2023_01]:[H_2025_12]],$H$5:$AQ$5),_xlfn.FORECAST.LINEAR(AV$5,tbl_Model[[#This Row],[H_2023_01]:[H_2025_12]],$H$5:$AQ$5)),0),0)</f>
        <v>2.2877802940012089</v>
      </c>
      <c r="AW95" s="79">
        <f>MAX(IFERROR(IFERROR(_xlfn.FORECAST.ETS(AW$5,tbl_Model[[#This Row],[H_2023_01]:[H_2025_12]],$H$5:$AQ$5),_xlfn.FORECAST.LINEAR(AW$5,tbl_Model[[#This Row],[H_2023_01]:[H_2025_12]],$H$5:$AQ$5)),0),0)</f>
        <v>1.9384054849917483</v>
      </c>
      <c r="AX95" s="79">
        <f>MAX(IFERROR(IFERROR(_xlfn.FORECAST.ETS(AX$5,tbl_Model[[#This Row],[H_2023_01]:[H_2025_12]],$H$5:$AQ$5),_xlfn.FORECAST.LINEAR(AX$5,tbl_Model[[#This Row],[H_2023_01]:[H_2025_12]],$H$5:$AQ$5)),0),0)</f>
        <v>1.6392901994558049</v>
      </c>
      <c r="AY95" s="79">
        <f>MAX(IFERROR(IFERROR(_xlfn.FORECAST.ETS(AY$5,tbl_Model[[#This Row],[H_2023_01]:[H_2025_12]],$H$5:$AQ$5),_xlfn.FORECAST.LINEAR(AY$5,tbl_Model[[#This Row],[H_2023_01]:[H_2025_12]],$H$5:$AQ$5)),0),0)</f>
        <v>0.76352959765059725</v>
      </c>
      <c r="AZ95" s="79">
        <f>MAX(IFERROR(IFERROR(_xlfn.FORECAST.ETS(AZ$5,tbl_Model[[#This Row],[H_2023_01]:[H_2025_12]],$H$5:$AQ$5),_xlfn.FORECAST.LINEAR(AZ$5,tbl_Model[[#This Row],[H_2023_01]:[H_2025_12]],$H$5:$AQ$5)),0),0)</f>
        <v>0.10774643210387391</v>
      </c>
      <c r="BA95" s="79">
        <f>MAX(IFERROR(IFERROR(_xlfn.FORECAST.ETS(BA$5,tbl_Model[[#This Row],[H_2023_01]:[H_2025_12]],$H$5:$AQ$5),_xlfn.FORECAST.LINEAR(BA$5,tbl_Model[[#This Row],[H_2023_01]:[H_2025_12]],$H$5:$AQ$5)),0),0)</f>
        <v>1.0846869805931321</v>
      </c>
      <c r="BB95" s="79">
        <f>MAX(IFERROR(IFERROR(_xlfn.FORECAST.ETS(BB$5,tbl_Model[[#This Row],[H_2023_01]:[H_2025_12]],$H$5:$AQ$5),_xlfn.FORECAST.LINEAR(BB$5,tbl_Model[[#This Row],[H_2023_01]:[H_2025_12]],$H$5:$AQ$5)),0),0)</f>
        <v>2.3449405692068064</v>
      </c>
      <c r="BC95" s="79">
        <f>MAX(IFERROR(IFERROR(_xlfn.FORECAST.ETS(BC$5,tbl_Model[[#This Row],[H_2023_01]:[H_2025_12]],$H$5:$AQ$5),_xlfn.FORECAST.LINEAR(BC$5,tbl_Model[[#This Row],[H_2023_01]:[H_2025_12]],$H$5:$AQ$5)),0),0)</f>
        <v>1.995565760197346</v>
      </c>
      <c r="BD95" s="80">
        <f>IFERROR(AR95/SUM(Model!$AR95:$BC95),1/12)</f>
        <v>0.1018851835831712</v>
      </c>
      <c r="BE95" s="80">
        <f>IFERROR(AS95/SUM(Model!$AR95:$BC95),1/12)</f>
        <v>4.5488405845642468E-2</v>
      </c>
      <c r="BF95" s="80">
        <f>IFERROR(AT95/SUM(Model!$AR95:$BC95),1/12)</f>
        <v>3.2576211367663188E-3</v>
      </c>
      <c r="BG95" s="80">
        <f>IFERROR(AU95/SUM(Model!$AR95:$BC95),1/12)</f>
        <v>6.6170132686564201E-2</v>
      </c>
      <c r="BH95" s="80">
        <f>IFERROR(AV95/SUM(Model!$AR95:$BC95),1/12)</f>
        <v>0.14732729068552286</v>
      </c>
      <c r="BI95" s="80">
        <f>IFERROR(AW95/SUM(Model!$AR95:$BC95),1/12)</f>
        <v>0.12482843265265066</v>
      </c>
      <c r="BJ95" s="80">
        <f>IFERROR(AX95/SUM(Model!$AR95:$BC95),1/12)</f>
        <v>0.10556616138639863</v>
      </c>
      <c r="BK95" s="80">
        <f>IFERROR(AY95/SUM(Model!$AR95:$BC95),1/12)</f>
        <v>4.916938364886992E-2</v>
      </c>
      <c r="BL95" s="80">
        <f>IFERROR(AZ95/SUM(Model!$AR95:$BC95),1/12)</f>
        <v>6.9385989399937528E-3</v>
      </c>
      <c r="BM95" s="80">
        <f>IFERROR(BA95/SUM(Model!$AR95:$BC95),1/12)</f>
        <v>6.9851110489791646E-2</v>
      </c>
      <c r="BN95" s="80">
        <f>IFERROR(BB95/SUM(Model!$AR95:$BC95),1/12)</f>
        <v>0.15100826848875029</v>
      </c>
      <c r="BO95" s="80">
        <f>IFERROR(BC95/SUM(Model!$AR95:$BC95),1/12)</f>
        <v>0.1285094104558781</v>
      </c>
      <c r="BP9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17.661971830985912</v>
      </c>
      <c r="BQ95" s="77" cm="1">
        <f t="array" ref="BQ9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95" s="77" cm="1">
        <f t="array" ref="BR9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95" s="77">
        <f>IF(tbl_Model[[#This Row],[Type]]="Boutique",
    tbl_Model[[#This Row],[UnitListPrice]],
    tbl_Model[[#This Row],[UnitListPrice]]*(1-SUMIFS(tbl_MarketTerms[WholesaleMarginPct],tbl_MarketTerms[Country],tbl_Model[[#This Row],[country]])))</f>
        <v>23436.224852071005</v>
      </c>
      <c r="BT95" s="79">
        <f>Model!$BP95*BD95</f>
        <v>1.7994932424407979</v>
      </c>
      <c r="BU95" s="79">
        <f>Model!$BP95*BE95</f>
        <v>0.80341494268219216</v>
      </c>
      <c r="BV95" s="79">
        <f>Model!$BP95*BF95</f>
        <v>5.7536012753591027E-2</v>
      </c>
      <c r="BW95" s="79">
        <f>Model!$BP95*BG95</f>
        <v>1.1686950195626971</v>
      </c>
      <c r="BX95" s="79">
        <f>Model!$BP95*BH95</f>
        <v>2.6020904580231781</v>
      </c>
      <c r="BY95" s="79">
        <f>Model!$BP95*BI95</f>
        <v>2.204716261217238</v>
      </c>
      <c r="BZ95" s="79">
        <f>Model!$BP95*BJ95</f>
        <v>1.8645065687118854</v>
      </c>
      <c r="CA95" s="79">
        <f>Model!$BP95*BK95</f>
        <v>0.86842826895327985</v>
      </c>
      <c r="CB95" s="79">
        <f>Model!$BP95*BL95</f>
        <v>0.12254933902467838</v>
      </c>
      <c r="CC95" s="79">
        <f>Model!$BP95*BM95</f>
        <v>1.2337083458337845</v>
      </c>
      <c r="CD95" s="79">
        <f>Model!$BP95*BN95</f>
        <v>2.6671037842942651</v>
      </c>
      <c r="CE95" s="79">
        <f>Model!$BP95*BO95</f>
        <v>2.2697295874883254</v>
      </c>
      <c r="CF95" s="79">
        <f>Model!$BS95*BT95</f>
        <v>42173.328249624865</v>
      </c>
      <c r="CG95" s="79">
        <f>Model!$BS95*BU95</f>
        <v>18829.013246213595</v>
      </c>
      <c r="CH95" s="79">
        <f>Model!$BS95*BV95</f>
        <v>1348.4269319847845</v>
      </c>
      <c r="CI95" s="79">
        <f>Model!$BS95*BW95</f>
        <v>27389.799261966891</v>
      </c>
      <c r="CJ95" s="79">
        <f>Model!$BS95*BX95</f>
        <v>60983.177059659633</v>
      </c>
      <c r="CK95" s="79">
        <f>Model!$BS95*BY95</f>
        <v>51670.226032904502</v>
      </c>
      <c r="CL95" s="79">
        <f>Model!$BS95*BZ95</f>
        <v>43696.99518249512</v>
      </c>
      <c r="CM95" s="79">
        <f>Model!$BS95*CA95</f>
        <v>20352.680179083862</v>
      </c>
      <c r="CN95" s="79">
        <f>Model!$BS95*CB95</f>
        <v>2872.0938648550423</v>
      </c>
      <c r="CO95" s="79">
        <f>Model!$BS95*CC95</f>
        <v>28913.46619483715</v>
      </c>
      <c r="CP95" s="79">
        <f>Model!$BS95*CD95</f>
        <v>62506.843992529881</v>
      </c>
      <c r="CQ95" s="79">
        <f>Model!$BS95*CE95</f>
        <v>53193.892965774765</v>
      </c>
      <c r="CR95" s="79">
        <f>Model!$BR95*BT95</f>
        <v>9752.7422753567153</v>
      </c>
      <c r="CS95" s="79">
        <f>Model!$BR95*BU95</f>
        <v>4354.2808004780218</v>
      </c>
      <c r="CT95" s="79">
        <f>Model!$BR95*BV95</f>
        <v>311.82884753504226</v>
      </c>
      <c r="CU95" s="79">
        <f>Model!$BR95*BW95</f>
        <v>6333.995068982842</v>
      </c>
      <c r="CV95" s="79">
        <f>Model!$BR95*BX95</f>
        <v>14102.591227207608</v>
      </c>
      <c r="CW95" s="79">
        <f>Model!$BR95*BY95</f>
        <v>11948.935944196612</v>
      </c>
      <c r="CX95" s="79">
        <f>Model!$BR95*BZ95</f>
        <v>10105.096038422573</v>
      </c>
      <c r="CY95" s="79">
        <f>Model!$BR95*CA95</f>
        <v>4706.6345635438793</v>
      </c>
      <c r="CZ95" s="79">
        <f>Model!$BR95*CB95</f>
        <v>664.18261060089776</v>
      </c>
      <c r="DA95" s="79">
        <f>Model!$BR95*CC95</f>
        <v>6686.3488320486977</v>
      </c>
      <c r="DB95" s="79">
        <f>Model!$BR95*CD95</f>
        <v>14454.944990273461</v>
      </c>
      <c r="DC95" s="79">
        <f>Model!$BR95*CE95</f>
        <v>12301.289707262467</v>
      </c>
      <c r="DD95" s="79">
        <f>SUM(Model!$CF95:$CQ95)</f>
        <v>413929.94316193007</v>
      </c>
      <c r="DE95" s="79">
        <f>SUM(Model!$CR95:$DC95)</f>
        <v>95722.870905908814</v>
      </c>
      <c r="DF95" s="80">
        <f>IFERROR((Model!$DD95-Model!$DE95)/Model!$DD95,0)</f>
        <v>0.76874620334373378</v>
      </c>
    </row>
    <row r="96" spans="2:110" x14ac:dyDescent="0.25">
      <c r="B96" t="s">
        <v>370</v>
      </c>
      <c r="C96" t="s">
        <v>45</v>
      </c>
      <c r="D96" t="s">
        <v>26</v>
      </c>
      <c r="E96" s="4">
        <v>29</v>
      </c>
      <c r="F96" s="4">
        <v>485470.4</v>
      </c>
      <c r="G96" s="4">
        <v>126123.39</v>
      </c>
      <c r="H96" s="4">
        <v>1</v>
      </c>
      <c r="I96" s="4">
        <v>2</v>
      </c>
      <c r="J96" s="4">
        <v>6</v>
      </c>
      <c r="K96" s="4">
        <v>7</v>
      </c>
      <c r="L96" s="4">
        <v>3</v>
      </c>
      <c r="M96" s="4">
        <v>4</v>
      </c>
      <c r="N96" s="4">
        <v>5</v>
      </c>
      <c r="O96" s="4">
        <v>1</v>
      </c>
      <c r="P96" s="4">
        <v>1</v>
      </c>
      <c r="Q96" s="4">
        <v>2</v>
      </c>
      <c r="R96" s="4">
        <v>2</v>
      </c>
      <c r="S96" s="4">
        <v>4</v>
      </c>
      <c r="T96" s="4">
        <v>4</v>
      </c>
      <c r="U96" s="4">
        <v>8</v>
      </c>
      <c r="V96" s="4">
        <v>4</v>
      </c>
      <c r="W96" s="4">
        <v>0</v>
      </c>
      <c r="X96" s="4">
        <v>5</v>
      </c>
      <c r="Y96" s="4">
        <v>5</v>
      </c>
      <c r="Z96" s="4">
        <v>3</v>
      </c>
      <c r="AA96" s="4">
        <v>2</v>
      </c>
      <c r="AB96" s="4">
        <v>3</v>
      </c>
      <c r="AC96" s="4">
        <v>0</v>
      </c>
      <c r="AD96" s="4">
        <v>2</v>
      </c>
      <c r="AE96" s="4">
        <v>6</v>
      </c>
      <c r="AF96" s="4">
        <v>0</v>
      </c>
      <c r="AG96" s="4">
        <v>1</v>
      </c>
      <c r="AH96" s="4">
        <v>3</v>
      </c>
      <c r="AI96" s="4">
        <v>1</v>
      </c>
      <c r="AJ96" s="4">
        <v>1</v>
      </c>
      <c r="AK96" s="4">
        <v>0</v>
      </c>
      <c r="AL96" s="4">
        <v>3</v>
      </c>
      <c r="AM96" s="4">
        <v>6</v>
      </c>
      <c r="AN96" s="4">
        <v>1</v>
      </c>
      <c r="AO96" s="4">
        <v>3</v>
      </c>
      <c r="AP96" s="4">
        <v>6</v>
      </c>
      <c r="AQ96" s="4">
        <v>4</v>
      </c>
      <c r="AR96" s="79">
        <f>MAX(IFERROR(IFERROR(_xlfn.FORECAST.ETS(AR$5,tbl_Model[[#This Row],[H_2023_01]:[H_2025_12]],$H$5:$AQ$5),_xlfn.FORECAST.LINEAR(AR$5,tbl_Model[[#This Row],[H_2023_01]:[H_2025_12]],$H$5:$AQ$5)),0),0)</f>
        <v>1.9733067462501226</v>
      </c>
      <c r="AS96" s="79">
        <f>MAX(IFERROR(IFERROR(_xlfn.FORECAST.ETS(AS$5,tbl_Model[[#This Row],[H_2023_01]:[H_2025_12]],$H$5:$AQ$5),_xlfn.FORECAST.LINEAR(AS$5,tbl_Model[[#This Row],[H_2023_01]:[H_2025_12]],$H$5:$AQ$5)),0),0)</f>
        <v>2.2922853571455932</v>
      </c>
      <c r="AT96" s="79">
        <f>MAX(IFERROR(IFERROR(_xlfn.FORECAST.ETS(AT$5,tbl_Model[[#This Row],[H_2023_01]:[H_2025_12]],$H$5:$AQ$5),_xlfn.FORECAST.LINEAR(AT$5,tbl_Model[[#This Row],[H_2023_01]:[H_2025_12]],$H$5:$AQ$5)),0),0)</f>
        <v>3.7288320578218062</v>
      </c>
      <c r="AU96" s="79">
        <f>MAX(IFERROR(IFERROR(_xlfn.FORECAST.ETS(AU$5,tbl_Model[[#This Row],[H_2023_01]:[H_2025_12]],$H$5:$AQ$5),_xlfn.FORECAST.LINEAR(AU$5,tbl_Model[[#This Row],[H_2023_01]:[H_2025_12]],$H$5:$AQ$5)),0),0)</f>
        <v>3.0893436429331698</v>
      </c>
      <c r="AV96" s="79">
        <f>MAX(IFERROR(IFERROR(_xlfn.FORECAST.ETS(AV$5,tbl_Model[[#This Row],[H_2023_01]:[H_2025_12]],$H$5:$AQ$5),_xlfn.FORECAST.LINEAR(AV$5,tbl_Model[[#This Row],[H_2023_01]:[H_2025_12]],$H$5:$AQ$5)),0),0)</f>
        <v>1.9046826464295603</v>
      </c>
      <c r="AW96" s="79">
        <f>MAX(IFERROR(IFERROR(_xlfn.FORECAST.ETS(AW$5,tbl_Model[[#This Row],[H_2023_01]:[H_2025_12]],$H$5:$AQ$5),_xlfn.FORECAST.LINEAR(AW$5,tbl_Model[[#This Row],[H_2023_01]:[H_2025_12]],$H$5:$AQ$5)),0),0)</f>
        <v>2.2236612573250309</v>
      </c>
      <c r="AX96" s="79">
        <f>MAX(IFERROR(IFERROR(_xlfn.FORECAST.ETS(AX$5,tbl_Model[[#This Row],[H_2023_01]:[H_2025_12]],$H$5:$AQ$5),_xlfn.FORECAST.LINEAR(AX$5,tbl_Model[[#This Row],[H_2023_01]:[H_2025_12]],$H$5:$AQ$5)),0),0)</f>
        <v>3.6602079580012439</v>
      </c>
      <c r="AY96" s="79">
        <f>MAX(IFERROR(IFERROR(_xlfn.FORECAST.ETS(AY$5,tbl_Model[[#This Row],[H_2023_01]:[H_2025_12]],$H$5:$AQ$5),_xlfn.FORECAST.LINEAR(AY$5,tbl_Model[[#This Row],[H_2023_01]:[H_2025_12]],$H$5:$AQ$5)),0),0)</f>
        <v>3.0207195431126075</v>
      </c>
      <c r="AZ96" s="79">
        <f>MAX(IFERROR(IFERROR(_xlfn.FORECAST.ETS(AZ$5,tbl_Model[[#This Row],[H_2023_01]:[H_2025_12]],$H$5:$AQ$5),_xlfn.FORECAST.LINEAR(AZ$5,tbl_Model[[#This Row],[H_2023_01]:[H_2025_12]],$H$5:$AQ$5)),0),0)</f>
        <v>1.8360585466089985</v>
      </c>
      <c r="BA96" s="79">
        <f>MAX(IFERROR(IFERROR(_xlfn.FORECAST.ETS(BA$5,tbl_Model[[#This Row],[H_2023_01]:[H_2025_12]],$H$5:$AQ$5),_xlfn.FORECAST.LINEAR(BA$5,tbl_Model[[#This Row],[H_2023_01]:[H_2025_12]],$H$5:$AQ$5)),0),0)</f>
        <v>2.1550371575044691</v>
      </c>
      <c r="BB96" s="79">
        <f>MAX(IFERROR(IFERROR(_xlfn.FORECAST.ETS(BB$5,tbl_Model[[#This Row],[H_2023_01]:[H_2025_12]],$H$5:$AQ$5),_xlfn.FORECAST.LINEAR(BB$5,tbl_Model[[#This Row],[H_2023_01]:[H_2025_12]],$H$5:$AQ$5)),0),0)</f>
        <v>3.591583858180682</v>
      </c>
      <c r="BC96" s="79">
        <f>MAX(IFERROR(IFERROR(_xlfn.FORECAST.ETS(BC$5,tbl_Model[[#This Row],[H_2023_01]:[H_2025_12]],$H$5:$AQ$5),_xlfn.FORECAST.LINEAR(BC$5,tbl_Model[[#This Row],[H_2023_01]:[H_2025_12]],$H$5:$AQ$5)),0),0)</f>
        <v>2.9520954432920457</v>
      </c>
      <c r="BD96" s="80">
        <f>IFERROR(AR96/SUM(Model!$AR96:$BC96),1/12)</f>
        <v>6.0852289740865574E-2</v>
      </c>
      <c r="BE96" s="80">
        <f>IFERROR(AS96/SUM(Model!$AR96:$BC96),1/12)</f>
        <v>7.0688864256325951E-2</v>
      </c>
      <c r="BF96" s="80">
        <f>IFERROR(AT96/SUM(Model!$AR96:$BC96),1/12)</f>
        <v>0.11498869560386092</v>
      </c>
      <c r="BG96" s="80">
        <f>IFERROR(AU96/SUM(Model!$AR96:$BC96),1/12)</f>
        <v>9.5268328062079022E-2</v>
      </c>
      <c r="BH96" s="80">
        <f>IFERROR(AV96/SUM(Model!$AR96:$BC96),1/12)</f>
        <v>5.8736078658416041E-2</v>
      </c>
      <c r="BI96" s="80">
        <f>IFERROR(AW96/SUM(Model!$AR96:$BC96),1/12)</f>
        <v>6.8572653173876424E-2</v>
      </c>
      <c r="BJ96" s="80">
        <f>IFERROR(AX96/SUM(Model!$AR96:$BC96),1/12)</f>
        <v>0.11287248452141138</v>
      </c>
      <c r="BK96" s="80">
        <f>IFERROR(AY96/SUM(Model!$AR96:$BC96),1/12)</f>
        <v>9.3152116979629496E-2</v>
      </c>
      <c r="BL96" s="80">
        <f>IFERROR(AZ96/SUM(Model!$AR96:$BC96),1/12)</f>
        <v>5.6619867575966522E-2</v>
      </c>
      <c r="BM96" s="80">
        <f>IFERROR(BA96/SUM(Model!$AR96:$BC96),1/12)</f>
        <v>6.6456442091426898E-2</v>
      </c>
      <c r="BN96" s="80">
        <f>IFERROR(BB96/SUM(Model!$AR96:$BC96),1/12)</f>
        <v>0.11075627343896187</v>
      </c>
      <c r="BO96" s="80">
        <f>IFERROR(BC96/SUM(Model!$AR96:$BC96),1/12)</f>
        <v>9.103590589717997E-2</v>
      </c>
      <c r="BP9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31.956824975091333</v>
      </c>
      <c r="BQ96" s="77" cm="1">
        <f t="array" ref="BQ9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96" s="77" cm="1">
        <f t="array" ref="BR9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96" s="77">
        <f>IF(tbl_Model[[#This Row],[Type]]="Boutique",
    tbl_Model[[#This Row],[UnitListPrice]],
    tbl_Model[[#This Row],[UnitListPrice]]*(1-SUMIFS(tbl_MarketTerms[WholesaleMarginPct],tbl_MarketTerms[Country],tbl_Model[[#This Row],[country]])))</f>
        <v>18536.052673839731</v>
      </c>
      <c r="BT96" s="79">
        <f>Model!$BP96*BD96</f>
        <v>1.944645972582387</v>
      </c>
      <c r="BU96" s="79">
        <f>Model!$BP96*BE96</f>
        <v>2.2589916627273983</v>
      </c>
      <c r="BV96" s="79">
        <f>Model!$BP96*BF96</f>
        <v>3.6746736195266378</v>
      </c>
      <c r="BW96" s="79">
        <f>Model!$BP96*BG96</f>
        <v>3.0444732855494414</v>
      </c>
      <c r="BX96" s="79">
        <f>Model!$BP96*BH96</f>
        <v>1.8770185854101988</v>
      </c>
      <c r="BY96" s="79">
        <f>Model!$BP96*BI96</f>
        <v>2.1913642755552103</v>
      </c>
      <c r="BZ96" s="79">
        <f>Model!$BP96*BJ96</f>
        <v>3.607046232354449</v>
      </c>
      <c r="CA96" s="79">
        <f>Model!$BP96*BK96</f>
        <v>2.9768458983772534</v>
      </c>
      <c r="CB96" s="79">
        <f>Model!$BP96*BL96</f>
        <v>1.8093911982380109</v>
      </c>
      <c r="CC96" s="79">
        <f>Model!$BP96*BM96</f>
        <v>2.1237368883830219</v>
      </c>
      <c r="CD96" s="79">
        <f>Model!$BP96*BN96</f>
        <v>3.5394188451822615</v>
      </c>
      <c r="CE96" s="79">
        <f>Model!$BP96*BO96</f>
        <v>2.909218511205065</v>
      </c>
      <c r="CF96" s="79">
        <f>Model!$BS96*BT96</f>
        <v>36046.06017975742</v>
      </c>
      <c r="CG96" s="79">
        <f>Model!$BS96*BU96</f>
        <v>41872.788450079854</v>
      </c>
      <c r="CH96" s="79">
        <f>Model!$BS96*BV96</f>
        <v>68113.943770715065</v>
      </c>
      <c r="CI96" s="79">
        <f>Model!$BS96*BW96</f>
        <v>56432.517185042358</v>
      </c>
      <c r="CJ96" s="79">
        <f>Model!$BS96*BX96</f>
        <v>34792.515368939588</v>
      </c>
      <c r="CK96" s="79">
        <f>Model!$BS96*BY96</f>
        <v>40619.243639262022</v>
      </c>
      <c r="CL96" s="79">
        <f>Model!$BS96*BZ96</f>
        <v>66860.398959897211</v>
      </c>
      <c r="CM96" s="79">
        <f>Model!$BS96*CA96</f>
        <v>55178.972374224526</v>
      </c>
      <c r="CN96" s="79">
        <f>Model!$BS96*CB96</f>
        <v>33538.970558121757</v>
      </c>
      <c r="CO96" s="79">
        <f>Model!$BS96*CC96</f>
        <v>39365.698828444183</v>
      </c>
      <c r="CP96" s="79">
        <f>Model!$BS96*CD96</f>
        <v>65606.854149079387</v>
      </c>
      <c r="CQ96" s="79">
        <f>Model!$BS96*CE96</f>
        <v>53925.427563406687</v>
      </c>
      <c r="CR96" s="79">
        <f>Model!$BR96*BT96</f>
        <v>9234.6168729163674</v>
      </c>
      <c r="CS96" s="79">
        <f>Model!$BR96*BU96</f>
        <v>10727.362624620886</v>
      </c>
      <c r="CT96" s="79">
        <f>Model!$BR96*BV96</f>
        <v>17450.06725531564</v>
      </c>
      <c r="CU96" s="79">
        <f>Model!$BR96*BW96</f>
        <v>14457.410124138623</v>
      </c>
      <c r="CV96" s="79">
        <f>Model!$BR96*BX96</f>
        <v>8913.4720375804955</v>
      </c>
      <c r="CW96" s="79">
        <f>Model!$BR96*BY96</f>
        <v>10406.217789285016</v>
      </c>
      <c r="CX96" s="79">
        <f>Model!$BR96*BZ96</f>
        <v>17128.922419979765</v>
      </c>
      <c r="CY96" s="79">
        <f>Model!$BR96*CA96</f>
        <v>14136.265288802753</v>
      </c>
      <c r="CZ96" s="79">
        <f>Model!$BR96*CB96</f>
        <v>8592.3272022446254</v>
      </c>
      <c r="DA96" s="79">
        <f>Model!$BR96*CC96</f>
        <v>10085.072953949142</v>
      </c>
      <c r="DB96" s="79">
        <f>Model!$BR96*CD96</f>
        <v>16807.777584643896</v>
      </c>
      <c r="DC96" s="79">
        <f>Model!$BR96*CE96</f>
        <v>13815.12045346688</v>
      </c>
      <c r="DD96" s="79">
        <f>SUM(Model!$CF96:$CQ96)</f>
        <v>592353.39102697</v>
      </c>
      <c r="DE96" s="79">
        <f>SUM(Model!$CR96:$DC96)</f>
        <v>151754.63260694407</v>
      </c>
      <c r="DF96" s="80">
        <f>IFERROR((Model!$DD96-Model!$DE96)/Model!$DD96,0)</f>
        <v>0.74381064596617685</v>
      </c>
    </row>
    <row r="97" spans="2:110" x14ac:dyDescent="0.25">
      <c r="B97" t="s">
        <v>370</v>
      </c>
      <c r="C97" t="s">
        <v>89</v>
      </c>
      <c r="D97" t="s">
        <v>9</v>
      </c>
      <c r="E97" s="4">
        <v>27</v>
      </c>
      <c r="F97" s="4">
        <v>659404.75</v>
      </c>
      <c r="G97" s="4">
        <v>154724.63</v>
      </c>
      <c r="H97" s="4">
        <v>0</v>
      </c>
      <c r="I97" s="4">
        <v>0</v>
      </c>
      <c r="J97" s="4">
        <v>0</v>
      </c>
      <c r="K97" s="4">
        <v>0</v>
      </c>
      <c r="L97" s="4">
        <v>0</v>
      </c>
      <c r="M97" s="4">
        <v>0</v>
      </c>
      <c r="N97" s="4">
        <v>0</v>
      </c>
      <c r="O97" s="4">
        <v>0</v>
      </c>
      <c r="P97" s="4">
        <v>0</v>
      </c>
      <c r="Q97" s="4">
        <v>0</v>
      </c>
      <c r="R97" s="4">
        <v>0</v>
      </c>
      <c r="S97" s="4">
        <v>0</v>
      </c>
      <c r="T97" s="4">
        <v>0</v>
      </c>
      <c r="U97" s="4">
        <v>0</v>
      </c>
      <c r="V97" s="4">
        <v>0</v>
      </c>
      <c r="W97" s="4">
        <v>0</v>
      </c>
      <c r="X97" s="4">
        <v>0</v>
      </c>
      <c r="Y97" s="4">
        <v>0</v>
      </c>
      <c r="Z97" s="4">
        <v>0</v>
      </c>
      <c r="AA97" s="4">
        <v>0</v>
      </c>
      <c r="AB97" s="4">
        <v>0</v>
      </c>
      <c r="AC97" s="4">
        <v>0</v>
      </c>
      <c r="AD97" s="4">
        <v>0</v>
      </c>
      <c r="AE97" s="4">
        <v>0</v>
      </c>
      <c r="AF97" s="4">
        <v>4</v>
      </c>
      <c r="AG97" s="4">
        <v>1</v>
      </c>
      <c r="AH97" s="4">
        <v>2</v>
      </c>
      <c r="AI97" s="4">
        <v>1</v>
      </c>
      <c r="AJ97" s="4">
        <v>3</v>
      </c>
      <c r="AK97" s="4">
        <v>4</v>
      </c>
      <c r="AL97" s="4">
        <v>2</v>
      </c>
      <c r="AM97" s="4">
        <v>1</v>
      </c>
      <c r="AN97" s="4">
        <v>0</v>
      </c>
      <c r="AO97" s="4">
        <v>4</v>
      </c>
      <c r="AP97" s="4">
        <v>2</v>
      </c>
      <c r="AQ97" s="4">
        <v>3</v>
      </c>
      <c r="AR97" s="79">
        <f>MAX(IFERROR(IFERROR(_xlfn.FORECAST.ETS(AR$5,tbl_Model[[#This Row],[H_2023_01]:[H_2025_12]],$H$5:$AQ$5),_xlfn.FORECAST.LINEAR(AR$5,tbl_Model[[#This Row],[H_2023_01]:[H_2025_12]],$H$5:$AQ$5)),0),0)</f>
        <v>2.7759931101256914</v>
      </c>
      <c r="AS97" s="79">
        <f>MAX(IFERROR(IFERROR(_xlfn.FORECAST.ETS(AS$5,tbl_Model[[#This Row],[H_2023_01]:[H_2025_12]],$H$5:$AQ$5),_xlfn.FORECAST.LINEAR(AS$5,tbl_Model[[#This Row],[H_2023_01]:[H_2025_12]],$H$5:$AQ$5)),0),0)</f>
        <v>2.8589165526721025</v>
      </c>
      <c r="AT97" s="79">
        <f>MAX(IFERROR(IFERROR(_xlfn.FORECAST.ETS(AT$5,tbl_Model[[#This Row],[H_2023_01]:[H_2025_12]],$H$5:$AQ$5),_xlfn.FORECAST.LINEAR(AT$5,tbl_Model[[#This Row],[H_2023_01]:[H_2025_12]],$H$5:$AQ$5)),0),0)</f>
        <v>2.9418399952185132</v>
      </c>
      <c r="AU97" s="79">
        <f>MAX(IFERROR(IFERROR(_xlfn.FORECAST.ETS(AU$5,tbl_Model[[#This Row],[H_2023_01]:[H_2025_12]],$H$5:$AQ$5),_xlfn.FORECAST.LINEAR(AU$5,tbl_Model[[#This Row],[H_2023_01]:[H_2025_12]],$H$5:$AQ$5)),0),0)</f>
        <v>3.024763437764924</v>
      </c>
      <c r="AV97" s="79">
        <f>MAX(IFERROR(IFERROR(_xlfn.FORECAST.ETS(AV$5,tbl_Model[[#This Row],[H_2023_01]:[H_2025_12]],$H$5:$AQ$5),_xlfn.FORECAST.LINEAR(AV$5,tbl_Model[[#This Row],[H_2023_01]:[H_2025_12]],$H$5:$AQ$5)),0),0)</f>
        <v>3.1076868803113347</v>
      </c>
      <c r="AW97" s="79">
        <f>MAX(IFERROR(IFERROR(_xlfn.FORECAST.ETS(AW$5,tbl_Model[[#This Row],[H_2023_01]:[H_2025_12]],$H$5:$AQ$5),_xlfn.FORECAST.LINEAR(AW$5,tbl_Model[[#This Row],[H_2023_01]:[H_2025_12]],$H$5:$AQ$5)),0),0)</f>
        <v>3.1906103228577458</v>
      </c>
      <c r="AX97" s="79">
        <f>MAX(IFERROR(IFERROR(_xlfn.FORECAST.ETS(AX$5,tbl_Model[[#This Row],[H_2023_01]:[H_2025_12]],$H$5:$AQ$5),_xlfn.FORECAST.LINEAR(AX$5,tbl_Model[[#This Row],[H_2023_01]:[H_2025_12]],$H$5:$AQ$5)),0),0)</f>
        <v>3.2735337654041565</v>
      </c>
      <c r="AY97" s="79">
        <f>MAX(IFERROR(IFERROR(_xlfn.FORECAST.ETS(AY$5,tbl_Model[[#This Row],[H_2023_01]:[H_2025_12]],$H$5:$AQ$5),_xlfn.FORECAST.LINEAR(AY$5,tbl_Model[[#This Row],[H_2023_01]:[H_2025_12]],$H$5:$AQ$5)),0),0)</f>
        <v>3.3564572079505672</v>
      </c>
      <c r="AZ97" s="79">
        <f>MAX(IFERROR(IFERROR(_xlfn.FORECAST.ETS(AZ$5,tbl_Model[[#This Row],[H_2023_01]:[H_2025_12]],$H$5:$AQ$5),_xlfn.FORECAST.LINEAR(AZ$5,tbl_Model[[#This Row],[H_2023_01]:[H_2025_12]],$H$5:$AQ$5)),0),0)</f>
        <v>3.4393806504969779</v>
      </c>
      <c r="BA97" s="79">
        <f>MAX(IFERROR(IFERROR(_xlfn.FORECAST.ETS(BA$5,tbl_Model[[#This Row],[H_2023_01]:[H_2025_12]],$H$5:$AQ$5),_xlfn.FORECAST.LINEAR(BA$5,tbl_Model[[#This Row],[H_2023_01]:[H_2025_12]],$H$5:$AQ$5)),0),0)</f>
        <v>3.5223040930433891</v>
      </c>
      <c r="BB97" s="79">
        <f>MAX(IFERROR(IFERROR(_xlfn.FORECAST.ETS(BB$5,tbl_Model[[#This Row],[H_2023_01]:[H_2025_12]],$H$5:$AQ$5),_xlfn.FORECAST.LINEAR(BB$5,tbl_Model[[#This Row],[H_2023_01]:[H_2025_12]],$H$5:$AQ$5)),0),0)</f>
        <v>3.6052275355897998</v>
      </c>
      <c r="BC97" s="79">
        <f>MAX(IFERROR(IFERROR(_xlfn.FORECAST.ETS(BC$5,tbl_Model[[#This Row],[H_2023_01]:[H_2025_12]],$H$5:$AQ$5),_xlfn.FORECAST.LINEAR(BC$5,tbl_Model[[#This Row],[H_2023_01]:[H_2025_12]],$H$5:$AQ$5)),0),0)</f>
        <v>3.6881509781362105</v>
      </c>
      <c r="BD97" s="80">
        <f>IFERROR(AR97/SUM(Model!$AR97:$BC97),1/12)</f>
        <v>7.1574134492828859E-2</v>
      </c>
      <c r="BE97" s="80">
        <f>IFERROR(AS97/SUM(Model!$AR97:$BC97),1/12)</f>
        <v>7.3712170645647862E-2</v>
      </c>
      <c r="BF97" s="80">
        <f>IFERROR(AT97/SUM(Model!$AR97:$BC97),1/12)</f>
        <v>7.5850206798466852E-2</v>
      </c>
      <c r="BG97" s="80">
        <f>IFERROR(AU97/SUM(Model!$AR97:$BC97),1/12)</f>
        <v>7.7988242951285855E-2</v>
      </c>
      <c r="BH97" s="80">
        <f>IFERROR(AV97/SUM(Model!$AR97:$BC97),1/12)</f>
        <v>8.0126279104104844E-2</v>
      </c>
      <c r="BI97" s="80">
        <f>IFERROR(AW97/SUM(Model!$AR97:$BC97),1/12)</f>
        <v>8.2264315256923848E-2</v>
      </c>
      <c r="BJ97" s="80">
        <f>IFERROR(AX97/SUM(Model!$AR97:$BC97),1/12)</f>
        <v>8.4402351409742837E-2</v>
      </c>
      <c r="BK97" s="80">
        <f>IFERROR(AY97/SUM(Model!$AR97:$BC97),1/12)</f>
        <v>8.6540387562561841E-2</v>
      </c>
      <c r="BL97" s="80">
        <f>IFERROR(AZ97/SUM(Model!$AR97:$BC97),1/12)</f>
        <v>8.867842371538083E-2</v>
      </c>
      <c r="BM97" s="80">
        <f>IFERROR(BA97/SUM(Model!$AR97:$BC97),1/12)</f>
        <v>9.0816459868199834E-2</v>
      </c>
      <c r="BN97" s="80">
        <f>IFERROR(BB97/SUM(Model!$AR97:$BC97),1/12)</f>
        <v>9.2954496021018837E-2</v>
      </c>
      <c r="BO97" s="80">
        <f>IFERROR(BC97/SUM(Model!$AR97:$BC97),1/12)</f>
        <v>9.5092532173837827E-2</v>
      </c>
      <c r="BP9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29.92499999999999</v>
      </c>
      <c r="BQ97" s="77" cm="1">
        <f t="array" ref="BQ9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97" s="77" cm="1">
        <f t="array" ref="BR9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97" s="77">
        <f>IF(tbl_Model[[#This Row],[Type]]="Boutique",
    tbl_Model[[#This Row],[UnitListPrice]],
    tbl_Model[[#This Row],[UnitListPrice]]*(1-SUMIFS(tbl_MarketTerms[WholesaleMarginPct],tbl_MarketTerms[Country],tbl_Model[[#This Row],[country]])))</f>
        <v>23436.224852071005</v>
      </c>
      <c r="BT97" s="79">
        <f>Model!$BP97*BD97</f>
        <v>2.1418559746979029</v>
      </c>
      <c r="BU97" s="79">
        <f>Model!$BP97*BE97</f>
        <v>2.2058367065710116</v>
      </c>
      <c r="BV97" s="79">
        <f>Model!$BP97*BF97</f>
        <v>2.2698174384441199</v>
      </c>
      <c r="BW97" s="79">
        <f>Model!$BP97*BG97</f>
        <v>2.3337981703172286</v>
      </c>
      <c r="BX97" s="79">
        <f>Model!$BP97*BH97</f>
        <v>2.3977789021903368</v>
      </c>
      <c r="BY97" s="79">
        <f>Model!$BP97*BI97</f>
        <v>2.4617596340634451</v>
      </c>
      <c r="BZ97" s="79">
        <f>Model!$BP97*BJ97</f>
        <v>2.5257403659365534</v>
      </c>
      <c r="CA97" s="79">
        <f>Model!$BP97*BK97</f>
        <v>2.5897210978096621</v>
      </c>
      <c r="CB97" s="79">
        <f>Model!$BP97*BL97</f>
        <v>2.6537018296827704</v>
      </c>
      <c r="CC97" s="79">
        <f>Model!$BP97*BM97</f>
        <v>2.7176825615558791</v>
      </c>
      <c r="CD97" s="79">
        <f>Model!$BP97*BN97</f>
        <v>2.7816632934289878</v>
      </c>
      <c r="CE97" s="79">
        <f>Model!$BP97*BO97</f>
        <v>2.845644025302096</v>
      </c>
      <c r="CF97" s="79">
        <f>Model!$BS97*BT97</f>
        <v>50197.01822377176</v>
      </c>
      <c r="CG97" s="79">
        <f>Model!$BS97*BU97</f>
        <v>51696.485042150001</v>
      </c>
      <c r="CH97" s="79">
        <f>Model!$BS97*BV97</f>
        <v>53195.951860528228</v>
      </c>
      <c r="CI97" s="79">
        <f>Model!$BS97*BW97</f>
        <v>54695.418678906477</v>
      </c>
      <c r="CJ97" s="79">
        <f>Model!$BS97*BX97</f>
        <v>56194.885497284704</v>
      </c>
      <c r="CK97" s="79">
        <f>Model!$BS97*BY97</f>
        <v>57694.352315662938</v>
      </c>
      <c r="CL97" s="79">
        <f>Model!$BS97*BZ97</f>
        <v>59193.819134041165</v>
      </c>
      <c r="CM97" s="79">
        <f>Model!$BS97*CA97</f>
        <v>60693.285952419406</v>
      </c>
      <c r="CN97" s="79">
        <f>Model!$BS97*CB97</f>
        <v>62192.752770797641</v>
      </c>
      <c r="CO97" s="79">
        <f>Model!$BS97*CC97</f>
        <v>63692.219589175882</v>
      </c>
      <c r="CP97" s="79">
        <f>Model!$BS97*CD97</f>
        <v>65191.686407554123</v>
      </c>
      <c r="CQ97" s="79">
        <f>Model!$BS97*CE97</f>
        <v>66691.153225932358</v>
      </c>
      <c r="CR97" s="79">
        <f>Model!$BR97*BT97</f>
        <v>11608.251045071003</v>
      </c>
      <c r="CS97" s="79">
        <f>Model!$BR97*BU97</f>
        <v>11955.008439781064</v>
      </c>
      <c r="CT97" s="79">
        <f>Model!$BR97*BV97</f>
        <v>12301.765834491121</v>
      </c>
      <c r="CU97" s="79">
        <f>Model!$BR97*BW97</f>
        <v>12648.523229201182</v>
      </c>
      <c r="CV97" s="79">
        <f>Model!$BR97*BX97</f>
        <v>12995.280623911241</v>
      </c>
      <c r="CW97" s="79">
        <f>Model!$BR97*BY97</f>
        <v>13342.038018621299</v>
      </c>
      <c r="CX97" s="79">
        <f>Model!$BR97*BZ97</f>
        <v>13688.795413331356</v>
      </c>
      <c r="CY97" s="79">
        <f>Model!$BR97*CA97</f>
        <v>14035.552808041417</v>
      </c>
      <c r="CZ97" s="79">
        <f>Model!$BR97*CB97</f>
        <v>14382.310202751476</v>
      </c>
      <c r="DA97" s="79">
        <f>Model!$BR97*CC97</f>
        <v>14729.067597461535</v>
      </c>
      <c r="DB97" s="79">
        <f>Model!$BR97*CD97</f>
        <v>15075.824992171596</v>
      </c>
      <c r="DC97" s="79">
        <f>Model!$BR97*CE97</f>
        <v>15422.582386881653</v>
      </c>
      <c r="DD97" s="79">
        <f>SUM(Model!$CF97:$CQ97)</f>
        <v>701329.02869822457</v>
      </c>
      <c r="DE97" s="79">
        <f>SUM(Model!$CR97:$DC97)</f>
        <v>162185.00059171597</v>
      </c>
      <c r="DF97" s="80">
        <f>IFERROR((Model!$DD97-Model!$DE97)/Model!$DD97,0)</f>
        <v>0.76874620334373367</v>
      </c>
    </row>
    <row r="98" spans="2:110" x14ac:dyDescent="0.25">
      <c r="B98" t="s">
        <v>370</v>
      </c>
      <c r="C98" t="s">
        <v>89</v>
      </c>
      <c r="D98" t="s">
        <v>33</v>
      </c>
      <c r="E98" s="4">
        <v>110</v>
      </c>
      <c r="F98" s="4">
        <v>2584410.5499999998</v>
      </c>
      <c r="G98" s="4">
        <v>604055.66</v>
      </c>
      <c r="H98" s="4">
        <v>6</v>
      </c>
      <c r="I98" s="4">
        <v>6</v>
      </c>
      <c r="J98" s="4">
        <v>5</v>
      </c>
      <c r="K98" s="4">
        <v>4</v>
      </c>
      <c r="L98" s="4">
        <v>16</v>
      </c>
      <c r="M98" s="4">
        <v>4</v>
      </c>
      <c r="N98" s="4">
        <v>7</v>
      </c>
      <c r="O98" s="4">
        <v>1</v>
      </c>
      <c r="P98" s="4">
        <v>7</v>
      </c>
      <c r="Q98" s="4">
        <v>5</v>
      </c>
      <c r="R98" s="4">
        <v>4</v>
      </c>
      <c r="S98" s="4">
        <v>11</v>
      </c>
      <c r="T98" s="4">
        <v>10</v>
      </c>
      <c r="U98" s="4">
        <v>5</v>
      </c>
      <c r="V98" s="4">
        <v>5</v>
      </c>
      <c r="W98" s="4">
        <v>10</v>
      </c>
      <c r="X98" s="4">
        <v>8</v>
      </c>
      <c r="Y98" s="4">
        <v>10</v>
      </c>
      <c r="Z98" s="4">
        <v>6</v>
      </c>
      <c r="AA98" s="4">
        <v>8</v>
      </c>
      <c r="AB98" s="4">
        <v>9</v>
      </c>
      <c r="AC98" s="4">
        <v>6</v>
      </c>
      <c r="AD98" s="4">
        <v>10</v>
      </c>
      <c r="AE98" s="4">
        <v>5</v>
      </c>
      <c r="AF98" s="4">
        <v>10</v>
      </c>
      <c r="AG98" s="4">
        <v>7</v>
      </c>
      <c r="AH98" s="4">
        <v>6</v>
      </c>
      <c r="AI98" s="4">
        <v>9</v>
      </c>
      <c r="AJ98" s="4">
        <v>10</v>
      </c>
      <c r="AK98" s="4">
        <v>9</v>
      </c>
      <c r="AL98" s="4">
        <v>7</v>
      </c>
      <c r="AM98" s="4">
        <v>10</v>
      </c>
      <c r="AN98" s="4">
        <v>13</v>
      </c>
      <c r="AO98" s="4">
        <v>5</v>
      </c>
      <c r="AP98" s="4">
        <v>9</v>
      </c>
      <c r="AQ98" s="4">
        <v>15</v>
      </c>
      <c r="AR98" s="79">
        <f>MAX(IFERROR(IFERROR(_xlfn.FORECAST.ETS(AR$5,tbl_Model[[#This Row],[H_2023_01]:[H_2025_12]],$H$5:$AQ$5),_xlfn.FORECAST.LINEAR(AR$5,tbl_Model[[#This Row],[H_2023_01]:[H_2025_12]],$H$5:$AQ$5)),0),0)</f>
        <v>9.9597935363574344</v>
      </c>
      <c r="AS98" s="79">
        <f>MAX(IFERROR(IFERROR(_xlfn.FORECAST.ETS(AS$5,tbl_Model[[#This Row],[H_2023_01]:[H_2025_12]],$H$5:$AQ$5),_xlfn.FORECAST.LINEAR(AS$5,tbl_Model[[#This Row],[H_2023_01]:[H_2025_12]],$H$5:$AQ$5)),0),0)</f>
        <v>10.066605164595183</v>
      </c>
      <c r="AT98" s="79">
        <f>MAX(IFERROR(IFERROR(_xlfn.FORECAST.ETS(AT$5,tbl_Model[[#This Row],[H_2023_01]:[H_2025_12]],$H$5:$AQ$5),_xlfn.FORECAST.LINEAR(AT$5,tbl_Model[[#This Row],[H_2023_01]:[H_2025_12]],$H$5:$AQ$5)),0),0)</f>
        <v>10.17341679283294</v>
      </c>
      <c r="AU98" s="79">
        <f>MAX(IFERROR(IFERROR(_xlfn.FORECAST.ETS(AU$5,tbl_Model[[#This Row],[H_2023_01]:[H_2025_12]],$H$5:$AQ$5),_xlfn.FORECAST.LINEAR(AU$5,tbl_Model[[#This Row],[H_2023_01]:[H_2025_12]],$H$5:$AQ$5)),0),0)</f>
        <v>10.28022842107069</v>
      </c>
      <c r="AV98" s="79">
        <f>MAX(IFERROR(IFERROR(_xlfn.FORECAST.ETS(AV$5,tbl_Model[[#This Row],[H_2023_01]:[H_2025_12]],$H$5:$AQ$5),_xlfn.FORECAST.LINEAR(AV$5,tbl_Model[[#This Row],[H_2023_01]:[H_2025_12]],$H$5:$AQ$5)),0),0)</f>
        <v>10.387040049308448</v>
      </c>
      <c r="AW98" s="79">
        <f>MAX(IFERROR(IFERROR(_xlfn.FORECAST.ETS(AW$5,tbl_Model[[#This Row],[H_2023_01]:[H_2025_12]],$H$5:$AQ$5),_xlfn.FORECAST.LINEAR(AW$5,tbl_Model[[#This Row],[H_2023_01]:[H_2025_12]],$H$5:$AQ$5)),0),0)</f>
        <v>10.493851677546196</v>
      </c>
      <c r="AX98" s="79">
        <f>MAX(IFERROR(IFERROR(_xlfn.FORECAST.ETS(AX$5,tbl_Model[[#This Row],[H_2023_01]:[H_2025_12]],$H$5:$AQ$5),_xlfn.FORECAST.LINEAR(AX$5,tbl_Model[[#This Row],[H_2023_01]:[H_2025_12]],$H$5:$AQ$5)),0),0)</f>
        <v>10.600663305783954</v>
      </c>
      <c r="AY98" s="79">
        <f>MAX(IFERROR(IFERROR(_xlfn.FORECAST.ETS(AY$5,tbl_Model[[#This Row],[H_2023_01]:[H_2025_12]],$H$5:$AQ$5),_xlfn.FORECAST.LINEAR(AY$5,tbl_Model[[#This Row],[H_2023_01]:[H_2025_12]],$H$5:$AQ$5)),0),0)</f>
        <v>10.707474934021704</v>
      </c>
      <c r="AZ98" s="79">
        <f>MAX(IFERROR(IFERROR(_xlfn.FORECAST.ETS(AZ$5,tbl_Model[[#This Row],[H_2023_01]:[H_2025_12]],$H$5:$AQ$5),_xlfn.FORECAST.LINEAR(AZ$5,tbl_Model[[#This Row],[H_2023_01]:[H_2025_12]],$H$5:$AQ$5)),0),0)</f>
        <v>10.81428656225946</v>
      </c>
      <c r="BA98" s="79">
        <f>MAX(IFERROR(IFERROR(_xlfn.FORECAST.ETS(BA$5,tbl_Model[[#This Row],[H_2023_01]:[H_2025_12]],$H$5:$AQ$5),_xlfn.FORECAST.LINEAR(BA$5,tbl_Model[[#This Row],[H_2023_01]:[H_2025_12]],$H$5:$AQ$5)),0),0)</f>
        <v>10.92109819049721</v>
      </c>
      <c r="BB98" s="79">
        <f>MAX(IFERROR(IFERROR(_xlfn.FORECAST.ETS(BB$5,tbl_Model[[#This Row],[H_2023_01]:[H_2025_12]],$H$5:$AQ$5),_xlfn.FORECAST.LINEAR(BB$5,tbl_Model[[#This Row],[H_2023_01]:[H_2025_12]],$H$5:$AQ$5)),0),0)</f>
        <v>11.027909818734967</v>
      </c>
      <c r="BC98" s="79">
        <f>MAX(IFERROR(IFERROR(_xlfn.FORECAST.ETS(BC$5,tbl_Model[[#This Row],[H_2023_01]:[H_2025_12]],$H$5:$AQ$5),_xlfn.FORECAST.LINEAR(BC$5,tbl_Model[[#This Row],[H_2023_01]:[H_2025_12]],$H$5:$AQ$5)),0),0)</f>
        <v>11.134721446972717</v>
      </c>
      <c r="BD98" s="80">
        <f>IFERROR(AR98/SUM(Model!$AR98:$BC98),1/12)</f>
        <v>7.8691811151130345E-2</v>
      </c>
      <c r="BE98" s="80">
        <f>IFERROR(AS98/SUM(Model!$AR98:$BC98),1/12)</f>
        <v>7.9535724275167224E-2</v>
      </c>
      <c r="BF98" s="80">
        <f>IFERROR(AT98/SUM(Model!$AR98:$BC98),1/12)</f>
        <v>8.037963739920416E-2</v>
      </c>
      <c r="BG98" s="80">
        <f>IFERROR(AU98/SUM(Model!$AR98:$BC98),1/12)</f>
        <v>8.1223550523241053E-2</v>
      </c>
      <c r="BH98" s="80">
        <f>IFERROR(AV98/SUM(Model!$AR98:$BC98),1/12)</f>
        <v>8.2067463647277988E-2</v>
      </c>
      <c r="BI98" s="80">
        <f>IFERROR(AW98/SUM(Model!$AR98:$BC98),1/12)</f>
        <v>8.2911376771314868E-2</v>
      </c>
      <c r="BJ98" s="80">
        <f>IFERROR(AX98/SUM(Model!$AR98:$BC98),1/12)</f>
        <v>8.3755289895351803E-2</v>
      </c>
      <c r="BK98" s="80">
        <f>IFERROR(AY98/SUM(Model!$AR98:$BC98),1/12)</f>
        <v>8.4599203019388697E-2</v>
      </c>
      <c r="BL98" s="80">
        <f>IFERROR(AZ98/SUM(Model!$AR98:$BC98),1/12)</f>
        <v>8.5443116143425618E-2</v>
      </c>
      <c r="BM98" s="80">
        <f>IFERROR(BA98/SUM(Model!$AR98:$BC98),1/12)</f>
        <v>8.6287029267462498E-2</v>
      </c>
      <c r="BN98" s="80">
        <f>IFERROR(BB98/SUM(Model!$AR98:$BC98),1/12)</f>
        <v>8.7130942391499447E-2</v>
      </c>
      <c r="BO98" s="80">
        <f>IFERROR(BC98/SUM(Model!$AR98:$BC98),1/12)</f>
        <v>8.7974855515536327E-2</v>
      </c>
      <c r="BP9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121.29192445457508</v>
      </c>
      <c r="BQ98" s="77" cm="1">
        <f t="array" ref="BQ9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98" s="77" cm="1">
        <f t="array" ref="BR9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98" s="77">
        <f>IF(tbl_Model[[#This Row],[Type]]="Boutique",
    tbl_Model[[#This Row],[UnitListPrice]],
    tbl_Model[[#This Row],[UnitListPrice]]*(1-SUMIFS(tbl_MarketTerms[WholesaleMarginPct],tbl_MarketTerms[Country],tbl_Model[[#This Row],[country]])))</f>
        <v>23436.224852071005</v>
      </c>
      <c r="BT98" s="79">
        <f>Model!$BP98*BD98</f>
        <v>9.5446812133365899</v>
      </c>
      <c r="BU98" s="79">
        <f>Model!$BP98*BE98</f>
        <v>9.6470410602234971</v>
      </c>
      <c r="BV98" s="79">
        <f>Model!$BP98*BF98</f>
        <v>9.7494009071104095</v>
      </c>
      <c r="BW98" s="79">
        <f>Model!$BP98*BG98</f>
        <v>9.8517607539973167</v>
      </c>
      <c r="BX98" s="79">
        <f>Model!$BP98*BH98</f>
        <v>9.9541206008842291</v>
      </c>
      <c r="BY98" s="79">
        <f>Model!$BP98*BI98</f>
        <v>10.056480447771134</v>
      </c>
      <c r="BZ98" s="79">
        <f>Model!$BP98*BJ98</f>
        <v>10.158840294658047</v>
      </c>
      <c r="CA98" s="79">
        <f>Model!$BP98*BK98</f>
        <v>10.261200141544954</v>
      </c>
      <c r="CB98" s="79">
        <f>Model!$BP98*BL98</f>
        <v>10.363559988431865</v>
      </c>
      <c r="CC98" s="79">
        <f>Model!$BP98*BM98</f>
        <v>10.46591983531877</v>
      </c>
      <c r="CD98" s="79">
        <f>Model!$BP98*BN98</f>
        <v>10.568279682205684</v>
      </c>
      <c r="CE98" s="79">
        <f>Model!$BP98*BO98</f>
        <v>10.67063952909259</v>
      </c>
      <c r="CF98" s="79">
        <f>Model!$BS98*BT98</f>
        <v>223691.29505709422</v>
      </c>
      <c r="CG98" s="79">
        <f>Model!$BS98*BU98</f>
        <v>226090.22344455935</v>
      </c>
      <c r="CH98" s="79">
        <f>Model!$BS98*BV98</f>
        <v>228489.1518320246</v>
      </c>
      <c r="CI98" s="79">
        <f>Model!$BS98*BW98</f>
        <v>230888.0802194897</v>
      </c>
      <c r="CJ98" s="79">
        <f>Model!$BS98*BX98</f>
        <v>233287.00860695494</v>
      </c>
      <c r="CK98" s="79">
        <f>Model!$BS98*BY98</f>
        <v>235685.93699442002</v>
      </c>
      <c r="CL98" s="79">
        <f>Model!$BS98*BZ98</f>
        <v>238084.86538188526</v>
      </c>
      <c r="CM98" s="79">
        <f>Model!$BS98*CA98</f>
        <v>240483.79376935036</v>
      </c>
      <c r="CN98" s="79">
        <f>Model!$BS98*CB98</f>
        <v>242882.72215681558</v>
      </c>
      <c r="CO98" s="79">
        <f>Model!$BS98*CC98</f>
        <v>245281.65054428065</v>
      </c>
      <c r="CP98" s="79">
        <f>Model!$BS98*CD98</f>
        <v>247680.57893174593</v>
      </c>
      <c r="CQ98" s="79">
        <f>Model!$BS98*CE98</f>
        <v>250079.507319211</v>
      </c>
      <c r="CR98" s="79">
        <f>Model!$BR98*BT98</f>
        <v>51729.461260910117</v>
      </c>
      <c r="CS98" s="79">
        <f>Model!$BR98*BU98</f>
        <v>52284.222558417918</v>
      </c>
      <c r="CT98" s="79">
        <f>Model!$BR98*BV98</f>
        <v>52838.983855925748</v>
      </c>
      <c r="CU98" s="79">
        <f>Model!$BR98*BW98</f>
        <v>53393.745153433556</v>
      </c>
      <c r="CV98" s="79">
        <f>Model!$BR98*BX98</f>
        <v>53948.506450941386</v>
      </c>
      <c r="CW98" s="79">
        <f>Model!$BR98*BY98</f>
        <v>54503.26774844918</v>
      </c>
      <c r="CX98" s="79">
        <f>Model!$BR98*BZ98</f>
        <v>55058.02904595701</v>
      </c>
      <c r="CY98" s="79">
        <f>Model!$BR98*CA98</f>
        <v>55612.790343464811</v>
      </c>
      <c r="CZ98" s="79">
        <f>Model!$BR98*CB98</f>
        <v>56167.551640972633</v>
      </c>
      <c r="DA98" s="79">
        <f>Model!$BR98*CC98</f>
        <v>56722.312938480427</v>
      </c>
      <c r="DB98" s="79">
        <f>Model!$BR98*CD98</f>
        <v>57277.074235988272</v>
      </c>
      <c r="DC98" s="79">
        <f>Model!$BR98*CE98</f>
        <v>57831.835533496058</v>
      </c>
      <c r="DD98" s="79">
        <f>SUM(Model!$CF98:$CQ98)</f>
        <v>2842624.8142578318</v>
      </c>
      <c r="DE98" s="79">
        <f>SUM(Model!$CR98:$DC98)</f>
        <v>657367.78076643718</v>
      </c>
      <c r="DF98" s="80">
        <f>IFERROR((Model!$DD98-Model!$DE98)/Model!$DD98,0)</f>
        <v>0.76874620334373378</v>
      </c>
    </row>
    <row r="99" spans="2:110" x14ac:dyDescent="0.25">
      <c r="B99" t="s">
        <v>370</v>
      </c>
      <c r="C99" t="s">
        <v>89</v>
      </c>
      <c r="D99" t="s">
        <v>10</v>
      </c>
      <c r="E99" s="4">
        <v>88</v>
      </c>
      <c r="F99" s="4">
        <v>2000067.72</v>
      </c>
      <c r="G99" s="4">
        <v>468163.45</v>
      </c>
      <c r="H99" s="4">
        <v>4</v>
      </c>
      <c r="I99" s="4">
        <v>4</v>
      </c>
      <c r="J99" s="4">
        <v>11</v>
      </c>
      <c r="K99" s="4">
        <v>4</v>
      </c>
      <c r="L99" s="4">
        <v>10</v>
      </c>
      <c r="M99" s="4">
        <v>4</v>
      </c>
      <c r="N99" s="4">
        <v>8</v>
      </c>
      <c r="O99" s="4">
        <v>5</v>
      </c>
      <c r="P99" s="4">
        <v>5</v>
      </c>
      <c r="Q99" s="4">
        <v>8</v>
      </c>
      <c r="R99" s="4">
        <v>7</v>
      </c>
      <c r="S99" s="4">
        <v>6</v>
      </c>
      <c r="T99" s="4">
        <v>7</v>
      </c>
      <c r="U99" s="4">
        <v>6</v>
      </c>
      <c r="V99" s="4">
        <v>3</v>
      </c>
      <c r="W99" s="4">
        <v>4</v>
      </c>
      <c r="X99" s="4">
        <v>4</v>
      </c>
      <c r="Y99" s="4">
        <v>6</v>
      </c>
      <c r="Z99" s="4">
        <v>0</v>
      </c>
      <c r="AA99" s="4">
        <v>7</v>
      </c>
      <c r="AB99" s="4">
        <v>8</v>
      </c>
      <c r="AC99" s="4">
        <v>6</v>
      </c>
      <c r="AD99" s="4">
        <v>10</v>
      </c>
      <c r="AE99" s="4">
        <v>14</v>
      </c>
      <c r="AF99" s="4">
        <v>3</v>
      </c>
      <c r="AG99" s="4">
        <v>2</v>
      </c>
      <c r="AH99" s="4">
        <v>7</v>
      </c>
      <c r="AI99" s="4">
        <v>4</v>
      </c>
      <c r="AJ99" s="4">
        <v>8</v>
      </c>
      <c r="AK99" s="4">
        <v>7</v>
      </c>
      <c r="AL99" s="4">
        <v>5</v>
      </c>
      <c r="AM99" s="4">
        <v>9</v>
      </c>
      <c r="AN99" s="4">
        <v>10</v>
      </c>
      <c r="AO99" s="4">
        <v>8</v>
      </c>
      <c r="AP99" s="4">
        <v>15</v>
      </c>
      <c r="AQ99" s="4">
        <v>10</v>
      </c>
      <c r="AR99" s="79">
        <f>MAX(IFERROR(IFERROR(_xlfn.FORECAST.ETS(AR$5,tbl_Model[[#This Row],[H_2023_01]:[H_2025_12]],$H$5:$AQ$5),_xlfn.FORECAST.LINEAR(AR$5,tbl_Model[[#This Row],[H_2023_01]:[H_2025_12]],$H$5:$AQ$5)),0),0)</f>
        <v>7.8856282236121302</v>
      </c>
      <c r="AS99" s="79">
        <f>MAX(IFERROR(IFERROR(_xlfn.FORECAST.ETS(AS$5,tbl_Model[[#This Row],[H_2023_01]:[H_2025_12]],$H$5:$AQ$5),_xlfn.FORECAST.LINEAR(AS$5,tbl_Model[[#This Row],[H_2023_01]:[H_2025_12]],$H$5:$AQ$5)),0),0)</f>
        <v>8.0037480094779525</v>
      </c>
      <c r="AT99" s="79">
        <f>MAX(IFERROR(IFERROR(_xlfn.FORECAST.ETS(AT$5,tbl_Model[[#This Row],[H_2023_01]:[H_2025_12]],$H$5:$AQ$5),_xlfn.FORECAST.LINEAR(AT$5,tbl_Model[[#This Row],[H_2023_01]:[H_2025_12]],$H$5:$AQ$5)),0),0)</f>
        <v>8.1218677953437819</v>
      </c>
      <c r="AU99" s="79">
        <f>MAX(IFERROR(IFERROR(_xlfn.FORECAST.ETS(AU$5,tbl_Model[[#This Row],[H_2023_01]:[H_2025_12]],$H$5:$AQ$5),_xlfn.FORECAST.LINEAR(AU$5,tbl_Model[[#This Row],[H_2023_01]:[H_2025_12]],$H$5:$AQ$5)),0),0)</f>
        <v>8.2399875812096042</v>
      </c>
      <c r="AV99" s="79">
        <f>MAX(IFERROR(IFERROR(_xlfn.FORECAST.ETS(AV$5,tbl_Model[[#This Row],[H_2023_01]:[H_2025_12]],$H$5:$AQ$5),_xlfn.FORECAST.LINEAR(AV$5,tbl_Model[[#This Row],[H_2023_01]:[H_2025_12]],$H$5:$AQ$5)),0),0)</f>
        <v>8.3581073670754336</v>
      </c>
      <c r="AW99" s="79">
        <f>MAX(IFERROR(IFERROR(_xlfn.FORECAST.ETS(AW$5,tbl_Model[[#This Row],[H_2023_01]:[H_2025_12]],$H$5:$AQ$5),_xlfn.FORECAST.LINEAR(AW$5,tbl_Model[[#This Row],[H_2023_01]:[H_2025_12]],$H$5:$AQ$5)),0),0)</f>
        <v>8.4762271529412558</v>
      </c>
      <c r="AX99" s="79">
        <f>MAX(IFERROR(IFERROR(_xlfn.FORECAST.ETS(AX$5,tbl_Model[[#This Row],[H_2023_01]:[H_2025_12]],$H$5:$AQ$5),_xlfn.FORECAST.LINEAR(AX$5,tbl_Model[[#This Row],[H_2023_01]:[H_2025_12]],$H$5:$AQ$5)),0),0)</f>
        <v>8.5943469388070852</v>
      </c>
      <c r="AY99" s="79">
        <f>MAX(IFERROR(IFERROR(_xlfn.FORECAST.ETS(AY$5,tbl_Model[[#This Row],[H_2023_01]:[H_2025_12]],$H$5:$AQ$5),_xlfn.FORECAST.LINEAR(AY$5,tbl_Model[[#This Row],[H_2023_01]:[H_2025_12]],$H$5:$AQ$5)),0),0)</f>
        <v>8.7124667246729075</v>
      </c>
      <c r="AZ99" s="79">
        <f>MAX(IFERROR(IFERROR(_xlfn.FORECAST.ETS(AZ$5,tbl_Model[[#This Row],[H_2023_01]:[H_2025_12]],$H$5:$AQ$5),_xlfn.FORECAST.LINEAR(AZ$5,tbl_Model[[#This Row],[H_2023_01]:[H_2025_12]],$H$5:$AQ$5)),0),0)</f>
        <v>8.8305865105387369</v>
      </c>
      <c r="BA99" s="79">
        <f>MAX(IFERROR(IFERROR(_xlfn.FORECAST.ETS(BA$5,tbl_Model[[#This Row],[H_2023_01]:[H_2025_12]],$H$5:$AQ$5),_xlfn.FORECAST.LINEAR(BA$5,tbl_Model[[#This Row],[H_2023_01]:[H_2025_12]],$H$5:$AQ$5)),0),0)</f>
        <v>8.9487062964045592</v>
      </c>
      <c r="BB99" s="79">
        <f>MAX(IFERROR(IFERROR(_xlfn.FORECAST.ETS(BB$5,tbl_Model[[#This Row],[H_2023_01]:[H_2025_12]],$H$5:$AQ$5),_xlfn.FORECAST.LINEAR(BB$5,tbl_Model[[#This Row],[H_2023_01]:[H_2025_12]],$H$5:$AQ$5)),0),0)</f>
        <v>9.0668260822703886</v>
      </c>
      <c r="BC99" s="79">
        <f>MAX(IFERROR(IFERROR(_xlfn.FORECAST.ETS(BC$5,tbl_Model[[#This Row],[H_2023_01]:[H_2025_12]],$H$5:$AQ$5),_xlfn.FORECAST.LINEAR(BC$5,tbl_Model[[#This Row],[H_2023_01]:[H_2025_12]],$H$5:$AQ$5)),0),0)</f>
        <v>9.1849458681362108</v>
      </c>
      <c r="BD99" s="80">
        <f>IFERROR(AR99/SUM(Model!$AR99:$BC99),1/12)</f>
        <v>7.6990461102144234E-2</v>
      </c>
      <c r="BE99" s="80">
        <f>IFERROR(AS99/SUM(Model!$AR99:$BC99),1/12)</f>
        <v>7.8143710598724048E-2</v>
      </c>
      <c r="BF99" s="80">
        <f>IFERROR(AT99/SUM(Model!$AR99:$BC99),1/12)</f>
        <v>7.9296960095303917E-2</v>
      </c>
      <c r="BG99" s="80">
        <f>IFERROR(AU99/SUM(Model!$AR99:$BC99),1/12)</f>
        <v>8.0450209591883731E-2</v>
      </c>
      <c r="BH99" s="80">
        <f>IFERROR(AV99/SUM(Model!$AR99:$BC99),1/12)</f>
        <v>8.1603459088463601E-2</v>
      </c>
      <c r="BI99" s="80">
        <f>IFERROR(AW99/SUM(Model!$AR99:$BC99),1/12)</f>
        <v>8.2756708585043401E-2</v>
      </c>
      <c r="BJ99" s="80">
        <f>IFERROR(AX99/SUM(Model!$AR99:$BC99),1/12)</f>
        <v>8.3909958081623284E-2</v>
      </c>
      <c r="BK99" s="80">
        <f>IFERROR(AY99/SUM(Model!$AR99:$BC99),1/12)</f>
        <v>8.5063207578203084E-2</v>
      </c>
      <c r="BL99" s="80">
        <f>IFERROR(AZ99/SUM(Model!$AR99:$BC99),1/12)</f>
        <v>8.6216457074782968E-2</v>
      </c>
      <c r="BM99" s="80">
        <f>IFERROR(BA99/SUM(Model!$AR99:$BC99),1/12)</f>
        <v>8.7369706571362768E-2</v>
      </c>
      <c r="BN99" s="80">
        <f>IFERROR(BB99/SUM(Model!$AR99:$BC99),1/12)</f>
        <v>8.8522956067942637E-2</v>
      </c>
      <c r="BO99" s="80">
        <f>IFERROR(BC99/SUM(Model!$AR99:$BC99),1/12)</f>
        <v>8.9676205564522452E-2</v>
      </c>
      <c r="BP9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125.63694267515926</v>
      </c>
      <c r="BQ99" s="77" cm="1">
        <f t="array" ref="BQ9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99" s="77" cm="1">
        <f t="array" ref="BR9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99" s="77">
        <f>IF(tbl_Model[[#This Row],[Type]]="Boutique",
    tbl_Model[[#This Row],[UnitListPrice]],
    tbl_Model[[#This Row],[UnitListPrice]]*(1-SUMIFS(tbl_MarketTerms[WholesaleMarginPct],tbl_MarketTerms[Country],tbl_Model[[#This Row],[country]])))</f>
        <v>23436.224852071005</v>
      </c>
      <c r="BT99" s="79">
        <f>Model!$BP99*BD99</f>
        <v>9.6728461480241741</v>
      </c>
      <c r="BU99" s="79">
        <f>Model!$BP99*BE99</f>
        <v>9.8177368889161283</v>
      </c>
      <c r="BV99" s="79">
        <f>Model!$BP99*BF99</f>
        <v>9.9626276298080896</v>
      </c>
      <c r="BW99" s="79">
        <f>Model!$BP99*BG99</f>
        <v>10.107518370700044</v>
      </c>
      <c r="BX99" s="79">
        <f>Model!$BP99*BH99</f>
        <v>10.252409111592005</v>
      </c>
      <c r="BY99" s="79">
        <f>Model!$BP99*BI99</f>
        <v>10.397299852483957</v>
      </c>
      <c r="BZ99" s="79">
        <f>Model!$BP99*BJ99</f>
        <v>10.542190593375921</v>
      </c>
      <c r="CA99" s="79">
        <f>Model!$BP99*BK99</f>
        <v>10.687081334267873</v>
      </c>
      <c r="CB99" s="79">
        <f>Model!$BP99*BL99</f>
        <v>10.831972075159836</v>
      </c>
      <c r="CC99" s="79">
        <f>Model!$BP99*BM99</f>
        <v>10.97686281605179</v>
      </c>
      <c r="CD99" s="79">
        <f>Model!$BP99*BN99</f>
        <v>11.121753556943752</v>
      </c>
      <c r="CE99" s="79">
        <f>Model!$BP99*BO99</f>
        <v>11.266644297835706</v>
      </c>
      <c r="CF99" s="79">
        <f>Model!$BS99*BT99</f>
        <v>226694.99728458346</v>
      </c>
      <c r="CG99" s="79">
        <f>Model!$BS99*BU99</f>
        <v>230090.68926711043</v>
      </c>
      <c r="CH99" s="79">
        <f>Model!$BS99*BV99</f>
        <v>233486.3812496376</v>
      </c>
      <c r="CI99" s="79">
        <f>Model!$BS99*BW99</f>
        <v>236882.07323216461</v>
      </c>
      <c r="CJ99" s="79">
        <f>Model!$BS99*BX99</f>
        <v>240277.76521469175</v>
      </c>
      <c r="CK99" s="79">
        <f>Model!$BS99*BY99</f>
        <v>243673.45719721873</v>
      </c>
      <c r="CL99" s="79">
        <f>Model!$BS99*BZ99</f>
        <v>247069.14917974593</v>
      </c>
      <c r="CM99" s="79">
        <f>Model!$BS99*CA99</f>
        <v>250464.84116227287</v>
      </c>
      <c r="CN99" s="79">
        <f>Model!$BS99*CB99</f>
        <v>253860.53314480008</v>
      </c>
      <c r="CO99" s="79">
        <f>Model!$BS99*CC99</f>
        <v>257256.22512732708</v>
      </c>
      <c r="CP99" s="79">
        <f>Model!$BS99*CD99</f>
        <v>260651.91710985426</v>
      </c>
      <c r="CQ99" s="79">
        <f>Model!$BS99*CE99</f>
        <v>264047.60909238126</v>
      </c>
      <c r="CR99" s="79">
        <f>Model!$BR99*BT99</f>
        <v>52424.078805041885</v>
      </c>
      <c r="CS99" s="79">
        <f>Model!$BR99*BU99</f>
        <v>53209.345468276493</v>
      </c>
      <c r="CT99" s="79">
        <f>Model!$BR99*BV99</f>
        <v>53994.612131511145</v>
      </c>
      <c r="CU99" s="79">
        <f>Model!$BR99*BW99</f>
        <v>54779.878794745753</v>
      </c>
      <c r="CV99" s="79">
        <f>Model!$BR99*BX99</f>
        <v>55565.145457980405</v>
      </c>
      <c r="CW99" s="79">
        <f>Model!$BR99*BY99</f>
        <v>56350.412121215006</v>
      </c>
      <c r="CX99" s="79">
        <f>Model!$BR99*BZ99</f>
        <v>57135.678784449672</v>
      </c>
      <c r="CY99" s="79">
        <f>Model!$BR99*CA99</f>
        <v>57920.945447684273</v>
      </c>
      <c r="CZ99" s="79">
        <f>Model!$BR99*CB99</f>
        <v>58706.212110918932</v>
      </c>
      <c r="DA99" s="79">
        <f>Model!$BR99*CC99</f>
        <v>59491.47877415354</v>
      </c>
      <c r="DB99" s="79">
        <f>Model!$BR99*CD99</f>
        <v>60276.745437388192</v>
      </c>
      <c r="DC99" s="79">
        <f>Model!$BR99*CE99</f>
        <v>61062.012100622807</v>
      </c>
      <c r="DD99" s="79">
        <f>SUM(Model!$CF99:$CQ99)</f>
        <v>2944455.6382617881</v>
      </c>
      <c r="DE99" s="79">
        <f>SUM(Model!$CR99:$DC99)</f>
        <v>680916.5454339881</v>
      </c>
      <c r="DF99" s="80">
        <f>IFERROR((Model!$DD99-Model!$DE99)/Model!$DD99,0)</f>
        <v>0.76874620334373367</v>
      </c>
    </row>
    <row r="100" spans="2:110" x14ac:dyDescent="0.25">
      <c r="B100" t="s">
        <v>370</v>
      </c>
      <c r="C100" t="s">
        <v>185</v>
      </c>
      <c r="D100" t="s">
        <v>10</v>
      </c>
      <c r="E100" s="4">
        <v>144</v>
      </c>
      <c r="F100" s="4">
        <v>1696442.85</v>
      </c>
      <c r="G100" s="4">
        <v>475565.19</v>
      </c>
      <c r="H100" s="4">
        <v>9</v>
      </c>
      <c r="I100" s="4">
        <v>4</v>
      </c>
      <c r="J100" s="4">
        <v>8</v>
      </c>
      <c r="K100" s="4">
        <v>6</v>
      </c>
      <c r="L100" s="4">
        <v>8</v>
      </c>
      <c r="M100" s="4">
        <v>9</v>
      </c>
      <c r="N100" s="4">
        <v>6</v>
      </c>
      <c r="O100" s="4">
        <v>2</v>
      </c>
      <c r="P100" s="4">
        <v>7</v>
      </c>
      <c r="Q100" s="4">
        <v>12</v>
      </c>
      <c r="R100" s="4">
        <v>13</v>
      </c>
      <c r="S100" s="4">
        <v>15</v>
      </c>
      <c r="T100" s="4">
        <v>10</v>
      </c>
      <c r="U100" s="4">
        <v>11</v>
      </c>
      <c r="V100" s="4">
        <v>4</v>
      </c>
      <c r="W100" s="4">
        <v>9</v>
      </c>
      <c r="X100" s="4">
        <v>5</v>
      </c>
      <c r="Y100" s="4">
        <v>5</v>
      </c>
      <c r="Z100" s="4">
        <v>7</v>
      </c>
      <c r="AA100" s="4">
        <v>4</v>
      </c>
      <c r="AB100" s="4">
        <v>9</v>
      </c>
      <c r="AC100" s="4">
        <v>11</v>
      </c>
      <c r="AD100" s="4">
        <v>13</v>
      </c>
      <c r="AE100" s="4">
        <v>9</v>
      </c>
      <c r="AF100" s="4">
        <v>12</v>
      </c>
      <c r="AG100" s="4">
        <v>12</v>
      </c>
      <c r="AH100" s="4">
        <v>13</v>
      </c>
      <c r="AI100" s="4">
        <v>13</v>
      </c>
      <c r="AJ100" s="4">
        <v>13</v>
      </c>
      <c r="AK100" s="4">
        <v>11</v>
      </c>
      <c r="AL100" s="4">
        <v>7</v>
      </c>
      <c r="AM100" s="4">
        <v>6</v>
      </c>
      <c r="AN100" s="4">
        <v>18</v>
      </c>
      <c r="AO100" s="4">
        <v>9</v>
      </c>
      <c r="AP100" s="4">
        <v>16</v>
      </c>
      <c r="AQ100" s="4">
        <v>14</v>
      </c>
      <c r="AR100" s="79">
        <f>MAX(IFERROR(IFERROR(_xlfn.FORECAST.ETS(AR$5,tbl_Model[[#This Row],[H_2023_01]:[H_2025_12]],$H$5:$AQ$5),_xlfn.FORECAST.LINEAR(AR$5,tbl_Model[[#This Row],[H_2023_01]:[H_2025_12]],$H$5:$AQ$5)),0),0)</f>
        <v>14.105653847554361</v>
      </c>
      <c r="AS100" s="79">
        <f>MAX(IFERROR(IFERROR(_xlfn.FORECAST.ETS(AS$5,tbl_Model[[#This Row],[H_2023_01]:[H_2025_12]],$H$5:$AQ$5),_xlfn.FORECAST.LINEAR(AS$5,tbl_Model[[#This Row],[H_2023_01]:[H_2025_12]],$H$5:$AQ$5)),0),0)</f>
        <v>13.999681876410481</v>
      </c>
      <c r="AT100" s="79">
        <f>MAX(IFERROR(IFERROR(_xlfn.FORECAST.ETS(AT$5,tbl_Model[[#This Row],[H_2023_01]:[H_2025_12]],$H$5:$AQ$5),_xlfn.FORECAST.LINEAR(AT$5,tbl_Model[[#This Row],[H_2023_01]:[H_2025_12]],$H$5:$AQ$5)),0),0)</f>
        <v>10.413146464500713</v>
      </c>
      <c r="AU100" s="79">
        <f>MAX(IFERROR(IFERROR(_xlfn.FORECAST.ETS(AU$5,tbl_Model[[#This Row],[H_2023_01]:[H_2025_12]],$H$5:$AQ$5),_xlfn.FORECAST.LINEAR(AU$5,tbl_Model[[#This Row],[H_2023_01]:[H_2025_12]],$H$5:$AQ$5)),0),0)</f>
        <v>13.284324251860118</v>
      </c>
      <c r="AV100" s="79">
        <f>MAX(IFERROR(IFERROR(_xlfn.FORECAST.ETS(AV$5,tbl_Model[[#This Row],[H_2023_01]:[H_2025_12]],$H$5:$AQ$5),_xlfn.FORECAST.LINEAR(AV$5,tbl_Model[[#This Row],[H_2023_01]:[H_2025_12]],$H$5:$AQ$5)),0),0)</f>
        <v>11.131413768956035</v>
      </c>
      <c r="AW100" s="79">
        <f>MAX(IFERROR(IFERROR(_xlfn.FORECAST.ETS(AW$5,tbl_Model[[#This Row],[H_2023_01]:[H_2025_12]],$H$5:$AQ$5),_xlfn.FORECAST.LINEAR(AW$5,tbl_Model[[#This Row],[H_2023_01]:[H_2025_12]],$H$5:$AQ$5)),0),0)</f>
        <v>12.081000383338983</v>
      </c>
      <c r="AX100" s="79">
        <f>MAX(IFERROR(IFERROR(_xlfn.FORECAST.ETS(AX$5,tbl_Model[[#This Row],[H_2023_01]:[H_2025_12]],$H$5:$AQ$5),_xlfn.FORECAST.LINEAR(AX$5,tbl_Model[[#This Row],[H_2023_01]:[H_2025_12]],$H$5:$AQ$5)),0),0)</f>
        <v>10.812218608602695</v>
      </c>
      <c r="AY100" s="79">
        <f>MAX(IFERROR(IFERROR(_xlfn.FORECAST.ETS(AY$5,tbl_Model[[#This Row],[H_2023_01]:[H_2025_12]],$H$5:$AQ$5),_xlfn.FORECAST.LINEAR(AY$5,tbl_Model[[#This Row],[H_2023_01]:[H_2025_12]],$H$5:$AQ$5)),0),0)</f>
        <v>7.9608728663358965</v>
      </c>
      <c r="AZ100" s="79">
        <f>MAX(IFERROR(IFERROR(_xlfn.FORECAST.ETS(AZ$5,tbl_Model[[#This Row],[H_2023_01]:[H_2025_12]],$H$5:$AQ$5),_xlfn.FORECAST.LINEAR(AZ$5,tbl_Model[[#This Row],[H_2023_01]:[H_2025_12]],$H$5:$AQ$5)),0),0)</f>
        <v>14.639838767965456</v>
      </c>
      <c r="BA100" s="79">
        <f>MAX(IFERROR(IFERROR(_xlfn.FORECAST.ETS(BA$5,tbl_Model[[#This Row],[H_2023_01]:[H_2025_12]],$H$5:$AQ$5),_xlfn.FORECAST.LINEAR(BA$5,tbl_Model[[#This Row],[H_2023_01]:[H_2025_12]],$H$5:$AQ$5)),0),0)</f>
        <v>14.912372667254386</v>
      </c>
      <c r="BB100" s="79">
        <f>MAX(IFERROR(IFERROR(_xlfn.FORECAST.ETS(BB$5,tbl_Model[[#This Row],[H_2023_01]:[H_2025_12]],$H$5:$AQ$5),_xlfn.FORECAST.LINEAR(BB$5,tbl_Model[[#This Row],[H_2023_01]:[H_2025_12]],$H$5:$AQ$5)),0),0)</f>
        <v>17.751743187154865</v>
      </c>
      <c r="BC100" s="79">
        <f>MAX(IFERROR(IFERROR(_xlfn.FORECAST.ETS(BC$5,tbl_Model[[#This Row],[H_2023_01]:[H_2025_12]],$H$5:$AQ$5),_xlfn.FORECAST.LINEAR(BC$5,tbl_Model[[#This Row],[H_2023_01]:[H_2025_12]],$H$5:$AQ$5)),0),0)</f>
        <v>18.011090295011151</v>
      </c>
      <c r="BD100" s="80">
        <f>IFERROR(AR100/SUM(Model!$AR100:$BC100),1/12)</f>
        <v>8.8657173015457391E-2</v>
      </c>
      <c r="BE100" s="80">
        <f>IFERROR(AS100/SUM(Model!$AR100:$BC100),1/12)</f>
        <v>8.7991115597486583E-2</v>
      </c>
      <c r="BF100" s="80">
        <f>IFERROR(AT100/SUM(Model!$AR100:$BC100),1/12)</f>
        <v>6.5448942510283034E-2</v>
      </c>
      <c r="BG100" s="80">
        <f>IFERROR(AU100/SUM(Model!$AR100:$BC100),1/12)</f>
        <v>8.3494933756282239E-2</v>
      </c>
      <c r="BH100" s="80">
        <f>IFERROR(AV100/SUM(Model!$AR100:$BC100),1/12)</f>
        <v>6.9963412337109426E-2</v>
      </c>
      <c r="BI100" s="80">
        <f>IFERROR(AW100/SUM(Model!$AR100:$BC100),1/12)</f>
        <v>7.5931775496617129E-2</v>
      </c>
      <c r="BJ100" s="80">
        <f>IFERROR(AX100/SUM(Model!$AR100:$BC100),1/12)</f>
        <v>6.795719973165483E-2</v>
      </c>
      <c r="BK100" s="80">
        <f>IFERROR(AY100/SUM(Model!$AR100:$BC100),1/12)</f>
        <v>5.0035857301798985E-2</v>
      </c>
      <c r="BL100" s="80">
        <f>IFERROR(AZ100/SUM(Model!$AR100:$BC100),1/12)</f>
        <v>9.2014644099248796E-2</v>
      </c>
      <c r="BM100" s="80">
        <f>IFERROR(BA100/SUM(Model!$AR100:$BC100),1/12)</f>
        <v>9.3727580296532928E-2</v>
      </c>
      <c r="BN100" s="80">
        <f>IFERROR(BB100/SUM(Model!$AR100:$BC100),1/12)</f>
        <v>0.1115736557892653</v>
      </c>
      <c r="BO100" s="80">
        <f>IFERROR(BC100/SUM(Model!$AR100:$BC100),1/12)</f>
        <v>0.11320371006826348</v>
      </c>
      <c r="BP10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193.63057324840764</v>
      </c>
      <c r="BQ100" s="77" cm="1">
        <f t="array" ref="BQ10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100" s="77" cm="1">
        <f t="array" ref="BR10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100" s="77">
        <f>IF(tbl_Model[[#This Row],[Type]]="Boutique",
    tbl_Model[[#This Row],[UnitListPrice]],
    tbl_Model[[#This Row],[UnitListPrice]]*(1-SUMIFS(tbl_MarketTerms[WholesaleMarginPct],tbl_MarketTerms[Country],tbl_Model[[#This Row],[country]])))</f>
        <v>12076.490850376749</v>
      </c>
      <c r="BT100" s="79">
        <f>Model!$BP100*BD100</f>
        <v>17.166739233566272</v>
      </c>
      <c r="BU100" s="79">
        <f>Model!$BP100*BE100</f>
        <v>17.03777015390823</v>
      </c>
      <c r="BV100" s="79">
        <f>Model!$BP100*BF100</f>
        <v>12.672916256768179</v>
      </c>
      <c r="BW100" s="79">
        <f>Model!$BP100*BG100</f>
        <v>16.167171886566752</v>
      </c>
      <c r="BX100" s="79">
        <f>Model!$BP100*BH100</f>
        <v>13.547055637249214</v>
      </c>
      <c r="BY100" s="79">
        <f>Model!$BP100*BI100</f>
        <v>14.702713217179367</v>
      </c>
      <c r="BZ100" s="79">
        <f>Model!$BP100*BJ100</f>
        <v>13.158591540396859</v>
      </c>
      <c r="CA100" s="79">
        <f>Model!$BP100*BK100</f>
        <v>9.68847173232286</v>
      </c>
      <c r="CB100" s="79">
        <f>Model!$BP100*BL100</f>
        <v>17.816848284185753</v>
      </c>
      <c r="CC100" s="79">
        <f>Model!$BP100*BM100</f>
        <v>18.148525102003827</v>
      </c>
      <c r="CD100" s="79">
        <f>Model!$BP100*BN100</f>
        <v>21.604070929895958</v>
      </c>
      <c r="CE100" s="79">
        <f>Model!$BP100*BO100</f>
        <v>21.919699274364394</v>
      </c>
      <c r="CF100" s="79">
        <f>Model!$BS100*BT100</f>
        <v>207313.96928496665</v>
      </c>
      <c r="CG100" s="79">
        <f>Model!$BS100*BU100</f>
        <v>205756.4753744948</v>
      </c>
      <c r="CH100" s="79">
        <f>Model!$BS100*BV100</f>
        <v>153044.35722245168</v>
      </c>
      <c r="CI100" s="79">
        <f>Model!$BS100*BW100</f>
        <v>195242.70336459158</v>
      </c>
      <c r="CJ100" s="79">
        <f>Model!$BS100*BX100</f>
        <v>163600.89345278489</v>
      </c>
      <c r="CK100" s="79">
        <f>Model!$BS100*BY100</f>
        <v>177557.18164297994</v>
      </c>
      <c r="CL100" s="79">
        <f>Model!$BS100*BZ100</f>
        <v>158909.61034144755</v>
      </c>
      <c r="CM100" s="79">
        <f>Model!$BS100*CA100</f>
        <v>117002.7402295308</v>
      </c>
      <c r="CN100" s="79">
        <f>Model!$BS100*CB100</f>
        <v>215165.00528651991</v>
      </c>
      <c r="CO100" s="79">
        <f>Model!$BS100*CC100</f>
        <v>219170.49734218197</v>
      </c>
      <c r="CP100" s="79">
        <f>Model!$BS100*CD100</f>
        <v>260901.36491577883</v>
      </c>
      <c r="CQ100" s="79">
        <f>Model!$BS100*CE100</f>
        <v>264713.04772987147</v>
      </c>
      <c r="CR100" s="79">
        <f>Model!$BR100*BT100</f>
        <v>57785.942154616903</v>
      </c>
      <c r="CS100" s="79">
        <f>Model!$BR100*BU100</f>
        <v>57351.811963935048</v>
      </c>
      <c r="CT100" s="79">
        <f>Model!$BR100*BV100</f>
        <v>42659.027773428614</v>
      </c>
      <c r="CU100" s="79">
        <f>Model!$BR100*BW100</f>
        <v>54421.241374376841</v>
      </c>
      <c r="CV100" s="79">
        <f>Model!$BR100*BX100</f>
        <v>45601.518306329657</v>
      </c>
      <c r="CW100" s="79">
        <f>Model!$BR100*BY100</f>
        <v>49491.643341479685</v>
      </c>
      <c r="CX100" s="79">
        <f>Model!$BR100*BZ100</f>
        <v>44293.887105992944</v>
      </c>
      <c r="CY100" s="79">
        <f>Model!$BR100*CA100</f>
        <v>32612.918474112761</v>
      </c>
      <c r="CZ100" s="79">
        <f>Model!$BR100*CB100</f>
        <v>59974.311388992806</v>
      </c>
      <c r="DA100" s="79">
        <f>Model!$BR100*CC100</f>
        <v>61090.787683511611</v>
      </c>
      <c r="DB100" s="79">
        <f>Model!$BR100*CD100</f>
        <v>72722.698007678628</v>
      </c>
      <c r="DC100" s="79">
        <f>Model!$BR100*CE100</f>
        <v>73785.152618752807</v>
      </c>
      <c r="DD100" s="79">
        <f>SUM(Model!$CF100:$CQ100)</f>
        <v>2338377.8461875999</v>
      </c>
      <c r="DE100" s="79">
        <f>SUM(Model!$CR100:$DC100)</f>
        <v>651790.94019320828</v>
      </c>
      <c r="DF100" s="80">
        <f>IFERROR((Model!$DD100-Model!$DE100)/Model!$DD100,0)</f>
        <v>0.72126363527782178</v>
      </c>
    </row>
    <row r="101" spans="2:110" x14ac:dyDescent="0.25">
      <c r="B101" t="s">
        <v>370</v>
      </c>
      <c r="C101" t="s">
        <v>89</v>
      </c>
      <c r="D101" t="s">
        <v>13</v>
      </c>
      <c r="E101" s="4">
        <v>74</v>
      </c>
      <c r="F101" s="4">
        <v>1682717.32</v>
      </c>
      <c r="G101" s="4">
        <v>392410.72</v>
      </c>
      <c r="H101" s="4">
        <v>5</v>
      </c>
      <c r="I101" s="4">
        <v>0</v>
      </c>
      <c r="J101" s="4">
        <v>4</v>
      </c>
      <c r="K101" s="4">
        <v>2</v>
      </c>
      <c r="L101" s="4">
        <v>5</v>
      </c>
      <c r="M101" s="4">
        <v>0</v>
      </c>
      <c r="N101" s="4">
        <v>3</v>
      </c>
      <c r="O101" s="4">
        <v>2</v>
      </c>
      <c r="P101" s="4">
        <v>6</v>
      </c>
      <c r="Q101" s="4">
        <v>6</v>
      </c>
      <c r="R101" s="4">
        <v>4</v>
      </c>
      <c r="S101" s="4">
        <v>1</v>
      </c>
      <c r="T101" s="4">
        <v>5</v>
      </c>
      <c r="U101" s="4">
        <v>3</v>
      </c>
      <c r="V101" s="4">
        <v>4</v>
      </c>
      <c r="W101" s="4">
        <v>5</v>
      </c>
      <c r="X101" s="4">
        <v>7</v>
      </c>
      <c r="Y101" s="4">
        <v>4</v>
      </c>
      <c r="Z101" s="4">
        <v>14</v>
      </c>
      <c r="AA101" s="4">
        <v>4</v>
      </c>
      <c r="AB101" s="4">
        <v>2</v>
      </c>
      <c r="AC101" s="4">
        <v>4</v>
      </c>
      <c r="AD101" s="4">
        <v>7</v>
      </c>
      <c r="AE101" s="4">
        <v>8</v>
      </c>
      <c r="AF101" s="4">
        <v>5</v>
      </c>
      <c r="AG101" s="4">
        <v>4</v>
      </c>
      <c r="AH101" s="4">
        <v>7</v>
      </c>
      <c r="AI101" s="4">
        <v>5</v>
      </c>
      <c r="AJ101" s="4">
        <v>5</v>
      </c>
      <c r="AK101" s="4">
        <v>3</v>
      </c>
      <c r="AL101" s="4">
        <v>3</v>
      </c>
      <c r="AM101" s="4">
        <v>2</v>
      </c>
      <c r="AN101" s="4">
        <v>8</v>
      </c>
      <c r="AO101" s="4">
        <v>10</v>
      </c>
      <c r="AP101" s="4">
        <v>13</v>
      </c>
      <c r="AQ101" s="4">
        <v>9</v>
      </c>
      <c r="AR101" s="79">
        <f>MAX(IFERROR(IFERROR(_xlfn.FORECAST.ETS(AR$5,tbl_Model[[#This Row],[H_2023_01]:[H_2025_12]],$H$5:$AQ$5),_xlfn.FORECAST.LINEAR(AR$5,tbl_Model[[#This Row],[H_2023_01]:[H_2025_12]],$H$5:$AQ$5)),0),0)</f>
        <v>7.7382294641805629</v>
      </c>
      <c r="AS101" s="79">
        <f>MAX(IFERROR(IFERROR(_xlfn.FORECAST.ETS(AS$5,tbl_Model[[#This Row],[H_2023_01]:[H_2025_12]],$H$5:$AQ$5),_xlfn.FORECAST.LINEAR(AS$5,tbl_Model[[#This Row],[H_2023_01]:[H_2025_12]],$H$5:$AQ$5)),0),0)</f>
        <v>7.8646094493678067</v>
      </c>
      <c r="AT101" s="79">
        <f>MAX(IFERROR(IFERROR(_xlfn.FORECAST.ETS(AT$5,tbl_Model[[#This Row],[H_2023_01]:[H_2025_12]],$H$5:$AQ$5),_xlfn.FORECAST.LINEAR(AT$5,tbl_Model[[#This Row],[H_2023_01]:[H_2025_12]],$H$5:$AQ$5)),0),0)</f>
        <v>7.9909894345550674</v>
      </c>
      <c r="AU101" s="79">
        <f>MAX(IFERROR(IFERROR(_xlfn.FORECAST.ETS(AU$5,tbl_Model[[#This Row],[H_2023_01]:[H_2025_12]],$H$5:$AQ$5),_xlfn.FORECAST.LINEAR(AU$5,tbl_Model[[#This Row],[H_2023_01]:[H_2025_12]],$H$5:$AQ$5)),0),0)</f>
        <v>8.1173694197423121</v>
      </c>
      <c r="AV101" s="79">
        <f>MAX(IFERROR(IFERROR(_xlfn.FORECAST.ETS(AV$5,tbl_Model[[#This Row],[H_2023_01]:[H_2025_12]],$H$5:$AQ$5),_xlfn.FORECAST.LINEAR(AV$5,tbl_Model[[#This Row],[H_2023_01]:[H_2025_12]],$H$5:$AQ$5)),0),0)</f>
        <v>8.2437494049295719</v>
      </c>
      <c r="AW101" s="79">
        <f>MAX(IFERROR(IFERROR(_xlfn.FORECAST.ETS(AW$5,tbl_Model[[#This Row],[H_2023_01]:[H_2025_12]],$H$5:$AQ$5),_xlfn.FORECAST.LINEAR(AW$5,tbl_Model[[#This Row],[H_2023_01]:[H_2025_12]],$H$5:$AQ$5)),0),0)</f>
        <v>8.3701293901168174</v>
      </c>
      <c r="AX101" s="79">
        <f>MAX(IFERROR(IFERROR(_xlfn.FORECAST.ETS(AX$5,tbl_Model[[#This Row],[H_2023_01]:[H_2025_12]],$H$5:$AQ$5),_xlfn.FORECAST.LINEAR(AX$5,tbl_Model[[#This Row],[H_2023_01]:[H_2025_12]],$H$5:$AQ$5)),0),0)</f>
        <v>8.4965093753040772</v>
      </c>
      <c r="AY101" s="79">
        <f>MAX(IFERROR(IFERROR(_xlfn.FORECAST.ETS(AY$5,tbl_Model[[#This Row],[H_2023_01]:[H_2025_12]],$H$5:$AQ$5),_xlfn.FORECAST.LINEAR(AY$5,tbl_Model[[#This Row],[H_2023_01]:[H_2025_12]],$H$5:$AQ$5)),0),0)</f>
        <v>8.6228893604913228</v>
      </c>
      <c r="AZ101" s="79">
        <f>MAX(IFERROR(IFERROR(_xlfn.FORECAST.ETS(AZ$5,tbl_Model[[#This Row],[H_2023_01]:[H_2025_12]],$H$5:$AQ$5),_xlfn.FORECAST.LINEAR(AZ$5,tbl_Model[[#This Row],[H_2023_01]:[H_2025_12]],$H$5:$AQ$5)),0),0)</f>
        <v>8.7492693456785808</v>
      </c>
      <c r="BA101" s="79">
        <f>MAX(IFERROR(IFERROR(_xlfn.FORECAST.ETS(BA$5,tbl_Model[[#This Row],[H_2023_01]:[H_2025_12]],$H$5:$AQ$5),_xlfn.FORECAST.LINEAR(BA$5,tbl_Model[[#This Row],[H_2023_01]:[H_2025_12]],$H$5:$AQ$5)),0),0)</f>
        <v>8.8756493308658264</v>
      </c>
      <c r="BB101" s="79">
        <f>MAX(IFERROR(IFERROR(_xlfn.FORECAST.ETS(BB$5,tbl_Model[[#This Row],[H_2023_01]:[H_2025_12]],$H$5:$AQ$5),_xlfn.FORECAST.LINEAR(BB$5,tbl_Model[[#This Row],[H_2023_01]:[H_2025_12]],$H$5:$AQ$5)),0),0)</f>
        <v>9.0020293160530862</v>
      </c>
      <c r="BC101" s="79">
        <f>MAX(IFERROR(IFERROR(_xlfn.FORECAST.ETS(BC$5,tbl_Model[[#This Row],[H_2023_01]:[H_2025_12]],$H$5:$AQ$5),_xlfn.FORECAST.LINEAR(BC$5,tbl_Model[[#This Row],[H_2023_01]:[H_2025_12]],$H$5:$AQ$5)),0),0)</f>
        <v>9.1284093012403318</v>
      </c>
      <c r="BD101" s="80">
        <f>IFERROR(AR101/SUM(Model!$AR101:$BC101),1/12)</f>
        <v>7.6464844515485006E-2</v>
      </c>
      <c r="BE101" s="80">
        <f>IFERROR(AS101/SUM(Model!$AR101:$BC101),1/12)</f>
        <v>7.7713660664184628E-2</v>
      </c>
      <c r="BF101" s="80">
        <f>IFERROR(AT101/SUM(Model!$AR101:$BC101),1/12)</f>
        <v>7.8962476812884416E-2</v>
      </c>
      <c r="BG101" s="80">
        <f>IFERROR(AU101/SUM(Model!$AR101:$BC101),1/12)</f>
        <v>8.0211292961584038E-2</v>
      </c>
      <c r="BH101" s="80">
        <f>IFERROR(AV101/SUM(Model!$AR101:$BC101),1/12)</f>
        <v>8.1460109110283813E-2</v>
      </c>
      <c r="BI101" s="80">
        <f>IFERROR(AW101/SUM(Model!$AR101:$BC101),1/12)</f>
        <v>8.2708925258983462E-2</v>
      </c>
      <c r="BJ101" s="80">
        <f>IFERROR(AX101/SUM(Model!$AR101:$BC101),1/12)</f>
        <v>8.3957741407683237E-2</v>
      </c>
      <c r="BK101" s="80">
        <f>IFERROR(AY101/SUM(Model!$AR101:$BC101),1/12)</f>
        <v>8.5206557556382873E-2</v>
      </c>
      <c r="BL101" s="80">
        <f>IFERROR(AZ101/SUM(Model!$AR101:$BC101),1/12)</f>
        <v>8.6455373705082633E-2</v>
      </c>
      <c r="BM101" s="80">
        <f>IFERROR(BA101/SUM(Model!$AR101:$BC101),1/12)</f>
        <v>8.7704189853782269E-2</v>
      </c>
      <c r="BN101" s="80">
        <f>IFERROR(BB101/SUM(Model!$AR101:$BC101),1/12)</f>
        <v>8.8953006002482043E-2</v>
      </c>
      <c r="BO101" s="80">
        <f>IFERROR(BC101/SUM(Model!$AR101:$BC101),1/12)</f>
        <v>9.0201822151181679E-2</v>
      </c>
      <c r="BP10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81.59767536704733</v>
      </c>
      <c r="BQ101" s="77" cm="1">
        <f t="array" ref="BQ10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101" s="77" cm="1">
        <f t="array" ref="BR10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101" s="77">
        <f>IF(tbl_Model[[#This Row],[Type]]="Boutique",
    tbl_Model[[#This Row],[UnitListPrice]],
    tbl_Model[[#This Row],[UnitListPrice]]*(1-SUMIFS(tbl_MarketTerms[WholesaleMarginPct],tbl_MarketTerms[Country],tbl_Model[[#This Row],[country]])))</f>
        <v>23436.224852071005</v>
      </c>
      <c r="BT101" s="79">
        <f>Model!$BP101*BD101</f>
        <v>6.239353559766295</v>
      </c>
      <c r="BU101" s="79">
        <f>Model!$BP101*BE101</f>
        <v>6.3412540544610128</v>
      </c>
      <c r="BV101" s="79">
        <f>Model!$BP101*BF101</f>
        <v>6.4431545491557447</v>
      </c>
      <c r="BW101" s="79">
        <f>Model!$BP101*BG101</f>
        <v>6.5450550438504624</v>
      </c>
      <c r="BX101" s="79">
        <f>Model!$BP101*BH101</f>
        <v>6.6469555385451935</v>
      </c>
      <c r="BY101" s="79">
        <f>Model!$BP101*BI101</f>
        <v>6.7488560332399139</v>
      </c>
      <c r="BZ101" s="79">
        <f>Model!$BP101*BJ101</f>
        <v>6.8507565279346441</v>
      </c>
      <c r="CA101" s="79">
        <f>Model!$BP101*BK101</f>
        <v>6.9526570226293636</v>
      </c>
      <c r="CB101" s="79">
        <f>Model!$BP101*BL101</f>
        <v>7.0545575173240929</v>
      </c>
      <c r="CC101" s="79">
        <f>Model!$BP101*BM101</f>
        <v>7.1564580120188115</v>
      </c>
      <c r="CD101" s="79">
        <f>Model!$BP101*BN101</f>
        <v>7.2583585067135425</v>
      </c>
      <c r="CE101" s="79">
        <f>Model!$BP101*BO101</f>
        <v>7.3602590014082612</v>
      </c>
      <c r="CF101" s="79">
        <f>Model!$BS101*BT101</f>
        <v>146226.89295825255</v>
      </c>
      <c r="CG101" s="79">
        <f>Model!$BS101*BU101</f>
        <v>148615.05586445521</v>
      </c>
      <c r="CH101" s="79">
        <f>Model!$BS101*BV101</f>
        <v>151003.21877065822</v>
      </c>
      <c r="CI101" s="79">
        <f>Model!$BS101*BW101</f>
        <v>153391.38167686088</v>
      </c>
      <c r="CJ101" s="79">
        <f>Model!$BS101*BX101</f>
        <v>155779.54458306386</v>
      </c>
      <c r="CK101" s="79">
        <f>Model!$BS101*BY101</f>
        <v>158167.70748926661</v>
      </c>
      <c r="CL101" s="79">
        <f>Model!$BS101*BZ101</f>
        <v>160555.87039546957</v>
      </c>
      <c r="CM101" s="79">
        <f>Model!$BS101*CA101</f>
        <v>162944.03330167229</v>
      </c>
      <c r="CN101" s="79">
        <f>Model!$BS101*CB101</f>
        <v>165332.19620787524</v>
      </c>
      <c r="CO101" s="79">
        <f>Model!$BS101*CC101</f>
        <v>167720.35911407793</v>
      </c>
      <c r="CP101" s="79">
        <f>Model!$BS101*CD101</f>
        <v>170108.52202028091</v>
      </c>
      <c r="CQ101" s="79">
        <f>Model!$BS101*CE101</f>
        <v>172496.68492648361</v>
      </c>
      <c r="CR101" s="79">
        <f>Model!$BR101*BT101</f>
        <v>33815.524169845339</v>
      </c>
      <c r="CS101" s="79">
        <f>Model!$BR101*BU101</f>
        <v>34367.795908938373</v>
      </c>
      <c r="CT101" s="79">
        <f>Model!$BR101*BV101</f>
        <v>34920.06764803148</v>
      </c>
      <c r="CU101" s="79">
        <f>Model!$BR101*BW101</f>
        <v>35472.339387124506</v>
      </c>
      <c r="CV101" s="79">
        <f>Model!$BR101*BX101</f>
        <v>36024.611126217613</v>
      </c>
      <c r="CW101" s="79">
        <f>Model!$BR101*BY101</f>
        <v>36576.882865310654</v>
      </c>
      <c r="CX101" s="79">
        <f>Model!$BR101*BZ101</f>
        <v>37129.154604403753</v>
      </c>
      <c r="CY101" s="79">
        <f>Model!$BR101*CA101</f>
        <v>37681.426343496794</v>
      </c>
      <c r="CZ101" s="79">
        <f>Model!$BR101*CB101</f>
        <v>38233.698082589886</v>
      </c>
      <c r="DA101" s="79">
        <f>Model!$BR101*CC101</f>
        <v>38785.969821682927</v>
      </c>
      <c r="DB101" s="79">
        <f>Model!$BR101*CD101</f>
        <v>39338.241560776027</v>
      </c>
      <c r="DC101" s="79">
        <f>Model!$BR101*CE101</f>
        <v>39890.513299869061</v>
      </c>
      <c r="DD101" s="79">
        <f>SUM(Model!$CF101:$CQ101)</f>
        <v>1912341.4673084165</v>
      </c>
      <c r="DE101" s="79">
        <f>SUM(Model!$CR101:$DC101)</f>
        <v>442236.22481828643</v>
      </c>
      <c r="DF101" s="80">
        <f>IFERROR((Model!$DD101-Model!$DE101)/Model!$DD101,0)</f>
        <v>0.76874620334373367</v>
      </c>
    </row>
    <row r="102" spans="2:110" x14ac:dyDescent="0.25">
      <c r="B102" t="s">
        <v>370</v>
      </c>
      <c r="C102" t="s">
        <v>208</v>
      </c>
      <c r="D102" t="s">
        <v>25</v>
      </c>
      <c r="E102" s="4">
        <v>22</v>
      </c>
      <c r="F102" s="4">
        <v>589622.24</v>
      </c>
      <c r="G102" s="4">
        <v>130891.51</v>
      </c>
      <c r="H102" s="4">
        <v>0</v>
      </c>
      <c r="I102" s="4">
        <v>0</v>
      </c>
      <c r="J102" s="4">
        <v>0</v>
      </c>
      <c r="K102" s="4">
        <v>0</v>
      </c>
      <c r="L102" s="4">
        <v>0</v>
      </c>
      <c r="M102" s="4">
        <v>0</v>
      </c>
      <c r="N102" s="4">
        <v>0</v>
      </c>
      <c r="O102" s="4">
        <v>0</v>
      </c>
      <c r="P102" s="4">
        <v>0</v>
      </c>
      <c r="Q102" s="4">
        <v>0</v>
      </c>
      <c r="R102" s="4">
        <v>0</v>
      </c>
      <c r="S102" s="4">
        <v>0</v>
      </c>
      <c r="T102" s="4">
        <v>3</v>
      </c>
      <c r="U102" s="4">
        <v>1</v>
      </c>
      <c r="V102" s="4">
        <v>1</v>
      </c>
      <c r="W102" s="4">
        <v>5</v>
      </c>
      <c r="X102" s="4">
        <v>2</v>
      </c>
      <c r="Y102" s="4">
        <v>3</v>
      </c>
      <c r="Z102" s="4">
        <v>1</v>
      </c>
      <c r="AA102" s="4">
        <v>4</v>
      </c>
      <c r="AB102" s="4">
        <v>2</v>
      </c>
      <c r="AC102" s="4">
        <v>7</v>
      </c>
      <c r="AD102" s="4">
        <v>1</v>
      </c>
      <c r="AE102" s="4">
        <v>2</v>
      </c>
      <c r="AF102" s="4">
        <v>2</v>
      </c>
      <c r="AG102" s="4">
        <v>3</v>
      </c>
      <c r="AH102" s="4">
        <v>0</v>
      </c>
      <c r="AI102" s="4">
        <v>0</v>
      </c>
      <c r="AJ102" s="4">
        <v>1</v>
      </c>
      <c r="AK102" s="4">
        <v>0</v>
      </c>
      <c r="AL102" s="4">
        <v>5</v>
      </c>
      <c r="AM102" s="4">
        <v>0</v>
      </c>
      <c r="AN102" s="4">
        <v>0</v>
      </c>
      <c r="AO102" s="4">
        <v>3</v>
      </c>
      <c r="AP102" s="4">
        <v>3</v>
      </c>
      <c r="AQ102" s="4">
        <v>5</v>
      </c>
      <c r="AR102" s="79">
        <f>MAX(IFERROR(IFERROR(_xlfn.FORECAST.ETS(AR$5,tbl_Model[[#This Row],[H_2023_01]:[H_2025_12]],$H$5:$AQ$5),_xlfn.FORECAST.LINEAR(AR$5,tbl_Model[[#This Row],[H_2023_01]:[H_2025_12]],$H$5:$AQ$5)),0),0)</f>
        <v>2.9009035392614182</v>
      </c>
      <c r="AS102" s="79">
        <f>MAX(IFERROR(IFERROR(_xlfn.FORECAST.ETS(AS$5,tbl_Model[[#This Row],[H_2023_01]:[H_2025_12]],$H$5:$AQ$5),_xlfn.FORECAST.LINEAR(AS$5,tbl_Model[[#This Row],[H_2023_01]:[H_2025_12]],$H$5:$AQ$5)),0),0)</f>
        <v>2.9829795453051662</v>
      </c>
      <c r="AT102" s="79">
        <f>MAX(IFERROR(IFERROR(_xlfn.FORECAST.ETS(AT$5,tbl_Model[[#This Row],[H_2023_01]:[H_2025_12]],$H$5:$AQ$5),_xlfn.FORECAST.LINEAR(AT$5,tbl_Model[[#This Row],[H_2023_01]:[H_2025_12]],$H$5:$AQ$5)),0),0)</f>
        <v>3.0650555513489084</v>
      </c>
      <c r="AU102" s="79">
        <f>MAX(IFERROR(IFERROR(_xlfn.FORECAST.ETS(AU$5,tbl_Model[[#This Row],[H_2023_01]:[H_2025_12]],$H$5:$AQ$5),_xlfn.FORECAST.LINEAR(AU$5,tbl_Model[[#This Row],[H_2023_01]:[H_2025_12]],$H$5:$AQ$5)),0),0)</f>
        <v>3.1471315573926564</v>
      </c>
      <c r="AV102" s="79">
        <f>MAX(IFERROR(IFERROR(_xlfn.FORECAST.ETS(AV$5,tbl_Model[[#This Row],[H_2023_01]:[H_2025_12]],$H$5:$AQ$5),_xlfn.FORECAST.LINEAR(AV$5,tbl_Model[[#This Row],[H_2023_01]:[H_2025_12]],$H$5:$AQ$5)),0),0)</f>
        <v>3.2292075634363986</v>
      </c>
      <c r="AW102" s="79">
        <f>MAX(IFERROR(IFERROR(_xlfn.FORECAST.ETS(AW$5,tbl_Model[[#This Row],[H_2023_01]:[H_2025_12]],$H$5:$AQ$5),_xlfn.FORECAST.LINEAR(AW$5,tbl_Model[[#This Row],[H_2023_01]:[H_2025_12]],$H$5:$AQ$5)),0),0)</f>
        <v>3.3112835694801466</v>
      </c>
      <c r="AX102" s="79">
        <f>MAX(IFERROR(IFERROR(_xlfn.FORECAST.ETS(AX$5,tbl_Model[[#This Row],[H_2023_01]:[H_2025_12]],$H$5:$AQ$5),_xlfn.FORECAST.LINEAR(AX$5,tbl_Model[[#This Row],[H_2023_01]:[H_2025_12]],$H$5:$AQ$5)),0),0)</f>
        <v>3.3933595755238888</v>
      </c>
      <c r="AY102" s="79">
        <f>MAX(IFERROR(IFERROR(_xlfn.FORECAST.ETS(AY$5,tbl_Model[[#This Row],[H_2023_01]:[H_2025_12]],$H$5:$AQ$5),_xlfn.FORECAST.LINEAR(AY$5,tbl_Model[[#This Row],[H_2023_01]:[H_2025_12]],$H$5:$AQ$5)),0),0)</f>
        <v>3.4754355815676363</v>
      </c>
      <c r="AZ102" s="79">
        <f>MAX(IFERROR(IFERROR(_xlfn.FORECAST.ETS(AZ$5,tbl_Model[[#This Row],[H_2023_01]:[H_2025_12]],$H$5:$AQ$5),_xlfn.FORECAST.LINEAR(AZ$5,tbl_Model[[#This Row],[H_2023_01]:[H_2025_12]],$H$5:$AQ$5)),0),0)</f>
        <v>3.557511587611379</v>
      </c>
      <c r="BA102" s="79">
        <f>MAX(IFERROR(IFERROR(_xlfn.FORECAST.ETS(BA$5,tbl_Model[[#This Row],[H_2023_01]:[H_2025_12]],$H$5:$AQ$5),_xlfn.FORECAST.LINEAR(BA$5,tbl_Model[[#This Row],[H_2023_01]:[H_2025_12]],$H$5:$AQ$5)),0),0)</f>
        <v>3.639587593655127</v>
      </c>
      <c r="BB102" s="79">
        <f>MAX(IFERROR(IFERROR(_xlfn.FORECAST.ETS(BB$5,tbl_Model[[#This Row],[H_2023_01]:[H_2025_12]],$H$5:$AQ$5),_xlfn.FORECAST.LINEAR(BB$5,tbl_Model[[#This Row],[H_2023_01]:[H_2025_12]],$H$5:$AQ$5)),0),0)</f>
        <v>3.7216635996988692</v>
      </c>
      <c r="BC102" s="79">
        <f>MAX(IFERROR(IFERROR(_xlfn.FORECAST.ETS(BC$5,tbl_Model[[#This Row],[H_2023_01]:[H_2025_12]],$H$5:$AQ$5),_xlfn.FORECAST.LINEAR(BC$5,tbl_Model[[#This Row],[H_2023_01]:[H_2025_12]],$H$5:$AQ$5)),0),0)</f>
        <v>3.8037396057426167</v>
      </c>
      <c r="BD102" s="80">
        <f>IFERROR(AR102/SUM(Model!$AR102:$BC102),1/12)</f>
        <v>7.2111805617947666E-2</v>
      </c>
      <c r="BE102" s="80">
        <f>IFERROR(AS102/SUM(Model!$AR102:$BC102),1/12)</f>
        <v>7.4152083384381492E-2</v>
      </c>
      <c r="BF102" s="80">
        <f>IFERROR(AT102/SUM(Model!$AR102:$BC102),1/12)</f>
        <v>7.6192361150815166E-2</v>
      </c>
      <c r="BG102" s="80">
        <f>IFERROR(AU102/SUM(Model!$AR102:$BC102),1/12)</f>
        <v>7.8232638917248992E-2</v>
      </c>
      <c r="BH102" s="80">
        <f>IFERROR(AV102/SUM(Model!$AR102:$BC102),1/12)</f>
        <v>8.0272916683682666E-2</v>
      </c>
      <c r="BI102" s="80">
        <f>IFERROR(AW102/SUM(Model!$AR102:$BC102),1/12)</f>
        <v>8.2313194450116492E-2</v>
      </c>
      <c r="BJ102" s="80">
        <f>IFERROR(AX102/SUM(Model!$AR102:$BC102),1/12)</f>
        <v>8.4353472216550165E-2</v>
      </c>
      <c r="BK102" s="80">
        <f>IFERROR(AY102/SUM(Model!$AR102:$BC102),1/12)</f>
        <v>8.6393749982983978E-2</v>
      </c>
      <c r="BL102" s="80">
        <f>IFERROR(AZ102/SUM(Model!$AR102:$BC102),1/12)</f>
        <v>8.8434027749417665E-2</v>
      </c>
      <c r="BM102" s="80">
        <f>IFERROR(BA102/SUM(Model!$AR102:$BC102),1/12)</f>
        <v>9.0474305515851491E-2</v>
      </c>
      <c r="BN102" s="80">
        <f>IFERROR(BB102/SUM(Model!$AR102:$BC102),1/12)</f>
        <v>9.2514583282285165E-2</v>
      </c>
      <c r="BO102" s="80">
        <f>IFERROR(BC102/SUM(Model!$AR102:$BC102),1/12)</f>
        <v>9.4554861048718977E-2</v>
      </c>
      <c r="BP10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24.257462686567173</v>
      </c>
      <c r="BQ102" s="77" cm="1">
        <f t="array" ref="BQ10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102" s="77" cm="1">
        <f t="array" ref="BR10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102" s="77">
        <f>IF(tbl_Model[[#This Row],[Type]]="Boutique",
    tbl_Model[[#This Row],[UnitListPrice]],
    tbl_Model[[#This Row],[UnitListPrice]]*(1-SUMIFS(tbl_MarketTerms[WholesaleMarginPct],tbl_MarketTerms[Country],tbl_Model[[#This Row],[country]])))</f>
        <v>27483.452068491439</v>
      </c>
      <c r="BT102" s="79">
        <f>Model!$BP102*BD102</f>
        <v>1.7492494340383506</v>
      </c>
      <c r="BU102" s="79">
        <f>Model!$BP102*BE102</f>
        <v>1.7987413958278518</v>
      </c>
      <c r="BV102" s="79">
        <f>Model!$BP102*BF102</f>
        <v>1.8482333576173491</v>
      </c>
      <c r="BW102" s="79">
        <f>Model!$BP102*BG102</f>
        <v>1.8977253194068504</v>
      </c>
      <c r="BX102" s="79">
        <f>Model!$BP102*BH102</f>
        <v>1.9472172811963477</v>
      </c>
      <c r="BY102" s="79">
        <f>Model!$BP102*BI102</f>
        <v>1.9967092429858488</v>
      </c>
      <c r="BZ102" s="79">
        <f>Model!$BP102*BJ102</f>
        <v>2.0462012047753464</v>
      </c>
      <c r="CA102" s="79">
        <f>Model!$BP102*BK102</f>
        <v>2.0956931665648471</v>
      </c>
      <c r="CB102" s="79">
        <f>Model!$BP102*BL102</f>
        <v>2.145185128354345</v>
      </c>
      <c r="CC102" s="79">
        <f>Model!$BP102*BM102</f>
        <v>2.1946770901438462</v>
      </c>
      <c r="CD102" s="79">
        <f>Model!$BP102*BN102</f>
        <v>2.2441690519333437</v>
      </c>
      <c r="CE102" s="79">
        <f>Model!$BP102*BO102</f>
        <v>2.2936610137228444</v>
      </c>
      <c r="CF102" s="79">
        <f>Model!$BS102*BT102</f>
        <v>48075.412976228785</v>
      </c>
      <c r="CG102" s="79">
        <f>Model!$BS102*BU102</f>
        <v>49435.62293584615</v>
      </c>
      <c r="CH102" s="79">
        <f>Model!$BS102*BV102</f>
        <v>50795.832895463413</v>
      </c>
      <c r="CI102" s="79">
        <f>Model!$BS102*BW102</f>
        <v>52156.042855080777</v>
      </c>
      <c r="CJ102" s="79">
        <f>Model!$BS102*BX102</f>
        <v>53516.25281469804</v>
      </c>
      <c r="CK102" s="79">
        <f>Model!$BS102*BY102</f>
        <v>54876.462774315405</v>
      </c>
      <c r="CL102" s="79">
        <f>Model!$BS102*BZ102</f>
        <v>56236.672733932668</v>
      </c>
      <c r="CM102" s="79">
        <f>Model!$BS102*CA102</f>
        <v>57596.882693550018</v>
      </c>
      <c r="CN102" s="79">
        <f>Model!$BS102*CB102</f>
        <v>58957.092653167296</v>
      </c>
      <c r="CO102" s="79">
        <f>Model!$BS102*CC102</f>
        <v>60317.302612784661</v>
      </c>
      <c r="CP102" s="79">
        <f>Model!$BS102*CD102</f>
        <v>61677.512572401924</v>
      </c>
      <c r="CQ102" s="79">
        <f>Model!$BS102*CE102</f>
        <v>63037.722532019274</v>
      </c>
      <c r="CR102" s="79">
        <f>Model!$BR102*BT102</f>
        <v>10537.123537393571</v>
      </c>
      <c r="CS102" s="79">
        <f>Model!$BR102*BU102</f>
        <v>10835.253069600984</v>
      </c>
      <c r="CT102" s="79">
        <f>Model!$BR102*BV102</f>
        <v>11133.382601808375</v>
      </c>
      <c r="CU102" s="79">
        <f>Model!$BR102*BW102</f>
        <v>11431.512134015789</v>
      </c>
      <c r="CV102" s="79">
        <f>Model!$BR102*BX102</f>
        <v>11729.641666223179</v>
      </c>
      <c r="CW102" s="79">
        <f>Model!$BR102*BY102</f>
        <v>12027.771198430592</v>
      </c>
      <c r="CX102" s="79">
        <f>Model!$BR102*BZ102</f>
        <v>12325.900730637983</v>
      </c>
      <c r="CY102" s="79">
        <f>Model!$BR102*CA102</f>
        <v>12624.030262845394</v>
      </c>
      <c r="CZ102" s="79">
        <f>Model!$BR102*CB102</f>
        <v>12922.159795052788</v>
      </c>
      <c r="DA102" s="79">
        <f>Model!$BR102*CC102</f>
        <v>13220.289327260201</v>
      </c>
      <c r="DB102" s="79">
        <f>Model!$BR102*CD102</f>
        <v>13518.418859467592</v>
      </c>
      <c r="DC102" s="79">
        <f>Model!$BR102*CE102</f>
        <v>13816.548391675004</v>
      </c>
      <c r="DD102" s="79">
        <f>SUM(Model!$CF102:$CQ102)</f>
        <v>666678.81304948835</v>
      </c>
      <c r="DE102" s="79">
        <f>SUM(Model!$CR102:$DC102)</f>
        <v>146122.03157441143</v>
      </c>
      <c r="DF102" s="80">
        <f>IFERROR((Model!$DD102-Model!$DE102)/Model!$DD102,0)</f>
        <v>0.78082094598742768</v>
      </c>
    </row>
    <row r="103" spans="2:110" x14ac:dyDescent="0.25">
      <c r="B103" t="s">
        <v>370</v>
      </c>
      <c r="C103" t="s">
        <v>89</v>
      </c>
      <c r="D103" t="s">
        <v>17</v>
      </c>
      <c r="E103" s="4">
        <v>36</v>
      </c>
      <c r="F103" s="4">
        <v>847534.62</v>
      </c>
      <c r="G103" s="4">
        <v>198781.93</v>
      </c>
      <c r="H103" s="4">
        <v>5</v>
      </c>
      <c r="I103" s="4">
        <v>3</v>
      </c>
      <c r="J103" s="4">
        <v>1</v>
      </c>
      <c r="K103" s="4">
        <v>3</v>
      </c>
      <c r="L103" s="4">
        <v>2</v>
      </c>
      <c r="M103" s="4">
        <v>2</v>
      </c>
      <c r="N103" s="4">
        <v>3</v>
      </c>
      <c r="O103" s="4">
        <v>3</v>
      </c>
      <c r="P103" s="4">
        <v>2</v>
      </c>
      <c r="Q103" s="4">
        <v>2</v>
      </c>
      <c r="R103" s="4">
        <v>3</v>
      </c>
      <c r="S103" s="4">
        <v>4</v>
      </c>
      <c r="T103" s="4">
        <v>2</v>
      </c>
      <c r="U103" s="4">
        <v>0</v>
      </c>
      <c r="V103" s="4">
        <v>2</v>
      </c>
      <c r="W103" s="4">
        <v>5</v>
      </c>
      <c r="X103" s="4">
        <v>2</v>
      </c>
      <c r="Y103" s="4">
        <v>4</v>
      </c>
      <c r="Z103" s="4">
        <v>2</v>
      </c>
      <c r="AA103" s="4">
        <v>3</v>
      </c>
      <c r="AB103" s="4">
        <v>4</v>
      </c>
      <c r="AC103" s="4">
        <v>4</v>
      </c>
      <c r="AD103" s="4">
        <v>4</v>
      </c>
      <c r="AE103" s="4">
        <v>2</v>
      </c>
      <c r="AF103" s="4">
        <v>2</v>
      </c>
      <c r="AG103" s="4">
        <v>2</v>
      </c>
      <c r="AH103" s="4">
        <v>3</v>
      </c>
      <c r="AI103" s="4">
        <v>5</v>
      </c>
      <c r="AJ103" s="4">
        <v>2</v>
      </c>
      <c r="AK103" s="4">
        <v>1</v>
      </c>
      <c r="AL103" s="4">
        <v>2</v>
      </c>
      <c r="AM103" s="4">
        <v>0</v>
      </c>
      <c r="AN103" s="4">
        <v>6</v>
      </c>
      <c r="AO103" s="4">
        <v>3</v>
      </c>
      <c r="AP103" s="4">
        <v>5</v>
      </c>
      <c r="AQ103" s="4">
        <v>5</v>
      </c>
      <c r="AR103" s="79">
        <f>MAX(IFERROR(IFERROR(_xlfn.FORECAST.ETS(AR$5,tbl_Model[[#This Row],[H_2023_01]:[H_2025_12]],$H$5:$AQ$5),_xlfn.FORECAST.LINEAR(AR$5,tbl_Model[[#This Row],[H_2023_01]:[H_2025_12]],$H$5:$AQ$5)),0),0)</f>
        <v>3.8534489935876381</v>
      </c>
      <c r="AS103" s="79">
        <f>MAX(IFERROR(IFERROR(_xlfn.FORECAST.ETS(AS$5,tbl_Model[[#This Row],[H_2023_01]:[H_2025_12]],$H$5:$AQ$5),_xlfn.FORECAST.LINEAR(AS$5,tbl_Model[[#This Row],[H_2023_01]:[H_2025_12]],$H$5:$AQ$5)),0),0)</f>
        <v>3.8692169417828373</v>
      </c>
      <c r="AT103" s="79">
        <f>MAX(IFERROR(IFERROR(_xlfn.FORECAST.ETS(AT$5,tbl_Model[[#This Row],[H_2023_01]:[H_2025_12]],$H$5:$AQ$5),_xlfn.FORECAST.LINEAR(AT$5,tbl_Model[[#This Row],[H_2023_01]:[H_2025_12]],$H$5:$AQ$5)),0),0)</f>
        <v>3.8849848899780368</v>
      </c>
      <c r="AU103" s="79">
        <f>MAX(IFERROR(IFERROR(_xlfn.FORECAST.ETS(AU$5,tbl_Model[[#This Row],[H_2023_01]:[H_2025_12]],$H$5:$AQ$5),_xlfn.FORECAST.LINEAR(AU$5,tbl_Model[[#This Row],[H_2023_01]:[H_2025_12]],$H$5:$AQ$5)),0),0)</f>
        <v>3.9007528381732359</v>
      </c>
      <c r="AV103" s="79">
        <f>MAX(IFERROR(IFERROR(_xlfn.FORECAST.ETS(AV$5,tbl_Model[[#This Row],[H_2023_01]:[H_2025_12]],$H$5:$AQ$5),_xlfn.FORECAST.LINEAR(AV$5,tbl_Model[[#This Row],[H_2023_01]:[H_2025_12]],$H$5:$AQ$5)),0),0)</f>
        <v>3.916520786368435</v>
      </c>
      <c r="AW103" s="79">
        <f>MAX(IFERROR(IFERROR(_xlfn.FORECAST.ETS(AW$5,tbl_Model[[#This Row],[H_2023_01]:[H_2025_12]],$H$5:$AQ$5),_xlfn.FORECAST.LINEAR(AW$5,tbl_Model[[#This Row],[H_2023_01]:[H_2025_12]],$H$5:$AQ$5)),0),0)</f>
        <v>3.9322887345636341</v>
      </c>
      <c r="AX103" s="79">
        <f>MAX(IFERROR(IFERROR(_xlfn.FORECAST.ETS(AX$5,tbl_Model[[#This Row],[H_2023_01]:[H_2025_12]],$H$5:$AQ$5),_xlfn.FORECAST.LINEAR(AX$5,tbl_Model[[#This Row],[H_2023_01]:[H_2025_12]],$H$5:$AQ$5)),0),0)</f>
        <v>3.9480566827588337</v>
      </c>
      <c r="AY103" s="79">
        <f>MAX(IFERROR(IFERROR(_xlfn.FORECAST.ETS(AY$5,tbl_Model[[#This Row],[H_2023_01]:[H_2025_12]],$H$5:$AQ$5),_xlfn.FORECAST.LINEAR(AY$5,tbl_Model[[#This Row],[H_2023_01]:[H_2025_12]],$H$5:$AQ$5)),0),0)</f>
        <v>3.9638246309540328</v>
      </c>
      <c r="AZ103" s="79">
        <f>MAX(IFERROR(IFERROR(_xlfn.FORECAST.ETS(AZ$5,tbl_Model[[#This Row],[H_2023_01]:[H_2025_12]],$H$5:$AQ$5),_xlfn.FORECAST.LINEAR(AZ$5,tbl_Model[[#This Row],[H_2023_01]:[H_2025_12]],$H$5:$AQ$5)),0),0)</f>
        <v>3.9795925791492319</v>
      </c>
      <c r="BA103" s="79">
        <f>MAX(IFERROR(IFERROR(_xlfn.FORECAST.ETS(BA$5,tbl_Model[[#This Row],[H_2023_01]:[H_2025_12]],$H$5:$AQ$5),_xlfn.FORECAST.LINEAR(BA$5,tbl_Model[[#This Row],[H_2023_01]:[H_2025_12]],$H$5:$AQ$5)),0),0)</f>
        <v>3.995360527344431</v>
      </c>
      <c r="BB103" s="79">
        <f>MAX(IFERROR(IFERROR(_xlfn.FORECAST.ETS(BB$5,tbl_Model[[#This Row],[H_2023_01]:[H_2025_12]],$H$5:$AQ$5),_xlfn.FORECAST.LINEAR(BB$5,tbl_Model[[#This Row],[H_2023_01]:[H_2025_12]],$H$5:$AQ$5)),0),0)</f>
        <v>4.0111284755396301</v>
      </c>
      <c r="BC103" s="79">
        <f>MAX(IFERROR(IFERROR(_xlfn.FORECAST.ETS(BC$5,tbl_Model[[#This Row],[H_2023_01]:[H_2025_12]],$H$5:$AQ$5),_xlfn.FORECAST.LINEAR(BC$5,tbl_Model[[#This Row],[H_2023_01]:[H_2025_12]],$H$5:$AQ$5)),0),0)</f>
        <v>4.0268964237348293</v>
      </c>
      <c r="BD103" s="80">
        <f>IFERROR(AR103/SUM(Model!$AR103:$BC103),1/12)</f>
        <v>8.1499155800900128E-2</v>
      </c>
      <c r="BE103" s="80">
        <f>IFERROR(AS103/SUM(Model!$AR103:$BC103),1/12)</f>
        <v>8.1832642624978885E-2</v>
      </c>
      <c r="BF103" s="80">
        <f>IFERROR(AT103/SUM(Model!$AR103:$BC103),1/12)</f>
        <v>8.216612944905767E-2</v>
      </c>
      <c r="BG103" s="80">
        <f>IFERROR(AU103/SUM(Model!$AR103:$BC103),1/12)</f>
        <v>8.2499616273136428E-2</v>
      </c>
      <c r="BH103" s="80">
        <f>IFERROR(AV103/SUM(Model!$AR103:$BC103),1/12)</f>
        <v>8.2833103097215199E-2</v>
      </c>
      <c r="BI103" s="80">
        <f>IFERROR(AW103/SUM(Model!$AR103:$BC103),1/12)</f>
        <v>8.3166589921293957E-2</v>
      </c>
      <c r="BJ103" s="80">
        <f>IFERROR(AX103/SUM(Model!$AR103:$BC103),1/12)</f>
        <v>8.3500076745372728E-2</v>
      </c>
      <c r="BK103" s="80">
        <f>IFERROR(AY103/SUM(Model!$AR103:$BC103),1/12)</f>
        <v>8.38335635694515E-2</v>
      </c>
      <c r="BL103" s="80">
        <f>IFERROR(AZ103/SUM(Model!$AR103:$BC103),1/12)</f>
        <v>8.4167050393530271E-2</v>
      </c>
      <c r="BM103" s="80">
        <f>IFERROR(BA103/SUM(Model!$AR103:$BC103),1/12)</f>
        <v>8.4500537217609029E-2</v>
      </c>
      <c r="BN103" s="80">
        <f>IFERROR(BB103/SUM(Model!$AR103:$BC103),1/12)</f>
        <v>8.48340240416878E-2</v>
      </c>
      <c r="BO103" s="80">
        <f>IFERROR(BC103/SUM(Model!$AR103:$BC103),1/12)</f>
        <v>8.5167510865766557E-2</v>
      </c>
      <c r="BP10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39.705134243994337</v>
      </c>
      <c r="BQ103" s="77" cm="1">
        <f t="array" ref="BQ10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103" s="77" cm="1">
        <f t="array" ref="BR10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103" s="77">
        <f>IF(tbl_Model[[#This Row],[Type]]="Boutique",
    tbl_Model[[#This Row],[UnitListPrice]],
    tbl_Model[[#This Row],[UnitListPrice]]*(1-SUMIFS(tbl_MarketTerms[WholesaleMarginPct],tbl_MarketTerms[Country],tbl_Model[[#This Row],[country]])))</f>
        <v>23436.224852071005</v>
      </c>
      <c r="BT103" s="79">
        <f>Model!$BP103*BD103</f>
        <v>3.2359349218469493</v>
      </c>
      <c r="BU103" s="79">
        <f>Model!$BP103*BE103</f>
        <v>3.2491760609656</v>
      </c>
      <c r="BV103" s="79">
        <f>Model!$BP103*BF103</f>
        <v>3.2624172000842511</v>
      </c>
      <c r="BW103" s="79">
        <f>Model!$BP103*BG103</f>
        <v>3.2756583392029017</v>
      </c>
      <c r="BX103" s="79">
        <f>Model!$BP103*BH103</f>
        <v>3.2888994783215524</v>
      </c>
      <c r="BY103" s="79">
        <f>Model!$BP103*BI103</f>
        <v>3.302140617440203</v>
      </c>
      <c r="BZ103" s="79">
        <f>Model!$BP103*BJ103</f>
        <v>3.3153817565588537</v>
      </c>
      <c r="CA103" s="79">
        <f>Model!$BP103*BK103</f>
        <v>3.3286228956775048</v>
      </c>
      <c r="CB103" s="79">
        <f>Model!$BP103*BL103</f>
        <v>3.3418640347961559</v>
      </c>
      <c r="CC103" s="79">
        <f>Model!$BP103*BM103</f>
        <v>3.3551051739148061</v>
      </c>
      <c r="CD103" s="79">
        <f>Model!$BP103*BN103</f>
        <v>3.3683463130334572</v>
      </c>
      <c r="CE103" s="79">
        <f>Model!$BP103*BO103</f>
        <v>3.3815874521521074</v>
      </c>
      <c r="CF103" s="79">
        <f>Model!$BS103*BT103</f>
        <v>75838.098435073916</v>
      </c>
      <c r="CG103" s="79">
        <f>Model!$BS103*BU103</f>
        <v>76148.420748756165</v>
      </c>
      <c r="CH103" s="79">
        <f>Model!$BS103*BV103</f>
        <v>76458.743062438429</v>
      </c>
      <c r="CI103" s="79">
        <f>Model!$BS103*BW103</f>
        <v>76769.065376120678</v>
      </c>
      <c r="CJ103" s="79">
        <f>Model!$BS103*BX103</f>
        <v>77079.387689802927</v>
      </c>
      <c r="CK103" s="79">
        <f>Model!$BS103*BY103</f>
        <v>77389.710003485176</v>
      </c>
      <c r="CL103" s="79">
        <f>Model!$BS103*BZ103</f>
        <v>77700.032317167424</v>
      </c>
      <c r="CM103" s="79">
        <f>Model!$BS103*CA103</f>
        <v>78010.354630849688</v>
      </c>
      <c r="CN103" s="79">
        <f>Model!$BS103*CB103</f>
        <v>78320.676944531951</v>
      </c>
      <c r="CO103" s="79">
        <f>Model!$BS103*CC103</f>
        <v>78630.999258214186</v>
      </c>
      <c r="CP103" s="79">
        <f>Model!$BS103*CD103</f>
        <v>78941.321571896449</v>
      </c>
      <c r="CQ103" s="79">
        <f>Model!$BS103*CE103</f>
        <v>79251.643885578698</v>
      </c>
      <c r="CR103" s="79">
        <f>Model!$BR103*BT103</f>
        <v>17537.848194302485</v>
      </c>
      <c r="CS103" s="79">
        <f>Model!$BR103*BU103</f>
        <v>17609.611407528664</v>
      </c>
      <c r="CT103" s="79">
        <f>Model!$BR103*BV103</f>
        <v>17681.374620754843</v>
      </c>
      <c r="CU103" s="79">
        <f>Model!$BR103*BW103</f>
        <v>17753.137833981018</v>
      </c>
      <c r="CV103" s="79">
        <f>Model!$BR103*BX103</f>
        <v>17824.901047207197</v>
      </c>
      <c r="CW103" s="79">
        <f>Model!$BR103*BY103</f>
        <v>17896.664260433376</v>
      </c>
      <c r="CX103" s="79">
        <f>Model!$BR103*BZ103</f>
        <v>17968.427473659551</v>
      </c>
      <c r="CY103" s="79">
        <f>Model!$BR103*CA103</f>
        <v>18040.19068688573</v>
      </c>
      <c r="CZ103" s="79">
        <f>Model!$BR103*CB103</f>
        <v>18111.953900111908</v>
      </c>
      <c r="DA103" s="79">
        <f>Model!$BR103*CC103</f>
        <v>18183.717113338083</v>
      </c>
      <c r="DB103" s="79">
        <f>Model!$BR103*CD103</f>
        <v>18255.480326564266</v>
      </c>
      <c r="DC103" s="79">
        <f>Model!$BR103*CE103</f>
        <v>18327.243539790437</v>
      </c>
      <c r="DD103" s="79">
        <f>SUM(Model!$CF103:$CQ103)</f>
        <v>930538.45392391563</v>
      </c>
      <c r="DE103" s="79">
        <f>SUM(Model!$CR103:$DC103)</f>
        <v>215190.55040455755</v>
      </c>
      <c r="DF103" s="80">
        <f>IFERROR((Model!$DD103-Model!$DE103)/Model!$DD103,0)</f>
        <v>0.76874620334373367</v>
      </c>
    </row>
    <row r="104" spans="2:110" x14ac:dyDescent="0.25">
      <c r="B104" t="s">
        <v>370</v>
      </c>
      <c r="C104" t="s">
        <v>89</v>
      </c>
      <c r="D104" t="s">
        <v>16</v>
      </c>
      <c r="E104" s="4">
        <v>61</v>
      </c>
      <c r="F104" s="4">
        <v>1401472.64</v>
      </c>
      <c r="G104" s="4">
        <v>327743.15000000002</v>
      </c>
      <c r="H104" s="4">
        <v>1</v>
      </c>
      <c r="I104" s="4">
        <v>3</v>
      </c>
      <c r="J104" s="4">
        <v>4</v>
      </c>
      <c r="K104" s="4">
        <v>2</v>
      </c>
      <c r="L104" s="4">
        <v>2</v>
      </c>
      <c r="M104" s="4">
        <v>3</v>
      </c>
      <c r="N104" s="4">
        <v>2</v>
      </c>
      <c r="O104" s="4">
        <v>4</v>
      </c>
      <c r="P104" s="4">
        <v>4</v>
      </c>
      <c r="Q104" s="4">
        <v>3</v>
      </c>
      <c r="R104" s="4">
        <v>3</v>
      </c>
      <c r="S104" s="4">
        <v>5</v>
      </c>
      <c r="T104" s="4">
        <v>3</v>
      </c>
      <c r="U104" s="4">
        <v>2</v>
      </c>
      <c r="V104" s="4">
        <v>4</v>
      </c>
      <c r="W104" s="4">
        <v>8</v>
      </c>
      <c r="X104" s="4">
        <v>3</v>
      </c>
      <c r="Y104" s="4">
        <v>4</v>
      </c>
      <c r="Z104" s="4">
        <v>0</v>
      </c>
      <c r="AA104" s="4">
        <v>3</v>
      </c>
      <c r="AB104" s="4">
        <v>3</v>
      </c>
      <c r="AC104" s="4">
        <v>4</v>
      </c>
      <c r="AD104" s="4">
        <v>2</v>
      </c>
      <c r="AE104" s="4">
        <v>7</v>
      </c>
      <c r="AF104" s="4">
        <v>4</v>
      </c>
      <c r="AG104" s="4">
        <v>4</v>
      </c>
      <c r="AH104" s="4">
        <v>3</v>
      </c>
      <c r="AI104" s="4">
        <v>7</v>
      </c>
      <c r="AJ104" s="4">
        <v>4</v>
      </c>
      <c r="AK104" s="4">
        <v>3</v>
      </c>
      <c r="AL104" s="4">
        <v>9</v>
      </c>
      <c r="AM104" s="4">
        <v>5</v>
      </c>
      <c r="AN104" s="4">
        <v>4</v>
      </c>
      <c r="AO104" s="4">
        <v>3</v>
      </c>
      <c r="AP104" s="4">
        <v>10</v>
      </c>
      <c r="AQ104" s="4">
        <v>5</v>
      </c>
      <c r="AR104" s="79">
        <f>MAX(IFERROR(IFERROR(_xlfn.FORECAST.ETS(AR$5,tbl_Model[[#This Row],[H_2023_01]:[H_2025_12]],$H$5:$AQ$5),_xlfn.FORECAST.LINEAR(AR$5,tbl_Model[[#This Row],[H_2023_01]:[H_2025_12]],$H$5:$AQ$5)),0),0)</f>
        <v>5.7841705665744243</v>
      </c>
      <c r="AS104" s="79">
        <f>MAX(IFERROR(IFERROR(_xlfn.FORECAST.ETS(AS$5,tbl_Model[[#This Row],[H_2023_01]:[H_2025_12]],$H$5:$AQ$5),_xlfn.FORECAST.LINEAR(AS$5,tbl_Model[[#This Row],[H_2023_01]:[H_2025_12]],$H$5:$AQ$5)),0),0)</f>
        <v>5.8887822150975939</v>
      </c>
      <c r="AT104" s="79">
        <f>MAX(IFERROR(IFERROR(_xlfn.FORECAST.ETS(AT$5,tbl_Model[[#This Row],[H_2023_01]:[H_2025_12]],$H$5:$AQ$5),_xlfn.FORECAST.LINEAR(AT$5,tbl_Model[[#This Row],[H_2023_01]:[H_2025_12]],$H$5:$AQ$5)),0),0)</f>
        <v>5.9933938636207591</v>
      </c>
      <c r="AU104" s="79">
        <f>MAX(IFERROR(IFERROR(_xlfn.FORECAST.ETS(AU$5,tbl_Model[[#This Row],[H_2023_01]:[H_2025_12]],$H$5:$AQ$5),_xlfn.FORECAST.LINEAR(AU$5,tbl_Model[[#This Row],[H_2023_01]:[H_2025_12]],$H$5:$AQ$5)),0),0)</f>
        <v>6.0980055121439278</v>
      </c>
      <c r="AV104" s="79">
        <f>MAX(IFERROR(IFERROR(_xlfn.FORECAST.ETS(AV$5,tbl_Model[[#This Row],[H_2023_01]:[H_2025_12]],$H$5:$AQ$5),_xlfn.FORECAST.LINEAR(AV$5,tbl_Model[[#This Row],[H_2023_01]:[H_2025_12]],$H$5:$AQ$5)),0),0)</f>
        <v>6.202617160667093</v>
      </c>
      <c r="AW104" s="79">
        <f>MAX(IFERROR(IFERROR(_xlfn.FORECAST.ETS(AW$5,tbl_Model[[#This Row],[H_2023_01]:[H_2025_12]],$H$5:$AQ$5),_xlfn.FORECAST.LINEAR(AW$5,tbl_Model[[#This Row],[H_2023_01]:[H_2025_12]],$H$5:$AQ$5)),0),0)</f>
        <v>6.3072288091902626</v>
      </c>
      <c r="AX104" s="79">
        <f>MAX(IFERROR(IFERROR(_xlfn.FORECAST.ETS(AX$5,tbl_Model[[#This Row],[H_2023_01]:[H_2025_12]],$H$5:$AQ$5),_xlfn.FORECAST.LINEAR(AX$5,tbl_Model[[#This Row],[H_2023_01]:[H_2025_12]],$H$5:$AQ$5)),0),0)</f>
        <v>6.4118404577134278</v>
      </c>
      <c r="AY104" s="79">
        <f>MAX(IFERROR(IFERROR(_xlfn.FORECAST.ETS(AY$5,tbl_Model[[#This Row],[H_2023_01]:[H_2025_12]],$H$5:$AQ$5),_xlfn.FORECAST.LINEAR(AY$5,tbl_Model[[#This Row],[H_2023_01]:[H_2025_12]],$H$5:$AQ$5)),0),0)</f>
        <v>6.5164521062365965</v>
      </c>
      <c r="AZ104" s="79">
        <f>MAX(IFERROR(IFERROR(_xlfn.FORECAST.ETS(AZ$5,tbl_Model[[#This Row],[H_2023_01]:[H_2025_12]],$H$5:$AQ$5),_xlfn.FORECAST.LINEAR(AZ$5,tbl_Model[[#This Row],[H_2023_01]:[H_2025_12]],$H$5:$AQ$5)),0),0)</f>
        <v>6.6210637547597626</v>
      </c>
      <c r="BA104" s="79">
        <f>MAX(IFERROR(IFERROR(_xlfn.FORECAST.ETS(BA$5,tbl_Model[[#This Row],[H_2023_01]:[H_2025_12]],$H$5:$AQ$5),_xlfn.FORECAST.LINEAR(BA$5,tbl_Model[[#This Row],[H_2023_01]:[H_2025_12]],$H$5:$AQ$5)),0),0)</f>
        <v>6.7256754032829313</v>
      </c>
      <c r="BB104" s="79">
        <f>MAX(IFERROR(IFERROR(_xlfn.FORECAST.ETS(BB$5,tbl_Model[[#This Row],[H_2023_01]:[H_2025_12]],$H$5:$AQ$5),_xlfn.FORECAST.LINEAR(BB$5,tbl_Model[[#This Row],[H_2023_01]:[H_2025_12]],$H$5:$AQ$5)),0),0)</f>
        <v>6.8302870518060965</v>
      </c>
      <c r="BC104" s="79">
        <f>MAX(IFERROR(IFERROR(_xlfn.FORECAST.ETS(BC$5,tbl_Model[[#This Row],[H_2023_01]:[H_2025_12]],$H$5:$AQ$5),_xlfn.FORECAST.LINEAR(BC$5,tbl_Model[[#This Row],[H_2023_01]:[H_2025_12]],$H$5:$AQ$5)),0),0)</f>
        <v>6.9348987003292661</v>
      </c>
      <c r="BD104" s="80">
        <f>IFERROR(AR104/SUM(Model!$AR104:$BC104),1/12)</f>
        <v>7.5793944315635103E-2</v>
      </c>
      <c r="BE104" s="80">
        <f>IFERROR(AS104/SUM(Model!$AR104:$BC104),1/12)</f>
        <v>7.7164742318852994E-2</v>
      </c>
      <c r="BF104" s="80">
        <f>IFERROR(AT104/SUM(Model!$AR104:$BC104),1/12)</f>
        <v>7.8535540322070815E-2</v>
      </c>
      <c r="BG104" s="80">
        <f>IFERROR(AU104/SUM(Model!$AR104:$BC104),1/12)</f>
        <v>7.9906338325288692E-2</v>
      </c>
      <c r="BH104" s="80">
        <f>IFERROR(AV104/SUM(Model!$AR104:$BC104),1/12)</f>
        <v>8.1277136328506527E-2</v>
      </c>
      <c r="BI104" s="80">
        <f>IFERROR(AW104/SUM(Model!$AR104:$BC104),1/12)</f>
        <v>8.2647934331724418E-2</v>
      </c>
      <c r="BJ104" s="80">
        <f>IFERROR(AX104/SUM(Model!$AR104:$BC104),1/12)</f>
        <v>8.4018732334942253E-2</v>
      </c>
      <c r="BK104" s="80">
        <f>IFERROR(AY104/SUM(Model!$AR104:$BC104),1/12)</f>
        <v>8.538953033816013E-2</v>
      </c>
      <c r="BL104" s="80">
        <f>IFERROR(AZ104/SUM(Model!$AR104:$BC104),1/12)</f>
        <v>8.6760328341377965E-2</v>
      </c>
      <c r="BM104" s="80">
        <f>IFERROR(BA104/SUM(Model!$AR104:$BC104),1/12)</f>
        <v>8.8131126344595856E-2</v>
      </c>
      <c r="BN104" s="80">
        <f>IFERROR(BB104/SUM(Model!$AR104:$BC104),1/12)</f>
        <v>8.9501924347813677E-2</v>
      </c>
      <c r="BO104" s="80">
        <f>IFERROR(BC104/SUM(Model!$AR104:$BC104),1/12)</f>
        <v>9.0872722351031568E-2</v>
      </c>
      <c r="BP10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67.163030998851909</v>
      </c>
      <c r="BQ104" s="77" cm="1">
        <f t="array" ref="BQ10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104" s="77" cm="1">
        <f t="array" ref="BR10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104" s="77">
        <f>IF(tbl_Model[[#This Row],[Type]]="Boutique",
    tbl_Model[[#This Row],[UnitListPrice]],
    tbl_Model[[#This Row],[UnitListPrice]]*(1-SUMIFS(tbl_MarketTerms[WholesaleMarginPct],tbl_MarketTerms[Country],tbl_Model[[#This Row],[country]])))</f>
        <v>23436.224852071005</v>
      </c>
      <c r="BT104" s="79">
        <f>Model!$BP104*BD104</f>
        <v>5.0905510315962559</v>
      </c>
      <c r="BU104" s="79">
        <f>Model!$BP104*BE104</f>
        <v>5.1826179803795434</v>
      </c>
      <c r="BV104" s="79">
        <f>Model!$BP104*BF104</f>
        <v>5.2746849291628264</v>
      </c>
      <c r="BW104" s="79">
        <f>Model!$BP104*BG104</f>
        <v>5.366751877946113</v>
      </c>
      <c r="BX104" s="79">
        <f>Model!$BP104*BH104</f>
        <v>5.4588188267293969</v>
      </c>
      <c r="BY104" s="79">
        <f>Model!$BP104*BI104</f>
        <v>5.5508857755126844</v>
      </c>
      <c r="BZ104" s="79">
        <f>Model!$BP104*BJ104</f>
        <v>5.6429527242959674</v>
      </c>
      <c r="CA104" s="79">
        <f>Model!$BP104*BK104</f>
        <v>5.735019673079254</v>
      </c>
      <c r="CB104" s="79">
        <f>Model!$BP104*BL104</f>
        <v>5.8270866218625379</v>
      </c>
      <c r="CC104" s="79">
        <f>Model!$BP104*BM104</f>
        <v>5.9191535706458254</v>
      </c>
      <c r="CD104" s="79">
        <f>Model!$BP104*BN104</f>
        <v>6.0112205194291084</v>
      </c>
      <c r="CE104" s="79">
        <f>Model!$BP104*BO104</f>
        <v>6.1032874682123959</v>
      </c>
      <c r="CF104" s="79">
        <f>Model!$BS104*BT104</f>
        <v>119303.29859743187</v>
      </c>
      <c r="CG104" s="79">
        <f>Model!$BS104*BU104</f>
        <v>121461.0003105611</v>
      </c>
      <c r="CH104" s="79">
        <f>Model!$BS104*BV104</f>
        <v>123618.70202369022</v>
      </c>
      <c r="CI104" s="79">
        <f>Model!$BS104*BW104</f>
        <v>125776.40373681943</v>
      </c>
      <c r="CJ104" s="79">
        <f>Model!$BS104*BX104</f>
        <v>127934.10544994858</v>
      </c>
      <c r="CK104" s="79">
        <f>Model!$BS104*BY104</f>
        <v>130091.80716307781</v>
      </c>
      <c r="CL104" s="79">
        <f>Model!$BS104*BZ104</f>
        <v>132249.50887620694</v>
      </c>
      <c r="CM104" s="79">
        <f>Model!$BS104*CA104</f>
        <v>134407.21058933614</v>
      </c>
      <c r="CN104" s="79">
        <f>Model!$BS104*CB104</f>
        <v>136564.91230246529</v>
      </c>
      <c r="CO104" s="79">
        <f>Model!$BS104*CC104</f>
        <v>138722.61401559453</v>
      </c>
      <c r="CP104" s="79">
        <f>Model!$BS104*CD104</f>
        <v>140880.31572872365</v>
      </c>
      <c r="CQ104" s="79">
        <f>Model!$BS104*CE104</f>
        <v>143038.01744185289</v>
      </c>
      <c r="CR104" s="79">
        <f>Model!$BR104*BT104</f>
        <v>27589.340754272318</v>
      </c>
      <c r="CS104" s="79">
        <f>Model!$BR104*BU104</f>
        <v>28088.317467485183</v>
      </c>
      <c r="CT104" s="79">
        <f>Model!$BR104*BV104</f>
        <v>28587.294180698023</v>
      </c>
      <c r="CU104" s="79">
        <f>Model!$BR104*BW104</f>
        <v>29086.270893910885</v>
      </c>
      <c r="CV104" s="79">
        <f>Model!$BR104*BX104</f>
        <v>29585.247607123729</v>
      </c>
      <c r="CW104" s="79">
        <f>Model!$BR104*BY104</f>
        <v>30084.224320336594</v>
      </c>
      <c r="CX104" s="79">
        <f>Model!$BR104*BZ104</f>
        <v>30583.201033549434</v>
      </c>
      <c r="CY104" s="79">
        <f>Model!$BR104*CA104</f>
        <v>31082.177746762292</v>
      </c>
      <c r="CZ104" s="79">
        <f>Model!$BR104*CB104</f>
        <v>31581.154459975136</v>
      </c>
      <c r="DA104" s="79">
        <f>Model!$BR104*CC104</f>
        <v>32080.131173188001</v>
      </c>
      <c r="DB104" s="79">
        <f>Model!$BR104*CD104</f>
        <v>32579.107886400841</v>
      </c>
      <c r="DC104" s="79">
        <f>Model!$BR104*CE104</f>
        <v>33078.084599613707</v>
      </c>
      <c r="DD104" s="79">
        <f>SUM(Model!$CF104:$CQ104)</f>
        <v>1574047.8962357086</v>
      </c>
      <c r="DE104" s="79">
        <f>SUM(Model!$CR104:$DC104)</f>
        <v>364004.5521233161</v>
      </c>
      <c r="DF104" s="80">
        <f>IFERROR((Model!$DD104-Model!$DE104)/Model!$DD104,0)</f>
        <v>0.76874620334373389</v>
      </c>
    </row>
    <row r="105" spans="2:110" x14ac:dyDescent="0.25">
      <c r="B105" t="s">
        <v>370</v>
      </c>
      <c r="C105" t="s">
        <v>131</v>
      </c>
      <c r="D105" t="s">
        <v>26</v>
      </c>
      <c r="E105" s="4">
        <v>38</v>
      </c>
      <c r="F105" s="4">
        <v>359114.66</v>
      </c>
      <c r="G105" s="4">
        <v>103315.27</v>
      </c>
      <c r="H105" s="4">
        <v>3</v>
      </c>
      <c r="I105" s="4">
        <v>5</v>
      </c>
      <c r="J105" s="4">
        <v>3</v>
      </c>
      <c r="K105" s="4">
        <v>3</v>
      </c>
      <c r="L105" s="4">
        <v>1</v>
      </c>
      <c r="M105" s="4">
        <v>2</v>
      </c>
      <c r="N105" s="4">
        <v>3</v>
      </c>
      <c r="O105" s="4">
        <v>0</v>
      </c>
      <c r="P105" s="4">
        <v>12</v>
      </c>
      <c r="Q105" s="4">
        <v>4</v>
      </c>
      <c r="R105" s="4">
        <v>2</v>
      </c>
      <c r="S105" s="4">
        <v>4</v>
      </c>
      <c r="T105" s="4">
        <v>2</v>
      </c>
      <c r="U105" s="4">
        <v>2</v>
      </c>
      <c r="V105" s="4">
        <v>0</v>
      </c>
      <c r="W105" s="4">
        <v>6</v>
      </c>
      <c r="X105" s="4">
        <v>4</v>
      </c>
      <c r="Y105" s="4">
        <v>0</v>
      </c>
      <c r="Z105" s="4">
        <v>3</v>
      </c>
      <c r="AA105" s="4">
        <v>4</v>
      </c>
      <c r="AB105" s="4">
        <v>2</v>
      </c>
      <c r="AC105" s="4">
        <v>3</v>
      </c>
      <c r="AD105" s="4">
        <v>1</v>
      </c>
      <c r="AE105" s="4">
        <v>3</v>
      </c>
      <c r="AF105" s="4">
        <v>2</v>
      </c>
      <c r="AG105" s="4">
        <v>1</v>
      </c>
      <c r="AH105" s="4">
        <v>4</v>
      </c>
      <c r="AI105" s="4">
        <v>5</v>
      </c>
      <c r="AJ105" s="4">
        <v>1</v>
      </c>
      <c r="AK105" s="4">
        <v>2</v>
      </c>
      <c r="AL105" s="4">
        <v>2</v>
      </c>
      <c r="AM105" s="4">
        <v>3</v>
      </c>
      <c r="AN105" s="4">
        <v>3</v>
      </c>
      <c r="AO105" s="4">
        <v>2</v>
      </c>
      <c r="AP105" s="4">
        <v>7</v>
      </c>
      <c r="AQ105" s="4">
        <v>6</v>
      </c>
      <c r="AR105" s="79">
        <f>MAX(IFERROR(IFERROR(_xlfn.FORECAST.ETS(AR$5,tbl_Model[[#This Row],[H_2023_01]:[H_2025_12]],$H$5:$AQ$5),_xlfn.FORECAST.LINEAR(AR$5,tbl_Model[[#This Row],[H_2023_01]:[H_2025_12]],$H$5:$AQ$5)),0),0)</f>
        <v>6.0030888030888034</v>
      </c>
      <c r="AS105" s="79">
        <f>MAX(IFERROR(IFERROR(_xlfn.FORECAST.ETS(AS$5,tbl_Model[[#This Row],[H_2023_01]:[H_2025_12]],$H$5:$AQ$5),_xlfn.FORECAST.LINEAR(AS$5,tbl_Model[[#This Row],[H_2023_01]:[H_2025_12]],$H$5:$AQ$5)),0),0)</f>
        <v>6.006177606177606</v>
      </c>
      <c r="AT105" s="79">
        <f>MAX(IFERROR(IFERROR(_xlfn.FORECAST.ETS(AT$5,tbl_Model[[#This Row],[H_2023_01]:[H_2025_12]],$H$5:$AQ$5),_xlfn.FORECAST.LINEAR(AT$5,tbl_Model[[#This Row],[H_2023_01]:[H_2025_12]],$H$5:$AQ$5)),0),0)</f>
        <v>6.0092664092664094</v>
      </c>
      <c r="AU105" s="79">
        <f>MAX(IFERROR(IFERROR(_xlfn.FORECAST.ETS(AU$5,tbl_Model[[#This Row],[H_2023_01]:[H_2025_12]],$H$5:$AQ$5),_xlfn.FORECAST.LINEAR(AU$5,tbl_Model[[#This Row],[H_2023_01]:[H_2025_12]],$H$5:$AQ$5)),0),0)</f>
        <v>6.012355212355212</v>
      </c>
      <c r="AV105" s="79">
        <f>MAX(IFERROR(IFERROR(_xlfn.FORECAST.ETS(AV$5,tbl_Model[[#This Row],[H_2023_01]:[H_2025_12]],$H$5:$AQ$5),_xlfn.FORECAST.LINEAR(AV$5,tbl_Model[[#This Row],[H_2023_01]:[H_2025_12]],$H$5:$AQ$5)),0),0)</f>
        <v>6.0154440154440154</v>
      </c>
      <c r="AW105" s="79">
        <f>MAX(IFERROR(IFERROR(_xlfn.FORECAST.ETS(AW$5,tbl_Model[[#This Row],[H_2023_01]:[H_2025_12]],$H$5:$AQ$5),_xlfn.FORECAST.LINEAR(AW$5,tbl_Model[[#This Row],[H_2023_01]:[H_2025_12]],$H$5:$AQ$5)),0),0)</f>
        <v>6.0185328185328189</v>
      </c>
      <c r="AX105" s="79">
        <f>MAX(IFERROR(IFERROR(_xlfn.FORECAST.ETS(AX$5,tbl_Model[[#This Row],[H_2023_01]:[H_2025_12]],$H$5:$AQ$5),_xlfn.FORECAST.LINEAR(AX$5,tbl_Model[[#This Row],[H_2023_01]:[H_2025_12]],$H$5:$AQ$5)),0),0)</f>
        <v>6.0216216216216214</v>
      </c>
      <c r="AY105" s="79">
        <f>MAX(IFERROR(IFERROR(_xlfn.FORECAST.ETS(AY$5,tbl_Model[[#This Row],[H_2023_01]:[H_2025_12]],$H$5:$AQ$5),_xlfn.FORECAST.LINEAR(AY$5,tbl_Model[[#This Row],[H_2023_01]:[H_2025_12]],$H$5:$AQ$5)),0),0)</f>
        <v>6.0247104247104248</v>
      </c>
      <c r="AZ105" s="79">
        <f>MAX(IFERROR(IFERROR(_xlfn.FORECAST.ETS(AZ$5,tbl_Model[[#This Row],[H_2023_01]:[H_2025_12]],$H$5:$AQ$5),_xlfn.FORECAST.LINEAR(AZ$5,tbl_Model[[#This Row],[H_2023_01]:[H_2025_12]],$H$5:$AQ$5)),0),0)</f>
        <v>6.0277992277992274</v>
      </c>
      <c r="BA105" s="79">
        <f>MAX(IFERROR(IFERROR(_xlfn.FORECAST.ETS(BA$5,tbl_Model[[#This Row],[H_2023_01]:[H_2025_12]],$H$5:$AQ$5),_xlfn.FORECAST.LINEAR(BA$5,tbl_Model[[#This Row],[H_2023_01]:[H_2025_12]],$H$5:$AQ$5)),0),0)</f>
        <v>6.0308880308880308</v>
      </c>
      <c r="BB105" s="79">
        <f>MAX(IFERROR(IFERROR(_xlfn.FORECAST.ETS(BB$5,tbl_Model[[#This Row],[H_2023_01]:[H_2025_12]],$H$5:$AQ$5),_xlfn.FORECAST.LINEAR(BB$5,tbl_Model[[#This Row],[H_2023_01]:[H_2025_12]],$H$5:$AQ$5)),0),0)</f>
        <v>6.0339768339768343</v>
      </c>
      <c r="BC105" s="79">
        <f>MAX(IFERROR(IFERROR(_xlfn.FORECAST.ETS(BC$5,tbl_Model[[#This Row],[H_2023_01]:[H_2025_12]],$H$5:$AQ$5),_xlfn.FORECAST.LINEAR(BC$5,tbl_Model[[#This Row],[H_2023_01]:[H_2025_12]],$H$5:$AQ$5)),0),0)</f>
        <v>6.0370656370656368</v>
      </c>
      <c r="BD105" s="80">
        <f>IFERROR(AR105/SUM(Model!$AR105:$BC105),1/12)</f>
        <v>8.3098170001710298E-2</v>
      </c>
      <c r="BE105" s="80">
        <f>IFERROR(AS105/SUM(Model!$AR105:$BC105),1/12)</f>
        <v>8.3140926971096304E-2</v>
      </c>
      <c r="BF105" s="80">
        <f>IFERROR(AT105/SUM(Model!$AR105:$BC105),1/12)</f>
        <v>8.3183683940482311E-2</v>
      </c>
      <c r="BG105" s="80">
        <f>IFERROR(AU105/SUM(Model!$AR105:$BC105),1/12)</f>
        <v>8.3226440909868318E-2</v>
      </c>
      <c r="BH105" s="80">
        <f>IFERROR(AV105/SUM(Model!$AR105:$BC105),1/12)</f>
        <v>8.3269197879254325E-2</v>
      </c>
      <c r="BI105" s="80">
        <f>IFERROR(AW105/SUM(Model!$AR105:$BC105),1/12)</f>
        <v>8.3311954848640346E-2</v>
      </c>
      <c r="BJ105" s="80">
        <f>IFERROR(AX105/SUM(Model!$AR105:$BC105),1/12)</f>
        <v>8.3354711818026353E-2</v>
      </c>
      <c r="BK105" s="80">
        <f>IFERROR(AY105/SUM(Model!$AR105:$BC105),1/12)</f>
        <v>8.339746878741236E-2</v>
      </c>
      <c r="BL105" s="80">
        <f>IFERROR(AZ105/SUM(Model!$AR105:$BC105),1/12)</f>
        <v>8.3440225756798367E-2</v>
      </c>
      <c r="BM105" s="80">
        <f>IFERROR(BA105/SUM(Model!$AR105:$BC105),1/12)</f>
        <v>8.3482982726184374E-2</v>
      </c>
      <c r="BN105" s="80">
        <f>IFERROR(BB105/SUM(Model!$AR105:$BC105),1/12)</f>
        <v>8.3525739695570395E-2</v>
      </c>
      <c r="BO105" s="80">
        <f>IFERROR(BC105/SUM(Model!$AR105:$BC105),1/12)</f>
        <v>8.3568496664956401E-2</v>
      </c>
      <c r="BP10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41.874460312188646</v>
      </c>
      <c r="BQ105" s="77" cm="1">
        <f t="array" ref="BQ10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105" s="77" cm="1">
        <f t="array" ref="BR10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105" s="77">
        <f>IF(tbl_Model[[#This Row],[Type]]="Boutique",
    tbl_Model[[#This Row],[UnitListPrice]],
    tbl_Model[[#This Row],[UnitListPrice]]*(1-SUMIFS(tbl_MarketTerms[WholesaleMarginPct],tbl_MarketTerms[Country],tbl_Model[[#This Row],[country]])))</f>
        <v>9367.3143996013951</v>
      </c>
      <c r="BT105" s="79">
        <f>Model!$BP105*BD105</f>
        <v>3.4796910217521231</v>
      </c>
      <c r="BU105" s="79">
        <f>Model!$BP105*BE105</f>
        <v>3.4814814467697466</v>
      </c>
      <c r="BV105" s="79">
        <f>Model!$BP105*BF105</f>
        <v>3.4832718717873705</v>
      </c>
      <c r="BW105" s="79">
        <f>Model!$BP105*BG105</f>
        <v>3.4850622968049945</v>
      </c>
      <c r="BX105" s="79">
        <f>Model!$BP105*BH105</f>
        <v>3.486852721822618</v>
      </c>
      <c r="BY105" s="79">
        <f>Model!$BP105*BI105</f>
        <v>3.4886431468402428</v>
      </c>
      <c r="BZ105" s="79">
        <f>Model!$BP105*BJ105</f>
        <v>3.4904335718578663</v>
      </c>
      <c r="CA105" s="79">
        <f>Model!$BP105*BK105</f>
        <v>3.4922239968754902</v>
      </c>
      <c r="CB105" s="79">
        <f>Model!$BP105*BL105</f>
        <v>3.4940144218931142</v>
      </c>
      <c r="CC105" s="79">
        <f>Model!$BP105*BM105</f>
        <v>3.4958048469107377</v>
      </c>
      <c r="CD105" s="79">
        <f>Model!$BP105*BN105</f>
        <v>3.4975952719283621</v>
      </c>
      <c r="CE105" s="79">
        <f>Model!$BP105*BO105</f>
        <v>3.499385696945986</v>
      </c>
      <c r="CF105" s="79">
        <f>Model!$BS105*BT105</f>
        <v>32595.359814222353</v>
      </c>
      <c r="CG105" s="79">
        <f>Model!$BS105*BU105</f>
        <v>32612.131288271346</v>
      </c>
      <c r="CH105" s="79">
        <f>Model!$BS105*BV105</f>
        <v>32628.90276232034</v>
      </c>
      <c r="CI105" s="79">
        <f>Model!$BS105*BW105</f>
        <v>32645.674236369334</v>
      </c>
      <c r="CJ105" s="79">
        <f>Model!$BS105*BX105</f>
        <v>32662.445710418328</v>
      </c>
      <c r="CK105" s="79">
        <f>Model!$BS105*BY105</f>
        <v>32679.217184467332</v>
      </c>
      <c r="CL105" s="79">
        <f>Model!$BS105*BZ105</f>
        <v>32695.988658516322</v>
      </c>
      <c r="CM105" s="79">
        <f>Model!$BS105*CA105</f>
        <v>32712.760132565316</v>
      </c>
      <c r="CN105" s="79">
        <f>Model!$BS105*CB105</f>
        <v>32729.531606614313</v>
      </c>
      <c r="CO105" s="79">
        <f>Model!$BS105*CC105</f>
        <v>32746.303080663303</v>
      </c>
      <c r="CP105" s="79">
        <f>Model!$BS105*CD105</f>
        <v>32763.074554712304</v>
      </c>
      <c r="CQ105" s="79">
        <f>Model!$BS105*CE105</f>
        <v>32779.846028761298</v>
      </c>
      <c r="CR105" s="79">
        <f>Model!$BR105*BT105</f>
        <v>9239.5303506327673</v>
      </c>
      <c r="CS105" s="79">
        <f>Model!$BR105*BU105</f>
        <v>9244.2844182173485</v>
      </c>
      <c r="CT105" s="79">
        <f>Model!$BR105*BV105</f>
        <v>9249.0384858019279</v>
      </c>
      <c r="CU105" s="79">
        <f>Model!$BR105*BW105</f>
        <v>9253.7925533865091</v>
      </c>
      <c r="CV105" s="79">
        <f>Model!$BR105*BX105</f>
        <v>9258.5466209710885</v>
      </c>
      <c r="CW105" s="79">
        <f>Model!$BR105*BY105</f>
        <v>9263.3006885556715</v>
      </c>
      <c r="CX105" s="79">
        <f>Model!$BR105*BZ105</f>
        <v>9268.0547561402509</v>
      </c>
      <c r="CY105" s="79">
        <f>Model!$BR105*CA105</f>
        <v>9272.8088237248321</v>
      </c>
      <c r="CZ105" s="79">
        <f>Model!$BR105*CB105</f>
        <v>9277.5628913094133</v>
      </c>
      <c r="DA105" s="79">
        <f>Model!$BR105*CC105</f>
        <v>9282.3169588939927</v>
      </c>
      <c r="DB105" s="79">
        <f>Model!$BR105*CD105</f>
        <v>9287.0710264785757</v>
      </c>
      <c r="DC105" s="79">
        <f>Model!$BR105*CE105</f>
        <v>9291.8250940631551</v>
      </c>
      <c r="DD105" s="79">
        <f>SUM(Model!$CF105:$CQ105)</f>
        <v>392251.23505790188</v>
      </c>
      <c r="DE105" s="79">
        <f>SUM(Model!$CR105:$DC105)</f>
        <v>111188.13266817552</v>
      </c>
      <c r="DF105" s="80">
        <f>IFERROR((Model!$DD105-Model!$DE105)/Model!$DD105,0)</f>
        <v>0.71653847654102976</v>
      </c>
    </row>
    <row r="106" spans="2:110" x14ac:dyDescent="0.25">
      <c r="B106" t="s">
        <v>370</v>
      </c>
      <c r="C106" t="s">
        <v>45</v>
      </c>
      <c r="D106" t="s">
        <v>32</v>
      </c>
      <c r="E106" s="4">
        <v>115</v>
      </c>
      <c r="F106" s="4">
        <v>2150424</v>
      </c>
      <c r="G106" s="4">
        <v>555086.71</v>
      </c>
      <c r="H106" s="4">
        <v>8</v>
      </c>
      <c r="I106" s="4">
        <v>11</v>
      </c>
      <c r="J106" s="4">
        <v>20</v>
      </c>
      <c r="K106" s="4">
        <v>15</v>
      </c>
      <c r="L106" s="4">
        <v>6</v>
      </c>
      <c r="M106" s="4">
        <v>16</v>
      </c>
      <c r="N106" s="4">
        <v>12</v>
      </c>
      <c r="O106" s="4">
        <v>12</v>
      </c>
      <c r="P106" s="4">
        <v>9</v>
      </c>
      <c r="Q106" s="4">
        <v>10</v>
      </c>
      <c r="R106" s="4">
        <v>8</v>
      </c>
      <c r="S106" s="4">
        <v>11</v>
      </c>
      <c r="T106" s="4">
        <v>4</v>
      </c>
      <c r="U106" s="4">
        <v>7</v>
      </c>
      <c r="V106" s="4">
        <v>10</v>
      </c>
      <c r="W106" s="4">
        <v>8</v>
      </c>
      <c r="X106" s="4">
        <v>13</v>
      </c>
      <c r="Y106" s="4">
        <v>9</v>
      </c>
      <c r="Z106" s="4">
        <v>6</v>
      </c>
      <c r="AA106" s="4">
        <v>8</v>
      </c>
      <c r="AB106" s="4">
        <v>8</v>
      </c>
      <c r="AC106" s="4">
        <v>4</v>
      </c>
      <c r="AD106" s="4">
        <v>12</v>
      </c>
      <c r="AE106" s="4">
        <v>12</v>
      </c>
      <c r="AF106" s="4">
        <v>5</v>
      </c>
      <c r="AG106" s="4">
        <v>2</v>
      </c>
      <c r="AH106" s="4">
        <v>15</v>
      </c>
      <c r="AI106" s="4">
        <v>2</v>
      </c>
      <c r="AJ106" s="4">
        <v>11</v>
      </c>
      <c r="AK106" s="4">
        <v>12</v>
      </c>
      <c r="AL106" s="4">
        <v>9</v>
      </c>
      <c r="AM106" s="4">
        <v>13</v>
      </c>
      <c r="AN106" s="4">
        <v>7</v>
      </c>
      <c r="AO106" s="4">
        <v>12</v>
      </c>
      <c r="AP106" s="4">
        <v>15</v>
      </c>
      <c r="AQ106" s="4">
        <v>12</v>
      </c>
      <c r="AR106" s="79">
        <f>MAX(IFERROR(IFERROR(_xlfn.FORECAST.ETS(AR$5,tbl_Model[[#This Row],[H_2023_01]:[H_2025_12]],$H$5:$AQ$5),_xlfn.FORECAST.LINEAR(AR$5,tbl_Model[[#This Row],[H_2023_01]:[H_2025_12]],$H$5:$AQ$5)),0),0)</f>
        <v>9.7775197563379042</v>
      </c>
      <c r="AS106" s="79">
        <f>MAX(IFERROR(IFERROR(_xlfn.FORECAST.ETS(AS$5,tbl_Model[[#This Row],[H_2023_01]:[H_2025_12]],$H$5:$AQ$5),_xlfn.FORECAST.LINEAR(AS$5,tbl_Model[[#This Row],[H_2023_01]:[H_2025_12]],$H$5:$AQ$5)),0),0)</f>
        <v>9.7599045640269946</v>
      </c>
      <c r="AT106" s="79">
        <f>MAX(IFERROR(IFERROR(_xlfn.FORECAST.ETS(AT$5,tbl_Model[[#This Row],[H_2023_01]:[H_2025_12]],$H$5:$AQ$5),_xlfn.FORECAST.LINEAR(AT$5,tbl_Model[[#This Row],[H_2023_01]:[H_2025_12]],$H$5:$AQ$5)),0),0)</f>
        <v>9.7422893717160832</v>
      </c>
      <c r="AU106" s="79">
        <f>MAX(IFERROR(IFERROR(_xlfn.FORECAST.ETS(AU$5,tbl_Model[[#This Row],[H_2023_01]:[H_2025_12]],$H$5:$AQ$5),_xlfn.FORECAST.LINEAR(AU$5,tbl_Model[[#This Row],[H_2023_01]:[H_2025_12]],$H$5:$AQ$5)),0),0)</f>
        <v>9.7246741794051719</v>
      </c>
      <c r="AV106" s="79">
        <f>MAX(IFERROR(IFERROR(_xlfn.FORECAST.ETS(AV$5,tbl_Model[[#This Row],[H_2023_01]:[H_2025_12]],$H$5:$AQ$5),_xlfn.FORECAST.LINEAR(AV$5,tbl_Model[[#This Row],[H_2023_01]:[H_2025_12]],$H$5:$AQ$5)),0),0)</f>
        <v>9.7070589870942623</v>
      </c>
      <c r="AW106" s="79">
        <f>MAX(IFERROR(IFERROR(_xlfn.FORECAST.ETS(AW$5,tbl_Model[[#This Row],[H_2023_01]:[H_2025_12]],$H$5:$AQ$5),_xlfn.FORECAST.LINEAR(AW$5,tbl_Model[[#This Row],[H_2023_01]:[H_2025_12]],$H$5:$AQ$5)),0),0)</f>
        <v>9.6894437947833509</v>
      </c>
      <c r="AX106" s="79">
        <f>MAX(IFERROR(IFERROR(_xlfn.FORECAST.ETS(AX$5,tbl_Model[[#This Row],[H_2023_01]:[H_2025_12]],$H$5:$AQ$5),_xlfn.FORECAST.LINEAR(AX$5,tbl_Model[[#This Row],[H_2023_01]:[H_2025_12]],$H$5:$AQ$5)),0),0)</f>
        <v>9.6718286024724396</v>
      </c>
      <c r="AY106" s="79">
        <f>MAX(IFERROR(IFERROR(_xlfn.FORECAST.ETS(AY$5,tbl_Model[[#This Row],[H_2023_01]:[H_2025_12]],$H$5:$AQ$5),_xlfn.FORECAST.LINEAR(AY$5,tbl_Model[[#This Row],[H_2023_01]:[H_2025_12]],$H$5:$AQ$5)),0),0)</f>
        <v>9.6542134101615282</v>
      </c>
      <c r="AZ106" s="79">
        <f>MAX(IFERROR(IFERROR(_xlfn.FORECAST.ETS(AZ$5,tbl_Model[[#This Row],[H_2023_01]:[H_2025_12]],$H$5:$AQ$5),_xlfn.FORECAST.LINEAR(AZ$5,tbl_Model[[#This Row],[H_2023_01]:[H_2025_12]],$H$5:$AQ$5)),0),0)</f>
        <v>9.6365982178506187</v>
      </c>
      <c r="BA106" s="79">
        <f>MAX(IFERROR(IFERROR(_xlfn.FORECAST.ETS(BA$5,tbl_Model[[#This Row],[H_2023_01]:[H_2025_12]],$H$5:$AQ$5),_xlfn.FORECAST.LINEAR(BA$5,tbl_Model[[#This Row],[H_2023_01]:[H_2025_12]],$H$5:$AQ$5)),0),0)</f>
        <v>9.6189830255397073</v>
      </c>
      <c r="BB106" s="79">
        <f>MAX(IFERROR(IFERROR(_xlfn.FORECAST.ETS(BB$5,tbl_Model[[#This Row],[H_2023_01]:[H_2025_12]],$H$5:$AQ$5),_xlfn.FORECAST.LINEAR(BB$5,tbl_Model[[#This Row],[H_2023_01]:[H_2025_12]],$H$5:$AQ$5)),0),0)</f>
        <v>9.6013678332287959</v>
      </c>
      <c r="BC106" s="79">
        <f>MAX(IFERROR(IFERROR(_xlfn.FORECAST.ETS(BC$5,tbl_Model[[#This Row],[H_2023_01]:[H_2025_12]],$H$5:$AQ$5),_xlfn.FORECAST.LINEAR(BC$5,tbl_Model[[#This Row],[H_2023_01]:[H_2025_12]],$H$5:$AQ$5)),0),0)</f>
        <v>9.5837526409178864</v>
      </c>
      <c r="BD106" s="80">
        <f>IFERROR(AR106/SUM(Model!$AR106:$BC106),1/12)</f>
        <v>8.4167331186729769E-2</v>
      </c>
      <c r="BE106" s="80">
        <f>IFERROR(AS106/SUM(Model!$AR106:$BC106),1/12)</f>
        <v>8.4015695213384978E-2</v>
      </c>
      <c r="BF106" s="80">
        <f>IFERROR(AT106/SUM(Model!$AR106:$BC106),1/12)</f>
        <v>8.3864059240040159E-2</v>
      </c>
      <c r="BG106" s="80">
        <f>IFERROR(AU106/SUM(Model!$AR106:$BC106),1/12)</f>
        <v>8.3712423266695354E-2</v>
      </c>
      <c r="BH106" s="80">
        <f>IFERROR(AV106/SUM(Model!$AR106:$BC106),1/12)</f>
        <v>8.356078729335055E-2</v>
      </c>
      <c r="BI106" s="80">
        <f>IFERROR(AW106/SUM(Model!$AR106:$BC106),1/12)</f>
        <v>8.3409151320005745E-2</v>
      </c>
      <c r="BJ106" s="80">
        <f>IFERROR(AX106/SUM(Model!$AR106:$BC106),1/12)</f>
        <v>8.325751534666094E-2</v>
      </c>
      <c r="BK106" s="80">
        <f>IFERROR(AY106/SUM(Model!$AR106:$BC106),1/12)</f>
        <v>8.3105879373316122E-2</v>
      </c>
      <c r="BL106" s="80">
        <f>IFERROR(AZ106/SUM(Model!$AR106:$BC106),1/12)</f>
        <v>8.2954243399971331E-2</v>
      </c>
      <c r="BM106" s="80">
        <f>IFERROR(BA106/SUM(Model!$AR106:$BC106),1/12)</f>
        <v>8.2802607426626526E-2</v>
      </c>
      <c r="BN106" s="80">
        <f>IFERROR(BB106/SUM(Model!$AR106:$BC106),1/12)</f>
        <v>8.2650971453281707E-2</v>
      </c>
      <c r="BO106" s="80">
        <f>IFERROR(BC106/SUM(Model!$AR106:$BC106),1/12)</f>
        <v>8.2499335479936917E-2</v>
      </c>
      <c r="BP10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126.69155657668007</v>
      </c>
      <c r="BQ106" s="77" cm="1">
        <f t="array" ref="BQ10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106" s="77" cm="1">
        <f t="array" ref="BR10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106" s="77">
        <f>IF(tbl_Model[[#This Row],[Type]]="Boutique",
    tbl_Model[[#This Row],[UnitListPrice]],
    tbl_Model[[#This Row],[UnitListPrice]]*(1-SUMIFS(tbl_MarketTerms[WholesaleMarginPct],tbl_MarketTerms[Country],tbl_Model[[#This Row],[country]])))</f>
        <v>18536.052673839731</v>
      </c>
      <c r="BT106" s="79">
        <f>Model!$BP106*BD106</f>
        <v>10.663290200951744</v>
      </c>
      <c r="BU106" s="79">
        <f>Model!$BP106*BE106</f>
        <v>10.644079203455671</v>
      </c>
      <c r="BV106" s="79">
        <f>Model!$BP106*BF106</f>
        <v>10.624868205959597</v>
      </c>
      <c r="BW106" s="79">
        <f>Model!$BP106*BG106</f>
        <v>10.605657208463523</v>
      </c>
      <c r="BX106" s="79">
        <f>Model!$BP106*BH106</f>
        <v>10.58644621096745</v>
      </c>
      <c r="BY106" s="79">
        <f>Model!$BP106*BI106</f>
        <v>10.567235213471378</v>
      </c>
      <c r="BZ106" s="79">
        <f>Model!$BP106*BJ106</f>
        <v>10.548024215975303</v>
      </c>
      <c r="CA106" s="79">
        <f>Model!$BP106*BK106</f>
        <v>10.528813218479229</v>
      </c>
      <c r="CB106" s="79">
        <f>Model!$BP106*BL106</f>
        <v>10.509602220983158</v>
      </c>
      <c r="CC106" s="79">
        <f>Model!$BP106*BM106</f>
        <v>10.490391223487084</v>
      </c>
      <c r="CD106" s="79">
        <f>Model!$BP106*BN106</f>
        <v>10.471180225991009</v>
      </c>
      <c r="CE106" s="79">
        <f>Model!$BP106*BO106</f>
        <v>10.451969228494937</v>
      </c>
      <c r="CF106" s="79">
        <f>Model!$BS106*BT106</f>
        <v>197655.30884128058</v>
      </c>
      <c r="CG106" s="79">
        <f>Model!$BS106*BU106</f>
        <v>197299.21277977637</v>
      </c>
      <c r="CH106" s="79">
        <f>Model!$BS106*BV106</f>
        <v>196943.11671827213</v>
      </c>
      <c r="CI106" s="79">
        <f>Model!$BS106*BW106</f>
        <v>196587.02065676791</v>
      </c>
      <c r="CJ106" s="79">
        <f>Model!$BS106*BX106</f>
        <v>196230.9245952637</v>
      </c>
      <c r="CK106" s="79">
        <f>Model!$BS106*BY106</f>
        <v>195874.82853375949</v>
      </c>
      <c r="CL106" s="79">
        <f>Model!$BS106*BZ106</f>
        <v>195518.73247225524</v>
      </c>
      <c r="CM106" s="79">
        <f>Model!$BS106*CA106</f>
        <v>195162.63641075103</v>
      </c>
      <c r="CN106" s="79">
        <f>Model!$BS106*CB106</f>
        <v>194806.54034924685</v>
      </c>
      <c r="CO106" s="79">
        <f>Model!$BS106*CC106</f>
        <v>194450.4442877426</v>
      </c>
      <c r="CP106" s="79">
        <f>Model!$BS106*CD106</f>
        <v>194094.34822623836</v>
      </c>
      <c r="CQ106" s="79">
        <f>Model!$BS106*CE106</f>
        <v>193738.25216473418</v>
      </c>
      <c r="CR106" s="79">
        <f>Model!$BR106*BT106</f>
        <v>50637.185893403483</v>
      </c>
      <c r="CS106" s="79">
        <f>Model!$BR106*BU106</f>
        <v>50545.95787343273</v>
      </c>
      <c r="CT106" s="79">
        <f>Model!$BR106*BV106</f>
        <v>50454.729853461969</v>
      </c>
      <c r="CU106" s="79">
        <f>Model!$BR106*BW106</f>
        <v>50363.501833491209</v>
      </c>
      <c r="CV106" s="79">
        <f>Model!$BR106*BX106</f>
        <v>50272.273813520464</v>
      </c>
      <c r="CW106" s="79">
        <f>Model!$BR106*BY106</f>
        <v>50181.045793549711</v>
      </c>
      <c r="CX106" s="79">
        <f>Model!$BR106*BZ106</f>
        <v>50089.81777357895</v>
      </c>
      <c r="CY106" s="79">
        <f>Model!$BR106*CA106</f>
        <v>49998.58975360819</v>
      </c>
      <c r="CZ106" s="79">
        <f>Model!$BR106*CB106</f>
        <v>49907.361733637452</v>
      </c>
      <c r="DA106" s="79">
        <f>Model!$BR106*CC106</f>
        <v>49816.133713666692</v>
      </c>
      <c r="DB106" s="79">
        <f>Model!$BR106*CD106</f>
        <v>49724.905693695931</v>
      </c>
      <c r="DC106" s="79">
        <f>Model!$BR106*CE106</f>
        <v>49633.677673725178</v>
      </c>
      <c r="DD106" s="79">
        <f>SUM(Model!$CF106:$CQ106)</f>
        <v>2348361.3660360882</v>
      </c>
      <c r="DE106" s="79">
        <f>SUM(Model!$CR106:$DC106)</f>
        <v>601625.18140277197</v>
      </c>
      <c r="DF106" s="80">
        <f>IFERROR((Model!$DD106-Model!$DE106)/Model!$DD106,0)</f>
        <v>0.74381064596617685</v>
      </c>
    </row>
    <row r="107" spans="2:110" x14ac:dyDescent="0.25">
      <c r="B107" t="s">
        <v>370</v>
      </c>
      <c r="C107" t="s">
        <v>89</v>
      </c>
      <c r="D107" t="s">
        <v>18</v>
      </c>
      <c r="E107" s="4">
        <v>82</v>
      </c>
      <c r="F107" s="4">
        <v>1961111.54</v>
      </c>
      <c r="G107" s="4">
        <v>455477.24</v>
      </c>
      <c r="H107" s="4">
        <v>3</v>
      </c>
      <c r="I107" s="4">
        <v>4</v>
      </c>
      <c r="J107" s="4">
        <v>6</v>
      </c>
      <c r="K107" s="4">
        <v>4</v>
      </c>
      <c r="L107" s="4">
        <v>2</v>
      </c>
      <c r="M107" s="4">
        <v>5</v>
      </c>
      <c r="N107" s="4">
        <v>5</v>
      </c>
      <c r="O107" s="4">
        <v>6</v>
      </c>
      <c r="P107" s="4">
        <v>16</v>
      </c>
      <c r="Q107" s="4">
        <v>7</v>
      </c>
      <c r="R107" s="4">
        <v>9</v>
      </c>
      <c r="S107" s="4">
        <v>13</v>
      </c>
      <c r="T107" s="4">
        <v>6</v>
      </c>
      <c r="U107" s="4">
        <v>6</v>
      </c>
      <c r="V107" s="4">
        <v>3</v>
      </c>
      <c r="W107" s="4">
        <v>7</v>
      </c>
      <c r="X107" s="4">
        <v>8</v>
      </c>
      <c r="Y107" s="4">
        <v>0</v>
      </c>
      <c r="Z107" s="4">
        <v>6</v>
      </c>
      <c r="AA107" s="4">
        <v>7</v>
      </c>
      <c r="AB107" s="4">
        <v>5</v>
      </c>
      <c r="AC107" s="4">
        <v>9</v>
      </c>
      <c r="AD107" s="4">
        <v>6</v>
      </c>
      <c r="AE107" s="4">
        <v>15</v>
      </c>
      <c r="AF107" s="4">
        <v>4</v>
      </c>
      <c r="AG107" s="4">
        <v>8</v>
      </c>
      <c r="AH107" s="4">
        <v>6</v>
      </c>
      <c r="AI107" s="4">
        <v>4</v>
      </c>
      <c r="AJ107" s="4">
        <v>6</v>
      </c>
      <c r="AK107" s="4">
        <v>4</v>
      </c>
      <c r="AL107" s="4">
        <v>9</v>
      </c>
      <c r="AM107" s="4">
        <v>6</v>
      </c>
      <c r="AN107" s="4">
        <v>6</v>
      </c>
      <c r="AO107" s="4">
        <v>9</v>
      </c>
      <c r="AP107" s="4">
        <v>9</v>
      </c>
      <c r="AQ107" s="4">
        <v>11</v>
      </c>
      <c r="AR107" s="79">
        <f>MAX(IFERROR(IFERROR(_xlfn.FORECAST.ETS(AR$5,tbl_Model[[#This Row],[H_2023_01]:[H_2025_12]],$H$5:$AQ$5),_xlfn.FORECAST.LINEAR(AR$5,tbl_Model[[#This Row],[H_2023_01]:[H_2025_12]],$H$5:$AQ$5)),0),0)</f>
        <v>5.4477637172409894</v>
      </c>
      <c r="AS107" s="79">
        <f>MAX(IFERROR(IFERROR(_xlfn.FORECAST.ETS(AS$5,tbl_Model[[#This Row],[H_2023_01]:[H_2025_12]],$H$5:$AQ$5),_xlfn.FORECAST.LINEAR(AS$5,tbl_Model[[#This Row],[H_2023_01]:[H_2025_12]],$H$5:$AQ$5)),0),0)</f>
        <v>5.4637349757396292</v>
      </c>
      <c r="AT107" s="79">
        <f>MAX(IFERROR(IFERROR(_xlfn.FORECAST.ETS(AT$5,tbl_Model[[#This Row],[H_2023_01]:[H_2025_12]],$H$5:$AQ$5),_xlfn.FORECAST.LINEAR(AT$5,tbl_Model[[#This Row],[H_2023_01]:[H_2025_12]],$H$5:$AQ$5)),0),0)</f>
        <v>2.8954749071628836</v>
      </c>
      <c r="AU107" s="79">
        <f>MAX(IFERROR(IFERROR(_xlfn.FORECAST.ETS(AU$5,tbl_Model[[#This Row],[H_2023_01]:[H_2025_12]],$H$5:$AQ$5),_xlfn.FORECAST.LINEAR(AU$5,tbl_Model[[#This Row],[H_2023_01]:[H_2025_12]],$H$5:$AQ$5)),0),0)</f>
        <v>6.8102038976427206</v>
      </c>
      <c r="AV107" s="79">
        <f>MAX(IFERROR(IFERROR(_xlfn.FORECAST.ETS(AV$5,tbl_Model[[#This Row],[H_2023_01]:[H_2025_12]],$H$5:$AQ$5),_xlfn.FORECAST.LINEAR(AV$5,tbl_Model[[#This Row],[H_2023_01]:[H_2025_12]],$H$5:$AQ$5)),0),0)</f>
        <v>7.8196325474033035</v>
      </c>
      <c r="AW107" s="79">
        <f>MAX(IFERROR(IFERROR(_xlfn.FORECAST.ETS(AW$5,tbl_Model[[#This Row],[H_2023_01]:[H_2025_12]],$H$5:$AQ$5),_xlfn.FORECAST.LINEAR(AW$5,tbl_Model[[#This Row],[H_2023_01]:[H_2025_12]],$H$5:$AQ$5)),0),0)</f>
        <v>2.4653584131992918</v>
      </c>
      <c r="AX107" s="79">
        <f>MAX(IFERROR(IFERROR(_xlfn.FORECAST.ETS(AX$5,tbl_Model[[#This Row],[H_2023_01]:[H_2025_12]],$H$5:$AQ$5),_xlfn.FORECAST.LINEAR(AX$5,tbl_Model[[#This Row],[H_2023_01]:[H_2025_12]],$H$5:$AQ$5)),0),0)</f>
        <v>5.5140871704479357</v>
      </c>
      <c r="AY107" s="79">
        <f>MAX(IFERROR(IFERROR(_xlfn.FORECAST.ETS(AY$5,tbl_Model[[#This Row],[H_2023_01]:[H_2025_12]],$H$5:$AQ$5),_xlfn.FORECAST.LINEAR(AY$5,tbl_Model[[#This Row],[H_2023_01]:[H_2025_12]],$H$5:$AQ$5)),0),0)</f>
        <v>6.4735526753209314</v>
      </c>
      <c r="AZ107" s="79">
        <f>MAX(IFERROR(IFERROR(_xlfn.FORECAST.ETS(AZ$5,tbl_Model[[#This Row],[H_2023_01]:[H_2025_12]],$H$5:$AQ$5),_xlfn.FORECAST.LINEAR(AZ$5,tbl_Model[[#This Row],[H_2023_01]:[H_2025_12]],$H$5:$AQ$5)),0),0)</f>
        <v>10.412816834989819</v>
      </c>
      <c r="BA107" s="79">
        <f>MAX(IFERROR(IFERROR(_xlfn.FORECAST.ETS(BA$5,tbl_Model[[#This Row],[H_2023_01]:[H_2025_12]],$H$5:$AQ$5),_xlfn.FORECAST.LINEAR(BA$5,tbl_Model[[#This Row],[H_2023_01]:[H_2025_12]],$H$5:$AQ$5)),0),0)</f>
        <v>7.9867194863987905</v>
      </c>
      <c r="BB107" s="79">
        <f>MAX(IFERROR(IFERROR(_xlfn.FORECAST.ETS(BB$5,tbl_Model[[#This Row],[H_2023_01]:[H_2025_12]],$H$5:$AQ$5),_xlfn.FORECAST.LINEAR(BB$5,tbl_Model[[#This Row],[H_2023_01]:[H_2025_12]],$H$5:$AQ$5)),0),0)</f>
        <v>7.5341210149527553</v>
      </c>
      <c r="BC107" s="79">
        <f>MAX(IFERROR(IFERROR(_xlfn.FORECAST.ETS(BC$5,tbl_Model[[#This Row],[H_2023_01]:[H_2025_12]],$H$5:$AQ$5),_xlfn.FORECAST.LINEAR(BC$5,tbl_Model[[#This Row],[H_2023_01]:[H_2025_12]],$H$5:$AQ$5)),0),0)</f>
        <v>12.736798901579878</v>
      </c>
      <c r="BD107" s="80">
        <f>IFERROR(AR107/SUM(Model!$AR107:$BC107),1/12)</f>
        <v>6.6794336038848379E-2</v>
      </c>
      <c r="BE107" s="80">
        <f>IFERROR(AS107/SUM(Model!$AR107:$BC107),1/12)</f>
        <v>6.6990157602060688E-2</v>
      </c>
      <c r="BF107" s="80">
        <f>IFERROR(AT107/SUM(Model!$AR107:$BC107),1/12)</f>
        <v>3.5501048499775742E-2</v>
      </c>
      <c r="BG107" s="80">
        <f>IFERROR(AU107/SUM(Model!$AR107:$BC107),1/12)</f>
        <v>8.3499041302510374E-2</v>
      </c>
      <c r="BH107" s="80">
        <f>IFERROR(AV107/SUM(Model!$AR107:$BC107),1/12)</f>
        <v>9.5875517217933554E-2</v>
      </c>
      <c r="BI107" s="80">
        <f>IFERROR(AW107/SUM(Model!$AR107:$BC107),1/12)</f>
        <v>3.0227445031487769E-2</v>
      </c>
      <c r="BJ107" s="80">
        <f>IFERROR(AX107/SUM(Model!$AR107:$BC107),1/12)</f>
        <v>6.7607519438624239E-2</v>
      </c>
      <c r="BK107" s="80">
        <f>IFERROR(AY107/SUM(Model!$AR107:$BC107),1/12)</f>
        <v>7.9371403607709834E-2</v>
      </c>
      <c r="BL107" s="80">
        <f>IFERROR(AZ107/SUM(Model!$AR107:$BC107),1/12)</f>
        <v>0.12767021899024852</v>
      </c>
      <c r="BM107" s="80">
        <f>IFERROR(BA107/SUM(Model!$AR107:$BC107),1/12)</f>
        <v>9.7924148863914581E-2</v>
      </c>
      <c r="BN107" s="80">
        <f>IFERROR(BB107/SUM(Model!$AR107:$BC107),1/12)</f>
        <v>9.237489673743908E-2</v>
      </c>
      <c r="BO107" s="80">
        <f>IFERROR(BC107/SUM(Model!$AR107:$BC107),1/12)</f>
        <v>0.15616426666944727</v>
      </c>
      <c r="BP10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90.414881407804188</v>
      </c>
      <c r="BQ107" s="77" cm="1">
        <f t="array" ref="BQ10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107" s="77" cm="1">
        <f t="array" ref="BR10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107" s="77">
        <f>IF(tbl_Model[[#This Row],[Type]]="Boutique",
    tbl_Model[[#This Row],[UnitListPrice]],
    tbl_Model[[#This Row],[UnitListPrice]]*(1-SUMIFS(tbl_MarketTerms[WholesaleMarginPct],tbl_MarketTerms[Country],tbl_Model[[#This Row],[country]])))</f>
        <v>23436.224852071005</v>
      </c>
      <c r="BT107" s="79">
        <f>Model!$BP107*BD107</f>
        <v>6.0392019716654977</v>
      </c>
      <c r="BU107" s="79">
        <f>Model!$BP107*BE107</f>
        <v>6.0569071550804292</v>
      </c>
      <c r="BV107" s="79">
        <f>Model!$BP107*BF107</f>
        <v>3.2098230899599285</v>
      </c>
      <c r="BW107" s="79">
        <f>Model!$BP107*BG107</f>
        <v>7.5495559170318192</v>
      </c>
      <c r="BX107" s="79">
        <f>Model!$BP107*BH107</f>
        <v>8.6685735191713515</v>
      </c>
      <c r="BY107" s="79">
        <f>Model!$BP107*BI107</f>
        <v>2.7330108577828867</v>
      </c>
      <c r="BZ107" s="79">
        <f>Model!$BP107*BJ107</f>
        <v>6.1127258523190271</v>
      </c>
      <c r="CA107" s="79">
        <f>Model!$BP107*BK107</f>
        <v>7.1763560443620458</v>
      </c>
      <c r="CB107" s="79">
        <f>Model!$BP107*BL107</f>
        <v>11.543287709311711</v>
      </c>
      <c r="CC107" s="79">
        <f>Model!$BP107*BM107</f>
        <v>8.8538003064909994</v>
      </c>
      <c r="CD107" s="79">
        <f>Model!$BP107*BN107</f>
        <v>8.3520653335737123</v>
      </c>
      <c r="CE107" s="79">
        <f>Model!$BP107*BO107</f>
        <v>14.119573651054784</v>
      </c>
      <c r="CF107" s="79">
        <f>Model!$BS107*BT107</f>
        <v>141536.09533502316</v>
      </c>
      <c r="CG107" s="79">
        <f>Model!$BS107*BU107</f>
        <v>141951.03799458264</v>
      </c>
      <c r="CH107" s="79">
        <f>Model!$BS107*BV107</f>
        <v>75226.135671670228</v>
      </c>
      <c r="CI107" s="79">
        <f>Model!$BS107*BW107</f>
        <v>176933.09000484084</v>
      </c>
      <c r="CJ107" s="79">
        <f>Model!$BS107*BX107</f>
        <v>203158.63814200825</v>
      </c>
      <c r="CK107" s="79">
        <f>Model!$BS107*BY107</f>
        <v>64051.456986151185</v>
      </c>
      <c r="CL107" s="79">
        <f>Model!$BS107*BZ107</f>
        <v>143259.21753401609</v>
      </c>
      <c r="CM107" s="79">
        <f>Model!$BS107*CA107</f>
        <v>168186.69387418774</v>
      </c>
      <c r="CN107" s="79">
        <f>Model!$BS107*CB107</f>
        <v>270531.08628757694</v>
      </c>
      <c r="CO107" s="79">
        <f>Model!$BS107*CC107</f>
        <v>207499.65477825823</v>
      </c>
      <c r="CP107" s="79">
        <f>Model!$BS107*CD107</f>
        <v>195740.88113682094</v>
      </c>
      <c r="CQ107" s="79">
        <f>Model!$BS107*CE107</f>
        <v>330909.50290149706</v>
      </c>
      <c r="CR107" s="79">
        <f>Model!$BR107*BT107</f>
        <v>32730.759410127353</v>
      </c>
      <c r="CS107" s="79">
        <f>Model!$BR107*BU107</f>
        <v>32826.716475545138</v>
      </c>
      <c r="CT107" s="79">
        <f>Model!$BR107*BV107</f>
        <v>17396.329481853121</v>
      </c>
      <c r="CU107" s="79">
        <f>Model!$BR107*BW107</f>
        <v>40916.448817744313</v>
      </c>
      <c r="CV107" s="79">
        <f>Model!$BR107*BX107</f>
        <v>46981.206393855944</v>
      </c>
      <c r="CW107" s="79">
        <f>Model!$BR107*BY107</f>
        <v>14812.142609412989</v>
      </c>
      <c r="CX107" s="79">
        <f>Model!$BR107*BZ107</f>
        <v>33129.237960747167</v>
      </c>
      <c r="CY107" s="79">
        <f>Model!$BR107*CA107</f>
        <v>38893.811505471109</v>
      </c>
      <c r="CZ107" s="79">
        <f>Model!$BR107*CB107</f>
        <v>62561.340817546123</v>
      </c>
      <c r="DA107" s="79">
        <f>Model!$BR107*CC107</f>
        <v>47985.082972336771</v>
      </c>
      <c r="DB107" s="79">
        <f>Model!$BR107*CD107</f>
        <v>45265.821923732765</v>
      </c>
      <c r="DC107" s="79">
        <f>Model!$BR107*CE107</f>
        <v>76524.078895608938</v>
      </c>
      <c r="DD107" s="79">
        <f>SUM(Model!$CF107:$CQ107)</f>
        <v>2118983.4906466333</v>
      </c>
      <c r="DE107" s="79">
        <f>SUM(Model!$CR107:$DC107)</f>
        <v>490022.97726398177</v>
      </c>
      <c r="DF107" s="80">
        <f>IFERROR((Model!$DD107-Model!$DE107)/Model!$DD107,0)</f>
        <v>0.76874620334373378</v>
      </c>
    </row>
    <row r="108" spans="2:110" x14ac:dyDescent="0.25">
      <c r="B108" t="s">
        <v>370</v>
      </c>
      <c r="C108" t="s">
        <v>89</v>
      </c>
      <c r="D108" t="s">
        <v>20</v>
      </c>
      <c r="E108" s="4">
        <v>38</v>
      </c>
      <c r="F108" s="4">
        <v>851335.24</v>
      </c>
      <c r="G108" s="4">
        <v>198505.37</v>
      </c>
      <c r="H108" s="4">
        <v>1</v>
      </c>
      <c r="I108" s="4">
        <v>0</v>
      </c>
      <c r="J108" s="4">
        <v>1</v>
      </c>
      <c r="K108" s="4">
        <v>3</v>
      </c>
      <c r="L108" s="4">
        <v>1</v>
      </c>
      <c r="M108" s="4">
        <v>4</v>
      </c>
      <c r="N108" s="4">
        <v>0</v>
      </c>
      <c r="O108" s="4">
        <v>0</v>
      </c>
      <c r="P108" s="4">
        <v>4</v>
      </c>
      <c r="Q108" s="4">
        <v>1</v>
      </c>
      <c r="R108" s="4">
        <v>4</v>
      </c>
      <c r="S108" s="4">
        <v>4</v>
      </c>
      <c r="T108" s="4">
        <v>1</v>
      </c>
      <c r="U108" s="4">
        <v>1</v>
      </c>
      <c r="V108" s="4">
        <v>2</v>
      </c>
      <c r="W108" s="4">
        <v>5</v>
      </c>
      <c r="X108" s="4">
        <v>5</v>
      </c>
      <c r="Y108" s="4">
        <v>0</v>
      </c>
      <c r="Z108" s="4">
        <v>6</v>
      </c>
      <c r="AA108" s="4">
        <v>4</v>
      </c>
      <c r="AB108" s="4">
        <v>3</v>
      </c>
      <c r="AC108" s="4">
        <v>8</v>
      </c>
      <c r="AD108" s="4">
        <v>5</v>
      </c>
      <c r="AE108" s="4">
        <v>3</v>
      </c>
      <c r="AF108" s="4">
        <v>4</v>
      </c>
      <c r="AG108" s="4">
        <v>1</v>
      </c>
      <c r="AH108" s="4">
        <v>3</v>
      </c>
      <c r="AI108" s="4">
        <v>5</v>
      </c>
      <c r="AJ108" s="4">
        <v>3</v>
      </c>
      <c r="AK108" s="4">
        <v>4</v>
      </c>
      <c r="AL108" s="4">
        <v>2</v>
      </c>
      <c r="AM108" s="4">
        <v>2</v>
      </c>
      <c r="AN108" s="4">
        <v>3</v>
      </c>
      <c r="AO108" s="4">
        <v>1</v>
      </c>
      <c r="AP108" s="4">
        <v>3</v>
      </c>
      <c r="AQ108" s="4">
        <v>7</v>
      </c>
      <c r="AR108" s="79">
        <f>MAX(IFERROR(IFERROR(_xlfn.FORECAST.ETS(AR$5,tbl_Model[[#This Row],[H_2023_01]:[H_2025_12]],$H$5:$AQ$5),_xlfn.FORECAST.LINEAR(AR$5,tbl_Model[[#This Row],[H_2023_01]:[H_2025_12]],$H$5:$AQ$5)),0),0)</f>
        <v>3.954562756562181</v>
      </c>
      <c r="AS108" s="79">
        <f>MAX(IFERROR(IFERROR(_xlfn.FORECAST.ETS(AS$5,tbl_Model[[#This Row],[H_2023_01]:[H_2025_12]],$H$5:$AQ$5),_xlfn.FORECAST.LINEAR(AS$5,tbl_Model[[#This Row],[H_2023_01]:[H_2025_12]],$H$5:$AQ$5)),0),0)</f>
        <v>4.0434900671037797</v>
      </c>
      <c r="AT108" s="79">
        <f>MAX(IFERROR(IFERROR(_xlfn.FORECAST.ETS(AT$5,tbl_Model[[#This Row],[H_2023_01]:[H_2025_12]],$H$5:$AQ$5),_xlfn.FORECAST.LINEAR(AT$5,tbl_Model[[#This Row],[H_2023_01]:[H_2025_12]],$H$5:$AQ$5)),0),0)</f>
        <v>4.1324173776453783</v>
      </c>
      <c r="AU108" s="79">
        <f>MAX(IFERROR(IFERROR(_xlfn.FORECAST.ETS(AU$5,tbl_Model[[#This Row],[H_2023_01]:[H_2025_12]],$H$5:$AQ$5),_xlfn.FORECAST.LINEAR(AU$5,tbl_Model[[#This Row],[H_2023_01]:[H_2025_12]],$H$5:$AQ$5)),0),0)</f>
        <v>4.2213446881869778</v>
      </c>
      <c r="AV108" s="79">
        <f>MAX(IFERROR(IFERROR(_xlfn.FORECAST.ETS(AV$5,tbl_Model[[#This Row],[H_2023_01]:[H_2025_12]],$H$5:$AQ$5),_xlfn.FORECAST.LINEAR(AV$5,tbl_Model[[#This Row],[H_2023_01]:[H_2025_12]],$H$5:$AQ$5)),0),0)</f>
        <v>4.3102719987285765</v>
      </c>
      <c r="AW108" s="79">
        <f>MAX(IFERROR(IFERROR(_xlfn.FORECAST.ETS(AW$5,tbl_Model[[#This Row],[H_2023_01]:[H_2025_12]],$H$5:$AQ$5),_xlfn.FORECAST.LINEAR(AW$5,tbl_Model[[#This Row],[H_2023_01]:[H_2025_12]],$H$5:$AQ$5)),0),0)</f>
        <v>4.3991993092701751</v>
      </c>
      <c r="AX108" s="79">
        <f>MAX(IFERROR(IFERROR(_xlfn.FORECAST.ETS(AX$5,tbl_Model[[#This Row],[H_2023_01]:[H_2025_12]],$H$5:$AQ$5),_xlfn.FORECAST.LINEAR(AX$5,tbl_Model[[#This Row],[H_2023_01]:[H_2025_12]],$H$5:$AQ$5)),0),0)</f>
        <v>4.4881266198117746</v>
      </c>
      <c r="AY108" s="79">
        <f>MAX(IFERROR(IFERROR(_xlfn.FORECAST.ETS(AY$5,tbl_Model[[#This Row],[H_2023_01]:[H_2025_12]],$H$5:$AQ$5),_xlfn.FORECAST.LINEAR(AY$5,tbl_Model[[#This Row],[H_2023_01]:[H_2025_12]],$H$5:$AQ$5)),0),0)</f>
        <v>4.5770539303533733</v>
      </c>
      <c r="AZ108" s="79">
        <f>MAX(IFERROR(IFERROR(_xlfn.FORECAST.ETS(AZ$5,tbl_Model[[#This Row],[H_2023_01]:[H_2025_12]],$H$5:$AQ$5),_xlfn.FORECAST.LINEAR(AZ$5,tbl_Model[[#This Row],[H_2023_01]:[H_2025_12]],$H$5:$AQ$5)),0),0)</f>
        <v>4.6659812408949719</v>
      </c>
      <c r="BA108" s="79">
        <f>MAX(IFERROR(IFERROR(_xlfn.FORECAST.ETS(BA$5,tbl_Model[[#This Row],[H_2023_01]:[H_2025_12]],$H$5:$AQ$5),_xlfn.FORECAST.LINEAR(BA$5,tbl_Model[[#This Row],[H_2023_01]:[H_2025_12]],$H$5:$AQ$5)),0),0)</f>
        <v>4.7549085514365714</v>
      </c>
      <c r="BB108" s="79">
        <f>MAX(IFERROR(IFERROR(_xlfn.FORECAST.ETS(BB$5,tbl_Model[[#This Row],[H_2023_01]:[H_2025_12]],$H$5:$AQ$5),_xlfn.FORECAST.LINEAR(BB$5,tbl_Model[[#This Row],[H_2023_01]:[H_2025_12]],$H$5:$AQ$5)),0),0)</f>
        <v>4.8438358619781701</v>
      </c>
      <c r="BC108" s="79">
        <f>MAX(IFERROR(IFERROR(_xlfn.FORECAST.ETS(BC$5,tbl_Model[[#This Row],[H_2023_01]:[H_2025_12]],$H$5:$AQ$5),_xlfn.FORECAST.LINEAR(BC$5,tbl_Model[[#This Row],[H_2023_01]:[H_2025_12]],$H$5:$AQ$5)),0),0)</f>
        <v>4.9327631725197687</v>
      </c>
      <c r="BD108" s="80">
        <f>IFERROR(AR108/SUM(Model!$AR108:$BC108),1/12)</f>
        <v>7.4161091651158459E-2</v>
      </c>
      <c r="BE108" s="80">
        <f>IFERROR(AS108/SUM(Model!$AR108:$BC108),1/12)</f>
        <v>7.5828771957008434E-2</v>
      </c>
      <c r="BF108" s="80">
        <f>IFERROR(AT108/SUM(Model!$AR108:$BC108),1/12)</f>
        <v>7.7496452262858409E-2</v>
      </c>
      <c r="BG108" s="80">
        <f>IFERROR(AU108/SUM(Model!$AR108:$BC108),1/12)</f>
        <v>7.9164132568708398E-2</v>
      </c>
      <c r="BH108" s="80">
        <f>IFERROR(AV108/SUM(Model!$AR108:$BC108),1/12)</f>
        <v>8.0831812874558373E-2</v>
      </c>
      <c r="BI108" s="80">
        <f>IFERROR(AW108/SUM(Model!$AR108:$BC108),1/12)</f>
        <v>8.2499493180408334E-2</v>
      </c>
      <c r="BJ108" s="80">
        <f>IFERROR(AX108/SUM(Model!$AR108:$BC108),1/12)</f>
        <v>8.4167173486258323E-2</v>
      </c>
      <c r="BK108" s="80">
        <f>IFERROR(AY108/SUM(Model!$AR108:$BC108),1/12)</f>
        <v>8.5834853792108298E-2</v>
      </c>
      <c r="BL108" s="80">
        <f>IFERROR(AZ108/SUM(Model!$AR108:$BC108),1/12)</f>
        <v>8.7502534097958273E-2</v>
      </c>
      <c r="BM108" s="80">
        <f>IFERROR(BA108/SUM(Model!$AR108:$BC108),1/12)</f>
        <v>8.9170214403808262E-2</v>
      </c>
      <c r="BN108" s="80">
        <f>IFERROR(BB108/SUM(Model!$AR108:$BC108),1/12)</f>
        <v>9.0837894709658237E-2</v>
      </c>
      <c r="BO108" s="80">
        <f>IFERROR(BC108/SUM(Model!$AR108:$BC108),1/12)</f>
        <v>9.2505575015508198E-2</v>
      </c>
      <c r="BP10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41.939247830279655</v>
      </c>
      <c r="BQ108" s="77" cm="1">
        <f t="array" ref="BQ10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108" s="77" cm="1">
        <f t="array" ref="BR10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108" s="77">
        <f>IF(tbl_Model[[#This Row],[Type]]="Boutique",
    tbl_Model[[#This Row],[UnitListPrice]],
    tbl_Model[[#This Row],[UnitListPrice]]*(1-SUMIFS(tbl_MarketTerms[WholesaleMarginPct],tbl_MarketTerms[Country],tbl_Model[[#This Row],[country]])))</f>
        <v>23436.224852071005</v>
      </c>
      <c r="BT108" s="79">
        <f>Model!$BP108*BD108</f>
        <v>3.1102604021220182</v>
      </c>
      <c r="BU108" s="79">
        <f>Model!$BP108*BE108</f>
        <v>3.1802016597707365</v>
      </c>
      <c r="BV108" s="79">
        <f>Model!$BP108*BF108</f>
        <v>3.2501429174194554</v>
      </c>
      <c r="BW108" s="79">
        <f>Model!$BP108*BG108</f>
        <v>3.3200841750681747</v>
      </c>
      <c r="BX108" s="79">
        <f>Model!$BP108*BH108</f>
        <v>3.3900254327168935</v>
      </c>
      <c r="BY108" s="79">
        <f>Model!$BP108*BI108</f>
        <v>3.4599666903656114</v>
      </c>
      <c r="BZ108" s="79">
        <f>Model!$BP108*BJ108</f>
        <v>3.5299079480143307</v>
      </c>
      <c r="CA108" s="79">
        <f>Model!$BP108*BK108</f>
        <v>3.5998492056630496</v>
      </c>
      <c r="CB108" s="79">
        <f>Model!$BP108*BL108</f>
        <v>3.6697904633117679</v>
      </c>
      <c r="CC108" s="79">
        <f>Model!$BP108*BM108</f>
        <v>3.7397317209604872</v>
      </c>
      <c r="CD108" s="79">
        <f>Model!$BP108*BN108</f>
        <v>3.8096729786092061</v>
      </c>
      <c r="CE108" s="79">
        <f>Model!$BP108*BO108</f>
        <v>3.879614236257924</v>
      </c>
      <c r="CF108" s="79">
        <f>Model!$BS108*BT108</f>
        <v>72892.762132624397</v>
      </c>
      <c r="CG108" s="79">
        <f>Model!$BS108*BU108</f>
        <v>74531.921173316397</v>
      </c>
      <c r="CH108" s="79">
        <f>Model!$BS108*BV108</f>
        <v>76171.080214008398</v>
      </c>
      <c r="CI108" s="79">
        <f>Model!$BS108*BW108</f>
        <v>77810.239254700413</v>
      </c>
      <c r="CJ108" s="79">
        <f>Model!$BS108*BX108</f>
        <v>79449.398295392428</v>
      </c>
      <c r="CK108" s="79">
        <f>Model!$BS108*BY108</f>
        <v>81088.557336084414</v>
      </c>
      <c r="CL108" s="79">
        <f>Model!$BS108*BZ108</f>
        <v>82727.716376776429</v>
      </c>
      <c r="CM108" s="79">
        <f>Model!$BS108*CA108</f>
        <v>84366.875417468429</v>
      </c>
      <c r="CN108" s="79">
        <f>Model!$BS108*CB108</f>
        <v>86006.034458160429</v>
      </c>
      <c r="CO108" s="79">
        <f>Model!$BS108*CC108</f>
        <v>87645.193498852444</v>
      </c>
      <c r="CP108" s="79">
        <f>Model!$BS108*CD108</f>
        <v>89284.352539544445</v>
      </c>
      <c r="CQ108" s="79">
        <f>Model!$BS108*CE108</f>
        <v>90923.511580236431</v>
      </c>
      <c r="CR108" s="79">
        <f>Model!$BR108*BT108</f>
        <v>16856.727991931504</v>
      </c>
      <c r="CS108" s="79">
        <f>Model!$BR108*BU108</f>
        <v>17235.789743414971</v>
      </c>
      <c r="CT108" s="79">
        <f>Model!$BR108*BV108</f>
        <v>17614.851494898441</v>
      </c>
      <c r="CU108" s="79">
        <f>Model!$BR108*BW108</f>
        <v>17993.913246381915</v>
      </c>
      <c r="CV108" s="79">
        <f>Model!$BR108*BX108</f>
        <v>18372.974997865382</v>
      </c>
      <c r="CW108" s="79">
        <f>Model!$BR108*BY108</f>
        <v>18752.036749348848</v>
      </c>
      <c r="CX108" s="79">
        <f>Model!$BR108*BZ108</f>
        <v>19131.098500832319</v>
      </c>
      <c r="CY108" s="79">
        <f>Model!$BR108*CA108</f>
        <v>19510.160252315789</v>
      </c>
      <c r="CZ108" s="79">
        <f>Model!$BR108*CB108</f>
        <v>19889.222003799256</v>
      </c>
      <c r="DA108" s="79">
        <f>Model!$BR108*CC108</f>
        <v>20268.28375528273</v>
      </c>
      <c r="DB108" s="79">
        <f>Model!$BR108*CD108</f>
        <v>20647.3455067662</v>
      </c>
      <c r="DC108" s="79">
        <f>Model!$BR108*CE108</f>
        <v>21026.407258249663</v>
      </c>
      <c r="DD108" s="79">
        <f>SUM(Model!$CF108:$CQ108)</f>
        <v>982897.64227716508</v>
      </c>
      <c r="DE108" s="79">
        <f>SUM(Model!$CR108:$DC108)</f>
        <v>227298.81150108701</v>
      </c>
      <c r="DF108" s="80">
        <f>IFERROR((Model!$DD108-Model!$DE108)/Model!$DD108,0)</f>
        <v>0.76874620334373378</v>
      </c>
    </row>
    <row r="109" spans="2:110" x14ac:dyDescent="0.25">
      <c r="B109" t="s">
        <v>370</v>
      </c>
      <c r="C109" t="s">
        <v>89</v>
      </c>
      <c r="D109" t="s">
        <v>21</v>
      </c>
      <c r="E109" s="4">
        <v>18</v>
      </c>
      <c r="F109" s="4">
        <v>440870.04</v>
      </c>
      <c r="G109" s="4">
        <v>102954.06</v>
      </c>
      <c r="H109" s="4">
        <v>2</v>
      </c>
      <c r="I109" s="4">
        <v>0</v>
      </c>
      <c r="J109" s="4">
        <v>0</v>
      </c>
      <c r="K109" s="4">
        <v>5</v>
      </c>
      <c r="L109" s="4">
        <v>0</v>
      </c>
      <c r="M109" s="4">
        <v>2</v>
      </c>
      <c r="N109" s="4">
        <v>1</v>
      </c>
      <c r="O109" s="4">
        <v>1</v>
      </c>
      <c r="P109" s="4">
        <v>0</v>
      </c>
      <c r="Q109" s="4">
        <v>1</v>
      </c>
      <c r="R109" s="4">
        <v>1</v>
      </c>
      <c r="S109" s="4">
        <v>2</v>
      </c>
      <c r="T109" s="4">
        <v>1</v>
      </c>
      <c r="U109" s="4">
        <v>0</v>
      </c>
      <c r="V109" s="4">
        <v>0</v>
      </c>
      <c r="W109" s="4">
        <v>1</v>
      </c>
      <c r="X109" s="4">
        <v>1</v>
      </c>
      <c r="Y109" s="4">
        <v>2</v>
      </c>
      <c r="Z109" s="4">
        <v>0</v>
      </c>
      <c r="AA109" s="4">
        <v>3</v>
      </c>
      <c r="AB109" s="4">
        <v>0</v>
      </c>
      <c r="AC109" s="4">
        <v>1</v>
      </c>
      <c r="AD109" s="4">
        <v>1</v>
      </c>
      <c r="AE109" s="4">
        <v>5</v>
      </c>
      <c r="AF109" s="4">
        <v>0</v>
      </c>
      <c r="AG109" s="4">
        <v>3</v>
      </c>
      <c r="AH109" s="4">
        <v>1</v>
      </c>
      <c r="AI109" s="4">
        <v>3</v>
      </c>
      <c r="AJ109" s="4">
        <v>2</v>
      </c>
      <c r="AK109" s="4">
        <v>0</v>
      </c>
      <c r="AL109" s="4">
        <v>2</v>
      </c>
      <c r="AM109" s="4">
        <v>1</v>
      </c>
      <c r="AN109" s="4">
        <v>3</v>
      </c>
      <c r="AO109" s="4">
        <v>0</v>
      </c>
      <c r="AP109" s="4">
        <v>1</v>
      </c>
      <c r="AQ109" s="4">
        <v>2</v>
      </c>
      <c r="AR109" s="79">
        <f>MAX(IFERROR(IFERROR(_xlfn.FORECAST.ETS(AR$5,tbl_Model[[#This Row],[H_2023_01]:[H_2025_12]],$H$5:$AQ$5),_xlfn.FORECAST.LINEAR(AR$5,tbl_Model[[#This Row],[H_2023_01]:[H_2025_12]],$H$5:$AQ$5)),0),0)</f>
        <v>1.565662576895132</v>
      </c>
      <c r="AS109" s="79">
        <f>MAX(IFERROR(IFERROR(_xlfn.FORECAST.ETS(AS$5,tbl_Model[[#This Row],[H_2023_01]:[H_2025_12]],$H$5:$AQ$5),_xlfn.FORECAST.LINEAR(AS$5,tbl_Model[[#This Row],[H_2023_01]:[H_2025_12]],$H$5:$AQ$5)),0),0)</f>
        <v>1.5735427910073467</v>
      </c>
      <c r="AT109" s="79">
        <f>MAX(IFERROR(IFERROR(_xlfn.FORECAST.ETS(AT$5,tbl_Model[[#This Row],[H_2023_01]:[H_2025_12]],$H$5:$AQ$5),_xlfn.FORECAST.LINEAR(AT$5,tbl_Model[[#This Row],[H_2023_01]:[H_2025_12]],$H$5:$AQ$5)),0),0)</f>
        <v>1.5814230051195537</v>
      </c>
      <c r="AU109" s="79">
        <f>MAX(IFERROR(IFERROR(_xlfn.FORECAST.ETS(AU$5,tbl_Model[[#This Row],[H_2023_01]:[H_2025_12]],$H$5:$AQ$5),_xlfn.FORECAST.LINEAR(AU$5,tbl_Model[[#This Row],[H_2023_01]:[H_2025_12]],$H$5:$AQ$5)),0),0)</f>
        <v>1.5893032192317684</v>
      </c>
      <c r="AV109" s="79">
        <f>MAX(IFERROR(IFERROR(_xlfn.FORECAST.ETS(AV$5,tbl_Model[[#This Row],[H_2023_01]:[H_2025_12]],$H$5:$AQ$5),_xlfn.FORECAST.LINEAR(AV$5,tbl_Model[[#This Row],[H_2023_01]:[H_2025_12]],$H$5:$AQ$5)),0),0)</f>
        <v>1.5971834333439754</v>
      </c>
      <c r="AW109" s="79">
        <f>MAX(IFERROR(IFERROR(_xlfn.FORECAST.ETS(AW$5,tbl_Model[[#This Row],[H_2023_01]:[H_2025_12]],$H$5:$AQ$5),_xlfn.FORECAST.LINEAR(AW$5,tbl_Model[[#This Row],[H_2023_01]:[H_2025_12]],$H$5:$AQ$5)),0),0)</f>
        <v>1.6050636474561901</v>
      </c>
      <c r="AX109" s="79">
        <f>MAX(IFERROR(IFERROR(_xlfn.FORECAST.ETS(AX$5,tbl_Model[[#This Row],[H_2023_01]:[H_2025_12]],$H$5:$AQ$5),_xlfn.FORECAST.LINEAR(AX$5,tbl_Model[[#This Row],[H_2023_01]:[H_2025_12]],$H$5:$AQ$5)),0),0)</f>
        <v>1.6129438615683971</v>
      </c>
      <c r="AY109" s="79">
        <f>MAX(IFERROR(IFERROR(_xlfn.FORECAST.ETS(AY$5,tbl_Model[[#This Row],[H_2023_01]:[H_2025_12]],$H$5:$AQ$5),_xlfn.FORECAST.LINEAR(AY$5,tbl_Model[[#This Row],[H_2023_01]:[H_2025_12]],$H$5:$AQ$5)),0),0)</f>
        <v>1.6208240756806118</v>
      </c>
      <c r="AZ109" s="79">
        <f>MAX(IFERROR(IFERROR(_xlfn.FORECAST.ETS(AZ$5,tbl_Model[[#This Row],[H_2023_01]:[H_2025_12]],$H$5:$AQ$5),_xlfn.FORECAST.LINEAR(AZ$5,tbl_Model[[#This Row],[H_2023_01]:[H_2025_12]],$H$5:$AQ$5)),0),0)</f>
        <v>1.6287042897928188</v>
      </c>
      <c r="BA109" s="79">
        <f>MAX(IFERROR(IFERROR(_xlfn.FORECAST.ETS(BA$5,tbl_Model[[#This Row],[H_2023_01]:[H_2025_12]],$H$5:$AQ$5),_xlfn.FORECAST.LINEAR(BA$5,tbl_Model[[#This Row],[H_2023_01]:[H_2025_12]],$H$5:$AQ$5)),0),0)</f>
        <v>1.6365845039050335</v>
      </c>
      <c r="BB109" s="79">
        <f>MAX(IFERROR(IFERROR(_xlfn.FORECAST.ETS(BB$5,tbl_Model[[#This Row],[H_2023_01]:[H_2025_12]],$H$5:$AQ$5),_xlfn.FORECAST.LINEAR(BB$5,tbl_Model[[#This Row],[H_2023_01]:[H_2025_12]],$H$5:$AQ$5)),0),0)</f>
        <v>1.6444647180172405</v>
      </c>
      <c r="BC109" s="79">
        <f>MAX(IFERROR(IFERROR(_xlfn.FORECAST.ETS(BC$5,tbl_Model[[#This Row],[H_2023_01]:[H_2025_12]],$H$5:$AQ$5),_xlfn.FORECAST.LINEAR(BC$5,tbl_Model[[#This Row],[H_2023_01]:[H_2025_12]],$H$5:$AQ$5)),0),0)</f>
        <v>1.6523449321294554</v>
      </c>
      <c r="BD109" s="80">
        <f>IFERROR(AR109/SUM(Model!$AR109:$BC109),1/12)</f>
        <v>8.1088612156455242E-2</v>
      </c>
      <c r="BE109" s="80">
        <f>IFERROR(AS109/SUM(Model!$AR109:$BC109),1/12)</f>
        <v>8.1496743279524164E-2</v>
      </c>
      <c r="BF109" s="80">
        <f>IFERROR(AT109/SUM(Model!$AR109:$BC109),1/12)</f>
        <v>8.1904874402592698E-2</v>
      </c>
      <c r="BG109" s="80">
        <f>IFERROR(AU109/SUM(Model!$AR109:$BC109),1/12)</f>
        <v>8.231300552566162E-2</v>
      </c>
      <c r="BH109" s="80">
        <f>IFERROR(AV109/SUM(Model!$AR109:$BC109),1/12)</f>
        <v>8.2721136648730154E-2</v>
      </c>
      <c r="BI109" s="80">
        <f>IFERROR(AW109/SUM(Model!$AR109:$BC109),1/12)</f>
        <v>8.312926777179909E-2</v>
      </c>
      <c r="BJ109" s="80">
        <f>IFERROR(AX109/SUM(Model!$AR109:$BC109),1/12)</f>
        <v>8.3537398894867609E-2</v>
      </c>
      <c r="BK109" s="80">
        <f>IFERROR(AY109/SUM(Model!$AR109:$BC109),1/12)</f>
        <v>8.3945530017936545E-2</v>
      </c>
      <c r="BL109" s="80">
        <f>IFERROR(AZ109/SUM(Model!$AR109:$BC109),1/12)</f>
        <v>8.4353661141005065E-2</v>
      </c>
      <c r="BM109" s="80">
        <f>IFERROR(BA109/SUM(Model!$AR109:$BC109),1/12)</f>
        <v>8.4761792264074001E-2</v>
      </c>
      <c r="BN109" s="80">
        <f>IFERROR(BB109/SUM(Model!$AR109:$BC109),1/12)</f>
        <v>8.5169923387142521E-2</v>
      </c>
      <c r="BO109" s="80">
        <f>IFERROR(BC109/SUM(Model!$AR109:$BC109),1/12)</f>
        <v>8.5578054510211471E-2</v>
      </c>
      <c r="BP10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19.823599523241953</v>
      </c>
      <c r="BQ109" s="77" cm="1">
        <f t="array" ref="BQ10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109" s="77" cm="1">
        <f t="array" ref="BR10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109" s="77">
        <f>IF(tbl_Model[[#This Row],[Type]]="Boutique",
    tbl_Model[[#This Row],[UnitListPrice]],
    tbl_Model[[#This Row],[UnitListPrice]]*(1-SUMIFS(tbl_MarketTerms[WholesaleMarginPct],tbl_MarketTerms[Country],tbl_Model[[#This Row],[country]])))</f>
        <v>23436.224852071005</v>
      </c>
      <c r="BT109" s="79">
        <f>Model!$BP109*BD109</f>
        <v>1.6074681732850578</v>
      </c>
      <c r="BU109" s="79">
        <f>Model!$BP109*BE109</f>
        <v>1.615558801221747</v>
      </c>
      <c r="BV109" s="79">
        <f>Model!$BP109*BF109</f>
        <v>1.6236494291584287</v>
      </c>
      <c r="BW109" s="79">
        <f>Model!$BP109*BG109</f>
        <v>1.6317400570951179</v>
      </c>
      <c r="BX109" s="79">
        <f>Model!$BP109*BH109</f>
        <v>1.6398306850317994</v>
      </c>
      <c r="BY109" s="79">
        <f>Model!$BP109*BI109</f>
        <v>1.6479213129684891</v>
      </c>
      <c r="BZ109" s="79">
        <f>Model!$BP109*BJ109</f>
        <v>1.6560119409051703</v>
      </c>
      <c r="CA109" s="79">
        <f>Model!$BP109*BK109</f>
        <v>1.66410256884186</v>
      </c>
      <c r="CB109" s="79">
        <f>Model!$BP109*BL109</f>
        <v>1.6721931967785413</v>
      </c>
      <c r="CC109" s="79">
        <f>Model!$BP109*BM109</f>
        <v>1.6802838247152307</v>
      </c>
      <c r="CD109" s="79">
        <f>Model!$BP109*BN109</f>
        <v>1.6883744526519122</v>
      </c>
      <c r="CE109" s="79">
        <f>Model!$BP109*BO109</f>
        <v>1.6964650805886019</v>
      </c>
      <c r="CF109" s="79">
        <f>Model!$BS109*BT109</f>
        <v>37672.985551656449</v>
      </c>
      <c r="CG109" s="79">
        <f>Model!$BS109*BU109</f>
        <v>37862.59932717515</v>
      </c>
      <c r="CH109" s="79">
        <f>Model!$BS109*BV109</f>
        <v>38052.213102693669</v>
      </c>
      <c r="CI109" s="79">
        <f>Model!$BS109*BW109</f>
        <v>38241.826878212363</v>
      </c>
      <c r="CJ109" s="79">
        <f>Model!$BS109*BX109</f>
        <v>38431.440653730875</v>
      </c>
      <c r="CK109" s="79">
        <f>Model!$BS109*BY109</f>
        <v>38621.054429249583</v>
      </c>
      <c r="CL109" s="79">
        <f>Model!$BS109*BZ109</f>
        <v>38810.668204768095</v>
      </c>
      <c r="CM109" s="79">
        <f>Model!$BS109*CA109</f>
        <v>39000.281980286803</v>
      </c>
      <c r="CN109" s="79">
        <f>Model!$BS109*CB109</f>
        <v>39189.895755805308</v>
      </c>
      <c r="CO109" s="79">
        <f>Model!$BS109*CC109</f>
        <v>39379.509531324009</v>
      </c>
      <c r="CP109" s="79">
        <f>Model!$BS109*CD109</f>
        <v>39569.123306842528</v>
      </c>
      <c r="CQ109" s="79">
        <f>Model!$BS109*CE109</f>
        <v>39758.737082361236</v>
      </c>
      <c r="CR109" s="79">
        <f>Model!$BR109*BT109</f>
        <v>8712.020940197217</v>
      </c>
      <c r="CS109" s="79">
        <f>Model!$BR109*BU109</f>
        <v>8755.8698456842449</v>
      </c>
      <c r="CT109" s="79">
        <f>Model!$BR109*BV109</f>
        <v>8799.7187511712309</v>
      </c>
      <c r="CU109" s="79">
        <f>Model!$BR109*BW109</f>
        <v>8843.5676566582588</v>
      </c>
      <c r="CV109" s="79">
        <f>Model!$BR109*BX109</f>
        <v>8887.416562145243</v>
      </c>
      <c r="CW109" s="79">
        <f>Model!$BR109*BY109</f>
        <v>8931.2654676322727</v>
      </c>
      <c r="CX109" s="79">
        <f>Model!$BR109*BZ109</f>
        <v>8975.1143731192569</v>
      </c>
      <c r="CY109" s="79">
        <f>Model!$BR109*CA109</f>
        <v>9018.9632786062884</v>
      </c>
      <c r="CZ109" s="79">
        <f>Model!$BR109*CB109</f>
        <v>9062.8121840932727</v>
      </c>
      <c r="DA109" s="79">
        <f>Model!$BR109*CC109</f>
        <v>9106.6610895803005</v>
      </c>
      <c r="DB109" s="79">
        <f>Model!$BR109*CD109</f>
        <v>9150.5099950672866</v>
      </c>
      <c r="DC109" s="79">
        <f>Model!$BR109*CE109</f>
        <v>9194.3589005543163</v>
      </c>
      <c r="DD109" s="79">
        <f>SUM(Model!$CF109:$CQ109)</f>
        <v>464590.33580410609</v>
      </c>
      <c r="DE109" s="79">
        <f>SUM(Model!$CR109:$DC109)</f>
        <v>107438.2790445092</v>
      </c>
      <c r="DF109" s="80">
        <f>IFERROR((Model!$DD109-Model!$DE109)/Model!$DD109,0)</f>
        <v>0.76874620334373378</v>
      </c>
    </row>
    <row r="110" spans="2:110" x14ac:dyDescent="0.25">
      <c r="B110" t="s">
        <v>370</v>
      </c>
      <c r="C110" t="s">
        <v>131</v>
      </c>
      <c r="D110" t="s">
        <v>27</v>
      </c>
      <c r="E110" s="4">
        <v>16</v>
      </c>
      <c r="F110" s="4">
        <v>159248.32000000001</v>
      </c>
      <c r="G110" s="4">
        <v>46054.13</v>
      </c>
      <c r="H110" s="4">
        <v>1</v>
      </c>
      <c r="I110" s="4">
        <v>2</v>
      </c>
      <c r="J110" s="4">
        <v>2</v>
      </c>
      <c r="K110" s="4">
        <v>1</v>
      </c>
      <c r="L110" s="4">
        <v>1</v>
      </c>
      <c r="M110" s="4">
        <v>1</v>
      </c>
      <c r="N110" s="4">
        <v>2</v>
      </c>
      <c r="O110" s="4">
        <v>0</v>
      </c>
      <c r="P110" s="4">
        <v>3</v>
      </c>
      <c r="Q110" s="4">
        <v>0</v>
      </c>
      <c r="R110" s="4">
        <v>1</v>
      </c>
      <c r="S110" s="4">
        <v>1</v>
      </c>
      <c r="T110" s="4">
        <v>0</v>
      </c>
      <c r="U110" s="4">
        <v>1</v>
      </c>
      <c r="V110" s="4">
        <v>6</v>
      </c>
      <c r="W110" s="4">
        <v>2</v>
      </c>
      <c r="X110" s="4">
        <v>1</v>
      </c>
      <c r="Y110" s="4">
        <v>2</v>
      </c>
      <c r="Z110" s="4">
        <v>1</v>
      </c>
      <c r="AA110" s="4">
        <v>0</v>
      </c>
      <c r="AB110" s="4">
        <v>0</v>
      </c>
      <c r="AC110" s="4">
        <v>1</v>
      </c>
      <c r="AD110" s="4">
        <v>6</v>
      </c>
      <c r="AE110" s="4">
        <v>3</v>
      </c>
      <c r="AF110" s="4">
        <v>1</v>
      </c>
      <c r="AG110" s="4">
        <v>1</v>
      </c>
      <c r="AH110" s="4">
        <v>1</v>
      </c>
      <c r="AI110" s="4">
        <v>2</v>
      </c>
      <c r="AJ110" s="4">
        <v>0</v>
      </c>
      <c r="AK110" s="4">
        <v>2</v>
      </c>
      <c r="AL110" s="4">
        <v>2</v>
      </c>
      <c r="AM110" s="4">
        <v>2</v>
      </c>
      <c r="AN110" s="4">
        <v>0</v>
      </c>
      <c r="AO110" s="4">
        <v>1</v>
      </c>
      <c r="AP110" s="4">
        <v>2</v>
      </c>
      <c r="AQ110" s="4">
        <v>2</v>
      </c>
      <c r="AR110" s="79">
        <f>MAX(IFERROR(IFERROR(_xlfn.FORECAST.ETS(AR$5,tbl_Model[[#This Row],[H_2023_01]:[H_2025_12]],$H$5:$AQ$5),_xlfn.FORECAST.LINEAR(AR$5,tbl_Model[[#This Row],[H_2023_01]:[H_2025_12]],$H$5:$AQ$5)),0),0)</f>
        <v>0.60347654516682847</v>
      </c>
      <c r="AS110" s="79">
        <f>MAX(IFERROR(IFERROR(_xlfn.FORECAST.ETS(AS$5,tbl_Model[[#This Row],[H_2023_01]:[H_2025_12]],$H$5:$AQ$5),_xlfn.FORECAST.LINEAR(AS$5,tbl_Model[[#This Row],[H_2023_01]:[H_2025_12]],$H$5:$AQ$5)),0),0)</f>
        <v>1.284800885372005</v>
      </c>
      <c r="AT110" s="79">
        <f>MAX(IFERROR(IFERROR(_xlfn.FORECAST.ETS(AT$5,tbl_Model[[#This Row],[H_2023_01]:[H_2025_12]],$H$5:$AQ$5),_xlfn.FORECAST.LINEAR(AT$5,tbl_Model[[#This Row],[H_2023_01]:[H_2025_12]],$H$5:$AQ$5)),0),0)</f>
        <v>4.9609621589721566</v>
      </c>
      <c r="AU110" s="79">
        <f>MAX(IFERROR(IFERROR(_xlfn.FORECAST.ETS(AU$5,tbl_Model[[#This Row],[H_2023_01]:[H_2025_12]],$H$5:$AQ$5),_xlfn.FORECAST.LINEAR(AU$5,tbl_Model[[#This Row],[H_2023_01]:[H_2025_12]],$H$5:$AQ$5)),0),0)</f>
        <v>1.2928523000428631</v>
      </c>
      <c r="AV110" s="79">
        <f>MAX(IFERROR(IFERROR(_xlfn.FORECAST.ETS(AV$5,tbl_Model[[#This Row],[H_2023_01]:[H_2025_12]],$H$5:$AQ$5),_xlfn.FORECAST.LINEAR(AV$5,tbl_Model[[#This Row],[H_2023_01]:[H_2025_12]],$H$5:$AQ$5)),0),0)</f>
        <v>2.3308600756462732</v>
      </c>
      <c r="AW110" s="79">
        <f>MAX(IFERROR(IFERROR(_xlfn.FORECAST.ETS(AW$5,tbl_Model[[#This Row],[H_2023_01]:[H_2025_12]],$H$5:$AQ$5),_xlfn.FORECAST.LINEAR(AW$5,tbl_Model[[#This Row],[H_2023_01]:[H_2025_12]],$H$5:$AQ$5)),0),0)</f>
        <v>1.3184675632149514</v>
      </c>
      <c r="AX110" s="79">
        <f>MAX(IFERROR(IFERROR(_xlfn.FORECAST.ETS(AX$5,tbl_Model[[#This Row],[H_2023_01]:[H_2025_12]],$H$5:$AQ$5),_xlfn.FORECAST.LINEAR(AX$5,tbl_Model[[#This Row],[H_2023_01]:[H_2025_12]],$H$5:$AQ$5)),0),0)</f>
        <v>1.3324798441414329</v>
      </c>
      <c r="AY110" s="79">
        <f>MAX(IFERROR(IFERROR(_xlfn.FORECAST.ETS(AY$5,tbl_Model[[#This Row],[H_2023_01]:[H_2025_12]],$H$5:$AQ$5),_xlfn.FORECAST.LINEAR(AY$5,tbl_Model[[#This Row],[H_2023_01]:[H_2025_12]],$H$5:$AQ$5)),0),0)</f>
        <v>0.97128303329605281</v>
      </c>
      <c r="AZ110" s="79">
        <f>MAX(IFERROR(IFERROR(_xlfn.FORECAST.ETS(AZ$5,tbl_Model[[#This Row],[H_2023_01]:[H_2025_12]],$H$5:$AQ$5),_xlfn.FORECAST.LINEAR(AZ$5,tbl_Model[[#This Row],[H_2023_01]:[H_2025_12]],$H$5:$AQ$5)),0),0)</f>
        <v>0.71027584894074303</v>
      </c>
      <c r="BA110" s="79">
        <f>MAX(IFERROR(IFERROR(_xlfn.FORECAST.ETS(BA$5,tbl_Model[[#This Row],[H_2023_01]:[H_2025_12]],$H$5:$AQ$5),_xlfn.FORECAST.LINEAR(BA$5,tbl_Model[[#This Row],[H_2023_01]:[H_2025_12]],$H$5:$AQ$5)),0),0)</f>
        <v>1.3916001891459195</v>
      </c>
      <c r="BB110" s="79">
        <f>MAX(IFERROR(IFERROR(_xlfn.FORECAST.ETS(BB$5,tbl_Model[[#This Row],[H_2023_01]:[H_2025_12]],$H$5:$AQ$5),_xlfn.FORECAST.LINEAR(BB$5,tbl_Model[[#This Row],[H_2023_01]:[H_2025_12]],$H$5:$AQ$5)),0),0)</f>
        <v>5.0677614627460716</v>
      </c>
      <c r="BC110" s="79">
        <f>MAX(IFERROR(IFERROR(_xlfn.FORECAST.ETS(BC$5,tbl_Model[[#This Row],[H_2023_01]:[H_2025_12]],$H$5:$AQ$5),_xlfn.FORECAST.LINEAR(BC$5,tbl_Model[[#This Row],[H_2023_01]:[H_2025_12]],$H$5:$AQ$5)),0),0)</f>
        <v>1.3996516038167779</v>
      </c>
      <c r="BD110" s="80">
        <f>IFERROR(AR110/SUM(Model!$AR110:$BC110),1/12)</f>
        <v>2.6626543878916147E-2</v>
      </c>
      <c r="BE110" s="80">
        <f>IFERROR(AS110/SUM(Model!$AR110:$BC110),1/12)</f>
        <v>5.6687881946714029E-2</v>
      </c>
      <c r="BF110" s="80">
        <f>IFERROR(AT110/SUM(Model!$AR110:$BC110),1/12)</f>
        <v>0.2188871757575899</v>
      </c>
      <c r="BG110" s="80">
        <f>IFERROR(AU110/SUM(Model!$AR110:$BC110),1/12)</f>
        <v>5.7043125821124571E-2</v>
      </c>
      <c r="BH110" s="80">
        <f>IFERROR(AV110/SUM(Model!$AR110:$BC110),1/12)</f>
        <v>0.10284202190932264</v>
      </c>
      <c r="BI110" s="80">
        <f>IFERROR(AW110/SUM(Model!$AR110:$BC110),1/12)</f>
        <v>5.8173320414906249E-2</v>
      </c>
      <c r="BJ110" s="80">
        <f>IFERROR(AX110/SUM(Model!$AR110:$BC110),1/12)</f>
        <v>5.8791569153686177E-2</v>
      </c>
      <c r="BK110" s="80">
        <f>IFERROR(AY110/SUM(Model!$AR110:$BC110),1/12)</f>
        <v>4.2854872342643763E-2</v>
      </c>
      <c r="BL110" s="80">
        <f>IFERROR(AZ110/SUM(Model!$AR110:$BC110),1/12)</f>
        <v>3.1338734221604124E-2</v>
      </c>
      <c r="BM110" s="80">
        <f>IFERROR(BA110/SUM(Model!$AR110:$BC110),1/12)</f>
        <v>6.1400072289402002E-2</v>
      </c>
      <c r="BN110" s="80">
        <f>IFERROR(BB110/SUM(Model!$AR110:$BC110),1/12)</f>
        <v>0.22359936610027789</v>
      </c>
      <c r="BO110" s="80">
        <f>IFERROR(BC110/SUM(Model!$AR110:$BC110),1/12)</f>
        <v>6.1755316163812551E-2</v>
      </c>
      <c r="BP11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17.594594594594593</v>
      </c>
      <c r="BQ110" s="77" cm="1">
        <f t="array" ref="BQ11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110" s="77" cm="1">
        <f t="array" ref="BR11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110" s="77">
        <f>IF(tbl_Model[[#This Row],[Type]]="Boutique",
    tbl_Model[[#This Row],[UnitListPrice]],
    tbl_Model[[#This Row],[UnitListPrice]]*(1-SUMIFS(tbl_MarketTerms[WholesaleMarginPct],tbl_MarketTerms[Country],tbl_Model[[#This Row],[country]])))</f>
        <v>9367.3143996013951</v>
      </c>
      <c r="BT110" s="79">
        <f>Model!$BP110*BD110</f>
        <v>0.46848324500471378</v>
      </c>
      <c r="BU110" s="79">
        <f>Model!$BP110*BE110</f>
        <v>0.99740030127867108</v>
      </c>
      <c r="BV110" s="79">
        <f>Model!$BP110*BF110</f>
        <v>3.8512311194105679</v>
      </c>
      <c r="BW110" s="79">
        <f>Model!$BP110*BG110</f>
        <v>1.0036506732311377</v>
      </c>
      <c r="BX110" s="79">
        <f>Model!$BP110*BH110</f>
        <v>1.8094636827829467</v>
      </c>
      <c r="BY110" s="79">
        <f>Model!$BP110*BI110</f>
        <v>1.0235359889217288</v>
      </c>
      <c r="BZ110" s="79">
        <f>Model!$BP110*BJ110</f>
        <v>1.034413824839181</v>
      </c>
      <c r="CA110" s="79">
        <f>Model!$BP110*BK110</f>
        <v>0.75401410527192125</v>
      </c>
      <c r="CB110" s="79">
        <f>Model!$BP110*BL110</f>
        <v>0.55139232373687252</v>
      </c>
      <c r="CC110" s="79">
        <f>Model!$BP110*BM110</f>
        <v>1.0803093800108297</v>
      </c>
      <c r="CD110" s="79">
        <f>Model!$BP110*BN110</f>
        <v>3.9341401981427269</v>
      </c>
      <c r="CE110" s="79">
        <f>Model!$BP110*BO110</f>
        <v>1.0865597519632963</v>
      </c>
      <c r="CF110" s="79">
        <f>Model!$BS110*BT110</f>
        <v>4388.4298469046435</v>
      </c>
      <c r="CG110" s="79">
        <f>Model!$BS110*BU110</f>
        <v>9342.9622043344662</v>
      </c>
      <c r="CH110" s="79">
        <f>Model!$BS110*BV110</f>
        <v>36075.692721047613</v>
      </c>
      <c r="CI110" s="79">
        <f>Model!$BS110*BW110</f>
        <v>9401.5114035276711</v>
      </c>
      <c r="CJ110" s="79">
        <f>Model!$BS110*BX110</f>
        <v>16949.815211288467</v>
      </c>
      <c r="CK110" s="79">
        <f>Model!$BS110*BY110</f>
        <v>9587.7834075367646</v>
      </c>
      <c r="CL110" s="79">
        <f>Model!$BS110*BZ110</f>
        <v>9689.6795165628155</v>
      </c>
      <c r="CM110" s="79">
        <f>Model!$BS110*CA110</f>
        <v>7063.08718581623</v>
      </c>
      <c r="CN110" s="79">
        <f>Model!$BS110*CB110</f>
        <v>5165.0652539700804</v>
      </c>
      <c r="CO110" s="79">
        <f>Model!$BS110*CC110</f>
        <v>10119.5976113999</v>
      </c>
      <c r="CP110" s="79">
        <f>Model!$BS110*CD110</f>
        <v>36852.328128113048</v>
      </c>
      <c r="CQ110" s="79">
        <f>Model!$BS110*CE110</f>
        <v>10178.146810593105</v>
      </c>
      <c r="CR110" s="79">
        <f>Model!$BR110*BT110</f>
        <v>1243.9510099964061</v>
      </c>
      <c r="CS110" s="79">
        <f>Model!$BR110*BU110</f>
        <v>2648.3703000602272</v>
      </c>
      <c r="CT110" s="79">
        <f>Model!$BR110*BV110</f>
        <v>10226.070818545842</v>
      </c>
      <c r="CU110" s="79">
        <f>Model!$BR110*BW110</f>
        <v>2664.9667452608355</v>
      </c>
      <c r="CV110" s="79">
        <f>Model!$BR110*BX110</f>
        <v>4804.6204421398579</v>
      </c>
      <c r="CW110" s="79">
        <f>Model!$BR110*BY110</f>
        <v>2717.7676912950087</v>
      </c>
      <c r="CX110" s="79">
        <f>Model!$BR110*BZ110</f>
        <v>2746.6513175940745</v>
      </c>
      <c r="CY110" s="79">
        <f>Model!$BR110*CA110</f>
        <v>2002.1134540149999</v>
      </c>
      <c r="CZ110" s="79">
        <f>Model!$BR110*CB110</f>
        <v>1464.0972656553524</v>
      </c>
      <c r="DA110" s="79">
        <f>Model!$BR110*CC110</f>
        <v>2868.5165557191726</v>
      </c>
      <c r="DB110" s="79">
        <f>Model!$BR110*CD110</f>
        <v>10446.217074204789</v>
      </c>
      <c r="DC110" s="79">
        <f>Model!$BR110*CE110</f>
        <v>2885.1130009197818</v>
      </c>
      <c r="DD110" s="79">
        <f>SUM(Model!$CF110:$CQ110)</f>
        <v>164814.0993010948</v>
      </c>
      <c r="DE110" s="79">
        <f>SUM(Model!$CR110:$DC110)</f>
        <v>46718.455675406352</v>
      </c>
      <c r="DF110" s="80">
        <f>IFERROR((Model!$DD110-Model!$DE110)/Model!$DD110,0)</f>
        <v>0.71653847654102965</v>
      </c>
    </row>
    <row r="111" spans="2:110" x14ac:dyDescent="0.25">
      <c r="B111" t="s">
        <v>370</v>
      </c>
      <c r="C111" t="s">
        <v>89</v>
      </c>
      <c r="D111" t="s">
        <v>22</v>
      </c>
      <c r="E111" s="4">
        <v>25</v>
      </c>
      <c r="F111" s="4">
        <v>538735.57999999996</v>
      </c>
      <c r="G111" s="4">
        <v>125699.32</v>
      </c>
      <c r="H111" s="4">
        <v>1</v>
      </c>
      <c r="I111" s="4">
        <v>0</v>
      </c>
      <c r="J111" s="4">
        <v>1</v>
      </c>
      <c r="K111" s="4">
        <v>1</v>
      </c>
      <c r="L111" s="4">
        <v>4</v>
      </c>
      <c r="M111" s="4">
        <v>4</v>
      </c>
      <c r="N111" s="4">
        <v>0</v>
      </c>
      <c r="O111" s="4">
        <v>1</v>
      </c>
      <c r="P111" s="4">
        <v>1</v>
      </c>
      <c r="Q111" s="4">
        <v>0</v>
      </c>
      <c r="R111" s="4">
        <v>1</v>
      </c>
      <c r="S111" s="4">
        <v>6</v>
      </c>
      <c r="T111" s="4">
        <v>3</v>
      </c>
      <c r="U111" s="4">
        <v>1</v>
      </c>
      <c r="V111" s="4">
        <v>2</v>
      </c>
      <c r="W111" s="4">
        <v>1</v>
      </c>
      <c r="X111" s="4">
        <v>2</v>
      </c>
      <c r="Y111" s="4">
        <v>1</v>
      </c>
      <c r="Z111" s="4">
        <v>3</v>
      </c>
      <c r="AA111" s="4">
        <v>3</v>
      </c>
      <c r="AB111" s="4">
        <v>0</v>
      </c>
      <c r="AC111" s="4">
        <v>2</v>
      </c>
      <c r="AD111" s="4">
        <v>3</v>
      </c>
      <c r="AE111" s="4">
        <v>1</v>
      </c>
      <c r="AF111" s="4">
        <v>4</v>
      </c>
      <c r="AG111" s="4">
        <v>2</v>
      </c>
      <c r="AH111" s="4">
        <v>1</v>
      </c>
      <c r="AI111" s="4">
        <v>2</v>
      </c>
      <c r="AJ111" s="4">
        <v>3</v>
      </c>
      <c r="AK111" s="4">
        <v>2</v>
      </c>
      <c r="AL111" s="4">
        <v>1</v>
      </c>
      <c r="AM111" s="4">
        <v>1</v>
      </c>
      <c r="AN111" s="4">
        <v>1</v>
      </c>
      <c r="AO111" s="4">
        <v>4</v>
      </c>
      <c r="AP111" s="4">
        <v>1</v>
      </c>
      <c r="AQ111" s="4">
        <v>3</v>
      </c>
      <c r="AR111" s="79">
        <f>MAX(IFERROR(IFERROR(_xlfn.FORECAST.ETS(AR$5,tbl_Model[[#This Row],[H_2023_01]:[H_2025_12]],$H$5:$AQ$5),_xlfn.FORECAST.LINEAR(AR$5,tbl_Model[[#This Row],[H_2023_01]:[H_2025_12]],$H$5:$AQ$5)),0),0)</f>
        <v>2.0310090598367059</v>
      </c>
      <c r="AS111" s="79">
        <f>MAX(IFERROR(IFERROR(_xlfn.FORECAST.ETS(AS$5,tbl_Model[[#This Row],[H_2023_01]:[H_2025_12]],$H$5:$AQ$5),_xlfn.FORECAST.LINEAR(AS$5,tbl_Model[[#This Row],[H_2023_01]:[H_2025_12]],$H$5:$AQ$5)),0),0)</f>
        <v>2.0649335583695763</v>
      </c>
      <c r="AT111" s="79">
        <f>MAX(IFERROR(IFERROR(_xlfn.FORECAST.ETS(AT$5,tbl_Model[[#This Row],[H_2023_01]:[H_2025_12]],$H$5:$AQ$5),_xlfn.FORECAST.LINEAR(AT$5,tbl_Model[[#This Row],[H_2023_01]:[H_2025_12]],$H$5:$AQ$5)),0),0)</f>
        <v>2.0988580569024453</v>
      </c>
      <c r="AU111" s="79">
        <f>MAX(IFERROR(IFERROR(_xlfn.FORECAST.ETS(AU$5,tbl_Model[[#This Row],[H_2023_01]:[H_2025_12]],$H$5:$AQ$5),_xlfn.FORECAST.LINEAR(AU$5,tbl_Model[[#This Row],[H_2023_01]:[H_2025_12]],$H$5:$AQ$5)),0),0)</f>
        <v>2.1327825554353157</v>
      </c>
      <c r="AV111" s="79">
        <f>MAX(IFERROR(IFERROR(_xlfn.FORECAST.ETS(AV$5,tbl_Model[[#This Row],[H_2023_01]:[H_2025_12]],$H$5:$AQ$5),_xlfn.FORECAST.LINEAR(AV$5,tbl_Model[[#This Row],[H_2023_01]:[H_2025_12]],$H$5:$AQ$5)),0),0)</f>
        <v>2.1667070539681843</v>
      </c>
      <c r="AW111" s="79">
        <f>MAX(IFERROR(IFERROR(_xlfn.FORECAST.ETS(AW$5,tbl_Model[[#This Row],[H_2023_01]:[H_2025_12]],$H$5:$AQ$5),_xlfn.FORECAST.LINEAR(AW$5,tbl_Model[[#This Row],[H_2023_01]:[H_2025_12]],$H$5:$AQ$5)),0),0)</f>
        <v>2.2006315525010547</v>
      </c>
      <c r="AX111" s="79">
        <f>MAX(IFERROR(IFERROR(_xlfn.FORECAST.ETS(AX$5,tbl_Model[[#This Row],[H_2023_01]:[H_2025_12]],$H$5:$AQ$5),_xlfn.FORECAST.LINEAR(AX$5,tbl_Model[[#This Row],[H_2023_01]:[H_2025_12]],$H$5:$AQ$5)),0),0)</f>
        <v>2.2345560510339233</v>
      </c>
      <c r="AY111" s="79">
        <f>MAX(IFERROR(IFERROR(_xlfn.FORECAST.ETS(AY$5,tbl_Model[[#This Row],[H_2023_01]:[H_2025_12]],$H$5:$AQ$5),_xlfn.FORECAST.LINEAR(AY$5,tbl_Model[[#This Row],[H_2023_01]:[H_2025_12]],$H$5:$AQ$5)),0),0)</f>
        <v>2.2684805495667937</v>
      </c>
      <c r="AZ111" s="79">
        <f>MAX(IFERROR(IFERROR(_xlfn.FORECAST.ETS(AZ$5,tbl_Model[[#This Row],[H_2023_01]:[H_2025_12]],$H$5:$AQ$5),_xlfn.FORECAST.LINEAR(AZ$5,tbl_Model[[#This Row],[H_2023_01]:[H_2025_12]],$H$5:$AQ$5)),0),0)</f>
        <v>2.3024050480996627</v>
      </c>
      <c r="BA111" s="79">
        <f>MAX(IFERROR(IFERROR(_xlfn.FORECAST.ETS(BA$5,tbl_Model[[#This Row],[H_2023_01]:[H_2025_12]],$H$5:$AQ$5),_xlfn.FORECAST.LINEAR(BA$5,tbl_Model[[#This Row],[H_2023_01]:[H_2025_12]],$H$5:$AQ$5)),0),0)</f>
        <v>2.3363295466325331</v>
      </c>
      <c r="BB111" s="79">
        <f>MAX(IFERROR(IFERROR(_xlfn.FORECAST.ETS(BB$5,tbl_Model[[#This Row],[H_2023_01]:[H_2025_12]],$H$5:$AQ$5),_xlfn.FORECAST.LINEAR(BB$5,tbl_Model[[#This Row],[H_2023_01]:[H_2025_12]],$H$5:$AQ$5)),0),0)</f>
        <v>2.3702540451654017</v>
      </c>
      <c r="BC111" s="79">
        <f>MAX(IFERROR(IFERROR(_xlfn.FORECAST.ETS(BC$5,tbl_Model[[#This Row],[H_2023_01]:[H_2025_12]],$H$5:$AQ$5),_xlfn.FORECAST.LINEAR(BC$5,tbl_Model[[#This Row],[H_2023_01]:[H_2025_12]],$H$5:$AQ$5)),0),0)</f>
        <v>2.4041785436982721</v>
      </c>
      <c r="BD111" s="80">
        <f>IFERROR(AR111/SUM(Model!$AR111:$BC111),1/12)</f>
        <v>7.6321801969095604E-2</v>
      </c>
      <c r="BE111" s="80">
        <f>IFERROR(AS111/SUM(Model!$AR111:$BC111),1/12)</f>
        <v>7.7596625853502493E-2</v>
      </c>
      <c r="BF111" s="80">
        <f>IFERROR(AT111/SUM(Model!$AR111:$BC111),1/12)</f>
        <v>7.8871449737909327E-2</v>
      </c>
      <c r="BG111" s="80">
        <f>IFERROR(AU111/SUM(Model!$AR111:$BC111),1/12)</f>
        <v>8.0146273622316216E-2</v>
      </c>
      <c r="BH111" s="80">
        <f>IFERROR(AV111/SUM(Model!$AR111:$BC111),1/12)</f>
        <v>8.1421097506723036E-2</v>
      </c>
      <c r="BI111" s="80">
        <f>IFERROR(AW111/SUM(Model!$AR111:$BC111),1/12)</f>
        <v>8.2695921391129926E-2</v>
      </c>
      <c r="BJ111" s="80">
        <f>IFERROR(AX111/SUM(Model!$AR111:$BC111),1/12)</f>
        <v>8.3970745275536746E-2</v>
      </c>
      <c r="BK111" s="80">
        <f>IFERROR(AY111/SUM(Model!$AR111:$BC111),1/12)</f>
        <v>8.5245569159943621E-2</v>
      </c>
      <c r="BL111" s="80">
        <f>IFERROR(AZ111/SUM(Model!$AR111:$BC111),1/12)</f>
        <v>8.6520393044350469E-2</v>
      </c>
      <c r="BM111" s="80">
        <f>IFERROR(BA111/SUM(Model!$AR111:$BC111),1/12)</f>
        <v>8.7795216928757344E-2</v>
      </c>
      <c r="BN111" s="80">
        <f>IFERROR(BB111/SUM(Model!$AR111:$BC111),1/12)</f>
        <v>8.9070040813164164E-2</v>
      </c>
      <c r="BO111" s="80">
        <f>IFERROR(BC111/SUM(Model!$AR111:$BC111),1/12)</f>
        <v>9.0344864697571053E-2</v>
      </c>
      <c r="BP11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27.562500000000007</v>
      </c>
      <c r="BQ111" s="77" cm="1">
        <f t="array" ref="BQ11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111" s="77" cm="1">
        <f t="array" ref="BR11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111" s="77">
        <f>IF(tbl_Model[[#This Row],[Type]]="Boutique",
    tbl_Model[[#This Row],[UnitListPrice]],
    tbl_Model[[#This Row],[UnitListPrice]]*(1-SUMIFS(tbl_MarketTerms[WholesaleMarginPct],tbl_MarketTerms[Country],tbl_Model[[#This Row],[country]])))</f>
        <v>23436.224852071005</v>
      </c>
      <c r="BT111" s="79">
        <f>Model!$BP111*BD111</f>
        <v>2.1036196667731981</v>
      </c>
      <c r="BU111" s="79">
        <f>Model!$BP111*BE111</f>
        <v>2.1387570000871632</v>
      </c>
      <c r="BV111" s="79">
        <f>Model!$BP111*BF111</f>
        <v>2.1738943334011265</v>
      </c>
      <c r="BW111" s="79">
        <f>Model!$BP111*BG111</f>
        <v>2.2090316667150911</v>
      </c>
      <c r="BX111" s="79">
        <f>Model!$BP111*BH111</f>
        <v>2.2441690000290544</v>
      </c>
      <c r="BY111" s="79">
        <f>Model!$BP111*BI111</f>
        <v>2.279306333343019</v>
      </c>
      <c r="BZ111" s="79">
        <f>Model!$BP111*BJ111</f>
        <v>2.3144436666569823</v>
      </c>
      <c r="CA111" s="79">
        <f>Model!$BP111*BK111</f>
        <v>2.3495809999709465</v>
      </c>
      <c r="CB111" s="79">
        <f>Model!$BP111*BL111</f>
        <v>2.3847183332849102</v>
      </c>
      <c r="CC111" s="79">
        <f>Model!$BP111*BM111</f>
        <v>2.4198556665988749</v>
      </c>
      <c r="CD111" s="79">
        <f>Model!$BP111*BN111</f>
        <v>2.4549929999128377</v>
      </c>
      <c r="CE111" s="79">
        <f>Model!$BP111*BO111</f>
        <v>2.4901303332268028</v>
      </c>
      <c r="CF111" s="79">
        <f>Model!$BS111*BT111</f>
        <v>49300.903513735349</v>
      </c>
      <c r="CG111" s="79">
        <f>Model!$BS111*BU111</f>
        <v>50124.389957983607</v>
      </c>
      <c r="CH111" s="79">
        <f>Model!$BS111*BV111</f>
        <v>50947.876402231814</v>
      </c>
      <c r="CI111" s="79">
        <f>Model!$BS111*BW111</f>
        <v>51771.362846480049</v>
      </c>
      <c r="CJ111" s="79">
        <f>Model!$BS111*BX111</f>
        <v>52594.849290728263</v>
      </c>
      <c r="CK111" s="79">
        <f>Model!$BS111*BY111</f>
        <v>53418.335734976499</v>
      </c>
      <c r="CL111" s="79">
        <f>Model!$BS111*BZ111</f>
        <v>54241.822179224713</v>
      </c>
      <c r="CM111" s="79">
        <f>Model!$BS111*CA111</f>
        <v>55065.308623472942</v>
      </c>
      <c r="CN111" s="79">
        <f>Model!$BS111*CB111</f>
        <v>55888.795067721163</v>
      </c>
      <c r="CO111" s="79">
        <f>Model!$BS111*CC111</f>
        <v>56712.281511969399</v>
      </c>
      <c r="CP111" s="79">
        <f>Model!$BS111*CD111</f>
        <v>57535.767956217598</v>
      </c>
      <c r="CQ111" s="79">
        <f>Model!$BS111*CE111</f>
        <v>58359.254400465848</v>
      </c>
      <c r="CR111" s="79">
        <f>Model!$BR111*BT111</f>
        <v>11401.021116135556</v>
      </c>
      <c r="CS111" s="79">
        <f>Model!$BR111*BU111</f>
        <v>11591.455482862933</v>
      </c>
      <c r="CT111" s="79">
        <f>Model!$BR111*BV111</f>
        <v>11781.889849590299</v>
      </c>
      <c r="CU111" s="79">
        <f>Model!$BR111*BW111</f>
        <v>11972.324216317675</v>
      </c>
      <c r="CV111" s="79">
        <f>Model!$BR111*BX111</f>
        <v>12162.758583045041</v>
      </c>
      <c r="CW111" s="79">
        <f>Model!$BR111*BY111</f>
        <v>12353.192949772416</v>
      </c>
      <c r="CX111" s="79">
        <f>Model!$BR111*BZ111</f>
        <v>12543.627316499782</v>
      </c>
      <c r="CY111" s="79">
        <f>Model!$BR111*CA111</f>
        <v>12734.061683227153</v>
      </c>
      <c r="CZ111" s="79">
        <f>Model!$BR111*CB111</f>
        <v>12924.496049954523</v>
      </c>
      <c r="DA111" s="79">
        <f>Model!$BR111*CC111</f>
        <v>13114.930416681898</v>
      </c>
      <c r="DB111" s="79">
        <f>Model!$BR111*CD111</f>
        <v>13305.364783409263</v>
      </c>
      <c r="DC111" s="79">
        <f>Model!$BR111*CE111</f>
        <v>13495.79915013664</v>
      </c>
      <c r="DD111" s="79">
        <f>SUM(Model!$CF111:$CQ111)</f>
        <v>645960.94748520723</v>
      </c>
      <c r="DE111" s="79">
        <f>SUM(Model!$CR111:$DC111)</f>
        <v>149380.92159763319</v>
      </c>
      <c r="DF111" s="80">
        <f>IFERROR((Model!$DD111-Model!$DE111)/Model!$DD111,0)</f>
        <v>0.76874620334373378</v>
      </c>
    </row>
    <row r="112" spans="2:110" x14ac:dyDescent="0.25">
      <c r="B112" t="s">
        <v>370</v>
      </c>
      <c r="C112" t="s">
        <v>148</v>
      </c>
      <c r="D112" t="s">
        <v>16</v>
      </c>
      <c r="E112" s="4">
        <v>38</v>
      </c>
      <c r="F112" s="4">
        <v>344544.32</v>
      </c>
      <c r="G112" s="4">
        <v>99712.42</v>
      </c>
      <c r="H112" s="4">
        <v>2</v>
      </c>
      <c r="I112" s="4">
        <v>3</v>
      </c>
      <c r="J112" s="4">
        <v>3</v>
      </c>
      <c r="K112" s="4">
        <v>6</v>
      </c>
      <c r="L112" s="4">
        <v>0</v>
      </c>
      <c r="M112" s="4">
        <v>3</v>
      </c>
      <c r="N112" s="4">
        <v>5</v>
      </c>
      <c r="O112" s="4">
        <v>6</v>
      </c>
      <c r="P112" s="4">
        <v>4</v>
      </c>
      <c r="Q112" s="4">
        <v>10</v>
      </c>
      <c r="R112" s="4">
        <v>6</v>
      </c>
      <c r="S112" s="4">
        <v>1</v>
      </c>
      <c r="T112" s="4">
        <v>3</v>
      </c>
      <c r="U112" s="4">
        <v>2</v>
      </c>
      <c r="V112" s="4">
        <v>6</v>
      </c>
      <c r="W112" s="4">
        <v>3</v>
      </c>
      <c r="X112" s="4">
        <v>2</v>
      </c>
      <c r="Y112" s="4">
        <v>1</v>
      </c>
      <c r="Z112" s="4">
        <v>3</v>
      </c>
      <c r="AA112" s="4">
        <v>1</v>
      </c>
      <c r="AB112" s="4">
        <v>1</v>
      </c>
      <c r="AC112" s="4">
        <v>3</v>
      </c>
      <c r="AD112" s="4">
        <v>3</v>
      </c>
      <c r="AE112" s="4">
        <v>6</v>
      </c>
      <c r="AF112" s="4">
        <v>4</v>
      </c>
      <c r="AG112" s="4">
        <v>1</v>
      </c>
      <c r="AH112" s="4">
        <v>2</v>
      </c>
      <c r="AI112" s="4">
        <v>2</v>
      </c>
      <c r="AJ112" s="4">
        <v>3</v>
      </c>
      <c r="AK112" s="4">
        <v>0</v>
      </c>
      <c r="AL112" s="4">
        <v>1</v>
      </c>
      <c r="AM112" s="4">
        <v>3</v>
      </c>
      <c r="AN112" s="4">
        <v>2</v>
      </c>
      <c r="AO112" s="4">
        <v>8</v>
      </c>
      <c r="AP112" s="4">
        <v>7</v>
      </c>
      <c r="AQ112" s="4">
        <v>5</v>
      </c>
      <c r="AR112" s="79">
        <f>MAX(IFERROR(IFERROR(_xlfn.FORECAST.ETS(AR$5,tbl_Model[[#This Row],[H_2023_01]:[H_2025_12]],$H$5:$AQ$5),_xlfn.FORECAST.LINEAR(AR$5,tbl_Model[[#This Row],[H_2023_01]:[H_2025_12]],$H$5:$AQ$5)),0),0)</f>
        <v>4.9908622908622888</v>
      </c>
      <c r="AS112" s="79">
        <f>MAX(IFERROR(IFERROR(_xlfn.FORECAST.ETS(AS$5,tbl_Model[[#This Row],[H_2023_01]:[H_2025_12]],$H$5:$AQ$5),_xlfn.FORECAST.LINEAR(AS$5,tbl_Model[[#This Row],[H_2023_01]:[H_2025_12]],$H$5:$AQ$5)),0),0)</f>
        <v>4.9817245817245821</v>
      </c>
      <c r="AT112" s="79">
        <f>MAX(IFERROR(IFERROR(_xlfn.FORECAST.ETS(AT$5,tbl_Model[[#This Row],[H_2023_01]:[H_2025_12]],$H$5:$AQ$5),_xlfn.FORECAST.LINEAR(AT$5,tbl_Model[[#This Row],[H_2023_01]:[H_2025_12]],$H$5:$AQ$5)),0),0)</f>
        <v>4.9725868725868709</v>
      </c>
      <c r="AU112" s="79">
        <f>MAX(IFERROR(IFERROR(_xlfn.FORECAST.ETS(AU$5,tbl_Model[[#This Row],[H_2023_01]:[H_2025_12]],$H$5:$AQ$5),_xlfn.FORECAST.LINEAR(AU$5,tbl_Model[[#This Row],[H_2023_01]:[H_2025_12]],$H$5:$AQ$5)),0),0)</f>
        <v>4.9634491634491633</v>
      </c>
      <c r="AV112" s="79">
        <f>MAX(IFERROR(IFERROR(_xlfn.FORECAST.ETS(AV$5,tbl_Model[[#This Row],[H_2023_01]:[H_2025_12]],$H$5:$AQ$5),_xlfn.FORECAST.LINEAR(AV$5,tbl_Model[[#This Row],[H_2023_01]:[H_2025_12]],$H$5:$AQ$5)),0),0)</f>
        <v>4.9543114543114521</v>
      </c>
      <c r="AW112" s="79">
        <f>MAX(IFERROR(IFERROR(_xlfn.FORECAST.ETS(AW$5,tbl_Model[[#This Row],[H_2023_01]:[H_2025_12]],$H$5:$AQ$5),_xlfn.FORECAST.LINEAR(AW$5,tbl_Model[[#This Row],[H_2023_01]:[H_2025_12]],$H$5:$AQ$5)),0),0)</f>
        <v>4.9451737451737454</v>
      </c>
      <c r="AX112" s="79">
        <f>MAX(IFERROR(IFERROR(_xlfn.FORECAST.ETS(AX$5,tbl_Model[[#This Row],[H_2023_01]:[H_2025_12]],$H$5:$AQ$5),_xlfn.FORECAST.LINEAR(AX$5,tbl_Model[[#This Row],[H_2023_01]:[H_2025_12]],$H$5:$AQ$5)),0),0)</f>
        <v>4.9360360360360342</v>
      </c>
      <c r="AY112" s="79">
        <f>MAX(IFERROR(IFERROR(_xlfn.FORECAST.ETS(AY$5,tbl_Model[[#This Row],[H_2023_01]:[H_2025_12]],$H$5:$AQ$5),_xlfn.FORECAST.LINEAR(AY$5,tbl_Model[[#This Row],[H_2023_01]:[H_2025_12]],$H$5:$AQ$5)),0),0)</f>
        <v>4.9268983268983266</v>
      </c>
      <c r="AZ112" s="79">
        <f>MAX(IFERROR(IFERROR(_xlfn.FORECAST.ETS(AZ$5,tbl_Model[[#This Row],[H_2023_01]:[H_2025_12]],$H$5:$AQ$5),_xlfn.FORECAST.LINEAR(AZ$5,tbl_Model[[#This Row],[H_2023_01]:[H_2025_12]],$H$5:$AQ$5)),0),0)</f>
        <v>4.9177606177606163</v>
      </c>
      <c r="BA112" s="79">
        <f>MAX(IFERROR(IFERROR(_xlfn.FORECAST.ETS(BA$5,tbl_Model[[#This Row],[H_2023_01]:[H_2025_12]],$H$5:$AQ$5),_xlfn.FORECAST.LINEAR(BA$5,tbl_Model[[#This Row],[H_2023_01]:[H_2025_12]],$H$5:$AQ$5)),0),0)</f>
        <v>4.9086229086229087</v>
      </c>
      <c r="BB112" s="79">
        <f>MAX(IFERROR(IFERROR(_xlfn.FORECAST.ETS(BB$5,tbl_Model[[#This Row],[H_2023_01]:[H_2025_12]],$H$5:$AQ$5),_xlfn.FORECAST.LINEAR(BB$5,tbl_Model[[#This Row],[H_2023_01]:[H_2025_12]],$H$5:$AQ$5)),0),0)</f>
        <v>4.8994851994851976</v>
      </c>
      <c r="BC112" s="79">
        <f>MAX(IFERROR(IFERROR(_xlfn.FORECAST.ETS(BC$5,tbl_Model[[#This Row],[H_2023_01]:[H_2025_12]],$H$5:$AQ$5),_xlfn.FORECAST.LINEAR(BC$5,tbl_Model[[#This Row],[H_2023_01]:[H_2025_12]],$H$5:$AQ$5)),0),0)</f>
        <v>4.8903474903474899</v>
      </c>
      <c r="BD112" s="80">
        <f>IFERROR(AR112/SUM(Model!$AR112:$BC112),1/12)</f>
        <v>8.4181026435868375E-2</v>
      </c>
      <c r="BE112" s="80">
        <f>IFERROR(AS112/SUM(Model!$AR112:$BC112),1/12)</f>
        <v>8.4026900417225672E-2</v>
      </c>
      <c r="BF112" s="80">
        <f>IFERROR(AT112/SUM(Model!$AR112:$BC112),1/12)</f>
        <v>8.38727743985829E-2</v>
      </c>
      <c r="BG112" s="80">
        <f>IFERROR(AU112/SUM(Model!$AR112:$BC112),1/12)</f>
        <v>8.3718648379940197E-2</v>
      </c>
      <c r="BH112" s="80">
        <f>IFERROR(AV112/SUM(Model!$AR112:$BC112),1/12)</f>
        <v>8.3564522361297425E-2</v>
      </c>
      <c r="BI112" s="80">
        <f>IFERROR(AW112/SUM(Model!$AR112:$BC112),1/12)</f>
        <v>8.3410396342654722E-2</v>
      </c>
      <c r="BJ112" s="80">
        <f>IFERROR(AX112/SUM(Model!$AR112:$BC112),1/12)</f>
        <v>8.3256270324011963E-2</v>
      </c>
      <c r="BK112" s="80">
        <f>IFERROR(AY112/SUM(Model!$AR112:$BC112),1/12)</f>
        <v>8.3102144305369247E-2</v>
      </c>
      <c r="BL112" s="80">
        <f>IFERROR(AZ112/SUM(Model!$AR112:$BC112),1/12)</f>
        <v>8.2948018286726488E-2</v>
      </c>
      <c r="BM112" s="80">
        <f>IFERROR(BA112/SUM(Model!$AR112:$BC112),1/12)</f>
        <v>8.2793892268083785E-2</v>
      </c>
      <c r="BN112" s="80">
        <f>IFERROR(BB112/SUM(Model!$AR112:$BC112),1/12)</f>
        <v>8.2639766249441013E-2</v>
      </c>
      <c r="BO112" s="80">
        <f>IFERROR(BC112/SUM(Model!$AR112:$BC112),1/12)</f>
        <v>8.2485640230798296E-2</v>
      </c>
      <c r="BP11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41.839265212399553</v>
      </c>
      <c r="BQ112" s="77" cm="1">
        <f t="array" ref="BQ11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112" s="77" cm="1">
        <f t="array" ref="BR11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112" s="77">
        <f>IF(tbl_Model[[#This Row],[Type]]="Boutique",
    tbl_Model[[#This Row],[UnitListPrice]],
    tbl_Model[[#This Row],[UnitListPrice]]*(1-SUMIFS(tbl_MarketTerms[WholesaleMarginPct],tbl_MarketTerms[Country],tbl_Model[[#This Row],[country]])))</f>
        <v>9379.6906330564307</v>
      </c>
      <c r="BT112" s="79">
        <f>Model!$BP112*BD112</f>
        <v>3.5220722909023148</v>
      </c>
      <c r="BU112" s="79">
        <f>Model!$BP112*BE112</f>
        <v>3.5156237715321916</v>
      </c>
      <c r="BV112" s="79">
        <f>Model!$BP112*BF112</f>
        <v>3.5091752521620654</v>
      </c>
      <c r="BW112" s="79">
        <f>Model!$BP112*BG112</f>
        <v>3.5027267327919422</v>
      </c>
      <c r="BX112" s="79">
        <f>Model!$BP112*BH112</f>
        <v>3.496278213421816</v>
      </c>
      <c r="BY112" s="79">
        <f>Model!$BP112*BI112</f>
        <v>3.4898296940516924</v>
      </c>
      <c r="BZ112" s="79">
        <f>Model!$BP112*BJ112</f>
        <v>3.483381174681567</v>
      </c>
      <c r="CA112" s="79">
        <f>Model!$BP112*BK112</f>
        <v>3.476932655311443</v>
      </c>
      <c r="CB112" s="79">
        <f>Model!$BP112*BL112</f>
        <v>3.4704841359413177</v>
      </c>
      <c r="CC112" s="79">
        <f>Model!$BP112*BM112</f>
        <v>3.4640356165711941</v>
      </c>
      <c r="CD112" s="79">
        <f>Model!$BP112*BN112</f>
        <v>3.4575870972010683</v>
      </c>
      <c r="CE112" s="79">
        <f>Model!$BP112*BO112</f>
        <v>3.4511385778309442</v>
      </c>
      <c r="CF112" s="79">
        <f>Model!$BS112*BT112</f>
        <v>33035.948475924044</v>
      </c>
      <c r="CG112" s="79">
        <f>Model!$BS112*BU112</f>
        <v>32975.463359191017</v>
      </c>
      <c r="CH112" s="79">
        <f>Model!$BS112*BV112</f>
        <v>32914.978242457961</v>
      </c>
      <c r="CI112" s="79">
        <f>Model!$BS112*BW112</f>
        <v>32854.493125724934</v>
      </c>
      <c r="CJ112" s="79">
        <f>Model!$BS112*BX112</f>
        <v>32794.008008991877</v>
      </c>
      <c r="CK112" s="79">
        <f>Model!$BS112*BY112</f>
        <v>32733.52289225885</v>
      </c>
      <c r="CL112" s="79">
        <f>Model!$BS112*BZ112</f>
        <v>32673.037775525801</v>
      </c>
      <c r="CM112" s="79">
        <f>Model!$BS112*CA112</f>
        <v>32612.552658792767</v>
      </c>
      <c r="CN112" s="79">
        <f>Model!$BS112*CB112</f>
        <v>32552.067542059718</v>
      </c>
      <c r="CO112" s="79">
        <f>Model!$BS112*CC112</f>
        <v>32491.582425326687</v>
      </c>
      <c r="CP112" s="79">
        <f>Model!$BS112*CD112</f>
        <v>32431.097308593635</v>
      </c>
      <c r="CQ112" s="79">
        <f>Model!$BS112*CE112</f>
        <v>32370.6121918606</v>
      </c>
      <c r="CR112" s="79">
        <f>Model!$BR112*BT112</f>
        <v>9508.9393999910808</v>
      </c>
      <c r="CS112" s="79">
        <f>Model!$BR112*BU112</f>
        <v>9491.5295983613523</v>
      </c>
      <c r="CT112" s="79">
        <f>Model!$BR112*BV112</f>
        <v>9474.1197967316166</v>
      </c>
      <c r="CU112" s="79">
        <f>Model!$BR112*BW112</f>
        <v>9456.7099951018899</v>
      </c>
      <c r="CV112" s="79">
        <f>Model!$BR112*BX112</f>
        <v>9439.3001934721542</v>
      </c>
      <c r="CW112" s="79">
        <f>Model!$BR112*BY112</f>
        <v>9421.8903918424239</v>
      </c>
      <c r="CX112" s="79">
        <f>Model!$BR112*BZ112</f>
        <v>9404.4805902126918</v>
      </c>
      <c r="CY112" s="79">
        <f>Model!$BR112*CA112</f>
        <v>9387.0707885829615</v>
      </c>
      <c r="CZ112" s="79">
        <f>Model!$BR112*CB112</f>
        <v>9369.6609869532276</v>
      </c>
      <c r="DA112" s="79">
        <f>Model!$BR112*CC112</f>
        <v>9352.2511853234992</v>
      </c>
      <c r="DB112" s="79">
        <f>Model!$BR112*CD112</f>
        <v>9334.8413836937634</v>
      </c>
      <c r="DC112" s="79">
        <f>Model!$BR112*CE112</f>
        <v>9317.4315820640331</v>
      </c>
      <c r="DD112" s="79">
        <f>SUM(Model!$CF112:$CQ112)</f>
        <v>392439.36400670785</v>
      </c>
      <c r="DE112" s="79">
        <f>SUM(Model!$CR112:$DC112)</f>
        <v>112958.22589233071</v>
      </c>
      <c r="DF112" s="80">
        <f>IFERROR((Model!$DD112-Model!$DE112)/Model!$DD112,0)</f>
        <v>0.71216387484921129</v>
      </c>
    </row>
    <row r="113" spans="2:110" x14ac:dyDescent="0.25">
      <c r="B113" t="s">
        <v>370</v>
      </c>
      <c r="C113" t="s">
        <v>185</v>
      </c>
      <c r="D113" t="s">
        <v>26</v>
      </c>
      <c r="E113" s="4">
        <v>53</v>
      </c>
      <c r="F113" s="4">
        <v>627123.07999999996</v>
      </c>
      <c r="G113" s="4">
        <v>175562.48</v>
      </c>
      <c r="H113" s="4">
        <v>4</v>
      </c>
      <c r="I113" s="4">
        <v>2</v>
      </c>
      <c r="J113" s="4">
        <v>5</v>
      </c>
      <c r="K113" s="4">
        <v>7</v>
      </c>
      <c r="L113" s="4">
        <v>3</v>
      </c>
      <c r="M113" s="4">
        <v>7</v>
      </c>
      <c r="N113" s="4">
        <v>8</v>
      </c>
      <c r="O113" s="4">
        <v>2</v>
      </c>
      <c r="P113" s="4">
        <v>3</v>
      </c>
      <c r="Q113" s="4">
        <v>9</v>
      </c>
      <c r="R113" s="4">
        <v>9</v>
      </c>
      <c r="S113" s="4">
        <v>5</v>
      </c>
      <c r="T113" s="4">
        <v>5</v>
      </c>
      <c r="U113" s="4">
        <v>10</v>
      </c>
      <c r="V113" s="4">
        <v>6</v>
      </c>
      <c r="W113" s="4">
        <v>5</v>
      </c>
      <c r="X113" s="4">
        <v>3</v>
      </c>
      <c r="Y113" s="4">
        <v>4</v>
      </c>
      <c r="Z113" s="4">
        <v>4</v>
      </c>
      <c r="AA113" s="4">
        <v>9</v>
      </c>
      <c r="AB113" s="4">
        <v>5</v>
      </c>
      <c r="AC113" s="4">
        <v>6</v>
      </c>
      <c r="AD113" s="4">
        <v>5</v>
      </c>
      <c r="AE113" s="4">
        <v>8</v>
      </c>
      <c r="AF113" s="4">
        <v>7</v>
      </c>
      <c r="AG113" s="4">
        <v>3</v>
      </c>
      <c r="AH113" s="4">
        <v>5</v>
      </c>
      <c r="AI113" s="4">
        <v>3</v>
      </c>
      <c r="AJ113" s="4">
        <v>1</v>
      </c>
      <c r="AK113" s="4">
        <v>4</v>
      </c>
      <c r="AL113" s="4">
        <v>4</v>
      </c>
      <c r="AM113" s="4">
        <v>3</v>
      </c>
      <c r="AN113" s="4">
        <v>4</v>
      </c>
      <c r="AO113" s="4">
        <v>9</v>
      </c>
      <c r="AP113" s="4">
        <v>2</v>
      </c>
      <c r="AQ113" s="4">
        <v>8</v>
      </c>
      <c r="AR113" s="79">
        <f>MAX(IFERROR(IFERROR(_xlfn.FORECAST.ETS(AR$5,tbl_Model[[#This Row],[H_2023_01]:[H_2025_12]],$H$5:$AQ$5),_xlfn.FORECAST.LINEAR(AR$5,tbl_Model[[#This Row],[H_2023_01]:[H_2025_12]],$H$5:$AQ$5)),0),0)</f>
        <v>4.8908626557443169</v>
      </c>
      <c r="AS113" s="79">
        <f>MAX(IFERROR(IFERROR(_xlfn.FORECAST.ETS(AS$5,tbl_Model[[#This Row],[H_2023_01]:[H_2025_12]],$H$5:$AQ$5),_xlfn.FORECAST.LINEAR(AS$5,tbl_Model[[#This Row],[H_2023_01]:[H_2025_12]],$H$5:$AQ$5)),0),0)</f>
        <v>4.8846690161025066</v>
      </c>
      <c r="AT113" s="79">
        <f>MAX(IFERROR(IFERROR(_xlfn.FORECAST.ETS(AT$5,tbl_Model[[#This Row],[H_2023_01]:[H_2025_12]],$H$5:$AQ$5),_xlfn.FORECAST.LINEAR(AT$5,tbl_Model[[#This Row],[H_2023_01]:[H_2025_12]],$H$5:$AQ$5)),0),0)</f>
        <v>4.8784753764606865</v>
      </c>
      <c r="AU113" s="79">
        <f>MAX(IFERROR(IFERROR(_xlfn.FORECAST.ETS(AU$5,tbl_Model[[#This Row],[H_2023_01]:[H_2025_12]],$H$5:$AQ$5),_xlfn.FORECAST.LINEAR(AU$5,tbl_Model[[#This Row],[H_2023_01]:[H_2025_12]],$H$5:$AQ$5)),0),0)</f>
        <v>4.8722817368188771</v>
      </c>
      <c r="AV113" s="79">
        <f>MAX(IFERROR(IFERROR(_xlfn.FORECAST.ETS(AV$5,tbl_Model[[#This Row],[H_2023_01]:[H_2025_12]],$H$5:$AQ$5),_xlfn.FORECAST.LINEAR(AV$5,tbl_Model[[#This Row],[H_2023_01]:[H_2025_12]],$H$5:$AQ$5)),0),0)</f>
        <v>4.8660880971770561</v>
      </c>
      <c r="AW113" s="79">
        <f>MAX(IFERROR(IFERROR(_xlfn.FORECAST.ETS(AW$5,tbl_Model[[#This Row],[H_2023_01]:[H_2025_12]],$H$5:$AQ$5),_xlfn.FORECAST.LINEAR(AW$5,tbl_Model[[#This Row],[H_2023_01]:[H_2025_12]],$H$5:$AQ$5)),0),0)</f>
        <v>4.8598944575352467</v>
      </c>
      <c r="AX113" s="79">
        <f>MAX(IFERROR(IFERROR(_xlfn.FORECAST.ETS(AX$5,tbl_Model[[#This Row],[H_2023_01]:[H_2025_12]],$H$5:$AQ$5),_xlfn.FORECAST.LINEAR(AX$5,tbl_Model[[#This Row],[H_2023_01]:[H_2025_12]],$H$5:$AQ$5)),0),0)</f>
        <v>4.8537008178934267</v>
      </c>
      <c r="AY113" s="79">
        <f>MAX(IFERROR(IFERROR(_xlfn.FORECAST.ETS(AY$5,tbl_Model[[#This Row],[H_2023_01]:[H_2025_12]],$H$5:$AQ$5),_xlfn.FORECAST.LINEAR(AY$5,tbl_Model[[#This Row],[H_2023_01]:[H_2025_12]],$H$5:$AQ$5)),0),0)</f>
        <v>4.8475071782516173</v>
      </c>
      <c r="AZ113" s="79">
        <f>MAX(IFERROR(IFERROR(_xlfn.FORECAST.ETS(AZ$5,tbl_Model[[#This Row],[H_2023_01]:[H_2025_12]],$H$5:$AQ$5),_xlfn.FORECAST.LINEAR(AZ$5,tbl_Model[[#This Row],[H_2023_01]:[H_2025_12]],$H$5:$AQ$5)),0),0)</f>
        <v>4.8413135386097963</v>
      </c>
      <c r="BA113" s="79">
        <f>MAX(IFERROR(IFERROR(_xlfn.FORECAST.ETS(BA$5,tbl_Model[[#This Row],[H_2023_01]:[H_2025_12]],$H$5:$AQ$5),_xlfn.FORECAST.LINEAR(BA$5,tbl_Model[[#This Row],[H_2023_01]:[H_2025_12]],$H$5:$AQ$5)),0),0)</f>
        <v>4.8351198989679869</v>
      </c>
      <c r="BB113" s="79">
        <f>MAX(IFERROR(IFERROR(_xlfn.FORECAST.ETS(BB$5,tbl_Model[[#This Row],[H_2023_01]:[H_2025_12]],$H$5:$AQ$5),_xlfn.FORECAST.LINEAR(BB$5,tbl_Model[[#This Row],[H_2023_01]:[H_2025_12]],$H$5:$AQ$5)),0),0)</f>
        <v>4.8289262593261668</v>
      </c>
      <c r="BC113" s="79">
        <f>MAX(IFERROR(IFERROR(_xlfn.FORECAST.ETS(BC$5,tbl_Model[[#This Row],[H_2023_01]:[H_2025_12]],$H$5:$AQ$5),_xlfn.FORECAST.LINEAR(BC$5,tbl_Model[[#This Row],[H_2023_01]:[H_2025_12]],$H$5:$AQ$5)),0),0)</f>
        <v>4.8227326196843565</v>
      </c>
      <c r="BD113" s="80">
        <f>IFERROR(AR113/SUM(Model!$AR113:$BC113),1/12)</f>
        <v>8.3917823714496145E-2</v>
      </c>
      <c r="BE113" s="80">
        <f>IFERROR(AS113/SUM(Model!$AR113:$BC113),1/12)</f>
        <v>8.3811552736102982E-2</v>
      </c>
      <c r="BF113" s="80">
        <f>IFERROR(AT113/SUM(Model!$AR113:$BC113),1/12)</f>
        <v>8.3705281757709638E-2</v>
      </c>
      <c r="BG113" s="80">
        <f>IFERROR(AU113/SUM(Model!$AR113:$BC113),1/12)</f>
        <v>8.3599010779316488E-2</v>
      </c>
      <c r="BH113" s="80">
        <f>IFERROR(AV113/SUM(Model!$AR113:$BC113),1/12)</f>
        <v>8.3492739800923144E-2</v>
      </c>
      <c r="BI113" s="80">
        <f>IFERROR(AW113/SUM(Model!$AR113:$BC113),1/12)</f>
        <v>8.3386468822529994E-2</v>
      </c>
      <c r="BJ113" s="80">
        <f>IFERROR(AX113/SUM(Model!$AR113:$BC113),1/12)</f>
        <v>8.328019784413665E-2</v>
      </c>
      <c r="BK113" s="80">
        <f>IFERROR(AY113/SUM(Model!$AR113:$BC113),1/12)</f>
        <v>8.31739268657435E-2</v>
      </c>
      <c r="BL113" s="80">
        <f>IFERROR(AZ113/SUM(Model!$AR113:$BC113),1/12)</f>
        <v>8.3067655887350156E-2</v>
      </c>
      <c r="BM113" s="80">
        <f>IFERROR(BA113/SUM(Model!$AR113:$BC113),1/12)</f>
        <v>8.2961384908957006E-2</v>
      </c>
      <c r="BN113" s="80">
        <f>IFERROR(BB113/SUM(Model!$AR113:$BC113),1/12)</f>
        <v>8.2855113930563662E-2</v>
      </c>
      <c r="BO113" s="80">
        <f>IFERROR(BC113/SUM(Model!$AR113:$BC113),1/12)</f>
        <v>8.2748842952170498E-2</v>
      </c>
      <c r="BP11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58.403852540684127</v>
      </c>
      <c r="BQ113" s="77" cm="1">
        <f t="array" ref="BQ11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113" s="77" cm="1">
        <f t="array" ref="BR11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113" s="77">
        <f>IF(tbl_Model[[#This Row],[Type]]="Boutique",
    tbl_Model[[#This Row],[UnitListPrice]],
    tbl_Model[[#This Row],[UnitListPrice]]*(1-SUMIFS(tbl_MarketTerms[WholesaleMarginPct],tbl_MarketTerms[Country],tbl_Model[[#This Row],[country]])))</f>
        <v>12076.490850376749</v>
      </c>
      <c r="BT113" s="79">
        <f>Model!$BP113*BD113</f>
        <v>4.9011242017565584</v>
      </c>
      <c r="BU113" s="79">
        <f>Model!$BP113*BE113</f>
        <v>4.8949175672051295</v>
      </c>
      <c r="BV113" s="79">
        <f>Model!$BP113*BF113</f>
        <v>4.8887109326536908</v>
      </c>
      <c r="BW113" s="79">
        <f>Model!$BP113*BG113</f>
        <v>4.8825042981022628</v>
      </c>
      <c r="BX113" s="79">
        <f>Model!$BP113*BH113</f>
        <v>4.8762976635508242</v>
      </c>
      <c r="BY113" s="79">
        <f>Model!$BP113*BI113</f>
        <v>4.8700910289993962</v>
      </c>
      <c r="BZ113" s="79">
        <f>Model!$BP113*BJ113</f>
        <v>4.8638843944479566</v>
      </c>
      <c r="CA113" s="79">
        <f>Model!$BP113*BK113</f>
        <v>4.8576777598965295</v>
      </c>
      <c r="CB113" s="79">
        <f>Model!$BP113*BL113</f>
        <v>4.85147112534509</v>
      </c>
      <c r="CC113" s="79">
        <f>Model!$BP113*BM113</f>
        <v>4.8452644907936628</v>
      </c>
      <c r="CD113" s="79">
        <f>Model!$BP113*BN113</f>
        <v>4.8390578562422233</v>
      </c>
      <c r="CE113" s="79">
        <f>Model!$BP113*BO113</f>
        <v>4.8328512216907944</v>
      </c>
      <c r="CF113" s="79">
        <f>Model!$BS113*BT113</f>
        <v>59188.381579073124</v>
      </c>
      <c r="CG113" s="79">
        <f>Model!$BS113*BU113</f>
        <v>59113.427213701165</v>
      </c>
      <c r="CH113" s="79">
        <f>Model!$BS113*BV113</f>
        <v>59038.472848329082</v>
      </c>
      <c r="CI113" s="79">
        <f>Model!$BS113*BW113</f>
        <v>58963.51848295713</v>
      </c>
      <c r="CJ113" s="79">
        <f>Model!$BS113*BX113</f>
        <v>58888.564117585047</v>
      </c>
      <c r="CK113" s="79">
        <f>Model!$BS113*BY113</f>
        <v>58813.609752213095</v>
      </c>
      <c r="CL113" s="79">
        <f>Model!$BS113*BZ113</f>
        <v>58738.655386841005</v>
      </c>
      <c r="CM113" s="79">
        <f>Model!$BS113*CA113</f>
        <v>58663.70102146906</v>
      </c>
      <c r="CN113" s="79">
        <f>Model!$BS113*CB113</f>
        <v>58588.74665609697</v>
      </c>
      <c r="CO113" s="79">
        <f>Model!$BS113*CC113</f>
        <v>58513.792290725025</v>
      </c>
      <c r="CP113" s="79">
        <f>Model!$BS113*CD113</f>
        <v>58438.837925352935</v>
      </c>
      <c r="CQ113" s="79">
        <f>Model!$BS113*CE113</f>
        <v>58363.883559980975</v>
      </c>
      <c r="CR113" s="79">
        <f>Model!$BR113*BT113</f>
        <v>16497.954315139978</v>
      </c>
      <c r="CS113" s="79">
        <f>Model!$BR113*BU113</f>
        <v>16477.061807816139</v>
      </c>
      <c r="CT113" s="79">
        <f>Model!$BR113*BV113</f>
        <v>16456.169300492267</v>
      </c>
      <c r="CU113" s="79">
        <f>Model!$BR113*BW113</f>
        <v>16435.276793168432</v>
      </c>
      <c r="CV113" s="79">
        <f>Model!$BR113*BX113</f>
        <v>16414.384285844561</v>
      </c>
      <c r="CW113" s="79">
        <f>Model!$BR113*BY113</f>
        <v>16393.491778520722</v>
      </c>
      <c r="CX113" s="79">
        <f>Model!$BR113*BZ113</f>
        <v>16372.599271196848</v>
      </c>
      <c r="CY113" s="79">
        <f>Model!$BR113*CA113</f>
        <v>16351.706763873015</v>
      </c>
      <c r="CZ113" s="79">
        <f>Model!$BR113*CB113</f>
        <v>16330.814256549142</v>
      </c>
      <c r="DA113" s="79">
        <f>Model!$BR113*CC113</f>
        <v>16309.921749225308</v>
      </c>
      <c r="DB113" s="79">
        <f>Model!$BR113*CD113</f>
        <v>16289.029241901433</v>
      </c>
      <c r="DC113" s="79">
        <f>Model!$BR113*CE113</f>
        <v>16268.136734577594</v>
      </c>
      <c r="DD113" s="79">
        <f>SUM(Model!$CF113:$CQ113)</f>
        <v>705313.59083432471</v>
      </c>
      <c r="DE113" s="79">
        <f>SUM(Model!$CR113:$DC113)</f>
        <v>196596.54629830547</v>
      </c>
      <c r="DF113" s="80">
        <f>IFERROR((Model!$DD113-Model!$DE113)/Model!$DD113,0)</f>
        <v>0.72126363527782178</v>
      </c>
    </row>
    <row r="114" spans="2:110" x14ac:dyDescent="0.25">
      <c r="B114" t="s">
        <v>370</v>
      </c>
      <c r="C114" t="s">
        <v>89</v>
      </c>
      <c r="D114" t="s">
        <v>25</v>
      </c>
      <c r="E114" s="4">
        <v>22</v>
      </c>
      <c r="F114" s="4">
        <v>554888.14</v>
      </c>
      <c r="G114" s="4">
        <v>128948.06</v>
      </c>
      <c r="H114" s="4">
        <v>0</v>
      </c>
      <c r="I114" s="4">
        <v>0</v>
      </c>
      <c r="J114" s="4">
        <v>0</v>
      </c>
      <c r="K114" s="4">
        <v>0</v>
      </c>
      <c r="L114" s="4">
        <v>0</v>
      </c>
      <c r="M114" s="4">
        <v>0</v>
      </c>
      <c r="N114" s="4">
        <v>0</v>
      </c>
      <c r="O114" s="4">
        <v>0</v>
      </c>
      <c r="P114" s="4">
        <v>0</v>
      </c>
      <c r="Q114" s="4">
        <v>0</v>
      </c>
      <c r="R114" s="4">
        <v>0</v>
      </c>
      <c r="S114" s="4">
        <v>0</v>
      </c>
      <c r="T114" s="4">
        <v>7</v>
      </c>
      <c r="U114" s="4">
        <v>1</v>
      </c>
      <c r="V114" s="4">
        <v>2</v>
      </c>
      <c r="W114" s="4">
        <v>2</v>
      </c>
      <c r="X114" s="4">
        <v>0</v>
      </c>
      <c r="Y114" s="4">
        <v>0</v>
      </c>
      <c r="Z114" s="4">
        <v>2</v>
      </c>
      <c r="AA114" s="4">
        <v>0</v>
      </c>
      <c r="AB114" s="4">
        <v>1</v>
      </c>
      <c r="AC114" s="4">
        <v>1</v>
      </c>
      <c r="AD114" s="4">
        <v>4</v>
      </c>
      <c r="AE114" s="4">
        <v>4</v>
      </c>
      <c r="AF114" s="4">
        <v>3</v>
      </c>
      <c r="AG114" s="4">
        <v>2</v>
      </c>
      <c r="AH114" s="4">
        <v>3</v>
      </c>
      <c r="AI114" s="4">
        <v>0</v>
      </c>
      <c r="AJ114" s="4">
        <v>2</v>
      </c>
      <c r="AK114" s="4">
        <v>3</v>
      </c>
      <c r="AL114" s="4">
        <v>1</v>
      </c>
      <c r="AM114" s="4">
        <v>0</v>
      </c>
      <c r="AN114" s="4">
        <v>1</v>
      </c>
      <c r="AO114" s="4">
        <v>2</v>
      </c>
      <c r="AP114" s="4">
        <v>1</v>
      </c>
      <c r="AQ114" s="4">
        <v>4</v>
      </c>
      <c r="AR114" s="79">
        <f>MAX(IFERROR(IFERROR(_xlfn.FORECAST.ETS(AR$5,tbl_Model[[#This Row],[H_2023_01]:[H_2025_12]],$H$5:$AQ$5),_xlfn.FORECAST.LINEAR(AR$5,tbl_Model[[#This Row],[H_2023_01]:[H_2025_12]],$H$5:$AQ$5)),0),0)</f>
        <v>5.1550724250115945</v>
      </c>
      <c r="AS114" s="79">
        <f>MAX(IFERROR(IFERROR(_xlfn.FORECAST.ETS(AS$5,tbl_Model[[#This Row],[H_2023_01]:[H_2025_12]],$H$5:$AQ$5),_xlfn.FORECAST.LINEAR(AS$5,tbl_Model[[#This Row],[H_2023_01]:[H_2025_12]],$H$5:$AQ$5)),0),0)</f>
        <v>4.1014150173502415</v>
      </c>
      <c r="AT114" s="79">
        <f>MAX(IFERROR(IFERROR(_xlfn.FORECAST.ETS(AT$5,tbl_Model[[#This Row],[H_2023_01]:[H_2025_12]],$H$5:$AQ$5),_xlfn.FORECAST.LINEAR(AT$5,tbl_Model[[#This Row],[H_2023_01]:[H_2025_12]],$H$5:$AQ$5)),0),0)</f>
        <v>4.9427144145676802</v>
      </c>
      <c r="AU114" s="79">
        <f>MAX(IFERROR(IFERROR(_xlfn.FORECAST.ETS(AU$5,tbl_Model[[#This Row],[H_2023_01]:[H_2025_12]],$H$5:$AQ$5),_xlfn.FORECAST.LINEAR(AU$5,tbl_Model[[#This Row],[H_2023_01]:[H_2025_12]],$H$5:$AQ$5)),0),0)</f>
        <v>3.1806311919386308</v>
      </c>
      <c r="AV114" s="79">
        <f>MAX(IFERROR(IFERROR(_xlfn.FORECAST.ETS(AV$5,tbl_Model[[#This Row],[H_2023_01]:[H_2025_12]],$H$5:$AQ$5),_xlfn.FORECAST.LINEAR(AV$5,tbl_Model[[#This Row],[H_2023_01]:[H_2025_12]],$H$5:$AQ$5)),0),0)</f>
        <v>3.898210214270704</v>
      </c>
      <c r="AW114" s="79">
        <f>MAX(IFERROR(IFERROR(_xlfn.FORECAST.ETS(AW$5,tbl_Model[[#This Row],[H_2023_01]:[H_2025_12]],$H$5:$AQ$5),_xlfn.FORECAST.LINEAR(AW$5,tbl_Model[[#This Row],[H_2023_01]:[H_2025_12]],$H$5:$AQ$5)),0),0)</f>
        <v>3.7057805798185983</v>
      </c>
      <c r="AX114" s="79">
        <f>MAX(IFERROR(IFERROR(_xlfn.FORECAST.ETS(AX$5,tbl_Model[[#This Row],[H_2023_01]:[H_2025_12]],$H$5:$AQ$5),_xlfn.FORECAST.LINEAR(AX$5,tbl_Model[[#This Row],[H_2023_01]:[H_2025_12]],$H$5:$AQ$5)),0),0)</f>
        <v>2.6731086437262723</v>
      </c>
      <c r="AY114" s="79">
        <f>MAX(IFERROR(IFERROR(_xlfn.FORECAST.ETS(AY$5,tbl_Model[[#This Row],[H_2023_01]:[H_2025_12]],$H$5:$AQ$5),_xlfn.FORECAST.LINEAR(AY$5,tbl_Model[[#This Row],[H_2023_01]:[H_2025_12]],$H$5:$AQ$5)),0),0)</f>
        <v>1.8552124735185076</v>
      </c>
      <c r="AZ114" s="79">
        <f>MAX(IFERROR(IFERROR(_xlfn.FORECAST.ETS(AZ$5,tbl_Model[[#This Row],[H_2023_01]:[H_2025_12]],$H$5:$AQ$5),_xlfn.FORECAST.LINEAR(AZ$5,tbl_Model[[#This Row],[H_2023_01]:[H_2025_12]],$H$5:$AQ$5)),0),0)</f>
        <v>2.8203607304234994</v>
      </c>
      <c r="BA114" s="79">
        <f>MAX(IFERROR(IFERROR(_xlfn.FORECAST.ETS(BA$5,tbl_Model[[#This Row],[H_2023_01]:[H_2025_12]],$H$5:$AQ$5),_xlfn.FORECAST.LINEAR(BA$5,tbl_Model[[#This Row],[H_2023_01]:[H_2025_12]],$H$5:$AQ$5)),0),0)</f>
        <v>3.260389517085005</v>
      </c>
      <c r="BB114" s="79">
        <f>MAX(IFERROR(IFERROR(_xlfn.FORECAST.ETS(BB$5,tbl_Model[[#This Row],[H_2023_01]:[H_2025_12]],$H$5:$AQ$5),_xlfn.FORECAST.LINEAR(BB$5,tbl_Model[[#This Row],[H_2023_01]:[H_2025_12]],$H$5:$AQ$5)),0),0)</f>
        <v>3.4090139657643888</v>
      </c>
      <c r="BC114" s="79">
        <f>MAX(IFERROR(IFERROR(_xlfn.FORECAST.ETS(BC$5,tbl_Model[[#This Row],[H_2023_01]:[H_2025_12]],$H$5:$AQ$5),_xlfn.FORECAST.LINEAR(BC$5,tbl_Model[[#This Row],[H_2023_01]:[H_2025_12]],$H$5:$AQ$5)),0),0)</f>
        <v>5.0700886202131272</v>
      </c>
      <c r="BD114" s="80">
        <f>IFERROR(AR114/SUM(Model!$AR114:$BC114),1/12)</f>
        <v>0.11696933842535898</v>
      </c>
      <c r="BE114" s="80">
        <f>IFERROR(AS114/SUM(Model!$AR114:$BC114),1/12)</f>
        <v>9.3061699552399776E-2</v>
      </c>
      <c r="BF114" s="80">
        <f>IFERROR(AT114/SUM(Model!$AR114:$BC114),1/12)</f>
        <v>0.11215090447466734</v>
      </c>
      <c r="BG114" s="80">
        <f>IFERROR(AU114/SUM(Model!$AR114:$BC114),1/12)</f>
        <v>7.2168981465917201E-2</v>
      </c>
      <c r="BH114" s="80">
        <f>IFERROR(AV114/SUM(Model!$AR114:$BC114),1/12)</f>
        <v>8.845095319978856E-2</v>
      </c>
      <c r="BI114" s="80">
        <f>IFERROR(AW114/SUM(Model!$AR114:$BC114),1/12)</f>
        <v>8.4084696980750898E-2</v>
      </c>
      <c r="BJ114" s="80">
        <f>IFERROR(AX114/SUM(Model!$AR114:$BC114),1/12)</f>
        <v>6.0653221490882821E-2</v>
      </c>
      <c r="BK114" s="80">
        <f>IFERROR(AY114/SUM(Model!$AR114:$BC114),1/12)</f>
        <v>4.2095039172111257E-2</v>
      </c>
      <c r="BL114" s="80">
        <f>IFERROR(AZ114/SUM(Model!$AR114:$BC114),1/12)</f>
        <v>6.3994392621507537E-2</v>
      </c>
      <c r="BM114" s="80">
        <f>IFERROR(BA114/SUM(Model!$AR114:$BC114),1/12)</f>
        <v>7.3978709391566103E-2</v>
      </c>
      <c r="BN114" s="80">
        <f>IFERROR(BB114/SUM(Model!$AR114:$BC114),1/12)</f>
        <v>7.7351019613923863E-2</v>
      </c>
      <c r="BO114" s="80">
        <f>IFERROR(BC114/SUM(Model!$AR114:$BC114),1/12)</f>
        <v>0.11504104361112574</v>
      </c>
      <c r="BP11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24.257462686567173</v>
      </c>
      <c r="BQ114" s="77" cm="1">
        <f t="array" ref="BQ11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114" s="77" cm="1">
        <f t="array" ref="BR11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114" s="77">
        <f>IF(tbl_Model[[#This Row],[Type]]="Boutique",
    tbl_Model[[#This Row],[UnitListPrice]],
    tbl_Model[[#This Row],[UnitListPrice]]*(1-SUMIFS(tbl_MarketTerms[WholesaleMarginPct],tbl_MarketTerms[Country],tbl_Model[[#This Row],[country]])))</f>
        <v>23436.224852071005</v>
      </c>
      <c r="BT114" s="79">
        <f>Model!$BP114*BD114</f>
        <v>2.8373793623255934</v>
      </c>
      <c r="BU114" s="79">
        <f>Model!$BP114*BE114</f>
        <v>2.2574407044408624</v>
      </c>
      <c r="BV114" s="79">
        <f>Model!$BP114*BF114</f>
        <v>2.7204963805590023</v>
      </c>
      <c r="BW114" s="79">
        <f>Model!$BP114*BG114</f>
        <v>1.7506363750370444</v>
      </c>
      <c r="BX114" s="79">
        <f>Model!$BP114*BH114</f>
        <v>2.1455956968351702</v>
      </c>
      <c r="BY114" s="79">
        <f>Model!$BP114*BI114</f>
        <v>2.0396813995218723</v>
      </c>
      <c r="BZ114" s="79">
        <f>Model!$BP114*BJ114</f>
        <v>1.4712932571351842</v>
      </c>
      <c r="CA114" s="79">
        <f>Model!$BP114*BK114</f>
        <v>1.0211188420070723</v>
      </c>
      <c r="CB114" s="79">
        <f>Model!$BP114*BL114</f>
        <v>1.5523415911657488</v>
      </c>
      <c r="CC114" s="79">
        <f>Model!$BP114*BM114</f>
        <v>1.7945357826663113</v>
      </c>
      <c r="CD114" s="79">
        <f>Model!$BP114*BN114</f>
        <v>1.8763394720526836</v>
      </c>
      <c r="CE114" s="79">
        <f>Model!$BP114*BO114</f>
        <v>2.7906038228206298</v>
      </c>
      <c r="CF114" s="79">
        <f>Model!$BS114*BT114</f>
        <v>66497.460726088451</v>
      </c>
      <c r="CG114" s="79">
        <f>Model!$BS114*BU114</f>
        <v>52905.887939493616</v>
      </c>
      <c r="CH114" s="79">
        <f>Model!$BS114*BV114</f>
        <v>63758.164884026111</v>
      </c>
      <c r="CI114" s="79">
        <f>Model!$BS114*BW114</f>
        <v>41028.307719582677</v>
      </c>
      <c r="CJ114" s="79">
        <f>Model!$BS114*BX114</f>
        <v>50284.663192665023</v>
      </c>
      <c r="CK114" s="79">
        <f>Model!$BS114*BY114</f>
        <v>47802.431905781472</v>
      </c>
      <c r="CL114" s="79">
        <f>Model!$BS114*BZ114</f>
        <v>34481.559597556101</v>
      </c>
      <c r="CM114" s="79">
        <f>Model!$BS114*CA114</f>
        <v>23931.170781964112</v>
      </c>
      <c r="CN114" s="79">
        <f>Model!$BS114*CB114</f>
        <v>36381.02657778217</v>
      </c>
      <c r="CO114" s="79">
        <f>Model!$BS114*CC114</f>
        <v>42057.144107654894</v>
      </c>
      <c r="CP114" s="79">
        <f>Model!$BS114*CD114</f>
        <v>43974.31376584289</v>
      </c>
      <c r="CQ114" s="79">
        <f>Model!$BS114*CE114</f>
        <v>65401.218664673193</v>
      </c>
      <c r="CR114" s="79">
        <f>Model!$BR114*BT114</f>
        <v>15377.790260908909</v>
      </c>
      <c r="CS114" s="79">
        <f>Model!$BR114*BU114</f>
        <v>12234.687451478865</v>
      </c>
      <c r="CT114" s="79">
        <f>Model!$BR114*BV114</f>
        <v>14744.317697267268</v>
      </c>
      <c r="CU114" s="79">
        <f>Model!$BR114*BW114</f>
        <v>9487.9519305350896</v>
      </c>
      <c r="CV114" s="79">
        <f>Model!$BR114*BX114</f>
        <v>11628.519276885392</v>
      </c>
      <c r="CW114" s="79">
        <f>Model!$BR114*BY114</f>
        <v>11054.493867614601</v>
      </c>
      <c r="CX114" s="79">
        <f>Model!$BR114*BZ114</f>
        <v>7973.9915715641637</v>
      </c>
      <c r="CY114" s="79">
        <f>Model!$BR114*CA114</f>
        <v>5534.1741017587083</v>
      </c>
      <c r="CZ114" s="79">
        <f>Model!$BR114*CB114</f>
        <v>8413.2505223646549</v>
      </c>
      <c r="DA114" s="79">
        <f>Model!$BR114*CC114</f>
        <v>9725.8742514149108</v>
      </c>
      <c r="DB114" s="79">
        <f>Model!$BR114*CD114</f>
        <v>10169.22701370508</v>
      </c>
      <c r="DC114" s="79">
        <f>Model!$BR114*CE114</f>
        <v>15124.280122152339</v>
      </c>
      <c r="DD114" s="79">
        <f>SUM(Model!$CF114:$CQ114)</f>
        <v>568503.34986311069</v>
      </c>
      <c r="DE114" s="79">
        <f>SUM(Model!$CR114:$DC114)</f>
        <v>131468.55806764998</v>
      </c>
      <c r="DF114" s="80">
        <f>IFERROR((Model!$DD114-Model!$DE114)/Model!$DD114,0)</f>
        <v>0.76874620334373378</v>
      </c>
    </row>
    <row r="115" spans="2:110" x14ac:dyDescent="0.25">
      <c r="B115" t="s">
        <v>370</v>
      </c>
      <c r="C115" t="s">
        <v>70</v>
      </c>
      <c r="D115" t="s">
        <v>18</v>
      </c>
      <c r="E115" s="4">
        <v>54</v>
      </c>
      <c r="F115" s="4">
        <v>1295554.48</v>
      </c>
      <c r="G115" s="4">
        <v>280993.40999999997</v>
      </c>
      <c r="H115" s="4">
        <v>5</v>
      </c>
      <c r="I115" s="4">
        <v>2</v>
      </c>
      <c r="J115" s="4">
        <v>9</v>
      </c>
      <c r="K115" s="4">
        <v>8</v>
      </c>
      <c r="L115" s="4">
        <v>3</v>
      </c>
      <c r="M115" s="4">
        <v>1</v>
      </c>
      <c r="N115" s="4">
        <v>5</v>
      </c>
      <c r="O115" s="4">
        <v>1</v>
      </c>
      <c r="P115" s="4">
        <v>3</v>
      </c>
      <c r="Q115" s="4">
        <v>3</v>
      </c>
      <c r="R115" s="4">
        <v>12</v>
      </c>
      <c r="S115" s="4">
        <v>8</v>
      </c>
      <c r="T115" s="4">
        <v>0</v>
      </c>
      <c r="U115" s="4">
        <v>8</v>
      </c>
      <c r="V115" s="4">
        <v>3</v>
      </c>
      <c r="W115" s="4">
        <v>3</v>
      </c>
      <c r="X115" s="4">
        <v>7</v>
      </c>
      <c r="Y115" s="4">
        <v>6</v>
      </c>
      <c r="Z115" s="4">
        <v>2</v>
      </c>
      <c r="AA115" s="4">
        <v>5</v>
      </c>
      <c r="AB115" s="4">
        <v>3</v>
      </c>
      <c r="AC115" s="4">
        <v>10</v>
      </c>
      <c r="AD115" s="4">
        <v>5</v>
      </c>
      <c r="AE115" s="4">
        <v>5</v>
      </c>
      <c r="AF115" s="4">
        <v>2</v>
      </c>
      <c r="AG115" s="4">
        <v>5</v>
      </c>
      <c r="AH115" s="4">
        <v>8</v>
      </c>
      <c r="AI115" s="4">
        <v>8</v>
      </c>
      <c r="AJ115" s="4">
        <v>3</v>
      </c>
      <c r="AK115" s="4">
        <v>7</v>
      </c>
      <c r="AL115" s="4">
        <v>7</v>
      </c>
      <c r="AM115" s="4">
        <v>3</v>
      </c>
      <c r="AN115" s="4">
        <v>0</v>
      </c>
      <c r="AO115" s="4">
        <v>2</v>
      </c>
      <c r="AP115" s="4">
        <v>5</v>
      </c>
      <c r="AQ115" s="4">
        <v>4</v>
      </c>
      <c r="AR115" s="79">
        <f>MAX(IFERROR(IFERROR(_xlfn.FORECAST.ETS(AR$5,tbl_Model[[#This Row],[H_2023_01]:[H_2025_12]],$H$5:$AQ$5),_xlfn.FORECAST.LINEAR(AR$5,tbl_Model[[#This Row],[H_2023_01]:[H_2025_12]],$H$5:$AQ$5)),0),0)</f>
        <v>4.5864231051565447</v>
      </c>
      <c r="AS115" s="79">
        <f>MAX(IFERROR(IFERROR(_xlfn.FORECAST.ETS(AS$5,tbl_Model[[#This Row],[H_2023_01]:[H_2025_12]],$H$5:$AQ$5),_xlfn.FORECAST.LINEAR(AS$5,tbl_Model[[#This Row],[H_2023_01]:[H_2025_12]],$H$5:$AQ$5)),0),0)</f>
        <v>4.5745261030799886</v>
      </c>
      <c r="AT115" s="79">
        <f>MAX(IFERROR(IFERROR(_xlfn.FORECAST.ETS(AT$5,tbl_Model[[#This Row],[H_2023_01]:[H_2025_12]],$H$5:$AQ$5),_xlfn.FORECAST.LINEAR(AT$5,tbl_Model[[#This Row],[H_2023_01]:[H_2025_12]],$H$5:$AQ$5)),0),0)</f>
        <v>4.5626291010034281</v>
      </c>
      <c r="AU115" s="79">
        <f>MAX(IFERROR(IFERROR(_xlfn.FORECAST.ETS(AU$5,tbl_Model[[#This Row],[H_2023_01]:[H_2025_12]],$H$5:$AQ$5),_xlfn.FORECAST.LINEAR(AU$5,tbl_Model[[#This Row],[H_2023_01]:[H_2025_12]],$H$5:$AQ$5)),0),0)</f>
        <v>4.5507320989268711</v>
      </c>
      <c r="AV115" s="79">
        <f>MAX(IFERROR(IFERROR(_xlfn.FORECAST.ETS(AV$5,tbl_Model[[#This Row],[H_2023_01]:[H_2025_12]],$H$5:$AQ$5),_xlfn.FORECAST.LINEAR(AV$5,tbl_Model[[#This Row],[H_2023_01]:[H_2025_12]],$H$5:$AQ$5)),0),0)</f>
        <v>4.5388350968503106</v>
      </c>
      <c r="AW115" s="79">
        <f>MAX(IFERROR(IFERROR(_xlfn.FORECAST.ETS(AW$5,tbl_Model[[#This Row],[H_2023_01]:[H_2025_12]],$H$5:$AQ$5),_xlfn.FORECAST.LINEAR(AW$5,tbl_Model[[#This Row],[H_2023_01]:[H_2025_12]],$H$5:$AQ$5)),0),0)</f>
        <v>4.5269380947737545</v>
      </c>
      <c r="AX115" s="79">
        <f>MAX(IFERROR(IFERROR(_xlfn.FORECAST.ETS(AX$5,tbl_Model[[#This Row],[H_2023_01]:[H_2025_12]],$H$5:$AQ$5),_xlfn.FORECAST.LINEAR(AX$5,tbl_Model[[#This Row],[H_2023_01]:[H_2025_12]],$H$5:$AQ$5)),0),0)</f>
        <v>4.515041092697194</v>
      </c>
      <c r="AY115" s="79">
        <f>MAX(IFERROR(IFERROR(_xlfn.FORECAST.ETS(AY$5,tbl_Model[[#This Row],[H_2023_01]:[H_2025_12]],$H$5:$AQ$5),_xlfn.FORECAST.LINEAR(AY$5,tbl_Model[[#This Row],[H_2023_01]:[H_2025_12]],$H$5:$AQ$5)),0),0)</f>
        <v>4.503144090620637</v>
      </c>
      <c r="AZ115" s="79">
        <f>MAX(IFERROR(IFERROR(_xlfn.FORECAST.ETS(AZ$5,tbl_Model[[#This Row],[H_2023_01]:[H_2025_12]],$H$5:$AQ$5),_xlfn.FORECAST.LINEAR(AZ$5,tbl_Model[[#This Row],[H_2023_01]:[H_2025_12]],$H$5:$AQ$5)),0),0)</f>
        <v>4.4912470885440774</v>
      </c>
      <c r="BA115" s="79">
        <f>MAX(IFERROR(IFERROR(_xlfn.FORECAST.ETS(BA$5,tbl_Model[[#This Row],[H_2023_01]:[H_2025_12]],$H$5:$AQ$5),_xlfn.FORECAST.LINEAR(BA$5,tbl_Model[[#This Row],[H_2023_01]:[H_2025_12]],$H$5:$AQ$5)),0),0)</f>
        <v>4.4793500864675204</v>
      </c>
      <c r="BB115" s="79">
        <f>MAX(IFERROR(IFERROR(_xlfn.FORECAST.ETS(BB$5,tbl_Model[[#This Row],[H_2023_01]:[H_2025_12]],$H$5:$AQ$5),_xlfn.FORECAST.LINEAR(BB$5,tbl_Model[[#This Row],[H_2023_01]:[H_2025_12]],$H$5:$AQ$5)),0),0)</f>
        <v>4.4674530843909599</v>
      </c>
      <c r="BC115" s="79">
        <f>MAX(IFERROR(IFERROR(_xlfn.FORECAST.ETS(BC$5,tbl_Model[[#This Row],[H_2023_01]:[H_2025_12]],$H$5:$AQ$5),_xlfn.FORECAST.LINEAR(BC$5,tbl_Model[[#This Row],[H_2023_01]:[H_2025_12]],$H$5:$AQ$5)),0),0)</f>
        <v>4.4555560823144038</v>
      </c>
      <c r="BD115" s="80">
        <f>IFERROR(AR115/SUM(Model!$AR115:$BC115),1/12)</f>
        <v>8.4539439320831786E-2</v>
      </c>
      <c r="BE115" s="80">
        <f>IFERROR(AS115/SUM(Model!$AR115:$BC115),1/12)</f>
        <v>8.4320147323104833E-2</v>
      </c>
      <c r="BF115" s="80">
        <f>IFERROR(AT115/SUM(Model!$AR115:$BC115),1/12)</f>
        <v>8.410085532537781E-2</v>
      </c>
      <c r="BG115" s="80">
        <f>IFERROR(AU115/SUM(Model!$AR115:$BC115),1/12)</f>
        <v>8.3881563327650843E-2</v>
      </c>
      <c r="BH115" s="80">
        <f>IFERROR(AV115/SUM(Model!$AR115:$BC115),1/12)</f>
        <v>8.3662271329923807E-2</v>
      </c>
      <c r="BI115" s="80">
        <f>IFERROR(AW115/SUM(Model!$AR115:$BC115),1/12)</f>
        <v>8.3442979332196854E-2</v>
      </c>
      <c r="BJ115" s="80">
        <f>IFERROR(AX115/SUM(Model!$AR115:$BC115),1/12)</f>
        <v>8.3223687334469817E-2</v>
      </c>
      <c r="BK115" s="80">
        <f>IFERROR(AY115/SUM(Model!$AR115:$BC115),1/12)</f>
        <v>8.3004395336742851E-2</v>
      </c>
      <c r="BL115" s="80">
        <f>IFERROR(AZ115/SUM(Model!$AR115:$BC115),1/12)</f>
        <v>8.2785103339015842E-2</v>
      </c>
      <c r="BM115" s="80">
        <f>IFERROR(BA115/SUM(Model!$AR115:$BC115),1/12)</f>
        <v>8.2565811341288875E-2</v>
      </c>
      <c r="BN115" s="80">
        <f>IFERROR(BB115/SUM(Model!$AR115:$BC115),1/12)</f>
        <v>8.2346519343561839E-2</v>
      </c>
      <c r="BO115" s="80">
        <f>IFERROR(BC115/SUM(Model!$AR115:$BC115),1/12)</f>
        <v>8.2127227345834886E-2</v>
      </c>
      <c r="BP11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59.541507268553978</v>
      </c>
      <c r="BQ115" s="77" cm="1">
        <f t="array" ref="BQ11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15" s="77" cm="1">
        <f t="array" ref="BR11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15" s="77">
        <f>IF(tbl_Model[[#This Row],[Type]]="Boutique",
    tbl_Model[[#This Row],[UnitListPrice]],
    tbl_Model[[#This Row],[UnitListPrice]]*(1-SUMIFS(tbl_MarketTerms[WholesaleMarginPct],tbl_MarketTerms[Country],tbl_Model[[#This Row],[country]])))</f>
        <v>24503.913814264284</v>
      </c>
      <c r="BT115" s="79">
        <f>Model!$BP115*BD115</f>
        <v>5.0336056408007837</v>
      </c>
      <c r="BU115" s="79">
        <f>Model!$BP115*BE115</f>
        <v>5.0205486647241884</v>
      </c>
      <c r="BV115" s="79">
        <f>Model!$BP115*BF115</f>
        <v>5.0074916886475895</v>
      </c>
      <c r="BW115" s="79">
        <f>Model!$BP115*BG115</f>
        <v>4.9944347125709934</v>
      </c>
      <c r="BX115" s="79">
        <f>Model!$BP115*BH115</f>
        <v>4.9813777364943936</v>
      </c>
      <c r="BY115" s="79">
        <f>Model!$BP115*BI115</f>
        <v>4.9683207604177984</v>
      </c>
      <c r="BZ115" s="79">
        <f>Model!$BP115*BJ115</f>
        <v>4.9552637843411986</v>
      </c>
      <c r="CA115" s="79">
        <f>Model!$BP115*BK115</f>
        <v>4.9422068082646025</v>
      </c>
      <c r="CB115" s="79">
        <f>Model!$BP115*BL115</f>
        <v>4.9291498321880036</v>
      </c>
      <c r="CC115" s="79">
        <f>Model!$BP115*BM115</f>
        <v>4.9160928561114083</v>
      </c>
      <c r="CD115" s="79">
        <f>Model!$BP115*BN115</f>
        <v>4.9030358800348077</v>
      </c>
      <c r="CE115" s="79">
        <f>Model!$BP115*BO115</f>
        <v>4.8899789039582133</v>
      </c>
      <c r="CF115" s="79">
        <f>Model!$BS115*BT115</f>
        <v>123343.03879717695</v>
      </c>
      <c r="CG115" s="79">
        <f>Model!$BS115*BU115</f>
        <v>123023.09178072115</v>
      </c>
      <c r="CH115" s="79">
        <f>Model!$BS115*BV115</f>
        <v>122703.14476426526</v>
      </c>
      <c r="CI115" s="79">
        <f>Model!$BS115*BW115</f>
        <v>122383.19774780943</v>
      </c>
      <c r="CJ115" s="79">
        <f>Model!$BS115*BX115</f>
        <v>122063.25073135352</v>
      </c>
      <c r="CK115" s="79">
        <f>Model!$BS115*BY115</f>
        <v>121743.30371489772</v>
      </c>
      <c r="CL115" s="79">
        <f>Model!$BS115*BZ115</f>
        <v>121423.35669844181</v>
      </c>
      <c r="CM115" s="79">
        <f>Model!$BS115*CA115</f>
        <v>121103.40968198598</v>
      </c>
      <c r="CN115" s="79">
        <f>Model!$BS115*CB115</f>
        <v>120783.4626655301</v>
      </c>
      <c r="CO115" s="79">
        <f>Model!$BS115*CC115</f>
        <v>120463.5156490743</v>
      </c>
      <c r="CP115" s="79">
        <f>Model!$BS115*CD115</f>
        <v>120143.56863261836</v>
      </c>
      <c r="CQ115" s="79">
        <f>Model!$BS115*CE115</f>
        <v>119823.62161616259</v>
      </c>
      <c r="CR115" s="79">
        <f>Model!$BR115*BT115</f>
        <v>26537.803201442613</v>
      </c>
      <c r="CS115" s="79">
        <f>Model!$BR115*BU115</f>
        <v>26468.965178313036</v>
      </c>
      <c r="CT115" s="79">
        <f>Model!$BR115*BV115</f>
        <v>26400.127155183436</v>
      </c>
      <c r="CU115" s="79">
        <f>Model!$BR115*BW115</f>
        <v>26331.289132053851</v>
      </c>
      <c r="CV115" s="79">
        <f>Model!$BR115*BX115</f>
        <v>26262.451108924248</v>
      </c>
      <c r="CW115" s="79">
        <f>Model!$BR115*BY115</f>
        <v>26193.613085794666</v>
      </c>
      <c r="CX115" s="79">
        <f>Model!$BR115*BZ115</f>
        <v>26124.775062665063</v>
      </c>
      <c r="CY115" s="79">
        <f>Model!$BR115*CA115</f>
        <v>26055.937039535478</v>
      </c>
      <c r="CZ115" s="79">
        <f>Model!$BR115*CB115</f>
        <v>25987.099016405879</v>
      </c>
      <c r="DA115" s="79">
        <f>Model!$BR115*CC115</f>
        <v>25918.260993276301</v>
      </c>
      <c r="DB115" s="79">
        <f>Model!$BR115*CD115</f>
        <v>25849.42297014669</v>
      </c>
      <c r="DC115" s="79">
        <f>Model!$BR115*CE115</f>
        <v>25780.584947017116</v>
      </c>
      <c r="DD115" s="79">
        <f>SUM(Model!$CF115:$CQ115)</f>
        <v>1458999.962480037</v>
      </c>
      <c r="DE115" s="79">
        <f>SUM(Model!$CR115:$DC115)</f>
        <v>313910.32889075839</v>
      </c>
      <c r="DF115" s="80">
        <f>IFERROR((Model!$DD115-Model!$DE115)/Model!$DD115,0)</f>
        <v>0.7848455538290986</v>
      </c>
    </row>
    <row r="116" spans="2:110" x14ac:dyDescent="0.25">
      <c r="B116" t="s">
        <v>370</v>
      </c>
      <c r="C116" t="s">
        <v>89</v>
      </c>
      <c r="D116" t="s">
        <v>26</v>
      </c>
      <c r="E116" s="4">
        <v>55</v>
      </c>
      <c r="F116" s="4">
        <v>1227595.01</v>
      </c>
      <c r="G116" s="4">
        <v>288054.52</v>
      </c>
      <c r="H116" s="4">
        <v>3</v>
      </c>
      <c r="I116" s="4">
        <v>0</v>
      </c>
      <c r="J116" s="4">
        <v>4</v>
      </c>
      <c r="K116" s="4">
        <v>3</v>
      </c>
      <c r="L116" s="4">
        <v>0</v>
      </c>
      <c r="M116" s="4">
        <v>7</v>
      </c>
      <c r="N116" s="4">
        <v>4</v>
      </c>
      <c r="O116" s="4">
        <v>6</v>
      </c>
      <c r="P116" s="4">
        <v>4</v>
      </c>
      <c r="Q116" s="4">
        <v>1</v>
      </c>
      <c r="R116" s="4">
        <v>3</v>
      </c>
      <c r="S116" s="4">
        <v>7</v>
      </c>
      <c r="T116" s="4">
        <v>6</v>
      </c>
      <c r="U116" s="4">
        <v>3</v>
      </c>
      <c r="V116" s="4">
        <v>5</v>
      </c>
      <c r="W116" s="4">
        <v>1</v>
      </c>
      <c r="X116" s="4">
        <v>3</v>
      </c>
      <c r="Y116" s="4">
        <v>2</v>
      </c>
      <c r="Z116" s="4">
        <v>2</v>
      </c>
      <c r="AA116" s="4">
        <v>4</v>
      </c>
      <c r="AB116" s="4">
        <v>4</v>
      </c>
      <c r="AC116" s="4">
        <v>3</v>
      </c>
      <c r="AD116" s="4">
        <v>4</v>
      </c>
      <c r="AE116" s="4">
        <v>6</v>
      </c>
      <c r="AF116" s="4">
        <v>9</v>
      </c>
      <c r="AG116" s="4">
        <v>3</v>
      </c>
      <c r="AH116" s="4">
        <v>3</v>
      </c>
      <c r="AI116" s="4">
        <v>6</v>
      </c>
      <c r="AJ116" s="4">
        <v>4</v>
      </c>
      <c r="AK116" s="4">
        <v>3</v>
      </c>
      <c r="AL116" s="4">
        <v>5</v>
      </c>
      <c r="AM116" s="4">
        <v>2</v>
      </c>
      <c r="AN116" s="4">
        <v>6</v>
      </c>
      <c r="AO116" s="4">
        <v>6</v>
      </c>
      <c r="AP116" s="4">
        <v>1</v>
      </c>
      <c r="AQ116" s="4">
        <v>7</v>
      </c>
      <c r="AR116" s="79">
        <f>MAX(IFERROR(IFERROR(_xlfn.FORECAST.ETS(AR$5,tbl_Model[[#This Row],[H_2023_01]:[H_2025_12]],$H$5:$AQ$5),_xlfn.FORECAST.LINEAR(AR$5,tbl_Model[[#This Row],[H_2023_01]:[H_2025_12]],$H$5:$AQ$5)),0),0)</f>
        <v>4.7603954351130415</v>
      </c>
      <c r="AS116" s="79">
        <f>MAX(IFERROR(IFERROR(_xlfn.FORECAST.ETS(AS$5,tbl_Model[[#This Row],[H_2023_01]:[H_2025_12]],$H$5:$AQ$5),_xlfn.FORECAST.LINEAR(AS$5,tbl_Model[[#This Row],[H_2023_01]:[H_2025_12]],$H$5:$AQ$5)),0),0)</f>
        <v>4.8097966091733202</v>
      </c>
      <c r="AT116" s="79">
        <f>MAX(IFERROR(IFERROR(_xlfn.FORECAST.ETS(AT$5,tbl_Model[[#This Row],[H_2023_01]:[H_2025_12]],$H$5:$AQ$5),_xlfn.FORECAST.LINEAR(AT$5,tbl_Model[[#This Row],[H_2023_01]:[H_2025_12]],$H$5:$AQ$5)),0),0)</f>
        <v>4.8591977832335989</v>
      </c>
      <c r="AU116" s="79">
        <f>MAX(IFERROR(IFERROR(_xlfn.FORECAST.ETS(AU$5,tbl_Model[[#This Row],[H_2023_01]:[H_2025_12]],$H$5:$AQ$5),_xlfn.FORECAST.LINEAR(AU$5,tbl_Model[[#This Row],[H_2023_01]:[H_2025_12]],$H$5:$AQ$5)),0),0)</f>
        <v>4.9085989572938766</v>
      </c>
      <c r="AV116" s="79">
        <f>MAX(IFERROR(IFERROR(_xlfn.FORECAST.ETS(AV$5,tbl_Model[[#This Row],[H_2023_01]:[H_2025_12]],$H$5:$AQ$5),_xlfn.FORECAST.LINEAR(AV$5,tbl_Model[[#This Row],[H_2023_01]:[H_2025_12]],$H$5:$AQ$5)),0),0)</f>
        <v>4.9580001313541553</v>
      </c>
      <c r="AW116" s="79">
        <f>MAX(IFERROR(IFERROR(_xlfn.FORECAST.ETS(AW$5,tbl_Model[[#This Row],[H_2023_01]:[H_2025_12]],$H$5:$AQ$5),_xlfn.FORECAST.LINEAR(AW$5,tbl_Model[[#This Row],[H_2023_01]:[H_2025_12]],$H$5:$AQ$5)),0),0)</f>
        <v>5.007401305414434</v>
      </c>
      <c r="AX116" s="79">
        <f>MAX(IFERROR(IFERROR(_xlfn.FORECAST.ETS(AX$5,tbl_Model[[#This Row],[H_2023_01]:[H_2025_12]],$H$5:$AQ$5),_xlfn.FORECAST.LINEAR(AX$5,tbl_Model[[#This Row],[H_2023_01]:[H_2025_12]],$H$5:$AQ$5)),0),0)</f>
        <v>5.0568024794747126</v>
      </c>
      <c r="AY116" s="79">
        <f>MAX(IFERROR(IFERROR(_xlfn.FORECAST.ETS(AY$5,tbl_Model[[#This Row],[H_2023_01]:[H_2025_12]],$H$5:$AQ$5),_xlfn.FORECAST.LINEAR(AY$5,tbl_Model[[#This Row],[H_2023_01]:[H_2025_12]],$H$5:$AQ$5)),0),0)</f>
        <v>5.1062036535349913</v>
      </c>
      <c r="AZ116" s="79">
        <f>MAX(IFERROR(IFERROR(_xlfn.FORECAST.ETS(AZ$5,tbl_Model[[#This Row],[H_2023_01]:[H_2025_12]],$H$5:$AQ$5),_xlfn.FORECAST.LINEAR(AZ$5,tbl_Model[[#This Row],[H_2023_01]:[H_2025_12]],$H$5:$AQ$5)),0),0)</f>
        <v>5.1556048275952699</v>
      </c>
      <c r="BA116" s="79">
        <f>MAX(IFERROR(IFERROR(_xlfn.FORECAST.ETS(BA$5,tbl_Model[[#This Row],[H_2023_01]:[H_2025_12]],$H$5:$AQ$5),_xlfn.FORECAST.LINEAR(BA$5,tbl_Model[[#This Row],[H_2023_01]:[H_2025_12]],$H$5:$AQ$5)),0),0)</f>
        <v>5.2050060016555477</v>
      </c>
      <c r="BB116" s="79">
        <f>MAX(IFERROR(IFERROR(_xlfn.FORECAST.ETS(BB$5,tbl_Model[[#This Row],[H_2023_01]:[H_2025_12]],$H$5:$AQ$5),_xlfn.FORECAST.LINEAR(BB$5,tbl_Model[[#This Row],[H_2023_01]:[H_2025_12]],$H$5:$AQ$5)),0),0)</f>
        <v>5.2544071757158264</v>
      </c>
      <c r="BC116" s="79">
        <f>MAX(IFERROR(IFERROR(_xlfn.FORECAST.ETS(BC$5,tbl_Model[[#This Row],[H_2023_01]:[H_2025_12]],$H$5:$AQ$5),_xlfn.FORECAST.LINEAR(BC$5,tbl_Model[[#This Row],[H_2023_01]:[H_2025_12]],$H$5:$AQ$5)),0),0)</f>
        <v>5.303808349776105</v>
      </c>
      <c r="BD116" s="80">
        <f>IFERROR(AR116/SUM(Model!$AR116:$BC116),1/12)</f>
        <v>7.8833781205499109E-2</v>
      </c>
      <c r="BE116" s="80">
        <f>IFERROR(AS116/SUM(Model!$AR116:$BC116),1/12)</f>
        <v>7.9651881592378057E-2</v>
      </c>
      <c r="BF116" s="80">
        <f>IFERROR(AT116/SUM(Model!$AR116:$BC116),1/12)</f>
        <v>8.0469981979257019E-2</v>
      </c>
      <c r="BG116" s="80">
        <f>IFERROR(AU116/SUM(Model!$AR116:$BC116),1/12)</f>
        <v>8.1288082366135953E-2</v>
      </c>
      <c r="BH116" s="80">
        <f>IFERROR(AV116/SUM(Model!$AR116:$BC116),1/12)</f>
        <v>8.2106182753014914E-2</v>
      </c>
      <c r="BI116" s="80">
        <f>IFERROR(AW116/SUM(Model!$AR116:$BC116),1/12)</f>
        <v>8.2924283139893862E-2</v>
      </c>
      <c r="BJ116" s="80">
        <f>IFERROR(AX116/SUM(Model!$AR116:$BC116),1/12)</f>
        <v>8.3742383526772809E-2</v>
      </c>
      <c r="BK116" s="80">
        <f>IFERROR(AY116/SUM(Model!$AR116:$BC116),1/12)</f>
        <v>8.4560483913651771E-2</v>
      </c>
      <c r="BL116" s="80">
        <f>IFERROR(AZ116/SUM(Model!$AR116:$BC116),1/12)</f>
        <v>8.5378584300530719E-2</v>
      </c>
      <c r="BM116" s="80">
        <f>IFERROR(BA116/SUM(Model!$AR116:$BC116),1/12)</f>
        <v>8.6196684687409666E-2</v>
      </c>
      <c r="BN116" s="80">
        <f>IFERROR(BB116/SUM(Model!$AR116:$BC116),1/12)</f>
        <v>8.7014785074288614E-2</v>
      </c>
      <c r="BO116" s="80">
        <f>IFERROR(BC116/SUM(Model!$AR116:$BC116),1/12)</f>
        <v>8.7832885461167576E-2</v>
      </c>
      <c r="BP11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60.60777150448358</v>
      </c>
      <c r="BQ116" s="77" cm="1">
        <f t="array" ref="BQ11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116" s="77" cm="1">
        <f t="array" ref="BR11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116" s="77">
        <f>IF(tbl_Model[[#This Row],[Type]]="Boutique",
    tbl_Model[[#This Row],[UnitListPrice]],
    tbl_Model[[#This Row],[UnitListPrice]]*(1-SUMIFS(tbl_MarketTerms[WholesaleMarginPct],tbl_MarketTerms[Country],tbl_Model[[#This Row],[country]])))</f>
        <v>23436.224852071005</v>
      </c>
      <c r="BT116" s="79">
        <f>Model!$BP116*BD116</f>
        <v>4.7779397981373419</v>
      </c>
      <c r="BU116" s="79">
        <f>Model!$BP116*BE116</f>
        <v>4.8275230394530313</v>
      </c>
      <c r="BV116" s="79">
        <f>Model!$BP116*BF116</f>
        <v>4.8771062807687207</v>
      </c>
      <c r="BW116" s="79">
        <f>Model!$BP116*BG116</f>
        <v>4.9266895220844091</v>
      </c>
      <c r="BX116" s="79">
        <f>Model!$BP116*BH116</f>
        <v>4.9762727634000985</v>
      </c>
      <c r="BY116" s="79">
        <f>Model!$BP116*BI116</f>
        <v>5.025856004715787</v>
      </c>
      <c r="BZ116" s="79">
        <f>Model!$BP116*BJ116</f>
        <v>5.0754392460314763</v>
      </c>
      <c r="CA116" s="79">
        <f>Model!$BP116*BK116</f>
        <v>5.1250224873471657</v>
      </c>
      <c r="CB116" s="79">
        <f>Model!$BP116*BL116</f>
        <v>5.1746057286628551</v>
      </c>
      <c r="CC116" s="79">
        <f>Model!$BP116*BM116</f>
        <v>5.2241889699785435</v>
      </c>
      <c r="CD116" s="79">
        <f>Model!$BP116*BN116</f>
        <v>5.2737722112942329</v>
      </c>
      <c r="CE116" s="79">
        <f>Model!$BP116*BO116</f>
        <v>5.3233554526099223</v>
      </c>
      <c r="CF116" s="79">
        <f>Model!$BS116*BT116</f>
        <v>111976.87143880549</v>
      </c>
      <c r="CG116" s="79">
        <f>Model!$BS116*BU116</f>
        <v>113138.91543117449</v>
      </c>
      <c r="CH116" s="79">
        <f>Model!$BS116*BV116</f>
        <v>114300.95942354348</v>
      </c>
      <c r="CI116" s="79">
        <f>Model!$BS116*BW116</f>
        <v>115463.00341591245</v>
      </c>
      <c r="CJ116" s="79">
        <f>Model!$BS116*BX116</f>
        <v>116625.04740828145</v>
      </c>
      <c r="CK116" s="79">
        <f>Model!$BS116*BY116</f>
        <v>117787.09140065042</v>
      </c>
      <c r="CL116" s="79">
        <f>Model!$BS116*BZ116</f>
        <v>118949.13539301942</v>
      </c>
      <c r="CM116" s="79">
        <f>Model!$BS116*CA116</f>
        <v>120111.1793853884</v>
      </c>
      <c r="CN116" s="79">
        <f>Model!$BS116*CB116</f>
        <v>121273.2233777574</v>
      </c>
      <c r="CO116" s="79">
        <f>Model!$BS116*CC116</f>
        <v>122435.26737012637</v>
      </c>
      <c r="CP116" s="79">
        <f>Model!$BS116*CD116</f>
        <v>123597.31136249537</v>
      </c>
      <c r="CQ116" s="79">
        <f>Model!$BS116*CE116</f>
        <v>124759.35535486435</v>
      </c>
      <c r="CR116" s="79">
        <f>Model!$BR116*BT116</f>
        <v>25895.076657914389</v>
      </c>
      <c r="CS116" s="79">
        <f>Model!$BR116*BU116</f>
        <v>26163.803743031327</v>
      </c>
      <c r="CT116" s="79">
        <f>Model!$BR116*BV116</f>
        <v>26432.530828148261</v>
      </c>
      <c r="CU116" s="79">
        <f>Model!$BR116*BW116</f>
        <v>26701.257913265192</v>
      </c>
      <c r="CV116" s="79">
        <f>Model!$BR116*BX116</f>
        <v>26969.984998382126</v>
      </c>
      <c r="CW116" s="79">
        <f>Model!$BR116*BY116</f>
        <v>27238.712083499056</v>
      </c>
      <c r="CX116" s="79">
        <f>Model!$BR116*BZ116</f>
        <v>27507.439168615991</v>
      </c>
      <c r="CY116" s="79">
        <f>Model!$BR116*CA116</f>
        <v>27776.166253732925</v>
      </c>
      <c r="CZ116" s="79">
        <f>Model!$BR116*CB116</f>
        <v>28044.893338849859</v>
      </c>
      <c r="DA116" s="79">
        <f>Model!$BR116*CC116</f>
        <v>28313.62042396679</v>
      </c>
      <c r="DB116" s="79">
        <f>Model!$BR116*CD116</f>
        <v>28582.347509083724</v>
      </c>
      <c r="DC116" s="79">
        <f>Model!$BR116*CE116</f>
        <v>28851.074594200662</v>
      </c>
      <c r="DD116" s="79">
        <f>SUM(Model!$CF116:$CQ116)</f>
        <v>1420417.3607620192</v>
      </c>
      <c r="DE116" s="79">
        <f>SUM(Model!$CR116:$DC116)</f>
        <v>328476.90751269035</v>
      </c>
      <c r="DF116" s="80">
        <f>IFERROR((Model!$DD116-Model!$DE116)/Model!$DD116,0)</f>
        <v>0.76874620334373367</v>
      </c>
    </row>
    <row r="117" spans="2:110" x14ac:dyDescent="0.25">
      <c r="B117" t="s">
        <v>370</v>
      </c>
      <c r="C117" t="s">
        <v>89</v>
      </c>
      <c r="D117" t="s">
        <v>27</v>
      </c>
      <c r="E117" s="4">
        <v>13</v>
      </c>
      <c r="F117" s="4">
        <v>340154.03</v>
      </c>
      <c r="G117" s="4">
        <v>79943.210000000006</v>
      </c>
      <c r="H117" s="4">
        <v>1</v>
      </c>
      <c r="I117" s="4">
        <v>3</v>
      </c>
      <c r="J117" s="4">
        <v>3</v>
      </c>
      <c r="K117" s="4">
        <v>2</v>
      </c>
      <c r="L117" s="4">
        <v>2</v>
      </c>
      <c r="M117" s="4">
        <v>2</v>
      </c>
      <c r="N117" s="4">
        <v>0</v>
      </c>
      <c r="O117" s="4">
        <v>4</v>
      </c>
      <c r="P117" s="4">
        <v>0</v>
      </c>
      <c r="Q117" s="4">
        <v>1</v>
      </c>
      <c r="R117" s="4">
        <v>1</v>
      </c>
      <c r="S117" s="4">
        <v>3</v>
      </c>
      <c r="T117" s="4">
        <v>0</v>
      </c>
      <c r="U117" s="4">
        <v>2</v>
      </c>
      <c r="V117" s="4">
        <v>3</v>
      </c>
      <c r="W117" s="4">
        <v>1</v>
      </c>
      <c r="X117" s="4">
        <v>0</v>
      </c>
      <c r="Y117" s="4">
        <v>3</v>
      </c>
      <c r="Z117" s="4">
        <v>6</v>
      </c>
      <c r="AA117" s="4">
        <v>4</v>
      </c>
      <c r="AB117" s="4">
        <v>1</v>
      </c>
      <c r="AC117" s="4">
        <v>0</v>
      </c>
      <c r="AD117" s="4">
        <v>2</v>
      </c>
      <c r="AE117" s="4">
        <v>1</v>
      </c>
      <c r="AF117" s="4">
        <v>1</v>
      </c>
      <c r="AG117" s="4">
        <v>0</v>
      </c>
      <c r="AH117" s="4">
        <v>2</v>
      </c>
      <c r="AI117" s="4">
        <v>1</v>
      </c>
      <c r="AJ117" s="4">
        <v>0</v>
      </c>
      <c r="AK117" s="4">
        <v>0</v>
      </c>
      <c r="AL117" s="4">
        <v>0</v>
      </c>
      <c r="AM117" s="4">
        <v>0</v>
      </c>
      <c r="AN117" s="4">
        <v>4</v>
      </c>
      <c r="AO117" s="4">
        <v>2</v>
      </c>
      <c r="AP117" s="4">
        <v>1</v>
      </c>
      <c r="AQ117" s="4">
        <v>2</v>
      </c>
      <c r="AR117" s="79">
        <f>MAX(IFERROR(IFERROR(_xlfn.FORECAST.ETS(AR$5,tbl_Model[[#This Row],[H_2023_01]:[H_2025_12]],$H$5:$AQ$5),_xlfn.FORECAST.LINEAR(AR$5,tbl_Model[[#This Row],[H_2023_01]:[H_2025_12]],$H$5:$AQ$5)),0),0)</f>
        <v>1.2385595310501385</v>
      </c>
      <c r="AS117" s="79">
        <f>MAX(IFERROR(IFERROR(_xlfn.FORECAST.ETS(AS$5,tbl_Model[[#This Row],[H_2023_01]:[H_2025_12]],$H$5:$AQ$5),_xlfn.FORECAST.LINEAR(AS$5,tbl_Model[[#This Row],[H_2023_01]:[H_2025_12]],$H$5:$AQ$5)),0),0)</f>
        <v>1.2225514498517454</v>
      </c>
      <c r="AT117" s="79">
        <f>MAX(IFERROR(IFERROR(_xlfn.FORECAST.ETS(AT$5,tbl_Model[[#This Row],[H_2023_01]:[H_2025_12]],$H$5:$AQ$5),_xlfn.FORECAST.LINEAR(AT$5,tbl_Model[[#This Row],[H_2023_01]:[H_2025_12]],$H$5:$AQ$5)),0),0)</f>
        <v>1.2065433686533507</v>
      </c>
      <c r="AU117" s="79">
        <f>MAX(IFERROR(IFERROR(_xlfn.FORECAST.ETS(AU$5,tbl_Model[[#This Row],[H_2023_01]:[H_2025_12]],$H$5:$AQ$5),_xlfn.FORECAST.LINEAR(AU$5,tbl_Model[[#This Row],[H_2023_01]:[H_2025_12]],$H$5:$AQ$5)),0),0)</f>
        <v>1.1905352874549575</v>
      </c>
      <c r="AV117" s="79">
        <f>MAX(IFERROR(IFERROR(_xlfn.FORECAST.ETS(AV$5,tbl_Model[[#This Row],[H_2023_01]:[H_2025_12]],$H$5:$AQ$5),_xlfn.FORECAST.LINEAR(AV$5,tbl_Model[[#This Row],[H_2023_01]:[H_2025_12]],$H$5:$AQ$5)),0),0)</f>
        <v>1.1745272062565626</v>
      </c>
      <c r="AW117" s="79">
        <f>MAX(IFERROR(IFERROR(_xlfn.FORECAST.ETS(AW$5,tbl_Model[[#This Row],[H_2023_01]:[H_2025_12]],$H$5:$AQ$5),_xlfn.FORECAST.LINEAR(AW$5,tbl_Model[[#This Row],[H_2023_01]:[H_2025_12]],$H$5:$AQ$5)),0),0)</f>
        <v>1.1585191250581695</v>
      </c>
      <c r="AX117" s="79">
        <f>MAX(IFERROR(IFERROR(_xlfn.FORECAST.ETS(AX$5,tbl_Model[[#This Row],[H_2023_01]:[H_2025_12]],$H$5:$AQ$5),_xlfn.FORECAST.LINEAR(AX$5,tbl_Model[[#This Row],[H_2023_01]:[H_2025_12]],$H$5:$AQ$5)),0),0)</f>
        <v>1.1425110438597745</v>
      </c>
      <c r="AY117" s="79">
        <f>MAX(IFERROR(IFERROR(_xlfn.FORECAST.ETS(AY$5,tbl_Model[[#This Row],[H_2023_01]:[H_2025_12]],$H$5:$AQ$5),_xlfn.FORECAST.LINEAR(AY$5,tbl_Model[[#This Row],[H_2023_01]:[H_2025_12]],$H$5:$AQ$5)),0),0)</f>
        <v>1.1265029626613816</v>
      </c>
      <c r="AZ117" s="79">
        <f>MAX(IFERROR(IFERROR(_xlfn.FORECAST.ETS(AZ$5,tbl_Model[[#This Row],[H_2023_01]:[H_2025_12]],$H$5:$AQ$5),_xlfn.FORECAST.LINEAR(AZ$5,tbl_Model[[#This Row],[H_2023_01]:[H_2025_12]],$H$5:$AQ$5)),0),0)</f>
        <v>1.1104948814629867</v>
      </c>
      <c r="BA117" s="79">
        <f>MAX(IFERROR(IFERROR(_xlfn.FORECAST.ETS(BA$5,tbl_Model[[#This Row],[H_2023_01]:[H_2025_12]],$H$5:$AQ$5),_xlfn.FORECAST.LINEAR(BA$5,tbl_Model[[#This Row],[H_2023_01]:[H_2025_12]],$H$5:$AQ$5)),0),0)</f>
        <v>1.0944868002645936</v>
      </c>
      <c r="BB117" s="79">
        <f>MAX(IFERROR(IFERROR(_xlfn.FORECAST.ETS(BB$5,tbl_Model[[#This Row],[H_2023_01]:[H_2025_12]],$H$5:$AQ$5),_xlfn.FORECAST.LINEAR(BB$5,tbl_Model[[#This Row],[H_2023_01]:[H_2025_12]],$H$5:$AQ$5)),0),0)</f>
        <v>1.0784787190661986</v>
      </c>
      <c r="BC117" s="79">
        <f>MAX(IFERROR(IFERROR(_xlfn.FORECAST.ETS(BC$5,tbl_Model[[#This Row],[H_2023_01]:[H_2025_12]],$H$5:$AQ$5),_xlfn.FORECAST.LINEAR(BC$5,tbl_Model[[#This Row],[H_2023_01]:[H_2025_12]],$H$5:$AQ$5)),0),0)</f>
        <v>1.0624706378678055</v>
      </c>
      <c r="BD117" s="80">
        <f>IFERROR(AR117/SUM(Model!$AR117:$BC117),1/12)</f>
        <v>8.9710509360869509E-2</v>
      </c>
      <c r="BE117" s="80">
        <f>IFERROR(AS117/SUM(Model!$AR117:$BC117),1/12)</f>
        <v>8.8551022810408442E-2</v>
      </c>
      <c r="BF117" s="80">
        <f>IFERROR(AT117/SUM(Model!$AR117:$BC117),1/12)</f>
        <v>8.7391536259947264E-2</v>
      </c>
      <c r="BG117" s="80">
        <f>IFERROR(AU117/SUM(Model!$AR117:$BC117),1/12)</f>
        <v>8.6232049709486183E-2</v>
      </c>
      <c r="BH117" s="80">
        <f>IFERROR(AV117/SUM(Model!$AR117:$BC117),1/12)</f>
        <v>8.5072563159024991E-2</v>
      </c>
      <c r="BI117" s="80">
        <f>IFERROR(AW117/SUM(Model!$AR117:$BC117),1/12)</f>
        <v>8.3913076608563911E-2</v>
      </c>
      <c r="BJ117" s="80">
        <f>IFERROR(AX117/SUM(Model!$AR117:$BC117),1/12)</f>
        <v>8.2753590058102719E-2</v>
      </c>
      <c r="BK117" s="80">
        <f>IFERROR(AY117/SUM(Model!$AR117:$BC117),1/12)</f>
        <v>8.1594103507641666E-2</v>
      </c>
      <c r="BL117" s="80">
        <f>IFERROR(AZ117/SUM(Model!$AR117:$BC117),1/12)</f>
        <v>8.043461695718046E-2</v>
      </c>
      <c r="BM117" s="80">
        <f>IFERROR(BA117/SUM(Model!$AR117:$BC117),1/12)</f>
        <v>7.9275130406719393E-2</v>
      </c>
      <c r="BN117" s="80">
        <f>IFERROR(BB117/SUM(Model!$AR117:$BC117),1/12)</f>
        <v>7.8115643856258188E-2</v>
      </c>
      <c r="BO117" s="80">
        <f>IFERROR(BC117/SUM(Model!$AR117:$BC117),1/12)</f>
        <v>7.6956157305797121E-2</v>
      </c>
      <c r="BP11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14.295608108108112</v>
      </c>
      <c r="BQ117" s="77" cm="1">
        <f t="array" ref="BQ11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117" s="77" cm="1">
        <f t="array" ref="BR11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117" s="77">
        <f>IF(tbl_Model[[#This Row],[Type]]="Boutique",
    tbl_Model[[#This Row],[UnitListPrice]],
    tbl_Model[[#This Row],[UnitListPrice]]*(1-SUMIFS(tbl_MarketTerms[WholesaleMarginPct],tbl_MarketTerms[Country],tbl_Model[[#This Row],[country]])))</f>
        <v>23436.224852071005</v>
      </c>
      <c r="BT117" s="79">
        <f>Model!$BP117*BD117</f>
        <v>1.282466285001755</v>
      </c>
      <c r="BU117" s="79">
        <f>Model!$BP117*BE117</f>
        <v>1.2658907196697413</v>
      </c>
      <c r="BV117" s="79">
        <f>Model!$BP117*BF117</f>
        <v>1.2493151543377261</v>
      </c>
      <c r="BW117" s="79">
        <f>Model!$BP117*BG117</f>
        <v>1.2327395890057125</v>
      </c>
      <c r="BX117" s="79">
        <f>Model!$BP117*BH117</f>
        <v>1.2161640236736972</v>
      </c>
      <c r="BY117" s="79">
        <f>Model!$BP117*BI117</f>
        <v>1.1995884583416834</v>
      </c>
      <c r="BZ117" s="79">
        <f>Model!$BP117*BJ117</f>
        <v>1.1830128930096682</v>
      </c>
      <c r="CA117" s="79">
        <f>Model!$BP117*BK117</f>
        <v>1.1664373276776547</v>
      </c>
      <c r="CB117" s="79">
        <f>Model!$BP117*BL117</f>
        <v>1.1498617623456393</v>
      </c>
      <c r="CC117" s="79">
        <f>Model!$BP117*BM117</f>
        <v>1.1332861970136257</v>
      </c>
      <c r="CD117" s="79">
        <f>Model!$BP117*BN117</f>
        <v>1.1167106316816102</v>
      </c>
      <c r="CE117" s="79">
        <f>Model!$BP117*BO117</f>
        <v>1.1001350663495966</v>
      </c>
      <c r="CF117" s="79">
        <f>Model!$BS117*BT117</f>
        <v>30056.168220501306</v>
      </c>
      <c r="CG117" s="79">
        <f>Model!$BS117*BU117</f>
        <v>29667.69954433004</v>
      </c>
      <c r="CH117" s="79">
        <f>Model!$BS117*BV117</f>
        <v>29279.230868158742</v>
      </c>
      <c r="CI117" s="79">
        <f>Model!$BS117*BW117</f>
        <v>28890.762191987476</v>
      </c>
      <c r="CJ117" s="79">
        <f>Model!$BS117*BX117</f>
        <v>28502.293515816174</v>
      </c>
      <c r="CK117" s="79">
        <f>Model!$BS117*BY117</f>
        <v>28113.824839644905</v>
      </c>
      <c r="CL117" s="79">
        <f>Model!$BS117*BZ117</f>
        <v>27725.356163473603</v>
      </c>
      <c r="CM117" s="79">
        <f>Model!$BS117*CA117</f>
        <v>27336.887487302341</v>
      </c>
      <c r="CN117" s="79">
        <f>Model!$BS117*CB117</f>
        <v>26948.418811131036</v>
      </c>
      <c r="CO117" s="79">
        <f>Model!$BS117*CC117</f>
        <v>26559.95013495977</v>
      </c>
      <c r="CP117" s="79">
        <f>Model!$BS117*CD117</f>
        <v>26171.481458788465</v>
      </c>
      <c r="CQ117" s="79">
        <f>Model!$BS117*CE117</f>
        <v>25783.012782617199</v>
      </c>
      <c r="CR117" s="79">
        <f>Model!$BR117*BT117</f>
        <v>6950.6030139303402</v>
      </c>
      <c r="CS117" s="79">
        <f>Model!$BR117*BU117</f>
        <v>6860.7681576837012</v>
      </c>
      <c r="CT117" s="79">
        <f>Model!$BR117*BV117</f>
        <v>6770.9333014370541</v>
      </c>
      <c r="CU117" s="79">
        <f>Model!$BR117*BW117</f>
        <v>6681.098445190416</v>
      </c>
      <c r="CV117" s="79">
        <f>Model!$BR117*BX117</f>
        <v>6591.2635889437688</v>
      </c>
      <c r="CW117" s="79">
        <f>Model!$BR117*BY117</f>
        <v>6501.4287326971289</v>
      </c>
      <c r="CX117" s="79">
        <f>Model!$BR117*BZ117</f>
        <v>6411.5938764504817</v>
      </c>
      <c r="CY117" s="79">
        <f>Model!$BR117*CA117</f>
        <v>6321.7590202038446</v>
      </c>
      <c r="CZ117" s="79">
        <f>Model!$BR117*CB117</f>
        <v>6231.9241639571965</v>
      </c>
      <c r="DA117" s="79">
        <f>Model!$BR117*CC117</f>
        <v>6142.0893077105575</v>
      </c>
      <c r="DB117" s="79">
        <f>Model!$BR117*CD117</f>
        <v>6052.2544514639094</v>
      </c>
      <c r="DC117" s="79">
        <f>Model!$BR117*CE117</f>
        <v>5962.4195952172704</v>
      </c>
      <c r="DD117" s="79">
        <f>SUM(Model!$CF117:$CQ117)</f>
        <v>335035.08601871104</v>
      </c>
      <c r="DE117" s="79">
        <f>SUM(Model!$CR117:$DC117)</f>
        <v>77478.135654885686</v>
      </c>
      <c r="DF117" s="80">
        <f>IFERROR((Model!$DD117-Model!$DE117)/Model!$DD117,0)</f>
        <v>0.76874620334373378</v>
      </c>
    </row>
    <row r="118" spans="2:110" x14ac:dyDescent="0.25">
      <c r="B118" t="s">
        <v>370</v>
      </c>
      <c r="C118" t="s">
        <v>169</v>
      </c>
      <c r="D118" t="s">
        <v>24</v>
      </c>
      <c r="E118" s="4">
        <v>14</v>
      </c>
      <c r="F118" s="4">
        <v>310636.69</v>
      </c>
      <c r="G118" s="4">
        <v>75492.17</v>
      </c>
      <c r="H118" s="4">
        <v>2</v>
      </c>
      <c r="I118" s="4">
        <v>1</v>
      </c>
      <c r="J118" s="4">
        <v>2</v>
      </c>
      <c r="K118" s="4">
        <v>1</v>
      </c>
      <c r="L118" s="4">
        <v>3</v>
      </c>
      <c r="M118" s="4">
        <v>5</v>
      </c>
      <c r="N118" s="4">
        <v>2</v>
      </c>
      <c r="O118" s="4">
        <v>3</v>
      </c>
      <c r="P118" s="4">
        <v>1</v>
      </c>
      <c r="Q118" s="4">
        <v>0</v>
      </c>
      <c r="R118" s="4">
        <v>2</v>
      </c>
      <c r="S118" s="4">
        <v>3</v>
      </c>
      <c r="T118" s="4">
        <v>1</v>
      </c>
      <c r="U118" s="4">
        <v>0</v>
      </c>
      <c r="V118" s="4">
        <v>1</v>
      </c>
      <c r="W118" s="4">
        <v>0</v>
      </c>
      <c r="X118" s="4">
        <v>2</v>
      </c>
      <c r="Y118" s="4">
        <v>1</v>
      </c>
      <c r="Z118" s="4">
        <v>1</v>
      </c>
      <c r="AA118" s="4">
        <v>1</v>
      </c>
      <c r="AB118" s="4">
        <v>0</v>
      </c>
      <c r="AC118" s="4">
        <v>0</v>
      </c>
      <c r="AD118" s="4">
        <v>1</v>
      </c>
      <c r="AE118" s="4">
        <v>6</v>
      </c>
      <c r="AF118" s="4">
        <v>2</v>
      </c>
      <c r="AG118" s="4">
        <v>0</v>
      </c>
      <c r="AH118" s="4">
        <v>0</v>
      </c>
      <c r="AI118" s="4">
        <v>2</v>
      </c>
      <c r="AJ118" s="4">
        <v>3</v>
      </c>
      <c r="AK118" s="4">
        <v>0</v>
      </c>
      <c r="AL118" s="4">
        <v>1</v>
      </c>
      <c r="AM118" s="4">
        <v>0</v>
      </c>
      <c r="AN118" s="4">
        <v>2</v>
      </c>
      <c r="AO118" s="4">
        <v>0</v>
      </c>
      <c r="AP118" s="4">
        <v>2</v>
      </c>
      <c r="AQ118" s="4">
        <v>2</v>
      </c>
      <c r="AR118" s="79">
        <f>MAX(IFERROR(IFERROR(_xlfn.FORECAST.ETS(AR$5,tbl_Model[[#This Row],[H_2023_01]:[H_2025_12]],$H$5:$AQ$5),_xlfn.FORECAST.LINEAR(AR$5,tbl_Model[[#This Row],[H_2023_01]:[H_2025_12]],$H$5:$AQ$5)),0),0)</f>
        <v>0.69976442353742829</v>
      </c>
      <c r="AS118" s="79">
        <f>MAX(IFERROR(IFERROR(_xlfn.FORECAST.ETS(AS$5,tbl_Model[[#This Row],[H_2023_01]:[H_2025_12]],$H$5:$AQ$5),_xlfn.FORECAST.LINEAR(AS$5,tbl_Model[[#This Row],[H_2023_01]:[H_2025_12]],$H$5:$AQ$5)),0),0)</f>
        <v>0.68972159123203813</v>
      </c>
      <c r="AT118" s="79">
        <f>MAX(IFERROR(IFERROR(_xlfn.FORECAST.ETS(AT$5,tbl_Model[[#This Row],[H_2023_01]:[H_2025_12]],$H$5:$AQ$5),_xlfn.FORECAST.LINEAR(AT$5,tbl_Model[[#This Row],[H_2023_01]:[H_2025_12]],$H$5:$AQ$5)),0),0)</f>
        <v>0.46429661413859752</v>
      </c>
      <c r="AU118" s="79">
        <f>MAX(IFERROR(IFERROR(_xlfn.FORECAST.ETS(AU$5,tbl_Model[[#This Row],[H_2023_01]:[H_2025_12]],$H$5:$AQ$5),_xlfn.FORECAST.LINEAR(AU$5,tbl_Model[[#This Row],[H_2023_01]:[H_2025_12]],$H$5:$AQ$5)),0),0)</f>
        <v>0</v>
      </c>
      <c r="AV118" s="79">
        <f>MAX(IFERROR(IFERROR(_xlfn.FORECAST.ETS(AV$5,tbl_Model[[#This Row],[H_2023_01]:[H_2025_12]],$H$5:$AQ$5),_xlfn.FORECAST.LINEAR(AV$5,tbl_Model[[#This Row],[H_2023_01]:[H_2025_12]],$H$5:$AQ$5)),0),0)</f>
        <v>1.5083573559206305</v>
      </c>
      <c r="AW118" s="79">
        <f>MAX(IFERROR(IFERROR(_xlfn.FORECAST.ETS(AW$5,tbl_Model[[#This Row],[H_2023_01]:[H_2025_12]],$H$5:$AQ$5),_xlfn.FORECAST.LINEAR(AW$5,tbl_Model[[#This Row],[H_2023_01]:[H_2025_12]],$H$5:$AQ$5)),0),0)</f>
        <v>2.2242930437120361</v>
      </c>
      <c r="AX118" s="79">
        <f>MAX(IFERROR(IFERROR(_xlfn.FORECAST.ETS(AX$5,tbl_Model[[#This Row],[H_2023_01]:[H_2025_12]],$H$5:$AQ$5),_xlfn.FORECAST.LINEAR(AX$5,tbl_Model[[#This Row],[H_2023_01]:[H_2025_12]],$H$5:$AQ$5)),0),0)</f>
        <v>0.49720155046660286</v>
      </c>
      <c r="AY118" s="79">
        <f>MAX(IFERROR(IFERROR(_xlfn.FORECAST.ETS(AY$5,tbl_Model[[#This Row],[H_2023_01]:[H_2025_12]],$H$5:$AQ$5),_xlfn.FORECAST.LINEAR(AY$5,tbl_Model[[#This Row],[H_2023_01]:[H_2025_12]],$H$5:$AQ$5)),0),0)</f>
        <v>0.4871587181612127</v>
      </c>
      <c r="AZ118" s="79">
        <f>MAX(IFERROR(IFERROR(_xlfn.FORECAST.ETS(AZ$5,tbl_Model[[#This Row],[H_2023_01]:[H_2025_12]],$H$5:$AQ$5),_xlfn.FORECAST.LINEAR(AZ$5,tbl_Model[[#This Row],[H_2023_01]:[H_2025_12]],$H$5:$AQ$5)),0),0)</f>
        <v>0.2617337410677722</v>
      </c>
      <c r="BA118" s="79">
        <f>MAX(IFERROR(IFERROR(_xlfn.FORECAST.ETS(BA$5,tbl_Model[[#This Row],[H_2023_01]:[H_2025_12]],$H$5:$AQ$5),_xlfn.FORECAST.LINEAR(BA$5,tbl_Model[[#This Row],[H_2023_01]:[H_2025_12]],$H$5:$AQ$5)),0),0)</f>
        <v>0</v>
      </c>
      <c r="BB118" s="79">
        <f>MAX(IFERROR(IFERROR(_xlfn.FORECAST.ETS(BB$5,tbl_Model[[#This Row],[H_2023_01]:[H_2025_12]],$H$5:$AQ$5),_xlfn.FORECAST.LINEAR(BB$5,tbl_Model[[#This Row],[H_2023_01]:[H_2025_12]],$H$5:$AQ$5)),0),0)</f>
        <v>1.3057944828498051</v>
      </c>
      <c r="BC118" s="79">
        <f>MAX(IFERROR(IFERROR(_xlfn.FORECAST.ETS(BC$5,tbl_Model[[#This Row],[H_2023_01]:[H_2025_12]],$H$5:$AQ$5),_xlfn.FORECAST.LINEAR(BC$5,tbl_Model[[#This Row],[H_2023_01]:[H_2025_12]],$H$5:$AQ$5)),0),0)</f>
        <v>2.0217301706412107</v>
      </c>
      <c r="BD118" s="80">
        <f>IFERROR(AR118/SUM(Model!$AR118:$BC118),1/12)</f>
        <v>6.8874100720097781E-2</v>
      </c>
      <c r="BE118" s="80">
        <f>IFERROR(AS118/SUM(Model!$AR118:$BC118),1/12)</f>
        <v>6.7885638002573676E-2</v>
      </c>
      <c r="BF118" s="80">
        <f>IFERROR(AT118/SUM(Model!$AR118:$BC118),1/12)</f>
        <v>4.5698253141432728E-2</v>
      </c>
      <c r="BG118" s="80">
        <f>IFERROR(AU118/SUM(Model!$AR118:$BC118),1/12)</f>
        <v>0</v>
      </c>
      <c r="BH118" s="80">
        <f>IFERROR(AV118/SUM(Model!$AR118:$BC118),1/12)</f>
        <v>0.14845961434908714</v>
      </c>
      <c r="BI118" s="80">
        <f>IFERROR(AW118/SUM(Model!$AR118:$BC118),1/12)</f>
        <v>0.21892536683874675</v>
      </c>
      <c r="BJ118" s="80">
        <f>IFERROR(AX118/SUM(Model!$AR118:$BC118),1/12)</f>
        <v>4.8936911499322548E-2</v>
      </c>
      <c r="BK118" s="80">
        <f>IFERROR(AY118/SUM(Model!$AR118:$BC118),1/12)</f>
        <v>4.7948448781798443E-2</v>
      </c>
      <c r="BL118" s="80">
        <f>IFERROR(AZ118/SUM(Model!$AR118:$BC118),1/12)</f>
        <v>2.5761063920657495E-2</v>
      </c>
      <c r="BM118" s="80">
        <f>IFERROR(BA118/SUM(Model!$AR118:$BC118),1/12)</f>
        <v>0</v>
      </c>
      <c r="BN118" s="80">
        <f>IFERROR(BB118/SUM(Model!$AR118:$BC118),1/12)</f>
        <v>0.12852242512831191</v>
      </c>
      <c r="BO118" s="80">
        <f>IFERROR(BC118/SUM(Model!$AR118:$BC118),1/12)</f>
        <v>0.19898817761797152</v>
      </c>
      <c r="BP11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15.445373758494512</v>
      </c>
      <c r="BQ118" s="77" cm="1">
        <f t="array" ref="BQ11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118" s="77" cm="1">
        <f t="array" ref="BR11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118" s="77">
        <f>IF(tbl_Model[[#This Row],[Type]]="Boutique",
    tbl_Model[[#This Row],[UnitListPrice]],
    tbl_Model[[#This Row],[UnitListPrice]]*(1-SUMIFS(tbl_MarketTerms[WholesaleMarginPct],tbl_MarketTerms[Country],tbl_Model[[#This Row],[country]])))</f>
        <v>22963.846685082874</v>
      </c>
      <c r="BT118" s="79">
        <f>Model!$BP118*BD118</f>
        <v>1.0637862279021062</v>
      </c>
      <c r="BU118" s="79">
        <f>Model!$BP118*BE118</f>
        <v>1.0485190517836092</v>
      </c>
      <c r="BV118" s="79">
        <f>Model!$BP118*BF118</f>
        <v>0.7058265998797244</v>
      </c>
      <c r="BW118" s="79">
        <f>Model!$BP118*BG118</f>
        <v>0</v>
      </c>
      <c r="BX118" s="79">
        <f>Model!$BP118*BH118</f>
        <v>2.293014231663606</v>
      </c>
      <c r="BY118" s="79">
        <f>Model!$BP118*BI118</f>
        <v>3.3813841160399636</v>
      </c>
      <c r="BZ118" s="79">
        <f>Model!$BP118*BJ118</f>
        <v>0.75584888869340483</v>
      </c>
      <c r="CA118" s="79">
        <f>Model!$BP118*BK118</f>
        <v>0.74058171257490779</v>
      </c>
      <c r="CB118" s="79">
        <f>Model!$BP118*BL118</f>
        <v>0.39788926067102304</v>
      </c>
      <c r="CC118" s="79">
        <f>Model!$BP118*BM118</f>
        <v>0</v>
      </c>
      <c r="CD118" s="79">
        <f>Model!$BP118*BN118</f>
        <v>1.9850768924549045</v>
      </c>
      <c r="CE118" s="79">
        <f>Model!$BP118*BO118</f>
        <v>3.0734467768312621</v>
      </c>
      <c r="CF118" s="79">
        <f>Model!$BS118*BT118</f>
        <v>24428.623843246594</v>
      </c>
      <c r="CG118" s="79">
        <f>Model!$BS118*BU118</f>
        <v>24078.03075154727</v>
      </c>
      <c r="CH118" s="79">
        <f>Model!$BS118*BV118</f>
        <v>16208.493825891324</v>
      </c>
      <c r="CI118" s="79">
        <f>Model!$BS118*BW118</f>
        <v>0</v>
      </c>
      <c r="CJ118" s="79">
        <f>Model!$BS118*BX118</f>
        <v>52656.427262636149</v>
      </c>
      <c r="CK118" s="79">
        <f>Model!$BS118*BY118</f>
        <v>77649.586424116205</v>
      </c>
      <c r="CL118" s="79">
        <f>Model!$BS118*BZ118</f>
        <v>17357.19799704562</v>
      </c>
      <c r="CM118" s="79">
        <f>Model!$BS118*CA118</f>
        <v>17006.604905346292</v>
      </c>
      <c r="CN118" s="79">
        <f>Model!$BS118*CB118</f>
        <v>9137.0679796903478</v>
      </c>
      <c r="CO118" s="79">
        <f>Model!$BS118*CC118</f>
        <v>0</v>
      </c>
      <c r="CP118" s="79">
        <f>Model!$BS118*CD118</f>
        <v>45585.001416435167</v>
      </c>
      <c r="CQ118" s="79">
        <f>Model!$BS118*CE118</f>
        <v>70578.160577915216</v>
      </c>
      <c r="CR118" s="79">
        <f>Model!$BR118*BT118</f>
        <v>5953.9152772394591</v>
      </c>
      <c r="CS118" s="79">
        <f>Model!$BR118*BU118</f>
        <v>5868.4662737197505</v>
      </c>
      <c r="CT118" s="79">
        <f>Model!$BR118*BV118</f>
        <v>3950.4476236672981</v>
      </c>
      <c r="CU118" s="79">
        <f>Model!$BR118*BW118</f>
        <v>0</v>
      </c>
      <c r="CV118" s="79">
        <f>Model!$BR118*BX118</f>
        <v>12833.793206510465</v>
      </c>
      <c r="CW118" s="79">
        <f>Model!$BR118*BY118</f>
        <v>18925.300984962418</v>
      </c>
      <c r="CX118" s="79">
        <f>Model!$BR118*BZ118</f>
        <v>4230.4178486603441</v>
      </c>
      <c r="CY118" s="79">
        <f>Model!$BR118*CA118</f>
        <v>4144.9688451406355</v>
      </c>
      <c r="CZ118" s="79">
        <f>Model!$BR118*CB118</f>
        <v>2226.9501950881831</v>
      </c>
      <c r="DA118" s="79">
        <f>Model!$BR118*CC118</f>
        <v>0</v>
      </c>
      <c r="DB118" s="79">
        <f>Model!$BR118*CD118</f>
        <v>11110.295777931349</v>
      </c>
      <c r="DC118" s="79">
        <f>Model!$BR118*CE118</f>
        <v>17201.8035563833</v>
      </c>
      <c r="DD118" s="79">
        <f>SUM(Model!$CF118:$CQ118)</f>
        <v>354685.1949838702</v>
      </c>
      <c r="DE118" s="79">
        <f>SUM(Model!$CR118:$DC118)</f>
        <v>86446.359589303189</v>
      </c>
      <c r="DF118" s="80">
        <f>IFERROR((Model!$DD118-Model!$DE118)/Model!$DD118,0)</f>
        <v>0.75627299697909722</v>
      </c>
    </row>
    <row r="119" spans="2:110" x14ac:dyDescent="0.25">
      <c r="B119" t="s">
        <v>370</v>
      </c>
      <c r="C119" t="s">
        <v>89</v>
      </c>
      <c r="D119" t="s">
        <v>29</v>
      </c>
      <c r="E119" s="4">
        <v>27</v>
      </c>
      <c r="F119" s="4">
        <v>616647.94999999995</v>
      </c>
      <c r="G119" s="4">
        <v>144615.6</v>
      </c>
      <c r="H119" s="4">
        <v>3</v>
      </c>
      <c r="I119" s="4">
        <v>3</v>
      </c>
      <c r="J119" s="4">
        <v>0</v>
      </c>
      <c r="K119" s="4">
        <v>0</v>
      </c>
      <c r="L119" s="4">
        <v>0</v>
      </c>
      <c r="M119" s="4">
        <v>0</v>
      </c>
      <c r="N119" s="4">
        <v>1</v>
      </c>
      <c r="O119" s="4">
        <v>1</v>
      </c>
      <c r="P119" s="4">
        <v>1</v>
      </c>
      <c r="Q119" s="4">
        <v>0</v>
      </c>
      <c r="R119" s="4">
        <v>2</v>
      </c>
      <c r="S119" s="4">
        <v>2</v>
      </c>
      <c r="T119" s="4">
        <v>1</v>
      </c>
      <c r="U119" s="4">
        <v>1</v>
      </c>
      <c r="V119" s="4">
        <v>4</v>
      </c>
      <c r="W119" s="4">
        <v>1</v>
      </c>
      <c r="X119" s="4">
        <v>2</v>
      </c>
      <c r="Y119" s="4">
        <v>1</v>
      </c>
      <c r="Z119" s="4">
        <v>2</v>
      </c>
      <c r="AA119" s="4">
        <v>1</v>
      </c>
      <c r="AB119" s="4">
        <v>4</v>
      </c>
      <c r="AC119" s="4">
        <v>3</v>
      </c>
      <c r="AD119" s="4">
        <v>0</v>
      </c>
      <c r="AE119" s="4">
        <v>1</v>
      </c>
      <c r="AF119" s="4">
        <v>2</v>
      </c>
      <c r="AG119" s="4">
        <v>3</v>
      </c>
      <c r="AH119" s="4">
        <v>5</v>
      </c>
      <c r="AI119" s="4">
        <v>1</v>
      </c>
      <c r="AJ119" s="4">
        <v>2</v>
      </c>
      <c r="AK119" s="4">
        <v>1</v>
      </c>
      <c r="AL119" s="4">
        <v>1</v>
      </c>
      <c r="AM119" s="4">
        <v>1</v>
      </c>
      <c r="AN119" s="4">
        <v>1</v>
      </c>
      <c r="AO119" s="4">
        <v>1</v>
      </c>
      <c r="AP119" s="4">
        <v>5</v>
      </c>
      <c r="AQ119" s="4">
        <v>4</v>
      </c>
      <c r="AR119" s="79">
        <f>MAX(IFERROR(IFERROR(_xlfn.FORECAST.ETS(AR$5,tbl_Model[[#This Row],[H_2023_01]:[H_2025_12]],$H$5:$AQ$5),_xlfn.FORECAST.LINEAR(AR$5,tbl_Model[[#This Row],[H_2023_01]:[H_2025_12]],$H$5:$AQ$5)),0),0)</f>
        <v>2.8031240246617295</v>
      </c>
      <c r="AS119" s="79">
        <f>MAX(IFERROR(IFERROR(_xlfn.FORECAST.ETS(AS$5,tbl_Model[[#This Row],[H_2023_01]:[H_2025_12]],$H$5:$AQ$5),_xlfn.FORECAST.LINEAR(AS$5,tbl_Model[[#This Row],[H_2023_01]:[H_2025_12]],$H$5:$AQ$5)),0),0)</f>
        <v>2.8398451594336054</v>
      </c>
      <c r="AT119" s="79">
        <f>MAX(IFERROR(IFERROR(_xlfn.FORECAST.ETS(AT$5,tbl_Model[[#This Row],[H_2023_01]:[H_2025_12]],$H$5:$AQ$5),_xlfn.FORECAST.LINEAR(AT$5,tbl_Model[[#This Row],[H_2023_01]:[H_2025_12]],$H$5:$AQ$5)),0),0)</f>
        <v>2.8765662942054866</v>
      </c>
      <c r="AU119" s="79">
        <f>MAX(IFERROR(IFERROR(_xlfn.FORECAST.ETS(AU$5,tbl_Model[[#This Row],[H_2023_01]:[H_2025_12]],$H$5:$AQ$5),_xlfn.FORECAST.LINEAR(AU$5,tbl_Model[[#This Row],[H_2023_01]:[H_2025_12]],$H$5:$AQ$5)),0),0)</f>
        <v>2.9132874289773625</v>
      </c>
      <c r="AV119" s="79">
        <f>MAX(IFERROR(IFERROR(_xlfn.FORECAST.ETS(AV$5,tbl_Model[[#This Row],[H_2023_01]:[H_2025_12]],$H$5:$AQ$5),_xlfn.FORECAST.LINEAR(AV$5,tbl_Model[[#This Row],[H_2023_01]:[H_2025_12]],$H$5:$AQ$5)),0),0)</f>
        <v>2.9500085637492437</v>
      </c>
      <c r="AW119" s="79">
        <f>MAX(IFERROR(IFERROR(_xlfn.FORECAST.ETS(AW$5,tbl_Model[[#This Row],[H_2023_01]:[H_2025_12]],$H$5:$AQ$5),_xlfn.FORECAST.LINEAR(AW$5,tbl_Model[[#This Row],[H_2023_01]:[H_2025_12]],$H$5:$AQ$5)),0),0)</f>
        <v>2.9867296985211196</v>
      </c>
      <c r="AX119" s="79">
        <f>MAX(IFERROR(IFERROR(_xlfn.FORECAST.ETS(AX$5,tbl_Model[[#This Row],[H_2023_01]:[H_2025_12]],$H$5:$AQ$5),_xlfn.FORECAST.LINEAR(AX$5,tbl_Model[[#This Row],[H_2023_01]:[H_2025_12]],$H$5:$AQ$5)),0),0)</f>
        <v>3.0234508332930008</v>
      </c>
      <c r="AY119" s="79">
        <f>MAX(IFERROR(IFERROR(_xlfn.FORECAST.ETS(AY$5,tbl_Model[[#This Row],[H_2023_01]:[H_2025_12]],$H$5:$AQ$5),_xlfn.FORECAST.LINEAR(AY$5,tbl_Model[[#This Row],[H_2023_01]:[H_2025_12]],$H$5:$AQ$5)),0),0)</f>
        <v>3.0601719680648767</v>
      </c>
      <c r="AZ119" s="79">
        <f>MAX(IFERROR(IFERROR(_xlfn.FORECAST.ETS(AZ$5,tbl_Model[[#This Row],[H_2023_01]:[H_2025_12]],$H$5:$AQ$5),_xlfn.FORECAST.LINEAR(AZ$5,tbl_Model[[#This Row],[H_2023_01]:[H_2025_12]],$H$5:$AQ$5)),0),0)</f>
        <v>3.0968931028367579</v>
      </c>
      <c r="BA119" s="79">
        <f>MAX(IFERROR(IFERROR(_xlfn.FORECAST.ETS(BA$5,tbl_Model[[#This Row],[H_2023_01]:[H_2025_12]],$H$5:$AQ$5),_xlfn.FORECAST.LINEAR(BA$5,tbl_Model[[#This Row],[H_2023_01]:[H_2025_12]],$H$5:$AQ$5)),0),0)</f>
        <v>3.1336142376086342</v>
      </c>
      <c r="BB119" s="79">
        <f>MAX(IFERROR(IFERROR(_xlfn.FORECAST.ETS(BB$5,tbl_Model[[#This Row],[H_2023_01]:[H_2025_12]],$H$5:$AQ$5),_xlfn.FORECAST.LINEAR(BB$5,tbl_Model[[#This Row],[H_2023_01]:[H_2025_12]],$H$5:$AQ$5)),0),0)</f>
        <v>3.170335372380515</v>
      </c>
      <c r="BC119" s="79">
        <f>MAX(IFERROR(IFERROR(_xlfn.FORECAST.ETS(BC$5,tbl_Model[[#This Row],[H_2023_01]:[H_2025_12]],$H$5:$AQ$5),_xlfn.FORECAST.LINEAR(BC$5,tbl_Model[[#This Row],[H_2023_01]:[H_2025_12]],$H$5:$AQ$5)),0),0)</f>
        <v>3.2070565071523913</v>
      </c>
      <c r="BD119" s="80">
        <f>IFERROR(AR119/SUM(Model!$AR119:$BC119),1/12)</f>
        <v>7.7732662932606639E-2</v>
      </c>
      <c r="BE119" s="80">
        <f>IFERROR(AS119/SUM(Model!$AR119:$BC119),1/12)</f>
        <v>7.8750966641829609E-2</v>
      </c>
      <c r="BF119" s="80">
        <f>IFERROR(AT119/SUM(Model!$AR119:$BC119),1/12)</f>
        <v>7.9769270351052732E-2</v>
      </c>
      <c r="BG119" s="80">
        <f>IFERROR(AU119/SUM(Model!$AR119:$BC119),1/12)</f>
        <v>8.0787574060275688E-2</v>
      </c>
      <c r="BH119" s="80">
        <f>IFERROR(AV119/SUM(Model!$AR119:$BC119),1/12)</f>
        <v>8.1805877769498811E-2</v>
      </c>
      <c r="BI119" s="80">
        <f>IFERROR(AW119/SUM(Model!$AR119:$BC119),1/12)</f>
        <v>8.2824181478721767E-2</v>
      </c>
      <c r="BJ119" s="80">
        <f>IFERROR(AX119/SUM(Model!$AR119:$BC119),1/12)</f>
        <v>8.384248518794489E-2</v>
      </c>
      <c r="BK119" s="80">
        <f>IFERROR(AY119/SUM(Model!$AR119:$BC119),1/12)</f>
        <v>8.486078889716786E-2</v>
      </c>
      <c r="BL119" s="80">
        <f>IFERROR(AZ119/SUM(Model!$AR119:$BC119),1/12)</f>
        <v>8.5879092606390969E-2</v>
      </c>
      <c r="BM119" s="80">
        <f>IFERROR(BA119/SUM(Model!$AR119:$BC119),1/12)</f>
        <v>8.6897396315613953E-2</v>
      </c>
      <c r="BN119" s="80">
        <f>IFERROR(BB119/SUM(Model!$AR119:$BC119),1/12)</f>
        <v>8.7915700024837048E-2</v>
      </c>
      <c r="BO119" s="80">
        <f>IFERROR(BC119/SUM(Model!$AR119:$BC119),1/12)</f>
        <v>8.8934003734060033E-2</v>
      </c>
      <c r="BP11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29.636094674556212</v>
      </c>
      <c r="BQ119" s="77" cm="1">
        <f t="array" ref="BQ11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119" s="77" cm="1">
        <f t="array" ref="BR11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119" s="77">
        <f>IF(tbl_Model[[#This Row],[Type]]="Boutique",
    tbl_Model[[#This Row],[UnitListPrice]],
    tbl_Model[[#This Row],[UnitListPrice]]*(1-SUMIFS(tbl_MarketTerms[WholesaleMarginPct],tbl_MarketTerms[Country],tbl_Model[[#This Row],[country]])))</f>
        <v>23436.224852071005</v>
      </c>
      <c r="BT119" s="79">
        <f>Model!$BP119*BD119</f>
        <v>2.3036925579760967</v>
      </c>
      <c r="BU119" s="79">
        <f>Model!$BP119*BE119</f>
        <v>2.3338711031100803</v>
      </c>
      <c r="BV119" s="79">
        <f>Model!$BP119*BF119</f>
        <v>2.3640496482440687</v>
      </c>
      <c r="BW119" s="79">
        <f>Model!$BP119*BG119</f>
        <v>2.3942281933780518</v>
      </c>
      <c r="BX119" s="79">
        <f>Model!$BP119*BH119</f>
        <v>2.4244067385120402</v>
      </c>
      <c r="BY119" s="79">
        <f>Model!$BP119*BI119</f>
        <v>2.4545852836460234</v>
      </c>
      <c r="BZ119" s="79">
        <f>Model!$BP119*BJ119</f>
        <v>2.4847638287800118</v>
      </c>
      <c r="CA119" s="79">
        <f>Model!$BP119*BK119</f>
        <v>2.5149423739139953</v>
      </c>
      <c r="CB119" s="79">
        <f>Model!$BP119*BL119</f>
        <v>2.5451209190479833</v>
      </c>
      <c r="CC119" s="79">
        <f>Model!$BP119*BM119</f>
        <v>2.5752994641819673</v>
      </c>
      <c r="CD119" s="79">
        <f>Model!$BP119*BN119</f>
        <v>2.6054780093159549</v>
      </c>
      <c r="CE119" s="79">
        <f>Model!$BP119*BO119</f>
        <v>2.6356565544499388</v>
      </c>
      <c r="CF119" s="79">
        <f>Model!$BS119*BT119</f>
        <v>53989.856778770423</v>
      </c>
      <c r="CG119" s="79">
        <f>Model!$BS119*BU119</f>
        <v>54697.127948238835</v>
      </c>
      <c r="CH119" s="79">
        <f>Model!$BS119*BV119</f>
        <v>55404.399117707362</v>
      </c>
      <c r="CI119" s="79">
        <f>Model!$BS119*BW119</f>
        <v>56111.670287175766</v>
      </c>
      <c r="CJ119" s="79">
        <f>Model!$BS119*BX119</f>
        <v>56818.941456644287</v>
      </c>
      <c r="CK119" s="79">
        <f>Model!$BS119*BY119</f>
        <v>57526.21262611269</v>
      </c>
      <c r="CL119" s="79">
        <f>Model!$BS119*BZ119</f>
        <v>58233.483795581218</v>
      </c>
      <c r="CM119" s="79">
        <f>Model!$BS119*CA119</f>
        <v>58940.754965049629</v>
      </c>
      <c r="CN119" s="79">
        <f>Model!$BS119*CB119</f>
        <v>59648.026134518142</v>
      </c>
      <c r="CO119" s="79">
        <f>Model!$BS119*CC119</f>
        <v>60355.297303986568</v>
      </c>
      <c r="CP119" s="79">
        <f>Model!$BS119*CD119</f>
        <v>61062.568473455074</v>
      </c>
      <c r="CQ119" s="79">
        <f>Model!$BS119*CE119</f>
        <v>61769.839642923493</v>
      </c>
      <c r="CR119" s="79">
        <f>Model!$BR119*BT119</f>
        <v>12485.359361018713</v>
      </c>
      <c r="CS119" s="79">
        <f>Model!$BR119*BU119</f>
        <v>12648.9185042238</v>
      </c>
      <c r="CT119" s="79">
        <f>Model!$BR119*BV119</f>
        <v>12812.477647428914</v>
      </c>
      <c r="CU119" s="79">
        <f>Model!$BR119*BW119</f>
        <v>12976.036790634</v>
      </c>
      <c r="CV119" s="79">
        <f>Model!$BR119*BX119</f>
        <v>13139.595933839113</v>
      </c>
      <c r="CW119" s="79">
        <f>Model!$BR119*BY119</f>
        <v>13303.155077044199</v>
      </c>
      <c r="CX119" s="79">
        <f>Model!$BR119*BZ119</f>
        <v>13466.714220249312</v>
      </c>
      <c r="CY119" s="79">
        <f>Model!$BR119*CA119</f>
        <v>13630.2733634544</v>
      </c>
      <c r="CZ119" s="79">
        <f>Model!$BR119*CB119</f>
        <v>13793.832506659512</v>
      </c>
      <c r="DA119" s="79">
        <f>Model!$BR119*CC119</f>
        <v>13957.391649864603</v>
      </c>
      <c r="DB119" s="79">
        <f>Model!$BR119*CD119</f>
        <v>14120.950793069711</v>
      </c>
      <c r="DC119" s="79">
        <f>Model!$BR119*CE119</f>
        <v>14284.509936274802</v>
      </c>
      <c r="DD119" s="79">
        <f>SUM(Model!$CF119:$CQ119)</f>
        <v>694558.17853016336</v>
      </c>
      <c r="DE119" s="79">
        <f>SUM(Model!$CR119:$DC119)</f>
        <v>160619.21578376109</v>
      </c>
      <c r="DF119" s="80">
        <f>IFERROR((Model!$DD119-Model!$DE119)/Model!$DD119,0)</f>
        <v>0.76874620334373367</v>
      </c>
    </row>
    <row r="120" spans="2:110" x14ac:dyDescent="0.25">
      <c r="B120" t="s">
        <v>370</v>
      </c>
      <c r="C120" t="s">
        <v>169</v>
      </c>
      <c r="D120" t="s">
        <v>34</v>
      </c>
      <c r="E120" s="4">
        <v>14</v>
      </c>
      <c r="F120" s="4">
        <v>310636.69</v>
      </c>
      <c r="G120" s="4">
        <v>76720.210000000006</v>
      </c>
      <c r="H120" s="4">
        <v>0</v>
      </c>
      <c r="I120" s="4">
        <v>1</v>
      </c>
      <c r="J120" s="4">
        <v>2</v>
      </c>
      <c r="K120" s="4">
        <v>2</v>
      </c>
      <c r="L120" s="4">
        <v>1</v>
      </c>
      <c r="M120" s="4">
        <v>6</v>
      </c>
      <c r="N120" s="4">
        <v>6</v>
      </c>
      <c r="O120" s="4">
        <v>1</v>
      </c>
      <c r="P120" s="4">
        <v>0</v>
      </c>
      <c r="Q120" s="4">
        <v>4</v>
      </c>
      <c r="R120" s="4">
        <v>2</v>
      </c>
      <c r="S120" s="4">
        <v>3</v>
      </c>
      <c r="T120" s="4">
        <v>1</v>
      </c>
      <c r="U120" s="4">
        <v>3</v>
      </c>
      <c r="V120" s="4">
        <v>1</v>
      </c>
      <c r="W120" s="4">
        <v>0</v>
      </c>
      <c r="X120" s="4">
        <v>0</v>
      </c>
      <c r="Y120" s="4">
        <v>2</v>
      </c>
      <c r="Z120" s="4">
        <v>1</v>
      </c>
      <c r="AA120" s="4">
        <v>3</v>
      </c>
      <c r="AB120" s="4">
        <v>1</v>
      </c>
      <c r="AC120" s="4">
        <v>0</v>
      </c>
      <c r="AD120" s="4">
        <v>1</v>
      </c>
      <c r="AE120" s="4">
        <v>2</v>
      </c>
      <c r="AF120" s="4">
        <v>1</v>
      </c>
      <c r="AG120" s="4">
        <v>0</v>
      </c>
      <c r="AH120" s="4">
        <v>1</v>
      </c>
      <c r="AI120" s="4">
        <v>3</v>
      </c>
      <c r="AJ120" s="4">
        <v>2</v>
      </c>
      <c r="AK120" s="4">
        <v>0</v>
      </c>
      <c r="AL120" s="4">
        <v>0</v>
      </c>
      <c r="AM120" s="4">
        <v>1</v>
      </c>
      <c r="AN120" s="4">
        <v>0</v>
      </c>
      <c r="AO120" s="4">
        <v>0</v>
      </c>
      <c r="AP120" s="4">
        <v>3</v>
      </c>
      <c r="AQ120" s="4">
        <v>3</v>
      </c>
      <c r="AR120" s="79">
        <f>MAX(IFERROR(IFERROR(_xlfn.FORECAST.ETS(AR$5,tbl_Model[[#This Row],[H_2023_01]:[H_2025_12]],$H$5:$AQ$5),_xlfn.FORECAST.LINEAR(AR$5,tbl_Model[[#This Row],[H_2023_01]:[H_2025_12]],$H$5:$AQ$5)),0),0)</f>
        <v>1.4978380999979128</v>
      </c>
      <c r="AS120" s="79">
        <f>MAX(IFERROR(IFERROR(_xlfn.FORECAST.ETS(AS$5,tbl_Model[[#This Row],[H_2023_01]:[H_2025_12]],$H$5:$AQ$5),_xlfn.FORECAST.LINEAR(AS$5,tbl_Model[[#This Row],[H_2023_01]:[H_2025_12]],$H$5:$AQ$5)),0),0)</f>
        <v>1.4733475098388027</v>
      </c>
      <c r="AT120" s="79">
        <f>MAX(IFERROR(IFERROR(_xlfn.FORECAST.ETS(AT$5,tbl_Model[[#This Row],[H_2023_01]:[H_2025_12]],$H$5:$AQ$5),_xlfn.FORECAST.LINEAR(AT$5,tbl_Model[[#This Row],[H_2023_01]:[H_2025_12]],$H$5:$AQ$5)),0),0)</f>
        <v>1.4488569196796872</v>
      </c>
      <c r="AU120" s="79">
        <f>MAX(IFERROR(IFERROR(_xlfn.FORECAST.ETS(AU$5,tbl_Model[[#This Row],[H_2023_01]:[H_2025_12]],$H$5:$AQ$5),_xlfn.FORECAST.LINEAR(AU$5,tbl_Model[[#This Row],[H_2023_01]:[H_2025_12]],$H$5:$AQ$5)),0),0)</f>
        <v>1.4243663295205768</v>
      </c>
      <c r="AV120" s="79">
        <f>MAX(IFERROR(IFERROR(_xlfn.FORECAST.ETS(AV$5,tbl_Model[[#This Row],[H_2023_01]:[H_2025_12]],$H$5:$AQ$5),_xlfn.FORECAST.LINEAR(AV$5,tbl_Model[[#This Row],[H_2023_01]:[H_2025_12]],$H$5:$AQ$5)),0),0)</f>
        <v>1.3998757393614611</v>
      </c>
      <c r="AW120" s="79">
        <f>MAX(IFERROR(IFERROR(_xlfn.FORECAST.ETS(AW$5,tbl_Model[[#This Row],[H_2023_01]:[H_2025_12]],$H$5:$AQ$5),_xlfn.FORECAST.LINEAR(AW$5,tbl_Model[[#This Row],[H_2023_01]:[H_2025_12]],$H$5:$AQ$5)),0),0)</f>
        <v>1.375385149202351</v>
      </c>
      <c r="AX120" s="79">
        <f>MAX(IFERROR(IFERROR(_xlfn.FORECAST.ETS(AX$5,tbl_Model[[#This Row],[H_2023_01]:[H_2025_12]],$H$5:$AQ$5),_xlfn.FORECAST.LINEAR(AX$5,tbl_Model[[#This Row],[H_2023_01]:[H_2025_12]],$H$5:$AQ$5)),0),0)</f>
        <v>1.3508945590432355</v>
      </c>
      <c r="AY120" s="79">
        <f>MAX(IFERROR(IFERROR(_xlfn.FORECAST.ETS(AY$5,tbl_Model[[#This Row],[H_2023_01]:[H_2025_12]],$H$5:$AQ$5),_xlfn.FORECAST.LINEAR(AY$5,tbl_Model[[#This Row],[H_2023_01]:[H_2025_12]],$H$5:$AQ$5)),0),0)</f>
        <v>1.3264039688841252</v>
      </c>
      <c r="AZ120" s="79">
        <f>MAX(IFERROR(IFERROR(_xlfn.FORECAST.ETS(AZ$5,tbl_Model[[#This Row],[H_2023_01]:[H_2025_12]],$H$5:$AQ$5),_xlfn.FORECAST.LINEAR(AZ$5,tbl_Model[[#This Row],[H_2023_01]:[H_2025_12]],$H$5:$AQ$5)),0),0)</f>
        <v>1.3019133787250095</v>
      </c>
      <c r="BA120" s="79">
        <f>MAX(IFERROR(IFERROR(_xlfn.FORECAST.ETS(BA$5,tbl_Model[[#This Row],[H_2023_01]:[H_2025_12]],$H$5:$AQ$5),_xlfn.FORECAST.LINEAR(BA$5,tbl_Model[[#This Row],[H_2023_01]:[H_2025_12]],$H$5:$AQ$5)),0),0)</f>
        <v>1.2774227885658993</v>
      </c>
      <c r="BB120" s="79">
        <f>MAX(IFERROR(IFERROR(_xlfn.FORECAST.ETS(BB$5,tbl_Model[[#This Row],[H_2023_01]:[H_2025_12]],$H$5:$AQ$5),_xlfn.FORECAST.LINEAR(BB$5,tbl_Model[[#This Row],[H_2023_01]:[H_2025_12]],$H$5:$AQ$5)),0),0)</f>
        <v>1.2529321984067838</v>
      </c>
      <c r="BC120" s="79">
        <f>MAX(IFERROR(IFERROR(_xlfn.FORECAST.ETS(BC$5,tbl_Model[[#This Row],[H_2023_01]:[H_2025_12]],$H$5:$AQ$5),_xlfn.FORECAST.LINEAR(BC$5,tbl_Model[[#This Row],[H_2023_01]:[H_2025_12]],$H$5:$AQ$5)),0),0)</f>
        <v>1.2284416082476735</v>
      </c>
      <c r="BD120" s="80">
        <f>IFERROR(AR120/SUM(Model!$AR120:$BC120),1/12)</f>
        <v>9.156789106339841E-2</v>
      </c>
      <c r="BE120" s="80">
        <f>IFERROR(AS120/SUM(Model!$AR120:$BC120),1/12)</f>
        <v>9.0070698748841285E-2</v>
      </c>
      <c r="BF120" s="80">
        <f>IFERROR(AT120/SUM(Model!$AR120:$BC120),1/12)</f>
        <v>8.8573506434283814E-2</v>
      </c>
      <c r="BG120" s="80">
        <f>IFERROR(AU120/SUM(Model!$AR120:$BC120),1/12)</f>
        <v>8.7076314119726675E-2</v>
      </c>
      <c r="BH120" s="80">
        <f>IFERROR(AV120/SUM(Model!$AR120:$BC120),1/12)</f>
        <v>8.5579121805169203E-2</v>
      </c>
      <c r="BI120" s="80">
        <f>IFERROR(AW120/SUM(Model!$AR120:$BC120),1/12)</f>
        <v>8.4081929490612065E-2</v>
      </c>
      <c r="BJ120" s="80">
        <f>IFERROR(AX120/SUM(Model!$AR120:$BC120),1/12)</f>
        <v>8.2584737176054607E-2</v>
      </c>
      <c r="BK120" s="80">
        <f>IFERROR(AY120/SUM(Model!$AR120:$BC120),1/12)</f>
        <v>8.1087544861497454E-2</v>
      </c>
      <c r="BL120" s="80">
        <f>IFERROR(AZ120/SUM(Model!$AR120:$BC120),1/12)</f>
        <v>7.9590352546939983E-2</v>
      </c>
      <c r="BM120" s="80">
        <f>IFERROR(BA120/SUM(Model!$AR120:$BC120),1/12)</f>
        <v>7.8093160232382844E-2</v>
      </c>
      <c r="BN120" s="80">
        <f>IFERROR(BB120/SUM(Model!$AR120:$BC120),1/12)</f>
        <v>7.6595967917825386E-2</v>
      </c>
      <c r="BO120" s="80">
        <f>IFERROR(BC120/SUM(Model!$AR120:$BC120),1/12)</f>
        <v>7.5098775603268234E-2</v>
      </c>
      <c r="BP12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23.406113537117903</v>
      </c>
      <c r="BQ120" s="77" cm="1">
        <f t="array" ref="BQ12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120" s="77" cm="1">
        <f t="array" ref="BR12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120" s="77">
        <f>IF(tbl_Model[[#This Row],[Type]]="Boutique",
    tbl_Model[[#This Row],[UnitListPrice]],
    tbl_Model[[#This Row],[UnitListPrice]]*(1-SUMIFS(tbl_MarketTerms[WholesaleMarginPct],tbl_MarketTerms[Country],tbl_Model[[#This Row],[country]])))</f>
        <v>22963.846685082874</v>
      </c>
      <c r="BT120" s="79">
        <f>Model!$BP120*BD120</f>
        <v>2.1432484545843469</v>
      </c>
      <c r="BU120" s="79">
        <f>Model!$BP120*BE120</f>
        <v>2.1082050012829225</v>
      </c>
      <c r="BV120" s="79">
        <f>Model!$BP120*BF120</f>
        <v>2.0731615479814902</v>
      </c>
      <c r="BW120" s="79">
        <f>Model!$BP120*BG120</f>
        <v>2.0381180946800654</v>
      </c>
      <c r="BX120" s="79">
        <f>Model!$BP120*BH120</f>
        <v>2.0030746413786327</v>
      </c>
      <c r="BY120" s="79">
        <f>Model!$BP120*BI120</f>
        <v>1.9680311880772081</v>
      </c>
      <c r="BZ120" s="79">
        <f>Model!$BP120*BJ120</f>
        <v>1.932987734775776</v>
      </c>
      <c r="CA120" s="79">
        <f>Model!$BP120*BK120</f>
        <v>1.8979442814743508</v>
      </c>
      <c r="CB120" s="79">
        <f>Model!$BP120*BL120</f>
        <v>1.8629008281729182</v>
      </c>
      <c r="CC120" s="79">
        <f>Model!$BP120*BM120</f>
        <v>1.8278573748714937</v>
      </c>
      <c r="CD120" s="79">
        <f>Model!$BP120*BN120</f>
        <v>1.7928139215700614</v>
      </c>
      <c r="CE120" s="79">
        <f>Model!$BP120*BO120</f>
        <v>1.7577704682686364</v>
      </c>
      <c r="CF120" s="79">
        <f>Model!$BS120*BT120</f>
        <v>49217.228919115747</v>
      </c>
      <c r="CG120" s="79">
        <f>Model!$BS120*BU120</f>
        <v>48412.496430185973</v>
      </c>
      <c r="CH120" s="79">
        <f>Model!$BS120*BV120</f>
        <v>47607.763941256024</v>
      </c>
      <c r="CI120" s="79">
        <f>Model!$BS120*BW120</f>
        <v>46803.031452326242</v>
      </c>
      <c r="CJ120" s="79">
        <f>Model!$BS120*BX120</f>
        <v>45998.298963396279</v>
      </c>
      <c r="CK120" s="79">
        <f>Model!$BS120*BY120</f>
        <v>45193.566474466505</v>
      </c>
      <c r="CL120" s="79">
        <f>Model!$BS120*BZ120</f>
        <v>44388.833985536556</v>
      </c>
      <c r="CM120" s="79">
        <f>Model!$BS120*CA120</f>
        <v>43584.101496606767</v>
      </c>
      <c r="CN120" s="79">
        <f>Model!$BS120*CB120</f>
        <v>42779.369007676811</v>
      </c>
      <c r="CO120" s="79">
        <f>Model!$BS120*CC120</f>
        <v>41974.636518747036</v>
      </c>
      <c r="CP120" s="79">
        <f>Model!$BS120*CD120</f>
        <v>41169.90402981708</v>
      </c>
      <c r="CQ120" s="79">
        <f>Model!$BS120*CE120</f>
        <v>40365.171540887299</v>
      </c>
      <c r="CR120" s="79">
        <f>Model!$BR120*BT120</f>
        <v>11995.567701449785</v>
      </c>
      <c r="CS120" s="79">
        <f>Model!$BR120*BU120</f>
        <v>11799.43266368938</v>
      </c>
      <c r="CT120" s="79">
        <f>Model!$BR120*BV120</f>
        <v>11603.297625928932</v>
      </c>
      <c r="CU120" s="79">
        <f>Model!$BR120*BW120</f>
        <v>11407.162588168523</v>
      </c>
      <c r="CV120" s="79">
        <f>Model!$BR120*BX120</f>
        <v>11211.027550408073</v>
      </c>
      <c r="CW120" s="79">
        <f>Model!$BR120*BY120</f>
        <v>11014.892512647666</v>
      </c>
      <c r="CX120" s="79">
        <f>Model!$BR120*BZ120</f>
        <v>10818.757474887218</v>
      </c>
      <c r="CY120" s="79">
        <f>Model!$BR120*CA120</f>
        <v>10622.622437126809</v>
      </c>
      <c r="CZ120" s="79">
        <f>Model!$BR120*CB120</f>
        <v>10426.487399366359</v>
      </c>
      <c r="DA120" s="79">
        <f>Model!$BR120*CC120</f>
        <v>10230.352361605952</v>
      </c>
      <c r="DB120" s="79">
        <f>Model!$BR120*CD120</f>
        <v>10034.217323845503</v>
      </c>
      <c r="DC120" s="79">
        <f>Model!$BR120*CE120</f>
        <v>9838.0822860850949</v>
      </c>
      <c r="DD120" s="79">
        <f>SUM(Model!$CF120:$CQ120)</f>
        <v>537494.40276001825</v>
      </c>
      <c r="DE120" s="79">
        <f>SUM(Model!$CR120:$DC120)</f>
        <v>131001.89992520929</v>
      </c>
      <c r="DF120" s="80">
        <f>IFERROR((Model!$DD120-Model!$DE120)/Model!$DD120,0)</f>
        <v>0.75627299697909722</v>
      </c>
    </row>
    <row r="121" spans="2:110" x14ac:dyDescent="0.25">
      <c r="B121" t="s">
        <v>370</v>
      </c>
      <c r="C121" t="s">
        <v>89</v>
      </c>
      <c r="D121" t="s">
        <v>31</v>
      </c>
      <c r="E121" s="4">
        <v>47</v>
      </c>
      <c r="F121" s="4">
        <v>1091723.43</v>
      </c>
      <c r="G121" s="4">
        <v>255654.46</v>
      </c>
      <c r="H121" s="4">
        <v>1</v>
      </c>
      <c r="I121" s="4">
        <v>1</v>
      </c>
      <c r="J121" s="4">
        <v>0</v>
      </c>
      <c r="K121" s="4">
        <v>1</v>
      </c>
      <c r="L121" s="4">
        <v>1</v>
      </c>
      <c r="M121" s="4">
        <v>0</v>
      </c>
      <c r="N121" s="4">
        <v>2</v>
      </c>
      <c r="O121" s="4">
        <v>2</v>
      </c>
      <c r="P121" s="4">
        <v>3</v>
      </c>
      <c r="Q121" s="4">
        <v>1</v>
      </c>
      <c r="R121" s="4">
        <v>1</v>
      </c>
      <c r="S121" s="4">
        <v>2</v>
      </c>
      <c r="T121" s="4">
        <v>4</v>
      </c>
      <c r="U121" s="4">
        <v>0</v>
      </c>
      <c r="V121" s="4">
        <v>2</v>
      </c>
      <c r="W121" s="4">
        <v>0</v>
      </c>
      <c r="X121" s="4">
        <v>1</v>
      </c>
      <c r="Y121" s="4">
        <v>1</v>
      </c>
      <c r="Z121" s="4">
        <v>2</v>
      </c>
      <c r="AA121" s="4">
        <v>2</v>
      </c>
      <c r="AB121" s="4">
        <v>1</v>
      </c>
      <c r="AC121" s="4">
        <v>0</v>
      </c>
      <c r="AD121" s="4">
        <v>1</v>
      </c>
      <c r="AE121" s="4">
        <v>2</v>
      </c>
      <c r="AF121" s="4">
        <v>2</v>
      </c>
      <c r="AG121" s="4">
        <v>4</v>
      </c>
      <c r="AH121" s="4">
        <v>4</v>
      </c>
      <c r="AI121" s="4">
        <v>5</v>
      </c>
      <c r="AJ121" s="4">
        <v>5</v>
      </c>
      <c r="AK121" s="4">
        <v>4</v>
      </c>
      <c r="AL121" s="4">
        <v>3</v>
      </c>
      <c r="AM121" s="4">
        <v>0</v>
      </c>
      <c r="AN121" s="4">
        <v>2</v>
      </c>
      <c r="AO121" s="4">
        <v>7</v>
      </c>
      <c r="AP121" s="4">
        <v>6</v>
      </c>
      <c r="AQ121" s="4">
        <v>5</v>
      </c>
      <c r="AR121" s="79">
        <f>MAX(IFERROR(IFERROR(_xlfn.FORECAST.ETS(AR$5,tbl_Model[[#This Row],[H_2023_01]:[H_2025_12]],$H$5:$AQ$5),_xlfn.FORECAST.LINEAR(AR$5,tbl_Model[[#This Row],[H_2023_01]:[H_2025_12]],$H$5:$AQ$5)),0),0)</f>
        <v>5.3272932968302555</v>
      </c>
      <c r="AS121" s="79">
        <f>MAX(IFERROR(IFERROR(_xlfn.FORECAST.ETS(AS$5,tbl_Model[[#This Row],[H_2023_01]:[H_2025_12]],$H$5:$AQ$5),_xlfn.FORECAST.LINEAR(AS$5,tbl_Model[[#This Row],[H_2023_01]:[H_2025_12]],$H$5:$AQ$5)),0),0)</f>
        <v>5.4344595325130616</v>
      </c>
      <c r="AT121" s="79">
        <f>MAX(IFERROR(IFERROR(_xlfn.FORECAST.ETS(AT$5,tbl_Model[[#This Row],[H_2023_01]:[H_2025_12]],$H$5:$AQ$5),_xlfn.FORECAST.LINEAR(AT$5,tbl_Model[[#This Row],[H_2023_01]:[H_2025_12]],$H$5:$AQ$5)),0),0)</f>
        <v>5.5416257681958703</v>
      </c>
      <c r="AU121" s="79">
        <f>MAX(IFERROR(IFERROR(_xlfn.FORECAST.ETS(AU$5,tbl_Model[[#This Row],[H_2023_01]:[H_2025_12]],$H$5:$AQ$5),_xlfn.FORECAST.LINEAR(AU$5,tbl_Model[[#This Row],[H_2023_01]:[H_2025_12]],$H$5:$AQ$5)),0),0)</f>
        <v>5.6487920038786763</v>
      </c>
      <c r="AV121" s="79">
        <f>MAX(IFERROR(IFERROR(_xlfn.FORECAST.ETS(AV$5,tbl_Model[[#This Row],[H_2023_01]:[H_2025_12]],$H$5:$AQ$5),_xlfn.FORECAST.LINEAR(AV$5,tbl_Model[[#This Row],[H_2023_01]:[H_2025_12]],$H$5:$AQ$5)),0),0)</f>
        <v>5.7559582395614859</v>
      </c>
      <c r="AW121" s="79">
        <f>MAX(IFERROR(IFERROR(_xlfn.FORECAST.ETS(AW$5,tbl_Model[[#This Row],[H_2023_01]:[H_2025_12]],$H$5:$AQ$5),_xlfn.FORECAST.LINEAR(AW$5,tbl_Model[[#This Row],[H_2023_01]:[H_2025_12]],$H$5:$AQ$5)),0),0)</f>
        <v>5.8631244752442919</v>
      </c>
      <c r="AX121" s="79">
        <f>MAX(IFERROR(IFERROR(_xlfn.FORECAST.ETS(AX$5,tbl_Model[[#This Row],[H_2023_01]:[H_2025_12]],$H$5:$AQ$5),_xlfn.FORECAST.LINEAR(AX$5,tbl_Model[[#This Row],[H_2023_01]:[H_2025_12]],$H$5:$AQ$5)),0),0)</f>
        <v>5.9702907109271015</v>
      </c>
      <c r="AY121" s="79">
        <f>MAX(IFERROR(IFERROR(_xlfn.FORECAST.ETS(AY$5,tbl_Model[[#This Row],[H_2023_01]:[H_2025_12]],$H$5:$AQ$5),_xlfn.FORECAST.LINEAR(AY$5,tbl_Model[[#This Row],[H_2023_01]:[H_2025_12]],$H$5:$AQ$5)),0),0)</f>
        <v>6.0774569466099075</v>
      </c>
      <c r="AZ121" s="79">
        <f>MAX(IFERROR(IFERROR(_xlfn.FORECAST.ETS(AZ$5,tbl_Model[[#This Row],[H_2023_01]:[H_2025_12]],$H$5:$AQ$5),_xlfn.FORECAST.LINEAR(AZ$5,tbl_Model[[#This Row],[H_2023_01]:[H_2025_12]],$H$5:$AQ$5)),0),0)</f>
        <v>6.1846231822927171</v>
      </c>
      <c r="BA121" s="79">
        <f>MAX(IFERROR(IFERROR(_xlfn.FORECAST.ETS(BA$5,tbl_Model[[#This Row],[H_2023_01]:[H_2025_12]],$H$5:$AQ$5),_xlfn.FORECAST.LINEAR(BA$5,tbl_Model[[#This Row],[H_2023_01]:[H_2025_12]],$H$5:$AQ$5)),0),0)</f>
        <v>6.2917894179755232</v>
      </c>
      <c r="BB121" s="79">
        <f>MAX(IFERROR(IFERROR(_xlfn.FORECAST.ETS(BB$5,tbl_Model[[#This Row],[H_2023_01]:[H_2025_12]],$H$5:$AQ$5),_xlfn.FORECAST.LINEAR(BB$5,tbl_Model[[#This Row],[H_2023_01]:[H_2025_12]],$H$5:$AQ$5)),0),0)</f>
        <v>6.3989556536583319</v>
      </c>
      <c r="BC121" s="79">
        <f>MAX(IFERROR(IFERROR(_xlfn.FORECAST.ETS(BC$5,tbl_Model[[#This Row],[H_2023_01]:[H_2025_12]],$H$5:$AQ$5),_xlfn.FORECAST.LINEAR(BC$5,tbl_Model[[#This Row],[H_2023_01]:[H_2025_12]],$H$5:$AQ$5)),0),0)</f>
        <v>6.5061218893411379</v>
      </c>
      <c r="BD121" s="80">
        <f>IFERROR(AR121/SUM(Model!$AR121:$BC121),1/12)</f>
        <v>7.5031780949929058E-2</v>
      </c>
      <c r="BE121" s="80">
        <f>IFERROR(AS121/SUM(Model!$AR121:$BC121),1/12)</f>
        <v>7.6541154110547988E-2</v>
      </c>
      <c r="BF121" s="80">
        <f>IFERROR(AT121/SUM(Model!$AR121:$BC121),1/12)</f>
        <v>7.8050527271166972E-2</v>
      </c>
      <c r="BG121" s="80">
        <f>IFERROR(AU121/SUM(Model!$AR121:$BC121),1/12)</f>
        <v>7.9559900431785915E-2</v>
      </c>
      <c r="BH121" s="80">
        <f>IFERROR(AV121/SUM(Model!$AR121:$BC121),1/12)</f>
        <v>8.10692735924049E-2</v>
      </c>
      <c r="BI121" s="80">
        <f>IFERROR(AW121/SUM(Model!$AR121:$BC121),1/12)</f>
        <v>8.2578646753023843E-2</v>
      </c>
      <c r="BJ121" s="80">
        <f>IFERROR(AX121/SUM(Model!$AR121:$BC121),1/12)</f>
        <v>8.4088019913642828E-2</v>
      </c>
      <c r="BK121" s="80">
        <f>IFERROR(AY121/SUM(Model!$AR121:$BC121),1/12)</f>
        <v>8.5597393074261771E-2</v>
      </c>
      <c r="BL121" s="80">
        <f>IFERROR(AZ121/SUM(Model!$AR121:$BC121),1/12)</f>
        <v>8.7106766234880756E-2</v>
      </c>
      <c r="BM121" s="80">
        <f>IFERROR(BA121/SUM(Model!$AR121:$BC121),1/12)</f>
        <v>8.8616139395499699E-2</v>
      </c>
      <c r="BN121" s="80">
        <f>IFERROR(BB121/SUM(Model!$AR121:$BC121),1/12)</f>
        <v>9.012551255611867E-2</v>
      </c>
      <c r="BO121" s="80">
        <f>IFERROR(BC121/SUM(Model!$AR121:$BC121),1/12)</f>
        <v>9.1634885716737613E-2</v>
      </c>
      <c r="BP12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51.854995150339484</v>
      </c>
      <c r="BQ121" s="77" cm="1">
        <f t="array" ref="BQ12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121" s="77" cm="1">
        <f t="array" ref="BR12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121" s="77">
        <f>IF(tbl_Model[[#This Row],[Type]]="Boutique",
    tbl_Model[[#This Row],[UnitListPrice]],
    tbl_Model[[#This Row],[UnitListPrice]]*(1-SUMIFS(tbl_MarketTerms[WholesaleMarginPct],tbl_MarketTerms[Country],tbl_Model[[#This Row],[country]])))</f>
        <v>23436.224852071005</v>
      </c>
      <c r="BT121" s="79">
        <f>Model!$BP121*BD121</f>
        <v>3.8907726372799059</v>
      </c>
      <c r="BU121" s="79">
        <f>Model!$BP121*BE121</f>
        <v>3.969041175203853</v>
      </c>
      <c r="BV121" s="79">
        <f>Model!$BP121*BF121</f>
        <v>4.0473097131278033</v>
      </c>
      <c r="BW121" s="79">
        <f>Model!$BP121*BG121</f>
        <v>4.1255782510517509</v>
      </c>
      <c r="BX121" s="79">
        <f>Model!$BP121*BH121</f>
        <v>4.2038467889757012</v>
      </c>
      <c r="BY121" s="79">
        <f>Model!$BP121*BI121</f>
        <v>4.2821153268996488</v>
      </c>
      <c r="BZ121" s="79">
        <f>Model!$BP121*BJ121</f>
        <v>4.3603838648235991</v>
      </c>
      <c r="CA121" s="79">
        <f>Model!$BP121*BK121</f>
        <v>4.4386524027475467</v>
      </c>
      <c r="CB121" s="79">
        <f>Model!$BP121*BL121</f>
        <v>4.516920940671497</v>
      </c>
      <c r="CC121" s="79">
        <f>Model!$BP121*BM121</f>
        <v>4.5951894785954446</v>
      </c>
      <c r="CD121" s="79">
        <f>Model!$BP121*BN121</f>
        <v>4.673458016519394</v>
      </c>
      <c r="CE121" s="79">
        <f>Model!$BP121*BO121</f>
        <v>4.7517265544433416</v>
      </c>
      <c r="CF121" s="79">
        <f>Model!$BS121*BT121</f>
        <v>91185.022375577173</v>
      </c>
      <c r="CG121" s="79">
        <f>Model!$BS121*BU121</f>
        <v>93019.341429205655</v>
      </c>
      <c r="CH121" s="79">
        <f>Model!$BS121*BV121</f>
        <v>94853.660482834195</v>
      </c>
      <c r="CI121" s="79">
        <f>Model!$BS121*BW121</f>
        <v>96687.979536462677</v>
      </c>
      <c r="CJ121" s="79">
        <f>Model!$BS121*BX121</f>
        <v>98522.298590091217</v>
      </c>
      <c r="CK121" s="79">
        <f>Model!$BS121*BY121</f>
        <v>100356.61764371971</v>
      </c>
      <c r="CL121" s="79">
        <f>Model!$BS121*BZ121</f>
        <v>102190.93669734825</v>
      </c>
      <c r="CM121" s="79">
        <f>Model!$BS121*CA121</f>
        <v>104025.25575097674</v>
      </c>
      <c r="CN121" s="79">
        <f>Model!$BS121*CB121</f>
        <v>105859.57480460528</v>
      </c>
      <c r="CO121" s="79">
        <f>Model!$BS121*CC121</f>
        <v>107693.89385823376</v>
      </c>
      <c r="CP121" s="79">
        <f>Model!$BS121*CD121</f>
        <v>109528.21291186228</v>
      </c>
      <c r="CQ121" s="79">
        <f>Model!$BS121*CE121</f>
        <v>111362.53196549077</v>
      </c>
      <c r="CR121" s="79">
        <f>Model!$BR121*BT121</f>
        <v>21086.882622538811</v>
      </c>
      <c r="CS121" s="79">
        <f>Model!$BR121*BU121</f>
        <v>21511.075867969324</v>
      </c>
      <c r="CT121" s="79">
        <f>Model!$BR121*BV121</f>
        <v>21935.269113399852</v>
      </c>
      <c r="CU121" s="79">
        <f>Model!$BR121*BW121</f>
        <v>22359.462358830369</v>
      </c>
      <c r="CV121" s="79">
        <f>Model!$BR121*BX121</f>
        <v>22783.655604260901</v>
      </c>
      <c r="CW121" s="79">
        <f>Model!$BR121*BY121</f>
        <v>23207.848849691414</v>
      </c>
      <c r="CX121" s="79">
        <f>Model!$BR121*BZ121</f>
        <v>23632.042095121946</v>
      </c>
      <c r="CY121" s="79">
        <f>Model!$BR121*CA121</f>
        <v>24056.235340552463</v>
      </c>
      <c r="CZ121" s="79">
        <f>Model!$BR121*CB121</f>
        <v>24480.428585982991</v>
      </c>
      <c r="DA121" s="79">
        <f>Model!$BR121*CC121</f>
        <v>24904.621831413508</v>
      </c>
      <c r="DB121" s="79">
        <f>Model!$BR121*CD121</f>
        <v>25328.815076844036</v>
      </c>
      <c r="DC121" s="79">
        <f>Model!$BR121*CE121</f>
        <v>25753.008322274549</v>
      </c>
      <c r="DD121" s="79">
        <f>SUM(Model!$CF121:$CQ121)</f>
        <v>1215285.3260464075</v>
      </c>
      <c r="DE121" s="79">
        <f>SUM(Model!$CR121:$DC121)</f>
        <v>281039.34566888021</v>
      </c>
      <c r="DF121" s="80">
        <f>IFERROR((Model!$DD121-Model!$DE121)/Model!$DD121,0)</f>
        <v>0.76874620334373367</v>
      </c>
    </row>
    <row r="122" spans="2:110" x14ac:dyDescent="0.25">
      <c r="B122" t="s">
        <v>370</v>
      </c>
      <c r="C122" t="s">
        <v>70</v>
      </c>
      <c r="D122" t="s">
        <v>27</v>
      </c>
      <c r="E122" s="4">
        <v>16</v>
      </c>
      <c r="F122" s="4">
        <v>369338.49</v>
      </c>
      <c r="G122" s="4">
        <v>81794.14</v>
      </c>
      <c r="H122" s="4">
        <v>2</v>
      </c>
      <c r="I122" s="4">
        <v>1</v>
      </c>
      <c r="J122" s="4">
        <v>3</v>
      </c>
      <c r="K122" s="4">
        <v>1</v>
      </c>
      <c r="L122" s="4">
        <v>0</v>
      </c>
      <c r="M122" s="4">
        <v>0</v>
      </c>
      <c r="N122" s="4">
        <v>1</v>
      </c>
      <c r="O122" s="4">
        <v>5</v>
      </c>
      <c r="P122" s="4">
        <v>0</v>
      </c>
      <c r="Q122" s="4">
        <v>0</v>
      </c>
      <c r="R122" s="4">
        <v>4</v>
      </c>
      <c r="S122" s="4">
        <v>2</v>
      </c>
      <c r="T122" s="4">
        <v>4</v>
      </c>
      <c r="U122" s="4">
        <v>0</v>
      </c>
      <c r="V122" s="4">
        <v>1</v>
      </c>
      <c r="W122" s="4">
        <v>3</v>
      </c>
      <c r="X122" s="4">
        <v>1</v>
      </c>
      <c r="Y122" s="4">
        <v>1</v>
      </c>
      <c r="Z122" s="4">
        <v>3</v>
      </c>
      <c r="AA122" s="4">
        <v>3</v>
      </c>
      <c r="AB122" s="4">
        <v>1</v>
      </c>
      <c r="AC122" s="4">
        <v>0</v>
      </c>
      <c r="AD122" s="4">
        <v>3</v>
      </c>
      <c r="AE122" s="4">
        <v>1</v>
      </c>
      <c r="AF122" s="4">
        <v>1</v>
      </c>
      <c r="AG122" s="4">
        <v>1</v>
      </c>
      <c r="AH122" s="4">
        <v>2</v>
      </c>
      <c r="AI122" s="4">
        <v>4</v>
      </c>
      <c r="AJ122" s="4">
        <v>2</v>
      </c>
      <c r="AK122" s="4">
        <v>2</v>
      </c>
      <c r="AL122" s="4">
        <v>1</v>
      </c>
      <c r="AM122" s="4">
        <v>1</v>
      </c>
      <c r="AN122" s="4">
        <v>0</v>
      </c>
      <c r="AO122" s="4">
        <v>0</v>
      </c>
      <c r="AP122" s="4">
        <v>0</v>
      </c>
      <c r="AQ122" s="4">
        <v>2</v>
      </c>
      <c r="AR122" s="79">
        <f>MAX(IFERROR(IFERROR(_xlfn.FORECAST.ETS(AR$5,tbl_Model[[#This Row],[H_2023_01]:[H_2025_12]],$H$5:$AQ$5),_xlfn.FORECAST.LINEAR(AR$5,tbl_Model[[#This Row],[H_2023_01]:[H_2025_12]],$H$5:$AQ$5)),0),0)</f>
        <v>0.50817101226138994</v>
      </c>
      <c r="AS122" s="79">
        <f>MAX(IFERROR(IFERROR(_xlfn.FORECAST.ETS(AS$5,tbl_Model[[#This Row],[H_2023_01]:[H_2025_12]],$H$5:$AQ$5),_xlfn.FORECAST.LINEAR(AS$5,tbl_Model[[#This Row],[H_2023_01]:[H_2025_12]],$H$5:$AQ$5)),0),0)</f>
        <v>0</v>
      </c>
      <c r="AT122" s="79">
        <f>MAX(IFERROR(IFERROR(_xlfn.FORECAST.ETS(AT$5,tbl_Model[[#This Row],[H_2023_01]:[H_2025_12]],$H$5:$AQ$5),_xlfn.FORECAST.LINEAR(AT$5,tbl_Model[[#This Row],[H_2023_01]:[H_2025_12]],$H$5:$AQ$5)),0),0)</f>
        <v>1.7850061899594971</v>
      </c>
      <c r="AU122" s="79">
        <f>MAX(IFERROR(IFERROR(_xlfn.FORECAST.ETS(AU$5,tbl_Model[[#This Row],[H_2023_01]:[H_2025_12]],$H$5:$AQ$5),_xlfn.FORECAST.LINEAR(AU$5,tbl_Model[[#This Row],[H_2023_01]:[H_2025_12]],$H$5:$AQ$5)),0),0)</f>
        <v>1.7639737383933582</v>
      </c>
      <c r="AV122" s="79">
        <f>MAX(IFERROR(IFERROR(_xlfn.FORECAST.ETS(AV$5,tbl_Model[[#This Row],[H_2023_01]:[H_2025_12]],$H$5:$AQ$5),_xlfn.FORECAST.LINEAR(AV$5,tbl_Model[[#This Row],[H_2023_01]:[H_2025_12]],$H$5:$AQ$5)),0),0)</f>
        <v>0.40451685457227493</v>
      </c>
      <c r="AW122" s="79">
        <f>MAX(IFERROR(IFERROR(_xlfn.FORECAST.ETS(AW$5,tbl_Model[[#This Row],[H_2023_01]:[H_2025_12]],$H$5:$AQ$5),_xlfn.FORECAST.LINEAR(AW$5,tbl_Model[[#This Row],[H_2023_01]:[H_2025_12]],$H$5:$AQ$5)),0),0)</f>
        <v>0</v>
      </c>
      <c r="AX122" s="79">
        <f>MAX(IFERROR(IFERROR(_xlfn.FORECAST.ETS(AX$5,tbl_Model[[#This Row],[H_2023_01]:[H_2025_12]],$H$5:$AQ$5),_xlfn.FORECAST.LINEAR(AX$5,tbl_Model[[#This Row],[H_2023_01]:[H_2025_12]],$H$5:$AQ$5)),0),0)</f>
        <v>1.6813520322703823</v>
      </c>
      <c r="AY122" s="79">
        <f>MAX(IFERROR(IFERROR(_xlfn.FORECAST.ETS(AY$5,tbl_Model[[#This Row],[H_2023_01]:[H_2025_12]],$H$5:$AQ$5),_xlfn.FORECAST.LINEAR(AY$5,tbl_Model[[#This Row],[H_2023_01]:[H_2025_12]],$H$5:$AQ$5)),0),0)</f>
        <v>1.6603195807042432</v>
      </c>
      <c r="AZ122" s="79">
        <f>MAX(IFERROR(IFERROR(_xlfn.FORECAST.ETS(AZ$5,tbl_Model[[#This Row],[H_2023_01]:[H_2025_12]],$H$5:$AQ$5),_xlfn.FORECAST.LINEAR(AZ$5,tbl_Model[[#This Row],[H_2023_01]:[H_2025_12]],$H$5:$AQ$5)),0),0)</f>
        <v>0.30086269688315992</v>
      </c>
      <c r="BA122" s="79">
        <f>MAX(IFERROR(IFERROR(_xlfn.FORECAST.ETS(BA$5,tbl_Model[[#This Row],[H_2023_01]:[H_2025_12]],$H$5:$AQ$5),_xlfn.FORECAST.LINEAR(BA$5,tbl_Model[[#This Row],[H_2023_01]:[H_2025_12]],$H$5:$AQ$5)),0),0)</f>
        <v>0</v>
      </c>
      <c r="BB122" s="79">
        <f>MAX(IFERROR(IFERROR(_xlfn.FORECAST.ETS(BB$5,tbl_Model[[#This Row],[H_2023_01]:[H_2025_12]],$H$5:$AQ$5),_xlfn.FORECAST.LINEAR(BB$5,tbl_Model[[#This Row],[H_2023_01]:[H_2025_12]],$H$5:$AQ$5)),0),0)</f>
        <v>1.5776978745812671</v>
      </c>
      <c r="BC122" s="79">
        <f>MAX(IFERROR(IFERROR(_xlfn.FORECAST.ETS(BC$5,tbl_Model[[#This Row],[H_2023_01]:[H_2025_12]],$H$5:$AQ$5),_xlfn.FORECAST.LINEAR(BC$5,tbl_Model[[#This Row],[H_2023_01]:[H_2025_12]],$H$5:$AQ$5)),0),0)</f>
        <v>1.556665423015128</v>
      </c>
      <c r="BD122" s="80">
        <f>IFERROR(AR122/SUM(Model!$AR122:$BC122),1/12)</f>
        <v>4.5216715306206801E-2</v>
      </c>
      <c r="BE122" s="80">
        <f>IFERROR(AS122/SUM(Model!$AR122:$BC122),1/12)</f>
        <v>0</v>
      </c>
      <c r="BF122" s="80">
        <f>IFERROR(AT122/SUM(Model!$AR122:$BC122),1/12)</f>
        <v>0.1588286517014065</v>
      </c>
      <c r="BG122" s="80">
        <f>IFERROR(AU122/SUM(Model!$AR122:$BC122),1/12)</f>
        <v>0.15695719828963947</v>
      </c>
      <c r="BH122" s="80">
        <f>IFERROR(AV122/SUM(Model!$AR122:$BC122),1/12)</f>
        <v>3.5993637984900323E-2</v>
      </c>
      <c r="BI122" s="80">
        <f>IFERROR(AW122/SUM(Model!$AR122:$BC122),1/12)</f>
        <v>0</v>
      </c>
      <c r="BJ122" s="80">
        <f>IFERROR(AX122/SUM(Model!$AR122:$BC122),1/12)</f>
        <v>0.14960557438010005</v>
      </c>
      <c r="BK122" s="80">
        <f>IFERROR(AY122/SUM(Model!$AR122:$BC122),1/12)</f>
        <v>0.14773412096833299</v>
      </c>
      <c r="BL122" s="80">
        <f>IFERROR(AZ122/SUM(Model!$AR122:$BC122),1/12)</f>
        <v>2.6770560663593849E-2</v>
      </c>
      <c r="BM122" s="80">
        <f>IFERROR(BA122/SUM(Model!$AR122:$BC122),1/12)</f>
        <v>0</v>
      </c>
      <c r="BN122" s="80">
        <f>IFERROR(BB122/SUM(Model!$AR122:$BC122),1/12)</f>
        <v>0.14038249705879355</v>
      </c>
      <c r="BO122" s="80">
        <f>IFERROR(BC122/SUM(Model!$AR122:$BC122),1/12)</f>
        <v>0.13851104364702649</v>
      </c>
      <c r="BP12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17.5945945945946</v>
      </c>
      <c r="BQ122" s="77" cm="1">
        <f t="array" ref="BQ12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22" s="77" cm="1">
        <f t="array" ref="BR12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22" s="77">
        <f>IF(tbl_Model[[#This Row],[Type]]="Boutique",
    tbl_Model[[#This Row],[UnitListPrice]],
    tbl_Model[[#This Row],[UnitListPrice]]*(1-SUMIFS(tbl_MarketTerms[WholesaleMarginPct],tbl_MarketTerms[Country],tbl_Model[[#This Row],[country]])))</f>
        <v>24503.913814264284</v>
      </c>
      <c r="BT122" s="79">
        <f>Model!$BP122*BD122</f>
        <v>0.79556977471190904</v>
      </c>
      <c r="BU122" s="79">
        <f>Model!$BP122*BE122</f>
        <v>0</v>
      </c>
      <c r="BV122" s="79">
        <f>Model!$BP122*BF122</f>
        <v>2.7945257366923153</v>
      </c>
      <c r="BW122" s="79">
        <f>Model!$BP122*BG122</f>
        <v>2.7615982726096036</v>
      </c>
      <c r="BX122" s="79">
        <f>Model!$BP122*BH122</f>
        <v>0.63329346832892208</v>
      </c>
      <c r="BY122" s="79">
        <f>Model!$BP122*BI122</f>
        <v>0</v>
      </c>
      <c r="BZ122" s="79">
        <f>Model!$BP122*BJ122</f>
        <v>2.6322494303093289</v>
      </c>
      <c r="CA122" s="79">
        <f>Model!$BP122*BK122</f>
        <v>2.5993219662266163</v>
      </c>
      <c r="CB122" s="79">
        <f>Model!$BP122*BL122</f>
        <v>0.47101716194593518</v>
      </c>
      <c r="CC122" s="79">
        <f>Model!$BP122*BM122</f>
        <v>0</v>
      </c>
      <c r="CD122" s="79">
        <f>Model!$BP122*BN122</f>
        <v>2.4699731239263412</v>
      </c>
      <c r="CE122" s="79">
        <f>Model!$BP122*BO122</f>
        <v>2.437045659843629</v>
      </c>
      <c r="CF122" s="79">
        <f>Model!$BS122*BT122</f>
        <v>19494.573192774271</v>
      </c>
      <c r="CG122" s="79">
        <f>Model!$BS122*BU122</f>
        <v>0</v>
      </c>
      <c r="CH122" s="79">
        <f>Model!$BS122*BV122</f>
        <v>68476.817803651895</v>
      </c>
      <c r="CI122" s="79">
        <f>Model!$BS122*BW122</f>
        <v>67669.966061646846</v>
      </c>
      <c r="CJ122" s="79">
        <f>Model!$BS122*BX122</f>
        <v>15518.168567068415</v>
      </c>
      <c r="CK122" s="79">
        <f>Model!$BS122*BY122</f>
        <v>0</v>
      </c>
      <c r="CL122" s="79">
        <f>Model!$BS122*BZ122</f>
        <v>64500.413177946059</v>
      </c>
      <c r="CM122" s="79">
        <f>Model!$BS122*CA122</f>
        <v>63693.561435940981</v>
      </c>
      <c r="CN122" s="79">
        <f>Model!$BS122*CB122</f>
        <v>11541.763941362558</v>
      </c>
      <c r="CO122" s="79">
        <f>Model!$BS122*CC122</f>
        <v>0</v>
      </c>
      <c r="CP122" s="79">
        <f>Model!$BS122*CD122</f>
        <v>60524.008552240179</v>
      </c>
      <c r="CQ122" s="79">
        <f>Model!$BS122*CE122</f>
        <v>59717.156810235116</v>
      </c>
      <c r="CR122" s="79">
        <f>Model!$BR122*BT122</f>
        <v>4194.3440986294499</v>
      </c>
      <c r="CS122" s="79">
        <f>Model!$BR122*BU122</f>
        <v>0</v>
      </c>
      <c r="CT122" s="79">
        <f>Model!$BR122*BV122</f>
        <v>14733.091810090447</v>
      </c>
      <c r="CU122" s="79">
        <f>Model!$BR122*BW122</f>
        <v>14559.494070397324</v>
      </c>
      <c r="CV122" s="79">
        <f>Model!$BR122*BX122</f>
        <v>3338.8029636342958</v>
      </c>
      <c r="CW122" s="79">
        <f>Model!$BR122*BY122</f>
        <v>0</v>
      </c>
      <c r="CX122" s="79">
        <f>Model!$BR122*BZ122</f>
        <v>13877.550675095297</v>
      </c>
      <c r="CY122" s="79">
        <f>Model!$BR122*CA122</f>
        <v>13703.952935402169</v>
      </c>
      <c r="CZ122" s="79">
        <f>Model!$BR122*CB122</f>
        <v>2483.2618286391416</v>
      </c>
      <c r="DA122" s="79">
        <f>Model!$BR122*CC122</f>
        <v>0</v>
      </c>
      <c r="DB122" s="79">
        <f>Model!$BR122*CD122</f>
        <v>13022.009540100138</v>
      </c>
      <c r="DC122" s="79">
        <f>Model!$BR122*CE122</f>
        <v>12848.411800407011</v>
      </c>
      <c r="DD122" s="79">
        <f>SUM(Model!$CF122:$CQ122)</f>
        <v>431136.4295428663</v>
      </c>
      <c r="DE122" s="79">
        <f>SUM(Model!$CR122:$DC122)</f>
        <v>92760.91972239528</v>
      </c>
      <c r="DF122" s="80">
        <f>IFERROR((Model!$DD122-Model!$DE122)/Model!$DD122,0)</f>
        <v>0.7848455538290986</v>
      </c>
    </row>
    <row r="123" spans="2:110" x14ac:dyDescent="0.25">
      <c r="B123" t="s">
        <v>370</v>
      </c>
      <c r="C123" t="s">
        <v>89</v>
      </c>
      <c r="D123" t="s">
        <v>32</v>
      </c>
      <c r="E123" s="4">
        <v>153</v>
      </c>
      <c r="F123" s="4">
        <v>3421493.54</v>
      </c>
      <c r="G123" s="4">
        <v>796141.8</v>
      </c>
      <c r="H123" s="4">
        <v>7</v>
      </c>
      <c r="I123" s="4">
        <v>6</v>
      </c>
      <c r="J123" s="4">
        <v>1</v>
      </c>
      <c r="K123" s="4">
        <v>9</v>
      </c>
      <c r="L123" s="4">
        <v>4</v>
      </c>
      <c r="M123" s="4">
        <v>7</v>
      </c>
      <c r="N123" s="4">
        <v>7</v>
      </c>
      <c r="O123" s="4">
        <v>12</v>
      </c>
      <c r="P123" s="4">
        <v>10</v>
      </c>
      <c r="Q123" s="4">
        <v>9</v>
      </c>
      <c r="R123" s="4">
        <v>13</v>
      </c>
      <c r="S123" s="4">
        <v>14</v>
      </c>
      <c r="T123" s="4">
        <v>8</v>
      </c>
      <c r="U123" s="4">
        <v>8</v>
      </c>
      <c r="V123" s="4">
        <v>10</v>
      </c>
      <c r="W123" s="4">
        <v>9</v>
      </c>
      <c r="X123" s="4">
        <v>10</v>
      </c>
      <c r="Y123" s="4">
        <v>6</v>
      </c>
      <c r="Z123" s="4">
        <v>16</v>
      </c>
      <c r="AA123" s="4">
        <v>9</v>
      </c>
      <c r="AB123" s="4">
        <v>10</v>
      </c>
      <c r="AC123" s="4">
        <v>13</v>
      </c>
      <c r="AD123" s="4">
        <v>14</v>
      </c>
      <c r="AE123" s="4">
        <v>17</v>
      </c>
      <c r="AF123" s="4">
        <v>12</v>
      </c>
      <c r="AG123" s="4">
        <v>12</v>
      </c>
      <c r="AH123" s="4">
        <v>16</v>
      </c>
      <c r="AI123" s="4">
        <v>6</v>
      </c>
      <c r="AJ123" s="4">
        <v>13</v>
      </c>
      <c r="AK123" s="4">
        <v>14</v>
      </c>
      <c r="AL123" s="4">
        <v>13</v>
      </c>
      <c r="AM123" s="4">
        <v>16</v>
      </c>
      <c r="AN123" s="4">
        <v>10</v>
      </c>
      <c r="AO123" s="4">
        <v>15</v>
      </c>
      <c r="AP123" s="4">
        <v>16</v>
      </c>
      <c r="AQ123" s="4">
        <v>10</v>
      </c>
      <c r="AR123" s="79">
        <f>MAX(IFERROR(IFERROR(_xlfn.FORECAST.ETS(AR$5,tbl_Model[[#This Row],[H_2023_01]:[H_2025_12]],$H$5:$AQ$5),_xlfn.FORECAST.LINEAR(AR$5,tbl_Model[[#This Row],[H_2023_01]:[H_2025_12]],$H$5:$AQ$5)),0),0)</f>
        <v>14.896777857342681</v>
      </c>
      <c r="AS123" s="79">
        <f>MAX(IFERROR(IFERROR(_xlfn.FORECAST.ETS(AS$5,tbl_Model[[#This Row],[H_2023_01]:[H_2025_12]],$H$5:$AQ$5),_xlfn.FORECAST.LINEAR(AS$5,tbl_Model[[#This Row],[H_2023_01]:[H_2025_12]],$H$5:$AQ$5)),0),0)</f>
        <v>15.113244588349115</v>
      </c>
      <c r="AT123" s="79">
        <f>MAX(IFERROR(IFERROR(_xlfn.FORECAST.ETS(AT$5,tbl_Model[[#This Row],[H_2023_01]:[H_2025_12]],$H$5:$AQ$5),_xlfn.FORECAST.LINEAR(AT$5,tbl_Model[[#This Row],[H_2023_01]:[H_2025_12]],$H$5:$AQ$5)),0),0)</f>
        <v>15.329711319355548</v>
      </c>
      <c r="AU123" s="79">
        <f>MAX(IFERROR(IFERROR(_xlfn.FORECAST.ETS(AU$5,tbl_Model[[#This Row],[H_2023_01]:[H_2025_12]],$H$5:$AQ$5),_xlfn.FORECAST.LINEAR(AU$5,tbl_Model[[#This Row],[H_2023_01]:[H_2025_12]],$H$5:$AQ$5)),0),0)</f>
        <v>15.546178050361982</v>
      </c>
      <c r="AV123" s="79">
        <f>MAX(IFERROR(IFERROR(_xlfn.FORECAST.ETS(AV$5,tbl_Model[[#This Row],[H_2023_01]:[H_2025_12]],$H$5:$AQ$5),_xlfn.FORECAST.LINEAR(AV$5,tbl_Model[[#This Row],[H_2023_01]:[H_2025_12]],$H$5:$AQ$5)),0),0)</f>
        <v>15.762644781368415</v>
      </c>
      <c r="AW123" s="79">
        <f>MAX(IFERROR(IFERROR(_xlfn.FORECAST.ETS(AW$5,tbl_Model[[#This Row],[H_2023_01]:[H_2025_12]],$H$5:$AQ$5),_xlfn.FORECAST.LINEAR(AW$5,tbl_Model[[#This Row],[H_2023_01]:[H_2025_12]],$H$5:$AQ$5)),0),0)</f>
        <v>15.97911151237485</v>
      </c>
      <c r="AX123" s="79">
        <f>MAX(IFERROR(IFERROR(_xlfn.FORECAST.ETS(AX$5,tbl_Model[[#This Row],[H_2023_01]:[H_2025_12]],$H$5:$AQ$5),_xlfn.FORECAST.LINEAR(AX$5,tbl_Model[[#This Row],[H_2023_01]:[H_2025_12]],$H$5:$AQ$5)),0),0)</f>
        <v>16.195578243381284</v>
      </c>
      <c r="AY123" s="79">
        <f>MAX(IFERROR(IFERROR(_xlfn.FORECAST.ETS(AY$5,tbl_Model[[#This Row],[H_2023_01]:[H_2025_12]],$H$5:$AQ$5),_xlfn.FORECAST.LINEAR(AY$5,tbl_Model[[#This Row],[H_2023_01]:[H_2025_12]],$H$5:$AQ$5)),0),0)</f>
        <v>16.412044974387715</v>
      </c>
      <c r="AZ123" s="79">
        <f>MAX(IFERROR(IFERROR(_xlfn.FORECAST.ETS(AZ$5,tbl_Model[[#This Row],[H_2023_01]:[H_2025_12]],$H$5:$AQ$5),_xlfn.FORECAST.LINEAR(AZ$5,tbl_Model[[#This Row],[H_2023_01]:[H_2025_12]],$H$5:$AQ$5)),0),0)</f>
        <v>16.62851170539415</v>
      </c>
      <c r="BA123" s="79">
        <f>MAX(IFERROR(IFERROR(_xlfn.FORECAST.ETS(BA$5,tbl_Model[[#This Row],[H_2023_01]:[H_2025_12]],$H$5:$AQ$5),_xlfn.FORECAST.LINEAR(BA$5,tbl_Model[[#This Row],[H_2023_01]:[H_2025_12]],$H$5:$AQ$5)),0),0)</f>
        <v>16.844978436400584</v>
      </c>
      <c r="BB123" s="79">
        <f>MAX(IFERROR(IFERROR(_xlfn.FORECAST.ETS(BB$5,tbl_Model[[#This Row],[H_2023_01]:[H_2025_12]],$H$5:$AQ$5),_xlfn.FORECAST.LINEAR(BB$5,tbl_Model[[#This Row],[H_2023_01]:[H_2025_12]],$H$5:$AQ$5)),0),0)</f>
        <v>17.061445167407015</v>
      </c>
      <c r="BC123" s="79">
        <f>MAX(IFERROR(IFERROR(_xlfn.FORECAST.ETS(BC$5,tbl_Model[[#This Row],[H_2023_01]:[H_2025_12]],$H$5:$AQ$5),_xlfn.FORECAST.LINEAR(BC$5,tbl_Model[[#This Row],[H_2023_01]:[H_2025_12]],$H$5:$AQ$5)),0),0)</f>
        <v>17.27791189841345</v>
      </c>
      <c r="BD123" s="80">
        <f>IFERROR(AR123/SUM(Model!$AR123:$BC123),1/12)</f>
        <v>7.716613053317585E-2</v>
      </c>
      <c r="BE123" s="80">
        <f>IFERROR(AS123/SUM(Model!$AR123:$BC123),1/12)</f>
        <v>7.8287440133204475E-2</v>
      </c>
      <c r="BF123" s="80">
        <f>IFERROR(AT123/SUM(Model!$AR123:$BC123),1/12)</f>
        <v>7.9408749733233114E-2</v>
      </c>
      <c r="BG123" s="80">
        <f>IFERROR(AU123/SUM(Model!$AR123:$BC123),1/12)</f>
        <v>8.0530059333261753E-2</v>
      </c>
      <c r="BH123" s="80">
        <f>IFERROR(AV123/SUM(Model!$AR123:$BC123),1/12)</f>
        <v>8.1651368933290377E-2</v>
      </c>
      <c r="BI123" s="80">
        <f>IFERROR(AW123/SUM(Model!$AR123:$BC123),1/12)</f>
        <v>8.2772678533319016E-2</v>
      </c>
      <c r="BJ123" s="80">
        <f>IFERROR(AX123/SUM(Model!$AR123:$BC123),1/12)</f>
        <v>8.3893988133347655E-2</v>
      </c>
      <c r="BK123" s="80">
        <f>IFERROR(AY123/SUM(Model!$AR123:$BC123),1/12)</f>
        <v>8.5015297733376266E-2</v>
      </c>
      <c r="BL123" s="80">
        <f>IFERROR(AZ123/SUM(Model!$AR123:$BC123),1/12)</f>
        <v>8.6136607333404905E-2</v>
      </c>
      <c r="BM123" s="80">
        <f>IFERROR(BA123/SUM(Model!$AR123:$BC123),1/12)</f>
        <v>8.7257916933433544E-2</v>
      </c>
      <c r="BN123" s="80">
        <f>IFERROR(BB123/SUM(Model!$AR123:$BC123),1/12)</f>
        <v>8.8379226533462169E-2</v>
      </c>
      <c r="BO123" s="80">
        <f>IFERROR(BC123/SUM(Model!$AR123:$BC123),1/12)</f>
        <v>8.9500536133490807E-2</v>
      </c>
      <c r="BP12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168.5548535324526</v>
      </c>
      <c r="BQ123" s="77" cm="1">
        <f t="array" ref="BQ12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123" s="77" cm="1">
        <f t="array" ref="BR12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123" s="77">
        <f>IF(tbl_Model[[#This Row],[Type]]="Boutique",
    tbl_Model[[#This Row],[UnitListPrice]],
    tbl_Model[[#This Row],[UnitListPrice]]*(1-SUMIFS(tbl_MarketTerms[WholesaleMarginPct],tbl_MarketTerms[Country],tbl_Model[[#This Row],[country]])))</f>
        <v>23436.224852071005</v>
      </c>
      <c r="BT123" s="79">
        <f>Model!$BP123*BD123</f>
        <v>13.006725829685573</v>
      </c>
      <c r="BU123" s="79">
        <f>Model!$BP123*BE123</f>
        <v>13.195728005082932</v>
      </c>
      <c r="BV123" s="79">
        <f>Model!$BP123*BF123</f>
        <v>13.384730180480291</v>
      </c>
      <c r="BW123" s="79">
        <f>Model!$BP123*BG123</f>
        <v>13.573732355877652</v>
      </c>
      <c r="BX123" s="79">
        <f>Model!$BP123*BH123</f>
        <v>13.76273453127501</v>
      </c>
      <c r="BY123" s="79">
        <f>Model!$BP123*BI123</f>
        <v>13.951736706672371</v>
      </c>
      <c r="BZ123" s="79">
        <f>Model!$BP123*BJ123</f>
        <v>14.14073888206973</v>
      </c>
      <c r="CA123" s="79">
        <f>Model!$BP123*BK123</f>
        <v>14.329741057467086</v>
      </c>
      <c r="CB123" s="79">
        <f>Model!$BP123*BL123</f>
        <v>14.518743232864447</v>
      </c>
      <c r="CC123" s="79">
        <f>Model!$BP123*BM123</f>
        <v>14.707745408261806</v>
      </c>
      <c r="CD123" s="79">
        <f>Model!$BP123*BN123</f>
        <v>14.896747583659165</v>
      </c>
      <c r="CE123" s="79">
        <f>Model!$BP123*BO123</f>
        <v>15.085749759056524</v>
      </c>
      <c r="CF123" s="79">
        <f>Model!$BS123*BT123</f>
        <v>304828.55113375088</v>
      </c>
      <c r="CG123" s="79">
        <f>Model!$BS123*BU123</f>
        <v>309258.04861389397</v>
      </c>
      <c r="CH123" s="79">
        <f>Model!$BS123*BV123</f>
        <v>313687.54609403701</v>
      </c>
      <c r="CI123" s="79">
        <f>Model!$BS123*BW123</f>
        <v>318117.04357418016</v>
      </c>
      <c r="CJ123" s="79">
        <f>Model!$BS123*BX123</f>
        <v>322546.5410543232</v>
      </c>
      <c r="CK123" s="79">
        <f>Model!$BS123*BY123</f>
        <v>326976.03853446629</v>
      </c>
      <c r="CL123" s="79">
        <f>Model!$BS123*BZ123</f>
        <v>331405.53601460939</v>
      </c>
      <c r="CM123" s="79">
        <f>Model!$BS123*CA123</f>
        <v>335835.03349475237</v>
      </c>
      <c r="CN123" s="79">
        <f>Model!$BS123*CB123</f>
        <v>340264.53097489546</v>
      </c>
      <c r="CO123" s="79">
        <f>Model!$BS123*CC123</f>
        <v>344694.02845503855</v>
      </c>
      <c r="CP123" s="79">
        <f>Model!$BS123*CD123</f>
        <v>349123.52593518165</v>
      </c>
      <c r="CQ123" s="79">
        <f>Model!$BS123*CE123</f>
        <v>353553.02341532469</v>
      </c>
      <c r="CR123" s="79">
        <f>Model!$BR123*BT123</f>
        <v>70492.759778908672</v>
      </c>
      <c r="CS123" s="79">
        <f>Model!$BR123*BU123</f>
        <v>71517.097888471122</v>
      </c>
      <c r="CT123" s="79">
        <f>Model!$BR123*BV123</f>
        <v>72541.435998033572</v>
      </c>
      <c r="CU123" s="79">
        <f>Model!$BR123*BW123</f>
        <v>73565.774107596037</v>
      </c>
      <c r="CV123" s="79">
        <f>Model!$BR123*BX123</f>
        <v>74590.112217158472</v>
      </c>
      <c r="CW123" s="79">
        <f>Model!$BR123*BY123</f>
        <v>75614.450326720937</v>
      </c>
      <c r="CX123" s="79">
        <f>Model!$BR123*BZ123</f>
        <v>76638.788436283387</v>
      </c>
      <c r="CY123" s="79">
        <f>Model!$BR123*CA123</f>
        <v>77663.126545845822</v>
      </c>
      <c r="CZ123" s="79">
        <f>Model!$BR123*CB123</f>
        <v>78687.464655408272</v>
      </c>
      <c r="DA123" s="79">
        <f>Model!$BR123*CC123</f>
        <v>79711.802764970722</v>
      </c>
      <c r="DB123" s="79">
        <f>Model!$BR123*CD123</f>
        <v>80736.140874533172</v>
      </c>
      <c r="DC123" s="79">
        <f>Model!$BR123*CE123</f>
        <v>81760.478984095622</v>
      </c>
      <c r="DD123" s="79">
        <f>SUM(Model!$CF123:$CQ123)</f>
        <v>3950289.4472944536</v>
      </c>
      <c r="DE123" s="79">
        <f>SUM(Model!$CR123:$DC123)</f>
        <v>913519.43257802585</v>
      </c>
      <c r="DF123" s="80">
        <f>IFERROR((Model!$DD123-Model!$DE123)/Model!$DD123,0)</f>
        <v>0.76874620334373378</v>
      </c>
    </row>
    <row r="124" spans="2:110" x14ac:dyDescent="0.25">
      <c r="B124" t="s">
        <v>370</v>
      </c>
      <c r="C124" t="s">
        <v>45</v>
      </c>
      <c r="D124" t="s">
        <v>14</v>
      </c>
      <c r="E124" s="4">
        <v>91</v>
      </c>
      <c r="F124" s="4">
        <v>1678495.31</v>
      </c>
      <c r="G124" s="4">
        <v>438095.07</v>
      </c>
      <c r="H124" s="4">
        <v>2</v>
      </c>
      <c r="I124" s="4">
        <v>3</v>
      </c>
      <c r="J124" s="4">
        <v>5</v>
      </c>
      <c r="K124" s="4">
        <v>5</v>
      </c>
      <c r="L124" s="4">
        <v>8</v>
      </c>
      <c r="M124" s="4">
        <v>9</v>
      </c>
      <c r="N124" s="4">
        <v>4</v>
      </c>
      <c r="O124" s="4">
        <v>6</v>
      </c>
      <c r="P124" s="4">
        <v>7</v>
      </c>
      <c r="Q124" s="4">
        <v>2</v>
      </c>
      <c r="R124" s="4">
        <v>8</v>
      </c>
      <c r="S124" s="4">
        <v>7</v>
      </c>
      <c r="T124" s="4">
        <v>5</v>
      </c>
      <c r="U124" s="4">
        <v>6</v>
      </c>
      <c r="V124" s="4">
        <v>3</v>
      </c>
      <c r="W124" s="4">
        <v>4</v>
      </c>
      <c r="X124" s="4">
        <v>13</v>
      </c>
      <c r="Y124" s="4">
        <v>12</v>
      </c>
      <c r="Z124" s="4">
        <v>8</v>
      </c>
      <c r="AA124" s="4">
        <v>3</v>
      </c>
      <c r="AB124" s="4">
        <v>5</v>
      </c>
      <c r="AC124" s="4">
        <v>6</v>
      </c>
      <c r="AD124" s="4">
        <v>9</v>
      </c>
      <c r="AE124" s="4">
        <v>9</v>
      </c>
      <c r="AF124" s="4">
        <v>11</v>
      </c>
      <c r="AG124" s="4">
        <v>8</v>
      </c>
      <c r="AH124" s="4">
        <v>9</v>
      </c>
      <c r="AI124" s="4">
        <v>11</v>
      </c>
      <c r="AJ124" s="4">
        <v>5</v>
      </c>
      <c r="AK124" s="4">
        <v>5</v>
      </c>
      <c r="AL124" s="4">
        <v>2</v>
      </c>
      <c r="AM124" s="4">
        <v>6</v>
      </c>
      <c r="AN124" s="4">
        <v>10</v>
      </c>
      <c r="AO124" s="4">
        <v>3</v>
      </c>
      <c r="AP124" s="4">
        <v>9</v>
      </c>
      <c r="AQ124" s="4">
        <v>12</v>
      </c>
      <c r="AR124" s="79">
        <f>MAX(IFERROR(IFERROR(_xlfn.FORECAST.ETS(AR$5,tbl_Model[[#This Row],[H_2023_01]:[H_2025_12]],$H$5:$AQ$5),_xlfn.FORECAST.LINEAR(AR$5,tbl_Model[[#This Row],[H_2023_01]:[H_2025_12]],$H$5:$AQ$5)),0),0)</f>
        <v>8.3471132733939477</v>
      </c>
      <c r="AS124" s="79">
        <f>MAX(IFERROR(IFERROR(_xlfn.FORECAST.ETS(AS$5,tbl_Model[[#This Row],[H_2023_01]:[H_2025_12]],$H$5:$AQ$5),_xlfn.FORECAST.LINEAR(AS$5,tbl_Model[[#This Row],[H_2023_01]:[H_2025_12]],$H$5:$AQ$5)),0),0)</f>
        <v>8.4578603006457769</v>
      </c>
      <c r="AT124" s="79">
        <f>MAX(IFERROR(IFERROR(_xlfn.FORECAST.ETS(AT$5,tbl_Model[[#This Row],[H_2023_01]:[H_2025_12]],$H$5:$AQ$5),_xlfn.FORECAST.LINEAR(AT$5,tbl_Model[[#This Row],[H_2023_01]:[H_2025_12]],$H$5:$AQ$5)),0),0)</f>
        <v>8.5686073278976149</v>
      </c>
      <c r="AU124" s="79">
        <f>MAX(IFERROR(IFERROR(_xlfn.FORECAST.ETS(AU$5,tbl_Model[[#This Row],[H_2023_01]:[H_2025_12]],$H$5:$AQ$5),_xlfn.FORECAST.LINEAR(AU$5,tbl_Model[[#This Row],[H_2023_01]:[H_2025_12]],$H$5:$AQ$5)),0),0)</f>
        <v>8.6793543551494441</v>
      </c>
      <c r="AV124" s="79">
        <f>MAX(IFERROR(IFERROR(_xlfn.FORECAST.ETS(AV$5,tbl_Model[[#This Row],[H_2023_01]:[H_2025_12]],$H$5:$AQ$5),_xlfn.FORECAST.LINEAR(AV$5,tbl_Model[[#This Row],[H_2023_01]:[H_2025_12]],$H$5:$AQ$5)),0),0)</f>
        <v>8.7901013824012821</v>
      </c>
      <c r="AW124" s="79">
        <f>MAX(IFERROR(IFERROR(_xlfn.FORECAST.ETS(AW$5,tbl_Model[[#This Row],[H_2023_01]:[H_2025_12]],$H$5:$AQ$5),_xlfn.FORECAST.LINEAR(AW$5,tbl_Model[[#This Row],[H_2023_01]:[H_2025_12]],$H$5:$AQ$5)),0),0)</f>
        <v>8.9008484096531113</v>
      </c>
      <c r="AX124" s="79">
        <f>MAX(IFERROR(IFERROR(_xlfn.FORECAST.ETS(AX$5,tbl_Model[[#This Row],[H_2023_01]:[H_2025_12]],$H$5:$AQ$5),_xlfn.FORECAST.LINEAR(AX$5,tbl_Model[[#This Row],[H_2023_01]:[H_2025_12]],$H$5:$AQ$5)),0),0)</f>
        <v>9.0115954369049494</v>
      </c>
      <c r="AY124" s="79">
        <f>MAX(IFERROR(IFERROR(_xlfn.FORECAST.ETS(AY$5,tbl_Model[[#This Row],[H_2023_01]:[H_2025_12]],$H$5:$AQ$5),_xlfn.FORECAST.LINEAR(AY$5,tbl_Model[[#This Row],[H_2023_01]:[H_2025_12]],$H$5:$AQ$5)),0),0)</f>
        <v>9.1223424641567785</v>
      </c>
      <c r="AZ124" s="79">
        <f>MAX(IFERROR(IFERROR(_xlfn.FORECAST.ETS(AZ$5,tbl_Model[[#This Row],[H_2023_01]:[H_2025_12]],$H$5:$AQ$5),_xlfn.FORECAST.LINEAR(AZ$5,tbl_Model[[#This Row],[H_2023_01]:[H_2025_12]],$H$5:$AQ$5)),0),0)</f>
        <v>9.2330894914086166</v>
      </c>
      <c r="BA124" s="79">
        <f>MAX(IFERROR(IFERROR(_xlfn.FORECAST.ETS(BA$5,tbl_Model[[#This Row],[H_2023_01]:[H_2025_12]],$H$5:$AQ$5),_xlfn.FORECAST.LINEAR(BA$5,tbl_Model[[#This Row],[H_2023_01]:[H_2025_12]],$H$5:$AQ$5)),0),0)</f>
        <v>9.3438365186604475</v>
      </c>
      <c r="BB124" s="79">
        <f>MAX(IFERROR(IFERROR(_xlfn.FORECAST.ETS(BB$5,tbl_Model[[#This Row],[H_2023_01]:[H_2025_12]],$H$5:$AQ$5),_xlfn.FORECAST.LINEAR(BB$5,tbl_Model[[#This Row],[H_2023_01]:[H_2025_12]],$H$5:$AQ$5)),0),0)</f>
        <v>9.4545835459122838</v>
      </c>
      <c r="BC124" s="79">
        <f>MAX(IFERROR(IFERROR(_xlfn.FORECAST.ETS(BC$5,tbl_Model[[#This Row],[H_2023_01]:[H_2025_12]],$H$5:$AQ$5),_xlfn.FORECAST.LINEAR(BC$5,tbl_Model[[#This Row],[H_2023_01]:[H_2025_12]],$H$5:$AQ$5)),0),0)</f>
        <v>9.5653305731641147</v>
      </c>
      <c r="BD124" s="80">
        <f>IFERROR(AR124/SUM(Model!$AR124:$BC124),1/12)</f>
        <v>7.7665870580411009E-2</v>
      </c>
      <c r="BE124" s="80">
        <f>IFERROR(AS124/SUM(Model!$AR124:$BC124),1/12)</f>
        <v>7.8696318353669567E-2</v>
      </c>
      <c r="BF124" s="80">
        <f>IFERROR(AT124/SUM(Model!$AR124:$BC124),1/12)</f>
        <v>7.9726766126928222E-2</v>
      </c>
      <c r="BG124" s="80">
        <f>IFERROR(AU124/SUM(Model!$AR124:$BC124),1/12)</f>
        <v>8.0757213900186781E-2</v>
      </c>
      <c r="BH124" s="80">
        <f>IFERROR(AV124/SUM(Model!$AR124:$BC124),1/12)</f>
        <v>8.1787661673445436E-2</v>
      </c>
      <c r="BI124" s="80">
        <f>IFERROR(AW124/SUM(Model!$AR124:$BC124),1/12)</f>
        <v>8.2818109446703994E-2</v>
      </c>
      <c r="BJ124" s="80">
        <f>IFERROR(AX124/SUM(Model!$AR124:$BC124),1/12)</f>
        <v>8.3848557219962649E-2</v>
      </c>
      <c r="BK124" s="80">
        <f>IFERROR(AY124/SUM(Model!$AR124:$BC124),1/12)</f>
        <v>8.4879004993221221E-2</v>
      </c>
      <c r="BL124" s="80">
        <f>IFERROR(AZ124/SUM(Model!$AR124:$BC124),1/12)</f>
        <v>8.5909452766479863E-2</v>
      </c>
      <c r="BM124" s="80">
        <f>IFERROR(BA124/SUM(Model!$AR124:$BC124),1/12)</f>
        <v>8.6939900539738449E-2</v>
      </c>
      <c r="BN124" s="80">
        <f>IFERROR(BB124/SUM(Model!$AR124:$BC124),1/12)</f>
        <v>8.7970348312997076E-2</v>
      </c>
      <c r="BO124" s="80">
        <f>IFERROR(BC124/SUM(Model!$AR124:$BC124),1/12)</f>
        <v>8.9000796086255662E-2</v>
      </c>
      <c r="BP12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100.32377049180326</v>
      </c>
      <c r="BQ124" s="77" cm="1">
        <f t="array" ref="BQ12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124" s="77" cm="1">
        <f t="array" ref="BR12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124" s="77">
        <f>IF(tbl_Model[[#This Row],[Type]]="Boutique",
    tbl_Model[[#This Row],[UnitListPrice]],
    tbl_Model[[#This Row],[UnitListPrice]]*(1-SUMIFS(tbl_MarketTerms[WholesaleMarginPct],tbl_MarketTerms[Country],tbl_Model[[#This Row],[country]])))</f>
        <v>18536.052673839731</v>
      </c>
      <c r="BT124" s="79">
        <f>Model!$BP124*BD124</f>
        <v>7.7917329751552487</v>
      </c>
      <c r="BU124" s="79">
        <f>Model!$BP124*BE124</f>
        <v>7.8951113810634306</v>
      </c>
      <c r="BV124" s="79">
        <f>Model!$BP124*BF124</f>
        <v>7.9984897869716214</v>
      </c>
      <c r="BW124" s="79">
        <f>Model!$BP124*BG124</f>
        <v>8.1018681928798024</v>
      </c>
      <c r="BX124" s="79">
        <f>Model!$BP124*BH124</f>
        <v>8.2052465987879941</v>
      </c>
      <c r="BY124" s="79">
        <f>Model!$BP124*BI124</f>
        <v>8.3086250046961752</v>
      </c>
      <c r="BZ124" s="79">
        <f>Model!$BP124*BJ124</f>
        <v>8.4120034106043668</v>
      </c>
      <c r="CA124" s="79">
        <f>Model!$BP124*BK124</f>
        <v>8.5153818165125479</v>
      </c>
      <c r="CB124" s="79">
        <f>Model!$BP124*BL124</f>
        <v>8.6187602224207378</v>
      </c>
      <c r="CC124" s="79">
        <f>Model!$BP124*BM124</f>
        <v>8.7221386283289224</v>
      </c>
      <c r="CD124" s="79">
        <f>Model!$BP124*BN124</f>
        <v>8.8255170342371105</v>
      </c>
      <c r="CE124" s="79">
        <f>Model!$BP124*BO124</f>
        <v>8.9288954401452951</v>
      </c>
      <c r="CF124" s="79">
        <f>Model!$BS124*BT124</f>
        <v>144427.97284797166</v>
      </c>
      <c r="CG124" s="79">
        <f>Model!$BS124*BU124</f>
        <v>146344.2004252233</v>
      </c>
      <c r="CH124" s="79">
        <f>Model!$BS124*BV124</f>
        <v>148260.42800247509</v>
      </c>
      <c r="CI124" s="79">
        <f>Model!$BS124*BW124</f>
        <v>150176.65557972674</v>
      </c>
      <c r="CJ124" s="79">
        <f>Model!$BS124*BX124</f>
        <v>152092.88315697855</v>
      </c>
      <c r="CK124" s="79">
        <f>Model!$BS124*BY124</f>
        <v>154009.1107342302</v>
      </c>
      <c r="CL124" s="79">
        <f>Model!$BS124*BZ124</f>
        <v>155925.33831148202</v>
      </c>
      <c r="CM124" s="79">
        <f>Model!$BS124*CA124</f>
        <v>157841.56588873363</v>
      </c>
      <c r="CN124" s="79">
        <f>Model!$BS124*CB124</f>
        <v>159757.79346598542</v>
      </c>
      <c r="CO124" s="79">
        <f>Model!$BS124*CC124</f>
        <v>161674.02104323712</v>
      </c>
      <c r="CP124" s="79">
        <f>Model!$BS124*CD124</f>
        <v>163590.24862048888</v>
      </c>
      <c r="CQ124" s="79">
        <f>Model!$BS124*CE124</f>
        <v>165506.47619774059</v>
      </c>
      <c r="CR124" s="79">
        <f>Model!$BR124*BT124</f>
        <v>37000.909068336405</v>
      </c>
      <c r="CS124" s="79">
        <f>Model!$BR124*BU124</f>
        <v>37491.826173534297</v>
      </c>
      <c r="CT124" s="79">
        <f>Model!$BR124*BV124</f>
        <v>37982.74327873224</v>
      </c>
      <c r="CU124" s="79">
        <f>Model!$BR124*BW124</f>
        <v>38473.660383930132</v>
      </c>
      <c r="CV124" s="79">
        <f>Model!$BR124*BX124</f>
        <v>38964.577489128074</v>
      </c>
      <c r="CW124" s="79">
        <f>Model!$BR124*BY124</f>
        <v>39455.494594325966</v>
      </c>
      <c r="CX124" s="79">
        <f>Model!$BR124*BZ124</f>
        <v>39946.411699523909</v>
      </c>
      <c r="CY124" s="79">
        <f>Model!$BR124*CA124</f>
        <v>40437.328804721801</v>
      </c>
      <c r="CZ124" s="79">
        <f>Model!$BR124*CB124</f>
        <v>40928.245909919737</v>
      </c>
      <c r="DA124" s="79">
        <f>Model!$BR124*CC124</f>
        <v>41419.163015117643</v>
      </c>
      <c r="DB124" s="79">
        <f>Model!$BR124*CD124</f>
        <v>41910.080120315572</v>
      </c>
      <c r="DC124" s="79">
        <f>Model!$BR124*CE124</f>
        <v>42400.997225513478</v>
      </c>
      <c r="DD124" s="79">
        <f>SUM(Model!$CF124:$CQ124)</f>
        <v>1859606.694274273</v>
      </c>
      <c r="DE124" s="79">
        <f>SUM(Model!$CR124:$DC124)</f>
        <v>476411.43776309921</v>
      </c>
      <c r="DF124" s="80">
        <f>IFERROR((Model!$DD124-Model!$DE124)/Model!$DD124,0)</f>
        <v>0.74381064596617685</v>
      </c>
    </row>
    <row r="125" spans="2:110" x14ac:dyDescent="0.25">
      <c r="B125" t="s">
        <v>370</v>
      </c>
      <c r="C125" t="s">
        <v>148</v>
      </c>
      <c r="D125" t="s">
        <v>17</v>
      </c>
      <c r="E125" s="4">
        <v>36</v>
      </c>
      <c r="F125" s="4">
        <v>340600.52</v>
      </c>
      <c r="G125" s="4">
        <v>98798.87</v>
      </c>
      <c r="H125" s="4">
        <v>1</v>
      </c>
      <c r="I125" s="4">
        <v>1</v>
      </c>
      <c r="J125" s="4">
        <v>1</v>
      </c>
      <c r="K125" s="4">
        <v>7</v>
      </c>
      <c r="L125" s="4">
        <v>2</v>
      </c>
      <c r="M125" s="4">
        <v>2</v>
      </c>
      <c r="N125" s="4">
        <v>4</v>
      </c>
      <c r="O125" s="4">
        <v>4</v>
      </c>
      <c r="P125" s="4">
        <v>3</v>
      </c>
      <c r="Q125" s="4">
        <v>9</v>
      </c>
      <c r="R125" s="4">
        <v>5</v>
      </c>
      <c r="S125" s="4">
        <v>6</v>
      </c>
      <c r="T125" s="4">
        <v>1</v>
      </c>
      <c r="U125" s="4">
        <v>5</v>
      </c>
      <c r="V125" s="4">
        <v>4</v>
      </c>
      <c r="W125" s="4">
        <v>1</v>
      </c>
      <c r="X125" s="4">
        <v>3</v>
      </c>
      <c r="Y125" s="4">
        <v>1</v>
      </c>
      <c r="Z125" s="4">
        <v>2</v>
      </c>
      <c r="AA125" s="4">
        <v>3</v>
      </c>
      <c r="AB125" s="4">
        <v>2</v>
      </c>
      <c r="AC125" s="4">
        <v>4</v>
      </c>
      <c r="AD125" s="4">
        <v>5</v>
      </c>
      <c r="AE125" s="4">
        <v>3</v>
      </c>
      <c r="AF125" s="4">
        <v>3</v>
      </c>
      <c r="AG125" s="4">
        <v>4</v>
      </c>
      <c r="AH125" s="4">
        <v>4</v>
      </c>
      <c r="AI125" s="4">
        <v>0</v>
      </c>
      <c r="AJ125" s="4">
        <v>1</v>
      </c>
      <c r="AK125" s="4">
        <v>3</v>
      </c>
      <c r="AL125" s="4">
        <v>0</v>
      </c>
      <c r="AM125" s="4">
        <v>2</v>
      </c>
      <c r="AN125" s="4">
        <v>5</v>
      </c>
      <c r="AO125" s="4">
        <v>4</v>
      </c>
      <c r="AP125" s="4">
        <v>5</v>
      </c>
      <c r="AQ125" s="4">
        <v>5</v>
      </c>
      <c r="AR125" s="79">
        <f>MAX(IFERROR(IFERROR(_xlfn.FORECAST.ETS(AR$5,tbl_Model[[#This Row],[H_2023_01]:[H_2025_12]],$H$5:$AQ$5),_xlfn.FORECAST.LINEAR(AR$5,tbl_Model[[#This Row],[H_2023_01]:[H_2025_12]],$H$5:$AQ$5)),0),0)</f>
        <v>0.58668123673126149</v>
      </c>
      <c r="AS125" s="79">
        <f>MAX(IFERROR(IFERROR(_xlfn.FORECAST.ETS(AS$5,tbl_Model[[#This Row],[H_2023_01]:[H_2025_12]],$H$5:$AQ$5),_xlfn.FORECAST.LINEAR(AS$5,tbl_Model[[#This Row],[H_2023_01]:[H_2025_12]],$H$5:$AQ$5)),0),0)</f>
        <v>3.2962999915965958</v>
      </c>
      <c r="AT125" s="79">
        <f>MAX(IFERROR(IFERROR(_xlfn.FORECAST.ETS(AT$5,tbl_Model[[#This Row],[H_2023_01]:[H_2025_12]],$H$5:$AQ$5),_xlfn.FORECAST.LINEAR(AT$5,tbl_Model[[#This Row],[H_2023_01]:[H_2025_12]],$H$5:$AQ$5)),0),0)</f>
        <v>2.6408512657538643</v>
      </c>
      <c r="AU125" s="79">
        <f>MAX(IFERROR(IFERROR(_xlfn.FORECAST.ETS(AU$5,tbl_Model[[#This Row],[H_2023_01]:[H_2025_12]],$H$5:$AQ$5),_xlfn.FORECAST.LINEAR(AU$5,tbl_Model[[#This Row],[H_2023_01]:[H_2025_12]],$H$5:$AQ$5)),0),0)</f>
        <v>0.73261198240676739</v>
      </c>
      <c r="AV125" s="79">
        <f>MAX(IFERROR(IFERROR(_xlfn.FORECAST.ETS(AV$5,tbl_Model[[#This Row],[H_2023_01]:[H_2025_12]],$H$5:$AQ$5),_xlfn.FORECAST.LINEAR(AV$5,tbl_Model[[#This Row],[H_2023_01]:[H_2025_12]],$H$5:$AQ$5)),0),0)</f>
        <v>1.4860456132839277</v>
      </c>
      <c r="AW125" s="79">
        <f>MAX(IFERROR(IFERROR(_xlfn.FORECAST.ETS(AW$5,tbl_Model[[#This Row],[H_2023_01]:[H_2025_12]],$H$5:$AQ$5),_xlfn.FORECAST.LINEAR(AW$5,tbl_Model[[#This Row],[H_2023_01]:[H_2025_12]],$H$5:$AQ$5)),0),0)</f>
        <v>0.90596715002609063</v>
      </c>
      <c r="AX125" s="79">
        <f>MAX(IFERROR(IFERROR(_xlfn.FORECAST.ETS(AX$5,tbl_Model[[#This Row],[H_2023_01]:[H_2025_12]],$H$5:$AQ$5),_xlfn.FORECAST.LINEAR(AX$5,tbl_Model[[#This Row],[H_2023_01]:[H_2025_12]],$H$5:$AQ$5)),0),0)</f>
        <v>1.2365411406761047</v>
      </c>
      <c r="AY125" s="79">
        <f>MAX(IFERROR(IFERROR(_xlfn.FORECAST.ETS(AY$5,tbl_Model[[#This Row],[H_2023_01]:[H_2025_12]],$H$5:$AQ$5),_xlfn.FORECAST.LINEAR(AY$5,tbl_Model[[#This Row],[H_2023_01]:[H_2025_12]],$H$5:$AQ$5)),0),0)</f>
        <v>2.1431518634728315</v>
      </c>
      <c r="AZ125" s="79">
        <f>MAX(IFERROR(IFERROR(_xlfn.FORECAST.ETS(AZ$5,tbl_Model[[#This Row],[H_2023_01]:[H_2025_12]],$H$5:$AQ$5),_xlfn.FORECAST.LINEAR(AZ$5,tbl_Model[[#This Row],[H_2023_01]:[H_2025_12]],$H$5:$AQ$5)),0),0)</f>
        <v>2.1418107403284194</v>
      </c>
      <c r="BA125" s="79">
        <f>MAX(IFERROR(IFERROR(_xlfn.FORECAST.ETS(BA$5,tbl_Model[[#This Row],[H_2023_01]:[H_2025_12]],$H$5:$AQ$5),_xlfn.FORECAST.LINEAR(BA$5,tbl_Model[[#This Row],[H_2023_01]:[H_2025_12]],$H$5:$AQ$5)),0),0)</f>
        <v>4.8025907465465396</v>
      </c>
      <c r="BB125" s="79">
        <f>MAX(IFERROR(IFERROR(_xlfn.FORECAST.ETS(BB$5,tbl_Model[[#This Row],[H_2023_01]:[H_2025_12]],$H$5:$AQ$5),_xlfn.FORECAST.LINEAR(BB$5,tbl_Model[[#This Row],[H_2023_01]:[H_2025_12]],$H$5:$AQ$5)),0),0)</f>
        <v>4.0614284985888212</v>
      </c>
      <c r="BC125" s="79">
        <f>MAX(IFERROR(IFERROR(_xlfn.FORECAST.ETS(BC$5,tbl_Model[[#This Row],[H_2023_01]:[H_2025_12]],$H$5:$AQ$5),_xlfn.FORECAST.LINEAR(BC$5,tbl_Model[[#This Row],[H_2023_01]:[H_2025_12]],$H$5:$AQ$5)),0),0)</f>
        <v>4.0724973927484625</v>
      </c>
      <c r="BD125" s="80">
        <f>IFERROR(AR125/SUM(Model!$AR125:$BC125),1/12)</f>
        <v>2.0873524054423338E-2</v>
      </c>
      <c r="BE125" s="80">
        <f>IFERROR(AS125/SUM(Model!$AR125:$BC125),1/12)</f>
        <v>0.11727901432222619</v>
      </c>
      <c r="BF125" s="80">
        <f>IFERROR(AT125/SUM(Model!$AR125:$BC125),1/12)</f>
        <v>9.3958812671416592E-2</v>
      </c>
      <c r="BG125" s="80">
        <f>IFERROR(AU125/SUM(Model!$AR125:$BC125),1/12)</f>
        <v>2.6065592147667838E-2</v>
      </c>
      <c r="BH125" s="80">
        <f>IFERROR(AV125/SUM(Model!$AR125:$BC125),1/12)</f>
        <v>5.2871997454149174E-2</v>
      </c>
      <c r="BI125" s="80">
        <f>IFERROR(AW125/SUM(Model!$AR125:$BC125),1/12)</f>
        <v>3.2233393390846271E-2</v>
      </c>
      <c r="BJ125" s="80">
        <f>IFERROR(AX125/SUM(Model!$AR125:$BC125),1/12)</f>
        <v>4.3994881083967347E-2</v>
      </c>
      <c r="BK125" s="80">
        <f>IFERROR(AY125/SUM(Model!$AR125:$BC125),1/12)</f>
        <v>7.6251172142009327E-2</v>
      </c>
      <c r="BL125" s="80">
        <f>IFERROR(AZ125/SUM(Model!$AR125:$BC125),1/12)</f>
        <v>7.6203456339181214E-2</v>
      </c>
      <c r="BM125" s="80">
        <f>IFERROR(BA125/SUM(Model!$AR125:$BC125),1/12)</f>
        <v>0.17087131340713022</v>
      </c>
      <c r="BN125" s="80">
        <f>IFERROR(BB125/SUM(Model!$AR125:$BC125),1/12)</f>
        <v>0.14450151147316706</v>
      </c>
      <c r="BO125" s="80">
        <f>IFERROR(BC125/SUM(Model!$AR125:$BC125),1/12)</f>
        <v>0.14489533151381542</v>
      </c>
      <c r="BP12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39.705134243994344</v>
      </c>
      <c r="BQ125" s="77" cm="1">
        <f t="array" ref="BQ12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125" s="77" cm="1">
        <f t="array" ref="BR12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125" s="77">
        <f>IF(tbl_Model[[#This Row],[Type]]="Boutique",
    tbl_Model[[#This Row],[UnitListPrice]],
    tbl_Model[[#This Row],[UnitListPrice]]*(1-SUMIFS(tbl_MarketTerms[WholesaleMarginPct],tbl_MarketTerms[Country],tbl_Model[[#This Row],[country]])))</f>
        <v>9379.6906330564307</v>
      </c>
      <c r="BT125" s="79">
        <f>Model!$BP125*BD125</f>
        <v>0.82878607472612376</v>
      </c>
      <c r="BU125" s="79">
        <f>Model!$BP125*BE125</f>
        <v>4.6565790076673261</v>
      </c>
      <c r="BV125" s="79">
        <f>Model!$BP125*BF125</f>
        <v>3.7306472705249125</v>
      </c>
      <c r="BW125" s="79">
        <f>Model!$BP125*BG125</f>
        <v>1.0349378353723564</v>
      </c>
      <c r="BX125" s="79">
        <f>Model!$BP125*BH125</f>
        <v>2.0992897566651201</v>
      </c>
      <c r="BY125" s="79">
        <f>Model!$BP125*BI125</f>
        <v>1.2798312117230313</v>
      </c>
      <c r="BZ125" s="79">
        <f>Model!$BP125*BJ125</f>
        <v>1.7468226594874909</v>
      </c>
      <c r="CA125" s="79">
        <f>Model!$BP125*BK125</f>
        <v>3.0275630261604021</v>
      </c>
      <c r="CB125" s="79">
        <f>Model!$BP125*BL125</f>
        <v>3.025668463803552</v>
      </c>
      <c r="CC125" s="79">
        <f>Model!$BP125*BM125</f>
        <v>6.7844684372777362</v>
      </c>
      <c r="CD125" s="79">
        <f>Model!$BP125*BN125</f>
        <v>5.7374519115021867</v>
      </c>
      <c r="CE125" s="79">
        <f>Model!$BP125*BO125</f>
        <v>5.7530885890841059</v>
      </c>
      <c r="CF125" s="79">
        <f>Model!$BS125*BT125</f>
        <v>7773.75698191623</v>
      </c>
      <c r="CG125" s="79">
        <f>Model!$BS125*BU125</f>
        <v>43677.270500304425</v>
      </c>
      <c r="CH125" s="79">
        <f>Model!$BS125*BV125</f>
        <v>34992.317258580064</v>
      </c>
      <c r="CI125" s="79">
        <f>Model!$BS125*BW125</f>
        <v>9707.3967202377899</v>
      </c>
      <c r="CJ125" s="79">
        <f>Model!$BS125*BX125</f>
        <v>19690.688466663141</v>
      </c>
      <c r="CK125" s="79">
        <f>Model!$BS125*BY125</f>
        <v>12004.420828491779</v>
      </c>
      <c r="CL125" s="79">
        <f>Model!$BS125*BZ125</f>
        <v>16384.656136805541</v>
      </c>
      <c r="CM125" s="79">
        <f>Model!$BS125*CA125</f>
        <v>28397.604557464703</v>
      </c>
      <c r="CN125" s="79">
        <f>Model!$BS125*CB125</f>
        <v>28379.834148672417</v>
      </c>
      <c r="CO125" s="79">
        <f>Model!$BS125*CC125</f>
        <v>63636.215051400985</v>
      </c>
      <c r="CP125" s="79">
        <f>Model!$BS125*CD125</f>
        <v>53815.523951928772</v>
      </c>
      <c r="CQ125" s="79">
        <f>Model!$BS125*CE125</f>
        <v>53962.191150176026</v>
      </c>
      <c r="CR125" s="79">
        <f>Model!$BR125*BT125</f>
        <v>2237.5680875386574</v>
      </c>
      <c r="CS125" s="79">
        <f>Model!$BR125*BU125</f>
        <v>12571.896297970476</v>
      </c>
      <c r="CT125" s="79">
        <f>Model!$BR125*BV125</f>
        <v>10072.053009756753</v>
      </c>
      <c r="CU125" s="79">
        <f>Model!$BR125*BW125</f>
        <v>2794.1394572547201</v>
      </c>
      <c r="CV125" s="79">
        <f>Model!$BR125*BX125</f>
        <v>5667.6914697956436</v>
      </c>
      <c r="CW125" s="79">
        <f>Model!$BR125*BY125</f>
        <v>3455.305975952494</v>
      </c>
      <c r="CX125" s="79">
        <f>Model!$BR125*BZ125</f>
        <v>4716.0959343461982</v>
      </c>
      <c r="CY125" s="79">
        <f>Model!$BR125*CA125</f>
        <v>8173.8564593850178</v>
      </c>
      <c r="CZ125" s="79">
        <f>Model!$BR125*CB125</f>
        <v>8168.7414937759004</v>
      </c>
      <c r="DA125" s="79">
        <f>Model!$BR125*CC125</f>
        <v>18316.801559657557</v>
      </c>
      <c r="DB125" s="79">
        <f>Model!$BR125*CD125</f>
        <v>15490.051887282638</v>
      </c>
      <c r="DC125" s="79">
        <f>Model!$BR125*CE125</f>
        <v>15532.268005312848</v>
      </c>
      <c r="DD125" s="79">
        <f>SUM(Model!$CF125:$CQ125)</f>
        <v>372421.87575264188</v>
      </c>
      <c r="DE125" s="79">
        <f>SUM(Model!$CR125:$DC125)</f>
        <v>107196.4696380289</v>
      </c>
      <c r="DF125" s="80">
        <f>IFERROR((Model!$DD125-Model!$DE125)/Model!$DD125,0)</f>
        <v>0.7121638748492114</v>
      </c>
    </row>
    <row r="126" spans="2:110" x14ac:dyDescent="0.25">
      <c r="B126" t="s">
        <v>370</v>
      </c>
      <c r="C126" t="s">
        <v>89</v>
      </c>
      <c r="D126" t="s">
        <v>34</v>
      </c>
      <c r="E126" s="4">
        <v>29</v>
      </c>
      <c r="F126" s="4">
        <v>631850.37</v>
      </c>
      <c r="G126" s="4">
        <v>147603.20000000001</v>
      </c>
      <c r="H126" s="4">
        <v>0</v>
      </c>
      <c r="I126" s="4">
        <v>2</v>
      </c>
      <c r="J126" s="4">
        <v>3</v>
      </c>
      <c r="K126" s="4">
        <v>2</v>
      </c>
      <c r="L126" s="4">
        <v>3</v>
      </c>
      <c r="M126" s="4">
        <v>2</v>
      </c>
      <c r="N126" s="4">
        <v>2</v>
      </c>
      <c r="O126" s="4">
        <v>1</v>
      </c>
      <c r="P126" s="4">
        <v>2</v>
      </c>
      <c r="Q126" s="4">
        <v>3</v>
      </c>
      <c r="R126" s="4">
        <v>1</v>
      </c>
      <c r="S126" s="4">
        <v>3</v>
      </c>
      <c r="T126" s="4">
        <v>4</v>
      </c>
      <c r="U126" s="4">
        <v>1</v>
      </c>
      <c r="V126" s="4">
        <v>0</v>
      </c>
      <c r="W126" s="4">
        <v>0</v>
      </c>
      <c r="X126" s="4">
        <v>1</v>
      </c>
      <c r="Y126" s="4">
        <v>1</v>
      </c>
      <c r="Z126" s="4">
        <v>1</v>
      </c>
      <c r="AA126" s="4">
        <v>3</v>
      </c>
      <c r="AB126" s="4">
        <v>3</v>
      </c>
      <c r="AC126" s="4">
        <v>2</v>
      </c>
      <c r="AD126" s="4">
        <v>4</v>
      </c>
      <c r="AE126" s="4">
        <v>4</v>
      </c>
      <c r="AF126" s="4">
        <v>2</v>
      </c>
      <c r="AG126" s="4">
        <v>3</v>
      </c>
      <c r="AH126" s="4">
        <v>2</v>
      </c>
      <c r="AI126" s="4">
        <v>3</v>
      </c>
      <c r="AJ126" s="4">
        <v>1</v>
      </c>
      <c r="AK126" s="4">
        <v>3</v>
      </c>
      <c r="AL126" s="4">
        <v>1</v>
      </c>
      <c r="AM126" s="4">
        <v>1</v>
      </c>
      <c r="AN126" s="4">
        <v>4</v>
      </c>
      <c r="AO126" s="4">
        <v>0</v>
      </c>
      <c r="AP126" s="4">
        <v>2</v>
      </c>
      <c r="AQ126" s="4">
        <v>7</v>
      </c>
      <c r="AR126" s="79">
        <f>MAX(IFERROR(IFERROR(_xlfn.FORECAST.ETS(AR$5,tbl_Model[[#This Row],[H_2023_01]:[H_2025_12]],$H$5:$AQ$5),_xlfn.FORECAST.LINEAR(AR$5,tbl_Model[[#This Row],[H_2023_01]:[H_2025_12]],$H$5:$AQ$5)),0),0)</f>
        <v>4.4030678237321936</v>
      </c>
      <c r="AS126" s="79">
        <f>MAX(IFERROR(IFERROR(_xlfn.FORECAST.ETS(AS$5,tbl_Model[[#This Row],[H_2023_01]:[H_2025_12]],$H$5:$AQ$5),_xlfn.FORECAST.LINEAR(AS$5,tbl_Model[[#This Row],[H_2023_01]:[H_2025_12]],$H$5:$AQ$5)),0),0)</f>
        <v>4.4397294773922242</v>
      </c>
      <c r="AT126" s="79">
        <f>MAX(IFERROR(IFERROR(_xlfn.FORECAST.ETS(AT$5,tbl_Model[[#This Row],[H_2023_01]:[H_2025_12]],$H$5:$AQ$5),_xlfn.FORECAST.LINEAR(AT$5,tbl_Model[[#This Row],[H_2023_01]:[H_2025_12]],$H$5:$AQ$5)),0),0)</f>
        <v>4.4763911310522557</v>
      </c>
      <c r="AU126" s="79">
        <f>MAX(IFERROR(IFERROR(_xlfn.FORECAST.ETS(AU$5,tbl_Model[[#This Row],[H_2023_01]:[H_2025_12]],$H$5:$AQ$5),_xlfn.FORECAST.LINEAR(AU$5,tbl_Model[[#This Row],[H_2023_01]:[H_2025_12]],$H$5:$AQ$5)),0),0)</f>
        <v>4.5130527847122863</v>
      </c>
      <c r="AV126" s="79">
        <f>MAX(IFERROR(IFERROR(_xlfn.FORECAST.ETS(AV$5,tbl_Model[[#This Row],[H_2023_01]:[H_2025_12]],$H$5:$AQ$5),_xlfn.FORECAST.LINEAR(AV$5,tbl_Model[[#This Row],[H_2023_01]:[H_2025_12]],$H$5:$AQ$5)),0),0)</f>
        <v>4.5497144383723169</v>
      </c>
      <c r="AW126" s="79">
        <f>MAX(IFERROR(IFERROR(_xlfn.FORECAST.ETS(AW$5,tbl_Model[[#This Row],[H_2023_01]:[H_2025_12]],$H$5:$AQ$5),_xlfn.FORECAST.LINEAR(AW$5,tbl_Model[[#This Row],[H_2023_01]:[H_2025_12]],$H$5:$AQ$5)),0),0)</f>
        <v>4.5863760920323475</v>
      </c>
      <c r="AX126" s="79">
        <f>MAX(IFERROR(IFERROR(_xlfn.FORECAST.ETS(AX$5,tbl_Model[[#This Row],[H_2023_01]:[H_2025_12]],$H$5:$AQ$5),_xlfn.FORECAST.LINEAR(AX$5,tbl_Model[[#This Row],[H_2023_01]:[H_2025_12]],$H$5:$AQ$5)),0),0)</f>
        <v>4.623037745692379</v>
      </c>
      <c r="AY126" s="79">
        <f>MAX(IFERROR(IFERROR(_xlfn.FORECAST.ETS(AY$5,tbl_Model[[#This Row],[H_2023_01]:[H_2025_12]],$H$5:$AQ$5),_xlfn.FORECAST.LINEAR(AY$5,tbl_Model[[#This Row],[H_2023_01]:[H_2025_12]],$H$5:$AQ$5)),0),0)</f>
        <v>4.6596993993524096</v>
      </c>
      <c r="AZ126" s="79">
        <f>MAX(IFERROR(IFERROR(_xlfn.FORECAST.ETS(AZ$5,tbl_Model[[#This Row],[H_2023_01]:[H_2025_12]],$H$5:$AQ$5),_xlfn.FORECAST.LINEAR(AZ$5,tbl_Model[[#This Row],[H_2023_01]:[H_2025_12]],$H$5:$AQ$5)),0),0)</f>
        <v>4.6963610530124402</v>
      </c>
      <c r="BA126" s="79">
        <f>MAX(IFERROR(IFERROR(_xlfn.FORECAST.ETS(BA$5,tbl_Model[[#This Row],[H_2023_01]:[H_2025_12]],$H$5:$AQ$5),_xlfn.FORECAST.LINEAR(BA$5,tbl_Model[[#This Row],[H_2023_01]:[H_2025_12]],$H$5:$AQ$5)),0),0)</f>
        <v>4.7330227066724708</v>
      </c>
      <c r="BB126" s="79">
        <f>MAX(IFERROR(IFERROR(_xlfn.FORECAST.ETS(BB$5,tbl_Model[[#This Row],[H_2023_01]:[H_2025_12]],$H$5:$AQ$5),_xlfn.FORECAST.LINEAR(BB$5,tbl_Model[[#This Row],[H_2023_01]:[H_2025_12]],$H$5:$AQ$5)),0),0)</f>
        <v>4.7696843603325014</v>
      </c>
      <c r="BC126" s="79">
        <f>MAX(IFERROR(IFERROR(_xlfn.FORECAST.ETS(BC$5,tbl_Model[[#This Row],[H_2023_01]:[H_2025_12]],$H$5:$AQ$5),_xlfn.FORECAST.LINEAR(BC$5,tbl_Model[[#This Row],[H_2023_01]:[H_2025_12]],$H$5:$AQ$5)),0),0)</f>
        <v>4.8063460139925329</v>
      </c>
      <c r="BD126" s="80">
        <f>IFERROR(AR126/SUM(Model!$AR126:$BC126),1/12)</f>
        <v>7.9684185141364258E-2</v>
      </c>
      <c r="BE126" s="80">
        <f>IFERROR(AS126/SUM(Model!$AR126:$BC126),1/12)</f>
        <v>8.0347666630813178E-2</v>
      </c>
      <c r="BF126" s="80">
        <f>IFERROR(AT126/SUM(Model!$AR126:$BC126),1/12)</f>
        <v>8.1011148120262111E-2</v>
      </c>
      <c r="BG126" s="80">
        <f>IFERROR(AU126/SUM(Model!$AR126:$BC126),1/12)</f>
        <v>8.167462960971103E-2</v>
      </c>
      <c r="BH126" s="80">
        <f>IFERROR(AV126/SUM(Model!$AR126:$BC126),1/12)</f>
        <v>8.233811109915995E-2</v>
      </c>
      <c r="BI126" s="80">
        <f>IFERROR(AW126/SUM(Model!$AR126:$BC126),1/12)</f>
        <v>8.3001592588608869E-2</v>
      </c>
      <c r="BJ126" s="80">
        <f>IFERROR(AX126/SUM(Model!$AR126:$BC126),1/12)</f>
        <v>8.3665074078057802E-2</v>
      </c>
      <c r="BK126" s="80">
        <f>IFERROR(AY126/SUM(Model!$AR126:$BC126),1/12)</f>
        <v>8.4328555567506722E-2</v>
      </c>
      <c r="BL126" s="80">
        <f>IFERROR(AZ126/SUM(Model!$AR126:$BC126),1/12)</f>
        <v>8.4992037056955655E-2</v>
      </c>
      <c r="BM126" s="80">
        <f>IFERROR(BA126/SUM(Model!$AR126:$BC126),1/12)</f>
        <v>8.5655518546404574E-2</v>
      </c>
      <c r="BN126" s="80">
        <f>IFERROR(BB126/SUM(Model!$AR126:$BC126),1/12)</f>
        <v>8.6319000035853494E-2</v>
      </c>
      <c r="BO126" s="80">
        <f>IFERROR(BC126/SUM(Model!$AR126:$BC126),1/12)</f>
        <v>8.6982481525302427E-2</v>
      </c>
      <c r="BP12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51.353711790393021</v>
      </c>
      <c r="BQ126" s="77" cm="1">
        <f t="array" ref="BQ12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126" s="77" cm="1">
        <f t="array" ref="BR12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126" s="77">
        <f>IF(tbl_Model[[#This Row],[Type]]="Boutique",
    tbl_Model[[#This Row],[UnitListPrice]],
    tbl_Model[[#This Row],[UnitListPrice]]*(1-SUMIFS(tbl_MarketTerms[WholesaleMarginPct],tbl_MarketTerms[Country],tbl_Model[[#This Row],[country]])))</f>
        <v>23436.224852071005</v>
      </c>
      <c r="BT126" s="79">
        <f>Model!$BP126*BD126</f>
        <v>4.092078678001938</v>
      </c>
      <c r="BU126" s="79">
        <f>Model!$BP126*BE126</f>
        <v>4.1261509151893589</v>
      </c>
      <c r="BV126" s="79">
        <f>Model!$BP126*BF126</f>
        <v>4.1602231523767799</v>
      </c>
      <c r="BW126" s="79">
        <f>Model!$BP126*BG126</f>
        <v>4.1942953895641999</v>
      </c>
      <c r="BX126" s="79">
        <f>Model!$BP126*BH126</f>
        <v>4.2283676267516208</v>
      </c>
      <c r="BY126" s="79">
        <f>Model!$BP126*BI126</f>
        <v>4.2624398639390408</v>
      </c>
      <c r="BZ126" s="79">
        <f>Model!$BP126*BJ126</f>
        <v>4.2965121011264626</v>
      </c>
      <c r="CA126" s="79">
        <f>Model!$BP126*BK126</f>
        <v>4.3305843383138827</v>
      </c>
      <c r="CB126" s="79">
        <f>Model!$BP126*BL126</f>
        <v>4.3646565755013045</v>
      </c>
      <c r="CC126" s="79">
        <f>Model!$BP126*BM126</f>
        <v>4.3987288126887245</v>
      </c>
      <c r="CD126" s="79">
        <f>Model!$BP126*BN126</f>
        <v>4.4328010498761454</v>
      </c>
      <c r="CE126" s="79">
        <f>Model!$BP126*BO126</f>
        <v>4.4668732870635663</v>
      </c>
      <c r="CF126" s="79">
        <f>Model!$BS126*BT126</f>
        <v>95902.876010018881</v>
      </c>
      <c r="CG126" s="79">
        <f>Model!$BS126*BU126</f>
        <v>96701.400621956374</v>
      </c>
      <c r="CH126" s="79">
        <f>Model!$BS126*BV126</f>
        <v>97499.925233893868</v>
      </c>
      <c r="CI126" s="79">
        <f>Model!$BS126*BW126</f>
        <v>98298.449845831346</v>
      </c>
      <c r="CJ126" s="79">
        <f>Model!$BS126*BX126</f>
        <v>99096.97445776884</v>
      </c>
      <c r="CK126" s="79">
        <f>Model!$BS126*BY126</f>
        <v>99895.499069706304</v>
      </c>
      <c r="CL126" s="79">
        <f>Model!$BS126*BZ126</f>
        <v>100694.02368164381</v>
      </c>
      <c r="CM126" s="79">
        <f>Model!$BS126*CA126</f>
        <v>101492.54829358129</v>
      </c>
      <c r="CN126" s="79">
        <f>Model!$BS126*CB126</f>
        <v>102291.0729055188</v>
      </c>
      <c r="CO126" s="79">
        <f>Model!$BS126*CC126</f>
        <v>103089.59751745628</v>
      </c>
      <c r="CP126" s="79">
        <f>Model!$BS126*CD126</f>
        <v>103888.12212939377</v>
      </c>
      <c r="CQ126" s="79">
        <f>Model!$BS126*CE126</f>
        <v>104686.64674133125</v>
      </c>
      <c r="CR126" s="79">
        <f>Model!$BR126*BT126</f>
        <v>22177.904187572018</v>
      </c>
      <c r="CS126" s="79">
        <f>Model!$BR126*BU126</f>
        <v>22362.566035806038</v>
      </c>
      <c r="CT126" s="79">
        <f>Model!$BR126*BV126</f>
        <v>22547.227884040054</v>
      </c>
      <c r="CU126" s="79">
        <f>Model!$BR126*BW126</f>
        <v>22731.889732274063</v>
      </c>
      <c r="CV126" s="79">
        <f>Model!$BR126*BX126</f>
        <v>22916.551580508079</v>
      </c>
      <c r="CW126" s="79">
        <f>Model!$BR126*BY126</f>
        <v>23101.213428742092</v>
      </c>
      <c r="CX126" s="79">
        <f>Model!$BR126*BZ126</f>
        <v>23285.875276976116</v>
      </c>
      <c r="CY126" s="79">
        <f>Model!$BR126*CA126</f>
        <v>23470.537125210125</v>
      </c>
      <c r="CZ126" s="79">
        <f>Model!$BR126*CB126</f>
        <v>23655.198973444149</v>
      </c>
      <c r="DA126" s="79">
        <f>Model!$BR126*CC126</f>
        <v>23839.860821678161</v>
      </c>
      <c r="DB126" s="79">
        <f>Model!$BR126*CD126</f>
        <v>24024.522669912178</v>
      </c>
      <c r="DC126" s="79">
        <f>Model!$BR126*CE126</f>
        <v>24209.184518146194</v>
      </c>
      <c r="DD126" s="79">
        <f>SUM(Model!$CF126:$CQ126)</f>
        <v>1203537.1365081009</v>
      </c>
      <c r="DE126" s="79">
        <f>SUM(Model!$CR126:$DC126)</f>
        <v>278322.53223430924</v>
      </c>
      <c r="DF126" s="80">
        <f>IFERROR((Model!$DD126-Model!$DE126)/Model!$DD126,0)</f>
        <v>0.76874620334373378</v>
      </c>
    </row>
    <row r="127" spans="2:110" x14ac:dyDescent="0.25">
      <c r="B127" t="s">
        <v>370</v>
      </c>
      <c r="C127" t="s">
        <v>45</v>
      </c>
      <c r="D127" t="s">
        <v>28</v>
      </c>
      <c r="E127" s="4">
        <v>104</v>
      </c>
      <c r="F127" s="4">
        <v>1910735.69</v>
      </c>
      <c r="G127" s="4">
        <v>493526.71</v>
      </c>
      <c r="H127" s="4">
        <v>5</v>
      </c>
      <c r="I127" s="4">
        <v>7</v>
      </c>
      <c r="J127" s="4">
        <v>8</v>
      </c>
      <c r="K127" s="4">
        <v>15</v>
      </c>
      <c r="L127" s="4">
        <v>10</v>
      </c>
      <c r="M127" s="4">
        <v>7</v>
      </c>
      <c r="N127" s="4">
        <v>15</v>
      </c>
      <c r="O127" s="4">
        <v>8</v>
      </c>
      <c r="P127" s="4">
        <v>2</v>
      </c>
      <c r="Q127" s="4">
        <v>4</v>
      </c>
      <c r="R127" s="4">
        <v>16</v>
      </c>
      <c r="S127" s="4">
        <v>9</v>
      </c>
      <c r="T127" s="4">
        <v>6</v>
      </c>
      <c r="U127" s="4">
        <v>2</v>
      </c>
      <c r="V127" s="4">
        <v>7</v>
      </c>
      <c r="W127" s="4">
        <v>8</v>
      </c>
      <c r="X127" s="4">
        <v>10</v>
      </c>
      <c r="Y127" s="4">
        <v>12</v>
      </c>
      <c r="Z127" s="4">
        <v>6</v>
      </c>
      <c r="AA127" s="4">
        <v>12</v>
      </c>
      <c r="AB127" s="4">
        <v>8</v>
      </c>
      <c r="AC127" s="4">
        <v>11</v>
      </c>
      <c r="AD127" s="4">
        <v>13</v>
      </c>
      <c r="AE127" s="4">
        <v>9</v>
      </c>
      <c r="AF127" s="4">
        <v>4</v>
      </c>
      <c r="AG127" s="4">
        <v>9</v>
      </c>
      <c r="AH127" s="4">
        <v>9</v>
      </c>
      <c r="AI127" s="4">
        <v>13</v>
      </c>
      <c r="AJ127" s="4">
        <v>6</v>
      </c>
      <c r="AK127" s="4">
        <v>4</v>
      </c>
      <c r="AL127" s="4">
        <v>8</v>
      </c>
      <c r="AM127" s="4">
        <v>6</v>
      </c>
      <c r="AN127" s="4">
        <v>7</v>
      </c>
      <c r="AO127" s="4">
        <v>15</v>
      </c>
      <c r="AP127" s="4">
        <v>16</v>
      </c>
      <c r="AQ127" s="4">
        <v>7</v>
      </c>
      <c r="AR127" s="79">
        <f>MAX(IFERROR(IFERROR(_xlfn.FORECAST.ETS(AR$5,tbl_Model[[#This Row],[H_2023_01]:[H_2025_12]],$H$5:$AQ$5),_xlfn.FORECAST.LINEAR(AR$5,tbl_Model[[#This Row],[H_2023_01]:[H_2025_12]],$H$5:$AQ$5)),0),0)</f>
        <v>9.7013637762714318</v>
      </c>
      <c r="AS127" s="79">
        <f>MAX(IFERROR(IFERROR(_xlfn.FORECAST.ETS(AS$5,tbl_Model[[#This Row],[H_2023_01]:[H_2025_12]],$H$5:$AQ$5),_xlfn.FORECAST.LINEAR(AS$5,tbl_Model[[#This Row],[H_2023_01]:[H_2025_12]],$H$5:$AQ$5)),0),0)</f>
        <v>9.7571736948279124</v>
      </c>
      <c r="AT127" s="79">
        <f>MAX(IFERROR(IFERROR(_xlfn.FORECAST.ETS(AT$5,tbl_Model[[#This Row],[H_2023_01]:[H_2025_12]],$H$5:$AQ$5),_xlfn.FORECAST.LINEAR(AT$5,tbl_Model[[#This Row],[H_2023_01]:[H_2025_12]],$H$5:$AQ$5)),0),0)</f>
        <v>9.8129836133843931</v>
      </c>
      <c r="AU127" s="79">
        <f>MAX(IFERROR(IFERROR(_xlfn.FORECAST.ETS(AU$5,tbl_Model[[#This Row],[H_2023_01]:[H_2025_12]],$H$5:$AQ$5),_xlfn.FORECAST.LINEAR(AU$5,tbl_Model[[#This Row],[H_2023_01]:[H_2025_12]],$H$5:$AQ$5)),0),0)</f>
        <v>9.8687935319408737</v>
      </c>
      <c r="AV127" s="79">
        <f>MAX(IFERROR(IFERROR(_xlfn.FORECAST.ETS(AV$5,tbl_Model[[#This Row],[H_2023_01]:[H_2025_12]],$H$5:$AQ$5),_xlfn.FORECAST.LINEAR(AV$5,tbl_Model[[#This Row],[H_2023_01]:[H_2025_12]],$H$5:$AQ$5)),0),0)</f>
        <v>9.9246034504973544</v>
      </c>
      <c r="AW127" s="79">
        <f>MAX(IFERROR(IFERROR(_xlfn.FORECAST.ETS(AW$5,tbl_Model[[#This Row],[H_2023_01]:[H_2025_12]],$H$5:$AQ$5),_xlfn.FORECAST.LINEAR(AW$5,tbl_Model[[#This Row],[H_2023_01]:[H_2025_12]],$H$5:$AQ$5)),0),0)</f>
        <v>9.980413369053835</v>
      </c>
      <c r="AX127" s="79">
        <f>MAX(IFERROR(IFERROR(_xlfn.FORECAST.ETS(AX$5,tbl_Model[[#This Row],[H_2023_01]:[H_2025_12]],$H$5:$AQ$5),_xlfn.FORECAST.LINEAR(AX$5,tbl_Model[[#This Row],[H_2023_01]:[H_2025_12]],$H$5:$AQ$5)),0),0)</f>
        <v>10.036223287610316</v>
      </c>
      <c r="AY127" s="79">
        <f>MAX(IFERROR(IFERROR(_xlfn.FORECAST.ETS(AY$5,tbl_Model[[#This Row],[H_2023_01]:[H_2025_12]],$H$5:$AQ$5),_xlfn.FORECAST.LINEAR(AY$5,tbl_Model[[#This Row],[H_2023_01]:[H_2025_12]],$H$5:$AQ$5)),0),0)</f>
        <v>10.092033206166796</v>
      </c>
      <c r="AZ127" s="79">
        <f>MAX(IFERROR(IFERROR(_xlfn.FORECAST.ETS(AZ$5,tbl_Model[[#This Row],[H_2023_01]:[H_2025_12]],$H$5:$AQ$5),_xlfn.FORECAST.LINEAR(AZ$5,tbl_Model[[#This Row],[H_2023_01]:[H_2025_12]],$H$5:$AQ$5)),0),0)</f>
        <v>10.147843124723277</v>
      </c>
      <c r="BA127" s="79">
        <f>MAX(IFERROR(IFERROR(_xlfn.FORECAST.ETS(BA$5,tbl_Model[[#This Row],[H_2023_01]:[H_2025_12]],$H$5:$AQ$5),_xlfn.FORECAST.LINEAR(BA$5,tbl_Model[[#This Row],[H_2023_01]:[H_2025_12]],$H$5:$AQ$5)),0),0)</f>
        <v>10.203653043279758</v>
      </c>
      <c r="BB127" s="79">
        <f>MAX(IFERROR(IFERROR(_xlfn.FORECAST.ETS(BB$5,tbl_Model[[#This Row],[H_2023_01]:[H_2025_12]],$H$5:$AQ$5),_xlfn.FORECAST.LINEAR(BB$5,tbl_Model[[#This Row],[H_2023_01]:[H_2025_12]],$H$5:$AQ$5)),0),0)</f>
        <v>10.259462961836238</v>
      </c>
      <c r="BC127" s="79">
        <f>MAX(IFERROR(IFERROR(_xlfn.FORECAST.ETS(BC$5,tbl_Model[[#This Row],[H_2023_01]:[H_2025_12]],$H$5:$AQ$5),_xlfn.FORECAST.LINEAR(BC$5,tbl_Model[[#This Row],[H_2023_01]:[H_2025_12]],$H$5:$AQ$5)),0),0)</f>
        <v>10.315272880392719</v>
      </c>
      <c r="BD127" s="80">
        <f>IFERROR(AR127/SUM(Model!$AR127:$BC127),1/12)</f>
        <v>8.0777504754955529E-2</v>
      </c>
      <c r="BE127" s="80">
        <f>IFERROR(AS127/SUM(Model!$AR127:$BC127),1/12)</f>
        <v>8.1242200860115132E-2</v>
      </c>
      <c r="BF127" s="80">
        <f>IFERROR(AT127/SUM(Model!$AR127:$BC127),1/12)</f>
        <v>8.1706896965274736E-2</v>
      </c>
      <c r="BG127" s="80">
        <f>IFERROR(AU127/SUM(Model!$AR127:$BC127),1/12)</f>
        <v>8.217159307043434E-2</v>
      </c>
      <c r="BH127" s="80">
        <f>IFERROR(AV127/SUM(Model!$AR127:$BC127),1/12)</f>
        <v>8.2636289175593944E-2</v>
      </c>
      <c r="BI127" s="80">
        <f>IFERROR(AW127/SUM(Model!$AR127:$BC127),1/12)</f>
        <v>8.3100985280753548E-2</v>
      </c>
      <c r="BJ127" s="80">
        <f>IFERROR(AX127/SUM(Model!$AR127:$BC127),1/12)</f>
        <v>8.3565681385913151E-2</v>
      </c>
      <c r="BK127" s="80">
        <f>IFERROR(AY127/SUM(Model!$AR127:$BC127),1/12)</f>
        <v>8.4030377491072755E-2</v>
      </c>
      <c r="BL127" s="80">
        <f>IFERROR(AZ127/SUM(Model!$AR127:$BC127),1/12)</f>
        <v>8.4495073596232359E-2</v>
      </c>
      <c r="BM127" s="80">
        <f>IFERROR(BA127/SUM(Model!$AR127:$BC127),1/12)</f>
        <v>8.4959769701391963E-2</v>
      </c>
      <c r="BN127" s="80">
        <f>IFERROR(BB127/SUM(Model!$AR127:$BC127),1/12)</f>
        <v>8.5424465806551567E-2</v>
      </c>
      <c r="BO127" s="80">
        <f>IFERROR(BC127/SUM(Model!$AR127:$BC127),1/12)</f>
        <v>8.588916191171117E-2</v>
      </c>
      <c r="BP12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114.66323907455012</v>
      </c>
      <c r="BQ127" s="77" cm="1">
        <f t="array" ref="BQ12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127" s="77" cm="1">
        <f t="array" ref="BR12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127" s="77">
        <f>IF(tbl_Model[[#This Row],[Type]]="Boutique",
    tbl_Model[[#This Row],[UnitListPrice]],
    tbl_Model[[#This Row],[UnitListPrice]]*(1-SUMIFS(tbl_MarketTerms[WholesaleMarginPct],tbl_MarketTerms[Country],tbl_Model[[#This Row],[country]])))</f>
        <v>18536.052673839731</v>
      </c>
      <c r="BT127" s="79">
        <f>Model!$BP127*BD127</f>
        <v>9.2622103395630742</v>
      </c>
      <c r="BU127" s="79">
        <f>Model!$BP127*BE127</f>
        <v>9.3154939001660022</v>
      </c>
      <c r="BV127" s="79">
        <f>Model!$BP127*BF127</f>
        <v>9.3687774607689303</v>
      </c>
      <c r="BW127" s="79">
        <f>Model!$BP127*BG127</f>
        <v>9.4220610213718583</v>
      </c>
      <c r="BX127" s="79">
        <f>Model!$BP127*BH127</f>
        <v>9.4753445819747864</v>
      </c>
      <c r="BY127" s="79">
        <f>Model!$BP127*BI127</f>
        <v>9.5286281425777144</v>
      </c>
      <c r="BZ127" s="79">
        <f>Model!$BP127*BJ127</f>
        <v>9.5819117031806424</v>
      </c>
      <c r="CA127" s="79">
        <f>Model!$BP127*BK127</f>
        <v>9.6351952637835705</v>
      </c>
      <c r="CB127" s="79">
        <f>Model!$BP127*BL127</f>
        <v>9.6884788243864985</v>
      </c>
      <c r="CC127" s="79">
        <f>Model!$BP127*BM127</f>
        <v>9.7417623849894266</v>
      </c>
      <c r="CD127" s="79">
        <f>Model!$BP127*BN127</f>
        <v>9.7950459455923546</v>
      </c>
      <c r="CE127" s="79">
        <f>Model!$BP127*BO127</f>
        <v>9.8483295061952827</v>
      </c>
      <c r="CF127" s="79">
        <f>Model!$BS127*BT127</f>
        <v>171684.81873032413</v>
      </c>
      <c r="CG127" s="79">
        <f>Model!$BS127*BU127</f>
        <v>172672.48561630974</v>
      </c>
      <c r="CH127" s="79">
        <f>Model!$BS127*BV127</f>
        <v>173660.15250229533</v>
      </c>
      <c r="CI127" s="79">
        <f>Model!$BS127*BW127</f>
        <v>174647.81938828094</v>
      </c>
      <c r="CJ127" s="79">
        <f>Model!$BS127*BX127</f>
        <v>175635.48627426656</v>
      </c>
      <c r="CK127" s="79">
        <f>Model!$BS127*BY127</f>
        <v>176623.15316025214</v>
      </c>
      <c r="CL127" s="79">
        <f>Model!$BS127*BZ127</f>
        <v>177610.82004623776</v>
      </c>
      <c r="CM127" s="79">
        <f>Model!$BS127*CA127</f>
        <v>178598.48693222337</v>
      </c>
      <c r="CN127" s="79">
        <f>Model!$BS127*CB127</f>
        <v>179586.15381820896</v>
      </c>
      <c r="CO127" s="79">
        <f>Model!$BS127*CC127</f>
        <v>180573.82070419457</v>
      </c>
      <c r="CP127" s="79">
        <f>Model!$BS127*CD127</f>
        <v>181561.48759018019</v>
      </c>
      <c r="CQ127" s="79">
        <f>Model!$BS127*CE127</f>
        <v>182549.1544761658</v>
      </c>
      <c r="CR127" s="79">
        <f>Model!$BR127*BT127</f>
        <v>43983.822807935758</v>
      </c>
      <c r="CS127" s="79">
        <f>Model!$BR127*BU127</f>
        <v>44236.852549457006</v>
      </c>
      <c r="CT127" s="79">
        <f>Model!$BR127*BV127</f>
        <v>44489.882290978254</v>
      </c>
      <c r="CU127" s="79">
        <f>Model!$BR127*BW127</f>
        <v>44742.912032499502</v>
      </c>
      <c r="CV127" s="79">
        <f>Model!$BR127*BX127</f>
        <v>44995.941774020757</v>
      </c>
      <c r="CW127" s="79">
        <f>Model!$BR127*BY127</f>
        <v>45248.971515542005</v>
      </c>
      <c r="CX127" s="79">
        <f>Model!$BR127*BZ127</f>
        <v>45502.001257063253</v>
      </c>
      <c r="CY127" s="79">
        <f>Model!$BR127*CA127</f>
        <v>45755.030998584502</v>
      </c>
      <c r="CZ127" s="79">
        <f>Model!$BR127*CB127</f>
        <v>46008.060740105757</v>
      </c>
      <c r="DA127" s="79">
        <f>Model!$BR127*CC127</f>
        <v>46261.090481627005</v>
      </c>
      <c r="DB127" s="79">
        <f>Model!$BR127*CD127</f>
        <v>46514.120223148253</v>
      </c>
      <c r="DC127" s="79">
        <f>Model!$BR127*CE127</f>
        <v>46767.149964669501</v>
      </c>
      <c r="DD127" s="79">
        <f>SUM(Model!$CF127:$CQ127)</f>
        <v>2125403.8392389393</v>
      </c>
      <c r="DE127" s="79">
        <f>SUM(Model!$CR127:$DC127)</f>
        <v>544505.83663563151</v>
      </c>
      <c r="DF127" s="80">
        <f>IFERROR((Model!$DD127-Model!$DE127)/Model!$DD127,0)</f>
        <v>0.74381064596617685</v>
      </c>
    </row>
    <row r="128" spans="2:110" x14ac:dyDescent="0.25">
      <c r="B128" t="s">
        <v>370</v>
      </c>
      <c r="C128" t="s">
        <v>208</v>
      </c>
      <c r="D128" t="s">
        <v>3</v>
      </c>
      <c r="E128" s="4">
        <v>36</v>
      </c>
      <c r="F128" s="4">
        <v>954232.19</v>
      </c>
      <c r="G128" s="4">
        <v>212226.53</v>
      </c>
      <c r="H128" s="4">
        <v>0</v>
      </c>
      <c r="I128" s="4">
        <v>0</v>
      </c>
      <c r="J128" s="4">
        <v>0</v>
      </c>
      <c r="K128" s="4">
        <v>0</v>
      </c>
      <c r="L128" s="4">
        <v>0</v>
      </c>
      <c r="M128" s="4">
        <v>0</v>
      </c>
      <c r="N128" s="4">
        <v>0</v>
      </c>
      <c r="O128" s="4">
        <v>0</v>
      </c>
      <c r="P128" s="4">
        <v>0</v>
      </c>
      <c r="Q128" s="4">
        <v>0</v>
      </c>
      <c r="R128" s="4">
        <v>0</v>
      </c>
      <c r="S128" s="4">
        <v>0</v>
      </c>
      <c r="T128" s="4">
        <v>0</v>
      </c>
      <c r="U128" s="4">
        <v>0</v>
      </c>
      <c r="V128" s="4">
        <v>0</v>
      </c>
      <c r="W128" s="4">
        <v>0</v>
      </c>
      <c r="X128" s="4">
        <v>0</v>
      </c>
      <c r="Y128" s="4">
        <v>0</v>
      </c>
      <c r="Z128" s="4">
        <v>0</v>
      </c>
      <c r="AA128" s="4">
        <v>0</v>
      </c>
      <c r="AB128" s="4">
        <v>0</v>
      </c>
      <c r="AC128" s="4">
        <v>0</v>
      </c>
      <c r="AD128" s="4">
        <v>0</v>
      </c>
      <c r="AE128" s="4">
        <v>0</v>
      </c>
      <c r="AF128" s="4">
        <v>4</v>
      </c>
      <c r="AG128" s="4">
        <v>7</v>
      </c>
      <c r="AH128" s="4">
        <v>3</v>
      </c>
      <c r="AI128" s="4">
        <v>4</v>
      </c>
      <c r="AJ128" s="4">
        <v>3</v>
      </c>
      <c r="AK128" s="4">
        <v>3</v>
      </c>
      <c r="AL128" s="4">
        <v>3</v>
      </c>
      <c r="AM128" s="4">
        <v>3</v>
      </c>
      <c r="AN128" s="4">
        <v>0</v>
      </c>
      <c r="AO128" s="4">
        <v>2</v>
      </c>
      <c r="AP128" s="4">
        <v>2</v>
      </c>
      <c r="AQ128" s="4">
        <v>2</v>
      </c>
      <c r="AR128" s="79">
        <f>MAX(IFERROR(IFERROR(_xlfn.FORECAST.ETS(AR$5,tbl_Model[[#This Row],[H_2023_01]:[H_2025_12]],$H$5:$AQ$5),_xlfn.FORECAST.LINEAR(AR$5,tbl_Model[[#This Row],[H_2023_01]:[H_2025_12]],$H$5:$AQ$5)),0),0)</f>
        <v>2.7725650831837503</v>
      </c>
      <c r="AS128" s="79">
        <f>MAX(IFERROR(IFERROR(_xlfn.FORECAST.ETS(AS$5,tbl_Model[[#This Row],[H_2023_01]:[H_2025_12]],$H$5:$AQ$5),_xlfn.FORECAST.LINEAR(AS$5,tbl_Model[[#This Row],[H_2023_01]:[H_2025_12]],$H$5:$AQ$5)),0),0)</f>
        <v>2.8665852485898582</v>
      </c>
      <c r="AT128" s="79">
        <f>MAX(IFERROR(IFERROR(_xlfn.FORECAST.ETS(AT$5,tbl_Model[[#This Row],[H_2023_01]:[H_2025_12]],$H$5:$AQ$5),_xlfn.FORECAST.LINEAR(AT$5,tbl_Model[[#This Row],[H_2023_01]:[H_2025_12]],$H$5:$AQ$5)),0),0)</f>
        <v>2.9606054139959643</v>
      </c>
      <c r="AU128" s="79">
        <f>MAX(IFERROR(IFERROR(_xlfn.FORECAST.ETS(AU$5,tbl_Model[[#This Row],[H_2023_01]:[H_2025_12]],$H$5:$AQ$5),_xlfn.FORECAST.LINEAR(AU$5,tbl_Model[[#This Row],[H_2023_01]:[H_2025_12]],$H$5:$AQ$5)),0),0)</f>
        <v>3.0546255794020718</v>
      </c>
      <c r="AV128" s="79">
        <f>MAX(IFERROR(IFERROR(_xlfn.FORECAST.ETS(AV$5,tbl_Model[[#This Row],[H_2023_01]:[H_2025_12]],$H$5:$AQ$5),_xlfn.FORECAST.LINEAR(AV$5,tbl_Model[[#This Row],[H_2023_01]:[H_2025_12]],$H$5:$AQ$5)),0),0)</f>
        <v>3.1486457448081779</v>
      </c>
      <c r="AW128" s="79">
        <f>MAX(IFERROR(IFERROR(_xlfn.FORECAST.ETS(AW$5,tbl_Model[[#This Row],[H_2023_01]:[H_2025_12]],$H$5:$AQ$5),_xlfn.FORECAST.LINEAR(AW$5,tbl_Model[[#This Row],[H_2023_01]:[H_2025_12]],$H$5:$AQ$5)),0),0)</f>
        <v>3.2426659102142859</v>
      </c>
      <c r="AX128" s="79">
        <f>MAX(IFERROR(IFERROR(_xlfn.FORECAST.ETS(AX$5,tbl_Model[[#This Row],[H_2023_01]:[H_2025_12]],$H$5:$AQ$5),_xlfn.FORECAST.LINEAR(AX$5,tbl_Model[[#This Row],[H_2023_01]:[H_2025_12]],$H$5:$AQ$5)),0),0)</f>
        <v>3.336686075620392</v>
      </c>
      <c r="AY128" s="79">
        <f>MAX(IFERROR(IFERROR(_xlfn.FORECAST.ETS(AY$5,tbl_Model[[#This Row],[H_2023_01]:[H_2025_12]],$H$5:$AQ$5),_xlfn.FORECAST.LINEAR(AY$5,tbl_Model[[#This Row],[H_2023_01]:[H_2025_12]],$H$5:$AQ$5)),0),0)</f>
        <v>3.4307062410264999</v>
      </c>
      <c r="AZ128" s="79">
        <f>MAX(IFERROR(IFERROR(_xlfn.FORECAST.ETS(AZ$5,tbl_Model[[#This Row],[H_2023_01]:[H_2025_12]],$H$5:$AQ$5),_xlfn.FORECAST.LINEAR(AZ$5,tbl_Model[[#This Row],[H_2023_01]:[H_2025_12]],$H$5:$AQ$5)),0),0)</f>
        <v>3.5247264064326056</v>
      </c>
      <c r="BA128" s="79">
        <f>MAX(IFERROR(IFERROR(_xlfn.FORECAST.ETS(BA$5,tbl_Model[[#This Row],[H_2023_01]:[H_2025_12]],$H$5:$AQ$5),_xlfn.FORECAST.LINEAR(BA$5,tbl_Model[[#This Row],[H_2023_01]:[H_2025_12]],$H$5:$AQ$5)),0),0)</f>
        <v>3.6187465718387135</v>
      </c>
      <c r="BB128" s="79">
        <f>MAX(IFERROR(IFERROR(_xlfn.FORECAST.ETS(BB$5,tbl_Model[[#This Row],[H_2023_01]:[H_2025_12]],$H$5:$AQ$5),_xlfn.FORECAST.LINEAR(BB$5,tbl_Model[[#This Row],[H_2023_01]:[H_2025_12]],$H$5:$AQ$5)),0),0)</f>
        <v>3.7127667372448196</v>
      </c>
      <c r="BC128" s="79">
        <f>MAX(IFERROR(IFERROR(_xlfn.FORECAST.ETS(BC$5,tbl_Model[[#This Row],[H_2023_01]:[H_2025_12]],$H$5:$AQ$5),_xlfn.FORECAST.LINEAR(BC$5,tbl_Model[[#This Row],[H_2023_01]:[H_2025_12]],$H$5:$AQ$5)),0),0)</f>
        <v>3.8067869026509276</v>
      </c>
      <c r="BD128" s="80">
        <f>IFERROR(AR128/SUM(Model!$AR128:$BC128),1/12)</f>
        <v>7.023399592019279E-2</v>
      </c>
      <c r="BE128" s="80">
        <f>IFERROR(AS128/SUM(Model!$AR128:$BC128),1/12)</f>
        <v>7.2615693631672917E-2</v>
      </c>
      <c r="BF128" s="80">
        <f>IFERROR(AT128/SUM(Model!$AR128:$BC128),1/12)</f>
        <v>7.4997391343152989E-2</v>
      </c>
      <c r="BG128" s="80">
        <f>IFERROR(AU128/SUM(Model!$AR128:$BC128),1/12)</f>
        <v>7.7379089054633102E-2</v>
      </c>
      <c r="BH128" s="80">
        <f>IFERROR(AV128/SUM(Model!$AR128:$BC128),1/12)</f>
        <v>7.9760786766113187E-2</v>
      </c>
      <c r="BI128" s="80">
        <f>IFERROR(AW128/SUM(Model!$AR128:$BC128),1/12)</f>
        <v>8.21424844775933E-2</v>
      </c>
      <c r="BJ128" s="80">
        <f>IFERROR(AX128/SUM(Model!$AR128:$BC128),1/12)</f>
        <v>8.4524182189073385E-2</v>
      </c>
      <c r="BK128" s="80">
        <f>IFERROR(AY128/SUM(Model!$AR128:$BC128),1/12)</f>
        <v>8.6905879900553512E-2</v>
      </c>
      <c r="BL128" s="80">
        <f>IFERROR(AZ128/SUM(Model!$AR128:$BC128),1/12)</f>
        <v>8.928757761203357E-2</v>
      </c>
      <c r="BM128" s="80">
        <f>IFERROR(BA128/SUM(Model!$AR128:$BC128),1/12)</f>
        <v>9.1669275323513696E-2</v>
      </c>
      <c r="BN128" s="80">
        <f>IFERROR(BB128/SUM(Model!$AR128:$BC128),1/12)</f>
        <v>9.4050973034993768E-2</v>
      </c>
      <c r="BO128" s="80">
        <f>IFERROR(BC128/SUM(Model!$AR128:$BC128),1/12)</f>
        <v>9.6432670746473895E-2</v>
      </c>
      <c r="BP12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39.576923076923094</v>
      </c>
      <c r="BQ128" s="77" cm="1">
        <f t="array" ref="BQ12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128" s="77" cm="1">
        <f t="array" ref="BR12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128" s="77">
        <f>IF(tbl_Model[[#This Row],[Type]]="Boutique",
    tbl_Model[[#This Row],[UnitListPrice]],
    tbl_Model[[#This Row],[UnitListPrice]]*(1-SUMIFS(tbl_MarketTerms[WholesaleMarginPct],tbl_MarketTerms[Country],tbl_Model[[#This Row],[country]])))</f>
        <v>27483.452068491439</v>
      </c>
      <c r="BT128" s="79">
        <f>Model!$BP128*BD128</f>
        <v>2.7796454539184006</v>
      </c>
      <c r="BU128" s="79">
        <f>Model!$BP128*BE128</f>
        <v>2.8739057210381334</v>
      </c>
      <c r="BV128" s="79">
        <f>Model!$BP128*BF128</f>
        <v>2.9681659881578639</v>
      </c>
      <c r="BW128" s="79">
        <f>Model!$BP128*BG128</f>
        <v>3.0624262552775958</v>
      </c>
      <c r="BX128" s="79">
        <f>Model!$BP128*BH128</f>
        <v>3.1566865223973273</v>
      </c>
      <c r="BY128" s="79">
        <f>Model!$BP128*BI128</f>
        <v>3.2509467895170592</v>
      </c>
      <c r="BZ128" s="79">
        <f>Model!$BP128*BJ128</f>
        <v>3.3452070566367906</v>
      </c>
      <c r="CA128" s="79">
        <f>Model!$BP128*BK128</f>
        <v>3.4394673237565234</v>
      </c>
      <c r="CB128" s="79">
        <f>Model!$BP128*BL128</f>
        <v>3.5337275908762531</v>
      </c>
      <c r="CC128" s="79">
        <f>Model!$BP128*BM128</f>
        <v>3.6279878579959859</v>
      </c>
      <c r="CD128" s="79">
        <f>Model!$BP128*BN128</f>
        <v>3.7222481251157165</v>
      </c>
      <c r="CE128" s="79">
        <f>Model!$BP128*BO128</f>
        <v>3.8165083922354492</v>
      </c>
      <c r="CF128" s="79">
        <f>Model!$BS128*BT128</f>
        <v>76394.252600166496</v>
      </c>
      <c r="CG128" s="79">
        <f>Model!$BS128*BU128</f>
        <v>78984.850133514861</v>
      </c>
      <c r="CH128" s="79">
        <f>Model!$BS128*BV128</f>
        <v>81575.447666863183</v>
      </c>
      <c r="CI128" s="79">
        <f>Model!$BS128*BW128</f>
        <v>84166.045200211534</v>
      </c>
      <c r="CJ128" s="79">
        <f>Model!$BS128*BX128</f>
        <v>86756.642733559871</v>
      </c>
      <c r="CK128" s="79">
        <f>Model!$BS128*BY128</f>
        <v>89347.240266908222</v>
      </c>
      <c r="CL128" s="79">
        <f>Model!$BS128*BZ128</f>
        <v>91937.837800256559</v>
      </c>
      <c r="CM128" s="79">
        <f>Model!$BS128*CA128</f>
        <v>94528.435333604939</v>
      </c>
      <c r="CN128" s="79">
        <f>Model!$BS128*CB128</f>
        <v>97119.032866953232</v>
      </c>
      <c r="CO128" s="79">
        <f>Model!$BS128*CC128</f>
        <v>99709.630400301598</v>
      </c>
      <c r="CP128" s="79">
        <f>Model!$BS128*CD128</f>
        <v>102300.22793364992</v>
      </c>
      <c r="CQ128" s="79">
        <f>Model!$BS128*CE128</f>
        <v>104890.8254669983</v>
      </c>
      <c r="CR128" s="79">
        <f>Model!$BR128*BT128</f>
        <v>16744.020016901988</v>
      </c>
      <c r="CS128" s="79">
        <f>Model!$BR128*BU128</f>
        <v>17311.824733588586</v>
      </c>
      <c r="CT128" s="79">
        <f>Model!$BR128*BV128</f>
        <v>17879.629450275173</v>
      </c>
      <c r="CU128" s="79">
        <f>Model!$BR128*BW128</f>
        <v>18447.434166961772</v>
      </c>
      <c r="CV128" s="79">
        <f>Model!$BR128*BX128</f>
        <v>19015.238883648362</v>
      </c>
      <c r="CW128" s="79">
        <f>Model!$BR128*BY128</f>
        <v>19583.043600334957</v>
      </c>
      <c r="CX128" s="79">
        <f>Model!$BR128*BZ128</f>
        <v>20150.848317021548</v>
      </c>
      <c r="CY128" s="79">
        <f>Model!$BR128*CA128</f>
        <v>20718.653033708149</v>
      </c>
      <c r="CZ128" s="79">
        <f>Model!$BR128*CB128</f>
        <v>21286.457750394733</v>
      </c>
      <c r="DA128" s="79">
        <f>Model!$BR128*CC128</f>
        <v>21854.262467081331</v>
      </c>
      <c r="DB128" s="79">
        <f>Model!$BR128*CD128</f>
        <v>22422.067183767918</v>
      </c>
      <c r="DC128" s="79">
        <f>Model!$BR128*CE128</f>
        <v>22989.87190045452</v>
      </c>
      <c r="DD128" s="79">
        <f>SUM(Model!$CF128:$CQ128)</f>
        <v>1087710.4684029887</v>
      </c>
      <c r="DE128" s="79">
        <f>SUM(Model!$CR128:$DC128)</f>
        <v>238403.35150413902</v>
      </c>
      <c r="DF128" s="80">
        <f>IFERROR((Model!$DD128-Model!$DE128)/Model!$DD128,0)</f>
        <v>0.78082094598742768</v>
      </c>
    </row>
    <row r="129" spans="2:110" x14ac:dyDescent="0.25">
      <c r="B129" t="s">
        <v>370</v>
      </c>
      <c r="C129" t="s">
        <v>131</v>
      </c>
      <c r="D129" t="s">
        <v>24</v>
      </c>
      <c r="E129" s="4">
        <v>18</v>
      </c>
      <c r="F129" s="4">
        <v>154735.24</v>
      </c>
      <c r="G129" s="4">
        <v>44012.87</v>
      </c>
      <c r="H129" s="4">
        <v>2</v>
      </c>
      <c r="I129" s="4">
        <v>1</v>
      </c>
      <c r="J129" s="4">
        <v>0</v>
      </c>
      <c r="K129" s="4">
        <v>0</v>
      </c>
      <c r="L129" s="4">
        <v>1</v>
      </c>
      <c r="M129" s="4">
        <v>2</v>
      </c>
      <c r="N129" s="4">
        <v>3</v>
      </c>
      <c r="O129" s="4">
        <v>2</v>
      </c>
      <c r="P129" s="4">
        <v>1</v>
      </c>
      <c r="Q129" s="4">
        <v>2</v>
      </c>
      <c r="R129" s="4">
        <v>4</v>
      </c>
      <c r="S129" s="4">
        <v>2</v>
      </c>
      <c r="T129" s="4">
        <v>2</v>
      </c>
      <c r="U129" s="4">
        <v>0</v>
      </c>
      <c r="V129" s="4">
        <v>2</v>
      </c>
      <c r="W129" s="4">
        <v>0</v>
      </c>
      <c r="X129" s="4">
        <v>3</v>
      </c>
      <c r="Y129" s="4">
        <v>1</v>
      </c>
      <c r="Z129" s="4">
        <v>2</v>
      </c>
      <c r="AA129" s="4">
        <v>4</v>
      </c>
      <c r="AB129" s="4">
        <v>0</v>
      </c>
      <c r="AC129" s="4">
        <v>1</v>
      </c>
      <c r="AD129" s="4">
        <v>3</v>
      </c>
      <c r="AE129" s="4">
        <v>1</v>
      </c>
      <c r="AF129" s="4">
        <v>0</v>
      </c>
      <c r="AG129" s="4">
        <v>0</v>
      </c>
      <c r="AH129" s="4">
        <v>1</v>
      </c>
      <c r="AI129" s="4">
        <v>0</v>
      </c>
      <c r="AJ129" s="4">
        <v>3</v>
      </c>
      <c r="AK129" s="4">
        <v>3</v>
      </c>
      <c r="AL129" s="4">
        <v>1</v>
      </c>
      <c r="AM129" s="4">
        <v>1</v>
      </c>
      <c r="AN129" s="4">
        <v>3</v>
      </c>
      <c r="AO129" s="4">
        <v>1</v>
      </c>
      <c r="AP129" s="4">
        <v>3</v>
      </c>
      <c r="AQ129" s="4">
        <v>2</v>
      </c>
      <c r="AR129" s="79">
        <f>MAX(IFERROR(IFERROR(_xlfn.FORECAST.ETS(AR$5,tbl_Model[[#This Row],[H_2023_01]:[H_2025_12]],$H$5:$AQ$5),_xlfn.FORECAST.LINEAR(AR$5,tbl_Model[[#This Row],[H_2023_01]:[H_2025_12]],$H$5:$AQ$5)),0),0)</f>
        <v>1.7574593431009242</v>
      </c>
      <c r="AS129" s="79">
        <f>MAX(IFERROR(IFERROR(_xlfn.FORECAST.ETS(AS$5,tbl_Model[[#This Row],[H_2023_01]:[H_2025_12]],$H$5:$AQ$5),_xlfn.FORECAST.LINEAR(AS$5,tbl_Model[[#This Row],[H_2023_01]:[H_2025_12]],$H$5:$AQ$5)),0),0)</f>
        <v>1.7623647602876542</v>
      </c>
      <c r="AT129" s="79">
        <f>MAX(IFERROR(IFERROR(_xlfn.FORECAST.ETS(AT$5,tbl_Model[[#This Row],[H_2023_01]:[H_2025_12]],$H$5:$AQ$5),_xlfn.FORECAST.LINEAR(AT$5,tbl_Model[[#This Row],[H_2023_01]:[H_2025_12]],$H$5:$AQ$5)),0),0)</f>
        <v>1.7672701774743897</v>
      </c>
      <c r="AU129" s="79">
        <f>MAX(IFERROR(IFERROR(_xlfn.FORECAST.ETS(AU$5,tbl_Model[[#This Row],[H_2023_01]:[H_2025_12]],$H$5:$AQ$5),_xlfn.FORECAST.LINEAR(AU$5,tbl_Model[[#This Row],[H_2023_01]:[H_2025_12]],$H$5:$AQ$5)),0),0)</f>
        <v>1.7721755946611197</v>
      </c>
      <c r="AV129" s="79">
        <f>MAX(IFERROR(IFERROR(_xlfn.FORECAST.ETS(AV$5,tbl_Model[[#This Row],[H_2023_01]:[H_2025_12]],$H$5:$AQ$5),_xlfn.FORECAST.LINEAR(AV$5,tbl_Model[[#This Row],[H_2023_01]:[H_2025_12]],$H$5:$AQ$5)),0),0)</f>
        <v>1.7770810118478553</v>
      </c>
      <c r="AW129" s="79">
        <f>MAX(IFERROR(IFERROR(_xlfn.FORECAST.ETS(AW$5,tbl_Model[[#This Row],[H_2023_01]:[H_2025_12]],$H$5:$AQ$5),_xlfn.FORECAST.LINEAR(AW$5,tbl_Model[[#This Row],[H_2023_01]:[H_2025_12]],$H$5:$AQ$5)),0),0)</f>
        <v>1.7819864290345855</v>
      </c>
      <c r="AX129" s="79">
        <f>MAX(IFERROR(IFERROR(_xlfn.FORECAST.ETS(AX$5,tbl_Model[[#This Row],[H_2023_01]:[H_2025_12]],$H$5:$AQ$5),_xlfn.FORECAST.LINEAR(AX$5,tbl_Model[[#This Row],[H_2023_01]:[H_2025_12]],$H$5:$AQ$5)),0),0)</f>
        <v>1.7868918462213208</v>
      </c>
      <c r="AY129" s="79">
        <f>MAX(IFERROR(IFERROR(_xlfn.FORECAST.ETS(AY$5,tbl_Model[[#This Row],[H_2023_01]:[H_2025_12]],$H$5:$AQ$5),_xlfn.FORECAST.LINEAR(AY$5,tbl_Model[[#This Row],[H_2023_01]:[H_2025_12]],$H$5:$AQ$5)),0),0)</f>
        <v>1.791797263408051</v>
      </c>
      <c r="AZ129" s="79">
        <f>MAX(IFERROR(IFERROR(_xlfn.FORECAST.ETS(AZ$5,tbl_Model[[#This Row],[H_2023_01]:[H_2025_12]],$H$5:$AQ$5),_xlfn.FORECAST.LINEAR(AZ$5,tbl_Model[[#This Row],[H_2023_01]:[H_2025_12]],$H$5:$AQ$5)),0),0)</f>
        <v>1.7967026805947863</v>
      </c>
      <c r="BA129" s="79">
        <f>MAX(IFERROR(IFERROR(_xlfn.FORECAST.ETS(BA$5,tbl_Model[[#This Row],[H_2023_01]:[H_2025_12]],$H$5:$AQ$5),_xlfn.FORECAST.LINEAR(BA$5,tbl_Model[[#This Row],[H_2023_01]:[H_2025_12]],$H$5:$AQ$5)),0),0)</f>
        <v>1.8016080977815165</v>
      </c>
      <c r="BB129" s="79">
        <f>MAX(IFERROR(IFERROR(_xlfn.FORECAST.ETS(BB$5,tbl_Model[[#This Row],[H_2023_01]:[H_2025_12]],$H$5:$AQ$5),_xlfn.FORECAST.LINEAR(BB$5,tbl_Model[[#This Row],[H_2023_01]:[H_2025_12]],$H$5:$AQ$5)),0),0)</f>
        <v>1.8065135149682519</v>
      </c>
      <c r="BC129" s="79">
        <f>MAX(IFERROR(IFERROR(_xlfn.FORECAST.ETS(BC$5,tbl_Model[[#This Row],[H_2023_01]:[H_2025_12]],$H$5:$AQ$5),_xlfn.FORECAST.LINEAR(BC$5,tbl_Model[[#This Row],[H_2023_01]:[H_2025_12]],$H$5:$AQ$5)),0),0)</f>
        <v>1.8114189321549821</v>
      </c>
      <c r="BD129" s="80">
        <f>IFERROR(AR129/SUM(Model!$AR129:$BC129),1/12)</f>
        <v>8.2073376541770007E-2</v>
      </c>
      <c r="BE129" s="80">
        <f>IFERROR(AS129/SUM(Model!$AR129:$BC129),1/12)</f>
        <v>8.2302459594781399E-2</v>
      </c>
      <c r="BF129" s="80">
        <f>IFERROR(AT129/SUM(Model!$AR129:$BC129),1/12)</f>
        <v>8.2531542647793055E-2</v>
      </c>
      <c r="BG129" s="80">
        <f>IFERROR(AU129/SUM(Model!$AR129:$BC129),1/12)</f>
        <v>8.276062570080446E-2</v>
      </c>
      <c r="BH129" s="80">
        <f>IFERROR(AV129/SUM(Model!$AR129:$BC129),1/12)</f>
        <v>8.2989708753816116E-2</v>
      </c>
      <c r="BI129" s="80">
        <f>IFERROR(AW129/SUM(Model!$AR129:$BC129),1/12)</f>
        <v>8.3218791806827522E-2</v>
      </c>
      <c r="BJ129" s="80">
        <f>IFERROR(AX129/SUM(Model!$AR129:$BC129),1/12)</f>
        <v>8.3447874859839163E-2</v>
      </c>
      <c r="BK129" s="80">
        <f>IFERROR(AY129/SUM(Model!$AR129:$BC129),1/12)</f>
        <v>8.3676957912850569E-2</v>
      </c>
      <c r="BL129" s="80">
        <f>IFERROR(AZ129/SUM(Model!$AR129:$BC129),1/12)</f>
        <v>8.3906040965862211E-2</v>
      </c>
      <c r="BM129" s="80">
        <f>IFERROR(BA129/SUM(Model!$AR129:$BC129),1/12)</f>
        <v>8.4135124018873617E-2</v>
      </c>
      <c r="BN129" s="80">
        <f>IFERROR(BB129/SUM(Model!$AR129:$BC129),1/12)</f>
        <v>8.4364207071885258E-2</v>
      </c>
      <c r="BO129" s="80">
        <f>IFERROR(BC129/SUM(Model!$AR129:$BC129),1/12)</f>
        <v>8.4593290124896664E-2</v>
      </c>
      <c r="BP12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19.858337689492942</v>
      </c>
      <c r="BQ129" s="77" cm="1">
        <f t="array" ref="BQ12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129" s="77" cm="1">
        <f t="array" ref="BR12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129" s="77">
        <f>IF(tbl_Model[[#This Row],[Type]]="Boutique",
    tbl_Model[[#This Row],[UnitListPrice]],
    tbl_Model[[#This Row],[UnitListPrice]]*(1-SUMIFS(tbl_MarketTerms[WholesaleMarginPct],tbl_MarketTerms[Country],tbl_Model[[#This Row],[country]])))</f>
        <v>9367.3143996013951</v>
      </c>
      <c r="BT129" s="79">
        <f>Model!$BP129*BD129</f>
        <v>1.6298408266833773</v>
      </c>
      <c r="BU129" s="79">
        <f>Model!$BP129*BE129</f>
        <v>1.6343900353090175</v>
      </c>
      <c r="BV129" s="79">
        <f>Model!$BP129*BF129</f>
        <v>1.6389392439346628</v>
      </c>
      <c r="BW129" s="79">
        <f>Model!$BP129*BG129</f>
        <v>1.6434884525603035</v>
      </c>
      <c r="BX129" s="79">
        <f>Model!$BP129*BH129</f>
        <v>1.6480376611859489</v>
      </c>
      <c r="BY129" s="79">
        <f>Model!$BP129*BI129</f>
        <v>1.6525868698115893</v>
      </c>
      <c r="BZ129" s="79">
        <f>Model!$BP129*BJ129</f>
        <v>1.6571360784372346</v>
      </c>
      <c r="CA129" s="79">
        <f>Model!$BP129*BK129</f>
        <v>1.6616852870628751</v>
      </c>
      <c r="CB129" s="79">
        <f>Model!$BP129*BL129</f>
        <v>1.6662344956885202</v>
      </c>
      <c r="CC129" s="79">
        <f>Model!$BP129*BM129</f>
        <v>1.6707837043141607</v>
      </c>
      <c r="CD129" s="79">
        <f>Model!$BP129*BN129</f>
        <v>1.675332912939806</v>
      </c>
      <c r="CE129" s="79">
        <f>Model!$BP129*BO129</f>
        <v>1.6798821215654465</v>
      </c>
      <c r="CF129" s="79">
        <f>Model!$BS129*BT129</f>
        <v>15267.231444849442</v>
      </c>
      <c r="CG129" s="79">
        <f>Model!$BS129*BU129</f>
        <v>15309.845312315192</v>
      </c>
      <c r="CH129" s="79">
        <f>Model!$BS129*BV129</f>
        <v>15352.45917978099</v>
      </c>
      <c r="CI129" s="79">
        <f>Model!$BS129*BW129</f>
        <v>15395.073047246746</v>
      </c>
      <c r="CJ129" s="79">
        <f>Model!$BS129*BX129</f>
        <v>15437.686914712544</v>
      </c>
      <c r="CK129" s="79">
        <f>Model!$BS129*BY129</f>
        <v>15480.300782178296</v>
      </c>
      <c r="CL129" s="79">
        <f>Model!$BS129*BZ129</f>
        <v>15522.914649644095</v>
      </c>
      <c r="CM129" s="79">
        <f>Model!$BS129*CA129</f>
        <v>15565.528517109848</v>
      </c>
      <c r="CN129" s="79">
        <f>Model!$BS129*CB129</f>
        <v>15608.142384575644</v>
      </c>
      <c r="CO129" s="79">
        <f>Model!$BS129*CC129</f>
        <v>15650.756252041398</v>
      </c>
      <c r="CP129" s="79">
        <f>Model!$BS129*CD129</f>
        <v>15693.370119507195</v>
      </c>
      <c r="CQ129" s="79">
        <f>Model!$BS129*CE129</f>
        <v>15735.983986972948</v>
      </c>
      <c r="CR129" s="79">
        <f>Model!$BR129*BT129</f>
        <v>4327.6726843577189</v>
      </c>
      <c r="CS129" s="79">
        <f>Model!$BR129*BU129</f>
        <v>4339.7520761500391</v>
      </c>
      <c r="CT129" s="79">
        <f>Model!$BR129*BV129</f>
        <v>4351.8314679423738</v>
      </c>
      <c r="CU129" s="79">
        <f>Model!$BR129*BW129</f>
        <v>4363.9108597346949</v>
      </c>
      <c r="CV129" s="79">
        <f>Model!$BR129*BX129</f>
        <v>4375.9902515270287</v>
      </c>
      <c r="CW129" s="79">
        <f>Model!$BR129*BY129</f>
        <v>4388.0696433193498</v>
      </c>
      <c r="CX129" s="79">
        <f>Model!$BR129*BZ129</f>
        <v>4400.1490351116836</v>
      </c>
      <c r="CY129" s="79">
        <f>Model!$BR129*CA129</f>
        <v>4412.2284269040047</v>
      </c>
      <c r="CZ129" s="79">
        <f>Model!$BR129*CB129</f>
        <v>4424.3078186963376</v>
      </c>
      <c r="DA129" s="79">
        <f>Model!$BR129*CC129</f>
        <v>4436.3872104886586</v>
      </c>
      <c r="DB129" s="79">
        <f>Model!$BR129*CD129</f>
        <v>4448.4666022809924</v>
      </c>
      <c r="DC129" s="79">
        <f>Model!$BR129*CE129</f>
        <v>4460.5459940733135</v>
      </c>
      <c r="DD129" s="79">
        <f>SUM(Model!$CF129:$CQ129)</f>
        <v>186019.29259093435</v>
      </c>
      <c r="DE129" s="79">
        <f>SUM(Model!$CR129:$DC129)</f>
        <v>52729.312070586202</v>
      </c>
      <c r="DF129" s="80">
        <f>IFERROR((Model!$DD129-Model!$DE129)/Model!$DD129,0)</f>
        <v>0.71653847654102976</v>
      </c>
    </row>
    <row r="130" spans="2:110" x14ac:dyDescent="0.25">
      <c r="B130" t="s">
        <v>370</v>
      </c>
      <c r="C130" t="s">
        <v>208</v>
      </c>
      <c r="D130" t="s">
        <v>4</v>
      </c>
      <c r="E130" s="4">
        <v>48</v>
      </c>
      <c r="F130" s="4">
        <v>1263670.94</v>
      </c>
      <c r="G130" s="4">
        <v>280325.89</v>
      </c>
      <c r="H130" s="4">
        <v>0</v>
      </c>
      <c r="I130" s="4">
        <v>1</v>
      </c>
      <c r="J130" s="4">
        <v>4</v>
      </c>
      <c r="K130" s="4">
        <v>1</v>
      </c>
      <c r="L130" s="4">
        <v>2</v>
      </c>
      <c r="M130" s="4">
        <v>2</v>
      </c>
      <c r="N130" s="4">
        <v>1</v>
      </c>
      <c r="O130" s="4">
        <v>0</v>
      </c>
      <c r="P130" s="4">
        <v>1</v>
      </c>
      <c r="Q130" s="4">
        <v>3</v>
      </c>
      <c r="R130" s="4">
        <v>4</v>
      </c>
      <c r="S130" s="4">
        <v>5</v>
      </c>
      <c r="T130" s="4">
        <v>2</v>
      </c>
      <c r="U130" s="4">
        <v>4</v>
      </c>
      <c r="V130" s="4">
        <v>2</v>
      </c>
      <c r="W130" s="4">
        <v>4</v>
      </c>
      <c r="X130" s="4">
        <v>5</v>
      </c>
      <c r="Y130" s="4">
        <v>5</v>
      </c>
      <c r="Z130" s="4">
        <v>1</v>
      </c>
      <c r="AA130" s="4">
        <v>5</v>
      </c>
      <c r="AB130" s="4">
        <v>4</v>
      </c>
      <c r="AC130" s="4">
        <v>7</v>
      </c>
      <c r="AD130" s="4">
        <v>10</v>
      </c>
      <c r="AE130" s="4">
        <v>12</v>
      </c>
      <c r="AF130" s="4">
        <v>2</v>
      </c>
      <c r="AG130" s="4">
        <v>2</v>
      </c>
      <c r="AH130" s="4">
        <v>4</v>
      </c>
      <c r="AI130" s="4">
        <v>3</v>
      </c>
      <c r="AJ130" s="4">
        <v>7</v>
      </c>
      <c r="AK130" s="4">
        <v>3</v>
      </c>
      <c r="AL130" s="4">
        <v>6</v>
      </c>
      <c r="AM130" s="4">
        <v>6</v>
      </c>
      <c r="AN130" s="4">
        <v>5</v>
      </c>
      <c r="AO130" s="4">
        <v>4</v>
      </c>
      <c r="AP130" s="4">
        <v>3</v>
      </c>
      <c r="AQ130" s="4">
        <v>3</v>
      </c>
      <c r="AR130" s="79">
        <f>MAX(IFERROR(IFERROR(_xlfn.FORECAST.ETS(AR$5,tbl_Model[[#This Row],[H_2023_01]:[H_2025_12]],$H$5:$AQ$5),_xlfn.FORECAST.LINEAR(AR$5,tbl_Model[[#This Row],[H_2023_01]:[H_2025_12]],$H$5:$AQ$5)),0),0)</f>
        <v>3.6321587479900752</v>
      </c>
      <c r="AS130" s="79">
        <f>MAX(IFERROR(IFERROR(_xlfn.FORECAST.ETS(AS$5,tbl_Model[[#This Row],[H_2023_01]:[H_2025_12]],$H$5:$AQ$5),_xlfn.FORECAST.LINEAR(AS$5,tbl_Model[[#This Row],[H_2023_01]:[H_2025_12]],$H$5:$AQ$5)),0),0)</f>
        <v>3.7429668453524894</v>
      </c>
      <c r="AT130" s="79">
        <f>MAX(IFERROR(IFERROR(_xlfn.FORECAST.ETS(AT$5,tbl_Model[[#This Row],[H_2023_01]:[H_2025_12]],$H$5:$AQ$5),_xlfn.FORECAST.LINEAR(AT$5,tbl_Model[[#This Row],[H_2023_01]:[H_2025_12]],$H$5:$AQ$5)),0),0)</f>
        <v>3.8537749427148995</v>
      </c>
      <c r="AU130" s="79">
        <f>MAX(IFERROR(IFERROR(_xlfn.FORECAST.ETS(AU$5,tbl_Model[[#This Row],[H_2023_01]:[H_2025_12]],$H$5:$AQ$5),_xlfn.FORECAST.LINEAR(AU$5,tbl_Model[[#This Row],[H_2023_01]:[H_2025_12]],$H$5:$AQ$5)),0),0)</f>
        <v>3.9645830400773137</v>
      </c>
      <c r="AV130" s="79">
        <f>MAX(IFERROR(IFERROR(_xlfn.FORECAST.ETS(AV$5,tbl_Model[[#This Row],[H_2023_01]:[H_2025_12]],$H$5:$AQ$5),_xlfn.FORECAST.LINEAR(AV$5,tbl_Model[[#This Row],[H_2023_01]:[H_2025_12]],$H$5:$AQ$5)),0),0)</f>
        <v>4.0753911374397243</v>
      </c>
      <c r="AW130" s="79">
        <f>MAX(IFERROR(IFERROR(_xlfn.FORECAST.ETS(AW$5,tbl_Model[[#This Row],[H_2023_01]:[H_2025_12]],$H$5:$AQ$5),_xlfn.FORECAST.LINEAR(AW$5,tbl_Model[[#This Row],[H_2023_01]:[H_2025_12]],$H$5:$AQ$5)),0),0)</f>
        <v>4.186199234802138</v>
      </c>
      <c r="AX130" s="79">
        <f>MAX(IFERROR(IFERROR(_xlfn.FORECAST.ETS(AX$5,tbl_Model[[#This Row],[H_2023_01]:[H_2025_12]],$H$5:$AQ$5),_xlfn.FORECAST.LINEAR(AX$5,tbl_Model[[#This Row],[H_2023_01]:[H_2025_12]],$H$5:$AQ$5)),0),0)</f>
        <v>4.2970073321645481</v>
      </c>
      <c r="AY130" s="79">
        <f>MAX(IFERROR(IFERROR(_xlfn.FORECAST.ETS(AY$5,tbl_Model[[#This Row],[H_2023_01]:[H_2025_12]],$H$5:$AQ$5),_xlfn.FORECAST.LINEAR(AY$5,tbl_Model[[#This Row],[H_2023_01]:[H_2025_12]],$H$5:$AQ$5)),0),0)</f>
        <v>4.4078154295269618</v>
      </c>
      <c r="AZ130" s="79">
        <f>MAX(IFERROR(IFERROR(_xlfn.FORECAST.ETS(AZ$5,tbl_Model[[#This Row],[H_2023_01]:[H_2025_12]],$H$5:$AQ$5),_xlfn.FORECAST.LINEAR(AZ$5,tbl_Model[[#This Row],[H_2023_01]:[H_2025_12]],$H$5:$AQ$5)),0),0)</f>
        <v>4.5186235268893729</v>
      </c>
      <c r="BA130" s="79">
        <f>MAX(IFERROR(IFERROR(_xlfn.FORECAST.ETS(BA$5,tbl_Model[[#This Row],[H_2023_01]:[H_2025_12]],$H$5:$AQ$5),_xlfn.FORECAST.LINEAR(BA$5,tbl_Model[[#This Row],[H_2023_01]:[H_2025_12]],$H$5:$AQ$5)),0),0)</f>
        <v>4.6294316242517866</v>
      </c>
      <c r="BB130" s="79">
        <f>MAX(IFERROR(IFERROR(_xlfn.FORECAST.ETS(BB$5,tbl_Model[[#This Row],[H_2023_01]:[H_2025_12]],$H$5:$AQ$5),_xlfn.FORECAST.LINEAR(BB$5,tbl_Model[[#This Row],[H_2023_01]:[H_2025_12]],$H$5:$AQ$5)),0),0)</f>
        <v>4.7402397216141967</v>
      </c>
      <c r="BC130" s="79">
        <f>MAX(IFERROR(IFERROR(_xlfn.FORECAST.ETS(BC$5,tbl_Model[[#This Row],[H_2023_01]:[H_2025_12]],$H$5:$AQ$5),_xlfn.FORECAST.LINEAR(BC$5,tbl_Model[[#This Row],[H_2023_01]:[H_2025_12]],$H$5:$AQ$5)),0),0)</f>
        <v>4.8510478189766104</v>
      </c>
      <c r="BD130" s="80">
        <f>IFERROR(AR130/SUM(Model!$AR130:$BC130),1/12)</f>
        <v>7.1359784363725087E-2</v>
      </c>
      <c r="BE130" s="80">
        <f>IFERROR(AS130/SUM(Model!$AR130:$BC130),1/12)</f>
        <v>7.3536793267290262E-2</v>
      </c>
      <c r="BF130" s="80">
        <f>IFERROR(AT130/SUM(Model!$AR130:$BC130),1/12)</f>
        <v>7.5713802170855354E-2</v>
      </c>
      <c r="BG130" s="80">
        <f>IFERROR(AU130/SUM(Model!$AR130:$BC130),1/12)</f>
        <v>7.789081107442053E-2</v>
      </c>
      <c r="BH130" s="80">
        <f>IFERROR(AV130/SUM(Model!$AR130:$BC130),1/12)</f>
        <v>8.0067819977985635E-2</v>
      </c>
      <c r="BI130" s="80">
        <f>IFERROR(AW130/SUM(Model!$AR130:$BC130),1/12)</f>
        <v>8.2244828881550797E-2</v>
      </c>
      <c r="BJ130" s="80">
        <f>IFERROR(AX130/SUM(Model!$AR130:$BC130),1/12)</f>
        <v>8.4421837785115889E-2</v>
      </c>
      <c r="BK130" s="80">
        <f>IFERROR(AY130/SUM(Model!$AR130:$BC130),1/12)</f>
        <v>8.6598846688681064E-2</v>
      </c>
      <c r="BL130" s="80">
        <f>IFERROR(AZ130/SUM(Model!$AR130:$BC130),1/12)</f>
        <v>8.877585559224617E-2</v>
      </c>
      <c r="BM130" s="80">
        <f>IFERROR(BA130/SUM(Model!$AR130:$BC130),1/12)</f>
        <v>9.0952864495811331E-2</v>
      </c>
      <c r="BN130" s="80">
        <f>IFERROR(BB130/SUM(Model!$AR130:$BC130),1/12)</f>
        <v>9.3129873399376437E-2</v>
      </c>
      <c r="BO130" s="80">
        <f>IFERROR(BC130/SUM(Model!$AR130:$BC130),1/12)</f>
        <v>9.5306882302941598E-2</v>
      </c>
      <c r="BP13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52.975182481751801</v>
      </c>
      <c r="BQ130" s="77" cm="1">
        <f t="array" ref="BQ13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130" s="77" cm="1">
        <f t="array" ref="BR13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130" s="77">
        <f>IF(tbl_Model[[#This Row],[Type]]="Boutique",
    tbl_Model[[#This Row],[UnitListPrice]],
    tbl_Model[[#This Row],[UnitListPrice]]*(1-SUMIFS(tbl_MarketTerms[WholesaleMarginPct],tbl_MarketTerms[Country],tbl_Model[[#This Row],[country]])))</f>
        <v>27483.452068491439</v>
      </c>
      <c r="BT130" s="79">
        <f>Model!$BP130*BD130</f>
        <v>3.7802975985267953</v>
      </c>
      <c r="BU130" s="79">
        <f>Model!$BP130*BE130</f>
        <v>3.8956250424575591</v>
      </c>
      <c r="BV130" s="79">
        <f>Model!$BP130*BF130</f>
        <v>4.0109524863883177</v>
      </c>
      <c r="BW130" s="79">
        <f>Model!$BP130*BG130</f>
        <v>4.1262799303190816</v>
      </c>
      <c r="BX130" s="79">
        <f>Model!$BP130*BH130</f>
        <v>4.2416073742498419</v>
      </c>
      <c r="BY130" s="79">
        <f>Model!$BP130*BI130</f>
        <v>4.356934818180604</v>
      </c>
      <c r="BZ130" s="79">
        <f>Model!$BP130*BJ130</f>
        <v>4.4722622621113635</v>
      </c>
      <c r="CA130" s="79">
        <f>Model!$BP130*BK130</f>
        <v>4.5875897060421273</v>
      </c>
      <c r="CB130" s="79">
        <f>Model!$BP130*BL130</f>
        <v>4.7029171499728868</v>
      </c>
      <c r="CC130" s="79">
        <f>Model!$BP130*BM130</f>
        <v>4.8182445939036498</v>
      </c>
      <c r="CD130" s="79">
        <f>Model!$BP130*BN130</f>
        <v>4.9335720378344101</v>
      </c>
      <c r="CE130" s="79">
        <f>Model!$BP130*BO130</f>
        <v>5.0488994817651722</v>
      </c>
      <c r="CF130" s="79">
        <f>Model!$BS130*BT130</f>
        <v>103895.62785374447</v>
      </c>
      <c r="CG130" s="79">
        <f>Model!$BS130*BU130</f>
        <v>107065.22413119725</v>
      </c>
      <c r="CH130" s="79">
        <f>Model!$BS130*BV130</f>
        <v>110234.82040864989</v>
      </c>
      <c r="CI130" s="79">
        <f>Model!$BS130*BW130</f>
        <v>113404.41668610268</v>
      </c>
      <c r="CJ130" s="79">
        <f>Model!$BS130*BX130</f>
        <v>116574.01296355536</v>
      </c>
      <c r="CK130" s="79">
        <f>Model!$BS130*BY130</f>
        <v>119743.60924100809</v>
      </c>
      <c r="CL130" s="79">
        <f>Model!$BS130*BZ130</f>
        <v>122913.20551846076</v>
      </c>
      <c r="CM130" s="79">
        <f>Model!$BS130*CA130</f>
        <v>126082.80179591353</v>
      </c>
      <c r="CN130" s="79">
        <f>Model!$BS130*CB130</f>
        <v>129252.3980733662</v>
      </c>
      <c r="CO130" s="79">
        <f>Model!$BS130*CC130</f>
        <v>132421.99435081895</v>
      </c>
      <c r="CP130" s="79">
        <f>Model!$BS130*CD130</f>
        <v>135591.59062827163</v>
      </c>
      <c r="CQ130" s="79">
        <f>Model!$BS130*CE130</f>
        <v>138761.18690572437</v>
      </c>
      <c r="CR130" s="79">
        <f>Model!$BR130*BT130</f>
        <v>22771.745429025978</v>
      </c>
      <c r="CS130" s="79">
        <f>Model!$BR130*BU130</f>
        <v>23466.454542719846</v>
      </c>
      <c r="CT130" s="79">
        <f>Model!$BR130*BV130</f>
        <v>24161.163656413686</v>
      </c>
      <c r="CU130" s="79">
        <f>Model!$BR130*BW130</f>
        <v>24855.872770107559</v>
      </c>
      <c r="CV130" s="79">
        <f>Model!$BR130*BX130</f>
        <v>25550.581883801409</v>
      </c>
      <c r="CW130" s="79">
        <f>Model!$BR130*BY130</f>
        <v>26245.290997495271</v>
      </c>
      <c r="CX130" s="79">
        <f>Model!$BR130*BZ130</f>
        <v>26940.000111189118</v>
      </c>
      <c r="CY130" s="79">
        <f>Model!$BR130*CA130</f>
        <v>27634.709224882987</v>
      </c>
      <c r="CZ130" s="79">
        <f>Model!$BR130*CB130</f>
        <v>28329.418338576834</v>
      </c>
      <c r="DA130" s="79">
        <f>Model!$BR130*CC130</f>
        <v>29024.127452270699</v>
      </c>
      <c r="DB130" s="79">
        <f>Model!$BR130*CD130</f>
        <v>29718.83656596455</v>
      </c>
      <c r="DC130" s="79">
        <f>Model!$BR130*CE130</f>
        <v>30413.545679658411</v>
      </c>
      <c r="DD130" s="79">
        <f>SUM(Model!$CF130:$CQ130)</f>
        <v>1455940.8885568131</v>
      </c>
      <c r="DE130" s="79">
        <f>SUM(Model!$CR130:$DC130)</f>
        <v>319111.74665210635</v>
      </c>
      <c r="DF130" s="80">
        <f>IFERROR((Model!$DD130-Model!$DE130)/Model!$DD130,0)</f>
        <v>0.78082094598742768</v>
      </c>
    </row>
    <row r="131" spans="2:110" x14ac:dyDescent="0.25">
      <c r="B131" t="s">
        <v>370</v>
      </c>
      <c r="C131" t="s">
        <v>169</v>
      </c>
      <c r="D131" t="s">
        <v>7</v>
      </c>
      <c r="E131" s="4">
        <v>15</v>
      </c>
      <c r="F131" s="4">
        <v>337003.73</v>
      </c>
      <c r="G131" s="4">
        <v>83175.81</v>
      </c>
      <c r="H131" s="4">
        <v>0</v>
      </c>
      <c r="I131" s="4">
        <v>0</v>
      </c>
      <c r="J131" s="4">
        <v>1</v>
      </c>
      <c r="K131" s="4">
        <v>2</v>
      </c>
      <c r="L131" s="4">
        <v>1</v>
      </c>
      <c r="M131" s="4">
        <v>0</v>
      </c>
      <c r="N131" s="4">
        <v>1</v>
      </c>
      <c r="O131" s="4">
        <v>2</v>
      </c>
      <c r="P131" s="4">
        <v>0</v>
      </c>
      <c r="Q131" s="4">
        <v>2</v>
      </c>
      <c r="R131" s="4">
        <v>3</v>
      </c>
      <c r="S131" s="4">
        <v>3</v>
      </c>
      <c r="T131" s="4">
        <v>0</v>
      </c>
      <c r="U131" s="4">
        <v>2</v>
      </c>
      <c r="V131" s="4">
        <v>0</v>
      </c>
      <c r="W131" s="4">
        <v>0</v>
      </c>
      <c r="X131" s="4">
        <v>1</v>
      </c>
      <c r="Y131" s="4">
        <v>1</v>
      </c>
      <c r="Z131" s="4">
        <v>1</v>
      </c>
      <c r="AA131" s="4">
        <v>1</v>
      </c>
      <c r="AB131" s="4">
        <v>1</v>
      </c>
      <c r="AC131" s="4">
        <v>1</v>
      </c>
      <c r="AD131" s="4">
        <v>1</v>
      </c>
      <c r="AE131" s="4">
        <v>0</v>
      </c>
      <c r="AF131" s="4">
        <v>1</v>
      </c>
      <c r="AG131" s="4">
        <v>1</v>
      </c>
      <c r="AH131" s="4">
        <v>3</v>
      </c>
      <c r="AI131" s="4">
        <v>1</v>
      </c>
      <c r="AJ131" s="4">
        <v>2</v>
      </c>
      <c r="AK131" s="4">
        <v>1</v>
      </c>
      <c r="AL131" s="4">
        <v>0</v>
      </c>
      <c r="AM131" s="4">
        <v>1</v>
      </c>
      <c r="AN131" s="4">
        <v>0</v>
      </c>
      <c r="AO131" s="4">
        <v>2</v>
      </c>
      <c r="AP131" s="4">
        <v>1</v>
      </c>
      <c r="AQ131" s="4">
        <v>2</v>
      </c>
      <c r="AR131" s="79">
        <f>MAX(IFERROR(IFERROR(_xlfn.FORECAST.ETS(AR$5,tbl_Model[[#This Row],[H_2023_01]:[H_2025_12]],$H$5:$AQ$5),_xlfn.FORECAST.LINEAR(AR$5,tbl_Model[[#This Row],[H_2023_01]:[H_2025_12]],$H$5:$AQ$5)),0),0)</f>
        <v>1.3315023178663385</v>
      </c>
      <c r="AS131" s="79">
        <f>MAX(IFERROR(IFERROR(_xlfn.FORECAST.ETS(AS$5,tbl_Model[[#This Row],[H_2023_01]:[H_2025_12]],$H$5:$AQ$5),_xlfn.FORECAST.LINEAR(AS$5,tbl_Model[[#This Row],[H_2023_01]:[H_2025_12]],$H$5:$AQ$5)),0),0)</f>
        <v>1.3428574157749369</v>
      </c>
      <c r="AT131" s="79">
        <f>MAX(IFERROR(IFERROR(_xlfn.FORECAST.ETS(AT$5,tbl_Model[[#This Row],[H_2023_01]:[H_2025_12]],$H$5:$AQ$5),_xlfn.FORECAST.LINEAR(AT$5,tbl_Model[[#This Row],[H_2023_01]:[H_2025_12]],$H$5:$AQ$5)),0),0)</f>
        <v>1.3542125136835332</v>
      </c>
      <c r="AU131" s="79">
        <f>MAX(IFERROR(IFERROR(_xlfn.FORECAST.ETS(AU$5,tbl_Model[[#This Row],[H_2023_01]:[H_2025_12]],$H$5:$AQ$5),_xlfn.FORECAST.LINEAR(AU$5,tbl_Model[[#This Row],[H_2023_01]:[H_2025_12]],$H$5:$AQ$5)),0),0)</f>
        <v>1.3655676115921314</v>
      </c>
      <c r="AV131" s="79">
        <f>MAX(IFERROR(IFERROR(_xlfn.FORECAST.ETS(AV$5,tbl_Model[[#This Row],[H_2023_01]:[H_2025_12]],$H$5:$AQ$5),_xlfn.FORECAST.LINEAR(AV$5,tbl_Model[[#This Row],[H_2023_01]:[H_2025_12]],$H$5:$AQ$5)),0),0)</f>
        <v>1.3769227095007277</v>
      </c>
      <c r="AW131" s="79">
        <f>MAX(IFERROR(IFERROR(_xlfn.FORECAST.ETS(AW$5,tbl_Model[[#This Row],[H_2023_01]:[H_2025_12]],$H$5:$AQ$5),_xlfn.FORECAST.LINEAR(AW$5,tbl_Model[[#This Row],[H_2023_01]:[H_2025_12]],$H$5:$AQ$5)),0),0)</f>
        <v>1.388277807409326</v>
      </c>
      <c r="AX131" s="79">
        <f>MAX(IFERROR(IFERROR(_xlfn.FORECAST.ETS(AX$5,tbl_Model[[#This Row],[H_2023_01]:[H_2025_12]],$H$5:$AQ$5),_xlfn.FORECAST.LINEAR(AX$5,tbl_Model[[#This Row],[H_2023_01]:[H_2025_12]],$H$5:$AQ$5)),0),0)</f>
        <v>1.3996329053179224</v>
      </c>
      <c r="AY131" s="79">
        <f>MAX(IFERROR(IFERROR(_xlfn.FORECAST.ETS(AY$5,tbl_Model[[#This Row],[H_2023_01]:[H_2025_12]],$H$5:$AQ$5),_xlfn.FORECAST.LINEAR(AY$5,tbl_Model[[#This Row],[H_2023_01]:[H_2025_12]],$H$5:$AQ$5)),0),0)</f>
        <v>1.4109880032265205</v>
      </c>
      <c r="AZ131" s="79">
        <f>MAX(IFERROR(IFERROR(_xlfn.FORECAST.ETS(AZ$5,tbl_Model[[#This Row],[H_2023_01]:[H_2025_12]],$H$5:$AQ$5),_xlfn.FORECAST.LINEAR(AZ$5,tbl_Model[[#This Row],[H_2023_01]:[H_2025_12]],$H$5:$AQ$5)),0),0)</f>
        <v>1.4223431011351169</v>
      </c>
      <c r="BA131" s="79">
        <f>MAX(IFERROR(IFERROR(_xlfn.FORECAST.ETS(BA$5,tbl_Model[[#This Row],[H_2023_01]:[H_2025_12]],$H$5:$AQ$5),_xlfn.FORECAST.LINEAR(BA$5,tbl_Model[[#This Row],[H_2023_01]:[H_2025_12]],$H$5:$AQ$5)),0),0)</f>
        <v>1.4336981990437152</v>
      </c>
      <c r="BB131" s="79">
        <f>MAX(IFERROR(IFERROR(_xlfn.FORECAST.ETS(BB$5,tbl_Model[[#This Row],[H_2023_01]:[H_2025_12]],$H$5:$AQ$5),_xlfn.FORECAST.LINEAR(BB$5,tbl_Model[[#This Row],[H_2023_01]:[H_2025_12]],$H$5:$AQ$5)),0),0)</f>
        <v>1.4450532969523116</v>
      </c>
      <c r="BC131" s="79">
        <f>MAX(IFERROR(IFERROR(_xlfn.FORECAST.ETS(BC$5,tbl_Model[[#This Row],[H_2023_01]:[H_2025_12]],$H$5:$AQ$5),_xlfn.FORECAST.LINEAR(BC$5,tbl_Model[[#This Row],[H_2023_01]:[H_2025_12]],$H$5:$AQ$5)),0),0)</f>
        <v>1.4564083948609097</v>
      </c>
      <c r="BD131" s="80">
        <f>IFERROR(AR131/SUM(Model!$AR131:$BC131),1/12)</f>
        <v>7.9599770525159583E-2</v>
      </c>
      <c r="BE131" s="80">
        <f>IFERROR(AS131/SUM(Model!$AR131:$BC131),1/12)</f>
        <v>8.0278600126645783E-2</v>
      </c>
      <c r="BF131" s="80">
        <f>IFERROR(AT131/SUM(Model!$AR131:$BC131),1/12)</f>
        <v>8.0957429728131844E-2</v>
      </c>
      <c r="BG131" s="80">
        <f>IFERROR(AU131/SUM(Model!$AR131:$BC131),1/12)</f>
        <v>8.163625932961803E-2</v>
      </c>
      <c r="BH131" s="80">
        <f>IFERROR(AV131/SUM(Model!$AR131:$BC131),1/12)</f>
        <v>8.2315088931104105E-2</v>
      </c>
      <c r="BI131" s="80">
        <f>IFERROR(AW131/SUM(Model!$AR131:$BC131),1/12)</f>
        <v>8.2993918532590291E-2</v>
      </c>
      <c r="BJ131" s="80">
        <f>IFERROR(AX131/SUM(Model!$AR131:$BC131),1/12)</f>
        <v>8.3672748134076366E-2</v>
      </c>
      <c r="BK131" s="80">
        <f>IFERROR(AY131/SUM(Model!$AR131:$BC131),1/12)</f>
        <v>8.4351577735562538E-2</v>
      </c>
      <c r="BL131" s="80">
        <f>IFERROR(AZ131/SUM(Model!$AR131:$BC131),1/12)</f>
        <v>8.5030407337048614E-2</v>
      </c>
      <c r="BM131" s="80">
        <f>IFERROR(BA131/SUM(Model!$AR131:$BC131),1/12)</f>
        <v>8.5709236938534814E-2</v>
      </c>
      <c r="BN131" s="80">
        <f>IFERROR(BB131/SUM(Model!$AR131:$BC131),1/12)</f>
        <v>8.6388066540020875E-2</v>
      </c>
      <c r="BO131" s="80">
        <f>IFERROR(BC131/SUM(Model!$AR131:$BC131),1/12)</f>
        <v>8.7066896141507061E-2</v>
      </c>
      <c r="BP13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34.136212624584715</v>
      </c>
      <c r="BQ131" s="77" cm="1">
        <f t="array" ref="BQ13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131" s="77" cm="1">
        <f t="array" ref="BR13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131" s="77">
        <f>IF(tbl_Model[[#This Row],[Type]]="Boutique",
    tbl_Model[[#This Row],[UnitListPrice]],
    tbl_Model[[#This Row],[UnitListPrice]]*(1-SUMIFS(tbl_MarketTerms[WholesaleMarginPct],tbl_MarketTerms[Country],tbl_Model[[#This Row],[country]])))</f>
        <v>22963.846685082874</v>
      </c>
      <c r="BT131" s="79">
        <f>Model!$BP131*BD131</f>
        <v>2.717234691514999</v>
      </c>
      <c r="BU131" s="79">
        <f>Model!$BP131*BE131</f>
        <v>2.7404073631271939</v>
      </c>
      <c r="BV131" s="79">
        <f>Model!$BP131*BF131</f>
        <v>2.763580034739384</v>
      </c>
      <c r="BW131" s="79">
        <f>Model!$BP131*BG131</f>
        <v>2.7867527063515789</v>
      </c>
      <c r="BX131" s="79">
        <f>Model!$BP131*BH131</f>
        <v>2.8099253779637694</v>
      </c>
      <c r="BY131" s="79">
        <f>Model!$BP131*BI131</f>
        <v>2.8330980495759639</v>
      </c>
      <c r="BZ131" s="79">
        <f>Model!$BP131*BJ131</f>
        <v>2.8562707211881548</v>
      </c>
      <c r="CA131" s="79">
        <f>Model!$BP131*BK131</f>
        <v>2.8794433928003489</v>
      </c>
      <c r="CB131" s="79">
        <f>Model!$BP131*BL131</f>
        <v>2.9026160644125398</v>
      </c>
      <c r="CC131" s="79">
        <f>Model!$BP131*BM131</f>
        <v>2.9257887360247348</v>
      </c>
      <c r="CD131" s="79">
        <f>Model!$BP131*BN131</f>
        <v>2.9489614076369248</v>
      </c>
      <c r="CE131" s="79">
        <f>Model!$BP131*BO131</f>
        <v>2.9721340792491198</v>
      </c>
      <c r="CF131" s="79">
        <f>Model!$BS131*BT131</f>
        <v>62398.160863338897</v>
      </c>
      <c r="CG131" s="79">
        <f>Model!$BS131*BU131</f>
        <v>62930.294541525109</v>
      </c>
      <c r="CH131" s="79">
        <f>Model!$BS131*BV131</f>
        <v>63462.428219711212</v>
      </c>
      <c r="CI131" s="79">
        <f>Model!$BS131*BW131</f>
        <v>63994.561897897431</v>
      </c>
      <c r="CJ131" s="79">
        <f>Model!$BS131*BX131</f>
        <v>64526.695576083548</v>
      </c>
      <c r="CK131" s="79">
        <f>Model!$BS131*BY131</f>
        <v>65058.829254269753</v>
      </c>
      <c r="CL131" s="79">
        <f>Model!$BS131*BZ131</f>
        <v>65590.962932455877</v>
      </c>
      <c r="CM131" s="79">
        <f>Model!$BS131*CA131</f>
        <v>66123.096610642067</v>
      </c>
      <c r="CN131" s="79">
        <f>Model!$BS131*CB131</f>
        <v>66655.230288828199</v>
      </c>
      <c r="CO131" s="79">
        <f>Model!$BS131*CC131</f>
        <v>67187.363967014418</v>
      </c>
      <c r="CP131" s="79">
        <f>Model!$BS131*CD131</f>
        <v>67719.497645200521</v>
      </c>
      <c r="CQ131" s="79">
        <f>Model!$BS131*CE131</f>
        <v>68251.63132338674</v>
      </c>
      <c r="CR131" s="79">
        <f>Model!$BR131*BT131</f>
        <v>15208.116741237773</v>
      </c>
      <c r="CS131" s="79">
        <f>Model!$BR131*BU131</f>
        <v>15337.81208782859</v>
      </c>
      <c r="CT131" s="79">
        <f>Model!$BR131*BV131</f>
        <v>15467.507434419378</v>
      </c>
      <c r="CU131" s="79">
        <f>Model!$BR131*BW131</f>
        <v>15597.202781010194</v>
      </c>
      <c r="CV131" s="79">
        <f>Model!$BR131*BX131</f>
        <v>15726.898127600985</v>
      </c>
      <c r="CW131" s="79">
        <f>Model!$BR131*BY131</f>
        <v>15856.593474191799</v>
      </c>
      <c r="CX131" s="79">
        <f>Model!$BR131*BZ131</f>
        <v>15986.288820782593</v>
      </c>
      <c r="CY131" s="79">
        <f>Model!$BR131*CA131</f>
        <v>16115.984167373404</v>
      </c>
      <c r="CZ131" s="79">
        <f>Model!$BR131*CB131</f>
        <v>16245.679513964198</v>
      </c>
      <c r="DA131" s="79">
        <f>Model!$BR131*CC131</f>
        <v>16375.374860555014</v>
      </c>
      <c r="DB131" s="79">
        <f>Model!$BR131*CD131</f>
        <v>16505.070207145804</v>
      </c>
      <c r="DC131" s="79">
        <f>Model!$BR131*CE131</f>
        <v>16634.765553736619</v>
      </c>
      <c r="DD131" s="79">
        <f>SUM(Model!$CF131:$CQ131)</f>
        <v>783898.75312035368</v>
      </c>
      <c r="DE131" s="79">
        <f>SUM(Model!$CR131:$DC131)</f>
        <v>191057.29376984635</v>
      </c>
      <c r="DF131" s="80">
        <f>IFERROR((Model!$DD131-Model!$DE131)/Model!$DD131,0)</f>
        <v>0.75627299697909722</v>
      </c>
    </row>
    <row r="132" spans="2:110" x14ac:dyDescent="0.25">
      <c r="B132" t="s">
        <v>370</v>
      </c>
      <c r="C132" t="s">
        <v>208</v>
      </c>
      <c r="D132" t="s">
        <v>7</v>
      </c>
      <c r="E132" s="4">
        <v>39</v>
      </c>
      <c r="F132" s="4">
        <v>1069197.5900000001</v>
      </c>
      <c r="G132" s="4">
        <v>234883.93</v>
      </c>
      <c r="H132" s="4">
        <v>2</v>
      </c>
      <c r="I132" s="4">
        <v>3</v>
      </c>
      <c r="J132" s="4">
        <v>2</v>
      </c>
      <c r="K132" s="4">
        <v>3</v>
      </c>
      <c r="L132" s="4">
        <v>0</v>
      </c>
      <c r="M132" s="4">
        <v>2</v>
      </c>
      <c r="N132" s="4">
        <v>3</v>
      </c>
      <c r="O132" s="4">
        <v>0</v>
      </c>
      <c r="P132" s="4">
        <v>3</v>
      </c>
      <c r="Q132" s="4">
        <v>5</v>
      </c>
      <c r="R132" s="4">
        <v>1</v>
      </c>
      <c r="S132" s="4">
        <v>3</v>
      </c>
      <c r="T132" s="4">
        <v>4</v>
      </c>
      <c r="U132" s="4">
        <v>1</v>
      </c>
      <c r="V132" s="4">
        <v>2</v>
      </c>
      <c r="W132" s="4">
        <v>1</v>
      </c>
      <c r="X132" s="4">
        <v>3</v>
      </c>
      <c r="Y132" s="4">
        <v>2</v>
      </c>
      <c r="Z132" s="4">
        <v>5</v>
      </c>
      <c r="AA132" s="4">
        <v>3</v>
      </c>
      <c r="AB132" s="4">
        <v>1</v>
      </c>
      <c r="AC132" s="4">
        <v>3</v>
      </c>
      <c r="AD132" s="4">
        <v>3</v>
      </c>
      <c r="AE132" s="4">
        <v>1</v>
      </c>
      <c r="AF132" s="4">
        <v>2</v>
      </c>
      <c r="AG132" s="4">
        <v>2</v>
      </c>
      <c r="AH132" s="4">
        <v>0</v>
      </c>
      <c r="AI132" s="4">
        <v>7</v>
      </c>
      <c r="AJ132" s="4">
        <v>2</v>
      </c>
      <c r="AK132" s="4">
        <v>3</v>
      </c>
      <c r="AL132" s="4">
        <v>1</v>
      </c>
      <c r="AM132" s="4">
        <v>2</v>
      </c>
      <c r="AN132" s="4">
        <v>3</v>
      </c>
      <c r="AO132" s="4">
        <v>5</v>
      </c>
      <c r="AP132" s="4">
        <v>6</v>
      </c>
      <c r="AQ132" s="4">
        <v>6</v>
      </c>
      <c r="AR132" s="79">
        <f>MAX(IFERROR(IFERROR(_xlfn.FORECAST.ETS(AR$5,tbl_Model[[#This Row],[H_2023_01]:[H_2025_12]],$H$5:$AQ$5),_xlfn.FORECAST.LINEAR(AR$5,tbl_Model[[#This Row],[H_2023_01]:[H_2025_12]],$H$5:$AQ$5)),0),0)</f>
        <v>3.6452867351475899</v>
      </c>
      <c r="AS132" s="79">
        <f>MAX(IFERROR(IFERROR(_xlfn.FORECAST.ETS(AS$5,tbl_Model[[#This Row],[H_2023_01]:[H_2025_12]],$H$5:$AQ$5),_xlfn.FORECAST.LINEAR(AS$5,tbl_Model[[#This Row],[H_2023_01]:[H_2025_12]],$H$5:$AQ$5)),0),0)</f>
        <v>3.6883317642771383</v>
      </c>
      <c r="AT132" s="79">
        <f>MAX(IFERROR(IFERROR(_xlfn.FORECAST.ETS(AT$5,tbl_Model[[#This Row],[H_2023_01]:[H_2025_12]],$H$5:$AQ$5),_xlfn.FORECAST.LINEAR(AT$5,tbl_Model[[#This Row],[H_2023_01]:[H_2025_12]],$H$5:$AQ$5)),0),0)</f>
        <v>3.7313767934066826</v>
      </c>
      <c r="AU132" s="79">
        <f>MAX(IFERROR(IFERROR(_xlfn.FORECAST.ETS(AU$5,tbl_Model[[#This Row],[H_2023_01]:[H_2025_12]],$H$5:$AQ$5),_xlfn.FORECAST.LINEAR(AU$5,tbl_Model[[#This Row],[H_2023_01]:[H_2025_12]],$H$5:$AQ$5)),0),0)</f>
        <v>3.7744218225362309</v>
      </c>
      <c r="AV132" s="79">
        <f>MAX(IFERROR(IFERROR(_xlfn.FORECAST.ETS(AV$5,tbl_Model[[#This Row],[H_2023_01]:[H_2025_12]],$H$5:$AQ$5),_xlfn.FORECAST.LINEAR(AV$5,tbl_Model[[#This Row],[H_2023_01]:[H_2025_12]],$H$5:$AQ$5)),0),0)</f>
        <v>3.8174668516657757</v>
      </c>
      <c r="AW132" s="79">
        <f>MAX(IFERROR(IFERROR(_xlfn.FORECAST.ETS(AW$5,tbl_Model[[#This Row],[H_2023_01]:[H_2025_12]],$H$5:$AQ$5),_xlfn.FORECAST.LINEAR(AW$5,tbl_Model[[#This Row],[H_2023_01]:[H_2025_12]],$H$5:$AQ$5)),0),0)</f>
        <v>3.860511880795324</v>
      </c>
      <c r="AX132" s="79">
        <f>MAX(IFERROR(IFERROR(_xlfn.FORECAST.ETS(AX$5,tbl_Model[[#This Row],[H_2023_01]:[H_2025_12]],$H$5:$AQ$5),_xlfn.FORECAST.LINEAR(AX$5,tbl_Model[[#This Row],[H_2023_01]:[H_2025_12]],$H$5:$AQ$5)),0),0)</f>
        <v>3.9035569099248688</v>
      </c>
      <c r="AY132" s="79">
        <f>MAX(IFERROR(IFERROR(_xlfn.FORECAST.ETS(AY$5,tbl_Model[[#This Row],[H_2023_01]:[H_2025_12]],$H$5:$AQ$5),_xlfn.FORECAST.LINEAR(AY$5,tbl_Model[[#This Row],[H_2023_01]:[H_2025_12]],$H$5:$AQ$5)),0),0)</f>
        <v>3.9466019390544171</v>
      </c>
      <c r="AZ132" s="79">
        <f>MAX(IFERROR(IFERROR(_xlfn.FORECAST.ETS(AZ$5,tbl_Model[[#This Row],[H_2023_01]:[H_2025_12]],$H$5:$AQ$5),_xlfn.FORECAST.LINEAR(AZ$5,tbl_Model[[#This Row],[H_2023_01]:[H_2025_12]],$H$5:$AQ$5)),0),0)</f>
        <v>3.9896469681839619</v>
      </c>
      <c r="BA132" s="79">
        <f>MAX(IFERROR(IFERROR(_xlfn.FORECAST.ETS(BA$5,tbl_Model[[#This Row],[H_2023_01]:[H_2025_12]],$H$5:$AQ$5),_xlfn.FORECAST.LINEAR(BA$5,tbl_Model[[#This Row],[H_2023_01]:[H_2025_12]],$H$5:$AQ$5)),0),0)</f>
        <v>4.0326919973135098</v>
      </c>
      <c r="BB132" s="79">
        <f>MAX(IFERROR(IFERROR(_xlfn.FORECAST.ETS(BB$5,tbl_Model[[#This Row],[H_2023_01]:[H_2025_12]],$H$5:$AQ$5),_xlfn.FORECAST.LINEAR(BB$5,tbl_Model[[#This Row],[H_2023_01]:[H_2025_12]],$H$5:$AQ$5)),0),0)</f>
        <v>4.075737026443055</v>
      </c>
      <c r="BC132" s="79">
        <f>MAX(IFERROR(IFERROR(_xlfn.FORECAST.ETS(BC$5,tbl_Model[[#This Row],[H_2023_01]:[H_2025_12]],$H$5:$AQ$5),_xlfn.FORECAST.LINEAR(BC$5,tbl_Model[[#This Row],[H_2023_01]:[H_2025_12]],$H$5:$AQ$5)),0),0)</f>
        <v>4.1187820555726029</v>
      </c>
      <c r="BD132" s="80">
        <f>IFERROR(AR132/SUM(Model!$AR132:$BC132),1/12)</f>
        <v>7.8251211519071176E-2</v>
      </c>
      <c r="BE132" s="80">
        <f>IFERROR(AS132/SUM(Model!$AR132:$BC132),1/12)</f>
        <v>7.9175233667118886E-2</v>
      </c>
      <c r="BF132" s="80">
        <f>IFERROR(AT132/SUM(Model!$AR132:$BC132),1/12)</f>
        <v>8.0099255815166498E-2</v>
      </c>
      <c r="BG132" s="80">
        <f>IFERROR(AU132/SUM(Model!$AR132:$BC132),1/12)</f>
        <v>8.1023277963214194E-2</v>
      </c>
      <c r="BH132" s="80">
        <f>IFERROR(AV132/SUM(Model!$AR132:$BC132),1/12)</f>
        <v>8.194730011126182E-2</v>
      </c>
      <c r="BI132" s="80">
        <f>IFERROR(AW132/SUM(Model!$AR132:$BC132),1/12)</f>
        <v>8.2871322259309529E-2</v>
      </c>
      <c r="BJ132" s="80">
        <f>IFERROR(AX132/SUM(Model!$AR132:$BC132),1/12)</f>
        <v>8.3795344407357142E-2</v>
      </c>
      <c r="BK132" s="80">
        <f>IFERROR(AY132/SUM(Model!$AR132:$BC132),1/12)</f>
        <v>8.4719366555404851E-2</v>
      </c>
      <c r="BL132" s="80">
        <f>IFERROR(AZ132/SUM(Model!$AR132:$BC132),1/12)</f>
        <v>8.5643388703452478E-2</v>
      </c>
      <c r="BM132" s="80">
        <f>IFERROR(BA132/SUM(Model!$AR132:$BC132),1/12)</f>
        <v>8.6567410851500159E-2</v>
      </c>
      <c r="BN132" s="80">
        <f>IFERROR(BB132/SUM(Model!$AR132:$BC132),1/12)</f>
        <v>8.74914329995478E-2</v>
      </c>
      <c r="BO132" s="80">
        <f>IFERROR(BC132/SUM(Model!$AR132:$BC132),1/12)</f>
        <v>8.8415455147595495E-2</v>
      </c>
      <c r="BP13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68.10631229235878</v>
      </c>
      <c r="BQ132" s="77" cm="1">
        <f t="array" ref="BQ13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132" s="77" cm="1">
        <f t="array" ref="BR13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132" s="77">
        <f>IF(tbl_Model[[#This Row],[Type]]="Boutique",
    tbl_Model[[#This Row],[UnitListPrice]],
    tbl_Model[[#This Row],[UnitListPrice]]*(1-SUMIFS(tbl_MarketTerms[WholesaleMarginPct],tbl_MarketTerms[Country],tbl_Model[[#This Row],[country]])))</f>
        <v>27483.452068491439</v>
      </c>
      <c r="BT132" s="79">
        <f>Model!$BP132*BD132</f>
        <v>5.3294014489732842</v>
      </c>
      <c r="BU132" s="79">
        <f>Model!$BP132*BE132</f>
        <v>5.3923331899532778</v>
      </c>
      <c r="BV132" s="79">
        <f>Model!$BP132*BF132</f>
        <v>5.4552649309332644</v>
      </c>
      <c r="BW132" s="79">
        <f>Model!$BP132*BG132</f>
        <v>5.5181966719132571</v>
      </c>
      <c r="BX132" s="79">
        <f>Model!$BP132*BH132</f>
        <v>5.5811284128932446</v>
      </c>
      <c r="BY132" s="79">
        <f>Model!$BP132*BI132</f>
        <v>5.6440601538732382</v>
      </c>
      <c r="BZ132" s="79">
        <f>Model!$BP132*BJ132</f>
        <v>5.7069918948532257</v>
      </c>
      <c r="CA132" s="79">
        <f>Model!$BP132*BK132</f>
        <v>5.7699236358332184</v>
      </c>
      <c r="CB132" s="79">
        <f>Model!$BP132*BL132</f>
        <v>5.8328553768132068</v>
      </c>
      <c r="CC132" s="79">
        <f>Model!$BP132*BM132</f>
        <v>5.8957871177931978</v>
      </c>
      <c r="CD132" s="79">
        <f>Model!$BP132*BN132</f>
        <v>5.958718858773187</v>
      </c>
      <c r="CE132" s="79">
        <f>Model!$BP132*BO132</f>
        <v>6.0216505997531797</v>
      </c>
      <c r="CF132" s="79">
        <f>Model!$BS132*BT132</f>
        <v>146470.34927660608</v>
      </c>
      <c r="CG132" s="79">
        <f>Model!$BS132*BU132</f>
        <v>148199.93076341646</v>
      </c>
      <c r="CH132" s="79">
        <f>Model!$BS132*BV132</f>
        <v>149929.51225022663</v>
      </c>
      <c r="CI132" s="79">
        <f>Model!$BS132*BW132</f>
        <v>151659.09373703698</v>
      </c>
      <c r="CJ132" s="79">
        <f>Model!$BS132*BX132</f>
        <v>153388.67522384718</v>
      </c>
      <c r="CK132" s="79">
        <f>Model!$BS132*BY132</f>
        <v>155118.25671065756</v>
      </c>
      <c r="CL132" s="79">
        <f>Model!$BS132*BZ132</f>
        <v>156847.83819746776</v>
      </c>
      <c r="CM132" s="79">
        <f>Model!$BS132*CA132</f>
        <v>158577.41968427811</v>
      </c>
      <c r="CN132" s="79">
        <f>Model!$BS132*CB132</f>
        <v>160307.00117108834</v>
      </c>
      <c r="CO132" s="79">
        <f>Model!$BS132*CC132</f>
        <v>162036.58265789863</v>
      </c>
      <c r="CP132" s="79">
        <f>Model!$BS132*CD132</f>
        <v>163766.16414470889</v>
      </c>
      <c r="CQ132" s="79">
        <f>Model!$BS132*CE132</f>
        <v>165495.74563151924</v>
      </c>
      <c r="CR132" s="79">
        <f>Model!$BR132*BT132</f>
        <v>32103.232595337584</v>
      </c>
      <c r="CS132" s="79">
        <f>Model!$BR132*BU132</f>
        <v>32482.320629454338</v>
      </c>
      <c r="CT132" s="79">
        <f>Model!$BR132*BV132</f>
        <v>32861.408663571048</v>
      </c>
      <c r="CU132" s="79">
        <f>Model!$BR132*BW132</f>
        <v>33240.496697687806</v>
      </c>
      <c r="CV132" s="79">
        <f>Model!$BR132*BX132</f>
        <v>33619.58473180452</v>
      </c>
      <c r="CW132" s="79">
        <f>Model!$BR132*BY132</f>
        <v>33998.672765921277</v>
      </c>
      <c r="CX132" s="79">
        <f>Model!$BR132*BZ132</f>
        <v>34377.760800037999</v>
      </c>
      <c r="CY132" s="79">
        <f>Model!$BR132*CA132</f>
        <v>34756.848834154749</v>
      </c>
      <c r="CZ132" s="79">
        <f>Model!$BR132*CB132</f>
        <v>35135.93686827147</v>
      </c>
      <c r="DA132" s="79">
        <f>Model!$BR132*CC132</f>
        <v>35515.024902388213</v>
      </c>
      <c r="DB132" s="79">
        <f>Model!$BR132*CD132</f>
        <v>35894.112936504942</v>
      </c>
      <c r="DC132" s="79">
        <f>Model!$BR132*CE132</f>
        <v>36273.200970621692</v>
      </c>
      <c r="DD132" s="79">
        <f>SUM(Model!$CF132:$CQ132)</f>
        <v>1871796.5694487519</v>
      </c>
      <c r="DE132" s="79">
        <f>SUM(Model!$CR132:$DC132)</f>
        <v>410258.60139575566</v>
      </c>
      <c r="DF132" s="80">
        <f>IFERROR((Model!$DD132-Model!$DE132)/Model!$DD132,0)</f>
        <v>0.78082094598742768</v>
      </c>
    </row>
    <row r="133" spans="2:110" x14ac:dyDescent="0.25">
      <c r="B133" t="s">
        <v>370</v>
      </c>
      <c r="C133" t="s">
        <v>208</v>
      </c>
      <c r="D133" t="s">
        <v>8</v>
      </c>
      <c r="E133" s="4">
        <v>30</v>
      </c>
      <c r="F133" s="4">
        <v>778250.7</v>
      </c>
      <c r="G133" s="4">
        <v>171329.57</v>
      </c>
      <c r="H133" s="4">
        <v>1</v>
      </c>
      <c r="I133" s="4">
        <v>2</v>
      </c>
      <c r="J133" s="4">
        <v>2</v>
      </c>
      <c r="K133" s="4">
        <v>5</v>
      </c>
      <c r="L133" s="4">
        <v>2</v>
      </c>
      <c r="M133" s="4">
        <v>3</v>
      </c>
      <c r="N133" s="4">
        <v>0</v>
      </c>
      <c r="O133" s="4">
        <v>1</v>
      </c>
      <c r="P133" s="4">
        <v>1</v>
      </c>
      <c r="Q133" s="4">
        <v>1</v>
      </c>
      <c r="R133" s="4">
        <v>2</v>
      </c>
      <c r="S133" s="4">
        <v>2</v>
      </c>
      <c r="T133" s="4">
        <v>3</v>
      </c>
      <c r="U133" s="4">
        <v>1</v>
      </c>
      <c r="V133" s="4">
        <v>4</v>
      </c>
      <c r="W133" s="4">
        <v>3</v>
      </c>
      <c r="X133" s="4">
        <v>2</v>
      </c>
      <c r="Y133" s="4">
        <v>0</v>
      </c>
      <c r="Z133" s="4">
        <v>1</v>
      </c>
      <c r="AA133" s="4">
        <v>2</v>
      </c>
      <c r="AB133" s="4">
        <v>0</v>
      </c>
      <c r="AC133" s="4">
        <v>2</v>
      </c>
      <c r="AD133" s="4">
        <v>0</v>
      </c>
      <c r="AE133" s="4">
        <v>2</v>
      </c>
      <c r="AF133" s="4">
        <v>1</v>
      </c>
      <c r="AG133" s="4">
        <v>2</v>
      </c>
      <c r="AH133" s="4">
        <v>2</v>
      </c>
      <c r="AI133" s="4">
        <v>2</v>
      </c>
      <c r="AJ133" s="4">
        <v>2</v>
      </c>
      <c r="AK133" s="4">
        <v>2</v>
      </c>
      <c r="AL133" s="4">
        <v>3</v>
      </c>
      <c r="AM133" s="4">
        <v>3</v>
      </c>
      <c r="AN133" s="4">
        <v>1</v>
      </c>
      <c r="AO133" s="4">
        <v>1</v>
      </c>
      <c r="AP133" s="4">
        <v>10</v>
      </c>
      <c r="AQ133" s="4">
        <v>1</v>
      </c>
      <c r="AR133" s="79">
        <f>MAX(IFERROR(IFERROR(_xlfn.FORECAST.ETS(AR$5,tbl_Model[[#This Row],[H_2023_01]:[H_2025_12]],$H$5:$AQ$5),_xlfn.FORECAST.LINEAR(AR$5,tbl_Model[[#This Row],[H_2023_01]:[H_2025_12]],$H$5:$AQ$5)),0),0)</f>
        <v>2.2169528279694317</v>
      </c>
      <c r="AS133" s="79">
        <f>MAX(IFERROR(IFERROR(_xlfn.FORECAST.ETS(AS$5,tbl_Model[[#This Row],[H_2023_01]:[H_2025_12]],$H$5:$AQ$5),_xlfn.FORECAST.LINEAR(AS$5,tbl_Model[[#This Row],[H_2023_01]:[H_2025_12]],$H$5:$AQ$5)),0),0)</f>
        <v>2.2563473982009161</v>
      </c>
      <c r="AT133" s="79">
        <f>MAX(IFERROR(IFERROR(_xlfn.FORECAST.ETS(AT$5,tbl_Model[[#This Row],[H_2023_01]:[H_2025_12]],$H$5:$AQ$5),_xlfn.FORECAST.LINEAR(AT$5,tbl_Model[[#This Row],[H_2023_01]:[H_2025_12]],$H$5:$AQ$5)),0),0)</f>
        <v>2.2957419684324027</v>
      </c>
      <c r="AU133" s="79">
        <f>MAX(IFERROR(IFERROR(_xlfn.FORECAST.ETS(AU$5,tbl_Model[[#This Row],[H_2023_01]:[H_2025_12]],$H$5:$AQ$5),_xlfn.FORECAST.LINEAR(AU$5,tbl_Model[[#This Row],[H_2023_01]:[H_2025_12]],$H$5:$AQ$5)),0),0)</f>
        <v>2.3351365386638872</v>
      </c>
      <c r="AV133" s="79">
        <f>MAX(IFERROR(IFERROR(_xlfn.FORECAST.ETS(AV$5,tbl_Model[[#This Row],[H_2023_01]:[H_2025_12]],$H$5:$AQ$5),_xlfn.FORECAST.LINEAR(AV$5,tbl_Model[[#This Row],[H_2023_01]:[H_2025_12]],$H$5:$AQ$5)),0),0)</f>
        <v>2.3745311088953733</v>
      </c>
      <c r="AW133" s="79">
        <f>MAX(IFERROR(IFERROR(_xlfn.FORECAST.ETS(AW$5,tbl_Model[[#This Row],[H_2023_01]:[H_2025_12]],$H$5:$AQ$5),_xlfn.FORECAST.LINEAR(AW$5,tbl_Model[[#This Row],[H_2023_01]:[H_2025_12]],$H$5:$AQ$5)),0),0)</f>
        <v>2.4139256791268577</v>
      </c>
      <c r="AX133" s="79">
        <f>MAX(IFERROR(IFERROR(_xlfn.FORECAST.ETS(AX$5,tbl_Model[[#This Row],[H_2023_01]:[H_2025_12]],$H$5:$AQ$5),_xlfn.FORECAST.LINEAR(AX$5,tbl_Model[[#This Row],[H_2023_01]:[H_2025_12]],$H$5:$AQ$5)),0),0)</f>
        <v>2.4533202493583439</v>
      </c>
      <c r="AY133" s="79">
        <f>MAX(IFERROR(IFERROR(_xlfn.FORECAST.ETS(AY$5,tbl_Model[[#This Row],[H_2023_01]:[H_2025_12]],$H$5:$AQ$5),_xlfn.FORECAST.LINEAR(AY$5,tbl_Model[[#This Row],[H_2023_01]:[H_2025_12]],$H$5:$AQ$5)),0),0)</f>
        <v>2.4927148195898283</v>
      </c>
      <c r="AZ133" s="79">
        <f>MAX(IFERROR(IFERROR(_xlfn.FORECAST.ETS(AZ$5,tbl_Model[[#This Row],[H_2023_01]:[H_2025_12]],$H$5:$AQ$5),_xlfn.FORECAST.LINEAR(AZ$5,tbl_Model[[#This Row],[H_2023_01]:[H_2025_12]],$H$5:$AQ$5)),0),0)</f>
        <v>2.5321093898213145</v>
      </c>
      <c r="BA133" s="79">
        <f>MAX(IFERROR(IFERROR(_xlfn.FORECAST.ETS(BA$5,tbl_Model[[#This Row],[H_2023_01]:[H_2025_12]],$H$5:$AQ$5),_xlfn.FORECAST.LINEAR(BA$5,tbl_Model[[#This Row],[H_2023_01]:[H_2025_12]],$H$5:$AQ$5)),0),0)</f>
        <v>2.5715039600527994</v>
      </c>
      <c r="BB133" s="79">
        <f>MAX(IFERROR(IFERROR(_xlfn.FORECAST.ETS(BB$5,tbl_Model[[#This Row],[H_2023_01]:[H_2025_12]],$H$5:$AQ$5),_xlfn.FORECAST.LINEAR(BB$5,tbl_Model[[#This Row],[H_2023_01]:[H_2025_12]],$H$5:$AQ$5)),0),0)</f>
        <v>2.6108985302842855</v>
      </c>
      <c r="BC133" s="79">
        <f>MAX(IFERROR(IFERROR(_xlfn.FORECAST.ETS(BC$5,tbl_Model[[#This Row],[H_2023_01]:[H_2025_12]],$H$5:$AQ$5),_xlfn.FORECAST.LINEAR(BC$5,tbl_Model[[#This Row],[H_2023_01]:[H_2025_12]],$H$5:$AQ$5)),0),0)</f>
        <v>2.6502931005157699</v>
      </c>
      <c r="BD133" s="80">
        <f>IFERROR(AR133/SUM(Model!$AR133:$BC133),1/12)</f>
        <v>7.5914006282789104E-2</v>
      </c>
      <c r="BE133" s="80">
        <f>IFERROR(AS133/SUM(Model!$AR133:$BC133),1/12)</f>
        <v>7.7262974837433468E-2</v>
      </c>
      <c r="BF133" s="80">
        <f>IFERROR(AT133/SUM(Model!$AR133:$BC133),1/12)</f>
        <v>7.8611943392077929E-2</v>
      </c>
      <c r="BG133" s="80">
        <f>IFERROR(AU133/SUM(Model!$AR133:$BC133),1/12)</f>
        <v>7.9960911946722293E-2</v>
      </c>
      <c r="BH133" s="80">
        <f>IFERROR(AV133/SUM(Model!$AR133:$BC133),1/12)</f>
        <v>8.1309880501366727E-2</v>
      </c>
      <c r="BI133" s="80">
        <f>IFERROR(AW133/SUM(Model!$AR133:$BC133),1/12)</f>
        <v>8.2658849056011105E-2</v>
      </c>
      <c r="BJ133" s="80">
        <f>IFERROR(AX133/SUM(Model!$AR133:$BC133),1/12)</f>
        <v>8.4007817610655539E-2</v>
      </c>
      <c r="BK133" s="80">
        <f>IFERROR(AY133/SUM(Model!$AR133:$BC133),1/12)</f>
        <v>8.5356786165299917E-2</v>
      </c>
      <c r="BL133" s="80">
        <f>IFERROR(AZ133/SUM(Model!$AR133:$BC133),1/12)</f>
        <v>8.670575471994435E-2</v>
      </c>
      <c r="BM133" s="80">
        <f>IFERROR(BA133/SUM(Model!$AR133:$BC133),1/12)</f>
        <v>8.8054723274588742E-2</v>
      </c>
      <c r="BN133" s="80">
        <f>IFERROR(BB133/SUM(Model!$AR133:$BC133),1/12)</f>
        <v>8.9403691829233176E-2</v>
      </c>
      <c r="BO133" s="80">
        <f>IFERROR(BC133/SUM(Model!$AR133:$BC133),1/12)</f>
        <v>9.0752660383877554E-2</v>
      </c>
      <c r="BP13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33.116197183098592</v>
      </c>
      <c r="BQ133" s="77" cm="1">
        <f t="array" ref="BQ13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133" s="77" cm="1">
        <f t="array" ref="BR13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133" s="77">
        <f>IF(tbl_Model[[#This Row],[Type]]="Boutique",
    tbl_Model[[#This Row],[UnitListPrice]],
    tbl_Model[[#This Row],[UnitListPrice]]*(1-SUMIFS(tbl_MarketTerms[WholesaleMarginPct],tbl_MarketTerms[Country],tbl_Model[[#This Row],[country]])))</f>
        <v>27483.452068491439</v>
      </c>
      <c r="BT133" s="79">
        <f>Model!$BP133*BD133</f>
        <v>2.5139832010198293</v>
      </c>
      <c r="BU133" s="79">
        <f>Model!$BP133*BE133</f>
        <v>2.5586559096692314</v>
      </c>
      <c r="BV133" s="79">
        <f>Model!$BP133*BF133</f>
        <v>2.603328618318637</v>
      </c>
      <c r="BW133" s="79">
        <f>Model!$BP133*BG133</f>
        <v>2.6480013269680396</v>
      </c>
      <c r="BX133" s="79">
        <f>Model!$BP133*BH133</f>
        <v>2.6926740356174439</v>
      </c>
      <c r="BY133" s="79">
        <f>Model!$BP133*BI133</f>
        <v>2.7373467442668469</v>
      </c>
      <c r="BZ133" s="79">
        <f>Model!$BP133*BJ133</f>
        <v>2.7820194529162512</v>
      </c>
      <c r="CA133" s="79">
        <f>Model!$BP133*BK133</f>
        <v>2.8266921615656542</v>
      </c>
      <c r="CB133" s="79">
        <f>Model!$BP133*BL133</f>
        <v>2.8713648702150585</v>
      </c>
      <c r="CC133" s="79">
        <f>Model!$BP133*BM133</f>
        <v>2.9160375788644619</v>
      </c>
      <c r="CD133" s="79">
        <f>Model!$BP133*BN133</f>
        <v>2.9607102875138662</v>
      </c>
      <c r="CE133" s="79">
        <f>Model!$BP133*BO133</f>
        <v>3.0053829961632692</v>
      </c>
      <c r="CF133" s="79">
        <f>Model!$BS133*BT133</f>
        <v>69092.936806221158</v>
      </c>
      <c r="CG133" s="79">
        <f>Model!$BS133*BU133</f>
        <v>70320.697053156677</v>
      </c>
      <c r="CH133" s="79">
        <f>Model!$BS133*BV133</f>
        <v>71548.457300092297</v>
      </c>
      <c r="CI133" s="79">
        <f>Model!$BS133*BW133</f>
        <v>72776.217547027845</v>
      </c>
      <c r="CJ133" s="79">
        <f>Model!$BS133*BX133</f>
        <v>74003.977793963422</v>
      </c>
      <c r="CK133" s="79">
        <f>Model!$BS133*BY133</f>
        <v>75231.738040898985</v>
      </c>
      <c r="CL133" s="79">
        <f>Model!$BS133*BZ133</f>
        <v>76459.498287834562</v>
      </c>
      <c r="CM133" s="79">
        <f>Model!$BS133*CA133</f>
        <v>77687.25853477011</v>
      </c>
      <c r="CN133" s="79">
        <f>Model!$BS133*CB133</f>
        <v>78915.018781705701</v>
      </c>
      <c r="CO133" s="79">
        <f>Model!$BS133*CC133</f>
        <v>80142.779028641264</v>
      </c>
      <c r="CP133" s="79">
        <f>Model!$BS133*CD133</f>
        <v>81370.539275576855</v>
      </c>
      <c r="CQ133" s="79">
        <f>Model!$BS133*CE133</f>
        <v>82598.299522512403</v>
      </c>
      <c r="CR133" s="79">
        <f>Model!$BR133*BT133</f>
        <v>15143.724528137995</v>
      </c>
      <c r="CS133" s="79">
        <f>Model!$BR133*BU133</f>
        <v>15412.823857615565</v>
      </c>
      <c r="CT133" s="79">
        <f>Model!$BR133*BV133</f>
        <v>15681.923187093158</v>
      </c>
      <c r="CU133" s="79">
        <f>Model!$BR133*BW133</f>
        <v>15951.022516570732</v>
      </c>
      <c r="CV133" s="79">
        <f>Model!$BR133*BX133</f>
        <v>16220.121846048316</v>
      </c>
      <c r="CW133" s="79">
        <f>Model!$BR133*BY133</f>
        <v>16489.22117552589</v>
      </c>
      <c r="CX133" s="79">
        <f>Model!$BR133*BZ133</f>
        <v>16758.320505003478</v>
      </c>
      <c r="CY133" s="79">
        <f>Model!$BR133*CA133</f>
        <v>17027.41983448105</v>
      </c>
      <c r="CZ133" s="79">
        <f>Model!$BR133*CB133</f>
        <v>17296.519163958637</v>
      </c>
      <c r="DA133" s="79">
        <f>Model!$BR133*CC133</f>
        <v>17565.618493436214</v>
      </c>
      <c r="DB133" s="79">
        <f>Model!$BR133*CD133</f>
        <v>17834.717822913797</v>
      </c>
      <c r="DC133" s="79">
        <f>Model!$BR133*CE133</f>
        <v>18103.817152391373</v>
      </c>
      <c r="DD133" s="79">
        <f>SUM(Model!$CF133:$CQ133)</f>
        <v>910147.41797240125</v>
      </c>
      <c r="DE133" s="79">
        <f>SUM(Model!$CR133:$DC133)</f>
        <v>199485.25008317622</v>
      </c>
      <c r="DF133" s="80">
        <f>IFERROR((Model!$DD133-Model!$DE133)/Model!$DD133,0)</f>
        <v>0.78082094598742768</v>
      </c>
    </row>
    <row r="134" spans="2:110" x14ac:dyDescent="0.25">
      <c r="B134" t="s">
        <v>370</v>
      </c>
      <c r="C134" t="s">
        <v>185</v>
      </c>
      <c r="D134" t="s">
        <v>20</v>
      </c>
      <c r="E134" s="4">
        <v>67</v>
      </c>
      <c r="F134" s="4">
        <v>767958.25</v>
      </c>
      <c r="G134" s="4">
        <v>216499.57</v>
      </c>
      <c r="H134" s="4">
        <v>5</v>
      </c>
      <c r="I134" s="4">
        <v>5</v>
      </c>
      <c r="J134" s="4">
        <v>4</v>
      </c>
      <c r="K134" s="4">
        <v>2</v>
      </c>
      <c r="L134" s="4">
        <v>3</v>
      </c>
      <c r="M134" s="4">
        <v>3</v>
      </c>
      <c r="N134" s="4">
        <v>0</v>
      </c>
      <c r="O134" s="4">
        <v>0</v>
      </c>
      <c r="P134" s="4">
        <v>2</v>
      </c>
      <c r="Q134" s="4">
        <v>5</v>
      </c>
      <c r="R134" s="4">
        <v>5</v>
      </c>
      <c r="S134" s="4">
        <v>5</v>
      </c>
      <c r="T134" s="4">
        <v>3</v>
      </c>
      <c r="U134" s="4">
        <v>2</v>
      </c>
      <c r="V134" s="4">
        <v>1</v>
      </c>
      <c r="W134" s="4">
        <v>5</v>
      </c>
      <c r="X134" s="4">
        <v>6</v>
      </c>
      <c r="Y134" s="4">
        <v>4</v>
      </c>
      <c r="Z134" s="4">
        <v>3</v>
      </c>
      <c r="AA134" s="4">
        <v>3</v>
      </c>
      <c r="AB134" s="4">
        <v>2</v>
      </c>
      <c r="AC134" s="4">
        <v>2</v>
      </c>
      <c r="AD134" s="4">
        <v>7</v>
      </c>
      <c r="AE134" s="4">
        <v>7</v>
      </c>
      <c r="AF134" s="4">
        <v>3</v>
      </c>
      <c r="AG134" s="4">
        <v>10</v>
      </c>
      <c r="AH134" s="4">
        <v>3</v>
      </c>
      <c r="AI134" s="4">
        <v>4</v>
      </c>
      <c r="AJ134" s="4">
        <v>3</v>
      </c>
      <c r="AK134" s="4">
        <v>4</v>
      </c>
      <c r="AL134" s="4">
        <v>6</v>
      </c>
      <c r="AM134" s="4">
        <v>6</v>
      </c>
      <c r="AN134" s="4">
        <v>9</v>
      </c>
      <c r="AO134" s="4">
        <v>2</v>
      </c>
      <c r="AP134" s="4">
        <v>4</v>
      </c>
      <c r="AQ134" s="4">
        <v>13</v>
      </c>
      <c r="AR134" s="79">
        <f>MAX(IFERROR(IFERROR(_xlfn.FORECAST.ETS(AR$5,tbl_Model[[#This Row],[H_2023_01]:[H_2025_12]],$H$5:$AQ$5),_xlfn.FORECAST.LINEAR(AR$5,tbl_Model[[#This Row],[H_2023_01]:[H_2025_12]],$H$5:$AQ$5)),0),0)</f>
        <v>15.297690836701671</v>
      </c>
      <c r="AS134" s="79">
        <f>MAX(IFERROR(IFERROR(_xlfn.FORECAST.ETS(AS$5,tbl_Model[[#This Row],[H_2023_01]:[H_2025_12]],$H$5:$AQ$5),_xlfn.FORECAST.LINEAR(AS$5,tbl_Model[[#This Row],[H_2023_01]:[H_2025_12]],$H$5:$AQ$5)),0),0)</f>
        <v>16.642757180847791</v>
      </c>
      <c r="AT134" s="79">
        <f>MAX(IFERROR(IFERROR(_xlfn.FORECAST.ETS(AT$5,tbl_Model[[#This Row],[H_2023_01]:[H_2025_12]],$H$5:$AQ$5),_xlfn.FORECAST.LINEAR(AT$5,tbl_Model[[#This Row],[H_2023_01]:[H_2025_12]],$H$5:$AQ$5)),0),0)</f>
        <v>15.34671687108486</v>
      </c>
      <c r="AU134" s="79">
        <f>MAX(IFERROR(IFERROR(_xlfn.FORECAST.ETS(AU$5,tbl_Model[[#This Row],[H_2023_01]:[H_2025_12]],$H$5:$AQ$5),_xlfn.FORECAST.LINEAR(AU$5,tbl_Model[[#This Row],[H_2023_01]:[H_2025_12]],$H$5:$AQ$5)),0),0)</f>
        <v>16.419446551914238</v>
      </c>
      <c r="AV134" s="79">
        <f>MAX(IFERROR(IFERROR(_xlfn.FORECAST.ETS(AV$5,tbl_Model[[#This Row],[H_2023_01]:[H_2025_12]],$H$5:$AQ$5),_xlfn.FORECAST.LINEAR(AV$5,tbl_Model[[#This Row],[H_2023_01]:[H_2025_12]],$H$5:$AQ$5)),0),0)</f>
        <v>13.892207182471878</v>
      </c>
      <c r="AW134" s="79">
        <f>MAX(IFERROR(IFERROR(_xlfn.FORECAST.ETS(AW$5,tbl_Model[[#This Row],[H_2023_01]:[H_2025_12]],$H$5:$AQ$5),_xlfn.FORECAST.LINEAR(AW$5,tbl_Model[[#This Row],[H_2023_01]:[H_2025_12]],$H$5:$AQ$5)),0),0)</f>
        <v>13.788031443577761</v>
      </c>
      <c r="AX134" s="79">
        <f>MAX(IFERROR(IFERROR(_xlfn.FORECAST.ETS(AX$5,tbl_Model[[#This Row],[H_2023_01]:[H_2025_12]],$H$5:$AQ$5),_xlfn.FORECAST.LINEAR(AX$5,tbl_Model[[#This Row],[H_2023_01]:[H_2025_12]],$H$5:$AQ$5)),0),0)</f>
        <v>13.854748336777643</v>
      </c>
      <c r="AY134" s="79">
        <f>MAX(IFERROR(IFERROR(_xlfn.FORECAST.ETS(AY$5,tbl_Model[[#This Row],[H_2023_01]:[H_2025_12]],$H$5:$AQ$5),_xlfn.FORECAST.LINEAR(AY$5,tbl_Model[[#This Row],[H_2023_01]:[H_2025_12]],$H$5:$AQ$5)),0),0)</f>
        <v>16.162367647487493</v>
      </c>
      <c r="AZ134" s="79">
        <f>MAX(IFERROR(IFERROR(_xlfn.FORECAST.ETS(AZ$5,tbl_Model[[#This Row],[H_2023_01]:[H_2025_12]],$H$5:$AQ$5),_xlfn.FORECAST.LINEAR(AZ$5,tbl_Model[[#This Row],[H_2023_01]:[H_2025_12]],$H$5:$AQ$5)),0),0)</f>
        <v>17.507433991633611</v>
      </c>
      <c r="BA134" s="79">
        <f>MAX(IFERROR(IFERROR(_xlfn.FORECAST.ETS(BA$5,tbl_Model[[#This Row],[H_2023_01]:[H_2025_12]],$H$5:$AQ$5),_xlfn.FORECAST.LINEAR(BA$5,tbl_Model[[#This Row],[H_2023_01]:[H_2025_12]],$H$5:$AQ$5)),0),0)</f>
        <v>16.211393681870682</v>
      </c>
      <c r="BB134" s="79">
        <f>MAX(IFERROR(IFERROR(_xlfn.FORECAST.ETS(BB$5,tbl_Model[[#This Row],[H_2023_01]:[H_2025_12]],$H$5:$AQ$5),_xlfn.FORECAST.LINEAR(BB$5,tbl_Model[[#This Row],[H_2023_01]:[H_2025_12]],$H$5:$AQ$5)),0),0)</f>
        <v>17.284123362700061</v>
      </c>
      <c r="BC134" s="79">
        <f>MAX(IFERROR(IFERROR(_xlfn.FORECAST.ETS(BC$5,tbl_Model[[#This Row],[H_2023_01]:[H_2025_12]],$H$5:$AQ$5),_xlfn.FORECAST.LINEAR(BC$5,tbl_Model[[#This Row],[H_2023_01]:[H_2025_12]],$H$5:$AQ$5)),0),0)</f>
        <v>14.756883993257702</v>
      </c>
      <c r="BD134" s="80">
        <f>IFERROR(AR134/SUM(Model!$AR134:$BC134),1/12)</f>
        <v>8.1734238930830094E-2</v>
      </c>
      <c r="BE134" s="80">
        <f>IFERROR(AS134/SUM(Model!$AR134:$BC134),1/12)</f>
        <v>8.8920812062933008E-2</v>
      </c>
      <c r="BF134" s="80">
        <f>IFERROR(AT134/SUM(Model!$AR134:$BC134),1/12)</f>
        <v>8.1996180791917589E-2</v>
      </c>
      <c r="BG134" s="80">
        <f>IFERROR(AU134/SUM(Model!$AR134:$BC134),1/12)</f>
        <v>8.7727682688317904E-2</v>
      </c>
      <c r="BH134" s="80">
        <f>IFERROR(AV134/SUM(Model!$AR134:$BC134),1/12)</f>
        <v>7.4224861336887132E-2</v>
      </c>
      <c r="BI134" s="80">
        <f>IFERROR(AW134/SUM(Model!$AR134:$BC134),1/12)</f>
        <v>7.366825937490086E-2</v>
      </c>
      <c r="BJ134" s="80">
        <f>IFERROR(AX134/SUM(Model!$AR134:$BC134),1/12)</f>
        <v>7.402472196443359E-2</v>
      </c>
      <c r="BK134" s="80">
        <f>IFERROR(AY134/SUM(Model!$AR134:$BC134),1/12)</f>
        <v>8.6354132338608919E-2</v>
      </c>
      <c r="BL134" s="80">
        <f>IFERROR(AZ134/SUM(Model!$AR134:$BC134),1/12)</f>
        <v>9.3540705470711819E-2</v>
      </c>
      <c r="BM134" s="80">
        <f>IFERROR(BA134/SUM(Model!$AR134:$BC134),1/12)</f>
        <v>8.66160741996964E-2</v>
      </c>
      <c r="BN134" s="80">
        <f>IFERROR(BB134/SUM(Model!$AR134:$BC134),1/12)</f>
        <v>9.2347576096096742E-2</v>
      </c>
      <c r="BO134" s="80">
        <f>IFERROR(BC134/SUM(Model!$AR134:$BC134),1/12)</f>
        <v>7.8844754744665971E-2</v>
      </c>
      <c r="BP13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73.94551591128257</v>
      </c>
      <c r="BQ134" s="77" cm="1">
        <f t="array" ref="BQ13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134" s="77" cm="1">
        <f t="array" ref="BR13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134" s="77">
        <f>IF(tbl_Model[[#This Row],[Type]]="Boutique",
    tbl_Model[[#This Row],[UnitListPrice]],
    tbl_Model[[#This Row],[UnitListPrice]]*(1-SUMIFS(tbl_MarketTerms[WholesaleMarginPct],tbl_MarketTerms[Country],tbl_Model[[#This Row],[country]])))</f>
        <v>12076.490850376749</v>
      </c>
      <c r="BT134" s="79">
        <f>Model!$BP134*BD134</f>
        <v>6.0438804653562679</v>
      </c>
      <c r="BU134" s="79">
        <f>Model!$BP134*BE134</f>
        <v>6.5752953232437799</v>
      </c>
      <c r="BV134" s="79">
        <f>Model!$BP134*BF134</f>
        <v>6.0632498914131441</v>
      </c>
      <c r="BW134" s="79">
        <f>Model!$BP134*BG134</f>
        <v>6.4870687560889602</v>
      </c>
      <c r="BX134" s="79">
        <f>Model!$BP134*BH134</f>
        <v>5.4885956649995302</v>
      </c>
      <c r="BY134" s="79">
        <f>Model!$BP134*BI134</f>
        <v>5.4474374457632226</v>
      </c>
      <c r="BZ134" s="79">
        <f>Model!$BP134*BJ134</f>
        <v>5.4737962558492921</v>
      </c>
      <c r="CA134" s="79">
        <f>Model!$BP134*BK134</f>
        <v>6.3855008668496067</v>
      </c>
      <c r="CB134" s="79">
        <f>Model!$BP134*BL134</f>
        <v>6.9169157247371169</v>
      </c>
      <c r="CC134" s="79">
        <f>Model!$BP134*BM134</f>
        <v>6.404870292906482</v>
      </c>
      <c r="CD134" s="79">
        <f>Model!$BP134*BN134</f>
        <v>6.8286891575822999</v>
      </c>
      <c r="CE134" s="79">
        <f>Model!$BP134*BO134</f>
        <v>5.8302160664928691</v>
      </c>
      <c r="CF134" s="79">
        <f>Model!$BS134*BT134</f>
        <v>72988.867140645743</v>
      </c>
      <c r="CG134" s="79">
        <f>Model!$BS134*BU134</f>
        <v>79406.493809678534</v>
      </c>
      <c r="CH134" s="79">
        <f>Model!$BS134*BV134</f>
        <v>73222.78183719865</v>
      </c>
      <c r="CI134" s="79">
        <f>Model!$BS134*BW134</f>
        <v>78341.0264786732</v>
      </c>
      <c r="CJ134" s="79">
        <f>Model!$BS134*BX134</f>
        <v>66282.975329784313</v>
      </c>
      <c r="CK134" s="79">
        <f>Model!$BS134*BY134</f>
        <v>65785.928471759253</v>
      </c>
      <c r="CL134" s="79">
        <f>Model!$BS134*BZ134</f>
        <v>66104.250400590478</v>
      </c>
      <c r="CM134" s="79">
        <f>Model!$BS134*CA134</f>
        <v>77114.442793582071</v>
      </c>
      <c r="CN134" s="79">
        <f>Model!$BS134*CB134</f>
        <v>83532.069462614847</v>
      </c>
      <c r="CO134" s="79">
        <f>Model!$BS134*CC134</f>
        <v>77348.357490134978</v>
      </c>
      <c r="CP134" s="79">
        <f>Model!$BS134*CD134</f>
        <v>82466.602131609558</v>
      </c>
      <c r="CQ134" s="79">
        <f>Model!$BS134*CE134</f>
        <v>70408.550982720655</v>
      </c>
      <c r="CR134" s="79">
        <f>Model!$BR134*BT134</f>
        <v>20344.651491973636</v>
      </c>
      <c r="CS134" s="79">
        <f>Model!$BR134*BU134</f>
        <v>22133.477419843937</v>
      </c>
      <c r="CT134" s="79">
        <f>Model!$BR134*BV134</f>
        <v>20409.852024145886</v>
      </c>
      <c r="CU134" s="79">
        <f>Model!$BR134*BW134</f>
        <v>21836.492929269272</v>
      </c>
      <c r="CV134" s="79">
        <f>Model!$BR134*BX134</f>
        <v>18475.475586393899</v>
      </c>
      <c r="CW134" s="79">
        <f>Model!$BR134*BY134</f>
        <v>18336.930552091409</v>
      </c>
      <c r="CX134" s="79">
        <f>Model!$BR134*BZ134</f>
        <v>18425.658449345181</v>
      </c>
      <c r="CY134" s="79">
        <f>Model!$BR134*CA134</f>
        <v>21494.599451859438</v>
      </c>
      <c r="CZ134" s="79">
        <f>Model!$BR134*CB134</f>
        <v>23283.425379729735</v>
      </c>
      <c r="DA134" s="79">
        <f>Model!$BR134*CC134</f>
        <v>21559.799984031684</v>
      </c>
      <c r="DB134" s="79">
        <f>Model!$BR134*CD134</f>
        <v>22986.440889155077</v>
      </c>
      <c r="DC134" s="79">
        <f>Model!$BR134*CE134</f>
        <v>19625.423546279701</v>
      </c>
      <c r="DD134" s="79">
        <f>SUM(Model!$CF134:$CQ134)</f>
        <v>893002.3463289924</v>
      </c>
      <c r="DE134" s="79">
        <f>SUM(Model!$CR134:$DC134)</f>
        <v>248912.22770411885</v>
      </c>
      <c r="DF134" s="80">
        <f>IFERROR((Model!$DD134-Model!$DE134)/Model!$DD134,0)</f>
        <v>0.72126363527782189</v>
      </c>
    </row>
    <row r="135" spans="2:110" x14ac:dyDescent="0.25">
      <c r="B135" t="s">
        <v>370</v>
      </c>
      <c r="C135" t="s">
        <v>131</v>
      </c>
      <c r="D135" t="s">
        <v>7</v>
      </c>
      <c r="E135" s="4">
        <v>14</v>
      </c>
      <c r="F135" s="4">
        <v>125077.64</v>
      </c>
      <c r="G135" s="4">
        <v>35790.379999999997</v>
      </c>
      <c r="H135" s="4">
        <v>2</v>
      </c>
      <c r="I135" s="4">
        <v>0</v>
      </c>
      <c r="J135" s="4">
        <v>0</v>
      </c>
      <c r="K135" s="4">
        <v>4</v>
      </c>
      <c r="L135" s="4">
        <v>0</v>
      </c>
      <c r="M135" s="4">
        <v>0</v>
      </c>
      <c r="N135" s="4">
        <v>1</v>
      </c>
      <c r="O135" s="4">
        <v>2</v>
      </c>
      <c r="P135" s="4">
        <v>3</v>
      </c>
      <c r="Q135" s="4">
        <v>0</v>
      </c>
      <c r="R135" s="4">
        <v>2</v>
      </c>
      <c r="S135" s="4">
        <v>2</v>
      </c>
      <c r="T135" s="4">
        <v>6</v>
      </c>
      <c r="U135" s="4">
        <v>0</v>
      </c>
      <c r="V135" s="4">
        <v>1</v>
      </c>
      <c r="W135" s="4">
        <v>2</v>
      </c>
      <c r="X135" s="4">
        <v>1</v>
      </c>
      <c r="Y135" s="4">
        <v>1</v>
      </c>
      <c r="Z135" s="4">
        <v>3</v>
      </c>
      <c r="AA135" s="4">
        <v>0</v>
      </c>
      <c r="AB135" s="4">
        <v>3</v>
      </c>
      <c r="AC135" s="4">
        <v>1</v>
      </c>
      <c r="AD135" s="4">
        <v>3</v>
      </c>
      <c r="AE135" s="4">
        <v>1</v>
      </c>
      <c r="AF135" s="4">
        <v>0</v>
      </c>
      <c r="AG135" s="4">
        <v>1</v>
      </c>
      <c r="AH135" s="4">
        <v>0</v>
      </c>
      <c r="AI135" s="4">
        <v>0</v>
      </c>
      <c r="AJ135" s="4">
        <v>3</v>
      </c>
      <c r="AK135" s="4">
        <v>3</v>
      </c>
      <c r="AL135" s="4">
        <v>1</v>
      </c>
      <c r="AM135" s="4">
        <v>0</v>
      </c>
      <c r="AN135" s="4">
        <v>1</v>
      </c>
      <c r="AO135" s="4">
        <v>2</v>
      </c>
      <c r="AP135" s="4">
        <v>2</v>
      </c>
      <c r="AQ135" s="4">
        <v>1</v>
      </c>
      <c r="AR135" s="79">
        <f>MAX(IFERROR(IFERROR(_xlfn.FORECAST.ETS(AR$5,tbl_Model[[#This Row],[H_2023_01]:[H_2025_12]],$H$5:$AQ$5),_xlfn.FORECAST.LINEAR(AR$5,tbl_Model[[#This Row],[H_2023_01]:[H_2025_12]],$H$5:$AQ$5)),0),0)</f>
        <v>1.5751076850310501</v>
      </c>
      <c r="AS135" s="79">
        <f>MAX(IFERROR(IFERROR(_xlfn.FORECAST.ETS(AS$5,tbl_Model[[#This Row],[H_2023_01]:[H_2025_12]],$H$5:$AQ$5),_xlfn.FORECAST.LINEAR(AS$5,tbl_Model[[#This Row],[H_2023_01]:[H_2025_12]],$H$5:$AQ$5)),0),0)</f>
        <v>1.5582921585867076</v>
      </c>
      <c r="AT135" s="79">
        <f>MAX(IFERROR(IFERROR(_xlfn.FORECAST.ETS(AT$5,tbl_Model[[#This Row],[H_2023_01]:[H_2025_12]],$H$5:$AQ$5),_xlfn.FORECAST.LINEAR(AT$5,tbl_Model[[#This Row],[H_2023_01]:[H_2025_12]],$H$5:$AQ$5)),0),0)</f>
        <v>1.5414766321423705</v>
      </c>
      <c r="AU135" s="79">
        <f>MAX(IFERROR(IFERROR(_xlfn.FORECAST.ETS(AU$5,tbl_Model[[#This Row],[H_2023_01]:[H_2025_12]],$H$5:$AQ$5),_xlfn.FORECAST.LINEAR(AU$5,tbl_Model[[#This Row],[H_2023_01]:[H_2025_12]],$H$5:$AQ$5)),0),0)</f>
        <v>1.5246611056980282</v>
      </c>
      <c r="AV135" s="79">
        <f>MAX(IFERROR(IFERROR(_xlfn.FORECAST.ETS(AV$5,tbl_Model[[#This Row],[H_2023_01]:[H_2025_12]],$H$5:$AQ$5),_xlfn.FORECAST.LINEAR(AV$5,tbl_Model[[#This Row],[H_2023_01]:[H_2025_12]],$H$5:$AQ$5)),0),0)</f>
        <v>1.5078455792536909</v>
      </c>
      <c r="AW135" s="79">
        <f>MAX(IFERROR(IFERROR(_xlfn.FORECAST.ETS(AW$5,tbl_Model[[#This Row],[H_2023_01]:[H_2025_12]],$H$5:$AQ$5),_xlfn.FORECAST.LINEAR(AW$5,tbl_Model[[#This Row],[H_2023_01]:[H_2025_12]],$H$5:$AQ$5)),0),0)</f>
        <v>1.4910300528093485</v>
      </c>
      <c r="AX135" s="79">
        <f>MAX(IFERROR(IFERROR(_xlfn.FORECAST.ETS(AX$5,tbl_Model[[#This Row],[H_2023_01]:[H_2025_12]],$H$5:$AQ$5),_xlfn.FORECAST.LINEAR(AX$5,tbl_Model[[#This Row],[H_2023_01]:[H_2025_12]],$H$5:$AQ$5)),0),0)</f>
        <v>1.4742145263650115</v>
      </c>
      <c r="AY135" s="79">
        <f>MAX(IFERROR(IFERROR(_xlfn.FORECAST.ETS(AY$5,tbl_Model[[#This Row],[H_2023_01]:[H_2025_12]],$H$5:$AQ$5),_xlfn.FORECAST.LINEAR(AY$5,tbl_Model[[#This Row],[H_2023_01]:[H_2025_12]],$H$5:$AQ$5)),0),0)</f>
        <v>1.4573989999206689</v>
      </c>
      <c r="AZ135" s="79">
        <f>MAX(IFERROR(IFERROR(_xlfn.FORECAST.ETS(AZ$5,tbl_Model[[#This Row],[H_2023_01]:[H_2025_12]],$H$5:$AQ$5),_xlfn.FORECAST.LINEAR(AZ$5,tbl_Model[[#This Row],[H_2023_01]:[H_2025_12]],$H$5:$AQ$5)),0),0)</f>
        <v>1.4405834734763319</v>
      </c>
      <c r="BA135" s="79">
        <f>MAX(IFERROR(IFERROR(_xlfn.FORECAST.ETS(BA$5,tbl_Model[[#This Row],[H_2023_01]:[H_2025_12]],$H$5:$AQ$5),_xlfn.FORECAST.LINEAR(BA$5,tbl_Model[[#This Row],[H_2023_01]:[H_2025_12]],$H$5:$AQ$5)),0),0)</f>
        <v>1.4237679470319895</v>
      </c>
      <c r="BB135" s="79">
        <f>MAX(IFERROR(IFERROR(_xlfn.FORECAST.ETS(BB$5,tbl_Model[[#This Row],[H_2023_01]:[H_2025_12]],$H$5:$AQ$5),_xlfn.FORECAST.LINEAR(BB$5,tbl_Model[[#This Row],[H_2023_01]:[H_2025_12]],$H$5:$AQ$5)),0),0)</f>
        <v>1.4069524205876522</v>
      </c>
      <c r="BC135" s="79">
        <f>MAX(IFERROR(IFERROR(_xlfn.FORECAST.ETS(BC$5,tbl_Model[[#This Row],[H_2023_01]:[H_2025_12]],$H$5:$AQ$5),_xlfn.FORECAST.LINEAR(BC$5,tbl_Model[[#This Row],[H_2023_01]:[H_2025_12]],$H$5:$AQ$5)),0),0)</f>
        <v>1.3901368941433099</v>
      </c>
      <c r="BD135" s="80">
        <f>IFERROR(AR135/SUM(Model!$AR135:$BC135),1/12)</f>
        <v>8.8531633899241541E-2</v>
      </c>
      <c r="BE135" s="80">
        <f>IFERROR(AS135/SUM(Model!$AR135:$BC135),1/12)</f>
        <v>8.7586488341803548E-2</v>
      </c>
      <c r="BF135" s="80">
        <f>IFERROR(AT135/SUM(Model!$AR135:$BC135),1/12)</f>
        <v>8.664134278436586E-2</v>
      </c>
      <c r="BG135" s="80">
        <f>IFERROR(AU135/SUM(Model!$AR135:$BC135),1/12)</f>
        <v>8.5696197226927867E-2</v>
      </c>
      <c r="BH135" s="80">
        <f>IFERROR(AV135/SUM(Model!$AR135:$BC135),1/12)</f>
        <v>8.4751051669490166E-2</v>
      </c>
      <c r="BI135" s="80">
        <f>IFERROR(AW135/SUM(Model!$AR135:$BC135),1/12)</f>
        <v>8.3805906112052173E-2</v>
      </c>
      <c r="BJ135" s="80">
        <f>IFERROR(AX135/SUM(Model!$AR135:$BC135),1/12)</f>
        <v>8.2860760554614485E-2</v>
      </c>
      <c r="BK135" s="80">
        <f>IFERROR(AY135/SUM(Model!$AR135:$BC135),1/12)</f>
        <v>8.1915614997176478E-2</v>
      </c>
      <c r="BL135" s="80">
        <f>IFERROR(AZ135/SUM(Model!$AR135:$BC135),1/12)</f>
        <v>8.097046943973879E-2</v>
      </c>
      <c r="BM135" s="80">
        <f>IFERROR(BA135/SUM(Model!$AR135:$BC135),1/12)</f>
        <v>8.0025323882300797E-2</v>
      </c>
      <c r="BN135" s="80">
        <f>IFERROR(BB135/SUM(Model!$AR135:$BC135),1/12)</f>
        <v>7.9080178324863096E-2</v>
      </c>
      <c r="BO135" s="80">
        <f>IFERROR(BC135/SUM(Model!$AR135:$BC135),1/12)</f>
        <v>7.8135032767425103E-2</v>
      </c>
      <c r="BP13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30.897009966777404</v>
      </c>
      <c r="BQ135" s="77" cm="1">
        <f t="array" ref="BQ13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135" s="77" cm="1">
        <f t="array" ref="BR13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135" s="77">
        <f>IF(tbl_Model[[#This Row],[Type]]="Boutique",
    tbl_Model[[#This Row],[UnitListPrice]],
    tbl_Model[[#This Row],[UnitListPrice]]*(1-SUMIFS(tbl_MarketTerms[WholesaleMarginPct],tbl_MarketTerms[Country],tbl_Model[[#This Row],[country]])))</f>
        <v>9367.3143996013951</v>
      </c>
      <c r="BT135" s="79">
        <f>Model!$BP135*BD135</f>
        <v>2.7353627749599543</v>
      </c>
      <c r="BU135" s="79">
        <f>Model!$BP135*BE135</f>
        <v>2.7061606032517371</v>
      </c>
      <c r="BV135" s="79">
        <f>Model!$BP135*BF135</f>
        <v>2.6769584315435293</v>
      </c>
      <c r="BW135" s="79">
        <f>Model!$BP135*BG135</f>
        <v>2.6477562598353126</v>
      </c>
      <c r="BX135" s="79">
        <f>Model!$BP135*BH135</f>
        <v>2.6185540881271043</v>
      </c>
      <c r="BY135" s="79">
        <f>Model!$BP135*BI135</f>
        <v>2.5893519164188872</v>
      </c>
      <c r="BZ135" s="79">
        <f>Model!$BP135*BJ135</f>
        <v>2.5601497447106798</v>
      </c>
      <c r="CA135" s="79">
        <f>Model!$BP135*BK135</f>
        <v>2.5309475730024622</v>
      </c>
      <c r="CB135" s="79">
        <f>Model!$BP135*BL135</f>
        <v>2.5017454012942544</v>
      </c>
      <c r="CC135" s="79">
        <f>Model!$BP135*BM135</f>
        <v>2.4725432295860377</v>
      </c>
      <c r="CD135" s="79">
        <f>Model!$BP135*BN135</f>
        <v>2.4433410578778294</v>
      </c>
      <c r="CE135" s="79">
        <f>Model!$BP135*BO135</f>
        <v>2.4141388861696123</v>
      </c>
      <c r="CF135" s="79">
        <f>Model!$BS135*BT135</f>
        <v>25623.003110016009</v>
      </c>
      <c r="CG135" s="79">
        <f>Model!$BS135*BU135</f>
        <v>25349.457186473996</v>
      </c>
      <c r="CH135" s="79">
        <f>Model!$BS135*BV135</f>
        <v>25075.911262932066</v>
      </c>
      <c r="CI135" s="79">
        <f>Model!$BS135*BW135</f>
        <v>24802.365339390057</v>
      </c>
      <c r="CJ135" s="79">
        <f>Model!$BS135*BX135</f>
        <v>24528.819415848124</v>
      </c>
      <c r="CK135" s="79">
        <f>Model!$BS135*BY135</f>
        <v>24255.273492306111</v>
      </c>
      <c r="CL135" s="79">
        <f>Model!$BS135*BZ135</f>
        <v>23981.727568764185</v>
      </c>
      <c r="CM135" s="79">
        <f>Model!$BS135*CA135</f>
        <v>23708.181645222168</v>
      </c>
      <c r="CN135" s="79">
        <f>Model!$BS135*CB135</f>
        <v>23434.635721680239</v>
      </c>
      <c r="CO135" s="79">
        <f>Model!$BS135*CC135</f>
        <v>23161.08979813823</v>
      </c>
      <c r="CP135" s="79">
        <f>Model!$BS135*CD135</f>
        <v>22887.543874596297</v>
      </c>
      <c r="CQ135" s="79">
        <f>Model!$BS135*CE135</f>
        <v>22613.997951054283</v>
      </c>
      <c r="CR135" s="79">
        <f>Model!$BR135*BT135</f>
        <v>7263.1354971590727</v>
      </c>
      <c r="CS135" s="79">
        <f>Model!$BR135*BU135</f>
        <v>7185.595752935862</v>
      </c>
      <c r="CT135" s="79">
        <f>Model!$BR135*BV135</f>
        <v>7108.056008712676</v>
      </c>
      <c r="CU135" s="79">
        <f>Model!$BR135*BW135</f>
        <v>7030.5162644894672</v>
      </c>
      <c r="CV135" s="79">
        <f>Model!$BR135*BX135</f>
        <v>6952.9765202662802</v>
      </c>
      <c r="CW135" s="79">
        <f>Model!$BR135*BY135</f>
        <v>6875.4367760430696</v>
      </c>
      <c r="CX135" s="79">
        <f>Model!$BR135*BZ135</f>
        <v>6797.8970318198844</v>
      </c>
      <c r="CY135" s="79">
        <f>Model!$BR135*CA135</f>
        <v>6720.3572875966729</v>
      </c>
      <c r="CZ135" s="79">
        <f>Model!$BR135*CB135</f>
        <v>6642.8175433734868</v>
      </c>
      <c r="DA135" s="79">
        <f>Model!$BR135*CC135</f>
        <v>6565.2777991502771</v>
      </c>
      <c r="DB135" s="79">
        <f>Model!$BR135*CD135</f>
        <v>6487.7380549270902</v>
      </c>
      <c r="DC135" s="79">
        <f>Model!$BR135*CE135</f>
        <v>6410.1983107038795</v>
      </c>
      <c r="DD135" s="79">
        <f>SUM(Model!$CF135:$CQ135)</f>
        <v>289422.00636642182</v>
      </c>
      <c r="DE135" s="79">
        <f>SUM(Model!$CR135:$DC135)</f>
        <v>82040.002847177719</v>
      </c>
      <c r="DF135" s="80">
        <f>IFERROR((Model!$DD135-Model!$DE135)/Model!$DD135,0)</f>
        <v>0.71653847654102965</v>
      </c>
    </row>
    <row r="136" spans="2:110" x14ac:dyDescent="0.25">
      <c r="B136" t="s">
        <v>370</v>
      </c>
      <c r="C136" t="s">
        <v>208</v>
      </c>
      <c r="D136" t="s">
        <v>21</v>
      </c>
      <c r="E136" s="4">
        <v>21</v>
      </c>
      <c r="F136" s="4">
        <v>573278.64</v>
      </c>
      <c r="G136" s="4">
        <v>126957.64</v>
      </c>
      <c r="H136" s="4">
        <v>2</v>
      </c>
      <c r="I136" s="4">
        <v>3</v>
      </c>
      <c r="J136" s="4">
        <v>4</v>
      </c>
      <c r="K136" s="4">
        <v>0</v>
      </c>
      <c r="L136" s="4">
        <v>2</v>
      </c>
      <c r="M136" s="4">
        <v>1</v>
      </c>
      <c r="N136" s="4">
        <v>3</v>
      </c>
      <c r="O136" s="4">
        <v>1</v>
      </c>
      <c r="P136" s="4">
        <v>2</v>
      </c>
      <c r="Q136" s="4">
        <v>0</v>
      </c>
      <c r="R136" s="4">
        <v>2</v>
      </c>
      <c r="S136" s="4">
        <v>2</v>
      </c>
      <c r="T136" s="4">
        <v>7</v>
      </c>
      <c r="U136" s="4">
        <v>3</v>
      </c>
      <c r="V136" s="4">
        <v>5</v>
      </c>
      <c r="W136" s="4">
        <v>2</v>
      </c>
      <c r="X136" s="4">
        <v>7</v>
      </c>
      <c r="Y136" s="4">
        <v>1</v>
      </c>
      <c r="Z136" s="4">
        <v>3</v>
      </c>
      <c r="AA136" s="4">
        <v>4</v>
      </c>
      <c r="AB136" s="4">
        <v>4</v>
      </c>
      <c r="AC136" s="4">
        <v>2</v>
      </c>
      <c r="AD136" s="4">
        <v>10</v>
      </c>
      <c r="AE136" s="4">
        <v>1</v>
      </c>
      <c r="AF136" s="4">
        <v>1</v>
      </c>
      <c r="AG136" s="4">
        <v>3</v>
      </c>
      <c r="AH136" s="4">
        <v>2</v>
      </c>
      <c r="AI136" s="4">
        <v>3</v>
      </c>
      <c r="AJ136" s="4">
        <v>2</v>
      </c>
      <c r="AK136" s="4">
        <v>1</v>
      </c>
      <c r="AL136" s="4">
        <v>0</v>
      </c>
      <c r="AM136" s="4">
        <v>2</v>
      </c>
      <c r="AN136" s="4">
        <v>2</v>
      </c>
      <c r="AO136" s="4">
        <v>3</v>
      </c>
      <c r="AP136" s="4">
        <v>1</v>
      </c>
      <c r="AQ136" s="4">
        <v>1</v>
      </c>
      <c r="AR136" s="79">
        <f>MAX(IFERROR(IFERROR(_xlfn.FORECAST.ETS(AR$5,tbl_Model[[#This Row],[H_2023_01]:[H_2025_12]],$H$5:$AQ$5),_xlfn.FORECAST.LINEAR(AR$5,tbl_Model[[#This Row],[H_2023_01]:[H_2025_12]],$H$5:$AQ$5)),0),0)</f>
        <v>2.0898266569374528</v>
      </c>
      <c r="AS136" s="79">
        <f>MAX(IFERROR(IFERROR(_xlfn.FORECAST.ETS(AS$5,tbl_Model[[#This Row],[H_2023_01]:[H_2025_12]],$H$5:$AQ$5),_xlfn.FORECAST.LINEAR(AS$5,tbl_Model[[#This Row],[H_2023_01]:[H_2025_12]],$H$5:$AQ$5)),0),0)</f>
        <v>2.1002071461955181</v>
      </c>
      <c r="AT136" s="79">
        <f>MAX(IFERROR(IFERROR(_xlfn.FORECAST.ETS(AT$5,tbl_Model[[#This Row],[H_2023_01]:[H_2025_12]],$H$5:$AQ$5),_xlfn.FORECAST.LINEAR(AT$5,tbl_Model[[#This Row],[H_2023_01]:[H_2025_12]],$H$5:$AQ$5)),0),0)</f>
        <v>2.1105876354535957</v>
      </c>
      <c r="AU136" s="79">
        <f>MAX(IFERROR(IFERROR(_xlfn.FORECAST.ETS(AU$5,tbl_Model[[#This Row],[H_2023_01]:[H_2025_12]],$H$5:$AQ$5),_xlfn.FORECAST.LINEAR(AU$5,tbl_Model[[#This Row],[H_2023_01]:[H_2025_12]],$H$5:$AQ$5)),0),0)</f>
        <v>2.120968124711661</v>
      </c>
      <c r="AV136" s="79">
        <f>MAX(IFERROR(IFERROR(_xlfn.FORECAST.ETS(AV$5,tbl_Model[[#This Row],[H_2023_01]:[H_2025_12]],$H$5:$AQ$5),_xlfn.FORECAST.LINEAR(AV$5,tbl_Model[[#This Row],[H_2023_01]:[H_2025_12]],$H$5:$AQ$5)),0),0)</f>
        <v>2.1313486139697386</v>
      </c>
      <c r="AW136" s="79">
        <f>MAX(IFERROR(IFERROR(_xlfn.FORECAST.ETS(AW$5,tbl_Model[[#This Row],[H_2023_01]:[H_2025_12]],$H$5:$AQ$5),_xlfn.FORECAST.LINEAR(AW$5,tbl_Model[[#This Row],[H_2023_01]:[H_2025_12]],$H$5:$AQ$5)),0),0)</f>
        <v>2.1417291032278039</v>
      </c>
      <c r="AX136" s="79">
        <f>MAX(IFERROR(IFERROR(_xlfn.FORECAST.ETS(AX$5,tbl_Model[[#This Row],[H_2023_01]:[H_2025_12]],$H$5:$AQ$5),_xlfn.FORECAST.LINEAR(AX$5,tbl_Model[[#This Row],[H_2023_01]:[H_2025_12]],$H$5:$AQ$5)),0),0)</f>
        <v>2.1521095924858815</v>
      </c>
      <c r="AY136" s="79">
        <f>MAX(IFERROR(IFERROR(_xlfn.FORECAST.ETS(AY$5,tbl_Model[[#This Row],[H_2023_01]:[H_2025_12]],$H$5:$AQ$5),_xlfn.FORECAST.LINEAR(AY$5,tbl_Model[[#This Row],[H_2023_01]:[H_2025_12]],$H$5:$AQ$5)),0),0)</f>
        <v>2.1624900817439467</v>
      </c>
      <c r="AZ136" s="79">
        <f>MAX(IFERROR(IFERROR(_xlfn.FORECAST.ETS(AZ$5,tbl_Model[[#This Row],[H_2023_01]:[H_2025_12]],$H$5:$AQ$5),_xlfn.FORECAST.LINEAR(AZ$5,tbl_Model[[#This Row],[H_2023_01]:[H_2025_12]],$H$5:$AQ$5)),0),0)</f>
        <v>2.1728705710020244</v>
      </c>
      <c r="BA136" s="79">
        <f>MAX(IFERROR(IFERROR(_xlfn.FORECAST.ETS(BA$5,tbl_Model[[#This Row],[H_2023_01]:[H_2025_12]],$H$5:$AQ$5),_xlfn.FORECAST.LINEAR(BA$5,tbl_Model[[#This Row],[H_2023_01]:[H_2025_12]],$H$5:$AQ$5)),0),0)</f>
        <v>2.1832510602600896</v>
      </c>
      <c r="BB136" s="79">
        <f>MAX(IFERROR(IFERROR(_xlfn.FORECAST.ETS(BB$5,tbl_Model[[#This Row],[H_2023_01]:[H_2025_12]],$H$5:$AQ$5),_xlfn.FORECAST.LINEAR(BB$5,tbl_Model[[#This Row],[H_2023_01]:[H_2025_12]],$H$5:$AQ$5)),0),0)</f>
        <v>2.1936315495181673</v>
      </c>
      <c r="BC136" s="79">
        <f>MAX(IFERROR(IFERROR(_xlfn.FORECAST.ETS(BC$5,tbl_Model[[#This Row],[H_2023_01]:[H_2025_12]],$H$5:$AQ$5),_xlfn.FORECAST.LINEAR(BC$5,tbl_Model[[#This Row],[H_2023_01]:[H_2025_12]],$H$5:$AQ$5)),0),0)</f>
        <v>2.204012038776233</v>
      </c>
      <c r="BD136" s="80">
        <f>IFERROR(AR136/SUM(Model!$AR136:$BC136),1/12)</f>
        <v>8.1117263014701235E-2</v>
      </c>
      <c r="BE136" s="80">
        <f>IFERROR(AS136/SUM(Model!$AR136:$BC136),1/12)</f>
        <v>8.1520184890815944E-2</v>
      </c>
      <c r="BF136" s="80">
        <f>IFERROR(AT136/SUM(Model!$AR136:$BC136),1/12)</f>
        <v>8.1923106766931125E-2</v>
      </c>
      <c r="BG136" s="80">
        <f>IFERROR(AU136/SUM(Model!$AR136:$BC136),1/12)</f>
        <v>8.2326028643045834E-2</v>
      </c>
      <c r="BH136" s="80">
        <f>IFERROR(AV136/SUM(Model!$AR136:$BC136),1/12)</f>
        <v>8.2728950519161015E-2</v>
      </c>
      <c r="BI136" s="80">
        <f>IFERROR(AW136/SUM(Model!$AR136:$BC136),1/12)</f>
        <v>8.3131872395275724E-2</v>
      </c>
      <c r="BJ136" s="80">
        <f>IFERROR(AX136/SUM(Model!$AR136:$BC136),1/12)</f>
        <v>8.3534794271390905E-2</v>
      </c>
      <c r="BK136" s="80">
        <f>IFERROR(AY136/SUM(Model!$AR136:$BC136),1/12)</f>
        <v>8.3937716147505614E-2</v>
      </c>
      <c r="BL136" s="80">
        <f>IFERROR(AZ136/SUM(Model!$AR136:$BC136),1/12)</f>
        <v>8.4340638023620809E-2</v>
      </c>
      <c r="BM136" s="80">
        <f>IFERROR(BA136/SUM(Model!$AR136:$BC136),1/12)</f>
        <v>8.4743559899735504E-2</v>
      </c>
      <c r="BN136" s="80">
        <f>IFERROR(BB136/SUM(Model!$AR136:$BC136),1/12)</f>
        <v>8.5146481775850699E-2</v>
      </c>
      <c r="BO136" s="80">
        <f>IFERROR(BC136/SUM(Model!$AR136:$BC136),1/12)</f>
        <v>8.5549403651965408E-2</v>
      </c>
      <c r="BP13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23.127532777115622</v>
      </c>
      <c r="BQ136" s="77" cm="1">
        <f t="array" ref="BQ13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136" s="77" cm="1">
        <f t="array" ref="BR13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136" s="77">
        <f>IF(tbl_Model[[#This Row],[Type]]="Boutique",
    tbl_Model[[#This Row],[UnitListPrice]],
    tbl_Model[[#This Row],[UnitListPrice]]*(1-SUMIFS(tbl_MarketTerms[WholesaleMarginPct],tbl_MarketTerms[Country],tbl_Model[[#This Row],[country]])))</f>
        <v>27483.452068491439</v>
      </c>
      <c r="BT136" s="79">
        <f>Model!$BP136*BD136</f>
        <v>1.8760421591624117</v>
      </c>
      <c r="BU136" s="79">
        <f>Model!$BP136*BE136</f>
        <v>1.8853607480588714</v>
      </c>
      <c r="BV136" s="79">
        <f>Model!$BP136*BF136</f>
        <v>1.8946793369553423</v>
      </c>
      <c r="BW136" s="79">
        <f>Model!$BP136*BG136</f>
        <v>1.9039979258518021</v>
      </c>
      <c r="BX136" s="79">
        <f>Model!$BP136*BH136</f>
        <v>1.9133165147482729</v>
      </c>
      <c r="BY136" s="79">
        <f>Model!$BP136*BI136</f>
        <v>1.9226351036447327</v>
      </c>
      <c r="BZ136" s="79">
        <f>Model!$BP136*BJ136</f>
        <v>1.9319536925412035</v>
      </c>
      <c r="CA136" s="79">
        <f>Model!$BP136*BK136</f>
        <v>1.9412722814376633</v>
      </c>
      <c r="CB136" s="79">
        <f>Model!$BP136*BL136</f>
        <v>1.9505908703341344</v>
      </c>
      <c r="CC136" s="79">
        <f>Model!$BP136*BM136</f>
        <v>1.9599094592305939</v>
      </c>
      <c r="CD136" s="79">
        <f>Model!$BP136*BN136</f>
        <v>1.969228048127065</v>
      </c>
      <c r="CE136" s="79">
        <f>Model!$BP136*BO136</f>
        <v>1.978546637023525</v>
      </c>
      <c r="CF136" s="79">
        <f>Model!$BS136*BT136</f>
        <v>51560.11475980933</v>
      </c>
      <c r="CG136" s="79">
        <f>Model!$BS136*BU136</f>
        <v>51816.221751091158</v>
      </c>
      <c r="CH136" s="79">
        <f>Model!$BS136*BV136</f>
        <v>52072.328742373291</v>
      </c>
      <c r="CI136" s="79">
        <f>Model!$BS136*BW136</f>
        <v>52328.435733655118</v>
      </c>
      <c r="CJ136" s="79">
        <f>Model!$BS136*BX136</f>
        <v>52584.542724937251</v>
      </c>
      <c r="CK136" s="79">
        <f>Model!$BS136*BY136</f>
        <v>52840.649716219079</v>
      </c>
      <c r="CL136" s="79">
        <f>Model!$BS136*BZ136</f>
        <v>53096.756707501212</v>
      </c>
      <c r="CM136" s="79">
        <f>Model!$BS136*CA136</f>
        <v>53352.86369878304</v>
      </c>
      <c r="CN136" s="79">
        <f>Model!$BS136*CB136</f>
        <v>53608.97069006518</v>
      </c>
      <c r="CO136" s="79">
        <f>Model!$BS136*CC136</f>
        <v>53865.077681347</v>
      </c>
      <c r="CP136" s="79">
        <f>Model!$BS136*CD136</f>
        <v>54121.184672629141</v>
      </c>
      <c r="CQ136" s="79">
        <f>Model!$BS136*CE136</f>
        <v>54377.291663910975</v>
      </c>
      <c r="CR136" s="79">
        <f>Model!$BR136*BT136</f>
        <v>11300.897177834679</v>
      </c>
      <c r="CS136" s="79">
        <f>Model!$BR136*BU136</f>
        <v>11357.030465909835</v>
      </c>
      <c r="CT136" s="79">
        <f>Model!$BR136*BV136</f>
        <v>11413.16375398506</v>
      </c>
      <c r="CU136" s="79">
        <f>Model!$BR136*BW136</f>
        <v>11469.297042060216</v>
      </c>
      <c r="CV136" s="79">
        <f>Model!$BR136*BX136</f>
        <v>11525.430330135441</v>
      </c>
      <c r="CW136" s="79">
        <f>Model!$BR136*BY136</f>
        <v>11581.563618210597</v>
      </c>
      <c r="CX136" s="79">
        <f>Model!$BR136*BZ136</f>
        <v>11637.696906285822</v>
      </c>
      <c r="CY136" s="79">
        <f>Model!$BR136*CA136</f>
        <v>11693.830194360979</v>
      </c>
      <c r="CZ136" s="79">
        <f>Model!$BR136*CB136</f>
        <v>11749.963482436206</v>
      </c>
      <c r="DA136" s="79">
        <f>Model!$BR136*CC136</f>
        <v>11806.09677051136</v>
      </c>
      <c r="DB136" s="79">
        <f>Model!$BR136*CD136</f>
        <v>11862.230058586587</v>
      </c>
      <c r="DC136" s="79">
        <f>Model!$BR136*CE136</f>
        <v>11918.363346661745</v>
      </c>
      <c r="DD136" s="79">
        <f>SUM(Model!$CF136:$CQ136)</f>
        <v>635624.43854232179</v>
      </c>
      <c r="DE136" s="79">
        <f>SUM(Model!$CR136:$DC136)</f>
        <v>139315.56314697853</v>
      </c>
      <c r="DF136" s="80">
        <f>IFERROR((Model!$DD136-Model!$DE136)/Model!$DD136,0)</f>
        <v>0.78082094598742768</v>
      </c>
    </row>
    <row r="137" spans="2:110" x14ac:dyDescent="0.25">
      <c r="B137" t="s">
        <v>370</v>
      </c>
      <c r="C137" t="s">
        <v>208</v>
      </c>
      <c r="D137" t="s">
        <v>13</v>
      </c>
      <c r="E137" s="4">
        <v>73</v>
      </c>
      <c r="F137" s="4">
        <v>1931874.78</v>
      </c>
      <c r="G137" s="4">
        <v>426937.49</v>
      </c>
      <c r="H137" s="4">
        <v>4</v>
      </c>
      <c r="I137" s="4">
        <v>3</v>
      </c>
      <c r="J137" s="4">
        <v>10</v>
      </c>
      <c r="K137" s="4">
        <v>4</v>
      </c>
      <c r="L137" s="4">
        <v>3</v>
      </c>
      <c r="M137" s="4">
        <v>2</v>
      </c>
      <c r="N137" s="4">
        <v>5</v>
      </c>
      <c r="O137" s="4">
        <v>4</v>
      </c>
      <c r="P137" s="4">
        <v>4</v>
      </c>
      <c r="Q137" s="4">
        <v>6</v>
      </c>
      <c r="R137" s="4">
        <v>11</v>
      </c>
      <c r="S137" s="4">
        <v>9</v>
      </c>
      <c r="T137" s="4">
        <v>4</v>
      </c>
      <c r="U137" s="4">
        <v>4</v>
      </c>
      <c r="V137" s="4">
        <v>4</v>
      </c>
      <c r="W137" s="4">
        <v>7</v>
      </c>
      <c r="X137" s="4">
        <v>7</v>
      </c>
      <c r="Y137" s="4">
        <v>5</v>
      </c>
      <c r="Z137" s="4">
        <v>8</v>
      </c>
      <c r="AA137" s="4">
        <v>9</v>
      </c>
      <c r="AB137" s="4">
        <v>4</v>
      </c>
      <c r="AC137" s="4">
        <v>3</v>
      </c>
      <c r="AD137" s="4">
        <v>4</v>
      </c>
      <c r="AE137" s="4">
        <v>8</v>
      </c>
      <c r="AF137" s="4">
        <v>0</v>
      </c>
      <c r="AG137" s="4">
        <v>5</v>
      </c>
      <c r="AH137" s="4">
        <v>7</v>
      </c>
      <c r="AI137" s="4">
        <v>6</v>
      </c>
      <c r="AJ137" s="4">
        <v>13</v>
      </c>
      <c r="AK137" s="4">
        <v>10</v>
      </c>
      <c r="AL137" s="4">
        <v>6</v>
      </c>
      <c r="AM137" s="4">
        <v>5</v>
      </c>
      <c r="AN137" s="4">
        <v>5</v>
      </c>
      <c r="AO137" s="4">
        <v>2</v>
      </c>
      <c r="AP137" s="4">
        <v>4</v>
      </c>
      <c r="AQ137" s="4">
        <v>10</v>
      </c>
      <c r="AR137" s="79">
        <f>MAX(IFERROR(IFERROR(_xlfn.FORECAST.ETS(AR$5,tbl_Model[[#This Row],[H_2023_01]:[H_2025_12]],$H$5:$AQ$5),_xlfn.FORECAST.LINEAR(AR$5,tbl_Model[[#This Row],[H_2023_01]:[H_2025_12]],$H$5:$AQ$5)),0),0)</f>
        <v>8.2361585121042129</v>
      </c>
      <c r="AS137" s="79">
        <f>MAX(IFERROR(IFERROR(_xlfn.FORECAST.ETS(AS$5,tbl_Model[[#This Row],[H_2023_01]:[H_2025_12]],$H$5:$AQ$5),_xlfn.FORECAST.LINEAR(AS$5,tbl_Model[[#This Row],[H_2023_01]:[H_2025_12]],$H$5:$AQ$5)),0),0)</f>
        <v>11.595191233604096</v>
      </c>
      <c r="AT137" s="79">
        <f>MAX(IFERROR(IFERROR(_xlfn.FORECAST.ETS(AT$5,tbl_Model[[#This Row],[H_2023_01]:[H_2025_12]],$H$5:$AQ$5),_xlfn.FORECAST.LINEAR(AT$5,tbl_Model[[#This Row],[H_2023_01]:[H_2025_12]],$H$5:$AQ$5)),0),0)</f>
        <v>8.2440179902919954</v>
      </c>
      <c r="AU137" s="79">
        <f>MAX(IFERROR(IFERROR(_xlfn.FORECAST.ETS(AU$5,tbl_Model[[#This Row],[H_2023_01]:[H_2025_12]],$H$5:$AQ$5),_xlfn.FORECAST.LINEAR(AU$5,tbl_Model[[#This Row],[H_2023_01]:[H_2025_12]],$H$5:$AQ$5)),0),0)</f>
        <v>5.9575449584741609</v>
      </c>
      <c r="AV137" s="79">
        <f>MAX(IFERROR(IFERROR(_xlfn.FORECAST.ETS(AV$5,tbl_Model[[#This Row],[H_2023_01]:[H_2025_12]],$H$5:$AQ$5),_xlfn.FORECAST.LINEAR(AV$5,tbl_Model[[#This Row],[H_2023_01]:[H_2025_12]],$H$5:$AQ$5)),0),0)</f>
        <v>5.4300574216461408</v>
      </c>
      <c r="AW137" s="79">
        <f>MAX(IFERROR(IFERROR(_xlfn.FORECAST.ETS(AW$5,tbl_Model[[#This Row],[H_2023_01]:[H_2025_12]],$H$5:$AQ$5),_xlfn.FORECAST.LINEAR(AW$5,tbl_Model[[#This Row],[H_2023_01]:[H_2025_12]],$H$5:$AQ$5)),0),0)</f>
        <v>4.7957707161783434</v>
      </c>
      <c r="AX137" s="79">
        <f>MAX(IFERROR(IFERROR(_xlfn.FORECAST.ETS(AX$5,tbl_Model[[#This Row],[H_2023_01]:[H_2025_12]],$H$5:$AQ$5),_xlfn.FORECAST.LINEAR(AX$5,tbl_Model[[#This Row],[H_2023_01]:[H_2025_12]],$H$5:$AQ$5)),0),0)</f>
        <v>7.9984908380039998</v>
      </c>
      <c r="AY137" s="79">
        <f>MAX(IFERROR(IFERROR(_xlfn.FORECAST.ETS(AY$5,tbl_Model[[#This Row],[H_2023_01]:[H_2025_12]],$H$5:$AQ$5),_xlfn.FORECAST.LINEAR(AY$5,tbl_Model[[#This Row],[H_2023_01]:[H_2025_12]],$H$5:$AQ$5)),0),0)</f>
        <v>7.5625706330023323</v>
      </c>
      <c r="AZ137" s="79">
        <f>MAX(IFERROR(IFERROR(_xlfn.FORECAST.ETS(AZ$5,tbl_Model[[#This Row],[H_2023_01]:[H_2025_12]],$H$5:$AQ$5),_xlfn.FORECAST.LINEAR(AZ$5,tbl_Model[[#This Row],[H_2023_01]:[H_2025_12]],$H$5:$AQ$5)),0),0)</f>
        <v>6.5998230719366502</v>
      </c>
      <c r="BA137" s="79">
        <f>MAX(IFERROR(IFERROR(_xlfn.FORECAST.ETS(BA$5,tbl_Model[[#This Row],[H_2023_01]:[H_2025_12]],$H$5:$AQ$5),_xlfn.FORECAST.LINEAR(BA$5,tbl_Model[[#This Row],[H_2023_01]:[H_2025_12]],$H$5:$AQ$5)),0),0)</f>
        <v>8.9796938433683078</v>
      </c>
      <c r="BB137" s="79">
        <f>MAX(IFERROR(IFERROR(_xlfn.FORECAST.ETS(BB$5,tbl_Model[[#This Row],[H_2023_01]:[H_2025_12]],$H$5:$AQ$5),_xlfn.FORECAST.LINEAR(BB$5,tbl_Model[[#This Row],[H_2023_01]:[H_2025_12]],$H$5:$AQ$5)),0),0)</f>
        <v>12.338726564868191</v>
      </c>
      <c r="BC137" s="79">
        <f>MAX(IFERROR(IFERROR(_xlfn.FORECAST.ETS(BC$5,tbl_Model[[#This Row],[H_2023_01]:[H_2025_12]],$H$5:$AQ$5),_xlfn.FORECAST.LINEAR(BC$5,tbl_Model[[#This Row],[H_2023_01]:[H_2025_12]],$H$5:$AQ$5)),0),0)</f>
        <v>8.9875533215560903</v>
      </c>
      <c r="BD137" s="80">
        <f>IFERROR(AR137/SUM(Model!$AR137:$BC137),1/12)</f>
        <v>8.5149728596258689E-2</v>
      </c>
      <c r="BE137" s="80">
        <f>IFERROR(AS137/SUM(Model!$AR137:$BC137),1/12)</f>
        <v>0.11987717151291928</v>
      </c>
      <c r="BF137" s="80">
        <f>IFERROR(AT137/SUM(Model!$AR137:$BC137),1/12)</f>
        <v>8.5230984006000307E-2</v>
      </c>
      <c r="BG137" s="80">
        <f>IFERROR(AU137/SUM(Model!$AR137:$BC137),1/12)</f>
        <v>6.1592225983577005E-2</v>
      </c>
      <c r="BH137" s="80">
        <f>IFERROR(AV137/SUM(Model!$AR137:$BC137),1/12)</f>
        <v>5.6138783030432612E-2</v>
      </c>
      <c r="BI137" s="80">
        <f>IFERROR(AW137/SUM(Model!$AR137:$BC137),1/12)</f>
        <v>4.9581194229364307E-2</v>
      </c>
      <c r="BJ137" s="80">
        <f>IFERROR(AX137/SUM(Model!$AR137:$BC137),1/12)</f>
        <v>8.2692595466050525E-2</v>
      </c>
      <c r="BK137" s="80">
        <f>IFERROR(AY137/SUM(Model!$AR137:$BC137),1/12)</f>
        <v>7.8185823638994692E-2</v>
      </c>
      <c r="BL137" s="80">
        <f>IFERROR(AZ137/SUM(Model!$AR137:$BC137),1/12)</f>
        <v>6.8232434153960506E-2</v>
      </c>
      <c r="BM137" s="80">
        <f>IFERROR(BA137/SUM(Model!$AR137:$BC137),1/12)</f>
        <v>9.2836787018679923E-2</v>
      </c>
      <c r="BN137" s="80">
        <f>IFERROR(BB137/SUM(Model!$AR137:$BC137),1/12)</f>
        <v>0.1275642299353405</v>
      </c>
      <c r="BO137" s="80">
        <f>IFERROR(BC137/SUM(Model!$AR137:$BC137),1/12)</f>
        <v>9.2918042428421527E-2</v>
      </c>
      <c r="BP13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80.495004078303467</v>
      </c>
      <c r="BQ137" s="77" cm="1">
        <f t="array" ref="BQ13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137" s="77" cm="1">
        <f t="array" ref="BR13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137" s="77">
        <f>IF(tbl_Model[[#This Row],[Type]]="Boutique",
    tbl_Model[[#This Row],[UnitListPrice]],
    tbl_Model[[#This Row],[UnitListPrice]]*(1-SUMIFS(tbl_MarketTerms[WholesaleMarginPct],tbl_MarketTerms[Country],tbl_Model[[#This Row],[country]])))</f>
        <v>27483.452068491439</v>
      </c>
      <c r="BT137" s="79">
        <f>Model!$BP137*BD137</f>
        <v>6.8541277506222764</v>
      </c>
      <c r="BU137" s="79">
        <f>Model!$BP137*BE137</f>
        <v>9.6495134098279216</v>
      </c>
      <c r="BV137" s="79">
        <f>Model!$BP137*BF137</f>
        <v>6.860668405160812</v>
      </c>
      <c r="BW137" s="79">
        <f>Model!$BP137*BG137</f>
        <v>4.9578664817398197</v>
      </c>
      <c r="BX137" s="79">
        <f>Model!$BP137*BH137</f>
        <v>4.5188915689856666</v>
      </c>
      <c r="BY137" s="79">
        <f>Model!$BP137*BI137</f>
        <v>3.9910384316998364</v>
      </c>
      <c r="BZ137" s="79">
        <f>Model!$BP137*BJ137</f>
        <v>6.6563408092852354</v>
      </c>
      <c r="CA137" s="79">
        <f>Model!$BP137*BK137</f>
        <v>6.2935681926863936</v>
      </c>
      <c r="CB137" s="79">
        <f>Model!$BP137*BL137</f>
        <v>5.4923700654956233</v>
      </c>
      <c r="CC137" s="79">
        <f>Model!$BP137*BM137</f>
        <v>7.4728975496852303</v>
      </c>
      <c r="CD137" s="79">
        <f>Model!$BP137*BN137</f>
        <v>10.268283208890875</v>
      </c>
      <c r="CE137" s="79">
        <f>Model!$BP137*BO137</f>
        <v>7.479438204223765</v>
      </c>
      <c r="CF137" s="79">
        <f>Model!$BS137*BT137</f>
        <v>188375.09150554438</v>
      </c>
      <c r="CG137" s="79">
        <f>Model!$BS137*BU137</f>
        <v>265201.93928327109</v>
      </c>
      <c r="CH137" s="79">
        <f>Model!$BS137*BV137</f>
        <v>188554.85127105078</v>
      </c>
      <c r="CI137" s="79">
        <f>Model!$BS137*BW137</f>
        <v>136259.28581287662</v>
      </c>
      <c r="CJ137" s="79">
        <f>Model!$BS137*BX137</f>
        <v>124194.73983892763</v>
      </c>
      <c r="CK137" s="79">
        <f>Model!$BS137*BY137</f>
        <v>109687.51344112969</v>
      </c>
      <c r="CL137" s="79">
        <f>Model!$BS137*BZ137</f>
        <v>182939.22358353427</v>
      </c>
      <c r="CM137" s="79">
        <f>Model!$BS137*CA137</f>
        <v>172968.9797634788</v>
      </c>
      <c r="CN137" s="79">
        <f>Model!$BS137*CB137</f>
        <v>150949.28943746616</v>
      </c>
      <c r="CO137" s="79">
        <f>Model!$BS137*CC137</f>
        <v>205381.02161952114</v>
      </c>
      <c r="CP137" s="79">
        <f>Model!$BS137*CD137</f>
        <v>282207.86939724779</v>
      </c>
      <c r="CQ137" s="79">
        <f>Model!$BS137*CE137</f>
        <v>205560.78138502751</v>
      </c>
      <c r="CR137" s="79">
        <f>Model!$BR137*BT137</f>
        <v>41287.874355716973</v>
      </c>
      <c r="CS137" s="79">
        <f>Model!$BR137*BU137</f>
        <v>58126.710174407002</v>
      </c>
      <c r="CT137" s="79">
        <f>Model!$BR137*BV137</f>
        <v>41327.273931070187</v>
      </c>
      <c r="CU137" s="79">
        <f>Model!$BR137*BW137</f>
        <v>29865.181364895019</v>
      </c>
      <c r="CV137" s="79">
        <f>Model!$BR137*BX137</f>
        <v>27220.885591233695</v>
      </c>
      <c r="CW137" s="79">
        <f>Model!$BR137*BY137</f>
        <v>24041.205433018124</v>
      </c>
      <c r="CX137" s="79">
        <f>Model!$BR137*BZ137</f>
        <v>40096.445966833511</v>
      </c>
      <c r="CY137" s="79">
        <f>Model!$BR137*CA137</f>
        <v>37911.177358079054</v>
      </c>
      <c r="CZ137" s="79">
        <f>Model!$BR137*CB137</f>
        <v>33084.922462773808</v>
      </c>
      <c r="DA137" s="79">
        <f>Model!$BR137*CC137</f>
        <v>45015.218030702315</v>
      </c>
      <c r="DB137" s="79">
        <f>Model!$BR137*CD137</f>
        <v>61854.053849392345</v>
      </c>
      <c r="DC137" s="79">
        <f>Model!$BR137*CE137</f>
        <v>45054.61760605553</v>
      </c>
      <c r="DD137" s="79">
        <f>SUM(Model!$CF137:$CQ137)</f>
        <v>2212280.5863390756</v>
      </c>
      <c r="DE137" s="79">
        <f>SUM(Model!$CR137:$DC137)</f>
        <v>484885.56612417754</v>
      </c>
      <c r="DF137" s="80">
        <f>IFERROR((Model!$DD137-Model!$DE137)/Model!$DD137,0)</f>
        <v>0.78082094598742757</v>
      </c>
    </row>
    <row r="138" spans="2:110" x14ac:dyDescent="0.25">
      <c r="B138" t="s">
        <v>370</v>
      </c>
      <c r="C138" t="s">
        <v>70</v>
      </c>
      <c r="D138" t="s">
        <v>29</v>
      </c>
      <c r="E138" s="4">
        <v>22</v>
      </c>
      <c r="F138" s="4">
        <v>548260.1</v>
      </c>
      <c r="G138" s="4">
        <v>119484.98</v>
      </c>
      <c r="H138" s="4">
        <v>1</v>
      </c>
      <c r="I138" s="4">
        <v>1</v>
      </c>
      <c r="J138" s="4">
        <v>2</v>
      </c>
      <c r="K138" s="4">
        <v>0</v>
      </c>
      <c r="L138" s="4">
        <v>2</v>
      </c>
      <c r="M138" s="4">
        <v>4</v>
      </c>
      <c r="N138" s="4">
        <v>1</v>
      </c>
      <c r="O138" s="4">
        <v>2</v>
      </c>
      <c r="P138" s="4">
        <v>1</v>
      </c>
      <c r="Q138" s="4">
        <v>0</v>
      </c>
      <c r="R138" s="4">
        <v>0</v>
      </c>
      <c r="S138" s="4">
        <v>0</v>
      </c>
      <c r="T138" s="4">
        <v>1</v>
      </c>
      <c r="U138" s="4">
        <v>3</v>
      </c>
      <c r="V138" s="4">
        <v>1</v>
      </c>
      <c r="W138" s="4">
        <v>2</v>
      </c>
      <c r="X138" s="4">
        <v>0</v>
      </c>
      <c r="Y138" s="4">
        <v>1</v>
      </c>
      <c r="Z138" s="4">
        <v>1</v>
      </c>
      <c r="AA138" s="4">
        <v>0</v>
      </c>
      <c r="AB138" s="4">
        <v>0</v>
      </c>
      <c r="AC138" s="4">
        <v>1</v>
      </c>
      <c r="AD138" s="4">
        <v>2</v>
      </c>
      <c r="AE138" s="4">
        <v>5</v>
      </c>
      <c r="AF138" s="4">
        <v>2</v>
      </c>
      <c r="AG138" s="4">
        <v>3</v>
      </c>
      <c r="AH138" s="4">
        <v>0</v>
      </c>
      <c r="AI138" s="4">
        <v>2</v>
      </c>
      <c r="AJ138" s="4">
        <v>1</v>
      </c>
      <c r="AK138" s="4">
        <v>3</v>
      </c>
      <c r="AL138" s="4">
        <v>3</v>
      </c>
      <c r="AM138" s="4">
        <v>2</v>
      </c>
      <c r="AN138" s="4">
        <v>1</v>
      </c>
      <c r="AO138" s="4">
        <v>1</v>
      </c>
      <c r="AP138" s="4">
        <v>0</v>
      </c>
      <c r="AQ138" s="4">
        <v>4</v>
      </c>
      <c r="AR138" s="79">
        <f>MAX(IFERROR(IFERROR(_xlfn.FORECAST.ETS(AR$5,tbl_Model[[#This Row],[H_2023_01]:[H_2025_12]],$H$5:$AQ$5),_xlfn.FORECAST.LINEAR(AR$5,tbl_Model[[#This Row],[H_2023_01]:[H_2025_12]],$H$5:$AQ$5)),0),0)</f>
        <v>1.8866758419501515</v>
      </c>
      <c r="AS138" s="79">
        <f>MAX(IFERROR(IFERROR(_xlfn.FORECAST.ETS(AS$5,tbl_Model[[#This Row],[H_2023_01]:[H_2025_12]],$H$5:$AQ$5),_xlfn.FORECAST.LINEAR(AS$5,tbl_Model[[#This Row],[H_2023_01]:[H_2025_12]],$H$5:$AQ$5)),0),0)</f>
        <v>1.9118318880672907</v>
      </c>
      <c r="AT138" s="79">
        <f>MAX(IFERROR(IFERROR(_xlfn.FORECAST.ETS(AT$5,tbl_Model[[#This Row],[H_2023_01]:[H_2025_12]],$H$5:$AQ$5),_xlfn.FORECAST.LINEAR(AT$5,tbl_Model[[#This Row],[H_2023_01]:[H_2025_12]],$H$5:$AQ$5)),0),0)</f>
        <v>1.9369879341844236</v>
      </c>
      <c r="AU138" s="79">
        <f>MAX(IFERROR(IFERROR(_xlfn.FORECAST.ETS(AU$5,tbl_Model[[#This Row],[H_2023_01]:[H_2025_12]],$H$5:$AQ$5),_xlfn.FORECAST.LINEAR(AU$5,tbl_Model[[#This Row],[H_2023_01]:[H_2025_12]],$H$5:$AQ$5)),0),0)</f>
        <v>1.962143980301563</v>
      </c>
      <c r="AV138" s="79">
        <f>MAX(IFERROR(IFERROR(_xlfn.FORECAST.ETS(AV$5,tbl_Model[[#This Row],[H_2023_01]:[H_2025_12]],$H$5:$AQ$5),_xlfn.FORECAST.LINEAR(AV$5,tbl_Model[[#This Row],[H_2023_01]:[H_2025_12]],$H$5:$AQ$5)),0),0)</f>
        <v>1.987300026418696</v>
      </c>
      <c r="AW138" s="79">
        <f>MAX(IFERROR(IFERROR(_xlfn.FORECAST.ETS(AW$5,tbl_Model[[#This Row],[H_2023_01]:[H_2025_12]],$H$5:$AQ$5),_xlfn.FORECAST.LINEAR(AW$5,tbl_Model[[#This Row],[H_2023_01]:[H_2025_12]],$H$5:$AQ$5)),0),0)</f>
        <v>2.0124560725358354</v>
      </c>
      <c r="AX138" s="79">
        <f>MAX(IFERROR(IFERROR(_xlfn.FORECAST.ETS(AX$5,tbl_Model[[#This Row],[H_2023_01]:[H_2025_12]],$H$5:$AQ$5),_xlfn.FORECAST.LINEAR(AX$5,tbl_Model[[#This Row],[H_2023_01]:[H_2025_12]],$H$5:$AQ$5)),0),0)</f>
        <v>2.0376121186529677</v>
      </c>
      <c r="AY138" s="79">
        <f>MAX(IFERROR(IFERROR(_xlfn.FORECAST.ETS(AY$5,tbl_Model[[#This Row],[H_2023_01]:[H_2025_12]],$H$5:$AQ$5),_xlfn.FORECAST.LINEAR(AY$5,tbl_Model[[#This Row],[H_2023_01]:[H_2025_12]],$H$5:$AQ$5)),0),0)</f>
        <v>2.0627681647701075</v>
      </c>
      <c r="AZ138" s="79">
        <f>MAX(IFERROR(IFERROR(_xlfn.FORECAST.ETS(AZ$5,tbl_Model[[#This Row],[H_2023_01]:[H_2025_12]],$H$5:$AQ$5),_xlfn.FORECAST.LINEAR(AZ$5,tbl_Model[[#This Row],[H_2023_01]:[H_2025_12]],$H$5:$AQ$5)),0),0)</f>
        <v>2.0879242108872402</v>
      </c>
      <c r="BA138" s="79">
        <f>MAX(IFERROR(IFERROR(_xlfn.FORECAST.ETS(BA$5,tbl_Model[[#This Row],[H_2023_01]:[H_2025_12]],$H$5:$AQ$5),_xlfn.FORECAST.LINEAR(BA$5,tbl_Model[[#This Row],[H_2023_01]:[H_2025_12]],$H$5:$AQ$5)),0),0)</f>
        <v>2.1130802570043796</v>
      </c>
      <c r="BB138" s="79">
        <f>MAX(IFERROR(IFERROR(_xlfn.FORECAST.ETS(BB$5,tbl_Model[[#This Row],[H_2023_01]:[H_2025_12]],$H$5:$AQ$5),_xlfn.FORECAST.LINEAR(BB$5,tbl_Model[[#This Row],[H_2023_01]:[H_2025_12]],$H$5:$AQ$5)),0),0)</f>
        <v>2.1382363031215124</v>
      </c>
      <c r="BC138" s="79">
        <f>MAX(IFERROR(IFERROR(_xlfn.FORECAST.ETS(BC$5,tbl_Model[[#This Row],[H_2023_01]:[H_2025_12]],$H$5:$AQ$5),_xlfn.FORECAST.LINEAR(BC$5,tbl_Model[[#This Row],[H_2023_01]:[H_2025_12]],$H$5:$AQ$5)),0),0)</f>
        <v>2.1633923492386518</v>
      </c>
      <c r="BD138" s="80">
        <f>IFERROR(AR138/SUM(Model!$AR138:$BC138),1/12)</f>
        <v>7.7639673905357212E-2</v>
      </c>
      <c r="BE138" s="80">
        <f>IFERROR(AS138/SUM(Model!$AR138:$BC138),1/12)</f>
        <v>7.8674884710443899E-2</v>
      </c>
      <c r="BF138" s="80">
        <f>IFERROR(AT138/SUM(Model!$AR138:$BC138),1/12)</f>
        <v>7.9710095515530321E-2</v>
      </c>
      <c r="BG138" s="80">
        <f>IFERROR(AU138/SUM(Model!$AR138:$BC138),1/12)</f>
        <v>8.0745306320617008E-2</v>
      </c>
      <c r="BH138" s="80">
        <f>IFERROR(AV138/SUM(Model!$AR138:$BC138),1/12)</f>
        <v>8.1780517125703445E-2</v>
      </c>
      <c r="BI138" s="80">
        <f>IFERROR(AW138/SUM(Model!$AR138:$BC138),1/12)</f>
        <v>8.2815727930790131E-2</v>
      </c>
      <c r="BJ138" s="80">
        <f>IFERROR(AX138/SUM(Model!$AR138:$BC138),1/12)</f>
        <v>8.385093873587654E-2</v>
      </c>
      <c r="BK138" s="80">
        <f>IFERROR(AY138/SUM(Model!$AR138:$BC138),1/12)</f>
        <v>8.4886149540963241E-2</v>
      </c>
      <c r="BL138" s="80">
        <f>IFERROR(AZ138/SUM(Model!$AR138:$BC138),1/12)</f>
        <v>8.5921360346049663E-2</v>
      </c>
      <c r="BM138" s="80">
        <f>IFERROR(BA138/SUM(Model!$AR138:$BC138),1/12)</f>
        <v>8.695657115113635E-2</v>
      </c>
      <c r="BN138" s="80">
        <f>IFERROR(BB138/SUM(Model!$AR138:$BC138),1/12)</f>
        <v>8.7991781956222773E-2</v>
      </c>
      <c r="BO138" s="80">
        <f>IFERROR(BC138/SUM(Model!$AR138:$BC138),1/12)</f>
        <v>8.9026992761309473E-2</v>
      </c>
      <c r="BP13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24.147928994082836</v>
      </c>
      <c r="BQ138" s="77" cm="1">
        <f t="array" ref="BQ13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38" s="77" cm="1">
        <f t="array" ref="BR13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38" s="77">
        <f>IF(tbl_Model[[#This Row],[Type]]="Boutique",
    tbl_Model[[#This Row],[UnitListPrice]],
    tbl_Model[[#This Row],[UnitListPrice]]*(1-SUMIFS(tbl_MarketTerms[WholesaleMarginPct],tbl_MarketTerms[Country],tbl_Model[[#This Row],[country]])))</f>
        <v>24503.913814264284</v>
      </c>
      <c r="BT138" s="79">
        <f>Model!$BP138*BD138</f>
        <v>1.874837332590312</v>
      </c>
      <c r="BU138" s="79">
        <f>Model!$BP138*BE138</f>
        <v>1.8998355296054525</v>
      </c>
      <c r="BV138" s="79">
        <f>Model!$BP138*BF138</f>
        <v>1.9248337266205868</v>
      </c>
      <c r="BW138" s="79">
        <f>Model!$BP138*BG138</f>
        <v>1.9498319236357275</v>
      </c>
      <c r="BX138" s="79">
        <f>Model!$BP138*BH138</f>
        <v>1.9748301206508621</v>
      </c>
      <c r="BY138" s="79">
        <f>Model!$BP138*BI138</f>
        <v>1.9998283176660028</v>
      </c>
      <c r="BZ138" s="79">
        <f>Model!$BP138*BJ138</f>
        <v>2.0248265146811368</v>
      </c>
      <c r="CA138" s="79">
        <f>Model!$BP138*BK138</f>
        <v>2.0498247116962776</v>
      </c>
      <c r="CB138" s="79">
        <f>Model!$BP138*BL138</f>
        <v>2.0748229087114121</v>
      </c>
      <c r="CC138" s="79">
        <f>Model!$BP138*BM138</f>
        <v>2.0998211057265523</v>
      </c>
      <c r="CD138" s="79">
        <f>Model!$BP138*BN138</f>
        <v>2.1248193027416868</v>
      </c>
      <c r="CE138" s="79">
        <f>Model!$BP138*BO138</f>
        <v>2.1498174997568276</v>
      </c>
      <c r="CF138" s="79">
        <f>Model!$BS138*BT138</f>
        <v>45940.852413558147</v>
      </c>
      <c r="CG138" s="79">
        <f>Model!$BS138*BU138</f>
        <v>46553.406078729153</v>
      </c>
      <c r="CH138" s="79">
        <f>Model!$BS138*BV138</f>
        <v>47165.959743899999</v>
      </c>
      <c r="CI138" s="79">
        <f>Model!$BS138*BW138</f>
        <v>47778.513409071005</v>
      </c>
      <c r="CJ138" s="79">
        <f>Model!$BS138*BX138</f>
        <v>48391.067074241859</v>
      </c>
      <c r="CK138" s="79">
        <f>Model!$BS138*BY138</f>
        <v>49003.620739412865</v>
      </c>
      <c r="CL138" s="79">
        <f>Model!$BS138*BZ138</f>
        <v>49616.174404583711</v>
      </c>
      <c r="CM138" s="79">
        <f>Model!$BS138*CA138</f>
        <v>50228.728069754718</v>
      </c>
      <c r="CN138" s="79">
        <f>Model!$BS138*CB138</f>
        <v>50841.281734925571</v>
      </c>
      <c r="CO138" s="79">
        <f>Model!$BS138*CC138</f>
        <v>51453.83540009657</v>
      </c>
      <c r="CP138" s="79">
        <f>Model!$BS138*CD138</f>
        <v>52066.389065267424</v>
      </c>
      <c r="CQ138" s="79">
        <f>Model!$BS138*CE138</f>
        <v>52678.94273043843</v>
      </c>
      <c r="CR138" s="79">
        <f>Model!$BR138*BT138</f>
        <v>9884.3786576582243</v>
      </c>
      <c r="CS138" s="79">
        <f>Model!$BR138*BU138</f>
        <v>10016.172302238047</v>
      </c>
      <c r="CT138" s="79">
        <f>Model!$BR138*BV138</f>
        <v>10147.965946817836</v>
      </c>
      <c r="CU138" s="79">
        <f>Model!$BR138*BW138</f>
        <v>10279.75959139766</v>
      </c>
      <c r="CV138" s="79">
        <f>Model!$BR138*BX138</f>
        <v>10411.553235977452</v>
      </c>
      <c r="CW138" s="79">
        <f>Model!$BR138*BY138</f>
        <v>10543.346880557276</v>
      </c>
      <c r="CX138" s="79">
        <f>Model!$BR138*BZ138</f>
        <v>10675.140525137063</v>
      </c>
      <c r="CY138" s="79">
        <f>Model!$BR138*CA138</f>
        <v>10806.934169716887</v>
      </c>
      <c r="CZ138" s="79">
        <f>Model!$BR138*CB138</f>
        <v>10938.727814296679</v>
      </c>
      <c r="DA138" s="79">
        <f>Model!$BR138*CC138</f>
        <v>11070.521458876501</v>
      </c>
      <c r="DB138" s="79">
        <f>Model!$BR138*CD138</f>
        <v>11202.315103456291</v>
      </c>
      <c r="DC138" s="79">
        <f>Model!$BR138*CE138</f>
        <v>11334.108748036115</v>
      </c>
      <c r="DD138" s="79">
        <f>SUM(Model!$CF138:$CQ138)</f>
        <v>591718.77086397947</v>
      </c>
      <c r="DE138" s="79">
        <f>SUM(Model!$CR138:$DC138)</f>
        <v>127310.92443416602</v>
      </c>
      <c r="DF138" s="80">
        <f>IFERROR((Model!$DD138-Model!$DE138)/Model!$DD138,0)</f>
        <v>0.78484555382909849</v>
      </c>
    </row>
    <row r="139" spans="2:110" x14ac:dyDescent="0.25">
      <c r="B139" t="s">
        <v>370</v>
      </c>
      <c r="C139" t="s">
        <v>208</v>
      </c>
      <c r="D139" t="s">
        <v>14</v>
      </c>
      <c r="E139" s="4">
        <v>151</v>
      </c>
      <c r="F139" s="4">
        <v>4024904.89</v>
      </c>
      <c r="G139" s="4">
        <v>892062.98</v>
      </c>
      <c r="H139" s="4">
        <v>7</v>
      </c>
      <c r="I139" s="4">
        <v>7</v>
      </c>
      <c r="J139" s="4">
        <v>11</v>
      </c>
      <c r="K139" s="4">
        <v>13</v>
      </c>
      <c r="L139" s="4">
        <v>8</v>
      </c>
      <c r="M139" s="4">
        <v>13</v>
      </c>
      <c r="N139" s="4">
        <v>4</v>
      </c>
      <c r="O139" s="4">
        <v>8</v>
      </c>
      <c r="P139" s="4">
        <v>3</v>
      </c>
      <c r="Q139" s="4">
        <v>10</v>
      </c>
      <c r="R139" s="4">
        <v>12</v>
      </c>
      <c r="S139" s="4">
        <v>13</v>
      </c>
      <c r="T139" s="4">
        <v>3</v>
      </c>
      <c r="U139" s="4">
        <v>7</v>
      </c>
      <c r="V139" s="4">
        <v>5</v>
      </c>
      <c r="W139" s="4">
        <v>10</v>
      </c>
      <c r="X139" s="4">
        <v>9</v>
      </c>
      <c r="Y139" s="4">
        <v>11</v>
      </c>
      <c r="Z139" s="4">
        <v>6</v>
      </c>
      <c r="AA139" s="4">
        <v>2</v>
      </c>
      <c r="AB139" s="4">
        <v>7</v>
      </c>
      <c r="AC139" s="4">
        <v>7</v>
      </c>
      <c r="AD139" s="4">
        <v>11</v>
      </c>
      <c r="AE139" s="4">
        <v>12</v>
      </c>
      <c r="AF139" s="4">
        <v>7</v>
      </c>
      <c r="AG139" s="4">
        <v>9</v>
      </c>
      <c r="AH139" s="4">
        <v>8</v>
      </c>
      <c r="AI139" s="4">
        <v>14</v>
      </c>
      <c r="AJ139" s="4">
        <v>11</v>
      </c>
      <c r="AK139" s="4">
        <v>16</v>
      </c>
      <c r="AL139" s="4">
        <v>12</v>
      </c>
      <c r="AM139" s="4">
        <v>16</v>
      </c>
      <c r="AN139" s="4">
        <v>15</v>
      </c>
      <c r="AO139" s="4">
        <v>11</v>
      </c>
      <c r="AP139" s="4">
        <v>12</v>
      </c>
      <c r="AQ139" s="4">
        <v>20</v>
      </c>
      <c r="AR139" s="79">
        <f>MAX(IFERROR(IFERROR(_xlfn.FORECAST.ETS(AR$5,tbl_Model[[#This Row],[H_2023_01]:[H_2025_12]],$H$5:$AQ$5),_xlfn.FORECAST.LINEAR(AR$5,tbl_Model[[#This Row],[H_2023_01]:[H_2025_12]],$H$5:$AQ$5)),0),0)</f>
        <v>13.053002225634316</v>
      </c>
      <c r="AS139" s="79">
        <f>MAX(IFERROR(IFERROR(_xlfn.FORECAST.ETS(AS$5,tbl_Model[[#This Row],[H_2023_01]:[H_2025_12]],$H$5:$AQ$5),_xlfn.FORECAST.LINEAR(AS$5,tbl_Model[[#This Row],[H_2023_01]:[H_2025_12]],$H$5:$AQ$5)),0),0)</f>
        <v>13.21686018321882</v>
      </c>
      <c r="AT139" s="79">
        <f>MAX(IFERROR(IFERROR(_xlfn.FORECAST.ETS(AT$5,tbl_Model[[#This Row],[H_2023_01]:[H_2025_12]],$H$5:$AQ$5),_xlfn.FORECAST.LINEAR(AT$5,tbl_Model[[#This Row],[H_2023_01]:[H_2025_12]],$H$5:$AQ$5)),0),0)</f>
        <v>13.380718140803305</v>
      </c>
      <c r="AU139" s="79">
        <f>MAX(IFERROR(IFERROR(_xlfn.FORECAST.ETS(AU$5,tbl_Model[[#This Row],[H_2023_01]:[H_2025_12]],$H$5:$AQ$5),_xlfn.FORECAST.LINEAR(AU$5,tbl_Model[[#This Row],[H_2023_01]:[H_2025_12]],$H$5:$AQ$5)),0),0)</f>
        <v>13.544576098387809</v>
      </c>
      <c r="AV139" s="79">
        <f>MAX(IFERROR(IFERROR(_xlfn.FORECAST.ETS(AV$5,tbl_Model[[#This Row],[H_2023_01]:[H_2025_12]],$H$5:$AQ$5),_xlfn.FORECAST.LINEAR(AV$5,tbl_Model[[#This Row],[H_2023_01]:[H_2025_12]],$H$5:$AQ$5)),0),0)</f>
        <v>13.708434055972292</v>
      </c>
      <c r="AW139" s="79">
        <f>MAX(IFERROR(IFERROR(_xlfn.FORECAST.ETS(AW$5,tbl_Model[[#This Row],[H_2023_01]:[H_2025_12]],$H$5:$AQ$5),_xlfn.FORECAST.LINEAR(AW$5,tbl_Model[[#This Row],[H_2023_01]:[H_2025_12]],$H$5:$AQ$5)),0),0)</f>
        <v>13.872292013556796</v>
      </c>
      <c r="AX139" s="79">
        <f>MAX(IFERROR(IFERROR(_xlfn.FORECAST.ETS(AX$5,tbl_Model[[#This Row],[H_2023_01]:[H_2025_12]],$H$5:$AQ$5),_xlfn.FORECAST.LINEAR(AX$5,tbl_Model[[#This Row],[H_2023_01]:[H_2025_12]],$H$5:$AQ$5)),0),0)</f>
        <v>14.036149971141279</v>
      </c>
      <c r="AY139" s="79">
        <f>MAX(IFERROR(IFERROR(_xlfn.FORECAST.ETS(AY$5,tbl_Model[[#This Row],[H_2023_01]:[H_2025_12]],$H$5:$AQ$5),_xlfn.FORECAST.LINEAR(AY$5,tbl_Model[[#This Row],[H_2023_01]:[H_2025_12]],$H$5:$AQ$5)),0),0)</f>
        <v>14.200007928725784</v>
      </c>
      <c r="AZ139" s="79">
        <f>MAX(IFERROR(IFERROR(_xlfn.FORECAST.ETS(AZ$5,tbl_Model[[#This Row],[H_2023_01]:[H_2025_12]],$H$5:$AQ$5),_xlfn.FORECAST.LINEAR(AZ$5,tbl_Model[[#This Row],[H_2023_01]:[H_2025_12]],$H$5:$AQ$5)),0),0)</f>
        <v>14.363865886310267</v>
      </c>
      <c r="BA139" s="79">
        <f>MAX(IFERROR(IFERROR(_xlfn.FORECAST.ETS(BA$5,tbl_Model[[#This Row],[H_2023_01]:[H_2025_12]],$H$5:$AQ$5),_xlfn.FORECAST.LINEAR(BA$5,tbl_Model[[#This Row],[H_2023_01]:[H_2025_12]],$H$5:$AQ$5)),0),0)</f>
        <v>14.527723843894773</v>
      </c>
      <c r="BB139" s="79">
        <f>MAX(IFERROR(IFERROR(_xlfn.FORECAST.ETS(BB$5,tbl_Model[[#This Row],[H_2023_01]:[H_2025_12]],$H$5:$AQ$5),_xlfn.FORECAST.LINEAR(BB$5,tbl_Model[[#This Row],[H_2023_01]:[H_2025_12]],$H$5:$AQ$5)),0),0)</f>
        <v>14.691581801479256</v>
      </c>
      <c r="BC139" s="79">
        <f>MAX(IFERROR(IFERROR(_xlfn.FORECAST.ETS(BC$5,tbl_Model[[#This Row],[H_2023_01]:[H_2025_12]],$H$5:$AQ$5),_xlfn.FORECAST.LINEAR(BC$5,tbl_Model[[#This Row],[H_2023_01]:[H_2025_12]],$H$5:$AQ$5)),0),0)</f>
        <v>14.85543975906376</v>
      </c>
      <c r="BD139" s="80">
        <f>IFERROR(AR139/SUM(Model!$AR139:$BC139),1/12)</f>
        <v>7.7951337166433654E-2</v>
      </c>
      <c r="BE139" s="80">
        <f>IFERROR(AS139/SUM(Model!$AR139:$BC139),1/12)</f>
        <v>7.8929881924051828E-2</v>
      </c>
      <c r="BF139" s="80">
        <f>IFERROR(AT139/SUM(Model!$AR139:$BC139),1/12)</f>
        <v>7.9908426681669892E-2</v>
      </c>
      <c r="BG139" s="80">
        <f>IFERROR(AU139/SUM(Model!$AR139:$BC139),1/12)</f>
        <v>8.088697143928808E-2</v>
      </c>
      <c r="BH139" s="80">
        <f>IFERROR(AV139/SUM(Model!$AR139:$BC139),1/12)</f>
        <v>8.186551619690613E-2</v>
      </c>
      <c r="BI139" s="80">
        <f>IFERROR(AW139/SUM(Model!$AR139:$BC139),1/12)</f>
        <v>8.2844060954524304E-2</v>
      </c>
      <c r="BJ139" s="80">
        <f>IFERROR(AX139/SUM(Model!$AR139:$BC139),1/12)</f>
        <v>8.3822605712142353E-2</v>
      </c>
      <c r="BK139" s="80">
        <f>IFERROR(AY139/SUM(Model!$AR139:$BC139),1/12)</f>
        <v>8.4801150469760528E-2</v>
      </c>
      <c r="BL139" s="80">
        <f>IFERROR(AZ139/SUM(Model!$AR139:$BC139),1/12)</f>
        <v>8.5779695227378591E-2</v>
      </c>
      <c r="BM139" s="80">
        <f>IFERROR(BA139/SUM(Model!$AR139:$BC139),1/12)</f>
        <v>8.6758239984996779E-2</v>
      </c>
      <c r="BN139" s="80">
        <f>IFERROR(BB139/SUM(Model!$AR139:$BC139),1/12)</f>
        <v>8.7736784742614829E-2</v>
      </c>
      <c r="BO139" s="80">
        <f>IFERROR(BC139/SUM(Model!$AR139:$BC139),1/12)</f>
        <v>8.8715329500233003E-2</v>
      </c>
      <c r="BP13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166.47131147540983</v>
      </c>
      <c r="BQ139" s="77" cm="1">
        <f t="array" ref="BQ13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139" s="77" cm="1">
        <f t="array" ref="BR13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139" s="77">
        <f>IF(tbl_Model[[#This Row],[Type]]="Boutique",
    tbl_Model[[#This Row],[UnitListPrice]],
    tbl_Model[[#This Row],[UnitListPrice]]*(1-SUMIFS(tbl_MarketTerms[WholesaleMarginPct],tbl_MarketTerms[Country],tbl_Model[[#This Row],[country]])))</f>
        <v>27483.452068491439</v>
      </c>
      <c r="BT139" s="79">
        <f>Model!$BP139*BD139</f>
        <v>12.976661329358068</v>
      </c>
      <c r="BU139" s="79">
        <f>Model!$BP139*BE139</f>
        <v>13.139560958496153</v>
      </c>
      <c r="BV139" s="79">
        <f>Model!$BP139*BF139</f>
        <v>13.302460587634219</v>
      </c>
      <c r="BW139" s="79">
        <f>Model!$BP139*BG139</f>
        <v>13.465360216772305</v>
      </c>
      <c r="BX139" s="79">
        <f>Model!$BP139*BH139</f>
        <v>13.628259845910369</v>
      </c>
      <c r="BY139" s="79">
        <f>Model!$BP139*BI139</f>
        <v>13.791159475048454</v>
      </c>
      <c r="BZ139" s="79">
        <f>Model!$BP139*BJ139</f>
        <v>13.954059104186518</v>
      </c>
      <c r="CA139" s="79">
        <f>Model!$BP139*BK139</f>
        <v>14.116958733324601</v>
      </c>
      <c r="CB139" s="79">
        <f>Model!$BP139*BL139</f>
        <v>14.279858362462669</v>
      </c>
      <c r="CC139" s="79">
        <f>Model!$BP139*BM139</f>
        <v>14.442757991600756</v>
      </c>
      <c r="CD139" s="79">
        <f>Model!$BP139*BN139</f>
        <v>14.605657620738818</v>
      </c>
      <c r="CE139" s="79">
        <f>Model!$BP139*BO139</f>
        <v>14.768557249876903</v>
      </c>
      <c r="CF139" s="79">
        <f>Model!$BS139*BT139</f>
        <v>356643.44965445885</v>
      </c>
      <c r="CG139" s="79">
        <f>Model!$BS139*BU139</f>
        <v>361120.49380385043</v>
      </c>
      <c r="CH139" s="79">
        <f>Model!$BS139*BV139</f>
        <v>365597.5379532415</v>
      </c>
      <c r="CI139" s="79">
        <f>Model!$BS139*BW139</f>
        <v>370074.58210263314</v>
      </c>
      <c r="CJ139" s="79">
        <f>Model!$BS139*BX139</f>
        <v>374551.62625202414</v>
      </c>
      <c r="CK139" s="79">
        <f>Model!$BS139*BY139</f>
        <v>379028.67040141573</v>
      </c>
      <c r="CL139" s="79">
        <f>Model!$BS139*BZ139</f>
        <v>383505.71455080673</v>
      </c>
      <c r="CM139" s="79">
        <f>Model!$BS139*CA139</f>
        <v>387982.75870019832</v>
      </c>
      <c r="CN139" s="79">
        <f>Model!$BS139*CB139</f>
        <v>392459.80284958938</v>
      </c>
      <c r="CO139" s="79">
        <f>Model!$BS139*CC139</f>
        <v>396936.84699898103</v>
      </c>
      <c r="CP139" s="79">
        <f>Model!$BS139*CD139</f>
        <v>401413.89114837203</v>
      </c>
      <c r="CQ139" s="79">
        <f>Model!$BS139*CE139</f>
        <v>405890.93529776362</v>
      </c>
      <c r="CR139" s="79">
        <f>Model!$BR139*BT139</f>
        <v>78168.773915044774</v>
      </c>
      <c r="CS139" s="79">
        <f>Model!$BR139*BU139</f>
        <v>79150.048216480936</v>
      </c>
      <c r="CT139" s="79">
        <f>Model!$BR139*BV139</f>
        <v>80131.322517916997</v>
      </c>
      <c r="CU139" s="79">
        <f>Model!$BR139*BW139</f>
        <v>81112.596819353173</v>
      </c>
      <c r="CV139" s="79">
        <f>Model!$BR139*BX139</f>
        <v>82093.871120789219</v>
      </c>
      <c r="CW139" s="79">
        <f>Model!$BR139*BY139</f>
        <v>83075.145422225381</v>
      </c>
      <c r="CX139" s="79">
        <f>Model!$BR139*BZ139</f>
        <v>84056.419723661427</v>
      </c>
      <c r="CY139" s="79">
        <f>Model!$BR139*CA139</f>
        <v>85037.694025097589</v>
      </c>
      <c r="CZ139" s="79">
        <f>Model!$BR139*CB139</f>
        <v>86018.96832653365</v>
      </c>
      <c r="DA139" s="79">
        <f>Model!$BR139*CC139</f>
        <v>87000.242627969841</v>
      </c>
      <c r="DB139" s="79">
        <f>Model!$BR139*CD139</f>
        <v>87981.516929405872</v>
      </c>
      <c r="DC139" s="79">
        <f>Model!$BR139*CE139</f>
        <v>88962.791230842035</v>
      </c>
      <c r="DD139" s="79">
        <f>SUM(Model!$CF139:$CQ139)</f>
        <v>4575206.3097133348</v>
      </c>
      <c r="DE139" s="79">
        <f>SUM(Model!$CR139:$DC139)</f>
        <v>1002789.3908753209</v>
      </c>
      <c r="DF139" s="80">
        <f>IFERROR((Model!$DD139-Model!$DE139)/Model!$DD139,0)</f>
        <v>0.78082094598742768</v>
      </c>
    </row>
    <row r="140" spans="2:110" x14ac:dyDescent="0.25">
      <c r="B140" t="s">
        <v>370</v>
      </c>
      <c r="C140" t="s">
        <v>45</v>
      </c>
      <c r="D140" t="s">
        <v>34</v>
      </c>
      <c r="E140" s="4">
        <v>16</v>
      </c>
      <c r="F140" s="4">
        <v>281667.63</v>
      </c>
      <c r="G140" s="4">
        <v>72981.929999999993</v>
      </c>
      <c r="H140" s="4">
        <v>0</v>
      </c>
      <c r="I140" s="4">
        <v>2</v>
      </c>
      <c r="J140" s="4">
        <v>2</v>
      </c>
      <c r="K140" s="4">
        <v>3</v>
      </c>
      <c r="L140" s="4">
        <v>1</v>
      </c>
      <c r="M140" s="4">
        <v>0</v>
      </c>
      <c r="N140" s="4">
        <v>5</v>
      </c>
      <c r="O140" s="4">
        <v>2</v>
      </c>
      <c r="P140" s="4">
        <v>2</v>
      </c>
      <c r="Q140" s="4">
        <v>1</v>
      </c>
      <c r="R140" s="4">
        <v>2</v>
      </c>
      <c r="S140" s="4">
        <v>0</v>
      </c>
      <c r="T140" s="4">
        <v>0</v>
      </c>
      <c r="U140" s="4">
        <v>1</v>
      </c>
      <c r="V140" s="4">
        <v>0</v>
      </c>
      <c r="W140" s="4">
        <v>0</v>
      </c>
      <c r="X140" s="4">
        <v>3</v>
      </c>
      <c r="Y140" s="4">
        <v>0</v>
      </c>
      <c r="Z140" s="4">
        <v>1</v>
      </c>
      <c r="AA140" s="4">
        <v>2</v>
      </c>
      <c r="AB140" s="4">
        <v>0</v>
      </c>
      <c r="AC140" s="4">
        <v>4</v>
      </c>
      <c r="AD140" s="4">
        <v>2</v>
      </c>
      <c r="AE140" s="4">
        <v>7</v>
      </c>
      <c r="AF140" s="4">
        <v>0</v>
      </c>
      <c r="AG140" s="4">
        <v>1</v>
      </c>
      <c r="AH140" s="4">
        <v>2</v>
      </c>
      <c r="AI140" s="4">
        <v>1</v>
      </c>
      <c r="AJ140" s="4">
        <v>3</v>
      </c>
      <c r="AK140" s="4">
        <v>2</v>
      </c>
      <c r="AL140" s="4">
        <v>2</v>
      </c>
      <c r="AM140" s="4">
        <v>0</v>
      </c>
      <c r="AN140" s="4">
        <v>0</v>
      </c>
      <c r="AO140" s="4">
        <v>0</v>
      </c>
      <c r="AP140" s="4">
        <v>4</v>
      </c>
      <c r="AQ140" s="4">
        <v>1</v>
      </c>
      <c r="AR140" s="79">
        <f>MAX(IFERROR(IFERROR(_xlfn.FORECAST.ETS(AR$5,tbl_Model[[#This Row],[H_2023_01]:[H_2025_12]],$H$5:$AQ$5),_xlfn.FORECAST.LINEAR(AR$5,tbl_Model[[#This Row],[H_2023_01]:[H_2025_12]],$H$5:$AQ$5)),0),0)</f>
        <v>1.6330808230964855</v>
      </c>
      <c r="AS140" s="79">
        <f>MAX(IFERROR(IFERROR(_xlfn.FORECAST.ETS(AS$5,tbl_Model[[#This Row],[H_2023_01]:[H_2025_12]],$H$5:$AQ$5),_xlfn.FORECAST.LINEAR(AS$5,tbl_Model[[#This Row],[H_2023_01]:[H_2025_12]],$H$5:$AQ$5)),0),0)</f>
        <v>1.6454880152096489</v>
      </c>
      <c r="AT140" s="79">
        <f>MAX(IFERROR(IFERROR(_xlfn.FORECAST.ETS(AT$5,tbl_Model[[#This Row],[H_2023_01]:[H_2025_12]],$H$5:$AQ$5),_xlfn.FORECAST.LINEAR(AT$5,tbl_Model[[#This Row],[H_2023_01]:[H_2025_12]],$H$5:$AQ$5)),0),0)</f>
        <v>1.6578952073228139</v>
      </c>
      <c r="AU140" s="79">
        <f>MAX(IFERROR(IFERROR(_xlfn.FORECAST.ETS(AU$5,tbl_Model[[#This Row],[H_2023_01]:[H_2025_12]],$H$5:$AQ$5),_xlfn.FORECAST.LINEAR(AU$5,tbl_Model[[#This Row],[H_2023_01]:[H_2025_12]],$H$5:$AQ$5)),0),0)</f>
        <v>1.6703023994359774</v>
      </c>
      <c r="AV140" s="79">
        <f>MAX(IFERROR(IFERROR(_xlfn.FORECAST.ETS(AV$5,tbl_Model[[#This Row],[H_2023_01]:[H_2025_12]],$H$5:$AQ$5),_xlfn.FORECAST.LINEAR(AV$5,tbl_Model[[#This Row],[H_2023_01]:[H_2025_12]],$H$5:$AQ$5)),0),0)</f>
        <v>1.6827095915491423</v>
      </c>
      <c r="AW140" s="79">
        <f>MAX(IFERROR(IFERROR(_xlfn.FORECAST.ETS(AW$5,tbl_Model[[#This Row],[H_2023_01]:[H_2025_12]],$H$5:$AQ$5),_xlfn.FORECAST.LINEAR(AW$5,tbl_Model[[#This Row],[H_2023_01]:[H_2025_12]],$H$5:$AQ$5)),0),0)</f>
        <v>1.6951167836623058</v>
      </c>
      <c r="AX140" s="79">
        <f>MAX(IFERROR(IFERROR(_xlfn.FORECAST.ETS(AX$5,tbl_Model[[#This Row],[H_2023_01]:[H_2025_12]],$H$5:$AQ$5),_xlfn.FORECAST.LINEAR(AX$5,tbl_Model[[#This Row],[H_2023_01]:[H_2025_12]],$H$5:$AQ$5)),0),0)</f>
        <v>1.7075239757754708</v>
      </c>
      <c r="AY140" s="79">
        <f>MAX(IFERROR(IFERROR(_xlfn.FORECAST.ETS(AY$5,tbl_Model[[#This Row],[H_2023_01]:[H_2025_12]],$H$5:$AQ$5),_xlfn.FORECAST.LINEAR(AY$5,tbl_Model[[#This Row],[H_2023_01]:[H_2025_12]],$H$5:$AQ$5)),0),0)</f>
        <v>1.719931167888634</v>
      </c>
      <c r="AZ140" s="79">
        <f>MAX(IFERROR(IFERROR(_xlfn.FORECAST.ETS(AZ$5,tbl_Model[[#This Row],[H_2023_01]:[H_2025_12]],$H$5:$AQ$5),_xlfn.FORECAST.LINEAR(AZ$5,tbl_Model[[#This Row],[H_2023_01]:[H_2025_12]],$H$5:$AQ$5)),0),0)</f>
        <v>1.7323383600017992</v>
      </c>
      <c r="BA140" s="79">
        <f>MAX(IFERROR(IFERROR(_xlfn.FORECAST.ETS(BA$5,tbl_Model[[#This Row],[H_2023_01]:[H_2025_12]],$H$5:$AQ$5),_xlfn.FORECAST.LINEAR(BA$5,tbl_Model[[#This Row],[H_2023_01]:[H_2025_12]],$H$5:$AQ$5)),0),0)</f>
        <v>1.7447455521149624</v>
      </c>
      <c r="BB140" s="79">
        <f>MAX(IFERROR(IFERROR(_xlfn.FORECAST.ETS(BB$5,tbl_Model[[#This Row],[H_2023_01]:[H_2025_12]],$H$5:$AQ$5),_xlfn.FORECAST.LINEAR(BB$5,tbl_Model[[#This Row],[H_2023_01]:[H_2025_12]],$H$5:$AQ$5)),0),0)</f>
        <v>1.7571527442281276</v>
      </c>
      <c r="BC140" s="79">
        <f>MAX(IFERROR(IFERROR(_xlfn.FORECAST.ETS(BC$5,tbl_Model[[#This Row],[H_2023_01]:[H_2025_12]],$H$5:$AQ$5),_xlfn.FORECAST.LINEAR(BC$5,tbl_Model[[#This Row],[H_2023_01]:[H_2025_12]],$H$5:$AQ$5)),0),0)</f>
        <v>1.7695599363412908</v>
      </c>
      <c r="BD140" s="80">
        <f>IFERROR(AR140/SUM(Model!$AR140:$BC140),1/12)</f>
        <v>7.9990853112486743E-2</v>
      </c>
      <c r="BE140" s="80">
        <f>IFERROR(AS140/SUM(Model!$AR140:$BC140),1/12)</f>
        <v>8.059857678900427E-2</v>
      </c>
      <c r="BF140" s="80">
        <f>IFERROR(AT140/SUM(Model!$AR140:$BC140),1/12)</f>
        <v>8.1206300465521866E-2</v>
      </c>
      <c r="BG140" s="80">
        <f>IFERROR(AU140/SUM(Model!$AR140:$BC140),1/12)</f>
        <v>8.1814024142039393E-2</v>
      </c>
      <c r="BH140" s="80">
        <f>IFERROR(AV140/SUM(Model!$AR140:$BC140),1/12)</f>
        <v>8.242174781855699E-2</v>
      </c>
      <c r="BI140" s="80">
        <f>IFERROR(AW140/SUM(Model!$AR140:$BC140),1/12)</f>
        <v>8.3029471495074517E-2</v>
      </c>
      <c r="BJ140" s="80">
        <f>IFERROR(AX140/SUM(Model!$AR140:$BC140),1/12)</f>
        <v>8.3637195171592113E-2</v>
      </c>
      <c r="BK140" s="80">
        <f>IFERROR(AY140/SUM(Model!$AR140:$BC140),1/12)</f>
        <v>8.4244918848109626E-2</v>
      </c>
      <c r="BL140" s="80">
        <f>IFERROR(AZ140/SUM(Model!$AR140:$BC140),1/12)</f>
        <v>8.4852642524627236E-2</v>
      </c>
      <c r="BM140" s="80">
        <f>IFERROR(BA140/SUM(Model!$AR140:$BC140),1/12)</f>
        <v>8.546036620114475E-2</v>
      </c>
      <c r="BN140" s="80">
        <f>IFERROR(BB140/SUM(Model!$AR140:$BC140),1/12)</f>
        <v>8.6068089877662374E-2</v>
      </c>
      <c r="BO140" s="80">
        <f>IFERROR(BC140/SUM(Model!$AR140:$BC140),1/12)</f>
        <v>8.6675813554179887E-2</v>
      </c>
      <c r="BP14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29.344978165938866</v>
      </c>
      <c r="BQ140" s="77" cm="1">
        <f t="array" ref="BQ14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140" s="77" cm="1">
        <f t="array" ref="BR14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140" s="77">
        <f>IF(tbl_Model[[#This Row],[Type]]="Boutique",
    tbl_Model[[#This Row],[UnitListPrice]],
    tbl_Model[[#This Row],[UnitListPrice]]*(1-SUMIFS(tbl_MarketTerms[WholesaleMarginPct],tbl_MarketTerms[Country],tbl_Model[[#This Row],[country]])))</f>
        <v>18536.052673839731</v>
      </c>
      <c r="BT140" s="79">
        <f>Model!$BP140*BD140</f>
        <v>2.3473298380607464</v>
      </c>
      <c r="BU140" s="79">
        <f>Model!$BP140*BE140</f>
        <v>2.3651634760790774</v>
      </c>
      <c r="BV140" s="79">
        <f>Model!$BP140*BF140</f>
        <v>2.3829971140974102</v>
      </c>
      <c r="BW140" s="79">
        <f>Model!$BP140*BG140</f>
        <v>2.4008307521157413</v>
      </c>
      <c r="BX140" s="79">
        <f>Model!$BP140*BH140</f>
        <v>2.4186643901340741</v>
      </c>
      <c r="BY140" s="79">
        <f>Model!$BP140*BI140</f>
        <v>2.4364980281524051</v>
      </c>
      <c r="BZ140" s="79">
        <f>Model!$BP140*BJ140</f>
        <v>2.4543316661707379</v>
      </c>
      <c r="CA140" s="79">
        <f>Model!$BP140*BK140</f>
        <v>2.4721653041890685</v>
      </c>
      <c r="CB140" s="79">
        <f>Model!$BP140*BL140</f>
        <v>2.4899989422074018</v>
      </c>
      <c r="CC140" s="79">
        <f>Model!$BP140*BM140</f>
        <v>2.5078325802257324</v>
      </c>
      <c r="CD140" s="79">
        <f>Model!$BP140*BN140</f>
        <v>2.5256662182440661</v>
      </c>
      <c r="CE140" s="79">
        <f>Model!$BP140*BO140</f>
        <v>2.5434998562623967</v>
      </c>
      <c r="CF140" s="79">
        <f>Model!$BS140*BT140</f>
        <v>43510.229521169684</v>
      </c>
      <c r="CG140" s="79">
        <f>Model!$BS140*BU140</f>
        <v>43840.794774843656</v>
      </c>
      <c r="CH140" s="79">
        <f>Model!$BS140*BV140</f>
        <v>44171.360028517665</v>
      </c>
      <c r="CI140" s="79">
        <f>Model!$BS140*BW140</f>
        <v>44501.925282191638</v>
      </c>
      <c r="CJ140" s="79">
        <f>Model!$BS140*BX140</f>
        <v>44832.490535865647</v>
      </c>
      <c r="CK140" s="79">
        <f>Model!$BS140*BY140</f>
        <v>45163.05578953962</v>
      </c>
      <c r="CL140" s="79">
        <f>Model!$BS140*BZ140</f>
        <v>45493.621043213629</v>
      </c>
      <c r="CM140" s="79">
        <f>Model!$BS140*CA140</f>
        <v>45824.186296887594</v>
      </c>
      <c r="CN140" s="79">
        <f>Model!$BS140*CB140</f>
        <v>46154.75155056161</v>
      </c>
      <c r="CO140" s="79">
        <f>Model!$BS140*CC140</f>
        <v>46485.316804235583</v>
      </c>
      <c r="CP140" s="79">
        <f>Model!$BS140*CD140</f>
        <v>46815.882057909606</v>
      </c>
      <c r="CQ140" s="79">
        <f>Model!$BS140*CE140</f>
        <v>47146.447311583572</v>
      </c>
      <c r="CR140" s="79">
        <f>Model!$BR140*BT140</f>
        <v>11146.857594891842</v>
      </c>
      <c r="CS140" s="79">
        <f>Model!$BR140*BU140</f>
        <v>11231.544893696604</v>
      </c>
      <c r="CT140" s="79">
        <f>Model!$BR140*BV140</f>
        <v>11316.232192501375</v>
      </c>
      <c r="CU140" s="79">
        <f>Model!$BR140*BW140</f>
        <v>11400.919491306138</v>
      </c>
      <c r="CV140" s="79">
        <f>Model!$BR140*BX140</f>
        <v>11485.606790110909</v>
      </c>
      <c r="CW140" s="79">
        <f>Model!$BR140*BY140</f>
        <v>11570.294088915671</v>
      </c>
      <c r="CX140" s="79">
        <f>Model!$BR140*BZ140</f>
        <v>11654.981387720441</v>
      </c>
      <c r="CY140" s="79">
        <f>Model!$BR140*CA140</f>
        <v>11739.668686525203</v>
      </c>
      <c r="CZ140" s="79">
        <f>Model!$BR140*CB140</f>
        <v>11824.355985329976</v>
      </c>
      <c r="DA140" s="79">
        <f>Model!$BR140*CC140</f>
        <v>11909.043284134736</v>
      </c>
      <c r="DB140" s="79">
        <f>Model!$BR140*CD140</f>
        <v>11993.730582939512</v>
      </c>
      <c r="DC140" s="79">
        <f>Model!$BR140*CE140</f>
        <v>12078.417881744272</v>
      </c>
      <c r="DD140" s="79">
        <f>SUM(Model!$CF140:$CQ140)</f>
        <v>543940.06099651952</v>
      </c>
      <c r="DE140" s="79">
        <f>SUM(Model!$CR140:$DC140)</f>
        <v>139351.65285981668</v>
      </c>
      <c r="DF140" s="80">
        <f>IFERROR((Model!$DD140-Model!$DE140)/Model!$DD140,0)</f>
        <v>0.74381064596617685</v>
      </c>
    </row>
    <row r="141" spans="2:110" x14ac:dyDescent="0.25">
      <c r="B141" t="s">
        <v>370</v>
      </c>
      <c r="C141" t="s">
        <v>208</v>
      </c>
      <c r="D141" t="s">
        <v>16</v>
      </c>
      <c r="E141" s="4">
        <v>66</v>
      </c>
      <c r="F141" s="4">
        <v>1783031.16</v>
      </c>
      <c r="G141" s="4">
        <v>394721.68</v>
      </c>
      <c r="H141" s="4">
        <v>4</v>
      </c>
      <c r="I141" s="4">
        <v>5</v>
      </c>
      <c r="J141" s="4">
        <v>6</v>
      </c>
      <c r="K141" s="4">
        <v>4</v>
      </c>
      <c r="L141" s="4">
        <v>0</v>
      </c>
      <c r="M141" s="4">
        <v>5</v>
      </c>
      <c r="N141" s="4">
        <v>2</v>
      </c>
      <c r="O141" s="4">
        <v>3</v>
      </c>
      <c r="P141" s="4">
        <v>4</v>
      </c>
      <c r="Q141" s="4">
        <v>3</v>
      </c>
      <c r="R141" s="4">
        <v>5</v>
      </c>
      <c r="S141" s="4">
        <v>9</v>
      </c>
      <c r="T141" s="4">
        <v>3</v>
      </c>
      <c r="U141" s="4">
        <v>4</v>
      </c>
      <c r="V141" s="4">
        <v>4</v>
      </c>
      <c r="W141" s="4">
        <v>6</v>
      </c>
      <c r="X141" s="4">
        <v>1</v>
      </c>
      <c r="Y141" s="4">
        <v>10</v>
      </c>
      <c r="Z141" s="4">
        <v>0</v>
      </c>
      <c r="AA141" s="4">
        <v>3</v>
      </c>
      <c r="AB141" s="4">
        <v>4</v>
      </c>
      <c r="AC141" s="4">
        <v>3</v>
      </c>
      <c r="AD141" s="4">
        <v>7</v>
      </c>
      <c r="AE141" s="4">
        <v>4</v>
      </c>
      <c r="AF141" s="4">
        <v>3</v>
      </c>
      <c r="AG141" s="4">
        <v>6</v>
      </c>
      <c r="AH141" s="4">
        <v>6</v>
      </c>
      <c r="AI141" s="4">
        <v>5</v>
      </c>
      <c r="AJ141" s="4">
        <v>6</v>
      </c>
      <c r="AK141" s="4">
        <v>6</v>
      </c>
      <c r="AL141" s="4">
        <v>6</v>
      </c>
      <c r="AM141" s="4">
        <v>4</v>
      </c>
      <c r="AN141" s="4">
        <v>2</v>
      </c>
      <c r="AO141" s="4">
        <v>6</v>
      </c>
      <c r="AP141" s="4">
        <v>7</v>
      </c>
      <c r="AQ141" s="4">
        <v>9</v>
      </c>
      <c r="AR141" s="79">
        <f>MAX(IFERROR(IFERROR(_xlfn.FORECAST.ETS(AR$5,tbl_Model[[#This Row],[H_2023_01]:[H_2025_12]],$H$5:$AQ$5),_xlfn.FORECAST.LINEAR(AR$5,tbl_Model[[#This Row],[H_2023_01]:[H_2025_12]],$H$5:$AQ$5)),0),0)</f>
        <v>5.9427172985683008</v>
      </c>
      <c r="AS141" s="79">
        <f>MAX(IFERROR(IFERROR(_xlfn.FORECAST.ETS(AS$5,tbl_Model[[#This Row],[H_2023_01]:[H_2025_12]],$H$5:$AQ$5),_xlfn.FORECAST.LINEAR(AS$5,tbl_Model[[#This Row],[H_2023_01]:[H_2025_12]],$H$5:$AQ$5)),0),0)</f>
        <v>5.9911920540707344</v>
      </c>
      <c r="AT141" s="79">
        <f>MAX(IFERROR(IFERROR(_xlfn.FORECAST.ETS(AT$5,tbl_Model[[#This Row],[H_2023_01]:[H_2025_12]],$H$5:$AQ$5),_xlfn.FORECAST.LINEAR(AT$5,tbl_Model[[#This Row],[H_2023_01]:[H_2025_12]],$H$5:$AQ$5)),0),0)</f>
        <v>6.0396668095731574</v>
      </c>
      <c r="AU141" s="79">
        <f>MAX(IFERROR(IFERROR(_xlfn.FORECAST.ETS(AU$5,tbl_Model[[#This Row],[H_2023_01]:[H_2025_12]],$H$5:$AQ$5),_xlfn.FORECAST.LINEAR(AU$5,tbl_Model[[#This Row],[H_2023_01]:[H_2025_12]],$H$5:$AQ$5)),0),0)</f>
        <v>6.088141565075591</v>
      </c>
      <c r="AV141" s="79">
        <f>MAX(IFERROR(IFERROR(_xlfn.FORECAST.ETS(AV$5,tbl_Model[[#This Row],[H_2023_01]:[H_2025_12]],$H$5:$AQ$5),_xlfn.FORECAST.LINEAR(AV$5,tbl_Model[[#This Row],[H_2023_01]:[H_2025_12]],$H$5:$AQ$5)),0),0)</f>
        <v>6.136616320578014</v>
      </c>
      <c r="AW141" s="79">
        <f>MAX(IFERROR(IFERROR(_xlfn.FORECAST.ETS(AW$5,tbl_Model[[#This Row],[H_2023_01]:[H_2025_12]],$H$5:$AQ$5),_xlfn.FORECAST.LINEAR(AW$5,tbl_Model[[#This Row],[H_2023_01]:[H_2025_12]],$H$5:$AQ$5)),0),0)</f>
        <v>6.1850910760804476</v>
      </c>
      <c r="AX141" s="79">
        <f>MAX(IFERROR(IFERROR(_xlfn.FORECAST.ETS(AX$5,tbl_Model[[#This Row],[H_2023_01]:[H_2025_12]],$H$5:$AQ$5),_xlfn.FORECAST.LINEAR(AX$5,tbl_Model[[#This Row],[H_2023_01]:[H_2025_12]],$H$5:$AQ$5)),0),0)</f>
        <v>6.2335658315828706</v>
      </c>
      <c r="AY141" s="79">
        <f>MAX(IFERROR(IFERROR(_xlfn.FORECAST.ETS(AY$5,tbl_Model[[#This Row],[H_2023_01]:[H_2025_12]],$H$5:$AQ$5),_xlfn.FORECAST.LINEAR(AY$5,tbl_Model[[#This Row],[H_2023_01]:[H_2025_12]],$H$5:$AQ$5)),0),0)</f>
        <v>6.2820405870853042</v>
      </c>
      <c r="AZ141" s="79">
        <f>MAX(IFERROR(IFERROR(_xlfn.FORECAST.ETS(AZ$5,tbl_Model[[#This Row],[H_2023_01]:[H_2025_12]],$H$5:$AQ$5),_xlfn.FORECAST.LINEAR(AZ$5,tbl_Model[[#This Row],[H_2023_01]:[H_2025_12]],$H$5:$AQ$5)),0),0)</f>
        <v>6.3305153425877272</v>
      </c>
      <c r="BA141" s="79">
        <f>MAX(IFERROR(IFERROR(_xlfn.FORECAST.ETS(BA$5,tbl_Model[[#This Row],[H_2023_01]:[H_2025_12]],$H$5:$AQ$5),_xlfn.FORECAST.LINEAR(BA$5,tbl_Model[[#This Row],[H_2023_01]:[H_2025_12]],$H$5:$AQ$5)),0),0)</f>
        <v>6.3789900980901608</v>
      </c>
      <c r="BB141" s="79">
        <f>MAX(IFERROR(IFERROR(_xlfn.FORECAST.ETS(BB$5,tbl_Model[[#This Row],[H_2023_01]:[H_2025_12]],$H$5:$AQ$5),_xlfn.FORECAST.LINEAR(BB$5,tbl_Model[[#This Row],[H_2023_01]:[H_2025_12]],$H$5:$AQ$5)),0),0)</f>
        <v>6.4274648535925847</v>
      </c>
      <c r="BC141" s="79">
        <f>MAX(IFERROR(IFERROR(_xlfn.FORECAST.ETS(BC$5,tbl_Model[[#This Row],[H_2023_01]:[H_2025_12]],$H$5:$AQ$5),_xlfn.FORECAST.LINEAR(BC$5,tbl_Model[[#This Row],[H_2023_01]:[H_2025_12]],$H$5:$AQ$5)),0),0)</f>
        <v>6.4759396090950174</v>
      </c>
      <c r="BD141" s="80">
        <f>IFERROR(AR141/SUM(Model!$AR141:$BC141),1/12)</f>
        <v>7.9755233634285105E-2</v>
      </c>
      <c r="BE141" s="80">
        <f>IFERROR(AS141/SUM(Model!$AR141:$BC141),1/12)</f>
        <v>8.0405797215930302E-2</v>
      </c>
      <c r="BF141" s="80">
        <f>IFERROR(AT141/SUM(Model!$AR141:$BC141),1/12)</f>
        <v>8.1056360797575347E-2</v>
      </c>
      <c r="BG141" s="80">
        <f>IFERROR(AU141/SUM(Model!$AR141:$BC141),1/12)</f>
        <v>8.1706924379220544E-2</v>
      </c>
      <c r="BH141" s="80">
        <f>IFERROR(AV141/SUM(Model!$AR141:$BC141),1/12)</f>
        <v>8.2357487960865589E-2</v>
      </c>
      <c r="BI141" s="80">
        <f>IFERROR(AW141/SUM(Model!$AR141:$BC141),1/12)</f>
        <v>8.3008051542510786E-2</v>
      </c>
      <c r="BJ141" s="80">
        <f>IFERROR(AX141/SUM(Model!$AR141:$BC141),1/12)</f>
        <v>8.365861512415583E-2</v>
      </c>
      <c r="BK141" s="80">
        <f>IFERROR(AY141/SUM(Model!$AR141:$BC141),1/12)</f>
        <v>8.4309178705801027E-2</v>
      </c>
      <c r="BL141" s="80">
        <f>IFERROR(AZ141/SUM(Model!$AR141:$BC141),1/12)</f>
        <v>8.4959742287446086E-2</v>
      </c>
      <c r="BM141" s="80">
        <f>IFERROR(BA141/SUM(Model!$AR141:$BC141),1/12)</f>
        <v>8.5610305869091269E-2</v>
      </c>
      <c r="BN141" s="80">
        <f>IFERROR(BB141/SUM(Model!$AR141:$BC141),1/12)</f>
        <v>8.6260869450736341E-2</v>
      </c>
      <c r="BO141" s="80">
        <f>IFERROR(BC141/SUM(Model!$AR141:$BC141),1/12)</f>
        <v>8.6911433032381524E-2</v>
      </c>
      <c r="BP14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72.668197474167599</v>
      </c>
      <c r="BQ141" s="77" cm="1">
        <f t="array" ref="BQ14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141" s="77" cm="1">
        <f t="array" ref="BR14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141" s="77">
        <f>IF(tbl_Model[[#This Row],[Type]]="Boutique",
    tbl_Model[[#This Row],[UnitListPrice]],
    tbl_Model[[#This Row],[UnitListPrice]]*(1-SUMIFS(tbl_MarketTerms[WholesaleMarginPct],tbl_MarketTerms[Country],tbl_Model[[#This Row],[country]])))</f>
        <v>27483.452068491439</v>
      </c>
      <c r="BT141" s="79">
        <f>Model!$BP141*BD141</f>
        <v>5.7956690673346039</v>
      </c>
      <c r="BU141" s="79">
        <f>Model!$BP141*BE141</f>
        <v>5.8429443501550988</v>
      </c>
      <c r="BV141" s="79">
        <f>Model!$BP141*BF141</f>
        <v>5.8902196329755823</v>
      </c>
      <c r="BW141" s="79">
        <f>Model!$BP141*BG141</f>
        <v>5.9374949157960772</v>
      </c>
      <c r="BX141" s="79">
        <f>Model!$BP141*BH141</f>
        <v>5.9847701986165616</v>
      </c>
      <c r="BY141" s="79">
        <f>Model!$BP141*BI141</f>
        <v>6.0320454814370565</v>
      </c>
      <c r="BZ141" s="79">
        <f>Model!$BP141*BJ141</f>
        <v>6.07932076425754</v>
      </c>
      <c r="CA141" s="79">
        <f>Model!$BP141*BK141</f>
        <v>6.126596047078035</v>
      </c>
      <c r="CB141" s="79">
        <f>Model!$BP141*BL141</f>
        <v>6.1738713298985202</v>
      </c>
      <c r="CC141" s="79">
        <f>Model!$BP141*BM141</f>
        <v>6.2211466127190134</v>
      </c>
      <c r="CD141" s="79">
        <f>Model!$BP141*BN141</f>
        <v>6.2684218955394995</v>
      </c>
      <c r="CE141" s="79">
        <f>Model!$BP141*BO141</f>
        <v>6.3156971783599936</v>
      </c>
      <c r="CF141" s="79">
        <f>Model!$BS141*BT141</f>
        <v>159284.99301692907</v>
      </c>
      <c r="CG141" s="79">
        <f>Model!$BS141*BU141</f>
        <v>160584.28098635052</v>
      </c>
      <c r="CH141" s="79">
        <f>Model!$BS141*BV141</f>
        <v>161883.56895577165</v>
      </c>
      <c r="CI141" s="79">
        <f>Model!$BS141*BW141</f>
        <v>163182.8569251931</v>
      </c>
      <c r="CJ141" s="79">
        <f>Model!$BS141*BX141</f>
        <v>164482.14489461426</v>
      </c>
      <c r="CK141" s="79">
        <f>Model!$BS141*BY141</f>
        <v>165781.43286403571</v>
      </c>
      <c r="CL141" s="79">
        <f>Model!$BS141*BZ141</f>
        <v>167080.72083345684</v>
      </c>
      <c r="CM141" s="79">
        <f>Model!$BS141*CA141</f>
        <v>168380.00880287829</v>
      </c>
      <c r="CN141" s="79">
        <f>Model!$BS141*CB141</f>
        <v>169679.29677229948</v>
      </c>
      <c r="CO141" s="79">
        <f>Model!$BS141*CC141</f>
        <v>170978.58474172087</v>
      </c>
      <c r="CP141" s="79">
        <f>Model!$BS141*CD141</f>
        <v>172277.87271114209</v>
      </c>
      <c r="CQ141" s="79">
        <f>Model!$BS141*CE141</f>
        <v>173577.16068056351</v>
      </c>
      <c r="CR141" s="79">
        <f>Model!$BR141*BT141</f>
        <v>34911.93408784971</v>
      </c>
      <c r="CS141" s="79">
        <f>Model!$BR141*BU141</f>
        <v>35196.710795877414</v>
      </c>
      <c r="CT141" s="79">
        <f>Model!$BR141*BV141</f>
        <v>35481.487503905053</v>
      </c>
      <c r="CU141" s="79">
        <f>Model!$BR141*BW141</f>
        <v>35766.264211932765</v>
      </c>
      <c r="CV141" s="79">
        <f>Model!$BR141*BX141</f>
        <v>36051.040919960411</v>
      </c>
      <c r="CW141" s="79">
        <f>Model!$BR141*BY141</f>
        <v>36335.817627988123</v>
      </c>
      <c r="CX141" s="79">
        <f>Model!$BR141*BZ141</f>
        <v>36620.594336015762</v>
      </c>
      <c r="CY141" s="79">
        <f>Model!$BR141*CA141</f>
        <v>36905.371044043473</v>
      </c>
      <c r="CZ141" s="79">
        <f>Model!$BR141*CB141</f>
        <v>37190.14775207112</v>
      </c>
      <c r="DA141" s="79">
        <f>Model!$BR141*CC141</f>
        <v>37474.924460098817</v>
      </c>
      <c r="DB141" s="79">
        <f>Model!$BR141*CD141</f>
        <v>37759.701168126478</v>
      </c>
      <c r="DC141" s="79">
        <f>Model!$BR141*CE141</f>
        <v>38044.477876154182</v>
      </c>
      <c r="DD141" s="79">
        <f>SUM(Model!$CF141:$CQ141)</f>
        <v>1997172.9221849553</v>
      </c>
      <c r="DE141" s="79">
        <f>SUM(Model!$CR141:$DC141)</f>
        <v>437738.47178402334</v>
      </c>
      <c r="DF141" s="80">
        <f>IFERROR((Model!$DD141-Model!$DE141)/Model!$DD141,0)</f>
        <v>0.78082094598742757</v>
      </c>
    </row>
    <row r="142" spans="2:110" x14ac:dyDescent="0.25">
      <c r="B142" t="s">
        <v>370</v>
      </c>
      <c r="C142" t="s">
        <v>208</v>
      </c>
      <c r="D142" t="s">
        <v>17</v>
      </c>
      <c r="E142" s="4">
        <v>61</v>
      </c>
      <c r="F142" s="4">
        <v>1658952.18</v>
      </c>
      <c r="G142" s="4">
        <v>369571.52</v>
      </c>
      <c r="H142" s="4">
        <v>5</v>
      </c>
      <c r="I142" s="4">
        <v>5</v>
      </c>
      <c r="J142" s="4">
        <v>3</v>
      </c>
      <c r="K142" s="4">
        <v>6</v>
      </c>
      <c r="L142" s="4">
        <v>3</v>
      </c>
      <c r="M142" s="4">
        <v>3</v>
      </c>
      <c r="N142" s="4">
        <v>2</v>
      </c>
      <c r="O142" s="4">
        <v>3</v>
      </c>
      <c r="P142" s="4">
        <v>3</v>
      </c>
      <c r="Q142" s="4">
        <v>4</v>
      </c>
      <c r="R142" s="4">
        <v>0</v>
      </c>
      <c r="S142" s="4">
        <v>4</v>
      </c>
      <c r="T142" s="4">
        <v>2</v>
      </c>
      <c r="U142" s="4">
        <v>7</v>
      </c>
      <c r="V142" s="4">
        <v>4</v>
      </c>
      <c r="W142" s="4">
        <v>5</v>
      </c>
      <c r="X142" s="4">
        <v>4</v>
      </c>
      <c r="Y142" s="4">
        <v>5</v>
      </c>
      <c r="Z142" s="4">
        <v>4</v>
      </c>
      <c r="AA142" s="4">
        <v>7</v>
      </c>
      <c r="AB142" s="4">
        <v>0</v>
      </c>
      <c r="AC142" s="4">
        <v>7</v>
      </c>
      <c r="AD142" s="4">
        <v>11</v>
      </c>
      <c r="AE142" s="4">
        <v>9</v>
      </c>
      <c r="AF142" s="4">
        <v>3</v>
      </c>
      <c r="AG142" s="4">
        <v>4</v>
      </c>
      <c r="AH142" s="4">
        <v>5</v>
      </c>
      <c r="AI142" s="4">
        <v>3</v>
      </c>
      <c r="AJ142" s="4">
        <v>3</v>
      </c>
      <c r="AK142" s="4">
        <v>6</v>
      </c>
      <c r="AL142" s="4">
        <v>1</v>
      </c>
      <c r="AM142" s="4">
        <v>7</v>
      </c>
      <c r="AN142" s="4">
        <v>10</v>
      </c>
      <c r="AO142" s="4">
        <v>6</v>
      </c>
      <c r="AP142" s="4">
        <v>10</v>
      </c>
      <c r="AQ142" s="4">
        <v>3</v>
      </c>
      <c r="AR142" s="79">
        <f>MAX(IFERROR(IFERROR(_xlfn.FORECAST.ETS(AR$5,tbl_Model[[#This Row],[H_2023_01]:[H_2025_12]],$H$5:$AQ$5),_xlfn.FORECAST.LINEAR(AR$5,tbl_Model[[#This Row],[H_2023_01]:[H_2025_12]],$H$5:$AQ$5)),0),0)</f>
        <v>6.1572425566145057</v>
      </c>
      <c r="AS142" s="79">
        <f>MAX(IFERROR(IFERROR(_xlfn.FORECAST.ETS(AS$5,tbl_Model[[#This Row],[H_2023_01]:[H_2025_12]],$H$5:$AQ$5),_xlfn.FORECAST.LINEAR(AS$5,tbl_Model[[#This Row],[H_2023_01]:[H_2025_12]],$H$5:$AQ$5)),0),0)</f>
        <v>6.2278824351737221</v>
      </c>
      <c r="AT142" s="79">
        <f>MAX(IFERROR(IFERROR(_xlfn.FORECAST.ETS(AT$5,tbl_Model[[#This Row],[H_2023_01]:[H_2025_12]],$H$5:$AQ$5),_xlfn.FORECAST.LINEAR(AT$5,tbl_Model[[#This Row],[H_2023_01]:[H_2025_12]],$H$5:$AQ$5)),0),0)</f>
        <v>6.2985223137329278</v>
      </c>
      <c r="AU142" s="79">
        <f>MAX(IFERROR(IFERROR(_xlfn.FORECAST.ETS(AU$5,tbl_Model[[#This Row],[H_2023_01]:[H_2025_12]],$H$5:$AQ$5),_xlfn.FORECAST.LINEAR(AU$5,tbl_Model[[#This Row],[H_2023_01]:[H_2025_12]],$H$5:$AQ$5)),0),0)</f>
        <v>6.3691621922921442</v>
      </c>
      <c r="AV142" s="79">
        <f>MAX(IFERROR(IFERROR(_xlfn.FORECAST.ETS(AV$5,tbl_Model[[#This Row],[H_2023_01]:[H_2025_12]],$H$5:$AQ$5),_xlfn.FORECAST.LINEAR(AV$5,tbl_Model[[#This Row],[H_2023_01]:[H_2025_12]],$H$5:$AQ$5)),0),0)</f>
        <v>6.4398020708513499</v>
      </c>
      <c r="AW142" s="79">
        <f>MAX(IFERROR(IFERROR(_xlfn.FORECAST.ETS(AW$5,tbl_Model[[#This Row],[H_2023_01]:[H_2025_12]],$H$5:$AQ$5),_xlfn.FORECAST.LINEAR(AW$5,tbl_Model[[#This Row],[H_2023_01]:[H_2025_12]],$H$5:$AQ$5)),0),0)</f>
        <v>6.5104419494105663</v>
      </c>
      <c r="AX142" s="79">
        <f>MAX(IFERROR(IFERROR(_xlfn.FORECAST.ETS(AX$5,tbl_Model[[#This Row],[H_2023_01]:[H_2025_12]],$H$5:$AQ$5),_xlfn.FORECAST.LINEAR(AX$5,tbl_Model[[#This Row],[H_2023_01]:[H_2025_12]],$H$5:$AQ$5)),0),0)</f>
        <v>6.581081827969772</v>
      </c>
      <c r="AY142" s="79">
        <f>MAX(IFERROR(IFERROR(_xlfn.FORECAST.ETS(AY$5,tbl_Model[[#This Row],[H_2023_01]:[H_2025_12]],$H$5:$AQ$5),_xlfn.FORECAST.LINEAR(AY$5,tbl_Model[[#This Row],[H_2023_01]:[H_2025_12]],$H$5:$AQ$5)),0),0)</f>
        <v>6.6517217065289893</v>
      </c>
      <c r="AZ142" s="79">
        <f>MAX(IFERROR(IFERROR(_xlfn.FORECAST.ETS(AZ$5,tbl_Model[[#This Row],[H_2023_01]:[H_2025_12]],$H$5:$AQ$5),_xlfn.FORECAST.LINEAR(AZ$5,tbl_Model[[#This Row],[H_2023_01]:[H_2025_12]],$H$5:$AQ$5)),0),0)</f>
        <v>6.722361585088195</v>
      </c>
      <c r="BA142" s="79">
        <f>MAX(IFERROR(IFERROR(_xlfn.FORECAST.ETS(BA$5,tbl_Model[[#This Row],[H_2023_01]:[H_2025_12]],$H$5:$AQ$5),_xlfn.FORECAST.LINEAR(BA$5,tbl_Model[[#This Row],[H_2023_01]:[H_2025_12]],$H$5:$AQ$5)),0),0)</f>
        <v>6.7930014636474114</v>
      </c>
      <c r="BB142" s="79">
        <f>MAX(IFERROR(IFERROR(_xlfn.FORECAST.ETS(BB$5,tbl_Model[[#This Row],[H_2023_01]:[H_2025_12]],$H$5:$AQ$5),_xlfn.FORECAST.LINEAR(BB$5,tbl_Model[[#This Row],[H_2023_01]:[H_2025_12]],$H$5:$AQ$5)),0),0)</f>
        <v>6.8636413422066171</v>
      </c>
      <c r="BC142" s="79">
        <f>MAX(IFERROR(IFERROR(_xlfn.FORECAST.ETS(BC$5,tbl_Model[[#This Row],[H_2023_01]:[H_2025_12]],$H$5:$AQ$5),_xlfn.FORECAST.LINEAR(BC$5,tbl_Model[[#This Row],[H_2023_01]:[H_2025_12]],$H$5:$AQ$5)),0),0)</f>
        <v>6.9342812207658335</v>
      </c>
      <c r="BD142" s="80">
        <f>IFERROR(AR142/SUM(Model!$AR142:$BC142),1/12)</f>
        <v>7.8387138901445122E-2</v>
      </c>
      <c r="BE142" s="80">
        <f>IFERROR(AS142/SUM(Model!$AR142:$BC142),1/12)</f>
        <v>7.928644697997031E-2</v>
      </c>
      <c r="BF142" s="80">
        <f>IFERROR(AT142/SUM(Model!$AR142:$BC142),1/12)</f>
        <v>8.0185755058495359E-2</v>
      </c>
      <c r="BG142" s="80">
        <f>IFERROR(AU142/SUM(Model!$AR142:$BC142),1/12)</f>
        <v>8.1085063137020547E-2</v>
      </c>
      <c r="BH142" s="80">
        <f>IFERROR(AV142/SUM(Model!$AR142:$BC142),1/12)</f>
        <v>8.1984371215545609E-2</v>
      </c>
      <c r="BI142" s="80">
        <f>IFERROR(AW142/SUM(Model!$AR142:$BC142),1/12)</f>
        <v>8.2883679294070797E-2</v>
      </c>
      <c r="BJ142" s="80">
        <f>IFERROR(AX142/SUM(Model!$AR142:$BC142),1/12)</f>
        <v>8.3782987372595846E-2</v>
      </c>
      <c r="BK142" s="80">
        <f>IFERROR(AY142/SUM(Model!$AR142:$BC142),1/12)</f>
        <v>8.4682295451121048E-2</v>
      </c>
      <c r="BL142" s="80">
        <f>IFERROR(AZ142/SUM(Model!$AR142:$BC142),1/12)</f>
        <v>8.5581603529646097E-2</v>
      </c>
      <c r="BM142" s="80">
        <f>IFERROR(BA142/SUM(Model!$AR142:$BC142),1/12)</f>
        <v>8.6480911608171285E-2</v>
      </c>
      <c r="BN142" s="80">
        <f>IFERROR(BB142/SUM(Model!$AR142:$BC142),1/12)</f>
        <v>8.7380219686696334E-2</v>
      </c>
      <c r="BO142" s="80">
        <f>IFERROR(BC142/SUM(Model!$AR142:$BC142),1/12)</f>
        <v>8.8279527765221522E-2</v>
      </c>
      <c r="BP14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67.278144135657072</v>
      </c>
      <c r="BQ142" s="77" cm="1">
        <f t="array" ref="BQ14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142" s="77" cm="1">
        <f t="array" ref="BR14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142" s="77">
        <f>IF(tbl_Model[[#This Row],[Type]]="Boutique",
    tbl_Model[[#This Row],[UnitListPrice]],
    tbl_Model[[#This Row],[UnitListPrice]]*(1-SUMIFS(tbl_MarketTerms[WholesaleMarginPct],tbl_MarketTerms[Country],tbl_Model[[#This Row],[country]])))</f>
        <v>27483.452068491439</v>
      </c>
      <c r="BT142" s="79">
        <f>Model!$BP142*BD142</f>
        <v>5.2737412293931962</v>
      </c>
      <c r="BU142" s="79">
        <f>Model!$BP142*BE142</f>
        <v>5.3342450079225747</v>
      </c>
      <c r="BV142" s="79">
        <f>Model!$BP142*BF142</f>
        <v>5.3947487864519443</v>
      </c>
      <c r="BW142" s="79">
        <f>Model!$BP142*BG142</f>
        <v>5.4552525649813219</v>
      </c>
      <c r="BX142" s="79">
        <f>Model!$BP142*BH142</f>
        <v>5.5157563435106924</v>
      </c>
      <c r="BY142" s="79">
        <f>Model!$BP142*BI142</f>
        <v>5.5762601220400709</v>
      </c>
      <c r="BZ142" s="79">
        <f>Model!$BP142*BJ142</f>
        <v>5.6367639005694397</v>
      </c>
      <c r="CA142" s="79">
        <f>Model!$BP142*BK142</f>
        <v>5.697267679098819</v>
      </c>
      <c r="CB142" s="79">
        <f>Model!$BP142*BL142</f>
        <v>5.7577714576281878</v>
      </c>
      <c r="CC142" s="79">
        <f>Model!$BP142*BM142</f>
        <v>5.8182752361575663</v>
      </c>
      <c r="CD142" s="79">
        <f>Model!$BP142*BN142</f>
        <v>5.8787790146869359</v>
      </c>
      <c r="CE142" s="79">
        <f>Model!$BP142*BO142</f>
        <v>5.9392827932163144</v>
      </c>
      <c r="CF142" s="79">
        <f>Model!$BS142*BT142</f>
        <v>144940.61429965502</v>
      </c>
      <c r="CG142" s="79">
        <f>Model!$BS142*BU142</f>
        <v>146603.46699682981</v>
      </c>
      <c r="CH142" s="79">
        <f>Model!$BS142*BV142</f>
        <v>148266.31969400437</v>
      </c>
      <c r="CI142" s="79">
        <f>Model!$BS142*BW142</f>
        <v>149929.17239117913</v>
      </c>
      <c r="CJ142" s="79">
        <f>Model!$BS142*BX142</f>
        <v>151592.02508835372</v>
      </c>
      <c r="CK142" s="79">
        <f>Model!$BS142*BY142</f>
        <v>153254.87778552852</v>
      </c>
      <c r="CL142" s="79">
        <f>Model!$BS142*BZ142</f>
        <v>154917.73048270305</v>
      </c>
      <c r="CM142" s="79">
        <f>Model!$BS142*CA142</f>
        <v>156580.58317987787</v>
      </c>
      <c r="CN142" s="79">
        <f>Model!$BS142*CB142</f>
        <v>158243.43587705237</v>
      </c>
      <c r="CO142" s="79">
        <f>Model!$BS142*CC142</f>
        <v>159906.28857422719</v>
      </c>
      <c r="CP142" s="79">
        <f>Model!$BS142*CD142</f>
        <v>161569.14127140172</v>
      </c>
      <c r="CQ142" s="79">
        <f>Model!$BS142*CE142</f>
        <v>163231.99396857651</v>
      </c>
      <c r="CR142" s="79">
        <f>Model!$BR142*BT142</f>
        <v>31767.946730199506</v>
      </c>
      <c r="CS142" s="79">
        <f>Model!$BR142*BU142</f>
        <v>32132.409211328533</v>
      </c>
      <c r="CT142" s="79">
        <f>Model!$BR142*BV142</f>
        <v>32496.871692457506</v>
      </c>
      <c r="CU142" s="79">
        <f>Model!$BR142*BW142</f>
        <v>32861.334173586525</v>
      </c>
      <c r="CV142" s="79">
        <f>Model!$BR142*BX142</f>
        <v>33225.796654715501</v>
      </c>
      <c r="CW142" s="79">
        <f>Model!$BR142*BY142</f>
        <v>33590.259135844528</v>
      </c>
      <c r="CX142" s="79">
        <f>Model!$BR142*BZ142</f>
        <v>33954.721616973497</v>
      </c>
      <c r="CY142" s="79">
        <f>Model!$BR142*CA142</f>
        <v>34319.184098102531</v>
      </c>
      <c r="CZ142" s="79">
        <f>Model!$BR142*CB142</f>
        <v>34683.646579231492</v>
      </c>
      <c r="DA142" s="79">
        <f>Model!$BR142*CC142</f>
        <v>35048.109060360519</v>
      </c>
      <c r="DB142" s="79">
        <f>Model!$BR142*CD142</f>
        <v>35412.571541489495</v>
      </c>
      <c r="DC142" s="79">
        <f>Model!$BR142*CE142</f>
        <v>35777.034022618522</v>
      </c>
      <c r="DD142" s="79">
        <f>SUM(Model!$CF142:$CQ142)</f>
        <v>1849035.649609389</v>
      </c>
      <c r="DE142" s="79">
        <f>SUM(Model!$CR142:$DC142)</f>
        <v>405269.88451690821</v>
      </c>
      <c r="DF142" s="80">
        <f>IFERROR((Model!$DD142-Model!$DE142)/Model!$DD142,0)</f>
        <v>0.78082094598742768</v>
      </c>
    </row>
    <row r="143" spans="2:110" x14ac:dyDescent="0.25">
      <c r="B143" t="s">
        <v>370</v>
      </c>
      <c r="C143" t="s">
        <v>208</v>
      </c>
      <c r="D143" t="s">
        <v>29</v>
      </c>
      <c r="E143" s="4">
        <v>27</v>
      </c>
      <c r="F143" s="4">
        <v>695707.83</v>
      </c>
      <c r="G143" s="4">
        <v>154643.82999999999</v>
      </c>
      <c r="H143" s="4">
        <v>0</v>
      </c>
      <c r="I143" s="4">
        <v>1</v>
      </c>
      <c r="J143" s="4">
        <v>0</v>
      </c>
      <c r="K143" s="4">
        <v>3</v>
      </c>
      <c r="L143" s="4">
        <v>2</v>
      </c>
      <c r="M143" s="4">
        <v>1</v>
      </c>
      <c r="N143" s="4">
        <v>1</v>
      </c>
      <c r="O143" s="4">
        <v>1</v>
      </c>
      <c r="P143" s="4">
        <v>0</v>
      </c>
      <c r="Q143" s="4">
        <v>3</v>
      </c>
      <c r="R143" s="4">
        <v>2</v>
      </c>
      <c r="S143" s="4">
        <v>2</v>
      </c>
      <c r="T143" s="4">
        <v>1</v>
      </c>
      <c r="U143" s="4">
        <v>2</v>
      </c>
      <c r="V143" s="4">
        <v>3</v>
      </c>
      <c r="W143" s="4">
        <v>4</v>
      </c>
      <c r="X143" s="4">
        <v>2</v>
      </c>
      <c r="Y143" s="4">
        <v>2</v>
      </c>
      <c r="Z143" s="4">
        <v>1</v>
      </c>
      <c r="AA143" s="4">
        <v>0</v>
      </c>
      <c r="AB143" s="4">
        <v>1</v>
      </c>
      <c r="AC143" s="4">
        <v>1</v>
      </c>
      <c r="AD143" s="4">
        <v>2</v>
      </c>
      <c r="AE143" s="4">
        <v>4</v>
      </c>
      <c r="AF143" s="4">
        <v>3</v>
      </c>
      <c r="AG143" s="4">
        <v>4</v>
      </c>
      <c r="AH143" s="4">
        <v>0</v>
      </c>
      <c r="AI143" s="4">
        <v>0</v>
      </c>
      <c r="AJ143" s="4">
        <v>1</v>
      </c>
      <c r="AK143" s="4">
        <v>5</v>
      </c>
      <c r="AL143" s="4">
        <v>1</v>
      </c>
      <c r="AM143" s="4">
        <v>5</v>
      </c>
      <c r="AN143" s="4">
        <v>2</v>
      </c>
      <c r="AO143" s="4">
        <v>1</v>
      </c>
      <c r="AP143" s="4">
        <v>2</v>
      </c>
      <c r="AQ143" s="4">
        <v>3</v>
      </c>
      <c r="AR143" s="79">
        <f>MAX(IFERROR(IFERROR(_xlfn.FORECAST.ETS(AR$5,tbl_Model[[#This Row],[H_2023_01]:[H_2025_12]],$H$5:$AQ$5),_xlfn.FORECAST.LINEAR(AR$5,tbl_Model[[#This Row],[H_2023_01]:[H_2025_12]],$H$5:$AQ$5)),0),0)</f>
        <v>2.5873919267412777</v>
      </c>
      <c r="AS143" s="79">
        <f>MAX(IFERROR(IFERROR(_xlfn.FORECAST.ETS(AS$5,tbl_Model[[#This Row],[H_2023_01]:[H_2025_12]],$H$5:$AQ$5),_xlfn.FORECAST.LINEAR(AS$5,tbl_Model[[#This Row],[H_2023_01]:[H_2025_12]],$H$5:$AQ$5)),0),0)</f>
        <v>2.6352280986016172</v>
      </c>
      <c r="AT143" s="79">
        <f>MAX(IFERROR(IFERROR(_xlfn.FORECAST.ETS(AT$5,tbl_Model[[#This Row],[H_2023_01]:[H_2025_12]],$H$5:$AQ$5),_xlfn.FORECAST.LINEAR(AT$5,tbl_Model[[#This Row],[H_2023_01]:[H_2025_12]],$H$5:$AQ$5)),0),0)</f>
        <v>2.6830642704619496</v>
      </c>
      <c r="AU143" s="79">
        <f>MAX(IFERROR(IFERROR(_xlfn.FORECAST.ETS(AU$5,tbl_Model[[#This Row],[H_2023_01]:[H_2025_12]],$H$5:$AQ$5),_xlfn.FORECAST.LINEAR(AU$5,tbl_Model[[#This Row],[H_2023_01]:[H_2025_12]],$H$5:$AQ$5)),0),0)</f>
        <v>2.7309004423222891</v>
      </c>
      <c r="AV143" s="79">
        <f>MAX(IFERROR(IFERROR(_xlfn.FORECAST.ETS(AV$5,tbl_Model[[#This Row],[H_2023_01]:[H_2025_12]],$H$5:$AQ$5),_xlfn.FORECAST.LINEAR(AV$5,tbl_Model[[#This Row],[H_2023_01]:[H_2025_12]],$H$5:$AQ$5)),0),0)</f>
        <v>2.7787366141826215</v>
      </c>
      <c r="AW143" s="79">
        <f>MAX(IFERROR(IFERROR(_xlfn.FORECAST.ETS(AW$5,tbl_Model[[#This Row],[H_2023_01]:[H_2025_12]],$H$5:$AQ$5),_xlfn.FORECAST.LINEAR(AW$5,tbl_Model[[#This Row],[H_2023_01]:[H_2025_12]],$H$5:$AQ$5)),0),0)</f>
        <v>2.826572786042961</v>
      </c>
      <c r="AX143" s="79">
        <f>MAX(IFERROR(IFERROR(_xlfn.FORECAST.ETS(AX$5,tbl_Model[[#This Row],[H_2023_01]:[H_2025_12]],$H$5:$AQ$5),_xlfn.FORECAST.LINEAR(AX$5,tbl_Model[[#This Row],[H_2023_01]:[H_2025_12]],$H$5:$AQ$5)),0),0)</f>
        <v>2.8744089579032934</v>
      </c>
      <c r="AY143" s="79">
        <f>MAX(IFERROR(IFERROR(_xlfn.FORECAST.ETS(AY$5,tbl_Model[[#This Row],[H_2023_01]:[H_2025_12]],$H$5:$AQ$5),_xlfn.FORECAST.LINEAR(AY$5,tbl_Model[[#This Row],[H_2023_01]:[H_2025_12]],$H$5:$AQ$5)),0),0)</f>
        <v>2.9222451297636329</v>
      </c>
      <c r="AZ143" s="79">
        <f>MAX(IFERROR(IFERROR(_xlfn.FORECAST.ETS(AZ$5,tbl_Model[[#This Row],[H_2023_01]:[H_2025_12]],$H$5:$AQ$5),_xlfn.FORECAST.LINEAR(AZ$5,tbl_Model[[#This Row],[H_2023_01]:[H_2025_12]],$H$5:$AQ$5)),0),0)</f>
        <v>2.9700813016239653</v>
      </c>
      <c r="BA143" s="79">
        <f>MAX(IFERROR(IFERROR(_xlfn.FORECAST.ETS(BA$5,tbl_Model[[#This Row],[H_2023_01]:[H_2025_12]],$H$5:$AQ$5),_xlfn.FORECAST.LINEAR(BA$5,tbl_Model[[#This Row],[H_2023_01]:[H_2025_12]],$H$5:$AQ$5)),0),0)</f>
        <v>3.0179174734843048</v>
      </c>
      <c r="BB143" s="79">
        <f>MAX(IFERROR(IFERROR(_xlfn.FORECAST.ETS(BB$5,tbl_Model[[#This Row],[H_2023_01]:[H_2025_12]],$H$5:$AQ$5),_xlfn.FORECAST.LINEAR(BB$5,tbl_Model[[#This Row],[H_2023_01]:[H_2025_12]],$H$5:$AQ$5)),0),0)</f>
        <v>3.0657536453446372</v>
      </c>
      <c r="BC143" s="79">
        <f>MAX(IFERROR(IFERROR(_xlfn.FORECAST.ETS(BC$5,tbl_Model[[#This Row],[H_2023_01]:[H_2025_12]],$H$5:$AQ$5),_xlfn.FORECAST.LINEAR(BC$5,tbl_Model[[#This Row],[H_2023_01]:[H_2025_12]],$H$5:$AQ$5)),0),0)</f>
        <v>3.1135898172049767</v>
      </c>
      <c r="BD143" s="80">
        <f>IFERROR(AR143/SUM(Model!$AR143:$BC143),1/12)</f>
        <v>7.5641706491715865E-2</v>
      </c>
      <c r="BE143" s="80">
        <f>IFERROR(AS143/SUM(Model!$AR143:$BC143),1/12)</f>
        <v>7.7040184099282774E-2</v>
      </c>
      <c r="BF143" s="80">
        <f>IFERROR(AT143/SUM(Model!$AR143:$BC143),1/12)</f>
        <v>7.8438661706849475E-2</v>
      </c>
      <c r="BG143" s="80">
        <f>IFERROR(AU143/SUM(Model!$AR143:$BC143),1/12)</f>
        <v>7.9837139314416383E-2</v>
      </c>
      <c r="BH143" s="80">
        <f>IFERROR(AV143/SUM(Model!$AR143:$BC143),1/12)</f>
        <v>8.1235616921983084E-2</v>
      </c>
      <c r="BI143" s="80">
        <f>IFERROR(AW143/SUM(Model!$AR143:$BC143),1/12)</f>
        <v>8.2634094529550006E-2</v>
      </c>
      <c r="BJ143" s="80">
        <f>IFERROR(AX143/SUM(Model!$AR143:$BC143),1/12)</f>
        <v>8.4032572137116707E-2</v>
      </c>
      <c r="BK143" s="80">
        <f>IFERROR(AY143/SUM(Model!$AR143:$BC143),1/12)</f>
        <v>8.5431049744683615E-2</v>
      </c>
      <c r="BL143" s="80">
        <f>IFERROR(AZ143/SUM(Model!$AR143:$BC143),1/12)</f>
        <v>8.6829527352250316E-2</v>
      </c>
      <c r="BM143" s="80">
        <f>IFERROR(BA143/SUM(Model!$AR143:$BC143),1/12)</f>
        <v>8.8228004959817224E-2</v>
      </c>
      <c r="BN143" s="80">
        <f>IFERROR(BB143/SUM(Model!$AR143:$BC143),1/12)</f>
        <v>8.9626482567383925E-2</v>
      </c>
      <c r="BO143" s="80">
        <f>IFERROR(BC143/SUM(Model!$AR143:$BC143),1/12)</f>
        <v>9.1024960174950834E-2</v>
      </c>
      <c r="BP14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29.636094674556215</v>
      </c>
      <c r="BQ143" s="77" cm="1">
        <f t="array" ref="BQ14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143" s="77" cm="1">
        <f t="array" ref="BR14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143" s="77">
        <f>IF(tbl_Model[[#This Row],[Type]]="Boutique",
    tbl_Model[[#This Row],[UnitListPrice]],
    tbl_Model[[#This Row],[UnitListPrice]]*(1-SUMIFS(tbl_MarketTerms[WholesaleMarginPct],tbl_MarketTerms[Country],tbl_Model[[#This Row],[country]])))</f>
        <v>27483.452068491439</v>
      </c>
      <c r="BT143" s="79">
        <f>Model!$BP143*BD143</f>
        <v>2.241724774933485</v>
      </c>
      <c r="BU143" s="79">
        <f>Model!$BP143*BE143</f>
        <v>2.2831701897115848</v>
      </c>
      <c r="BV143" s="79">
        <f>Model!$BP143*BF143</f>
        <v>2.3246156044896784</v>
      </c>
      <c r="BW143" s="79">
        <f>Model!$BP143*BG143</f>
        <v>2.3660610192677782</v>
      </c>
      <c r="BX143" s="79">
        <f>Model!$BP143*BH143</f>
        <v>2.4075064340458718</v>
      </c>
      <c r="BY143" s="79">
        <f>Model!$BP143*BI143</f>
        <v>2.4489518488239717</v>
      </c>
      <c r="BZ143" s="79">
        <f>Model!$BP143*BJ143</f>
        <v>2.4903972636020653</v>
      </c>
      <c r="CA143" s="79">
        <f>Model!$BP143*BK143</f>
        <v>2.5318426783801651</v>
      </c>
      <c r="CB143" s="79">
        <f>Model!$BP143*BL143</f>
        <v>2.5732880931582587</v>
      </c>
      <c r="CC143" s="79">
        <f>Model!$BP143*BM143</f>
        <v>2.6147335079363585</v>
      </c>
      <c r="CD143" s="79">
        <f>Model!$BP143*BN143</f>
        <v>2.6561789227144521</v>
      </c>
      <c r="CE143" s="79">
        <f>Model!$BP143*BO143</f>
        <v>2.6976243374925519</v>
      </c>
      <c r="CF143" s="79">
        <f>Model!$BS143*BT143</f>
        <v>61610.335402634191</v>
      </c>
      <c r="CG143" s="79">
        <f>Model!$BS143*BU143</f>
        <v>62749.398473146844</v>
      </c>
      <c r="CH143" s="79">
        <f>Model!$BS143*BV143</f>
        <v>63888.46154365933</v>
      </c>
      <c r="CI143" s="79">
        <f>Model!$BS143*BW143</f>
        <v>65027.524614171984</v>
      </c>
      <c r="CJ143" s="79">
        <f>Model!$BS143*BX143</f>
        <v>66166.587684684462</v>
      </c>
      <c r="CK143" s="79">
        <f>Model!$BS143*BY143</f>
        <v>67305.650755197115</v>
      </c>
      <c r="CL143" s="79">
        <f>Model!$BS143*BZ143</f>
        <v>68444.713825709594</v>
      </c>
      <c r="CM143" s="79">
        <f>Model!$BS143*CA143</f>
        <v>69583.776896222247</v>
      </c>
      <c r="CN143" s="79">
        <f>Model!$BS143*CB143</f>
        <v>70722.83996673474</v>
      </c>
      <c r="CO143" s="79">
        <f>Model!$BS143*CC143</f>
        <v>71861.903037247394</v>
      </c>
      <c r="CP143" s="79">
        <f>Model!$BS143*CD143</f>
        <v>73000.966107759872</v>
      </c>
      <c r="CQ143" s="79">
        <f>Model!$BS143*CE143</f>
        <v>74140.029178272525</v>
      </c>
      <c r="CR143" s="79">
        <f>Model!$BR143*BT143</f>
        <v>13503.695030946659</v>
      </c>
      <c r="CS143" s="79">
        <f>Model!$BR143*BU143</f>
        <v>13753.353797202279</v>
      </c>
      <c r="CT143" s="79">
        <f>Model!$BR143*BV143</f>
        <v>14003.01256345786</v>
      </c>
      <c r="CU143" s="79">
        <f>Model!$BR143*BW143</f>
        <v>14252.671329713479</v>
      </c>
      <c r="CV143" s="79">
        <f>Model!$BR143*BX143</f>
        <v>14502.33009596906</v>
      </c>
      <c r="CW143" s="79">
        <f>Model!$BR143*BY143</f>
        <v>14751.98886222468</v>
      </c>
      <c r="CX143" s="79">
        <f>Model!$BR143*BZ143</f>
        <v>15001.647628480263</v>
      </c>
      <c r="CY143" s="79">
        <f>Model!$BR143*CA143</f>
        <v>15251.306394735882</v>
      </c>
      <c r="CZ143" s="79">
        <f>Model!$BR143*CB143</f>
        <v>15500.965160991464</v>
      </c>
      <c r="DA143" s="79">
        <f>Model!$BR143*CC143</f>
        <v>15750.623927247083</v>
      </c>
      <c r="DB143" s="79">
        <f>Model!$BR143*CD143</f>
        <v>16000.282693502664</v>
      </c>
      <c r="DC143" s="79">
        <f>Model!$BR143*CE143</f>
        <v>16249.941459758284</v>
      </c>
      <c r="DD143" s="79">
        <f>SUM(Model!$CF143:$CQ143)</f>
        <v>814502.18748544017</v>
      </c>
      <c r="DE143" s="79">
        <f>SUM(Model!$CR143:$DC143)</f>
        <v>178521.81894422966</v>
      </c>
      <c r="DF143" s="80">
        <f>IFERROR((Model!$DD143-Model!$DE143)/Model!$DD143,0)</f>
        <v>0.78082094598742768</v>
      </c>
    </row>
    <row r="144" spans="2:110" x14ac:dyDescent="0.25">
      <c r="B144" t="s">
        <v>370</v>
      </c>
      <c r="C144" t="s">
        <v>208</v>
      </c>
      <c r="D144" t="s">
        <v>18</v>
      </c>
      <c r="E144" s="4">
        <v>120</v>
      </c>
      <c r="F144" s="4">
        <v>3142584.51</v>
      </c>
      <c r="G144" s="4">
        <v>692985.79</v>
      </c>
      <c r="H144" s="4">
        <v>3</v>
      </c>
      <c r="I144" s="4">
        <v>10</v>
      </c>
      <c r="J144" s="4">
        <v>5</v>
      </c>
      <c r="K144" s="4">
        <v>6</v>
      </c>
      <c r="L144" s="4">
        <v>13</v>
      </c>
      <c r="M144" s="4">
        <v>4</v>
      </c>
      <c r="N144" s="4">
        <v>8</v>
      </c>
      <c r="O144" s="4">
        <v>4</v>
      </c>
      <c r="P144" s="4">
        <v>3</v>
      </c>
      <c r="Q144" s="4">
        <v>7</v>
      </c>
      <c r="R144" s="4">
        <v>9</v>
      </c>
      <c r="S144" s="4">
        <v>14</v>
      </c>
      <c r="T144" s="4">
        <v>12</v>
      </c>
      <c r="U144" s="4">
        <v>3</v>
      </c>
      <c r="V144" s="4">
        <v>5</v>
      </c>
      <c r="W144" s="4">
        <v>5</v>
      </c>
      <c r="X144" s="4">
        <v>2</v>
      </c>
      <c r="Y144" s="4">
        <v>11</v>
      </c>
      <c r="Z144" s="4">
        <v>11</v>
      </c>
      <c r="AA144" s="4">
        <v>8</v>
      </c>
      <c r="AB144" s="4">
        <v>5</v>
      </c>
      <c r="AC144" s="4">
        <v>12</v>
      </c>
      <c r="AD144" s="4">
        <v>4</v>
      </c>
      <c r="AE144" s="4">
        <v>10</v>
      </c>
      <c r="AF144" s="4">
        <v>7</v>
      </c>
      <c r="AG144" s="4">
        <v>9</v>
      </c>
      <c r="AH144" s="4">
        <v>8</v>
      </c>
      <c r="AI144" s="4">
        <v>14</v>
      </c>
      <c r="AJ144" s="4">
        <v>10</v>
      </c>
      <c r="AK144" s="4">
        <v>7</v>
      </c>
      <c r="AL144" s="4">
        <v>8</v>
      </c>
      <c r="AM144" s="4">
        <v>4</v>
      </c>
      <c r="AN144" s="4">
        <v>6</v>
      </c>
      <c r="AO144" s="4">
        <v>5</v>
      </c>
      <c r="AP144" s="4">
        <v>19</v>
      </c>
      <c r="AQ144" s="4">
        <v>23</v>
      </c>
      <c r="AR144" s="79">
        <f>MAX(IFERROR(IFERROR(_xlfn.FORECAST.ETS(AR$5,tbl_Model[[#This Row],[H_2023_01]:[H_2025_12]],$H$5:$AQ$5),_xlfn.FORECAST.LINEAR(AR$5,tbl_Model[[#This Row],[H_2023_01]:[H_2025_12]],$H$5:$AQ$5)),0),0)</f>
        <v>11.521453142743113</v>
      </c>
      <c r="AS144" s="79">
        <f>MAX(IFERROR(IFERROR(_xlfn.FORECAST.ETS(AS$5,tbl_Model[[#This Row],[H_2023_01]:[H_2025_12]],$H$5:$AQ$5),_xlfn.FORECAST.LINEAR(AS$5,tbl_Model[[#This Row],[H_2023_01]:[H_2025_12]],$H$5:$AQ$5)),0),0)</f>
        <v>11.695120565813779</v>
      </c>
      <c r="AT144" s="79">
        <f>MAX(IFERROR(IFERROR(_xlfn.FORECAST.ETS(AT$5,tbl_Model[[#This Row],[H_2023_01]:[H_2025_12]],$H$5:$AQ$5),_xlfn.FORECAST.LINEAR(AT$5,tbl_Model[[#This Row],[H_2023_01]:[H_2025_12]],$H$5:$AQ$5)),0),0)</f>
        <v>11.86878798888444</v>
      </c>
      <c r="AU144" s="79">
        <f>MAX(IFERROR(IFERROR(_xlfn.FORECAST.ETS(AU$5,tbl_Model[[#This Row],[H_2023_01]:[H_2025_12]],$H$5:$AQ$5),_xlfn.FORECAST.LINEAR(AU$5,tbl_Model[[#This Row],[H_2023_01]:[H_2025_12]],$H$5:$AQ$5)),0),0)</f>
        <v>12.042455411955107</v>
      </c>
      <c r="AV144" s="79">
        <f>MAX(IFERROR(IFERROR(_xlfn.FORECAST.ETS(AV$5,tbl_Model[[#This Row],[H_2023_01]:[H_2025_12]],$H$5:$AQ$5),_xlfn.FORECAST.LINEAR(AV$5,tbl_Model[[#This Row],[H_2023_01]:[H_2025_12]],$H$5:$AQ$5)),0),0)</f>
        <v>12.216122835025768</v>
      </c>
      <c r="AW144" s="79">
        <f>MAX(IFERROR(IFERROR(_xlfn.FORECAST.ETS(AW$5,tbl_Model[[#This Row],[H_2023_01]:[H_2025_12]],$H$5:$AQ$5),_xlfn.FORECAST.LINEAR(AW$5,tbl_Model[[#This Row],[H_2023_01]:[H_2025_12]],$H$5:$AQ$5)),0),0)</f>
        <v>12.389790258096435</v>
      </c>
      <c r="AX144" s="79">
        <f>MAX(IFERROR(IFERROR(_xlfn.FORECAST.ETS(AX$5,tbl_Model[[#This Row],[H_2023_01]:[H_2025_12]],$H$5:$AQ$5),_xlfn.FORECAST.LINEAR(AX$5,tbl_Model[[#This Row],[H_2023_01]:[H_2025_12]],$H$5:$AQ$5)),0),0)</f>
        <v>12.563457681167096</v>
      </c>
      <c r="AY144" s="79">
        <f>MAX(IFERROR(IFERROR(_xlfn.FORECAST.ETS(AY$5,tbl_Model[[#This Row],[H_2023_01]:[H_2025_12]],$H$5:$AQ$5),_xlfn.FORECAST.LINEAR(AY$5,tbl_Model[[#This Row],[H_2023_01]:[H_2025_12]],$H$5:$AQ$5)),0),0)</f>
        <v>12.737125104237764</v>
      </c>
      <c r="AZ144" s="79">
        <f>MAX(IFERROR(IFERROR(_xlfn.FORECAST.ETS(AZ$5,tbl_Model[[#This Row],[H_2023_01]:[H_2025_12]],$H$5:$AQ$5),_xlfn.FORECAST.LINEAR(AZ$5,tbl_Model[[#This Row],[H_2023_01]:[H_2025_12]],$H$5:$AQ$5)),0),0)</f>
        <v>12.910792527308423</v>
      </c>
      <c r="BA144" s="79">
        <f>MAX(IFERROR(IFERROR(_xlfn.FORECAST.ETS(BA$5,tbl_Model[[#This Row],[H_2023_01]:[H_2025_12]],$H$5:$AQ$5),_xlfn.FORECAST.LINEAR(BA$5,tbl_Model[[#This Row],[H_2023_01]:[H_2025_12]],$H$5:$AQ$5)),0),0)</f>
        <v>13.084459950379092</v>
      </c>
      <c r="BB144" s="79">
        <f>MAX(IFERROR(IFERROR(_xlfn.FORECAST.ETS(BB$5,tbl_Model[[#This Row],[H_2023_01]:[H_2025_12]],$H$5:$AQ$5),_xlfn.FORECAST.LINEAR(BB$5,tbl_Model[[#This Row],[H_2023_01]:[H_2025_12]],$H$5:$AQ$5)),0),0)</f>
        <v>13.258127373449751</v>
      </c>
      <c r="BC144" s="79">
        <f>MAX(IFERROR(IFERROR(_xlfn.FORECAST.ETS(BC$5,tbl_Model[[#This Row],[H_2023_01]:[H_2025_12]],$H$5:$AQ$5),_xlfn.FORECAST.LINEAR(BC$5,tbl_Model[[#This Row],[H_2023_01]:[H_2025_12]],$H$5:$AQ$5)),0),0)</f>
        <v>13.431794796520419</v>
      </c>
      <c r="BD144" s="80">
        <f>IFERROR(AR144/SUM(Model!$AR144:$BC144),1/12)</f>
        <v>7.695359718827284E-2</v>
      </c>
      <c r="BE144" s="80">
        <f>IFERROR(AS144/SUM(Model!$AR144:$BC144),1/12)</f>
        <v>7.8113549214647499E-2</v>
      </c>
      <c r="BF144" s="80">
        <f>IFERROR(AT144/SUM(Model!$AR144:$BC144),1/12)</f>
        <v>7.9273501241022101E-2</v>
      </c>
      <c r="BG144" s="80">
        <f>IFERROR(AU144/SUM(Model!$AR144:$BC144),1/12)</f>
        <v>8.0433453267396759E-2</v>
      </c>
      <c r="BH144" s="80">
        <f>IFERROR(AV144/SUM(Model!$AR144:$BC144),1/12)</f>
        <v>8.1593405293771362E-2</v>
      </c>
      <c r="BI144" s="80">
        <f>IFERROR(AW144/SUM(Model!$AR144:$BC144),1/12)</f>
        <v>8.275335732014602E-2</v>
      </c>
      <c r="BJ144" s="80">
        <f>IFERROR(AX144/SUM(Model!$AR144:$BC144),1/12)</f>
        <v>8.3913309346520623E-2</v>
      </c>
      <c r="BK144" s="80">
        <f>IFERROR(AY144/SUM(Model!$AR144:$BC144),1/12)</f>
        <v>8.5073261372895281E-2</v>
      </c>
      <c r="BL144" s="80">
        <f>IFERROR(AZ144/SUM(Model!$AR144:$BC144),1/12)</f>
        <v>8.6233213399269884E-2</v>
      </c>
      <c r="BM144" s="80">
        <f>IFERROR(BA144/SUM(Model!$AR144:$BC144),1/12)</f>
        <v>8.7393165425644542E-2</v>
      </c>
      <c r="BN144" s="80">
        <f>IFERROR(BB144/SUM(Model!$AR144:$BC144),1/12)</f>
        <v>8.8553117452019145E-2</v>
      </c>
      <c r="BO144" s="80">
        <f>IFERROR(BC144/SUM(Model!$AR144:$BC144),1/12)</f>
        <v>8.9713069478393803E-2</v>
      </c>
      <c r="BP14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132.31446059678652</v>
      </c>
      <c r="BQ144" s="77" cm="1">
        <f t="array" ref="BQ14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144" s="77" cm="1">
        <f t="array" ref="BR14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144" s="77">
        <f>IF(tbl_Model[[#This Row],[Type]]="Boutique",
    tbl_Model[[#This Row],[UnitListPrice]],
    tbl_Model[[#This Row],[UnitListPrice]]*(1-SUMIFS(tbl_MarketTerms[WholesaleMarginPct],tbl_MarketTerms[Country],tbl_Model[[#This Row],[country]])))</f>
        <v>27483.452068491439</v>
      </c>
      <c r="BT144" s="79">
        <f>Model!$BP144*BD144</f>
        <v>10.182073702948708</v>
      </c>
      <c r="BU144" s="79">
        <f>Model!$BP144*BE144</f>
        <v>10.335552129636621</v>
      </c>
      <c r="BV144" s="79">
        <f>Model!$BP144*BF144</f>
        <v>10.489030556324526</v>
      </c>
      <c r="BW144" s="79">
        <f>Model!$BP144*BG144</f>
        <v>10.642508983012439</v>
      </c>
      <c r="BX144" s="79">
        <f>Model!$BP144*BH144</f>
        <v>10.795987409700343</v>
      </c>
      <c r="BY144" s="79">
        <f>Model!$BP144*BI144</f>
        <v>10.949465836388256</v>
      </c>
      <c r="BZ144" s="79">
        <f>Model!$BP144*BJ144</f>
        <v>11.102944263076161</v>
      </c>
      <c r="CA144" s="79">
        <f>Model!$BP144*BK144</f>
        <v>11.256422689764074</v>
      </c>
      <c r="CB144" s="79">
        <f>Model!$BP144*BL144</f>
        <v>11.409901116451978</v>
      </c>
      <c r="CC144" s="79">
        <f>Model!$BP144*BM144</f>
        <v>11.56337954313989</v>
      </c>
      <c r="CD144" s="79">
        <f>Model!$BP144*BN144</f>
        <v>11.716857969827796</v>
      </c>
      <c r="CE144" s="79">
        <f>Model!$BP144*BO144</f>
        <v>11.870336396515707</v>
      </c>
      <c r="CF144" s="79">
        <f>Model!$BS144*BT144</f>
        <v>279838.53457283793</v>
      </c>
      <c r="CG144" s="79">
        <f>Model!$BS144*BU144</f>
        <v>284056.65155626269</v>
      </c>
      <c r="CH144" s="79">
        <f>Model!$BS144*BV144</f>
        <v>288274.76853968721</v>
      </c>
      <c r="CI144" s="79">
        <f>Model!$BS144*BW144</f>
        <v>292492.88552311191</v>
      </c>
      <c r="CJ144" s="79">
        <f>Model!$BS144*BX144</f>
        <v>296711.00250653643</v>
      </c>
      <c r="CK144" s="79">
        <f>Model!$BS144*BY144</f>
        <v>300929.11948996119</v>
      </c>
      <c r="CL144" s="79">
        <f>Model!$BS144*BZ144</f>
        <v>305147.23647338565</v>
      </c>
      <c r="CM144" s="79">
        <f>Model!$BS144*CA144</f>
        <v>309365.35345681041</v>
      </c>
      <c r="CN144" s="79">
        <f>Model!$BS144*CB144</f>
        <v>313583.47044023487</v>
      </c>
      <c r="CO144" s="79">
        <f>Model!$BS144*CC144</f>
        <v>317801.58742365957</v>
      </c>
      <c r="CP144" s="79">
        <f>Model!$BS144*CD144</f>
        <v>322019.70440708415</v>
      </c>
      <c r="CQ144" s="79">
        <f>Model!$BS144*CE144</f>
        <v>326237.82139050885</v>
      </c>
      <c r="CR144" s="79">
        <f>Model!$BR144*BT144</f>
        <v>61334.745283939148</v>
      </c>
      <c r="CS144" s="79">
        <f>Model!$BR144*BU144</f>
        <v>62259.268174080549</v>
      </c>
      <c r="CT144" s="79">
        <f>Model!$BR144*BV144</f>
        <v>63183.791064221892</v>
      </c>
      <c r="CU144" s="79">
        <f>Model!$BR144*BW144</f>
        <v>64108.313954363293</v>
      </c>
      <c r="CV144" s="79">
        <f>Model!$BR144*BX144</f>
        <v>65032.836844504644</v>
      </c>
      <c r="CW144" s="79">
        <f>Model!$BR144*BY144</f>
        <v>65957.359734646045</v>
      </c>
      <c r="CX144" s="79">
        <f>Model!$BR144*BZ144</f>
        <v>66881.88262478738</v>
      </c>
      <c r="CY144" s="79">
        <f>Model!$BR144*CA144</f>
        <v>67806.405514928789</v>
      </c>
      <c r="CZ144" s="79">
        <f>Model!$BR144*CB144</f>
        <v>68730.928405070139</v>
      </c>
      <c r="DA144" s="79">
        <f>Model!$BR144*CC144</f>
        <v>69655.451295211518</v>
      </c>
      <c r="DB144" s="79">
        <f>Model!$BR144*CD144</f>
        <v>70579.974185352883</v>
      </c>
      <c r="DC144" s="79">
        <f>Model!$BR144*CE144</f>
        <v>71504.497075494262</v>
      </c>
      <c r="DD144" s="79">
        <f>SUM(Model!$CF144:$CQ144)</f>
        <v>3636458.1357800812</v>
      </c>
      <c r="DE144" s="79">
        <f>SUM(Model!$CR144:$DC144)</f>
        <v>797035.45415660064</v>
      </c>
      <c r="DF144" s="80">
        <f>IFERROR((Model!$DD144-Model!$DE144)/Model!$DD144,0)</f>
        <v>0.78082094598742757</v>
      </c>
    </row>
    <row r="145" spans="2:110" x14ac:dyDescent="0.25">
      <c r="B145" t="s">
        <v>370</v>
      </c>
      <c r="C145" t="s">
        <v>208</v>
      </c>
      <c r="D145" t="s">
        <v>20</v>
      </c>
      <c r="E145" s="4">
        <v>65</v>
      </c>
      <c r="F145" s="4">
        <v>1763551.19</v>
      </c>
      <c r="G145" s="4">
        <v>391258.36</v>
      </c>
      <c r="H145" s="4">
        <v>1</v>
      </c>
      <c r="I145" s="4">
        <v>2</v>
      </c>
      <c r="J145" s="4">
        <v>7</v>
      </c>
      <c r="K145" s="4">
        <v>1</v>
      </c>
      <c r="L145" s="4">
        <v>0</v>
      </c>
      <c r="M145" s="4">
        <v>0</v>
      </c>
      <c r="N145" s="4">
        <v>0</v>
      </c>
      <c r="O145" s="4">
        <v>0</v>
      </c>
      <c r="P145" s="4">
        <v>4</v>
      </c>
      <c r="Q145" s="4">
        <v>1</v>
      </c>
      <c r="R145" s="4">
        <v>4</v>
      </c>
      <c r="S145" s="4">
        <v>0</v>
      </c>
      <c r="T145" s="4">
        <v>6</v>
      </c>
      <c r="U145" s="4">
        <v>4</v>
      </c>
      <c r="V145" s="4">
        <v>4</v>
      </c>
      <c r="W145" s="4">
        <v>3</v>
      </c>
      <c r="X145" s="4">
        <v>2</v>
      </c>
      <c r="Y145" s="4">
        <v>2</v>
      </c>
      <c r="Z145" s="4">
        <v>2</v>
      </c>
      <c r="AA145" s="4">
        <v>4</v>
      </c>
      <c r="AB145" s="4">
        <v>2</v>
      </c>
      <c r="AC145" s="4">
        <v>3</v>
      </c>
      <c r="AD145" s="4">
        <v>6</v>
      </c>
      <c r="AE145" s="4">
        <v>6</v>
      </c>
      <c r="AF145" s="4">
        <v>1</v>
      </c>
      <c r="AG145" s="4">
        <v>3</v>
      </c>
      <c r="AH145" s="4">
        <v>4</v>
      </c>
      <c r="AI145" s="4">
        <v>10</v>
      </c>
      <c r="AJ145" s="4">
        <v>6</v>
      </c>
      <c r="AK145" s="4">
        <v>4</v>
      </c>
      <c r="AL145" s="4">
        <v>4</v>
      </c>
      <c r="AM145" s="4">
        <v>5</v>
      </c>
      <c r="AN145" s="4">
        <v>5</v>
      </c>
      <c r="AO145" s="4">
        <v>6</v>
      </c>
      <c r="AP145" s="4">
        <v>6</v>
      </c>
      <c r="AQ145" s="4">
        <v>11</v>
      </c>
      <c r="AR145" s="79">
        <f>MAX(IFERROR(IFERROR(_xlfn.FORECAST.ETS(AR$5,tbl_Model[[#This Row],[H_2023_01]:[H_2025_12]],$H$5:$AQ$5),_xlfn.FORECAST.LINEAR(AR$5,tbl_Model[[#This Row],[H_2023_01]:[H_2025_12]],$H$5:$AQ$5)),0),0)</f>
        <v>6.4505080907526215</v>
      </c>
      <c r="AS145" s="79">
        <f>MAX(IFERROR(IFERROR(_xlfn.FORECAST.ETS(AS$5,tbl_Model[[#This Row],[H_2023_01]:[H_2025_12]],$H$5:$AQ$5),_xlfn.FORECAST.LINEAR(AS$5,tbl_Model[[#This Row],[H_2023_01]:[H_2025_12]],$H$5:$AQ$5)),0),0)</f>
        <v>6.6006139537710276</v>
      </c>
      <c r="AT145" s="79">
        <f>MAX(IFERROR(IFERROR(_xlfn.FORECAST.ETS(AT$5,tbl_Model[[#This Row],[H_2023_01]:[H_2025_12]],$H$5:$AQ$5),_xlfn.FORECAST.LINEAR(AT$5,tbl_Model[[#This Row],[H_2023_01]:[H_2025_12]],$H$5:$AQ$5)),0),0)</f>
        <v>6.7507198167894344</v>
      </c>
      <c r="AU145" s="79">
        <f>MAX(IFERROR(IFERROR(_xlfn.FORECAST.ETS(AU$5,tbl_Model[[#This Row],[H_2023_01]:[H_2025_12]],$H$5:$AQ$5),_xlfn.FORECAST.LINEAR(AU$5,tbl_Model[[#This Row],[H_2023_01]:[H_2025_12]],$H$5:$AQ$5)),0),0)</f>
        <v>6.9008256798078413</v>
      </c>
      <c r="AV145" s="79">
        <f>MAX(IFERROR(IFERROR(_xlfn.FORECAST.ETS(AV$5,tbl_Model[[#This Row],[H_2023_01]:[H_2025_12]],$H$5:$AQ$5),_xlfn.FORECAST.LINEAR(AV$5,tbl_Model[[#This Row],[H_2023_01]:[H_2025_12]],$H$5:$AQ$5)),0),0)</f>
        <v>7.0509315428262473</v>
      </c>
      <c r="AW145" s="79">
        <f>MAX(IFERROR(IFERROR(_xlfn.FORECAST.ETS(AW$5,tbl_Model[[#This Row],[H_2023_01]:[H_2025_12]],$H$5:$AQ$5),_xlfn.FORECAST.LINEAR(AW$5,tbl_Model[[#This Row],[H_2023_01]:[H_2025_12]],$H$5:$AQ$5)),0),0)</f>
        <v>7.2010374058446542</v>
      </c>
      <c r="AX145" s="79">
        <f>MAX(IFERROR(IFERROR(_xlfn.FORECAST.ETS(AX$5,tbl_Model[[#This Row],[H_2023_01]:[H_2025_12]],$H$5:$AQ$5),_xlfn.FORECAST.LINEAR(AX$5,tbl_Model[[#This Row],[H_2023_01]:[H_2025_12]],$H$5:$AQ$5)),0),0)</f>
        <v>7.3511432688630602</v>
      </c>
      <c r="AY145" s="79">
        <f>MAX(IFERROR(IFERROR(_xlfn.FORECAST.ETS(AY$5,tbl_Model[[#This Row],[H_2023_01]:[H_2025_12]],$H$5:$AQ$5),_xlfn.FORECAST.LINEAR(AY$5,tbl_Model[[#This Row],[H_2023_01]:[H_2025_12]],$H$5:$AQ$5)),0),0)</f>
        <v>7.5012491318814671</v>
      </c>
      <c r="AZ145" s="79">
        <f>MAX(IFERROR(IFERROR(_xlfn.FORECAST.ETS(AZ$5,tbl_Model[[#This Row],[H_2023_01]:[H_2025_12]],$H$5:$AQ$5),_xlfn.FORECAST.LINEAR(AZ$5,tbl_Model[[#This Row],[H_2023_01]:[H_2025_12]],$H$5:$AQ$5)),0),0)</f>
        <v>7.651354994899874</v>
      </c>
      <c r="BA145" s="79">
        <f>MAX(IFERROR(IFERROR(_xlfn.FORECAST.ETS(BA$5,tbl_Model[[#This Row],[H_2023_01]:[H_2025_12]],$H$5:$AQ$5),_xlfn.FORECAST.LINEAR(BA$5,tbl_Model[[#This Row],[H_2023_01]:[H_2025_12]],$H$5:$AQ$5)),0),0)</f>
        <v>7.80146085791828</v>
      </c>
      <c r="BB145" s="79">
        <f>MAX(IFERROR(IFERROR(_xlfn.FORECAST.ETS(BB$5,tbl_Model[[#This Row],[H_2023_01]:[H_2025_12]],$H$5:$AQ$5),_xlfn.FORECAST.LINEAR(BB$5,tbl_Model[[#This Row],[H_2023_01]:[H_2025_12]],$H$5:$AQ$5)),0),0)</f>
        <v>7.9515667209366869</v>
      </c>
      <c r="BC145" s="79">
        <f>MAX(IFERROR(IFERROR(_xlfn.FORECAST.ETS(BC$5,tbl_Model[[#This Row],[H_2023_01]:[H_2025_12]],$H$5:$AQ$5),_xlfn.FORECAST.LINEAR(BC$5,tbl_Model[[#This Row],[H_2023_01]:[H_2025_12]],$H$5:$AQ$5)),0),0)</f>
        <v>8.1016725839550929</v>
      </c>
      <c r="BD145" s="80">
        <f>IFERROR(AR145/SUM(Model!$AR145:$BC145),1/12)</f>
        <v>7.3877909148052617E-2</v>
      </c>
      <c r="BE145" s="80">
        <f>IFERROR(AS145/SUM(Model!$AR145:$BC145),1/12)</f>
        <v>7.5597077181740024E-2</v>
      </c>
      <c r="BF145" s="80">
        <f>IFERROR(AT145/SUM(Model!$AR145:$BC145),1/12)</f>
        <v>7.7316245215427432E-2</v>
      </c>
      <c r="BG145" s="80">
        <f>IFERROR(AU145/SUM(Model!$AR145:$BC145),1/12)</f>
        <v>7.9035413249114839E-2</v>
      </c>
      <c r="BH145" s="80">
        <f>IFERROR(AV145/SUM(Model!$AR145:$BC145),1/12)</f>
        <v>8.0754581282802232E-2</v>
      </c>
      <c r="BI145" s="80">
        <f>IFERROR(AW145/SUM(Model!$AR145:$BC145),1/12)</f>
        <v>8.2473749316489639E-2</v>
      </c>
      <c r="BJ145" s="80">
        <f>IFERROR(AX145/SUM(Model!$AR145:$BC145),1/12)</f>
        <v>8.4192917350177032E-2</v>
      </c>
      <c r="BK145" s="80">
        <f>IFERROR(AY145/SUM(Model!$AR145:$BC145),1/12)</f>
        <v>8.5912085383864439E-2</v>
      </c>
      <c r="BL145" s="80">
        <f>IFERROR(AZ145/SUM(Model!$AR145:$BC145),1/12)</f>
        <v>8.7631253417551846E-2</v>
      </c>
      <c r="BM145" s="80">
        <f>IFERROR(BA145/SUM(Model!$AR145:$BC145),1/12)</f>
        <v>8.9350421451239254E-2</v>
      </c>
      <c r="BN145" s="80">
        <f>IFERROR(BB145/SUM(Model!$AR145:$BC145),1/12)</f>
        <v>9.1069589484926661E-2</v>
      </c>
      <c r="BO145" s="80">
        <f>IFERROR(BC145/SUM(Model!$AR145:$BC145),1/12)</f>
        <v>9.2788757518614054E-2</v>
      </c>
      <c r="BP14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71.738187078109945</v>
      </c>
      <c r="BQ145" s="77" cm="1">
        <f t="array" ref="BQ14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145" s="77" cm="1">
        <f t="array" ref="BR14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145" s="77">
        <f>IF(tbl_Model[[#This Row],[Type]]="Boutique",
    tbl_Model[[#This Row],[UnitListPrice]],
    tbl_Model[[#This Row],[UnitListPrice]]*(1-SUMIFS(tbl_MarketTerms[WholesaleMarginPct],tbl_MarketTerms[Country],tbl_Model[[#This Row],[country]])))</f>
        <v>27483.452068491439</v>
      </c>
      <c r="BT145" s="79">
        <f>Model!$BP145*BD145</f>
        <v>5.2998672674026084</v>
      </c>
      <c r="BU145" s="79">
        <f>Model!$BP145*BE145</f>
        <v>5.4231972654219822</v>
      </c>
      <c r="BV145" s="79">
        <f>Model!$BP145*BF145</f>
        <v>5.546527263441356</v>
      </c>
      <c r="BW145" s="79">
        <f>Model!$BP145*BG145</f>
        <v>5.6698572614607299</v>
      </c>
      <c r="BX145" s="79">
        <f>Model!$BP145*BH145</f>
        <v>5.7931872594801019</v>
      </c>
      <c r="BY145" s="79">
        <f>Model!$BP145*BI145</f>
        <v>5.9165172574994758</v>
      </c>
      <c r="BZ145" s="79">
        <f>Model!$BP145*BJ145</f>
        <v>6.0398472555188487</v>
      </c>
      <c r="CA145" s="79">
        <f>Model!$BP145*BK145</f>
        <v>6.1631772535382225</v>
      </c>
      <c r="CB145" s="79">
        <f>Model!$BP145*BL145</f>
        <v>6.2865072515575955</v>
      </c>
      <c r="CC145" s="79">
        <f>Model!$BP145*BM145</f>
        <v>6.4098372495769693</v>
      </c>
      <c r="CD145" s="79">
        <f>Model!$BP145*BN145</f>
        <v>6.5331672475963432</v>
      </c>
      <c r="CE145" s="79">
        <f>Model!$BP145*BO145</f>
        <v>6.6564972456157161</v>
      </c>
      <c r="CF145" s="79">
        <f>Model!$BS145*BT145</f>
        <v>145658.64801302628</v>
      </c>
      <c r="CG145" s="79">
        <f>Model!$BS145*BU145</f>
        <v>149048.18210219889</v>
      </c>
      <c r="CH145" s="79">
        <f>Model!$BS145*BV145</f>
        <v>152437.7161913715</v>
      </c>
      <c r="CI145" s="79">
        <f>Model!$BS145*BW145</f>
        <v>155827.2502805441</v>
      </c>
      <c r="CJ145" s="79">
        <f>Model!$BS145*BX145</f>
        <v>159216.78436971665</v>
      </c>
      <c r="CK145" s="79">
        <f>Model!$BS145*BY145</f>
        <v>162606.31845888926</v>
      </c>
      <c r="CL145" s="79">
        <f>Model!$BS145*BZ145</f>
        <v>165995.85254806184</v>
      </c>
      <c r="CM145" s="79">
        <f>Model!$BS145*CA145</f>
        <v>169385.38663723445</v>
      </c>
      <c r="CN145" s="79">
        <f>Model!$BS145*CB145</f>
        <v>172774.92072640703</v>
      </c>
      <c r="CO145" s="79">
        <f>Model!$BS145*CC145</f>
        <v>176164.45481557964</v>
      </c>
      <c r="CP145" s="79">
        <f>Model!$BS145*CD145</f>
        <v>179553.98890475224</v>
      </c>
      <c r="CQ145" s="79">
        <f>Model!$BS145*CE145</f>
        <v>182943.52299392482</v>
      </c>
      <c r="CR145" s="79">
        <f>Model!$BR145*BT145</f>
        <v>31925.324680245354</v>
      </c>
      <c r="CS145" s="79">
        <f>Model!$BR145*BU145</f>
        <v>32668.239555453572</v>
      </c>
      <c r="CT145" s="79">
        <f>Model!$BR145*BV145</f>
        <v>33411.154430661787</v>
      </c>
      <c r="CU145" s="79">
        <f>Model!$BR145*BW145</f>
        <v>34154.069305870005</v>
      </c>
      <c r="CV145" s="79">
        <f>Model!$BR145*BX145</f>
        <v>34896.984181078216</v>
      </c>
      <c r="CW145" s="79">
        <f>Model!$BR145*BY145</f>
        <v>35639.899056286435</v>
      </c>
      <c r="CX145" s="79">
        <f>Model!$BR145*BZ145</f>
        <v>36382.813931494646</v>
      </c>
      <c r="CY145" s="79">
        <f>Model!$BR145*CA145</f>
        <v>37125.728806702864</v>
      </c>
      <c r="CZ145" s="79">
        <f>Model!$BR145*CB145</f>
        <v>37868.643681911075</v>
      </c>
      <c r="DA145" s="79">
        <f>Model!$BR145*CC145</f>
        <v>38611.558557119293</v>
      </c>
      <c r="DB145" s="79">
        <f>Model!$BR145*CD145</f>
        <v>39354.473432327512</v>
      </c>
      <c r="DC145" s="79">
        <f>Model!$BR145*CE145</f>
        <v>40097.388307535723</v>
      </c>
      <c r="DD145" s="79">
        <f>SUM(Model!$CF145:$CQ145)</f>
        <v>1971613.0260417066</v>
      </c>
      <c r="DE145" s="79">
        <f>SUM(Model!$CR145:$DC145)</f>
        <v>432136.27792668645</v>
      </c>
      <c r="DF145" s="80">
        <f>IFERROR((Model!$DD145-Model!$DE145)/Model!$DD145,0)</f>
        <v>0.78082094598742768</v>
      </c>
    </row>
    <row r="146" spans="2:110" x14ac:dyDescent="0.25">
      <c r="B146" t="s">
        <v>370</v>
      </c>
      <c r="C146" t="s">
        <v>185</v>
      </c>
      <c r="D146" t="s">
        <v>14</v>
      </c>
      <c r="E146" s="4">
        <v>150</v>
      </c>
      <c r="F146" s="4">
        <v>1680604.32</v>
      </c>
      <c r="G146" s="4">
        <v>473480.51</v>
      </c>
      <c r="H146" s="4">
        <v>6</v>
      </c>
      <c r="I146" s="4">
        <v>8</v>
      </c>
      <c r="J146" s="4">
        <v>7</v>
      </c>
      <c r="K146" s="4">
        <v>7</v>
      </c>
      <c r="L146" s="4">
        <v>12</v>
      </c>
      <c r="M146" s="4">
        <v>8</v>
      </c>
      <c r="N146" s="4">
        <v>5</v>
      </c>
      <c r="O146" s="4">
        <v>7</v>
      </c>
      <c r="P146" s="4">
        <v>14</v>
      </c>
      <c r="Q146" s="4">
        <v>12</v>
      </c>
      <c r="R146" s="4">
        <v>9</v>
      </c>
      <c r="S146" s="4">
        <v>12</v>
      </c>
      <c r="T146" s="4">
        <v>12</v>
      </c>
      <c r="U146" s="4">
        <v>4</v>
      </c>
      <c r="V146" s="4">
        <v>11</v>
      </c>
      <c r="W146" s="4">
        <v>8</v>
      </c>
      <c r="X146" s="4">
        <v>17</v>
      </c>
      <c r="Y146" s="4">
        <v>5</v>
      </c>
      <c r="Z146" s="4">
        <v>16</v>
      </c>
      <c r="AA146" s="4">
        <v>13</v>
      </c>
      <c r="AB146" s="4">
        <v>10</v>
      </c>
      <c r="AC146" s="4">
        <v>24</v>
      </c>
      <c r="AD146" s="4">
        <v>13</v>
      </c>
      <c r="AE146" s="4">
        <v>19</v>
      </c>
      <c r="AF146" s="4">
        <v>11</v>
      </c>
      <c r="AG146" s="4">
        <v>9</v>
      </c>
      <c r="AH146" s="4">
        <v>10</v>
      </c>
      <c r="AI146" s="4">
        <v>15</v>
      </c>
      <c r="AJ146" s="4">
        <v>16</v>
      </c>
      <c r="AK146" s="4">
        <v>14</v>
      </c>
      <c r="AL146" s="4">
        <v>10</v>
      </c>
      <c r="AM146" s="4">
        <v>7</v>
      </c>
      <c r="AN146" s="4">
        <v>11</v>
      </c>
      <c r="AO146" s="4">
        <v>8</v>
      </c>
      <c r="AP146" s="4">
        <v>24</v>
      </c>
      <c r="AQ146" s="4">
        <v>15</v>
      </c>
      <c r="AR146" s="79">
        <f>MAX(IFERROR(IFERROR(_xlfn.FORECAST.ETS(AR$5,tbl_Model[[#This Row],[H_2023_01]:[H_2025_12]],$H$5:$AQ$5),_xlfn.FORECAST.LINEAR(AR$5,tbl_Model[[#This Row],[H_2023_01]:[H_2025_12]],$H$5:$AQ$5)),0),0)</f>
        <v>14.915675260362306</v>
      </c>
      <c r="AS146" s="79">
        <f>MAX(IFERROR(IFERROR(_xlfn.FORECAST.ETS(AS$5,tbl_Model[[#This Row],[H_2023_01]:[H_2025_12]],$H$5:$AQ$5),_xlfn.FORECAST.LINEAR(AS$5,tbl_Model[[#This Row],[H_2023_01]:[H_2025_12]],$H$5:$AQ$5)),0),0)</f>
        <v>15.125947589848158</v>
      </c>
      <c r="AT146" s="79">
        <f>MAX(IFERROR(IFERROR(_xlfn.FORECAST.ETS(AT$5,tbl_Model[[#This Row],[H_2023_01]:[H_2025_12]],$H$5:$AQ$5),_xlfn.FORECAST.LINEAR(AT$5,tbl_Model[[#This Row],[H_2023_01]:[H_2025_12]],$H$5:$AQ$5)),0),0)</f>
        <v>15.336219919334022</v>
      </c>
      <c r="AU146" s="79">
        <f>MAX(IFERROR(IFERROR(_xlfn.FORECAST.ETS(AU$5,tbl_Model[[#This Row],[H_2023_01]:[H_2025_12]],$H$5:$AQ$5),_xlfn.FORECAST.LINEAR(AU$5,tbl_Model[[#This Row],[H_2023_01]:[H_2025_12]],$H$5:$AQ$5)),0),0)</f>
        <v>15.546492248819874</v>
      </c>
      <c r="AV146" s="79">
        <f>MAX(IFERROR(IFERROR(_xlfn.FORECAST.ETS(AV$5,tbl_Model[[#This Row],[H_2023_01]:[H_2025_12]],$H$5:$AQ$5),_xlfn.FORECAST.LINEAR(AV$5,tbl_Model[[#This Row],[H_2023_01]:[H_2025_12]],$H$5:$AQ$5)),0),0)</f>
        <v>15.756764578305738</v>
      </c>
      <c r="AW146" s="79">
        <f>MAX(IFERROR(IFERROR(_xlfn.FORECAST.ETS(AW$5,tbl_Model[[#This Row],[H_2023_01]:[H_2025_12]],$H$5:$AQ$5),_xlfn.FORECAST.LINEAR(AW$5,tbl_Model[[#This Row],[H_2023_01]:[H_2025_12]],$H$5:$AQ$5)),0),0)</f>
        <v>15.967036907791588</v>
      </c>
      <c r="AX146" s="79">
        <f>MAX(IFERROR(IFERROR(_xlfn.FORECAST.ETS(AX$5,tbl_Model[[#This Row],[H_2023_01]:[H_2025_12]],$H$5:$AQ$5),_xlfn.FORECAST.LINEAR(AX$5,tbl_Model[[#This Row],[H_2023_01]:[H_2025_12]],$H$5:$AQ$5)),0),0)</f>
        <v>16.177309237277452</v>
      </c>
      <c r="AY146" s="79">
        <f>MAX(IFERROR(IFERROR(_xlfn.FORECAST.ETS(AY$5,tbl_Model[[#This Row],[H_2023_01]:[H_2025_12]],$H$5:$AQ$5),_xlfn.FORECAST.LINEAR(AY$5,tbl_Model[[#This Row],[H_2023_01]:[H_2025_12]],$H$5:$AQ$5)),0),0)</f>
        <v>16.387581566763306</v>
      </c>
      <c r="AZ146" s="79">
        <f>MAX(IFERROR(IFERROR(_xlfn.FORECAST.ETS(AZ$5,tbl_Model[[#This Row],[H_2023_01]:[H_2025_12]],$H$5:$AQ$5),_xlfn.FORECAST.LINEAR(AZ$5,tbl_Model[[#This Row],[H_2023_01]:[H_2025_12]],$H$5:$AQ$5)),0),0)</f>
        <v>16.59785389624917</v>
      </c>
      <c r="BA146" s="79">
        <f>MAX(IFERROR(IFERROR(_xlfn.FORECAST.ETS(BA$5,tbl_Model[[#This Row],[H_2023_01]:[H_2025_12]],$H$5:$AQ$5),_xlfn.FORECAST.LINEAR(BA$5,tbl_Model[[#This Row],[H_2023_01]:[H_2025_12]],$H$5:$AQ$5)),0),0)</f>
        <v>16.80812622573502</v>
      </c>
      <c r="BB146" s="79">
        <f>MAX(IFERROR(IFERROR(_xlfn.FORECAST.ETS(BB$5,tbl_Model[[#This Row],[H_2023_01]:[H_2025_12]],$H$5:$AQ$5),_xlfn.FORECAST.LINEAR(BB$5,tbl_Model[[#This Row],[H_2023_01]:[H_2025_12]],$H$5:$AQ$5)),0),0)</f>
        <v>17.018398555220884</v>
      </c>
      <c r="BC146" s="79">
        <f>MAX(IFERROR(IFERROR(_xlfn.FORECAST.ETS(BC$5,tbl_Model[[#This Row],[H_2023_01]:[H_2025_12]],$H$5:$AQ$5),_xlfn.FORECAST.LINEAR(BC$5,tbl_Model[[#This Row],[H_2023_01]:[H_2025_12]],$H$5:$AQ$5)),0),0)</f>
        <v>17.228670884706734</v>
      </c>
      <c r="BD146" s="80">
        <f>IFERROR(AR146/SUM(Model!$AR146:$BC146),1/12)</f>
        <v>7.7336955790229894E-2</v>
      </c>
      <c r="BE146" s="80">
        <f>IFERROR(AS146/SUM(Model!$AR146:$BC146),1/12)</f>
        <v>7.8427206252612305E-2</v>
      </c>
      <c r="BF146" s="80">
        <f>IFERROR(AT146/SUM(Model!$AR146:$BC146),1/12)</f>
        <v>7.9517456714994786E-2</v>
      </c>
      <c r="BG146" s="80">
        <f>IFERROR(AU146/SUM(Model!$AR146:$BC146),1/12)</f>
        <v>8.0607707177377197E-2</v>
      </c>
      <c r="BH146" s="80">
        <f>IFERROR(AV146/SUM(Model!$AR146:$BC146),1/12)</f>
        <v>8.1697957639759677E-2</v>
      </c>
      <c r="BI146" s="80">
        <f>IFERROR(AW146/SUM(Model!$AR146:$BC146),1/12)</f>
        <v>8.2788208102142088E-2</v>
      </c>
      <c r="BJ146" s="80">
        <f>IFERROR(AX146/SUM(Model!$AR146:$BC146),1/12)</f>
        <v>8.3878458564524569E-2</v>
      </c>
      <c r="BK146" s="80">
        <f>IFERROR(AY146/SUM(Model!$AR146:$BC146),1/12)</f>
        <v>8.4968709026906994E-2</v>
      </c>
      <c r="BL146" s="80">
        <f>IFERROR(AZ146/SUM(Model!$AR146:$BC146),1/12)</f>
        <v>8.6058959489289474E-2</v>
      </c>
      <c r="BM146" s="80">
        <f>IFERROR(BA146/SUM(Model!$AR146:$BC146),1/12)</f>
        <v>8.7149209951671885E-2</v>
      </c>
      <c r="BN146" s="80">
        <f>IFERROR(BB146/SUM(Model!$AR146:$BC146),1/12)</f>
        <v>8.8239460414054366E-2</v>
      </c>
      <c r="BO146" s="80">
        <f>IFERROR(BC146/SUM(Model!$AR146:$BC146),1/12)</f>
        <v>8.9329710876436777E-2</v>
      </c>
      <c r="BP14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165.36885245901644</v>
      </c>
      <c r="BQ146" s="77" cm="1">
        <f t="array" ref="BQ14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146" s="77" cm="1">
        <f t="array" ref="BR14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146" s="77">
        <f>IF(tbl_Model[[#This Row],[Type]]="Boutique",
    tbl_Model[[#This Row],[UnitListPrice]],
    tbl_Model[[#This Row],[UnitListPrice]]*(1-SUMIFS(tbl_MarketTerms[WholesaleMarginPct],tbl_MarketTerms[Country],tbl_Model[[#This Row],[country]])))</f>
        <v>12076.490850376749</v>
      </c>
      <c r="BT146" s="79">
        <f>Model!$BP146*BD146</f>
        <v>12.789123631704005</v>
      </c>
      <c r="BU146" s="79">
        <f>Model!$BP146*BE146</f>
        <v>12.969417099561095</v>
      </c>
      <c r="BV146" s="79">
        <f>Model!$BP146*BF146</f>
        <v>13.149710567418198</v>
      </c>
      <c r="BW146" s="79">
        <f>Model!$BP146*BG146</f>
        <v>13.330004035275291</v>
      </c>
      <c r="BX146" s="79">
        <f>Model!$BP146*BH146</f>
        <v>13.510297503132392</v>
      </c>
      <c r="BY146" s="79">
        <f>Model!$BP146*BI146</f>
        <v>13.690590970989485</v>
      </c>
      <c r="BZ146" s="79">
        <f>Model!$BP146*BJ146</f>
        <v>13.870884438846588</v>
      </c>
      <c r="CA146" s="79">
        <f>Model!$BP146*BK146</f>
        <v>14.05117790670368</v>
      </c>
      <c r="CB146" s="79">
        <f>Model!$BP146*BL146</f>
        <v>14.231471374560783</v>
      </c>
      <c r="CC146" s="79">
        <f>Model!$BP146*BM146</f>
        <v>14.411764842417876</v>
      </c>
      <c r="CD146" s="79">
        <f>Model!$BP146*BN146</f>
        <v>14.592058310274979</v>
      </c>
      <c r="CE146" s="79">
        <f>Model!$BP146*BO146</f>
        <v>14.772351778132069</v>
      </c>
      <c r="CF146" s="79">
        <f>Model!$BS146*BT146</f>
        <v>154447.73452261047</v>
      </c>
      <c r="CG146" s="79">
        <f>Model!$BS146*BU146</f>
        <v>156625.04693756934</v>
      </c>
      <c r="CH146" s="79">
        <f>Model!$BS146*BV146</f>
        <v>158802.35935252832</v>
      </c>
      <c r="CI146" s="79">
        <f>Model!$BS146*BW146</f>
        <v>160979.67176748719</v>
      </c>
      <c r="CJ146" s="79">
        <f>Model!$BS146*BX146</f>
        <v>163156.98418244618</v>
      </c>
      <c r="CK146" s="79">
        <f>Model!$BS146*BY146</f>
        <v>165334.29659740505</v>
      </c>
      <c r="CL146" s="79">
        <f>Model!$BS146*BZ146</f>
        <v>167511.60901236406</v>
      </c>
      <c r="CM146" s="79">
        <f>Model!$BS146*CA146</f>
        <v>169688.92142732293</v>
      </c>
      <c r="CN146" s="79">
        <f>Model!$BS146*CB146</f>
        <v>171866.23384228192</v>
      </c>
      <c r="CO146" s="79">
        <f>Model!$BS146*CC146</f>
        <v>174043.54625724079</v>
      </c>
      <c r="CP146" s="79">
        <f>Model!$BS146*CD146</f>
        <v>176220.8586721998</v>
      </c>
      <c r="CQ146" s="79">
        <f>Model!$BS146*CE146</f>
        <v>178398.17108715864</v>
      </c>
      <c r="CR146" s="79">
        <f>Model!$BR146*BT146</f>
        <v>43050.200060408497</v>
      </c>
      <c r="CS146" s="79">
        <f>Model!$BR146*BU146</f>
        <v>43657.096207818598</v>
      </c>
      <c r="CT146" s="79">
        <f>Model!$BR146*BV146</f>
        <v>44263.992355228736</v>
      </c>
      <c r="CU146" s="79">
        <f>Model!$BR146*BW146</f>
        <v>44870.888502638838</v>
      </c>
      <c r="CV146" s="79">
        <f>Model!$BR146*BX146</f>
        <v>45477.784650048969</v>
      </c>
      <c r="CW146" s="79">
        <f>Model!$BR146*BY146</f>
        <v>46084.68079745907</v>
      </c>
      <c r="CX146" s="79">
        <f>Model!$BR146*BZ146</f>
        <v>46691.576944869208</v>
      </c>
      <c r="CY146" s="79">
        <f>Model!$BR146*CA146</f>
        <v>47298.47309227931</v>
      </c>
      <c r="CZ146" s="79">
        <f>Model!$BR146*CB146</f>
        <v>47905.369239689448</v>
      </c>
      <c r="DA146" s="79">
        <f>Model!$BR146*CC146</f>
        <v>48512.265387099556</v>
      </c>
      <c r="DB146" s="79">
        <f>Model!$BR146*CD146</f>
        <v>49119.161534509694</v>
      </c>
      <c r="DC146" s="79">
        <f>Model!$BR146*CE146</f>
        <v>49726.057681919789</v>
      </c>
      <c r="DD146" s="79">
        <f>SUM(Model!$CF146:$CQ146)</f>
        <v>1997075.4336586148</v>
      </c>
      <c r="DE146" s="79">
        <f>SUM(Model!$CR146:$DC146)</f>
        <v>556657.54645396979</v>
      </c>
      <c r="DF146" s="80">
        <f>IFERROR((Model!$DD146-Model!$DE146)/Model!$DD146,0)</f>
        <v>0.72126363527782178</v>
      </c>
    </row>
    <row r="147" spans="2:110" x14ac:dyDescent="0.25">
      <c r="B147" t="s">
        <v>370</v>
      </c>
      <c r="C147" t="s">
        <v>148</v>
      </c>
      <c r="D147" t="s">
        <v>14</v>
      </c>
      <c r="E147" s="4">
        <v>114</v>
      </c>
      <c r="F147" s="4">
        <v>1019650.46</v>
      </c>
      <c r="G147" s="4">
        <v>294394.57</v>
      </c>
      <c r="H147" s="4">
        <v>5</v>
      </c>
      <c r="I147" s="4">
        <v>9</v>
      </c>
      <c r="J147" s="4">
        <v>14</v>
      </c>
      <c r="K147" s="4">
        <v>5</v>
      </c>
      <c r="L147" s="4">
        <v>10</v>
      </c>
      <c r="M147" s="4">
        <v>6</v>
      </c>
      <c r="N147" s="4">
        <v>5</v>
      </c>
      <c r="O147" s="4">
        <v>5</v>
      </c>
      <c r="P147" s="4">
        <v>9</v>
      </c>
      <c r="Q147" s="4">
        <v>14</v>
      </c>
      <c r="R147" s="4">
        <v>20</v>
      </c>
      <c r="S147" s="4">
        <v>12</v>
      </c>
      <c r="T147" s="4">
        <v>7</v>
      </c>
      <c r="U147" s="4">
        <v>4</v>
      </c>
      <c r="V147" s="4">
        <v>12</v>
      </c>
      <c r="W147" s="4">
        <v>5</v>
      </c>
      <c r="X147" s="4">
        <v>8</v>
      </c>
      <c r="Y147" s="4">
        <v>9</v>
      </c>
      <c r="Z147" s="4">
        <v>12</v>
      </c>
      <c r="AA147" s="4">
        <v>10</v>
      </c>
      <c r="AB147" s="4">
        <v>9</v>
      </c>
      <c r="AC147" s="4">
        <v>10</v>
      </c>
      <c r="AD147" s="4">
        <v>15</v>
      </c>
      <c r="AE147" s="4">
        <v>13</v>
      </c>
      <c r="AF147" s="4">
        <v>8</v>
      </c>
      <c r="AG147" s="4">
        <v>8</v>
      </c>
      <c r="AH147" s="4">
        <v>15</v>
      </c>
      <c r="AI147" s="4">
        <v>12</v>
      </c>
      <c r="AJ147" s="4">
        <v>10</v>
      </c>
      <c r="AK147" s="4">
        <v>4</v>
      </c>
      <c r="AL147" s="4">
        <v>4</v>
      </c>
      <c r="AM147" s="4">
        <v>10</v>
      </c>
      <c r="AN147" s="4">
        <v>8</v>
      </c>
      <c r="AO147" s="4">
        <v>7</v>
      </c>
      <c r="AP147" s="4">
        <v>17</v>
      </c>
      <c r="AQ147" s="4">
        <v>11</v>
      </c>
      <c r="AR147" s="79">
        <f>MAX(IFERROR(IFERROR(_xlfn.FORECAST.ETS(AR$5,tbl_Model[[#This Row],[H_2023_01]:[H_2025_12]],$H$5:$AQ$5),_xlfn.FORECAST.LINEAR(AR$5,tbl_Model[[#This Row],[H_2023_01]:[H_2025_12]],$H$5:$AQ$5)),0),0)</f>
        <v>10.513070764145542</v>
      </c>
      <c r="AS147" s="79">
        <f>MAX(IFERROR(IFERROR(_xlfn.FORECAST.ETS(AS$5,tbl_Model[[#This Row],[H_2023_01]:[H_2025_12]],$H$5:$AQ$5),_xlfn.FORECAST.LINEAR(AS$5,tbl_Model[[#This Row],[H_2023_01]:[H_2025_12]],$H$5:$AQ$5)),0),0)</f>
        <v>10.587253681810797</v>
      </c>
      <c r="AT147" s="79">
        <f>MAX(IFERROR(IFERROR(_xlfn.FORECAST.ETS(AT$5,tbl_Model[[#This Row],[H_2023_01]:[H_2025_12]],$H$5:$AQ$5),_xlfn.FORECAST.LINEAR(AT$5,tbl_Model[[#This Row],[H_2023_01]:[H_2025_12]],$H$5:$AQ$5)),0),0)</f>
        <v>10.661436599476064</v>
      </c>
      <c r="AU147" s="79">
        <f>MAX(IFERROR(IFERROR(_xlfn.FORECAST.ETS(AU$5,tbl_Model[[#This Row],[H_2023_01]:[H_2025_12]],$H$5:$AQ$5),_xlfn.FORECAST.LINEAR(AU$5,tbl_Model[[#This Row],[H_2023_01]:[H_2025_12]],$H$5:$AQ$5)),0),0)</f>
        <v>10.735619517141316</v>
      </c>
      <c r="AV147" s="79">
        <f>MAX(IFERROR(IFERROR(_xlfn.FORECAST.ETS(AV$5,tbl_Model[[#This Row],[H_2023_01]:[H_2025_12]],$H$5:$AQ$5),_xlfn.FORECAST.LINEAR(AV$5,tbl_Model[[#This Row],[H_2023_01]:[H_2025_12]],$H$5:$AQ$5)),0),0)</f>
        <v>10.809802434806583</v>
      </c>
      <c r="AW147" s="79">
        <f>MAX(IFERROR(IFERROR(_xlfn.FORECAST.ETS(AW$5,tbl_Model[[#This Row],[H_2023_01]:[H_2025_12]],$H$5:$AQ$5),_xlfn.FORECAST.LINEAR(AW$5,tbl_Model[[#This Row],[H_2023_01]:[H_2025_12]],$H$5:$AQ$5)),0),0)</f>
        <v>10.883985352471838</v>
      </c>
      <c r="AX147" s="79">
        <f>MAX(IFERROR(IFERROR(_xlfn.FORECAST.ETS(AX$5,tbl_Model[[#This Row],[H_2023_01]:[H_2025_12]],$H$5:$AQ$5),_xlfn.FORECAST.LINEAR(AX$5,tbl_Model[[#This Row],[H_2023_01]:[H_2025_12]],$H$5:$AQ$5)),0),0)</f>
        <v>10.958168270137104</v>
      </c>
      <c r="AY147" s="79">
        <f>MAX(IFERROR(IFERROR(_xlfn.FORECAST.ETS(AY$5,tbl_Model[[#This Row],[H_2023_01]:[H_2025_12]],$H$5:$AQ$5),_xlfn.FORECAST.LINEAR(AY$5,tbl_Model[[#This Row],[H_2023_01]:[H_2025_12]],$H$5:$AQ$5)),0),0)</f>
        <v>11.032351187802357</v>
      </c>
      <c r="AZ147" s="79">
        <f>MAX(IFERROR(IFERROR(_xlfn.FORECAST.ETS(AZ$5,tbl_Model[[#This Row],[H_2023_01]:[H_2025_12]],$H$5:$AQ$5),_xlfn.FORECAST.LINEAR(AZ$5,tbl_Model[[#This Row],[H_2023_01]:[H_2025_12]],$H$5:$AQ$5)),0),0)</f>
        <v>11.106534105467624</v>
      </c>
      <c r="BA147" s="79">
        <f>MAX(IFERROR(IFERROR(_xlfn.FORECAST.ETS(BA$5,tbl_Model[[#This Row],[H_2023_01]:[H_2025_12]],$H$5:$AQ$5),_xlfn.FORECAST.LINEAR(BA$5,tbl_Model[[#This Row],[H_2023_01]:[H_2025_12]],$H$5:$AQ$5)),0),0)</f>
        <v>11.180717023132878</v>
      </c>
      <c r="BB147" s="79">
        <f>MAX(IFERROR(IFERROR(_xlfn.FORECAST.ETS(BB$5,tbl_Model[[#This Row],[H_2023_01]:[H_2025_12]],$H$5:$AQ$5),_xlfn.FORECAST.LINEAR(BB$5,tbl_Model[[#This Row],[H_2023_01]:[H_2025_12]],$H$5:$AQ$5)),0),0)</f>
        <v>11.254899940798145</v>
      </c>
      <c r="BC147" s="79">
        <f>MAX(IFERROR(IFERROR(_xlfn.FORECAST.ETS(BC$5,tbl_Model[[#This Row],[H_2023_01]:[H_2025_12]],$H$5:$AQ$5),_xlfn.FORECAST.LINEAR(BC$5,tbl_Model[[#This Row],[H_2023_01]:[H_2025_12]],$H$5:$AQ$5)),0),0)</f>
        <v>11.329082858463398</v>
      </c>
      <c r="BD147" s="80">
        <f>IFERROR(AR147/SUM(Model!$AR147:$BC147),1/12)</f>
        <v>8.0220041071281237E-2</v>
      </c>
      <c r="BE147" s="80">
        <f>IFERROR(AS147/SUM(Model!$AR147:$BC147),1/12)</f>
        <v>8.0786094209836123E-2</v>
      </c>
      <c r="BF147" s="80">
        <f>IFERROR(AT147/SUM(Model!$AR147:$BC147),1/12)</f>
        <v>8.1352147348391107E-2</v>
      </c>
      <c r="BG147" s="80">
        <f>IFERROR(AU147/SUM(Model!$AR147:$BC147),1/12)</f>
        <v>8.191820048694598E-2</v>
      </c>
      <c r="BH147" s="80">
        <f>IFERROR(AV147/SUM(Model!$AR147:$BC147),1/12)</f>
        <v>8.248425362550095E-2</v>
      </c>
      <c r="BI147" s="80">
        <f>IFERROR(AW147/SUM(Model!$AR147:$BC147),1/12)</f>
        <v>8.3050306764055837E-2</v>
      </c>
      <c r="BJ147" s="80">
        <f>IFERROR(AX147/SUM(Model!$AR147:$BC147),1/12)</f>
        <v>8.3616359902610821E-2</v>
      </c>
      <c r="BK147" s="80">
        <f>IFERROR(AY147/SUM(Model!$AR147:$BC147),1/12)</f>
        <v>8.4182413041165693E-2</v>
      </c>
      <c r="BL147" s="80">
        <f>IFERROR(AZ147/SUM(Model!$AR147:$BC147),1/12)</f>
        <v>8.4748466179720677E-2</v>
      </c>
      <c r="BM147" s="80">
        <f>IFERROR(BA147/SUM(Model!$AR147:$BC147),1/12)</f>
        <v>8.531451931827555E-2</v>
      </c>
      <c r="BN147" s="80">
        <f>IFERROR(BB147/SUM(Model!$AR147:$BC147),1/12)</f>
        <v>8.5880572456830534E-2</v>
      </c>
      <c r="BO147" s="80">
        <f>IFERROR(BC147/SUM(Model!$AR147:$BC147),1/12)</f>
        <v>8.6446625595385407E-2</v>
      </c>
      <c r="BP14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125.68032786885247</v>
      </c>
      <c r="BQ147" s="77" cm="1">
        <f t="array" ref="BQ14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147" s="77" cm="1">
        <f t="array" ref="BR14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147" s="77">
        <f>IF(tbl_Model[[#This Row],[Type]]="Boutique",
    tbl_Model[[#This Row],[UnitListPrice]],
    tbl_Model[[#This Row],[UnitListPrice]]*(1-SUMIFS(tbl_MarketTerms[WholesaleMarginPct],tbl_MarketTerms[Country],tbl_Model[[#This Row],[country]])))</f>
        <v>9379.6906330564307</v>
      </c>
      <c r="BT147" s="79">
        <f>Model!$BP147*BD147</f>
        <v>10.082081063491437</v>
      </c>
      <c r="BU147" s="79">
        <f>Model!$BP147*BE147</f>
        <v>10.153222807536208</v>
      </c>
      <c r="BV147" s="79">
        <f>Model!$BP147*BF147</f>
        <v>10.224364551580992</v>
      </c>
      <c r="BW147" s="79">
        <f>Model!$BP147*BG147</f>
        <v>10.295506295625762</v>
      </c>
      <c r="BX147" s="79">
        <f>Model!$BP147*BH147</f>
        <v>10.366648039670542</v>
      </c>
      <c r="BY147" s="79">
        <f>Model!$BP147*BI147</f>
        <v>10.437789783715314</v>
      </c>
      <c r="BZ147" s="79">
        <f>Model!$BP147*BJ147</f>
        <v>10.508931527760097</v>
      </c>
      <c r="CA147" s="79">
        <f>Model!$BP147*BK147</f>
        <v>10.580073271804867</v>
      </c>
      <c r="CB147" s="79">
        <f>Model!$BP147*BL147</f>
        <v>10.651215015849649</v>
      </c>
      <c r="CC147" s="79">
        <f>Model!$BP147*BM147</f>
        <v>10.722356759894419</v>
      </c>
      <c r="CD147" s="79">
        <f>Model!$BP147*BN147</f>
        <v>10.793498503939203</v>
      </c>
      <c r="CE147" s="79">
        <f>Model!$BP147*BO147</f>
        <v>10.864640247983973</v>
      </c>
      <c r="CF147" s="79">
        <f>Model!$BS147*BT147</f>
        <v>94566.801312946249</v>
      </c>
      <c r="CG147" s="79">
        <f>Model!$BS147*BU147</f>
        <v>95234.088863182289</v>
      </c>
      <c r="CH147" s="79">
        <f>Model!$BS147*BV147</f>
        <v>95901.376413418446</v>
      </c>
      <c r="CI147" s="79">
        <f>Model!$BS147*BW147</f>
        <v>96568.663963654471</v>
      </c>
      <c r="CJ147" s="79">
        <f>Model!$BS147*BX147</f>
        <v>97235.951513890599</v>
      </c>
      <c r="CK147" s="79">
        <f>Model!$BS147*BY147</f>
        <v>97903.239064126639</v>
      </c>
      <c r="CL147" s="79">
        <f>Model!$BS147*BZ147</f>
        <v>98570.526614362796</v>
      </c>
      <c r="CM147" s="79">
        <f>Model!$BS147*CA147</f>
        <v>99237.814164598822</v>
      </c>
      <c r="CN147" s="79">
        <f>Model!$BS147*CB147</f>
        <v>99905.101714834964</v>
      </c>
      <c r="CO147" s="79">
        <f>Model!$BS147*CC147</f>
        <v>100572.38926507097</v>
      </c>
      <c r="CP147" s="79">
        <f>Model!$BS147*CD147</f>
        <v>101239.67681530715</v>
      </c>
      <c r="CQ147" s="79">
        <f>Model!$BS147*CE147</f>
        <v>101906.96436554316</v>
      </c>
      <c r="CR147" s="79">
        <f>Model!$BR147*BT147</f>
        <v>27219.741657822964</v>
      </c>
      <c r="CS147" s="79">
        <f>Model!$BR147*BU147</f>
        <v>27411.81112064427</v>
      </c>
      <c r="CT147" s="79">
        <f>Model!$BR147*BV147</f>
        <v>27603.880583465605</v>
      </c>
      <c r="CU147" s="79">
        <f>Model!$BR147*BW147</f>
        <v>27795.950046286907</v>
      </c>
      <c r="CV147" s="79">
        <f>Model!$BR147*BX147</f>
        <v>27988.019509108235</v>
      </c>
      <c r="CW147" s="79">
        <f>Model!$BR147*BY147</f>
        <v>28180.088971929537</v>
      </c>
      <c r="CX147" s="79">
        <f>Model!$BR147*BZ147</f>
        <v>28372.158434750876</v>
      </c>
      <c r="CY147" s="79">
        <f>Model!$BR147*CA147</f>
        <v>28564.227897572175</v>
      </c>
      <c r="CZ147" s="79">
        <f>Model!$BR147*CB147</f>
        <v>28756.29736039351</v>
      </c>
      <c r="DA147" s="79">
        <f>Model!$BR147*CC147</f>
        <v>28948.366823214808</v>
      </c>
      <c r="DB147" s="79">
        <f>Model!$BR147*CD147</f>
        <v>29140.436286036147</v>
      </c>
      <c r="DC147" s="79">
        <f>Model!$BR147*CE147</f>
        <v>29332.505748857446</v>
      </c>
      <c r="DD147" s="79">
        <f>SUM(Model!$CF147:$CQ147)</f>
        <v>1178842.5940709366</v>
      </c>
      <c r="DE147" s="79">
        <f>SUM(Model!$CR147:$DC147)</f>
        <v>339313.48444008251</v>
      </c>
      <c r="DF147" s="80">
        <f>IFERROR((Model!$DD147-Model!$DE147)/Model!$DD147,0)</f>
        <v>0.71216387484921129</v>
      </c>
    </row>
    <row r="148" spans="2:110" x14ac:dyDescent="0.25">
      <c r="B148" t="s">
        <v>370</v>
      </c>
      <c r="C148" t="s">
        <v>208</v>
      </c>
      <c r="D148" t="s">
        <v>22</v>
      </c>
      <c r="E148" s="4">
        <v>25</v>
      </c>
      <c r="F148" s="4">
        <v>704587.64</v>
      </c>
      <c r="G148" s="4">
        <v>156642.31</v>
      </c>
      <c r="H148" s="4">
        <v>0</v>
      </c>
      <c r="I148" s="4">
        <v>3</v>
      </c>
      <c r="J148" s="4">
        <v>2</v>
      </c>
      <c r="K148" s="4">
        <v>1</v>
      </c>
      <c r="L148" s="4">
        <v>1</v>
      </c>
      <c r="M148" s="4">
        <v>1</v>
      </c>
      <c r="N148" s="4">
        <v>2</v>
      </c>
      <c r="O148" s="4">
        <v>0</v>
      </c>
      <c r="P148" s="4">
        <v>3</v>
      </c>
      <c r="Q148" s="4">
        <v>2</v>
      </c>
      <c r="R148" s="4">
        <v>1</v>
      </c>
      <c r="S148" s="4">
        <v>1</v>
      </c>
      <c r="T148" s="4">
        <v>3</v>
      </c>
      <c r="U148" s="4">
        <v>1</v>
      </c>
      <c r="V148" s="4">
        <v>4</v>
      </c>
      <c r="W148" s="4">
        <v>3</v>
      </c>
      <c r="X148" s="4">
        <v>2</v>
      </c>
      <c r="Y148" s="4">
        <v>1</v>
      </c>
      <c r="Z148" s="4">
        <v>3</v>
      </c>
      <c r="AA148" s="4">
        <v>1</v>
      </c>
      <c r="AB148" s="4">
        <v>3</v>
      </c>
      <c r="AC148" s="4">
        <v>2</v>
      </c>
      <c r="AD148" s="4">
        <v>4</v>
      </c>
      <c r="AE148" s="4">
        <v>1</v>
      </c>
      <c r="AF148" s="4">
        <v>1</v>
      </c>
      <c r="AG148" s="4">
        <v>0</v>
      </c>
      <c r="AH148" s="4">
        <v>1</v>
      </c>
      <c r="AI148" s="4">
        <v>3</v>
      </c>
      <c r="AJ148" s="4">
        <v>4</v>
      </c>
      <c r="AK148" s="4">
        <v>0</v>
      </c>
      <c r="AL148" s="4">
        <v>3</v>
      </c>
      <c r="AM148" s="4">
        <v>2</v>
      </c>
      <c r="AN148" s="4">
        <v>1</v>
      </c>
      <c r="AO148" s="4">
        <v>2</v>
      </c>
      <c r="AP148" s="4">
        <v>6</v>
      </c>
      <c r="AQ148" s="4">
        <v>2</v>
      </c>
      <c r="AR148" s="79">
        <f>MAX(IFERROR(IFERROR(_xlfn.FORECAST.ETS(AR$5,tbl_Model[[#This Row],[H_2023_01]:[H_2025_12]],$H$5:$AQ$5),_xlfn.FORECAST.LINEAR(AR$5,tbl_Model[[#This Row],[H_2023_01]:[H_2025_12]],$H$5:$AQ$5)),0),0)</f>
        <v>3.3690407335125094</v>
      </c>
      <c r="AS148" s="79">
        <f>MAX(IFERROR(IFERROR(_xlfn.FORECAST.ETS(AS$5,tbl_Model[[#This Row],[H_2023_01]:[H_2025_12]],$H$5:$AQ$5),_xlfn.FORECAST.LINEAR(AS$5,tbl_Model[[#This Row],[H_2023_01]:[H_2025_12]],$H$5:$AQ$5)),0),0)</f>
        <v>2.1285422740581259</v>
      </c>
      <c r="AT148" s="79">
        <f>MAX(IFERROR(IFERROR(_xlfn.FORECAST.ETS(AT$5,tbl_Model[[#This Row],[H_2023_01]:[H_2025_12]],$H$5:$AQ$5),_xlfn.FORECAST.LINEAR(AT$5,tbl_Model[[#This Row],[H_2023_01]:[H_2025_12]],$H$5:$AQ$5)),0),0)</f>
        <v>3.2850630143990567</v>
      </c>
      <c r="AU148" s="79">
        <f>MAX(IFERROR(IFERROR(_xlfn.FORECAST.ETS(AU$5,tbl_Model[[#This Row],[H_2023_01]:[H_2025_12]],$H$5:$AQ$5),_xlfn.FORECAST.LINEAR(AU$5,tbl_Model[[#This Row],[H_2023_01]:[H_2025_12]],$H$5:$AQ$5)),0),0)</f>
        <v>3.570652156808471</v>
      </c>
      <c r="AV148" s="79">
        <f>MAX(IFERROR(IFERROR(_xlfn.FORECAST.ETS(AV$5,tbl_Model[[#This Row],[H_2023_01]:[H_2025_12]],$H$5:$AQ$5),_xlfn.FORECAST.LINEAR(AV$5,tbl_Model[[#This Row],[H_2023_01]:[H_2025_12]],$H$5:$AQ$5)),0),0)</f>
        <v>4.7014235765403107</v>
      </c>
      <c r="AW148" s="79">
        <f>MAX(IFERROR(IFERROR(_xlfn.FORECAST.ETS(AW$5,tbl_Model[[#This Row],[H_2023_01]:[H_2025_12]],$H$5:$AQ$5),_xlfn.FORECAST.LINEAR(AW$5,tbl_Model[[#This Row],[H_2023_01]:[H_2025_12]],$H$5:$AQ$5)),0),0)</f>
        <v>1.959915158034474</v>
      </c>
      <c r="AX148" s="79">
        <f>MAX(IFERROR(IFERROR(_xlfn.FORECAST.ETS(AX$5,tbl_Model[[#This Row],[H_2023_01]:[H_2025_12]],$H$5:$AQ$5),_xlfn.FORECAST.LINEAR(AX$5,tbl_Model[[#This Row],[H_2023_01]:[H_2025_12]],$H$5:$AQ$5)),0),0)</f>
        <v>3.63574119508701</v>
      </c>
      <c r="AY148" s="79">
        <f>MAX(IFERROR(IFERROR(_xlfn.FORECAST.ETS(AY$5,tbl_Model[[#This Row],[H_2023_01]:[H_2025_12]],$H$5:$AQ$5),_xlfn.FORECAST.LINEAR(AY$5,tbl_Model[[#This Row],[H_2023_01]:[H_2025_12]],$H$5:$AQ$5)),0),0)</f>
        <v>2.3952427356326265</v>
      </c>
      <c r="AZ148" s="79">
        <f>MAX(IFERROR(IFERROR(_xlfn.FORECAST.ETS(AZ$5,tbl_Model[[#This Row],[H_2023_01]:[H_2025_12]],$H$5:$AQ$5),_xlfn.FORECAST.LINEAR(AZ$5,tbl_Model[[#This Row],[H_2023_01]:[H_2025_12]],$H$5:$AQ$5)),0),0)</f>
        <v>3.5517634759735572</v>
      </c>
      <c r="BA148" s="79">
        <f>MAX(IFERROR(IFERROR(_xlfn.FORECAST.ETS(BA$5,tbl_Model[[#This Row],[H_2023_01]:[H_2025_12]],$H$5:$AQ$5),_xlfn.FORECAST.LINEAR(BA$5,tbl_Model[[#This Row],[H_2023_01]:[H_2025_12]],$H$5:$AQ$5)),0),0)</f>
        <v>3.8373526183829716</v>
      </c>
      <c r="BB148" s="79">
        <f>MAX(IFERROR(IFERROR(_xlfn.FORECAST.ETS(BB$5,tbl_Model[[#This Row],[H_2023_01]:[H_2025_12]],$H$5:$AQ$5),_xlfn.FORECAST.LINEAR(BB$5,tbl_Model[[#This Row],[H_2023_01]:[H_2025_12]],$H$5:$AQ$5)),0),0)</f>
        <v>4.9681240381148113</v>
      </c>
      <c r="BC148" s="79">
        <f>MAX(IFERROR(IFERROR(_xlfn.FORECAST.ETS(BC$5,tbl_Model[[#This Row],[H_2023_01]:[H_2025_12]],$H$5:$AQ$5),_xlfn.FORECAST.LINEAR(BC$5,tbl_Model[[#This Row],[H_2023_01]:[H_2025_12]],$H$5:$AQ$5)),0),0)</f>
        <v>2.2266156196089741</v>
      </c>
      <c r="BD148" s="80">
        <f>IFERROR(AR148/SUM(Model!$AR148:$BC148),1/12)</f>
        <v>8.5013505675206547E-2</v>
      </c>
      <c r="BE148" s="80">
        <f>IFERROR(AS148/SUM(Model!$AR148:$BC148),1/12)</f>
        <v>5.3711087223008089E-2</v>
      </c>
      <c r="BF148" s="80">
        <f>IFERROR(AT148/SUM(Model!$AR148:$BC148),1/12)</f>
        <v>8.2894433551967725E-2</v>
      </c>
      <c r="BG148" s="80">
        <f>IFERROR(AU148/SUM(Model!$AR148:$BC148),1/12)</f>
        <v>9.0100916375844803E-2</v>
      </c>
      <c r="BH148" s="80">
        <f>IFERROR(AV148/SUM(Model!$AR148:$BC148),1/12)</f>
        <v>0.11863451098409687</v>
      </c>
      <c r="BI148" s="80">
        <f>IFERROR(AW148/SUM(Model!$AR148:$BC148),1/12)</f>
        <v>4.9455994032097217E-2</v>
      </c>
      <c r="BJ148" s="80">
        <f>IFERROR(AX148/SUM(Model!$AR148:$BC148),1/12)</f>
        <v>9.1743356394466138E-2</v>
      </c>
      <c r="BK148" s="80">
        <f>IFERROR(AY148/SUM(Model!$AR148:$BC148),1/12)</f>
        <v>6.0440937942267674E-2</v>
      </c>
      <c r="BL148" s="80">
        <f>IFERROR(AZ148/SUM(Model!$AR148:$BC148),1/12)</f>
        <v>8.9624284271227317E-2</v>
      </c>
      <c r="BM148" s="80">
        <f>IFERROR(BA148/SUM(Model!$AR148:$BC148),1/12)</f>
        <v>9.6830767095104395E-2</v>
      </c>
      <c r="BN148" s="80">
        <f>IFERROR(BB148/SUM(Model!$AR148:$BC148),1/12)</f>
        <v>0.12536436170335646</v>
      </c>
      <c r="BO148" s="80">
        <f>IFERROR(BC148/SUM(Model!$AR148:$BC148),1/12)</f>
        <v>5.6185844751356795E-2</v>
      </c>
      <c r="BP14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27.562500000000007</v>
      </c>
      <c r="BQ148" s="77" cm="1">
        <f t="array" ref="BQ14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148" s="77" cm="1">
        <f t="array" ref="BR14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148" s="77">
        <f>IF(tbl_Model[[#This Row],[Type]]="Boutique",
    tbl_Model[[#This Row],[UnitListPrice]],
    tbl_Model[[#This Row],[UnitListPrice]]*(1-SUMIFS(tbl_MarketTerms[WholesaleMarginPct],tbl_MarketTerms[Country],tbl_Model[[#This Row],[country]])))</f>
        <v>27483.452068491439</v>
      </c>
      <c r="BT148" s="79">
        <f>Model!$BP148*BD148</f>
        <v>2.3431847501728811</v>
      </c>
      <c r="BU148" s="79">
        <f>Model!$BP148*BE148</f>
        <v>1.4804118415841607</v>
      </c>
      <c r="BV148" s="79">
        <f>Model!$BP148*BF148</f>
        <v>2.284777824776111</v>
      </c>
      <c r="BW148" s="79">
        <f>Model!$BP148*BG148</f>
        <v>2.4834065076092231</v>
      </c>
      <c r="BX148" s="79">
        <f>Model!$BP148*BH148</f>
        <v>3.2698637089991709</v>
      </c>
      <c r="BY148" s="79">
        <f>Model!$BP148*BI148</f>
        <v>1.3631308355096798</v>
      </c>
      <c r="BZ148" s="79">
        <f>Model!$BP148*BJ148</f>
        <v>2.5286762606224737</v>
      </c>
      <c r="CA148" s="79">
        <f>Model!$BP148*BK148</f>
        <v>1.6659033520337532</v>
      </c>
      <c r="CB148" s="79">
        <f>Model!$BP148*BL148</f>
        <v>2.4702693352257037</v>
      </c>
      <c r="CC148" s="79">
        <f>Model!$BP148*BM148</f>
        <v>2.6688980180588158</v>
      </c>
      <c r="CD148" s="79">
        <f>Model!$BP148*BN148</f>
        <v>3.4553552194487636</v>
      </c>
      <c r="CE148" s="79">
        <f>Model!$BP148*BO148</f>
        <v>1.5486223459592721</v>
      </c>
      <c r="CF148" s="79">
        <f>Model!$BS148*BT148</f>
        <v>64398.805768996463</v>
      </c>
      <c r="CG148" s="79">
        <f>Model!$BS148*BU148</f>
        <v>40686.82788980542</v>
      </c>
      <c r="CH148" s="79">
        <f>Model!$BS148*BV148</f>
        <v>62793.581834386379</v>
      </c>
      <c r="CI148" s="79">
        <f>Model!$BS148*BW148</f>
        <v>68252.583718457798</v>
      </c>
      <c r="CJ148" s="79">
        <f>Model!$BS148*BX148</f>
        <v>89867.142516778345</v>
      </c>
      <c r="CK148" s="79">
        <f>Model!$BS148*BY148</f>
        <v>37463.540980812977</v>
      </c>
      <c r="CL148" s="79">
        <f>Model!$BS148*BZ148</f>
        <v>69496.752805549928</v>
      </c>
      <c r="CM148" s="79">
        <f>Model!$BS148*CA148</f>
        <v>45784.774926358878</v>
      </c>
      <c r="CN148" s="79">
        <f>Model!$BS148*CB148</f>
        <v>67891.52887093983</v>
      </c>
      <c r="CO148" s="79">
        <f>Model!$BS148*CC148</f>
        <v>73350.530755011263</v>
      </c>
      <c r="CP148" s="79">
        <f>Model!$BS148*CD148</f>
        <v>94965.089553331811</v>
      </c>
      <c r="CQ148" s="79">
        <f>Model!$BS148*CE148</f>
        <v>42561.488017366421</v>
      </c>
      <c r="CR148" s="79">
        <f>Model!$BR148*BT148</f>
        <v>14114.869327988032</v>
      </c>
      <c r="CS148" s="79">
        <f>Model!$BR148*BU148</f>
        <v>8917.7004476598977</v>
      </c>
      <c r="CT148" s="79">
        <f>Model!$BR148*BV148</f>
        <v>13763.037864521855</v>
      </c>
      <c r="CU148" s="79">
        <f>Model!$BR148*BW148</f>
        <v>14959.53673332548</v>
      </c>
      <c r="CV148" s="79">
        <f>Model!$BR148*BX148</f>
        <v>19696.995283640499</v>
      </c>
      <c r="CW148" s="79">
        <f>Model!$BR148*BY148</f>
        <v>8211.2234721358254</v>
      </c>
      <c r="CX148" s="79">
        <f>Model!$BR148*BZ148</f>
        <v>15232.232536866017</v>
      </c>
      <c r="CY148" s="79">
        <f>Model!$BR148*CA148</f>
        <v>10035.063656537881</v>
      </c>
      <c r="CZ148" s="79">
        <f>Model!$BR148*CB148</f>
        <v>14880.401073399838</v>
      </c>
      <c r="DA148" s="79">
        <f>Model!$BR148*CC148</f>
        <v>16076.899942203463</v>
      </c>
      <c r="DB148" s="79">
        <f>Model!$BR148*CD148</f>
        <v>20814.358492518484</v>
      </c>
      <c r="DC148" s="79">
        <f>Model!$BR148*CE148</f>
        <v>9328.586681013805</v>
      </c>
      <c r="DD148" s="79">
        <f>SUM(Model!$CF148:$CQ148)</f>
        <v>757512.64763779554</v>
      </c>
      <c r="DE148" s="79">
        <f>SUM(Model!$CR148:$DC148)</f>
        <v>166030.90551181108</v>
      </c>
      <c r="DF148" s="80">
        <f>IFERROR((Model!$DD148-Model!$DE148)/Model!$DD148,0)</f>
        <v>0.78082094598742768</v>
      </c>
    </row>
    <row r="149" spans="2:110" x14ac:dyDescent="0.25">
      <c r="B149" t="s">
        <v>370</v>
      </c>
      <c r="C149" t="s">
        <v>185</v>
      </c>
      <c r="D149" t="s">
        <v>34</v>
      </c>
      <c r="E149" s="4">
        <v>25</v>
      </c>
      <c r="F149" s="4">
        <v>290659.78000000003</v>
      </c>
      <c r="G149" s="4">
        <v>82870.990000000005</v>
      </c>
      <c r="H149" s="4">
        <v>3</v>
      </c>
      <c r="I149" s="4">
        <v>2</v>
      </c>
      <c r="J149" s="4">
        <v>3</v>
      </c>
      <c r="K149" s="4">
        <v>6</v>
      </c>
      <c r="L149" s="4">
        <v>2</v>
      </c>
      <c r="M149" s="4">
        <v>5</v>
      </c>
      <c r="N149" s="4">
        <v>2</v>
      </c>
      <c r="O149" s="4">
        <v>0</v>
      </c>
      <c r="P149" s="4">
        <v>1</v>
      </c>
      <c r="Q149" s="4">
        <v>5</v>
      </c>
      <c r="R149" s="4">
        <v>6</v>
      </c>
      <c r="S149" s="4">
        <v>3</v>
      </c>
      <c r="T149" s="4">
        <v>4</v>
      </c>
      <c r="U149" s="4">
        <v>2</v>
      </c>
      <c r="V149" s="4">
        <v>0</v>
      </c>
      <c r="W149" s="4">
        <v>2</v>
      </c>
      <c r="X149" s="4">
        <v>5</v>
      </c>
      <c r="Y149" s="4">
        <v>3</v>
      </c>
      <c r="Z149" s="4">
        <v>1</v>
      </c>
      <c r="AA149" s="4">
        <v>3</v>
      </c>
      <c r="AB149" s="4">
        <v>5</v>
      </c>
      <c r="AC149" s="4">
        <v>2</v>
      </c>
      <c r="AD149" s="4">
        <v>4</v>
      </c>
      <c r="AE149" s="4">
        <v>2</v>
      </c>
      <c r="AF149" s="4">
        <v>2</v>
      </c>
      <c r="AG149" s="4">
        <v>3</v>
      </c>
      <c r="AH149" s="4">
        <v>1</v>
      </c>
      <c r="AI149" s="4">
        <v>1</v>
      </c>
      <c r="AJ149" s="4">
        <v>3</v>
      </c>
      <c r="AK149" s="4">
        <v>2</v>
      </c>
      <c r="AL149" s="4">
        <v>0</v>
      </c>
      <c r="AM149" s="4">
        <v>3</v>
      </c>
      <c r="AN149" s="4">
        <v>1</v>
      </c>
      <c r="AO149" s="4">
        <v>0</v>
      </c>
      <c r="AP149" s="4">
        <v>2</v>
      </c>
      <c r="AQ149" s="4">
        <v>7</v>
      </c>
      <c r="AR149" s="79">
        <f>MAX(IFERROR(IFERROR(_xlfn.FORECAST.ETS(AR$5,tbl_Model[[#This Row],[H_2023_01]:[H_2025_12]],$H$5:$AQ$5),_xlfn.FORECAST.LINEAR(AR$5,tbl_Model[[#This Row],[H_2023_01]:[H_2025_12]],$H$5:$AQ$5)),0),0)</f>
        <v>2.0125264980073414</v>
      </c>
      <c r="AS149" s="79">
        <f>MAX(IFERROR(IFERROR(_xlfn.FORECAST.ETS(AS$5,tbl_Model[[#This Row],[H_2023_01]:[H_2025_12]],$H$5:$AQ$5),_xlfn.FORECAST.LINEAR(AS$5,tbl_Model[[#This Row],[H_2023_01]:[H_2025_12]],$H$5:$AQ$5)),0),0)</f>
        <v>1.9871227677917715</v>
      </c>
      <c r="AT149" s="79">
        <f>MAX(IFERROR(IFERROR(_xlfn.FORECAST.ETS(AT$5,tbl_Model[[#This Row],[H_2023_01]:[H_2025_12]],$H$5:$AQ$5),_xlfn.FORECAST.LINEAR(AT$5,tbl_Model[[#This Row],[H_2023_01]:[H_2025_12]],$H$5:$AQ$5)),0),0)</f>
        <v>1.9617190375761984</v>
      </c>
      <c r="AU149" s="79">
        <f>MAX(IFERROR(IFERROR(_xlfn.FORECAST.ETS(AU$5,tbl_Model[[#This Row],[H_2023_01]:[H_2025_12]],$H$5:$AQ$5),_xlfn.FORECAST.LINEAR(AU$5,tbl_Model[[#This Row],[H_2023_01]:[H_2025_12]],$H$5:$AQ$5)),0),0)</f>
        <v>1.9363153073606281</v>
      </c>
      <c r="AV149" s="79">
        <f>MAX(IFERROR(IFERROR(_xlfn.FORECAST.ETS(AV$5,tbl_Model[[#This Row],[H_2023_01]:[H_2025_12]],$H$5:$AQ$5),_xlfn.FORECAST.LINEAR(AV$5,tbl_Model[[#This Row],[H_2023_01]:[H_2025_12]],$H$5:$AQ$5)),0),0)</f>
        <v>1.9109115771450551</v>
      </c>
      <c r="AW149" s="79">
        <f>MAX(IFERROR(IFERROR(_xlfn.FORECAST.ETS(AW$5,tbl_Model[[#This Row],[H_2023_01]:[H_2025_12]],$H$5:$AQ$5),_xlfn.FORECAST.LINEAR(AW$5,tbl_Model[[#This Row],[H_2023_01]:[H_2025_12]],$H$5:$AQ$5)),0),0)</f>
        <v>1.8855078469294848</v>
      </c>
      <c r="AX149" s="79">
        <f>MAX(IFERROR(IFERROR(_xlfn.FORECAST.ETS(AX$5,tbl_Model[[#This Row],[H_2023_01]:[H_2025_12]],$H$5:$AQ$5),_xlfn.FORECAST.LINEAR(AX$5,tbl_Model[[#This Row],[H_2023_01]:[H_2025_12]],$H$5:$AQ$5)),0),0)</f>
        <v>1.8601041167139118</v>
      </c>
      <c r="AY149" s="79">
        <f>MAX(IFERROR(IFERROR(_xlfn.FORECAST.ETS(AY$5,tbl_Model[[#This Row],[H_2023_01]:[H_2025_12]],$H$5:$AQ$5),_xlfn.FORECAST.LINEAR(AY$5,tbl_Model[[#This Row],[H_2023_01]:[H_2025_12]],$H$5:$AQ$5)),0),0)</f>
        <v>1.8347003864983413</v>
      </c>
      <c r="AZ149" s="79">
        <f>MAX(IFERROR(IFERROR(_xlfn.FORECAST.ETS(AZ$5,tbl_Model[[#This Row],[H_2023_01]:[H_2025_12]],$H$5:$AQ$5),_xlfn.FORECAST.LINEAR(AZ$5,tbl_Model[[#This Row],[H_2023_01]:[H_2025_12]],$H$5:$AQ$5)),0),0)</f>
        <v>1.8092966562827684</v>
      </c>
      <c r="BA149" s="79">
        <f>MAX(IFERROR(IFERROR(_xlfn.FORECAST.ETS(BA$5,tbl_Model[[#This Row],[H_2023_01]:[H_2025_12]],$H$5:$AQ$5),_xlfn.FORECAST.LINEAR(BA$5,tbl_Model[[#This Row],[H_2023_01]:[H_2025_12]],$H$5:$AQ$5)),0),0)</f>
        <v>1.7838929260671981</v>
      </c>
      <c r="BB149" s="79">
        <f>MAX(IFERROR(IFERROR(_xlfn.FORECAST.ETS(BB$5,tbl_Model[[#This Row],[H_2023_01]:[H_2025_12]],$H$5:$AQ$5),_xlfn.FORECAST.LINEAR(BB$5,tbl_Model[[#This Row],[H_2023_01]:[H_2025_12]],$H$5:$AQ$5)),0),0)</f>
        <v>1.7584891958516251</v>
      </c>
      <c r="BC149" s="79">
        <f>MAX(IFERROR(IFERROR(_xlfn.FORECAST.ETS(BC$5,tbl_Model[[#This Row],[H_2023_01]:[H_2025_12]],$H$5:$AQ$5),_xlfn.FORECAST.LINEAR(BC$5,tbl_Model[[#This Row],[H_2023_01]:[H_2025_12]],$H$5:$AQ$5)),0),0)</f>
        <v>1.7330854656360548</v>
      </c>
      <c r="BD149" s="80">
        <f>IFERROR(AR149/SUM(Model!$AR149:$BC149),1/12)</f>
        <v>8.9550408920350613E-2</v>
      </c>
      <c r="BE149" s="80">
        <f>IFERROR(AS149/SUM(Model!$AR149:$BC149),1/12)</f>
        <v>8.8420031540892993E-2</v>
      </c>
      <c r="BF149" s="80">
        <f>IFERROR(AT149/SUM(Model!$AR149:$BC149),1/12)</f>
        <v>8.7289654161435234E-2</v>
      </c>
      <c r="BG149" s="80">
        <f>IFERROR(AU149/SUM(Model!$AR149:$BC149),1/12)</f>
        <v>8.6159276781977601E-2</v>
      </c>
      <c r="BH149" s="80">
        <f>IFERROR(AV149/SUM(Model!$AR149:$BC149),1/12)</f>
        <v>8.5028899402519842E-2</v>
      </c>
      <c r="BI149" s="80">
        <f>IFERROR(AW149/SUM(Model!$AR149:$BC149),1/12)</f>
        <v>8.3898522023062208E-2</v>
      </c>
      <c r="BJ149" s="80">
        <f>IFERROR(AX149/SUM(Model!$AR149:$BC149),1/12)</f>
        <v>8.2768144643604463E-2</v>
      </c>
      <c r="BK149" s="80">
        <f>IFERROR(AY149/SUM(Model!$AR149:$BC149),1/12)</f>
        <v>8.1637767264146816E-2</v>
      </c>
      <c r="BL149" s="80">
        <f>IFERROR(AZ149/SUM(Model!$AR149:$BC149),1/12)</f>
        <v>8.0507389884689071E-2</v>
      </c>
      <c r="BM149" s="80">
        <f>IFERROR(BA149/SUM(Model!$AR149:$BC149),1/12)</f>
        <v>7.9377012505231437E-2</v>
      </c>
      <c r="BN149" s="80">
        <f>IFERROR(BB149/SUM(Model!$AR149:$BC149),1/12)</f>
        <v>7.8246635125773678E-2</v>
      </c>
      <c r="BO149" s="80">
        <f>IFERROR(BC149/SUM(Model!$AR149:$BC149),1/12)</f>
        <v>7.7116257746316044E-2</v>
      </c>
      <c r="BP14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47.860262008733635</v>
      </c>
      <c r="BQ149" s="77" cm="1">
        <f t="array" ref="BQ14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149" s="77" cm="1">
        <f t="array" ref="BR14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149" s="77">
        <f>IF(tbl_Model[[#This Row],[Type]]="Boutique",
    tbl_Model[[#This Row],[UnitListPrice]],
    tbl_Model[[#This Row],[UnitListPrice]]*(1-SUMIFS(tbl_MarketTerms[WholesaleMarginPct],tbl_MarketTerms[Country],tbl_Model[[#This Row],[country]])))</f>
        <v>12076.490850376749</v>
      </c>
      <c r="BT149" s="79">
        <f>Model!$BP149*BD149</f>
        <v>4.2859060339172181</v>
      </c>
      <c r="BU149" s="79">
        <f>Model!$BP149*BE149</f>
        <v>4.2318058763676305</v>
      </c>
      <c r="BV149" s="79">
        <f>Model!$BP149*BF149</f>
        <v>4.1777057188180367</v>
      </c>
      <c r="BW149" s="79">
        <f>Model!$BP149*BG149</f>
        <v>4.1236055612684481</v>
      </c>
      <c r="BX149" s="79">
        <f>Model!$BP149*BH149</f>
        <v>4.0695054037188543</v>
      </c>
      <c r="BY149" s="79">
        <f>Model!$BP149*BI149</f>
        <v>4.0154052461692666</v>
      </c>
      <c r="BZ149" s="79">
        <f>Model!$BP149*BJ149</f>
        <v>3.9613050886196728</v>
      </c>
      <c r="CA149" s="79">
        <f>Model!$BP149*BK149</f>
        <v>3.9072049310700843</v>
      </c>
      <c r="CB149" s="79">
        <f>Model!$BP149*BL149</f>
        <v>3.8531047735204909</v>
      </c>
      <c r="CC149" s="79">
        <f>Model!$BP149*BM149</f>
        <v>3.7990046159709028</v>
      </c>
      <c r="CD149" s="79">
        <f>Model!$BP149*BN149</f>
        <v>3.7449044584213089</v>
      </c>
      <c r="CE149" s="79">
        <f>Model!$BP149*BO149</f>
        <v>3.6908043008717208</v>
      </c>
      <c r="CF149" s="79">
        <f>Model!$BS149*BT149</f>
        <v>51758.705004175783</v>
      </c>
      <c r="CG149" s="79">
        <f>Model!$BS149*BU149</f>
        <v>51105.364946524249</v>
      </c>
      <c r="CH149" s="79">
        <f>Model!$BS149*BV149</f>
        <v>50452.024888872642</v>
      </c>
      <c r="CI149" s="79">
        <f>Model!$BS149*BW149</f>
        <v>49798.684831221093</v>
      </c>
      <c r="CJ149" s="79">
        <f>Model!$BS149*BX149</f>
        <v>49145.344773569479</v>
      </c>
      <c r="CK149" s="79">
        <f>Model!$BS149*BY149</f>
        <v>48492.004715917945</v>
      </c>
      <c r="CL149" s="79">
        <f>Model!$BS149*BZ149</f>
        <v>47838.664658266338</v>
      </c>
      <c r="CM149" s="79">
        <f>Model!$BS149*CA149</f>
        <v>47185.324600614789</v>
      </c>
      <c r="CN149" s="79">
        <f>Model!$BS149*CB149</f>
        <v>46531.984542963182</v>
      </c>
      <c r="CO149" s="79">
        <f>Model!$BS149*CC149</f>
        <v>45878.644485311641</v>
      </c>
      <c r="CP149" s="79">
        <f>Model!$BS149*CD149</f>
        <v>45225.304427660034</v>
      </c>
      <c r="CQ149" s="79">
        <f>Model!$BS149*CE149</f>
        <v>44571.964370008493</v>
      </c>
      <c r="CR149" s="79">
        <f>Model!$BR149*BT149</f>
        <v>14427.03327559157</v>
      </c>
      <c r="CS149" s="79">
        <f>Model!$BR149*BU149</f>
        <v>14244.923642994403</v>
      </c>
      <c r="CT149" s="79">
        <f>Model!$BR149*BV149</f>
        <v>14062.814010397215</v>
      </c>
      <c r="CU149" s="79">
        <f>Model!$BR149*BW149</f>
        <v>13880.704377800044</v>
      </c>
      <c r="CV149" s="79">
        <f>Model!$BR149*BX149</f>
        <v>13698.594745202856</v>
      </c>
      <c r="CW149" s="79">
        <f>Model!$BR149*BY149</f>
        <v>13516.485112605687</v>
      </c>
      <c r="CX149" s="79">
        <f>Model!$BR149*BZ149</f>
        <v>13334.375480008499</v>
      </c>
      <c r="CY149" s="79">
        <f>Model!$BR149*CA149</f>
        <v>13152.265847411329</v>
      </c>
      <c r="CZ149" s="79">
        <f>Model!$BR149*CB149</f>
        <v>12970.156214814142</v>
      </c>
      <c r="DA149" s="79">
        <f>Model!$BR149*CC149</f>
        <v>12788.046582216974</v>
      </c>
      <c r="DB149" s="79">
        <f>Model!$BR149*CD149</f>
        <v>12605.936949619785</v>
      </c>
      <c r="DC149" s="79">
        <f>Model!$BR149*CE149</f>
        <v>12423.827317022617</v>
      </c>
      <c r="DD149" s="79">
        <f>SUM(Model!$CF149:$CQ149)</f>
        <v>577984.01624510554</v>
      </c>
      <c r="DE149" s="79">
        <f>SUM(Model!$CR149:$DC149)</f>
        <v>161105.16355568514</v>
      </c>
      <c r="DF149" s="80">
        <f>IFERROR((Model!$DD149-Model!$DE149)/Model!$DD149,0)</f>
        <v>0.72126363527782178</v>
      </c>
    </row>
    <row r="150" spans="2:110" x14ac:dyDescent="0.25">
      <c r="B150" t="s">
        <v>370</v>
      </c>
      <c r="C150" t="s">
        <v>208</v>
      </c>
      <c r="D150" t="s">
        <v>24</v>
      </c>
      <c r="E150" s="4">
        <v>25</v>
      </c>
      <c r="F150" s="4">
        <v>710992.75</v>
      </c>
      <c r="G150" s="4">
        <v>157814.14000000001</v>
      </c>
      <c r="H150" s="4">
        <v>2</v>
      </c>
      <c r="I150" s="4">
        <v>1</v>
      </c>
      <c r="J150" s="4">
        <v>3</v>
      </c>
      <c r="K150" s="4">
        <v>2</v>
      </c>
      <c r="L150" s="4">
        <v>0</v>
      </c>
      <c r="M150" s="4">
        <v>2</v>
      </c>
      <c r="N150" s="4">
        <v>3</v>
      </c>
      <c r="O150" s="4">
        <v>1</v>
      </c>
      <c r="P150" s="4">
        <v>4</v>
      </c>
      <c r="Q150" s="4">
        <v>1</v>
      </c>
      <c r="R150" s="4">
        <v>3</v>
      </c>
      <c r="S150" s="4">
        <v>0</v>
      </c>
      <c r="T150" s="4">
        <v>0</v>
      </c>
      <c r="U150" s="4">
        <v>2</v>
      </c>
      <c r="V150" s="4">
        <v>1</v>
      </c>
      <c r="W150" s="4">
        <v>1</v>
      </c>
      <c r="X150" s="4">
        <v>1</v>
      </c>
      <c r="Y150" s="4">
        <v>2</v>
      </c>
      <c r="Z150" s="4">
        <v>2</v>
      </c>
      <c r="AA150" s="4">
        <v>2</v>
      </c>
      <c r="AB150" s="4">
        <v>4</v>
      </c>
      <c r="AC150" s="4">
        <v>3</v>
      </c>
      <c r="AD150" s="4">
        <v>2</v>
      </c>
      <c r="AE150" s="4">
        <v>2</v>
      </c>
      <c r="AF150" s="4">
        <v>2</v>
      </c>
      <c r="AG150" s="4">
        <v>0</v>
      </c>
      <c r="AH150" s="4">
        <v>6</v>
      </c>
      <c r="AI150" s="4">
        <v>3</v>
      </c>
      <c r="AJ150" s="4">
        <v>0</v>
      </c>
      <c r="AK150" s="4">
        <v>3</v>
      </c>
      <c r="AL150" s="4">
        <v>2</v>
      </c>
      <c r="AM150" s="4">
        <v>3</v>
      </c>
      <c r="AN150" s="4">
        <v>0</v>
      </c>
      <c r="AO150" s="4">
        <v>0</v>
      </c>
      <c r="AP150" s="4">
        <v>1</v>
      </c>
      <c r="AQ150" s="4">
        <v>5</v>
      </c>
      <c r="AR150" s="79">
        <f>MAX(IFERROR(IFERROR(_xlfn.FORECAST.ETS(AR$5,tbl_Model[[#This Row],[H_2023_01]:[H_2025_12]],$H$5:$AQ$5),_xlfn.FORECAST.LINEAR(AR$5,tbl_Model[[#This Row],[H_2023_01]:[H_2025_12]],$H$5:$AQ$5)),0),0)</f>
        <v>2.3133344911747264</v>
      </c>
      <c r="AS150" s="79">
        <f>MAX(IFERROR(IFERROR(_xlfn.FORECAST.ETS(AS$5,tbl_Model[[#This Row],[H_2023_01]:[H_2025_12]],$H$5:$AQ$5),_xlfn.FORECAST.LINEAR(AS$5,tbl_Model[[#This Row],[H_2023_01]:[H_2025_12]],$H$5:$AQ$5)),0),0)</f>
        <v>2.3186270531618605</v>
      </c>
      <c r="AT150" s="79">
        <f>MAX(IFERROR(IFERROR(_xlfn.FORECAST.ETS(AT$5,tbl_Model[[#This Row],[H_2023_01]:[H_2025_12]],$H$5:$AQ$5),_xlfn.FORECAST.LINEAR(AT$5,tbl_Model[[#This Row],[H_2023_01]:[H_2025_12]],$H$5:$AQ$5)),0),0)</f>
        <v>2.3239196151489963</v>
      </c>
      <c r="AU150" s="79">
        <f>MAX(IFERROR(IFERROR(_xlfn.FORECAST.ETS(AU$5,tbl_Model[[#This Row],[H_2023_01]:[H_2025_12]],$H$5:$AQ$5),_xlfn.FORECAST.LINEAR(AU$5,tbl_Model[[#This Row],[H_2023_01]:[H_2025_12]],$H$5:$AQ$5)),0),0)</f>
        <v>2.3292121771361303</v>
      </c>
      <c r="AV150" s="79">
        <f>MAX(IFERROR(IFERROR(_xlfn.FORECAST.ETS(AV$5,tbl_Model[[#This Row],[H_2023_01]:[H_2025_12]],$H$5:$AQ$5),_xlfn.FORECAST.LINEAR(AV$5,tbl_Model[[#This Row],[H_2023_01]:[H_2025_12]],$H$5:$AQ$5)),0),0)</f>
        <v>2.3345047391232661</v>
      </c>
      <c r="AW150" s="79">
        <f>MAX(IFERROR(IFERROR(_xlfn.FORECAST.ETS(AW$5,tbl_Model[[#This Row],[H_2023_01]:[H_2025_12]],$H$5:$AQ$5),_xlfn.FORECAST.LINEAR(AW$5,tbl_Model[[#This Row],[H_2023_01]:[H_2025_12]],$H$5:$AQ$5)),0),0)</f>
        <v>2.3397973011104001</v>
      </c>
      <c r="AX150" s="79">
        <f>MAX(IFERROR(IFERROR(_xlfn.FORECAST.ETS(AX$5,tbl_Model[[#This Row],[H_2023_01]:[H_2025_12]],$H$5:$AQ$5),_xlfn.FORECAST.LINEAR(AX$5,tbl_Model[[#This Row],[H_2023_01]:[H_2025_12]],$H$5:$AQ$5)),0),0)</f>
        <v>2.3450898630975363</v>
      </c>
      <c r="AY150" s="79">
        <f>MAX(IFERROR(IFERROR(_xlfn.FORECAST.ETS(AY$5,tbl_Model[[#This Row],[H_2023_01]:[H_2025_12]],$H$5:$AQ$5),_xlfn.FORECAST.LINEAR(AY$5,tbl_Model[[#This Row],[H_2023_01]:[H_2025_12]],$H$5:$AQ$5)),0),0)</f>
        <v>2.3503824250846703</v>
      </c>
      <c r="AZ150" s="79">
        <f>MAX(IFERROR(IFERROR(_xlfn.FORECAST.ETS(AZ$5,tbl_Model[[#This Row],[H_2023_01]:[H_2025_12]],$H$5:$AQ$5),_xlfn.FORECAST.LINEAR(AZ$5,tbl_Model[[#This Row],[H_2023_01]:[H_2025_12]],$H$5:$AQ$5)),0),0)</f>
        <v>2.3556749870718061</v>
      </c>
      <c r="BA150" s="79">
        <f>MAX(IFERROR(IFERROR(_xlfn.FORECAST.ETS(BA$5,tbl_Model[[#This Row],[H_2023_01]:[H_2025_12]],$H$5:$AQ$5),_xlfn.FORECAST.LINEAR(BA$5,tbl_Model[[#This Row],[H_2023_01]:[H_2025_12]],$H$5:$AQ$5)),0),0)</f>
        <v>2.3609675490589401</v>
      </c>
      <c r="BB150" s="79">
        <f>MAX(IFERROR(IFERROR(_xlfn.FORECAST.ETS(BB$5,tbl_Model[[#This Row],[H_2023_01]:[H_2025_12]],$H$5:$AQ$5),_xlfn.FORECAST.LINEAR(BB$5,tbl_Model[[#This Row],[H_2023_01]:[H_2025_12]],$H$5:$AQ$5)),0),0)</f>
        <v>2.3662601110460759</v>
      </c>
      <c r="BC150" s="79">
        <f>MAX(IFERROR(IFERROR(_xlfn.FORECAST.ETS(BC$5,tbl_Model[[#This Row],[H_2023_01]:[H_2025_12]],$H$5:$AQ$5),_xlfn.FORECAST.LINEAR(BC$5,tbl_Model[[#This Row],[H_2023_01]:[H_2025_12]],$H$5:$AQ$5)),0),0)</f>
        <v>2.3715526730332099</v>
      </c>
      <c r="BD150" s="80">
        <f>IFERROR(AR150/SUM(Model!$AR150:$BC150),1/12)</f>
        <v>8.2297766203363001E-2</v>
      </c>
      <c r="BE150" s="80">
        <f>IFERROR(AS150/SUM(Model!$AR150:$BC150),1/12)</f>
        <v>8.2486051136084856E-2</v>
      </c>
      <c r="BF150" s="80">
        <f>IFERROR(AT150/SUM(Model!$AR150:$BC150),1/12)</f>
        <v>8.2674336068806767E-2</v>
      </c>
      <c r="BG150" s="80">
        <f>IFERROR(AU150/SUM(Model!$AR150:$BC150),1/12)</f>
        <v>8.2862621001528608E-2</v>
      </c>
      <c r="BH150" s="80">
        <f>IFERROR(AV150/SUM(Model!$AR150:$BC150),1/12)</f>
        <v>8.3050905934250518E-2</v>
      </c>
      <c r="BI150" s="80">
        <f>IFERROR(AW150/SUM(Model!$AR150:$BC150),1/12)</f>
        <v>8.3239190866972373E-2</v>
      </c>
      <c r="BJ150" s="80">
        <f>IFERROR(AX150/SUM(Model!$AR150:$BC150),1/12)</f>
        <v>8.3427475799694298E-2</v>
      </c>
      <c r="BK150" s="80">
        <f>IFERROR(AY150/SUM(Model!$AR150:$BC150),1/12)</f>
        <v>8.3615760732416139E-2</v>
      </c>
      <c r="BL150" s="80">
        <f>IFERROR(AZ150/SUM(Model!$AR150:$BC150),1/12)</f>
        <v>8.3804045665138049E-2</v>
      </c>
      <c r="BM150" s="80">
        <f>IFERROR(BA150/SUM(Model!$AR150:$BC150),1/12)</f>
        <v>8.3992330597859904E-2</v>
      </c>
      <c r="BN150" s="80">
        <f>IFERROR(BB150/SUM(Model!$AR150:$BC150),1/12)</f>
        <v>8.4180615530581801E-2</v>
      </c>
      <c r="BO150" s="80">
        <f>IFERROR(BC150/SUM(Model!$AR150:$BC150),1/12)</f>
        <v>8.4368900463303656E-2</v>
      </c>
      <c r="BP15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27.581024568740197</v>
      </c>
      <c r="BQ150" s="77" cm="1">
        <f t="array" ref="BQ15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150" s="77" cm="1">
        <f t="array" ref="BR15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150" s="77">
        <f>IF(tbl_Model[[#This Row],[Type]]="Boutique",
    tbl_Model[[#This Row],[UnitListPrice]],
    tbl_Model[[#This Row],[UnitListPrice]]*(1-SUMIFS(tbl_MarketTerms[WholesaleMarginPct],tbl_MarketTerms[Country],tbl_Model[[#This Row],[country]])))</f>
        <v>27483.452068491439</v>
      </c>
      <c r="BT150" s="79">
        <f>Model!$BP150*BD150</f>
        <v>2.2698567116073916</v>
      </c>
      <c r="BU150" s="79">
        <f>Model!$BP150*BE150</f>
        <v>2.2750498029627169</v>
      </c>
      <c r="BV150" s="79">
        <f>Model!$BP150*BF150</f>
        <v>2.2802428943180435</v>
      </c>
      <c r="BW150" s="79">
        <f>Model!$BP150*BG150</f>
        <v>2.2854359856733679</v>
      </c>
      <c r="BX150" s="79">
        <f>Model!$BP150*BH150</f>
        <v>2.2906290770286946</v>
      </c>
      <c r="BY150" s="79">
        <f>Model!$BP150*BI150</f>
        <v>2.2958221683840199</v>
      </c>
      <c r="BZ150" s="79">
        <f>Model!$BP150*BJ150</f>
        <v>2.3010152597393465</v>
      </c>
      <c r="CA150" s="79">
        <f>Model!$BP150*BK150</f>
        <v>2.3062083510946714</v>
      </c>
      <c r="CB150" s="79">
        <f>Model!$BP150*BL150</f>
        <v>2.311401442449998</v>
      </c>
      <c r="CC150" s="79">
        <f>Model!$BP150*BM150</f>
        <v>2.3165945338053229</v>
      </c>
      <c r="CD150" s="79">
        <f>Model!$BP150*BN150</f>
        <v>2.3217876251606491</v>
      </c>
      <c r="CE150" s="79">
        <f>Model!$BP150*BO150</f>
        <v>2.3269807165159744</v>
      </c>
      <c r="CF150" s="79">
        <f>Model!$BS150*BT150</f>
        <v>62383.498135805341</v>
      </c>
      <c r="CG150" s="79">
        <f>Model!$BS150*BU150</f>
        <v>62526.222213156718</v>
      </c>
      <c r="CH150" s="79">
        <f>Model!$BS150*BV150</f>
        <v>62668.946290508138</v>
      </c>
      <c r="CI150" s="79">
        <f>Model!$BS150*BW150</f>
        <v>62811.670367859493</v>
      </c>
      <c r="CJ150" s="79">
        <f>Model!$BS150*BX150</f>
        <v>62954.394445210914</v>
      </c>
      <c r="CK150" s="79">
        <f>Model!$BS150*BY150</f>
        <v>63097.11852256229</v>
      </c>
      <c r="CL150" s="79">
        <f>Model!$BS150*BZ150</f>
        <v>63239.842599913711</v>
      </c>
      <c r="CM150" s="79">
        <f>Model!$BS150*CA150</f>
        <v>63382.566677265073</v>
      </c>
      <c r="CN150" s="79">
        <f>Model!$BS150*CB150</f>
        <v>63525.290754616493</v>
      </c>
      <c r="CO150" s="79">
        <f>Model!$BS150*CC150</f>
        <v>63668.014831967863</v>
      </c>
      <c r="CP150" s="79">
        <f>Model!$BS150*CD150</f>
        <v>63810.738909319269</v>
      </c>
      <c r="CQ150" s="79">
        <f>Model!$BS150*CE150</f>
        <v>63953.462986670645</v>
      </c>
      <c r="CR150" s="79">
        <f>Model!$BR150*BT150</f>
        <v>13673.156107400886</v>
      </c>
      <c r="CS150" s="79">
        <f>Model!$BR150*BU150</f>
        <v>13704.438235659578</v>
      </c>
      <c r="CT150" s="79">
        <f>Model!$BR150*BV150</f>
        <v>13735.720363918279</v>
      </c>
      <c r="CU150" s="79">
        <f>Model!$BR150*BW150</f>
        <v>13767.002492176967</v>
      </c>
      <c r="CV150" s="79">
        <f>Model!$BR150*BX150</f>
        <v>13798.284620435668</v>
      </c>
      <c r="CW150" s="79">
        <f>Model!$BR150*BY150</f>
        <v>13829.56674869436</v>
      </c>
      <c r="CX150" s="79">
        <f>Model!$BR150*BZ150</f>
        <v>13860.848876953061</v>
      </c>
      <c r="CY150" s="79">
        <f>Model!$BR150*CA150</f>
        <v>13892.131005211751</v>
      </c>
      <c r="CZ150" s="79">
        <f>Model!$BR150*CB150</f>
        <v>13923.413133470453</v>
      </c>
      <c r="DA150" s="79">
        <f>Model!$BR150*CC150</f>
        <v>13954.695261729143</v>
      </c>
      <c r="DB150" s="79">
        <f>Model!$BR150*CD150</f>
        <v>13985.97738998784</v>
      </c>
      <c r="DC150" s="79">
        <f>Model!$BR150*CE150</f>
        <v>14017.259518246532</v>
      </c>
      <c r="DD150" s="79">
        <f>SUM(Model!$CF150:$CQ150)</f>
        <v>758021.76673485606</v>
      </c>
      <c r="DE150" s="79">
        <f>SUM(Model!$CR150:$DC150)</f>
        <v>166142.49375388454</v>
      </c>
      <c r="DF150" s="80">
        <f>IFERROR((Model!$DD150-Model!$DE150)/Model!$DD150,0)</f>
        <v>0.78082094598742757</v>
      </c>
    </row>
    <row r="151" spans="2:110" x14ac:dyDescent="0.25">
      <c r="B151" t="s">
        <v>370</v>
      </c>
      <c r="C151" t="s">
        <v>169</v>
      </c>
      <c r="D151" t="s">
        <v>10</v>
      </c>
      <c r="E151" s="4">
        <v>70</v>
      </c>
      <c r="F151" s="4">
        <v>1565543</v>
      </c>
      <c r="G151" s="4">
        <v>383799.72</v>
      </c>
      <c r="H151" s="4">
        <v>5</v>
      </c>
      <c r="I151" s="4">
        <v>2</v>
      </c>
      <c r="J151" s="4">
        <v>4</v>
      </c>
      <c r="K151" s="4">
        <v>3</v>
      </c>
      <c r="L151" s="4">
        <v>5</v>
      </c>
      <c r="M151" s="4">
        <v>2</v>
      </c>
      <c r="N151" s="4">
        <v>7</v>
      </c>
      <c r="O151" s="4">
        <v>5</v>
      </c>
      <c r="P151" s="4">
        <v>7</v>
      </c>
      <c r="Q151" s="4">
        <v>5</v>
      </c>
      <c r="R151" s="4">
        <v>5</v>
      </c>
      <c r="S151" s="4">
        <v>4</v>
      </c>
      <c r="T151" s="4">
        <v>8</v>
      </c>
      <c r="U151" s="4">
        <v>3</v>
      </c>
      <c r="V151" s="4">
        <v>5</v>
      </c>
      <c r="W151" s="4">
        <v>3</v>
      </c>
      <c r="X151" s="4">
        <v>10</v>
      </c>
      <c r="Y151" s="4">
        <v>3</v>
      </c>
      <c r="Z151" s="4">
        <v>6</v>
      </c>
      <c r="AA151" s="4">
        <v>6</v>
      </c>
      <c r="AB151" s="4">
        <v>4</v>
      </c>
      <c r="AC151" s="4">
        <v>2</v>
      </c>
      <c r="AD151" s="4">
        <v>10</v>
      </c>
      <c r="AE151" s="4">
        <v>13</v>
      </c>
      <c r="AF151" s="4">
        <v>9</v>
      </c>
      <c r="AG151" s="4">
        <v>6</v>
      </c>
      <c r="AH151" s="4">
        <v>7</v>
      </c>
      <c r="AI151" s="4">
        <v>3</v>
      </c>
      <c r="AJ151" s="4">
        <v>4</v>
      </c>
      <c r="AK151" s="4">
        <v>4</v>
      </c>
      <c r="AL151" s="4">
        <v>3</v>
      </c>
      <c r="AM151" s="4">
        <v>6</v>
      </c>
      <c r="AN151" s="4">
        <v>4</v>
      </c>
      <c r="AO151" s="4">
        <v>9</v>
      </c>
      <c r="AP151" s="4">
        <v>8</v>
      </c>
      <c r="AQ151" s="4">
        <v>7</v>
      </c>
      <c r="AR151" s="79">
        <f>MAX(IFERROR(IFERROR(_xlfn.FORECAST.ETS(AR$5,tbl_Model[[#This Row],[H_2023_01]:[H_2025_12]],$H$5:$AQ$5),_xlfn.FORECAST.LINEAR(AR$5,tbl_Model[[#This Row],[H_2023_01]:[H_2025_12]],$H$5:$AQ$5)),0),0)</f>
        <v>7.0547001602355675</v>
      </c>
      <c r="AS151" s="79">
        <f>MAX(IFERROR(IFERROR(_xlfn.FORECAST.ETS(AS$5,tbl_Model[[#This Row],[H_2023_01]:[H_2025_12]],$H$5:$AQ$5),_xlfn.FORECAST.LINEAR(AS$5,tbl_Model[[#This Row],[H_2023_01]:[H_2025_12]],$H$5:$AQ$5)),0),0)</f>
        <v>7.104274172054815</v>
      </c>
      <c r="AT151" s="79">
        <f>MAX(IFERROR(IFERROR(_xlfn.FORECAST.ETS(AT$5,tbl_Model[[#This Row],[H_2023_01]:[H_2025_12]],$H$5:$AQ$5),_xlfn.FORECAST.LINEAR(AT$5,tbl_Model[[#This Row],[H_2023_01]:[H_2025_12]],$H$5:$AQ$5)),0),0)</f>
        <v>7.1538481838740733</v>
      </c>
      <c r="AU151" s="79">
        <f>MAX(IFERROR(IFERROR(_xlfn.FORECAST.ETS(AU$5,tbl_Model[[#This Row],[H_2023_01]:[H_2025_12]],$H$5:$AQ$5),_xlfn.FORECAST.LINEAR(AU$5,tbl_Model[[#This Row],[H_2023_01]:[H_2025_12]],$H$5:$AQ$5)),0),0)</f>
        <v>7.2034221956933209</v>
      </c>
      <c r="AV151" s="79">
        <f>MAX(IFERROR(IFERROR(_xlfn.FORECAST.ETS(AV$5,tbl_Model[[#This Row],[H_2023_01]:[H_2025_12]],$H$5:$AQ$5),_xlfn.FORECAST.LINEAR(AV$5,tbl_Model[[#This Row],[H_2023_01]:[H_2025_12]],$H$5:$AQ$5)),0),0)</f>
        <v>7.2529962075125791</v>
      </c>
      <c r="AW151" s="79">
        <f>MAX(IFERROR(IFERROR(_xlfn.FORECAST.ETS(AW$5,tbl_Model[[#This Row],[H_2023_01]:[H_2025_12]],$H$5:$AQ$5),_xlfn.FORECAST.LINEAR(AW$5,tbl_Model[[#This Row],[H_2023_01]:[H_2025_12]],$H$5:$AQ$5)),0),0)</f>
        <v>7.3025702193318258</v>
      </c>
      <c r="AX151" s="79">
        <f>MAX(IFERROR(IFERROR(_xlfn.FORECAST.ETS(AX$5,tbl_Model[[#This Row],[H_2023_01]:[H_2025_12]],$H$5:$AQ$5),_xlfn.FORECAST.LINEAR(AX$5,tbl_Model[[#This Row],[H_2023_01]:[H_2025_12]],$H$5:$AQ$5)),0),0)</f>
        <v>7.3521442311510841</v>
      </c>
      <c r="AY151" s="79">
        <f>MAX(IFERROR(IFERROR(_xlfn.FORECAST.ETS(AY$5,tbl_Model[[#This Row],[H_2023_01]:[H_2025_12]],$H$5:$AQ$5),_xlfn.FORECAST.LINEAR(AY$5,tbl_Model[[#This Row],[H_2023_01]:[H_2025_12]],$H$5:$AQ$5)),0),0)</f>
        <v>7.4017182429703317</v>
      </c>
      <c r="AZ151" s="79">
        <f>MAX(IFERROR(IFERROR(_xlfn.FORECAST.ETS(AZ$5,tbl_Model[[#This Row],[H_2023_01]:[H_2025_12]],$H$5:$AQ$5),_xlfn.FORECAST.LINEAR(AZ$5,tbl_Model[[#This Row],[H_2023_01]:[H_2025_12]],$H$5:$AQ$5)),0),0)</f>
        <v>7.4512922547895899</v>
      </c>
      <c r="BA151" s="79">
        <f>MAX(IFERROR(IFERROR(_xlfn.FORECAST.ETS(BA$5,tbl_Model[[#This Row],[H_2023_01]:[H_2025_12]],$H$5:$AQ$5),_xlfn.FORECAST.LINEAR(BA$5,tbl_Model[[#This Row],[H_2023_01]:[H_2025_12]],$H$5:$AQ$5)),0),0)</f>
        <v>7.5008662666088375</v>
      </c>
      <c r="BB151" s="79">
        <f>MAX(IFERROR(IFERROR(_xlfn.FORECAST.ETS(BB$5,tbl_Model[[#This Row],[H_2023_01]:[H_2025_12]],$H$5:$AQ$5),_xlfn.FORECAST.LINEAR(BB$5,tbl_Model[[#This Row],[H_2023_01]:[H_2025_12]],$H$5:$AQ$5)),0),0)</f>
        <v>7.5504402784280957</v>
      </c>
      <c r="BC151" s="79">
        <f>MAX(IFERROR(IFERROR(_xlfn.FORECAST.ETS(BC$5,tbl_Model[[#This Row],[H_2023_01]:[H_2025_12]],$H$5:$AQ$5),_xlfn.FORECAST.LINEAR(BC$5,tbl_Model[[#This Row],[H_2023_01]:[H_2025_12]],$H$5:$AQ$5)),0),0)</f>
        <v>7.6000142902473433</v>
      </c>
      <c r="BD151" s="80">
        <f>IFERROR(AR151/SUM(Model!$AR151:$BC151),1/12)</f>
        <v>8.0232430595091955E-2</v>
      </c>
      <c r="BE151" s="80">
        <f>IFERROR(AS151/SUM(Model!$AR151:$BC151),1/12)</f>
        <v>8.079623109295396E-2</v>
      </c>
      <c r="BF151" s="80">
        <f>IFERROR(AT151/SUM(Model!$AR151:$BC151),1/12)</f>
        <v>8.1360031590816104E-2</v>
      </c>
      <c r="BG151" s="80">
        <f>IFERROR(AU151/SUM(Model!$AR151:$BC151),1/12)</f>
        <v>8.1923832088678122E-2</v>
      </c>
      <c r="BH151" s="80">
        <f>IFERROR(AV151/SUM(Model!$AR151:$BC151),1/12)</f>
        <v>8.2487632586540252E-2</v>
      </c>
      <c r="BI151" s="80">
        <f>IFERROR(AW151/SUM(Model!$AR151:$BC151),1/12)</f>
        <v>8.3051433084402257E-2</v>
      </c>
      <c r="BJ151" s="80">
        <f>IFERROR(AX151/SUM(Model!$AR151:$BC151),1/12)</f>
        <v>8.3615233582264401E-2</v>
      </c>
      <c r="BK151" s="80">
        <f>IFERROR(AY151/SUM(Model!$AR151:$BC151),1/12)</f>
        <v>8.4179034080126405E-2</v>
      </c>
      <c r="BL151" s="80">
        <f>IFERROR(AZ151/SUM(Model!$AR151:$BC151),1/12)</f>
        <v>8.4742834577988549E-2</v>
      </c>
      <c r="BM151" s="80">
        <f>IFERROR(BA151/SUM(Model!$AR151:$BC151),1/12)</f>
        <v>8.5306635075850568E-2</v>
      </c>
      <c r="BN151" s="80">
        <f>IFERROR(BB151/SUM(Model!$AR151:$BC151),1/12)</f>
        <v>8.5870435573712697E-2</v>
      </c>
      <c r="BO151" s="80">
        <f>IFERROR(BC151/SUM(Model!$AR151:$BC151),1/12)</f>
        <v>8.6434236071574716E-2</v>
      </c>
      <c r="BP15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96.496815286624198</v>
      </c>
      <c r="BQ151" s="77" cm="1">
        <f t="array" ref="BQ15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151" s="77" cm="1">
        <f t="array" ref="BR15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151" s="77">
        <f>IF(tbl_Model[[#This Row],[Type]]="Boutique",
    tbl_Model[[#This Row],[UnitListPrice]],
    tbl_Model[[#This Row],[UnitListPrice]]*(1-SUMIFS(tbl_MarketTerms[WholesaleMarginPct],tbl_MarketTerms[Country],tbl_Model[[#This Row],[country]])))</f>
        <v>22963.846685082874</v>
      </c>
      <c r="BT151" s="79">
        <f>Model!$BP151*BD151</f>
        <v>7.7421740351314847</v>
      </c>
      <c r="BU151" s="79">
        <f>Model!$BP151*BE151</f>
        <v>7.7965789876321807</v>
      </c>
      <c r="BV151" s="79">
        <f>Model!$BP151*BF151</f>
        <v>7.8509839401328909</v>
      </c>
      <c r="BW151" s="79">
        <f>Model!$BP151*BG151</f>
        <v>7.9053888926335887</v>
      </c>
      <c r="BX151" s="79">
        <f>Model!$BP151*BH151</f>
        <v>7.959793845134298</v>
      </c>
      <c r="BY151" s="79">
        <f>Model!$BP151*BI151</f>
        <v>8.0141987976349949</v>
      </c>
      <c r="BZ151" s="79">
        <f>Model!$BP151*BJ151</f>
        <v>8.0686037501357042</v>
      </c>
      <c r="CA151" s="79">
        <f>Model!$BP151*BK151</f>
        <v>8.1230087026364011</v>
      </c>
      <c r="CB151" s="79">
        <f>Model!$BP151*BL151</f>
        <v>8.1774136551371104</v>
      </c>
      <c r="CC151" s="79">
        <f>Model!$BP151*BM151</f>
        <v>8.231818607637809</v>
      </c>
      <c r="CD151" s="79">
        <f>Model!$BP151*BN151</f>
        <v>8.2862235601385184</v>
      </c>
      <c r="CE151" s="79">
        <f>Model!$BP151*BO151</f>
        <v>8.3406285126392152</v>
      </c>
      <c r="CF151" s="79">
        <f>Model!$BS151*BT151</f>
        <v>177790.09755198885</v>
      </c>
      <c r="CG151" s="79">
        <f>Model!$BS151*BU151</f>
        <v>179039.44454012404</v>
      </c>
      <c r="CH151" s="79">
        <f>Model!$BS151*BV151</f>
        <v>180288.79152825958</v>
      </c>
      <c r="CI151" s="79">
        <f>Model!$BS151*BW151</f>
        <v>181538.1385163948</v>
      </c>
      <c r="CJ151" s="79">
        <f>Model!$BS151*BX151</f>
        <v>182787.48550453031</v>
      </c>
      <c r="CK151" s="79">
        <f>Model!$BS151*BY151</f>
        <v>184036.83249266553</v>
      </c>
      <c r="CL151" s="79">
        <f>Model!$BS151*BZ151</f>
        <v>185286.17948080105</v>
      </c>
      <c r="CM151" s="79">
        <f>Model!$BS151*CA151</f>
        <v>186535.52646893627</v>
      </c>
      <c r="CN151" s="79">
        <f>Model!$BS151*CB151</f>
        <v>187784.87345707175</v>
      </c>
      <c r="CO151" s="79">
        <f>Model!$BS151*CC151</f>
        <v>189034.22044520703</v>
      </c>
      <c r="CP151" s="79">
        <f>Model!$BS151*CD151</f>
        <v>190283.56743334251</v>
      </c>
      <c r="CQ151" s="79">
        <f>Model!$BS151*CE151</f>
        <v>191532.91442147773</v>
      </c>
      <c r="CR151" s="79">
        <f>Model!$BR151*BT151</f>
        <v>43332.247643140174</v>
      </c>
      <c r="CS151" s="79">
        <f>Model!$BR151*BU151</f>
        <v>43636.747240291559</v>
      </c>
      <c r="CT151" s="79">
        <f>Model!$BR151*BV151</f>
        <v>43941.246837443025</v>
      </c>
      <c r="CU151" s="79">
        <f>Model!$BR151*BW151</f>
        <v>44245.746434594417</v>
      </c>
      <c r="CV151" s="79">
        <f>Model!$BR151*BX151</f>
        <v>44550.246031745875</v>
      </c>
      <c r="CW151" s="79">
        <f>Model!$BR151*BY151</f>
        <v>44854.745628897261</v>
      </c>
      <c r="CX151" s="79">
        <f>Model!$BR151*BZ151</f>
        <v>45159.245226048719</v>
      </c>
      <c r="CY151" s="79">
        <f>Model!$BR151*CA151</f>
        <v>45463.744823200104</v>
      </c>
      <c r="CZ151" s="79">
        <f>Model!$BR151*CB151</f>
        <v>45768.244420351562</v>
      </c>
      <c r="DA151" s="79">
        <f>Model!$BR151*CC151</f>
        <v>46072.744017502962</v>
      </c>
      <c r="DB151" s="79">
        <f>Model!$BR151*CD151</f>
        <v>46377.243614654421</v>
      </c>
      <c r="DC151" s="79">
        <f>Model!$BR151*CE151</f>
        <v>46681.743211805813</v>
      </c>
      <c r="DD151" s="79">
        <f>SUM(Model!$CF151:$CQ151)</f>
        <v>2215938.0718407999</v>
      </c>
      <c r="DE151" s="79">
        <f>SUM(Model!$CR151:$DC151)</f>
        <v>540083.94512967591</v>
      </c>
      <c r="DF151" s="80">
        <f>IFERROR((Model!$DD151-Model!$DE151)/Model!$DD151,0)</f>
        <v>0.75627299697909733</v>
      </c>
    </row>
    <row r="152" spans="2:110" x14ac:dyDescent="0.25">
      <c r="B152" t="s">
        <v>370</v>
      </c>
      <c r="C152" t="s">
        <v>185</v>
      </c>
      <c r="D152" t="s">
        <v>17</v>
      </c>
      <c r="E152" s="4">
        <v>66</v>
      </c>
      <c r="F152" s="4">
        <v>776091.57</v>
      </c>
      <c r="G152" s="4">
        <v>218666.8</v>
      </c>
      <c r="H152" s="4">
        <v>4</v>
      </c>
      <c r="I152" s="4">
        <v>2</v>
      </c>
      <c r="J152" s="4">
        <v>8</v>
      </c>
      <c r="K152" s="4">
        <v>5</v>
      </c>
      <c r="L152" s="4">
        <v>5</v>
      </c>
      <c r="M152" s="4">
        <v>5</v>
      </c>
      <c r="N152" s="4">
        <v>5</v>
      </c>
      <c r="O152" s="4">
        <v>5</v>
      </c>
      <c r="P152" s="4">
        <v>3</v>
      </c>
      <c r="Q152" s="4">
        <v>3</v>
      </c>
      <c r="R152" s="4">
        <v>7</v>
      </c>
      <c r="S152" s="4">
        <v>4</v>
      </c>
      <c r="T152" s="4">
        <v>7</v>
      </c>
      <c r="U152" s="4">
        <v>5</v>
      </c>
      <c r="V152" s="4">
        <v>7</v>
      </c>
      <c r="W152" s="4">
        <v>3</v>
      </c>
      <c r="X152" s="4">
        <v>2</v>
      </c>
      <c r="Y152" s="4">
        <v>3</v>
      </c>
      <c r="Z152" s="4">
        <v>7</v>
      </c>
      <c r="AA152" s="4">
        <v>3</v>
      </c>
      <c r="AB152" s="4">
        <v>6</v>
      </c>
      <c r="AC152" s="4">
        <v>3</v>
      </c>
      <c r="AD152" s="4">
        <v>8</v>
      </c>
      <c r="AE152" s="4">
        <v>5</v>
      </c>
      <c r="AF152" s="4">
        <v>4</v>
      </c>
      <c r="AG152" s="4">
        <v>9</v>
      </c>
      <c r="AH152" s="4">
        <v>4</v>
      </c>
      <c r="AI152" s="4">
        <v>5</v>
      </c>
      <c r="AJ152" s="4">
        <v>4</v>
      </c>
      <c r="AK152" s="4">
        <v>4</v>
      </c>
      <c r="AL152" s="4">
        <v>7</v>
      </c>
      <c r="AM152" s="4">
        <v>2</v>
      </c>
      <c r="AN152" s="4">
        <v>6</v>
      </c>
      <c r="AO152" s="4">
        <v>7</v>
      </c>
      <c r="AP152" s="4">
        <v>5</v>
      </c>
      <c r="AQ152" s="4">
        <v>9</v>
      </c>
      <c r="AR152" s="79">
        <f>MAX(IFERROR(IFERROR(_xlfn.FORECAST.ETS(AR$5,tbl_Model[[#This Row],[H_2023_01]:[H_2025_12]],$H$5:$AQ$5),_xlfn.FORECAST.LINEAR(AR$5,tbl_Model[[#This Row],[H_2023_01]:[H_2025_12]],$H$5:$AQ$5)),0),0)</f>
        <v>5.5459497666293087</v>
      </c>
      <c r="AS152" s="79">
        <f>MAX(IFERROR(IFERROR(_xlfn.FORECAST.ETS(AS$5,tbl_Model[[#This Row],[H_2023_01]:[H_2025_12]],$H$5:$AQ$5),_xlfn.FORECAST.LINEAR(AS$5,tbl_Model[[#This Row],[H_2023_01]:[H_2025_12]],$H$5:$AQ$5)),0),0)</f>
        <v>5.5926984485485267</v>
      </c>
      <c r="AT152" s="79">
        <f>MAX(IFERROR(IFERROR(_xlfn.FORECAST.ETS(AT$5,tbl_Model[[#This Row],[H_2023_01]:[H_2025_12]],$H$5:$AQ$5),_xlfn.FORECAST.LINEAR(AT$5,tbl_Model[[#This Row],[H_2023_01]:[H_2025_12]],$H$5:$AQ$5)),0),0)</f>
        <v>5.6394471304677527</v>
      </c>
      <c r="AU152" s="79">
        <f>MAX(IFERROR(IFERROR(_xlfn.FORECAST.ETS(AU$5,tbl_Model[[#This Row],[H_2023_01]:[H_2025_12]],$H$5:$AQ$5),_xlfn.FORECAST.LINEAR(AU$5,tbl_Model[[#This Row],[H_2023_01]:[H_2025_12]],$H$5:$AQ$5)),0),0)</f>
        <v>5.6861958123869707</v>
      </c>
      <c r="AV152" s="79">
        <f>MAX(IFERROR(IFERROR(_xlfn.FORECAST.ETS(AV$5,tbl_Model[[#This Row],[H_2023_01]:[H_2025_12]],$H$5:$AQ$5),_xlfn.FORECAST.LINEAR(AV$5,tbl_Model[[#This Row],[H_2023_01]:[H_2025_12]],$H$5:$AQ$5)),0),0)</f>
        <v>5.7329444943061958</v>
      </c>
      <c r="AW152" s="79">
        <f>MAX(IFERROR(IFERROR(_xlfn.FORECAST.ETS(AW$5,tbl_Model[[#This Row],[H_2023_01]:[H_2025_12]],$H$5:$AQ$5),_xlfn.FORECAST.LINEAR(AW$5,tbl_Model[[#This Row],[H_2023_01]:[H_2025_12]],$H$5:$AQ$5)),0),0)</f>
        <v>5.7796931762254138</v>
      </c>
      <c r="AX152" s="79">
        <f>MAX(IFERROR(IFERROR(_xlfn.FORECAST.ETS(AX$5,tbl_Model[[#This Row],[H_2023_01]:[H_2025_12]],$H$5:$AQ$5),_xlfn.FORECAST.LINEAR(AX$5,tbl_Model[[#This Row],[H_2023_01]:[H_2025_12]],$H$5:$AQ$5)),0),0)</f>
        <v>5.8264418581446398</v>
      </c>
      <c r="AY152" s="79">
        <f>MAX(IFERROR(IFERROR(_xlfn.FORECAST.ETS(AY$5,tbl_Model[[#This Row],[H_2023_01]:[H_2025_12]],$H$5:$AQ$5),_xlfn.FORECAST.LINEAR(AY$5,tbl_Model[[#This Row],[H_2023_01]:[H_2025_12]],$H$5:$AQ$5)),0),0)</f>
        <v>5.8731905400638578</v>
      </c>
      <c r="AZ152" s="79">
        <f>MAX(IFERROR(IFERROR(_xlfn.FORECAST.ETS(AZ$5,tbl_Model[[#This Row],[H_2023_01]:[H_2025_12]],$H$5:$AQ$5),_xlfn.FORECAST.LINEAR(AZ$5,tbl_Model[[#This Row],[H_2023_01]:[H_2025_12]],$H$5:$AQ$5)),0),0)</f>
        <v>5.9199392219830829</v>
      </c>
      <c r="BA152" s="79">
        <f>MAX(IFERROR(IFERROR(_xlfn.FORECAST.ETS(BA$5,tbl_Model[[#This Row],[H_2023_01]:[H_2025_12]],$H$5:$AQ$5),_xlfn.FORECAST.LINEAR(BA$5,tbl_Model[[#This Row],[H_2023_01]:[H_2025_12]],$H$5:$AQ$5)),0),0)</f>
        <v>5.9666879039023009</v>
      </c>
      <c r="BB152" s="79">
        <f>MAX(IFERROR(IFERROR(_xlfn.FORECAST.ETS(BB$5,tbl_Model[[#This Row],[H_2023_01]:[H_2025_12]],$H$5:$AQ$5),_xlfn.FORECAST.LINEAR(BB$5,tbl_Model[[#This Row],[H_2023_01]:[H_2025_12]],$H$5:$AQ$5)),0),0)</f>
        <v>6.0134365858215268</v>
      </c>
      <c r="BC152" s="79">
        <f>MAX(IFERROR(IFERROR(_xlfn.FORECAST.ETS(BC$5,tbl_Model[[#This Row],[H_2023_01]:[H_2025_12]],$H$5:$AQ$5),_xlfn.FORECAST.LINEAR(BC$5,tbl_Model[[#This Row],[H_2023_01]:[H_2025_12]],$H$5:$AQ$5)),0),0)</f>
        <v>6.0601852677407448</v>
      </c>
      <c r="BD152" s="80">
        <f>IFERROR(AR152/SUM(Model!$AR152:$BC152),1/12)</f>
        <v>7.964106555434837E-2</v>
      </c>
      <c r="BE152" s="80">
        <f>IFERROR(AS152/SUM(Model!$AR152:$BC152),1/12)</f>
        <v>8.031238696870921E-2</v>
      </c>
      <c r="BF152" s="80">
        <f>IFERROR(AT152/SUM(Model!$AR152:$BC152),1/12)</f>
        <v>8.0983708383070188E-2</v>
      </c>
      <c r="BG152" s="80">
        <f>IFERROR(AU152/SUM(Model!$AR152:$BC152),1/12)</f>
        <v>8.1655029797431028E-2</v>
      </c>
      <c r="BH152" s="80">
        <f>IFERROR(AV152/SUM(Model!$AR152:$BC152),1/12)</f>
        <v>8.2326351211791993E-2</v>
      </c>
      <c r="BI152" s="80">
        <f>IFERROR(AW152/SUM(Model!$AR152:$BC152),1/12)</f>
        <v>8.2997672626152832E-2</v>
      </c>
      <c r="BJ152" s="80">
        <f>IFERROR(AX152/SUM(Model!$AR152:$BC152),1/12)</f>
        <v>8.3668994040513797E-2</v>
      </c>
      <c r="BK152" s="80">
        <f>IFERROR(AY152/SUM(Model!$AR152:$BC152),1/12)</f>
        <v>8.4340315454874651E-2</v>
      </c>
      <c r="BL152" s="80">
        <f>IFERROR(AZ152/SUM(Model!$AR152:$BC152),1/12)</f>
        <v>8.5011636869235602E-2</v>
      </c>
      <c r="BM152" s="80">
        <f>IFERROR(BA152/SUM(Model!$AR152:$BC152),1/12)</f>
        <v>8.5682958283596455E-2</v>
      </c>
      <c r="BN152" s="80">
        <f>IFERROR(BB152/SUM(Model!$AR152:$BC152),1/12)</f>
        <v>8.635427969795742E-2</v>
      </c>
      <c r="BO152" s="80">
        <f>IFERROR(BC152/SUM(Model!$AR152:$BC152),1/12)</f>
        <v>8.7025601112318274E-2</v>
      </c>
      <c r="BP15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72.792746113989651</v>
      </c>
      <c r="BQ152" s="77" cm="1">
        <f t="array" ref="BQ15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152" s="77" cm="1">
        <f t="array" ref="BR15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152" s="77">
        <f>IF(tbl_Model[[#This Row],[Type]]="Boutique",
    tbl_Model[[#This Row],[UnitListPrice]],
    tbl_Model[[#This Row],[UnitListPrice]]*(1-SUMIFS(tbl_MarketTerms[WholesaleMarginPct],tbl_MarketTerms[Country],tbl_Model[[#This Row],[country]])))</f>
        <v>12076.490850376749</v>
      </c>
      <c r="BT152" s="79">
        <f>Model!$BP152*BD152</f>
        <v>5.7972918651452874</v>
      </c>
      <c r="BU152" s="79">
        <f>Model!$BP152*BE152</f>
        <v>5.8461591944217401</v>
      </c>
      <c r="BV152" s="79">
        <f>Model!$BP152*BF152</f>
        <v>5.8950265236982036</v>
      </c>
      <c r="BW152" s="79">
        <f>Model!$BP152*BG152</f>
        <v>5.9438938529746563</v>
      </c>
      <c r="BX152" s="79">
        <f>Model!$BP152*BH152</f>
        <v>5.9927611822511189</v>
      </c>
      <c r="BY152" s="79">
        <f>Model!$BP152*BI152</f>
        <v>6.0416285115275716</v>
      </c>
      <c r="BZ152" s="79">
        <f>Model!$BP152*BJ152</f>
        <v>6.0904958408040342</v>
      </c>
      <c r="CA152" s="79">
        <f>Model!$BP152*BK152</f>
        <v>6.1393631700804878</v>
      </c>
      <c r="CB152" s="79">
        <f>Model!$BP152*BL152</f>
        <v>6.1882304993569495</v>
      </c>
      <c r="CC152" s="79">
        <f>Model!$BP152*BM152</f>
        <v>6.2370978286334031</v>
      </c>
      <c r="CD152" s="79">
        <f>Model!$BP152*BN152</f>
        <v>6.2859651579098657</v>
      </c>
      <c r="CE152" s="79">
        <f>Model!$BP152*BO152</f>
        <v>6.3348324871863193</v>
      </c>
      <c r="CF152" s="79">
        <f>Model!$BS152*BT152</f>
        <v>70010.942166390625</v>
      </c>
      <c r="CG152" s="79">
        <f>Model!$BS152*BU152</f>
        <v>70601.088021280055</v>
      </c>
      <c r="CH152" s="79">
        <f>Model!$BS152*BV152</f>
        <v>71191.233876169616</v>
      </c>
      <c r="CI152" s="79">
        <f>Model!$BS152*BW152</f>
        <v>71781.379731059045</v>
      </c>
      <c r="CJ152" s="79">
        <f>Model!$BS152*BX152</f>
        <v>72371.525585948591</v>
      </c>
      <c r="CK152" s="79">
        <f>Model!$BS152*BY152</f>
        <v>72961.671440838021</v>
      </c>
      <c r="CL152" s="79">
        <f>Model!$BS152*BZ152</f>
        <v>73551.817295727567</v>
      </c>
      <c r="CM152" s="79">
        <f>Model!$BS152*CA152</f>
        <v>74141.963150617012</v>
      </c>
      <c r="CN152" s="79">
        <f>Model!$BS152*CB152</f>
        <v>74732.109005506543</v>
      </c>
      <c r="CO152" s="79">
        <f>Model!$BS152*CC152</f>
        <v>75322.254860395988</v>
      </c>
      <c r="CP152" s="79">
        <f>Model!$BS152*CD152</f>
        <v>75912.400715285534</v>
      </c>
      <c r="CQ152" s="79">
        <f>Model!$BS152*CE152</f>
        <v>76502.546570174964</v>
      </c>
      <c r="CR152" s="79">
        <f>Model!$BR152*BT152</f>
        <v>19514.59551023438</v>
      </c>
      <c r="CS152" s="79">
        <f>Model!$BR152*BU152</f>
        <v>19679.090620482119</v>
      </c>
      <c r="CT152" s="79">
        <f>Model!$BR152*BV152</f>
        <v>19843.585730729897</v>
      </c>
      <c r="CU152" s="79">
        <f>Model!$BR152*BW152</f>
        <v>20008.08084097764</v>
      </c>
      <c r="CV152" s="79">
        <f>Model!$BR152*BX152</f>
        <v>20172.575951225415</v>
      </c>
      <c r="CW152" s="79">
        <f>Model!$BR152*BY152</f>
        <v>20337.071061473154</v>
      </c>
      <c r="CX152" s="79">
        <f>Model!$BR152*BZ152</f>
        <v>20501.56617172093</v>
      </c>
      <c r="CY152" s="79">
        <f>Model!$BR152*CA152</f>
        <v>20666.061281968676</v>
      </c>
      <c r="CZ152" s="79">
        <f>Model!$BR152*CB152</f>
        <v>20830.556392216447</v>
      </c>
      <c r="DA152" s="79">
        <f>Model!$BR152*CC152</f>
        <v>20995.05150246419</v>
      </c>
      <c r="DB152" s="79">
        <f>Model!$BR152*CD152</f>
        <v>21159.546612711965</v>
      </c>
      <c r="DC152" s="79">
        <f>Model!$BR152*CE152</f>
        <v>21324.041722959711</v>
      </c>
      <c r="DD152" s="79">
        <f>SUM(Model!$CF152:$CQ152)</f>
        <v>879080.93241939356</v>
      </c>
      <c r="DE152" s="79">
        <f>SUM(Model!$CR152:$DC152)</f>
        <v>245031.82339916454</v>
      </c>
      <c r="DF152" s="80">
        <f>IFERROR((Model!$DD152-Model!$DE152)/Model!$DD152,0)</f>
        <v>0.72126363527782178</v>
      </c>
    </row>
    <row r="153" spans="2:110" x14ac:dyDescent="0.25">
      <c r="B153" t="s">
        <v>370</v>
      </c>
      <c r="C153" t="s">
        <v>169</v>
      </c>
      <c r="D153" t="s">
        <v>26</v>
      </c>
      <c r="E153" s="4">
        <v>37</v>
      </c>
      <c r="F153" s="4">
        <v>824793.97</v>
      </c>
      <c r="G153" s="4">
        <v>203156.44</v>
      </c>
      <c r="H153" s="4">
        <v>1</v>
      </c>
      <c r="I153" s="4">
        <v>0</v>
      </c>
      <c r="J153" s="4">
        <v>3</v>
      </c>
      <c r="K153" s="4">
        <v>2</v>
      </c>
      <c r="L153" s="4">
        <v>7</v>
      </c>
      <c r="M153" s="4">
        <v>2</v>
      </c>
      <c r="N153" s="4">
        <v>1</v>
      </c>
      <c r="O153" s="4">
        <v>3</v>
      </c>
      <c r="P153" s="4">
        <v>4</v>
      </c>
      <c r="Q153" s="4">
        <v>3</v>
      </c>
      <c r="R153" s="4">
        <v>3</v>
      </c>
      <c r="S153" s="4">
        <v>1</v>
      </c>
      <c r="T153" s="4">
        <v>5</v>
      </c>
      <c r="U153" s="4">
        <v>2</v>
      </c>
      <c r="V153" s="4">
        <v>9</v>
      </c>
      <c r="W153" s="4">
        <v>4</v>
      </c>
      <c r="X153" s="4">
        <v>0</v>
      </c>
      <c r="Y153" s="4">
        <v>2</v>
      </c>
      <c r="Z153" s="4">
        <v>2</v>
      </c>
      <c r="AA153" s="4">
        <v>4</v>
      </c>
      <c r="AB153" s="4">
        <v>6</v>
      </c>
      <c r="AC153" s="4">
        <v>3</v>
      </c>
      <c r="AD153" s="4">
        <v>4</v>
      </c>
      <c r="AE153" s="4">
        <v>8</v>
      </c>
      <c r="AF153" s="4">
        <v>4</v>
      </c>
      <c r="AG153" s="4">
        <v>0</v>
      </c>
      <c r="AH153" s="4">
        <v>5</v>
      </c>
      <c r="AI153" s="4">
        <v>2</v>
      </c>
      <c r="AJ153" s="4">
        <v>3</v>
      </c>
      <c r="AK153" s="4">
        <v>4</v>
      </c>
      <c r="AL153" s="4">
        <v>0</v>
      </c>
      <c r="AM153" s="4">
        <v>3</v>
      </c>
      <c r="AN153" s="4">
        <v>3</v>
      </c>
      <c r="AO153" s="4">
        <v>4</v>
      </c>
      <c r="AP153" s="4">
        <v>2</v>
      </c>
      <c r="AQ153" s="4">
        <v>7</v>
      </c>
      <c r="AR153" s="79">
        <f>MAX(IFERROR(IFERROR(_xlfn.FORECAST.ETS(AR$5,tbl_Model[[#This Row],[H_2023_01]:[H_2025_12]],$H$5:$AQ$5),_xlfn.FORECAST.LINEAR(AR$5,tbl_Model[[#This Row],[H_2023_01]:[H_2025_12]],$H$5:$AQ$5)),0),0)</f>
        <v>3.87989439559066</v>
      </c>
      <c r="AS153" s="79">
        <f>MAX(IFERROR(IFERROR(_xlfn.FORECAST.ETS(AS$5,tbl_Model[[#This Row],[H_2023_01]:[H_2025_12]],$H$5:$AQ$5),_xlfn.FORECAST.LINEAR(AS$5,tbl_Model[[#This Row],[H_2023_01]:[H_2025_12]],$H$5:$AQ$5)),0),0)</f>
        <v>3.9266491964092203</v>
      </c>
      <c r="AT153" s="79">
        <f>MAX(IFERROR(IFERROR(_xlfn.FORECAST.ETS(AT$5,tbl_Model[[#This Row],[H_2023_01]:[H_2025_12]],$H$5:$AQ$5),_xlfn.FORECAST.LINEAR(AT$5,tbl_Model[[#This Row],[H_2023_01]:[H_2025_12]],$H$5:$AQ$5)),0),0)</f>
        <v>3.9734039972277841</v>
      </c>
      <c r="AU153" s="79">
        <f>MAX(IFERROR(IFERROR(_xlfn.FORECAST.ETS(AU$5,tbl_Model[[#This Row],[H_2023_01]:[H_2025_12]],$H$5:$AQ$5),_xlfn.FORECAST.LINEAR(AU$5,tbl_Model[[#This Row],[H_2023_01]:[H_2025_12]],$H$5:$AQ$5)),0),0)</f>
        <v>4.0201587980463449</v>
      </c>
      <c r="AV153" s="79">
        <f>MAX(IFERROR(IFERROR(_xlfn.FORECAST.ETS(AV$5,tbl_Model[[#This Row],[H_2023_01]:[H_2025_12]],$H$5:$AQ$5),_xlfn.FORECAST.LINEAR(AV$5,tbl_Model[[#This Row],[H_2023_01]:[H_2025_12]],$H$5:$AQ$5)),0),0)</f>
        <v>4.0669135988649083</v>
      </c>
      <c r="AW153" s="79">
        <f>MAX(IFERROR(IFERROR(_xlfn.FORECAST.ETS(AW$5,tbl_Model[[#This Row],[H_2023_01]:[H_2025_12]],$H$5:$AQ$5),_xlfn.FORECAST.LINEAR(AW$5,tbl_Model[[#This Row],[H_2023_01]:[H_2025_12]],$H$5:$AQ$5)),0),0)</f>
        <v>4.1136683996834691</v>
      </c>
      <c r="AX153" s="79">
        <f>MAX(IFERROR(IFERROR(_xlfn.FORECAST.ETS(AX$5,tbl_Model[[#This Row],[H_2023_01]:[H_2025_12]],$H$5:$AQ$5),_xlfn.FORECAST.LINEAR(AX$5,tbl_Model[[#This Row],[H_2023_01]:[H_2025_12]],$H$5:$AQ$5)),0),0)</f>
        <v>4.1604232005020325</v>
      </c>
      <c r="AY153" s="79">
        <f>MAX(IFERROR(IFERROR(_xlfn.FORECAST.ETS(AY$5,tbl_Model[[#This Row],[H_2023_01]:[H_2025_12]],$H$5:$AQ$5),_xlfn.FORECAST.LINEAR(AY$5,tbl_Model[[#This Row],[H_2023_01]:[H_2025_12]],$H$5:$AQ$5)),0),0)</f>
        <v>4.2071780013205933</v>
      </c>
      <c r="AZ153" s="79">
        <f>MAX(IFERROR(IFERROR(_xlfn.FORECAST.ETS(AZ$5,tbl_Model[[#This Row],[H_2023_01]:[H_2025_12]],$H$5:$AQ$5),_xlfn.FORECAST.LINEAR(AZ$5,tbl_Model[[#This Row],[H_2023_01]:[H_2025_12]],$H$5:$AQ$5)),0),0)</f>
        <v>4.2539328021391567</v>
      </c>
      <c r="BA153" s="79">
        <f>MAX(IFERROR(IFERROR(_xlfn.FORECAST.ETS(BA$5,tbl_Model[[#This Row],[H_2023_01]:[H_2025_12]],$H$5:$AQ$5),_xlfn.FORECAST.LINEAR(BA$5,tbl_Model[[#This Row],[H_2023_01]:[H_2025_12]],$H$5:$AQ$5)),0),0)</f>
        <v>4.3006876029577175</v>
      </c>
      <c r="BB153" s="79">
        <f>MAX(IFERROR(IFERROR(_xlfn.FORECAST.ETS(BB$5,tbl_Model[[#This Row],[H_2023_01]:[H_2025_12]],$H$5:$AQ$5),_xlfn.FORECAST.LINEAR(BB$5,tbl_Model[[#This Row],[H_2023_01]:[H_2025_12]],$H$5:$AQ$5)),0),0)</f>
        <v>4.3474424037762818</v>
      </c>
      <c r="BC153" s="79">
        <f>MAX(IFERROR(IFERROR(_xlfn.FORECAST.ETS(BC$5,tbl_Model[[#This Row],[H_2023_01]:[H_2025_12]],$H$5:$AQ$5),_xlfn.FORECAST.LINEAR(BC$5,tbl_Model[[#This Row],[H_2023_01]:[H_2025_12]],$H$5:$AQ$5)),0),0)</f>
        <v>4.3941972045948416</v>
      </c>
      <c r="BD153" s="80">
        <f>IFERROR(AR153/SUM(Model!$AR153:$BC153),1/12)</f>
        <v>7.8153481636253477E-2</v>
      </c>
      <c r="BE153" s="80">
        <f>IFERROR(AS153/SUM(Model!$AR153:$BC153),1/12)</f>
        <v>7.909527285390433E-2</v>
      </c>
      <c r="BF153" s="80">
        <f>IFERROR(AT153/SUM(Model!$AR153:$BC153),1/12)</f>
        <v>8.0037064071555253E-2</v>
      </c>
      <c r="BG153" s="80">
        <f>IFERROR(AU153/SUM(Model!$AR153:$BC153),1/12)</f>
        <v>8.0978855289206106E-2</v>
      </c>
      <c r="BH153" s="80">
        <f>IFERROR(AV153/SUM(Model!$AR153:$BC153),1/12)</f>
        <v>8.1920646506857028E-2</v>
      </c>
      <c r="BI153" s="80">
        <f>IFERROR(AW153/SUM(Model!$AR153:$BC153),1/12)</f>
        <v>8.2862437724507881E-2</v>
      </c>
      <c r="BJ153" s="80">
        <f>IFERROR(AX153/SUM(Model!$AR153:$BC153),1/12)</f>
        <v>8.380422894215879E-2</v>
      </c>
      <c r="BK153" s="80">
        <f>IFERROR(AY153/SUM(Model!$AR153:$BC153),1/12)</f>
        <v>8.4746020159809657E-2</v>
      </c>
      <c r="BL153" s="80">
        <f>IFERROR(AZ153/SUM(Model!$AR153:$BC153),1/12)</f>
        <v>8.5687811377460565E-2</v>
      </c>
      <c r="BM153" s="80">
        <f>IFERROR(BA153/SUM(Model!$AR153:$BC153),1/12)</f>
        <v>8.6629602595111432E-2</v>
      </c>
      <c r="BN153" s="80">
        <f>IFERROR(BB153/SUM(Model!$AR153:$BC153),1/12)</f>
        <v>8.7571393812762369E-2</v>
      </c>
      <c r="BO153" s="80">
        <f>IFERROR(BC153/SUM(Model!$AR153:$BC153),1/12)</f>
        <v>8.8513185030413208E-2</v>
      </c>
      <c r="BP15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40.772500830288948</v>
      </c>
      <c r="BQ153" s="77" cm="1">
        <f t="array" ref="BQ15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153" s="77" cm="1">
        <f t="array" ref="BR15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153" s="77">
        <f>IF(tbl_Model[[#This Row],[Type]]="Boutique",
    tbl_Model[[#This Row],[UnitListPrice]],
    tbl_Model[[#This Row],[UnitListPrice]]*(1-SUMIFS(tbl_MarketTerms[WholesaleMarginPct],tbl_MarketTerms[Country],tbl_Model[[#This Row],[country]])))</f>
        <v>22963.846685082874</v>
      </c>
      <c r="BT153" s="79">
        <f>Model!$BP153*BD153</f>
        <v>3.186512894904117</v>
      </c>
      <c r="BU153" s="79">
        <f>Model!$BP153*BE153</f>
        <v>3.2249120781077454</v>
      </c>
      <c r="BV153" s="79">
        <f>Model!$BP153*BF153</f>
        <v>3.2633112613113764</v>
      </c>
      <c r="BW153" s="79">
        <f>Model!$BP153*BG153</f>
        <v>3.3017104445150043</v>
      </c>
      <c r="BX153" s="79">
        <f>Model!$BP153*BH153</f>
        <v>3.3401096277186357</v>
      </c>
      <c r="BY153" s="79">
        <f>Model!$BP153*BI153</f>
        <v>3.3785088109222636</v>
      </c>
      <c r="BZ153" s="79">
        <f>Model!$BP153*BJ153</f>
        <v>3.4169079941258942</v>
      </c>
      <c r="CA153" s="79">
        <f>Model!$BP153*BK153</f>
        <v>3.455307177329523</v>
      </c>
      <c r="CB153" s="79">
        <f>Model!$BP153*BL153</f>
        <v>3.4937063605331535</v>
      </c>
      <c r="CC153" s="79">
        <f>Model!$BP153*BM153</f>
        <v>3.5321055437367823</v>
      </c>
      <c r="CD153" s="79">
        <f>Model!$BP153*BN153</f>
        <v>3.5705047269404142</v>
      </c>
      <c r="CE153" s="79">
        <f>Model!$BP153*BO153</f>
        <v>3.6089039101440417</v>
      </c>
      <c r="CF153" s="79">
        <f>Model!$BS153*BT153</f>
        <v>73174.593578617743</v>
      </c>
      <c r="CG153" s="79">
        <f>Model!$BS153*BU153</f>
        <v>74056.386534538266</v>
      </c>
      <c r="CH153" s="79">
        <f>Model!$BS153*BV153</f>
        <v>74938.179490458861</v>
      </c>
      <c r="CI153" s="79">
        <f>Model!$BS153*BW153</f>
        <v>75819.972446379383</v>
      </c>
      <c r="CJ153" s="79">
        <f>Model!$BS153*BX153</f>
        <v>76701.765402299978</v>
      </c>
      <c r="CK153" s="79">
        <f>Model!$BS153*BY153</f>
        <v>77583.5583582205</v>
      </c>
      <c r="CL153" s="79">
        <f>Model!$BS153*BZ153</f>
        <v>78465.35131414108</v>
      </c>
      <c r="CM153" s="79">
        <f>Model!$BS153*CA153</f>
        <v>79347.144270061632</v>
      </c>
      <c r="CN153" s="79">
        <f>Model!$BS153*CB153</f>
        <v>80228.937225982212</v>
      </c>
      <c r="CO153" s="79">
        <f>Model!$BS153*CC153</f>
        <v>81110.730181902749</v>
      </c>
      <c r="CP153" s="79">
        <f>Model!$BS153*CD153</f>
        <v>81992.523137823358</v>
      </c>
      <c r="CQ153" s="79">
        <f>Model!$BS153*CE153</f>
        <v>82874.316093743866</v>
      </c>
      <c r="CR153" s="79">
        <f>Model!$BR153*BT153</f>
        <v>17834.624390189096</v>
      </c>
      <c r="CS153" s="79">
        <f>Model!$BR153*BU153</f>
        <v>18049.541144620551</v>
      </c>
      <c r="CT153" s="79">
        <f>Model!$BR153*BV153</f>
        <v>18264.457899052017</v>
      </c>
      <c r="CU153" s="79">
        <f>Model!$BR153*BW153</f>
        <v>18479.374653483468</v>
      </c>
      <c r="CV153" s="79">
        <f>Model!$BR153*BX153</f>
        <v>18694.291407914941</v>
      </c>
      <c r="CW153" s="79">
        <f>Model!$BR153*BY153</f>
        <v>18909.208162346393</v>
      </c>
      <c r="CX153" s="79">
        <f>Model!$BR153*BZ153</f>
        <v>19124.124916777859</v>
      </c>
      <c r="CY153" s="79">
        <f>Model!$BR153*CA153</f>
        <v>19339.041671209314</v>
      </c>
      <c r="CZ153" s="79">
        <f>Model!$BR153*CB153</f>
        <v>19553.95842564078</v>
      </c>
      <c r="DA153" s="79">
        <f>Model!$BR153*CC153</f>
        <v>19768.875180072238</v>
      </c>
      <c r="DB153" s="79">
        <f>Model!$BR153*CD153</f>
        <v>19983.791934503712</v>
      </c>
      <c r="DC153" s="79">
        <f>Model!$BR153*CE153</f>
        <v>20198.708688935159</v>
      </c>
      <c r="DD153" s="79">
        <f>SUM(Model!$CF153:$CQ153)</f>
        <v>936293.45803416963</v>
      </c>
      <c r="DE153" s="79">
        <f>SUM(Model!$CR153:$DC153)</f>
        <v>228199.99847474552</v>
      </c>
      <c r="DF153" s="80">
        <f>IFERROR((Model!$DD153-Model!$DE153)/Model!$DD153,0)</f>
        <v>0.75627299697909722</v>
      </c>
    </row>
    <row r="154" spans="2:110" x14ac:dyDescent="0.25">
      <c r="B154" t="s">
        <v>370</v>
      </c>
      <c r="C154" t="s">
        <v>208</v>
      </c>
      <c r="D154" t="s">
        <v>28</v>
      </c>
      <c r="E154" s="4">
        <v>178</v>
      </c>
      <c r="F154" s="4">
        <v>4832075.6500000004</v>
      </c>
      <c r="G154" s="4">
        <v>1069650.3899999999</v>
      </c>
      <c r="H154" s="4">
        <v>10</v>
      </c>
      <c r="I154" s="4">
        <v>7</v>
      </c>
      <c r="J154" s="4">
        <v>10</v>
      </c>
      <c r="K154" s="4">
        <v>4</v>
      </c>
      <c r="L154" s="4">
        <v>9</v>
      </c>
      <c r="M154" s="4">
        <v>7</v>
      </c>
      <c r="N154" s="4">
        <v>5</v>
      </c>
      <c r="O154" s="4">
        <v>10</v>
      </c>
      <c r="P154" s="4">
        <v>7</v>
      </c>
      <c r="Q154" s="4">
        <v>8</v>
      </c>
      <c r="R154" s="4">
        <v>16</v>
      </c>
      <c r="S154" s="4">
        <v>22</v>
      </c>
      <c r="T154" s="4">
        <v>12</v>
      </c>
      <c r="U154" s="4">
        <v>13</v>
      </c>
      <c r="V154" s="4">
        <v>14</v>
      </c>
      <c r="W154" s="4">
        <v>13</v>
      </c>
      <c r="X154" s="4">
        <v>11</v>
      </c>
      <c r="Y154" s="4">
        <v>10</v>
      </c>
      <c r="Z154" s="4">
        <v>9</v>
      </c>
      <c r="AA154" s="4">
        <v>7</v>
      </c>
      <c r="AB154" s="4">
        <v>13</v>
      </c>
      <c r="AC154" s="4">
        <v>10</v>
      </c>
      <c r="AD154" s="4">
        <v>17</v>
      </c>
      <c r="AE154" s="4">
        <v>14</v>
      </c>
      <c r="AF154" s="4">
        <v>12</v>
      </c>
      <c r="AG154" s="4">
        <v>10</v>
      </c>
      <c r="AH154" s="4">
        <v>9</v>
      </c>
      <c r="AI154" s="4">
        <v>11</v>
      </c>
      <c r="AJ154" s="4">
        <v>14</v>
      </c>
      <c r="AK154" s="4">
        <v>22</v>
      </c>
      <c r="AL154" s="4">
        <v>19</v>
      </c>
      <c r="AM154" s="4">
        <v>13</v>
      </c>
      <c r="AN154" s="4">
        <v>19</v>
      </c>
      <c r="AO154" s="4">
        <v>13</v>
      </c>
      <c r="AP154" s="4">
        <v>16</v>
      </c>
      <c r="AQ154" s="4">
        <v>20</v>
      </c>
      <c r="AR154" s="79">
        <f>MAX(IFERROR(IFERROR(_xlfn.FORECAST.ETS(AR$5,tbl_Model[[#This Row],[H_2023_01]:[H_2025_12]],$H$5:$AQ$5),_xlfn.FORECAST.LINEAR(AR$5,tbl_Model[[#This Row],[H_2023_01]:[H_2025_12]],$H$5:$AQ$5)),0),0)</f>
        <v>16.778585648770093</v>
      </c>
      <c r="AS154" s="79">
        <f>MAX(IFERROR(IFERROR(_xlfn.FORECAST.ETS(AS$5,tbl_Model[[#This Row],[H_2023_01]:[H_2025_12]],$H$5:$AQ$5),_xlfn.FORECAST.LINEAR(AS$5,tbl_Model[[#This Row],[H_2023_01]:[H_2025_12]],$H$5:$AQ$5)),0),0)</f>
        <v>17.012685360480859</v>
      </c>
      <c r="AT154" s="79">
        <f>MAX(IFERROR(IFERROR(_xlfn.FORECAST.ETS(AT$5,tbl_Model[[#This Row],[H_2023_01]:[H_2025_12]],$H$5:$AQ$5),_xlfn.FORECAST.LINEAR(AT$5,tbl_Model[[#This Row],[H_2023_01]:[H_2025_12]],$H$5:$AQ$5)),0),0)</f>
        <v>17.246785072191624</v>
      </c>
      <c r="AU154" s="79">
        <f>MAX(IFERROR(IFERROR(_xlfn.FORECAST.ETS(AU$5,tbl_Model[[#This Row],[H_2023_01]:[H_2025_12]],$H$5:$AQ$5),_xlfn.FORECAST.LINEAR(AU$5,tbl_Model[[#This Row],[H_2023_01]:[H_2025_12]],$H$5:$AQ$5)),0),0)</f>
        <v>17.48088478390239</v>
      </c>
      <c r="AV154" s="79">
        <f>MAX(IFERROR(IFERROR(_xlfn.FORECAST.ETS(AV$5,tbl_Model[[#This Row],[H_2023_01]:[H_2025_12]],$H$5:$AQ$5),_xlfn.FORECAST.LINEAR(AV$5,tbl_Model[[#This Row],[H_2023_01]:[H_2025_12]],$H$5:$AQ$5)),0),0)</f>
        <v>17.714984495613155</v>
      </c>
      <c r="AW154" s="79">
        <f>MAX(IFERROR(IFERROR(_xlfn.FORECAST.ETS(AW$5,tbl_Model[[#This Row],[H_2023_01]:[H_2025_12]],$H$5:$AQ$5),_xlfn.FORECAST.LINEAR(AW$5,tbl_Model[[#This Row],[H_2023_01]:[H_2025_12]],$H$5:$AQ$5)),0),0)</f>
        <v>17.949084207323921</v>
      </c>
      <c r="AX154" s="79">
        <f>MAX(IFERROR(IFERROR(_xlfn.FORECAST.ETS(AX$5,tbl_Model[[#This Row],[H_2023_01]:[H_2025_12]],$H$5:$AQ$5),_xlfn.FORECAST.LINEAR(AX$5,tbl_Model[[#This Row],[H_2023_01]:[H_2025_12]],$H$5:$AQ$5)),0),0)</f>
        <v>18.183183919034686</v>
      </c>
      <c r="AY154" s="79">
        <f>MAX(IFERROR(IFERROR(_xlfn.FORECAST.ETS(AY$5,tbl_Model[[#This Row],[H_2023_01]:[H_2025_12]],$H$5:$AQ$5),_xlfn.FORECAST.LINEAR(AY$5,tbl_Model[[#This Row],[H_2023_01]:[H_2025_12]],$H$5:$AQ$5)),0),0)</f>
        <v>18.417283630745452</v>
      </c>
      <c r="AZ154" s="79">
        <f>MAX(IFERROR(IFERROR(_xlfn.FORECAST.ETS(AZ$5,tbl_Model[[#This Row],[H_2023_01]:[H_2025_12]],$H$5:$AQ$5),_xlfn.FORECAST.LINEAR(AZ$5,tbl_Model[[#This Row],[H_2023_01]:[H_2025_12]],$H$5:$AQ$5)),0),0)</f>
        <v>18.651383342456217</v>
      </c>
      <c r="BA154" s="79">
        <f>MAX(IFERROR(IFERROR(_xlfn.FORECAST.ETS(BA$5,tbl_Model[[#This Row],[H_2023_01]:[H_2025_12]],$H$5:$AQ$5),_xlfn.FORECAST.LINEAR(BA$5,tbl_Model[[#This Row],[H_2023_01]:[H_2025_12]],$H$5:$AQ$5)),0),0)</f>
        <v>18.885483054166983</v>
      </c>
      <c r="BB154" s="79">
        <f>MAX(IFERROR(IFERROR(_xlfn.FORECAST.ETS(BB$5,tbl_Model[[#This Row],[H_2023_01]:[H_2025_12]],$H$5:$AQ$5),_xlfn.FORECAST.LINEAR(BB$5,tbl_Model[[#This Row],[H_2023_01]:[H_2025_12]],$H$5:$AQ$5)),0),0)</f>
        <v>19.119582765877748</v>
      </c>
      <c r="BC154" s="79">
        <f>MAX(IFERROR(IFERROR(_xlfn.FORECAST.ETS(BC$5,tbl_Model[[#This Row],[H_2023_01]:[H_2025_12]],$H$5:$AQ$5),_xlfn.FORECAST.LINEAR(BC$5,tbl_Model[[#This Row],[H_2023_01]:[H_2025_12]],$H$5:$AQ$5)),0),0)</f>
        <v>19.353682477588514</v>
      </c>
      <c r="BD154" s="80">
        <f>IFERROR(AR154/SUM(Model!$AR154:$BC154),1/12)</f>
        <v>7.7394281800473974E-2</v>
      </c>
      <c r="BE154" s="80">
        <f>IFERROR(AS154/SUM(Model!$AR154:$BC154),1/12)</f>
        <v>7.8474109351902951E-2</v>
      </c>
      <c r="BF154" s="80">
        <f>IFERROR(AT154/SUM(Model!$AR154:$BC154),1/12)</f>
        <v>7.9553936903331929E-2</v>
      </c>
      <c r="BG154" s="80">
        <f>IFERROR(AU154/SUM(Model!$AR154:$BC154),1/12)</f>
        <v>8.0633764454760892E-2</v>
      </c>
      <c r="BH154" s="80">
        <f>IFERROR(AV154/SUM(Model!$AR154:$BC154),1/12)</f>
        <v>8.171359200618987E-2</v>
      </c>
      <c r="BI154" s="80">
        <f>IFERROR(AW154/SUM(Model!$AR154:$BC154),1/12)</f>
        <v>8.2793419557618833E-2</v>
      </c>
      <c r="BJ154" s="80">
        <f>IFERROR(AX154/SUM(Model!$AR154:$BC154),1/12)</f>
        <v>8.387324710904781E-2</v>
      </c>
      <c r="BK154" s="80">
        <f>IFERROR(AY154/SUM(Model!$AR154:$BC154),1/12)</f>
        <v>8.4953074660476788E-2</v>
      </c>
      <c r="BL154" s="80">
        <f>IFERROR(AZ154/SUM(Model!$AR154:$BC154),1/12)</f>
        <v>8.6032902211905751E-2</v>
      </c>
      <c r="BM154" s="80">
        <f>IFERROR(BA154/SUM(Model!$AR154:$BC154),1/12)</f>
        <v>8.7112729763334729E-2</v>
      </c>
      <c r="BN154" s="80">
        <f>IFERROR(BB154/SUM(Model!$AR154:$BC154),1/12)</f>
        <v>8.8192557314763706E-2</v>
      </c>
      <c r="BO154" s="80">
        <f>IFERROR(BC154/SUM(Model!$AR154:$BC154),1/12)</f>
        <v>8.9272384866192669E-2</v>
      </c>
      <c r="BP15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196.25054380067246</v>
      </c>
      <c r="BQ154" s="77" cm="1">
        <f t="array" ref="BQ15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154" s="77" cm="1">
        <f t="array" ref="BR15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154" s="77">
        <f>IF(tbl_Model[[#This Row],[Type]]="Boutique",
    tbl_Model[[#This Row],[UnitListPrice]],
    tbl_Model[[#This Row],[UnitListPrice]]*(1-SUMIFS(tbl_MarketTerms[WholesaleMarginPct],tbl_MarketTerms[Country],tbl_Model[[#This Row],[country]])))</f>
        <v>27483.452068491439</v>
      </c>
      <c r="BT154" s="79">
        <f>Model!$BP154*BD154</f>
        <v>15.188669890405505</v>
      </c>
      <c r="BU154" s="79">
        <f>Model!$BP154*BE154</f>
        <v>15.400586634584391</v>
      </c>
      <c r="BV154" s="79">
        <f>Model!$BP154*BF154</f>
        <v>15.612503378763275</v>
      </c>
      <c r="BW154" s="79">
        <f>Model!$BP154*BG154</f>
        <v>15.824420122942159</v>
      </c>
      <c r="BX154" s="79">
        <f>Model!$BP154*BH154</f>
        <v>16.036336867121044</v>
      </c>
      <c r="BY154" s="79">
        <f>Model!$BP154*BI154</f>
        <v>16.248253611299926</v>
      </c>
      <c r="BZ154" s="79">
        <f>Model!$BP154*BJ154</f>
        <v>16.460170355478812</v>
      </c>
      <c r="CA154" s="79">
        <f>Model!$BP154*BK154</f>
        <v>16.672087099657698</v>
      </c>
      <c r="CB154" s="79">
        <f>Model!$BP154*BL154</f>
        <v>16.884003843836581</v>
      </c>
      <c r="CC154" s="79">
        <f>Model!$BP154*BM154</f>
        <v>17.095920588015467</v>
      </c>
      <c r="CD154" s="79">
        <f>Model!$BP154*BN154</f>
        <v>17.30783733219435</v>
      </c>
      <c r="CE154" s="79">
        <f>Model!$BP154*BO154</f>
        <v>17.519754076373232</v>
      </c>
      <c r="CF154" s="79">
        <f>Model!$BS154*BT154</f>
        <v>417437.08091709879</v>
      </c>
      <c r="CG154" s="79">
        <f>Model!$BS154*BU154</f>
        <v>423261.28459825</v>
      </c>
      <c r="CH154" s="79">
        <f>Model!$BS154*BV154</f>
        <v>429085.48827940109</v>
      </c>
      <c r="CI154" s="79">
        <f>Model!$BS154*BW154</f>
        <v>434909.69196055224</v>
      </c>
      <c r="CJ154" s="79">
        <f>Model!$BS154*BX154</f>
        <v>440733.89564170339</v>
      </c>
      <c r="CK154" s="79">
        <f>Model!$BS154*BY154</f>
        <v>446558.09932285442</v>
      </c>
      <c r="CL154" s="79">
        <f>Model!$BS154*BZ154</f>
        <v>452382.30300400563</v>
      </c>
      <c r="CM154" s="79">
        <f>Model!$BS154*CA154</f>
        <v>458206.50668515678</v>
      </c>
      <c r="CN154" s="79">
        <f>Model!$BS154*CB154</f>
        <v>464030.71036630787</v>
      </c>
      <c r="CO154" s="79">
        <f>Model!$BS154*CC154</f>
        <v>469854.91404745908</v>
      </c>
      <c r="CP154" s="79">
        <f>Model!$BS154*CD154</f>
        <v>475679.11772861012</v>
      </c>
      <c r="CQ154" s="79">
        <f>Model!$BS154*CE154</f>
        <v>481503.32140976121</v>
      </c>
      <c r="CR154" s="79">
        <f>Model!$BR154*BT154</f>
        <v>91493.464505179334</v>
      </c>
      <c r="CS154" s="79">
        <f>Model!$BR154*BU154</f>
        <v>92770.00795839059</v>
      </c>
      <c r="CT154" s="79">
        <f>Model!$BR154*BV154</f>
        <v>94046.551411601846</v>
      </c>
      <c r="CU154" s="79">
        <f>Model!$BR154*BW154</f>
        <v>95323.094864813087</v>
      </c>
      <c r="CV154" s="79">
        <f>Model!$BR154*BX154</f>
        <v>96599.638318024328</v>
      </c>
      <c r="CW154" s="79">
        <f>Model!$BR154*BY154</f>
        <v>97876.18177123557</v>
      </c>
      <c r="CX154" s="79">
        <f>Model!$BR154*BZ154</f>
        <v>99152.725224446825</v>
      </c>
      <c r="CY154" s="79">
        <f>Model!$BR154*CA154</f>
        <v>100429.26867765808</v>
      </c>
      <c r="CZ154" s="79">
        <f>Model!$BR154*CB154</f>
        <v>101705.81213086932</v>
      </c>
      <c r="DA154" s="79">
        <f>Model!$BR154*CC154</f>
        <v>102982.35558408058</v>
      </c>
      <c r="DB154" s="79">
        <f>Model!$BR154*CD154</f>
        <v>104258.89903729181</v>
      </c>
      <c r="DC154" s="79">
        <f>Model!$BR154*CE154</f>
        <v>105535.44249050305</v>
      </c>
      <c r="DD154" s="79">
        <f>SUM(Model!$CF154:$CQ154)</f>
        <v>5393642.4139611609</v>
      </c>
      <c r="DE154" s="79">
        <f>SUM(Model!$CR154:$DC154)</f>
        <v>1182173.4419740944</v>
      </c>
      <c r="DF154" s="80">
        <f>IFERROR((Model!$DD154-Model!$DE154)/Model!$DD154,0)</f>
        <v>0.78082094598742768</v>
      </c>
    </row>
    <row r="155" spans="2:110" x14ac:dyDescent="0.25">
      <c r="B155" t="s">
        <v>370</v>
      </c>
      <c r="C155" t="s">
        <v>148</v>
      </c>
      <c r="D155" t="s">
        <v>24</v>
      </c>
      <c r="E155" s="4">
        <v>17</v>
      </c>
      <c r="F155" s="4">
        <v>157393.29999999999</v>
      </c>
      <c r="G155" s="4">
        <v>45534.96</v>
      </c>
      <c r="H155" s="4">
        <v>4</v>
      </c>
      <c r="I155" s="4">
        <v>0</v>
      </c>
      <c r="J155" s="4">
        <v>1</v>
      </c>
      <c r="K155" s="4">
        <v>3</v>
      </c>
      <c r="L155" s="4">
        <v>2</v>
      </c>
      <c r="M155" s="4">
        <v>3</v>
      </c>
      <c r="N155" s="4">
        <v>3</v>
      </c>
      <c r="O155" s="4">
        <v>3</v>
      </c>
      <c r="P155" s="4">
        <v>1</v>
      </c>
      <c r="Q155" s="4">
        <v>1</v>
      </c>
      <c r="R155" s="4">
        <v>5</v>
      </c>
      <c r="S155" s="4">
        <v>2</v>
      </c>
      <c r="T155" s="4">
        <v>3</v>
      </c>
      <c r="U155" s="4">
        <v>2</v>
      </c>
      <c r="V155" s="4">
        <v>2</v>
      </c>
      <c r="W155" s="4">
        <v>2</v>
      </c>
      <c r="X155" s="4">
        <v>1</v>
      </c>
      <c r="Y155" s="4">
        <v>2</v>
      </c>
      <c r="Z155" s="4">
        <v>1</v>
      </c>
      <c r="AA155" s="4">
        <v>3</v>
      </c>
      <c r="AB155" s="4">
        <v>5</v>
      </c>
      <c r="AC155" s="4">
        <v>2</v>
      </c>
      <c r="AD155" s="4">
        <v>1</v>
      </c>
      <c r="AE155" s="4">
        <v>2</v>
      </c>
      <c r="AF155" s="4">
        <v>0</v>
      </c>
      <c r="AG155" s="4">
        <v>1</v>
      </c>
      <c r="AH155" s="4">
        <v>0</v>
      </c>
      <c r="AI155" s="4">
        <v>0</v>
      </c>
      <c r="AJ155" s="4">
        <v>0</v>
      </c>
      <c r="AK155" s="4">
        <v>4</v>
      </c>
      <c r="AL155" s="4">
        <v>0</v>
      </c>
      <c r="AM155" s="4">
        <v>2</v>
      </c>
      <c r="AN155" s="4">
        <v>3</v>
      </c>
      <c r="AO155" s="4">
        <v>3</v>
      </c>
      <c r="AP155" s="4">
        <v>0</v>
      </c>
      <c r="AQ155" s="4">
        <v>4</v>
      </c>
      <c r="AR155" s="79">
        <f>MAX(IFERROR(IFERROR(_xlfn.FORECAST.ETS(AR$5,tbl_Model[[#This Row],[H_2023_01]:[H_2025_12]],$H$5:$AQ$5),_xlfn.FORECAST.LINEAR(AR$5,tbl_Model[[#This Row],[H_2023_01]:[H_2025_12]],$H$5:$AQ$5)),0),0)</f>
        <v>1.6301619655446113</v>
      </c>
      <c r="AS155" s="79">
        <f>MAX(IFERROR(IFERROR(_xlfn.FORECAST.ETS(AS$5,tbl_Model[[#This Row],[H_2023_01]:[H_2025_12]],$H$5:$AQ$5),_xlfn.FORECAST.LINEAR(AS$5,tbl_Model[[#This Row],[H_2023_01]:[H_2025_12]],$H$5:$AQ$5)),0),0)</f>
        <v>1.5981106608872655</v>
      </c>
      <c r="AT155" s="79">
        <f>MAX(IFERROR(IFERROR(_xlfn.FORECAST.ETS(AT$5,tbl_Model[[#This Row],[H_2023_01]:[H_2025_12]],$H$5:$AQ$5),_xlfn.FORECAST.LINEAR(AT$5,tbl_Model[[#This Row],[H_2023_01]:[H_2025_12]],$H$5:$AQ$5)),0),0)</f>
        <v>1.5660593562299159</v>
      </c>
      <c r="AU155" s="79">
        <f>MAX(IFERROR(IFERROR(_xlfn.FORECAST.ETS(AU$5,tbl_Model[[#This Row],[H_2023_01]:[H_2025_12]],$H$5:$AQ$5),_xlfn.FORECAST.LINEAR(AU$5,tbl_Model[[#This Row],[H_2023_01]:[H_2025_12]],$H$5:$AQ$5)),0),0)</f>
        <v>1.5340080515725698</v>
      </c>
      <c r="AV155" s="79">
        <f>MAX(IFERROR(IFERROR(_xlfn.FORECAST.ETS(AV$5,tbl_Model[[#This Row],[H_2023_01]:[H_2025_12]],$H$5:$AQ$5),_xlfn.FORECAST.LINEAR(AV$5,tbl_Model[[#This Row],[H_2023_01]:[H_2025_12]],$H$5:$AQ$5)),0),0)</f>
        <v>1.5019567469152202</v>
      </c>
      <c r="AW155" s="79">
        <f>MAX(IFERROR(IFERROR(_xlfn.FORECAST.ETS(AW$5,tbl_Model[[#This Row],[H_2023_01]:[H_2025_12]],$H$5:$AQ$5),_xlfn.FORECAST.LINEAR(AW$5,tbl_Model[[#This Row],[H_2023_01]:[H_2025_12]],$H$5:$AQ$5)),0),0)</f>
        <v>1.4699054422578743</v>
      </c>
      <c r="AX155" s="79">
        <f>MAX(IFERROR(IFERROR(_xlfn.FORECAST.ETS(AX$5,tbl_Model[[#This Row],[H_2023_01]:[H_2025_12]],$H$5:$AQ$5),_xlfn.FORECAST.LINEAR(AX$5,tbl_Model[[#This Row],[H_2023_01]:[H_2025_12]],$H$5:$AQ$5)),0),0)</f>
        <v>1.4378541376005247</v>
      </c>
      <c r="AY155" s="79">
        <f>MAX(IFERROR(IFERROR(_xlfn.FORECAST.ETS(AY$5,tbl_Model[[#This Row],[H_2023_01]:[H_2025_12]],$H$5:$AQ$5),_xlfn.FORECAST.LINEAR(AY$5,tbl_Model[[#This Row],[H_2023_01]:[H_2025_12]],$H$5:$AQ$5)),0),0)</f>
        <v>1.4058028329431789</v>
      </c>
      <c r="AZ155" s="79">
        <f>MAX(IFERROR(IFERROR(_xlfn.FORECAST.ETS(AZ$5,tbl_Model[[#This Row],[H_2023_01]:[H_2025_12]],$H$5:$AQ$5),_xlfn.FORECAST.LINEAR(AZ$5,tbl_Model[[#This Row],[H_2023_01]:[H_2025_12]],$H$5:$AQ$5)),0),0)</f>
        <v>1.3737515282858292</v>
      </c>
      <c r="BA155" s="79">
        <f>MAX(IFERROR(IFERROR(_xlfn.FORECAST.ETS(BA$5,tbl_Model[[#This Row],[H_2023_01]:[H_2025_12]],$H$5:$AQ$5),_xlfn.FORECAST.LINEAR(BA$5,tbl_Model[[#This Row],[H_2023_01]:[H_2025_12]],$H$5:$AQ$5)),0),0)</f>
        <v>1.3417002236284832</v>
      </c>
      <c r="BB155" s="79">
        <f>MAX(IFERROR(IFERROR(_xlfn.FORECAST.ETS(BB$5,tbl_Model[[#This Row],[H_2023_01]:[H_2025_12]],$H$5:$AQ$5),_xlfn.FORECAST.LINEAR(BB$5,tbl_Model[[#This Row],[H_2023_01]:[H_2025_12]],$H$5:$AQ$5)),0),0)</f>
        <v>1.3096489189711336</v>
      </c>
      <c r="BC155" s="79">
        <f>MAX(IFERROR(IFERROR(_xlfn.FORECAST.ETS(BC$5,tbl_Model[[#This Row],[H_2023_01]:[H_2025_12]],$H$5:$AQ$5),_xlfn.FORECAST.LINEAR(BC$5,tbl_Model[[#This Row],[H_2023_01]:[H_2025_12]],$H$5:$AQ$5)),0),0)</f>
        <v>1.2775976143137877</v>
      </c>
      <c r="BD155" s="80">
        <f>IFERROR(AR155/SUM(Model!$AR155:$BC155),1/12)</f>
        <v>9.3437457073852273E-2</v>
      </c>
      <c r="BE155" s="80">
        <f>IFERROR(AS155/SUM(Model!$AR155:$BC155),1/12)</f>
        <v>9.1600343666485284E-2</v>
      </c>
      <c r="BF155" s="80">
        <f>IFERROR(AT155/SUM(Model!$AR155:$BC155),1/12)</f>
        <v>8.9763230259118088E-2</v>
      </c>
      <c r="BG155" s="80">
        <f>IFERROR(AU155/SUM(Model!$AR155:$BC155),1/12)</f>
        <v>8.7926116851751099E-2</v>
      </c>
      <c r="BH155" s="80">
        <f>IFERROR(AV155/SUM(Model!$AR155:$BC155),1/12)</f>
        <v>8.6089003444383902E-2</v>
      </c>
      <c r="BI155" s="80">
        <f>IFERROR(AW155/SUM(Model!$AR155:$BC155),1/12)</f>
        <v>8.4251890037016927E-2</v>
      </c>
      <c r="BJ155" s="80">
        <f>IFERROR(AX155/SUM(Model!$AR155:$BC155),1/12)</f>
        <v>8.241477662964973E-2</v>
      </c>
      <c r="BK155" s="80">
        <f>IFERROR(AY155/SUM(Model!$AR155:$BC155),1/12)</f>
        <v>8.0577663222282742E-2</v>
      </c>
      <c r="BL155" s="80">
        <f>IFERROR(AZ155/SUM(Model!$AR155:$BC155),1/12)</f>
        <v>7.8740549814915545E-2</v>
      </c>
      <c r="BM155" s="80">
        <f>IFERROR(BA155/SUM(Model!$AR155:$BC155),1/12)</f>
        <v>7.6903436407548556E-2</v>
      </c>
      <c r="BN155" s="80">
        <f>IFERROR(BB155/SUM(Model!$AR155:$BC155),1/12)</f>
        <v>7.5066323000181359E-2</v>
      </c>
      <c r="BO155" s="80">
        <f>IFERROR(BC155/SUM(Model!$AR155:$BC155),1/12)</f>
        <v>7.3229209592814384E-2</v>
      </c>
      <c r="BP15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18.755096706743334</v>
      </c>
      <c r="BQ155" s="77" cm="1">
        <f t="array" ref="BQ15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155" s="77" cm="1">
        <f t="array" ref="BR15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155" s="77">
        <f>IF(tbl_Model[[#This Row],[Type]]="Boutique",
    tbl_Model[[#This Row],[UnitListPrice]],
    tbl_Model[[#This Row],[UnitListPrice]]*(1-SUMIFS(tbl_MarketTerms[WholesaleMarginPct],tbl_MarketTerms[Country],tbl_Model[[#This Row],[country]])))</f>
        <v>9379.6906330564307</v>
      </c>
      <c r="BT155" s="79">
        <f>Model!$BP155*BD155</f>
        <v>1.7524285434522784</v>
      </c>
      <c r="BU155" s="79">
        <f>Model!$BP155*BE155</f>
        <v>1.7179733038358558</v>
      </c>
      <c r="BV155" s="79">
        <f>Model!$BP155*BF155</f>
        <v>1.6835180642194292</v>
      </c>
      <c r="BW155" s="79">
        <f>Model!$BP155*BG155</f>
        <v>1.6490628246030066</v>
      </c>
      <c r="BX155" s="79">
        <f>Model!$BP155*BH155</f>
        <v>1.61460758498658</v>
      </c>
      <c r="BY155" s="79">
        <f>Model!$BP155*BI155</f>
        <v>1.5801523453701576</v>
      </c>
      <c r="BZ155" s="79">
        <f>Model!$BP155*BJ155</f>
        <v>1.5456971057537312</v>
      </c>
      <c r="CA155" s="79">
        <f>Model!$BP155*BK155</f>
        <v>1.5112418661373086</v>
      </c>
      <c r="CB155" s="79">
        <f>Model!$BP155*BL155</f>
        <v>1.476786626520882</v>
      </c>
      <c r="CC155" s="79">
        <f>Model!$BP155*BM155</f>
        <v>1.4423313869044594</v>
      </c>
      <c r="CD155" s="79">
        <f>Model!$BP155*BN155</f>
        <v>1.4078761472880328</v>
      </c>
      <c r="CE155" s="79">
        <f>Model!$BP155*BO155</f>
        <v>1.3734209076716104</v>
      </c>
      <c r="CF155" s="79">
        <f>Model!$BS155*BT155</f>
        <v>16437.237594120059</v>
      </c>
      <c r="CG155" s="79">
        <f>Model!$BS155*BU155</f>
        <v>16114.058105830185</v>
      </c>
      <c r="CH155" s="79">
        <f>Model!$BS155*BV155</f>
        <v>15790.878617540275</v>
      </c>
      <c r="CI155" s="79">
        <f>Model!$BS155*BW155</f>
        <v>15467.699129250401</v>
      </c>
      <c r="CJ155" s="79">
        <f>Model!$BS155*BX155</f>
        <v>15144.519640960489</v>
      </c>
      <c r="CK155" s="79">
        <f>Model!$BS155*BY155</f>
        <v>14821.340152670617</v>
      </c>
      <c r="CL155" s="79">
        <f>Model!$BS155*BZ155</f>
        <v>14498.160664380708</v>
      </c>
      <c r="CM155" s="79">
        <f>Model!$BS155*CA155</f>
        <v>14174.981176090834</v>
      </c>
      <c r="CN155" s="79">
        <f>Model!$BS155*CB155</f>
        <v>13851.801687800922</v>
      </c>
      <c r="CO155" s="79">
        <f>Model!$BS155*CC155</f>
        <v>13528.622199511048</v>
      </c>
      <c r="CP155" s="79">
        <f>Model!$BS155*CD155</f>
        <v>13205.442711221136</v>
      </c>
      <c r="CQ155" s="79">
        <f>Model!$BS155*CE155</f>
        <v>12882.263222931266</v>
      </c>
      <c r="CR155" s="79">
        <f>Model!$BR155*BT155</f>
        <v>4731.2307772743907</v>
      </c>
      <c r="CS155" s="79">
        <f>Model!$BR155*BU155</f>
        <v>4638.2080456368185</v>
      </c>
      <c r="CT155" s="79">
        <f>Model!$BR155*BV155</f>
        <v>4545.1853139992354</v>
      </c>
      <c r="CU155" s="79">
        <f>Model!$BR155*BW155</f>
        <v>4452.1625823616632</v>
      </c>
      <c r="CV155" s="79">
        <f>Model!$BR155*BX155</f>
        <v>4359.139850724081</v>
      </c>
      <c r="CW155" s="79">
        <f>Model!$BR155*BY155</f>
        <v>4266.1171190865098</v>
      </c>
      <c r="CX155" s="79">
        <f>Model!$BR155*BZ155</f>
        <v>4173.0943874489276</v>
      </c>
      <c r="CY155" s="79">
        <f>Model!$BR155*CA155</f>
        <v>4080.071655811355</v>
      </c>
      <c r="CZ155" s="79">
        <f>Model!$BR155*CB155</f>
        <v>3987.0489241737723</v>
      </c>
      <c r="DA155" s="79">
        <f>Model!$BR155*CC155</f>
        <v>3894.0261925362001</v>
      </c>
      <c r="DB155" s="79">
        <f>Model!$BR155*CD155</f>
        <v>3801.0034608986175</v>
      </c>
      <c r="DC155" s="79">
        <f>Model!$BR155*CE155</f>
        <v>3707.9807292610462</v>
      </c>
      <c r="DD155" s="79">
        <f>SUM(Model!$CF155:$CQ155)</f>
        <v>175917.00490230793</v>
      </c>
      <c r="DE155" s="79">
        <f>SUM(Model!$CR155:$DC155)</f>
        <v>50635.269039212617</v>
      </c>
      <c r="DF155" s="80">
        <f>IFERROR((Model!$DD155-Model!$DE155)/Model!$DD155,0)</f>
        <v>0.71216387484921129</v>
      </c>
    </row>
    <row r="156" spans="2:110" x14ac:dyDescent="0.25">
      <c r="B156" t="s">
        <v>370</v>
      </c>
      <c r="C156" t="s">
        <v>185</v>
      </c>
      <c r="D156" t="s">
        <v>33</v>
      </c>
      <c r="E156" s="4">
        <v>142</v>
      </c>
      <c r="F156" s="4">
        <v>1654920.04</v>
      </c>
      <c r="G156" s="4">
        <v>464568.57</v>
      </c>
      <c r="H156" s="4">
        <v>8</v>
      </c>
      <c r="I156" s="4">
        <v>10</v>
      </c>
      <c r="J156" s="4">
        <v>9</v>
      </c>
      <c r="K156" s="4">
        <v>9</v>
      </c>
      <c r="L156" s="4">
        <v>13</v>
      </c>
      <c r="M156" s="4">
        <v>11</v>
      </c>
      <c r="N156" s="4">
        <v>14</v>
      </c>
      <c r="O156" s="4">
        <v>3</v>
      </c>
      <c r="P156" s="4">
        <v>11</v>
      </c>
      <c r="Q156" s="4">
        <v>5</v>
      </c>
      <c r="R156" s="4">
        <v>11</v>
      </c>
      <c r="S156" s="4">
        <v>15</v>
      </c>
      <c r="T156" s="4">
        <v>1</v>
      </c>
      <c r="U156" s="4">
        <v>7</v>
      </c>
      <c r="V156" s="4">
        <v>7</v>
      </c>
      <c r="W156" s="4">
        <v>7</v>
      </c>
      <c r="X156" s="4">
        <v>14</v>
      </c>
      <c r="Y156" s="4">
        <v>7</v>
      </c>
      <c r="Z156" s="4">
        <v>10</v>
      </c>
      <c r="AA156" s="4">
        <v>5</v>
      </c>
      <c r="AB156" s="4">
        <v>8</v>
      </c>
      <c r="AC156" s="4">
        <v>5</v>
      </c>
      <c r="AD156" s="4">
        <v>15</v>
      </c>
      <c r="AE156" s="4">
        <v>7</v>
      </c>
      <c r="AF156" s="4">
        <v>14</v>
      </c>
      <c r="AG156" s="4">
        <v>15</v>
      </c>
      <c r="AH156" s="4">
        <v>10</v>
      </c>
      <c r="AI156" s="4">
        <v>14</v>
      </c>
      <c r="AJ156" s="4">
        <v>17</v>
      </c>
      <c r="AK156" s="4">
        <v>12</v>
      </c>
      <c r="AL156" s="4">
        <v>9</v>
      </c>
      <c r="AM156" s="4">
        <v>9</v>
      </c>
      <c r="AN156" s="4">
        <v>10</v>
      </c>
      <c r="AO156" s="4">
        <v>8</v>
      </c>
      <c r="AP156" s="4">
        <v>12</v>
      </c>
      <c r="AQ156" s="4">
        <v>12</v>
      </c>
      <c r="AR156" s="79">
        <f>MAX(IFERROR(IFERROR(_xlfn.FORECAST.ETS(AR$5,tbl_Model[[#This Row],[H_2023_01]:[H_2025_12]],$H$5:$AQ$5),_xlfn.FORECAST.LINEAR(AR$5,tbl_Model[[#This Row],[H_2023_01]:[H_2025_12]],$H$5:$AQ$5)),0),0)</f>
        <v>11.028711033268785</v>
      </c>
      <c r="AS156" s="79">
        <f>MAX(IFERROR(IFERROR(_xlfn.FORECAST.ETS(AS$5,tbl_Model[[#This Row],[H_2023_01]:[H_2025_12]],$H$5:$AQ$5),_xlfn.FORECAST.LINEAR(AS$5,tbl_Model[[#This Row],[H_2023_01]:[H_2025_12]],$H$5:$AQ$5)),0),0)</f>
        <v>11.117884702340032</v>
      </c>
      <c r="AT156" s="79">
        <f>MAX(IFERROR(IFERROR(_xlfn.FORECAST.ETS(AT$5,tbl_Model[[#This Row],[H_2023_01]:[H_2025_12]],$H$5:$AQ$5),_xlfn.FORECAST.LINEAR(AT$5,tbl_Model[[#This Row],[H_2023_01]:[H_2025_12]],$H$5:$AQ$5)),0),0)</f>
        <v>11.207058371411295</v>
      </c>
      <c r="AU156" s="79">
        <f>MAX(IFERROR(IFERROR(_xlfn.FORECAST.ETS(AU$5,tbl_Model[[#This Row],[H_2023_01]:[H_2025_12]],$H$5:$AQ$5),_xlfn.FORECAST.LINEAR(AU$5,tbl_Model[[#This Row],[H_2023_01]:[H_2025_12]],$H$5:$AQ$5)),0),0)</f>
        <v>11.296232040482542</v>
      </c>
      <c r="AV156" s="79">
        <f>MAX(IFERROR(IFERROR(_xlfn.FORECAST.ETS(AV$5,tbl_Model[[#This Row],[H_2023_01]:[H_2025_12]],$H$5:$AQ$5),_xlfn.FORECAST.LINEAR(AV$5,tbl_Model[[#This Row],[H_2023_01]:[H_2025_12]],$H$5:$AQ$5)),0),0)</f>
        <v>11.385405709553803</v>
      </c>
      <c r="AW156" s="79">
        <f>MAX(IFERROR(IFERROR(_xlfn.FORECAST.ETS(AW$5,tbl_Model[[#This Row],[H_2023_01]:[H_2025_12]],$H$5:$AQ$5),_xlfn.FORECAST.LINEAR(AW$5,tbl_Model[[#This Row],[H_2023_01]:[H_2025_12]],$H$5:$AQ$5)),0),0)</f>
        <v>11.474579378625052</v>
      </c>
      <c r="AX156" s="79">
        <f>MAX(IFERROR(IFERROR(_xlfn.FORECAST.ETS(AX$5,tbl_Model[[#This Row],[H_2023_01]:[H_2025_12]],$H$5:$AQ$5),_xlfn.FORECAST.LINEAR(AX$5,tbl_Model[[#This Row],[H_2023_01]:[H_2025_12]],$H$5:$AQ$5)),0),0)</f>
        <v>11.563753047696313</v>
      </c>
      <c r="AY156" s="79">
        <f>MAX(IFERROR(IFERROR(_xlfn.FORECAST.ETS(AY$5,tbl_Model[[#This Row],[H_2023_01]:[H_2025_12]],$H$5:$AQ$5),_xlfn.FORECAST.LINEAR(AY$5,tbl_Model[[#This Row],[H_2023_01]:[H_2025_12]],$H$5:$AQ$5)),0),0)</f>
        <v>11.65292671676756</v>
      </c>
      <c r="AZ156" s="79">
        <f>MAX(IFERROR(IFERROR(_xlfn.FORECAST.ETS(AZ$5,tbl_Model[[#This Row],[H_2023_01]:[H_2025_12]],$H$5:$AQ$5),_xlfn.FORECAST.LINEAR(AZ$5,tbl_Model[[#This Row],[H_2023_01]:[H_2025_12]],$H$5:$AQ$5)),0),0)</f>
        <v>11.742100385838821</v>
      </c>
      <c r="BA156" s="79">
        <f>MAX(IFERROR(IFERROR(_xlfn.FORECAST.ETS(BA$5,tbl_Model[[#This Row],[H_2023_01]:[H_2025_12]],$H$5:$AQ$5),_xlfn.FORECAST.LINEAR(BA$5,tbl_Model[[#This Row],[H_2023_01]:[H_2025_12]],$H$5:$AQ$5)),0),0)</f>
        <v>11.831274054910068</v>
      </c>
      <c r="BB156" s="79">
        <f>MAX(IFERROR(IFERROR(_xlfn.FORECAST.ETS(BB$5,tbl_Model[[#This Row],[H_2023_01]:[H_2025_12]],$H$5:$AQ$5),_xlfn.FORECAST.LINEAR(BB$5,tbl_Model[[#This Row],[H_2023_01]:[H_2025_12]],$H$5:$AQ$5)),0),0)</f>
        <v>11.920447723981331</v>
      </c>
      <c r="BC156" s="79">
        <f>MAX(IFERROR(IFERROR(_xlfn.FORECAST.ETS(BC$5,tbl_Model[[#This Row],[H_2023_01]:[H_2025_12]],$H$5:$AQ$5),_xlfn.FORECAST.LINEAR(BC$5,tbl_Model[[#This Row],[H_2023_01]:[H_2025_12]],$H$5:$AQ$5)),0),0)</f>
        <v>12.009621393052578</v>
      </c>
      <c r="BD156" s="80">
        <f>IFERROR(AR156/SUM(Model!$AR156:$BC156),1/12)</f>
        <v>7.9785223666828498E-2</v>
      </c>
      <c r="BE156" s="80">
        <f>IFERROR(AS156/SUM(Model!$AR156:$BC156),1/12)</f>
        <v>8.0430334515283877E-2</v>
      </c>
      <c r="BF156" s="80">
        <f>IFERROR(AT156/SUM(Model!$AR156:$BC156),1/12)</f>
        <v>8.1075445363739368E-2</v>
      </c>
      <c r="BG156" s="80">
        <f>IFERROR(AU156/SUM(Model!$AR156:$BC156),1/12)</f>
        <v>8.1720556212194734E-2</v>
      </c>
      <c r="BH156" s="80">
        <f>IFERROR(AV156/SUM(Model!$AR156:$BC156),1/12)</f>
        <v>8.2365667060650224E-2</v>
      </c>
      <c r="BI156" s="80">
        <f>IFERROR(AW156/SUM(Model!$AR156:$BC156),1/12)</f>
        <v>8.3010777909105604E-2</v>
      </c>
      <c r="BJ156" s="80">
        <f>IFERROR(AX156/SUM(Model!$AR156:$BC156),1/12)</f>
        <v>8.3655888757561081E-2</v>
      </c>
      <c r="BK156" s="80">
        <f>IFERROR(AY156/SUM(Model!$AR156:$BC156),1/12)</f>
        <v>8.4300999606016461E-2</v>
      </c>
      <c r="BL156" s="80">
        <f>IFERROR(AZ156/SUM(Model!$AR156:$BC156),1/12)</f>
        <v>8.4946110454471938E-2</v>
      </c>
      <c r="BM156" s="80">
        <f>IFERROR(BA156/SUM(Model!$AR156:$BC156),1/12)</f>
        <v>8.5591221302927317E-2</v>
      </c>
      <c r="BN156" s="80">
        <f>IFERROR(BB156/SUM(Model!$AR156:$BC156),1/12)</f>
        <v>8.6236332151382808E-2</v>
      </c>
      <c r="BO156" s="80">
        <f>IFERROR(BC156/SUM(Model!$AR156:$BC156),1/12)</f>
        <v>8.6881442999838188E-2</v>
      </c>
      <c r="BP15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156.5768479322696</v>
      </c>
      <c r="BQ156" s="77" cm="1">
        <f t="array" ref="BQ15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156" s="77" cm="1">
        <f t="array" ref="BR15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156" s="77">
        <f>IF(tbl_Model[[#This Row],[Type]]="Boutique",
    tbl_Model[[#This Row],[UnitListPrice]],
    tbl_Model[[#This Row],[UnitListPrice]]*(1-SUMIFS(tbl_MarketTerms[WholesaleMarginPct],tbl_MarketTerms[Country],tbl_Model[[#This Row],[country]])))</f>
        <v>12076.490850376749</v>
      </c>
      <c r="BT156" s="79">
        <f>Model!$BP156*BD156</f>
        <v>12.492518833323123</v>
      </c>
      <c r="BU156" s="79">
        <f>Model!$BP156*BE156</f>
        <v>12.593528256541179</v>
      </c>
      <c r="BV156" s="79">
        <f>Model!$BP156*BF156</f>
        <v>12.694537679759252</v>
      </c>
      <c r="BW156" s="79">
        <f>Model!$BP156*BG156</f>
        <v>12.795547102977304</v>
      </c>
      <c r="BX156" s="79">
        <f>Model!$BP156*BH156</f>
        <v>12.896556526195377</v>
      </c>
      <c r="BY156" s="79">
        <f>Model!$BP156*BI156</f>
        <v>12.997565949413433</v>
      </c>
      <c r="BZ156" s="79">
        <f>Model!$BP156*BJ156</f>
        <v>13.098575372631503</v>
      </c>
      <c r="CA156" s="79">
        <f>Model!$BP156*BK156</f>
        <v>13.199584795849558</v>
      </c>
      <c r="CB156" s="79">
        <f>Model!$BP156*BL156</f>
        <v>13.30059421906763</v>
      </c>
      <c r="CC156" s="79">
        <f>Model!$BP156*BM156</f>
        <v>13.401603642285686</v>
      </c>
      <c r="CD156" s="79">
        <f>Model!$BP156*BN156</f>
        <v>13.502613065503757</v>
      </c>
      <c r="CE156" s="79">
        <f>Model!$BP156*BO156</f>
        <v>13.603622488721813</v>
      </c>
      <c r="CF156" s="79">
        <f>Model!$BS156*BT156</f>
        <v>150865.78938878592</v>
      </c>
      <c r="CG156" s="79">
        <f>Model!$BS156*BU156</f>
        <v>152085.62876408061</v>
      </c>
      <c r="CH156" s="79">
        <f>Model!$BS156*BV156</f>
        <v>153305.4681393755</v>
      </c>
      <c r="CI156" s="79">
        <f>Model!$BS156*BW156</f>
        <v>154525.30751467013</v>
      </c>
      <c r="CJ156" s="79">
        <f>Model!$BS156*BX156</f>
        <v>155745.14688996502</v>
      </c>
      <c r="CK156" s="79">
        <f>Model!$BS156*BY156</f>
        <v>156964.98626525971</v>
      </c>
      <c r="CL156" s="79">
        <f>Model!$BS156*BZ156</f>
        <v>158184.82564055457</v>
      </c>
      <c r="CM156" s="79">
        <f>Model!$BS156*CA156</f>
        <v>159404.66501584926</v>
      </c>
      <c r="CN156" s="79">
        <f>Model!$BS156*CB156</f>
        <v>160624.50439114412</v>
      </c>
      <c r="CO156" s="79">
        <f>Model!$BS156*CC156</f>
        <v>161844.3437664388</v>
      </c>
      <c r="CP156" s="79">
        <f>Model!$BS156*CD156</f>
        <v>163064.18314173367</v>
      </c>
      <c r="CQ156" s="79">
        <f>Model!$BS156*CE156</f>
        <v>164284.02251702835</v>
      </c>
      <c r="CR156" s="79">
        <f>Model!$BR156*BT156</f>
        <v>42051.781695171943</v>
      </c>
      <c r="CS156" s="79">
        <f>Model!$BR156*BU156</f>
        <v>42391.795288186557</v>
      </c>
      <c r="CT156" s="79">
        <f>Model!$BR156*BV156</f>
        <v>42731.808881201228</v>
      </c>
      <c r="CU156" s="79">
        <f>Model!$BR156*BW156</f>
        <v>43071.822474215827</v>
      </c>
      <c r="CV156" s="79">
        <f>Model!$BR156*BX156</f>
        <v>43411.836067230506</v>
      </c>
      <c r="CW156" s="79">
        <f>Model!$BR156*BY156</f>
        <v>43751.849660245112</v>
      </c>
      <c r="CX156" s="79">
        <f>Model!$BR156*BZ156</f>
        <v>44091.863253259777</v>
      </c>
      <c r="CY156" s="79">
        <f>Model!$BR156*CA156</f>
        <v>44431.87684627439</v>
      </c>
      <c r="CZ156" s="79">
        <f>Model!$BR156*CB156</f>
        <v>44771.890439289054</v>
      </c>
      <c r="DA156" s="79">
        <f>Model!$BR156*CC156</f>
        <v>45111.904032303668</v>
      </c>
      <c r="DB156" s="79">
        <f>Model!$BR156*CD156</f>
        <v>45451.917625318332</v>
      </c>
      <c r="DC156" s="79">
        <f>Model!$BR156*CE156</f>
        <v>45791.931218332946</v>
      </c>
      <c r="DD156" s="79">
        <f>SUM(Model!$CF156:$CQ156)</f>
        <v>1890898.8714348855</v>
      </c>
      <c r="DE156" s="79">
        <f>SUM(Model!$CR156:$DC156)</f>
        <v>527062.27748102939</v>
      </c>
      <c r="DF156" s="80">
        <f>IFERROR((Model!$DD156-Model!$DE156)/Model!$DD156,0)</f>
        <v>0.72126363527782189</v>
      </c>
    </row>
    <row r="157" spans="2:110" x14ac:dyDescent="0.25">
      <c r="B157" t="s">
        <v>370</v>
      </c>
      <c r="C157" t="s">
        <v>208</v>
      </c>
      <c r="D157" t="s">
        <v>32</v>
      </c>
      <c r="E157" s="4">
        <v>162</v>
      </c>
      <c r="F157" s="4">
        <v>4308489.42</v>
      </c>
      <c r="G157" s="4">
        <v>951616.72</v>
      </c>
      <c r="H157" s="4">
        <v>7</v>
      </c>
      <c r="I157" s="4">
        <v>9</v>
      </c>
      <c r="J157" s="4">
        <v>14</v>
      </c>
      <c r="K157" s="4">
        <v>13</v>
      </c>
      <c r="L157" s="4">
        <v>14</v>
      </c>
      <c r="M157" s="4">
        <v>9</v>
      </c>
      <c r="N157" s="4">
        <v>9</v>
      </c>
      <c r="O157" s="4">
        <v>7</v>
      </c>
      <c r="P157" s="4">
        <v>10</v>
      </c>
      <c r="Q157" s="4">
        <v>19</v>
      </c>
      <c r="R157" s="4">
        <v>16</v>
      </c>
      <c r="S157" s="4">
        <v>12</v>
      </c>
      <c r="T157" s="4">
        <v>8</v>
      </c>
      <c r="U157" s="4">
        <v>15</v>
      </c>
      <c r="V157" s="4">
        <v>11</v>
      </c>
      <c r="W157" s="4">
        <v>15</v>
      </c>
      <c r="X157" s="4">
        <v>10</v>
      </c>
      <c r="Y157" s="4">
        <v>7</v>
      </c>
      <c r="Z157" s="4">
        <v>9</v>
      </c>
      <c r="AA157" s="4">
        <v>7</v>
      </c>
      <c r="AB157" s="4">
        <v>18</v>
      </c>
      <c r="AC157" s="4">
        <v>15</v>
      </c>
      <c r="AD157" s="4">
        <v>10</v>
      </c>
      <c r="AE157" s="4">
        <v>28</v>
      </c>
      <c r="AF157" s="4">
        <v>10</v>
      </c>
      <c r="AG157" s="4">
        <v>8</v>
      </c>
      <c r="AH157" s="4">
        <v>20</v>
      </c>
      <c r="AI157" s="4">
        <v>6</v>
      </c>
      <c r="AJ157" s="4">
        <v>19</v>
      </c>
      <c r="AK157" s="4">
        <v>11</v>
      </c>
      <c r="AL157" s="4">
        <v>16</v>
      </c>
      <c r="AM157" s="4">
        <v>14</v>
      </c>
      <c r="AN157" s="4">
        <v>11</v>
      </c>
      <c r="AO157" s="4">
        <v>12</v>
      </c>
      <c r="AP157" s="4">
        <v>16</v>
      </c>
      <c r="AQ157" s="4">
        <v>19</v>
      </c>
      <c r="AR157" s="79">
        <f>MAX(IFERROR(IFERROR(_xlfn.FORECAST.ETS(AR$5,tbl_Model[[#This Row],[H_2023_01]:[H_2025_12]],$H$5:$AQ$5),_xlfn.FORECAST.LINEAR(AR$5,tbl_Model[[#This Row],[H_2023_01]:[H_2025_12]],$H$5:$AQ$5)),0),0)</f>
        <v>15.270716247672524</v>
      </c>
      <c r="AS157" s="79">
        <f>MAX(IFERROR(IFERROR(_xlfn.FORECAST.ETS(AS$5,tbl_Model[[#This Row],[H_2023_01]:[H_2025_12]],$H$5:$AQ$5),_xlfn.FORECAST.LINEAR(AS$5,tbl_Model[[#This Row],[H_2023_01]:[H_2025_12]],$H$5:$AQ$5)),0),0)</f>
        <v>15.428351114984101</v>
      </c>
      <c r="AT157" s="79">
        <f>MAX(IFERROR(IFERROR(_xlfn.FORECAST.ETS(AT$5,tbl_Model[[#This Row],[H_2023_01]:[H_2025_12]],$H$5:$AQ$5),_xlfn.FORECAST.LINEAR(AT$5,tbl_Model[[#This Row],[H_2023_01]:[H_2025_12]],$H$5:$AQ$5)),0),0)</f>
        <v>15.585985982295679</v>
      </c>
      <c r="AU157" s="79">
        <f>MAX(IFERROR(IFERROR(_xlfn.FORECAST.ETS(AU$5,tbl_Model[[#This Row],[H_2023_01]:[H_2025_12]],$H$5:$AQ$5),_xlfn.FORECAST.LINEAR(AU$5,tbl_Model[[#This Row],[H_2023_01]:[H_2025_12]],$H$5:$AQ$5)),0),0)</f>
        <v>15.743620849607256</v>
      </c>
      <c r="AV157" s="79">
        <f>MAX(IFERROR(IFERROR(_xlfn.FORECAST.ETS(AV$5,tbl_Model[[#This Row],[H_2023_01]:[H_2025_12]],$H$5:$AQ$5),_xlfn.FORECAST.LINEAR(AV$5,tbl_Model[[#This Row],[H_2023_01]:[H_2025_12]],$H$5:$AQ$5)),0),0)</f>
        <v>15.901255716918833</v>
      </c>
      <c r="AW157" s="79">
        <f>MAX(IFERROR(IFERROR(_xlfn.FORECAST.ETS(AW$5,tbl_Model[[#This Row],[H_2023_01]:[H_2025_12]],$H$5:$AQ$5),_xlfn.FORECAST.LINEAR(AW$5,tbl_Model[[#This Row],[H_2023_01]:[H_2025_12]],$H$5:$AQ$5)),0),0)</f>
        <v>16.058890584230408</v>
      </c>
      <c r="AX157" s="79">
        <f>MAX(IFERROR(IFERROR(_xlfn.FORECAST.ETS(AX$5,tbl_Model[[#This Row],[H_2023_01]:[H_2025_12]],$H$5:$AQ$5),_xlfn.FORECAST.LINEAR(AX$5,tbl_Model[[#This Row],[H_2023_01]:[H_2025_12]],$H$5:$AQ$5)),0),0)</f>
        <v>16.216525451541987</v>
      </c>
      <c r="AY157" s="79">
        <f>MAX(IFERROR(IFERROR(_xlfn.FORECAST.ETS(AY$5,tbl_Model[[#This Row],[H_2023_01]:[H_2025_12]],$H$5:$AQ$5),_xlfn.FORECAST.LINEAR(AY$5,tbl_Model[[#This Row],[H_2023_01]:[H_2025_12]],$H$5:$AQ$5)),0),0)</f>
        <v>16.374160318853562</v>
      </c>
      <c r="AZ157" s="79">
        <f>MAX(IFERROR(IFERROR(_xlfn.FORECAST.ETS(AZ$5,tbl_Model[[#This Row],[H_2023_01]:[H_2025_12]],$H$5:$AQ$5),_xlfn.FORECAST.LINEAR(AZ$5,tbl_Model[[#This Row],[H_2023_01]:[H_2025_12]],$H$5:$AQ$5)),0),0)</f>
        <v>16.531795186165141</v>
      </c>
      <c r="BA157" s="79">
        <f>MAX(IFERROR(IFERROR(_xlfn.FORECAST.ETS(BA$5,tbl_Model[[#This Row],[H_2023_01]:[H_2025_12]],$H$5:$AQ$5),_xlfn.FORECAST.LINEAR(BA$5,tbl_Model[[#This Row],[H_2023_01]:[H_2025_12]],$H$5:$AQ$5)),0),0)</f>
        <v>16.689430053476716</v>
      </c>
      <c r="BB157" s="79">
        <f>MAX(IFERROR(IFERROR(_xlfn.FORECAST.ETS(BB$5,tbl_Model[[#This Row],[H_2023_01]:[H_2025_12]],$H$5:$AQ$5),_xlfn.FORECAST.LINEAR(BB$5,tbl_Model[[#This Row],[H_2023_01]:[H_2025_12]],$H$5:$AQ$5)),0),0)</f>
        <v>16.847064920788295</v>
      </c>
      <c r="BC157" s="79">
        <f>MAX(IFERROR(IFERROR(_xlfn.FORECAST.ETS(BC$5,tbl_Model[[#This Row],[H_2023_01]:[H_2025_12]],$H$5:$AQ$5),_xlfn.FORECAST.LINEAR(BC$5,tbl_Model[[#This Row],[H_2023_01]:[H_2025_12]],$H$5:$AQ$5)),0),0)</f>
        <v>17.00469978809987</v>
      </c>
      <c r="BD157" s="80">
        <f>IFERROR(AR157/SUM(Model!$AR157:$BC157),1/12)</f>
        <v>7.8856284045764405E-2</v>
      </c>
      <c r="BE157" s="80">
        <f>IFERROR(AS157/SUM(Model!$AR157:$BC157),1/12)</f>
        <v>7.9670293007140583E-2</v>
      </c>
      <c r="BF157" s="80">
        <f>IFERROR(AT157/SUM(Model!$AR157:$BC157),1/12)</f>
        <v>8.0484301968516747E-2</v>
      </c>
      <c r="BG157" s="80">
        <f>IFERROR(AU157/SUM(Model!$AR157:$BC157),1/12)</f>
        <v>8.1298310929892911E-2</v>
      </c>
      <c r="BH157" s="80">
        <f>IFERROR(AV157/SUM(Model!$AR157:$BC157),1/12)</f>
        <v>8.2112319891269089E-2</v>
      </c>
      <c r="BI157" s="80">
        <f>IFERROR(AW157/SUM(Model!$AR157:$BC157),1/12)</f>
        <v>8.292632885264524E-2</v>
      </c>
      <c r="BJ157" s="80">
        <f>IFERROR(AX157/SUM(Model!$AR157:$BC157),1/12)</f>
        <v>8.3740337814021418E-2</v>
      </c>
      <c r="BK157" s="80">
        <f>IFERROR(AY157/SUM(Model!$AR157:$BC157),1/12)</f>
        <v>8.4554346775397582E-2</v>
      </c>
      <c r="BL157" s="80">
        <f>IFERROR(AZ157/SUM(Model!$AR157:$BC157),1/12)</f>
        <v>8.536835573677376E-2</v>
      </c>
      <c r="BM157" s="80">
        <f>IFERROR(BA157/SUM(Model!$AR157:$BC157),1/12)</f>
        <v>8.6182364698149924E-2</v>
      </c>
      <c r="BN157" s="80">
        <f>IFERROR(BB157/SUM(Model!$AR157:$BC157),1/12)</f>
        <v>8.6996373659526102E-2</v>
      </c>
      <c r="BO157" s="80">
        <f>IFERROR(BC157/SUM(Model!$AR157:$BC157),1/12)</f>
        <v>8.7810382620902253E-2</v>
      </c>
      <c r="BP15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178.46984491671461</v>
      </c>
      <c r="BQ157" s="77" cm="1">
        <f t="array" ref="BQ15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157" s="77" cm="1">
        <f t="array" ref="BR15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157" s="77">
        <f>IF(tbl_Model[[#This Row],[Type]]="Boutique",
    tbl_Model[[#This Row],[UnitListPrice]],
    tbl_Model[[#This Row],[UnitListPrice]]*(1-SUMIFS(tbl_MarketTerms[WholesaleMarginPct],tbl_MarketTerms[Country],tbl_Model[[#This Row],[country]])))</f>
        <v>27483.452068491439</v>
      </c>
      <c r="BT157" s="79">
        <f>Model!$BP157*BD157</f>
        <v>14.07346878435597</v>
      </c>
      <c r="BU157" s="79">
        <f>Model!$BP157*BE157</f>
        <v>14.218744837453592</v>
      </c>
      <c r="BV157" s="79">
        <f>Model!$BP157*BF157</f>
        <v>14.364020890551211</v>
      </c>
      <c r="BW157" s="79">
        <f>Model!$BP157*BG157</f>
        <v>14.509296943648833</v>
      </c>
      <c r="BX157" s="79">
        <f>Model!$BP157*BH157</f>
        <v>14.654572996746454</v>
      </c>
      <c r="BY157" s="79">
        <f>Model!$BP157*BI157</f>
        <v>14.799849049844072</v>
      </c>
      <c r="BZ157" s="79">
        <f>Model!$BP157*BJ157</f>
        <v>14.945125102941693</v>
      </c>
      <c r="CA157" s="79">
        <f>Model!$BP157*BK157</f>
        <v>15.090401156039315</v>
      </c>
      <c r="CB157" s="79">
        <f>Model!$BP157*BL157</f>
        <v>15.235677209136936</v>
      </c>
      <c r="CC157" s="79">
        <f>Model!$BP157*BM157</f>
        <v>15.380953262234556</v>
      </c>
      <c r="CD157" s="79">
        <f>Model!$BP157*BN157</f>
        <v>15.526229315332179</v>
      </c>
      <c r="CE157" s="79">
        <f>Model!$BP157*BO157</f>
        <v>15.671505368429797</v>
      </c>
      <c r="CF157" s="79">
        <f>Model!$BS157*BT157</f>
        <v>386787.50477225782</v>
      </c>
      <c r="CG157" s="79">
        <f>Model!$BS157*BU157</f>
        <v>390780.19221426587</v>
      </c>
      <c r="CH157" s="79">
        <f>Model!$BS157*BV157</f>
        <v>394772.87965627393</v>
      </c>
      <c r="CI157" s="79">
        <f>Model!$BS157*BW157</f>
        <v>398765.56709828204</v>
      </c>
      <c r="CJ157" s="79">
        <f>Model!$BS157*BX157</f>
        <v>402758.2545402901</v>
      </c>
      <c r="CK157" s="79">
        <f>Model!$BS157*BY157</f>
        <v>406750.9419822981</v>
      </c>
      <c r="CL157" s="79">
        <f>Model!$BS157*BZ157</f>
        <v>410743.62942430621</v>
      </c>
      <c r="CM157" s="79">
        <f>Model!$BS157*CA157</f>
        <v>414736.31686631433</v>
      </c>
      <c r="CN157" s="79">
        <f>Model!$BS157*CB157</f>
        <v>418729.00430832239</v>
      </c>
      <c r="CO157" s="79">
        <f>Model!$BS157*CC157</f>
        <v>422721.69175033044</v>
      </c>
      <c r="CP157" s="79">
        <f>Model!$BS157*CD157</f>
        <v>426714.37919233856</v>
      </c>
      <c r="CQ157" s="79">
        <f>Model!$BS157*CE157</f>
        <v>430707.06663434656</v>
      </c>
      <c r="CR157" s="79">
        <f>Model!$BR157*BT157</f>
        <v>84775.719399866779</v>
      </c>
      <c r="CS157" s="79">
        <f>Model!$BR157*BU157</f>
        <v>85650.832856373992</v>
      </c>
      <c r="CT157" s="79">
        <f>Model!$BR157*BV157</f>
        <v>86525.946312881191</v>
      </c>
      <c r="CU157" s="79">
        <f>Model!$BR157*BW157</f>
        <v>87401.059769388405</v>
      </c>
      <c r="CV157" s="79">
        <f>Model!$BR157*BX157</f>
        <v>88276.173225895618</v>
      </c>
      <c r="CW157" s="79">
        <f>Model!$BR157*BY157</f>
        <v>89151.286682402802</v>
      </c>
      <c r="CX157" s="79">
        <f>Model!$BR157*BZ157</f>
        <v>90026.400138910016</v>
      </c>
      <c r="CY157" s="79">
        <f>Model!$BR157*CA157</f>
        <v>90901.513595417229</v>
      </c>
      <c r="CZ157" s="79">
        <f>Model!$BR157*CB157</f>
        <v>91776.627051924443</v>
      </c>
      <c r="DA157" s="79">
        <f>Model!$BR157*CC157</f>
        <v>92651.740508431642</v>
      </c>
      <c r="DB157" s="79">
        <f>Model!$BR157*CD157</f>
        <v>93526.853964938855</v>
      </c>
      <c r="DC157" s="79">
        <f>Model!$BR157*CE157</f>
        <v>94401.967421446054</v>
      </c>
      <c r="DD157" s="79">
        <f>SUM(Model!$CF157:$CQ157)</f>
        <v>4904967.4284396265</v>
      </c>
      <c r="DE157" s="79">
        <f>SUM(Model!$CR157:$DC157)</f>
        <v>1075066.1209278773</v>
      </c>
      <c r="DF157" s="80">
        <f>IFERROR((Model!$DD157-Model!$DE157)/Model!$DD157,0)</f>
        <v>0.78082094598742757</v>
      </c>
    </row>
    <row r="158" spans="2:110" x14ac:dyDescent="0.25">
      <c r="B158" t="s">
        <v>370</v>
      </c>
      <c r="C158" t="s">
        <v>208</v>
      </c>
      <c r="D158" t="s">
        <v>33</v>
      </c>
      <c r="E158" s="4">
        <v>127</v>
      </c>
      <c r="F158" s="4">
        <v>3421546.12</v>
      </c>
      <c r="G158" s="4">
        <v>761105.63</v>
      </c>
      <c r="H158" s="4">
        <v>6</v>
      </c>
      <c r="I158" s="4">
        <v>4</v>
      </c>
      <c r="J158" s="4">
        <v>7</v>
      </c>
      <c r="K158" s="4">
        <v>4</v>
      </c>
      <c r="L158" s="4">
        <v>5</v>
      </c>
      <c r="M158" s="4">
        <v>10</v>
      </c>
      <c r="N158" s="4">
        <v>4</v>
      </c>
      <c r="O158" s="4">
        <v>7</v>
      </c>
      <c r="P158" s="4">
        <v>13</v>
      </c>
      <c r="Q158" s="4">
        <v>11</v>
      </c>
      <c r="R158" s="4">
        <v>8</v>
      </c>
      <c r="S158" s="4">
        <v>8</v>
      </c>
      <c r="T158" s="4">
        <v>8</v>
      </c>
      <c r="U158" s="4">
        <v>8</v>
      </c>
      <c r="V158" s="4">
        <v>9</v>
      </c>
      <c r="W158" s="4">
        <v>6</v>
      </c>
      <c r="X158" s="4">
        <v>9</v>
      </c>
      <c r="Y158" s="4">
        <v>6</v>
      </c>
      <c r="Z158" s="4">
        <v>4</v>
      </c>
      <c r="AA158" s="4">
        <v>0</v>
      </c>
      <c r="AB158" s="4">
        <v>8</v>
      </c>
      <c r="AC158" s="4">
        <v>11</v>
      </c>
      <c r="AD158" s="4">
        <v>13</v>
      </c>
      <c r="AE158" s="4">
        <v>16</v>
      </c>
      <c r="AF158" s="4">
        <v>6</v>
      </c>
      <c r="AG158" s="4">
        <v>9</v>
      </c>
      <c r="AH158" s="4">
        <v>9</v>
      </c>
      <c r="AI158" s="4">
        <v>9</v>
      </c>
      <c r="AJ158" s="4">
        <v>13</v>
      </c>
      <c r="AK158" s="4">
        <v>10</v>
      </c>
      <c r="AL158" s="4">
        <v>3</v>
      </c>
      <c r="AM158" s="4">
        <v>10</v>
      </c>
      <c r="AN158" s="4">
        <v>6</v>
      </c>
      <c r="AO158" s="4">
        <v>18</v>
      </c>
      <c r="AP158" s="4">
        <v>16</v>
      </c>
      <c r="AQ158" s="4">
        <v>18</v>
      </c>
      <c r="AR158" s="79">
        <f>MAX(IFERROR(IFERROR(_xlfn.FORECAST.ETS(AR$5,tbl_Model[[#This Row],[H_2023_01]:[H_2025_12]],$H$5:$AQ$5),_xlfn.FORECAST.LINEAR(AR$5,tbl_Model[[#This Row],[H_2023_01]:[H_2025_12]],$H$5:$AQ$5)),0),0)</f>
        <v>10.653259346664715</v>
      </c>
      <c r="AS158" s="79">
        <f>MAX(IFERROR(IFERROR(_xlfn.FORECAST.ETS(AS$5,tbl_Model[[#This Row],[H_2023_01]:[H_2025_12]],$H$5:$AQ$5),_xlfn.FORECAST.LINEAR(AS$5,tbl_Model[[#This Row],[H_2023_01]:[H_2025_12]],$H$5:$AQ$5)),0),0)</f>
        <v>10.133350503543996</v>
      </c>
      <c r="AT158" s="79">
        <f>MAX(IFERROR(IFERROR(_xlfn.FORECAST.ETS(AT$5,tbl_Model[[#This Row],[H_2023_01]:[H_2025_12]],$H$5:$AQ$5),_xlfn.FORECAST.LINEAR(AT$5,tbl_Model[[#This Row],[H_2023_01]:[H_2025_12]],$H$5:$AQ$5)),0),0)</f>
        <v>15.306885052781947</v>
      </c>
      <c r="AU158" s="79">
        <f>MAX(IFERROR(IFERROR(_xlfn.FORECAST.ETS(AU$5,tbl_Model[[#This Row],[H_2023_01]:[H_2025_12]],$H$5:$AQ$5),_xlfn.FORECAST.LINEAR(AU$5,tbl_Model[[#This Row],[H_2023_01]:[H_2025_12]],$H$5:$AQ$5)),0),0)</f>
        <v>12.827280131029493</v>
      </c>
      <c r="AV158" s="79">
        <f>MAX(IFERROR(IFERROR(_xlfn.FORECAST.ETS(AV$5,tbl_Model[[#This Row],[H_2023_01]:[H_2025_12]],$H$5:$AQ$5),_xlfn.FORECAST.LINEAR(AV$5,tbl_Model[[#This Row],[H_2023_01]:[H_2025_12]],$H$5:$AQ$5)),0),0)</f>
        <v>13.37985259235551</v>
      </c>
      <c r="AW158" s="79">
        <f>MAX(IFERROR(IFERROR(_xlfn.FORECAST.ETS(AW$5,tbl_Model[[#This Row],[H_2023_01]:[H_2025_12]],$H$5:$AQ$5),_xlfn.FORECAST.LINEAR(AW$5,tbl_Model[[#This Row],[H_2023_01]:[H_2025_12]],$H$5:$AQ$5)),0),0)</f>
        <v>14.290254646778219</v>
      </c>
      <c r="AX158" s="79">
        <f>MAX(IFERROR(IFERROR(_xlfn.FORECAST.ETS(AX$5,tbl_Model[[#This Row],[H_2023_01]:[H_2025_12]],$H$5:$AQ$5),_xlfn.FORECAST.LINEAR(AX$5,tbl_Model[[#This Row],[H_2023_01]:[H_2025_12]],$H$5:$AQ$5)),0),0)</f>
        <v>11.630421385201462</v>
      </c>
      <c r="AY158" s="79">
        <f>MAX(IFERROR(IFERROR(_xlfn.FORECAST.ETS(AY$5,tbl_Model[[#This Row],[H_2023_01]:[H_2025_12]],$H$5:$AQ$5),_xlfn.FORECAST.LINEAR(AY$5,tbl_Model[[#This Row],[H_2023_01]:[H_2025_12]],$H$5:$AQ$5)),0),0)</f>
        <v>11.110512542080745</v>
      </c>
      <c r="AZ158" s="79">
        <f>MAX(IFERROR(IFERROR(_xlfn.FORECAST.ETS(AZ$5,tbl_Model[[#This Row],[H_2023_01]:[H_2025_12]],$H$5:$AQ$5),_xlfn.FORECAST.LINEAR(AZ$5,tbl_Model[[#This Row],[H_2023_01]:[H_2025_12]],$H$5:$AQ$5)),0),0)</f>
        <v>16.284047091318694</v>
      </c>
      <c r="BA158" s="79">
        <f>MAX(IFERROR(IFERROR(_xlfn.FORECAST.ETS(BA$5,tbl_Model[[#This Row],[H_2023_01]:[H_2025_12]],$H$5:$AQ$5),_xlfn.FORECAST.LINEAR(BA$5,tbl_Model[[#This Row],[H_2023_01]:[H_2025_12]],$H$5:$AQ$5)),0),0)</f>
        <v>13.804442169566242</v>
      </c>
      <c r="BB158" s="79">
        <f>MAX(IFERROR(IFERROR(_xlfn.FORECAST.ETS(BB$5,tbl_Model[[#This Row],[H_2023_01]:[H_2025_12]],$H$5:$AQ$5),_xlfn.FORECAST.LINEAR(BB$5,tbl_Model[[#This Row],[H_2023_01]:[H_2025_12]],$H$5:$AQ$5)),0),0)</f>
        <v>14.357014630892259</v>
      </c>
      <c r="BC158" s="79">
        <f>MAX(IFERROR(IFERROR(_xlfn.FORECAST.ETS(BC$5,tbl_Model[[#This Row],[H_2023_01]:[H_2025_12]],$H$5:$AQ$5),_xlfn.FORECAST.LINEAR(BC$5,tbl_Model[[#This Row],[H_2023_01]:[H_2025_12]],$H$5:$AQ$5)),0),0)</f>
        <v>15.267416685314968</v>
      </c>
      <c r="BD158" s="80">
        <f>IFERROR(AR158/SUM(Model!$AR158:$BC158),1/12)</f>
        <v>6.6982784608374007E-2</v>
      </c>
      <c r="BE158" s="80">
        <f>IFERROR(AS158/SUM(Model!$AR158:$BC158),1/12)</f>
        <v>6.3713837432536516E-2</v>
      </c>
      <c r="BF158" s="80">
        <f>IFERROR(AT158/SUM(Model!$AR158:$BC158),1/12)</f>
        <v>9.624263815905594E-2</v>
      </c>
      <c r="BG158" s="80">
        <f>IFERROR(AU158/SUM(Model!$AR158:$BC158),1/12)</f>
        <v>8.0652025278725767E-2</v>
      </c>
      <c r="BH158" s="80">
        <f>IFERROR(AV158/SUM(Model!$AR158:$BC158),1/12)</f>
        <v>8.4126346230942839E-2</v>
      </c>
      <c r="BI158" s="80">
        <f>IFERROR(AW158/SUM(Model!$AR158:$BC158),1/12)</f>
        <v>8.9850534738332308E-2</v>
      </c>
      <c r="BJ158" s="80">
        <f>IFERROR(AX158/SUM(Model!$AR158:$BC158),1/12)</f>
        <v>7.3126729125718215E-2</v>
      </c>
      <c r="BK158" s="80">
        <f>IFERROR(AY158/SUM(Model!$AR158:$BC158),1/12)</f>
        <v>6.9857781949880737E-2</v>
      </c>
      <c r="BL158" s="80">
        <f>IFERROR(AZ158/SUM(Model!$AR158:$BC158),1/12)</f>
        <v>0.10238658267640015</v>
      </c>
      <c r="BM158" s="80">
        <f>IFERROR(BA158/SUM(Model!$AR158:$BC158),1/12)</f>
        <v>8.6795969796069974E-2</v>
      </c>
      <c r="BN158" s="80">
        <f>IFERROR(BB158/SUM(Model!$AR158:$BC158),1/12)</f>
        <v>9.027029074828706E-2</v>
      </c>
      <c r="BO158" s="80">
        <f>IFERROR(BC158/SUM(Model!$AR158:$BC158),1/12)</f>
        <v>9.5994479255676529E-2</v>
      </c>
      <c r="BP15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140.03704005210034</v>
      </c>
      <c r="BQ158" s="77" cm="1">
        <f t="array" ref="BQ15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158" s="77" cm="1">
        <f t="array" ref="BR15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158" s="77">
        <f>IF(tbl_Model[[#This Row],[Type]]="Boutique",
    tbl_Model[[#This Row],[UnitListPrice]],
    tbl_Model[[#This Row],[UnitListPrice]]*(1-SUMIFS(tbl_MarketTerms[WholesaleMarginPct],tbl_MarketTerms[Country],tbl_Model[[#This Row],[country]])))</f>
        <v>27483.452068491439</v>
      </c>
      <c r="BT158" s="79">
        <f>Model!$BP158*BD158</f>
        <v>9.3800708910040811</v>
      </c>
      <c r="BU158" s="79">
        <f>Model!$BP158*BE158</f>
        <v>8.922297204413125</v>
      </c>
      <c r="BV158" s="79">
        <f>Model!$BP158*BF158</f>
        <v>13.477534174599517</v>
      </c>
      <c r="BW158" s="79">
        <f>Model!$BP158*BG158</f>
        <v>11.294270894239929</v>
      </c>
      <c r="BX158" s="79">
        <f>Model!$BP158*BH158</f>
        <v>11.780804516579403</v>
      </c>
      <c r="BY158" s="79">
        <f>Model!$BP158*BI158</f>
        <v>12.582402931854475</v>
      </c>
      <c r="BZ158" s="79">
        <f>Model!$BP158*BJ158</f>
        <v>10.240450695457294</v>
      </c>
      <c r="CA158" s="79">
        <f>Model!$BP158*BK158</f>
        <v>9.7826770088663402</v>
      </c>
      <c r="CB158" s="79">
        <f>Model!$BP158*BL158</f>
        <v>14.337913979052731</v>
      </c>
      <c r="CC158" s="79">
        <f>Model!$BP158*BM158</f>
        <v>12.154650698693143</v>
      </c>
      <c r="CD158" s="79">
        <f>Model!$BP158*BN158</f>
        <v>12.641184321032618</v>
      </c>
      <c r="CE158" s="79">
        <f>Model!$BP158*BO158</f>
        <v>13.44278273630769</v>
      </c>
      <c r="CF158" s="79">
        <f>Model!$BS158*BT158</f>
        <v>257796.72873196244</v>
      </c>
      <c r="CG158" s="79">
        <f>Model!$BS158*BU158</f>
        <v>245215.52755832329</v>
      </c>
      <c r="CH158" s="79">
        <f>Model!$BS158*BV158</f>
        <v>370409.16448906116</v>
      </c>
      <c r="CI158" s="79">
        <f>Model!$BS158*BW158</f>
        <v>310405.55277040106</v>
      </c>
      <c r="CJ158" s="79">
        <f>Model!$BS158*BX158</f>
        <v>323777.17625967751</v>
      </c>
      <c r="CK158" s="79">
        <f>Model!$BS158*BY158</f>
        <v>345807.86788406858</v>
      </c>
      <c r="CL158" s="79">
        <f>Model!$BS158*BZ158</f>
        <v>281442.93584835035</v>
      </c>
      <c r="CM158" s="79">
        <f>Model!$BS158*CA158</f>
        <v>268861.73467471125</v>
      </c>
      <c r="CN158" s="79">
        <f>Model!$BS158*CB158</f>
        <v>394055.37160544907</v>
      </c>
      <c r="CO158" s="79">
        <f>Model!$BS158*CC158</f>
        <v>334051.75988678896</v>
      </c>
      <c r="CP158" s="79">
        <f>Model!$BS158*CD158</f>
        <v>347423.38337606547</v>
      </c>
      <c r="CQ158" s="79">
        <f>Model!$BS158*CE158</f>
        <v>369454.07500045659</v>
      </c>
      <c r="CR158" s="79">
        <f>Model!$BR158*BT158</f>
        <v>56503.643131007258</v>
      </c>
      <c r="CS158" s="79">
        <f>Model!$BR158*BU158</f>
        <v>53746.107359427166</v>
      </c>
      <c r="CT158" s="79">
        <f>Model!$BR158*BV158</f>
        <v>81185.930270299737</v>
      </c>
      <c r="CU158" s="79">
        <f>Model!$BR158*BW158</f>
        <v>68034.395416466112</v>
      </c>
      <c r="CV158" s="79">
        <f>Model!$BR158*BX158</f>
        <v>70965.175203458013</v>
      </c>
      <c r="CW158" s="79">
        <f>Model!$BR158*BY158</f>
        <v>75793.84135293476</v>
      </c>
      <c r="CX158" s="79">
        <f>Model!$BR158*BZ158</f>
        <v>61686.396437762523</v>
      </c>
      <c r="CY158" s="79">
        <f>Model!$BR158*CA158</f>
        <v>58928.860666182438</v>
      </c>
      <c r="CZ158" s="79">
        <f>Model!$BR158*CB158</f>
        <v>86368.683577054995</v>
      </c>
      <c r="DA158" s="79">
        <f>Model!$BR158*CC158</f>
        <v>73217.148723221369</v>
      </c>
      <c r="DB158" s="79">
        <f>Model!$BR158*CD158</f>
        <v>76147.928510213285</v>
      </c>
      <c r="DC158" s="79">
        <f>Model!$BR158*CE158</f>
        <v>80976.594659690032</v>
      </c>
      <c r="DD158" s="79">
        <f>SUM(Model!$CF158:$CQ158)</f>
        <v>3848701.2780853161</v>
      </c>
      <c r="DE158" s="79">
        <f>SUM(Model!$CR158:$DC158)</f>
        <v>843554.70530771778</v>
      </c>
      <c r="DF158" s="80">
        <f>IFERROR((Model!$DD158-Model!$DE158)/Model!$DD158,0)</f>
        <v>0.78082094598742757</v>
      </c>
    </row>
    <row r="159" spans="2:110" x14ac:dyDescent="0.25">
      <c r="B159" t="s">
        <v>370</v>
      </c>
      <c r="C159" t="s">
        <v>208</v>
      </c>
      <c r="D159" t="s">
        <v>34</v>
      </c>
      <c r="E159" s="4">
        <v>20</v>
      </c>
      <c r="F159" s="4">
        <v>500938.92</v>
      </c>
      <c r="G159" s="4">
        <v>111755.35</v>
      </c>
      <c r="H159" s="4">
        <v>0</v>
      </c>
      <c r="I159" s="4">
        <v>1</v>
      </c>
      <c r="J159" s="4">
        <v>1</v>
      </c>
      <c r="K159" s="4">
        <v>6</v>
      </c>
      <c r="L159" s="4">
        <v>3</v>
      </c>
      <c r="M159" s="4">
        <v>2</v>
      </c>
      <c r="N159" s="4">
        <v>3</v>
      </c>
      <c r="O159" s="4">
        <v>3</v>
      </c>
      <c r="P159" s="4">
        <v>1</v>
      </c>
      <c r="Q159" s="4">
        <v>3</v>
      </c>
      <c r="R159" s="4">
        <v>0</v>
      </c>
      <c r="S159" s="4">
        <v>2</v>
      </c>
      <c r="T159" s="4">
        <v>1</v>
      </c>
      <c r="U159" s="4">
        <v>1</v>
      </c>
      <c r="V159" s="4">
        <v>1</v>
      </c>
      <c r="W159" s="4">
        <v>2</v>
      </c>
      <c r="X159" s="4">
        <v>0</v>
      </c>
      <c r="Y159" s="4">
        <v>2</v>
      </c>
      <c r="Z159" s="4">
        <v>2</v>
      </c>
      <c r="AA159" s="4">
        <v>3</v>
      </c>
      <c r="AB159" s="4">
        <v>3</v>
      </c>
      <c r="AC159" s="4">
        <v>0</v>
      </c>
      <c r="AD159" s="4">
        <v>3</v>
      </c>
      <c r="AE159" s="4">
        <v>4</v>
      </c>
      <c r="AF159" s="4">
        <v>1</v>
      </c>
      <c r="AG159" s="4">
        <v>1</v>
      </c>
      <c r="AH159" s="4">
        <v>2</v>
      </c>
      <c r="AI159" s="4">
        <v>5</v>
      </c>
      <c r="AJ159" s="4">
        <v>0</v>
      </c>
      <c r="AK159" s="4">
        <v>0</v>
      </c>
      <c r="AL159" s="4">
        <v>0</v>
      </c>
      <c r="AM159" s="4">
        <v>1</v>
      </c>
      <c r="AN159" s="4">
        <v>1</v>
      </c>
      <c r="AO159" s="4">
        <v>2</v>
      </c>
      <c r="AP159" s="4">
        <v>5</v>
      </c>
      <c r="AQ159" s="4">
        <v>2</v>
      </c>
      <c r="AR159" s="79">
        <f>MAX(IFERROR(IFERROR(_xlfn.FORECAST.ETS(AR$5,tbl_Model[[#This Row],[H_2023_01]:[H_2025_12]],$H$5:$AQ$5),_xlfn.FORECAST.LINEAR(AR$5,tbl_Model[[#This Row],[H_2023_01]:[H_2025_12]],$H$5:$AQ$5)),0),0)</f>
        <v>2.1808046625980766</v>
      </c>
      <c r="AS159" s="79">
        <f>MAX(IFERROR(IFERROR(_xlfn.FORECAST.ETS(AS$5,tbl_Model[[#This Row],[H_2023_01]:[H_2025_12]],$H$5:$AQ$5),_xlfn.FORECAST.LINEAR(AS$5,tbl_Model[[#This Row],[H_2023_01]:[H_2025_12]],$H$5:$AQ$5)),0),0)</f>
        <v>2.185387151225767</v>
      </c>
      <c r="AT159" s="79">
        <f>MAX(IFERROR(IFERROR(_xlfn.FORECAST.ETS(AT$5,tbl_Model[[#This Row],[H_2023_01]:[H_2025_12]],$H$5:$AQ$5),_xlfn.FORECAST.LINEAR(AT$5,tbl_Model[[#This Row],[H_2023_01]:[H_2025_12]],$H$5:$AQ$5)),0),0)</f>
        <v>2.1899696398534525</v>
      </c>
      <c r="AU159" s="79">
        <f>MAX(IFERROR(IFERROR(_xlfn.FORECAST.ETS(AU$5,tbl_Model[[#This Row],[H_2023_01]:[H_2025_12]],$H$5:$AQ$5),_xlfn.FORECAST.LINEAR(AU$5,tbl_Model[[#This Row],[H_2023_01]:[H_2025_12]],$H$5:$AQ$5)),0),0)</f>
        <v>2.1945521284811433</v>
      </c>
      <c r="AV159" s="79">
        <f>MAX(IFERROR(IFERROR(_xlfn.FORECAST.ETS(AV$5,tbl_Model[[#This Row],[H_2023_01]:[H_2025_12]],$H$5:$AQ$5),_xlfn.FORECAST.LINEAR(AV$5,tbl_Model[[#This Row],[H_2023_01]:[H_2025_12]],$H$5:$AQ$5)),0),0)</f>
        <v>2.1991346171088288</v>
      </c>
      <c r="AW159" s="79">
        <f>MAX(IFERROR(IFERROR(_xlfn.FORECAST.ETS(AW$5,tbl_Model[[#This Row],[H_2023_01]:[H_2025_12]],$H$5:$AQ$5),_xlfn.FORECAST.LINEAR(AW$5,tbl_Model[[#This Row],[H_2023_01]:[H_2025_12]],$H$5:$AQ$5)),0),0)</f>
        <v>2.2037171057365192</v>
      </c>
      <c r="AX159" s="79">
        <f>MAX(IFERROR(IFERROR(_xlfn.FORECAST.ETS(AX$5,tbl_Model[[#This Row],[H_2023_01]:[H_2025_12]],$H$5:$AQ$5),_xlfn.FORECAST.LINEAR(AX$5,tbl_Model[[#This Row],[H_2023_01]:[H_2025_12]],$H$5:$AQ$5)),0),0)</f>
        <v>2.2082995943642048</v>
      </c>
      <c r="AY159" s="79">
        <f>MAX(IFERROR(IFERROR(_xlfn.FORECAST.ETS(AY$5,tbl_Model[[#This Row],[H_2023_01]:[H_2025_12]],$H$5:$AQ$5),_xlfn.FORECAST.LINEAR(AY$5,tbl_Model[[#This Row],[H_2023_01]:[H_2025_12]],$H$5:$AQ$5)),0),0)</f>
        <v>2.2128820829918956</v>
      </c>
      <c r="AZ159" s="79">
        <f>MAX(IFERROR(IFERROR(_xlfn.FORECAST.ETS(AZ$5,tbl_Model[[#This Row],[H_2023_01]:[H_2025_12]],$H$5:$AQ$5),_xlfn.FORECAST.LINEAR(AZ$5,tbl_Model[[#This Row],[H_2023_01]:[H_2025_12]],$H$5:$AQ$5)),0),0)</f>
        <v>2.2174645716195807</v>
      </c>
      <c r="BA159" s="79">
        <f>MAX(IFERROR(IFERROR(_xlfn.FORECAST.ETS(BA$5,tbl_Model[[#This Row],[H_2023_01]:[H_2025_12]],$H$5:$AQ$5),_xlfn.FORECAST.LINEAR(BA$5,tbl_Model[[#This Row],[H_2023_01]:[H_2025_12]],$H$5:$AQ$5)),0),0)</f>
        <v>2.2220470602472715</v>
      </c>
      <c r="BB159" s="79">
        <f>MAX(IFERROR(IFERROR(_xlfn.FORECAST.ETS(BB$5,tbl_Model[[#This Row],[H_2023_01]:[H_2025_12]],$H$5:$AQ$5),_xlfn.FORECAST.LINEAR(BB$5,tbl_Model[[#This Row],[H_2023_01]:[H_2025_12]],$H$5:$AQ$5)),0),0)</f>
        <v>2.226629548874957</v>
      </c>
      <c r="BC159" s="79">
        <f>MAX(IFERROR(IFERROR(_xlfn.FORECAST.ETS(BC$5,tbl_Model[[#This Row],[H_2023_01]:[H_2025_12]],$H$5:$AQ$5),_xlfn.FORECAST.LINEAR(BC$5,tbl_Model[[#This Row],[H_2023_01]:[H_2025_12]],$H$5:$AQ$5)),0),0)</f>
        <v>2.2312120375026478</v>
      </c>
      <c r="BD159" s="80">
        <f>IFERROR(AR159/SUM(Model!$AR159:$BC159),1/12)</f>
        <v>8.2381248411423372E-2</v>
      </c>
      <c r="BE159" s="80">
        <f>IFERROR(AS159/SUM(Model!$AR159:$BC159),1/12)</f>
        <v>8.255435476086162E-2</v>
      </c>
      <c r="BF159" s="80">
        <f>IFERROR(AT159/SUM(Model!$AR159:$BC159),1/12)</f>
        <v>8.2727461110299702E-2</v>
      </c>
      <c r="BG159" s="80">
        <f>IFERROR(AU159/SUM(Model!$AR159:$BC159),1/12)</f>
        <v>8.2900567459737978E-2</v>
      </c>
      <c r="BH159" s="80">
        <f>IFERROR(AV159/SUM(Model!$AR159:$BC159),1/12)</f>
        <v>8.3073673809176046E-2</v>
      </c>
      <c r="BI159" s="80">
        <f>IFERROR(AW159/SUM(Model!$AR159:$BC159),1/12)</f>
        <v>8.3246780158614309E-2</v>
      </c>
      <c r="BJ159" s="80">
        <f>IFERROR(AX159/SUM(Model!$AR159:$BC159),1/12)</f>
        <v>8.3419886508052377E-2</v>
      </c>
      <c r="BK159" s="80">
        <f>IFERROR(AY159/SUM(Model!$AR159:$BC159),1/12)</f>
        <v>8.3592992857490653E-2</v>
      </c>
      <c r="BL159" s="80">
        <f>IFERROR(AZ159/SUM(Model!$AR159:$BC159),1/12)</f>
        <v>8.3766099206928707E-2</v>
      </c>
      <c r="BM159" s="80">
        <f>IFERROR(BA159/SUM(Model!$AR159:$BC159),1/12)</f>
        <v>8.3939205556366983E-2</v>
      </c>
      <c r="BN159" s="80">
        <f>IFERROR(BB159/SUM(Model!$AR159:$BC159),1/12)</f>
        <v>8.4112311905805065E-2</v>
      </c>
      <c r="BO159" s="80">
        <f>IFERROR(BC159/SUM(Model!$AR159:$BC159),1/12)</f>
        <v>8.4285418255243327E-2</v>
      </c>
      <c r="BP15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36.157205240174669</v>
      </c>
      <c r="BQ159" s="77" cm="1">
        <f t="array" ref="BQ15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159" s="77" cm="1">
        <f t="array" ref="BR15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159" s="77">
        <f>IF(tbl_Model[[#This Row],[Type]]="Boutique",
    tbl_Model[[#This Row],[UnitListPrice]],
    tbl_Model[[#This Row],[UnitListPrice]]*(1-SUMIFS(tbl_MarketTerms[WholesaleMarginPct],tbl_MarketTerms[Country],tbl_Model[[#This Row],[country]])))</f>
        <v>27483.452068491439</v>
      </c>
      <c r="BT159" s="79">
        <f>Model!$BP159*BD159</f>
        <v>2.9786757067536485</v>
      </c>
      <c r="BU159" s="79">
        <f>Model!$BP159*BE159</f>
        <v>2.9849347485586644</v>
      </c>
      <c r="BV159" s="79">
        <f>Model!$BP159*BF159</f>
        <v>2.9911937903636745</v>
      </c>
      <c r="BW159" s="79">
        <f>Model!$BP159*BG159</f>
        <v>2.9974528321686917</v>
      </c>
      <c r="BX159" s="79">
        <f>Model!$BP159*BH159</f>
        <v>3.0037118739737014</v>
      </c>
      <c r="BY159" s="79">
        <f>Model!$BP159*BI159</f>
        <v>3.0099709157787178</v>
      </c>
      <c r="BZ159" s="79">
        <f>Model!$BP159*BJ159</f>
        <v>3.0162299575837275</v>
      </c>
      <c r="CA159" s="79">
        <f>Model!$BP159*BK159</f>
        <v>3.0224889993887447</v>
      </c>
      <c r="CB159" s="79">
        <f>Model!$BP159*BL159</f>
        <v>3.028748041193754</v>
      </c>
      <c r="CC159" s="79">
        <f>Model!$BP159*BM159</f>
        <v>3.0350070829987708</v>
      </c>
      <c r="CD159" s="79">
        <f>Model!$BP159*BN159</f>
        <v>3.0412661248037809</v>
      </c>
      <c r="CE159" s="79">
        <f>Model!$BP159*BO159</f>
        <v>3.0475251666087977</v>
      </c>
      <c r="CF159" s="79">
        <f>Model!$BS159*BT159</f>
        <v>81864.291014143761</v>
      </c>
      <c r="CG159" s="79">
        <f>Model!$BS159*BU159</f>
        <v>82036.311089586598</v>
      </c>
      <c r="CH159" s="79">
        <f>Model!$BS159*BV159</f>
        <v>82208.331165029274</v>
      </c>
      <c r="CI159" s="79">
        <f>Model!$BS159*BW159</f>
        <v>82380.351240472155</v>
      </c>
      <c r="CJ159" s="79">
        <f>Model!$BS159*BX159</f>
        <v>82552.371315914817</v>
      </c>
      <c r="CK159" s="79">
        <f>Model!$BS159*BY159</f>
        <v>82724.391391357669</v>
      </c>
      <c r="CL159" s="79">
        <f>Model!$BS159*BZ159</f>
        <v>82896.411466800346</v>
      </c>
      <c r="CM159" s="79">
        <f>Model!$BS159*CA159</f>
        <v>83068.431542243212</v>
      </c>
      <c r="CN159" s="79">
        <f>Model!$BS159*CB159</f>
        <v>83240.451617685874</v>
      </c>
      <c r="CO159" s="79">
        <f>Model!$BS159*CC159</f>
        <v>83412.47169312874</v>
      </c>
      <c r="CP159" s="79">
        <f>Model!$BS159*CD159</f>
        <v>83584.491768571417</v>
      </c>
      <c r="CQ159" s="79">
        <f>Model!$BS159*CE159</f>
        <v>83756.511844014283</v>
      </c>
      <c r="CR159" s="79">
        <f>Model!$BR159*BT159</f>
        <v>17942.937861889957</v>
      </c>
      <c r="CS159" s="79">
        <f>Model!$BR159*BU159</f>
        <v>17980.641059296689</v>
      </c>
      <c r="CT159" s="79">
        <f>Model!$BR159*BV159</f>
        <v>18018.344256703389</v>
      </c>
      <c r="CU159" s="79">
        <f>Model!$BR159*BW159</f>
        <v>18056.047454110128</v>
      </c>
      <c r="CV159" s="79">
        <f>Model!$BR159*BX159</f>
        <v>18093.750651516824</v>
      </c>
      <c r="CW159" s="79">
        <f>Model!$BR159*BY159</f>
        <v>18131.45384892356</v>
      </c>
      <c r="CX159" s="79">
        <f>Model!$BR159*BZ159</f>
        <v>18169.157046330256</v>
      </c>
      <c r="CY159" s="79">
        <f>Model!$BR159*CA159</f>
        <v>18206.860243736995</v>
      </c>
      <c r="CZ159" s="79">
        <f>Model!$BR159*CB159</f>
        <v>18244.563441143688</v>
      </c>
      <c r="DA159" s="79">
        <f>Model!$BR159*CC159</f>
        <v>18282.266638550427</v>
      </c>
      <c r="DB159" s="79">
        <f>Model!$BR159*CD159</f>
        <v>18319.969835957123</v>
      </c>
      <c r="DC159" s="79">
        <f>Model!$BR159*CE159</f>
        <v>18357.673033363862</v>
      </c>
      <c r="DD159" s="79">
        <f>SUM(Model!$CF159:$CQ159)</f>
        <v>993724.81714894809</v>
      </c>
      <c r="DE159" s="79">
        <f>SUM(Model!$CR159:$DC159)</f>
        <v>217803.66537152289</v>
      </c>
      <c r="DF159" s="80">
        <f>IFERROR((Model!$DD159-Model!$DE159)/Model!$DD159,0)</f>
        <v>0.78082094598742768</v>
      </c>
    </row>
    <row r="160" spans="2:110" x14ac:dyDescent="0.25">
      <c r="B160" t="s">
        <v>370</v>
      </c>
      <c r="C160" t="s">
        <v>70</v>
      </c>
      <c r="D160" t="s">
        <v>3</v>
      </c>
      <c r="E160" s="4">
        <v>16</v>
      </c>
      <c r="F160" s="4">
        <v>373624.01</v>
      </c>
      <c r="G160" s="4">
        <v>81421.2</v>
      </c>
      <c r="H160" s="4">
        <v>0</v>
      </c>
      <c r="I160" s="4">
        <v>0</v>
      </c>
      <c r="J160" s="4">
        <v>0</v>
      </c>
      <c r="K160" s="4">
        <v>0</v>
      </c>
      <c r="L160" s="4">
        <v>0</v>
      </c>
      <c r="M160" s="4">
        <v>0</v>
      </c>
      <c r="N160" s="4">
        <v>0</v>
      </c>
      <c r="O160" s="4">
        <v>0</v>
      </c>
      <c r="P160" s="4">
        <v>0</v>
      </c>
      <c r="Q160" s="4">
        <v>0</v>
      </c>
      <c r="R160" s="4">
        <v>0</v>
      </c>
      <c r="S160" s="4">
        <v>0</v>
      </c>
      <c r="T160" s="4">
        <v>0</v>
      </c>
      <c r="U160" s="4">
        <v>0</v>
      </c>
      <c r="V160" s="4">
        <v>0</v>
      </c>
      <c r="W160" s="4">
        <v>0</v>
      </c>
      <c r="X160" s="4">
        <v>0</v>
      </c>
      <c r="Y160" s="4">
        <v>0</v>
      </c>
      <c r="Z160" s="4">
        <v>0</v>
      </c>
      <c r="AA160" s="4">
        <v>0</v>
      </c>
      <c r="AB160" s="4">
        <v>0</v>
      </c>
      <c r="AC160" s="4">
        <v>0</v>
      </c>
      <c r="AD160" s="4">
        <v>0</v>
      </c>
      <c r="AE160" s="4">
        <v>0</v>
      </c>
      <c r="AF160" s="4">
        <v>1</v>
      </c>
      <c r="AG160" s="4">
        <v>0</v>
      </c>
      <c r="AH160" s="4">
        <v>4</v>
      </c>
      <c r="AI160" s="4">
        <v>1</v>
      </c>
      <c r="AJ160" s="4">
        <v>2</v>
      </c>
      <c r="AK160" s="4">
        <v>0</v>
      </c>
      <c r="AL160" s="4">
        <v>1</v>
      </c>
      <c r="AM160" s="4">
        <v>2</v>
      </c>
      <c r="AN160" s="4">
        <v>1</v>
      </c>
      <c r="AO160" s="4">
        <v>1</v>
      </c>
      <c r="AP160" s="4">
        <v>1</v>
      </c>
      <c r="AQ160" s="4">
        <v>2</v>
      </c>
      <c r="AR160" s="79">
        <f>MAX(IFERROR(IFERROR(_xlfn.FORECAST.ETS(AR$5,tbl_Model[[#This Row],[H_2023_01]:[H_2025_12]],$H$5:$AQ$5),_xlfn.FORECAST.LINEAR(AR$5,tbl_Model[[#This Row],[H_2023_01]:[H_2025_12]],$H$5:$AQ$5)),0),0)</f>
        <v>2.0494208494208501</v>
      </c>
      <c r="AS160" s="79">
        <f>MAX(IFERROR(IFERROR(_xlfn.FORECAST.ETS(AS$5,tbl_Model[[#This Row],[H_2023_01]:[H_2025_12]],$H$5:$AQ$5),_xlfn.FORECAST.LINEAR(AS$5,tbl_Model[[#This Row],[H_2023_01]:[H_2025_12]],$H$5:$AQ$5)),0),0)</f>
        <v>2.0988416988416989</v>
      </c>
      <c r="AT160" s="79">
        <f>MAX(IFERROR(IFERROR(_xlfn.FORECAST.ETS(AT$5,tbl_Model[[#This Row],[H_2023_01]:[H_2025_12]],$H$5:$AQ$5),_xlfn.FORECAST.LINEAR(AT$5,tbl_Model[[#This Row],[H_2023_01]:[H_2025_12]],$H$5:$AQ$5)),0),0)</f>
        <v>2.148262548262549</v>
      </c>
      <c r="AU160" s="79">
        <f>MAX(IFERROR(IFERROR(_xlfn.FORECAST.ETS(AU$5,tbl_Model[[#This Row],[H_2023_01]:[H_2025_12]],$H$5:$AQ$5),_xlfn.FORECAST.LINEAR(AU$5,tbl_Model[[#This Row],[H_2023_01]:[H_2025_12]],$H$5:$AQ$5)),0),0)</f>
        <v>2.1976833976833978</v>
      </c>
      <c r="AV160" s="79">
        <f>MAX(IFERROR(IFERROR(_xlfn.FORECAST.ETS(AV$5,tbl_Model[[#This Row],[H_2023_01]:[H_2025_12]],$H$5:$AQ$5),_xlfn.FORECAST.LINEAR(AV$5,tbl_Model[[#This Row],[H_2023_01]:[H_2025_12]],$H$5:$AQ$5)),0),0)</f>
        <v>2.2471042471042479</v>
      </c>
      <c r="AW160" s="79">
        <f>MAX(IFERROR(IFERROR(_xlfn.FORECAST.ETS(AW$5,tbl_Model[[#This Row],[H_2023_01]:[H_2025_12]],$H$5:$AQ$5),_xlfn.FORECAST.LINEAR(AW$5,tbl_Model[[#This Row],[H_2023_01]:[H_2025_12]],$H$5:$AQ$5)),0),0)</f>
        <v>2.2965250965250967</v>
      </c>
      <c r="AX160" s="79">
        <f>MAX(IFERROR(IFERROR(_xlfn.FORECAST.ETS(AX$5,tbl_Model[[#This Row],[H_2023_01]:[H_2025_12]],$H$5:$AQ$5),_xlfn.FORECAST.LINEAR(AX$5,tbl_Model[[#This Row],[H_2023_01]:[H_2025_12]],$H$5:$AQ$5)),0),0)</f>
        <v>2.3459459459459469</v>
      </c>
      <c r="AY160" s="79">
        <f>MAX(IFERROR(IFERROR(_xlfn.FORECAST.ETS(AY$5,tbl_Model[[#This Row],[H_2023_01]:[H_2025_12]],$H$5:$AQ$5),_xlfn.FORECAST.LINEAR(AY$5,tbl_Model[[#This Row],[H_2023_01]:[H_2025_12]],$H$5:$AQ$5)),0),0)</f>
        <v>2.3953667953667952</v>
      </c>
      <c r="AZ160" s="79">
        <f>MAX(IFERROR(IFERROR(_xlfn.FORECAST.ETS(AZ$5,tbl_Model[[#This Row],[H_2023_01]:[H_2025_12]],$H$5:$AQ$5),_xlfn.FORECAST.LINEAR(AZ$5,tbl_Model[[#This Row],[H_2023_01]:[H_2025_12]],$H$5:$AQ$5)),0),0)</f>
        <v>2.4447876447876458</v>
      </c>
      <c r="BA160" s="79">
        <f>MAX(IFERROR(IFERROR(_xlfn.FORECAST.ETS(BA$5,tbl_Model[[#This Row],[H_2023_01]:[H_2025_12]],$H$5:$AQ$5),_xlfn.FORECAST.LINEAR(BA$5,tbl_Model[[#This Row],[H_2023_01]:[H_2025_12]],$H$5:$AQ$5)),0),0)</f>
        <v>2.4942084942084941</v>
      </c>
      <c r="BB160" s="79">
        <f>MAX(IFERROR(IFERROR(_xlfn.FORECAST.ETS(BB$5,tbl_Model[[#This Row],[H_2023_01]:[H_2025_12]],$H$5:$AQ$5),_xlfn.FORECAST.LINEAR(BB$5,tbl_Model[[#This Row],[H_2023_01]:[H_2025_12]],$H$5:$AQ$5)),0),0)</f>
        <v>2.5436293436293447</v>
      </c>
      <c r="BC160" s="79">
        <f>MAX(IFERROR(IFERROR(_xlfn.FORECAST.ETS(BC$5,tbl_Model[[#This Row],[H_2023_01]:[H_2025_12]],$H$5:$AQ$5),_xlfn.FORECAST.LINEAR(BC$5,tbl_Model[[#This Row],[H_2023_01]:[H_2025_12]],$H$5:$AQ$5)),0),0)</f>
        <v>2.593050193050193</v>
      </c>
      <c r="BD160" s="80">
        <f>IFERROR(AR160/SUM(Model!$AR160:$BC160),1/12)</f>
        <v>7.3575072078066114E-2</v>
      </c>
      <c r="BE160" s="80">
        <f>IFERROR(AS160/SUM(Model!$AR160:$BC160),1/12)</f>
        <v>7.5349301397205581E-2</v>
      </c>
      <c r="BF160" s="80">
        <f>IFERROR(AT160/SUM(Model!$AR160:$BC160),1/12)</f>
        <v>7.7123530716345104E-2</v>
      </c>
      <c r="BG160" s="80">
        <f>IFERROR(AU160/SUM(Model!$AR160:$BC160),1/12)</f>
        <v>7.8897760035484585E-2</v>
      </c>
      <c r="BH160" s="80">
        <f>IFERROR(AV160/SUM(Model!$AR160:$BC160),1/12)</f>
        <v>8.0671989354624107E-2</v>
      </c>
      <c r="BI160" s="80">
        <f>IFERROR(AW160/SUM(Model!$AR160:$BC160),1/12)</f>
        <v>8.2446218673763588E-2</v>
      </c>
      <c r="BJ160" s="80">
        <f>IFERROR(AX160/SUM(Model!$AR160:$BC160),1/12)</f>
        <v>8.4220447992903111E-2</v>
      </c>
      <c r="BK160" s="80">
        <f>IFERROR(AY160/SUM(Model!$AR160:$BC160),1/12)</f>
        <v>8.5994677312042564E-2</v>
      </c>
      <c r="BL160" s="80">
        <f>IFERROR(AZ160/SUM(Model!$AR160:$BC160),1/12)</f>
        <v>8.7768906631182114E-2</v>
      </c>
      <c r="BM160" s="80">
        <f>IFERROR(BA160/SUM(Model!$AR160:$BC160),1/12)</f>
        <v>8.9543135950321567E-2</v>
      </c>
      <c r="BN160" s="80">
        <f>IFERROR(BB160/SUM(Model!$AR160:$BC160),1/12)</f>
        <v>9.1317365269461104E-2</v>
      </c>
      <c r="BO160" s="80">
        <f>IFERROR(BC160/SUM(Model!$AR160:$BC160),1/12)</f>
        <v>9.3091594588600571E-2</v>
      </c>
      <c r="BP16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17.589743589743591</v>
      </c>
      <c r="BQ160" s="77" cm="1">
        <f t="array" ref="BQ16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60" s="77" cm="1">
        <f t="array" ref="BR16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60" s="77">
        <f>IF(tbl_Model[[#This Row],[Type]]="Boutique",
    tbl_Model[[#This Row],[UnitListPrice]],
    tbl_Model[[#This Row],[UnitListPrice]]*(1-SUMIFS(tbl_MarketTerms[WholesaleMarginPct],tbl_MarketTerms[Country],tbl_Model[[#This Row],[country]])))</f>
        <v>24503.913814264284</v>
      </c>
      <c r="BT160" s="79">
        <f>Model!$BP160*BD160</f>
        <v>1.2941666524500861</v>
      </c>
      <c r="BU160" s="79">
        <f>Model!$BP160*BE160</f>
        <v>1.3253748912431547</v>
      </c>
      <c r="BV160" s="79">
        <f>Model!$BP160*BF160</f>
        <v>1.3565831300362243</v>
      </c>
      <c r="BW160" s="79">
        <f>Model!$BP160*BG160</f>
        <v>1.3877913688292931</v>
      </c>
      <c r="BX160" s="79">
        <f>Model!$BP160*BH160</f>
        <v>1.4189996076223625</v>
      </c>
      <c r="BY160" s="79">
        <f>Model!$BP160*BI160</f>
        <v>1.4502078464154315</v>
      </c>
      <c r="BZ160" s="79">
        <f>Model!$BP160*BJ160</f>
        <v>1.481416085208501</v>
      </c>
      <c r="CA160" s="79">
        <f>Model!$BP160*BK160</f>
        <v>1.5126243240015693</v>
      </c>
      <c r="CB160" s="79">
        <f>Model!$BP160*BL160</f>
        <v>1.5438325627946394</v>
      </c>
      <c r="CC160" s="79">
        <f>Model!$BP160*BM160</f>
        <v>1.5750408015877078</v>
      </c>
      <c r="CD160" s="79">
        <f>Model!$BP160*BN160</f>
        <v>1.6062490403807774</v>
      </c>
      <c r="CE160" s="79">
        <f>Model!$BP160*BO160</f>
        <v>1.637457279173846</v>
      </c>
      <c r="CF160" s="79">
        <f>Model!$BS160*BT160</f>
        <v>31712.148112931831</v>
      </c>
      <c r="CG160" s="79">
        <f>Model!$BS160*BU160</f>
        <v>32476.872106612162</v>
      </c>
      <c r="CH160" s="79">
        <f>Model!$BS160*BV160</f>
        <v>33241.596100292518</v>
      </c>
      <c r="CI160" s="79">
        <f>Model!$BS160*BW160</f>
        <v>34006.320093972856</v>
      </c>
      <c r="CJ160" s="79">
        <f>Model!$BS160*BX160</f>
        <v>34771.044087653208</v>
      </c>
      <c r="CK160" s="79">
        <f>Model!$BS160*BY160</f>
        <v>35535.768081333554</v>
      </c>
      <c r="CL160" s="79">
        <f>Model!$BS160*BZ160</f>
        <v>36300.492075013906</v>
      </c>
      <c r="CM160" s="79">
        <f>Model!$BS160*CA160</f>
        <v>37065.21606869423</v>
      </c>
      <c r="CN160" s="79">
        <f>Model!$BS160*CB160</f>
        <v>37829.940062374597</v>
      </c>
      <c r="CO160" s="79">
        <f>Model!$BS160*CC160</f>
        <v>38594.66405605492</v>
      </c>
      <c r="CP160" s="79">
        <f>Model!$BS160*CD160</f>
        <v>39359.38804973528</v>
      </c>
      <c r="CQ160" s="79">
        <f>Model!$BS160*CE160</f>
        <v>40124.112043415611</v>
      </c>
      <c r="CR160" s="79">
        <f>Model!$BR160*BT160</f>
        <v>6823.0096641274449</v>
      </c>
      <c r="CS160" s="79">
        <f>Model!$BR160*BU160</f>
        <v>6987.5434314613367</v>
      </c>
      <c r="CT160" s="79">
        <f>Model!$BR160*BV160</f>
        <v>7152.0771987952339</v>
      </c>
      <c r="CU160" s="79">
        <f>Model!$BR160*BW160</f>
        <v>7316.6109661291266</v>
      </c>
      <c r="CV160" s="79">
        <f>Model!$BR160*BX160</f>
        <v>7481.1447334630229</v>
      </c>
      <c r="CW160" s="79">
        <f>Model!$BR160*BY160</f>
        <v>7645.6785007969165</v>
      </c>
      <c r="CX160" s="79">
        <f>Model!$BR160*BZ160</f>
        <v>7810.2122681308128</v>
      </c>
      <c r="CY160" s="79">
        <f>Model!$BR160*CA160</f>
        <v>7974.7460354647037</v>
      </c>
      <c r="CZ160" s="79">
        <f>Model!$BR160*CB160</f>
        <v>8139.2798027986037</v>
      </c>
      <c r="DA160" s="79">
        <f>Model!$BR160*CC160</f>
        <v>8303.8135701324936</v>
      </c>
      <c r="DB160" s="79">
        <f>Model!$BR160*CD160</f>
        <v>8468.3473374663918</v>
      </c>
      <c r="DC160" s="79">
        <f>Model!$BR160*CE160</f>
        <v>8632.8811048002826</v>
      </c>
      <c r="DD160" s="79">
        <f>SUM(Model!$CF160:$CQ160)</f>
        <v>431017.56093808461</v>
      </c>
      <c r="DE160" s="79">
        <f>SUM(Model!$CR160:$DC160)</f>
        <v>92735.344613566354</v>
      </c>
      <c r="DF160" s="80">
        <f>IFERROR((Model!$DD160-Model!$DE160)/Model!$DD160,0)</f>
        <v>0.7848455538290986</v>
      </c>
    </row>
    <row r="161" spans="2:110" x14ac:dyDescent="0.25">
      <c r="B161" t="s">
        <v>370</v>
      </c>
      <c r="C161" t="s">
        <v>70</v>
      </c>
      <c r="D161" t="s">
        <v>4</v>
      </c>
      <c r="E161" s="4">
        <v>27</v>
      </c>
      <c r="F161" s="4">
        <v>658676.47999999998</v>
      </c>
      <c r="G161" s="4">
        <v>143551.38</v>
      </c>
      <c r="H161" s="4">
        <v>3</v>
      </c>
      <c r="I161" s="4">
        <v>0</v>
      </c>
      <c r="J161" s="4">
        <v>1</v>
      </c>
      <c r="K161" s="4">
        <v>2</v>
      </c>
      <c r="L161" s="4">
        <v>2</v>
      </c>
      <c r="M161" s="4">
        <v>2</v>
      </c>
      <c r="N161" s="4">
        <v>1</v>
      </c>
      <c r="O161" s="4">
        <v>0</v>
      </c>
      <c r="P161" s="4">
        <v>2</v>
      </c>
      <c r="Q161" s="4">
        <v>0</v>
      </c>
      <c r="R161" s="4">
        <v>1</v>
      </c>
      <c r="S161" s="4">
        <v>1</v>
      </c>
      <c r="T161" s="4">
        <v>1</v>
      </c>
      <c r="U161" s="4">
        <v>4</v>
      </c>
      <c r="V161" s="4">
        <v>2</v>
      </c>
      <c r="W161" s="4">
        <v>4</v>
      </c>
      <c r="X161" s="4">
        <v>4</v>
      </c>
      <c r="Y161" s="4">
        <v>2</v>
      </c>
      <c r="Z161" s="4">
        <v>3</v>
      </c>
      <c r="AA161" s="4">
        <v>3</v>
      </c>
      <c r="AB161" s="4">
        <v>1</v>
      </c>
      <c r="AC161" s="4">
        <v>1</v>
      </c>
      <c r="AD161" s="4">
        <v>5</v>
      </c>
      <c r="AE161" s="4">
        <v>2</v>
      </c>
      <c r="AF161" s="4">
        <v>5</v>
      </c>
      <c r="AG161" s="4">
        <v>1</v>
      </c>
      <c r="AH161" s="4">
        <v>1</v>
      </c>
      <c r="AI161" s="4">
        <v>2</v>
      </c>
      <c r="AJ161" s="4">
        <v>1</v>
      </c>
      <c r="AK161" s="4">
        <v>2</v>
      </c>
      <c r="AL161" s="4">
        <v>3</v>
      </c>
      <c r="AM161" s="4">
        <v>1</v>
      </c>
      <c r="AN161" s="4">
        <v>1</v>
      </c>
      <c r="AO161" s="4">
        <v>0</v>
      </c>
      <c r="AP161" s="4">
        <v>3</v>
      </c>
      <c r="AQ161" s="4">
        <v>7</v>
      </c>
      <c r="AR161" s="79">
        <f>MAX(IFERROR(IFERROR(_xlfn.FORECAST.ETS(AR$5,tbl_Model[[#This Row],[H_2023_01]:[H_2025_12]],$H$5:$AQ$5),_xlfn.FORECAST.LINEAR(AR$5,tbl_Model[[#This Row],[H_2023_01]:[H_2025_12]],$H$5:$AQ$5)),0),0)</f>
        <v>3.1322212499144664</v>
      </c>
      <c r="AS161" s="79">
        <f>MAX(IFERROR(IFERROR(_xlfn.FORECAST.ETS(AS$5,tbl_Model[[#This Row],[H_2023_01]:[H_2025_12]],$H$5:$AQ$5),_xlfn.FORECAST.LINEAR(AS$5,tbl_Model[[#This Row],[H_2023_01]:[H_2025_12]],$H$5:$AQ$5)),0),0)</f>
        <v>3.1650733568395926</v>
      </c>
      <c r="AT161" s="79">
        <f>MAX(IFERROR(IFERROR(_xlfn.FORECAST.ETS(AT$5,tbl_Model[[#This Row],[H_2023_01]:[H_2025_12]],$H$5:$AQ$5),_xlfn.FORECAST.LINEAR(AT$5,tbl_Model[[#This Row],[H_2023_01]:[H_2025_12]],$H$5:$AQ$5)),0),0)</f>
        <v>3.1979254637647223</v>
      </c>
      <c r="AU161" s="79">
        <f>MAX(IFERROR(IFERROR(_xlfn.FORECAST.ETS(AU$5,tbl_Model[[#This Row],[H_2023_01]:[H_2025_12]],$H$5:$AQ$5),_xlfn.FORECAST.LINEAR(AU$5,tbl_Model[[#This Row],[H_2023_01]:[H_2025_12]],$H$5:$AQ$5)),0),0)</f>
        <v>3.2307775706898485</v>
      </c>
      <c r="AV161" s="79">
        <f>MAX(IFERROR(IFERROR(_xlfn.FORECAST.ETS(AV$5,tbl_Model[[#This Row],[H_2023_01]:[H_2025_12]],$H$5:$AQ$5),_xlfn.FORECAST.LINEAR(AV$5,tbl_Model[[#This Row],[H_2023_01]:[H_2025_12]],$H$5:$AQ$5)),0),0)</f>
        <v>3.2636296776149782</v>
      </c>
      <c r="AW161" s="79">
        <f>MAX(IFERROR(IFERROR(_xlfn.FORECAST.ETS(AW$5,tbl_Model[[#This Row],[H_2023_01]:[H_2025_12]],$H$5:$AQ$5),_xlfn.FORECAST.LINEAR(AW$5,tbl_Model[[#This Row],[H_2023_01]:[H_2025_12]],$H$5:$AQ$5)),0),0)</f>
        <v>3.2964817845401044</v>
      </c>
      <c r="AX161" s="79">
        <f>MAX(IFERROR(IFERROR(_xlfn.FORECAST.ETS(AX$5,tbl_Model[[#This Row],[H_2023_01]:[H_2025_12]],$H$5:$AQ$5),_xlfn.FORECAST.LINEAR(AX$5,tbl_Model[[#This Row],[H_2023_01]:[H_2025_12]],$H$5:$AQ$5)),0),0)</f>
        <v>3.3293338914652342</v>
      </c>
      <c r="AY161" s="79">
        <f>MAX(IFERROR(IFERROR(_xlfn.FORECAST.ETS(AY$5,tbl_Model[[#This Row],[H_2023_01]:[H_2025_12]],$H$5:$AQ$5),_xlfn.FORECAST.LINEAR(AY$5,tbl_Model[[#This Row],[H_2023_01]:[H_2025_12]],$H$5:$AQ$5)),0),0)</f>
        <v>3.3621859983903599</v>
      </c>
      <c r="AZ161" s="79">
        <f>MAX(IFERROR(IFERROR(_xlfn.FORECAST.ETS(AZ$5,tbl_Model[[#This Row],[H_2023_01]:[H_2025_12]],$H$5:$AQ$5),_xlfn.FORECAST.LINEAR(AZ$5,tbl_Model[[#This Row],[H_2023_01]:[H_2025_12]],$H$5:$AQ$5)),0),0)</f>
        <v>3.3950381053154901</v>
      </c>
      <c r="BA161" s="79">
        <f>MAX(IFERROR(IFERROR(_xlfn.FORECAST.ETS(BA$5,tbl_Model[[#This Row],[H_2023_01]:[H_2025_12]],$H$5:$AQ$5),_xlfn.FORECAST.LINEAR(BA$5,tbl_Model[[#This Row],[H_2023_01]:[H_2025_12]],$H$5:$AQ$5)),0),0)</f>
        <v>3.4278902122406159</v>
      </c>
      <c r="BB161" s="79">
        <f>MAX(IFERROR(IFERROR(_xlfn.FORECAST.ETS(BB$5,tbl_Model[[#This Row],[H_2023_01]:[H_2025_12]],$H$5:$AQ$5),_xlfn.FORECAST.LINEAR(BB$5,tbl_Model[[#This Row],[H_2023_01]:[H_2025_12]],$H$5:$AQ$5)),0),0)</f>
        <v>3.4607423191657456</v>
      </c>
      <c r="BC161" s="79">
        <f>MAX(IFERROR(IFERROR(_xlfn.FORECAST.ETS(BC$5,tbl_Model[[#This Row],[H_2023_01]:[H_2025_12]],$H$5:$AQ$5),_xlfn.FORECAST.LINEAR(BC$5,tbl_Model[[#This Row],[H_2023_01]:[H_2025_12]],$H$5:$AQ$5)),0),0)</f>
        <v>3.4935944260908718</v>
      </c>
      <c r="BD161" s="80">
        <f>IFERROR(AR161/SUM(Model!$AR161:$BC161),1/12)</f>
        <v>7.8788318376595265E-2</v>
      </c>
      <c r="BE161" s="80">
        <f>IFERROR(AS161/SUM(Model!$AR161:$BC161),1/12)</f>
        <v>7.9614684732365784E-2</v>
      </c>
      <c r="BF161" s="80">
        <f>IFERROR(AT161/SUM(Model!$AR161:$BC161),1/12)</f>
        <v>8.04410510881364E-2</v>
      </c>
      <c r="BG161" s="80">
        <f>IFERROR(AU161/SUM(Model!$AR161:$BC161),1/12)</f>
        <v>8.1267417443906906E-2</v>
      </c>
      <c r="BH161" s="80">
        <f>IFERROR(AV161/SUM(Model!$AR161:$BC161),1/12)</f>
        <v>8.2093783799677522E-2</v>
      </c>
      <c r="BI161" s="80">
        <f>IFERROR(AW161/SUM(Model!$AR161:$BC161),1/12)</f>
        <v>8.2920150155448041E-2</v>
      </c>
      <c r="BJ161" s="80">
        <f>IFERROR(AX161/SUM(Model!$AR161:$BC161),1/12)</f>
        <v>8.3746516511218644E-2</v>
      </c>
      <c r="BK161" s="80">
        <f>IFERROR(AY161/SUM(Model!$AR161:$BC161),1/12)</f>
        <v>8.4572882866989149E-2</v>
      </c>
      <c r="BL161" s="80">
        <f>IFERROR(AZ161/SUM(Model!$AR161:$BC161),1/12)</f>
        <v>8.5399249222759765E-2</v>
      </c>
      <c r="BM161" s="80">
        <f>IFERROR(BA161/SUM(Model!$AR161:$BC161),1/12)</f>
        <v>8.6225615578530271E-2</v>
      </c>
      <c r="BN161" s="80">
        <f>IFERROR(BB161/SUM(Model!$AR161:$BC161),1/12)</f>
        <v>8.7051981934300873E-2</v>
      </c>
      <c r="BO161" s="80">
        <f>IFERROR(BC161/SUM(Model!$AR161:$BC161),1/12)</f>
        <v>8.7878348290071392E-2</v>
      </c>
      <c r="BP16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29.798540145985395</v>
      </c>
      <c r="BQ161" s="77" cm="1">
        <f t="array" ref="BQ16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61" s="77" cm="1">
        <f t="array" ref="BR16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61" s="77">
        <f>IF(tbl_Model[[#This Row],[Type]]="Boutique",
    tbl_Model[[#This Row],[UnitListPrice]],
    tbl_Model[[#This Row],[UnitListPrice]]*(1-SUMIFS(tbl_MarketTerms[WholesaleMarginPct],tbl_MarketTerms[Country],tbl_Model[[#This Row],[country]])))</f>
        <v>24503.913814264284</v>
      </c>
      <c r="BT161" s="79">
        <f>Model!$BP161*BD161</f>
        <v>2.3477768681796527</v>
      </c>
      <c r="BU161" s="79">
        <f>Model!$BP161*BE161</f>
        <v>2.3724013792073722</v>
      </c>
      <c r="BV161" s="79">
        <f>Model!$BP161*BF161</f>
        <v>2.3970258902350947</v>
      </c>
      <c r="BW161" s="79">
        <f>Model!$BP161*BG161</f>
        <v>2.4216504012628137</v>
      </c>
      <c r="BX161" s="79">
        <f>Model!$BP161*BH161</f>
        <v>2.4462749122905363</v>
      </c>
      <c r="BY161" s="79">
        <f>Model!$BP161*BI161</f>
        <v>2.4708994233182557</v>
      </c>
      <c r="BZ161" s="79">
        <f>Model!$BP161*BJ161</f>
        <v>2.4955239343459774</v>
      </c>
      <c r="CA161" s="79">
        <f>Model!$BP161*BK161</f>
        <v>2.5201484453736964</v>
      </c>
      <c r="CB161" s="79">
        <f>Model!$BP161*BL161</f>
        <v>2.544772956401419</v>
      </c>
      <c r="CC161" s="79">
        <f>Model!$BP161*BM161</f>
        <v>2.569397467429138</v>
      </c>
      <c r="CD161" s="79">
        <f>Model!$BP161*BN161</f>
        <v>2.5940219784568601</v>
      </c>
      <c r="CE161" s="79">
        <f>Model!$BP161*BO161</f>
        <v>2.6186464894845796</v>
      </c>
      <c r="CF161" s="79">
        <f>Model!$BS161*BT161</f>
        <v>57529.722032997532</v>
      </c>
      <c r="CG161" s="79">
        <f>Model!$BS161*BU161</f>
        <v>58133.11892893917</v>
      </c>
      <c r="CH161" s="79">
        <f>Model!$BS161*BV161</f>
        <v>58736.51582488088</v>
      </c>
      <c r="CI161" s="79">
        <f>Model!$BS161*BW161</f>
        <v>59339.912720822511</v>
      </c>
      <c r="CJ161" s="79">
        <f>Model!$BS161*BX161</f>
        <v>59943.309616764222</v>
      </c>
      <c r="CK161" s="79">
        <f>Model!$BS161*BY161</f>
        <v>60546.706512705859</v>
      </c>
      <c r="CL161" s="79">
        <f>Model!$BS161*BZ161</f>
        <v>61150.103408647556</v>
      </c>
      <c r="CM161" s="79">
        <f>Model!$BS161*CA161</f>
        <v>61753.500304589179</v>
      </c>
      <c r="CN161" s="79">
        <f>Model!$BS161*CB161</f>
        <v>62356.897200530897</v>
      </c>
      <c r="CO161" s="79">
        <f>Model!$BS161*CC161</f>
        <v>62960.29409647252</v>
      </c>
      <c r="CP161" s="79">
        <f>Model!$BS161*CD161</f>
        <v>63563.690992414224</v>
      </c>
      <c r="CQ161" s="79">
        <f>Model!$BS161*CE161</f>
        <v>64167.087888355862</v>
      </c>
      <c r="CR161" s="79">
        <f>Model!$BR161*BT161</f>
        <v>12377.775482375489</v>
      </c>
      <c r="CS161" s="79">
        <f>Model!$BR161*BU161</f>
        <v>12507.599007343053</v>
      </c>
      <c r="CT161" s="79">
        <f>Model!$BR161*BV161</f>
        <v>12637.422532310635</v>
      </c>
      <c r="CU161" s="79">
        <f>Model!$BR161*BW161</f>
        <v>12767.246057278197</v>
      </c>
      <c r="CV161" s="79">
        <f>Model!$BR161*BX161</f>
        <v>12897.069582245776</v>
      </c>
      <c r="CW161" s="79">
        <f>Model!$BR161*BY161</f>
        <v>13026.89310721334</v>
      </c>
      <c r="CX161" s="79">
        <f>Model!$BR161*BZ161</f>
        <v>13156.716632180916</v>
      </c>
      <c r="CY161" s="79">
        <f>Model!$BR161*CA161</f>
        <v>13286.540157148478</v>
      </c>
      <c r="CZ161" s="79">
        <f>Model!$BR161*CB161</f>
        <v>13416.363682116058</v>
      </c>
      <c r="DA161" s="79">
        <f>Model!$BR161*CC161</f>
        <v>13546.18720708362</v>
      </c>
      <c r="DB161" s="79">
        <f>Model!$BR161*CD161</f>
        <v>13676.010732051198</v>
      </c>
      <c r="DC161" s="79">
        <f>Model!$BR161*CE161</f>
        <v>13805.834257018763</v>
      </c>
      <c r="DD161" s="79">
        <f>SUM(Model!$CF161:$CQ161)</f>
        <v>730180.85952812049</v>
      </c>
      <c r="DE161" s="79">
        <f>SUM(Model!$CR161:$DC161)</f>
        <v>157101.65843636554</v>
      </c>
      <c r="DF161" s="80">
        <f>IFERROR((Model!$DD161-Model!$DE161)/Model!$DD161,0)</f>
        <v>0.7848455538290986</v>
      </c>
    </row>
    <row r="162" spans="2:110" x14ac:dyDescent="0.25">
      <c r="B162" t="s">
        <v>370</v>
      </c>
      <c r="C162" t="s">
        <v>70</v>
      </c>
      <c r="D162" t="s">
        <v>7</v>
      </c>
      <c r="E162" s="4">
        <v>15</v>
      </c>
      <c r="F162" s="4">
        <v>346596.16</v>
      </c>
      <c r="G162" s="4">
        <v>76941.22</v>
      </c>
      <c r="H162" s="4">
        <v>1</v>
      </c>
      <c r="I162" s="4">
        <v>1</v>
      </c>
      <c r="J162" s="4">
        <v>1</v>
      </c>
      <c r="K162" s="4">
        <v>0</v>
      </c>
      <c r="L162" s="4">
        <v>2</v>
      </c>
      <c r="M162" s="4">
        <v>1</v>
      </c>
      <c r="N162" s="4">
        <v>1</v>
      </c>
      <c r="O162" s="4">
        <v>0</v>
      </c>
      <c r="P162" s="4">
        <v>0</v>
      </c>
      <c r="Q162" s="4">
        <v>0</v>
      </c>
      <c r="R162" s="4">
        <v>0</v>
      </c>
      <c r="S162" s="4">
        <v>2</v>
      </c>
      <c r="T162" s="4">
        <v>0</v>
      </c>
      <c r="U162" s="4">
        <v>1</v>
      </c>
      <c r="V162" s="4">
        <v>1</v>
      </c>
      <c r="W162" s="4">
        <v>1</v>
      </c>
      <c r="X162" s="4">
        <v>0</v>
      </c>
      <c r="Y162" s="4">
        <v>0</v>
      </c>
      <c r="Z162" s="4">
        <v>1</v>
      </c>
      <c r="AA162" s="4">
        <v>3</v>
      </c>
      <c r="AB162" s="4">
        <v>1</v>
      </c>
      <c r="AC162" s="4">
        <v>1</v>
      </c>
      <c r="AD162" s="4">
        <v>1</v>
      </c>
      <c r="AE162" s="4">
        <v>2</v>
      </c>
      <c r="AF162" s="4">
        <v>0</v>
      </c>
      <c r="AG162" s="4">
        <v>0</v>
      </c>
      <c r="AH162" s="4">
        <v>1</v>
      </c>
      <c r="AI162" s="4">
        <v>2</v>
      </c>
      <c r="AJ162" s="4">
        <v>0</v>
      </c>
      <c r="AK162" s="4">
        <v>0</v>
      </c>
      <c r="AL162" s="4">
        <v>3</v>
      </c>
      <c r="AM162" s="4">
        <v>1</v>
      </c>
      <c r="AN162" s="4">
        <v>2</v>
      </c>
      <c r="AO162" s="4">
        <v>1</v>
      </c>
      <c r="AP162" s="4">
        <v>2</v>
      </c>
      <c r="AQ162" s="4">
        <v>3</v>
      </c>
      <c r="AR162" s="79">
        <f>MAX(IFERROR(IFERROR(_xlfn.FORECAST.ETS(AR$5,tbl_Model[[#This Row],[H_2023_01]:[H_2025_12]],$H$5:$AQ$5),_xlfn.FORECAST.LINEAR(AR$5,tbl_Model[[#This Row],[H_2023_01]:[H_2025_12]],$H$5:$AQ$5)),0),0)</f>
        <v>1.6011370439021559</v>
      </c>
      <c r="AS162" s="79">
        <f>MAX(IFERROR(IFERROR(_xlfn.FORECAST.ETS(AS$5,tbl_Model[[#This Row],[H_2023_01]:[H_2025_12]],$H$5:$AQ$5),_xlfn.FORECAST.LINEAR(AS$5,tbl_Model[[#This Row],[H_2023_01]:[H_2025_12]],$H$5:$AQ$5)),0),0)</f>
        <v>1.6267916627572423</v>
      </c>
      <c r="AT162" s="79">
        <f>MAX(IFERROR(IFERROR(_xlfn.FORECAST.ETS(AT$5,tbl_Model[[#This Row],[H_2023_01]:[H_2025_12]],$H$5:$AQ$5),_xlfn.FORECAST.LINEAR(AT$5,tbl_Model[[#This Row],[H_2023_01]:[H_2025_12]],$H$5:$AQ$5)),0),0)</f>
        <v>1.6524462816123278</v>
      </c>
      <c r="AU162" s="79">
        <f>MAX(IFERROR(IFERROR(_xlfn.FORECAST.ETS(AU$5,tbl_Model[[#This Row],[H_2023_01]:[H_2025_12]],$H$5:$AQ$5),_xlfn.FORECAST.LINEAR(AU$5,tbl_Model[[#This Row],[H_2023_01]:[H_2025_12]],$H$5:$AQ$5)),0),0)</f>
        <v>1.6781009004674141</v>
      </c>
      <c r="AV162" s="79">
        <f>MAX(IFERROR(IFERROR(_xlfn.FORECAST.ETS(AV$5,tbl_Model[[#This Row],[H_2023_01]:[H_2025_12]],$H$5:$AQ$5),_xlfn.FORECAST.LINEAR(AV$5,tbl_Model[[#This Row],[H_2023_01]:[H_2025_12]],$H$5:$AQ$5)),0),0)</f>
        <v>1.7037555193224996</v>
      </c>
      <c r="AW162" s="79">
        <f>MAX(IFERROR(IFERROR(_xlfn.FORECAST.ETS(AW$5,tbl_Model[[#This Row],[H_2023_01]:[H_2025_12]],$H$5:$AQ$5),_xlfn.FORECAST.LINEAR(AW$5,tbl_Model[[#This Row],[H_2023_01]:[H_2025_12]],$H$5:$AQ$5)),0),0)</f>
        <v>1.7294101381775859</v>
      </c>
      <c r="AX162" s="79">
        <f>MAX(IFERROR(IFERROR(_xlfn.FORECAST.ETS(AX$5,tbl_Model[[#This Row],[H_2023_01]:[H_2025_12]],$H$5:$AQ$5),_xlfn.FORECAST.LINEAR(AX$5,tbl_Model[[#This Row],[H_2023_01]:[H_2025_12]],$H$5:$AQ$5)),0),0)</f>
        <v>1.7550647570326714</v>
      </c>
      <c r="AY162" s="79">
        <f>MAX(IFERROR(IFERROR(_xlfn.FORECAST.ETS(AY$5,tbl_Model[[#This Row],[H_2023_01]:[H_2025_12]],$H$5:$AQ$5),_xlfn.FORECAST.LINEAR(AY$5,tbl_Model[[#This Row],[H_2023_01]:[H_2025_12]],$H$5:$AQ$5)),0),0)</f>
        <v>1.7807193758877577</v>
      </c>
      <c r="AZ162" s="79">
        <f>MAX(IFERROR(IFERROR(_xlfn.FORECAST.ETS(AZ$5,tbl_Model[[#This Row],[H_2023_01]:[H_2025_12]],$H$5:$AQ$5),_xlfn.FORECAST.LINEAR(AZ$5,tbl_Model[[#This Row],[H_2023_01]:[H_2025_12]],$H$5:$AQ$5)),0),0)</f>
        <v>1.8063739947428432</v>
      </c>
      <c r="BA162" s="79">
        <f>MAX(IFERROR(IFERROR(_xlfn.FORECAST.ETS(BA$5,tbl_Model[[#This Row],[H_2023_01]:[H_2025_12]],$H$5:$AQ$5),_xlfn.FORECAST.LINEAR(BA$5,tbl_Model[[#This Row],[H_2023_01]:[H_2025_12]],$H$5:$AQ$5)),0),0)</f>
        <v>1.8320286135979298</v>
      </c>
      <c r="BB162" s="79">
        <f>MAX(IFERROR(IFERROR(_xlfn.FORECAST.ETS(BB$5,tbl_Model[[#This Row],[H_2023_01]:[H_2025_12]],$H$5:$AQ$5),_xlfn.FORECAST.LINEAR(BB$5,tbl_Model[[#This Row],[H_2023_01]:[H_2025_12]],$H$5:$AQ$5)),0),0)</f>
        <v>1.857683232453015</v>
      </c>
      <c r="BC162" s="79">
        <f>MAX(IFERROR(IFERROR(_xlfn.FORECAST.ETS(BC$5,tbl_Model[[#This Row],[H_2023_01]:[H_2025_12]],$H$5:$AQ$5),_xlfn.FORECAST.LINEAR(BC$5,tbl_Model[[#This Row],[H_2023_01]:[H_2025_12]],$H$5:$AQ$5)),0),0)</f>
        <v>1.8833378513081016</v>
      </c>
      <c r="BD162" s="80">
        <f>IFERROR(AR162/SUM(Model!$AR162:$BC162),1/12)</f>
        <v>7.6584329636156037E-2</v>
      </c>
      <c r="BE162" s="80">
        <f>IFERROR(AS162/SUM(Model!$AR162:$BC162),1/12)</f>
        <v>7.7811421217461013E-2</v>
      </c>
      <c r="BF162" s="80">
        <f>IFERROR(AT162/SUM(Model!$AR162:$BC162),1/12)</f>
        <v>7.9038512798765961E-2</v>
      </c>
      <c r="BG162" s="80">
        <f>IFERROR(AU162/SUM(Model!$AR162:$BC162),1/12)</f>
        <v>8.0265604380070937E-2</v>
      </c>
      <c r="BH162" s="80">
        <f>IFERROR(AV162/SUM(Model!$AR162:$BC162),1/12)</f>
        <v>8.1492695961375872E-2</v>
      </c>
      <c r="BI162" s="80">
        <f>IFERROR(AW162/SUM(Model!$AR162:$BC162),1/12)</f>
        <v>8.2719787542680848E-2</v>
      </c>
      <c r="BJ162" s="80">
        <f>IFERROR(AX162/SUM(Model!$AR162:$BC162),1/12)</f>
        <v>8.3946879123985796E-2</v>
      </c>
      <c r="BK162" s="80">
        <f>IFERROR(AY162/SUM(Model!$AR162:$BC162),1/12)</f>
        <v>8.5173970705290772E-2</v>
      </c>
      <c r="BL162" s="80">
        <f>IFERROR(AZ162/SUM(Model!$AR162:$BC162),1/12)</f>
        <v>8.6401062286595706E-2</v>
      </c>
      <c r="BM162" s="80">
        <f>IFERROR(BA162/SUM(Model!$AR162:$BC162),1/12)</f>
        <v>8.7628153867900696E-2</v>
      </c>
      <c r="BN162" s="80">
        <f>IFERROR(BB162/SUM(Model!$AR162:$BC162),1/12)</f>
        <v>8.885524544920563E-2</v>
      </c>
      <c r="BO162" s="80">
        <f>IFERROR(BC162/SUM(Model!$AR162:$BC162),1/12)</f>
        <v>9.008233703051062E-2</v>
      </c>
      <c r="BP16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40.946843853820617</v>
      </c>
      <c r="BQ162" s="77" cm="1">
        <f t="array" ref="BQ16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62" s="77" cm="1">
        <f t="array" ref="BR16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62" s="77">
        <f>IF(tbl_Model[[#This Row],[Type]]="Boutique",
    tbl_Model[[#This Row],[UnitListPrice]],
    tbl_Model[[#This Row],[UnitListPrice]]*(1-SUMIFS(tbl_MarketTerms[WholesaleMarginPct],tbl_MarketTerms[Country],tbl_Model[[#This Row],[country]])))</f>
        <v>24503.913814264284</v>
      </c>
      <c r="BT162" s="79">
        <f>Model!$BP162*BD162</f>
        <v>3.1358865872612078</v>
      </c>
      <c r="BU162" s="79">
        <f>Model!$BP162*BE162</f>
        <v>3.1861321146352406</v>
      </c>
      <c r="BV162" s="79">
        <f>Model!$BP162*BF162</f>
        <v>3.236377642009272</v>
      </c>
      <c r="BW162" s="79">
        <f>Model!$BP162*BG162</f>
        <v>3.2866231693833048</v>
      </c>
      <c r="BX162" s="79">
        <f>Model!$BP162*BH162</f>
        <v>3.3368686967573358</v>
      </c>
      <c r="BY162" s="79">
        <f>Model!$BP162*BI162</f>
        <v>3.3871142241313685</v>
      </c>
      <c r="BZ162" s="79">
        <f>Model!$BP162*BJ162</f>
        <v>3.4373597515054</v>
      </c>
      <c r="CA162" s="79">
        <f>Model!$BP162*BK162</f>
        <v>3.4876052788794327</v>
      </c>
      <c r="CB162" s="79">
        <f>Model!$BP162*BL162</f>
        <v>3.5378508062534637</v>
      </c>
      <c r="CC162" s="79">
        <f>Model!$BP162*BM162</f>
        <v>3.5880963336274969</v>
      </c>
      <c r="CD162" s="79">
        <f>Model!$BP162*BN162</f>
        <v>3.6383418610015279</v>
      </c>
      <c r="CE162" s="79">
        <f>Model!$BP162*BO162</f>
        <v>3.6885873883755611</v>
      </c>
      <c r="CF162" s="79">
        <f>Model!$BS162*BT162</f>
        <v>76841.494665555991</v>
      </c>
      <c r="CG162" s="79">
        <f>Model!$BS162*BU162</f>
        <v>78072.706737881541</v>
      </c>
      <c r="CH162" s="79">
        <f>Model!$BS162*BV162</f>
        <v>79303.918810207077</v>
      </c>
      <c r="CI162" s="79">
        <f>Model!$BS162*BW162</f>
        <v>80535.130882532627</v>
      </c>
      <c r="CJ162" s="79">
        <f>Model!$BS162*BX162</f>
        <v>81766.342954858133</v>
      </c>
      <c r="CK162" s="79">
        <f>Model!$BS162*BY162</f>
        <v>82997.555027183698</v>
      </c>
      <c r="CL162" s="79">
        <f>Model!$BS162*BZ162</f>
        <v>84228.767099509219</v>
      </c>
      <c r="CM162" s="79">
        <f>Model!$BS162*CA162</f>
        <v>85459.97917183477</v>
      </c>
      <c r="CN162" s="79">
        <f>Model!$BS162*CB162</f>
        <v>86691.191244160291</v>
      </c>
      <c r="CO162" s="79">
        <f>Model!$BS162*CC162</f>
        <v>87922.403316485856</v>
      </c>
      <c r="CP162" s="79">
        <f>Model!$BS162*CD162</f>
        <v>89153.615388811362</v>
      </c>
      <c r="CQ162" s="79">
        <f>Model!$BS162*CE162</f>
        <v>90384.827461136927</v>
      </c>
      <c r="CR162" s="79">
        <f>Model!$BR162*BT162</f>
        <v>16532.789227711975</v>
      </c>
      <c r="CS162" s="79">
        <f>Model!$BR162*BU162</f>
        <v>16797.689979252111</v>
      </c>
      <c r="CT162" s="79">
        <f>Model!$BR162*BV162</f>
        <v>17062.590730792235</v>
      </c>
      <c r="CU162" s="79">
        <f>Model!$BR162*BW162</f>
        <v>17327.491482332367</v>
      </c>
      <c r="CV162" s="79">
        <f>Model!$BR162*BX162</f>
        <v>17592.392233872491</v>
      </c>
      <c r="CW162" s="79">
        <f>Model!$BR162*BY162</f>
        <v>17857.292985412623</v>
      </c>
      <c r="CX162" s="79">
        <f>Model!$BR162*BZ162</f>
        <v>18122.193736952751</v>
      </c>
      <c r="CY162" s="79">
        <f>Model!$BR162*CA162</f>
        <v>18387.094488492883</v>
      </c>
      <c r="CZ162" s="79">
        <f>Model!$BR162*CB162</f>
        <v>18651.995240033008</v>
      </c>
      <c r="DA162" s="79">
        <f>Model!$BR162*CC162</f>
        <v>18916.895991573143</v>
      </c>
      <c r="DB162" s="79">
        <f>Model!$BR162*CD162</f>
        <v>19181.796743113264</v>
      </c>
      <c r="DC162" s="79">
        <f>Model!$BR162*CE162</f>
        <v>19446.697494653399</v>
      </c>
      <c r="DD162" s="79">
        <f>SUM(Model!$CF162:$CQ162)</f>
        <v>1003357.9327601575</v>
      </c>
      <c r="DE162" s="79">
        <f>SUM(Model!$CR162:$DC162)</f>
        <v>215876.92033419225</v>
      </c>
      <c r="DF162" s="80">
        <f>IFERROR((Model!$DD162-Model!$DE162)/Model!$DD162,0)</f>
        <v>0.7848455538290986</v>
      </c>
    </row>
    <row r="163" spans="2:110" x14ac:dyDescent="0.25">
      <c r="B163" t="s">
        <v>370</v>
      </c>
      <c r="C163" t="s">
        <v>45</v>
      </c>
      <c r="D163" t="s">
        <v>17</v>
      </c>
      <c r="E163" s="4">
        <v>41</v>
      </c>
      <c r="F163" s="4">
        <v>768492.2</v>
      </c>
      <c r="G163" s="4">
        <v>199281.81</v>
      </c>
      <c r="H163" s="4">
        <v>4</v>
      </c>
      <c r="I163" s="4">
        <v>2</v>
      </c>
      <c r="J163" s="4">
        <v>3</v>
      </c>
      <c r="K163" s="4">
        <v>2</v>
      </c>
      <c r="L163" s="4">
        <v>5</v>
      </c>
      <c r="M163" s="4">
        <v>1</v>
      </c>
      <c r="N163" s="4">
        <v>3</v>
      </c>
      <c r="O163" s="4">
        <v>5</v>
      </c>
      <c r="P163" s="4">
        <v>4</v>
      </c>
      <c r="Q163" s="4">
        <v>5</v>
      </c>
      <c r="R163" s="4">
        <v>3</v>
      </c>
      <c r="S163" s="4">
        <v>6</v>
      </c>
      <c r="T163" s="4">
        <v>3</v>
      </c>
      <c r="U163" s="4">
        <v>2</v>
      </c>
      <c r="V163" s="4">
        <v>1</v>
      </c>
      <c r="W163" s="4">
        <v>0</v>
      </c>
      <c r="X163" s="4">
        <v>5</v>
      </c>
      <c r="Y163" s="4">
        <v>3</v>
      </c>
      <c r="Z163" s="4">
        <v>2</v>
      </c>
      <c r="AA163" s="4">
        <v>3</v>
      </c>
      <c r="AB163" s="4">
        <v>1</v>
      </c>
      <c r="AC163" s="4">
        <v>2</v>
      </c>
      <c r="AD163" s="4">
        <v>3</v>
      </c>
      <c r="AE163" s="4">
        <v>6</v>
      </c>
      <c r="AF163" s="4">
        <v>1</v>
      </c>
      <c r="AG163" s="4">
        <v>3</v>
      </c>
      <c r="AH163" s="4">
        <v>2</v>
      </c>
      <c r="AI163" s="4">
        <v>0</v>
      </c>
      <c r="AJ163" s="4">
        <v>3</v>
      </c>
      <c r="AK163" s="4">
        <v>3</v>
      </c>
      <c r="AL163" s="4">
        <v>1</v>
      </c>
      <c r="AM163" s="4">
        <v>4</v>
      </c>
      <c r="AN163" s="4">
        <v>9</v>
      </c>
      <c r="AO163" s="4">
        <v>7</v>
      </c>
      <c r="AP163" s="4">
        <v>2</v>
      </c>
      <c r="AQ163" s="4">
        <v>6</v>
      </c>
      <c r="AR163" s="79">
        <f>MAX(IFERROR(IFERROR(_xlfn.FORECAST.ETS(AR$5,tbl_Model[[#This Row],[H_2023_01]:[H_2025_12]],$H$5:$AQ$5),_xlfn.FORECAST.LINEAR(AR$5,tbl_Model[[#This Row],[H_2023_01]:[H_2025_12]],$H$5:$AQ$5)),0),0)</f>
        <v>3.8356443146248154</v>
      </c>
      <c r="AS163" s="79">
        <f>MAX(IFERROR(IFERROR(_xlfn.FORECAST.ETS(AS$5,tbl_Model[[#This Row],[H_2023_01]:[H_2025_12]],$H$5:$AQ$5),_xlfn.FORECAST.LINEAR(AS$5,tbl_Model[[#This Row],[H_2023_01]:[H_2025_12]],$H$5:$AQ$5)),0),0)</f>
        <v>3.852412607561376</v>
      </c>
      <c r="AT163" s="79">
        <f>MAX(IFERROR(IFERROR(_xlfn.FORECAST.ETS(AT$5,tbl_Model[[#This Row],[H_2023_01]:[H_2025_12]],$H$5:$AQ$5),_xlfn.FORECAST.LINEAR(AT$5,tbl_Model[[#This Row],[H_2023_01]:[H_2025_12]],$H$5:$AQ$5)),0),0)</f>
        <v>3.8691809004979349</v>
      </c>
      <c r="AU163" s="79">
        <f>MAX(IFERROR(IFERROR(_xlfn.FORECAST.ETS(AU$5,tbl_Model[[#This Row],[H_2023_01]:[H_2025_12]],$H$5:$AQ$5),_xlfn.FORECAST.LINEAR(AU$5,tbl_Model[[#This Row],[H_2023_01]:[H_2025_12]],$H$5:$AQ$5)),0),0)</f>
        <v>3.8859491934344956</v>
      </c>
      <c r="AV163" s="79">
        <f>MAX(IFERROR(IFERROR(_xlfn.FORECAST.ETS(AV$5,tbl_Model[[#This Row],[H_2023_01]:[H_2025_12]],$H$5:$AQ$5),_xlfn.FORECAST.LINEAR(AV$5,tbl_Model[[#This Row],[H_2023_01]:[H_2025_12]],$H$5:$AQ$5)),0),0)</f>
        <v>3.9027174863710545</v>
      </c>
      <c r="AW163" s="79">
        <f>MAX(IFERROR(IFERROR(_xlfn.FORECAST.ETS(AW$5,tbl_Model[[#This Row],[H_2023_01]:[H_2025_12]],$H$5:$AQ$5),_xlfn.FORECAST.LINEAR(AW$5,tbl_Model[[#This Row],[H_2023_01]:[H_2025_12]],$H$5:$AQ$5)),0),0)</f>
        <v>3.9194857793076152</v>
      </c>
      <c r="AX163" s="79">
        <f>MAX(IFERROR(IFERROR(_xlfn.FORECAST.ETS(AX$5,tbl_Model[[#This Row],[H_2023_01]:[H_2025_12]],$H$5:$AQ$5),_xlfn.FORECAST.LINEAR(AX$5,tbl_Model[[#This Row],[H_2023_01]:[H_2025_12]],$H$5:$AQ$5)),0),0)</f>
        <v>3.9362540722441746</v>
      </c>
      <c r="AY163" s="79">
        <f>MAX(IFERROR(IFERROR(_xlfn.FORECAST.ETS(AY$5,tbl_Model[[#This Row],[H_2023_01]:[H_2025_12]],$H$5:$AQ$5),_xlfn.FORECAST.LINEAR(AY$5,tbl_Model[[#This Row],[H_2023_01]:[H_2025_12]],$H$5:$AQ$5)),0),0)</f>
        <v>3.9530223651807352</v>
      </c>
      <c r="AZ163" s="79">
        <f>MAX(IFERROR(IFERROR(_xlfn.FORECAST.ETS(AZ$5,tbl_Model[[#This Row],[H_2023_01]:[H_2025_12]],$H$5:$AQ$5),_xlfn.FORECAST.LINEAR(AZ$5,tbl_Model[[#This Row],[H_2023_01]:[H_2025_12]],$H$5:$AQ$5)),0),0)</f>
        <v>3.9697906581172941</v>
      </c>
      <c r="BA163" s="79">
        <f>MAX(IFERROR(IFERROR(_xlfn.FORECAST.ETS(BA$5,tbl_Model[[#This Row],[H_2023_01]:[H_2025_12]],$H$5:$AQ$5),_xlfn.FORECAST.LINEAR(BA$5,tbl_Model[[#This Row],[H_2023_01]:[H_2025_12]],$H$5:$AQ$5)),0),0)</f>
        <v>3.9865589510538548</v>
      </c>
      <c r="BB163" s="79">
        <f>MAX(IFERROR(IFERROR(_xlfn.FORECAST.ETS(BB$5,tbl_Model[[#This Row],[H_2023_01]:[H_2025_12]],$H$5:$AQ$5),_xlfn.FORECAST.LINEAR(BB$5,tbl_Model[[#This Row],[H_2023_01]:[H_2025_12]],$H$5:$AQ$5)),0),0)</f>
        <v>4.0033272439904133</v>
      </c>
      <c r="BC163" s="79">
        <f>MAX(IFERROR(IFERROR(_xlfn.FORECAST.ETS(BC$5,tbl_Model[[#This Row],[H_2023_01]:[H_2025_12]],$H$5:$AQ$5),_xlfn.FORECAST.LINEAR(BC$5,tbl_Model[[#This Row],[H_2023_01]:[H_2025_12]],$H$5:$AQ$5)),0),0)</f>
        <v>4.0200955369269744</v>
      </c>
      <c r="BD163" s="80">
        <f>IFERROR(AR163/SUM(Model!$AR163:$BC163),1/12)</f>
        <v>8.1376683102762096E-2</v>
      </c>
      <c r="BE163" s="80">
        <f>IFERROR(AS163/SUM(Model!$AR163:$BC163),1/12)</f>
        <v>8.1732437690138701E-2</v>
      </c>
      <c r="BF163" s="80">
        <f>IFERROR(AT163/SUM(Model!$AR163:$BC163),1/12)</f>
        <v>8.2088192277515265E-2</v>
      </c>
      <c r="BG163" s="80">
        <f>IFERROR(AU163/SUM(Model!$AR163:$BC163),1/12)</f>
        <v>8.2443946864891871E-2</v>
      </c>
      <c r="BH163" s="80">
        <f>IFERROR(AV163/SUM(Model!$AR163:$BC163),1/12)</f>
        <v>8.2799701452268448E-2</v>
      </c>
      <c r="BI163" s="80">
        <f>IFERROR(AW163/SUM(Model!$AR163:$BC163),1/12)</f>
        <v>8.3155456039645054E-2</v>
      </c>
      <c r="BJ163" s="80">
        <f>IFERROR(AX163/SUM(Model!$AR163:$BC163),1/12)</f>
        <v>8.3511210627021631E-2</v>
      </c>
      <c r="BK163" s="80">
        <f>IFERROR(AY163/SUM(Model!$AR163:$BC163),1/12)</f>
        <v>8.3866965214398237E-2</v>
      </c>
      <c r="BL163" s="80">
        <f>IFERROR(AZ163/SUM(Model!$AR163:$BC163),1/12)</f>
        <v>8.4222719801774815E-2</v>
      </c>
      <c r="BM163" s="80">
        <f>IFERROR(BA163/SUM(Model!$AR163:$BC163),1/12)</f>
        <v>8.457847438915142E-2</v>
      </c>
      <c r="BN163" s="80">
        <f>IFERROR(BB163/SUM(Model!$AR163:$BC163),1/12)</f>
        <v>8.4934228976527984E-2</v>
      </c>
      <c r="BO163" s="80">
        <f>IFERROR(BC163/SUM(Model!$AR163:$BC163),1/12)</f>
        <v>8.5289983563904589E-2</v>
      </c>
      <c r="BP16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45.219736222326894</v>
      </c>
      <c r="BQ163" s="77" cm="1">
        <f t="array" ref="BQ16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163" s="77" cm="1">
        <f t="array" ref="BR16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163" s="77">
        <f>IF(tbl_Model[[#This Row],[Type]]="Boutique",
    tbl_Model[[#This Row],[UnitListPrice]],
    tbl_Model[[#This Row],[UnitListPrice]]*(1-SUMIFS(tbl_MarketTerms[WholesaleMarginPct],tbl_MarketTerms[Country],tbl_Model[[#This Row],[country]])))</f>
        <v>18536.052673839731</v>
      </c>
      <c r="BT163" s="79">
        <f>Model!$BP163*BD163</f>
        <v>3.6798321445547879</v>
      </c>
      <c r="BU163" s="79">
        <f>Model!$BP163*BE163</f>
        <v>3.695919273155841</v>
      </c>
      <c r="BV163" s="79">
        <f>Model!$BP163*BF163</f>
        <v>3.7120064017568919</v>
      </c>
      <c r="BW163" s="79">
        <f>Model!$BP163*BG163</f>
        <v>3.7280935303579446</v>
      </c>
      <c r="BX163" s="79">
        <f>Model!$BP163*BH163</f>
        <v>3.7441806589589963</v>
      </c>
      <c r="BY163" s="79">
        <f>Model!$BP163*BI163</f>
        <v>3.760267787560049</v>
      </c>
      <c r="BZ163" s="79">
        <f>Model!$BP163*BJ163</f>
        <v>3.7763549161611007</v>
      </c>
      <c r="CA163" s="79">
        <f>Model!$BP163*BK163</f>
        <v>3.7924420447621534</v>
      </c>
      <c r="CB163" s="79">
        <f>Model!$BP163*BL163</f>
        <v>3.8085291733632052</v>
      </c>
      <c r="CC163" s="79">
        <f>Model!$BP163*BM163</f>
        <v>3.8246163019642578</v>
      </c>
      <c r="CD163" s="79">
        <f>Model!$BP163*BN163</f>
        <v>3.8407034305653092</v>
      </c>
      <c r="CE163" s="79">
        <f>Model!$BP163*BO163</f>
        <v>3.8567905591663618</v>
      </c>
      <c r="CF163" s="79">
        <f>Model!$BS163*BT163</f>
        <v>68209.562462356174</v>
      </c>
      <c r="CG163" s="79">
        <f>Model!$BS163*BU163</f>
        <v>68507.754325476126</v>
      </c>
      <c r="CH163" s="79">
        <f>Model!$BS163*BV163</f>
        <v>68805.946188596034</v>
      </c>
      <c r="CI163" s="79">
        <f>Model!$BS163*BW163</f>
        <v>69104.138051715985</v>
      </c>
      <c r="CJ163" s="79">
        <f>Model!$BS163*BX163</f>
        <v>69402.329914835907</v>
      </c>
      <c r="CK163" s="79">
        <f>Model!$BS163*BY163</f>
        <v>69700.521777955859</v>
      </c>
      <c r="CL163" s="79">
        <f>Model!$BS163*BZ163</f>
        <v>69998.713641075781</v>
      </c>
      <c r="CM163" s="79">
        <f>Model!$BS163*CA163</f>
        <v>70296.905504195733</v>
      </c>
      <c r="CN163" s="79">
        <f>Model!$BS163*CB163</f>
        <v>70595.097367315655</v>
      </c>
      <c r="CO163" s="79">
        <f>Model!$BS163*CC163</f>
        <v>70893.289230435606</v>
      </c>
      <c r="CP163" s="79">
        <f>Model!$BS163*CD163</f>
        <v>71191.481093555529</v>
      </c>
      <c r="CQ163" s="79">
        <f>Model!$BS163*CE163</f>
        <v>71489.672956675466</v>
      </c>
      <c r="CR163" s="79">
        <f>Model!$BR163*BT163</f>
        <v>17474.563746160737</v>
      </c>
      <c r="CS163" s="79">
        <f>Model!$BR163*BU163</f>
        <v>17550.957326951579</v>
      </c>
      <c r="CT163" s="79">
        <f>Model!$BR163*BV163</f>
        <v>17627.350907742413</v>
      </c>
      <c r="CU163" s="79">
        <f>Model!$BR163*BW163</f>
        <v>17703.744488533255</v>
      </c>
      <c r="CV163" s="79">
        <f>Model!$BR163*BX163</f>
        <v>17780.13806932409</v>
      </c>
      <c r="CW163" s="79">
        <f>Model!$BR163*BY163</f>
        <v>17856.531650114932</v>
      </c>
      <c r="CX163" s="79">
        <f>Model!$BR163*BZ163</f>
        <v>17932.925230905767</v>
      </c>
      <c r="CY163" s="79">
        <f>Model!$BR163*CA163</f>
        <v>18009.318811696608</v>
      </c>
      <c r="CZ163" s="79">
        <f>Model!$BR163*CB163</f>
        <v>18085.712392487447</v>
      </c>
      <c r="DA163" s="79">
        <f>Model!$BR163*CC163</f>
        <v>18162.105973278289</v>
      </c>
      <c r="DB163" s="79">
        <f>Model!$BR163*CD163</f>
        <v>18238.499554069123</v>
      </c>
      <c r="DC163" s="79">
        <f>Model!$BR163*CE163</f>
        <v>18314.893134859962</v>
      </c>
      <c r="DD163" s="79">
        <f>SUM(Model!$CF163:$CQ163)</f>
        <v>838195.41251418996</v>
      </c>
      <c r="DE163" s="79">
        <f>SUM(Model!$CR163:$DC163)</f>
        <v>214736.74128612422</v>
      </c>
      <c r="DF163" s="80">
        <f>IFERROR((Model!$DD163-Model!$DE163)/Model!$DD163,0)</f>
        <v>0.74381064596617685</v>
      </c>
    </row>
    <row r="164" spans="2:110" x14ac:dyDescent="0.25">
      <c r="B164" t="s">
        <v>370</v>
      </c>
      <c r="C164" t="s">
        <v>70</v>
      </c>
      <c r="D164" t="s">
        <v>9</v>
      </c>
      <c r="E164" s="4">
        <v>16</v>
      </c>
      <c r="F164" s="4">
        <v>371458.07</v>
      </c>
      <c r="G164" s="4">
        <v>80968.009999999995</v>
      </c>
      <c r="H164" s="4">
        <v>0</v>
      </c>
      <c r="I164" s="4">
        <v>0</v>
      </c>
      <c r="J164" s="4">
        <v>0</v>
      </c>
      <c r="K164" s="4">
        <v>0</v>
      </c>
      <c r="L164" s="4">
        <v>0</v>
      </c>
      <c r="M164" s="4">
        <v>0</v>
      </c>
      <c r="N164" s="4">
        <v>0</v>
      </c>
      <c r="O164" s="4">
        <v>0</v>
      </c>
      <c r="P164" s="4">
        <v>0</v>
      </c>
      <c r="Q164" s="4">
        <v>0</v>
      </c>
      <c r="R164" s="4">
        <v>0</v>
      </c>
      <c r="S164" s="4">
        <v>0</v>
      </c>
      <c r="T164" s="4">
        <v>0</v>
      </c>
      <c r="U164" s="4">
        <v>0</v>
      </c>
      <c r="V164" s="4">
        <v>0</v>
      </c>
      <c r="W164" s="4">
        <v>0</v>
      </c>
      <c r="X164" s="4">
        <v>0</v>
      </c>
      <c r="Y164" s="4">
        <v>0</v>
      </c>
      <c r="Z164" s="4">
        <v>0</v>
      </c>
      <c r="AA164" s="4">
        <v>0</v>
      </c>
      <c r="AB164" s="4">
        <v>0</v>
      </c>
      <c r="AC164" s="4">
        <v>0</v>
      </c>
      <c r="AD164" s="4">
        <v>0</v>
      </c>
      <c r="AE164" s="4">
        <v>0</v>
      </c>
      <c r="AF164" s="4">
        <v>1</v>
      </c>
      <c r="AG164" s="4">
        <v>0</v>
      </c>
      <c r="AH164" s="4">
        <v>1</v>
      </c>
      <c r="AI164" s="4">
        <v>0</v>
      </c>
      <c r="AJ164" s="4">
        <v>1</v>
      </c>
      <c r="AK164" s="4">
        <v>1</v>
      </c>
      <c r="AL164" s="4">
        <v>1</v>
      </c>
      <c r="AM164" s="4">
        <v>4</v>
      </c>
      <c r="AN164" s="4">
        <v>0</v>
      </c>
      <c r="AO164" s="4">
        <v>0</v>
      </c>
      <c r="AP164" s="4">
        <v>4</v>
      </c>
      <c r="AQ164" s="4">
        <v>3</v>
      </c>
      <c r="AR164" s="79">
        <f>MAX(IFERROR(IFERROR(_xlfn.FORECAST.ETS(AR$5,tbl_Model[[#This Row],[H_2023_01]:[H_2025_12]],$H$5:$AQ$5),_xlfn.FORECAST.LINEAR(AR$5,tbl_Model[[#This Row],[H_2023_01]:[H_2025_12]],$H$5:$AQ$5)),0),0)</f>
        <v>3.0571428571428569</v>
      </c>
      <c r="AS164" s="79">
        <f>MAX(IFERROR(IFERROR(_xlfn.FORECAST.ETS(AS$5,tbl_Model[[#This Row],[H_2023_01]:[H_2025_12]],$H$5:$AQ$5),_xlfn.FORECAST.LINEAR(AS$5,tbl_Model[[#This Row],[H_2023_01]:[H_2025_12]],$H$5:$AQ$5)),0),0)</f>
        <v>3.1142857142857143</v>
      </c>
      <c r="AT164" s="79">
        <f>MAX(IFERROR(IFERROR(_xlfn.FORECAST.ETS(AT$5,tbl_Model[[#This Row],[H_2023_01]:[H_2025_12]],$H$5:$AQ$5),_xlfn.FORECAST.LINEAR(AT$5,tbl_Model[[#This Row],[H_2023_01]:[H_2025_12]],$H$5:$AQ$5)),0),0)</f>
        <v>3.1714285714285713</v>
      </c>
      <c r="AU164" s="79">
        <f>MAX(IFERROR(IFERROR(_xlfn.FORECAST.ETS(AU$5,tbl_Model[[#This Row],[H_2023_01]:[H_2025_12]],$H$5:$AQ$5),_xlfn.FORECAST.LINEAR(AU$5,tbl_Model[[#This Row],[H_2023_01]:[H_2025_12]],$H$5:$AQ$5)),0),0)</f>
        <v>3.2285714285714286</v>
      </c>
      <c r="AV164" s="79">
        <f>MAX(IFERROR(IFERROR(_xlfn.FORECAST.ETS(AV$5,tbl_Model[[#This Row],[H_2023_01]:[H_2025_12]],$H$5:$AQ$5),_xlfn.FORECAST.LINEAR(AV$5,tbl_Model[[#This Row],[H_2023_01]:[H_2025_12]],$H$5:$AQ$5)),0),0)</f>
        <v>3.2857142857142856</v>
      </c>
      <c r="AW164" s="79">
        <f>MAX(IFERROR(IFERROR(_xlfn.FORECAST.ETS(AW$5,tbl_Model[[#This Row],[H_2023_01]:[H_2025_12]],$H$5:$AQ$5),_xlfn.FORECAST.LINEAR(AW$5,tbl_Model[[#This Row],[H_2023_01]:[H_2025_12]],$H$5:$AQ$5)),0),0)</f>
        <v>3.342857142857143</v>
      </c>
      <c r="AX164" s="79">
        <f>MAX(IFERROR(IFERROR(_xlfn.FORECAST.ETS(AX$5,tbl_Model[[#This Row],[H_2023_01]:[H_2025_12]],$H$5:$AQ$5),_xlfn.FORECAST.LINEAR(AX$5,tbl_Model[[#This Row],[H_2023_01]:[H_2025_12]],$H$5:$AQ$5)),0),0)</f>
        <v>3.4</v>
      </c>
      <c r="AY164" s="79">
        <f>MAX(IFERROR(IFERROR(_xlfn.FORECAST.ETS(AY$5,tbl_Model[[#This Row],[H_2023_01]:[H_2025_12]],$H$5:$AQ$5),_xlfn.FORECAST.LINEAR(AY$5,tbl_Model[[#This Row],[H_2023_01]:[H_2025_12]],$H$5:$AQ$5)),0),0)</f>
        <v>3.4571428571428573</v>
      </c>
      <c r="AZ164" s="79">
        <f>MAX(IFERROR(IFERROR(_xlfn.FORECAST.ETS(AZ$5,tbl_Model[[#This Row],[H_2023_01]:[H_2025_12]],$H$5:$AQ$5),_xlfn.FORECAST.LINEAR(AZ$5,tbl_Model[[#This Row],[H_2023_01]:[H_2025_12]],$H$5:$AQ$5)),0),0)</f>
        <v>3.5142857142857142</v>
      </c>
      <c r="BA164" s="79">
        <f>MAX(IFERROR(IFERROR(_xlfn.FORECAST.ETS(BA$5,tbl_Model[[#This Row],[H_2023_01]:[H_2025_12]],$H$5:$AQ$5),_xlfn.FORECAST.LINEAR(BA$5,tbl_Model[[#This Row],[H_2023_01]:[H_2025_12]],$H$5:$AQ$5)),0),0)</f>
        <v>3.5714285714285712</v>
      </c>
      <c r="BB164" s="79">
        <f>MAX(IFERROR(IFERROR(_xlfn.FORECAST.ETS(BB$5,tbl_Model[[#This Row],[H_2023_01]:[H_2025_12]],$H$5:$AQ$5),_xlfn.FORECAST.LINEAR(BB$5,tbl_Model[[#This Row],[H_2023_01]:[H_2025_12]],$H$5:$AQ$5)),0),0)</f>
        <v>3.6285714285714286</v>
      </c>
      <c r="BC164" s="79">
        <f>MAX(IFERROR(IFERROR(_xlfn.FORECAST.ETS(BC$5,tbl_Model[[#This Row],[H_2023_01]:[H_2025_12]],$H$5:$AQ$5),_xlfn.FORECAST.LINEAR(BC$5,tbl_Model[[#This Row],[H_2023_01]:[H_2025_12]],$H$5:$AQ$5)),0),0)</f>
        <v>3.6857142857142859</v>
      </c>
      <c r="BD164" s="80">
        <f>IFERROR(AR164/SUM(Model!$AR164:$BC164),1/12)</f>
        <v>7.5564971751412455E-2</v>
      </c>
      <c r="BE164" s="80">
        <f>IFERROR(AS164/SUM(Model!$AR164:$BC164),1/12)</f>
        <v>7.6977401129943529E-2</v>
      </c>
      <c r="BF164" s="80">
        <f>IFERROR(AT164/SUM(Model!$AR164:$BC164),1/12)</f>
        <v>7.8389830508474603E-2</v>
      </c>
      <c r="BG164" s="80">
        <f>IFERROR(AU164/SUM(Model!$AR164:$BC164),1/12)</f>
        <v>7.9802259887005678E-2</v>
      </c>
      <c r="BH164" s="80">
        <f>IFERROR(AV164/SUM(Model!$AR164:$BC164),1/12)</f>
        <v>8.1214689265536752E-2</v>
      </c>
      <c r="BI164" s="80">
        <f>IFERROR(AW164/SUM(Model!$AR164:$BC164),1/12)</f>
        <v>8.2627118644067826E-2</v>
      </c>
      <c r="BJ164" s="80">
        <f>IFERROR(AX164/SUM(Model!$AR164:$BC164),1/12)</f>
        <v>8.4039548022598901E-2</v>
      </c>
      <c r="BK164" s="80">
        <f>IFERROR(AY164/SUM(Model!$AR164:$BC164),1/12)</f>
        <v>8.5451977401129975E-2</v>
      </c>
      <c r="BL164" s="80">
        <f>IFERROR(AZ164/SUM(Model!$AR164:$BC164),1/12)</f>
        <v>8.6864406779661049E-2</v>
      </c>
      <c r="BM164" s="80">
        <f>IFERROR(BA164/SUM(Model!$AR164:$BC164),1/12)</f>
        <v>8.8276836158192123E-2</v>
      </c>
      <c r="BN164" s="80">
        <f>IFERROR(BB164/SUM(Model!$AR164:$BC164),1/12)</f>
        <v>8.9689265536723198E-2</v>
      </c>
      <c r="BO164" s="80">
        <f>IFERROR(BC164/SUM(Model!$AR164:$BC164),1/12)</f>
        <v>9.1101694915254272E-2</v>
      </c>
      <c r="BP16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17.733333333333334</v>
      </c>
      <c r="BQ164" s="77" cm="1">
        <f t="array" ref="BQ16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64" s="77" cm="1">
        <f t="array" ref="BR16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64" s="77">
        <f>IF(tbl_Model[[#This Row],[Type]]="Boutique",
    tbl_Model[[#This Row],[UnitListPrice]],
    tbl_Model[[#This Row],[UnitListPrice]]*(1-SUMIFS(tbl_MarketTerms[WholesaleMarginPct],tbl_MarketTerms[Country],tbl_Model[[#This Row],[country]])))</f>
        <v>24503.913814264284</v>
      </c>
      <c r="BT164" s="79">
        <f>Model!$BP164*BD164</f>
        <v>1.3400188323917144</v>
      </c>
      <c r="BU164" s="79">
        <f>Model!$BP164*BE164</f>
        <v>1.3650659133709986</v>
      </c>
      <c r="BV164" s="79">
        <f>Model!$BP164*BF164</f>
        <v>1.390112994350283</v>
      </c>
      <c r="BW164" s="79">
        <f>Model!$BP164*BG164</f>
        <v>1.4151600753295674</v>
      </c>
      <c r="BX164" s="79">
        <f>Model!$BP164*BH164</f>
        <v>1.4402071563088519</v>
      </c>
      <c r="BY164" s="79">
        <f>Model!$BP164*BI164</f>
        <v>1.4652542372881363</v>
      </c>
      <c r="BZ164" s="79">
        <f>Model!$BP164*BJ164</f>
        <v>1.4903013182674205</v>
      </c>
      <c r="CA164" s="79">
        <f>Model!$BP164*BK164</f>
        <v>1.5153483992467049</v>
      </c>
      <c r="CB164" s="79">
        <f>Model!$BP164*BL164</f>
        <v>1.5403954802259894</v>
      </c>
      <c r="CC164" s="79">
        <f>Model!$BP164*BM164</f>
        <v>1.5654425612052738</v>
      </c>
      <c r="CD164" s="79">
        <f>Model!$BP164*BN164</f>
        <v>1.590489642184558</v>
      </c>
      <c r="CE164" s="79">
        <f>Model!$BP164*BO164</f>
        <v>1.6155367231638424</v>
      </c>
      <c r="CF164" s="79">
        <f>Model!$BS164*BT164</f>
        <v>32835.705978417624</v>
      </c>
      <c r="CG164" s="79">
        <f>Model!$BS164*BU164</f>
        <v>33449.457492032903</v>
      </c>
      <c r="CH164" s="79">
        <f>Model!$BS164*BV164</f>
        <v>34063.20900564819</v>
      </c>
      <c r="CI164" s="79">
        <f>Model!$BS164*BW164</f>
        <v>34676.96051926347</v>
      </c>
      <c r="CJ164" s="79">
        <f>Model!$BS164*BX164</f>
        <v>35290.712032878757</v>
      </c>
      <c r="CK164" s="79">
        <f>Model!$BS164*BY164</f>
        <v>35904.463546494044</v>
      </c>
      <c r="CL164" s="79">
        <f>Model!$BS164*BZ164</f>
        <v>36518.215060109316</v>
      </c>
      <c r="CM164" s="79">
        <f>Model!$BS164*CA164</f>
        <v>37131.966573724603</v>
      </c>
      <c r="CN164" s="79">
        <f>Model!$BS164*CB164</f>
        <v>37745.71808733989</v>
      </c>
      <c r="CO164" s="79">
        <f>Model!$BS164*CC164</f>
        <v>38359.46960095517</v>
      </c>
      <c r="CP164" s="79">
        <f>Model!$BS164*CD164</f>
        <v>38973.22111457045</v>
      </c>
      <c r="CQ164" s="79">
        <f>Model!$BS164*CE164</f>
        <v>39586.972628185737</v>
      </c>
      <c r="CR164" s="79">
        <f>Model!$BR164*BT164</f>
        <v>7064.7481344170019</v>
      </c>
      <c r="CS164" s="79">
        <f>Model!$BR164*BU164</f>
        <v>7196.7995014154494</v>
      </c>
      <c r="CT164" s="79">
        <f>Model!$BR164*BV164</f>
        <v>7328.8508684138988</v>
      </c>
      <c r="CU164" s="79">
        <f>Model!$BR164*BW164</f>
        <v>7460.9022354123472</v>
      </c>
      <c r="CV164" s="79">
        <f>Model!$BR164*BX164</f>
        <v>7592.9536024107965</v>
      </c>
      <c r="CW164" s="79">
        <f>Model!$BR164*BY164</f>
        <v>7725.0049694092449</v>
      </c>
      <c r="CX164" s="79">
        <f>Model!$BR164*BZ164</f>
        <v>7857.0563364076925</v>
      </c>
      <c r="CY164" s="79">
        <f>Model!$BR164*CA164</f>
        <v>7989.1077034061418</v>
      </c>
      <c r="CZ164" s="79">
        <f>Model!$BR164*CB164</f>
        <v>8121.1590704045902</v>
      </c>
      <c r="DA164" s="79">
        <f>Model!$BR164*CC164</f>
        <v>8253.2104374030387</v>
      </c>
      <c r="DB164" s="79">
        <f>Model!$BR164*CD164</f>
        <v>8385.2618044014871</v>
      </c>
      <c r="DC164" s="79">
        <f>Model!$BR164*CE164</f>
        <v>8517.3131713999355</v>
      </c>
      <c r="DD164" s="79">
        <f>SUM(Model!$CF164:$CQ164)</f>
        <v>434536.07163962018</v>
      </c>
      <c r="DE164" s="79">
        <f>SUM(Model!$CR164:$DC164)</f>
        <v>93492.367834901626</v>
      </c>
      <c r="DF164" s="80">
        <f>IFERROR((Model!$DD164-Model!$DE164)/Model!$DD164,0)</f>
        <v>0.7848455538290986</v>
      </c>
    </row>
    <row r="165" spans="2:110" x14ac:dyDescent="0.25">
      <c r="B165" t="s">
        <v>370</v>
      </c>
      <c r="C165" t="s">
        <v>45</v>
      </c>
      <c r="D165" t="s">
        <v>16</v>
      </c>
      <c r="E165" s="4">
        <v>46</v>
      </c>
      <c r="F165" s="4">
        <v>835523.68</v>
      </c>
      <c r="G165" s="4">
        <v>217453.9</v>
      </c>
      <c r="H165" s="4">
        <v>2</v>
      </c>
      <c r="I165" s="4">
        <v>4</v>
      </c>
      <c r="J165" s="4">
        <v>3</v>
      </c>
      <c r="K165" s="4">
        <v>3</v>
      </c>
      <c r="L165" s="4">
        <v>4</v>
      </c>
      <c r="M165" s="4">
        <v>1</v>
      </c>
      <c r="N165" s="4">
        <v>1</v>
      </c>
      <c r="O165" s="4">
        <v>1</v>
      </c>
      <c r="P165" s="4">
        <v>2</v>
      </c>
      <c r="Q165" s="4">
        <v>7</v>
      </c>
      <c r="R165" s="4">
        <v>8</v>
      </c>
      <c r="S165" s="4">
        <v>4</v>
      </c>
      <c r="T165" s="4">
        <v>5</v>
      </c>
      <c r="U165" s="4">
        <v>1</v>
      </c>
      <c r="V165" s="4">
        <v>2</v>
      </c>
      <c r="W165" s="4">
        <v>6</v>
      </c>
      <c r="X165" s="4">
        <v>5</v>
      </c>
      <c r="Y165" s="4">
        <v>2</v>
      </c>
      <c r="Z165" s="4">
        <v>0</v>
      </c>
      <c r="AA165" s="4">
        <v>6</v>
      </c>
      <c r="AB165" s="4">
        <v>4</v>
      </c>
      <c r="AC165" s="4">
        <v>2</v>
      </c>
      <c r="AD165" s="4">
        <v>2</v>
      </c>
      <c r="AE165" s="4">
        <v>2</v>
      </c>
      <c r="AF165" s="4">
        <v>2</v>
      </c>
      <c r="AG165" s="4">
        <v>2</v>
      </c>
      <c r="AH165" s="4">
        <v>5</v>
      </c>
      <c r="AI165" s="4">
        <v>2</v>
      </c>
      <c r="AJ165" s="4">
        <v>2</v>
      </c>
      <c r="AK165" s="4">
        <v>3</v>
      </c>
      <c r="AL165" s="4">
        <v>6</v>
      </c>
      <c r="AM165" s="4">
        <v>2</v>
      </c>
      <c r="AN165" s="4">
        <v>5</v>
      </c>
      <c r="AO165" s="4">
        <v>5</v>
      </c>
      <c r="AP165" s="4">
        <v>7</v>
      </c>
      <c r="AQ165" s="4">
        <v>5</v>
      </c>
      <c r="AR165" s="79">
        <f>MAX(IFERROR(IFERROR(_xlfn.FORECAST.ETS(AR$5,tbl_Model[[#This Row],[H_2023_01]:[H_2025_12]],$H$5:$AQ$5),_xlfn.FORECAST.LINEAR(AR$5,tbl_Model[[#This Row],[H_2023_01]:[H_2025_12]],$H$5:$AQ$5)),0),0)</f>
        <v>3.7880162249255664</v>
      </c>
      <c r="AS165" s="79">
        <f>MAX(IFERROR(IFERROR(_xlfn.FORECAST.ETS(AS$5,tbl_Model[[#This Row],[H_2023_01]:[H_2025_12]],$H$5:$AQ$5),_xlfn.FORECAST.LINEAR(AS$5,tbl_Model[[#This Row],[H_2023_01]:[H_2025_12]],$H$5:$AQ$5)),0),0)</f>
        <v>3.8453492372445583</v>
      </c>
      <c r="AT165" s="79">
        <f>MAX(IFERROR(IFERROR(_xlfn.FORECAST.ETS(AT$5,tbl_Model[[#This Row],[H_2023_01]:[H_2025_12]],$H$5:$AQ$5),_xlfn.FORECAST.LINEAR(AT$5,tbl_Model[[#This Row],[H_2023_01]:[H_2025_12]],$H$5:$AQ$5)),0),0)</f>
        <v>3.9026822495635538</v>
      </c>
      <c r="AU165" s="79">
        <f>MAX(IFERROR(IFERROR(_xlfn.FORECAST.ETS(AU$5,tbl_Model[[#This Row],[H_2023_01]:[H_2025_12]],$H$5:$AQ$5),_xlfn.FORECAST.LINEAR(AU$5,tbl_Model[[#This Row],[H_2023_01]:[H_2025_12]],$H$5:$AQ$5)),0),0)</f>
        <v>3.9600152618825457</v>
      </c>
      <c r="AV165" s="79">
        <f>MAX(IFERROR(IFERROR(_xlfn.FORECAST.ETS(AV$5,tbl_Model[[#This Row],[H_2023_01]:[H_2025_12]],$H$5:$AQ$5),_xlfn.FORECAST.LINEAR(AV$5,tbl_Model[[#This Row],[H_2023_01]:[H_2025_12]],$H$5:$AQ$5)),0),0)</f>
        <v>4.0173482742015416</v>
      </c>
      <c r="AW165" s="79">
        <f>MAX(IFERROR(IFERROR(_xlfn.FORECAST.ETS(AW$5,tbl_Model[[#This Row],[H_2023_01]:[H_2025_12]],$H$5:$AQ$5),_xlfn.FORECAST.LINEAR(AW$5,tbl_Model[[#This Row],[H_2023_01]:[H_2025_12]],$H$5:$AQ$5)),0),0)</f>
        <v>4.0746812865205335</v>
      </c>
      <c r="AX165" s="79">
        <f>MAX(IFERROR(IFERROR(_xlfn.FORECAST.ETS(AX$5,tbl_Model[[#This Row],[H_2023_01]:[H_2025_12]],$H$5:$AQ$5),_xlfn.FORECAST.LINEAR(AX$5,tbl_Model[[#This Row],[H_2023_01]:[H_2025_12]],$H$5:$AQ$5)),0),0)</f>
        <v>4.132014298839529</v>
      </c>
      <c r="AY165" s="79">
        <f>MAX(IFERROR(IFERROR(_xlfn.FORECAST.ETS(AY$5,tbl_Model[[#This Row],[H_2023_01]:[H_2025_12]],$H$5:$AQ$5),_xlfn.FORECAST.LINEAR(AY$5,tbl_Model[[#This Row],[H_2023_01]:[H_2025_12]],$H$5:$AQ$5)),0),0)</f>
        <v>4.1893473111585209</v>
      </c>
      <c r="AZ165" s="79">
        <f>MAX(IFERROR(IFERROR(_xlfn.FORECAST.ETS(AZ$5,tbl_Model[[#This Row],[H_2023_01]:[H_2025_12]],$H$5:$AQ$5),_xlfn.FORECAST.LINEAR(AZ$5,tbl_Model[[#This Row],[H_2023_01]:[H_2025_12]],$H$5:$AQ$5)),0),0)</f>
        <v>4.2466803234775163</v>
      </c>
      <c r="BA165" s="79">
        <f>MAX(IFERROR(IFERROR(_xlfn.FORECAST.ETS(BA$5,tbl_Model[[#This Row],[H_2023_01]:[H_2025_12]],$H$5:$AQ$5),_xlfn.FORECAST.LINEAR(BA$5,tbl_Model[[#This Row],[H_2023_01]:[H_2025_12]],$H$5:$AQ$5)),0),0)</f>
        <v>4.3040133357965082</v>
      </c>
      <c r="BB165" s="79">
        <f>MAX(IFERROR(IFERROR(_xlfn.FORECAST.ETS(BB$5,tbl_Model[[#This Row],[H_2023_01]:[H_2025_12]],$H$5:$AQ$5),_xlfn.FORECAST.LINEAR(BB$5,tbl_Model[[#This Row],[H_2023_01]:[H_2025_12]],$H$5:$AQ$5)),0),0)</f>
        <v>4.3613463481155037</v>
      </c>
      <c r="BC165" s="79">
        <f>MAX(IFERROR(IFERROR(_xlfn.FORECAST.ETS(BC$5,tbl_Model[[#This Row],[H_2023_01]:[H_2025_12]],$H$5:$AQ$5),_xlfn.FORECAST.LINEAR(BC$5,tbl_Model[[#This Row],[H_2023_01]:[H_2025_12]],$H$5:$AQ$5)),0),0)</f>
        <v>4.4186793604344956</v>
      </c>
      <c r="BD165" s="80">
        <f>IFERROR(AR165/SUM(Model!$AR165:$BC165),1/12)</f>
        <v>7.6929384174287629E-2</v>
      </c>
      <c r="BE165" s="80">
        <f>IFERROR(AS165/SUM(Model!$AR165:$BC165),1/12)</f>
        <v>7.8093738566841361E-2</v>
      </c>
      <c r="BF165" s="80">
        <f>IFERROR(AT165/SUM(Model!$AR165:$BC165),1/12)</f>
        <v>7.9258092959395163E-2</v>
      </c>
      <c r="BG165" s="80">
        <f>IFERROR(AU165/SUM(Model!$AR165:$BC165),1/12)</f>
        <v>8.0422447351948895E-2</v>
      </c>
      <c r="BH165" s="80">
        <f>IFERROR(AV165/SUM(Model!$AR165:$BC165),1/12)</f>
        <v>8.158680174450271E-2</v>
      </c>
      <c r="BI165" s="80">
        <f>IFERROR(AW165/SUM(Model!$AR165:$BC165),1/12)</f>
        <v>8.2751156137056442E-2</v>
      </c>
      <c r="BJ165" s="80">
        <f>IFERROR(AX165/SUM(Model!$AR165:$BC165),1/12)</f>
        <v>8.3915510529610243E-2</v>
      </c>
      <c r="BK165" s="80">
        <f>IFERROR(AY165/SUM(Model!$AR165:$BC165),1/12)</f>
        <v>8.5079864922163975E-2</v>
      </c>
      <c r="BL165" s="80">
        <f>IFERROR(AZ165/SUM(Model!$AR165:$BC165),1/12)</f>
        <v>8.624421931471779E-2</v>
      </c>
      <c r="BM165" s="80">
        <f>IFERROR(BA165/SUM(Model!$AR165:$BC165),1/12)</f>
        <v>8.7408573707271522E-2</v>
      </c>
      <c r="BN165" s="80">
        <f>IFERROR(BB165/SUM(Model!$AR165:$BC165),1/12)</f>
        <v>8.8572928099825324E-2</v>
      </c>
      <c r="BO165" s="80">
        <f>IFERROR(BC165/SUM(Model!$AR165:$BC165),1/12)</f>
        <v>8.9737282492379056E-2</v>
      </c>
      <c r="BP16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50.647531572904711</v>
      </c>
      <c r="BQ165" s="77" cm="1">
        <f t="array" ref="BQ16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165" s="77" cm="1">
        <f t="array" ref="BR16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165" s="77">
        <f>IF(tbl_Model[[#This Row],[Type]]="Boutique",
    tbl_Model[[#This Row],[UnitListPrice]],
    tbl_Model[[#This Row],[UnitListPrice]]*(1-SUMIFS(tbl_MarketTerms[WholesaleMarginPct],tbl_MarketTerms[Country],tbl_Model[[#This Row],[country]])))</f>
        <v>18536.052673839731</v>
      </c>
      <c r="BT165" s="79">
        <f>Model!$BP165*BD165</f>
        <v>3.8962834138513487</v>
      </c>
      <c r="BU165" s="79">
        <f>Model!$BP165*BE165</f>
        <v>3.9552550897102643</v>
      </c>
      <c r="BV165" s="79">
        <f>Model!$BP165*BF165</f>
        <v>4.014226765569183</v>
      </c>
      <c r="BW165" s="79">
        <f>Model!$BP165*BG165</f>
        <v>4.0731984414280982</v>
      </c>
      <c r="BX165" s="79">
        <f>Model!$BP165*BH165</f>
        <v>4.1321701172870178</v>
      </c>
      <c r="BY165" s="79">
        <f>Model!$BP165*BI165</f>
        <v>4.1911417931459338</v>
      </c>
      <c r="BZ165" s="79">
        <f>Model!$BP165*BJ165</f>
        <v>4.2501134690048525</v>
      </c>
      <c r="CA165" s="79">
        <f>Model!$BP165*BK165</f>
        <v>4.3090851448637677</v>
      </c>
      <c r="CB165" s="79">
        <f>Model!$BP165*BL165</f>
        <v>4.3680568207226873</v>
      </c>
      <c r="CC165" s="79">
        <f>Model!$BP165*BM165</f>
        <v>4.4270284965816034</v>
      </c>
      <c r="CD165" s="79">
        <f>Model!$BP165*BN165</f>
        <v>4.4860001724405221</v>
      </c>
      <c r="CE165" s="79">
        <f>Model!$BP165*BO165</f>
        <v>4.5449718482994372</v>
      </c>
      <c r="CF165" s="79">
        <f>Model!$BS165*BT165</f>
        <v>72221.714591356693</v>
      </c>
      <c r="CG165" s="79">
        <f>Model!$BS165*BU165</f>
        <v>73314.816681342156</v>
      </c>
      <c r="CH165" s="79">
        <f>Model!$BS165*BV165</f>
        <v>74407.918771327677</v>
      </c>
      <c r="CI165" s="79">
        <f>Model!$BS165*BW165</f>
        <v>75501.020861313125</v>
      </c>
      <c r="CJ165" s="79">
        <f>Model!$BS165*BX165</f>
        <v>76594.122951298661</v>
      </c>
      <c r="CK165" s="79">
        <f>Model!$BS165*BY165</f>
        <v>77687.225041284139</v>
      </c>
      <c r="CL165" s="79">
        <f>Model!$BS165*BZ165</f>
        <v>78780.327131269645</v>
      </c>
      <c r="CM165" s="79">
        <f>Model!$BS165*CA165</f>
        <v>79873.429221255108</v>
      </c>
      <c r="CN165" s="79">
        <f>Model!$BS165*CB165</f>
        <v>80966.531311240644</v>
      </c>
      <c r="CO165" s="79">
        <f>Model!$BS165*CC165</f>
        <v>82059.633401226107</v>
      </c>
      <c r="CP165" s="79">
        <f>Model!$BS165*CD165</f>
        <v>83152.735491211628</v>
      </c>
      <c r="CQ165" s="79">
        <f>Model!$BS165*CE165</f>
        <v>84245.837581197091</v>
      </c>
      <c r="CR165" s="79">
        <f>Model!$BR165*BT165</f>
        <v>18502.434408374807</v>
      </c>
      <c r="CS165" s="79">
        <f>Model!$BR165*BU165</f>
        <v>18782.475526701204</v>
      </c>
      <c r="CT165" s="79">
        <f>Model!$BR165*BV165</f>
        <v>19062.516645027619</v>
      </c>
      <c r="CU165" s="79">
        <f>Model!$BR165*BW165</f>
        <v>19342.557763354012</v>
      </c>
      <c r="CV165" s="79">
        <f>Model!$BR165*BX165</f>
        <v>19622.598881680431</v>
      </c>
      <c r="CW165" s="79">
        <f>Model!$BR165*BY165</f>
        <v>19902.640000006828</v>
      </c>
      <c r="CX165" s="79">
        <f>Model!$BR165*BZ165</f>
        <v>20182.681118333243</v>
      </c>
      <c r="CY165" s="79">
        <f>Model!$BR165*CA165</f>
        <v>20462.722236659636</v>
      </c>
      <c r="CZ165" s="79">
        <f>Model!$BR165*CB165</f>
        <v>20742.763354986055</v>
      </c>
      <c r="DA165" s="79">
        <f>Model!$BR165*CC165</f>
        <v>21022.804473312455</v>
      </c>
      <c r="DB165" s="79">
        <f>Model!$BR165*CD165</f>
        <v>21302.845591638867</v>
      </c>
      <c r="DC165" s="79">
        <f>Model!$BR165*CE165</f>
        <v>21582.886709965263</v>
      </c>
      <c r="DD165" s="79">
        <f>SUM(Model!$CF165:$CQ165)</f>
        <v>938805.31303532259</v>
      </c>
      <c r="DE165" s="79">
        <f>SUM(Model!$CR165:$DC165)</f>
        <v>240511.92671004042</v>
      </c>
      <c r="DF165" s="80">
        <f>IFERROR((Model!$DD165-Model!$DE165)/Model!$DD165,0)</f>
        <v>0.74381064596617685</v>
      </c>
    </row>
    <row r="166" spans="2:110" x14ac:dyDescent="0.25">
      <c r="B166" t="s">
        <v>370</v>
      </c>
      <c r="C166" t="s">
        <v>70</v>
      </c>
      <c r="D166" t="s">
        <v>10</v>
      </c>
      <c r="E166" s="4">
        <v>54</v>
      </c>
      <c r="F166" s="4">
        <v>1328229.02</v>
      </c>
      <c r="G166" s="4">
        <v>288620.57</v>
      </c>
      <c r="H166" s="4">
        <v>4</v>
      </c>
      <c r="I166" s="4">
        <v>3</v>
      </c>
      <c r="J166" s="4">
        <v>5</v>
      </c>
      <c r="K166" s="4">
        <v>4</v>
      </c>
      <c r="L166" s="4">
        <v>5</v>
      </c>
      <c r="M166" s="4">
        <v>6</v>
      </c>
      <c r="N166" s="4">
        <v>3</v>
      </c>
      <c r="O166" s="4">
        <v>5</v>
      </c>
      <c r="P166" s="4">
        <v>5</v>
      </c>
      <c r="Q166" s="4">
        <v>5</v>
      </c>
      <c r="R166" s="4">
        <v>5</v>
      </c>
      <c r="S166" s="4">
        <v>2</v>
      </c>
      <c r="T166" s="4">
        <v>4</v>
      </c>
      <c r="U166" s="4">
        <v>1</v>
      </c>
      <c r="V166" s="4">
        <v>4</v>
      </c>
      <c r="W166" s="4">
        <v>3</v>
      </c>
      <c r="X166" s="4">
        <v>4</v>
      </c>
      <c r="Y166" s="4">
        <v>3</v>
      </c>
      <c r="Z166" s="4">
        <v>6</v>
      </c>
      <c r="AA166" s="4">
        <v>1</v>
      </c>
      <c r="AB166" s="4">
        <v>2</v>
      </c>
      <c r="AC166" s="4">
        <v>4</v>
      </c>
      <c r="AD166" s="4">
        <v>5</v>
      </c>
      <c r="AE166" s="4">
        <v>7</v>
      </c>
      <c r="AF166" s="4">
        <v>9</v>
      </c>
      <c r="AG166" s="4">
        <v>3</v>
      </c>
      <c r="AH166" s="4">
        <v>1</v>
      </c>
      <c r="AI166" s="4">
        <v>2</v>
      </c>
      <c r="AJ166" s="4">
        <v>3</v>
      </c>
      <c r="AK166" s="4">
        <v>5</v>
      </c>
      <c r="AL166" s="4">
        <v>4</v>
      </c>
      <c r="AM166" s="4">
        <v>4</v>
      </c>
      <c r="AN166" s="4">
        <v>4</v>
      </c>
      <c r="AO166" s="4">
        <v>8</v>
      </c>
      <c r="AP166" s="4">
        <v>4</v>
      </c>
      <c r="AQ166" s="4">
        <v>7</v>
      </c>
      <c r="AR166" s="79">
        <f>MAX(IFERROR(IFERROR(_xlfn.FORECAST.ETS(AR$5,tbl_Model[[#This Row],[H_2023_01]:[H_2025_12]],$H$5:$AQ$5),_xlfn.FORECAST.LINEAR(AR$5,tbl_Model[[#This Row],[H_2023_01]:[H_2025_12]],$H$5:$AQ$5)),0),0)</f>
        <v>4.5772429769847722</v>
      </c>
      <c r="AS166" s="79">
        <f>MAX(IFERROR(IFERROR(_xlfn.FORECAST.ETS(AS$5,tbl_Model[[#This Row],[H_2023_01]:[H_2025_12]],$H$5:$AQ$5),_xlfn.FORECAST.LINEAR(AS$5,tbl_Model[[#This Row],[H_2023_01]:[H_2025_12]],$H$5:$AQ$5)),0),0)</f>
        <v>4.5912959123060588</v>
      </c>
      <c r="AT166" s="79">
        <f>MAX(IFERROR(IFERROR(_xlfn.FORECAST.ETS(AT$5,tbl_Model[[#This Row],[H_2023_01]:[H_2025_12]],$H$5:$AQ$5),_xlfn.FORECAST.LINEAR(AT$5,tbl_Model[[#This Row],[H_2023_01]:[H_2025_12]],$H$5:$AQ$5)),0),0)</f>
        <v>4.6053488476273481</v>
      </c>
      <c r="AU166" s="79">
        <f>MAX(IFERROR(IFERROR(_xlfn.FORECAST.ETS(AU$5,tbl_Model[[#This Row],[H_2023_01]:[H_2025_12]],$H$5:$AQ$5),_xlfn.FORECAST.LINEAR(AU$5,tbl_Model[[#This Row],[H_2023_01]:[H_2025_12]],$H$5:$AQ$5)),0),0)</f>
        <v>4.6194017829486338</v>
      </c>
      <c r="AV166" s="79">
        <f>MAX(IFERROR(IFERROR(_xlfn.FORECAST.ETS(AV$5,tbl_Model[[#This Row],[H_2023_01]:[H_2025_12]],$H$5:$AQ$5),_xlfn.FORECAST.LINEAR(AV$5,tbl_Model[[#This Row],[H_2023_01]:[H_2025_12]],$H$5:$AQ$5)),0),0)</f>
        <v>4.6334547182699231</v>
      </c>
      <c r="AW166" s="79">
        <f>MAX(IFERROR(IFERROR(_xlfn.FORECAST.ETS(AW$5,tbl_Model[[#This Row],[H_2023_01]:[H_2025_12]],$H$5:$AQ$5),_xlfn.FORECAST.LINEAR(AW$5,tbl_Model[[#This Row],[H_2023_01]:[H_2025_12]],$H$5:$AQ$5)),0),0)</f>
        <v>4.6475076535912097</v>
      </c>
      <c r="AX166" s="79">
        <f>MAX(IFERROR(IFERROR(_xlfn.FORECAST.ETS(AX$5,tbl_Model[[#This Row],[H_2023_01]:[H_2025_12]],$H$5:$AQ$5),_xlfn.FORECAST.LINEAR(AX$5,tbl_Model[[#This Row],[H_2023_01]:[H_2025_12]],$H$5:$AQ$5)),0),0)</f>
        <v>4.6615605889124989</v>
      </c>
      <c r="AY166" s="79">
        <f>MAX(IFERROR(IFERROR(_xlfn.FORECAST.ETS(AY$5,tbl_Model[[#This Row],[H_2023_01]:[H_2025_12]],$H$5:$AQ$5),_xlfn.FORECAST.LINEAR(AY$5,tbl_Model[[#This Row],[H_2023_01]:[H_2025_12]],$H$5:$AQ$5)),0),0)</f>
        <v>4.6756135242337846</v>
      </c>
      <c r="AZ166" s="79">
        <f>MAX(IFERROR(IFERROR(_xlfn.FORECAST.ETS(AZ$5,tbl_Model[[#This Row],[H_2023_01]:[H_2025_12]],$H$5:$AQ$5),_xlfn.FORECAST.LINEAR(AZ$5,tbl_Model[[#This Row],[H_2023_01]:[H_2025_12]],$H$5:$AQ$5)),0),0)</f>
        <v>4.6896664595550748</v>
      </c>
      <c r="BA166" s="79">
        <f>MAX(IFERROR(IFERROR(_xlfn.FORECAST.ETS(BA$5,tbl_Model[[#This Row],[H_2023_01]:[H_2025_12]],$H$5:$AQ$5),_xlfn.FORECAST.LINEAR(BA$5,tbl_Model[[#This Row],[H_2023_01]:[H_2025_12]],$H$5:$AQ$5)),0),0)</f>
        <v>4.7037193948763605</v>
      </c>
      <c r="BB166" s="79">
        <f>MAX(IFERROR(IFERROR(_xlfn.FORECAST.ETS(BB$5,tbl_Model[[#This Row],[H_2023_01]:[H_2025_12]],$H$5:$AQ$5),_xlfn.FORECAST.LINEAR(BB$5,tbl_Model[[#This Row],[H_2023_01]:[H_2025_12]],$H$5:$AQ$5)),0),0)</f>
        <v>4.7177723301976497</v>
      </c>
      <c r="BC166" s="79">
        <f>MAX(IFERROR(IFERROR(_xlfn.FORECAST.ETS(BC$5,tbl_Model[[#This Row],[H_2023_01]:[H_2025_12]],$H$5:$AQ$5),_xlfn.FORECAST.LINEAR(BC$5,tbl_Model[[#This Row],[H_2023_01]:[H_2025_12]],$H$5:$AQ$5)),0),0)</f>
        <v>4.7318252655189363</v>
      </c>
      <c r="BD166" s="80">
        <f>IFERROR(AR166/SUM(Model!$AR166:$BC166),1/12)</f>
        <v>8.1949536690933578E-2</v>
      </c>
      <c r="BE166" s="80">
        <f>IFERROR(AS166/SUM(Model!$AR166:$BC166),1/12)</f>
        <v>8.2201136080460785E-2</v>
      </c>
      <c r="BF166" s="80">
        <f>IFERROR(AT166/SUM(Model!$AR166:$BC166),1/12)</f>
        <v>8.2452735469988048E-2</v>
      </c>
      <c r="BG166" s="80">
        <f>IFERROR(AU166/SUM(Model!$AR166:$BC166),1/12)</f>
        <v>8.2704334859515241E-2</v>
      </c>
      <c r="BH166" s="80">
        <f>IFERROR(AV166/SUM(Model!$AR166:$BC166),1/12)</f>
        <v>8.2955934249042504E-2</v>
      </c>
      <c r="BI166" s="80">
        <f>IFERROR(AW166/SUM(Model!$AR166:$BC166),1/12)</f>
        <v>8.3207533638569711E-2</v>
      </c>
      <c r="BJ166" s="80">
        <f>IFERROR(AX166/SUM(Model!$AR166:$BC166),1/12)</f>
        <v>8.3459133028096974E-2</v>
      </c>
      <c r="BK166" s="80">
        <f>IFERROR(AY166/SUM(Model!$AR166:$BC166),1/12)</f>
        <v>8.3710732417624167E-2</v>
      </c>
      <c r="BL166" s="80">
        <f>IFERROR(AZ166/SUM(Model!$AR166:$BC166),1/12)</f>
        <v>8.3962331807151444E-2</v>
      </c>
      <c r="BM166" s="80">
        <f>IFERROR(BA166/SUM(Model!$AR166:$BC166),1/12)</f>
        <v>8.4213931196678651E-2</v>
      </c>
      <c r="BN166" s="80">
        <f>IFERROR(BB166/SUM(Model!$AR166:$BC166),1/12)</f>
        <v>8.4465530586205914E-2</v>
      </c>
      <c r="BO166" s="80">
        <f>IFERROR(BC166/SUM(Model!$AR166:$BC166),1/12)</f>
        <v>8.4717129975733121E-2</v>
      </c>
      <c r="BP16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85.350318471337559</v>
      </c>
      <c r="BQ166" s="77" cm="1">
        <f t="array" ref="BQ16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66" s="77" cm="1">
        <f t="array" ref="BR16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66" s="77">
        <f>IF(tbl_Model[[#This Row],[Type]]="Boutique",
    tbl_Model[[#This Row],[UnitListPrice]],
    tbl_Model[[#This Row],[UnitListPrice]]*(1-SUMIFS(tbl_MarketTerms[WholesaleMarginPct],tbl_MarketTerms[Country],tbl_Model[[#This Row],[country]])))</f>
        <v>24503.913814264284</v>
      </c>
      <c r="BT166" s="79">
        <f>Model!$BP166*BD166</f>
        <v>6.9944190551497432</v>
      </c>
      <c r="BU166" s="79">
        <f>Model!$BP166*BE166</f>
        <v>7.0158931431730842</v>
      </c>
      <c r="BV166" s="79">
        <f>Model!$BP166*BF166</f>
        <v>7.0373672311964306</v>
      </c>
      <c r="BW166" s="79">
        <f>Model!$BP166*BG166</f>
        <v>7.0588413192197708</v>
      </c>
      <c r="BX166" s="79">
        <f>Model!$BP166*BH166</f>
        <v>7.0803154072431163</v>
      </c>
      <c r="BY166" s="79">
        <f>Model!$BP166*BI166</f>
        <v>7.1017894952664573</v>
      </c>
      <c r="BZ166" s="79">
        <f>Model!$BP166*BJ166</f>
        <v>7.1232635832898037</v>
      </c>
      <c r="CA166" s="79">
        <f>Model!$BP166*BK166</f>
        <v>7.1447376713131439</v>
      </c>
      <c r="CB166" s="79">
        <f>Model!$BP166*BL166</f>
        <v>7.1662117593364911</v>
      </c>
      <c r="CC166" s="79">
        <f>Model!$BP166*BM166</f>
        <v>7.1876858473598322</v>
      </c>
      <c r="CD166" s="79">
        <f>Model!$BP166*BN166</f>
        <v>7.2091599353831786</v>
      </c>
      <c r="CE166" s="79">
        <f>Model!$BP166*BO166</f>
        <v>7.2306340234065196</v>
      </c>
      <c r="CF166" s="79">
        <f>Model!$BS166*BT166</f>
        <v>171390.64170823712</v>
      </c>
      <c r="CG166" s="79">
        <f>Model!$BS166*BU166</f>
        <v>171916.84091040102</v>
      </c>
      <c r="CH166" s="79">
        <f>Model!$BS166*BV166</f>
        <v>172443.04011256501</v>
      </c>
      <c r="CI166" s="79">
        <f>Model!$BS166*BW166</f>
        <v>172969.23931472885</v>
      </c>
      <c r="CJ166" s="79">
        <f>Model!$BS166*BX166</f>
        <v>173495.43851689284</v>
      </c>
      <c r="CK166" s="79">
        <f>Model!$BS166*BY166</f>
        <v>174021.63771905671</v>
      </c>
      <c r="CL166" s="79">
        <f>Model!$BS166*BZ166</f>
        <v>174547.83692122073</v>
      </c>
      <c r="CM166" s="79">
        <f>Model!$BS166*CA166</f>
        <v>175074.03612338458</v>
      </c>
      <c r="CN166" s="79">
        <f>Model!$BS166*CB166</f>
        <v>175600.23532554859</v>
      </c>
      <c r="CO166" s="79">
        <f>Model!$BS166*CC166</f>
        <v>176126.43452771247</v>
      </c>
      <c r="CP166" s="79">
        <f>Model!$BS166*CD166</f>
        <v>176652.63372987648</v>
      </c>
      <c r="CQ166" s="79">
        <f>Model!$BS166*CE166</f>
        <v>177178.83293204036</v>
      </c>
      <c r="CR166" s="79">
        <f>Model!$BR166*BT166</f>
        <v>36875.458595611162</v>
      </c>
      <c r="CS166" s="79">
        <f>Model!$BR166*BU166</f>
        <v>36988.6726935283</v>
      </c>
      <c r="CT166" s="79">
        <f>Model!$BR166*BV166</f>
        <v>37101.886791445468</v>
      </c>
      <c r="CU166" s="79">
        <f>Model!$BR166*BW166</f>
        <v>37215.100889362599</v>
      </c>
      <c r="CV166" s="79">
        <f>Model!$BR166*BX166</f>
        <v>37328.314987279766</v>
      </c>
      <c r="CW166" s="79">
        <f>Model!$BR166*BY166</f>
        <v>37441.529085196904</v>
      </c>
      <c r="CX166" s="79">
        <f>Model!$BR166*BZ166</f>
        <v>37554.743183114064</v>
      </c>
      <c r="CY166" s="79">
        <f>Model!$BR166*CA166</f>
        <v>37667.957281031202</v>
      </c>
      <c r="CZ166" s="79">
        <f>Model!$BR166*CB166</f>
        <v>37781.171378948369</v>
      </c>
      <c r="DA166" s="79">
        <f>Model!$BR166*CC166</f>
        <v>37894.385476865515</v>
      </c>
      <c r="DB166" s="79">
        <f>Model!$BR166*CD166</f>
        <v>38007.599574782675</v>
      </c>
      <c r="DC166" s="79">
        <f>Model!$BR166*CE166</f>
        <v>38120.813672699813</v>
      </c>
      <c r="DD166" s="79">
        <f>SUM(Model!$CF166:$CQ166)</f>
        <v>2091416.8478416645</v>
      </c>
      <c r="DE166" s="79">
        <f>SUM(Model!$CR166:$DC166)</f>
        <v>449977.63360986579</v>
      </c>
      <c r="DF166" s="80">
        <f>IFERROR((Model!$DD166-Model!$DE166)/Model!$DD166,0)</f>
        <v>0.7848455538290986</v>
      </c>
    </row>
    <row r="167" spans="2:110" x14ac:dyDescent="0.25">
      <c r="B167" t="s">
        <v>370</v>
      </c>
      <c r="C167" t="s">
        <v>185</v>
      </c>
      <c r="D167" t="s">
        <v>28</v>
      </c>
      <c r="E167" s="4">
        <v>183</v>
      </c>
      <c r="F167" s="4">
        <v>2081706.24</v>
      </c>
      <c r="G167" s="4">
        <v>587718.57999999996</v>
      </c>
      <c r="H167" s="4">
        <v>12</v>
      </c>
      <c r="I167" s="4">
        <v>9</v>
      </c>
      <c r="J167" s="4">
        <v>18</v>
      </c>
      <c r="K167" s="4">
        <v>11</v>
      </c>
      <c r="L167" s="4">
        <v>13</v>
      </c>
      <c r="M167" s="4">
        <v>7</v>
      </c>
      <c r="N167" s="4">
        <v>13</v>
      </c>
      <c r="O167" s="4">
        <v>10</v>
      </c>
      <c r="P167" s="4">
        <v>14</v>
      </c>
      <c r="Q167" s="4">
        <v>12</v>
      </c>
      <c r="R167" s="4">
        <v>24</v>
      </c>
      <c r="S167" s="4">
        <v>19</v>
      </c>
      <c r="T167" s="4">
        <v>10</v>
      </c>
      <c r="U167" s="4">
        <v>4</v>
      </c>
      <c r="V167" s="4">
        <v>13</v>
      </c>
      <c r="W167" s="4">
        <v>12</v>
      </c>
      <c r="X167" s="4">
        <v>12</v>
      </c>
      <c r="Y167" s="4">
        <v>10</v>
      </c>
      <c r="Z167" s="4">
        <v>19</v>
      </c>
      <c r="AA167" s="4">
        <v>11</v>
      </c>
      <c r="AB167" s="4">
        <v>15</v>
      </c>
      <c r="AC167" s="4">
        <v>19</v>
      </c>
      <c r="AD167" s="4">
        <v>14</v>
      </c>
      <c r="AE167" s="4">
        <v>15</v>
      </c>
      <c r="AF167" s="4">
        <v>7</v>
      </c>
      <c r="AG167" s="4">
        <v>14</v>
      </c>
      <c r="AH167" s="4">
        <v>14</v>
      </c>
      <c r="AI167" s="4">
        <v>18</v>
      </c>
      <c r="AJ167" s="4">
        <v>10</v>
      </c>
      <c r="AK167" s="4">
        <v>18</v>
      </c>
      <c r="AL167" s="4">
        <v>21</v>
      </c>
      <c r="AM167" s="4">
        <v>13</v>
      </c>
      <c r="AN167" s="4">
        <v>13</v>
      </c>
      <c r="AO167" s="4">
        <v>13</v>
      </c>
      <c r="AP167" s="4">
        <v>18</v>
      </c>
      <c r="AQ167" s="4">
        <v>24</v>
      </c>
      <c r="AR167" s="79">
        <f>MAX(IFERROR(IFERROR(_xlfn.FORECAST.ETS(AR$5,tbl_Model[[#This Row],[H_2023_01]:[H_2025_12]],$H$5:$AQ$5),_xlfn.FORECAST.LINEAR(AR$5,tbl_Model[[#This Row],[H_2023_01]:[H_2025_12]],$H$5:$AQ$5)),0),0)</f>
        <v>16.674867096389331</v>
      </c>
      <c r="AS167" s="79">
        <f>MAX(IFERROR(IFERROR(_xlfn.FORECAST.ETS(AS$5,tbl_Model[[#This Row],[H_2023_01]:[H_2025_12]],$H$5:$AQ$5),_xlfn.FORECAST.LINEAR(AS$5,tbl_Model[[#This Row],[H_2023_01]:[H_2025_12]],$H$5:$AQ$5)),0),0)</f>
        <v>16.798259114830806</v>
      </c>
      <c r="AT167" s="79">
        <f>MAX(IFERROR(IFERROR(_xlfn.FORECAST.ETS(AT$5,tbl_Model[[#This Row],[H_2023_01]:[H_2025_12]],$H$5:$AQ$5),_xlfn.FORECAST.LINEAR(AT$5,tbl_Model[[#This Row],[H_2023_01]:[H_2025_12]],$H$5:$AQ$5)),0),0)</f>
        <v>16.921651133272295</v>
      </c>
      <c r="AU167" s="79">
        <f>MAX(IFERROR(IFERROR(_xlfn.FORECAST.ETS(AU$5,tbl_Model[[#This Row],[H_2023_01]:[H_2025_12]],$H$5:$AQ$5),_xlfn.FORECAST.LINEAR(AU$5,tbl_Model[[#This Row],[H_2023_01]:[H_2025_12]],$H$5:$AQ$5)),0),0)</f>
        <v>17.04504315171377</v>
      </c>
      <c r="AV167" s="79">
        <f>MAX(IFERROR(IFERROR(_xlfn.FORECAST.ETS(AV$5,tbl_Model[[#This Row],[H_2023_01]:[H_2025_12]],$H$5:$AQ$5),_xlfn.FORECAST.LINEAR(AV$5,tbl_Model[[#This Row],[H_2023_01]:[H_2025_12]],$H$5:$AQ$5)),0),0)</f>
        <v>17.168435170155259</v>
      </c>
      <c r="AW167" s="79">
        <f>MAX(IFERROR(IFERROR(_xlfn.FORECAST.ETS(AW$5,tbl_Model[[#This Row],[H_2023_01]:[H_2025_12]],$H$5:$AQ$5),_xlfn.FORECAST.LINEAR(AW$5,tbl_Model[[#This Row],[H_2023_01]:[H_2025_12]],$H$5:$AQ$5)),0),0)</f>
        <v>17.291827188596731</v>
      </c>
      <c r="AX167" s="79">
        <f>MAX(IFERROR(IFERROR(_xlfn.FORECAST.ETS(AX$5,tbl_Model[[#This Row],[H_2023_01]:[H_2025_12]],$H$5:$AQ$5),_xlfn.FORECAST.LINEAR(AX$5,tbl_Model[[#This Row],[H_2023_01]:[H_2025_12]],$H$5:$AQ$5)),0),0)</f>
        <v>17.41521920703822</v>
      </c>
      <c r="AY167" s="79">
        <f>MAX(IFERROR(IFERROR(_xlfn.FORECAST.ETS(AY$5,tbl_Model[[#This Row],[H_2023_01]:[H_2025_12]],$H$5:$AQ$5),_xlfn.FORECAST.LINEAR(AY$5,tbl_Model[[#This Row],[H_2023_01]:[H_2025_12]],$H$5:$AQ$5)),0),0)</f>
        <v>17.538611225479695</v>
      </c>
      <c r="AZ167" s="79">
        <f>MAX(IFERROR(IFERROR(_xlfn.FORECAST.ETS(AZ$5,tbl_Model[[#This Row],[H_2023_01]:[H_2025_12]],$H$5:$AQ$5),_xlfn.FORECAST.LINEAR(AZ$5,tbl_Model[[#This Row],[H_2023_01]:[H_2025_12]],$H$5:$AQ$5)),0),0)</f>
        <v>17.662003243921184</v>
      </c>
      <c r="BA167" s="79">
        <f>MAX(IFERROR(IFERROR(_xlfn.FORECAST.ETS(BA$5,tbl_Model[[#This Row],[H_2023_01]:[H_2025_12]],$H$5:$AQ$5),_xlfn.FORECAST.LINEAR(BA$5,tbl_Model[[#This Row],[H_2023_01]:[H_2025_12]],$H$5:$AQ$5)),0),0)</f>
        <v>17.785395262362659</v>
      </c>
      <c r="BB167" s="79">
        <f>MAX(IFERROR(IFERROR(_xlfn.FORECAST.ETS(BB$5,tbl_Model[[#This Row],[H_2023_01]:[H_2025_12]],$H$5:$AQ$5),_xlfn.FORECAST.LINEAR(BB$5,tbl_Model[[#This Row],[H_2023_01]:[H_2025_12]],$H$5:$AQ$5)),0),0)</f>
        <v>17.908787280804148</v>
      </c>
      <c r="BC167" s="79">
        <f>MAX(IFERROR(IFERROR(_xlfn.FORECAST.ETS(BC$5,tbl_Model[[#This Row],[H_2023_01]:[H_2025_12]],$H$5:$AQ$5),_xlfn.FORECAST.LINEAR(BC$5,tbl_Model[[#This Row],[H_2023_01]:[H_2025_12]],$H$5:$AQ$5)),0),0)</f>
        <v>18.032179299245623</v>
      </c>
      <c r="BD167" s="80">
        <f>IFERROR(AR167/SUM(Model!$AR167:$BC167),1/12)</f>
        <v>8.0074359667044917E-2</v>
      </c>
      <c r="BE167" s="80">
        <f>IFERROR(AS167/SUM(Model!$AR167:$BC167),1/12)</f>
        <v>8.066690033364278E-2</v>
      </c>
      <c r="BF167" s="80">
        <f>IFERROR(AT167/SUM(Model!$AR167:$BC167),1/12)</f>
        <v>8.1259441000240712E-2</v>
      </c>
      <c r="BG167" s="80">
        <f>IFERROR(AU167/SUM(Model!$AR167:$BC167),1/12)</f>
        <v>8.1851981666838575E-2</v>
      </c>
      <c r="BH167" s="80">
        <f>IFERROR(AV167/SUM(Model!$AR167:$BC167),1/12)</f>
        <v>8.2444522333436507E-2</v>
      </c>
      <c r="BI167" s="80">
        <f>IFERROR(AW167/SUM(Model!$AR167:$BC167),1/12)</f>
        <v>8.3037063000034356E-2</v>
      </c>
      <c r="BJ167" s="80">
        <f>IFERROR(AX167/SUM(Model!$AR167:$BC167),1/12)</f>
        <v>8.3629603666632288E-2</v>
      </c>
      <c r="BK167" s="80">
        <f>IFERROR(AY167/SUM(Model!$AR167:$BC167),1/12)</f>
        <v>8.4222144333230151E-2</v>
      </c>
      <c r="BL167" s="80">
        <f>IFERROR(AZ167/SUM(Model!$AR167:$BC167),1/12)</f>
        <v>8.4814684999828083E-2</v>
      </c>
      <c r="BM167" s="80">
        <f>IFERROR(BA167/SUM(Model!$AR167:$BC167),1/12)</f>
        <v>8.5407225666425945E-2</v>
      </c>
      <c r="BN167" s="80">
        <f>IFERROR(BB167/SUM(Model!$AR167:$BC167),1/12)</f>
        <v>8.5999766333023878E-2</v>
      </c>
      <c r="BO167" s="80">
        <f>IFERROR(BC167/SUM(Model!$AR167:$BC167),1/12)</f>
        <v>8.659230699962174E-2</v>
      </c>
      <c r="BP16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201.7631995254103</v>
      </c>
      <c r="BQ167" s="77" cm="1">
        <f t="array" ref="BQ16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167" s="77" cm="1">
        <f t="array" ref="BR16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167" s="77">
        <f>IF(tbl_Model[[#This Row],[Type]]="Boutique",
    tbl_Model[[#This Row],[UnitListPrice]],
    tbl_Model[[#This Row],[UnitListPrice]]*(1-SUMIFS(tbl_MarketTerms[WholesaleMarginPct],tbl_MarketTerms[Country],tbl_Model[[#This Row],[country]])))</f>
        <v>12076.490850376749</v>
      </c>
      <c r="BT167" s="79">
        <f>Model!$BP167*BD167</f>
        <v>16.15605900637145</v>
      </c>
      <c r="BU167" s="79">
        <f>Model!$BP167*BE167</f>
        <v>16.275611907113156</v>
      </c>
      <c r="BV167" s="79">
        <f>Model!$BP167*BF167</f>
        <v>16.395164807854872</v>
      </c>
      <c r="BW167" s="79">
        <f>Model!$BP167*BG167</f>
        <v>16.514717708596578</v>
      </c>
      <c r="BX167" s="79">
        <f>Model!$BP167*BH167</f>
        <v>16.634270609338294</v>
      </c>
      <c r="BY167" s="79">
        <f>Model!$BP167*BI167</f>
        <v>16.753823510079997</v>
      </c>
      <c r="BZ167" s="79">
        <f>Model!$BP167*BJ167</f>
        <v>16.873376410821717</v>
      </c>
      <c r="CA167" s="79">
        <f>Model!$BP167*BK167</f>
        <v>16.992929311563419</v>
      </c>
      <c r="CB167" s="79">
        <f>Model!$BP167*BL167</f>
        <v>17.112482212305139</v>
      </c>
      <c r="CC167" s="79">
        <f>Model!$BP167*BM167</f>
        <v>17.232035113046841</v>
      </c>
      <c r="CD167" s="79">
        <f>Model!$BP167*BN167</f>
        <v>17.351588013788561</v>
      </c>
      <c r="CE167" s="79">
        <f>Model!$BP167*BO167</f>
        <v>17.471140914530263</v>
      </c>
      <c r="CF167" s="79">
        <f>Model!$BS167*BT167</f>
        <v>195108.4987685917</v>
      </c>
      <c r="CG167" s="79">
        <f>Model!$BS167*BU167</f>
        <v>196552.2782805349</v>
      </c>
      <c r="CH167" s="79">
        <f>Model!$BS167*BV167</f>
        <v>197996.05779247824</v>
      </c>
      <c r="CI167" s="79">
        <f>Model!$BS167*BW167</f>
        <v>199439.83730442144</v>
      </c>
      <c r="CJ167" s="79">
        <f>Model!$BS167*BX167</f>
        <v>200883.61681636478</v>
      </c>
      <c r="CK167" s="79">
        <f>Model!$BS167*BY167</f>
        <v>202327.39632830795</v>
      </c>
      <c r="CL167" s="79">
        <f>Model!$BS167*BZ167</f>
        <v>203771.17584025132</v>
      </c>
      <c r="CM167" s="79">
        <f>Model!$BS167*CA167</f>
        <v>205214.95535219449</v>
      </c>
      <c r="CN167" s="79">
        <f>Model!$BS167*CB167</f>
        <v>206658.73486413789</v>
      </c>
      <c r="CO167" s="79">
        <f>Model!$BS167*CC167</f>
        <v>208102.51437608106</v>
      </c>
      <c r="CP167" s="79">
        <f>Model!$BS167*CD167</f>
        <v>209546.29388802443</v>
      </c>
      <c r="CQ167" s="79">
        <f>Model!$BS167*CE167</f>
        <v>210990.0733999676</v>
      </c>
      <c r="CR167" s="79">
        <f>Model!$BR167*BT167</f>
        <v>54383.833673158821</v>
      </c>
      <c r="CS167" s="79">
        <f>Model!$BR167*BU167</f>
        <v>54786.267525778232</v>
      </c>
      <c r="CT167" s="79">
        <f>Model!$BR167*BV167</f>
        <v>55188.70137839768</v>
      </c>
      <c r="CU167" s="79">
        <f>Model!$BR167*BW167</f>
        <v>55591.135231017091</v>
      </c>
      <c r="CV167" s="79">
        <f>Model!$BR167*BX167</f>
        <v>55993.569083636532</v>
      </c>
      <c r="CW167" s="79">
        <f>Model!$BR167*BY167</f>
        <v>56396.002936255936</v>
      </c>
      <c r="CX167" s="79">
        <f>Model!$BR167*BZ167</f>
        <v>56798.436788875391</v>
      </c>
      <c r="CY167" s="79">
        <f>Model!$BR167*CA167</f>
        <v>57200.870641494788</v>
      </c>
      <c r="CZ167" s="79">
        <f>Model!$BR167*CB167</f>
        <v>57603.304494114251</v>
      </c>
      <c r="DA167" s="79">
        <f>Model!$BR167*CC167</f>
        <v>58005.738346733648</v>
      </c>
      <c r="DB167" s="79">
        <f>Model!$BR167*CD167</f>
        <v>58408.17219935311</v>
      </c>
      <c r="DC167" s="79">
        <f>Model!$BR167*CE167</f>
        <v>58810.606051972507</v>
      </c>
      <c r="DD167" s="79">
        <f>SUM(Model!$CF167:$CQ167)</f>
        <v>2436591.4330113558</v>
      </c>
      <c r="DE167" s="79">
        <f>SUM(Model!$CR167:$DC167)</f>
        <v>679166.63835078792</v>
      </c>
      <c r="DF167" s="80">
        <f>IFERROR((Model!$DD167-Model!$DE167)/Model!$DD167,0)</f>
        <v>0.72126363527782178</v>
      </c>
    </row>
    <row r="168" spans="2:110" x14ac:dyDescent="0.25">
      <c r="B168" t="s">
        <v>370</v>
      </c>
      <c r="C168" t="s">
        <v>70</v>
      </c>
      <c r="D168" t="s">
        <v>14</v>
      </c>
      <c r="E168" s="4">
        <v>86</v>
      </c>
      <c r="F168" s="4">
        <v>2008193.82</v>
      </c>
      <c r="G168" s="4">
        <v>438843.95</v>
      </c>
      <c r="H168" s="4">
        <v>5</v>
      </c>
      <c r="I168" s="4">
        <v>2</v>
      </c>
      <c r="J168" s="4">
        <v>6</v>
      </c>
      <c r="K168" s="4">
        <v>5</v>
      </c>
      <c r="L168" s="4">
        <v>6</v>
      </c>
      <c r="M168" s="4">
        <v>6</v>
      </c>
      <c r="N168" s="4">
        <v>2</v>
      </c>
      <c r="O168" s="4">
        <v>5</v>
      </c>
      <c r="P168" s="4">
        <v>4</v>
      </c>
      <c r="Q168" s="4">
        <v>5</v>
      </c>
      <c r="R168" s="4">
        <v>11</v>
      </c>
      <c r="S168" s="4">
        <v>5</v>
      </c>
      <c r="T168" s="4">
        <v>9</v>
      </c>
      <c r="U168" s="4">
        <v>2</v>
      </c>
      <c r="V168" s="4">
        <v>5</v>
      </c>
      <c r="W168" s="4">
        <v>4</v>
      </c>
      <c r="X168" s="4">
        <v>8</v>
      </c>
      <c r="Y168" s="4">
        <v>7</v>
      </c>
      <c r="Z168" s="4">
        <v>6</v>
      </c>
      <c r="AA168" s="4">
        <v>13</v>
      </c>
      <c r="AB168" s="4">
        <v>5</v>
      </c>
      <c r="AC168" s="4">
        <v>6</v>
      </c>
      <c r="AD168" s="4">
        <v>10</v>
      </c>
      <c r="AE168" s="4">
        <v>9</v>
      </c>
      <c r="AF168" s="4">
        <v>3</v>
      </c>
      <c r="AG168" s="4">
        <v>7</v>
      </c>
      <c r="AH168" s="4">
        <v>11</v>
      </c>
      <c r="AI168" s="4">
        <v>7</v>
      </c>
      <c r="AJ168" s="4">
        <v>2</v>
      </c>
      <c r="AK168" s="4">
        <v>5</v>
      </c>
      <c r="AL168" s="4">
        <v>8</v>
      </c>
      <c r="AM168" s="4">
        <v>5</v>
      </c>
      <c r="AN168" s="4">
        <v>9</v>
      </c>
      <c r="AO168" s="4">
        <v>6</v>
      </c>
      <c r="AP168" s="4">
        <v>8</v>
      </c>
      <c r="AQ168" s="4">
        <v>15</v>
      </c>
      <c r="AR168" s="79">
        <f>MAX(IFERROR(IFERROR(_xlfn.FORECAST.ETS(AR$5,tbl_Model[[#This Row],[H_2023_01]:[H_2025_12]],$H$5:$AQ$5),_xlfn.FORECAST.LINEAR(AR$5,tbl_Model[[#This Row],[H_2023_01]:[H_2025_12]],$H$5:$AQ$5)),0),0)</f>
        <v>8.6850010443442436</v>
      </c>
      <c r="AS168" s="79">
        <f>MAX(IFERROR(IFERROR(_xlfn.FORECAST.ETS(AS$5,tbl_Model[[#This Row],[H_2023_01]:[H_2025_12]],$H$5:$AQ$5),_xlfn.FORECAST.LINEAR(AS$5,tbl_Model[[#This Row],[H_2023_01]:[H_2025_12]],$H$5:$AQ$5)),0),0)</f>
        <v>8.7822256362599607</v>
      </c>
      <c r="AT168" s="79">
        <f>MAX(IFERROR(IFERROR(_xlfn.FORECAST.ETS(AT$5,tbl_Model[[#This Row],[H_2023_01]:[H_2025_12]],$H$5:$AQ$5),_xlfn.FORECAST.LINEAR(AT$5,tbl_Model[[#This Row],[H_2023_01]:[H_2025_12]],$H$5:$AQ$5)),0),0)</f>
        <v>8.8794502281756778</v>
      </c>
      <c r="AU168" s="79">
        <f>MAX(IFERROR(IFERROR(_xlfn.FORECAST.ETS(AU$5,tbl_Model[[#This Row],[H_2023_01]:[H_2025_12]],$H$5:$AQ$5),_xlfn.FORECAST.LINEAR(AU$5,tbl_Model[[#This Row],[H_2023_01]:[H_2025_12]],$H$5:$AQ$5)),0),0)</f>
        <v>8.9766748200913948</v>
      </c>
      <c r="AV168" s="79">
        <f>MAX(IFERROR(IFERROR(_xlfn.FORECAST.ETS(AV$5,tbl_Model[[#This Row],[H_2023_01]:[H_2025_12]],$H$5:$AQ$5),_xlfn.FORECAST.LINEAR(AV$5,tbl_Model[[#This Row],[H_2023_01]:[H_2025_12]],$H$5:$AQ$5)),0),0)</f>
        <v>9.0738994120071119</v>
      </c>
      <c r="AW168" s="79">
        <f>MAX(IFERROR(IFERROR(_xlfn.FORECAST.ETS(AW$5,tbl_Model[[#This Row],[H_2023_01]:[H_2025_12]],$H$5:$AQ$5),_xlfn.FORECAST.LINEAR(AW$5,tbl_Model[[#This Row],[H_2023_01]:[H_2025_12]],$H$5:$AQ$5)),0),0)</f>
        <v>9.1711240039228272</v>
      </c>
      <c r="AX168" s="79">
        <f>MAX(IFERROR(IFERROR(_xlfn.FORECAST.ETS(AX$5,tbl_Model[[#This Row],[H_2023_01]:[H_2025_12]],$H$5:$AQ$5),_xlfn.FORECAST.LINEAR(AX$5,tbl_Model[[#This Row],[H_2023_01]:[H_2025_12]],$H$5:$AQ$5)),0),0)</f>
        <v>9.2683485958385443</v>
      </c>
      <c r="AY168" s="79">
        <f>MAX(IFERROR(IFERROR(_xlfn.FORECAST.ETS(AY$5,tbl_Model[[#This Row],[H_2023_01]:[H_2025_12]],$H$5:$AQ$5),_xlfn.FORECAST.LINEAR(AY$5,tbl_Model[[#This Row],[H_2023_01]:[H_2025_12]],$H$5:$AQ$5)),0),0)</f>
        <v>9.3655731877542614</v>
      </c>
      <c r="AZ168" s="79">
        <f>MAX(IFERROR(IFERROR(_xlfn.FORECAST.ETS(AZ$5,tbl_Model[[#This Row],[H_2023_01]:[H_2025_12]],$H$5:$AQ$5),_xlfn.FORECAST.LINEAR(AZ$5,tbl_Model[[#This Row],[H_2023_01]:[H_2025_12]],$H$5:$AQ$5)),0),0)</f>
        <v>9.4627977796699785</v>
      </c>
      <c r="BA168" s="79">
        <f>MAX(IFERROR(IFERROR(_xlfn.FORECAST.ETS(BA$5,tbl_Model[[#This Row],[H_2023_01]:[H_2025_12]],$H$5:$AQ$5),_xlfn.FORECAST.LINEAR(BA$5,tbl_Model[[#This Row],[H_2023_01]:[H_2025_12]],$H$5:$AQ$5)),0),0)</f>
        <v>9.5600223715856956</v>
      </c>
      <c r="BB168" s="79">
        <f>MAX(IFERROR(IFERROR(_xlfn.FORECAST.ETS(BB$5,tbl_Model[[#This Row],[H_2023_01]:[H_2025_12]],$H$5:$AQ$5),_xlfn.FORECAST.LINEAR(BB$5,tbl_Model[[#This Row],[H_2023_01]:[H_2025_12]],$H$5:$AQ$5)),0),0)</f>
        <v>9.6572469635014127</v>
      </c>
      <c r="BC168" s="79">
        <f>MAX(IFERROR(IFERROR(_xlfn.FORECAST.ETS(BC$5,tbl_Model[[#This Row],[H_2023_01]:[H_2025_12]],$H$5:$AQ$5),_xlfn.FORECAST.LINEAR(BC$5,tbl_Model[[#This Row],[H_2023_01]:[H_2025_12]],$H$5:$AQ$5)),0),0)</f>
        <v>9.7544715554171297</v>
      </c>
      <c r="BD168" s="80">
        <f>IFERROR(AR168/SUM(Model!$AR168:$BC168),1/12)</f>
        <v>7.8500085413294632E-2</v>
      </c>
      <c r="BE168" s="80">
        <f>IFERROR(AS168/SUM(Model!$AR168:$BC168),1/12)</f>
        <v>7.9378857762392577E-2</v>
      </c>
      <c r="BF168" s="80">
        <f>IFERROR(AT168/SUM(Model!$AR168:$BC168),1/12)</f>
        <v>8.0257630111490522E-2</v>
      </c>
      <c r="BG168" s="80">
        <f>IFERROR(AU168/SUM(Model!$AR168:$BC168),1/12)</f>
        <v>8.1136402460588467E-2</v>
      </c>
      <c r="BH168" s="80">
        <f>IFERROR(AV168/SUM(Model!$AR168:$BC168),1/12)</f>
        <v>8.2015174809686411E-2</v>
      </c>
      <c r="BI168" s="80">
        <f>IFERROR(AW168/SUM(Model!$AR168:$BC168),1/12)</f>
        <v>8.2893947158784342E-2</v>
      </c>
      <c r="BJ168" s="80">
        <f>IFERROR(AX168/SUM(Model!$AR168:$BC168),1/12)</f>
        <v>8.3772719507882287E-2</v>
      </c>
      <c r="BK168" s="80">
        <f>IFERROR(AY168/SUM(Model!$AR168:$BC168),1/12)</f>
        <v>8.4651491856980232E-2</v>
      </c>
      <c r="BL168" s="80">
        <f>IFERROR(AZ168/SUM(Model!$AR168:$BC168),1/12)</f>
        <v>8.5530264206078177E-2</v>
      </c>
      <c r="BM168" s="80">
        <f>IFERROR(BA168/SUM(Model!$AR168:$BC168),1/12)</f>
        <v>8.6409036555176122E-2</v>
      </c>
      <c r="BN168" s="80">
        <f>IFERROR(BB168/SUM(Model!$AR168:$BC168),1/12)</f>
        <v>8.7287808904274067E-2</v>
      </c>
      <c r="BO168" s="80">
        <f>IFERROR(BC168/SUM(Model!$AR168:$BC168),1/12)</f>
        <v>8.8166581253372012E-2</v>
      </c>
      <c r="BP16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94.811475409836063</v>
      </c>
      <c r="BQ168" s="77" cm="1">
        <f t="array" ref="BQ16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68" s="77" cm="1">
        <f t="array" ref="BR16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68" s="77">
        <f>IF(tbl_Model[[#This Row],[Type]]="Boutique",
    tbl_Model[[#This Row],[UnitListPrice]],
    tbl_Model[[#This Row],[UnitListPrice]]*(1-SUMIFS(tbl_MarketTerms[WholesaleMarginPct],tbl_MarketTerms[Country],tbl_Model[[#This Row],[country]])))</f>
        <v>24503.913814264284</v>
      </c>
      <c r="BT168" s="79">
        <f>Model!$BP168*BD168</f>
        <v>7.4427089178326149</v>
      </c>
      <c r="BU168" s="79">
        <f>Model!$BP168*BE168</f>
        <v>7.526026620799958</v>
      </c>
      <c r="BV168" s="79">
        <f>Model!$BP168*BF168</f>
        <v>7.609344323767302</v>
      </c>
      <c r="BW168" s="79">
        <f>Model!$BP168*BG168</f>
        <v>7.6926620267346459</v>
      </c>
      <c r="BX168" s="79">
        <f>Model!$BP168*BH168</f>
        <v>7.775979729701989</v>
      </c>
      <c r="BY168" s="79">
        <f>Model!$BP168*BI168</f>
        <v>7.8592974326693321</v>
      </c>
      <c r="BZ168" s="79">
        <f>Model!$BP168*BJ168</f>
        <v>7.9426151356366752</v>
      </c>
      <c r="CA168" s="79">
        <f>Model!$BP168*BK168</f>
        <v>8.0259328386040192</v>
      </c>
      <c r="CB168" s="79">
        <f>Model!$BP168*BL168</f>
        <v>8.1092505415713632</v>
      </c>
      <c r="CC168" s="79">
        <f>Model!$BP168*BM168</f>
        <v>8.1925682445387071</v>
      </c>
      <c r="CD168" s="79">
        <f>Model!$BP168*BN168</f>
        <v>8.2758859475060493</v>
      </c>
      <c r="CE168" s="79">
        <f>Model!$BP168*BO168</f>
        <v>8.3592036504733933</v>
      </c>
      <c r="CF168" s="79">
        <f>Model!$BS168*BT168</f>
        <v>182375.4978672266</v>
      </c>
      <c r="CG168" s="79">
        <f>Model!$BS168*BU168</f>
        <v>184417.10767994085</v>
      </c>
      <c r="CH168" s="79">
        <f>Model!$BS168*BV168</f>
        <v>186458.71749265509</v>
      </c>
      <c r="CI168" s="79">
        <f>Model!$BS168*BW168</f>
        <v>188500.32730536937</v>
      </c>
      <c r="CJ168" s="79">
        <f>Model!$BS168*BX168</f>
        <v>190541.93711808362</v>
      </c>
      <c r="CK168" s="79">
        <f>Model!$BS168*BY168</f>
        <v>192583.54693079786</v>
      </c>
      <c r="CL168" s="79">
        <f>Model!$BS168*BZ168</f>
        <v>194625.15674351211</v>
      </c>
      <c r="CM168" s="79">
        <f>Model!$BS168*CA168</f>
        <v>196666.76655622639</v>
      </c>
      <c r="CN168" s="79">
        <f>Model!$BS168*CB168</f>
        <v>198708.37636894066</v>
      </c>
      <c r="CO168" s="79">
        <f>Model!$BS168*CC168</f>
        <v>200749.98618165491</v>
      </c>
      <c r="CP168" s="79">
        <f>Model!$BS168*CD168</f>
        <v>202791.59599436916</v>
      </c>
      <c r="CQ168" s="79">
        <f>Model!$BS168*CE168</f>
        <v>204833.2058070834</v>
      </c>
      <c r="CR168" s="79">
        <f>Model!$BR168*BT168</f>
        <v>39238.899238765553</v>
      </c>
      <c r="CS168" s="79">
        <f>Model!$BR168*BU168</f>
        <v>39678.160667317163</v>
      </c>
      <c r="CT168" s="79">
        <f>Model!$BR168*BV168</f>
        <v>40117.42209586878</v>
      </c>
      <c r="CU168" s="79">
        <f>Model!$BR168*BW168</f>
        <v>40556.683524420398</v>
      </c>
      <c r="CV168" s="79">
        <f>Model!$BR168*BX168</f>
        <v>40995.944952972008</v>
      </c>
      <c r="CW168" s="79">
        <f>Model!$BR168*BY168</f>
        <v>41435.206381523618</v>
      </c>
      <c r="CX168" s="79">
        <f>Model!$BR168*BZ168</f>
        <v>41874.467810075235</v>
      </c>
      <c r="CY168" s="79">
        <f>Model!$BR168*CA168</f>
        <v>42313.729238626845</v>
      </c>
      <c r="CZ168" s="79">
        <f>Model!$BR168*CB168</f>
        <v>42752.990667178463</v>
      </c>
      <c r="DA168" s="79">
        <f>Model!$BR168*CC168</f>
        <v>43192.25209573008</v>
      </c>
      <c r="DB168" s="79">
        <f>Model!$BR168*CD168</f>
        <v>43631.51352428169</v>
      </c>
      <c r="DC168" s="79">
        <f>Model!$BR168*CE168</f>
        <v>44070.774952833308</v>
      </c>
      <c r="DD168" s="79">
        <f>SUM(Model!$CF168:$CQ168)</f>
        <v>2323252.2220458598</v>
      </c>
      <c r="DE168" s="79">
        <f>SUM(Model!$CR168:$DC168)</f>
        <v>499858.04514959321</v>
      </c>
      <c r="DF168" s="80">
        <f>IFERROR((Model!$DD168-Model!$DE168)/Model!$DD168,0)</f>
        <v>0.78484555382909849</v>
      </c>
    </row>
    <row r="169" spans="2:110" x14ac:dyDescent="0.25">
      <c r="B169" t="s">
        <v>370</v>
      </c>
      <c r="C169" t="s">
        <v>45</v>
      </c>
      <c r="D169" t="s">
        <v>33</v>
      </c>
      <c r="E169" s="4">
        <v>90</v>
      </c>
      <c r="F169" s="4">
        <v>1603338.8</v>
      </c>
      <c r="G169" s="4">
        <v>413734.04</v>
      </c>
      <c r="H169" s="4">
        <v>3</v>
      </c>
      <c r="I169" s="4">
        <v>5</v>
      </c>
      <c r="J169" s="4">
        <v>9</v>
      </c>
      <c r="K169" s="4">
        <v>6</v>
      </c>
      <c r="L169" s="4">
        <v>9</v>
      </c>
      <c r="M169" s="4">
        <v>6</v>
      </c>
      <c r="N169" s="4">
        <v>9</v>
      </c>
      <c r="O169" s="4">
        <v>2</v>
      </c>
      <c r="P169" s="4">
        <v>6</v>
      </c>
      <c r="Q169" s="4">
        <v>7</v>
      </c>
      <c r="R169" s="4">
        <v>10</v>
      </c>
      <c r="S169" s="4">
        <v>4</v>
      </c>
      <c r="T169" s="4">
        <v>5</v>
      </c>
      <c r="U169" s="4">
        <v>2</v>
      </c>
      <c r="V169" s="4">
        <v>5</v>
      </c>
      <c r="W169" s="4">
        <v>4</v>
      </c>
      <c r="X169" s="4">
        <v>9</v>
      </c>
      <c r="Y169" s="4">
        <v>6</v>
      </c>
      <c r="Z169" s="4">
        <v>1</v>
      </c>
      <c r="AA169" s="4">
        <v>1</v>
      </c>
      <c r="AB169" s="4">
        <v>10</v>
      </c>
      <c r="AC169" s="4">
        <v>9</v>
      </c>
      <c r="AD169" s="4">
        <v>9</v>
      </c>
      <c r="AE169" s="4">
        <v>15</v>
      </c>
      <c r="AF169" s="4">
        <v>5</v>
      </c>
      <c r="AG169" s="4">
        <v>6</v>
      </c>
      <c r="AH169" s="4">
        <v>6</v>
      </c>
      <c r="AI169" s="4">
        <v>8</v>
      </c>
      <c r="AJ169" s="4">
        <v>8</v>
      </c>
      <c r="AK169" s="4">
        <v>9</v>
      </c>
      <c r="AL169" s="4">
        <v>8</v>
      </c>
      <c r="AM169" s="4">
        <v>8</v>
      </c>
      <c r="AN169" s="4">
        <v>7</v>
      </c>
      <c r="AO169" s="4">
        <v>8</v>
      </c>
      <c r="AP169" s="4">
        <v>7</v>
      </c>
      <c r="AQ169" s="4">
        <v>10</v>
      </c>
      <c r="AR169" s="79">
        <f>MAX(IFERROR(IFERROR(_xlfn.FORECAST.ETS(AR$5,tbl_Model[[#This Row],[H_2023_01]:[H_2025_12]],$H$5:$AQ$5),_xlfn.FORECAST.LINEAR(AR$5,tbl_Model[[#This Row],[H_2023_01]:[H_2025_12]],$H$5:$AQ$5)),0),0)</f>
        <v>7.3914687028256711</v>
      </c>
      <c r="AS169" s="79">
        <f>MAX(IFERROR(IFERROR(_xlfn.FORECAST.ETS(AS$5,tbl_Model[[#This Row],[H_2023_01]:[H_2025_12]],$H$5:$AQ$5),_xlfn.FORECAST.LINEAR(AS$5,tbl_Model[[#This Row],[H_2023_01]:[H_2025_12]],$H$5:$AQ$5)),0),0)</f>
        <v>4.2023621465497847</v>
      </c>
      <c r="AT169" s="79">
        <f>MAX(IFERROR(IFERROR(_xlfn.FORECAST.ETS(AT$5,tbl_Model[[#This Row],[H_2023_01]:[H_2025_12]],$H$5:$AQ$5),_xlfn.FORECAST.LINEAR(AT$5,tbl_Model[[#This Row],[H_2023_01]:[H_2025_12]],$H$5:$AQ$5)),0),0)</f>
        <v>9.1830008344935603</v>
      </c>
      <c r="AU169" s="79">
        <f>MAX(IFERROR(IFERROR(_xlfn.FORECAST.ETS(AU$5,tbl_Model[[#This Row],[H_2023_01]:[H_2025_12]],$H$5:$AQ$5),_xlfn.FORECAST.LINEAR(AU$5,tbl_Model[[#This Row],[H_2023_01]:[H_2025_12]],$H$5:$AQ$5)),0),0)</f>
        <v>8.4296836932308548</v>
      </c>
      <c r="AV169" s="79">
        <f>MAX(IFERROR(IFERROR(_xlfn.FORECAST.ETS(AV$5,tbl_Model[[#This Row],[H_2023_01]:[H_2025_12]],$H$5:$AQ$5),_xlfn.FORECAST.LINEAR(AV$5,tbl_Model[[#This Row],[H_2023_01]:[H_2025_12]],$H$5:$AQ$5)),0),0)</f>
        <v>12.1599075921216</v>
      </c>
      <c r="AW169" s="79">
        <f>MAX(IFERROR(IFERROR(_xlfn.FORECAST.ETS(AW$5,tbl_Model[[#This Row],[H_2023_01]:[H_2025_12]],$H$5:$AQ$5),_xlfn.FORECAST.LINEAR(AW$5,tbl_Model[[#This Row],[H_2023_01]:[H_2025_12]],$H$5:$AQ$5)),0),0)</f>
        <v>8.2314300337695574</v>
      </c>
      <c r="AX169" s="79">
        <f>MAX(IFERROR(IFERROR(_xlfn.FORECAST.ETS(AX$5,tbl_Model[[#This Row],[H_2023_01]:[H_2025_12]],$H$5:$AQ$5),_xlfn.FORECAST.LINEAR(AX$5,tbl_Model[[#This Row],[H_2023_01]:[H_2025_12]],$H$5:$AQ$5)),0),0)</f>
        <v>7.8493062401092839</v>
      </c>
      <c r="AY169" s="79">
        <f>MAX(IFERROR(IFERROR(_xlfn.FORECAST.ETS(AY$5,tbl_Model[[#This Row],[H_2023_01]:[H_2025_12]],$H$5:$AQ$5),_xlfn.FORECAST.LINEAR(AY$5,tbl_Model[[#This Row],[H_2023_01]:[H_2025_12]],$H$5:$AQ$5)),0),0)</f>
        <v>4.6601996838333974</v>
      </c>
      <c r="AZ169" s="79">
        <f>MAX(IFERROR(IFERROR(_xlfn.FORECAST.ETS(AZ$5,tbl_Model[[#This Row],[H_2023_01]:[H_2025_12]],$H$5:$AQ$5),_xlfn.FORECAST.LINEAR(AZ$5,tbl_Model[[#This Row],[H_2023_01]:[H_2025_12]],$H$5:$AQ$5)),0),0)</f>
        <v>9.6408383717771748</v>
      </c>
      <c r="BA169" s="79">
        <f>MAX(IFERROR(IFERROR(_xlfn.FORECAST.ETS(BA$5,tbl_Model[[#This Row],[H_2023_01]:[H_2025_12]],$H$5:$AQ$5),_xlfn.FORECAST.LINEAR(BA$5,tbl_Model[[#This Row],[H_2023_01]:[H_2025_12]],$H$5:$AQ$5)),0),0)</f>
        <v>8.8875212305144693</v>
      </c>
      <c r="BB169" s="79">
        <f>MAX(IFERROR(IFERROR(_xlfn.FORECAST.ETS(BB$5,tbl_Model[[#This Row],[H_2023_01]:[H_2025_12]],$H$5:$AQ$5),_xlfn.FORECAST.LINEAR(BB$5,tbl_Model[[#This Row],[H_2023_01]:[H_2025_12]],$H$5:$AQ$5)),0),0)</f>
        <v>12.617745129405213</v>
      </c>
      <c r="BC169" s="79">
        <f>MAX(IFERROR(IFERROR(_xlfn.FORECAST.ETS(BC$5,tbl_Model[[#This Row],[H_2023_01]:[H_2025_12]],$H$5:$AQ$5),_xlfn.FORECAST.LINEAR(BC$5,tbl_Model[[#This Row],[H_2023_01]:[H_2025_12]],$H$5:$AQ$5)),0),0)</f>
        <v>8.6892675710531702</v>
      </c>
      <c r="BD169" s="80">
        <f>IFERROR(AR169/SUM(Model!$AR169:$BC169),1/12)</f>
        <v>7.250608860157183E-2</v>
      </c>
      <c r="BE169" s="80">
        <f>IFERROR(AS169/SUM(Model!$AR169:$BC169),1/12)</f>
        <v>4.1222773765807637E-2</v>
      </c>
      <c r="BF169" s="80">
        <f>IFERROR(AT169/SUM(Model!$AR169:$BC169),1/12)</f>
        <v>9.0079996128450315E-2</v>
      </c>
      <c r="BG169" s="80">
        <f>IFERROR(AU169/SUM(Model!$AR169:$BC169),1/12)</f>
        <v>8.2690384998987523E-2</v>
      </c>
      <c r="BH169" s="80">
        <f>IFERROR(AV169/SUM(Model!$AR169:$BC169),1/12)</f>
        <v>0.11928175207239175</v>
      </c>
      <c r="BI169" s="80">
        <f>IFERROR(AW169/SUM(Model!$AR169:$BC169),1/12)</f>
        <v>8.0745629771519473E-2</v>
      </c>
      <c r="BJ169" s="80">
        <f>IFERROR(AX169/SUM(Model!$AR169:$BC169),1/12)</f>
        <v>7.6997213488662355E-2</v>
      </c>
      <c r="BK169" s="80">
        <f>IFERROR(AY169/SUM(Model!$AR169:$BC169),1/12)</f>
        <v>4.5713898652898155E-2</v>
      </c>
      <c r="BL169" s="80">
        <f>IFERROR(AZ169/SUM(Model!$AR169:$BC169),1/12)</f>
        <v>9.4571121015540854E-2</v>
      </c>
      <c r="BM169" s="80">
        <f>IFERROR(BA169/SUM(Model!$AR169:$BC169),1/12)</f>
        <v>8.7181509886078062E-2</v>
      </c>
      <c r="BN169" s="80">
        <f>IFERROR(BB169/SUM(Model!$AR169:$BC169),1/12)</f>
        <v>0.12377287695948226</v>
      </c>
      <c r="BO169" s="80">
        <f>IFERROR(BC169/SUM(Model!$AR169:$BC169),1/12)</f>
        <v>8.5236754658609998E-2</v>
      </c>
      <c r="BP16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99.238847281015993</v>
      </c>
      <c r="BQ169" s="77" cm="1">
        <f t="array" ref="BQ16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169" s="77" cm="1">
        <f t="array" ref="BR16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169" s="77">
        <f>IF(tbl_Model[[#This Row],[Type]]="Boutique",
    tbl_Model[[#This Row],[UnitListPrice]],
    tbl_Model[[#This Row],[UnitListPrice]]*(1-SUMIFS(tbl_MarketTerms[WholesaleMarginPct],tbl_MarketTerms[Country],tbl_Model[[#This Row],[country]])))</f>
        <v>18536.052673839731</v>
      </c>
      <c r="BT169" s="79">
        <f>Model!$BP169*BD169</f>
        <v>7.1954206536752015</v>
      </c>
      <c r="BU169" s="79">
        <f>Model!$BP169*BE169</f>
        <v>4.0909005502448563</v>
      </c>
      <c r="BV169" s="79">
        <f>Model!$BP169*BF169</f>
        <v>8.9394349788657923</v>
      </c>
      <c r="BW169" s="79">
        <f>Model!$BP169*BG169</f>
        <v>8.2060984885229384</v>
      </c>
      <c r="BX169" s="79">
        <f>Model!$BP169*BH169</f>
        <v>11.837383577324097</v>
      </c>
      <c r="BY169" s="79">
        <f>Model!$BP169*BI169</f>
        <v>8.0131032215052791</v>
      </c>
      <c r="BZ169" s="79">
        <f>Model!$BP169*BJ169</f>
        <v>7.641114710465148</v>
      </c>
      <c r="CA169" s="79">
        <f>Model!$BP169*BK169</f>
        <v>4.5365946070348029</v>
      </c>
      <c r="CB169" s="79">
        <f>Model!$BP169*BL169</f>
        <v>9.3851290356557406</v>
      </c>
      <c r="CC169" s="79">
        <f>Model!$BP169*BM169</f>
        <v>8.6517925453128868</v>
      </c>
      <c r="CD169" s="79">
        <f>Model!$BP169*BN169</f>
        <v>12.283077634114044</v>
      </c>
      <c r="CE169" s="79">
        <f>Model!$BP169*BO169</f>
        <v>8.4587972782952257</v>
      </c>
      <c r="CF169" s="79">
        <f>Model!$BS169*BT169</f>
        <v>133374.69624695784</v>
      </c>
      <c r="CG169" s="79">
        <f>Model!$BS169*BU169</f>
        <v>75829.1480827786</v>
      </c>
      <c r="CH169" s="79">
        <f>Model!$BS169*BV169</f>
        <v>165701.83764262169</v>
      </c>
      <c r="CI169" s="79">
        <f>Model!$BS169*BW169</f>
        <v>152108.67382997778</v>
      </c>
      <c r="CJ169" s="79">
        <f>Model!$BS169*BX169</f>
        <v>219418.36550972486</v>
      </c>
      <c r="CK169" s="79">
        <f>Model!$BS169*BY169</f>
        <v>148531.30339473669</v>
      </c>
      <c r="CL169" s="79">
        <f>Model!$BS169*BZ169</f>
        <v>141636.1047600336</v>
      </c>
      <c r="CM169" s="79">
        <f>Model!$BS169*CA169</f>
        <v>84090.556595854359</v>
      </c>
      <c r="CN169" s="79">
        <f>Model!$BS169*CB169</f>
        <v>173963.2461556975</v>
      </c>
      <c r="CO169" s="79">
        <f>Model!$BS169*CC169</f>
        <v>160370.0823430536</v>
      </c>
      <c r="CP169" s="79">
        <f>Model!$BS169*CD169</f>
        <v>227679.77402280062</v>
      </c>
      <c r="CQ169" s="79">
        <f>Model!$BS169*CE169</f>
        <v>156792.71190781245</v>
      </c>
      <c r="CR169" s="79">
        <f>Model!$BR169*BT169</f>
        <v>34169.1772759655</v>
      </c>
      <c r="CS169" s="79">
        <f>Model!$BR169*BU169</f>
        <v>19426.620464262167</v>
      </c>
      <c r="CT169" s="79">
        <f>Model!$BR169*BV169</f>
        <v>42451.04674788069</v>
      </c>
      <c r="CU169" s="79">
        <f>Model!$BR169*BW169</f>
        <v>38968.622891443505</v>
      </c>
      <c r="CV169" s="79">
        <f>Model!$BR169*BX169</f>
        <v>56212.649323093705</v>
      </c>
      <c r="CW169" s="79">
        <f>Model!$BR169*BY169</f>
        <v>38052.138670499393</v>
      </c>
      <c r="CX169" s="79">
        <f>Model!$BR169*BZ169</f>
        <v>36285.662186339912</v>
      </c>
      <c r="CY169" s="79">
        <f>Model!$BR169*CA169</f>
        <v>21543.105374636572</v>
      </c>
      <c r="CZ169" s="79">
        <f>Model!$BR169*CB169</f>
        <v>44567.531658255102</v>
      </c>
      <c r="DA169" s="79">
        <f>Model!$BR169*CC169</f>
        <v>41085.107801817925</v>
      </c>
      <c r="DB169" s="79">
        <f>Model!$BR169*CD169</f>
        <v>58329.13423346811</v>
      </c>
      <c r="DC169" s="79">
        <f>Model!$BR169*CE169</f>
        <v>40168.623580873798</v>
      </c>
      <c r="DD169" s="79">
        <f>SUM(Model!$CF169:$CQ169)</f>
        <v>1839496.5004920496</v>
      </c>
      <c r="DE169" s="79">
        <f>SUM(Model!$CR169:$DC169)</f>
        <v>471259.42020853632</v>
      </c>
      <c r="DF169" s="80">
        <f>IFERROR((Model!$DD169-Model!$DE169)/Model!$DD169,0)</f>
        <v>0.74381064596617696</v>
      </c>
    </row>
    <row r="170" spans="2:110" x14ac:dyDescent="0.25">
      <c r="B170" t="s">
        <v>370</v>
      </c>
      <c r="C170" t="s">
        <v>70</v>
      </c>
      <c r="D170" t="s">
        <v>16</v>
      </c>
      <c r="E170" s="4">
        <v>36</v>
      </c>
      <c r="F170" s="4">
        <v>875270.12</v>
      </c>
      <c r="G170" s="4">
        <v>189908.99</v>
      </c>
      <c r="H170" s="4">
        <v>0</v>
      </c>
      <c r="I170" s="4">
        <v>0</v>
      </c>
      <c r="J170" s="4">
        <v>8</v>
      </c>
      <c r="K170" s="4">
        <v>2</v>
      </c>
      <c r="L170" s="4">
        <v>3</v>
      </c>
      <c r="M170" s="4">
        <v>0</v>
      </c>
      <c r="N170" s="4">
        <v>0</v>
      </c>
      <c r="O170" s="4">
        <v>4</v>
      </c>
      <c r="P170" s="4">
        <v>2</v>
      </c>
      <c r="Q170" s="4">
        <v>3</v>
      </c>
      <c r="R170" s="4">
        <v>4</v>
      </c>
      <c r="S170" s="4">
        <v>5</v>
      </c>
      <c r="T170" s="4">
        <v>2</v>
      </c>
      <c r="U170" s="4">
        <v>0</v>
      </c>
      <c r="V170" s="4">
        <v>2</v>
      </c>
      <c r="W170" s="4">
        <v>3</v>
      </c>
      <c r="X170" s="4">
        <v>2</v>
      </c>
      <c r="Y170" s="4">
        <v>1</v>
      </c>
      <c r="Z170" s="4">
        <v>1</v>
      </c>
      <c r="AA170" s="4">
        <v>2</v>
      </c>
      <c r="AB170" s="4">
        <v>0</v>
      </c>
      <c r="AC170" s="4">
        <v>1</v>
      </c>
      <c r="AD170" s="4">
        <v>3</v>
      </c>
      <c r="AE170" s="4">
        <v>6</v>
      </c>
      <c r="AF170" s="4">
        <v>5</v>
      </c>
      <c r="AG170" s="4">
        <v>2</v>
      </c>
      <c r="AH170" s="4">
        <v>3</v>
      </c>
      <c r="AI170" s="4">
        <v>8</v>
      </c>
      <c r="AJ170" s="4">
        <v>1</v>
      </c>
      <c r="AK170" s="4">
        <v>3</v>
      </c>
      <c r="AL170" s="4">
        <v>2</v>
      </c>
      <c r="AM170" s="4">
        <v>3</v>
      </c>
      <c r="AN170" s="4">
        <v>2</v>
      </c>
      <c r="AO170" s="4">
        <v>1</v>
      </c>
      <c r="AP170" s="4">
        <v>5</v>
      </c>
      <c r="AQ170" s="4">
        <v>1</v>
      </c>
      <c r="AR170" s="79">
        <f>MAX(IFERROR(IFERROR(_xlfn.FORECAST.ETS(AR$5,tbl_Model[[#This Row],[H_2023_01]:[H_2025_12]],$H$5:$AQ$5),_xlfn.FORECAST.LINEAR(AR$5,tbl_Model[[#This Row],[H_2023_01]:[H_2025_12]],$H$5:$AQ$5)),0),0)</f>
        <v>2.4521006359816244</v>
      </c>
      <c r="AS170" s="79">
        <f>MAX(IFERROR(IFERROR(_xlfn.FORECAST.ETS(AS$5,tbl_Model[[#This Row],[H_2023_01]:[H_2025_12]],$H$5:$AQ$5),_xlfn.FORECAST.LINEAR(AS$5,tbl_Model[[#This Row],[H_2023_01]:[H_2025_12]],$H$5:$AQ$5)),0),0)</f>
        <v>1.0271886228852667</v>
      </c>
      <c r="AT170" s="79">
        <f>MAX(IFERROR(IFERROR(_xlfn.FORECAST.ETS(AT$5,tbl_Model[[#This Row],[H_2023_01]:[H_2025_12]],$H$5:$AQ$5),_xlfn.FORECAST.LINEAR(AT$5,tbl_Model[[#This Row],[H_2023_01]:[H_2025_12]],$H$5:$AQ$5)),0),0)</f>
        <v>4.0013789080592073</v>
      </c>
      <c r="AU170" s="79">
        <f>MAX(IFERROR(IFERROR(_xlfn.FORECAST.ETS(AU$5,tbl_Model[[#This Row],[H_2023_01]:[H_2025_12]],$H$5:$AQ$5),_xlfn.FORECAST.LINEAR(AU$5,tbl_Model[[#This Row],[H_2023_01]:[H_2025_12]],$H$5:$AQ$5)),0),0)</f>
        <v>3.662549793982262</v>
      </c>
      <c r="AV170" s="79">
        <f>MAX(IFERROR(IFERROR(_xlfn.FORECAST.ETS(AV$5,tbl_Model[[#This Row],[H_2023_01]:[H_2025_12]],$H$5:$AQ$5),_xlfn.FORECAST.LINEAR(AV$5,tbl_Model[[#This Row],[H_2023_01]:[H_2025_12]],$H$5:$AQ$5)),0),0)</f>
        <v>2.5587651639282005</v>
      </c>
      <c r="AW170" s="79">
        <f>MAX(IFERROR(IFERROR(_xlfn.FORECAST.ETS(AW$5,tbl_Model[[#This Row],[H_2023_01]:[H_2025_12]],$H$5:$AQ$5),_xlfn.FORECAST.LINEAR(AW$5,tbl_Model[[#This Row],[H_2023_01]:[H_2025_12]],$H$5:$AQ$5)),0),0)</f>
        <v>1.1338531508318428</v>
      </c>
      <c r="AX170" s="79">
        <f>MAX(IFERROR(IFERROR(_xlfn.FORECAST.ETS(AX$5,tbl_Model[[#This Row],[H_2023_01]:[H_2025_12]],$H$5:$AQ$5),_xlfn.FORECAST.LINEAR(AX$5,tbl_Model[[#This Row],[H_2023_01]:[H_2025_12]],$H$5:$AQ$5)),0),0)</f>
        <v>4.1080434360057838</v>
      </c>
      <c r="AY170" s="79">
        <f>MAX(IFERROR(IFERROR(_xlfn.FORECAST.ETS(AY$5,tbl_Model[[#This Row],[H_2023_01]:[H_2025_12]],$H$5:$AQ$5),_xlfn.FORECAST.LINEAR(AY$5,tbl_Model[[#This Row],[H_2023_01]:[H_2025_12]],$H$5:$AQ$5)),0),0)</f>
        <v>3.7692143219288381</v>
      </c>
      <c r="AZ170" s="79">
        <f>MAX(IFERROR(IFERROR(_xlfn.FORECAST.ETS(AZ$5,tbl_Model[[#This Row],[H_2023_01]:[H_2025_12]],$H$5:$AQ$5),_xlfn.FORECAST.LINEAR(AZ$5,tbl_Model[[#This Row],[H_2023_01]:[H_2025_12]],$H$5:$AQ$5)),0),0)</f>
        <v>2.6654296918747766</v>
      </c>
      <c r="BA170" s="79">
        <f>MAX(IFERROR(IFERROR(_xlfn.FORECAST.ETS(BA$5,tbl_Model[[#This Row],[H_2023_01]:[H_2025_12]],$H$5:$AQ$5),_xlfn.FORECAST.LINEAR(BA$5,tbl_Model[[#This Row],[H_2023_01]:[H_2025_12]],$H$5:$AQ$5)),0),0)</f>
        <v>1.2405176787784189</v>
      </c>
      <c r="BB170" s="79">
        <f>MAX(IFERROR(IFERROR(_xlfn.FORECAST.ETS(BB$5,tbl_Model[[#This Row],[H_2023_01]:[H_2025_12]],$H$5:$AQ$5),_xlfn.FORECAST.LINEAR(BB$5,tbl_Model[[#This Row],[H_2023_01]:[H_2025_12]],$H$5:$AQ$5)),0),0)</f>
        <v>4.2147079639523595</v>
      </c>
      <c r="BC170" s="79">
        <f>MAX(IFERROR(IFERROR(_xlfn.FORECAST.ETS(BC$5,tbl_Model[[#This Row],[H_2023_01]:[H_2025_12]],$H$5:$AQ$5),_xlfn.FORECAST.LINEAR(BC$5,tbl_Model[[#This Row],[H_2023_01]:[H_2025_12]],$H$5:$AQ$5)),0),0)</f>
        <v>3.8758788498754142</v>
      </c>
      <c r="BD170" s="80">
        <f>IFERROR(AR170/SUM(Model!$AR170:$BC170),1/12)</f>
        <v>7.0646122181857882E-2</v>
      </c>
      <c r="BE170" s="80">
        <f>IFERROR(AS170/SUM(Model!$AR170:$BC170),1/12)</f>
        <v>2.959376621470388E-2</v>
      </c>
      <c r="BF170" s="80">
        <f>IFERROR(AT170/SUM(Model!$AR170:$BC170),1/12)</f>
        <v>0.11528152600535364</v>
      </c>
      <c r="BG170" s="80">
        <f>IFERROR(AU170/SUM(Model!$AR170:$BC170),1/12)</f>
        <v>0.10551970683667662</v>
      </c>
      <c r="BH170" s="80">
        <f>IFERROR(AV170/SUM(Model!$AR170:$BC170),1/12)</f>
        <v>7.3719175205543205E-2</v>
      </c>
      <c r="BI170" s="80">
        <f>IFERROR(AW170/SUM(Model!$AR170:$BC170),1/12)</f>
        <v>3.266681923838919E-2</v>
      </c>
      <c r="BJ170" s="80">
        <f>IFERROR(AX170/SUM(Model!$AR170:$BC170),1/12)</f>
        <v>0.11835457902903897</v>
      </c>
      <c r="BK170" s="80">
        <f>IFERROR(AY170/SUM(Model!$AR170:$BC170),1/12)</f>
        <v>0.10859275986036193</v>
      </c>
      <c r="BL170" s="80">
        <f>IFERROR(AZ170/SUM(Model!$AR170:$BC170),1/12)</f>
        <v>7.6792228229228515E-2</v>
      </c>
      <c r="BM170" s="80">
        <f>IFERROR(BA170/SUM(Model!$AR170:$BC170),1/12)</f>
        <v>3.5739872262074507E-2</v>
      </c>
      <c r="BN170" s="80">
        <f>IFERROR(BB170/SUM(Model!$AR170:$BC170),1/12)</f>
        <v>0.12142763205272428</v>
      </c>
      <c r="BO170" s="80">
        <f>IFERROR(BC170/SUM(Model!$AR170:$BC170),1/12)</f>
        <v>0.11166581288404726</v>
      </c>
      <c r="BP17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39.637198622273246</v>
      </c>
      <c r="BQ170" s="77" cm="1">
        <f t="array" ref="BQ17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70" s="77" cm="1">
        <f t="array" ref="BR17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70" s="77">
        <f>IF(tbl_Model[[#This Row],[Type]]="Boutique",
    tbl_Model[[#This Row],[UnitListPrice]],
    tbl_Model[[#This Row],[UnitListPrice]]*(1-SUMIFS(tbl_MarketTerms[WholesaleMarginPct],tbl_MarketTerms[Country],tbl_Model[[#This Row],[country]])))</f>
        <v>24503.913814264284</v>
      </c>
      <c r="BT170" s="79">
        <f>Model!$BP170*BD170</f>
        <v>2.8002143768156844</v>
      </c>
      <c r="BU170" s="79">
        <f>Model!$BP170*BE170</f>
        <v>1.1730139894333371</v>
      </c>
      <c r="BV170" s="79">
        <f>Model!$BP170*BF170</f>
        <v>4.569436743752961</v>
      </c>
      <c r="BW170" s="79">
        <f>Model!$BP170*BG170</f>
        <v>4.182505578449395</v>
      </c>
      <c r="BX170" s="79">
        <f>Model!$BP170*BH170</f>
        <v>2.9220215898922772</v>
      </c>
      <c r="BY170" s="79">
        <f>Model!$BP170*BI170</f>
        <v>1.2948212025099293</v>
      </c>
      <c r="BZ170" s="79">
        <f>Model!$BP170*BJ170</f>
        <v>4.6912439568295534</v>
      </c>
      <c r="CA170" s="79">
        <f>Model!$BP170*BK170</f>
        <v>4.3043127915259873</v>
      </c>
      <c r="CB170" s="79">
        <f>Model!$BP170*BL170</f>
        <v>3.0438288029688692</v>
      </c>
      <c r="CC170" s="79">
        <f>Model!$BP170*BM170</f>
        <v>1.4166284155865214</v>
      </c>
      <c r="CD170" s="79">
        <f>Model!$BP170*BN170</f>
        <v>4.8130511699061458</v>
      </c>
      <c r="CE170" s="79">
        <f>Model!$BP170*BO170</f>
        <v>4.4261200046025797</v>
      </c>
      <c r="CF170" s="79">
        <f>Model!$BS170*BT170</f>
        <v>68616.211750955306</v>
      </c>
      <c r="CG170" s="79">
        <f>Model!$BS170*BU170</f>
        <v>28743.433700000809</v>
      </c>
      <c r="CH170" s="79">
        <f>Model!$BS170*BV170</f>
        <v>111969.08414865499</v>
      </c>
      <c r="CI170" s="79">
        <f>Model!$BS170*BW170</f>
        <v>102487.75622200356</v>
      </c>
      <c r="CJ170" s="79">
        <f>Model!$BS170*BX170</f>
        <v>71600.965202139865</v>
      </c>
      <c r="CK170" s="79">
        <f>Model!$BS170*BY170</f>
        <v>31728.18715118535</v>
      </c>
      <c r="CL170" s="79">
        <f>Model!$BS170*BZ170</f>
        <v>114953.83759983953</v>
      </c>
      <c r="CM170" s="79">
        <f>Model!$BS170*CA170</f>
        <v>105472.50967318811</v>
      </c>
      <c r="CN170" s="79">
        <f>Model!$BS170*CB170</f>
        <v>74585.718653324395</v>
      </c>
      <c r="CO170" s="79">
        <f>Model!$BS170*CC170</f>
        <v>34712.94060236989</v>
      </c>
      <c r="CP170" s="79">
        <f>Model!$BS170*CD170</f>
        <v>117938.59105102408</v>
      </c>
      <c r="CQ170" s="79">
        <f>Model!$BS170*CE170</f>
        <v>108457.26312437265</v>
      </c>
      <c r="CR170" s="79">
        <f>Model!$BR170*BT170</f>
        <v>14763.083037622087</v>
      </c>
      <c r="CS170" s="79">
        <f>Model!$BR170*BU170</f>
        <v>6184.2775587736987</v>
      </c>
      <c r="CT170" s="79">
        <f>Model!$BR170*BV170</f>
        <v>24090.646288266922</v>
      </c>
      <c r="CU170" s="79">
        <f>Model!$BR170*BW170</f>
        <v>22050.696429243533</v>
      </c>
      <c r="CV170" s="79">
        <f>Model!$BR170*BX170</f>
        <v>15405.266013368388</v>
      </c>
      <c r="CW170" s="79">
        <f>Model!$BR170*BY170</f>
        <v>6826.4605345199943</v>
      </c>
      <c r="CX170" s="79">
        <f>Model!$BR170*BZ170</f>
        <v>24732.82926401322</v>
      </c>
      <c r="CY170" s="79">
        <f>Model!$BR170*CA170</f>
        <v>22692.879404989832</v>
      </c>
      <c r="CZ170" s="79">
        <f>Model!$BR170*CB170</f>
        <v>16047.448989114682</v>
      </c>
      <c r="DA170" s="79">
        <f>Model!$BR170*CC170</f>
        <v>7468.6435102662908</v>
      </c>
      <c r="DB170" s="79">
        <f>Model!$BR170*CD170</f>
        <v>25375.012239759519</v>
      </c>
      <c r="DC170" s="79">
        <f>Model!$BR170*CE170</f>
        <v>23335.06238073613</v>
      </c>
      <c r="DD170" s="79">
        <f>SUM(Model!$CF170:$CQ170)</f>
        <v>971266.49887905852</v>
      </c>
      <c r="DE170" s="79">
        <f>SUM(Model!$CR170:$DC170)</f>
        <v>208972.30565067433</v>
      </c>
      <c r="DF170" s="80">
        <f>IFERROR((Model!$DD170-Model!$DE170)/Model!$DD170,0)</f>
        <v>0.7848455538290986</v>
      </c>
    </row>
    <row r="171" spans="2:110" x14ac:dyDescent="0.25">
      <c r="B171" t="s">
        <v>370</v>
      </c>
      <c r="C171" t="s">
        <v>70</v>
      </c>
      <c r="D171" t="s">
        <v>17</v>
      </c>
      <c r="E171" s="4">
        <v>31</v>
      </c>
      <c r="F171" s="4">
        <v>755014.29</v>
      </c>
      <c r="G171" s="4">
        <v>163716.60999999999</v>
      </c>
      <c r="H171" s="4">
        <v>3</v>
      </c>
      <c r="I171" s="4">
        <v>0</v>
      </c>
      <c r="J171" s="4">
        <v>2</v>
      </c>
      <c r="K171" s="4">
        <v>2</v>
      </c>
      <c r="L171" s="4">
        <v>3</v>
      </c>
      <c r="M171" s="4">
        <v>4</v>
      </c>
      <c r="N171" s="4">
        <v>2</v>
      </c>
      <c r="O171" s="4">
        <v>2</v>
      </c>
      <c r="P171" s="4">
        <v>0</v>
      </c>
      <c r="Q171" s="4">
        <v>2</v>
      </c>
      <c r="R171" s="4">
        <v>3</v>
      </c>
      <c r="S171" s="4">
        <v>4</v>
      </c>
      <c r="T171" s="4">
        <v>3</v>
      </c>
      <c r="U171" s="4">
        <v>3</v>
      </c>
      <c r="V171" s="4">
        <v>4</v>
      </c>
      <c r="W171" s="4">
        <v>3</v>
      </c>
      <c r="X171" s="4">
        <v>4</v>
      </c>
      <c r="Y171" s="4">
        <v>1</v>
      </c>
      <c r="Z171" s="4">
        <v>0</v>
      </c>
      <c r="AA171" s="4">
        <v>2</v>
      </c>
      <c r="AB171" s="4">
        <v>0</v>
      </c>
      <c r="AC171" s="4">
        <v>4</v>
      </c>
      <c r="AD171" s="4">
        <v>2</v>
      </c>
      <c r="AE171" s="4">
        <v>2</v>
      </c>
      <c r="AF171" s="4">
        <v>3</v>
      </c>
      <c r="AG171" s="4">
        <v>1</v>
      </c>
      <c r="AH171" s="4">
        <v>5</v>
      </c>
      <c r="AI171" s="4">
        <v>5</v>
      </c>
      <c r="AJ171" s="4">
        <v>3</v>
      </c>
      <c r="AK171" s="4">
        <v>4</v>
      </c>
      <c r="AL171" s="4">
        <v>2</v>
      </c>
      <c r="AM171" s="4">
        <v>1</v>
      </c>
      <c r="AN171" s="4">
        <v>2</v>
      </c>
      <c r="AO171" s="4">
        <v>1</v>
      </c>
      <c r="AP171" s="4">
        <v>0</v>
      </c>
      <c r="AQ171" s="4">
        <v>4</v>
      </c>
      <c r="AR171" s="79">
        <f>MAX(IFERROR(IFERROR(_xlfn.FORECAST.ETS(AR$5,tbl_Model[[#This Row],[H_2023_01]:[H_2025_12]],$H$5:$AQ$5),_xlfn.FORECAST.LINEAR(AR$5,tbl_Model[[#This Row],[H_2023_01]:[H_2025_12]],$H$5:$AQ$5)),0),0)</f>
        <v>2.9430209574479771</v>
      </c>
      <c r="AS171" s="79">
        <f>MAX(IFERROR(IFERROR(_xlfn.FORECAST.ETS(AS$5,tbl_Model[[#This Row],[H_2023_01]:[H_2025_12]],$H$5:$AQ$5),_xlfn.FORECAST.LINEAR(AS$5,tbl_Model[[#This Row],[H_2023_01]:[H_2025_12]],$H$5:$AQ$5)),0),0)</f>
        <v>2.4289445833939647</v>
      </c>
      <c r="AT171" s="79">
        <f>MAX(IFERROR(IFERROR(_xlfn.FORECAST.ETS(AT$5,tbl_Model[[#This Row],[H_2023_01]:[H_2025_12]],$H$5:$AQ$5),_xlfn.FORECAST.LINEAR(AT$5,tbl_Model[[#This Row],[H_2023_01]:[H_2025_12]],$H$5:$AQ$5)),0),0)</f>
        <v>3.8403393291524162</v>
      </c>
      <c r="AU171" s="79">
        <f>MAX(IFERROR(IFERROR(_xlfn.FORECAST.ETS(AU$5,tbl_Model[[#This Row],[H_2023_01]:[H_2025_12]],$H$5:$AQ$5),_xlfn.FORECAST.LINEAR(AU$5,tbl_Model[[#This Row],[H_2023_01]:[H_2025_12]],$H$5:$AQ$5)),0),0)</f>
        <v>3.0845336634123974</v>
      </c>
      <c r="AV171" s="79">
        <f>MAX(IFERROR(IFERROR(_xlfn.FORECAST.ETS(AV$5,tbl_Model[[#This Row],[H_2023_01]:[H_2025_12]],$H$5:$AQ$5),_xlfn.FORECAST.LINEAR(AV$5,tbl_Model[[#This Row],[H_2023_01]:[H_2025_12]],$H$5:$AQ$5)),0),0)</f>
        <v>3.7883029938462629</v>
      </c>
      <c r="AW171" s="79">
        <f>MAX(IFERROR(IFERROR(_xlfn.FORECAST.ETS(AW$5,tbl_Model[[#This Row],[H_2023_01]:[H_2025_12]],$H$5:$AQ$5),_xlfn.FORECAST.LINEAR(AW$5,tbl_Model[[#This Row],[H_2023_01]:[H_2025_12]],$H$5:$AQ$5)),0),0)</f>
        <v>2.7279022618151725</v>
      </c>
      <c r="AX171" s="79">
        <f>MAX(IFERROR(IFERROR(_xlfn.FORECAST.ETS(AX$5,tbl_Model[[#This Row],[H_2023_01]:[H_2025_12]],$H$5:$AQ$5),_xlfn.FORECAST.LINEAR(AX$5,tbl_Model[[#This Row],[H_2023_01]:[H_2025_12]],$H$5:$AQ$5)),0),0)</f>
        <v>1.1606038992854022</v>
      </c>
      <c r="AY171" s="79">
        <f>MAX(IFERROR(IFERROR(_xlfn.FORECAST.ETS(AY$5,tbl_Model[[#This Row],[H_2023_01]:[H_2025_12]],$H$5:$AQ$5),_xlfn.FORECAST.LINEAR(AY$5,tbl_Model[[#This Row],[H_2023_01]:[H_2025_12]],$H$5:$AQ$5)),0),0)</f>
        <v>1.9406011226957103</v>
      </c>
      <c r="AZ171" s="79">
        <f>MAX(IFERROR(IFERROR(_xlfn.FORECAST.ETS(AZ$5,tbl_Model[[#This Row],[H_2023_01]:[H_2025_12]],$H$5:$AQ$5),_xlfn.FORECAST.LINEAR(AZ$5,tbl_Model[[#This Row],[H_2023_01]:[H_2025_12]],$H$5:$AQ$5)),0),0)</f>
        <v>0.29070946306120637</v>
      </c>
      <c r="BA171" s="79">
        <f>MAX(IFERROR(IFERROR(_xlfn.FORECAST.ETS(BA$5,tbl_Model[[#This Row],[H_2023_01]:[H_2025_12]],$H$5:$AQ$5),_xlfn.FORECAST.LINEAR(BA$5,tbl_Model[[#This Row],[H_2023_01]:[H_2025_12]],$H$5:$AQ$5)),0),0)</f>
        <v>2.76456497084965</v>
      </c>
      <c r="BB171" s="79">
        <f>MAX(IFERROR(IFERROR(_xlfn.FORECAST.ETS(BB$5,tbl_Model[[#This Row],[H_2023_01]:[H_2025_12]],$H$5:$AQ$5),_xlfn.FORECAST.LINEAR(BB$5,tbl_Model[[#This Row],[H_2023_01]:[H_2025_12]],$H$5:$AQ$5)),0),0)</f>
        <v>2.1847919504170554</v>
      </c>
      <c r="BC171" s="79">
        <f>MAX(IFERROR(IFERROR(_xlfn.FORECAST.ETS(BC$5,tbl_Model[[#This Row],[H_2023_01]:[H_2025_12]],$H$5:$AQ$5),_xlfn.FORECAST.LINEAR(BC$5,tbl_Model[[#This Row],[H_2023_01]:[H_2025_12]],$H$5:$AQ$5)),0),0)</f>
        <v>3.6775282296532863</v>
      </c>
      <c r="BD171" s="80">
        <f>IFERROR(AR171/SUM(Model!$AR171:$BC171),1/12)</f>
        <v>9.54539408129816E-2</v>
      </c>
      <c r="BE171" s="80">
        <f>IFERROR(AS171/SUM(Model!$AR171:$BC171),1/12)</f>
        <v>7.8780387857770848E-2</v>
      </c>
      <c r="BF171" s="80">
        <f>IFERROR(AT171/SUM(Model!$AR171:$BC171),1/12)</f>
        <v>0.12455756460006794</v>
      </c>
      <c r="BG171" s="80">
        <f>IFERROR(AU171/SUM(Model!$AR171:$BC171),1/12)</f>
        <v>0.10004376387395157</v>
      </c>
      <c r="BH171" s="80">
        <f>IFERROR(AV171/SUM(Model!$AR171:$BC171),1/12)</f>
        <v>0.12286981811703059</v>
      </c>
      <c r="BI171" s="80">
        <f>IFERROR(AW171/SUM(Model!$AR171:$BC171),1/12)</f>
        <v>8.8476781106138935E-2</v>
      </c>
      <c r="BJ171" s="80">
        <f>IFERROR(AX171/SUM(Model!$AR171:$BC171),1/12)</f>
        <v>3.7643026506263923E-2</v>
      </c>
      <c r="BK171" s="80">
        <f>IFERROR(AY171/SUM(Model!$AR171:$BC171),1/12)</f>
        <v>6.2941456206288798E-2</v>
      </c>
      <c r="BL171" s="80">
        <f>IFERROR(AZ171/SUM(Model!$AR171:$BC171),1/12)</f>
        <v>9.4288706339627111E-3</v>
      </c>
      <c r="BM171" s="80">
        <f>IFERROR(BA171/SUM(Model!$AR171:$BC171),1/12)</f>
        <v>8.9665899399491239E-2</v>
      </c>
      <c r="BN171" s="80">
        <f>IFERROR(BB171/SUM(Model!$AR171:$BC171),1/12)</f>
        <v>7.0861541436194359E-2</v>
      </c>
      <c r="BO171" s="80">
        <f>IFERROR(BC171/SUM(Model!$AR171:$BC171),1/12)</f>
        <v>0.11927694944985757</v>
      </c>
      <c r="BP17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34.190532265661822</v>
      </c>
      <c r="BQ171" s="77" cm="1">
        <f t="array" ref="BQ17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71" s="77" cm="1">
        <f t="array" ref="BR17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71" s="77">
        <f>IF(tbl_Model[[#This Row],[Type]]="Boutique",
    tbl_Model[[#This Row],[UnitListPrice]],
    tbl_Model[[#This Row],[UnitListPrice]]*(1-SUMIFS(tbl_MarketTerms[WholesaleMarginPct],tbl_MarketTerms[Country],tbl_Model[[#This Row],[country]])))</f>
        <v>24503.913814264284</v>
      </c>
      <c r="BT171" s="79">
        <f>Model!$BP171*BD171</f>
        <v>3.2636210432508213</v>
      </c>
      <c r="BU171" s="79">
        <f>Model!$BP171*BE171</f>
        <v>2.693543392952467</v>
      </c>
      <c r="BV171" s="79">
        <f>Model!$BP171*BF171</f>
        <v>4.2586894313908799</v>
      </c>
      <c r="BW171" s="79">
        <f>Model!$BP171*BG171</f>
        <v>3.420549536710594</v>
      </c>
      <c r="BX171" s="79">
        <f>Model!$BP171*BH171</f>
        <v>4.2009844808063335</v>
      </c>
      <c r="BY171" s="79">
        <f>Model!$BP171*BI171</f>
        <v>3.0250682391713415</v>
      </c>
      <c r="BZ171" s="79">
        <f>Model!$BP171*BJ171</f>
        <v>1.2870351123395798</v>
      </c>
      <c r="CA171" s="79">
        <f>Model!$BP171*BK171</f>
        <v>2.1520018892688579</v>
      </c>
      <c r="CB171" s="79">
        <f>Model!$BP171*BL171</f>
        <v>0.32237810563925334</v>
      </c>
      <c r="CC171" s="79">
        <f>Model!$BP171*BM171</f>
        <v>3.0657248265478922</v>
      </c>
      <c r="CD171" s="79">
        <f>Model!$BP171*BN171</f>
        <v>2.4227938188687355</v>
      </c>
      <c r="CE171" s="79">
        <f>Model!$BP171*BO171</f>
        <v>4.0781423887150696</v>
      </c>
      <c r="CF171" s="79">
        <f>Model!$BS171*BT171</f>
        <v>79971.488766237409</v>
      </c>
      <c r="CG171" s="79">
        <f>Model!$BS171*BU171</f>
        <v>66002.355155888246</v>
      </c>
      <c r="CH171" s="79">
        <f>Model!$BS171*BV171</f>
        <v>104354.55878852028</v>
      </c>
      <c r="CI171" s="79">
        <f>Model!$BS171*BW171</f>
        <v>83816.851044978015</v>
      </c>
      <c r="CJ171" s="79">
        <f>Model!$BS171*BX171</f>
        <v>102940.56165274019</v>
      </c>
      <c r="CK171" s="79">
        <f>Model!$BS171*BY171</f>
        <v>74126.011414922774</v>
      </c>
      <c r="CL171" s="79">
        <f>Model!$BS171*BZ171</f>
        <v>31537.397468701012</v>
      </c>
      <c r="CM171" s="79">
        <f>Model!$BS171*CA171</f>
        <v>52732.468822778006</v>
      </c>
      <c r="CN171" s="79">
        <f>Model!$BS171*CB171</f>
        <v>7899.5253161900509</v>
      </c>
      <c r="CO171" s="79">
        <f>Model!$BS171*CC171</f>
        <v>75122.256927979877</v>
      </c>
      <c r="CP171" s="79">
        <f>Model!$BS171*CD171</f>
        <v>59367.930927291723</v>
      </c>
      <c r="CQ171" s="79">
        <f>Model!$BS171*CE171</f>
        <v>99930.449615371937</v>
      </c>
      <c r="CR171" s="79">
        <f>Model!$BR171*BT171</f>
        <v>17206.221374962275</v>
      </c>
      <c r="CS171" s="79">
        <f>Model!$BR171*BU171</f>
        <v>14200.700169540278</v>
      </c>
      <c r="CT171" s="79">
        <f>Model!$BR171*BV171</f>
        <v>22452.347301552858</v>
      </c>
      <c r="CU171" s="79">
        <f>Model!$BR171*BW171</f>
        <v>18033.568166371188</v>
      </c>
      <c r="CV171" s="79">
        <f>Model!$BR171*BX171</f>
        <v>22148.119530916851</v>
      </c>
      <c r="CW171" s="79">
        <f>Model!$BR171*BY171</f>
        <v>15948.540932835627</v>
      </c>
      <c r="CX171" s="79">
        <f>Model!$BR171*BZ171</f>
        <v>6785.4112860499554</v>
      </c>
      <c r="CY171" s="79">
        <f>Model!$BR171*CA171</f>
        <v>11345.625124789129</v>
      </c>
      <c r="CZ171" s="79">
        <f>Model!$BR171*CB171</f>
        <v>1699.6179944178855</v>
      </c>
      <c r="DA171" s="79">
        <f>Model!$BR171*CC171</f>
        <v>16162.887584447673</v>
      </c>
      <c r="DB171" s="79">
        <f>Model!$BR171*CD171</f>
        <v>12773.274298973782</v>
      </c>
      <c r="DC171" s="79">
        <f>Model!$BR171*CE171</f>
        <v>21500.48054260452</v>
      </c>
      <c r="DD171" s="79">
        <f>SUM(Model!$CF171:$CQ171)</f>
        <v>837801.85590159963</v>
      </c>
      <c r="DE171" s="79">
        <f>SUM(Model!$CR171:$DC171)</f>
        <v>180256.79430746206</v>
      </c>
      <c r="DF171" s="80">
        <f>IFERROR((Model!$DD171-Model!$DE171)/Model!$DD171,0)</f>
        <v>0.7848455538290986</v>
      </c>
    </row>
    <row r="172" spans="2:110" x14ac:dyDescent="0.25">
      <c r="B172" t="s">
        <v>370</v>
      </c>
      <c r="C172" t="s">
        <v>45</v>
      </c>
      <c r="D172" t="s">
        <v>20</v>
      </c>
      <c r="E172" s="4">
        <v>39</v>
      </c>
      <c r="F172" s="4">
        <v>669637.71</v>
      </c>
      <c r="G172" s="4">
        <v>173109.42</v>
      </c>
      <c r="H172" s="4">
        <v>1</v>
      </c>
      <c r="I172" s="4">
        <v>4</v>
      </c>
      <c r="J172" s="4">
        <v>1</v>
      </c>
      <c r="K172" s="4">
        <v>1</v>
      </c>
      <c r="L172" s="4">
        <v>5</v>
      </c>
      <c r="M172" s="4">
        <v>0</v>
      </c>
      <c r="N172" s="4">
        <v>1</v>
      </c>
      <c r="O172" s="4">
        <v>4</v>
      </c>
      <c r="P172" s="4">
        <v>0</v>
      </c>
      <c r="Q172" s="4">
        <v>0</v>
      </c>
      <c r="R172" s="4">
        <v>1</v>
      </c>
      <c r="S172" s="4">
        <v>2</v>
      </c>
      <c r="T172" s="4">
        <v>0</v>
      </c>
      <c r="U172" s="4">
        <v>0</v>
      </c>
      <c r="V172" s="4">
        <v>2</v>
      </c>
      <c r="W172" s="4">
        <v>2</v>
      </c>
      <c r="X172" s="4">
        <v>4</v>
      </c>
      <c r="Y172" s="4">
        <v>4</v>
      </c>
      <c r="Z172" s="4">
        <v>3</v>
      </c>
      <c r="AA172" s="4">
        <v>4</v>
      </c>
      <c r="AB172" s="4">
        <v>3</v>
      </c>
      <c r="AC172" s="4">
        <v>4</v>
      </c>
      <c r="AD172" s="4">
        <v>7</v>
      </c>
      <c r="AE172" s="4">
        <v>5</v>
      </c>
      <c r="AF172" s="4">
        <v>1</v>
      </c>
      <c r="AG172" s="4">
        <v>5</v>
      </c>
      <c r="AH172" s="4">
        <v>5</v>
      </c>
      <c r="AI172" s="4">
        <v>3</v>
      </c>
      <c r="AJ172" s="4">
        <v>0</v>
      </c>
      <c r="AK172" s="4">
        <v>3</v>
      </c>
      <c r="AL172" s="4">
        <v>1</v>
      </c>
      <c r="AM172" s="4">
        <v>2</v>
      </c>
      <c r="AN172" s="4">
        <v>5</v>
      </c>
      <c r="AO172" s="4">
        <v>4</v>
      </c>
      <c r="AP172" s="4">
        <v>1</v>
      </c>
      <c r="AQ172" s="4">
        <v>9</v>
      </c>
      <c r="AR172" s="79">
        <f>MAX(IFERROR(IFERROR(_xlfn.FORECAST.ETS(AR$5,tbl_Model[[#This Row],[H_2023_01]:[H_2025_12]],$H$5:$AQ$5),_xlfn.FORECAST.LINEAR(AR$5,tbl_Model[[#This Row],[H_2023_01]:[H_2025_12]],$H$5:$AQ$5)),0),0)</f>
        <v>4.0619189740437509</v>
      </c>
      <c r="AS172" s="79">
        <f>MAX(IFERROR(IFERROR(_xlfn.FORECAST.ETS(AS$5,tbl_Model[[#This Row],[H_2023_01]:[H_2025_12]],$H$5:$AQ$5),_xlfn.FORECAST.LINEAR(AS$5,tbl_Model[[#This Row],[H_2023_01]:[H_2025_12]],$H$5:$AQ$5)),0),0)</f>
        <v>4.1499423897549166</v>
      </c>
      <c r="AT172" s="79">
        <f>MAX(IFERROR(IFERROR(_xlfn.FORECAST.ETS(AT$5,tbl_Model[[#This Row],[H_2023_01]:[H_2025_12]],$H$5:$AQ$5),_xlfn.FORECAST.LINEAR(AT$5,tbl_Model[[#This Row],[H_2023_01]:[H_2025_12]],$H$5:$AQ$5)),0),0)</f>
        <v>4.2379658054660752</v>
      </c>
      <c r="AU172" s="79">
        <f>MAX(IFERROR(IFERROR(_xlfn.FORECAST.ETS(AU$5,tbl_Model[[#This Row],[H_2023_01]:[H_2025_12]],$H$5:$AQ$5),_xlfn.FORECAST.LINEAR(AU$5,tbl_Model[[#This Row],[H_2023_01]:[H_2025_12]],$H$5:$AQ$5)),0),0)</f>
        <v>4.3259892211772408</v>
      </c>
      <c r="AV172" s="79">
        <f>MAX(IFERROR(IFERROR(_xlfn.FORECAST.ETS(AV$5,tbl_Model[[#This Row],[H_2023_01]:[H_2025_12]],$H$5:$AQ$5),_xlfn.FORECAST.LINEAR(AV$5,tbl_Model[[#This Row],[H_2023_01]:[H_2025_12]],$H$5:$AQ$5)),0),0)</f>
        <v>4.4140126368883994</v>
      </c>
      <c r="AW172" s="79">
        <f>MAX(IFERROR(IFERROR(_xlfn.FORECAST.ETS(AW$5,tbl_Model[[#This Row],[H_2023_01]:[H_2025_12]],$H$5:$AQ$5),_xlfn.FORECAST.LINEAR(AW$5,tbl_Model[[#This Row],[H_2023_01]:[H_2025_12]],$H$5:$AQ$5)),0),0)</f>
        <v>4.5020360525995651</v>
      </c>
      <c r="AX172" s="79">
        <f>MAX(IFERROR(IFERROR(_xlfn.FORECAST.ETS(AX$5,tbl_Model[[#This Row],[H_2023_01]:[H_2025_12]],$H$5:$AQ$5),_xlfn.FORECAST.LINEAR(AX$5,tbl_Model[[#This Row],[H_2023_01]:[H_2025_12]],$H$5:$AQ$5)),0),0)</f>
        <v>4.5900594683107236</v>
      </c>
      <c r="AY172" s="79">
        <f>MAX(IFERROR(IFERROR(_xlfn.FORECAST.ETS(AY$5,tbl_Model[[#This Row],[H_2023_01]:[H_2025_12]],$H$5:$AQ$5),_xlfn.FORECAST.LINEAR(AY$5,tbl_Model[[#This Row],[H_2023_01]:[H_2025_12]],$H$5:$AQ$5)),0),0)</f>
        <v>4.6780828840218893</v>
      </c>
      <c r="AZ172" s="79">
        <f>MAX(IFERROR(IFERROR(_xlfn.FORECAST.ETS(AZ$5,tbl_Model[[#This Row],[H_2023_01]:[H_2025_12]],$H$5:$AQ$5),_xlfn.FORECAST.LINEAR(AZ$5,tbl_Model[[#This Row],[H_2023_01]:[H_2025_12]],$H$5:$AQ$5)),0),0)</f>
        <v>4.7661062997330479</v>
      </c>
      <c r="BA172" s="79">
        <f>MAX(IFERROR(IFERROR(_xlfn.FORECAST.ETS(BA$5,tbl_Model[[#This Row],[H_2023_01]:[H_2025_12]],$H$5:$AQ$5),_xlfn.FORECAST.LINEAR(BA$5,tbl_Model[[#This Row],[H_2023_01]:[H_2025_12]],$H$5:$AQ$5)),0),0)</f>
        <v>4.8541297154442145</v>
      </c>
      <c r="BB172" s="79">
        <f>MAX(IFERROR(IFERROR(_xlfn.FORECAST.ETS(BB$5,tbl_Model[[#This Row],[H_2023_01]:[H_2025_12]],$H$5:$AQ$5),_xlfn.FORECAST.LINEAR(BB$5,tbl_Model[[#This Row],[H_2023_01]:[H_2025_12]],$H$5:$AQ$5)),0),0)</f>
        <v>4.9421531311553721</v>
      </c>
      <c r="BC172" s="79">
        <f>MAX(IFERROR(IFERROR(_xlfn.FORECAST.ETS(BC$5,tbl_Model[[#This Row],[H_2023_01]:[H_2025_12]],$H$5:$AQ$5),_xlfn.FORECAST.LINEAR(BC$5,tbl_Model[[#This Row],[H_2023_01]:[H_2025_12]],$H$5:$AQ$5)),0),0)</f>
        <v>5.0301765468665387</v>
      </c>
      <c r="BD172" s="80">
        <f>IFERROR(AR172/SUM(Model!$AR172:$BC172),1/12)</f>
        <v>7.4458797107553862E-2</v>
      </c>
      <c r="BE172" s="80">
        <f>IFERROR(AS172/SUM(Model!$AR172:$BC172),1/12)</f>
        <v>7.6072349148604737E-2</v>
      </c>
      <c r="BF172" s="80">
        <f>IFERROR(AT172/SUM(Model!$AR172:$BC172),1/12)</f>
        <v>7.7685901189655474E-2</v>
      </c>
      <c r="BG172" s="80">
        <f>IFERROR(AU172/SUM(Model!$AR172:$BC172),1/12)</f>
        <v>7.9299453230706349E-2</v>
      </c>
      <c r="BH172" s="80">
        <f>IFERROR(AV172/SUM(Model!$AR172:$BC172),1/12)</f>
        <v>8.0913005271757085E-2</v>
      </c>
      <c r="BI172" s="80">
        <f>IFERROR(AW172/SUM(Model!$AR172:$BC172),1/12)</f>
        <v>8.252655731280796E-2</v>
      </c>
      <c r="BJ172" s="80">
        <f>IFERROR(AX172/SUM(Model!$AR172:$BC172),1/12)</f>
        <v>8.4140109353858697E-2</v>
      </c>
      <c r="BK172" s="80">
        <f>IFERROR(AY172/SUM(Model!$AR172:$BC172),1/12)</f>
        <v>8.5753661394909572E-2</v>
      </c>
      <c r="BL172" s="80">
        <f>IFERROR(AZ172/SUM(Model!$AR172:$BC172),1/12)</f>
        <v>8.7367213435960309E-2</v>
      </c>
      <c r="BM172" s="80">
        <f>IFERROR(BA172/SUM(Model!$AR172:$BC172),1/12)</f>
        <v>8.8980765477011198E-2</v>
      </c>
      <c r="BN172" s="80">
        <f>IFERROR(BB172/SUM(Model!$AR172:$BC172),1/12)</f>
        <v>9.059431751806192E-2</v>
      </c>
      <c r="BO172" s="80">
        <f>IFERROR(BC172/SUM(Model!$AR172:$BC172),1/12)</f>
        <v>9.2207869559112809E-2</v>
      </c>
      <c r="BP17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43.04291224686596</v>
      </c>
      <c r="BQ172" s="77" cm="1">
        <f t="array" ref="BQ17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172" s="77" cm="1">
        <f t="array" ref="BR17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172" s="77">
        <f>IF(tbl_Model[[#This Row],[Type]]="Boutique",
    tbl_Model[[#This Row],[UnitListPrice]],
    tbl_Model[[#This Row],[UnitListPrice]]*(1-SUMIFS(tbl_MarketTerms[WholesaleMarginPct],tbl_MarketTerms[Country],tbl_Model[[#This Row],[country]])))</f>
        <v>18536.052673839731</v>
      </c>
      <c r="BT172" s="79">
        <f>Model!$BP172*BD172</f>
        <v>3.2049234699076377</v>
      </c>
      <c r="BU172" s="79">
        <f>Model!$BP172*BE172</f>
        <v>3.2743754488163419</v>
      </c>
      <c r="BV172" s="79">
        <f>Model!$BP172*BF172</f>
        <v>3.3438274277250404</v>
      </c>
      <c r="BW172" s="79">
        <f>Model!$BP172*BG172</f>
        <v>3.4132794066337446</v>
      </c>
      <c r="BX172" s="79">
        <f>Model!$BP172*BH172</f>
        <v>3.4827313855424431</v>
      </c>
      <c r="BY172" s="79">
        <f>Model!$BP172*BI172</f>
        <v>3.5521833644511474</v>
      </c>
      <c r="BZ172" s="79">
        <f>Model!$BP172*BJ172</f>
        <v>3.6216353433598458</v>
      </c>
      <c r="CA172" s="79">
        <f>Model!$BP172*BK172</f>
        <v>3.6910873222685501</v>
      </c>
      <c r="CB172" s="79">
        <f>Model!$BP172*BL172</f>
        <v>3.7605393011772481</v>
      </c>
      <c r="CC172" s="79">
        <f>Model!$BP172*BM172</f>
        <v>3.8299912800859532</v>
      </c>
      <c r="CD172" s="79">
        <f>Model!$BP172*BN172</f>
        <v>3.8994432589946508</v>
      </c>
      <c r="CE172" s="79">
        <f>Model!$BP172*BO172</f>
        <v>3.9688952379033555</v>
      </c>
      <c r="CF172" s="79">
        <f>Model!$BS172*BT172</f>
        <v>59406.630253833173</v>
      </c>
      <c r="CG172" s="79">
        <f>Model!$BS172*BU172</f>
        <v>60693.995793187321</v>
      </c>
      <c r="CH172" s="79">
        <f>Model!$BS172*BV172</f>
        <v>61981.361332541368</v>
      </c>
      <c r="CI172" s="79">
        <f>Model!$BS172*BW172</f>
        <v>63268.726871895517</v>
      </c>
      <c r="CJ172" s="79">
        <f>Model!$BS172*BX172</f>
        <v>64556.092411249556</v>
      </c>
      <c r="CK172" s="79">
        <f>Model!$BS172*BY172</f>
        <v>65843.457950603697</v>
      </c>
      <c r="CL172" s="79">
        <f>Model!$BS172*BZ172</f>
        <v>67130.823489957736</v>
      </c>
      <c r="CM172" s="79">
        <f>Model!$BS172*CA172</f>
        <v>68418.189029311892</v>
      </c>
      <c r="CN172" s="79">
        <f>Model!$BS172*CB172</f>
        <v>69705.554568665917</v>
      </c>
      <c r="CO172" s="79">
        <f>Model!$BS172*CC172</f>
        <v>70992.920108020087</v>
      </c>
      <c r="CP172" s="79">
        <f>Model!$BS172*CD172</f>
        <v>72280.285647374112</v>
      </c>
      <c r="CQ172" s="79">
        <f>Model!$BS172*CE172</f>
        <v>73567.651186728268</v>
      </c>
      <c r="CR172" s="79">
        <f>Model!$BR172*BT172</f>
        <v>15219.346230055695</v>
      </c>
      <c r="CS172" s="79">
        <f>Model!$BR172*BU172</f>
        <v>15549.155575988239</v>
      </c>
      <c r="CT172" s="79">
        <f>Model!$BR172*BV172</f>
        <v>15878.964921920755</v>
      </c>
      <c r="CU172" s="79">
        <f>Model!$BR172*BW172</f>
        <v>16208.774267853298</v>
      </c>
      <c r="CV172" s="79">
        <f>Model!$BR172*BX172</f>
        <v>16538.583613785813</v>
      </c>
      <c r="CW172" s="79">
        <f>Model!$BR172*BY172</f>
        <v>16868.392959718356</v>
      </c>
      <c r="CX172" s="79">
        <f>Model!$BR172*BZ172</f>
        <v>17198.202305650873</v>
      </c>
      <c r="CY172" s="79">
        <f>Model!$BR172*CA172</f>
        <v>17528.011651583416</v>
      </c>
      <c r="CZ172" s="79">
        <f>Model!$BR172*CB172</f>
        <v>17857.82099751593</v>
      </c>
      <c r="DA172" s="79">
        <f>Model!$BR172*CC172</f>
        <v>18187.63034344848</v>
      </c>
      <c r="DB172" s="79">
        <f>Model!$BR172*CD172</f>
        <v>18517.43968938099</v>
      </c>
      <c r="DC172" s="79">
        <f>Model!$BR172*CE172</f>
        <v>18847.249035313536</v>
      </c>
      <c r="DD172" s="79">
        <f>SUM(Model!$CF172:$CQ172)</f>
        <v>797845.68864336854</v>
      </c>
      <c r="DE172" s="79">
        <f>SUM(Model!$CR172:$DC172)</f>
        <v>204399.57159221539</v>
      </c>
      <c r="DF172" s="80">
        <f>IFERROR((Model!$DD172-Model!$DE172)/Model!$DD172,0)</f>
        <v>0.74381064596617685</v>
      </c>
    </row>
    <row r="173" spans="2:110" x14ac:dyDescent="0.25">
      <c r="B173" t="s">
        <v>370</v>
      </c>
      <c r="C173" t="s">
        <v>169</v>
      </c>
      <c r="D173" t="s">
        <v>25</v>
      </c>
      <c r="E173" s="4">
        <v>5</v>
      </c>
      <c r="F173" s="4">
        <v>122771.53</v>
      </c>
      <c r="G173" s="4">
        <v>30510.02</v>
      </c>
      <c r="H173" s="4">
        <v>0</v>
      </c>
      <c r="I173" s="4">
        <v>0</v>
      </c>
      <c r="J173" s="4">
        <v>0</v>
      </c>
      <c r="K173" s="4">
        <v>0</v>
      </c>
      <c r="L173" s="4">
        <v>0</v>
      </c>
      <c r="M173" s="4">
        <v>0</v>
      </c>
      <c r="N173" s="4">
        <v>0</v>
      </c>
      <c r="O173" s="4">
        <v>0</v>
      </c>
      <c r="P173" s="4">
        <v>0</v>
      </c>
      <c r="Q173" s="4">
        <v>0</v>
      </c>
      <c r="R173" s="4">
        <v>0</v>
      </c>
      <c r="S173" s="4">
        <v>0</v>
      </c>
      <c r="T173" s="4">
        <v>2</v>
      </c>
      <c r="U173" s="4">
        <v>0</v>
      </c>
      <c r="V173" s="4">
        <v>1</v>
      </c>
      <c r="W173" s="4">
        <v>1</v>
      </c>
      <c r="X173" s="4">
        <v>0</v>
      </c>
      <c r="Y173" s="4">
        <v>1</v>
      </c>
      <c r="Z173" s="4">
        <v>3</v>
      </c>
      <c r="AA173" s="4">
        <v>1</v>
      </c>
      <c r="AB173" s="4">
        <v>0</v>
      </c>
      <c r="AC173" s="4">
        <v>1</v>
      </c>
      <c r="AD173" s="4">
        <v>0</v>
      </c>
      <c r="AE173" s="4">
        <v>3</v>
      </c>
      <c r="AF173" s="4">
        <v>1</v>
      </c>
      <c r="AG173" s="4">
        <v>1</v>
      </c>
      <c r="AH173" s="4">
        <v>0</v>
      </c>
      <c r="AI173" s="4">
        <v>0</v>
      </c>
      <c r="AJ173" s="4">
        <v>0</v>
      </c>
      <c r="AK173" s="4">
        <v>1</v>
      </c>
      <c r="AL173" s="4">
        <v>1</v>
      </c>
      <c r="AM173" s="4">
        <v>0</v>
      </c>
      <c r="AN173" s="4">
        <v>0</v>
      </c>
      <c r="AO173" s="4">
        <v>0</v>
      </c>
      <c r="AP173" s="4">
        <v>1</v>
      </c>
      <c r="AQ173" s="4">
        <v>0</v>
      </c>
      <c r="AR173" s="79">
        <f>MAX(IFERROR(IFERROR(_xlfn.FORECAST.ETS(AR$5,tbl_Model[[#This Row],[H_2023_01]:[H_2025_12]],$H$5:$AQ$5),_xlfn.FORECAST.LINEAR(AR$5,tbl_Model[[#This Row],[H_2023_01]:[H_2025_12]],$H$5:$AQ$5)),0),0)</f>
        <v>0.71302501945877039</v>
      </c>
      <c r="AS173" s="79">
        <f>MAX(IFERROR(IFERROR(_xlfn.FORECAST.ETS(AS$5,tbl_Model[[#This Row],[H_2023_01]:[H_2025_12]],$H$5:$AQ$5),_xlfn.FORECAST.LINEAR(AS$5,tbl_Model[[#This Row],[H_2023_01]:[H_2025_12]],$H$5:$AQ$5)),0),0)</f>
        <v>0.73526635282158914</v>
      </c>
      <c r="AT173" s="79">
        <f>MAX(IFERROR(IFERROR(_xlfn.FORECAST.ETS(AT$5,tbl_Model[[#This Row],[H_2023_01]:[H_2025_12]],$H$5:$AQ$5),_xlfn.FORECAST.LINEAR(AT$5,tbl_Model[[#This Row],[H_2023_01]:[H_2025_12]],$H$5:$AQ$5)),0),0)</f>
        <v>0.75750768618440778</v>
      </c>
      <c r="AU173" s="79">
        <f>MAX(IFERROR(IFERROR(_xlfn.FORECAST.ETS(AU$5,tbl_Model[[#This Row],[H_2023_01]:[H_2025_12]],$H$5:$AQ$5),_xlfn.FORECAST.LINEAR(AU$5,tbl_Model[[#This Row],[H_2023_01]:[H_2025_12]],$H$5:$AQ$5)),0),0)</f>
        <v>0.77974901954722653</v>
      </c>
      <c r="AV173" s="79">
        <f>MAX(IFERROR(IFERROR(_xlfn.FORECAST.ETS(AV$5,tbl_Model[[#This Row],[H_2023_01]:[H_2025_12]],$H$5:$AQ$5),_xlfn.FORECAST.LINEAR(AV$5,tbl_Model[[#This Row],[H_2023_01]:[H_2025_12]],$H$5:$AQ$5)),0),0)</f>
        <v>0.80199035291004528</v>
      </c>
      <c r="AW173" s="79">
        <f>MAX(IFERROR(IFERROR(_xlfn.FORECAST.ETS(AW$5,tbl_Model[[#This Row],[H_2023_01]:[H_2025_12]],$H$5:$AQ$5),_xlfn.FORECAST.LINEAR(AW$5,tbl_Model[[#This Row],[H_2023_01]:[H_2025_12]],$H$5:$AQ$5)),0),0)</f>
        <v>0.82423168627286403</v>
      </c>
      <c r="AX173" s="79">
        <f>MAX(IFERROR(IFERROR(_xlfn.FORECAST.ETS(AX$5,tbl_Model[[#This Row],[H_2023_01]:[H_2025_12]],$H$5:$AQ$5),_xlfn.FORECAST.LINEAR(AX$5,tbl_Model[[#This Row],[H_2023_01]:[H_2025_12]],$H$5:$AQ$5)),0),0)</f>
        <v>0.84647301963568267</v>
      </c>
      <c r="AY173" s="79">
        <f>MAX(IFERROR(IFERROR(_xlfn.FORECAST.ETS(AY$5,tbl_Model[[#This Row],[H_2023_01]:[H_2025_12]],$H$5:$AQ$5),_xlfn.FORECAST.LINEAR(AY$5,tbl_Model[[#This Row],[H_2023_01]:[H_2025_12]],$H$5:$AQ$5)),0),0)</f>
        <v>0.86871435299850142</v>
      </c>
      <c r="AZ173" s="79">
        <f>MAX(IFERROR(IFERROR(_xlfn.FORECAST.ETS(AZ$5,tbl_Model[[#This Row],[H_2023_01]:[H_2025_12]],$H$5:$AQ$5),_xlfn.FORECAST.LINEAR(AZ$5,tbl_Model[[#This Row],[H_2023_01]:[H_2025_12]],$H$5:$AQ$5)),0),0)</f>
        <v>0.89095568636132016</v>
      </c>
      <c r="BA173" s="79">
        <f>MAX(IFERROR(IFERROR(_xlfn.FORECAST.ETS(BA$5,tbl_Model[[#This Row],[H_2023_01]:[H_2025_12]],$H$5:$AQ$5),_xlfn.FORECAST.LINEAR(BA$5,tbl_Model[[#This Row],[H_2023_01]:[H_2025_12]],$H$5:$AQ$5)),0),0)</f>
        <v>0.91319701972413891</v>
      </c>
      <c r="BB173" s="79">
        <f>MAX(IFERROR(IFERROR(_xlfn.FORECAST.ETS(BB$5,tbl_Model[[#This Row],[H_2023_01]:[H_2025_12]],$H$5:$AQ$5),_xlfn.FORECAST.LINEAR(BB$5,tbl_Model[[#This Row],[H_2023_01]:[H_2025_12]],$H$5:$AQ$5)),0),0)</f>
        <v>0.93543835308695766</v>
      </c>
      <c r="BC173" s="79">
        <f>MAX(IFERROR(IFERROR(_xlfn.FORECAST.ETS(BC$5,tbl_Model[[#This Row],[H_2023_01]:[H_2025_12]],$H$5:$AQ$5),_xlfn.FORECAST.LINEAR(BC$5,tbl_Model[[#This Row],[H_2023_01]:[H_2025_12]],$H$5:$AQ$5)),0),0)</f>
        <v>0.9576796864497763</v>
      </c>
      <c r="BD173" s="80">
        <f>IFERROR(AR173/SUM(Model!$AR173:$BC173),1/12)</f>
        <v>7.1130166104669781E-2</v>
      </c>
      <c r="BE173" s="80">
        <f>IFERROR(AS173/SUM(Model!$AR173:$BC173),1/12)</f>
        <v>7.3348923782608613E-2</v>
      </c>
      <c r="BF173" s="80">
        <f>IFERROR(AT173/SUM(Model!$AR173:$BC173),1/12)</f>
        <v>7.5567681460547431E-2</v>
      </c>
      <c r="BG173" s="80">
        <f>IFERROR(AU173/SUM(Model!$AR173:$BC173),1/12)</f>
        <v>7.7786439138486263E-2</v>
      </c>
      <c r="BH173" s="80">
        <f>IFERROR(AV173/SUM(Model!$AR173:$BC173),1/12)</f>
        <v>8.0005196816425095E-2</v>
      </c>
      <c r="BI173" s="80">
        <f>IFERROR(AW173/SUM(Model!$AR173:$BC173),1/12)</f>
        <v>8.2223954494363913E-2</v>
      </c>
      <c r="BJ173" s="80">
        <f>IFERROR(AX173/SUM(Model!$AR173:$BC173),1/12)</f>
        <v>8.4442712172302745E-2</v>
      </c>
      <c r="BK173" s="80">
        <f>IFERROR(AY173/SUM(Model!$AR173:$BC173),1/12)</f>
        <v>8.6661469850241576E-2</v>
      </c>
      <c r="BL173" s="80">
        <f>IFERROR(AZ173/SUM(Model!$AR173:$BC173),1/12)</f>
        <v>8.8880227528180408E-2</v>
      </c>
      <c r="BM173" s="80">
        <f>IFERROR(BA173/SUM(Model!$AR173:$BC173),1/12)</f>
        <v>9.1098985206119226E-2</v>
      </c>
      <c r="BN173" s="80">
        <f>IFERROR(BB173/SUM(Model!$AR173:$BC173),1/12)</f>
        <v>9.3317742884058058E-2</v>
      </c>
      <c r="BO173" s="80">
        <f>IFERROR(BC173/SUM(Model!$AR173:$BC173),1/12)</f>
        <v>9.553650056199689E-2</v>
      </c>
      <c r="BP17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5.5130597014925371</v>
      </c>
      <c r="BQ173" s="77" cm="1">
        <f t="array" ref="BQ17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173" s="77" cm="1">
        <f t="array" ref="BR17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173" s="77">
        <f>IF(tbl_Model[[#This Row],[Type]]="Boutique",
    tbl_Model[[#This Row],[UnitListPrice]],
    tbl_Model[[#This Row],[UnitListPrice]]*(1-SUMIFS(tbl_MarketTerms[WholesaleMarginPct],tbl_MarketTerms[Country],tbl_Model[[#This Row],[country]])))</f>
        <v>22963.846685082874</v>
      </c>
      <c r="BT173" s="79">
        <f>Model!$BP173*BD173</f>
        <v>0.39214485231212537</v>
      </c>
      <c r="BU173" s="79">
        <f>Model!$BP173*BE173</f>
        <v>0.40437699585374709</v>
      </c>
      <c r="BV173" s="79">
        <f>Model!$BP173*BF173</f>
        <v>0.41660913939536875</v>
      </c>
      <c r="BW173" s="79">
        <f>Model!$BP173*BG173</f>
        <v>0.42884128293699048</v>
      </c>
      <c r="BX173" s="79">
        <f>Model!$BP173*BH173</f>
        <v>0.4410734264786122</v>
      </c>
      <c r="BY173" s="79">
        <f>Model!$BP173*BI173</f>
        <v>0.45330557002023386</v>
      </c>
      <c r="BZ173" s="79">
        <f>Model!$BP173*BJ173</f>
        <v>0.46553771356185558</v>
      </c>
      <c r="CA173" s="79">
        <f>Model!$BP173*BK173</f>
        <v>0.4777698571034773</v>
      </c>
      <c r="CB173" s="79">
        <f>Model!$BP173*BL173</f>
        <v>0.49000200064509908</v>
      </c>
      <c r="CC173" s="79">
        <f>Model!$BP173*BM173</f>
        <v>0.50223414418672074</v>
      </c>
      <c r="CD173" s="79">
        <f>Model!$BP173*BN173</f>
        <v>0.51446628772834246</v>
      </c>
      <c r="CE173" s="79">
        <f>Model!$BP173*BO173</f>
        <v>0.52669843126996418</v>
      </c>
      <c r="CF173" s="79">
        <f>Model!$BS173*BT173</f>
        <v>9005.1542668401125</v>
      </c>
      <c r="CG173" s="79">
        <f>Model!$BS173*BU173</f>
        <v>9286.0513357598411</v>
      </c>
      <c r="CH173" s="79">
        <f>Model!$BS173*BV173</f>
        <v>9566.9484046795678</v>
      </c>
      <c r="CI173" s="79">
        <f>Model!$BS173*BW173</f>
        <v>9847.8454735992946</v>
      </c>
      <c r="CJ173" s="79">
        <f>Model!$BS173*BX173</f>
        <v>10128.742542519023</v>
      </c>
      <c r="CK173" s="79">
        <f>Model!$BS173*BY173</f>
        <v>10409.63961143875</v>
      </c>
      <c r="CL173" s="79">
        <f>Model!$BS173*BZ173</f>
        <v>10690.536680358478</v>
      </c>
      <c r="CM173" s="79">
        <f>Model!$BS173*CA173</f>
        <v>10971.433749278205</v>
      </c>
      <c r="CN173" s="79">
        <f>Model!$BS173*CB173</f>
        <v>11252.330818197934</v>
      </c>
      <c r="CO173" s="79">
        <f>Model!$BS173*CC173</f>
        <v>11533.22788711766</v>
      </c>
      <c r="CP173" s="79">
        <f>Model!$BS173*CD173</f>
        <v>11814.124956037389</v>
      </c>
      <c r="CQ173" s="79">
        <f>Model!$BS173*CE173</f>
        <v>12095.022024957118</v>
      </c>
      <c r="CR173" s="79">
        <f>Model!$BR173*BT173</f>
        <v>2194.7992611978352</v>
      </c>
      <c r="CS173" s="79">
        <f>Model!$BR173*BU173</f>
        <v>2263.2614619629967</v>
      </c>
      <c r="CT173" s="79">
        <f>Model!$BR173*BV173</f>
        <v>2331.7236627281577</v>
      </c>
      <c r="CU173" s="79">
        <f>Model!$BR173*BW173</f>
        <v>2400.1858634933187</v>
      </c>
      <c r="CV173" s="79">
        <f>Model!$BR173*BX173</f>
        <v>2468.6480642584802</v>
      </c>
      <c r="CW173" s="79">
        <f>Model!$BR173*BY173</f>
        <v>2537.1102650236407</v>
      </c>
      <c r="CX173" s="79">
        <f>Model!$BR173*BZ173</f>
        <v>2605.5724657888022</v>
      </c>
      <c r="CY173" s="79">
        <f>Model!$BR173*CA173</f>
        <v>2674.0346665539632</v>
      </c>
      <c r="CZ173" s="79">
        <f>Model!$BR173*CB173</f>
        <v>2742.4968673191247</v>
      </c>
      <c r="DA173" s="79">
        <f>Model!$BR173*CC173</f>
        <v>2810.9590680842857</v>
      </c>
      <c r="DB173" s="79">
        <f>Model!$BR173*CD173</f>
        <v>2879.4212688494472</v>
      </c>
      <c r="DC173" s="79">
        <f>Model!$BR173*CE173</f>
        <v>2947.8834696146082</v>
      </c>
      <c r="DD173" s="79">
        <f>SUM(Model!$CF173:$CQ173)</f>
        <v>126601.05775078337</v>
      </c>
      <c r="DE173" s="79">
        <f>SUM(Model!$CR173:$DC173)</f>
        <v>30856.096384874661</v>
      </c>
      <c r="DF173" s="80">
        <f>IFERROR((Model!$DD173-Model!$DE173)/Model!$DD173,0)</f>
        <v>0.75627299697909722</v>
      </c>
    </row>
    <row r="174" spans="2:110" x14ac:dyDescent="0.25">
      <c r="B174" t="s">
        <v>370</v>
      </c>
      <c r="C174" t="s">
        <v>70</v>
      </c>
      <c r="D174" t="s">
        <v>20</v>
      </c>
      <c r="E174" s="4">
        <v>24</v>
      </c>
      <c r="F174" s="4">
        <v>570909.67000000004</v>
      </c>
      <c r="G174" s="4">
        <v>125423.28</v>
      </c>
      <c r="H174" s="4">
        <v>0</v>
      </c>
      <c r="I174" s="4">
        <v>1</v>
      </c>
      <c r="J174" s="4">
        <v>2</v>
      </c>
      <c r="K174" s="4">
        <v>0</v>
      </c>
      <c r="L174" s="4">
        <v>1</v>
      </c>
      <c r="M174" s="4">
        <v>0</v>
      </c>
      <c r="N174" s="4">
        <v>0</v>
      </c>
      <c r="O174" s="4">
        <v>0</v>
      </c>
      <c r="P174" s="4">
        <v>0</v>
      </c>
      <c r="Q174" s="4">
        <v>0</v>
      </c>
      <c r="R174" s="4">
        <v>3</v>
      </c>
      <c r="S174" s="4">
        <v>2</v>
      </c>
      <c r="T174" s="4">
        <v>1</v>
      </c>
      <c r="U174" s="4">
        <v>0</v>
      </c>
      <c r="V174" s="4">
        <v>1</v>
      </c>
      <c r="W174" s="4">
        <v>0</v>
      </c>
      <c r="X174" s="4">
        <v>3</v>
      </c>
      <c r="Y174" s="4">
        <v>5</v>
      </c>
      <c r="Z174" s="4">
        <v>3</v>
      </c>
      <c r="AA174" s="4">
        <v>1</v>
      </c>
      <c r="AB174" s="4">
        <v>1</v>
      </c>
      <c r="AC174" s="4">
        <v>2</v>
      </c>
      <c r="AD174" s="4">
        <v>5</v>
      </c>
      <c r="AE174" s="4">
        <v>3</v>
      </c>
      <c r="AF174" s="4">
        <v>1</v>
      </c>
      <c r="AG174" s="4">
        <v>2</v>
      </c>
      <c r="AH174" s="4">
        <v>4</v>
      </c>
      <c r="AI174" s="4">
        <v>3</v>
      </c>
      <c r="AJ174" s="4">
        <v>2</v>
      </c>
      <c r="AK174" s="4">
        <v>0</v>
      </c>
      <c r="AL174" s="4">
        <v>0</v>
      </c>
      <c r="AM174" s="4">
        <v>2</v>
      </c>
      <c r="AN174" s="4">
        <v>3</v>
      </c>
      <c r="AO174" s="4">
        <v>2</v>
      </c>
      <c r="AP174" s="4">
        <v>1</v>
      </c>
      <c r="AQ174" s="4">
        <v>4</v>
      </c>
      <c r="AR174" s="79">
        <f>MAX(IFERROR(IFERROR(_xlfn.FORECAST.ETS(AR$5,tbl_Model[[#This Row],[H_2023_01]:[H_2025_12]],$H$5:$AQ$5),_xlfn.FORECAST.LINEAR(AR$5,tbl_Model[[#This Row],[H_2023_01]:[H_2025_12]],$H$5:$AQ$5)),0),0)</f>
        <v>3.2983743863055013</v>
      </c>
      <c r="AS174" s="79">
        <f>MAX(IFERROR(IFERROR(_xlfn.FORECAST.ETS(AS$5,tbl_Model[[#This Row],[H_2023_01]:[H_2025_12]],$H$5:$AQ$5),_xlfn.FORECAST.LINEAR(AS$5,tbl_Model[[#This Row],[H_2023_01]:[H_2025_12]],$H$5:$AQ$5)),0),0)</f>
        <v>3.7669458199299042</v>
      </c>
      <c r="AT174" s="79">
        <f>MAX(IFERROR(IFERROR(_xlfn.FORECAST.ETS(AT$5,tbl_Model[[#This Row],[H_2023_01]:[H_2025_12]],$H$5:$AQ$5),_xlfn.FORECAST.LINEAR(AT$5,tbl_Model[[#This Row],[H_2023_01]:[H_2025_12]],$H$5:$AQ$5)),0),0)</f>
        <v>2.5707723908445099</v>
      </c>
      <c r="AU174" s="79">
        <f>MAX(IFERROR(IFERROR(_xlfn.FORECAST.ETS(AU$5,tbl_Model[[#This Row],[H_2023_01]:[H_2025_12]],$H$5:$AQ$5),_xlfn.FORECAST.LINEAR(AU$5,tbl_Model[[#This Row],[H_2023_01]:[H_2025_12]],$H$5:$AQ$5)),0),0)</f>
        <v>2.1820303320060663</v>
      </c>
      <c r="AV174" s="79">
        <f>MAX(IFERROR(IFERROR(_xlfn.FORECAST.ETS(AV$5,tbl_Model[[#This Row],[H_2023_01]:[H_2025_12]],$H$5:$AQ$5),_xlfn.FORECAST.LINEAR(AV$5,tbl_Model[[#This Row],[H_2023_01]:[H_2025_12]],$H$5:$AQ$5)),0),0)</f>
        <v>2.7972440979151387</v>
      </c>
      <c r="AW174" s="79">
        <f>MAX(IFERROR(IFERROR(_xlfn.FORECAST.ETS(AW$5,tbl_Model[[#This Row],[H_2023_01]:[H_2025_12]],$H$5:$AQ$5),_xlfn.FORECAST.LINEAR(AW$5,tbl_Model[[#This Row],[H_2023_01]:[H_2025_12]],$H$5:$AQ$5)),0),0)</f>
        <v>3.6511648387358542</v>
      </c>
      <c r="AX174" s="79">
        <f>MAX(IFERROR(IFERROR(_xlfn.FORECAST.ETS(AX$5,tbl_Model[[#This Row],[H_2023_01]:[H_2025_12]],$H$5:$AQ$5),_xlfn.FORECAST.LINEAR(AX$5,tbl_Model[[#This Row],[H_2023_01]:[H_2025_12]],$H$5:$AQ$5)),0),0)</f>
        <v>4.1197362723602575</v>
      </c>
      <c r="AY174" s="79">
        <f>MAX(IFERROR(IFERROR(_xlfn.FORECAST.ETS(AY$5,tbl_Model[[#This Row],[H_2023_01]:[H_2025_12]],$H$5:$AQ$5),_xlfn.FORECAST.LINEAR(AY$5,tbl_Model[[#This Row],[H_2023_01]:[H_2025_12]],$H$5:$AQ$5)),0),0)</f>
        <v>2.9235628432748628</v>
      </c>
      <c r="AZ174" s="79">
        <f>MAX(IFERROR(IFERROR(_xlfn.FORECAST.ETS(AZ$5,tbl_Model[[#This Row],[H_2023_01]:[H_2025_12]],$H$5:$AQ$5),_xlfn.FORECAST.LINEAR(AZ$5,tbl_Model[[#This Row],[H_2023_01]:[H_2025_12]],$H$5:$AQ$5)),0),0)</f>
        <v>2.5348207844364197</v>
      </c>
      <c r="BA174" s="79">
        <f>MAX(IFERROR(IFERROR(_xlfn.FORECAST.ETS(BA$5,tbl_Model[[#This Row],[H_2023_01]:[H_2025_12]],$H$5:$AQ$5),_xlfn.FORECAST.LINEAR(BA$5,tbl_Model[[#This Row],[H_2023_01]:[H_2025_12]],$H$5:$AQ$5)),0),0)</f>
        <v>3.1500345503454916</v>
      </c>
      <c r="BB174" s="79">
        <f>MAX(IFERROR(IFERROR(_xlfn.FORECAST.ETS(BB$5,tbl_Model[[#This Row],[H_2023_01]:[H_2025_12]],$H$5:$AQ$5),_xlfn.FORECAST.LINEAR(BB$5,tbl_Model[[#This Row],[H_2023_01]:[H_2025_12]],$H$5:$AQ$5)),0),0)</f>
        <v>4.0039552911662071</v>
      </c>
      <c r="BC174" s="79">
        <f>MAX(IFERROR(IFERROR(_xlfn.FORECAST.ETS(BC$5,tbl_Model[[#This Row],[H_2023_01]:[H_2025_12]],$H$5:$AQ$5),_xlfn.FORECAST.LINEAR(BC$5,tbl_Model[[#This Row],[H_2023_01]:[H_2025_12]],$H$5:$AQ$5)),0),0)</f>
        <v>4.47252672479061</v>
      </c>
      <c r="BD174" s="80">
        <f>IFERROR(AR174/SUM(Model!$AR174:$BC174),1/12)</f>
        <v>8.3564143796123411E-2</v>
      </c>
      <c r="BE174" s="80">
        <f>IFERROR(AS174/SUM(Model!$AR174:$BC174),1/12)</f>
        <v>9.5435376734602409E-2</v>
      </c>
      <c r="BF174" s="80">
        <f>IFERROR(AT174/SUM(Model!$AR174:$BC174),1/12)</f>
        <v>6.5130385024684462E-2</v>
      </c>
      <c r="BG174" s="80">
        <f>IFERROR(AU174/SUM(Model!$AR174:$BC174),1/12)</f>
        <v>5.5281625150956783E-2</v>
      </c>
      <c r="BH174" s="80">
        <f>IFERROR(AV174/SUM(Model!$AR174:$BC174),1/12)</f>
        <v>7.0868033962894081E-2</v>
      </c>
      <c r="BI174" s="80">
        <f>IFERROR(AW174/SUM(Model!$AR174:$BC174),1/12)</f>
        <v>9.2502071588429186E-2</v>
      </c>
      <c r="BJ174" s="80">
        <f>IFERROR(AX174/SUM(Model!$AR174:$BC174),1/12)</f>
        <v>0.10437330452690818</v>
      </c>
      <c r="BK174" s="80">
        <f>IFERROR(AY174/SUM(Model!$AR174:$BC174),1/12)</f>
        <v>7.4068312816990237E-2</v>
      </c>
      <c r="BL174" s="80">
        <f>IFERROR(AZ174/SUM(Model!$AR174:$BC174),1/12)</f>
        <v>6.4219552943262564E-2</v>
      </c>
      <c r="BM174" s="80">
        <f>IFERROR(BA174/SUM(Model!$AR174:$BC174),1/12)</f>
        <v>7.9805961755199856E-2</v>
      </c>
      <c r="BN174" s="80">
        <f>IFERROR(BB174/SUM(Model!$AR174:$BC174),1/12)</f>
        <v>0.10143999938073496</v>
      </c>
      <c r="BO174" s="80">
        <f>IFERROR(BC174/SUM(Model!$AR174:$BC174),1/12)</f>
        <v>0.11331123231921396</v>
      </c>
      <c r="BP17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26.487945998071375</v>
      </c>
      <c r="BQ174" s="77" cm="1">
        <f t="array" ref="BQ17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74" s="77" cm="1">
        <f t="array" ref="BR17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74" s="77">
        <f>IF(tbl_Model[[#This Row],[Type]]="Boutique",
    tbl_Model[[#This Row],[UnitListPrice]],
    tbl_Model[[#This Row],[UnitListPrice]]*(1-SUMIFS(tbl_MarketTerms[WholesaleMarginPct],tbl_MarketTerms[Country],tbl_Model[[#This Row],[country]])))</f>
        <v>24503.913814264284</v>
      </c>
      <c r="BT174" s="79">
        <f>Model!$BP174*BD174</f>
        <v>2.2134425282467878</v>
      </c>
      <c r="BU174" s="79">
        <f>Model!$BP174*BE174</f>
        <v>2.5278871052517458</v>
      </c>
      <c r="BV174" s="79">
        <f>Model!$BP174*BF174</f>
        <v>1.7251701213674386</v>
      </c>
      <c r="BW174" s="79">
        <f>Model!$BP174*BG174</f>
        <v>1.4642967016841675</v>
      </c>
      <c r="BX174" s="79">
        <f>Model!$BP174*BH174</f>
        <v>1.8771486565986266</v>
      </c>
      <c r="BY174" s="79">
        <f>Model!$BP174*BI174</f>
        <v>2.4501898769440444</v>
      </c>
      <c r="BZ174" s="79">
        <f>Model!$BP174*BJ174</f>
        <v>2.7646344539490024</v>
      </c>
      <c r="CA174" s="79">
        <f>Model!$BP174*BK174</f>
        <v>1.9619174700646953</v>
      </c>
      <c r="CB174" s="79">
        <f>Model!$BP174*BL174</f>
        <v>1.7010440503814244</v>
      </c>
      <c r="CC174" s="79">
        <f>Model!$BP174*BM174</f>
        <v>2.1138960052958833</v>
      </c>
      <c r="CD174" s="79">
        <f>Model!$BP174*BN174</f>
        <v>2.6869372256413011</v>
      </c>
      <c r="CE174" s="79">
        <f>Model!$BP174*BO174</f>
        <v>3.0013818026462591</v>
      </c>
      <c r="CF174" s="79">
        <f>Model!$BS174*BT174</f>
        <v>54238.004944986526</v>
      </c>
      <c r="CG174" s="79">
        <f>Model!$BS174*BU174</f>
        <v>61943.127759278803</v>
      </c>
      <c r="CH174" s="79">
        <f>Model!$BS174*BV174</f>
        <v>42273.419968931572</v>
      </c>
      <c r="CI174" s="79">
        <f>Model!$BS174*BW174</f>
        <v>35881.000176580295</v>
      </c>
      <c r="CJ174" s="79">
        <f>Model!$BS174*BX174</f>
        <v>45997.488897854731</v>
      </c>
      <c r="CK174" s="79">
        <f>Model!$BS174*BY174</f>
        <v>60039.241573219675</v>
      </c>
      <c r="CL174" s="79">
        <f>Model!$BS174*BZ174</f>
        <v>67744.36438751196</v>
      </c>
      <c r="CM174" s="79">
        <f>Model!$BS174*CA174</f>
        <v>48074.656597164721</v>
      </c>
      <c r="CN174" s="79">
        <f>Model!$BS174*CB174</f>
        <v>41682.236804813452</v>
      </c>
      <c r="CO174" s="79">
        <f>Model!$BS174*CC174</f>
        <v>51798.725526087881</v>
      </c>
      <c r="CP174" s="79">
        <f>Model!$BS174*CD174</f>
        <v>65840.478201452832</v>
      </c>
      <c r="CQ174" s="79">
        <f>Model!$BS174*CE174</f>
        <v>73545.601015745109</v>
      </c>
      <c r="CR174" s="79">
        <f>Model!$BR174*BT174</f>
        <v>11669.547915353189</v>
      </c>
      <c r="CS174" s="79">
        <f>Model!$BR174*BU174</f>
        <v>13327.339347141022</v>
      </c>
      <c r="CT174" s="79">
        <f>Model!$BR174*BV174</f>
        <v>9095.3142611653984</v>
      </c>
      <c r="CU174" s="79">
        <f>Model!$BR174*BW174</f>
        <v>7719.9567210501509</v>
      </c>
      <c r="CV174" s="79">
        <f>Model!$BR174*BX174</f>
        <v>9896.5642490701211</v>
      </c>
      <c r="CW174" s="79">
        <f>Model!$BR174*BY174</f>
        <v>12917.70976920704</v>
      </c>
      <c r="CX174" s="79">
        <f>Model!$BR174*BZ174</f>
        <v>14575.501200994873</v>
      </c>
      <c r="CY174" s="79">
        <f>Model!$BR174*CA174</f>
        <v>10343.47611501925</v>
      </c>
      <c r="CZ174" s="79">
        <f>Model!$BR174*CB174</f>
        <v>8968.1185749040033</v>
      </c>
      <c r="DA174" s="79">
        <f>Model!$BR174*CC174</f>
        <v>11144.726102923973</v>
      </c>
      <c r="DB174" s="79">
        <f>Model!$BR174*CD174</f>
        <v>14165.871623060892</v>
      </c>
      <c r="DC174" s="79">
        <f>Model!$BR174*CE174</f>
        <v>15823.663054848725</v>
      </c>
      <c r="DD174" s="79">
        <f>SUM(Model!$CF174:$CQ174)</f>
        <v>649058.34585362754</v>
      </c>
      <c r="DE174" s="79">
        <f>SUM(Model!$CR174:$DC174)</f>
        <v>139647.78893473864</v>
      </c>
      <c r="DF174" s="80">
        <f>IFERROR((Model!$DD174-Model!$DE174)/Model!$DD174,0)</f>
        <v>0.7848455538290986</v>
      </c>
    </row>
    <row r="175" spans="2:110" x14ac:dyDescent="0.25">
      <c r="B175" t="s">
        <v>370</v>
      </c>
      <c r="C175" t="s">
        <v>70</v>
      </c>
      <c r="D175" t="s">
        <v>21</v>
      </c>
      <c r="E175" s="4">
        <v>17</v>
      </c>
      <c r="F175" s="4">
        <v>425838.33</v>
      </c>
      <c r="G175" s="4">
        <v>92078.28</v>
      </c>
      <c r="H175" s="4">
        <v>0</v>
      </c>
      <c r="I175" s="4">
        <v>1</v>
      </c>
      <c r="J175" s="4">
        <v>1</v>
      </c>
      <c r="K175" s="4">
        <v>0</v>
      </c>
      <c r="L175" s="4">
        <v>4</v>
      </c>
      <c r="M175" s="4">
        <v>1</v>
      </c>
      <c r="N175" s="4">
        <v>1</v>
      </c>
      <c r="O175" s="4">
        <v>0</v>
      </c>
      <c r="P175" s="4">
        <v>0</v>
      </c>
      <c r="Q175" s="4">
        <v>1</v>
      </c>
      <c r="R175" s="4">
        <v>2</v>
      </c>
      <c r="S175" s="4">
        <v>1</v>
      </c>
      <c r="T175" s="4">
        <v>0</v>
      </c>
      <c r="U175" s="4">
        <v>0</v>
      </c>
      <c r="V175" s="4">
        <v>0</v>
      </c>
      <c r="W175" s="4">
        <v>2</v>
      </c>
      <c r="X175" s="4">
        <v>0</v>
      </c>
      <c r="Y175" s="4">
        <v>1</v>
      </c>
      <c r="Z175" s="4">
        <v>1</v>
      </c>
      <c r="AA175" s="4">
        <v>4</v>
      </c>
      <c r="AB175" s="4">
        <v>0</v>
      </c>
      <c r="AC175" s="4">
        <v>2</v>
      </c>
      <c r="AD175" s="4">
        <v>0</v>
      </c>
      <c r="AE175" s="4">
        <v>1</v>
      </c>
      <c r="AF175" s="4">
        <v>3</v>
      </c>
      <c r="AG175" s="4">
        <v>2</v>
      </c>
      <c r="AH175" s="4">
        <v>2</v>
      </c>
      <c r="AI175" s="4">
        <v>1</v>
      </c>
      <c r="AJ175" s="4">
        <v>0</v>
      </c>
      <c r="AK175" s="4">
        <v>3</v>
      </c>
      <c r="AL175" s="4">
        <v>0</v>
      </c>
      <c r="AM175" s="4">
        <v>2</v>
      </c>
      <c r="AN175" s="4">
        <v>1</v>
      </c>
      <c r="AO175" s="4">
        <v>2</v>
      </c>
      <c r="AP175" s="4">
        <v>1</v>
      </c>
      <c r="AQ175" s="4">
        <v>0</v>
      </c>
      <c r="AR175" s="79">
        <f>MAX(IFERROR(IFERROR(_xlfn.FORECAST.ETS(AR$5,tbl_Model[[#This Row],[H_2023_01]:[H_2025_12]],$H$5:$AQ$5),_xlfn.FORECAST.LINEAR(AR$5,tbl_Model[[#This Row],[H_2023_01]:[H_2025_12]],$H$5:$AQ$5)),0),0)</f>
        <v>1.3815027370194497</v>
      </c>
      <c r="AS175" s="79">
        <f>MAX(IFERROR(IFERROR(_xlfn.FORECAST.ETS(AS$5,tbl_Model[[#This Row],[H_2023_01]:[H_2025_12]],$H$5:$AQ$5),_xlfn.FORECAST.LINEAR(AS$5,tbl_Model[[#This Row],[H_2023_01]:[H_2025_12]],$H$5:$AQ$5)),0),0)</f>
        <v>1.4026902248461923</v>
      </c>
      <c r="AT175" s="79">
        <f>MAX(IFERROR(IFERROR(_xlfn.FORECAST.ETS(AT$5,tbl_Model[[#This Row],[H_2023_01]:[H_2025_12]],$H$5:$AQ$5),_xlfn.FORECAST.LINEAR(AT$5,tbl_Model[[#This Row],[H_2023_01]:[H_2025_12]],$H$5:$AQ$5)),0),0)</f>
        <v>1.4238777126729314</v>
      </c>
      <c r="AU175" s="79">
        <f>MAX(IFERROR(IFERROR(_xlfn.FORECAST.ETS(AU$5,tbl_Model[[#This Row],[H_2023_01]:[H_2025_12]],$H$5:$AQ$5),_xlfn.FORECAST.LINEAR(AU$5,tbl_Model[[#This Row],[H_2023_01]:[H_2025_12]],$H$5:$AQ$5)),0),0)</f>
        <v>1.445065200499674</v>
      </c>
      <c r="AV175" s="79">
        <f>MAX(IFERROR(IFERROR(_xlfn.FORECAST.ETS(AV$5,tbl_Model[[#This Row],[H_2023_01]:[H_2025_12]],$H$5:$AQ$5),_xlfn.FORECAST.LINEAR(AV$5,tbl_Model[[#This Row],[H_2023_01]:[H_2025_12]],$H$5:$AQ$5)),0),0)</f>
        <v>1.4662526883264131</v>
      </c>
      <c r="AW175" s="79">
        <f>MAX(IFERROR(IFERROR(_xlfn.FORECAST.ETS(AW$5,tbl_Model[[#This Row],[H_2023_01]:[H_2025_12]],$H$5:$AQ$5),_xlfn.FORECAST.LINEAR(AW$5,tbl_Model[[#This Row],[H_2023_01]:[H_2025_12]],$H$5:$AQ$5)),0),0)</f>
        <v>1.4874401761531557</v>
      </c>
      <c r="AX175" s="79">
        <f>MAX(IFERROR(IFERROR(_xlfn.FORECAST.ETS(AX$5,tbl_Model[[#This Row],[H_2023_01]:[H_2025_12]],$H$5:$AQ$5),_xlfn.FORECAST.LINEAR(AX$5,tbl_Model[[#This Row],[H_2023_01]:[H_2025_12]],$H$5:$AQ$5)),0),0)</f>
        <v>1.5086276639798948</v>
      </c>
      <c r="AY175" s="79">
        <f>MAX(IFERROR(IFERROR(_xlfn.FORECAST.ETS(AY$5,tbl_Model[[#This Row],[H_2023_01]:[H_2025_12]],$H$5:$AQ$5),_xlfn.FORECAST.LINEAR(AY$5,tbl_Model[[#This Row],[H_2023_01]:[H_2025_12]],$H$5:$AQ$5)),0),0)</f>
        <v>1.5298151518066374</v>
      </c>
      <c r="AZ175" s="79">
        <f>MAX(IFERROR(IFERROR(_xlfn.FORECAST.ETS(AZ$5,tbl_Model[[#This Row],[H_2023_01]:[H_2025_12]],$H$5:$AQ$5),_xlfn.FORECAST.LINEAR(AZ$5,tbl_Model[[#This Row],[H_2023_01]:[H_2025_12]],$H$5:$AQ$5)),0),0)</f>
        <v>1.5510026396333765</v>
      </c>
      <c r="BA175" s="79">
        <f>MAX(IFERROR(IFERROR(_xlfn.FORECAST.ETS(BA$5,tbl_Model[[#This Row],[H_2023_01]:[H_2025_12]],$H$5:$AQ$5),_xlfn.FORECAST.LINEAR(BA$5,tbl_Model[[#This Row],[H_2023_01]:[H_2025_12]],$H$5:$AQ$5)),0),0)</f>
        <v>1.5721901274601191</v>
      </c>
      <c r="BB175" s="79">
        <f>MAX(IFERROR(IFERROR(_xlfn.FORECAST.ETS(BB$5,tbl_Model[[#This Row],[H_2023_01]:[H_2025_12]],$H$5:$AQ$5),_xlfn.FORECAST.LINEAR(BB$5,tbl_Model[[#This Row],[H_2023_01]:[H_2025_12]],$H$5:$AQ$5)),0),0)</f>
        <v>1.5933776152868582</v>
      </c>
      <c r="BC175" s="79">
        <f>MAX(IFERROR(IFERROR(_xlfn.FORECAST.ETS(BC$5,tbl_Model[[#This Row],[H_2023_01]:[H_2025_12]],$H$5:$AQ$5),_xlfn.FORECAST.LINEAR(BC$5,tbl_Model[[#This Row],[H_2023_01]:[H_2025_12]],$H$5:$AQ$5)),0),0)</f>
        <v>1.6145651031136006</v>
      </c>
      <c r="BD175" s="80">
        <f>IFERROR(AR175/SUM(Model!$AR175:$BC175),1/12)</f>
        <v>7.6850882041336971E-2</v>
      </c>
      <c r="BE175" s="80">
        <f>IFERROR(AS175/SUM(Model!$AR175:$BC175),1/12)</f>
        <v>7.8029509548972753E-2</v>
      </c>
      <c r="BF175" s="80">
        <f>IFERROR(AT175/SUM(Model!$AR175:$BC175),1/12)</f>
        <v>7.9208137056608355E-2</v>
      </c>
      <c r="BG175" s="80">
        <f>IFERROR(AU175/SUM(Model!$AR175:$BC175),1/12)</f>
        <v>8.0386764564244151E-2</v>
      </c>
      <c r="BH175" s="80">
        <f>IFERROR(AV175/SUM(Model!$AR175:$BC175),1/12)</f>
        <v>8.1565392071879739E-2</v>
      </c>
      <c r="BI175" s="80">
        <f>IFERROR(AW175/SUM(Model!$AR175:$BC175),1/12)</f>
        <v>8.2744019579515535E-2</v>
      </c>
      <c r="BJ175" s="80">
        <f>IFERROR(AX175/SUM(Model!$AR175:$BC175),1/12)</f>
        <v>8.3922647087151123E-2</v>
      </c>
      <c r="BK175" s="80">
        <f>IFERROR(AY175/SUM(Model!$AR175:$BC175),1/12)</f>
        <v>8.5101274594786919E-2</v>
      </c>
      <c r="BL175" s="80">
        <f>IFERROR(AZ175/SUM(Model!$AR175:$BC175),1/12)</f>
        <v>8.627990210242252E-2</v>
      </c>
      <c r="BM175" s="80">
        <f>IFERROR(BA175/SUM(Model!$AR175:$BC175),1/12)</f>
        <v>8.7458529610058316E-2</v>
      </c>
      <c r="BN175" s="80">
        <f>IFERROR(BB175/SUM(Model!$AR175:$BC175),1/12)</f>
        <v>8.8637157117693904E-2</v>
      </c>
      <c r="BO175" s="80">
        <f>IFERROR(BC175/SUM(Model!$AR175:$BC175),1/12)</f>
        <v>8.9815784625329687E-2</v>
      </c>
      <c r="BP17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18.722288438617404</v>
      </c>
      <c r="BQ175" s="77" cm="1">
        <f t="array" ref="BQ17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75" s="77" cm="1">
        <f t="array" ref="BR17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75" s="77">
        <f>IF(tbl_Model[[#This Row],[Type]]="Boutique",
    tbl_Model[[#This Row],[UnitListPrice]],
    tbl_Model[[#This Row],[UnitListPrice]]*(1-SUMIFS(tbl_MarketTerms[WholesaleMarginPct],tbl_MarketTerms[Country],tbl_Model[[#This Row],[country]])))</f>
        <v>24503.913814264284</v>
      </c>
      <c r="BT175" s="79">
        <f>Model!$BP175*BD175</f>
        <v>1.4388243803400731</v>
      </c>
      <c r="BU175" s="79">
        <f>Model!$BP175*BE175</f>
        <v>1.4608909844997189</v>
      </c>
      <c r="BV175" s="79">
        <f>Model!$BP175*BF175</f>
        <v>1.4829575886593613</v>
      </c>
      <c r="BW175" s="79">
        <f>Model!$BP175*BG175</f>
        <v>1.5050241928190076</v>
      </c>
      <c r="BX175" s="79">
        <f>Model!$BP175*BH175</f>
        <v>1.5270907969786498</v>
      </c>
      <c r="BY175" s="79">
        <f>Model!$BP175*BI175</f>
        <v>1.5491574011382958</v>
      </c>
      <c r="BZ175" s="79">
        <f>Model!$BP175*BJ175</f>
        <v>1.571224005297938</v>
      </c>
      <c r="CA175" s="79">
        <f>Model!$BP175*BK175</f>
        <v>1.5932906094575843</v>
      </c>
      <c r="CB175" s="79">
        <f>Model!$BP175*BL175</f>
        <v>1.6153572136172267</v>
      </c>
      <c r="CC175" s="79">
        <f>Model!$BP175*BM175</f>
        <v>1.6374238177768727</v>
      </c>
      <c r="CD175" s="79">
        <f>Model!$BP175*BN175</f>
        <v>1.659490421936515</v>
      </c>
      <c r="CE175" s="79">
        <f>Model!$BP175*BO175</f>
        <v>1.6815570260961608</v>
      </c>
      <c r="CF175" s="79">
        <f>Model!$BS175*BT175</f>
        <v>35256.828609715369</v>
      </c>
      <c r="CG175" s="79">
        <f>Model!$BS175*BU175</f>
        <v>35797.546776216812</v>
      </c>
      <c r="CH175" s="79">
        <f>Model!$BS175*BV175</f>
        <v>36338.264942718175</v>
      </c>
      <c r="CI175" s="79">
        <f>Model!$BS175*BW175</f>
        <v>36878.983109219633</v>
      </c>
      <c r="CJ175" s="79">
        <f>Model!$BS175*BX175</f>
        <v>37419.701275720989</v>
      </c>
      <c r="CK175" s="79">
        <f>Model!$BS175*BY175</f>
        <v>37960.419442222446</v>
      </c>
      <c r="CL175" s="79">
        <f>Model!$BS175*BZ175</f>
        <v>38501.137608723802</v>
      </c>
      <c r="CM175" s="79">
        <f>Model!$BS175*CA175</f>
        <v>39041.85577522526</v>
      </c>
      <c r="CN175" s="79">
        <f>Model!$BS175*CB175</f>
        <v>39582.573941726623</v>
      </c>
      <c r="CO175" s="79">
        <f>Model!$BS175*CC175</f>
        <v>40123.292108228074</v>
      </c>
      <c r="CP175" s="79">
        <f>Model!$BS175*CD175</f>
        <v>40664.010274729437</v>
      </c>
      <c r="CQ175" s="79">
        <f>Model!$BS175*CE175</f>
        <v>41204.72844123088</v>
      </c>
      <c r="CR175" s="79">
        <f>Model!$BR175*BT175</f>
        <v>7585.6634332657022</v>
      </c>
      <c r="CS175" s="79">
        <f>Model!$BR175*BU175</f>
        <v>7702.0013509138662</v>
      </c>
      <c r="CT175" s="79">
        <f>Model!$BR175*BV175</f>
        <v>7818.3392685620129</v>
      </c>
      <c r="CU175" s="79">
        <f>Model!$BR175*BW175</f>
        <v>7934.6771862101787</v>
      </c>
      <c r="CV175" s="79">
        <f>Model!$BR175*BX175</f>
        <v>8051.0151038583244</v>
      </c>
      <c r="CW175" s="79">
        <f>Model!$BR175*BY175</f>
        <v>8167.3530215064893</v>
      </c>
      <c r="CX175" s="79">
        <f>Model!$BR175*BZ175</f>
        <v>8283.6909391546342</v>
      </c>
      <c r="CY175" s="79">
        <f>Model!$BR175*CA175</f>
        <v>8400.0288568028009</v>
      </c>
      <c r="CZ175" s="79">
        <f>Model!$BR175*CB175</f>
        <v>8516.3667744509476</v>
      </c>
      <c r="DA175" s="79">
        <f>Model!$BR175*CC175</f>
        <v>8632.7046920991124</v>
      </c>
      <c r="DB175" s="79">
        <f>Model!$BR175*CD175</f>
        <v>8749.0426097472573</v>
      </c>
      <c r="DC175" s="79">
        <f>Model!$BR175*CE175</f>
        <v>8865.3805273954204</v>
      </c>
      <c r="DD175" s="79">
        <f>SUM(Model!$CF175:$CQ175)</f>
        <v>458769.34230567759</v>
      </c>
      <c r="DE175" s="79">
        <f>SUM(Model!$CR175:$DC175)</f>
        <v>98706.263763966737</v>
      </c>
      <c r="DF175" s="80">
        <f>IFERROR((Model!$DD175-Model!$DE175)/Model!$DD175,0)</f>
        <v>0.7848455538290986</v>
      </c>
    </row>
    <row r="176" spans="2:110" x14ac:dyDescent="0.25">
      <c r="B176" t="s">
        <v>370</v>
      </c>
      <c r="C176" t="s">
        <v>185</v>
      </c>
      <c r="D176" t="s">
        <v>7</v>
      </c>
      <c r="E176" s="4">
        <v>34</v>
      </c>
      <c r="F176" s="4">
        <v>386119.48</v>
      </c>
      <c r="G176" s="4">
        <v>108857.69</v>
      </c>
      <c r="H176" s="4">
        <v>3</v>
      </c>
      <c r="I176" s="4">
        <v>4</v>
      </c>
      <c r="J176" s="4">
        <v>1</v>
      </c>
      <c r="K176" s="4">
        <v>3</v>
      </c>
      <c r="L176" s="4">
        <v>2</v>
      </c>
      <c r="M176" s="4">
        <v>6</v>
      </c>
      <c r="N176" s="4">
        <v>4</v>
      </c>
      <c r="O176" s="4">
        <v>2</v>
      </c>
      <c r="P176" s="4">
        <v>3</v>
      </c>
      <c r="Q176" s="4">
        <v>1</v>
      </c>
      <c r="R176" s="4">
        <v>2</v>
      </c>
      <c r="S176" s="4">
        <v>1</v>
      </c>
      <c r="T176" s="4">
        <v>3</v>
      </c>
      <c r="U176" s="4">
        <v>0</v>
      </c>
      <c r="V176" s="4">
        <v>3</v>
      </c>
      <c r="W176" s="4">
        <v>1</v>
      </c>
      <c r="X176" s="4">
        <v>2</v>
      </c>
      <c r="Y176" s="4">
        <v>3</v>
      </c>
      <c r="Z176" s="4">
        <v>4</v>
      </c>
      <c r="AA176" s="4">
        <v>1</v>
      </c>
      <c r="AB176" s="4">
        <v>5</v>
      </c>
      <c r="AC176" s="4">
        <v>2</v>
      </c>
      <c r="AD176" s="4">
        <v>5</v>
      </c>
      <c r="AE176" s="4">
        <v>5</v>
      </c>
      <c r="AF176" s="4">
        <v>3</v>
      </c>
      <c r="AG176" s="4">
        <v>1</v>
      </c>
      <c r="AH176" s="4">
        <v>3</v>
      </c>
      <c r="AI176" s="4">
        <v>4</v>
      </c>
      <c r="AJ176" s="4">
        <v>3</v>
      </c>
      <c r="AK176" s="4">
        <v>6</v>
      </c>
      <c r="AL176" s="4">
        <v>3</v>
      </c>
      <c r="AM176" s="4">
        <v>0</v>
      </c>
      <c r="AN176" s="4">
        <v>1</v>
      </c>
      <c r="AO176" s="4">
        <v>6</v>
      </c>
      <c r="AP176" s="4">
        <v>1</v>
      </c>
      <c r="AQ176" s="4">
        <v>3</v>
      </c>
      <c r="AR176" s="79">
        <f>MAX(IFERROR(IFERROR(_xlfn.FORECAST.ETS(AR$5,tbl_Model[[#This Row],[H_2023_01]:[H_2025_12]],$H$5:$AQ$5),_xlfn.FORECAST.LINEAR(AR$5,tbl_Model[[#This Row],[H_2023_01]:[H_2025_12]],$H$5:$AQ$5)),0),0)</f>
        <v>3.0100386100386105</v>
      </c>
      <c r="AS176" s="79">
        <f>MAX(IFERROR(IFERROR(_xlfn.FORECAST.ETS(AS$5,tbl_Model[[#This Row],[H_2023_01]:[H_2025_12]],$H$5:$AQ$5),_xlfn.FORECAST.LINEAR(AS$5,tbl_Model[[#This Row],[H_2023_01]:[H_2025_12]],$H$5:$AQ$5)),0),0)</f>
        <v>3.0200772200772197</v>
      </c>
      <c r="AT176" s="79">
        <f>MAX(IFERROR(IFERROR(_xlfn.FORECAST.ETS(AT$5,tbl_Model[[#This Row],[H_2023_01]:[H_2025_12]],$H$5:$AQ$5),_xlfn.FORECAST.LINEAR(AT$5,tbl_Model[[#This Row],[H_2023_01]:[H_2025_12]],$H$5:$AQ$5)),0),0)</f>
        <v>3.0301158301158306</v>
      </c>
      <c r="AU176" s="79">
        <f>MAX(IFERROR(IFERROR(_xlfn.FORECAST.ETS(AU$5,tbl_Model[[#This Row],[H_2023_01]:[H_2025_12]],$H$5:$AQ$5),_xlfn.FORECAST.LINEAR(AU$5,tbl_Model[[#This Row],[H_2023_01]:[H_2025_12]],$H$5:$AQ$5)),0),0)</f>
        <v>3.0401544401544398</v>
      </c>
      <c r="AV176" s="79">
        <f>MAX(IFERROR(IFERROR(_xlfn.FORECAST.ETS(AV$5,tbl_Model[[#This Row],[H_2023_01]:[H_2025_12]],$H$5:$AQ$5),_xlfn.FORECAST.LINEAR(AV$5,tbl_Model[[#This Row],[H_2023_01]:[H_2025_12]],$H$5:$AQ$5)),0),0)</f>
        <v>3.0501930501930508</v>
      </c>
      <c r="AW176" s="79">
        <f>MAX(IFERROR(IFERROR(_xlfn.FORECAST.ETS(AW$5,tbl_Model[[#This Row],[H_2023_01]:[H_2025_12]],$H$5:$AQ$5),_xlfn.FORECAST.LINEAR(AW$5,tbl_Model[[#This Row],[H_2023_01]:[H_2025_12]],$H$5:$AQ$5)),0),0)</f>
        <v>3.0602316602316599</v>
      </c>
      <c r="AX176" s="79">
        <f>MAX(IFERROR(IFERROR(_xlfn.FORECAST.ETS(AX$5,tbl_Model[[#This Row],[H_2023_01]:[H_2025_12]],$H$5:$AQ$5),_xlfn.FORECAST.LINEAR(AX$5,tbl_Model[[#This Row],[H_2023_01]:[H_2025_12]],$H$5:$AQ$5)),0),0)</f>
        <v>3.0702702702702709</v>
      </c>
      <c r="AY176" s="79">
        <f>MAX(IFERROR(IFERROR(_xlfn.FORECAST.ETS(AY$5,tbl_Model[[#This Row],[H_2023_01]:[H_2025_12]],$H$5:$AQ$5),_xlfn.FORECAST.LINEAR(AY$5,tbl_Model[[#This Row],[H_2023_01]:[H_2025_12]],$H$5:$AQ$5)),0),0)</f>
        <v>3.0803088803088801</v>
      </c>
      <c r="AZ176" s="79">
        <f>MAX(IFERROR(IFERROR(_xlfn.FORECAST.ETS(AZ$5,tbl_Model[[#This Row],[H_2023_01]:[H_2025_12]],$H$5:$AQ$5),_xlfn.FORECAST.LINEAR(AZ$5,tbl_Model[[#This Row],[H_2023_01]:[H_2025_12]],$H$5:$AQ$5)),0),0)</f>
        <v>3.0903474903474906</v>
      </c>
      <c r="BA176" s="79">
        <f>MAX(IFERROR(IFERROR(_xlfn.FORECAST.ETS(BA$5,tbl_Model[[#This Row],[H_2023_01]:[H_2025_12]],$H$5:$AQ$5),_xlfn.FORECAST.LINEAR(BA$5,tbl_Model[[#This Row],[H_2023_01]:[H_2025_12]],$H$5:$AQ$5)),0),0)</f>
        <v>3.1003861003860997</v>
      </c>
      <c r="BB176" s="79">
        <f>MAX(IFERROR(IFERROR(_xlfn.FORECAST.ETS(BB$5,tbl_Model[[#This Row],[H_2023_01]:[H_2025_12]],$H$5:$AQ$5),_xlfn.FORECAST.LINEAR(BB$5,tbl_Model[[#This Row],[H_2023_01]:[H_2025_12]],$H$5:$AQ$5)),0),0)</f>
        <v>3.1104247104247107</v>
      </c>
      <c r="BC176" s="79">
        <f>MAX(IFERROR(IFERROR(_xlfn.FORECAST.ETS(BC$5,tbl_Model[[#This Row],[H_2023_01]:[H_2025_12]],$H$5:$AQ$5),_xlfn.FORECAST.LINEAR(BC$5,tbl_Model[[#This Row],[H_2023_01]:[H_2025_12]],$H$5:$AQ$5)),0),0)</f>
        <v>3.1204633204633199</v>
      </c>
      <c r="BD176" s="80">
        <f>IFERROR(AR176/SUM(Model!$AR176:$BC176),1/12)</f>
        <v>8.1832304656337923E-2</v>
      </c>
      <c r="BE176" s="80">
        <f>IFERROR(AS176/SUM(Model!$AR176:$BC176),1/12)</f>
        <v>8.2105218961246146E-2</v>
      </c>
      <c r="BF176" s="80">
        <f>IFERROR(AT176/SUM(Model!$AR176:$BC176),1/12)</f>
        <v>8.2378133266154438E-2</v>
      </c>
      <c r="BG176" s="80">
        <f>IFERROR(AU176/SUM(Model!$AR176:$BC176),1/12)</f>
        <v>8.2651047571062675E-2</v>
      </c>
      <c r="BH176" s="80">
        <f>IFERROR(AV176/SUM(Model!$AR176:$BC176),1/12)</f>
        <v>8.2923961875970953E-2</v>
      </c>
      <c r="BI176" s="80">
        <f>IFERROR(AW176/SUM(Model!$AR176:$BC176),1/12)</f>
        <v>8.319687618087919E-2</v>
      </c>
      <c r="BJ176" s="80">
        <f>IFERROR(AX176/SUM(Model!$AR176:$BC176),1/12)</f>
        <v>8.3469790485787468E-2</v>
      </c>
      <c r="BK176" s="80">
        <f>IFERROR(AY176/SUM(Model!$AR176:$BC176),1/12)</f>
        <v>8.3742704790695704E-2</v>
      </c>
      <c r="BL176" s="80">
        <f>IFERROR(AZ176/SUM(Model!$AR176:$BC176),1/12)</f>
        <v>8.4015619095603983E-2</v>
      </c>
      <c r="BM176" s="80">
        <f>IFERROR(BA176/SUM(Model!$AR176:$BC176),1/12)</f>
        <v>8.4288533400512219E-2</v>
      </c>
      <c r="BN176" s="80">
        <f>IFERROR(BB176/SUM(Model!$AR176:$BC176),1/12)</f>
        <v>8.4561447705420498E-2</v>
      </c>
      <c r="BO176" s="80">
        <f>IFERROR(BC176/SUM(Model!$AR176:$BC176),1/12)</f>
        <v>8.4834362010328734E-2</v>
      </c>
      <c r="BP17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70.09966777408637</v>
      </c>
      <c r="BQ176" s="77" cm="1">
        <f t="array" ref="BQ17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176" s="77" cm="1">
        <f t="array" ref="BR17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176" s="77">
        <f>IF(tbl_Model[[#This Row],[Type]]="Boutique",
    tbl_Model[[#This Row],[UnitListPrice]],
    tbl_Model[[#This Row],[UnitListPrice]]*(1-SUMIFS(tbl_MarketTerms[WholesaleMarginPct],tbl_MarketTerms[Country],tbl_Model[[#This Row],[country]])))</f>
        <v>12076.490850376749</v>
      </c>
      <c r="BT176" s="79">
        <f>Model!$BP176*BD176</f>
        <v>5.7364173695971097</v>
      </c>
      <c r="BU176" s="79">
        <f>Model!$BP176*BE176</f>
        <v>5.7555485717019721</v>
      </c>
      <c r="BV176" s="79">
        <f>Model!$BP176*BF176</f>
        <v>5.7746797738068389</v>
      </c>
      <c r="BW176" s="79">
        <f>Model!$BP176*BG176</f>
        <v>5.7938109759117014</v>
      </c>
      <c r="BX176" s="79">
        <f>Model!$BP176*BH176</f>
        <v>5.8129421780165673</v>
      </c>
      <c r="BY176" s="79">
        <f>Model!$BP176*BI176</f>
        <v>5.8320733801214306</v>
      </c>
      <c r="BZ176" s="79">
        <f>Model!$BP176*BJ176</f>
        <v>5.8512045822262966</v>
      </c>
      <c r="CA176" s="79">
        <f>Model!$BP176*BK176</f>
        <v>5.8703357843311599</v>
      </c>
      <c r="CB176" s="79">
        <f>Model!$BP176*BL176</f>
        <v>5.8894669864360258</v>
      </c>
      <c r="CC176" s="79">
        <f>Model!$BP176*BM176</f>
        <v>5.9085981885408891</v>
      </c>
      <c r="CD176" s="79">
        <f>Model!$BP176*BN176</f>
        <v>5.9277293906457551</v>
      </c>
      <c r="CE176" s="79">
        <f>Model!$BP176*BO176</f>
        <v>5.9468605927506184</v>
      </c>
      <c r="CF176" s="79">
        <f>Model!$BS176*BT176</f>
        <v>69275.791877881755</v>
      </c>
      <c r="CG176" s="79">
        <f>Model!$BS176*BU176</f>
        <v>69506.829665057827</v>
      </c>
      <c r="CH176" s="79">
        <f>Model!$BS176*BV176</f>
        <v>69737.867452233972</v>
      </c>
      <c r="CI176" s="79">
        <f>Model!$BS176*BW176</f>
        <v>69968.905239410044</v>
      </c>
      <c r="CJ176" s="79">
        <f>Model!$BS176*BX176</f>
        <v>70199.943026586174</v>
      </c>
      <c r="CK176" s="79">
        <f>Model!$BS176*BY176</f>
        <v>70430.98081376226</v>
      </c>
      <c r="CL176" s="79">
        <f>Model!$BS176*BZ176</f>
        <v>70662.018600938376</v>
      </c>
      <c r="CM176" s="79">
        <f>Model!$BS176*CA176</f>
        <v>70893.056388114477</v>
      </c>
      <c r="CN176" s="79">
        <f>Model!$BS176*CB176</f>
        <v>71124.094175290593</v>
      </c>
      <c r="CO176" s="79">
        <f>Model!$BS176*CC176</f>
        <v>71355.131962466679</v>
      </c>
      <c r="CP176" s="79">
        <f>Model!$BS176*CD176</f>
        <v>71586.16974964281</v>
      </c>
      <c r="CQ176" s="79">
        <f>Model!$BS176*CE176</f>
        <v>71817.207536818896</v>
      </c>
      <c r="CR176" s="79">
        <f>Model!$BR176*BT176</f>
        <v>19309.682391290957</v>
      </c>
      <c r="CS176" s="79">
        <f>Model!$BR176*BU176</f>
        <v>19374.081024201871</v>
      </c>
      <c r="CT176" s="79">
        <f>Model!$BR176*BV176</f>
        <v>19438.479657112803</v>
      </c>
      <c r="CU176" s="79">
        <f>Model!$BR176*BW176</f>
        <v>19502.87829002372</v>
      </c>
      <c r="CV176" s="79">
        <f>Model!$BR176*BX176</f>
        <v>19567.276922934649</v>
      </c>
      <c r="CW176" s="79">
        <f>Model!$BR176*BY176</f>
        <v>19631.67555584557</v>
      </c>
      <c r="CX176" s="79">
        <f>Model!$BR176*BZ176</f>
        <v>19696.074188756498</v>
      </c>
      <c r="CY176" s="79">
        <f>Model!$BR176*CA176</f>
        <v>19760.472821667416</v>
      </c>
      <c r="CZ176" s="79">
        <f>Model!$BR176*CB176</f>
        <v>19824.871454578344</v>
      </c>
      <c r="DA176" s="79">
        <f>Model!$BR176*CC176</f>
        <v>19889.270087489265</v>
      </c>
      <c r="DB176" s="79">
        <f>Model!$BR176*CD176</f>
        <v>19953.668720400194</v>
      </c>
      <c r="DC176" s="79">
        <f>Model!$BR176*CE176</f>
        <v>20018.067353311115</v>
      </c>
      <c r="DD176" s="79">
        <f>SUM(Model!$CF176:$CQ176)</f>
        <v>846557.99648820388</v>
      </c>
      <c r="DE176" s="79">
        <f>SUM(Model!$CR176:$DC176)</f>
        <v>235966.49846761237</v>
      </c>
      <c r="DF176" s="80">
        <f>IFERROR((Model!$DD176-Model!$DE176)/Model!$DD176,0)</f>
        <v>0.72126363527782178</v>
      </c>
    </row>
    <row r="177" spans="2:110" x14ac:dyDescent="0.25">
      <c r="B177" t="s">
        <v>370</v>
      </c>
      <c r="C177" t="s">
        <v>45</v>
      </c>
      <c r="D177" t="s">
        <v>25</v>
      </c>
      <c r="E177" s="4">
        <v>27</v>
      </c>
      <c r="F177" s="4">
        <v>466512.01</v>
      </c>
      <c r="G177" s="4">
        <v>119507.19</v>
      </c>
      <c r="H177" s="4">
        <v>0</v>
      </c>
      <c r="I177" s="4">
        <v>0</v>
      </c>
      <c r="J177" s="4">
        <v>0</v>
      </c>
      <c r="K177" s="4">
        <v>0</v>
      </c>
      <c r="L177" s="4">
        <v>0</v>
      </c>
      <c r="M177" s="4">
        <v>0</v>
      </c>
      <c r="N177" s="4">
        <v>0</v>
      </c>
      <c r="O177" s="4">
        <v>0</v>
      </c>
      <c r="P177" s="4">
        <v>0</v>
      </c>
      <c r="Q177" s="4">
        <v>0</v>
      </c>
      <c r="R177" s="4">
        <v>0</v>
      </c>
      <c r="S177" s="4">
        <v>0</v>
      </c>
      <c r="T177" s="4">
        <v>0</v>
      </c>
      <c r="U177" s="4">
        <v>1</v>
      </c>
      <c r="V177" s="4">
        <v>1</v>
      </c>
      <c r="W177" s="4">
        <v>1</v>
      </c>
      <c r="X177" s="4">
        <v>1</v>
      </c>
      <c r="Y177" s="4">
        <v>2</v>
      </c>
      <c r="Z177" s="4">
        <v>1</v>
      </c>
      <c r="AA177" s="4">
        <v>0</v>
      </c>
      <c r="AB177" s="4">
        <v>1</v>
      </c>
      <c r="AC177" s="4">
        <v>2</v>
      </c>
      <c r="AD177" s="4">
        <v>0</v>
      </c>
      <c r="AE177" s="4">
        <v>1</v>
      </c>
      <c r="AF177" s="4">
        <v>3</v>
      </c>
      <c r="AG177" s="4">
        <v>1</v>
      </c>
      <c r="AH177" s="4">
        <v>0</v>
      </c>
      <c r="AI177" s="4">
        <v>1</v>
      </c>
      <c r="AJ177" s="4">
        <v>6</v>
      </c>
      <c r="AK177" s="4">
        <v>3</v>
      </c>
      <c r="AL177" s="4">
        <v>0</v>
      </c>
      <c r="AM177" s="4">
        <v>2</v>
      </c>
      <c r="AN177" s="4">
        <v>5</v>
      </c>
      <c r="AO177" s="4">
        <v>2</v>
      </c>
      <c r="AP177" s="4">
        <v>1</v>
      </c>
      <c r="AQ177" s="4">
        <v>3</v>
      </c>
      <c r="AR177" s="79">
        <f>MAX(IFERROR(IFERROR(_xlfn.FORECAST.ETS(AR$5,tbl_Model[[#This Row],[H_2023_01]:[H_2025_12]],$H$5:$AQ$5),_xlfn.FORECAST.LINEAR(AR$5,tbl_Model[[#This Row],[H_2023_01]:[H_2025_12]],$H$5:$AQ$5)),0),0)</f>
        <v>5.3977921502657331</v>
      </c>
      <c r="AS177" s="79">
        <f>MAX(IFERROR(IFERROR(_xlfn.FORECAST.ETS(AS$5,tbl_Model[[#This Row],[H_2023_01]:[H_2025_12]],$H$5:$AQ$5),_xlfn.FORECAST.LINEAR(AS$5,tbl_Model[[#This Row],[H_2023_01]:[H_2025_12]],$H$5:$AQ$5)),0),0)</f>
        <v>2.513593299305712</v>
      </c>
      <c r="AT177" s="79">
        <f>MAX(IFERROR(IFERROR(_xlfn.FORECAST.ETS(AT$5,tbl_Model[[#This Row],[H_2023_01]:[H_2025_12]],$H$5:$AQ$5),_xlfn.FORECAST.LINEAR(AT$5,tbl_Model[[#This Row],[H_2023_01]:[H_2025_12]],$H$5:$AQ$5)),0),0)</f>
        <v>1.4245752124523849</v>
      </c>
      <c r="AU177" s="79">
        <f>MAX(IFERROR(IFERROR(_xlfn.FORECAST.ETS(AU$5,tbl_Model[[#This Row],[H_2023_01]:[H_2025_12]],$H$5:$AQ$5),_xlfn.FORECAST.LINEAR(AU$5,tbl_Model[[#This Row],[H_2023_01]:[H_2025_12]],$H$5:$AQ$5)),0),0)</f>
        <v>3.3424142606278324</v>
      </c>
      <c r="AV177" s="79">
        <f>MAX(IFERROR(IFERROR(_xlfn.FORECAST.ETS(AV$5,tbl_Model[[#This Row],[H_2023_01]:[H_2025_12]],$H$5:$AQ$5),_xlfn.FORECAST.LINEAR(AV$5,tbl_Model[[#This Row],[H_2023_01]:[H_2025_12]],$H$5:$AQ$5)),0),0)</f>
        <v>5.7410368897410127</v>
      </c>
      <c r="AW177" s="79">
        <f>MAX(IFERROR(IFERROR(_xlfn.FORECAST.ETS(AW$5,tbl_Model[[#This Row],[H_2023_01]:[H_2025_12]],$H$5:$AQ$5),_xlfn.FORECAST.LINEAR(AW$5,tbl_Model[[#This Row],[H_2023_01]:[H_2025_12]],$H$5:$AQ$5)),0),0)</f>
        <v>2.856838038780992</v>
      </c>
      <c r="AX177" s="79">
        <f>MAX(IFERROR(IFERROR(_xlfn.FORECAST.ETS(AX$5,tbl_Model[[#This Row],[H_2023_01]:[H_2025_12]],$H$5:$AQ$5),_xlfn.FORECAST.LINEAR(AX$5,tbl_Model[[#This Row],[H_2023_01]:[H_2025_12]],$H$5:$AQ$5)),0),0)</f>
        <v>1.7678199519276649</v>
      </c>
      <c r="AY177" s="79">
        <f>MAX(IFERROR(IFERROR(_xlfn.FORECAST.ETS(AY$5,tbl_Model[[#This Row],[H_2023_01]:[H_2025_12]],$H$5:$AQ$5),_xlfn.FORECAST.LINEAR(AY$5,tbl_Model[[#This Row],[H_2023_01]:[H_2025_12]],$H$5:$AQ$5)),0),0)</f>
        <v>3.6856590001031124</v>
      </c>
      <c r="AZ177" s="79">
        <f>MAX(IFERROR(IFERROR(_xlfn.FORECAST.ETS(AZ$5,tbl_Model[[#This Row],[H_2023_01]:[H_2025_12]],$H$5:$AQ$5),_xlfn.FORECAST.LINEAR(AZ$5,tbl_Model[[#This Row],[H_2023_01]:[H_2025_12]],$H$5:$AQ$5)),0),0)</f>
        <v>6.0842816292162922</v>
      </c>
      <c r="BA177" s="79">
        <f>MAX(IFERROR(IFERROR(_xlfn.FORECAST.ETS(BA$5,tbl_Model[[#This Row],[H_2023_01]:[H_2025_12]],$H$5:$AQ$5),_xlfn.FORECAST.LINEAR(BA$5,tbl_Model[[#This Row],[H_2023_01]:[H_2025_12]],$H$5:$AQ$5)),0),0)</f>
        <v>3.2000827782562715</v>
      </c>
      <c r="BB177" s="79">
        <f>MAX(IFERROR(IFERROR(_xlfn.FORECAST.ETS(BB$5,tbl_Model[[#This Row],[H_2023_01]:[H_2025_12]],$H$5:$AQ$5),_xlfn.FORECAST.LINEAR(BB$5,tbl_Model[[#This Row],[H_2023_01]:[H_2025_12]],$H$5:$AQ$5)),0),0)</f>
        <v>2.1110646914029445</v>
      </c>
      <c r="BC177" s="79">
        <f>MAX(IFERROR(IFERROR(_xlfn.FORECAST.ETS(BC$5,tbl_Model[[#This Row],[H_2023_01]:[H_2025_12]],$H$5:$AQ$5),_xlfn.FORECAST.LINEAR(BC$5,tbl_Model[[#This Row],[H_2023_01]:[H_2025_12]],$H$5:$AQ$5)),0),0)</f>
        <v>4.0289037395783929</v>
      </c>
      <c r="BD177" s="80">
        <f>IFERROR(AR177/SUM(Model!$AR177:$BC177),1/12)</f>
        <v>0.12804915920442211</v>
      </c>
      <c r="BE177" s="80">
        <f>IFERROR(AS177/SUM(Model!$AR177:$BC177),1/12)</f>
        <v>5.962873330387878E-2</v>
      </c>
      <c r="BF177" s="80">
        <f>IFERROR(AT177/SUM(Model!$AR177:$BC177),1/12)</f>
        <v>3.3794494693355055E-2</v>
      </c>
      <c r="BG177" s="80">
        <f>IFERROR(AU177/SUM(Model!$AR177:$BC177),1/12)</f>
        <v>7.9290443920704515E-2</v>
      </c>
      <c r="BH177" s="80">
        <f>IFERROR(AV177/SUM(Model!$AR177:$BC177),1/12)</f>
        <v>0.13619178475716534</v>
      </c>
      <c r="BI177" s="80">
        <f>IFERROR(AW177/SUM(Model!$AR177:$BC177),1/12)</f>
        <v>6.7771358856621999E-2</v>
      </c>
      <c r="BJ177" s="80">
        <f>IFERROR(AX177/SUM(Model!$AR177:$BC177),1/12)</f>
        <v>4.1937120246098275E-2</v>
      </c>
      <c r="BK177" s="80">
        <f>IFERROR(AY177/SUM(Model!$AR177:$BC177),1/12)</f>
        <v>8.7433069473447741E-2</v>
      </c>
      <c r="BL177" s="80">
        <f>IFERROR(AZ177/SUM(Model!$AR177:$BC177),1/12)</f>
        <v>0.14433441030990854</v>
      </c>
      <c r="BM177" s="80">
        <f>IFERROR(BA177/SUM(Model!$AR177:$BC177),1/12)</f>
        <v>7.5913984409365212E-2</v>
      </c>
      <c r="BN177" s="80">
        <f>IFERROR(BB177/SUM(Model!$AR177:$BC177),1/12)</f>
        <v>5.0079745798841488E-2</v>
      </c>
      <c r="BO177" s="80">
        <f>IFERROR(BC177/SUM(Model!$AR177:$BC177),1/12)</f>
        <v>9.5575695026190968E-2</v>
      </c>
      <c r="BP17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29.770522388059707</v>
      </c>
      <c r="BQ177" s="77" cm="1">
        <f t="array" ref="BQ17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177" s="77" cm="1">
        <f t="array" ref="BR17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177" s="77">
        <f>IF(tbl_Model[[#This Row],[Type]]="Boutique",
    tbl_Model[[#This Row],[UnitListPrice]],
    tbl_Model[[#This Row],[UnitListPrice]]*(1-SUMIFS(tbl_MarketTerms[WholesaleMarginPct],tbl_MarketTerms[Country],tbl_Model[[#This Row],[country]])))</f>
        <v>18536.052673839731</v>
      </c>
      <c r="BT177" s="79">
        <f>Model!$BP177*BD177</f>
        <v>3.8120903608674701</v>
      </c>
      <c r="BU177" s="79">
        <f>Model!$BP177*BE177</f>
        <v>1.7751785397947646</v>
      </c>
      <c r="BV177" s="79">
        <f>Model!$BP177*BF177</f>
        <v>1.0060797608616916</v>
      </c>
      <c r="BW177" s="79">
        <f>Model!$BP177*BG177</f>
        <v>2.3605179359005266</v>
      </c>
      <c r="BX177" s="79">
        <f>Model!$BP177*BH177</f>
        <v>4.0545005771829992</v>
      </c>
      <c r="BY177" s="79">
        <f>Model!$BP177*BI177</f>
        <v>2.0175887561102939</v>
      </c>
      <c r="BZ177" s="79">
        <f>Model!$BP177*BJ177</f>
        <v>1.2484899771772207</v>
      </c>
      <c r="CA177" s="79">
        <f>Model!$BP177*BK177</f>
        <v>2.6029281522160557</v>
      </c>
      <c r="CB177" s="79">
        <f>Model!$BP177*BL177</f>
        <v>4.2969107934985278</v>
      </c>
      <c r="CC177" s="79">
        <f>Model!$BP177*BM177</f>
        <v>2.2599989724258225</v>
      </c>
      <c r="CD177" s="79">
        <f>Model!$BP177*BN177</f>
        <v>1.4909001934927495</v>
      </c>
      <c r="CE177" s="79">
        <f>Model!$BP177*BO177</f>
        <v>2.8453383685315852</v>
      </c>
      <c r="CF177" s="79">
        <f>Model!$BS177*BT177</f>
        <v>70661.107726476141</v>
      </c>
      <c r="CG177" s="79">
        <f>Model!$BS177*BU177</f>
        <v>32904.802919105656</v>
      </c>
      <c r="CH177" s="79">
        <f>Model!$BS177*BV177</f>
        <v>18648.747441416395</v>
      </c>
      <c r="CI177" s="79">
        <f>Model!$BS177*BW177</f>
        <v>43754.684797395603</v>
      </c>
      <c r="CJ177" s="79">
        <f>Model!$BS177*BX177</f>
        <v>75154.436264777658</v>
      </c>
      <c r="CK177" s="79">
        <f>Model!$BS177*BY177</f>
        <v>37398.131457407188</v>
      </c>
      <c r="CL177" s="79">
        <f>Model!$BS177*BZ177</f>
        <v>23142.075979717927</v>
      </c>
      <c r="CM177" s="79">
        <f>Model!$BS177*CA177</f>
        <v>48248.013335697127</v>
      </c>
      <c r="CN177" s="79">
        <f>Model!$BS177*CB177</f>
        <v>79647.76480307919</v>
      </c>
      <c r="CO177" s="79">
        <f>Model!$BS177*CC177</f>
        <v>41891.459995708712</v>
      </c>
      <c r="CP177" s="79">
        <f>Model!$BS177*CD177</f>
        <v>27635.404518019452</v>
      </c>
      <c r="CQ177" s="79">
        <f>Model!$BS177*CE177</f>
        <v>52741.341873998666</v>
      </c>
      <c r="CR177" s="79">
        <f>Model!$BR177*BT177</f>
        <v>18102.62354376031</v>
      </c>
      <c r="CS177" s="79">
        <f>Model!$BR177*BU177</f>
        <v>8429.8602044559357</v>
      </c>
      <c r="CT177" s="79">
        <f>Model!$BR177*BV177</f>
        <v>4777.610560556378</v>
      </c>
      <c r="CU177" s="79">
        <f>Model!$BR177*BW177</f>
        <v>11209.484434198319</v>
      </c>
      <c r="CV177" s="79">
        <f>Model!$BR177*BX177</f>
        <v>19253.766479449521</v>
      </c>
      <c r="CW177" s="79">
        <f>Model!$BR177*BY177</f>
        <v>9581.0031401451488</v>
      </c>
      <c r="CX177" s="79">
        <f>Model!$BR177*BZ177</f>
        <v>5928.7534962455902</v>
      </c>
      <c r="CY177" s="79">
        <f>Model!$BR177*CA177</f>
        <v>12360.62736988753</v>
      </c>
      <c r="CZ177" s="79">
        <f>Model!$BR177*CB177</f>
        <v>20404.909415138729</v>
      </c>
      <c r="DA177" s="79">
        <f>Model!$BR177*CC177</f>
        <v>10732.146075834358</v>
      </c>
      <c r="DB177" s="79">
        <f>Model!$BR177*CD177</f>
        <v>7079.8964319348006</v>
      </c>
      <c r="DC177" s="79">
        <f>Model!$BR177*CE177</f>
        <v>13511.770305576745</v>
      </c>
      <c r="DD177" s="79">
        <f>SUM(Model!$CF177:$CQ177)</f>
        <v>551827.97111279971</v>
      </c>
      <c r="DE177" s="79">
        <f>SUM(Model!$CR177:$DC177)</f>
        <v>141372.45145718337</v>
      </c>
      <c r="DF177" s="80">
        <f>IFERROR((Model!$DD177-Model!$DE177)/Model!$DD177,0)</f>
        <v>0.74381064596617696</v>
      </c>
    </row>
    <row r="178" spans="2:110" x14ac:dyDescent="0.25">
      <c r="B178" t="s">
        <v>370</v>
      </c>
      <c r="C178" t="s">
        <v>70</v>
      </c>
      <c r="D178" t="s">
        <v>24</v>
      </c>
      <c r="E178" s="4">
        <v>9</v>
      </c>
      <c r="F178" s="4">
        <v>211225.15</v>
      </c>
      <c r="G178" s="4">
        <v>46513.99</v>
      </c>
      <c r="H178" s="4">
        <v>1</v>
      </c>
      <c r="I178" s="4">
        <v>0</v>
      </c>
      <c r="J178" s="4">
        <v>3</v>
      </c>
      <c r="K178" s="4">
        <v>0</v>
      </c>
      <c r="L178" s="4">
        <v>1</v>
      </c>
      <c r="M178" s="4">
        <v>2</v>
      </c>
      <c r="N178" s="4">
        <v>2</v>
      </c>
      <c r="O178" s="4">
        <v>0</v>
      </c>
      <c r="P178" s="4">
        <v>0</v>
      </c>
      <c r="Q178" s="4">
        <v>0</v>
      </c>
      <c r="R178" s="4">
        <v>2</v>
      </c>
      <c r="S178" s="4">
        <v>0</v>
      </c>
      <c r="T178" s="4">
        <v>0</v>
      </c>
      <c r="U178" s="4">
        <v>0</v>
      </c>
      <c r="V178" s="4">
        <v>1</v>
      </c>
      <c r="W178" s="4">
        <v>1</v>
      </c>
      <c r="X178" s="4">
        <v>1</v>
      </c>
      <c r="Y178" s="4">
        <v>4</v>
      </c>
      <c r="Z178" s="4">
        <v>0</v>
      </c>
      <c r="AA178" s="4">
        <v>0</v>
      </c>
      <c r="AB178" s="4">
        <v>1</v>
      </c>
      <c r="AC178" s="4">
        <v>2</v>
      </c>
      <c r="AD178" s="4">
        <v>1</v>
      </c>
      <c r="AE178" s="4">
        <v>2</v>
      </c>
      <c r="AF178" s="4">
        <v>1</v>
      </c>
      <c r="AG178" s="4">
        <v>0</v>
      </c>
      <c r="AH178" s="4">
        <v>0</v>
      </c>
      <c r="AI178" s="4">
        <v>0</v>
      </c>
      <c r="AJ178" s="4">
        <v>1</v>
      </c>
      <c r="AK178" s="4">
        <v>0</v>
      </c>
      <c r="AL178" s="4">
        <v>3</v>
      </c>
      <c r="AM178" s="4">
        <v>2</v>
      </c>
      <c r="AN178" s="4">
        <v>1</v>
      </c>
      <c r="AO178" s="4">
        <v>0</v>
      </c>
      <c r="AP178" s="4">
        <v>0</v>
      </c>
      <c r="AQ178" s="4">
        <v>1</v>
      </c>
      <c r="AR178" s="79">
        <f>MAX(IFERROR(IFERROR(_xlfn.FORECAST.ETS(AR$5,tbl_Model[[#This Row],[H_2023_01]:[H_2025_12]],$H$5:$AQ$5),_xlfn.FORECAST.LINEAR(AR$5,tbl_Model[[#This Row],[H_2023_01]:[H_2025_12]],$H$5:$AQ$5)),0),0)</f>
        <v>0.87319268355269508</v>
      </c>
      <c r="AS178" s="79">
        <f>MAX(IFERROR(IFERROR(_xlfn.FORECAST.ETS(AS$5,tbl_Model[[#This Row],[H_2023_01]:[H_2025_12]],$H$5:$AQ$5),_xlfn.FORECAST.LINEAR(AS$5,tbl_Model[[#This Row],[H_2023_01]:[H_2025_12]],$H$5:$AQ$5)),0),0)</f>
        <v>0.86937990445930524</v>
      </c>
      <c r="AT178" s="79">
        <f>MAX(IFERROR(IFERROR(_xlfn.FORECAST.ETS(AT$5,tbl_Model[[#This Row],[H_2023_01]:[H_2025_12]],$H$5:$AQ$5),_xlfn.FORECAST.LINEAR(AT$5,tbl_Model[[#This Row],[H_2023_01]:[H_2025_12]],$H$5:$AQ$5)),0),0)</f>
        <v>0.86556712536591773</v>
      </c>
      <c r="AU178" s="79">
        <f>MAX(IFERROR(IFERROR(_xlfn.FORECAST.ETS(AU$5,tbl_Model[[#This Row],[H_2023_01]:[H_2025_12]],$H$5:$AQ$5),_xlfn.FORECAST.LINEAR(AU$5,tbl_Model[[#This Row],[H_2023_01]:[H_2025_12]],$H$5:$AQ$5)),0),0)</f>
        <v>0.86175434627252789</v>
      </c>
      <c r="AV178" s="79">
        <f>MAX(IFERROR(IFERROR(_xlfn.FORECAST.ETS(AV$5,tbl_Model[[#This Row],[H_2023_01]:[H_2025_12]],$H$5:$AQ$5),_xlfn.FORECAST.LINEAR(AV$5,tbl_Model[[#This Row],[H_2023_01]:[H_2025_12]],$H$5:$AQ$5)),0),0)</f>
        <v>0.85794156717914039</v>
      </c>
      <c r="AW178" s="79">
        <f>MAX(IFERROR(IFERROR(_xlfn.FORECAST.ETS(AW$5,tbl_Model[[#This Row],[H_2023_01]:[H_2025_12]],$H$5:$AQ$5),_xlfn.FORECAST.LINEAR(AW$5,tbl_Model[[#This Row],[H_2023_01]:[H_2025_12]],$H$5:$AQ$5)),0),0)</f>
        <v>0.85412878808575066</v>
      </c>
      <c r="AX178" s="79">
        <f>MAX(IFERROR(IFERROR(_xlfn.FORECAST.ETS(AX$5,tbl_Model[[#This Row],[H_2023_01]:[H_2025_12]],$H$5:$AQ$5),_xlfn.FORECAST.LINEAR(AX$5,tbl_Model[[#This Row],[H_2023_01]:[H_2025_12]],$H$5:$AQ$5)),0),0)</f>
        <v>0.85031600899236304</v>
      </c>
      <c r="AY178" s="79">
        <f>MAX(IFERROR(IFERROR(_xlfn.FORECAST.ETS(AY$5,tbl_Model[[#This Row],[H_2023_01]:[H_2025_12]],$H$5:$AQ$5),_xlfn.FORECAST.LINEAR(AY$5,tbl_Model[[#This Row],[H_2023_01]:[H_2025_12]],$H$5:$AQ$5)),0),0)</f>
        <v>0.84650322989897331</v>
      </c>
      <c r="AZ178" s="79">
        <f>MAX(IFERROR(IFERROR(_xlfn.FORECAST.ETS(AZ$5,tbl_Model[[#This Row],[H_2023_01]:[H_2025_12]],$H$5:$AQ$5),_xlfn.FORECAST.LINEAR(AZ$5,tbl_Model[[#This Row],[H_2023_01]:[H_2025_12]],$H$5:$AQ$5)),0),0)</f>
        <v>0.84269045080558569</v>
      </c>
      <c r="BA178" s="79">
        <f>MAX(IFERROR(IFERROR(_xlfn.FORECAST.ETS(BA$5,tbl_Model[[#This Row],[H_2023_01]:[H_2025_12]],$H$5:$AQ$5),_xlfn.FORECAST.LINEAR(BA$5,tbl_Model[[#This Row],[H_2023_01]:[H_2025_12]],$H$5:$AQ$5)),0),0)</f>
        <v>0.83887767171219596</v>
      </c>
      <c r="BB178" s="79">
        <f>MAX(IFERROR(IFERROR(_xlfn.FORECAST.ETS(BB$5,tbl_Model[[#This Row],[H_2023_01]:[H_2025_12]],$H$5:$AQ$5),_xlfn.FORECAST.LINEAR(BB$5,tbl_Model[[#This Row],[H_2023_01]:[H_2025_12]],$H$5:$AQ$5)),0),0)</f>
        <v>0.83506489261880834</v>
      </c>
      <c r="BC178" s="79">
        <f>MAX(IFERROR(IFERROR(_xlfn.FORECAST.ETS(BC$5,tbl_Model[[#This Row],[H_2023_01]:[H_2025_12]],$H$5:$AQ$5),_xlfn.FORECAST.LINEAR(BC$5,tbl_Model[[#This Row],[H_2023_01]:[H_2025_12]],$H$5:$AQ$5)),0),0)</f>
        <v>0.83125211352541861</v>
      </c>
      <c r="BD178" s="80">
        <f>IFERROR(AR178/SUM(Model!$AR178:$BC178),1/12)</f>
        <v>8.5383882291131502E-2</v>
      </c>
      <c r="BE178" s="80">
        <f>IFERROR(AS178/SUM(Model!$AR178:$BC178),1/12)</f>
        <v>8.501105520789537E-2</v>
      </c>
      <c r="BF178" s="80">
        <f>IFERROR(AT178/SUM(Model!$AR178:$BC178),1/12)</f>
        <v>8.4638228124659459E-2</v>
      </c>
      <c r="BG178" s="80">
        <f>IFERROR(AU178/SUM(Model!$AR178:$BC178),1/12)</f>
        <v>8.4265401041423327E-2</v>
      </c>
      <c r="BH178" s="80">
        <f>IFERROR(AV178/SUM(Model!$AR178:$BC178),1/12)</f>
        <v>8.3892573958187416E-2</v>
      </c>
      <c r="BI178" s="80">
        <f>IFERROR(AW178/SUM(Model!$AR178:$BC178),1/12)</f>
        <v>8.3519746874951298E-2</v>
      </c>
      <c r="BJ178" s="80">
        <f>IFERROR(AX178/SUM(Model!$AR178:$BC178),1/12)</f>
        <v>8.3146919791715374E-2</v>
      </c>
      <c r="BK178" s="80">
        <f>IFERROR(AY178/SUM(Model!$AR178:$BC178),1/12)</f>
        <v>8.2774092708479255E-2</v>
      </c>
      <c r="BL178" s="80">
        <f>IFERROR(AZ178/SUM(Model!$AR178:$BC178),1/12)</f>
        <v>8.2401265625243331E-2</v>
      </c>
      <c r="BM178" s="80">
        <f>IFERROR(BA178/SUM(Model!$AR178:$BC178),1/12)</f>
        <v>8.2028438542007212E-2</v>
      </c>
      <c r="BN178" s="80">
        <f>IFERROR(BB178/SUM(Model!$AR178:$BC178),1/12)</f>
        <v>8.1655611458771288E-2</v>
      </c>
      <c r="BO178" s="80">
        <f>IFERROR(BC178/SUM(Model!$AR178:$BC178),1/12)</f>
        <v>8.1282784375535169E-2</v>
      </c>
      <c r="BP17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9.9291688447464708</v>
      </c>
      <c r="BQ178" s="77" cm="1">
        <f t="array" ref="BQ17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78" s="77" cm="1">
        <f t="array" ref="BR17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78" s="77">
        <f>IF(tbl_Model[[#This Row],[Type]]="Boutique",
    tbl_Model[[#This Row],[UnitListPrice]],
    tbl_Model[[#This Row],[UnitListPrice]]*(1-SUMIFS(tbl_MarketTerms[WholesaleMarginPct],tbl_MarketTerms[Country],tbl_Model[[#This Row],[country]])))</f>
        <v>24503.913814264284</v>
      </c>
      <c r="BT178" s="79">
        <f>Model!$BP178*BD178</f>
        <v>0.84779098388860286</v>
      </c>
      <c r="BU178" s="79">
        <f>Model!$BP178*BE178</f>
        <v>0.84408912082925691</v>
      </c>
      <c r="BV178" s="79">
        <f>Model!$BP178*BF178</f>
        <v>0.84038725776991319</v>
      </c>
      <c r="BW178" s="79">
        <f>Model!$BP178*BG178</f>
        <v>0.83668539471056735</v>
      </c>
      <c r="BX178" s="79">
        <f>Model!$BP178*BH178</f>
        <v>0.83298353165122363</v>
      </c>
      <c r="BY178" s="79">
        <f>Model!$BP178*BI178</f>
        <v>0.8292816685918778</v>
      </c>
      <c r="BZ178" s="79">
        <f>Model!$BP178*BJ178</f>
        <v>0.82557980553253396</v>
      </c>
      <c r="CA178" s="79">
        <f>Model!$BP178*BK178</f>
        <v>0.82187794247318824</v>
      </c>
      <c r="CB178" s="79">
        <f>Model!$BP178*BL178</f>
        <v>0.8181760794138444</v>
      </c>
      <c r="CC178" s="79">
        <f>Model!$BP178*BM178</f>
        <v>0.81447421635449868</v>
      </c>
      <c r="CD178" s="79">
        <f>Model!$BP178*BN178</f>
        <v>0.81077235329515474</v>
      </c>
      <c r="CE178" s="79">
        <f>Model!$BP178*BO178</f>
        <v>0.80707049023580901</v>
      </c>
      <c r="CF178" s="79">
        <f>Model!$BS178*BT178</f>
        <v>20774.197201716644</v>
      </c>
      <c r="CG178" s="79">
        <f>Model!$BS178*BU178</f>
        <v>20683.487068358223</v>
      </c>
      <c r="CH178" s="79">
        <f>Model!$BS178*BV178</f>
        <v>20592.776934999856</v>
      </c>
      <c r="CI178" s="79">
        <f>Model!$BS178*BW178</f>
        <v>20502.066801641438</v>
      </c>
      <c r="CJ178" s="79">
        <f>Model!$BS178*BX178</f>
        <v>20411.356668283068</v>
      </c>
      <c r="CK178" s="79">
        <f>Model!$BS178*BY178</f>
        <v>20320.64653492465</v>
      </c>
      <c r="CL178" s="79">
        <f>Model!$BS178*BZ178</f>
        <v>20229.93640156628</v>
      </c>
      <c r="CM178" s="79">
        <f>Model!$BS178*CA178</f>
        <v>20139.226268207865</v>
      </c>
      <c r="CN178" s="79">
        <f>Model!$BS178*CB178</f>
        <v>20048.516134849495</v>
      </c>
      <c r="CO178" s="79">
        <f>Model!$BS178*CC178</f>
        <v>19957.806001491077</v>
      </c>
      <c r="CP178" s="79">
        <f>Model!$BS178*CD178</f>
        <v>19867.095868132707</v>
      </c>
      <c r="CQ178" s="79">
        <f>Model!$BS178*CE178</f>
        <v>19776.385734774289</v>
      </c>
      <c r="CR178" s="79">
        <f>Model!$BR178*BT178</f>
        <v>4469.6608935804352</v>
      </c>
      <c r="CS178" s="79">
        <f>Model!$BR178*BU178</f>
        <v>4450.144205075615</v>
      </c>
      <c r="CT178" s="79">
        <f>Model!$BR178*BV178</f>
        <v>4430.6275165708075</v>
      </c>
      <c r="CU178" s="79">
        <f>Model!$BR178*BW178</f>
        <v>4411.1108280659882</v>
      </c>
      <c r="CV178" s="79">
        <f>Model!$BR178*BX178</f>
        <v>4391.5941395611799</v>
      </c>
      <c r="CW178" s="79">
        <f>Model!$BR178*BY178</f>
        <v>4372.0774510563606</v>
      </c>
      <c r="CX178" s="79">
        <f>Model!$BR178*BZ178</f>
        <v>4352.5607625515522</v>
      </c>
      <c r="CY178" s="79">
        <f>Model!$BR178*CA178</f>
        <v>4333.0440740467329</v>
      </c>
      <c r="CZ178" s="79">
        <f>Model!$BR178*CB178</f>
        <v>4313.5273855419246</v>
      </c>
      <c r="DA178" s="79">
        <f>Model!$BR178*CC178</f>
        <v>4294.0106970371062</v>
      </c>
      <c r="DB178" s="79">
        <f>Model!$BR178*CD178</f>
        <v>4274.494008532296</v>
      </c>
      <c r="DC178" s="79">
        <f>Model!$BR178*CE178</f>
        <v>4254.9773200274776</v>
      </c>
      <c r="DD178" s="79">
        <f>SUM(Model!$CF178:$CQ178)</f>
        <v>243303.49761894561</v>
      </c>
      <c r="DE178" s="79">
        <f>SUM(Model!$CR178:$DC178)</f>
        <v>52347.829281647471</v>
      </c>
      <c r="DF178" s="80">
        <f>IFERROR((Model!$DD178-Model!$DE178)/Model!$DD178,0)</f>
        <v>0.7848455538290986</v>
      </c>
    </row>
    <row r="179" spans="2:110" x14ac:dyDescent="0.25">
      <c r="B179" t="s">
        <v>370</v>
      </c>
      <c r="C179" t="s">
        <v>70</v>
      </c>
      <c r="D179" t="s">
        <v>25</v>
      </c>
      <c r="E179" s="4">
        <v>20</v>
      </c>
      <c r="F179" s="4">
        <v>473349.81</v>
      </c>
      <c r="G179" s="4">
        <v>103010.41</v>
      </c>
      <c r="H179" s="4">
        <v>0</v>
      </c>
      <c r="I179" s="4">
        <v>0</v>
      </c>
      <c r="J179" s="4">
        <v>0</v>
      </c>
      <c r="K179" s="4">
        <v>0</v>
      </c>
      <c r="L179" s="4">
        <v>0</v>
      </c>
      <c r="M179" s="4">
        <v>0</v>
      </c>
      <c r="N179" s="4">
        <v>0</v>
      </c>
      <c r="O179" s="4">
        <v>0</v>
      </c>
      <c r="P179" s="4">
        <v>0</v>
      </c>
      <c r="Q179" s="4">
        <v>0</v>
      </c>
      <c r="R179" s="4">
        <v>0</v>
      </c>
      <c r="S179" s="4">
        <v>0</v>
      </c>
      <c r="T179" s="4">
        <v>1</v>
      </c>
      <c r="U179" s="4">
        <v>1</v>
      </c>
      <c r="V179" s="4">
        <v>0</v>
      </c>
      <c r="W179" s="4">
        <v>2</v>
      </c>
      <c r="X179" s="4">
        <v>0</v>
      </c>
      <c r="Y179" s="4">
        <v>1</v>
      </c>
      <c r="Z179" s="4">
        <v>1</v>
      </c>
      <c r="AA179" s="4">
        <v>0</v>
      </c>
      <c r="AB179" s="4">
        <v>2</v>
      </c>
      <c r="AC179" s="4">
        <v>2</v>
      </c>
      <c r="AD179" s="4">
        <v>1</v>
      </c>
      <c r="AE179" s="4">
        <v>2</v>
      </c>
      <c r="AF179" s="4">
        <v>0</v>
      </c>
      <c r="AG179" s="4">
        <v>1</v>
      </c>
      <c r="AH179" s="4">
        <v>1</v>
      </c>
      <c r="AI179" s="4">
        <v>1</v>
      </c>
      <c r="AJ179" s="4">
        <v>0</v>
      </c>
      <c r="AK179" s="4">
        <v>0</v>
      </c>
      <c r="AL179" s="4">
        <v>2</v>
      </c>
      <c r="AM179" s="4">
        <v>1</v>
      </c>
      <c r="AN179" s="4">
        <v>5</v>
      </c>
      <c r="AO179" s="4">
        <v>1</v>
      </c>
      <c r="AP179" s="4">
        <v>4</v>
      </c>
      <c r="AQ179" s="4">
        <v>4</v>
      </c>
      <c r="AR179" s="79">
        <f>MAX(IFERROR(IFERROR(_xlfn.FORECAST.ETS(AR$5,tbl_Model[[#This Row],[H_2023_01]:[H_2025_12]],$H$5:$AQ$5),_xlfn.FORECAST.LINEAR(AR$5,tbl_Model[[#This Row],[H_2023_01]:[H_2025_12]],$H$5:$AQ$5)),0),0)</f>
        <v>2.4587698063412149</v>
      </c>
      <c r="AS179" s="79">
        <f>MAX(IFERROR(IFERROR(_xlfn.FORECAST.ETS(AS$5,tbl_Model[[#This Row],[H_2023_01]:[H_2025_12]],$H$5:$AQ$5),_xlfn.FORECAST.LINEAR(AS$5,tbl_Model[[#This Row],[H_2023_01]:[H_2025_12]],$H$5:$AQ$5)),0),0)</f>
        <v>2.5340993683251738</v>
      </c>
      <c r="AT179" s="79">
        <f>MAX(IFERROR(IFERROR(_xlfn.FORECAST.ETS(AT$5,tbl_Model[[#This Row],[H_2023_01]:[H_2025_12]],$H$5:$AQ$5),_xlfn.FORECAST.LINEAR(AT$5,tbl_Model[[#This Row],[H_2023_01]:[H_2025_12]],$H$5:$AQ$5)),0),0)</f>
        <v>2.609428930309134</v>
      </c>
      <c r="AU179" s="79">
        <f>MAX(IFERROR(IFERROR(_xlfn.FORECAST.ETS(AU$5,tbl_Model[[#This Row],[H_2023_01]:[H_2025_12]],$H$5:$AQ$5),_xlfn.FORECAST.LINEAR(AU$5,tbl_Model[[#This Row],[H_2023_01]:[H_2025_12]],$H$5:$AQ$5)),0),0)</f>
        <v>2.6847584922930925</v>
      </c>
      <c r="AV179" s="79">
        <f>MAX(IFERROR(IFERROR(_xlfn.FORECAST.ETS(AV$5,tbl_Model[[#This Row],[H_2023_01]:[H_2025_12]],$H$5:$AQ$5),_xlfn.FORECAST.LINEAR(AV$5,tbl_Model[[#This Row],[H_2023_01]:[H_2025_12]],$H$5:$AQ$5)),0),0)</f>
        <v>2.7600880542770532</v>
      </c>
      <c r="AW179" s="79">
        <f>MAX(IFERROR(IFERROR(_xlfn.FORECAST.ETS(AW$5,tbl_Model[[#This Row],[H_2023_01]:[H_2025_12]],$H$5:$AQ$5),_xlfn.FORECAST.LINEAR(AW$5,tbl_Model[[#This Row],[H_2023_01]:[H_2025_12]],$H$5:$AQ$5)),0),0)</f>
        <v>2.8354176162610116</v>
      </c>
      <c r="AX179" s="79">
        <f>MAX(IFERROR(IFERROR(_xlfn.FORECAST.ETS(AX$5,tbl_Model[[#This Row],[H_2023_01]:[H_2025_12]],$H$5:$AQ$5),_xlfn.FORECAST.LINEAR(AX$5,tbl_Model[[#This Row],[H_2023_01]:[H_2025_12]],$H$5:$AQ$5)),0),0)</f>
        <v>2.9107471782449719</v>
      </c>
      <c r="AY179" s="79">
        <f>MAX(IFERROR(IFERROR(_xlfn.FORECAST.ETS(AY$5,tbl_Model[[#This Row],[H_2023_01]:[H_2025_12]],$H$5:$AQ$5),_xlfn.FORECAST.LINEAR(AY$5,tbl_Model[[#This Row],[H_2023_01]:[H_2025_12]],$H$5:$AQ$5)),0),0)</f>
        <v>2.9860767402289308</v>
      </c>
      <c r="AZ179" s="79">
        <f>MAX(IFERROR(IFERROR(_xlfn.FORECAST.ETS(AZ$5,tbl_Model[[#This Row],[H_2023_01]:[H_2025_12]],$H$5:$AQ$5),_xlfn.FORECAST.LINEAR(AZ$5,tbl_Model[[#This Row],[H_2023_01]:[H_2025_12]],$H$5:$AQ$5)),0),0)</f>
        <v>3.0614063022128915</v>
      </c>
      <c r="BA179" s="79">
        <f>MAX(IFERROR(IFERROR(_xlfn.FORECAST.ETS(BA$5,tbl_Model[[#This Row],[H_2023_01]:[H_2025_12]],$H$5:$AQ$5),_xlfn.FORECAST.LINEAR(BA$5,tbl_Model[[#This Row],[H_2023_01]:[H_2025_12]],$H$5:$AQ$5)),0),0)</f>
        <v>3.1367358641968499</v>
      </c>
      <c r="BB179" s="79">
        <f>MAX(IFERROR(IFERROR(_xlfn.FORECAST.ETS(BB$5,tbl_Model[[#This Row],[H_2023_01]:[H_2025_12]],$H$5:$AQ$5),_xlfn.FORECAST.LINEAR(BB$5,tbl_Model[[#This Row],[H_2023_01]:[H_2025_12]],$H$5:$AQ$5)),0),0)</f>
        <v>3.2120654261808101</v>
      </c>
      <c r="BC179" s="79">
        <f>MAX(IFERROR(IFERROR(_xlfn.FORECAST.ETS(BC$5,tbl_Model[[#This Row],[H_2023_01]:[H_2025_12]],$H$5:$AQ$5),_xlfn.FORECAST.LINEAR(BC$5,tbl_Model[[#This Row],[H_2023_01]:[H_2025_12]],$H$5:$AQ$5)),0),0)</f>
        <v>3.287394988164769</v>
      </c>
      <c r="BD179" s="80">
        <f>IFERROR(AR179/SUM(Model!$AR179:$BC179),1/12)</f>
        <v>7.1316257430581953E-2</v>
      </c>
      <c r="BE179" s="80">
        <f>IFERROR(AS179/SUM(Model!$AR179:$BC179),1/12)</f>
        <v>7.350118032199128E-2</v>
      </c>
      <c r="BF179" s="80">
        <f>IFERROR(AT179/SUM(Model!$AR179:$BC179),1/12)</f>
        <v>7.5686103213400635E-2</v>
      </c>
      <c r="BG179" s="80">
        <f>IFERROR(AU179/SUM(Model!$AR179:$BC179),1/12)</f>
        <v>7.7871026104809948E-2</v>
      </c>
      <c r="BH179" s="80">
        <f>IFERROR(AV179/SUM(Model!$AR179:$BC179),1/12)</f>
        <v>8.0055948996219331E-2</v>
      </c>
      <c r="BI179" s="80">
        <f>IFERROR(AW179/SUM(Model!$AR179:$BC179),1/12)</f>
        <v>8.2240871887628644E-2</v>
      </c>
      <c r="BJ179" s="80">
        <f>IFERROR(AX179/SUM(Model!$AR179:$BC179),1/12)</f>
        <v>8.4425794779037999E-2</v>
      </c>
      <c r="BK179" s="80">
        <f>IFERROR(AY179/SUM(Model!$AR179:$BC179),1/12)</f>
        <v>8.6610717670447326E-2</v>
      </c>
      <c r="BL179" s="80">
        <f>IFERROR(AZ179/SUM(Model!$AR179:$BC179),1/12)</f>
        <v>8.8795640561856709E-2</v>
      </c>
      <c r="BM179" s="80">
        <f>IFERROR(BA179/SUM(Model!$AR179:$BC179),1/12)</f>
        <v>9.0980563453266022E-2</v>
      </c>
      <c r="BN179" s="80">
        <f>IFERROR(BB179/SUM(Model!$AR179:$BC179),1/12)</f>
        <v>9.3165486344675377E-2</v>
      </c>
      <c r="BO179" s="80">
        <f>IFERROR(BC179/SUM(Model!$AR179:$BC179),1/12)</f>
        <v>9.5350409236084704E-2</v>
      </c>
      <c r="BP17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22.052238805970134</v>
      </c>
      <c r="BQ179" s="77" cm="1">
        <f t="array" ref="BQ17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79" s="77" cm="1">
        <f t="array" ref="BR17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79" s="77">
        <f>IF(tbl_Model[[#This Row],[Type]]="Boutique",
    tbl_Model[[#This Row],[UnitListPrice]],
    tbl_Model[[#This Row],[UnitListPrice]]*(1-SUMIFS(tbl_MarketTerms[WholesaleMarginPct],tbl_MarketTerms[Country],tbl_Model[[#This Row],[country]])))</f>
        <v>24503.913814264284</v>
      </c>
      <c r="BT179" s="79">
        <f>Model!$BP179*BD179</f>
        <v>1.5726831396072354</v>
      </c>
      <c r="BU179" s="79">
        <f>Model!$BP179*BE179</f>
        <v>1.6208655809812245</v>
      </c>
      <c r="BV179" s="79">
        <f>Model!$BP179*BF179</f>
        <v>1.6690480223552144</v>
      </c>
      <c r="BW179" s="79">
        <f>Model!$BP179*BG179</f>
        <v>1.7172304637292033</v>
      </c>
      <c r="BX179" s="79">
        <f>Model!$BP179*BH179</f>
        <v>1.7654129051031937</v>
      </c>
      <c r="BY179" s="79">
        <f>Model!$BP179*BI179</f>
        <v>1.8135953464771826</v>
      </c>
      <c r="BZ179" s="79">
        <f>Model!$BP179*BJ179</f>
        <v>1.8617777878511725</v>
      </c>
      <c r="CA179" s="79">
        <f>Model!$BP179*BK179</f>
        <v>1.9099602292251618</v>
      </c>
      <c r="CB179" s="79">
        <f>Model!$BP179*BL179</f>
        <v>1.9581426705991523</v>
      </c>
      <c r="CC179" s="79">
        <f>Model!$BP179*BM179</f>
        <v>2.0063251119731413</v>
      </c>
      <c r="CD179" s="79">
        <f>Model!$BP179*BN179</f>
        <v>2.0545075533471309</v>
      </c>
      <c r="CE179" s="79">
        <f>Model!$BP179*BO179</f>
        <v>2.1026899947211204</v>
      </c>
      <c r="CF179" s="79">
        <f>Model!$BS179*BT179</f>
        <v>38536.892110082263</v>
      </c>
      <c r="CG179" s="79">
        <f>Model!$BS179*BU179</f>
        <v>39717.55050087133</v>
      </c>
      <c r="CH179" s="79">
        <f>Model!$BS179*BV179</f>
        <v>40898.208891660426</v>
      </c>
      <c r="CI179" s="79">
        <f>Model!$BS179*BW179</f>
        <v>42078.867282449486</v>
      </c>
      <c r="CJ179" s="79">
        <f>Model!$BS179*BX179</f>
        <v>43259.52567323859</v>
      </c>
      <c r="CK179" s="79">
        <f>Model!$BS179*BY179</f>
        <v>44440.184064027657</v>
      </c>
      <c r="CL179" s="79">
        <f>Model!$BS179*BZ179</f>
        <v>45620.842454816746</v>
      </c>
      <c r="CM179" s="79">
        <f>Model!$BS179*CA179</f>
        <v>46801.50084560582</v>
      </c>
      <c r="CN179" s="79">
        <f>Model!$BS179*CB179</f>
        <v>47982.159236394924</v>
      </c>
      <c r="CO179" s="79">
        <f>Model!$BS179*CC179</f>
        <v>49162.817627183998</v>
      </c>
      <c r="CP179" s="79">
        <f>Model!$BS179*CD179</f>
        <v>50343.476017973073</v>
      </c>
      <c r="CQ179" s="79">
        <f>Model!$BS179*CE179</f>
        <v>51524.134408762155</v>
      </c>
      <c r="CR179" s="79">
        <f>Model!$BR179*BT179</f>
        <v>8291.3836790925307</v>
      </c>
      <c r="CS179" s="79">
        <f>Model!$BR179*BU179</f>
        <v>8545.4075812797801</v>
      </c>
      <c r="CT179" s="79">
        <f>Model!$BR179*BV179</f>
        <v>8799.4314834670349</v>
      </c>
      <c r="CU179" s="79">
        <f>Model!$BR179*BW179</f>
        <v>9053.4553856542843</v>
      </c>
      <c r="CV179" s="79">
        <f>Model!$BR179*BX179</f>
        <v>9307.479287841541</v>
      </c>
      <c r="CW179" s="79">
        <f>Model!$BR179*BY179</f>
        <v>9561.5031900287904</v>
      </c>
      <c r="CX179" s="79">
        <f>Model!$BR179*BZ179</f>
        <v>9815.5270922160453</v>
      </c>
      <c r="CY179" s="79">
        <f>Model!$BR179*CA179</f>
        <v>10069.550994403296</v>
      </c>
      <c r="CZ179" s="79">
        <f>Model!$BR179*CB179</f>
        <v>10323.574896590553</v>
      </c>
      <c r="DA179" s="79">
        <f>Model!$BR179*CC179</f>
        <v>10577.598798777803</v>
      </c>
      <c r="DB179" s="79">
        <f>Model!$BR179*CD179</f>
        <v>10831.622700965056</v>
      </c>
      <c r="DC179" s="79">
        <f>Model!$BR179*CE179</f>
        <v>11085.646603152309</v>
      </c>
      <c r="DD179" s="79">
        <f>SUM(Model!$CF179:$CQ179)</f>
        <v>540366.1591130665</v>
      </c>
      <c r="DE179" s="79">
        <f>SUM(Model!$CR179:$DC179)</f>
        <v>116262.18169346903</v>
      </c>
      <c r="DF179" s="80">
        <f>IFERROR((Model!$DD179-Model!$DE179)/Model!$DD179,0)</f>
        <v>0.78484555382909849</v>
      </c>
    </row>
    <row r="180" spans="2:110" x14ac:dyDescent="0.25">
      <c r="B180" t="s">
        <v>370</v>
      </c>
      <c r="C180" t="s">
        <v>148</v>
      </c>
      <c r="D180" t="s">
        <v>34</v>
      </c>
      <c r="E180" s="4">
        <v>25</v>
      </c>
      <c r="F180" s="4">
        <v>230174.26</v>
      </c>
      <c r="G180" s="4">
        <v>67014.38</v>
      </c>
      <c r="H180" s="4">
        <v>1</v>
      </c>
      <c r="I180" s="4">
        <v>1</v>
      </c>
      <c r="J180" s="4">
        <v>3</v>
      </c>
      <c r="K180" s="4">
        <v>3</v>
      </c>
      <c r="L180" s="4">
        <v>0</v>
      </c>
      <c r="M180" s="4">
        <v>2</v>
      </c>
      <c r="N180" s="4">
        <v>3</v>
      </c>
      <c r="O180" s="4">
        <v>3</v>
      </c>
      <c r="P180" s="4">
        <v>2</v>
      </c>
      <c r="Q180" s="4">
        <v>0</v>
      </c>
      <c r="R180" s="4">
        <v>1</v>
      </c>
      <c r="S180" s="4">
        <v>4</v>
      </c>
      <c r="T180" s="4">
        <v>2</v>
      </c>
      <c r="U180" s="4">
        <v>0</v>
      </c>
      <c r="V180" s="4">
        <v>1</v>
      </c>
      <c r="W180" s="4">
        <v>0</v>
      </c>
      <c r="X180" s="4">
        <v>3</v>
      </c>
      <c r="Y180" s="4">
        <v>1</v>
      </c>
      <c r="Z180" s="4">
        <v>0</v>
      </c>
      <c r="AA180" s="4">
        <v>1</v>
      </c>
      <c r="AB180" s="4">
        <v>2</v>
      </c>
      <c r="AC180" s="4">
        <v>4</v>
      </c>
      <c r="AD180" s="4">
        <v>4</v>
      </c>
      <c r="AE180" s="4">
        <v>2</v>
      </c>
      <c r="AF180" s="4">
        <v>2</v>
      </c>
      <c r="AG180" s="4">
        <v>2</v>
      </c>
      <c r="AH180" s="4">
        <v>2</v>
      </c>
      <c r="AI180" s="4">
        <v>3</v>
      </c>
      <c r="AJ180" s="4">
        <v>5</v>
      </c>
      <c r="AK180" s="4">
        <v>0</v>
      </c>
      <c r="AL180" s="4">
        <v>1</v>
      </c>
      <c r="AM180" s="4">
        <v>3</v>
      </c>
      <c r="AN180" s="4">
        <v>1</v>
      </c>
      <c r="AO180" s="4">
        <v>3</v>
      </c>
      <c r="AP180" s="4">
        <v>1</v>
      </c>
      <c r="AQ180" s="4">
        <v>2</v>
      </c>
      <c r="AR180" s="79">
        <f>MAX(IFERROR(IFERROR(_xlfn.FORECAST.ETS(AR$5,tbl_Model[[#This Row],[H_2023_01]:[H_2025_12]],$H$5:$AQ$5),_xlfn.FORECAST.LINEAR(AR$5,tbl_Model[[#This Row],[H_2023_01]:[H_2025_12]],$H$5:$AQ$5)),0),0)</f>
        <v>2.1606206753278863</v>
      </c>
      <c r="AS180" s="79">
        <f>MAX(IFERROR(IFERROR(_xlfn.FORECAST.ETS(AS$5,tbl_Model[[#This Row],[H_2023_01]:[H_2025_12]],$H$5:$AQ$5),_xlfn.FORECAST.LINEAR(AS$5,tbl_Model[[#This Row],[H_2023_01]:[H_2025_12]],$H$5:$AQ$5)),0),0)</f>
        <v>2.1794847672669895</v>
      </c>
      <c r="AT180" s="79">
        <f>MAX(IFERROR(IFERROR(_xlfn.FORECAST.ETS(AT$5,tbl_Model[[#This Row],[H_2023_01]:[H_2025_12]],$H$5:$AQ$5),_xlfn.FORECAST.LINEAR(AT$5,tbl_Model[[#This Row],[H_2023_01]:[H_2025_12]],$H$5:$AQ$5)),0),0)</f>
        <v>2.1983488592060931</v>
      </c>
      <c r="AU180" s="79">
        <f>MAX(IFERROR(IFERROR(_xlfn.FORECAST.ETS(AU$5,tbl_Model[[#This Row],[H_2023_01]:[H_2025_12]],$H$5:$AQ$5),_xlfn.FORECAST.LINEAR(AU$5,tbl_Model[[#This Row],[H_2023_01]:[H_2025_12]],$H$5:$AQ$5)),0),0)</f>
        <v>2.2172129511451963</v>
      </c>
      <c r="AV180" s="79">
        <f>MAX(IFERROR(IFERROR(_xlfn.FORECAST.ETS(AV$5,tbl_Model[[#This Row],[H_2023_01]:[H_2025_12]],$H$5:$AQ$5),_xlfn.FORECAST.LINEAR(AV$5,tbl_Model[[#This Row],[H_2023_01]:[H_2025_12]],$H$5:$AQ$5)),0),0)</f>
        <v>2.2360770430842996</v>
      </c>
      <c r="AW180" s="79">
        <f>MAX(IFERROR(IFERROR(_xlfn.FORECAST.ETS(AW$5,tbl_Model[[#This Row],[H_2023_01]:[H_2025_12]],$H$5:$AQ$5),_xlfn.FORECAST.LINEAR(AW$5,tbl_Model[[#This Row],[H_2023_01]:[H_2025_12]],$H$5:$AQ$5)),0),0)</f>
        <v>2.2549411350234028</v>
      </c>
      <c r="AX180" s="79">
        <f>MAX(IFERROR(IFERROR(_xlfn.FORECAST.ETS(AX$5,tbl_Model[[#This Row],[H_2023_01]:[H_2025_12]],$H$5:$AQ$5),_xlfn.FORECAST.LINEAR(AX$5,tbl_Model[[#This Row],[H_2023_01]:[H_2025_12]],$H$5:$AQ$5)),0),0)</f>
        <v>2.273805226962506</v>
      </c>
      <c r="AY180" s="79">
        <f>MAX(IFERROR(IFERROR(_xlfn.FORECAST.ETS(AY$5,tbl_Model[[#This Row],[H_2023_01]:[H_2025_12]],$H$5:$AQ$5),_xlfn.FORECAST.LINEAR(AY$5,tbl_Model[[#This Row],[H_2023_01]:[H_2025_12]],$H$5:$AQ$5)),0),0)</f>
        <v>2.2926693189016096</v>
      </c>
      <c r="AZ180" s="79">
        <f>MAX(IFERROR(IFERROR(_xlfn.FORECAST.ETS(AZ$5,tbl_Model[[#This Row],[H_2023_01]:[H_2025_12]],$H$5:$AQ$5),_xlfn.FORECAST.LINEAR(AZ$5,tbl_Model[[#This Row],[H_2023_01]:[H_2025_12]],$H$5:$AQ$5)),0),0)</f>
        <v>2.3115334108407128</v>
      </c>
      <c r="BA180" s="79">
        <f>MAX(IFERROR(IFERROR(_xlfn.FORECAST.ETS(BA$5,tbl_Model[[#This Row],[H_2023_01]:[H_2025_12]],$H$5:$AQ$5),_xlfn.FORECAST.LINEAR(BA$5,tbl_Model[[#This Row],[H_2023_01]:[H_2025_12]],$H$5:$AQ$5)),0),0)</f>
        <v>2.3303975027798161</v>
      </c>
      <c r="BB180" s="79">
        <f>MAX(IFERROR(IFERROR(_xlfn.FORECAST.ETS(BB$5,tbl_Model[[#This Row],[H_2023_01]:[H_2025_12]],$H$5:$AQ$5),_xlfn.FORECAST.LINEAR(BB$5,tbl_Model[[#This Row],[H_2023_01]:[H_2025_12]],$H$5:$AQ$5)),0),0)</f>
        <v>2.3492615947189193</v>
      </c>
      <c r="BC180" s="79">
        <f>MAX(IFERROR(IFERROR(_xlfn.FORECAST.ETS(BC$5,tbl_Model[[#This Row],[H_2023_01]:[H_2025_12]],$H$5:$AQ$5),_xlfn.FORECAST.LINEAR(BC$5,tbl_Model[[#This Row],[H_2023_01]:[H_2025_12]],$H$5:$AQ$5)),0),0)</f>
        <v>2.3681256866580225</v>
      </c>
      <c r="BD180" s="80">
        <f>IFERROR(AR180/SUM(Model!$AR180:$BC180),1/12)</f>
        <v>7.9515039506445534E-2</v>
      </c>
      <c r="BE180" s="80">
        <f>IFERROR(AS180/SUM(Model!$AR180:$BC180),1/12)</f>
        <v>8.0209274747697859E-2</v>
      </c>
      <c r="BF180" s="80">
        <f>IFERROR(AT180/SUM(Model!$AR180:$BC180),1/12)</f>
        <v>8.0903509988950198E-2</v>
      </c>
      <c r="BG180" s="80">
        <f>IFERROR(AU180/SUM(Model!$AR180:$BC180),1/12)</f>
        <v>8.1597745230202523E-2</v>
      </c>
      <c r="BH180" s="80">
        <f>IFERROR(AV180/SUM(Model!$AR180:$BC180),1/12)</f>
        <v>8.2291980471454848E-2</v>
      </c>
      <c r="BI180" s="80">
        <f>IFERROR(AW180/SUM(Model!$AR180:$BC180),1/12)</f>
        <v>8.2986215712707173E-2</v>
      </c>
      <c r="BJ180" s="80">
        <f>IFERROR(AX180/SUM(Model!$AR180:$BC180),1/12)</f>
        <v>8.3680450953959484E-2</v>
      </c>
      <c r="BK180" s="80">
        <f>IFERROR(AY180/SUM(Model!$AR180:$BC180),1/12)</f>
        <v>8.4374686195211823E-2</v>
      </c>
      <c r="BL180" s="80">
        <f>IFERROR(AZ180/SUM(Model!$AR180:$BC180),1/12)</f>
        <v>8.5068921436464148E-2</v>
      </c>
      <c r="BM180" s="80">
        <f>IFERROR(BA180/SUM(Model!$AR180:$BC180),1/12)</f>
        <v>8.5763156677716473E-2</v>
      </c>
      <c r="BN180" s="80">
        <f>IFERROR(BB180/SUM(Model!$AR180:$BC180),1/12)</f>
        <v>8.6457391918968798E-2</v>
      </c>
      <c r="BO180" s="80">
        <f>IFERROR(BC180/SUM(Model!$AR180:$BC180),1/12)</f>
        <v>8.7151627160221123E-2</v>
      </c>
      <c r="BP18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41.746724890829704</v>
      </c>
      <c r="BQ180" s="77" cm="1">
        <f t="array" ref="BQ18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180" s="77" cm="1">
        <f t="array" ref="BR18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180" s="77">
        <f>IF(tbl_Model[[#This Row],[Type]]="Boutique",
    tbl_Model[[#This Row],[UnitListPrice]],
    tbl_Model[[#This Row],[UnitListPrice]]*(1-SUMIFS(tbl_MarketTerms[WholesaleMarginPct],tbl_MarketTerms[Country],tbl_Model[[#This Row],[country]])))</f>
        <v>9379.6906330564307</v>
      </c>
      <c r="BT180" s="79">
        <f>Model!$BP180*BD180</f>
        <v>3.3194924789590372</v>
      </c>
      <c r="BU180" s="79">
        <f>Model!$BP180*BE180</f>
        <v>3.3484745265851168</v>
      </c>
      <c r="BV180" s="79">
        <f>Model!$BP180*BF180</f>
        <v>3.3774565742111968</v>
      </c>
      <c r="BW180" s="79">
        <f>Model!$BP180*BG180</f>
        <v>3.4064386218372764</v>
      </c>
      <c r="BX180" s="79">
        <f>Model!$BP180*BH180</f>
        <v>3.435420669463356</v>
      </c>
      <c r="BY180" s="79">
        <f>Model!$BP180*BI180</f>
        <v>3.4644027170894356</v>
      </c>
      <c r="BZ180" s="79">
        <f>Model!$BP180*BJ180</f>
        <v>3.4933847647155147</v>
      </c>
      <c r="CA180" s="79">
        <f>Model!$BP180*BK180</f>
        <v>3.5223668123415948</v>
      </c>
      <c r="CB180" s="79">
        <f>Model!$BP180*BL180</f>
        <v>3.5513488599676744</v>
      </c>
      <c r="CC180" s="79">
        <f>Model!$BP180*BM180</f>
        <v>3.5803309075937539</v>
      </c>
      <c r="CD180" s="79">
        <f>Model!$BP180*BN180</f>
        <v>3.6093129552198335</v>
      </c>
      <c r="CE180" s="79">
        <f>Model!$BP180*BO180</f>
        <v>3.6382950028459131</v>
      </c>
      <c r="CF180" s="79">
        <f>Model!$BS180*BT180</f>
        <v>31135.812511393353</v>
      </c>
      <c r="CG180" s="79">
        <f>Model!$BS180*BU180</f>
        <v>31407.655152038486</v>
      </c>
      <c r="CH180" s="79">
        <f>Model!$BS180*BV180</f>
        <v>31679.497792683625</v>
      </c>
      <c r="CI180" s="79">
        <f>Model!$BS180*BW180</f>
        <v>31951.340433328758</v>
      </c>
      <c r="CJ180" s="79">
        <f>Model!$BS180*BX180</f>
        <v>32223.183073973891</v>
      </c>
      <c r="CK180" s="79">
        <f>Model!$BS180*BY180</f>
        <v>32495.025714619027</v>
      </c>
      <c r="CL180" s="79">
        <f>Model!$BS180*BZ180</f>
        <v>32766.868355264156</v>
      </c>
      <c r="CM180" s="79">
        <f>Model!$BS180*CA180</f>
        <v>33038.710995909292</v>
      </c>
      <c r="CN180" s="79">
        <f>Model!$BS180*CB180</f>
        <v>33310.553636554432</v>
      </c>
      <c r="CO180" s="79">
        <f>Model!$BS180*CC180</f>
        <v>33582.396277199565</v>
      </c>
      <c r="CP180" s="79">
        <f>Model!$BS180*CD180</f>
        <v>33854.238917844697</v>
      </c>
      <c r="CQ180" s="79">
        <f>Model!$BS180*CE180</f>
        <v>34126.08155848983</v>
      </c>
      <c r="CR180" s="79">
        <f>Model!$BR180*BT180</f>
        <v>8962.0116267009089</v>
      </c>
      <c r="CS180" s="79">
        <f>Model!$BR180*BU180</f>
        <v>9040.2577590349629</v>
      </c>
      <c r="CT180" s="79">
        <f>Model!$BR180*BV180</f>
        <v>9118.5038913690187</v>
      </c>
      <c r="CU180" s="79">
        <f>Model!$BR180*BW180</f>
        <v>9196.7500237030708</v>
      </c>
      <c r="CV180" s="79">
        <f>Model!$BR180*BX180</f>
        <v>9274.9961560371248</v>
      </c>
      <c r="CW180" s="79">
        <f>Model!$BR180*BY180</f>
        <v>9353.2422883711788</v>
      </c>
      <c r="CX180" s="79">
        <f>Model!$BR180*BZ180</f>
        <v>9431.488420705231</v>
      </c>
      <c r="CY180" s="79">
        <f>Model!$BR180*CA180</f>
        <v>9509.7345530392868</v>
      </c>
      <c r="CZ180" s="79">
        <f>Model!$BR180*CB180</f>
        <v>9587.9806853733407</v>
      </c>
      <c r="DA180" s="79">
        <f>Model!$BR180*CC180</f>
        <v>9666.2268177073929</v>
      </c>
      <c r="DB180" s="79">
        <f>Model!$BR180*CD180</f>
        <v>9744.4729500414469</v>
      </c>
      <c r="DC180" s="79">
        <f>Model!$BR180*CE180</f>
        <v>9822.7190823755009</v>
      </c>
      <c r="DD180" s="79">
        <f>SUM(Model!$CF180:$CQ180)</f>
        <v>391571.36441929912</v>
      </c>
      <c r="DE180" s="79">
        <f>SUM(Model!$CR180:$DC180)</f>
        <v>112708.38425445845</v>
      </c>
      <c r="DF180" s="80">
        <f>IFERROR((Model!$DD180-Model!$DE180)/Model!$DD180,0)</f>
        <v>0.7121638748492114</v>
      </c>
    </row>
    <row r="181" spans="2:110" x14ac:dyDescent="0.25">
      <c r="B181" t="s">
        <v>370</v>
      </c>
      <c r="C181" t="s">
        <v>70</v>
      </c>
      <c r="D181" t="s">
        <v>26</v>
      </c>
      <c r="E181" s="4">
        <v>15</v>
      </c>
      <c r="F181" s="4">
        <v>344430.22</v>
      </c>
      <c r="G181" s="4">
        <v>75734.33</v>
      </c>
      <c r="H181" s="4">
        <v>1</v>
      </c>
      <c r="I181" s="4">
        <v>5</v>
      </c>
      <c r="J181" s="4">
        <v>6</v>
      </c>
      <c r="K181" s="4">
        <v>1</v>
      </c>
      <c r="L181" s="4">
        <v>0</v>
      </c>
      <c r="M181" s="4">
        <v>2</v>
      </c>
      <c r="N181" s="4">
        <v>5</v>
      </c>
      <c r="O181" s="4">
        <v>2</v>
      </c>
      <c r="P181" s="4">
        <v>2</v>
      </c>
      <c r="Q181" s="4">
        <v>2</v>
      </c>
      <c r="R181" s="4">
        <v>13</v>
      </c>
      <c r="S181" s="4">
        <v>5</v>
      </c>
      <c r="T181" s="4">
        <v>4</v>
      </c>
      <c r="U181" s="4">
        <v>1</v>
      </c>
      <c r="V181" s="4">
        <v>2</v>
      </c>
      <c r="W181" s="4">
        <v>2</v>
      </c>
      <c r="X181" s="4">
        <v>6</v>
      </c>
      <c r="Y181" s="4">
        <v>4</v>
      </c>
      <c r="Z181" s="4">
        <v>1</v>
      </c>
      <c r="AA181" s="4">
        <v>3</v>
      </c>
      <c r="AB181" s="4">
        <v>1</v>
      </c>
      <c r="AC181" s="4">
        <v>3</v>
      </c>
      <c r="AD181" s="4">
        <v>4</v>
      </c>
      <c r="AE181" s="4">
        <v>5</v>
      </c>
      <c r="AF181" s="4">
        <v>3</v>
      </c>
      <c r="AG181" s="4">
        <v>0</v>
      </c>
      <c r="AH181" s="4">
        <v>3</v>
      </c>
      <c r="AI181" s="4">
        <v>2</v>
      </c>
      <c r="AJ181" s="4">
        <v>0</v>
      </c>
      <c r="AK181" s="4">
        <v>1</v>
      </c>
      <c r="AL181" s="4">
        <v>1</v>
      </c>
      <c r="AM181" s="4">
        <v>1</v>
      </c>
      <c r="AN181" s="4">
        <v>0</v>
      </c>
      <c r="AO181" s="4">
        <v>1</v>
      </c>
      <c r="AP181" s="4">
        <v>2</v>
      </c>
      <c r="AQ181" s="4">
        <v>1</v>
      </c>
      <c r="AR181" s="79">
        <f>MAX(IFERROR(IFERROR(_xlfn.FORECAST.ETS(AR$5,tbl_Model[[#This Row],[H_2023_01]:[H_2025_12]],$H$5:$AQ$5),_xlfn.FORECAST.LINEAR(AR$5,tbl_Model[[#This Row],[H_2023_01]:[H_2025_12]],$H$5:$AQ$5)),0),0)</f>
        <v>0.93014955730682236</v>
      </c>
      <c r="AS181" s="79">
        <f>MAX(IFERROR(IFERROR(_xlfn.FORECAST.ETS(AS$5,tbl_Model[[#This Row],[H_2023_01]:[H_2025_12]],$H$5:$AQ$5),_xlfn.FORECAST.LINEAR(AS$5,tbl_Model[[#This Row],[H_2023_01]:[H_2025_12]],$H$5:$AQ$5)),0),0)</f>
        <v>0.86325882464976955</v>
      </c>
      <c r="AT181" s="79">
        <f>MAX(IFERROR(IFERROR(_xlfn.FORECAST.ETS(AT$5,tbl_Model[[#This Row],[H_2023_01]:[H_2025_12]],$H$5:$AQ$5),_xlfn.FORECAST.LINEAR(AT$5,tbl_Model[[#This Row],[H_2023_01]:[H_2025_12]],$H$5:$AQ$5)),0),0)</f>
        <v>0.79636809199272329</v>
      </c>
      <c r="AU181" s="79">
        <f>MAX(IFERROR(IFERROR(_xlfn.FORECAST.ETS(AU$5,tbl_Model[[#This Row],[H_2023_01]:[H_2025_12]],$H$5:$AQ$5),_xlfn.FORECAST.LINEAR(AU$5,tbl_Model[[#This Row],[H_2023_01]:[H_2025_12]],$H$5:$AQ$5)),0),0)</f>
        <v>0.72947735933567037</v>
      </c>
      <c r="AV181" s="79">
        <f>MAX(IFERROR(IFERROR(_xlfn.FORECAST.ETS(AV$5,tbl_Model[[#This Row],[H_2023_01]:[H_2025_12]],$H$5:$AQ$5),_xlfn.FORECAST.LINEAR(AV$5,tbl_Model[[#This Row],[H_2023_01]:[H_2025_12]],$H$5:$AQ$5)),0),0)</f>
        <v>0.66258662667862411</v>
      </c>
      <c r="AW181" s="79">
        <f>MAX(IFERROR(IFERROR(_xlfn.FORECAST.ETS(AW$5,tbl_Model[[#This Row],[H_2023_01]:[H_2025_12]],$H$5:$AQ$5),_xlfn.FORECAST.LINEAR(AW$5,tbl_Model[[#This Row],[H_2023_01]:[H_2025_12]],$H$5:$AQ$5)),0),0)</f>
        <v>0.59569589402157119</v>
      </c>
      <c r="AX181" s="79">
        <f>MAX(IFERROR(IFERROR(_xlfn.FORECAST.ETS(AX$5,tbl_Model[[#This Row],[H_2023_01]:[H_2025_12]],$H$5:$AQ$5),_xlfn.FORECAST.LINEAR(AX$5,tbl_Model[[#This Row],[H_2023_01]:[H_2025_12]],$H$5:$AQ$5)),0),0)</f>
        <v>0.52880516136452504</v>
      </c>
      <c r="AY181" s="79">
        <f>MAX(IFERROR(IFERROR(_xlfn.FORECAST.ETS(AY$5,tbl_Model[[#This Row],[H_2023_01]:[H_2025_12]],$H$5:$AQ$5),_xlfn.FORECAST.LINEAR(AY$5,tbl_Model[[#This Row],[H_2023_01]:[H_2025_12]],$H$5:$AQ$5)),0),0)</f>
        <v>0.46191442870747212</v>
      </c>
      <c r="AZ181" s="79">
        <f>MAX(IFERROR(IFERROR(_xlfn.FORECAST.ETS(AZ$5,tbl_Model[[#This Row],[H_2023_01]:[H_2025_12]],$H$5:$AQ$5),_xlfn.FORECAST.LINEAR(AZ$5,tbl_Model[[#This Row],[H_2023_01]:[H_2025_12]],$H$5:$AQ$5)),0),0)</f>
        <v>0.39502369605042587</v>
      </c>
      <c r="BA181" s="79">
        <f>MAX(IFERROR(IFERROR(_xlfn.FORECAST.ETS(BA$5,tbl_Model[[#This Row],[H_2023_01]:[H_2025_12]],$H$5:$AQ$5),_xlfn.FORECAST.LINEAR(BA$5,tbl_Model[[#This Row],[H_2023_01]:[H_2025_12]],$H$5:$AQ$5)),0),0)</f>
        <v>0.32813296339337295</v>
      </c>
      <c r="BB181" s="79">
        <f>MAX(IFERROR(IFERROR(_xlfn.FORECAST.ETS(BB$5,tbl_Model[[#This Row],[H_2023_01]:[H_2025_12]],$H$5:$AQ$5),_xlfn.FORECAST.LINEAR(BB$5,tbl_Model[[#This Row],[H_2023_01]:[H_2025_12]],$H$5:$AQ$5)),0),0)</f>
        <v>0.2612422307363268</v>
      </c>
      <c r="BC181" s="79">
        <f>MAX(IFERROR(IFERROR(_xlfn.FORECAST.ETS(BC$5,tbl_Model[[#This Row],[H_2023_01]:[H_2025_12]],$H$5:$AQ$5),_xlfn.FORECAST.LINEAR(BC$5,tbl_Model[[#This Row],[H_2023_01]:[H_2025_12]],$H$5:$AQ$5)),0),0)</f>
        <v>0.1943514980792739</v>
      </c>
      <c r="BD181" s="80">
        <f>IFERROR(AR181/SUM(Model!$AR181:$BC181),1/12)</f>
        <v>0.13786107667509129</v>
      </c>
      <c r="BE181" s="80">
        <f>IFERROR(AS181/SUM(Model!$AR181:$BC181),1/12)</f>
        <v>0.12794694152204394</v>
      </c>
      <c r="BF181" s="80">
        <f>IFERROR(AT181/SUM(Model!$AR181:$BC181),1/12)</f>
        <v>0.11803280636899759</v>
      </c>
      <c r="BG181" s="80">
        <f>IFERROR(AU181/SUM(Model!$AR181:$BC181),1/12)</f>
        <v>0.10811867121595023</v>
      </c>
      <c r="BH181" s="80">
        <f>IFERROR(AV181/SUM(Model!$AR181:$BC181),1/12)</f>
        <v>9.8204536062903858E-2</v>
      </c>
      <c r="BI181" s="80">
        <f>IFERROR(AW181/SUM(Model!$AR181:$BC181),1/12)</f>
        <v>8.8290400909856501E-2</v>
      </c>
      <c r="BJ181" s="80">
        <f>IFERROR(AX181/SUM(Model!$AR181:$BC181),1/12)</f>
        <v>7.8376265756810143E-2</v>
      </c>
      <c r="BK181" s="80">
        <f>IFERROR(AY181/SUM(Model!$AR181:$BC181),1/12)</f>
        <v>6.8462130603762786E-2</v>
      </c>
      <c r="BL181" s="80">
        <f>IFERROR(AZ181/SUM(Model!$AR181:$BC181),1/12)</f>
        <v>5.8547995450716414E-2</v>
      </c>
      <c r="BM181" s="80">
        <f>IFERROR(BA181/SUM(Model!$AR181:$BC181),1/12)</f>
        <v>4.863386029766905E-2</v>
      </c>
      <c r="BN181" s="80">
        <f>IFERROR(BB181/SUM(Model!$AR181:$BC181),1/12)</f>
        <v>3.8719725144622699E-2</v>
      </c>
      <c r="BO181" s="80">
        <f>IFERROR(BC181/SUM(Model!$AR181:$BC181),1/12)</f>
        <v>2.8805589991575346E-2</v>
      </c>
      <c r="BP18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16.529392228495521</v>
      </c>
      <c r="BQ181" s="77" cm="1">
        <f t="array" ref="BQ18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81" s="77" cm="1">
        <f t="array" ref="BR18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81" s="77">
        <f>IF(tbl_Model[[#This Row],[Type]]="Boutique",
    tbl_Model[[#This Row],[UnitListPrice]],
    tbl_Model[[#This Row],[UnitListPrice]]*(1-SUMIFS(tbl_MarketTerms[WholesaleMarginPct],tbl_MarketTerms[Country],tbl_Model[[#This Row],[country]])))</f>
        <v>24503.913814264284</v>
      </c>
      <c r="BT181" s="79">
        <f>Model!$BP181*BD181</f>
        <v>2.2787598094052792</v>
      </c>
      <c r="BU181" s="79">
        <f>Model!$BP181*BE181</f>
        <v>2.1148851808542442</v>
      </c>
      <c r="BV181" s="79">
        <f>Model!$BP181*BF181</f>
        <v>1.9510105523032253</v>
      </c>
      <c r="BW181" s="79">
        <f>Model!$BP181*BG181</f>
        <v>1.78713592375219</v>
      </c>
      <c r="BX181" s="79">
        <f>Model!$BP181*BH181</f>
        <v>1.6232612952011711</v>
      </c>
      <c r="BY181" s="79">
        <f>Model!$BP181*BI181</f>
        <v>1.4593866666501358</v>
      </c>
      <c r="BZ181" s="79">
        <f>Model!$BP181*BJ181</f>
        <v>1.2955120380991172</v>
      </c>
      <c r="CA181" s="79">
        <f>Model!$BP181*BK181</f>
        <v>1.1316374095480819</v>
      </c>
      <c r="CB181" s="79">
        <f>Model!$BP181*BL181</f>
        <v>0.96776278099706303</v>
      </c>
      <c r="CC181" s="79">
        <f>Model!$BP181*BM181</f>
        <v>0.80388815244602763</v>
      </c>
      <c r="CD181" s="79">
        <f>Model!$BP181*BN181</f>
        <v>0.6400135238950091</v>
      </c>
      <c r="CE181" s="79">
        <f>Model!$BP181*BO181</f>
        <v>0.47613889534397386</v>
      </c>
      <c r="CF181" s="79">
        <f>Model!$BS181*BT181</f>
        <v>55838.533973076272</v>
      </c>
      <c r="CG181" s="79">
        <f>Model!$BS181*BU181</f>
        <v>51822.964198717134</v>
      </c>
      <c r="CH181" s="79">
        <f>Model!$BS181*BV181</f>
        <v>47807.39442435839</v>
      </c>
      <c r="CI181" s="79">
        <f>Model!$BS181*BW181</f>
        <v>43791.824649999253</v>
      </c>
      <c r="CJ181" s="79">
        <f>Model!$BS181*BX181</f>
        <v>39776.254875640509</v>
      </c>
      <c r="CK181" s="79">
        <f>Model!$BS181*BY181</f>
        <v>35760.685101281371</v>
      </c>
      <c r="CL181" s="79">
        <f>Model!$BS181*BZ181</f>
        <v>31745.115326922634</v>
      </c>
      <c r="CM181" s="79">
        <f>Model!$BS181*CA181</f>
        <v>27729.545552563493</v>
      </c>
      <c r="CN181" s="79">
        <f>Model!$BS181*CB181</f>
        <v>23713.975778204753</v>
      </c>
      <c r="CO181" s="79">
        <f>Model!$BS181*CC181</f>
        <v>19698.406003845608</v>
      </c>
      <c r="CP181" s="79">
        <f>Model!$BS181*CD181</f>
        <v>15682.836229486878</v>
      </c>
      <c r="CQ181" s="79">
        <f>Model!$BS181*CE181</f>
        <v>11667.266455127738</v>
      </c>
      <c r="CR181" s="79">
        <f>Model!$BR181*BT181</f>
        <v>12013.90885197229</v>
      </c>
      <c r="CS181" s="79">
        <f>Model!$BR181*BU181</f>
        <v>11149.941161109438</v>
      </c>
      <c r="CT181" s="79">
        <f>Model!$BR181*BV181</f>
        <v>10285.973470246672</v>
      </c>
      <c r="CU181" s="79">
        <f>Model!$BR181*BW181</f>
        <v>9422.0057793838187</v>
      </c>
      <c r="CV181" s="79">
        <f>Model!$BR181*BX181</f>
        <v>8558.0380885210525</v>
      </c>
      <c r="CW181" s="79">
        <f>Model!$BR181*BY181</f>
        <v>7694.070397658199</v>
      </c>
      <c r="CX181" s="79">
        <f>Model!$BR181*BZ181</f>
        <v>6830.1027067954346</v>
      </c>
      <c r="CY181" s="79">
        <f>Model!$BR181*CA181</f>
        <v>5966.1350159325812</v>
      </c>
      <c r="CZ181" s="79">
        <f>Model!$BR181*CB181</f>
        <v>5102.167325069815</v>
      </c>
      <c r="DA181" s="79">
        <f>Model!$BR181*CC181</f>
        <v>4238.1996342069615</v>
      </c>
      <c r="DB181" s="79">
        <f>Model!$BR181*CD181</f>
        <v>3374.2319433441971</v>
      </c>
      <c r="DC181" s="79">
        <f>Model!$BR181*CE181</f>
        <v>2510.264252481345</v>
      </c>
      <c r="DD181" s="79">
        <f>SUM(Model!$CF181:$CQ181)</f>
        <v>405034.80256922403</v>
      </c>
      <c r="DE181" s="79">
        <f>SUM(Model!$CR181:$DC181)</f>
        <v>87145.038626721813</v>
      </c>
      <c r="DF181" s="80">
        <f>IFERROR((Model!$DD181-Model!$DE181)/Model!$DD181,0)</f>
        <v>0.78484555382909849</v>
      </c>
    </row>
    <row r="182" spans="2:110" x14ac:dyDescent="0.25">
      <c r="B182" t="s">
        <v>370</v>
      </c>
      <c r="C182" t="s">
        <v>148</v>
      </c>
      <c r="D182" t="s">
        <v>20</v>
      </c>
      <c r="E182" s="4">
        <v>27</v>
      </c>
      <c r="F182" s="4">
        <v>225871.92</v>
      </c>
      <c r="G182" s="4">
        <v>65119.1</v>
      </c>
      <c r="H182" s="4">
        <v>0</v>
      </c>
      <c r="I182" s="4">
        <v>2</v>
      </c>
      <c r="J182" s="4">
        <v>2</v>
      </c>
      <c r="K182" s="4">
        <v>0</v>
      </c>
      <c r="L182" s="4">
        <v>0</v>
      </c>
      <c r="M182" s="4">
        <v>0</v>
      </c>
      <c r="N182" s="4">
        <v>3</v>
      </c>
      <c r="O182" s="4">
        <v>1</v>
      </c>
      <c r="P182" s="4">
        <v>5</v>
      </c>
      <c r="Q182" s="4">
        <v>3</v>
      </c>
      <c r="R182" s="4">
        <v>5</v>
      </c>
      <c r="S182" s="4">
        <v>0</v>
      </c>
      <c r="T182" s="4">
        <v>5</v>
      </c>
      <c r="U182" s="4">
        <v>0</v>
      </c>
      <c r="V182" s="4">
        <v>4</v>
      </c>
      <c r="W182" s="4">
        <v>1</v>
      </c>
      <c r="X182" s="4">
        <v>3</v>
      </c>
      <c r="Y182" s="4">
        <v>5</v>
      </c>
      <c r="Z182" s="4">
        <v>4</v>
      </c>
      <c r="AA182" s="4">
        <v>3</v>
      </c>
      <c r="AB182" s="4">
        <v>8</v>
      </c>
      <c r="AC182" s="4">
        <v>3</v>
      </c>
      <c r="AD182" s="4">
        <v>6</v>
      </c>
      <c r="AE182" s="4">
        <v>4</v>
      </c>
      <c r="AF182" s="4">
        <v>0</v>
      </c>
      <c r="AG182" s="4">
        <v>0</v>
      </c>
      <c r="AH182" s="4">
        <v>2</v>
      </c>
      <c r="AI182" s="4">
        <v>2</v>
      </c>
      <c r="AJ182" s="4">
        <v>1</v>
      </c>
      <c r="AK182" s="4">
        <v>0</v>
      </c>
      <c r="AL182" s="4">
        <v>3</v>
      </c>
      <c r="AM182" s="4">
        <v>3</v>
      </c>
      <c r="AN182" s="4">
        <v>3</v>
      </c>
      <c r="AO182" s="4">
        <v>1</v>
      </c>
      <c r="AP182" s="4">
        <v>6</v>
      </c>
      <c r="AQ182" s="4">
        <v>6</v>
      </c>
      <c r="AR182" s="79">
        <f>MAX(IFERROR(IFERROR(_xlfn.FORECAST.ETS(AR$5,tbl_Model[[#This Row],[H_2023_01]:[H_2025_12]],$H$5:$AQ$5),_xlfn.FORECAST.LINEAR(AR$5,tbl_Model[[#This Row],[H_2023_01]:[H_2025_12]],$H$5:$AQ$5)),0),0)</f>
        <v>3.9837050159537988</v>
      </c>
      <c r="AS182" s="79">
        <f>MAX(IFERROR(IFERROR(_xlfn.FORECAST.ETS(AS$5,tbl_Model[[#This Row],[H_2023_01]:[H_2025_12]],$H$5:$AQ$5),_xlfn.FORECAST.LINEAR(AS$5,tbl_Model[[#This Row],[H_2023_01]:[H_2025_12]],$H$5:$AQ$5)),0),0)</f>
        <v>4.0435380239530589</v>
      </c>
      <c r="AT182" s="79">
        <f>MAX(IFERROR(IFERROR(_xlfn.FORECAST.ETS(AT$5,tbl_Model[[#This Row],[H_2023_01]:[H_2025_12]],$H$5:$AQ$5),_xlfn.FORECAST.LINEAR(AT$5,tbl_Model[[#This Row],[H_2023_01]:[H_2025_12]],$H$5:$AQ$5)),0),0)</f>
        <v>4.1033710319523324</v>
      </c>
      <c r="AU182" s="79">
        <f>MAX(IFERROR(IFERROR(_xlfn.FORECAST.ETS(AU$5,tbl_Model[[#This Row],[H_2023_01]:[H_2025_12]],$H$5:$AQ$5),_xlfn.FORECAST.LINEAR(AU$5,tbl_Model[[#This Row],[H_2023_01]:[H_2025_12]],$H$5:$AQ$5)),0),0)</f>
        <v>4.1632040399515926</v>
      </c>
      <c r="AV182" s="79">
        <f>MAX(IFERROR(IFERROR(_xlfn.FORECAST.ETS(AV$5,tbl_Model[[#This Row],[H_2023_01]:[H_2025_12]],$H$5:$AQ$5),_xlfn.FORECAST.LINEAR(AV$5,tbl_Model[[#This Row],[H_2023_01]:[H_2025_12]],$H$5:$AQ$5)),0),0)</f>
        <v>4.223037047950867</v>
      </c>
      <c r="AW182" s="79">
        <f>MAX(IFERROR(IFERROR(_xlfn.FORECAST.ETS(AW$5,tbl_Model[[#This Row],[H_2023_01]:[H_2025_12]],$H$5:$AQ$5),_xlfn.FORECAST.LINEAR(AW$5,tbl_Model[[#This Row],[H_2023_01]:[H_2025_12]],$H$5:$AQ$5)),0),0)</f>
        <v>4.2828700559501272</v>
      </c>
      <c r="AX182" s="79">
        <f>MAX(IFERROR(IFERROR(_xlfn.FORECAST.ETS(AX$5,tbl_Model[[#This Row],[H_2023_01]:[H_2025_12]],$H$5:$AQ$5),_xlfn.FORECAST.LINEAR(AX$5,tbl_Model[[#This Row],[H_2023_01]:[H_2025_12]],$H$5:$AQ$5)),0),0)</f>
        <v>4.3427030639494006</v>
      </c>
      <c r="AY182" s="79">
        <f>MAX(IFERROR(IFERROR(_xlfn.FORECAST.ETS(AY$5,tbl_Model[[#This Row],[H_2023_01]:[H_2025_12]],$H$5:$AQ$5),_xlfn.FORECAST.LINEAR(AY$5,tbl_Model[[#This Row],[H_2023_01]:[H_2025_12]],$H$5:$AQ$5)),0),0)</f>
        <v>4.4025360719486608</v>
      </c>
      <c r="AZ182" s="79">
        <f>MAX(IFERROR(IFERROR(_xlfn.FORECAST.ETS(AZ$5,tbl_Model[[#This Row],[H_2023_01]:[H_2025_12]],$H$5:$AQ$5),_xlfn.FORECAST.LINEAR(AZ$5,tbl_Model[[#This Row],[H_2023_01]:[H_2025_12]],$H$5:$AQ$5)),0),0)</f>
        <v>4.4623690799479352</v>
      </c>
      <c r="BA182" s="79">
        <f>MAX(IFERROR(IFERROR(_xlfn.FORECAST.ETS(BA$5,tbl_Model[[#This Row],[H_2023_01]:[H_2025_12]],$H$5:$AQ$5),_xlfn.FORECAST.LINEAR(BA$5,tbl_Model[[#This Row],[H_2023_01]:[H_2025_12]],$H$5:$AQ$5)),0),0)</f>
        <v>4.5222020879471954</v>
      </c>
      <c r="BB182" s="79">
        <f>MAX(IFERROR(IFERROR(_xlfn.FORECAST.ETS(BB$5,tbl_Model[[#This Row],[H_2023_01]:[H_2025_12]],$H$5:$AQ$5),_xlfn.FORECAST.LINEAR(BB$5,tbl_Model[[#This Row],[H_2023_01]:[H_2025_12]],$H$5:$AQ$5)),0),0)</f>
        <v>4.5820350959464697</v>
      </c>
      <c r="BC182" s="79">
        <f>MAX(IFERROR(IFERROR(_xlfn.FORECAST.ETS(BC$5,tbl_Model[[#This Row],[H_2023_01]:[H_2025_12]],$H$5:$AQ$5),_xlfn.FORECAST.LINEAR(BC$5,tbl_Model[[#This Row],[H_2023_01]:[H_2025_12]],$H$5:$AQ$5)),0),0)</f>
        <v>4.641868103945729</v>
      </c>
      <c r="BD182" s="80">
        <f>IFERROR(AR182/SUM(Model!$AR182:$BC182),1/12)</f>
        <v>7.6974692204572467E-2</v>
      </c>
      <c r="BE182" s="80">
        <f>IFERROR(AS182/SUM(Model!$AR182:$BC182),1/12)</f>
        <v>7.8130808773437962E-2</v>
      </c>
      <c r="BF182" s="80">
        <f>IFERROR(AT182/SUM(Model!$AR182:$BC182),1/12)</f>
        <v>7.9286925342303721E-2</v>
      </c>
      <c r="BG182" s="80">
        <f>IFERROR(AU182/SUM(Model!$AR182:$BC182),1/12)</f>
        <v>8.0443041911169216E-2</v>
      </c>
      <c r="BH182" s="80">
        <f>IFERROR(AV182/SUM(Model!$AR182:$BC182),1/12)</f>
        <v>8.1599158480034989E-2</v>
      </c>
      <c r="BI182" s="80">
        <f>IFERROR(AW182/SUM(Model!$AR182:$BC182),1/12)</f>
        <v>8.2755275048900484E-2</v>
      </c>
      <c r="BJ182" s="80">
        <f>IFERROR(AX182/SUM(Model!$AR182:$BC182),1/12)</f>
        <v>8.3911391617766229E-2</v>
      </c>
      <c r="BK182" s="80">
        <f>IFERROR(AY182/SUM(Model!$AR182:$BC182),1/12)</f>
        <v>8.5067508186631724E-2</v>
      </c>
      <c r="BL182" s="80">
        <f>IFERROR(AZ182/SUM(Model!$AR182:$BC182),1/12)</f>
        <v>8.6223624755497497E-2</v>
      </c>
      <c r="BM182" s="80">
        <f>IFERROR(BA182/SUM(Model!$AR182:$BC182),1/12)</f>
        <v>8.7379741324362992E-2</v>
      </c>
      <c r="BN182" s="80">
        <f>IFERROR(BB182/SUM(Model!$AR182:$BC182),1/12)</f>
        <v>8.8535857893228764E-2</v>
      </c>
      <c r="BO182" s="80">
        <f>IFERROR(BC182/SUM(Model!$AR182:$BC182),1/12)</f>
        <v>8.9691974462094246E-2</v>
      </c>
      <c r="BP18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29.798939247830276</v>
      </c>
      <c r="BQ182" s="77" cm="1">
        <f t="array" ref="BQ18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182" s="77" cm="1">
        <f t="array" ref="BR18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182" s="77">
        <f>IF(tbl_Model[[#This Row],[Type]]="Boutique",
    tbl_Model[[#This Row],[UnitListPrice]],
    tbl_Model[[#This Row],[UnitListPrice]]*(1-SUMIFS(tbl_MarketTerms[WholesaleMarginPct],tbl_MarketTerms[Country],tbl_Model[[#This Row],[country]])))</f>
        <v>9379.6906330564307</v>
      </c>
      <c r="BT182" s="79">
        <f>Model!$BP182*BD182</f>
        <v>2.2937641766244896</v>
      </c>
      <c r="BU182" s="79">
        <f>Model!$BP182*BE182</f>
        <v>2.3282152240235225</v>
      </c>
      <c r="BV182" s="79">
        <f>Model!$BP182*BF182</f>
        <v>2.3626662714225635</v>
      </c>
      <c r="BW182" s="79">
        <f>Model!$BP182*BG182</f>
        <v>2.3971173188215964</v>
      </c>
      <c r="BX182" s="79">
        <f>Model!$BP182*BH182</f>
        <v>2.4315683662206373</v>
      </c>
      <c r="BY182" s="79">
        <f>Model!$BP182*BI182</f>
        <v>2.4660194136196703</v>
      </c>
      <c r="BZ182" s="79">
        <f>Model!$BP182*BJ182</f>
        <v>2.5004704610187107</v>
      </c>
      <c r="CA182" s="79">
        <f>Model!$BP182*BK182</f>
        <v>2.5349215084177432</v>
      </c>
      <c r="CB182" s="79">
        <f>Model!$BP182*BL182</f>
        <v>2.5693725558167846</v>
      </c>
      <c r="CC182" s="79">
        <f>Model!$BP182*BM182</f>
        <v>2.6038236032158175</v>
      </c>
      <c r="CD182" s="79">
        <f>Model!$BP182*BN182</f>
        <v>2.6382746506148584</v>
      </c>
      <c r="CE182" s="79">
        <f>Model!$BP182*BO182</f>
        <v>2.6727256980138909</v>
      </c>
      <c r="CF182" s="79">
        <f>Model!$BS182*BT182</f>
        <v>21514.798361925121</v>
      </c>
      <c r="CG182" s="79">
        <f>Model!$BS182*BU182</f>
        <v>21837.938528512816</v>
      </c>
      <c r="CH182" s="79">
        <f>Model!$BS182*BV182</f>
        <v>22161.078695100579</v>
      </c>
      <c r="CI182" s="79">
        <f>Model!$BS182*BW182</f>
        <v>22484.218861688274</v>
      </c>
      <c r="CJ182" s="79">
        <f>Model!$BS182*BX182</f>
        <v>22807.359028276041</v>
      </c>
      <c r="CK182" s="79">
        <f>Model!$BS182*BY182</f>
        <v>23130.499194863733</v>
      </c>
      <c r="CL182" s="79">
        <f>Model!$BS182*BZ182</f>
        <v>23453.639361451496</v>
      </c>
      <c r="CM182" s="79">
        <f>Model!$BS182*CA182</f>
        <v>23776.779528039184</v>
      </c>
      <c r="CN182" s="79">
        <f>Model!$BS182*CB182</f>
        <v>24099.919694626955</v>
      </c>
      <c r="CO182" s="79">
        <f>Model!$BS182*CC182</f>
        <v>24423.059861214646</v>
      </c>
      <c r="CP182" s="79">
        <f>Model!$BS182*CD182</f>
        <v>24746.200027802413</v>
      </c>
      <c r="CQ182" s="79">
        <f>Model!$BS182*CE182</f>
        <v>25069.340194390104</v>
      </c>
      <c r="CR182" s="79">
        <f>Model!$BR182*BT182</f>
        <v>6192.7361938970625</v>
      </c>
      <c r="CS182" s="79">
        <f>Model!$BR182*BU182</f>
        <v>6285.7476073282442</v>
      </c>
      <c r="CT182" s="79">
        <f>Model!$BR182*BV182</f>
        <v>6378.7590207594476</v>
      </c>
      <c r="CU182" s="79">
        <f>Model!$BR182*BW182</f>
        <v>6471.7704341906292</v>
      </c>
      <c r="CV182" s="79">
        <f>Model!$BR182*BX182</f>
        <v>6564.7818476218326</v>
      </c>
      <c r="CW182" s="79">
        <f>Model!$BR182*BY182</f>
        <v>6657.7932610530142</v>
      </c>
      <c r="CX182" s="79">
        <f>Model!$BR182*BZ182</f>
        <v>6750.8046744842168</v>
      </c>
      <c r="CY182" s="79">
        <f>Model!$BR182*CA182</f>
        <v>6843.8160879153975</v>
      </c>
      <c r="CZ182" s="79">
        <f>Model!$BR182*CB182</f>
        <v>6936.8275013466018</v>
      </c>
      <c r="DA182" s="79">
        <f>Model!$BR182*CC182</f>
        <v>7029.8389147777834</v>
      </c>
      <c r="DB182" s="79">
        <f>Model!$BR182*CD182</f>
        <v>7122.8503282089869</v>
      </c>
      <c r="DC182" s="79">
        <f>Model!$BR182*CE182</f>
        <v>7215.8617416401676</v>
      </c>
      <c r="DD182" s="79">
        <f>SUM(Model!$CF182:$CQ182)</f>
        <v>279504.8313378914</v>
      </c>
      <c r="DE182" s="79">
        <f>SUM(Model!$CR182:$DC182)</f>
        <v>80451.587613223368</v>
      </c>
      <c r="DF182" s="80">
        <f>IFERROR((Model!$DD182-Model!$DE182)/Model!$DD182,0)</f>
        <v>0.71216387484921151</v>
      </c>
    </row>
    <row r="183" spans="2:110" x14ac:dyDescent="0.25">
      <c r="B183" t="s">
        <v>370</v>
      </c>
      <c r="C183" t="s">
        <v>70</v>
      </c>
      <c r="D183" t="s">
        <v>28</v>
      </c>
      <c r="E183" s="4">
        <v>87</v>
      </c>
      <c r="F183" s="4">
        <v>2051512.58</v>
      </c>
      <c r="G183" s="4">
        <v>448646.92</v>
      </c>
      <c r="H183" s="4">
        <v>7</v>
      </c>
      <c r="I183" s="4">
        <v>7</v>
      </c>
      <c r="J183" s="4">
        <v>15</v>
      </c>
      <c r="K183" s="4">
        <v>1</v>
      </c>
      <c r="L183" s="4">
        <v>9</v>
      </c>
      <c r="M183" s="4">
        <v>5</v>
      </c>
      <c r="N183" s="4">
        <v>9</v>
      </c>
      <c r="O183" s="4">
        <v>5</v>
      </c>
      <c r="P183" s="4">
        <v>10</v>
      </c>
      <c r="Q183" s="4">
        <v>2</v>
      </c>
      <c r="R183" s="4">
        <v>6</v>
      </c>
      <c r="S183" s="4">
        <v>10</v>
      </c>
      <c r="T183" s="4">
        <v>4</v>
      </c>
      <c r="U183" s="4">
        <v>6</v>
      </c>
      <c r="V183" s="4">
        <v>7</v>
      </c>
      <c r="W183" s="4">
        <v>11</v>
      </c>
      <c r="X183" s="4">
        <v>2</v>
      </c>
      <c r="Y183" s="4">
        <v>4</v>
      </c>
      <c r="Z183" s="4">
        <v>6</v>
      </c>
      <c r="AA183" s="4">
        <v>4</v>
      </c>
      <c r="AB183" s="4">
        <v>3</v>
      </c>
      <c r="AC183" s="4">
        <v>5</v>
      </c>
      <c r="AD183" s="4">
        <v>10</v>
      </c>
      <c r="AE183" s="4">
        <v>8</v>
      </c>
      <c r="AF183" s="4">
        <v>7</v>
      </c>
      <c r="AG183" s="4">
        <v>7</v>
      </c>
      <c r="AH183" s="4">
        <v>4</v>
      </c>
      <c r="AI183" s="4">
        <v>2</v>
      </c>
      <c r="AJ183" s="4">
        <v>16</v>
      </c>
      <c r="AK183" s="4">
        <v>5</v>
      </c>
      <c r="AL183" s="4">
        <v>8</v>
      </c>
      <c r="AM183" s="4">
        <v>2</v>
      </c>
      <c r="AN183" s="4">
        <v>5</v>
      </c>
      <c r="AO183" s="4">
        <v>6</v>
      </c>
      <c r="AP183" s="4">
        <v>13</v>
      </c>
      <c r="AQ183" s="4">
        <v>12</v>
      </c>
      <c r="AR183" s="79">
        <f>MAX(IFERROR(IFERROR(_xlfn.FORECAST.ETS(AR$5,tbl_Model[[#This Row],[H_2023_01]:[H_2025_12]],$H$5:$AQ$5),_xlfn.FORECAST.LINEAR(AR$5,tbl_Model[[#This Row],[H_2023_01]:[H_2025_12]],$H$5:$AQ$5)),0),0)</f>
        <v>12.016344916344924</v>
      </c>
      <c r="AS183" s="79">
        <f>MAX(IFERROR(IFERROR(_xlfn.FORECAST.ETS(AS$5,tbl_Model[[#This Row],[H_2023_01]:[H_2025_12]],$H$5:$AQ$5),_xlfn.FORECAST.LINEAR(AS$5,tbl_Model[[#This Row],[H_2023_01]:[H_2025_12]],$H$5:$AQ$5)),0),0)</f>
        <v>12.032689832689833</v>
      </c>
      <c r="AT183" s="79">
        <f>MAX(IFERROR(IFERROR(_xlfn.FORECAST.ETS(AT$5,tbl_Model[[#This Row],[H_2023_01]:[H_2025_12]],$H$5:$AQ$5),_xlfn.FORECAST.LINEAR(AT$5,tbl_Model[[#This Row],[H_2023_01]:[H_2025_12]],$H$5:$AQ$5)),0),0)</f>
        <v>12.049034749034757</v>
      </c>
      <c r="AU183" s="79">
        <f>MAX(IFERROR(IFERROR(_xlfn.FORECAST.ETS(AU$5,tbl_Model[[#This Row],[H_2023_01]:[H_2025_12]],$H$5:$AQ$5),_xlfn.FORECAST.LINEAR(AU$5,tbl_Model[[#This Row],[H_2023_01]:[H_2025_12]],$H$5:$AQ$5)),0),0)</f>
        <v>12.065379665379666</v>
      </c>
      <c r="AV183" s="79">
        <f>MAX(IFERROR(IFERROR(_xlfn.FORECAST.ETS(AV$5,tbl_Model[[#This Row],[H_2023_01]:[H_2025_12]],$H$5:$AQ$5),_xlfn.FORECAST.LINEAR(AV$5,tbl_Model[[#This Row],[H_2023_01]:[H_2025_12]],$H$5:$AQ$5)),0),0)</f>
        <v>12.081724581724588</v>
      </c>
      <c r="AW183" s="79">
        <f>MAX(IFERROR(IFERROR(_xlfn.FORECAST.ETS(AW$5,tbl_Model[[#This Row],[H_2023_01]:[H_2025_12]],$H$5:$AQ$5),_xlfn.FORECAST.LINEAR(AW$5,tbl_Model[[#This Row],[H_2023_01]:[H_2025_12]],$H$5:$AQ$5)),0),0)</f>
        <v>12.098069498069497</v>
      </c>
      <c r="AX183" s="79">
        <f>MAX(IFERROR(IFERROR(_xlfn.FORECAST.ETS(AX$5,tbl_Model[[#This Row],[H_2023_01]:[H_2025_12]],$H$5:$AQ$5),_xlfn.FORECAST.LINEAR(AX$5,tbl_Model[[#This Row],[H_2023_01]:[H_2025_12]],$H$5:$AQ$5)),0),0)</f>
        <v>12.114414414414421</v>
      </c>
      <c r="AY183" s="79">
        <f>MAX(IFERROR(IFERROR(_xlfn.FORECAST.ETS(AY$5,tbl_Model[[#This Row],[H_2023_01]:[H_2025_12]],$H$5:$AQ$5),_xlfn.FORECAST.LINEAR(AY$5,tbl_Model[[#This Row],[H_2023_01]:[H_2025_12]],$H$5:$AQ$5)),0),0)</f>
        <v>12.13075933075933</v>
      </c>
      <c r="AZ183" s="79">
        <f>MAX(IFERROR(IFERROR(_xlfn.FORECAST.ETS(AZ$5,tbl_Model[[#This Row],[H_2023_01]:[H_2025_12]],$H$5:$AQ$5),_xlfn.FORECAST.LINEAR(AZ$5,tbl_Model[[#This Row],[H_2023_01]:[H_2025_12]],$H$5:$AQ$5)),0),0)</f>
        <v>12.147104247104254</v>
      </c>
      <c r="BA183" s="79">
        <f>MAX(IFERROR(IFERROR(_xlfn.FORECAST.ETS(BA$5,tbl_Model[[#This Row],[H_2023_01]:[H_2025_12]],$H$5:$AQ$5),_xlfn.FORECAST.LINEAR(BA$5,tbl_Model[[#This Row],[H_2023_01]:[H_2025_12]],$H$5:$AQ$5)),0),0)</f>
        <v>12.163449163449163</v>
      </c>
      <c r="BB183" s="79">
        <f>MAX(IFERROR(IFERROR(_xlfn.FORECAST.ETS(BB$5,tbl_Model[[#This Row],[H_2023_01]:[H_2025_12]],$H$5:$AQ$5),_xlfn.FORECAST.LINEAR(BB$5,tbl_Model[[#This Row],[H_2023_01]:[H_2025_12]],$H$5:$AQ$5)),0),0)</f>
        <v>12.179794079794087</v>
      </c>
      <c r="BC183" s="79">
        <f>MAX(IFERROR(IFERROR(_xlfn.FORECAST.ETS(BC$5,tbl_Model[[#This Row],[H_2023_01]:[H_2025_12]],$H$5:$AQ$5),_xlfn.FORECAST.LINEAR(BC$5,tbl_Model[[#This Row],[H_2023_01]:[H_2025_12]],$H$5:$AQ$5)),0),0)</f>
        <v>12.196138996138997</v>
      </c>
      <c r="BD183" s="80">
        <f>IFERROR(AR183/SUM(Model!$AR183:$BC183),1/12)</f>
        <v>8.2714526934246205E-2</v>
      </c>
      <c r="BE183" s="80">
        <f>IFERROR(AS183/SUM(Model!$AR183:$BC183),1/12)</f>
        <v>8.2827037188625635E-2</v>
      </c>
      <c r="BF183" s="80">
        <f>IFERROR(AT183/SUM(Model!$AR183:$BC183),1/12)</f>
        <v>8.2939547443005177E-2</v>
      </c>
      <c r="BG183" s="80">
        <f>IFERROR(AU183/SUM(Model!$AR183:$BC183),1/12)</f>
        <v>8.3052057697384607E-2</v>
      </c>
      <c r="BH183" s="80">
        <f>IFERROR(AV183/SUM(Model!$AR183:$BC183),1/12)</f>
        <v>8.3164567951764135E-2</v>
      </c>
      <c r="BI183" s="80">
        <f>IFERROR(AW183/SUM(Model!$AR183:$BC183),1/12)</f>
        <v>8.3277078206143565E-2</v>
      </c>
      <c r="BJ183" s="80">
        <f>IFERROR(AX183/SUM(Model!$AR183:$BC183),1/12)</f>
        <v>8.3389588460523106E-2</v>
      </c>
      <c r="BK183" s="80">
        <f>IFERROR(AY183/SUM(Model!$AR183:$BC183),1/12)</f>
        <v>8.3502098714902537E-2</v>
      </c>
      <c r="BL183" s="80">
        <f>IFERROR(AZ183/SUM(Model!$AR183:$BC183),1/12)</f>
        <v>8.3614608969282064E-2</v>
      </c>
      <c r="BM183" s="80">
        <f>IFERROR(BA183/SUM(Model!$AR183:$BC183),1/12)</f>
        <v>8.3727119223661509E-2</v>
      </c>
      <c r="BN183" s="80">
        <f>IFERROR(BB183/SUM(Model!$AR183:$BC183),1/12)</f>
        <v>8.3839629478041036E-2</v>
      </c>
      <c r="BO183" s="80">
        <f>IFERROR(BC183/SUM(Model!$AR183:$BC183),1/12)</f>
        <v>8.395213973242048E-2</v>
      </c>
      <c r="BP18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95.920209610441006</v>
      </c>
      <c r="BQ183" s="77" cm="1">
        <f t="array" ref="BQ18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83" s="77" cm="1">
        <f t="array" ref="BR18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83" s="77">
        <f>IF(tbl_Model[[#This Row],[Type]]="Boutique",
    tbl_Model[[#This Row],[UnitListPrice]],
    tbl_Model[[#This Row],[UnitListPrice]]*(1-SUMIFS(tbl_MarketTerms[WholesaleMarginPct],tbl_MarketTerms[Country],tbl_Model[[#This Row],[country]])))</f>
        <v>24503.913814264284</v>
      </c>
      <c r="BT183" s="79">
        <f>Model!$BP183*BD183</f>
        <v>7.9339947613613644</v>
      </c>
      <c r="BU183" s="79">
        <f>Model!$BP183*BE183</f>
        <v>7.9447867685447635</v>
      </c>
      <c r="BV183" s="79">
        <f>Model!$BP183*BF183</f>
        <v>7.9555787757281733</v>
      </c>
      <c r="BW183" s="79">
        <f>Model!$BP183*BG183</f>
        <v>7.9663707829115715</v>
      </c>
      <c r="BX183" s="79">
        <f>Model!$BP183*BH183</f>
        <v>7.9771627900949804</v>
      </c>
      <c r="BY183" s="79">
        <f>Model!$BP183*BI183</f>
        <v>7.9879547972783795</v>
      </c>
      <c r="BZ183" s="79">
        <f>Model!$BP183*BJ183</f>
        <v>7.9987468044617893</v>
      </c>
      <c r="CA183" s="79">
        <f>Model!$BP183*BK183</f>
        <v>8.0095388116451876</v>
      </c>
      <c r="CB183" s="79">
        <f>Model!$BP183*BL183</f>
        <v>8.0203308188285956</v>
      </c>
      <c r="CC183" s="79">
        <f>Model!$BP183*BM183</f>
        <v>8.0311228260119965</v>
      </c>
      <c r="CD183" s="79">
        <f>Model!$BP183*BN183</f>
        <v>8.0419148331954045</v>
      </c>
      <c r="CE183" s="79">
        <f>Model!$BP183*BO183</f>
        <v>8.0527068403788054</v>
      </c>
      <c r="CF183" s="79">
        <f>Model!$BS183*BT183</f>
        <v>194413.92383522319</v>
      </c>
      <c r="CG183" s="79">
        <f>Model!$BS183*BU183</f>
        <v>194678.37024912814</v>
      </c>
      <c r="CH183" s="79">
        <f>Model!$BS183*BV183</f>
        <v>194942.81666303333</v>
      </c>
      <c r="CI183" s="79">
        <f>Model!$BS183*BW183</f>
        <v>195207.26307693825</v>
      </c>
      <c r="CJ183" s="79">
        <f>Model!$BS183*BX183</f>
        <v>195471.70949084341</v>
      </c>
      <c r="CK183" s="79">
        <f>Model!$BS183*BY183</f>
        <v>195736.15590474833</v>
      </c>
      <c r="CL183" s="79">
        <f>Model!$BS183*BZ183</f>
        <v>196000.60231865355</v>
      </c>
      <c r="CM183" s="79">
        <f>Model!$BS183*CA183</f>
        <v>196265.04873255844</v>
      </c>
      <c r="CN183" s="79">
        <f>Model!$BS183*CB183</f>
        <v>196529.4951464636</v>
      </c>
      <c r="CO183" s="79">
        <f>Model!$BS183*CC183</f>
        <v>196793.94156036858</v>
      </c>
      <c r="CP183" s="79">
        <f>Model!$BS183*CD183</f>
        <v>197058.38797427373</v>
      </c>
      <c r="CQ183" s="79">
        <f>Model!$BS183*CE183</f>
        <v>197322.83438817872</v>
      </c>
      <c r="CR183" s="79">
        <f>Model!$BR183*BT183</f>
        <v>41829.020110679259</v>
      </c>
      <c r="CS183" s="79">
        <f>Model!$BR183*BU183</f>
        <v>41885.916932404856</v>
      </c>
      <c r="CT183" s="79">
        <f>Model!$BR183*BV183</f>
        <v>41942.813754130511</v>
      </c>
      <c r="CU183" s="79">
        <f>Model!$BR183*BW183</f>
        <v>41999.710575856101</v>
      </c>
      <c r="CV183" s="79">
        <f>Model!$BR183*BX183</f>
        <v>42056.607397581749</v>
      </c>
      <c r="CW183" s="79">
        <f>Model!$BR183*BY183</f>
        <v>42113.504219307346</v>
      </c>
      <c r="CX183" s="79">
        <f>Model!$BR183*BZ183</f>
        <v>42170.401041033001</v>
      </c>
      <c r="CY183" s="79">
        <f>Model!$BR183*CA183</f>
        <v>42227.297862758598</v>
      </c>
      <c r="CZ183" s="79">
        <f>Model!$BR183*CB183</f>
        <v>42284.194684484239</v>
      </c>
      <c r="DA183" s="79">
        <f>Model!$BR183*CC183</f>
        <v>42341.091506209843</v>
      </c>
      <c r="DB183" s="79">
        <f>Model!$BR183*CD183</f>
        <v>42397.988327935491</v>
      </c>
      <c r="DC183" s="79">
        <f>Model!$BR183*CE183</f>
        <v>42454.885149661095</v>
      </c>
      <c r="DD183" s="79">
        <f>SUM(Model!$CF183:$CQ183)</f>
        <v>2350420.5493404111</v>
      </c>
      <c r="DE183" s="79">
        <f>SUM(Model!$CR183:$DC183)</f>
        <v>505703.43156204204</v>
      </c>
      <c r="DF183" s="80">
        <f>IFERROR((Model!$DD183-Model!$DE183)/Model!$DD183,0)</f>
        <v>0.7848455538290986</v>
      </c>
    </row>
    <row r="184" spans="2:110" x14ac:dyDescent="0.25">
      <c r="B184" t="s">
        <v>370</v>
      </c>
      <c r="C184" t="s">
        <v>185</v>
      </c>
      <c r="D184" t="s">
        <v>16</v>
      </c>
      <c r="E184" s="4">
        <v>54</v>
      </c>
      <c r="F184" s="4">
        <v>617277.48</v>
      </c>
      <c r="G184" s="4">
        <v>174656.09</v>
      </c>
      <c r="H184" s="4">
        <v>2</v>
      </c>
      <c r="I184" s="4">
        <v>4</v>
      </c>
      <c r="J184" s="4">
        <v>3</v>
      </c>
      <c r="K184" s="4">
        <v>1</v>
      </c>
      <c r="L184" s="4">
        <v>3</v>
      </c>
      <c r="M184" s="4">
        <v>2</v>
      </c>
      <c r="N184" s="4">
        <v>1</v>
      </c>
      <c r="O184" s="4">
        <v>6</v>
      </c>
      <c r="P184" s="4">
        <v>6</v>
      </c>
      <c r="Q184" s="4">
        <v>3</v>
      </c>
      <c r="R184" s="4">
        <v>12</v>
      </c>
      <c r="S184" s="4">
        <v>4</v>
      </c>
      <c r="T184" s="4">
        <v>3</v>
      </c>
      <c r="U184" s="4">
        <v>5</v>
      </c>
      <c r="V184" s="4">
        <v>8</v>
      </c>
      <c r="W184" s="4">
        <v>11</v>
      </c>
      <c r="X184" s="4">
        <v>4</v>
      </c>
      <c r="Y184" s="4">
        <v>2</v>
      </c>
      <c r="Z184" s="4">
        <v>3</v>
      </c>
      <c r="AA184" s="4">
        <v>5</v>
      </c>
      <c r="AB184" s="4">
        <v>4</v>
      </c>
      <c r="AC184" s="4">
        <v>5</v>
      </c>
      <c r="AD184" s="4">
        <v>5</v>
      </c>
      <c r="AE184" s="4">
        <v>4</v>
      </c>
      <c r="AF184" s="4">
        <v>1</v>
      </c>
      <c r="AG184" s="4">
        <v>2</v>
      </c>
      <c r="AH184" s="4">
        <v>2</v>
      </c>
      <c r="AI184" s="4">
        <v>5</v>
      </c>
      <c r="AJ184" s="4">
        <v>2</v>
      </c>
      <c r="AK184" s="4">
        <v>2</v>
      </c>
      <c r="AL184" s="4">
        <v>7</v>
      </c>
      <c r="AM184" s="4">
        <v>5</v>
      </c>
      <c r="AN184" s="4">
        <v>4</v>
      </c>
      <c r="AO184" s="4">
        <v>11</v>
      </c>
      <c r="AP184" s="4">
        <v>7</v>
      </c>
      <c r="AQ184" s="4">
        <v>6</v>
      </c>
      <c r="AR184" s="79">
        <f>MAX(IFERROR(IFERROR(_xlfn.FORECAST.ETS(AR$5,tbl_Model[[#This Row],[H_2023_01]:[H_2025_12]],$H$5:$AQ$5),_xlfn.FORECAST.LINEAR(AR$5,tbl_Model[[#This Row],[H_2023_01]:[H_2025_12]],$H$5:$AQ$5)),0),0)</f>
        <v>5.7364976081677046</v>
      </c>
      <c r="AS184" s="79">
        <f>MAX(IFERROR(IFERROR(_xlfn.FORECAST.ETS(AS$5,tbl_Model[[#This Row],[H_2023_01]:[H_2025_12]],$H$5:$AQ$5),_xlfn.FORECAST.LINEAR(AS$5,tbl_Model[[#This Row],[H_2023_01]:[H_2025_12]],$H$5:$AQ$5)),0),0)</f>
        <v>5.8028997615592166</v>
      </c>
      <c r="AT184" s="79">
        <f>MAX(IFERROR(IFERROR(_xlfn.FORECAST.ETS(AT$5,tbl_Model[[#This Row],[H_2023_01]:[H_2025_12]],$H$5:$AQ$5),_xlfn.FORECAST.LINEAR(AT$5,tbl_Model[[#This Row],[H_2023_01]:[H_2025_12]],$H$5:$AQ$5)),0),0)</f>
        <v>5.8693019149507251</v>
      </c>
      <c r="AU184" s="79">
        <f>MAX(IFERROR(IFERROR(_xlfn.FORECAST.ETS(AU$5,tbl_Model[[#This Row],[H_2023_01]:[H_2025_12]],$H$5:$AQ$5),_xlfn.FORECAST.LINEAR(AU$5,tbl_Model[[#This Row],[H_2023_01]:[H_2025_12]],$H$5:$AQ$5)),0),0)</f>
        <v>5.9357040683422371</v>
      </c>
      <c r="AV184" s="79">
        <f>MAX(IFERROR(IFERROR(_xlfn.FORECAST.ETS(AV$5,tbl_Model[[#This Row],[H_2023_01]:[H_2025_12]],$H$5:$AQ$5),_xlfn.FORECAST.LINEAR(AV$5,tbl_Model[[#This Row],[H_2023_01]:[H_2025_12]],$H$5:$AQ$5)),0),0)</f>
        <v>6.0021062217337464</v>
      </c>
      <c r="AW184" s="79">
        <f>MAX(IFERROR(IFERROR(_xlfn.FORECAST.ETS(AW$5,tbl_Model[[#This Row],[H_2023_01]:[H_2025_12]],$H$5:$AQ$5),_xlfn.FORECAST.LINEAR(AW$5,tbl_Model[[#This Row],[H_2023_01]:[H_2025_12]],$H$5:$AQ$5)),0),0)</f>
        <v>6.0685083751252584</v>
      </c>
      <c r="AX184" s="79">
        <f>MAX(IFERROR(IFERROR(_xlfn.FORECAST.ETS(AX$5,tbl_Model[[#This Row],[H_2023_01]:[H_2025_12]],$H$5:$AQ$5),_xlfn.FORECAST.LINEAR(AX$5,tbl_Model[[#This Row],[H_2023_01]:[H_2025_12]],$H$5:$AQ$5)),0),0)</f>
        <v>6.1349105285167669</v>
      </c>
      <c r="AY184" s="79">
        <f>MAX(IFERROR(IFERROR(_xlfn.FORECAST.ETS(AY$5,tbl_Model[[#This Row],[H_2023_01]:[H_2025_12]],$H$5:$AQ$5),_xlfn.FORECAST.LINEAR(AY$5,tbl_Model[[#This Row],[H_2023_01]:[H_2025_12]],$H$5:$AQ$5)),0),0)</f>
        <v>6.2013126819082789</v>
      </c>
      <c r="AZ184" s="79">
        <f>MAX(IFERROR(IFERROR(_xlfn.FORECAST.ETS(AZ$5,tbl_Model[[#This Row],[H_2023_01]:[H_2025_12]],$H$5:$AQ$5),_xlfn.FORECAST.LINEAR(AZ$5,tbl_Model[[#This Row],[H_2023_01]:[H_2025_12]],$H$5:$AQ$5)),0),0)</f>
        <v>6.2677148352997873</v>
      </c>
      <c r="BA184" s="79">
        <f>MAX(IFERROR(IFERROR(_xlfn.FORECAST.ETS(BA$5,tbl_Model[[#This Row],[H_2023_01]:[H_2025_12]],$H$5:$AQ$5),_xlfn.FORECAST.LINEAR(BA$5,tbl_Model[[#This Row],[H_2023_01]:[H_2025_12]],$H$5:$AQ$5)),0),0)</f>
        <v>6.3341169886912994</v>
      </c>
      <c r="BB184" s="79">
        <f>MAX(IFERROR(IFERROR(_xlfn.FORECAST.ETS(BB$5,tbl_Model[[#This Row],[H_2023_01]:[H_2025_12]],$H$5:$AQ$5),_xlfn.FORECAST.LINEAR(BB$5,tbl_Model[[#This Row],[H_2023_01]:[H_2025_12]],$H$5:$AQ$5)),0),0)</f>
        <v>6.4005191420828078</v>
      </c>
      <c r="BC184" s="79">
        <f>MAX(IFERROR(IFERROR(_xlfn.FORECAST.ETS(BC$5,tbl_Model[[#This Row],[H_2023_01]:[H_2025_12]],$H$5:$AQ$5),_xlfn.FORECAST.LINEAR(BC$5,tbl_Model[[#This Row],[H_2023_01]:[H_2025_12]],$H$5:$AQ$5)),0),0)</f>
        <v>6.4669212954743198</v>
      </c>
      <c r="BD184" s="80">
        <f>IFERROR(AR184/SUM(Model!$AR184:$BC184),1/12)</f>
        <v>7.8345498277477083E-2</v>
      </c>
      <c r="BE184" s="80">
        <f>IFERROR(AS184/SUM(Model!$AR184:$BC184),1/12)</f>
        <v>7.9252377378541877E-2</v>
      </c>
      <c r="BF184" s="80">
        <f>IFERROR(AT184/SUM(Model!$AR184:$BC184),1/12)</f>
        <v>8.0159256479606616E-2</v>
      </c>
      <c r="BG184" s="80">
        <f>IFERROR(AU184/SUM(Model!$AR184:$BC184),1/12)</f>
        <v>8.1066135580671411E-2</v>
      </c>
      <c r="BH184" s="80">
        <f>IFERROR(AV184/SUM(Model!$AR184:$BC184),1/12)</f>
        <v>8.1973014681736178E-2</v>
      </c>
      <c r="BI184" s="80">
        <f>IFERROR(AW184/SUM(Model!$AR184:$BC184),1/12)</f>
        <v>8.2879893782800973E-2</v>
      </c>
      <c r="BJ184" s="80">
        <f>IFERROR(AX184/SUM(Model!$AR184:$BC184),1/12)</f>
        <v>8.3786772883865712E-2</v>
      </c>
      <c r="BK184" s="80">
        <f>IFERROR(AY184/SUM(Model!$AR184:$BC184),1/12)</f>
        <v>8.4693651984930507E-2</v>
      </c>
      <c r="BL184" s="80">
        <f>IFERROR(AZ184/SUM(Model!$AR184:$BC184),1/12)</f>
        <v>8.560053108599526E-2</v>
      </c>
      <c r="BM184" s="80">
        <f>IFERROR(BA184/SUM(Model!$AR184:$BC184),1/12)</f>
        <v>8.6507410187060055E-2</v>
      </c>
      <c r="BN184" s="80">
        <f>IFERROR(BB184/SUM(Model!$AR184:$BC184),1/12)</f>
        <v>8.7414289288124794E-2</v>
      </c>
      <c r="BO184" s="80">
        <f>IFERROR(BC184/SUM(Model!$AR184:$BC184),1/12)</f>
        <v>8.8321168389189589E-2</v>
      </c>
      <c r="BP18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59.455797933409855</v>
      </c>
      <c r="BQ184" s="77" cm="1">
        <f t="array" ref="BQ18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184" s="77" cm="1">
        <f t="array" ref="BR18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184" s="77">
        <f>IF(tbl_Model[[#This Row],[Type]]="Boutique",
    tbl_Model[[#This Row],[UnitListPrice]],
    tbl_Model[[#This Row],[UnitListPrice]]*(1-SUMIFS(tbl_MarketTerms[WholesaleMarginPct],tbl_MarketTerms[Country],tbl_Model[[#This Row],[country]])))</f>
        <v>12076.490850376749</v>
      </c>
      <c r="BT184" s="79">
        <f>Model!$BP184*BD184</f>
        <v>4.6580941145779873</v>
      </c>
      <c r="BU184" s="79">
        <f>Model!$BP184*BE184</f>
        <v>4.7120133351609281</v>
      </c>
      <c r="BV184" s="79">
        <f>Model!$BP184*BF184</f>
        <v>4.7659325557438654</v>
      </c>
      <c r="BW184" s="79">
        <f>Model!$BP184*BG184</f>
        <v>4.8198517763268063</v>
      </c>
      <c r="BX184" s="79">
        <f>Model!$BP184*BH184</f>
        <v>4.8737709969097454</v>
      </c>
      <c r="BY184" s="79">
        <f>Model!$BP184*BI184</f>
        <v>4.9276902174926862</v>
      </c>
      <c r="BZ184" s="79">
        <f>Model!$BP184*BJ184</f>
        <v>4.9816094380756235</v>
      </c>
      <c r="CA184" s="79">
        <f>Model!$BP184*BK184</f>
        <v>5.0355286586585644</v>
      </c>
      <c r="CB184" s="79">
        <f>Model!$BP184*BL184</f>
        <v>5.0894478792415034</v>
      </c>
      <c r="CC184" s="79">
        <f>Model!$BP184*BM184</f>
        <v>5.1433670998244434</v>
      </c>
      <c r="CD184" s="79">
        <f>Model!$BP184*BN184</f>
        <v>5.1972863204073816</v>
      </c>
      <c r="CE184" s="79">
        <f>Model!$BP184*BO184</f>
        <v>5.2512055409903224</v>
      </c>
      <c r="CF184" s="79">
        <f>Model!$BS184*BT184</f>
        <v>56253.430954894851</v>
      </c>
      <c r="CG184" s="79">
        <f>Model!$BS184*BU184</f>
        <v>56904.585928924178</v>
      </c>
      <c r="CH184" s="79">
        <f>Model!$BS184*BV184</f>
        <v>57555.740902953468</v>
      </c>
      <c r="CI184" s="79">
        <f>Model!$BS184*BW184</f>
        <v>58206.895876982795</v>
      </c>
      <c r="CJ184" s="79">
        <f>Model!$BS184*BX184</f>
        <v>58858.050851012107</v>
      </c>
      <c r="CK184" s="79">
        <f>Model!$BS184*BY184</f>
        <v>59509.205825041441</v>
      </c>
      <c r="CL184" s="79">
        <f>Model!$BS184*BZ184</f>
        <v>60160.360799070724</v>
      </c>
      <c r="CM184" s="79">
        <f>Model!$BS184*CA184</f>
        <v>60811.515773100058</v>
      </c>
      <c r="CN184" s="79">
        <f>Model!$BS184*CB184</f>
        <v>61462.67074712937</v>
      </c>
      <c r="CO184" s="79">
        <f>Model!$BS184*CC184</f>
        <v>62113.82572115869</v>
      </c>
      <c r="CP184" s="79">
        <f>Model!$BS184*CD184</f>
        <v>62764.980695187987</v>
      </c>
      <c r="CQ184" s="79">
        <f>Model!$BS184*CE184</f>
        <v>63416.135669217314</v>
      </c>
      <c r="CR184" s="79">
        <f>Model!$BR184*BT184</f>
        <v>15679.876847517437</v>
      </c>
      <c r="CS184" s="79">
        <f>Model!$BR184*BU184</f>
        <v>15861.377417849137</v>
      </c>
      <c r="CT184" s="79">
        <f>Model!$BR184*BV184</f>
        <v>16042.877988180826</v>
      </c>
      <c r="CU184" s="79">
        <f>Model!$BR184*BW184</f>
        <v>16224.378558512524</v>
      </c>
      <c r="CV184" s="79">
        <f>Model!$BR184*BX184</f>
        <v>16405.879128844219</v>
      </c>
      <c r="CW184" s="79">
        <f>Model!$BR184*BY184</f>
        <v>16587.379699175919</v>
      </c>
      <c r="CX184" s="79">
        <f>Model!$BR184*BZ184</f>
        <v>16768.880269507608</v>
      </c>
      <c r="CY184" s="79">
        <f>Model!$BR184*CA184</f>
        <v>16950.380839839308</v>
      </c>
      <c r="CZ184" s="79">
        <f>Model!$BR184*CB184</f>
        <v>17131.881410171001</v>
      </c>
      <c r="DA184" s="79">
        <f>Model!$BR184*CC184</f>
        <v>17313.381980502698</v>
      </c>
      <c r="DB184" s="79">
        <f>Model!$BR184*CD184</f>
        <v>17494.882550834391</v>
      </c>
      <c r="DC184" s="79">
        <f>Model!$BR184*CE184</f>
        <v>17676.383121166091</v>
      </c>
      <c r="DD184" s="79">
        <f>SUM(Model!$CF184:$CQ184)</f>
        <v>718017.39974467305</v>
      </c>
      <c r="DE184" s="79">
        <f>SUM(Model!$CR184:$DC184)</f>
        <v>200137.55981210113</v>
      </c>
      <c r="DF184" s="80">
        <f>IFERROR((Model!$DD184-Model!$DE184)/Model!$DD184,0)</f>
        <v>0.72126363527782189</v>
      </c>
    </row>
    <row r="185" spans="2:110" x14ac:dyDescent="0.25">
      <c r="B185" t="s">
        <v>370</v>
      </c>
      <c r="C185" t="s">
        <v>70</v>
      </c>
      <c r="D185" t="s">
        <v>32</v>
      </c>
      <c r="E185" s="4">
        <v>78</v>
      </c>
      <c r="F185" s="4">
        <v>1916466.21</v>
      </c>
      <c r="G185" s="4">
        <v>415565.16</v>
      </c>
      <c r="H185" s="4">
        <v>9</v>
      </c>
      <c r="I185" s="4">
        <v>6</v>
      </c>
      <c r="J185" s="4">
        <v>10</v>
      </c>
      <c r="K185" s="4">
        <v>9</v>
      </c>
      <c r="L185" s="4">
        <v>3</v>
      </c>
      <c r="M185" s="4">
        <v>6</v>
      </c>
      <c r="N185" s="4">
        <v>9</v>
      </c>
      <c r="O185" s="4">
        <v>4</v>
      </c>
      <c r="P185" s="4">
        <v>14</v>
      </c>
      <c r="Q185" s="4">
        <v>8</v>
      </c>
      <c r="R185" s="4">
        <v>7</v>
      </c>
      <c r="S185" s="4">
        <v>8</v>
      </c>
      <c r="T185" s="4">
        <v>6</v>
      </c>
      <c r="U185" s="4">
        <v>12</v>
      </c>
      <c r="V185" s="4">
        <v>1</v>
      </c>
      <c r="W185" s="4">
        <v>8</v>
      </c>
      <c r="X185" s="4">
        <v>12</v>
      </c>
      <c r="Y185" s="4">
        <v>2</v>
      </c>
      <c r="Z185" s="4">
        <v>10</v>
      </c>
      <c r="AA185" s="4">
        <v>1</v>
      </c>
      <c r="AB185" s="4">
        <v>3</v>
      </c>
      <c r="AC185" s="4">
        <v>3</v>
      </c>
      <c r="AD185" s="4">
        <v>12</v>
      </c>
      <c r="AE185" s="4">
        <v>13</v>
      </c>
      <c r="AF185" s="4">
        <v>9</v>
      </c>
      <c r="AG185" s="4">
        <v>2</v>
      </c>
      <c r="AH185" s="4">
        <v>4</v>
      </c>
      <c r="AI185" s="4">
        <v>12</v>
      </c>
      <c r="AJ185" s="4">
        <v>4</v>
      </c>
      <c r="AK185" s="4">
        <v>7</v>
      </c>
      <c r="AL185" s="4">
        <v>5</v>
      </c>
      <c r="AM185" s="4">
        <v>3</v>
      </c>
      <c r="AN185" s="4">
        <v>5</v>
      </c>
      <c r="AO185" s="4">
        <v>9</v>
      </c>
      <c r="AP185" s="4">
        <v>7</v>
      </c>
      <c r="AQ185" s="4">
        <v>11</v>
      </c>
      <c r="AR185" s="79">
        <f>MAX(IFERROR(IFERROR(_xlfn.FORECAST.ETS(AR$5,tbl_Model[[#This Row],[H_2023_01]:[H_2025_12]],$H$5:$AQ$5),_xlfn.FORECAST.LINEAR(AR$5,tbl_Model[[#This Row],[H_2023_01]:[H_2025_12]],$H$5:$AQ$5)),0),0)</f>
        <v>6.5819784933699355</v>
      </c>
      <c r="AS185" s="79">
        <f>MAX(IFERROR(IFERROR(_xlfn.FORECAST.ETS(AS$5,tbl_Model[[#This Row],[H_2023_01]:[H_2025_12]],$H$5:$AQ$5),_xlfn.FORECAST.LINEAR(AS$5,tbl_Model[[#This Row],[H_2023_01]:[H_2025_12]],$H$5:$AQ$5)),0),0)</f>
        <v>6.5415585561648149</v>
      </c>
      <c r="AT185" s="79">
        <f>MAX(IFERROR(IFERROR(_xlfn.FORECAST.ETS(AT$5,tbl_Model[[#This Row],[H_2023_01]:[H_2025_12]],$H$5:$AQ$5),_xlfn.FORECAST.LINEAR(AT$5,tbl_Model[[#This Row],[H_2023_01]:[H_2025_12]],$H$5:$AQ$5)),0),0)</f>
        <v>6.5011386189596987</v>
      </c>
      <c r="AU185" s="79">
        <f>MAX(IFERROR(IFERROR(_xlfn.FORECAST.ETS(AU$5,tbl_Model[[#This Row],[H_2023_01]:[H_2025_12]],$H$5:$AQ$5),_xlfn.FORECAST.LINEAR(AU$5,tbl_Model[[#This Row],[H_2023_01]:[H_2025_12]],$H$5:$AQ$5)),0),0)</f>
        <v>6.460718681754579</v>
      </c>
      <c r="AV185" s="79">
        <f>MAX(IFERROR(IFERROR(_xlfn.FORECAST.ETS(AV$5,tbl_Model[[#This Row],[H_2023_01]:[H_2025_12]],$H$5:$AQ$5),_xlfn.FORECAST.LINEAR(AV$5,tbl_Model[[#This Row],[H_2023_01]:[H_2025_12]],$H$5:$AQ$5)),0),0)</f>
        <v>6.4202987445494619</v>
      </c>
      <c r="AW185" s="79">
        <f>MAX(IFERROR(IFERROR(_xlfn.FORECAST.ETS(AW$5,tbl_Model[[#This Row],[H_2023_01]:[H_2025_12]],$H$5:$AQ$5),_xlfn.FORECAST.LINEAR(AW$5,tbl_Model[[#This Row],[H_2023_01]:[H_2025_12]],$H$5:$AQ$5)),0),0)</f>
        <v>6.3798788073443422</v>
      </c>
      <c r="AX185" s="79">
        <f>MAX(IFERROR(IFERROR(_xlfn.FORECAST.ETS(AX$5,tbl_Model[[#This Row],[H_2023_01]:[H_2025_12]],$H$5:$AQ$5),_xlfn.FORECAST.LINEAR(AX$5,tbl_Model[[#This Row],[H_2023_01]:[H_2025_12]],$H$5:$AQ$5)),0),0)</f>
        <v>6.339458870139226</v>
      </c>
      <c r="AY185" s="79">
        <f>MAX(IFERROR(IFERROR(_xlfn.FORECAST.ETS(AY$5,tbl_Model[[#This Row],[H_2023_01]:[H_2025_12]],$H$5:$AQ$5),_xlfn.FORECAST.LINEAR(AY$5,tbl_Model[[#This Row],[H_2023_01]:[H_2025_12]],$H$5:$AQ$5)),0),0)</f>
        <v>6.2990389329341054</v>
      </c>
      <c r="AZ185" s="79">
        <f>MAX(IFERROR(IFERROR(_xlfn.FORECAST.ETS(AZ$5,tbl_Model[[#This Row],[H_2023_01]:[H_2025_12]],$H$5:$AQ$5),_xlfn.FORECAST.LINEAR(AZ$5,tbl_Model[[#This Row],[H_2023_01]:[H_2025_12]],$H$5:$AQ$5)),0),0)</f>
        <v>6.2586189957289893</v>
      </c>
      <c r="BA185" s="79">
        <f>MAX(IFERROR(IFERROR(_xlfn.FORECAST.ETS(BA$5,tbl_Model[[#This Row],[H_2023_01]:[H_2025_12]],$H$5:$AQ$5),_xlfn.FORECAST.LINEAR(BA$5,tbl_Model[[#This Row],[H_2023_01]:[H_2025_12]],$H$5:$AQ$5)),0),0)</f>
        <v>6.2181990585238696</v>
      </c>
      <c r="BB185" s="79">
        <f>MAX(IFERROR(IFERROR(_xlfn.FORECAST.ETS(BB$5,tbl_Model[[#This Row],[H_2023_01]:[H_2025_12]],$H$5:$AQ$5),_xlfn.FORECAST.LINEAR(BB$5,tbl_Model[[#This Row],[H_2023_01]:[H_2025_12]],$H$5:$AQ$5)),0),0)</f>
        <v>6.1777791213187525</v>
      </c>
      <c r="BC185" s="79">
        <f>MAX(IFERROR(IFERROR(_xlfn.FORECAST.ETS(BC$5,tbl_Model[[#This Row],[H_2023_01]:[H_2025_12]],$H$5:$AQ$5),_xlfn.FORECAST.LINEAR(BC$5,tbl_Model[[#This Row],[H_2023_01]:[H_2025_12]],$H$5:$AQ$5)),0),0)</f>
        <v>6.1373591841136328</v>
      </c>
      <c r="BD185" s="80">
        <f>IFERROR(AR185/SUM(Model!$AR185:$BC185),1/12)</f>
        <v>8.6246347363166248E-2</v>
      </c>
      <c r="BE185" s="80">
        <f>IFERROR(AS185/SUM(Model!$AR185:$BC185),1/12)</f>
        <v>8.5716708448651147E-2</v>
      </c>
      <c r="BF185" s="80">
        <f>IFERROR(AT185/SUM(Model!$AR185:$BC185),1/12)</f>
        <v>8.5187069534136114E-2</v>
      </c>
      <c r="BG185" s="80">
        <f>IFERROR(AU185/SUM(Model!$AR185:$BC185),1/12)</f>
        <v>8.4657430619621013E-2</v>
      </c>
      <c r="BH185" s="80">
        <f>IFERROR(AV185/SUM(Model!$AR185:$BC185),1/12)</f>
        <v>8.4127791705105967E-2</v>
      </c>
      <c r="BI185" s="80">
        <f>IFERROR(AW185/SUM(Model!$AR185:$BC185),1/12)</f>
        <v>8.3598152790590879E-2</v>
      </c>
      <c r="BJ185" s="80">
        <f>IFERROR(AX185/SUM(Model!$AR185:$BC185),1/12)</f>
        <v>8.3068513876075833E-2</v>
      </c>
      <c r="BK185" s="80">
        <f>IFERROR(AY185/SUM(Model!$AR185:$BC185),1/12)</f>
        <v>8.2538874961560732E-2</v>
      </c>
      <c r="BL185" s="80">
        <f>IFERROR(AZ185/SUM(Model!$AR185:$BC185),1/12)</f>
        <v>8.2009236047045686E-2</v>
      </c>
      <c r="BM185" s="80">
        <f>IFERROR(BA185/SUM(Model!$AR185:$BC185),1/12)</f>
        <v>8.1479597132530598E-2</v>
      </c>
      <c r="BN185" s="80">
        <f>IFERROR(BB185/SUM(Model!$AR185:$BC185),1/12)</f>
        <v>8.0949958218015539E-2</v>
      </c>
      <c r="BO185" s="80">
        <f>IFERROR(BC185/SUM(Model!$AR185:$BC185),1/12)</f>
        <v>8.0420319303500451E-2</v>
      </c>
      <c r="BP18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85.929925330269967</v>
      </c>
      <c r="BQ185" s="77" cm="1">
        <f t="array" ref="BQ18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85" s="77" cm="1">
        <f t="array" ref="BR18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85" s="77">
        <f>IF(tbl_Model[[#This Row],[Type]]="Boutique",
    tbl_Model[[#This Row],[UnitListPrice]],
    tbl_Model[[#This Row],[UnitListPrice]]*(1-SUMIFS(tbl_MarketTerms[WholesaleMarginPct],tbl_MarketTerms[Country],tbl_Model[[#This Row],[country]])))</f>
        <v>24503.913814264284</v>
      </c>
      <c r="BT185" s="79">
        <f>Model!$BP185*BD185</f>
        <v>7.4111421889254014</v>
      </c>
      <c r="BU185" s="79">
        <f>Model!$BP185*BE185</f>
        <v>7.3656303565491141</v>
      </c>
      <c r="BV185" s="79">
        <f>Model!$BP185*BF185</f>
        <v>7.3201185241728322</v>
      </c>
      <c r="BW185" s="79">
        <f>Model!$BP185*BG185</f>
        <v>7.274606691796544</v>
      </c>
      <c r="BX185" s="79">
        <f>Model!$BP185*BH185</f>
        <v>7.2290948594202611</v>
      </c>
      <c r="BY185" s="79">
        <f>Model!$BP185*BI185</f>
        <v>7.1835830270439738</v>
      </c>
      <c r="BZ185" s="79">
        <f>Model!$BP185*BJ185</f>
        <v>7.1380711946676909</v>
      </c>
      <c r="CA185" s="79">
        <f>Model!$BP185*BK185</f>
        <v>7.0925593622914027</v>
      </c>
      <c r="CB185" s="79">
        <f>Model!$BP185*BL185</f>
        <v>7.0470475299151198</v>
      </c>
      <c r="CC185" s="79">
        <f>Model!$BP185*BM185</f>
        <v>7.0015356975388334</v>
      </c>
      <c r="CD185" s="79">
        <f>Model!$BP185*BN185</f>
        <v>6.9560238651625488</v>
      </c>
      <c r="CE185" s="79">
        <f>Model!$BP185*BO185</f>
        <v>6.9105120327862624</v>
      </c>
      <c r="CF185" s="79">
        <f>Model!$BS185*BT185</f>
        <v>181601.989462686</v>
      </c>
      <c r="CG185" s="79">
        <f>Model!$BS185*BU185</f>
        <v>180486.7714446082</v>
      </c>
      <c r="CH185" s="79">
        <f>Model!$BS185*BV185</f>
        <v>179371.55342653053</v>
      </c>
      <c r="CI185" s="79">
        <f>Model!$BS185*BW185</f>
        <v>178256.33540845272</v>
      </c>
      <c r="CJ185" s="79">
        <f>Model!$BS185*BX185</f>
        <v>177141.11739037506</v>
      </c>
      <c r="CK185" s="79">
        <f>Model!$BS185*BY185</f>
        <v>176025.89937229728</v>
      </c>
      <c r="CL185" s="79">
        <f>Model!$BS185*BZ185</f>
        <v>174910.68135421959</v>
      </c>
      <c r="CM185" s="79">
        <f>Model!$BS185*CA185</f>
        <v>173795.46333614178</v>
      </c>
      <c r="CN185" s="79">
        <f>Model!$BS185*CB185</f>
        <v>172680.24531806412</v>
      </c>
      <c r="CO185" s="79">
        <f>Model!$BS185*CC185</f>
        <v>171565.02729998634</v>
      </c>
      <c r="CP185" s="79">
        <f>Model!$BS185*CD185</f>
        <v>170449.80928190862</v>
      </c>
      <c r="CQ185" s="79">
        <f>Model!$BS185*CE185</f>
        <v>169334.59126383087</v>
      </c>
      <c r="CR185" s="79">
        <f>Model!$BR185*BT185</f>
        <v>39072.475466378084</v>
      </c>
      <c r="CS185" s="79">
        <f>Model!$BR185*BU185</f>
        <v>38832.531351338745</v>
      </c>
      <c r="CT185" s="79">
        <f>Model!$BR185*BV185</f>
        <v>38592.587236299441</v>
      </c>
      <c r="CU185" s="79">
        <f>Model!$BR185*BW185</f>
        <v>38352.643121260095</v>
      </c>
      <c r="CV185" s="79">
        <f>Model!$BR185*BX185</f>
        <v>38112.699006220784</v>
      </c>
      <c r="CW185" s="79">
        <f>Model!$BR185*BY185</f>
        <v>37872.754891181445</v>
      </c>
      <c r="CX185" s="79">
        <f>Model!$BR185*BZ185</f>
        <v>37632.810776142134</v>
      </c>
      <c r="CY185" s="79">
        <f>Model!$BR185*CA185</f>
        <v>37392.866661102795</v>
      </c>
      <c r="CZ185" s="79">
        <f>Model!$BR185*CB185</f>
        <v>37152.922546063477</v>
      </c>
      <c r="DA185" s="79">
        <f>Model!$BR185*CC185</f>
        <v>36912.978431024145</v>
      </c>
      <c r="DB185" s="79">
        <f>Model!$BR185*CD185</f>
        <v>36673.034315984827</v>
      </c>
      <c r="DC185" s="79">
        <f>Model!$BR185*CE185</f>
        <v>36433.090200945495</v>
      </c>
      <c r="DD185" s="79">
        <f>SUM(Model!$CF185:$CQ185)</f>
        <v>2105619.4843591014</v>
      </c>
      <c r="DE185" s="79">
        <f>SUM(Model!$CR185:$DC185)</f>
        <v>453033.39400394144</v>
      </c>
      <c r="DF185" s="80">
        <f>IFERROR((Model!$DD185-Model!$DE185)/Model!$DD185,0)</f>
        <v>0.7848455538290986</v>
      </c>
    </row>
    <row r="186" spans="2:110" x14ac:dyDescent="0.25">
      <c r="B186" t="s">
        <v>370</v>
      </c>
      <c r="C186" t="s">
        <v>169</v>
      </c>
      <c r="D186" t="s">
        <v>33</v>
      </c>
      <c r="E186" s="4">
        <v>101</v>
      </c>
      <c r="F186" s="4">
        <v>2253557.9500000002</v>
      </c>
      <c r="G186" s="4">
        <v>555574.41</v>
      </c>
      <c r="H186" s="4">
        <v>7</v>
      </c>
      <c r="I186" s="4">
        <v>8</v>
      </c>
      <c r="J186" s="4">
        <v>8</v>
      </c>
      <c r="K186" s="4">
        <v>7</v>
      </c>
      <c r="L186" s="4">
        <v>6</v>
      </c>
      <c r="M186" s="4">
        <v>6</v>
      </c>
      <c r="N186" s="4">
        <v>7</v>
      </c>
      <c r="O186" s="4">
        <v>4</v>
      </c>
      <c r="P186" s="4">
        <v>5</v>
      </c>
      <c r="Q186" s="4">
        <v>5</v>
      </c>
      <c r="R186" s="4">
        <v>10</v>
      </c>
      <c r="S186" s="4">
        <v>12</v>
      </c>
      <c r="T186" s="4">
        <v>9</v>
      </c>
      <c r="U186" s="4">
        <v>5</v>
      </c>
      <c r="V186" s="4">
        <v>7</v>
      </c>
      <c r="W186" s="4">
        <v>3</v>
      </c>
      <c r="X186" s="4">
        <v>3</v>
      </c>
      <c r="Y186" s="4">
        <v>4</v>
      </c>
      <c r="Z186" s="4">
        <v>5</v>
      </c>
      <c r="AA186" s="4">
        <v>8</v>
      </c>
      <c r="AB186" s="4">
        <v>7</v>
      </c>
      <c r="AC186" s="4">
        <v>10</v>
      </c>
      <c r="AD186" s="4">
        <v>10</v>
      </c>
      <c r="AE186" s="4">
        <v>14</v>
      </c>
      <c r="AF186" s="4">
        <v>7</v>
      </c>
      <c r="AG186" s="4">
        <v>13</v>
      </c>
      <c r="AH186" s="4">
        <v>4</v>
      </c>
      <c r="AI186" s="4">
        <v>7</v>
      </c>
      <c r="AJ186" s="4">
        <v>8</v>
      </c>
      <c r="AK186" s="4">
        <v>10</v>
      </c>
      <c r="AL186" s="4">
        <v>8</v>
      </c>
      <c r="AM186" s="4">
        <v>3</v>
      </c>
      <c r="AN186" s="4">
        <v>13</v>
      </c>
      <c r="AO186" s="4">
        <v>7</v>
      </c>
      <c r="AP186" s="4">
        <v>9</v>
      </c>
      <c r="AQ186" s="4">
        <v>12</v>
      </c>
      <c r="AR186" s="79">
        <f>MAX(IFERROR(IFERROR(_xlfn.FORECAST.ETS(AR$5,tbl_Model[[#This Row],[H_2023_01]:[H_2025_12]],$H$5:$AQ$5),_xlfn.FORECAST.LINEAR(AR$5,tbl_Model[[#This Row],[H_2023_01]:[H_2025_12]],$H$5:$AQ$5)),0),0)</f>
        <v>9.499911281638493</v>
      </c>
      <c r="AS186" s="79">
        <f>MAX(IFERROR(IFERROR(_xlfn.FORECAST.ETS(AS$5,tbl_Model[[#This Row],[H_2023_01]:[H_2025_12]],$H$5:$AQ$5),_xlfn.FORECAST.LINEAR(AS$5,tbl_Model[[#This Row],[H_2023_01]:[H_2025_12]],$H$5:$AQ$5)),0),0)</f>
        <v>8.9869282545259122</v>
      </c>
      <c r="AT186" s="79">
        <f>MAX(IFERROR(IFERROR(_xlfn.FORECAST.ETS(AT$5,tbl_Model[[#This Row],[H_2023_01]:[H_2025_12]],$H$5:$AQ$5),_xlfn.FORECAST.LINEAR(AT$5,tbl_Model[[#This Row],[H_2023_01]:[H_2025_12]],$H$5:$AQ$5)),0),0)</f>
        <v>7.3477104715046346</v>
      </c>
      <c r="AU186" s="79">
        <f>MAX(IFERROR(IFERROR(_xlfn.FORECAST.ETS(AU$5,tbl_Model[[#This Row],[H_2023_01]:[H_2025_12]],$H$5:$AQ$5),_xlfn.FORECAST.LINEAR(AU$5,tbl_Model[[#This Row],[H_2023_01]:[H_2025_12]],$H$5:$AQ$5)),0),0)</f>
        <v>5.8073164309357725</v>
      </c>
      <c r="AV186" s="79">
        <f>MAX(IFERROR(IFERROR(_xlfn.FORECAST.ETS(AV$5,tbl_Model[[#This Row],[H_2023_01]:[H_2025_12]],$H$5:$AQ$5),_xlfn.FORECAST.LINEAR(AV$5,tbl_Model[[#This Row],[H_2023_01]:[H_2025_12]],$H$5:$AQ$5)),0),0)</f>
        <v>5.6970949813223761</v>
      </c>
      <c r="AW186" s="79">
        <f>MAX(IFERROR(IFERROR(_xlfn.FORECAST.ETS(AW$5,tbl_Model[[#This Row],[H_2023_01]:[H_2025_12]],$H$5:$AQ$5),_xlfn.FORECAST.LINEAR(AW$5,tbl_Model[[#This Row],[H_2023_01]:[H_2025_12]],$H$5:$AQ$5)),0),0)</f>
        <v>7.136510466354693</v>
      </c>
      <c r="AX186" s="79">
        <f>MAX(IFERROR(IFERROR(_xlfn.FORECAST.ETS(AX$5,tbl_Model[[#This Row],[H_2023_01]:[H_2025_12]],$H$5:$AQ$5),_xlfn.FORECAST.LINEAR(AX$5,tbl_Model[[#This Row],[H_2023_01]:[H_2025_12]],$H$5:$AQ$5)),0),0)</f>
        <v>7.3057221577980815</v>
      </c>
      <c r="AY186" s="79">
        <f>MAX(IFERROR(IFERROR(_xlfn.FORECAST.ETS(AY$5,tbl_Model[[#This Row],[H_2023_01]:[H_2025_12]],$H$5:$AQ$5),_xlfn.FORECAST.LINEAR(AY$5,tbl_Model[[#This Row],[H_2023_01]:[H_2025_12]],$H$5:$AQ$5)),0),0)</f>
        <v>6.2603750626091328</v>
      </c>
      <c r="AZ186" s="79">
        <f>MAX(IFERROR(IFERROR(_xlfn.FORECAST.ETS(AZ$5,tbl_Model[[#This Row],[H_2023_01]:[H_2025_12]],$H$5:$AQ$5),_xlfn.FORECAST.LINEAR(AZ$5,tbl_Model[[#This Row],[H_2023_01]:[H_2025_12]],$H$5:$AQ$5)),0),0)</f>
        <v>9.0930593158876807</v>
      </c>
      <c r="BA186" s="79">
        <f>MAX(IFERROR(IFERROR(_xlfn.FORECAST.ETS(BA$5,tbl_Model[[#This Row],[H_2023_01]:[H_2025_12]],$H$5:$AQ$5),_xlfn.FORECAST.LINEAR(BA$5,tbl_Model[[#This Row],[H_2023_01]:[H_2025_12]],$H$5:$AQ$5)),0),0)</f>
        <v>8.4294811384955075</v>
      </c>
      <c r="BB186" s="79">
        <f>MAX(IFERROR(IFERROR(_xlfn.FORECAST.ETS(BB$5,tbl_Model[[#This Row],[H_2023_01]:[H_2025_12]],$H$5:$AQ$5),_xlfn.FORECAST.LINEAR(BB$5,tbl_Model[[#This Row],[H_2023_01]:[H_2025_12]],$H$5:$AQ$5)),0),0)</f>
        <v>10.847409651471978</v>
      </c>
      <c r="BC186" s="79">
        <f>MAX(IFERROR(IFERROR(_xlfn.FORECAST.ETS(BC$5,tbl_Model[[#This Row],[H_2023_01]:[H_2025_12]],$H$5:$AQ$5),_xlfn.FORECAST.LINEAR(BC$5,tbl_Model[[#This Row],[H_2023_01]:[H_2025_12]],$H$5:$AQ$5)),0),0)</f>
        <v>13.937444496961461</v>
      </c>
      <c r="BD186" s="80">
        <f>IFERROR(AR186/SUM(Model!$AR186:$BC186),1/12)</f>
        <v>9.4668753223393756E-2</v>
      </c>
      <c r="BE186" s="80">
        <f>IFERROR(AS186/SUM(Model!$AR186:$BC186),1/12)</f>
        <v>8.9556761946656863E-2</v>
      </c>
      <c r="BF186" s="80">
        <f>IFERROR(AT186/SUM(Model!$AR186:$BC186),1/12)</f>
        <v>7.3221587945592415E-2</v>
      </c>
      <c r="BG186" s="80">
        <f>IFERROR(AU186/SUM(Model!$AR186:$BC186),1/12)</f>
        <v>5.787121477155488E-2</v>
      </c>
      <c r="BH186" s="80">
        <f>IFERROR(AV186/SUM(Model!$AR186:$BC186),1/12)</f>
        <v>5.6772833228398441E-2</v>
      </c>
      <c r="BI186" s="80">
        <f>IFERROR(AW186/SUM(Model!$AR186:$BC186),1/12)</f>
        <v>7.1116932378233175E-2</v>
      </c>
      <c r="BJ186" s="80">
        <f>IFERROR(AX186/SUM(Model!$AR186:$BC186),1/12)</f>
        <v>7.2803164952923521E-2</v>
      </c>
      <c r="BK186" s="80">
        <f>IFERROR(AY186/SUM(Model!$AR186:$BC186),1/12)</f>
        <v>6.2386045965874867E-2</v>
      </c>
      <c r="BL186" s="80">
        <f>IFERROR(AZ186/SUM(Model!$AR186:$BC186),1/12)</f>
        <v>9.0614381850625189E-2</v>
      </c>
      <c r="BM186" s="80">
        <f>IFERROR(BA186/SUM(Model!$AR186:$BC186),1/12)</f>
        <v>8.4001676020267771E-2</v>
      </c>
      <c r="BN186" s="80">
        <f>IFERROR(BB186/SUM(Model!$AR186:$BC186),1/12)</f>
        <v>0.10809687764064511</v>
      </c>
      <c r="BO186" s="80">
        <f>IFERROR(BC186/SUM(Model!$AR186:$BC186),1/12)</f>
        <v>0.138889770075834</v>
      </c>
      <c r="BP18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111.36803972647348</v>
      </c>
      <c r="BQ186" s="77" cm="1">
        <f t="array" ref="BQ18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186" s="77" cm="1">
        <f t="array" ref="BR18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186" s="77">
        <f>IF(tbl_Model[[#This Row],[Type]]="Boutique",
    tbl_Model[[#This Row],[UnitListPrice]],
    tbl_Model[[#This Row],[UnitListPrice]]*(1-SUMIFS(tbl_MarketTerms[WholesaleMarginPct],tbl_MarketTerms[Country],tbl_Model[[#This Row],[country]])))</f>
        <v>22963.846685082874</v>
      </c>
      <c r="BT186" s="79">
        <f>Model!$BP186*BD186</f>
        <v>10.54307346983863</v>
      </c>
      <c r="BU186" s="79">
        <f>Model!$BP186*BE186</f>
        <v>9.9737610222496098</v>
      </c>
      <c r="BV186" s="79">
        <f>Model!$BP186*BF186</f>
        <v>8.154544715160208</v>
      </c>
      <c r="BW186" s="79">
        <f>Model!$BP186*BG186</f>
        <v>6.4450037456978029</v>
      </c>
      <c r="BX186" s="79">
        <f>Model!$BP186*BH186</f>
        <v>6.3226791463647318</v>
      </c>
      <c r="BY186" s="79">
        <f>Model!$BP186*BI186</f>
        <v>7.9201533503240009</v>
      </c>
      <c r="BZ186" s="79">
        <f>Model!$BP186*BJ186</f>
        <v>8.1079457666901895</v>
      </c>
      <c r="CA186" s="79">
        <f>Model!$BP186*BK186</f>
        <v>6.9478116455051531</v>
      </c>
      <c r="CB186" s="79">
        <f>Model!$BP186*BL186</f>
        <v>10.091546077730264</v>
      </c>
      <c r="CC186" s="79">
        <f>Model!$BP186*BM186</f>
        <v>9.3551019921155358</v>
      </c>
      <c r="CD186" s="79">
        <f>Model!$BP186*BN186</f>
        <v>12.038537363391109</v>
      </c>
      <c r="CE186" s="79">
        <f>Model!$BP186*BO186</f>
        <v>15.46788143140625</v>
      </c>
      <c r="CF186" s="79">
        <f>Model!$BS186*BT186</f>
        <v>242109.52275093901</v>
      </c>
      <c r="CG186" s="79">
        <f>Model!$BS186*BU186</f>
        <v>229035.91898859548</v>
      </c>
      <c r="CH186" s="79">
        <f>Model!$BS186*BV186</f>
        <v>187259.71462559182</v>
      </c>
      <c r="CI186" s="79">
        <f>Model!$BS186*BW186</f>
        <v>148002.07790098918</v>
      </c>
      <c r="CJ186" s="79">
        <f>Model!$BS186*BX186</f>
        <v>145193.03455609037</v>
      </c>
      <c r="CK186" s="79">
        <f>Model!$BS186*BY186</f>
        <v>181877.18725918583</v>
      </c>
      <c r="CL186" s="79">
        <f>Model!$BS186*BZ186</f>
        <v>186189.62351724022</v>
      </c>
      <c r="CM186" s="79">
        <f>Model!$BS186*CA186</f>
        <v>159548.48142421371</v>
      </c>
      <c r="CN186" s="79">
        <f>Model!$BS186*CB186</f>
        <v>231740.71694444719</v>
      </c>
      <c r="CO186" s="79">
        <f>Model!$BS186*CC186</f>
        <v>214829.12787025454</v>
      </c>
      <c r="CP186" s="79">
        <f>Model!$BS186*CD186</f>
        <v>276451.12632555526</v>
      </c>
      <c r="CQ186" s="79">
        <f>Model!$BS186*CE186</f>
        <v>355202.05773385335</v>
      </c>
      <c r="CR186" s="79">
        <f>Model!$BR186*BT186</f>
        <v>59008.628382907431</v>
      </c>
      <c r="CS186" s="79">
        <f>Model!$BR186*BU186</f>
        <v>55822.238119228641</v>
      </c>
      <c r="CT186" s="79">
        <f>Model!$BR186*BV186</f>
        <v>45640.249032244996</v>
      </c>
      <c r="CU186" s="79">
        <f>Model!$BR186*BW186</f>
        <v>36072.102887674271</v>
      </c>
      <c r="CV186" s="79">
        <f>Model!$BR186*BX186</f>
        <v>35387.463171866271</v>
      </c>
      <c r="CW186" s="79">
        <f>Model!$BR186*BY186</f>
        <v>44328.381768552877</v>
      </c>
      <c r="CX186" s="79">
        <f>Model!$BR186*BZ186</f>
        <v>45379.438933447149</v>
      </c>
      <c r="CY186" s="79">
        <f>Model!$BR186*CA186</f>
        <v>38886.273214059773</v>
      </c>
      <c r="CZ186" s="79">
        <f>Model!$BR186*CB186</f>
        <v>56481.470418785444</v>
      </c>
      <c r="DA186" s="79">
        <f>Model!$BR186*CC186</f>
        <v>52359.659497411427</v>
      </c>
      <c r="DB186" s="79">
        <f>Model!$BR186*CD186</f>
        <v>67378.604501080568</v>
      </c>
      <c r="DC186" s="79">
        <f>Model!$BR186*CE186</f>
        <v>86572.332998329744</v>
      </c>
      <c r="DD186" s="79">
        <f>SUM(Model!$CF186:$CQ186)</f>
        <v>2557438.589896956</v>
      </c>
      <c r="DE186" s="79">
        <f>SUM(Model!$CR186:$DC186)</f>
        <v>623316.84292558872</v>
      </c>
      <c r="DF186" s="80">
        <f>IFERROR((Model!$DD186-Model!$DE186)/Model!$DD186,0)</f>
        <v>0.75627299697909722</v>
      </c>
    </row>
    <row r="187" spans="2:110" x14ac:dyDescent="0.25">
      <c r="B187" t="s">
        <v>370</v>
      </c>
      <c r="C187" t="s">
        <v>70</v>
      </c>
      <c r="D187" t="s">
        <v>33</v>
      </c>
      <c r="E187" s="4">
        <v>71</v>
      </c>
      <c r="F187" s="4">
        <v>1635467.3</v>
      </c>
      <c r="G187" s="4">
        <v>358669.97</v>
      </c>
      <c r="H187" s="4">
        <v>5</v>
      </c>
      <c r="I187" s="4">
        <v>5</v>
      </c>
      <c r="J187" s="4">
        <v>3</v>
      </c>
      <c r="K187" s="4">
        <v>2</v>
      </c>
      <c r="L187" s="4">
        <v>3</v>
      </c>
      <c r="M187" s="4">
        <v>3</v>
      </c>
      <c r="N187" s="4">
        <v>6</v>
      </c>
      <c r="O187" s="4">
        <v>2</v>
      </c>
      <c r="P187" s="4">
        <v>2</v>
      </c>
      <c r="Q187" s="4">
        <v>3</v>
      </c>
      <c r="R187" s="4">
        <v>4</v>
      </c>
      <c r="S187" s="4">
        <v>5</v>
      </c>
      <c r="T187" s="4">
        <v>3</v>
      </c>
      <c r="U187" s="4">
        <v>0</v>
      </c>
      <c r="V187" s="4">
        <v>4</v>
      </c>
      <c r="W187" s="4">
        <v>3</v>
      </c>
      <c r="X187" s="4">
        <v>5</v>
      </c>
      <c r="Y187" s="4">
        <v>1</v>
      </c>
      <c r="Z187" s="4">
        <v>2</v>
      </c>
      <c r="AA187" s="4">
        <v>7</v>
      </c>
      <c r="AB187" s="4">
        <v>3</v>
      </c>
      <c r="AC187" s="4">
        <v>1</v>
      </c>
      <c r="AD187" s="4">
        <v>2</v>
      </c>
      <c r="AE187" s="4">
        <v>9</v>
      </c>
      <c r="AF187" s="4">
        <v>6</v>
      </c>
      <c r="AG187" s="4">
        <v>2</v>
      </c>
      <c r="AH187" s="4">
        <v>3</v>
      </c>
      <c r="AI187" s="4">
        <v>4</v>
      </c>
      <c r="AJ187" s="4">
        <v>6</v>
      </c>
      <c r="AK187" s="4">
        <v>9</v>
      </c>
      <c r="AL187" s="4">
        <v>0</v>
      </c>
      <c r="AM187" s="4">
        <v>11</v>
      </c>
      <c r="AN187" s="4">
        <v>6</v>
      </c>
      <c r="AO187" s="4">
        <v>5</v>
      </c>
      <c r="AP187" s="4">
        <v>5</v>
      </c>
      <c r="AQ187" s="4">
        <v>14</v>
      </c>
      <c r="AR187" s="79">
        <f>MAX(IFERROR(IFERROR(_xlfn.FORECAST.ETS(AR$5,tbl_Model[[#This Row],[H_2023_01]:[H_2025_12]],$H$5:$AQ$5),_xlfn.FORECAST.LINEAR(AR$5,tbl_Model[[#This Row],[H_2023_01]:[H_2025_12]],$H$5:$AQ$5)),0),0)</f>
        <v>8.5869945097232119</v>
      </c>
      <c r="AS187" s="79">
        <f>MAX(IFERROR(IFERROR(_xlfn.FORECAST.ETS(AS$5,tbl_Model[[#This Row],[H_2023_01]:[H_2025_12]],$H$5:$AQ$5),_xlfn.FORECAST.LINEAR(AS$5,tbl_Model[[#This Row],[H_2023_01]:[H_2025_12]],$H$5:$AQ$5)),0),0)</f>
        <v>9.3144067235033745</v>
      </c>
      <c r="AT187" s="79">
        <f>MAX(IFERROR(IFERROR(_xlfn.FORECAST.ETS(AT$5,tbl_Model[[#This Row],[H_2023_01]:[H_2025_12]],$H$5:$AQ$5),_xlfn.FORECAST.LINEAR(AT$5,tbl_Model[[#This Row],[H_2023_01]:[H_2025_12]],$H$5:$AQ$5)),0),0)</f>
        <v>10.04181893728353</v>
      </c>
      <c r="AU187" s="79">
        <f>MAX(IFERROR(IFERROR(_xlfn.FORECAST.ETS(AU$5,tbl_Model[[#This Row],[H_2023_01]:[H_2025_12]],$H$5:$AQ$5),_xlfn.FORECAST.LINEAR(AU$5,tbl_Model[[#This Row],[H_2023_01]:[H_2025_12]],$H$5:$AQ$5)),0),0)</f>
        <v>10.769231151063693</v>
      </c>
      <c r="AV187" s="79">
        <f>MAX(IFERROR(IFERROR(_xlfn.FORECAST.ETS(AV$5,tbl_Model[[#This Row],[H_2023_01]:[H_2025_12]],$H$5:$AQ$5),_xlfn.FORECAST.LINEAR(AV$5,tbl_Model[[#This Row],[H_2023_01]:[H_2025_12]],$H$5:$AQ$5)),0),0)</f>
        <v>11.496643364843848</v>
      </c>
      <c r="AW187" s="79">
        <f>MAX(IFERROR(IFERROR(_xlfn.FORECAST.ETS(AW$5,tbl_Model[[#This Row],[H_2023_01]:[H_2025_12]],$H$5:$AQ$5),_xlfn.FORECAST.LINEAR(AW$5,tbl_Model[[#This Row],[H_2023_01]:[H_2025_12]],$H$5:$AQ$5)),0),0)</f>
        <v>12.224055578624009</v>
      </c>
      <c r="AX187" s="79">
        <f>MAX(IFERROR(IFERROR(_xlfn.FORECAST.ETS(AX$5,tbl_Model[[#This Row],[H_2023_01]:[H_2025_12]],$H$5:$AQ$5),_xlfn.FORECAST.LINEAR(AX$5,tbl_Model[[#This Row],[H_2023_01]:[H_2025_12]],$H$5:$AQ$5)),0),0)</f>
        <v>12.951467792404165</v>
      </c>
      <c r="AY187" s="79">
        <f>MAX(IFERROR(IFERROR(_xlfn.FORECAST.ETS(AY$5,tbl_Model[[#This Row],[H_2023_01]:[H_2025_12]],$H$5:$AQ$5),_xlfn.FORECAST.LINEAR(AY$5,tbl_Model[[#This Row],[H_2023_01]:[H_2025_12]],$H$5:$AQ$5)),0),0)</f>
        <v>13.678880006184327</v>
      </c>
      <c r="AZ187" s="79">
        <f>MAX(IFERROR(IFERROR(_xlfn.FORECAST.ETS(AZ$5,tbl_Model[[#This Row],[H_2023_01]:[H_2025_12]],$H$5:$AQ$5),_xlfn.FORECAST.LINEAR(AZ$5,tbl_Model[[#This Row],[H_2023_01]:[H_2025_12]],$H$5:$AQ$5)),0),0)</f>
        <v>14.406292219964483</v>
      </c>
      <c r="BA187" s="79">
        <f>MAX(IFERROR(IFERROR(_xlfn.FORECAST.ETS(BA$5,tbl_Model[[#This Row],[H_2023_01]:[H_2025_12]],$H$5:$AQ$5),_xlfn.FORECAST.LINEAR(BA$5,tbl_Model[[#This Row],[H_2023_01]:[H_2025_12]],$H$5:$AQ$5)),0),0)</f>
        <v>15.133704433744645</v>
      </c>
      <c r="BB187" s="79">
        <f>MAX(IFERROR(IFERROR(_xlfn.FORECAST.ETS(BB$5,tbl_Model[[#This Row],[H_2023_01]:[H_2025_12]],$H$5:$AQ$5),_xlfn.FORECAST.LINEAR(BB$5,tbl_Model[[#This Row],[H_2023_01]:[H_2025_12]],$H$5:$AQ$5)),0),0)</f>
        <v>15.861116647524801</v>
      </c>
      <c r="BC187" s="79">
        <f>MAX(IFERROR(IFERROR(_xlfn.FORECAST.ETS(BC$5,tbl_Model[[#This Row],[H_2023_01]:[H_2025_12]],$H$5:$AQ$5),_xlfn.FORECAST.LINEAR(BC$5,tbl_Model[[#This Row],[H_2023_01]:[H_2025_12]],$H$5:$AQ$5)),0),0)</f>
        <v>16.588528861304965</v>
      </c>
      <c r="BD187" s="80">
        <f>IFERROR(AR187/SUM(Model!$AR187:$BC187),1/12)</f>
        <v>5.6847507419349678E-2</v>
      </c>
      <c r="BE187" s="80">
        <f>IFERROR(AS187/SUM(Model!$AR187:$BC187),1/12)</f>
        <v>6.1663112130983098E-2</v>
      </c>
      <c r="BF187" s="80">
        <f>IFERROR(AT187/SUM(Model!$AR187:$BC187),1/12)</f>
        <v>6.647871684261647E-2</v>
      </c>
      <c r="BG187" s="80">
        <f>IFERROR(AU187/SUM(Model!$AR187:$BC187),1/12)</f>
        <v>7.1294321554249876E-2</v>
      </c>
      <c r="BH187" s="80">
        <f>IFERROR(AV187/SUM(Model!$AR187:$BC187),1/12)</f>
        <v>7.6109926265883254E-2</v>
      </c>
      <c r="BI187" s="80">
        <f>IFERROR(AW187/SUM(Model!$AR187:$BC187),1/12)</f>
        <v>8.0925530977516646E-2</v>
      </c>
      <c r="BJ187" s="80">
        <f>IFERROR(AX187/SUM(Model!$AR187:$BC187),1/12)</f>
        <v>8.5741135689150025E-2</v>
      </c>
      <c r="BK187" s="80">
        <f>IFERROR(AY187/SUM(Model!$AR187:$BC187),1/12)</f>
        <v>9.0556740400783431E-2</v>
      </c>
      <c r="BL187" s="80">
        <f>IFERROR(AZ187/SUM(Model!$AR187:$BC187),1/12)</f>
        <v>9.5372345112416809E-2</v>
      </c>
      <c r="BM187" s="80">
        <f>IFERROR(BA187/SUM(Model!$AR187:$BC187),1/12)</f>
        <v>0.10018794982405022</v>
      </c>
      <c r="BN187" s="80">
        <f>IFERROR(BB187/SUM(Model!$AR187:$BC187),1/12)</f>
        <v>0.10500355453568359</v>
      </c>
      <c r="BO187" s="80">
        <f>IFERROR(BC187/SUM(Model!$AR187:$BC187),1/12)</f>
        <v>0.10981915924731701</v>
      </c>
      <c r="BP18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78.288423966134872</v>
      </c>
      <c r="BQ187" s="77" cm="1">
        <f t="array" ref="BQ18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87" s="77" cm="1">
        <f t="array" ref="BR18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87" s="77">
        <f>IF(tbl_Model[[#This Row],[Type]]="Boutique",
    tbl_Model[[#This Row],[UnitListPrice]],
    tbl_Model[[#This Row],[UnitListPrice]]*(1-SUMIFS(tbl_MarketTerms[WholesaleMarginPct],tbl_MarketTerms[Country],tbl_Model[[#This Row],[country]])))</f>
        <v>24503.913814264284</v>
      </c>
      <c r="BT187" s="79">
        <f>Model!$BP187*BD187</f>
        <v>4.4505017622640457</v>
      </c>
      <c r="BU187" s="79">
        <f>Model!$BP187*BE187</f>
        <v>4.827507865581719</v>
      </c>
      <c r="BV187" s="79">
        <f>Model!$BP187*BF187</f>
        <v>5.2045139688993896</v>
      </c>
      <c r="BW187" s="79">
        <f>Model!$BP187*BG187</f>
        <v>5.5815200722170619</v>
      </c>
      <c r="BX187" s="79">
        <f>Model!$BP187*BH187</f>
        <v>5.9585261755347325</v>
      </c>
      <c r="BY187" s="79">
        <f>Model!$BP187*BI187</f>
        <v>6.335532278852404</v>
      </c>
      <c r="BZ187" s="79">
        <f>Model!$BP187*BJ187</f>
        <v>6.7125383821700746</v>
      </c>
      <c r="CA187" s="79">
        <f>Model!$BP187*BK187</f>
        <v>7.0895444854877478</v>
      </c>
      <c r="CB187" s="79">
        <f>Model!$BP187*BL187</f>
        <v>7.4665505888054184</v>
      </c>
      <c r="CC187" s="79">
        <f>Model!$BP187*BM187</f>
        <v>7.8435566921230908</v>
      </c>
      <c r="CD187" s="79">
        <f>Model!$BP187*BN187</f>
        <v>8.2205627954407614</v>
      </c>
      <c r="CE187" s="79">
        <f>Model!$BP187*BO187</f>
        <v>8.5975688987584356</v>
      </c>
      <c r="CF187" s="79">
        <f>Model!$BS187*BT187</f>
        <v>109054.7116127495</v>
      </c>
      <c r="CG187" s="79">
        <f>Model!$BS187*BU187</f>
        <v>118292.83667589737</v>
      </c>
      <c r="CH187" s="79">
        <f>Model!$BS187*BV187</f>
        <v>127530.96173904519</v>
      </c>
      <c r="CI187" s="79">
        <f>Model!$BS187*BW187</f>
        <v>136769.08680219305</v>
      </c>
      <c r="CJ187" s="79">
        <f>Model!$BS187*BX187</f>
        <v>146007.21186534085</v>
      </c>
      <c r="CK187" s="79">
        <f>Model!$BS187*BY187</f>
        <v>155245.33692848872</v>
      </c>
      <c r="CL187" s="79">
        <f>Model!$BS187*BZ187</f>
        <v>164483.46199163652</v>
      </c>
      <c r="CM187" s="79">
        <f>Model!$BS187*CA187</f>
        <v>173721.58705478441</v>
      </c>
      <c r="CN187" s="79">
        <f>Model!$BS187*CB187</f>
        <v>182959.71211793221</v>
      </c>
      <c r="CO187" s="79">
        <f>Model!$BS187*CC187</f>
        <v>192197.83718108007</v>
      </c>
      <c r="CP187" s="79">
        <f>Model!$BS187*CD187</f>
        <v>201435.96224422791</v>
      </c>
      <c r="CQ187" s="79">
        <f>Model!$BS187*CE187</f>
        <v>210674.0873073758</v>
      </c>
      <c r="CR187" s="79">
        <f>Model!$BR187*BT187</f>
        <v>23463.606079368492</v>
      </c>
      <c r="CS187" s="79">
        <f>Model!$BR187*BU187</f>
        <v>25451.229760987597</v>
      </c>
      <c r="CT187" s="79">
        <f>Model!$BR187*BV187</f>
        <v>27438.853442606691</v>
      </c>
      <c r="CU187" s="79">
        <f>Model!$BR187*BW187</f>
        <v>29426.477124225792</v>
      </c>
      <c r="CV187" s="79">
        <f>Model!$BR187*BX187</f>
        <v>31414.100805844882</v>
      </c>
      <c r="CW187" s="79">
        <f>Model!$BR187*BY187</f>
        <v>33401.72448746398</v>
      </c>
      <c r="CX187" s="79">
        <f>Model!$BR187*BZ187</f>
        <v>35389.348169083074</v>
      </c>
      <c r="CY187" s="79">
        <f>Model!$BR187*CA187</f>
        <v>37376.971850702175</v>
      </c>
      <c r="CZ187" s="79">
        <f>Model!$BR187*CB187</f>
        <v>39364.595532321269</v>
      </c>
      <c r="DA187" s="79">
        <f>Model!$BR187*CC187</f>
        <v>41352.219213940371</v>
      </c>
      <c r="DB187" s="79">
        <f>Model!$BR187*CD187</f>
        <v>43339.842895559465</v>
      </c>
      <c r="DC187" s="79">
        <f>Model!$BR187*CE187</f>
        <v>45327.466577178573</v>
      </c>
      <c r="DD187" s="79">
        <f>SUM(Model!$CF187:$CQ187)</f>
        <v>1918372.7935207519</v>
      </c>
      <c r="DE187" s="79">
        <f>SUM(Model!$CR187:$DC187)</f>
        <v>412746.4359392823</v>
      </c>
      <c r="DF187" s="80">
        <f>IFERROR((Model!$DD187-Model!$DE187)/Model!$DD187,0)</f>
        <v>0.78484555382909871</v>
      </c>
    </row>
    <row r="188" spans="2:110" x14ac:dyDescent="0.25">
      <c r="B188" t="s">
        <v>370</v>
      </c>
      <c r="C188" t="s">
        <v>169</v>
      </c>
      <c r="D188" t="s">
        <v>28</v>
      </c>
      <c r="E188" s="4">
        <v>116</v>
      </c>
      <c r="F188" s="4">
        <v>2566666.5499999998</v>
      </c>
      <c r="G188" s="4">
        <v>629323.88</v>
      </c>
      <c r="H188" s="4">
        <v>8</v>
      </c>
      <c r="I188" s="4">
        <v>1</v>
      </c>
      <c r="J188" s="4">
        <v>8</v>
      </c>
      <c r="K188" s="4">
        <v>4</v>
      </c>
      <c r="L188" s="4">
        <v>9</v>
      </c>
      <c r="M188" s="4">
        <v>5</v>
      </c>
      <c r="N188" s="4">
        <v>9</v>
      </c>
      <c r="O188" s="4">
        <v>9</v>
      </c>
      <c r="P188" s="4">
        <v>9</v>
      </c>
      <c r="Q188" s="4">
        <v>7</v>
      </c>
      <c r="R188" s="4">
        <v>8</v>
      </c>
      <c r="S188" s="4">
        <v>18</v>
      </c>
      <c r="T188" s="4">
        <v>3</v>
      </c>
      <c r="U188" s="4">
        <v>7</v>
      </c>
      <c r="V188" s="4">
        <v>5</v>
      </c>
      <c r="W188" s="4">
        <v>8</v>
      </c>
      <c r="X188" s="4">
        <v>14</v>
      </c>
      <c r="Y188" s="4">
        <v>8</v>
      </c>
      <c r="Z188" s="4">
        <v>7</v>
      </c>
      <c r="AA188" s="4">
        <v>5</v>
      </c>
      <c r="AB188" s="4">
        <v>5</v>
      </c>
      <c r="AC188" s="4">
        <v>9</v>
      </c>
      <c r="AD188" s="4">
        <v>14</v>
      </c>
      <c r="AE188" s="4">
        <v>5</v>
      </c>
      <c r="AF188" s="4">
        <v>8</v>
      </c>
      <c r="AG188" s="4">
        <v>8</v>
      </c>
      <c r="AH188" s="4">
        <v>9</v>
      </c>
      <c r="AI188" s="4">
        <v>6</v>
      </c>
      <c r="AJ188" s="4">
        <v>9</v>
      </c>
      <c r="AK188" s="4">
        <v>7</v>
      </c>
      <c r="AL188" s="4">
        <v>6</v>
      </c>
      <c r="AM188" s="4">
        <v>10</v>
      </c>
      <c r="AN188" s="4">
        <v>7</v>
      </c>
      <c r="AO188" s="4">
        <v>19</v>
      </c>
      <c r="AP188" s="4">
        <v>18</v>
      </c>
      <c r="AQ188" s="4">
        <v>9</v>
      </c>
      <c r="AR188" s="79">
        <f>MAX(IFERROR(IFERROR(_xlfn.FORECAST.ETS(AR$5,tbl_Model[[#This Row],[H_2023_01]:[H_2025_12]],$H$5:$AQ$5),_xlfn.FORECAST.LINEAR(AR$5,tbl_Model[[#This Row],[H_2023_01]:[H_2025_12]],$H$5:$AQ$5)),0),0)</f>
        <v>10.798498524316551</v>
      </c>
      <c r="AS188" s="79">
        <f>MAX(IFERROR(IFERROR(_xlfn.FORECAST.ETS(AS$5,tbl_Model[[#This Row],[H_2023_01]:[H_2025_12]],$H$5:$AQ$5),_xlfn.FORECAST.LINEAR(AS$5,tbl_Model[[#This Row],[H_2023_01]:[H_2025_12]],$H$5:$AQ$5)),0),0)</f>
        <v>10.90922168517646</v>
      </c>
      <c r="AT188" s="79">
        <f>MAX(IFERROR(IFERROR(_xlfn.FORECAST.ETS(AT$5,tbl_Model[[#This Row],[H_2023_01]:[H_2025_12]],$H$5:$AQ$5),_xlfn.FORECAST.LINEAR(AT$5,tbl_Model[[#This Row],[H_2023_01]:[H_2025_12]],$H$5:$AQ$5)),0),0)</f>
        <v>11.019944846036376</v>
      </c>
      <c r="AU188" s="79">
        <f>MAX(IFERROR(IFERROR(_xlfn.FORECAST.ETS(AU$5,tbl_Model[[#This Row],[H_2023_01]:[H_2025_12]],$H$5:$AQ$5),_xlfn.FORECAST.LINEAR(AU$5,tbl_Model[[#This Row],[H_2023_01]:[H_2025_12]],$H$5:$AQ$5)),0),0)</f>
        <v>11.130668006896284</v>
      </c>
      <c r="AV188" s="79">
        <f>MAX(IFERROR(IFERROR(_xlfn.FORECAST.ETS(AV$5,tbl_Model[[#This Row],[H_2023_01]:[H_2025_12]],$H$5:$AQ$5),_xlfn.FORECAST.LINEAR(AV$5,tbl_Model[[#This Row],[H_2023_01]:[H_2025_12]],$H$5:$AQ$5)),0),0)</f>
        <v>11.2413911677562</v>
      </c>
      <c r="AW188" s="79">
        <f>MAX(IFERROR(IFERROR(_xlfn.FORECAST.ETS(AW$5,tbl_Model[[#This Row],[H_2023_01]:[H_2025_12]],$H$5:$AQ$5),_xlfn.FORECAST.LINEAR(AW$5,tbl_Model[[#This Row],[H_2023_01]:[H_2025_12]],$H$5:$AQ$5)),0),0)</f>
        <v>11.352114328616109</v>
      </c>
      <c r="AX188" s="79">
        <f>MAX(IFERROR(IFERROR(_xlfn.FORECAST.ETS(AX$5,tbl_Model[[#This Row],[H_2023_01]:[H_2025_12]],$H$5:$AQ$5),_xlfn.FORECAST.LINEAR(AX$5,tbl_Model[[#This Row],[H_2023_01]:[H_2025_12]],$H$5:$AQ$5)),0),0)</f>
        <v>11.462837489476025</v>
      </c>
      <c r="AY188" s="79">
        <f>MAX(IFERROR(IFERROR(_xlfn.FORECAST.ETS(AY$5,tbl_Model[[#This Row],[H_2023_01]:[H_2025_12]],$H$5:$AQ$5),_xlfn.FORECAST.LINEAR(AY$5,tbl_Model[[#This Row],[H_2023_01]:[H_2025_12]],$H$5:$AQ$5)),0),0)</f>
        <v>11.573560650335933</v>
      </c>
      <c r="AZ188" s="79">
        <f>MAX(IFERROR(IFERROR(_xlfn.FORECAST.ETS(AZ$5,tbl_Model[[#This Row],[H_2023_01]:[H_2025_12]],$H$5:$AQ$5),_xlfn.FORECAST.LINEAR(AZ$5,tbl_Model[[#This Row],[H_2023_01]:[H_2025_12]],$H$5:$AQ$5)),0),0)</f>
        <v>11.684283811195849</v>
      </c>
      <c r="BA188" s="79">
        <f>MAX(IFERROR(IFERROR(_xlfn.FORECAST.ETS(BA$5,tbl_Model[[#This Row],[H_2023_01]:[H_2025_12]],$H$5:$AQ$5),_xlfn.FORECAST.LINEAR(BA$5,tbl_Model[[#This Row],[H_2023_01]:[H_2025_12]],$H$5:$AQ$5)),0),0)</f>
        <v>11.795006972055758</v>
      </c>
      <c r="BB188" s="79">
        <f>MAX(IFERROR(IFERROR(_xlfn.FORECAST.ETS(BB$5,tbl_Model[[#This Row],[H_2023_01]:[H_2025_12]],$H$5:$AQ$5),_xlfn.FORECAST.LINEAR(BB$5,tbl_Model[[#This Row],[H_2023_01]:[H_2025_12]],$H$5:$AQ$5)),0),0)</f>
        <v>11.905730132915673</v>
      </c>
      <c r="BC188" s="79">
        <f>MAX(IFERROR(IFERROR(_xlfn.FORECAST.ETS(BC$5,tbl_Model[[#This Row],[H_2023_01]:[H_2025_12]],$H$5:$AQ$5),_xlfn.FORECAST.LINEAR(BC$5,tbl_Model[[#This Row],[H_2023_01]:[H_2025_12]],$H$5:$AQ$5)),0),0)</f>
        <v>12.016453293775582</v>
      </c>
      <c r="BD188" s="80">
        <f>IFERROR(AR188/SUM(Model!$AR188:$BC188),1/12)</f>
        <v>7.8884661620261087E-2</v>
      </c>
      <c r="BE188" s="80">
        <f>IFERROR(AS188/SUM(Model!$AR188:$BC188),1/12)</f>
        <v>7.9693511022637831E-2</v>
      </c>
      <c r="BF188" s="80">
        <f>IFERROR(AT188/SUM(Model!$AR188:$BC188),1/12)</f>
        <v>8.050236042501463E-2</v>
      </c>
      <c r="BG188" s="80">
        <f>IFERROR(AU188/SUM(Model!$AR188:$BC188),1/12)</f>
        <v>8.1311209827391373E-2</v>
      </c>
      <c r="BH188" s="80">
        <f>IFERROR(AV188/SUM(Model!$AR188:$BC188),1/12)</f>
        <v>8.2120059229768172E-2</v>
      </c>
      <c r="BI188" s="80">
        <f>IFERROR(AW188/SUM(Model!$AR188:$BC188),1/12)</f>
        <v>8.2928908632144929E-2</v>
      </c>
      <c r="BJ188" s="80">
        <f>IFERROR(AX188/SUM(Model!$AR188:$BC188),1/12)</f>
        <v>8.3737758034521728E-2</v>
      </c>
      <c r="BK188" s="80">
        <f>IFERROR(AY188/SUM(Model!$AR188:$BC188),1/12)</f>
        <v>8.4546607436898472E-2</v>
      </c>
      <c r="BL188" s="80">
        <f>IFERROR(AZ188/SUM(Model!$AR188:$BC188),1/12)</f>
        <v>8.535545683927527E-2</v>
      </c>
      <c r="BM188" s="80">
        <f>IFERROR(BA188/SUM(Model!$AR188:$BC188),1/12)</f>
        <v>8.6164306241652014E-2</v>
      </c>
      <c r="BN188" s="80">
        <f>IFERROR(BB188/SUM(Model!$AR188:$BC188),1/12)</f>
        <v>8.6973155644028813E-2</v>
      </c>
      <c r="BO188" s="80">
        <f>IFERROR(BC188/SUM(Model!$AR188:$BC188),1/12)</f>
        <v>8.778200504640557E-2</v>
      </c>
      <c r="BP18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127.89361281392131</v>
      </c>
      <c r="BQ188" s="77" cm="1">
        <f t="array" ref="BQ18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188" s="77" cm="1">
        <f t="array" ref="BR18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188" s="77">
        <f>IF(tbl_Model[[#This Row],[Type]]="Boutique",
    tbl_Model[[#This Row],[UnitListPrice]],
    tbl_Model[[#This Row],[UnitListPrice]]*(1-SUMIFS(tbl_MarketTerms[WholesaleMarginPct],tbl_MarketTerms[Country],tbl_Model[[#This Row],[country]])))</f>
        <v>22963.846685082874</v>
      </c>
      <c r="BT188" s="79">
        <f>Model!$BP188*BD188</f>
        <v>10.088844370218871</v>
      </c>
      <c r="BU188" s="79">
        <f>Model!$BP188*BE188</f>
        <v>10.192291042511213</v>
      </c>
      <c r="BV188" s="79">
        <f>Model!$BP188*BF188</f>
        <v>10.295737714803563</v>
      </c>
      <c r="BW188" s="79">
        <f>Model!$BP188*BG188</f>
        <v>10.399184387095906</v>
      </c>
      <c r="BX188" s="79">
        <f>Model!$BP188*BH188</f>
        <v>10.502631059388255</v>
      </c>
      <c r="BY188" s="79">
        <f>Model!$BP188*BI188</f>
        <v>10.6060777316806</v>
      </c>
      <c r="BZ188" s="79">
        <f>Model!$BP188*BJ188</f>
        <v>10.709524403972949</v>
      </c>
      <c r="CA188" s="79">
        <f>Model!$BP188*BK188</f>
        <v>10.812971076265294</v>
      </c>
      <c r="CB188" s="79">
        <f>Model!$BP188*BL188</f>
        <v>10.916417748557643</v>
      </c>
      <c r="CC188" s="79">
        <f>Model!$BP188*BM188</f>
        <v>11.019864420849986</v>
      </c>
      <c r="CD188" s="79">
        <f>Model!$BP188*BN188</f>
        <v>11.123311093142336</v>
      </c>
      <c r="CE188" s="79">
        <f>Model!$BP188*BO188</f>
        <v>11.22675776543468</v>
      </c>
      <c r="CF188" s="79">
        <f>Model!$BS188*BT188</f>
        <v>231678.67534736762</v>
      </c>
      <c r="CG188" s="79">
        <f>Model!$BS188*BU188</f>
        <v>234054.20886997099</v>
      </c>
      <c r="CH188" s="79">
        <f>Model!$BS188*BV188</f>
        <v>236429.74239257452</v>
      </c>
      <c r="CI188" s="79">
        <f>Model!$BS188*BW188</f>
        <v>238805.27591517789</v>
      </c>
      <c r="CJ188" s="79">
        <f>Model!$BS188*BX188</f>
        <v>241180.80943778143</v>
      </c>
      <c r="CK188" s="79">
        <f>Model!$BS188*BY188</f>
        <v>243556.34296038482</v>
      </c>
      <c r="CL188" s="79">
        <f>Model!$BS188*BZ188</f>
        <v>245931.87648298836</v>
      </c>
      <c r="CM188" s="79">
        <f>Model!$BS188*CA188</f>
        <v>248307.41000559175</v>
      </c>
      <c r="CN188" s="79">
        <f>Model!$BS188*CB188</f>
        <v>250682.94352819529</v>
      </c>
      <c r="CO188" s="79">
        <f>Model!$BS188*CC188</f>
        <v>253058.47705079865</v>
      </c>
      <c r="CP188" s="79">
        <f>Model!$BS188*CD188</f>
        <v>255434.01057340219</v>
      </c>
      <c r="CQ188" s="79">
        <f>Model!$BS188*CE188</f>
        <v>257809.54409600559</v>
      </c>
      <c r="CR188" s="79">
        <f>Model!$BR188*BT188</f>
        <v>56466.349206266612</v>
      </c>
      <c r="CS188" s="79">
        <f>Model!$BR188*BU188</f>
        <v>57045.330872306418</v>
      </c>
      <c r="CT188" s="79">
        <f>Model!$BR188*BV188</f>
        <v>57624.312538346261</v>
      </c>
      <c r="CU188" s="79">
        <f>Model!$BR188*BW188</f>
        <v>58203.294204386068</v>
      </c>
      <c r="CV188" s="79">
        <f>Model!$BR188*BX188</f>
        <v>58782.275870425918</v>
      </c>
      <c r="CW188" s="79">
        <f>Model!$BR188*BY188</f>
        <v>59361.257536465731</v>
      </c>
      <c r="CX188" s="79">
        <f>Model!$BR188*BZ188</f>
        <v>59940.239202505581</v>
      </c>
      <c r="CY188" s="79">
        <f>Model!$BR188*CA188</f>
        <v>60519.220868545395</v>
      </c>
      <c r="CZ188" s="79">
        <f>Model!$BR188*CB188</f>
        <v>61098.202534585238</v>
      </c>
      <c r="DA188" s="79">
        <f>Model!$BR188*CC188</f>
        <v>61677.184200625044</v>
      </c>
      <c r="DB188" s="79">
        <f>Model!$BR188*CD188</f>
        <v>62256.165866664895</v>
      </c>
      <c r="DC188" s="79">
        <f>Model!$BR188*CE188</f>
        <v>62835.147532704708</v>
      </c>
      <c r="DD188" s="79">
        <f>SUM(Model!$CF188:$CQ188)</f>
        <v>2936929.3166602389</v>
      </c>
      <c r="DE188" s="79">
        <f>SUM(Model!$CR188:$DC188)</f>
        <v>715808.98043382785</v>
      </c>
      <c r="DF188" s="80">
        <f>IFERROR((Model!$DD188-Model!$DE188)/Model!$DD188,0)</f>
        <v>0.75627299697909733</v>
      </c>
    </row>
    <row r="189" spans="2:110" x14ac:dyDescent="0.25">
      <c r="B189" t="s">
        <v>370</v>
      </c>
      <c r="C189" t="s">
        <v>70</v>
      </c>
      <c r="D189" t="s">
        <v>34</v>
      </c>
      <c r="E189" s="4">
        <v>16</v>
      </c>
      <c r="F189" s="4">
        <v>396505.46</v>
      </c>
      <c r="G189" s="4">
        <v>85849.55</v>
      </c>
      <c r="H189" s="4">
        <v>2</v>
      </c>
      <c r="I189" s="4">
        <v>3</v>
      </c>
      <c r="J189" s="4">
        <v>0</v>
      </c>
      <c r="K189" s="4">
        <v>5</v>
      </c>
      <c r="L189" s="4">
        <v>0</v>
      </c>
      <c r="M189" s="4">
        <v>2</v>
      </c>
      <c r="N189" s="4">
        <v>2</v>
      </c>
      <c r="O189" s="4">
        <v>0</v>
      </c>
      <c r="P189" s="4">
        <v>0</v>
      </c>
      <c r="Q189" s="4">
        <v>0</v>
      </c>
      <c r="R189" s="4">
        <v>3</v>
      </c>
      <c r="S189" s="4">
        <v>2</v>
      </c>
      <c r="T189" s="4">
        <v>0</v>
      </c>
      <c r="U189" s="4">
        <v>0</v>
      </c>
      <c r="V189" s="4">
        <v>1</v>
      </c>
      <c r="W189" s="4">
        <v>2</v>
      </c>
      <c r="X189" s="4">
        <v>0</v>
      </c>
      <c r="Y189" s="4">
        <v>1</v>
      </c>
      <c r="Z189" s="4">
        <v>0</v>
      </c>
      <c r="AA189" s="4">
        <v>0</v>
      </c>
      <c r="AB189" s="4">
        <v>1</v>
      </c>
      <c r="AC189" s="4">
        <v>3</v>
      </c>
      <c r="AD189" s="4">
        <v>1</v>
      </c>
      <c r="AE189" s="4">
        <v>1</v>
      </c>
      <c r="AF189" s="4">
        <v>0</v>
      </c>
      <c r="AG189" s="4">
        <v>2</v>
      </c>
      <c r="AH189" s="4">
        <v>2</v>
      </c>
      <c r="AI189" s="4">
        <v>0</v>
      </c>
      <c r="AJ189" s="4">
        <v>1</v>
      </c>
      <c r="AK189" s="4">
        <v>1</v>
      </c>
      <c r="AL189" s="4">
        <v>3</v>
      </c>
      <c r="AM189" s="4">
        <v>2</v>
      </c>
      <c r="AN189" s="4">
        <v>0</v>
      </c>
      <c r="AO189" s="4">
        <v>1</v>
      </c>
      <c r="AP189" s="4">
        <v>1</v>
      </c>
      <c r="AQ189" s="4">
        <v>3</v>
      </c>
      <c r="AR189" s="79">
        <f>MAX(IFERROR(IFERROR(_xlfn.FORECAST.ETS(AR$5,tbl_Model[[#This Row],[H_2023_01]:[H_2025_12]],$H$5:$AQ$5),_xlfn.FORECAST.LINEAR(AR$5,tbl_Model[[#This Row],[H_2023_01]:[H_2025_12]],$H$5:$AQ$5)),0),0)</f>
        <v>1.2354311689309088</v>
      </c>
      <c r="AS189" s="79">
        <f>MAX(IFERROR(IFERROR(_xlfn.FORECAST.ETS(AS$5,tbl_Model[[#This Row],[H_2023_01]:[H_2025_12]],$H$5:$AQ$5),_xlfn.FORECAST.LINEAR(AS$5,tbl_Model[[#This Row],[H_2023_01]:[H_2025_12]],$H$5:$AQ$5)),0),0)</f>
        <v>1.2256659617950394</v>
      </c>
      <c r="AT189" s="79">
        <f>MAX(IFERROR(IFERROR(_xlfn.FORECAST.ETS(AT$5,tbl_Model[[#This Row],[H_2023_01]:[H_2025_12]],$H$5:$AQ$5),_xlfn.FORECAST.LINEAR(AT$5,tbl_Model[[#This Row],[H_2023_01]:[H_2025_12]],$H$5:$AQ$5)),0),0)</f>
        <v>1.2159007546591647</v>
      </c>
      <c r="AU189" s="79">
        <f>MAX(IFERROR(IFERROR(_xlfn.FORECAST.ETS(AU$5,tbl_Model[[#This Row],[H_2023_01]:[H_2025_12]],$H$5:$AQ$5),_xlfn.FORECAST.LINEAR(AU$5,tbl_Model[[#This Row],[H_2023_01]:[H_2025_12]],$H$5:$AQ$5)),0),0)</f>
        <v>1.2061355475232953</v>
      </c>
      <c r="AV189" s="79">
        <f>MAX(IFERROR(IFERROR(_xlfn.FORECAST.ETS(AV$5,tbl_Model[[#This Row],[H_2023_01]:[H_2025_12]],$H$5:$AQ$5),_xlfn.FORECAST.LINEAR(AV$5,tbl_Model[[#This Row],[H_2023_01]:[H_2025_12]],$H$5:$AQ$5)),0),0)</f>
        <v>1.1963703403874206</v>
      </c>
      <c r="AW189" s="79">
        <f>MAX(IFERROR(IFERROR(_xlfn.FORECAST.ETS(AW$5,tbl_Model[[#This Row],[H_2023_01]:[H_2025_12]],$H$5:$AQ$5),_xlfn.FORECAST.LINEAR(AW$5,tbl_Model[[#This Row],[H_2023_01]:[H_2025_12]],$H$5:$AQ$5)),0),0)</f>
        <v>1.1866051332515513</v>
      </c>
      <c r="AX189" s="79">
        <f>MAX(IFERROR(IFERROR(_xlfn.FORECAST.ETS(AX$5,tbl_Model[[#This Row],[H_2023_01]:[H_2025_12]],$H$5:$AQ$5),_xlfn.FORECAST.LINEAR(AX$5,tbl_Model[[#This Row],[H_2023_01]:[H_2025_12]],$H$5:$AQ$5)),0),0)</f>
        <v>1.1768399261156763</v>
      </c>
      <c r="AY189" s="79">
        <f>MAX(IFERROR(IFERROR(_xlfn.FORECAST.ETS(AY$5,tbl_Model[[#This Row],[H_2023_01]:[H_2025_12]],$H$5:$AQ$5),_xlfn.FORECAST.LINEAR(AY$5,tbl_Model[[#This Row],[H_2023_01]:[H_2025_12]],$H$5:$AQ$5)),0),0)</f>
        <v>1.167074718979807</v>
      </c>
      <c r="AZ189" s="79">
        <f>MAX(IFERROR(IFERROR(_xlfn.FORECAST.ETS(AZ$5,tbl_Model[[#This Row],[H_2023_01]:[H_2025_12]],$H$5:$AQ$5),_xlfn.FORECAST.LINEAR(AZ$5,tbl_Model[[#This Row],[H_2023_01]:[H_2025_12]],$H$5:$AQ$5)),0),0)</f>
        <v>1.1573095118439323</v>
      </c>
      <c r="BA189" s="79">
        <f>MAX(IFERROR(IFERROR(_xlfn.FORECAST.ETS(BA$5,tbl_Model[[#This Row],[H_2023_01]:[H_2025_12]],$H$5:$AQ$5),_xlfn.FORECAST.LINEAR(BA$5,tbl_Model[[#This Row],[H_2023_01]:[H_2025_12]],$H$5:$AQ$5)),0),0)</f>
        <v>1.1475443047080629</v>
      </c>
      <c r="BB189" s="79">
        <f>MAX(IFERROR(IFERROR(_xlfn.FORECAST.ETS(BB$5,tbl_Model[[#This Row],[H_2023_01]:[H_2025_12]],$H$5:$AQ$5),_xlfn.FORECAST.LINEAR(BB$5,tbl_Model[[#This Row],[H_2023_01]:[H_2025_12]],$H$5:$AQ$5)),0),0)</f>
        <v>1.1377790975721882</v>
      </c>
      <c r="BC189" s="79">
        <f>MAX(IFERROR(IFERROR(_xlfn.FORECAST.ETS(BC$5,tbl_Model[[#This Row],[H_2023_01]:[H_2025_12]],$H$5:$AQ$5),_xlfn.FORECAST.LINEAR(BC$5,tbl_Model[[#This Row],[H_2023_01]:[H_2025_12]],$H$5:$AQ$5)),0),0)</f>
        <v>1.1280138904363188</v>
      </c>
      <c r="BD189" s="80">
        <f>IFERROR(AR189/SUM(Model!$AR189:$BC189),1/12)</f>
        <v>8.7120787515553993E-2</v>
      </c>
      <c r="BE189" s="80">
        <f>IFERROR(AS189/SUM(Model!$AR189:$BC189),1/12)</f>
        <v>8.6432159482423124E-2</v>
      </c>
      <c r="BF189" s="80">
        <f>IFERROR(AT189/SUM(Model!$AR189:$BC189),1/12)</f>
        <v>8.5743531449291893E-2</v>
      </c>
      <c r="BG189" s="80">
        <f>IFERROR(AU189/SUM(Model!$AR189:$BC189),1/12)</f>
        <v>8.5054903416161037E-2</v>
      </c>
      <c r="BH189" s="80">
        <f>IFERROR(AV189/SUM(Model!$AR189:$BC189),1/12)</f>
        <v>8.4366275383029807E-2</v>
      </c>
      <c r="BI189" s="80">
        <f>IFERROR(AW189/SUM(Model!$AR189:$BC189),1/12)</f>
        <v>8.3677647349898951E-2</v>
      </c>
      <c r="BJ189" s="80">
        <f>IFERROR(AX189/SUM(Model!$AR189:$BC189),1/12)</f>
        <v>8.2989019316767706E-2</v>
      </c>
      <c r="BK189" s="80">
        <f>IFERROR(AY189/SUM(Model!$AR189:$BC189),1/12)</f>
        <v>8.2300391283636851E-2</v>
      </c>
      <c r="BL189" s="80">
        <f>IFERROR(AZ189/SUM(Model!$AR189:$BC189),1/12)</f>
        <v>8.161176325050562E-2</v>
      </c>
      <c r="BM189" s="80">
        <f>IFERROR(BA189/SUM(Model!$AR189:$BC189),1/12)</f>
        <v>8.0923135217374764E-2</v>
      </c>
      <c r="BN189" s="80">
        <f>IFERROR(BB189/SUM(Model!$AR189:$BC189),1/12)</f>
        <v>8.023450718424352E-2</v>
      </c>
      <c r="BO189" s="80">
        <f>IFERROR(BC189/SUM(Model!$AR189:$BC189),1/12)</f>
        <v>7.9545879151112664E-2</v>
      </c>
      <c r="BP18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30.742358078602621</v>
      </c>
      <c r="BQ189" s="77" cm="1">
        <f t="array" ref="BQ18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189" s="77" cm="1">
        <f t="array" ref="BR18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189" s="77">
        <f>IF(tbl_Model[[#This Row],[Type]]="Boutique",
    tbl_Model[[#This Row],[UnitListPrice]],
    tbl_Model[[#This Row],[UnitListPrice]]*(1-SUMIFS(tbl_MarketTerms[WholesaleMarginPct],tbl_MarketTerms[Country],tbl_Model[[#This Row],[country]])))</f>
        <v>24503.913814264284</v>
      </c>
      <c r="BT189" s="79">
        <f>Model!$BP189*BD189</f>
        <v>2.6782984458930135</v>
      </c>
      <c r="BU189" s="79">
        <f>Model!$BP189*BE189</f>
        <v>2.6571283963155405</v>
      </c>
      <c r="BV189" s="79">
        <f>Model!$BP189*BF189</f>
        <v>2.6359583467380565</v>
      </c>
      <c r="BW189" s="79">
        <f>Model!$BP189*BG189</f>
        <v>2.614788297160584</v>
      </c>
      <c r="BX189" s="79">
        <f>Model!$BP189*BH189</f>
        <v>2.5936182475831</v>
      </c>
      <c r="BY189" s="79">
        <f>Model!$BP189*BI189</f>
        <v>2.5724481980056271</v>
      </c>
      <c r="BZ189" s="79">
        <f>Model!$BP189*BJ189</f>
        <v>2.5512781484281426</v>
      </c>
      <c r="CA189" s="79">
        <f>Model!$BP189*BK189</f>
        <v>2.5301080988506701</v>
      </c>
      <c r="CB189" s="79">
        <f>Model!$BP189*BL189</f>
        <v>2.5089380492731861</v>
      </c>
      <c r="CC189" s="79">
        <f>Model!$BP189*BM189</f>
        <v>2.4877679996957132</v>
      </c>
      <c r="CD189" s="79">
        <f>Model!$BP189*BN189</f>
        <v>2.4665979501182287</v>
      </c>
      <c r="CE189" s="79">
        <f>Model!$BP189*BO189</f>
        <v>2.4454279005407562</v>
      </c>
      <c r="CF189" s="79">
        <f>Model!$BS189*BT189</f>
        <v>65628.794287040379</v>
      </c>
      <c r="CG189" s="79">
        <f>Model!$BS189*BU189</f>
        <v>65110.045216750281</v>
      </c>
      <c r="CH189" s="79">
        <f>Model!$BS189*BV189</f>
        <v>64591.296146459907</v>
      </c>
      <c r="CI189" s="79">
        <f>Model!$BS189*BW189</f>
        <v>64072.547076169816</v>
      </c>
      <c r="CJ189" s="79">
        <f>Model!$BS189*BX189</f>
        <v>63553.798005879449</v>
      </c>
      <c r="CK189" s="79">
        <f>Model!$BS189*BY189</f>
        <v>63035.048935589351</v>
      </c>
      <c r="CL189" s="79">
        <f>Model!$BS189*BZ189</f>
        <v>62516.29986529897</v>
      </c>
      <c r="CM189" s="79">
        <f>Model!$BS189*CA189</f>
        <v>61997.55079500888</v>
      </c>
      <c r="CN189" s="79">
        <f>Model!$BS189*CB189</f>
        <v>61478.801724718513</v>
      </c>
      <c r="CO189" s="79">
        <f>Model!$BS189*CC189</f>
        <v>60960.052654428415</v>
      </c>
      <c r="CP189" s="79">
        <f>Model!$BS189*CD189</f>
        <v>60441.303584138026</v>
      </c>
      <c r="CQ189" s="79">
        <f>Model!$BS189*CE189</f>
        <v>59922.554513847943</v>
      </c>
      <c r="CR189" s="79">
        <f>Model!$BR189*BT189</f>
        <v>14120.326887692192</v>
      </c>
      <c r="CS189" s="79">
        <f>Model!$BR189*BU189</f>
        <v>14008.715718772257</v>
      </c>
      <c r="CT189" s="79">
        <f>Model!$BR189*BV189</f>
        <v>13897.104549852262</v>
      </c>
      <c r="CU189" s="79">
        <f>Model!$BR189*BW189</f>
        <v>13785.493380932328</v>
      </c>
      <c r="CV189" s="79">
        <f>Model!$BR189*BX189</f>
        <v>13673.882212012333</v>
      </c>
      <c r="CW189" s="79">
        <f>Model!$BR189*BY189</f>
        <v>13562.271043092396</v>
      </c>
      <c r="CX189" s="79">
        <f>Model!$BR189*BZ189</f>
        <v>13450.659874172399</v>
      </c>
      <c r="CY189" s="79">
        <f>Model!$BR189*CA189</f>
        <v>13339.048705252466</v>
      </c>
      <c r="CZ189" s="79">
        <f>Model!$BR189*CB189</f>
        <v>13227.437536332471</v>
      </c>
      <c r="DA189" s="79">
        <f>Model!$BR189*CC189</f>
        <v>13115.826367412536</v>
      </c>
      <c r="DB189" s="79">
        <f>Model!$BR189*CD189</f>
        <v>13004.215198492539</v>
      </c>
      <c r="DC189" s="79">
        <f>Model!$BR189*CE189</f>
        <v>12892.604029572603</v>
      </c>
      <c r="DD189" s="79">
        <f>SUM(Model!$CF189:$CQ189)</f>
        <v>753308.09280532994</v>
      </c>
      <c r="DE189" s="79">
        <f>SUM(Model!$CR189:$DC189)</f>
        <v>162077.58550358878</v>
      </c>
      <c r="DF189" s="80">
        <f>IFERROR((Model!$DD189-Model!$DE189)/Model!$DD189,0)</f>
        <v>0.7848455538290986</v>
      </c>
    </row>
    <row r="190" spans="2:110" x14ac:dyDescent="0.25">
      <c r="B190" t="s">
        <v>370</v>
      </c>
      <c r="C190" t="s">
        <v>185</v>
      </c>
      <c r="D190" t="s">
        <v>32</v>
      </c>
      <c r="E190" s="4">
        <v>199</v>
      </c>
      <c r="F190" s="4">
        <v>2336836.12</v>
      </c>
      <c r="G190" s="4">
        <v>657758.78</v>
      </c>
      <c r="H190" s="4">
        <v>13</v>
      </c>
      <c r="I190" s="4">
        <v>3</v>
      </c>
      <c r="J190" s="4">
        <v>19</v>
      </c>
      <c r="K190" s="4">
        <v>8</v>
      </c>
      <c r="L190" s="4">
        <v>23</v>
      </c>
      <c r="M190" s="4">
        <v>14</v>
      </c>
      <c r="N190" s="4">
        <v>12</v>
      </c>
      <c r="O190" s="4">
        <v>10</v>
      </c>
      <c r="P190" s="4">
        <v>21</v>
      </c>
      <c r="Q190" s="4">
        <v>15</v>
      </c>
      <c r="R190" s="4">
        <v>29</v>
      </c>
      <c r="S190" s="4">
        <v>16</v>
      </c>
      <c r="T190" s="4">
        <v>23</v>
      </c>
      <c r="U190" s="4">
        <v>12</v>
      </c>
      <c r="V190" s="4">
        <v>18</v>
      </c>
      <c r="W190" s="4">
        <v>16</v>
      </c>
      <c r="X190" s="4">
        <v>11</v>
      </c>
      <c r="Y190" s="4">
        <v>9</v>
      </c>
      <c r="Z190" s="4">
        <v>13</v>
      </c>
      <c r="AA190" s="4">
        <v>18</v>
      </c>
      <c r="AB190" s="4">
        <v>17</v>
      </c>
      <c r="AC190" s="4">
        <v>18</v>
      </c>
      <c r="AD190" s="4">
        <v>24</v>
      </c>
      <c r="AE190" s="4">
        <v>24</v>
      </c>
      <c r="AF190" s="4">
        <v>12</v>
      </c>
      <c r="AG190" s="4">
        <v>19</v>
      </c>
      <c r="AH190" s="4">
        <v>23</v>
      </c>
      <c r="AI190" s="4">
        <v>12</v>
      </c>
      <c r="AJ190" s="4">
        <v>20</v>
      </c>
      <c r="AK190" s="4">
        <v>14</v>
      </c>
      <c r="AL190" s="4">
        <v>14</v>
      </c>
      <c r="AM190" s="4">
        <v>14</v>
      </c>
      <c r="AN190" s="4">
        <v>11</v>
      </c>
      <c r="AO190" s="4">
        <v>19</v>
      </c>
      <c r="AP190" s="4">
        <v>23</v>
      </c>
      <c r="AQ190" s="4">
        <v>18</v>
      </c>
      <c r="AR190" s="79">
        <f>MAX(IFERROR(IFERROR(_xlfn.FORECAST.ETS(AR$5,tbl_Model[[#This Row],[H_2023_01]:[H_2025_12]],$H$5:$AQ$5),_xlfn.FORECAST.LINEAR(AR$5,tbl_Model[[#This Row],[H_2023_01]:[H_2025_12]],$H$5:$AQ$5)),0),0)</f>
        <v>17.814093065809221</v>
      </c>
      <c r="AS190" s="79">
        <f>MAX(IFERROR(IFERROR(_xlfn.FORECAST.ETS(AS$5,tbl_Model[[#This Row],[H_2023_01]:[H_2025_12]],$H$5:$AQ$5),_xlfn.FORECAST.LINEAR(AS$5,tbl_Model[[#This Row],[H_2023_01]:[H_2025_12]],$H$5:$AQ$5)),0),0)</f>
        <v>17.961399729969031</v>
      </c>
      <c r="AT190" s="79">
        <f>MAX(IFERROR(IFERROR(_xlfn.FORECAST.ETS(AT$5,tbl_Model[[#This Row],[H_2023_01]:[H_2025_12]],$H$5:$AQ$5),_xlfn.FORECAST.LINEAR(AT$5,tbl_Model[[#This Row],[H_2023_01]:[H_2025_12]],$H$5:$AQ$5)),0),0)</f>
        <v>18.108706394128873</v>
      </c>
      <c r="AU190" s="79">
        <f>MAX(IFERROR(IFERROR(_xlfn.FORECAST.ETS(AU$5,tbl_Model[[#This Row],[H_2023_01]:[H_2025_12]],$H$5:$AQ$5),_xlfn.FORECAST.LINEAR(AU$5,tbl_Model[[#This Row],[H_2023_01]:[H_2025_12]],$H$5:$AQ$5)),0),0)</f>
        <v>18.256013058288683</v>
      </c>
      <c r="AV190" s="79">
        <f>MAX(IFERROR(IFERROR(_xlfn.FORECAST.ETS(AV$5,tbl_Model[[#This Row],[H_2023_01]:[H_2025_12]],$H$5:$AQ$5),_xlfn.FORECAST.LINEAR(AV$5,tbl_Model[[#This Row],[H_2023_01]:[H_2025_12]],$H$5:$AQ$5)),0),0)</f>
        <v>18.403319722448526</v>
      </c>
      <c r="AW190" s="79">
        <f>MAX(IFERROR(IFERROR(_xlfn.FORECAST.ETS(AW$5,tbl_Model[[#This Row],[H_2023_01]:[H_2025_12]],$H$5:$AQ$5),_xlfn.FORECAST.LINEAR(AW$5,tbl_Model[[#This Row],[H_2023_01]:[H_2025_12]],$H$5:$AQ$5)),0),0)</f>
        <v>18.550626386608339</v>
      </c>
      <c r="AX190" s="79">
        <f>MAX(IFERROR(IFERROR(_xlfn.FORECAST.ETS(AX$5,tbl_Model[[#This Row],[H_2023_01]:[H_2025_12]],$H$5:$AQ$5),_xlfn.FORECAST.LINEAR(AX$5,tbl_Model[[#This Row],[H_2023_01]:[H_2025_12]],$H$5:$AQ$5)),0),0)</f>
        <v>18.697933050768178</v>
      </c>
      <c r="AY190" s="79">
        <f>MAX(IFERROR(IFERROR(_xlfn.FORECAST.ETS(AY$5,tbl_Model[[#This Row],[H_2023_01]:[H_2025_12]],$H$5:$AQ$5),_xlfn.FORECAST.LINEAR(AY$5,tbl_Model[[#This Row],[H_2023_01]:[H_2025_12]],$H$5:$AQ$5)),0),0)</f>
        <v>18.845239714927992</v>
      </c>
      <c r="AZ190" s="79">
        <f>MAX(IFERROR(IFERROR(_xlfn.FORECAST.ETS(AZ$5,tbl_Model[[#This Row],[H_2023_01]:[H_2025_12]],$H$5:$AQ$5),_xlfn.FORECAST.LINEAR(AZ$5,tbl_Model[[#This Row],[H_2023_01]:[H_2025_12]],$H$5:$AQ$5)),0),0)</f>
        <v>18.992546379087834</v>
      </c>
      <c r="BA190" s="79">
        <f>MAX(IFERROR(IFERROR(_xlfn.FORECAST.ETS(BA$5,tbl_Model[[#This Row],[H_2023_01]:[H_2025_12]],$H$5:$AQ$5),_xlfn.FORECAST.LINEAR(BA$5,tbl_Model[[#This Row],[H_2023_01]:[H_2025_12]],$H$5:$AQ$5)),0),0)</f>
        <v>19.139853043247644</v>
      </c>
      <c r="BB190" s="79">
        <f>MAX(IFERROR(IFERROR(_xlfn.FORECAST.ETS(BB$5,tbl_Model[[#This Row],[H_2023_01]:[H_2025_12]],$H$5:$AQ$5),_xlfn.FORECAST.LINEAR(BB$5,tbl_Model[[#This Row],[H_2023_01]:[H_2025_12]],$H$5:$AQ$5)),0),0)</f>
        <v>19.287159707407486</v>
      </c>
      <c r="BC190" s="79">
        <f>MAX(IFERROR(IFERROR(_xlfn.FORECAST.ETS(BC$5,tbl_Model[[#This Row],[H_2023_01]:[H_2025_12]],$H$5:$AQ$5),_xlfn.FORECAST.LINEAR(BC$5,tbl_Model[[#This Row],[H_2023_01]:[H_2025_12]],$H$5:$AQ$5)),0),0)</f>
        <v>19.434466371567297</v>
      </c>
      <c r="BD190" s="80">
        <f>IFERROR(AR190/SUM(Model!$AR190:$BC190),1/12)</f>
        <v>7.9708196929328443E-2</v>
      </c>
      <c r="BE190" s="80">
        <f>IFERROR(AS190/SUM(Model!$AR190:$BC190),1/12)</f>
        <v>8.0367312639147453E-2</v>
      </c>
      <c r="BF190" s="80">
        <f>IFERROR(AT190/SUM(Model!$AR190:$BC190),1/12)</f>
        <v>8.1026428348966589E-2</v>
      </c>
      <c r="BG190" s="80">
        <f>IFERROR(AU190/SUM(Model!$AR190:$BC190),1/12)</f>
        <v>8.16855440587856E-2</v>
      </c>
      <c r="BH190" s="80">
        <f>IFERROR(AV190/SUM(Model!$AR190:$BC190),1/12)</f>
        <v>8.2344659768604736E-2</v>
      </c>
      <c r="BI190" s="80">
        <f>IFERROR(AW190/SUM(Model!$AR190:$BC190),1/12)</f>
        <v>8.3003775478423761E-2</v>
      </c>
      <c r="BJ190" s="80">
        <f>IFERROR(AX190/SUM(Model!$AR190:$BC190),1/12)</f>
        <v>8.3662891188242883E-2</v>
      </c>
      <c r="BK190" s="80">
        <f>IFERROR(AY190/SUM(Model!$AR190:$BC190),1/12)</f>
        <v>8.4322006898061908E-2</v>
      </c>
      <c r="BL190" s="80">
        <f>IFERROR(AZ190/SUM(Model!$AR190:$BC190),1/12)</f>
        <v>8.4981122607881043E-2</v>
      </c>
      <c r="BM190" s="80">
        <f>IFERROR(BA190/SUM(Model!$AR190:$BC190),1/12)</f>
        <v>8.5640238317700054E-2</v>
      </c>
      <c r="BN190" s="80">
        <f>IFERROR(BB190/SUM(Model!$AR190:$BC190),1/12)</f>
        <v>8.629935402751919E-2</v>
      </c>
      <c r="BO190" s="80">
        <f>IFERROR(BC190/SUM(Model!$AR190:$BC190),1/12)</f>
        <v>8.6958469737338201E-2</v>
      </c>
      <c r="BP19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219.23147616312471</v>
      </c>
      <c r="BQ190" s="77" cm="1">
        <f t="array" ref="BQ19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190" s="77" cm="1">
        <f t="array" ref="BR19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190" s="77">
        <f>IF(tbl_Model[[#This Row],[Type]]="Boutique",
    tbl_Model[[#This Row],[UnitListPrice]],
    tbl_Model[[#This Row],[UnitListPrice]]*(1-SUMIFS(tbl_MarketTerms[WholesaleMarginPct],tbl_MarketTerms[Country],tbl_Model[[#This Row],[country]])))</f>
        <v>12076.490850376749</v>
      </c>
      <c r="BT190" s="79">
        <f>Model!$BP190*BD190</f>
        <v>17.474545675117717</v>
      </c>
      <c r="BU190" s="79">
        <f>Model!$BP190*BE190</f>
        <v>17.619044585143648</v>
      </c>
      <c r="BV190" s="79">
        <f>Model!$BP190*BF190</f>
        <v>17.7635434951696</v>
      </c>
      <c r="BW190" s="79">
        <f>Model!$BP190*BG190</f>
        <v>17.908042405195527</v>
      </c>
      <c r="BX190" s="79">
        <f>Model!$BP190*BH190</f>
        <v>18.052541315221482</v>
      </c>
      <c r="BY190" s="79">
        <f>Model!$BP190*BI190</f>
        <v>18.197040225247413</v>
      </c>
      <c r="BZ190" s="79">
        <f>Model!$BP190*BJ190</f>
        <v>18.341539135273365</v>
      </c>
      <c r="CA190" s="79">
        <f>Model!$BP190*BK190</f>
        <v>18.486038045299296</v>
      </c>
      <c r="CB190" s="79">
        <f>Model!$BP190*BL190</f>
        <v>18.630536955325251</v>
      </c>
      <c r="CC190" s="79">
        <f>Model!$BP190*BM190</f>
        <v>18.775035865351178</v>
      </c>
      <c r="CD190" s="79">
        <f>Model!$BP190*BN190</f>
        <v>18.919534775377134</v>
      </c>
      <c r="CE190" s="79">
        <f>Model!$BP190*BO190</f>
        <v>19.064033685403061</v>
      </c>
      <c r="CF190" s="79">
        <f>Model!$BS190*BT190</f>
        <v>211031.19096004972</v>
      </c>
      <c r="CG190" s="79">
        <f>Model!$BS190*BU190</f>
        <v>212776.23072486726</v>
      </c>
      <c r="CH190" s="79">
        <f>Model!$BS190*BV190</f>
        <v>214521.27048968509</v>
      </c>
      <c r="CI190" s="79">
        <f>Model!$BS190*BW190</f>
        <v>216266.3102545026</v>
      </c>
      <c r="CJ190" s="79">
        <f>Model!$BS190*BX190</f>
        <v>218011.35001932047</v>
      </c>
      <c r="CK190" s="79">
        <f>Model!$BS190*BY190</f>
        <v>219756.38978413804</v>
      </c>
      <c r="CL190" s="79">
        <f>Model!$BS190*BZ190</f>
        <v>221501.42954895587</v>
      </c>
      <c r="CM190" s="79">
        <f>Model!$BS190*CA190</f>
        <v>223246.46931377344</v>
      </c>
      <c r="CN190" s="79">
        <f>Model!$BS190*CB190</f>
        <v>224991.50907859131</v>
      </c>
      <c r="CO190" s="79">
        <f>Model!$BS190*CC190</f>
        <v>226736.54884340882</v>
      </c>
      <c r="CP190" s="79">
        <f>Model!$BS190*CD190</f>
        <v>228481.58860822668</v>
      </c>
      <c r="CQ190" s="79">
        <f>Model!$BS190*CE190</f>
        <v>230226.62837304419</v>
      </c>
      <c r="CR190" s="79">
        <f>Model!$BR190*BT190</f>
        <v>58822.067011196043</v>
      </c>
      <c r="CS190" s="79">
        <f>Model!$BR190*BU190</f>
        <v>59308.47305153693</v>
      </c>
      <c r="CT190" s="79">
        <f>Model!$BR190*BV190</f>
        <v>59794.879091877898</v>
      </c>
      <c r="CU190" s="79">
        <f>Model!$BR190*BW190</f>
        <v>60281.285132218778</v>
      </c>
      <c r="CV190" s="79">
        <f>Model!$BR190*BX190</f>
        <v>60767.691172559753</v>
      </c>
      <c r="CW190" s="79">
        <f>Model!$BR190*BY190</f>
        <v>61254.097212900648</v>
      </c>
      <c r="CX190" s="79">
        <f>Model!$BR190*BZ190</f>
        <v>61740.503253241608</v>
      </c>
      <c r="CY190" s="79">
        <f>Model!$BR190*CA190</f>
        <v>62226.909293582503</v>
      </c>
      <c r="CZ190" s="79">
        <f>Model!$BR190*CB190</f>
        <v>62713.315333923478</v>
      </c>
      <c r="DA190" s="79">
        <f>Model!$BR190*CC190</f>
        <v>63199.721374264358</v>
      </c>
      <c r="DB190" s="79">
        <f>Model!$BR190*CD190</f>
        <v>63686.12741460534</v>
      </c>
      <c r="DC190" s="79">
        <f>Model!$BR190*CE190</f>
        <v>64172.53345494622</v>
      </c>
      <c r="DD190" s="79">
        <f>SUM(Model!$CF190:$CQ190)</f>
        <v>2647546.9159985632</v>
      </c>
      <c r="DE190" s="79">
        <f>SUM(Model!$CR190:$DC190)</f>
        <v>737967.60279685352</v>
      </c>
      <c r="DF190" s="80">
        <f>IFERROR((Model!$DD190-Model!$DE190)/Model!$DD190,0)</f>
        <v>0.72126363527782178</v>
      </c>
    </row>
    <row r="191" spans="2:110" x14ac:dyDescent="0.25">
      <c r="B191" t="s">
        <v>370</v>
      </c>
      <c r="C191" t="s">
        <v>169</v>
      </c>
      <c r="D191" t="s">
        <v>8</v>
      </c>
      <c r="E191" s="4">
        <v>15</v>
      </c>
      <c r="F191" s="4">
        <v>338651.67</v>
      </c>
      <c r="G191" s="4">
        <v>84204.25</v>
      </c>
      <c r="H191" s="4">
        <v>1</v>
      </c>
      <c r="I191" s="4">
        <v>1</v>
      </c>
      <c r="J191" s="4">
        <v>2</v>
      </c>
      <c r="K191" s="4">
        <v>2</v>
      </c>
      <c r="L191" s="4">
        <v>0</v>
      </c>
      <c r="M191" s="4">
        <v>1</v>
      </c>
      <c r="N191" s="4">
        <v>2</v>
      </c>
      <c r="O191" s="4">
        <v>1</v>
      </c>
      <c r="P191" s="4">
        <v>2</v>
      </c>
      <c r="Q191" s="4">
        <v>0</v>
      </c>
      <c r="R191" s="4">
        <v>2</v>
      </c>
      <c r="S191" s="4">
        <v>2</v>
      </c>
      <c r="T191" s="4">
        <v>2</v>
      </c>
      <c r="U191" s="4">
        <v>4</v>
      </c>
      <c r="V191" s="4">
        <v>3</v>
      </c>
      <c r="W191" s="4">
        <v>3</v>
      </c>
      <c r="X191" s="4">
        <v>2</v>
      </c>
      <c r="Y191" s="4">
        <v>2</v>
      </c>
      <c r="Z191" s="4">
        <v>2</v>
      </c>
      <c r="AA191" s="4">
        <v>4</v>
      </c>
      <c r="AB191" s="4">
        <v>0</v>
      </c>
      <c r="AC191" s="4">
        <v>1</v>
      </c>
      <c r="AD191" s="4">
        <v>4</v>
      </c>
      <c r="AE191" s="4">
        <v>1</v>
      </c>
      <c r="AF191" s="4">
        <v>0</v>
      </c>
      <c r="AG191" s="4">
        <v>2</v>
      </c>
      <c r="AH191" s="4">
        <v>1</v>
      </c>
      <c r="AI191" s="4">
        <v>0</v>
      </c>
      <c r="AJ191" s="4">
        <v>3</v>
      </c>
      <c r="AK191" s="4">
        <v>2</v>
      </c>
      <c r="AL191" s="4">
        <v>0</v>
      </c>
      <c r="AM191" s="4">
        <v>0</v>
      </c>
      <c r="AN191" s="4">
        <v>1</v>
      </c>
      <c r="AO191" s="4">
        <v>0</v>
      </c>
      <c r="AP191" s="4">
        <v>4</v>
      </c>
      <c r="AQ191" s="4">
        <v>2</v>
      </c>
      <c r="AR191" s="79">
        <f>MAX(IFERROR(IFERROR(_xlfn.FORECAST.ETS(AR$5,tbl_Model[[#This Row],[H_2023_01]:[H_2025_12]],$H$5:$AQ$5),_xlfn.FORECAST.LINEAR(AR$5,tbl_Model[[#This Row],[H_2023_01]:[H_2025_12]],$H$5:$AQ$5)),0),0)</f>
        <v>1.9972972972972982</v>
      </c>
      <c r="AS191" s="79">
        <f>MAX(IFERROR(IFERROR(_xlfn.FORECAST.ETS(AS$5,tbl_Model[[#This Row],[H_2023_01]:[H_2025_12]],$H$5:$AQ$5),_xlfn.FORECAST.LINEAR(AS$5,tbl_Model[[#This Row],[H_2023_01]:[H_2025_12]],$H$5:$AQ$5)),0),0)</f>
        <v>1.9945945945945946</v>
      </c>
      <c r="AT191" s="79">
        <f>MAX(IFERROR(IFERROR(_xlfn.FORECAST.ETS(AT$5,tbl_Model[[#This Row],[H_2023_01]:[H_2025_12]],$H$5:$AQ$5),_xlfn.FORECAST.LINEAR(AT$5,tbl_Model[[#This Row],[H_2023_01]:[H_2025_12]],$H$5:$AQ$5)),0),0)</f>
        <v>1.9918918918918929</v>
      </c>
      <c r="AU191" s="79">
        <f>MAX(IFERROR(IFERROR(_xlfn.FORECAST.ETS(AU$5,tbl_Model[[#This Row],[H_2023_01]:[H_2025_12]],$H$5:$AQ$5),_xlfn.FORECAST.LINEAR(AU$5,tbl_Model[[#This Row],[H_2023_01]:[H_2025_12]],$H$5:$AQ$5)),0),0)</f>
        <v>1.9891891891891893</v>
      </c>
      <c r="AV191" s="79">
        <f>MAX(IFERROR(IFERROR(_xlfn.FORECAST.ETS(AV$5,tbl_Model[[#This Row],[H_2023_01]:[H_2025_12]],$H$5:$AQ$5),_xlfn.FORECAST.LINEAR(AV$5,tbl_Model[[#This Row],[H_2023_01]:[H_2025_12]],$H$5:$AQ$5)),0),0)</f>
        <v>1.9864864864864873</v>
      </c>
      <c r="AW191" s="79">
        <f>MAX(IFERROR(IFERROR(_xlfn.FORECAST.ETS(AW$5,tbl_Model[[#This Row],[H_2023_01]:[H_2025_12]],$H$5:$AQ$5),_xlfn.FORECAST.LINEAR(AW$5,tbl_Model[[#This Row],[H_2023_01]:[H_2025_12]],$H$5:$AQ$5)),0),0)</f>
        <v>1.9837837837837837</v>
      </c>
      <c r="AX191" s="79">
        <f>MAX(IFERROR(IFERROR(_xlfn.FORECAST.ETS(AX$5,tbl_Model[[#This Row],[H_2023_01]:[H_2025_12]],$H$5:$AQ$5),_xlfn.FORECAST.LINEAR(AX$5,tbl_Model[[#This Row],[H_2023_01]:[H_2025_12]],$H$5:$AQ$5)),0),0)</f>
        <v>1.9810810810810819</v>
      </c>
      <c r="AY191" s="79">
        <f>MAX(IFERROR(IFERROR(_xlfn.FORECAST.ETS(AY$5,tbl_Model[[#This Row],[H_2023_01]:[H_2025_12]],$H$5:$AQ$5),_xlfn.FORECAST.LINEAR(AY$5,tbl_Model[[#This Row],[H_2023_01]:[H_2025_12]],$H$5:$AQ$5)),0),0)</f>
        <v>1.9783783783783784</v>
      </c>
      <c r="AZ191" s="79">
        <f>MAX(IFERROR(IFERROR(_xlfn.FORECAST.ETS(AZ$5,tbl_Model[[#This Row],[H_2023_01]:[H_2025_12]],$H$5:$AQ$5),_xlfn.FORECAST.LINEAR(AZ$5,tbl_Model[[#This Row],[H_2023_01]:[H_2025_12]],$H$5:$AQ$5)),0),0)</f>
        <v>1.9756756756756766</v>
      </c>
      <c r="BA191" s="79">
        <f>MAX(IFERROR(IFERROR(_xlfn.FORECAST.ETS(BA$5,tbl_Model[[#This Row],[H_2023_01]:[H_2025_12]],$H$5:$AQ$5),_xlfn.FORECAST.LINEAR(BA$5,tbl_Model[[#This Row],[H_2023_01]:[H_2025_12]],$H$5:$AQ$5)),0),0)</f>
        <v>1.972972972972973</v>
      </c>
      <c r="BB191" s="79">
        <f>MAX(IFERROR(IFERROR(_xlfn.FORECAST.ETS(BB$5,tbl_Model[[#This Row],[H_2023_01]:[H_2025_12]],$H$5:$AQ$5),_xlfn.FORECAST.LINEAR(BB$5,tbl_Model[[#This Row],[H_2023_01]:[H_2025_12]],$H$5:$AQ$5)),0),0)</f>
        <v>1.9702702702702712</v>
      </c>
      <c r="BC191" s="79">
        <f>MAX(IFERROR(IFERROR(_xlfn.FORECAST.ETS(BC$5,tbl_Model[[#This Row],[H_2023_01]:[H_2025_12]],$H$5:$AQ$5),_xlfn.FORECAST.LINEAR(BC$5,tbl_Model[[#This Row],[H_2023_01]:[H_2025_12]],$H$5:$AQ$5)),0),0)</f>
        <v>1.9675675675675675</v>
      </c>
      <c r="BD191" s="80">
        <f>IFERROR(AR191/SUM(Model!$AR191:$BC191),1/12)</f>
        <v>8.3958191320154543E-2</v>
      </c>
      <c r="BE191" s="80">
        <f>IFERROR(AS191/SUM(Model!$AR191:$BC191),1/12)</f>
        <v>8.3844580777096112E-2</v>
      </c>
      <c r="BF191" s="80">
        <f>IFERROR(AT191/SUM(Model!$AR191:$BC191),1/12)</f>
        <v>8.3730970234037749E-2</v>
      </c>
      <c r="BG191" s="80">
        <f>IFERROR(AU191/SUM(Model!$AR191:$BC191),1/12)</f>
        <v>8.3617359690979318E-2</v>
      </c>
      <c r="BH191" s="80">
        <f>IFERROR(AV191/SUM(Model!$AR191:$BC191),1/12)</f>
        <v>8.3503749147920955E-2</v>
      </c>
      <c r="BI191" s="80">
        <f>IFERROR(AW191/SUM(Model!$AR191:$BC191),1/12)</f>
        <v>8.3390138604862524E-2</v>
      </c>
      <c r="BJ191" s="80">
        <f>IFERROR(AX191/SUM(Model!$AR191:$BC191),1/12)</f>
        <v>8.3276528061804161E-2</v>
      </c>
      <c r="BK191" s="80">
        <f>IFERROR(AY191/SUM(Model!$AR191:$BC191),1/12)</f>
        <v>8.316291751874573E-2</v>
      </c>
      <c r="BL191" s="80">
        <f>IFERROR(AZ191/SUM(Model!$AR191:$BC191),1/12)</f>
        <v>8.3049306975687381E-2</v>
      </c>
      <c r="BM191" s="80">
        <f>IFERROR(BA191/SUM(Model!$AR191:$BC191),1/12)</f>
        <v>8.293569643262895E-2</v>
      </c>
      <c r="BN191" s="80">
        <f>IFERROR(BB191/SUM(Model!$AR191:$BC191),1/12)</f>
        <v>8.2822085889570587E-2</v>
      </c>
      <c r="BO191" s="80">
        <f>IFERROR(BC191/SUM(Model!$AR191:$BC191),1/12)</f>
        <v>8.2708475346512142E-2</v>
      </c>
      <c r="BP19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16.558098591549296</v>
      </c>
      <c r="BQ191" s="77" cm="1">
        <f t="array" ref="BQ19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191" s="77" cm="1">
        <f t="array" ref="BR19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191" s="77">
        <f>IF(tbl_Model[[#This Row],[Type]]="Boutique",
    tbl_Model[[#This Row],[UnitListPrice]],
    tbl_Model[[#This Row],[UnitListPrice]]*(1-SUMIFS(tbl_MarketTerms[WholesaleMarginPct],tbl_MarketTerms[Country],tbl_Model[[#This Row],[country]])))</f>
        <v>22963.846685082874</v>
      </c>
      <c r="BT191" s="79">
        <f>Model!$BP191*BD191</f>
        <v>1.3901880094472772</v>
      </c>
      <c r="BU191" s="79">
        <f>Model!$BP191*BE191</f>
        <v>1.3883068348742762</v>
      </c>
      <c r="BV191" s="79">
        <f>Model!$BP191*BF191</f>
        <v>1.3864256603012766</v>
      </c>
      <c r="BW191" s="79">
        <f>Model!$BP191*BG191</f>
        <v>1.3845444857282756</v>
      </c>
      <c r="BX191" s="79">
        <f>Model!$BP191*BH191</f>
        <v>1.3826633111552757</v>
      </c>
      <c r="BY191" s="79">
        <f>Model!$BP191*BI191</f>
        <v>1.3807821365822748</v>
      </c>
      <c r="BZ191" s="79">
        <f>Model!$BP191*BJ191</f>
        <v>1.3789009620092749</v>
      </c>
      <c r="CA191" s="79">
        <f>Model!$BP191*BK191</f>
        <v>1.377019787436274</v>
      </c>
      <c r="CB191" s="79">
        <f>Model!$BP191*BL191</f>
        <v>1.3751386128632743</v>
      </c>
      <c r="CC191" s="79">
        <f>Model!$BP191*BM191</f>
        <v>1.3732574382902734</v>
      </c>
      <c r="CD191" s="79">
        <f>Model!$BP191*BN191</f>
        <v>1.3713762637172735</v>
      </c>
      <c r="CE191" s="79">
        <f>Model!$BP191*BO191</f>
        <v>1.3694950891442723</v>
      </c>
      <c r="CF191" s="79">
        <f>Model!$BS191*BT191</f>
        <v>31924.064312387814</v>
      </c>
      <c r="CG191" s="79">
        <f>Model!$BS191*BU191</f>
        <v>31880.865307905544</v>
      </c>
      <c r="CH191" s="79">
        <f>Model!$BS191*BV191</f>
        <v>31837.666303423302</v>
      </c>
      <c r="CI191" s="79">
        <f>Model!$BS191*BW191</f>
        <v>31794.467298941032</v>
      </c>
      <c r="CJ191" s="79">
        <f>Model!$BS191*BX191</f>
        <v>31751.268294458787</v>
      </c>
      <c r="CK191" s="79">
        <f>Model!$BS191*BY191</f>
        <v>31708.06928997652</v>
      </c>
      <c r="CL191" s="79">
        <f>Model!$BS191*BZ191</f>
        <v>31664.870285494275</v>
      </c>
      <c r="CM191" s="79">
        <f>Model!$BS191*CA191</f>
        <v>31621.671281012004</v>
      </c>
      <c r="CN191" s="79">
        <f>Model!$BS191*CB191</f>
        <v>31578.472276529763</v>
      </c>
      <c r="CO191" s="79">
        <f>Model!$BS191*CC191</f>
        <v>31535.273272047492</v>
      </c>
      <c r="CP191" s="79">
        <f>Model!$BS191*CD191</f>
        <v>31492.074267565247</v>
      </c>
      <c r="CQ191" s="79">
        <f>Model!$BS191*CE191</f>
        <v>31448.875263082973</v>
      </c>
      <c r="CR191" s="79">
        <f>Model!$BR191*BT191</f>
        <v>7780.7565191048379</v>
      </c>
      <c r="CS191" s="79">
        <f>Model!$BR191*BU191</f>
        <v>7770.2277552088872</v>
      </c>
      <c r="CT191" s="79">
        <f>Model!$BR191*BV191</f>
        <v>7759.6989913129446</v>
      </c>
      <c r="CU191" s="79">
        <f>Model!$BR191*BW191</f>
        <v>7749.1702274169947</v>
      </c>
      <c r="CV191" s="79">
        <f>Model!$BR191*BX191</f>
        <v>7738.6414635210504</v>
      </c>
      <c r="CW191" s="79">
        <f>Model!$BR191*BY191</f>
        <v>7728.1126996250996</v>
      </c>
      <c r="CX191" s="79">
        <f>Model!$BR191*BZ191</f>
        <v>7717.5839357291561</v>
      </c>
      <c r="CY191" s="79">
        <f>Model!$BR191*CA191</f>
        <v>7707.0551718332053</v>
      </c>
      <c r="CZ191" s="79">
        <f>Model!$BR191*CB191</f>
        <v>7696.5264079372628</v>
      </c>
      <c r="DA191" s="79">
        <f>Model!$BR191*CC191</f>
        <v>7685.997644041312</v>
      </c>
      <c r="DB191" s="79">
        <f>Model!$BR191*CD191</f>
        <v>7675.4688801453685</v>
      </c>
      <c r="DC191" s="79">
        <f>Model!$BR191*CE191</f>
        <v>7664.9401162494169</v>
      </c>
      <c r="DD191" s="79">
        <f>SUM(Model!$CF191:$CQ191)</f>
        <v>380237.6374528248</v>
      </c>
      <c r="DE191" s="79">
        <f>SUM(Model!$CR191:$DC191)</f>
        <v>92674.179812125542</v>
      </c>
      <c r="DF191" s="80">
        <f>IFERROR((Model!$DD191-Model!$DE191)/Model!$DD191,0)</f>
        <v>0.75627299697909722</v>
      </c>
    </row>
    <row r="192" spans="2:110" x14ac:dyDescent="0.25">
      <c r="B192" t="s">
        <v>370</v>
      </c>
      <c r="C192" t="s">
        <v>169</v>
      </c>
      <c r="D192" t="s">
        <v>9</v>
      </c>
      <c r="E192" s="4">
        <v>19</v>
      </c>
      <c r="F192" s="4">
        <v>425992.49</v>
      </c>
      <c r="G192" s="4">
        <v>104797.63</v>
      </c>
      <c r="H192" s="4">
        <v>0</v>
      </c>
      <c r="I192" s="4">
        <v>0</v>
      </c>
      <c r="J192" s="4">
        <v>0</v>
      </c>
      <c r="K192" s="4">
        <v>0</v>
      </c>
      <c r="L192" s="4">
        <v>0</v>
      </c>
      <c r="M192" s="4">
        <v>0</v>
      </c>
      <c r="N192" s="4">
        <v>0</v>
      </c>
      <c r="O192" s="4">
        <v>0</v>
      </c>
      <c r="P192" s="4">
        <v>0</v>
      </c>
      <c r="Q192" s="4">
        <v>0</v>
      </c>
      <c r="R192" s="4">
        <v>0</v>
      </c>
      <c r="S192" s="4">
        <v>0</v>
      </c>
      <c r="T192" s="4">
        <v>0</v>
      </c>
      <c r="U192" s="4">
        <v>0</v>
      </c>
      <c r="V192" s="4">
        <v>0</v>
      </c>
      <c r="W192" s="4">
        <v>0</v>
      </c>
      <c r="X192" s="4">
        <v>0</v>
      </c>
      <c r="Y192" s="4">
        <v>0</v>
      </c>
      <c r="Z192" s="4">
        <v>0</v>
      </c>
      <c r="AA192" s="4">
        <v>0</v>
      </c>
      <c r="AB192" s="4">
        <v>0</v>
      </c>
      <c r="AC192" s="4">
        <v>0</v>
      </c>
      <c r="AD192" s="4">
        <v>0</v>
      </c>
      <c r="AE192" s="4">
        <v>0</v>
      </c>
      <c r="AF192" s="4">
        <v>0</v>
      </c>
      <c r="AG192" s="4">
        <v>1</v>
      </c>
      <c r="AH192" s="4">
        <v>3</v>
      </c>
      <c r="AI192" s="4">
        <v>1</v>
      </c>
      <c r="AJ192" s="4">
        <v>2</v>
      </c>
      <c r="AK192" s="4">
        <v>3</v>
      </c>
      <c r="AL192" s="4">
        <v>2</v>
      </c>
      <c r="AM192" s="4">
        <v>3</v>
      </c>
      <c r="AN192" s="4">
        <v>0</v>
      </c>
      <c r="AO192" s="4">
        <v>2</v>
      </c>
      <c r="AP192" s="4">
        <v>1</v>
      </c>
      <c r="AQ192" s="4">
        <v>1</v>
      </c>
      <c r="AR192" s="79">
        <f>MAX(IFERROR(IFERROR(_xlfn.FORECAST.ETS(AR$5,tbl_Model[[#This Row],[H_2023_01]:[H_2025_12]],$H$5:$AQ$5),_xlfn.FORECAST.LINEAR(AR$5,tbl_Model[[#This Row],[H_2023_01]:[H_2025_12]],$H$5:$AQ$5)),0),0)</f>
        <v>1.0588159588159576</v>
      </c>
      <c r="AS192" s="79">
        <f>MAX(IFERROR(IFERROR(_xlfn.FORECAST.ETS(AS$5,tbl_Model[[#This Row],[H_2023_01]:[H_2025_12]],$H$5:$AQ$5),_xlfn.FORECAST.LINEAR(AS$5,tbl_Model[[#This Row],[H_2023_01]:[H_2025_12]],$H$5:$AQ$5)),0),0)</f>
        <v>1.1176319176319176</v>
      </c>
      <c r="AT192" s="79">
        <f>MAX(IFERROR(IFERROR(_xlfn.FORECAST.ETS(AT$5,tbl_Model[[#This Row],[H_2023_01]:[H_2025_12]],$H$5:$AQ$5),_xlfn.FORECAST.LINEAR(AT$5,tbl_Model[[#This Row],[H_2023_01]:[H_2025_12]],$H$5:$AQ$5)),0),0)</f>
        <v>1.1764478764478752</v>
      </c>
      <c r="AU192" s="79">
        <f>MAX(IFERROR(IFERROR(_xlfn.FORECAST.ETS(AU$5,tbl_Model[[#This Row],[H_2023_01]:[H_2025_12]],$H$5:$AQ$5),_xlfn.FORECAST.LINEAR(AU$5,tbl_Model[[#This Row],[H_2023_01]:[H_2025_12]],$H$5:$AQ$5)),0),0)</f>
        <v>1.2352638352638352</v>
      </c>
      <c r="AV192" s="79">
        <f>MAX(IFERROR(IFERROR(_xlfn.FORECAST.ETS(AV$5,tbl_Model[[#This Row],[H_2023_01]:[H_2025_12]],$H$5:$AQ$5),_xlfn.FORECAST.LINEAR(AV$5,tbl_Model[[#This Row],[H_2023_01]:[H_2025_12]],$H$5:$AQ$5)),0),0)</f>
        <v>1.2940797940797928</v>
      </c>
      <c r="AW192" s="79">
        <f>MAX(IFERROR(IFERROR(_xlfn.FORECAST.ETS(AW$5,tbl_Model[[#This Row],[H_2023_01]:[H_2025_12]],$H$5:$AQ$5),_xlfn.FORECAST.LINEAR(AW$5,tbl_Model[[#This Row],[H_2023_01]:[H_2025_12]],$H$5:$AQ$5)),0),0)</f>
        <v>1.3528957528957528</v>
      </c>
      <c r="AX192" s="79">
        <f>MAX(IFERROR(IFERROR(_xlfn.FORECAST.ETS(AX$5,tbl_Model[[#This Row],[H_2023_01]:[H_2025_12]],$H$5:$AQ$5),_xlfn.FORECAST.LINEAR(AX$5,tbl_Model[[#This Row],[H_2023_01]:[H_2025_12]],$H$5:$AQ$5)),0),0)</f>
        <v>1.4117117117117104</v>
      </c>
      <c r="AY192" s="79">
        <f>MAX(IFERROR(IFERROR(_xlfn.FORECAST.ETS(AY$5,tbl_Model[[#This Row],[H_2023_01]:[H_2025_12]],$H$5:$AQ$5),_xlfn.FORECAST.LINEAR(AY$5,tbl_Model[[#This Row],[H_2023_01]:[H_2025_12]],$H$5:$AQ$5)),0),0)</f>
        <v>1.4705276705276706</v>
      </c>
      <c r="AZ192" s="79">
        <f>MAX(IFERROR(IFERROR(_xlfn.FORECAST.ETS(AZ$5,tbl_Model[[#This Row],[H_2023_01]:[H_2025_12]],$H$5:$AQ$5),_xlfn.FORECAST.LINEAR(AZ$5,tbl_Model[[#This Row],[H_2023_01]:[H_2025_12]],$H$5:$AQ$5)),0),0)</f>
        <v>1.529343629343628</v>
      </c>
      <c r="BA192" s="79">
        <f>MAX(IFERROR(IFERROR(_xlfn.FORECAST.ETS(BA$5,tbl_Model[[#This Row],[H_2023_01]:[H_2025_12]],$H$5:$AQ$5),_xlfn.FORECAST.LINEAR(BA$5,tbl_Model[[#This Row],[H_2023_01]:[H_2025_12]],$H$5:$AQ$5)),0),0)</f>
        <v>1.588159588159588</v>
      </c>
      <c r="BB192" s="79">
        <f>MAX(IFERROR(IFERROR(_xlfn.FORECAST.ETS(BB$5,tbl_Model[[#This Row],[H_2023_01]:[H_2025_12]],$H$5:$AQ$5),_xlfn.FORECAST.LINEAR(BB$5,tbl_Model[[#This Row],[H_2023_01]:[H_2025_12]],$H$5:$AQ$5)),0),0)</f>
        <v>1.6469755469755456</v>
      </c>
      <c r="BC192" s="79">
        <f>MAX(IFERROR(IFERROR(_xlfn.FORECAST.ETS(BC$5,tbl_Model[[#This Row],[H_2023_01]:[H_2025_12]],$H$5:$AQ$5),_xlfn.FORECAST.LINEAR(BC$5,tbl_Model[[#This Row],[H_2023_01]:[H_2025_12]],$H$5:$AQ$5)),0),0)</f>
        <v>1.7057915057915058</v>
      </c>
      <c r="BD192" s="80">
        <f>IFERROR(AR192/SUM(Model!$AR192:$BC192),1/12)</f>
        <v>6.3831603122138897E-2</v>
      </c>
      <c r="BE192" s="80">
        <f>IFERROR(AS192/SUM(Model!$AR192:$BC192),1/12)</f>
        <v>6.7377372251447049E-2</v>
      </c>
      <c r="BF192" s="80">
        <f>IFERROR(AT192/SUM(Model!$AR192:$BC192),1/12)</f>
        <v>7.0923141380755034E-2</v>
      </c>
      <c r="BG192" s="80">
        <f>IFERROR(AU192/SUM(Model!$AR192:$BC192),1/12)</f>
        <v>7.4468910510063185E-2</v>
      </c>
      <c r="BH192" s="80">
        <f>IFERROR(AV192/SUM(Model!$AR192:$BC192),1/12)</f>
        <v>7.8014679639371184E-2</v>
      </c>
      <c r="BI192" s="80">
        <f>IFERROR(AW192/SUM(Model!$AR192:$BC192),1/12)</f>
        <v>8.1560448768679322E-2</v>
      </c>
      <c r="BJ192" s="80">
        <f>IFERROR(AX192/SUM(Model!$AR192:$BC192),1/12)</f>
        <v>8.5106217897987321E-2</v>
      </c>
      <c r="BK192" s="80">
        <f>IFERROR(AY192/SUM(Model!$AR192:$BC192),1/12)</f>
        <v>8.8651987027295487E-2</v>
      </c>
      <c r="BL192" s="80">
        <f>IFERROR(AZ192/SUM(Model!$AR192:$BC192),1/12)</f>
        <v>9.2197756156603472E-2</v>
      </c>
      <c r="BM192" s="80">
        <f>IFERROR(BA192/SUM(Model!$AR192:$BC192),1/12)</f>
        <v>9.574352528591161E-2</v>
      </c>
      <c r="BN192" s="80">
        <f>IFERROR(BB192/SUM(Model!$AR192:$BC192),1/12)</f>
        <v>9.9289294415219609E-2</v>
      </c>
      <c r="BO192" s="80">
        <f>IFERROR(BC192/SUM(Model!$AR192:$BC192),1/12)</f>
        <v>0.10283506354452777</v>
      </c>
      <c r="BP19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21.058333333333334</v>
      </c>
      <c r="BQ192" s="77" cm="1">
        <f t="array" ref="BQ19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192" s="77" cm="1">
        <f t="array" ref="BR19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192" s="77">
        <f>IF(tbl_Model[[#This Row],[Type]]="Boutique",
    tbl_Model[[#This Row],[UnitListPrice]],
    tbl_Model[[#This Row],[UnitListPrice]]*(1-SUMIFS(tbl_MarketTerms[WholesaleMarginPct],tbl_MarketTerms[Country],tbl_Model[[#This Row],[country]])))</f>
        <v>22963.846685082874</v>
      </c>
      <c r="BT192" s="79">
        <f>Model!$BP192*BD192</f>
        <v>1.3441871757470416</v>
      </c>
      <c r="BU192" s="79">
        <f>Model!$BP192*BE192</f>
        <v>1.4188551639950557</v>
      </c>
      <c r="BV192" s="79">
        <f>Model!$BP192*BF192</f>
        <v>1.4935231522430665</v>
      </c>
      <c r="BW192" s="79">
        <f>Model!$BP192*BG192</f>
        <v>1.5681911404910807</v>
      </c>
      <c r="BX192" s="79">
        <f>Model!$BP192*BH192</f>
        <v>1.6428591287390915</v>
      </c>
      <c r="BY192" s="79">
        <f>Model!$BP192*BI192</f>
        <v>1.7175271169871054</v>
      </c>
      <c r="BZ192" s="79">
        <f>Model!$BP192*BJ192</f>
        <v>1.7921951052351164</v>
      </c>
      <c r="CA192" s="79">
        <f>Model!$BP192*BK192</f>
        <v>1.8668630934831307</v>
      </c>
      <c r="CB192" s="79">
        <f>Model!$BP192*BL192</f>
        <v>1.9415310817311415</v>
      </c>
      <c r="CC192" s="79">
        <f>Model!$BP192*BM192</f>
        <v>2.0161990699791552</v>
      </c>
      <c r="CD192" s="79">
        <f>Model!$BP192*BN192</f>
        <v>2.0908670582271665</v>
      </c>
      <c r="CE192" s="79">
        <f>Model!$BP192*BO192</f>
        <v>2.1655350464751808</v>
      </c>
      <c r="CF192" s="79">
        <f>Model!$BS192*BT192</f>
        <v>30867.708219909611</v>
      </c>
      <c r="CG192" s="79">
        <f>Model!$BS192*BU192</f>
        <v>32582.372454320579</v>
      </c>
      <c r="CH192" s="79">
        <f>Model!$BS192*BV192</f>
        <v>34297.036688731467</v>
      </c>
      <c r="CI192" s="79">
        <f>Model!$BS192*BW192</f>
        <v>36011.700923142431</v>
      </c>
      <c r="CJ192" s="79">
        <f>Model!$BS192*BX192</f>
        <v>37726.365157553322</v>
      </c>
      <c r="CK192" s="79">
        <f>Model!$BS192*BY192</f>
        <v>39441.029391964286</v>
      </c>
      <c r="CL192" s="79">
        <f>Model!$BS192*BZ192</f>
        <v>41155.693626375178</v>
      </c>
      <c r="CM192" s="79">
        <f>Model!$BS192*CA192</f>
        <v>42870.357860786149</v>
      </c>
      <c r="CN192" s="79">
        <f>Model!$BS192*CB192</f>
        <v>44585.02209519704</v>
      </c>
      <c r="CO192" s="79">
        <f>Model!$BS192*CC192</f>
        <v>46299.686329607997</v>
      </c>
      <c r="CP192" s="79">
        <f>Model!$BS192*CD192</f>
        <v>48014.350564018896</v>
      </c>
      <c r="CQ192" s="79">
        <f>Model!$BS192*CE192</f>
        <v>49729.014798429867</v>
      </c>
      <c r="CR192" s="79">
        <f>Model!$BR192*BT192</f>
        <v>7523.2940145622542</v>
      </c>
      <c r="CS192" s="79">
        <f>Model!$BR192*BU192</f>
        <v>7941.2039896023698</v>
      </c>
      <c r="CT192" s="79">
        <f>Model!$BR192*BV192</f>
        <v>8359.1139646424654</v>
      </c>
      <c r="CU192" s="79">
        <f>Model!$BR192*BW192</f>
        <v>8777.0239396825818</v>
      </c>
      <c r="CV192" s="79">
        <f>Model!$BR192*BX192</f>
        <v>9194.9339147226783</v>
      </c>
      <c r="CW192" s="79">
        <f>Model!$BR192*BY192</f>
        <v>9612.843889762793</v>
      </c>
      <c r="CX192" s="79">
        <f>Model!$BR192*BZ192</f>
        <v>10030.753864802891</v>
      </c>
      <c r="CY192" s="79">
        <f>Model!$BR192*CA192</f>
        <v>10448.663839843008</v>
      </c>
      <c r="CZ192" s="79">
        <f>Model!$BR192*CB192</f>
        <v>10866.573814883104</v>
      </c>
      <c r="DA192" s="79">
        <f>Model!$BR192*CC192</f>
        <v>11284.483789923217</v>
      </c>
      <c r="DB192" s="79">
        <f>Model!$BR192*CD192</f>
        <v>11702.393764963315</v>
      </c>
      <c r="DC192" s="79">
        <f>Model!$BR192*CE192</f>
        <v>12120.303740003434</v>
      </c>
      <c r="DD192" s="79">
        <f>SUM(Model!$CF192:$CQ192)</f>
        <v>483580.3381100368</v>
      </c>
      <c r="DE192" s="79">
        <f>SUM(Model!$CR192:$DC192)</f>
        <v>117861.58652739413</v>
      </c>
      <c r="DF192" s="80">
        <f>IFERROR((Model!$DD192-Model!$DE192)/Model!$DD192,0)</f>
        <v>0.75627299697909722</v>
      </c>
    </row>
    <row r="193" spans="2:110" x14ac:dyDescent="0.25">
      <c r="B193" t="s">
        <v>370</v>
      </c>
      <c r="C193" t="s">
        <v>45</v>
      </c>
      <c r="D193" t="s">
        <v>7</v>
      </c>
      <c r="E193" s="4">
        <v>24</v>
      </c>
      <c r="F193" s="4">
        <v>413699.32</v>
      </c>
      <c r="G193" s="4">
        <v>107469.45</v>
      </c>
      <c r="H193" s="4">
        <v>2</v>
      </c>
      <c r="I193" s="4">
        <v>2</v>
      </c>
      <c r="J193" s="4">
        <v>1</v>
      </c>
      <c r="K193" s="4">
        <v>3</v>
      </c>
      <c r="L193" s="4">
        <v>2</v>
      </c>
      <c r="M193" s="4">
        <v>2</v>
      </c>
      <c r="N193" s="4">
        <v>4</v>
      </c>
      <c r="O193" s="4">
        <v>2</v>
      </c>
      <c r="P193" s="4">
        <v>1</v>
      </c>
      <c r="Q193" s="4">
        <v>5</v>
      </c>
      <c r="R193" s="4">
        <v>2</v>
      </c>
      <c r="S193" s="4">
        <v>1</v>
      </c>
      <c r="T193" s="4">
        <v>3</v>
      </c>
      <c r="U193" s="4">
        <v>1</v>
      </c>
      <c r="V193" s="4">
        <v>0</v>
      </c>
      <c r="W193" s="4">
        <v>1</v>
      </c>
      <c r="X193" s="4">
        <v>2</v>
      </c>
      <c r="Y193" s="4">
        <v>3</v>
      </c>
      <c r="Z193" s="4">
        <v>1</v>
      </c>
      <c r="AA193" s="4">
        <v>0</v>
      </c>
      <c r="AB193" s="4">
        <v>1</v>
      </c>
      <c r="AC193" s="4">
        <v>0</v>
      </c>
      <c r="AD193" s="4">
        <v>2</v>
      </c>
      <c r="AE193" s="4">
        <v>3</v>
      </c>
      <c r="AF193" s="4">
        <v>0</v>
      </c>
      <c r="AG193" s="4">
        <v>1</v>
      </c>
      <c r="AH193" s="4">
        <v>2</v>
      </c>
      <c r="AI193" s="4">
        <v>6</v>
      </c>
      <c r="AJ193" s="4">
        <v>1</v>
      </c>
      <c r="AK193" s="4">
        <v>1</v>
      </c>
      <c r="AL193" s="4">
        <v>0</v>
      </c>
      <c r="AM193" s="4">
        <v>2</v>
      </c>
      <c r="AN193" s="4">
        <v>2</v>
      </c>
      <c r="AO193" s="4">
        <v>5</v>
      </c>
      <c r="AP193" s="4">
        <v>0</v>
      </c>
      <c r="AQ193" s="4">
        <v>4</v>
      </c>
      <c r="AR193" s="79">
        <f>MAX(IFERROR(IFERROR(_xlfn.FORECAST.ETS(AR$5,tbl_Model[[#This Row],[H_2023_01]:[H_2025_12]],$H$5:$AQ$5),_xlfn.FORECAST.LINEAR(AR$5,tbl_Model[[#This Row],[H_2023_01]:[H_2025_12]],$H$5:$AQ$5)),0),0)</f>
        <v>1.8416550701015333</v>
      </c>
      <c r="AS193" s="79">
        <f>MAX(IFERROR(IFERROR(_xlfn.FORECAST.ETS(AS$5,tbl_Model[[#This Row],[H_2023_01]:[H_2025_12]],$H$5:$AQ$5),_xlfn.FORECAST.LINEAR(AS$5,tbl_Model[[#This Row],[H_2023_01]:[H_2025_12]],$H$5:$AQ$5)),0),0)</f>
        <v>1.8365089822414424</v>
      </c>
      <c r="AT193" s="79">
        <f>MAX(IFERROR(IFERROR(_xlfn.FORECAST.ETS(AT$5,tbl_Model[[#This Row],[H_2023_01]:[H_2025_12]],$H$5:$AQ$5),_xlfn.FORECAST.LINEAR(AT$5,tbl_Model[[#This Row],[H_2023_01]:[H_2025_12]],$H$5:$AQ$5)),0),0)</f>
        <v>1.8313628943813447</v>
      </c>
      <c r="AU193" s="79">
        <f>MAX(IFERROR(IFERROR(_xlfn.FORECAST.ETS(AU$5,tbl_Model[[#This Row],[H_2023_01]:[H_2025_12]],$H$5:$AQ$5),_xlfn.FORECAST.LINEAR(AU$5,tbl_Model[[#This Row],[H_2023_01]:[H_2025_12]],$H$5:$AQ$5)),0),0)</f>
        <v>1.8262168065212538</v>
      </c>
      <c r="AV193" s="79">
        <f>MAX(IFERROR(IFERROR(_xlfn.FORECAST.ETS(AV$5,tbl_Model[[#This Row],[H_2023_01]:[H_2025_12]],$H$5:$AQ$5),_xlfn.FORECAST.LINEAR(AV$5,tbl_Model[[#This Row],[H_2023_01]:[H_2025_12]],$H$5:$AQ$5)),0),0)</f>
        <v>1.8210707186611561</v>
      </c>
      <c r="AW193" s="79">
        <f>MAX(IFERROR(IFERROR(_xlfn.FORECAST.ETS(AW$5,tbl_Model[[#This Row],[H_2023_01]:[H_2025_12]],$H$5:$AQ$5),_xlfn.FORECAST.LINEAR(AW$5,tbl_Model[[#This Row],[H_2023_01]:[H_2025_12]],$H$5:$AQ$5)),0),0)</f>
        <v>1.8159246308010653</v>
      </c>
      <c r="AX193" s="79">
        <f>MAX(IFERROR(IFERROR(_xlfn.FORECAST.ETS(AX$5,tbl_Model[[#This Row],[H_2023_01]:[H_2025_12]],$H$5:$AQ$5),_xlfn.FORECAST.LINEAR(AX$5,tbl_Model[[#This Row],[H_2023_01]:[H_2025_12]],$H$5:$AQ$5)),0),0)</f>
        <v>1.8107785429409675</v>
      </c>
      <c r="AY193" s="79">
        <f>MAX(IFERROR(IFERROR(_xlfn.FORECAST.ETS(AY$5,tbl_Model[[#This Row],[H_2023_01]:[H_2025_12]],$H$5:$AQ$5),_xlfn.FORECAST.LINEAR(AY$5,tbl_Model[[#This Row],[H_2023_01]:[H_2025_12]],$H$5:$AQ$5)),0),0)</f>
        <v>1.8056324550808767</v>
      </c>
      <c r="AZ193" s="79">
        <f>MAX(IFERROR(IFERROR(_xlfn.FORECAST.ETS(AZ$5,tbl_Model[[#This Row],[H_2023_01]:[H_2025_12]],$H$5:$AQ$5),_xlfn.FORECAST.LINEAR(AZ$5,tbl_Model[[#This Row],[H_2023_01]:[H_2025_12]],$H$5:$AQ$5)),0),0)</f>
        <v>1.8004863672207789</v>
      </c>
      <c r="BA193" s="79">
        <f>MAX(IFERROR(IFERROR(_xlfn.FORECAST.ETS(BA$5,tbl_Model[[#This Row],[H_2023_01]:[H_2025_12]],$H$5:$AQ$5),_xlfn.FORECAST.LINEAR(BA$5,tbl_Model[[#This Row],[H_2023_01]:[H_2025_12]],$H$5:$AQ$5)),0),0)</f>
        <v>1.7953402793606881</v>
      </c>
      <c r="BB193" s="79">
        <f>MAX(IFERROR(IFERROR(_xlfn.FORECAST.ETS(BB$5,tbl_Model[[#This Row],[H_2023_01]:[H_2025_12]],$H$5:$AQ$5),_xlfn.FORECAST.LINEAR(BB$5,tbl_Model[[#This Row],[H_2023_01]:[H_2025_12]],$H$5:$AQ$5)),0),0)</f>
        <v>1.7901941915005903</v>
      </c>
      <c r="BC193" s="79">
        <f>MAX(IFERROR(IFERROR(_xlfn.FORECAST.ETS(BC$5,tbl_Model[[#This Row],[H_2023_01]:[H_2025_12]],$H$5:$AQ$5),_xlfn.FORECAST.LINEAR(BC$5,tbl_Model[[#This Row],[H_2023_01]:[H_2025_12]],$H$5:$AQ$5)),0),0)</f>
        <v>1.7850481036404995</v>
      </c>
      <c r="BD193" s="80">
        <f>IFERROR(AR193/SUM(Model!$AR193:$BC193),1/12)</f>
        <v>8.4634031785646685E-2</v>
      </c>
      <c r="BE193" s="80">
        <f>IFERROR(AS193/SUM(Model!$AR193:$BC193),1/12)</f>
        <v>8.439754115795349E-2</v>
      </c>
      <c r="BF193" s="80">
        <f>IFERROR(AT193/SUM(Model!$AR193:$BC193),1/12)</f>
        <v>8.4161050530259976E-2</v>
      </c>
      <c r="BG193" s="80">
        <f>IFERROR(AU193/SUM(Model!$AR193:$BC193),1/12)</f>
        <v>8.3924559902566795E-2</v>
      </c>
      <c r="BH193" s="80">
        <f>IFERROR(AV193/SUM(Model!$AR193:$BC193),1/12)</f>
        <v>8.3688069274873281E-2</v>
      </c>
      <c r="BI193" s="80">
        <f>IFERROR(AW193/SUM(Model!$AR193:$BC193),1/12)</f>
        <v>8.3451578647180086E-2</v>
      </c>
      <c r="BJ193" s="80">
        <f>IFERROR(AX193/SUM(Model!$AR193:$BC193),1/12)</f>
        <v>8.3215088019486586E-2</v>
      </c>
      <c r="BK193" s="80">
        <f>IFERROR(AY193/SUM(Model!$AR193:$BC193),1/12)</f>
        <v>8.2978597391793391E-2</v>
      </c>
      <c r="BL193" s="80">
        <f>IFERROR(AZ193/SUM(Model!$AR193:$BC193),1/12)</f>
        <v>8.274210676409989E-2</v>
      </c>
      <c r="BM193" s="80">
        <f>IFERROR(BA193/SUM(Model!$AR193:$BC193),1/12)</f>
        <v>8.2505616136406695E-2</v>
      </c>
      <c r="BN193" s="80">
        <f>IFERROR(BB193/SUM(Model!$AR193:$BC193),1/12)</f>
        <v>8.2269125508713181E-2</v>
      </c>
      <c r="BO193" s="80">
        <f>IFERROR(BC193/SUM(Model!$AR193:$BC193),1/12)</f>
        <v>8.203263488102E-2</v>
      </c>
      <c r="BP19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51.744186046511658</v>
      </c>
      <c r="BQ193" s="77" cm="1">
        <f t="array" ref="BQ19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193" s="77" cm="1">
        <f t="array" ref="BR19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193" s="77">
        <f>IF(tbl_Model[[#This Row],[Type]]="Boutique",
    tbl_Model[[#This Row],[UnitListPrice]],
    tbl_Model[[#This Row],[UnitListPrice]]*(1-SUMIFS(tbl_MarketTerms[WholesaleMarginPct],tbl_MarketTerms[Country],tbl_Model[[#This Row],[country]])))</f>
        <v>18536.052673839731</v>
      </c>
      <c r="BT193" s="79">
        <f>Model!$BP193*BD193</f>
        <v>4.3793190865828837</v>
      </c>
      <c r="BU193" s="79">
        <f>Model!$BP193*BE193</f>
        <v>4.3670820715452701</v>
      </c>
      <c r="BV193" s="79">
        <f>Model!$BP193*BF193</f>
        <v>4.3548450565076404</v>
      </c>
      <c r="BW193" s="79">
        <f>Model!$BP193*BG193</f>
        <v>4.3426080414700285</v>
      </c>
      <c r="BX193" s="79">
        <f>Model!$BP193*BH193</f>
        <v>4.3303710264323989</v>
      </c>
      <c r="BY193" s="79">
        <f>Model!$BP193*BI193</f>
        <v>4.3181340113947861</v>
      </c>
      <c r="BZ193" s="79">
        <f>Model!$BP193*BJ193</f>
        <v>4.3058969963571574</v>
      </c>
      <c r="CA193" s="79">
        <f>Model!$BP193*BK193</f>
        <v>4.2936599813195446</v>
      </c>
      <c r="CB193" s="79">
        <f>Model!$BP193*BL193</f>
        <v>4.281422966281915</v>
      </c>
      <c r="CC193" s="79">
        <f>Model!$BP193*BM193</f>
        <v>4.2691859512443022</v>
      </c>
      <c r="CD193" s="79">
        <f>Model!$BP193*BN193</f>
        <v>4.2569489362066726</v>
      </c>
      <c r="CE193" s="79">
        <f>Model!$BP193*BO193</f>
        <v>4.2447119211690607</v>
      </c>
      <c r="CF193" s="79">
        <f>Model!$BS193*BT193</f>
        <v>81175.289264452033</v>
      </c>
      <c r="CG193" s="79">
        <f>Model!$BS193*BU193</f>
        <v>80948.463309144252</v>
      </c>
      <c r="CH193" s="79">
        <f>Model!$BS193*BV193</f>
        <v>80721.63735383618</v>
      </c>
      <c r="CI193" s="79">
        <f>Model!$BS193*BW193</f>
        <v>80494.811398528444</v>
      </c>
      <c r="CJ193" s="79">
        <f>Model!$BS193*BX193</f>
        <v>80267.985443220372</v>
      </c>
      <c r="CK193" s="79">
        <f>Model!$BS193*BY193</f>
        <v>80041.159487912606</v>
      </c>
      <c r="CL193" s="79">
        <f>Model!$BS193*BZ193</f>
        <v>79814.333532604549</v>
      </c>
      <c r="CM193" s="79">
        <f>Model!$BS193*CA193</f>
        <v>79587.507577296798</v>
      </c>
      <c r="CN193" s="79">
        <f>Model!$BS193*CB193</f>
        <v>79360.681621988726</v>
      </c>
      <c r="CO193" s="79">
        <f>Model!$BS193*CC193</f>
        <v>79133.85566668096</v>
      </c>
      <c r="CP193" s="79">
        <f>Model!$BS193*CD193</f>
        <v>78907.029711372888</v>
      </c>
      <c r="CQ193" s="79">
        <f>Model!$BS193*CE193</f>
        <v>78680.203756065152</v>
      </c>
      <c r="CR193" s="79">
        <f>Model!$BR193*BT193</f>
        <v>20796.244920168701</v>
      </c>
      <c r="CS193" s="79">
        <f>Model!$BR193*BU193</f>
        <v>20738.134525200298</v>
      </c>
      <c r="CT193" s="79">
        <f>Model!$BR193*BV193</f>
        <v>20680.024130231817</v>
      </c>
      <c r="CU193" s="79">
        <f>Model!$BR193*BW193</f>
        <v>20621.913735263424</v>
      </c>
      <c r="CV193" s="79">
        <f>Model!$BR193*BX193</f>
        <v>20563.803340294944</v>
      </c>
      <c r="CW193" s="79">
        <f>Model!$BR193*BY193</f>
        <v>20505.692945326544</v>
      </c>
      <c r="CX193" s="79">
        <f>Model!$BR193*BZ193</f>
        <v>20447.582550358067</v>
      </c>
      <c r="CY193" s="79">
        <f>Model!$BR193*CA193</f>
        <v>20389.472155389671</v>
      </c>
      <c r="CZ193" s="79">
        <f>Model!$BR193*CB193</f>
        <v>20331.36176042119</v>
      </c>
      <c r="DA193" s="79">
        <f>Model!$BR193*CC193</f>
        <v>20273.25136545279</v>
      </c>
      <c r="DB193" s="79">
        <f>Model!$BR193*CD193</f>
        <v>20215.14097048431</v>
      </c>
      <c r="DC193" s="79">
        <f>Model!$BR193*CE193</f>
        <v>20157.030575515913</v>
      </c>
      <c r="DD193" s="79">
        <f>SUM(Model!$CF193:$CQ193)</f>
        <v>959132.95812310302</v>
      </c>
      <c r="DE193" s="79">
        <f>SUM(Model!$CR193:$DC193)</f>
        <v>245719.65297410768</v>
      </c>
      <c r="DF193" s="80">
        <f>IFERROR((Model!$DD193-Model!$DE193)/Model!$DD193,0)</f>
        <v>0.74381064596617696</v>
      </c>
    </row>
    <row r="194" spans="2:110" x14ac:dyDescent="0.25">
      <c r="B194" t="s">
        <v>370</v>
      </c>
      <c r="C194" t="s">
        <v>45</v>
      </c>
      <c r="D194" t="s">
        <v>4</v>
      </c>
      <c r="E194" s="4">
        <v>34</v>
      </c>
      <c r="F194" s="4">
        <v>639168.84</v>
      </c>
      <c r="G194" s="4">
        <v>165086.38</v>
      </c>
      <c r="H194" s="4">
        <v>2</v>
      </c>
      <c r="I194" s="4">
        <v>2</v>
      </c>
      <c r="J194" s="4">
        <v>2</v>
      </c>
      <c r="K194" s="4">
        <v>2</v>
      </c>
      <c r="L194" s="4">
        <v>1</v>
      </c>
      <c r="M194" s="4">
        <v>0</v>
      </c>
      <c r="N194" s="4">
        <v>0</v>
      </c>
      <c r="O194" s="4">
        <v>2</v>
      </c>
      <c r="P194" s="4">
        <v>3</v>
      </c>
      <c r="Q194" s="4">
        <v>1</v>
      </c>
      <c r="R194" s="4">
        <v>3</v>
      </c>
      <c r="S194" s="4">
        <v>3</v>
      </c>
      <c r="T194" s="4">
        <v>0</v>
      </c>
      <c r="U194" s="4">
        <v>3</v>
      </c>
      <c r="V194" s="4">
        <v>6</v>
      </c>
      <c r="W194" s="4">
        <v>0</v>
      </c>
      <c r="X194" s="4">
        <v>4</v>
      </c>
      <c r="Y194" s="4">
        <v>1</v>
      </c>
      <c r="Z194" s="4">
        <v>3</v>
      </c>
      <c r="AA194" s="4">
        <v>3</v>
      </c>
      <c r="AB194" s="4">
        <v>4</v>
      </c>
      <c r="AC194" s="4">
        <v>3</v>
      </c>
      <c r="AD194" s="4">
        <v>5</v>
      </c>
      <c r="AE194" s="4">
        <v>3</v>
      </c>
      <c r="AF194" s="4">
        <v>0</v>
      </c>
      <c r="AG194" s="4">
        <v>4</v>
      </c>
      <c r="AH194" s="4">
        <v>0</v>
      </c>
      <c r="AI194" s="4">
        <v>3</v>
      </c>
      <c r="AJ194" s="4">
        <v>5</v>
      </c>
      <c r="AK194" s="4">
        <v>4</v>
      </c>
      <c r="AL194" s="4">
        <v>2</v>
      </c>
      <c r="AM194" s="4">
        <v>4</v>
      </c>
      <c r="AN194" s="4">
        <v>3</v>
      </c>
      <c r="AO194" s="4">
        <v>1</v>
      </c>
      <c r="AP194" s="4">
        <v>5</v>
      </c>
      <c r="AQ194" s="4">
        <v>3</v>
      </c>
      <c r="AR194" s="79">
        <f>MAX(IFERROR(IFERROR(_xlfn.FORECAST.ETS(AR$5,tbl_Model[[#This Row],[H_2023_01]:[H_2025_12]],$H$5:$AQ$5),_xlfn.FORECAST.LINEAR(AR$5,tbl_Model[[#This Row],[H_2023_01]:[H_2025_12]],$H$5:$AQ$5)),0),0)</f>
        <v>2.4699338588480444</v>
      </c>
      <c r="AS194" s="79">
        <f>MAX(IFERROR(IFERROR(_xlfn.FORECAST.ETS(AS$5,tbl_Model[[#This Row],[H_2023_01]:[H_2025_12]],$H$5:$AQ$5),_xlfn.FORECAST.LINEAR(AS$5,tbl_Model[[#This Row],[H_2023_01]:[H_2025_12]],$H$5:$AQ$5)),0),0)</f>
        <v>4.4699859583044379</v>
      </c>
      <c r="AT194" s="79">
        <f>MAX(IFERROR(IFERROR(_xlfn.FORECAST.ETS(AT$5,tbl_Model[[#This Row],[H_2023_01]:[H_2025_12]],$H$5:$AQ$5),_xlfn.FORECAST.LINEAR(AT$5,tbl_Model[[#This Row],[H_2023_01]:[H_2025_12]],$H$5:$AQ$5)),0),0)</f>
        <v>3.5533271348305728</v>
      </c>
      <c r="AU194" s="79">
        <f>MAX(IFERROR(IFERROR(_xlfn.FORECAST.ETS(AU$5,tbl_Model[[#This Row],[H_2023_01]:[H_2025_12]],$H$5:$AQ$5),_xlfn.FORECAST.LINEAR(AU$5,tbl_Model[[#This Row],[H_2023_01]:[H_2025_12]],$H$5:$AQ$5)),0),0)</f>
        <v>2.5980117100829991</v>
      </c>
      <c r="AV194" s="79">
        <f>MAX(IFERROR(IFERROR(_xlfn.FORECAST.ETS(AV$5,tbl_Model[[#This Row],[H_2023_01]:[H_2025_12]],$H$5:$AQ$5),_xlfn.FORECAST.LINEAR(AV$5,tbl_Model[[#This Row],[H_2023_01]:[H_2025_12]],$H$5:$AQ$5)),0),0)</f>
        <v>4.5980638095393926</v>
      </c>
      <c r="AW194" s="79">
        <f>MAX(IFERROR(IFERROR(_xlfn.FORECAST.ETS(AW$5,tbl_Model[[#This Row],[H_2023_01]:[H_2025_12]],$H$5:$AQ$5),_xlfn.FORECAST.LINEAR(AW$5,tbl_Model[[#This Row],[H_2023_01]:[H_2025_12]],$H$5:$AQ$5)),0),0)</f>
        <v>3.6814049860655276</v>
      </c>
      <c r="AX194" s="79">
        <f>MAX(IFERROR(IFERROR(_xlfn.FORECAST.ETS(AX$5,tbl_Model[[#This Row],[H_2023_01]:[H_2025_12]],$H$5:$AQ$5),_xlfn.FORECAST.LINEAR(AX$5,tbl_Model[[#This Row],[H_2023_01]:[H_2025_12]],$H$5:$AQ$5)),0),0)</f>
        <v>2.7260895613179539</v>
      </c>
      <c r="AY194" s="79">
        <f>MAX(IFERROR(IFERROR(_xlfn.FORECAST.ETS(AY$5,tbl_Model[[#This Row],[H_2023_01]:[H_2025_12]],$H$5:$AQ$5),_xlfn.FORECAST.LINEAR(AY$5,tbl_Model[[#This Row],[H_2023_01]:[H_2025_12]],$H$5:$AQ$5)),0),0)</f>
        <v>4.7261416607743483</v>
      </c>
      <c r="AZ194" s="79">
        <f>MAX(IFERROR(IFERROR(_xlfn.FORECAST.ETS(AZ$5,tbl_Model[[#This Row],[H_2023_01]:[H_2025_12]],$H$5:$AQ$5),_xlfn.FORECAST.LINEAR(AZ$5,tbl_Model[[#This Row],[H_2023_01]:[H_2025_12]],$H$5:$AQ$5)),0),0)</f>
        <v>3.8094828373004823</v>
      </c>
      <c r="BA194" s="79">
        <f>MAX(IFERROR(IFERROR(_xlfn.FORECAST.ETS(BA$5,tbl_Model[[#This Row],[H_2023_01]:[H_2025_12]],$H$5:$AQ$5),_xlfn.FORECAST.LINEAR(BA$5,tbl_Model[[#This Row],[H_2023_01]:[H_2025_12]],$H$5:$AQ$5)),0),0)</f>
        <v>2.8541674125529086</v>
      </c>
      <c r="BB194" s="79">
        <f>MAX(IFERROR(IFERROR(_xlfn.FORECAST.ETS(BB$5,tbl_Model[[#This Row],[H_2023_01]:[H_2025_12]],$H$5:$AQ$5),_xlfn.FORECAST.LINEAR(BB$5,tbl_Model[[#This Row],[H_2023_01]:[H_2025_12]],$H$5:$AQ$5)),0),0)</f>
        <v>4.854219512009303</v>
      </c>
      <c r="BC194" s="79">
        <f>MAX(IFERROR(IFERROR(_xlfn.FORECAST.ETS(BC$5,tbl_Model[[#This Row],[H_2023_01]:[H_2025_12]],$H$5:$AQ$5),_xlfn.FORECAST.LINEAR(BC$5,tbl_Model[[#This Row],[H_2023_01]:[H_2025_12]],$H$5:$AQ$5)),0),0)</f>
        <v>3.9375606885354371</v>
      </c>
      <c r="BD194" s="80">
        <f>IFERROR(AR194/SUM(Model!$AR194:$BC194),1/12)</f>
        <v>5.5781926745062708E-2</v>
      </c>
      <c r="BE194" s="80">
        <f>IFERROR(AS194/SUM(Model!$AR194:$BC194),1/12)</f>
        <v>0.10095186491912343</v>
      </c>
      <c r="BF194" s="80">
        <f>IFERROR(AT194/SUM(Model!$AR194:$BC194),1/12)</f>
        <v>8.0249693013563786E-2</v>
      </c>
      <c r="BG194" s="80">
        <f>IFERROR(AU194/SUM(Model!$AR194:$BC194),1/12)</f>
        <v>5.8674485705562718E-2</v>
      </c>
      <c r="BH194" s="80">
        <f>IFERROR(AV194/SUM(Model!$AR194:$BC194),1/12)</f>
        <v>0.10384442387962345</v>
      </c>
      <c r="BI194" s="80">
        <f>IFERROR(AW194/SUM(Model!$AR194:$BC194),1/12)</f>
        <v>8.3142251974063802E-2</v>
      </c>
      <c r="BJ194" s="80">
        <f>IFERROR(AX194/SUM(Model!$AR194:$BC194),1/12)</f>
        <v>6.1567044666062727E-2</v>
      </c>
      <c r="BK194" s="80">
        <f>IFERROR(AY194/SUM(Model!$AR194:$BC194),1/12)</f>
        <v>0.10673698284012348</v>
      </c>
      <c r="BL194" s="80">
        <f>IFERROR(AZ194/SUM(Model!$AR194:$BC194),1/12)</f>
        <v>8.6034810934563818E-2</v>
      </c>
      <c r="BM194" s="80">
        <f>IFERROR(BA194/SUM(Model!$AR194:$BC194),1/12)</f>
        <v>6.4459603626562736E-2</v>
      </c>
      <c r="BN194" s="80">
        <f>IFERROR(BB194/SUM(Model!$AR194:$BC194),1/12)</f>
        <v>0.1096295418006235</v>
      </c>
      <c r="BO194" s="80">
        <f>IFERROR(BC194/SUM(Model!$AR194:$BC194),1/12)</f>
        <v>8.8927369895063835E-2</v>
      </c>
      <c r="BP19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37.524087591240878</v>
      </c>
      <c r="BQ194" s="77" cm="1">
        <f t="array" ref="BQ19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194" s="77" cm="1">
        <f t="array" ref="BR19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194" s="77">
        <f>IF(tbl_Model[[#This Row],[Type]]="Boutique",
    tbl_Model[[#This Row],[UnitListPrice]],
    tbl_Model[[#This Row],[UnitListPrice]]*(1-SUMIFS(tbl_MarketTerms[WholesaleMarginPct],tbl_MarketTerms[Country],tbl_Model[[#This Row],[country]])))</f>
        <v>18536.052673839731</v>
      </c>
      <c r="BT194" s="79">
        <f>Model!$BP194*BD194</f>
        <v>2.0931659051899154</v>
      </c>
      <c r="BU194" s="79">
        <f>Model!$BP194*BE194</f>
        <v>3.788126621724305</v>
      </c>
      <c r="BV194" s="79">
        <f>Model!$BP194*BF194</f>
        <v>3.0112965098111588</v>
      </c>
      <c r="BW194" s="79">
        <f>Model!$BP194*BG194</f>
        <v>2.2017065409865464</v>
      </c>
      <c r="BX194" s="79">
        <f>Model!$BP194*BH194</f>
        <v>3.896667257520936</v>
      </c>
      <c r="BY194" s="79">
        <f>Model!$BP194*BI194</f>
        <v>3.1198371456077898</v>
      </c>
      <c r="BZ194" s="79">
        <f>Model!$BP194*BJ194</f>
        <v>2.3102471767831774</v>
      </c>
      <c r="CA194" s="79">
        <f>Model!$BP194*BK194</f>
        <v>4.0052078933175679</v>
      </c>
      <c r="CB194" s="79">
        <f>Model!$BP194*BL194</f>
        <v>3.2283777814044212</v>
      </c>
      <c r="CC194" s="79">
        <f>Model!$BP194*BM194</f>
        <v>2.4187878125798083</v>
      </c>
      <c r="CD194" s="79">
        <f>Model!$BP194*BN194</f>
        <v>4.1137485291141989</v>
      </c>
      <c r="CE194" s="79">
        <f>Model!$BP194*BO194</f>
        <v>3.3369184172010526</v>
      </c>
      <c r="CF194" s="79">
        <f>Model!$BS194*BT194</f>
        <v>38799.033473685689</v>
      </c>
      <c r="CG194" s="79">
        <f>Model!$BS194*BU194</f>
        <v>70216.91459545627</v>
      </c>
      <c r="CH194" s="79">
        <f>Model!$BS194*BV194</f>
        <v>55817.550722409382</v>
      </c>
      <c r="CI194" s="79">
        <f>Model!$BS194*BW194</f>
        <v>40810.9484160641</v>
      </c>
      <c r="CJ194" s="79">
        <f>Model!$BS194*BX194</f>
        <v>72228.829537834681</v>
      </c>
      <c r="CK194" s="79">
        <f>Model!$BS194*BY194</f>
        <v>57829.465664787785</v>
      </c>
      <c r="CL194" s="79">
        <f>Model!$BS194*BZ194</f>
        <v>42822.863358442504</v>
      </c>
      <c r="CM194" s="79">
        <f>Model!$BS194*CA194</f>
        <v>74240.744480213107</v>
      </c>
      <c r="CN194" s="79">
        <f>Model!$BS194*CB194</f>
        <v>59841.380607166204</v>
      </c>
      <c r="CO194" s="79">
        <f>Model!$BS194*CC194</f>
        <v>44834.778300820908</v>
      </c>
      <c r="CP194" s="79">
        <f>Model!$BS194*CD194</f>
        <v>76252.659422591503</v>
      </c>
      <c r="CQ194" s="79">
        <f>Model!$BS194*CE194</f>
        <v>61853.295549544615</v>
      </c>
      <c r="CR194" s="79">
        <f>Model!$BR194*BT194</f>
        <v>9939.8993227602186</v>
      </c>
      <c r="CS194" s="79">
        <f>Model!$BR194*BU194</f>
        <v>17988.825992458071</v>
      </c>
      <c r="CT194" s="79">
        <f>Model!$BR194*BV194</f>
        <v>14299.862263324216</v>
      </c>
      <c r="CU194" s="79">
        <f>Model!$BR194*BW194</f>
        <v>10455.330512219138</v>
      </c>
      <c r="CV194" s="79">
        <f>Model!$BR194*BX194</f>
        <v>18504.25718191699</v>
      </c>
      <c r="CW194" s="79">
        <f>Model!$BR194*BY194</f>
        <v>14815.293452783137</v>
      </c>
      <c r="CX194" s="79">
        <f>Model!$BR194*BZ194</f>
        <v>10970.761701678059</v>
      </c>
      <c r="CY194" s="79">
        <f>Model!$BR194*CA194</f>
        <v>19019.688371375913</v>
      </c>
      <c r="CZ194" s="79">
        <f>Model!$BR194*CB194</f>
        <v>15330.724642242059</v>
      </c>
      <c r="DA194" s="79">
        <f>Model!$BR194*CC194</f>
        <v>11486.19289113698</v>
      </c>
      <c r="DB194" s="79">
        <f>Model!$BR194*CD194</f>
        <v>19535.119560834835</v>
      </c>
      <c r="DC194" s="79">
        <f>Model!$BR194*CE194</f>
        <v>15846.155831700982</v>
      </c>
      <c r="DD194" s="79">
        <f>SUM(Model!$CF194:$CQ194)</f>
        <v>695548.46412901685</v>
      </c>
      <c r="DE194" s="79">
        <f>SUM(Model!$CR194:$DC194)</f>
        <v>178192.11172443061</v>
      </c>
      <c r="DF194" s="80">
        <f>IFERROR((Model!$DD194-Model!$DE194)/Model!$DD194,0)</f>
        <v>0.74381064596617696</v>
      </c>
    </row>
    <row r="195" spans="2:110" x14ac:dyDescent="0.25">
      <c r="B195" t="s">
        <v>370</v>
      </c>
      <c r="C195" t="s">
        <v>169</v>
      </c>
      <c r="D195" t="s">
        <v>13</v>
      </c>
      <c r="E195" s="4">
        <v>51</v>
      </c>
      <c r="F195" s="4">
        <v>1144494.33</v>
      </c>
      <c r="G195" s="4">
        <v>282380.5</v>
      </c>
      <c r="H195" s="4">
        <v>5</v>
      </c>
      <c r="I195" s="4">
        <v>2</v>
      </c>
      <c r="J195" s="4">
        <v>3</v>
      </c>
      <c r="K195" s="4">
        <v>3</v>
      </c>
      <c r="L195" s="4">
        <v>0</v>
      </c>
      <c r="M195" s="4">
        <v>2</v>
      </c>
      <c r="N195" s="4">
        <v>2</v>
      </c>
      <c r="O195" s="4">
        <v>2</v>
      </c>
      <c r="P195" s="4">
        <v>4</v>
      </c>
      <c r="Q195" s="4">
        <v>3</v>
      </c>
      <c r="R195" s="4">
        <v>6</v>
      </c>
      <c r="S195" s="4">
        <v>4</v>
      </c>
      <c r="T195" s="4">
        <v>3</v>
      </c>
      <c r="U195" s="4">
        <v>2</v>
      </c>
      <c r="V195" s="4">
        <v>6</v>
      </c>
      <c r="W195" s="4">
        <v>2</v>
      </c>
      <c r="X195" s="4">
        <v>1</v>
      </c>
      <c r="Y195" s="4">
        <v>2</v>
      </c>
      <c r="Z195" s="4">
        <v>8</v>
      </c>
      <c r="AA195" s="4">
        <v>1</v>
      </c>
      <c r="AB195" s="4">
        <v>6</v>
      </c>
      <c r="AC195" s="4">
        <v>4</v>
      </c>
      <c r="AD195" s="4">
        <v>5</v>
      </c>
      <c r="AE195" s="4">
        <v>1</v>
      </c>
      <c r="AF195" s="4">
        <v>3</v>
      </c>
      <c r="AG195" s="4">
        <v>4</v>
      </c>
      <c r="AH195" s="4">
        <v>4</v>
      </c>
      <c r="AI195" s="4">
        <v>2</v>
      </c>
      <c r="AJ195" s="4">
        <v>4</v>
      </c>
      <c r="AK195" s="4">
        <v>5</v>
      </c>
      <c r="AL195" s="4">
        <v>6</v>
      </c>
      <c r="AM195" s="4">
        <v>4</v>
      </c>
      <c r="AN195" s="4">
        <v>2</v>
      </c>
      <c r="AO195" s="4">
        <v>2</v>
      </c>
      <c r="AP195" s="4">
        <v>4</v>
      </c>
      <c r="AQ195" s="4">
        <v>11</v>
      </c>
      <c r="AR195" s="79">
        <f>MAX(IFERROR(IFERROR(_xlfn.FORECAST.ETS(AR$5,tbl_Model[[#This Row],[H_2023_01]:[H_2025_12]],$H$5:$AQ$5),_xlfn.FORECAST.LINEAR(AR$5,tbl_Model[[#This Row],[H_2023_01]:[H_2025_12]],$H$5:$AQ$5)),0),0)</f>
        <v>5.5524146900914912</v>
      </c>
      <c r="AS195" s="79">
        <f>MAX(IFERROR(IFERROR(_xlfn.FORECAST.ETS(AS$5,tbl_Model[[#This Row],[H_2023_01]:[H_2025_12]],$H$5:$AQ$5),_xlfn.FORECAST.LINEAR(AS$5,tbl_Model[[#This Row],[H_2023_01]:[H_2025_12]],$H$5:$AQ$5)),0),0)</f>
        <v>5.6097013000341818</v>
      </c>
      <c r="AT195" s="79">
        <f>MAX(IFERROR(IFERROR(_xlfn.FORECAST.ETS(AT$5,tbl_Model[[#This Row],[H_2023_01]:[H_2025_12]],$H$5:$AQ$5),_xlfn.FORECAST.LINEAR(AT$5,tbl_Model[[#This Row],[H_2023_01]:[H_2025_12]],$H$5:$AQ$5)),0),0)</f>
        <v>5.6669879099768794</v>
      </c>
      <c r="AU195" s="79">
        <f>MAX(IFERROR(IFERROR(_xlfn.FORECAST.ETS(AU$5,tbl_Model[[#This Row],[H_2023_01]:[H_2025_12]],$H$5:$AQ$5),_xlfn.FORECAST.LINEAR(AU$5,tbl_Model[[#This Row],[H_2023_01]:[H_2025_12]],$H$5:$AQ$5)),0),0)</f>
        <v>5.7242745199195699</v>
      </c>
      <c r="AV195" s="79">
        <f>MAX(IFERROR(IFERROR(_xlfn.FORECAST.ETS(AV$5,tbl_Model[[#This Row],[H_2023_01]:[H_2025_12]],$H$5:$AQ$5),_xlfn.FORECAST.LINEAR(AV$5,tbl_Model[[#This Row],[H_2023_01]:[H_2025_12]],$H$5:$AQ$5)),0),0)</f>
        <v>5.7815611298622676</v>
      </c>
      <c r="AW195" s="79">
        <f>MAX(IFERROR(IFERROR(_xlfn.FORECAST.ETS(AW$5,tbl_Model[[#This Row],[H_2023_01]:[H_2025_12]],$H$5:$AQ$5),_xlfn.FORECAST.LINEAR(AW$5,tbl_Model[[#This Row],[H_2023_01]:[H_2025_12]],$H$5:$AQ$5)),0),0)</f>
        <v>5.8388477398049581</v>
      </c>
      <c r="AX195" s="79">
        <f>MAX(IFERROR(IFERROR(_xlfn.FORECAST.ETS(AX$5,tbl_Model[[#This Row],[H_2023_01]:[H_2025_12]],$H$5:$AQ$5),_xlfn.FORECAST.LINEAR(AX$5,tbl_Model[[#This Row],[H_2023_01]:[H_2025_12]],$H$5:$AQ$5)),0),0)</f>
        <v>5.8961343497476557</v>
      </c>
      <c r="AY195" s="79">
        <f>MAX(IFERROR(IFERROR(_xlfn.FORECAST.ETS(AY$5,tbl_Model[[#This Row],[H_2023_01]:[H_2025_12]],$H$5:$AQ$5),_xlfn.FORECAST.LINEAR(AY$5,tbl_Model[[#This Row],[H_2023_01]:[H_2025_12]],$H$5:$AQ$5)),0),0)</f>
        <v>5.9534209596903462</v>
      </c>
      <c r="AZ195" s="79">
        <f>MAX(IFERROR(IFERROR(_xlfn.FORECAST.ETS(AZ$5,tbl_Model[[#This Row],[H_2023_01]:[H_2025_12]],$H$5:$AQ$5),_xlfn.FORECAST.LINEAR(AZ$5,tbl_Model[[#This Row],[H_2023_01]:[H_2025_12]],$H$5:$AQ$5)),0),0)</f>
        <v>6.0107075696330439</v>
      </c>
      <c r="BA195" s="79">
        <f>MAX(IFERROR(IFERROR(_xlfn.FORECAST.ETS(BA$5,tbl_Model[[#This Row],[H_2023_01]:[H_2025_12]],$H$5:$AQ$5),_xlfn.FORECAST.LINEAR(BA$5,tbl_Model[[#This Row],[H_2023_01]:[H_2025_12]],$H$5:$AQ$5)),0),0)</f>
        <v>6.0679941795757344</v>
      </c>
      <c r="BB195" s="79">
        <f>MAX(IFERROR(IFERROR(_xlfn.FORECAST.ETS(BB$5,tbl_Model[[#This Row],[H_2023_01]:[H_2025_12]],$H$5:$AQ$5),_xlfn.FORECAST.LINEAR(BB$5,tbl_Model[[#This Row],[H_2023_01]:[H_2025_12]],$H$5:$AQ$5)),0),0)</f>
        <v>6.125280789518432</v>
      </c>
      <c r="BC195" s="79">
        <f>MAX(IFERROR(IFERROR(_xlfn.FORECAST.ETS(BC$5,tbl_Model[[#This Row],[H_2023_01]:[H_2025_12]],$H$5:$AQ$5),_xlfn.FORECAST.LINEAR(BC$5,tbl_Model[[#This Row],[H_2023_01]:[H_2025_12]],$H$5:$AQ$5)),0),0)</f>
        <v>6.1825673994611225</v>
      </c>
      <c r="BD195" s="80">
        <f>IFERROR(AR195/SUM(Model!$AR195:$BC195),1/12)</f>
        <v>7.885844573827229E-2</v>
      </c>
      <c r="BE195" s="80">
        <f>IFERROR(AS195/SUM(Model!$AR195:$BC195),1/12)</f>
        <v>7.9672061664646993E-2</v>
      </c>
      <c r="BF195" s="80">
        <f>IFERROR(AT195/SUM(Model!$AR195:$BC195),1/12)</f>
        <v>8.0485677591021779E-2</v>
      </c>
      <c r="BG195" s="80">
        <f>IFERROR(AU195/SUM(Model!$AR195:$BC195),1/12)</f>
        <v>8.1299293517396468E-2</v>
      </c>
      <c r="BH195" s="80">
        <f>IFERROR(AV195/SUM(Model!$AR195:$BC195),1/12)</f>
        <v>8.2112909443771268E-2</v>
      </c>
      <c r="BI195" s="80">
        <f>IFERROR(AW195/SUM(Model!$AR195:$BC195),1/12)</f>
        <v>8.2926525370145956E-2</v>
      </c>
      <c r="BJ195" s="80">
        <f>IFERROR(AX195/SUM(Model!$AR195:$BC195),1/12)</f>
        <v>8.3740141296520743E-2</v>
      </c>
      <c r="BK195" s="80">
        <f>IFERROR(AY195/SUM(Model!$AR195:$BC195),1/12)</f>
        <v>8.4553757222895432E-2</v>
      </c>
      <c r="BL195" s="80">
        <f>IFERROR(AZ195/SUM(Model!$AR195:$BC195),1/12)</f>
        <v>8.5367373149270231E-2</v>
      </c>
      <c r="BM195" s="80">
        <f>IFERROR(BA195/SUM(Model!$AR195:$BC195),1/12)</f>
        <v>8.618098907564492E-2</v>
      </c>
      <c r="BN195" s="80">
        <f>IFERROR(BB195/SUM(Model!$AR195:$BC195),1/12)</f>
        <v>8.6994605002019706E-2</v>
      </c>
      <c r="BO195" s="80">
        <f>IFERROR(BC195/SUM(Model!$AR195:$BC195),1/12)</f>
        <v>8.7808220928394395E-2</v>
      </c>
      <c r="BP19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56.236235725938009</v>
      </c>
      <c r="BQ195" s="77" cm="1">
        <f t="array" ref="BQ19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195" s="77" cm="1">
        <f t="array" ref="BR19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195" s="77">
        <f>IF(tbl_Model[[#This Row],[Type]]="Boutique",
    tbl_Model[[#This Row],[UnitListPrice]],
    tbl_Model[[#This Row],[UnitListPrice]]*(1-SUMIFS(tbl_MarketTerms[WholesaleMarginPct],tbl_MarketTerms[Country],tbl_Model[[#This Row],[country]])))</f>
        <v>22963.846685082874</v>
      </c>
      <c r="BT195" s="79">
        <f>Model!$BP195*BD195</f>
        <v>4.4347021435185718</v>
      </c>
      <c r="BU195" s="79">
        <f>Model!$BP195*BE195</f>
        <v>4.4804568405445577</v>
      </c>
      <c r="BV195" s="79">
        <f>Model!$BP195*BF195</f>
        <v>4.5262115375705472</v>
      </c>
      <c r="BW195" s="79">
        <f>Model!$BP195*BG195</f>
        <v>4.5719662345965313</v>
      </c>
      <c r="BX195" s="79">
        <f>Model!$BP195*BH195</f>
        <v>4.6177209316225225</v>
      </c>
      <c r="BY195" s="79">
        <f>Model!$BP195*BI195</f>
        <v>4.6634756286485066</v>
      </c>
      <c r="BZ195" s="79">
        <f>Model!$BP195*BJ195</f>
        <v>4.709230325674497</v>
      </c>
      <c r="CA195" s="79">
        <f>Model!$BP195*BK195</f>
        <v>4.7549850227004811</v>
      </c>
      <c r="CB195" s="79">
        <f>Model!$BP195*BL195</f>
        <v>4.8007397197264714</v>
      </c>
      <c r="CC195" s="79">
        <f>Model!$BP195*BM195</f>
        <v>4.8464944167524564</v>
      </c>
      <c r="CD195" s="79">
        <f>Model!$BP195*BN195</f>
        <v>4.8922491137784458</v>
      </c>
      <c r="CE195" s="79">
        <f>Model!$BP195*BO195</f>
        <v>4.9380038108044308</v>
      </c>
      <c r="CF195" s="79">
        <f>Model!$BS195*BT195</f>
        <v>101837.82011776888</v>
      </c>
      <c r="CG195" s="79">
        <f>Model!$BS195*BU195</f>
        <v>102888.52396539603</v>
      </c>
      <c r="CH195" s="79">
        <f>Model!$BS195*BV195</f>
        <v>103939.22781302326</v>
      </c>
      <c r="CI195" s="79">
        <f>Model!$BS195*BW195</f>
        <v>104989.93166065039</v>
      </c>
      <c r="CJ195" s="79">
        <f>Model!$BS195*BX195</f>
        <v>106040.63550827766</v>
      </c>
      <c r="CK195" s="79">
        <f>Model!$BS195*BY195</f>
        <v>107091.33935590478</v>
      </c>
      <c r="CL195" s="79">
        <f>Model!$BS195*BZ195</f>
        <v>108142.04320353204</v>
      </c>
      <c r="CM195" s="79">
        <f>Model!$BS195*CA195</f>
        <v>109192.74705115915</v>
      </c>
      <c r="CN195" s="79">
        <f>Model!$BS195*CB195</f>
        <v>110243.45089878641</v>
      </c>
      <c r="CO195" s="79">
        <f>Model!$BS195*CC195</f>
        <v>111294.15474641355</v>
      </c>
      <c r="CP195" s="79">
        <f>Model!$BS195*CD195</f>
        <v>112344.85859404079</v>
      </c>
      <c r="CQ195" s="79">
        <f>Model!$BS195*CE195</f>
        <v>113395.56244166792</v>
      </c>
      <c r="CR195" s="79">
        <f>Model!$BR195*BT195</f>
        <v>24820.626691485602</v>
      </c>
      <c r="CS195" s="79">
        <f>Model!$BR195*BU195</f>
        <v>25076.711591330302</v>
      </c>
      <c r="CT195" s="79">
        <f>Model!$BR195*BV195</f>
        <v>25332.79649117502</v>
      </c>
      <c r="CU195" s="79">
        <f>Model!$BR195*BW195</f>
        <v>25588.881391019706</v>
      </c>
      <c r="CV195" s="79">
        <f>Model!$BR195*BX195</f>
        <v>25844.966290864435</v>
      </c>
      <c r="CW195" s="79">
        <f>Model!$BR195*BY195</f>
        <v>26101.051190709124</v>
      </c>
      <c r="CX195" s="79">
        <f>Model!$BR195*BZ195</f>
        <v>26357.136090553846</v>
      </c>
      <c r="CY195" s="79">
        <f>Model!$BR195*CA195</f>
        <v>26613.220990398535</v>
      </c>
      <c r="CZ195" s="79">
        <f>Model!$BR195*CB195</f>
        <v>26869.305890243257</v>
      </c>
      <c r="DA195" s="79">
        <f>Model!$BR195*CC195</f>
        <v>27125.390790087953</v>
      </c>
      <c r="DB195" s="79">
        <f>Model!$BR195*CD195</f>
        <v>27381.475689932671</v>
      </c>
      <c r="DC195" s="79">
        <f>Model!$BR195*CE195</f>
        <v>27637.560589777364</v>
      </c>
      <c r="DD195" s="79">
        <f>SUM(Model!$CF195:$CQ195)</f>
        <v>1291400.295356621</v>
      </c>
      <c r="DE195" s="79">
        <f>SUM(Model!$CR195:$DC195)</f>
        <v>314749.12368757784</v>
      </c>
      <c r="DF195" s="80">
        <f>IFERROR((Model!$DD195-Model!$DE195)/Model!$DD195,0)</f>
        <v>0.75627299697909722</v>
      </c>
    </row>
    <row r="196" spans="2:110" x14ac:dyDescent="0.25">
      <c r="B196" t="s">
        <v>370</v>
      </c>
      <c r="C196" t="s">
        <v>169</v>
      </c>
      <c r="D196" t="s">
        <v>14</v>
      </c>
      <c r="E196" s="4">
        <v>98</v>
      </c>
      <c r="F196" s="4">
        <v>2176104.77</v>
      </c>
      <c r="G196" s="4">
        <v>533296.94999999995</v>
      </c>
      <c r="H196" s="4">
        <v>9</v>
      </c>
      <c r="I196" s="4">
        <v>5</v>
      </c>
      <c r="J196" s="4">
        <v>6</v>
      </c>
      <c r="K196" s="4">
        <v>4</v>
      </c>
      <c r="L196" s="4">
        <v>7</v>
      </c>
      <c r="M196" s="4">
        <v>6</v>
      </c>
      <c r="N196" s="4">
        <v>6</v>
      </c>
      <c r="O196" s="4">
        <v>6</v>
      </c>
      <c r="P196" s="4">
        <v>7</v>
      </c>
      <c r="Q196" s="4">
        <v>10</v>
      </c>
      <c r="R196" s="4">
        <v>5</v>
      </c>
      <c r="S196" s="4">
        <v>6</v>
      </c>
      <c r="T196" s="4">
        <v>6</v>
      </c>
      <c r="U196" s="4">
        <v>3</v>
      </c>
      <c r="V196" s="4">
        <v>7</v>
      </c>
      <c r="W196" s="4">
        <v>6</v>
      </c>
      <c r="X196" s="4">
        <v>12</v>
      </c>
      <c r="Y196" s="4">
        <v>11</v>
      </c>
      <c r="Z196" s="4">
        <v>6</v>
      </c>
      <c r="AA196" s="4">
        <v>7</v>
      </c>
      <c r="AB196" s="4">
        <v>4</v>
      </c>
      <c r="AC196" s="4">
        <v>13</v>
      </c>
      <c r="AD196" s="4">
        <v>14</v>
      </c>
      <c r="AE196" s="4">
        <v>20</v>
      </c>
      <c r="AF196" s="4">
        <v>5</v>
      </c>
      <c r="AG196" s="4">
        <v>8</v>
      </c>
      <c r="AH196" s="4">
        <v>8</v>
      </c>
      <c r="AI196" s="4">
        <v>5</v>
      </c>
      <c r="AJ196" s="4">
        <v>10</v>
      </c>
      <c r="AK196" s="4">
        <v>5</v>
      </c>
      <c r="AL196" s="4">
        <v>4</v>
      </c>
      <c r="AM196" s="4">
        <v>4</v>
      </c>
      <c r="AN196" s="4">
        <v>13</v>
      </c>
      <c r="AO196" s="4">
        <v>4</v>
      </c>
      <c r="AP196" s="4">
        <v>12</v>
      </c>
      <c r="AQ196" s="4">
        <v>20</v>
      </c>
      <c r="AR196" s="79">
        <f>MAX(IFERROR(IFERROR(_xlfn.FORECAST.ETS(AR$5,tbl_Model[[#This Row],[H_2023_01]:[H_2025_12]],$H$5:$AQ$5),_xlfn.FORECAST.LINEAR(AR$5,tbl_Model[[#This Row],[H_2023_01]:[H_2025_12]],$H$5:$AQ$5)),0),0)</f>
        <v>10.157356223862513</v>
      </c>
      <c r="AS196" s="79">
        <f>MAX(IFERROR(IFERROR(_xlfn.FORECAST.ETS(AS$5,tbl_Model[[#This Row],[H_2023_01]:[H_2025_12]],$H$5:$AQ$5),_xlfn.FORECAST.LINEAR(AS$5,tbl_Model[[#This Row],[H_2023_01]:[H_2025_12]],$H$5:$AQ$5)),0),0)</f>
        <v>10.257221106397914</v>
      </c>
      <c r="AT196" s="79">
        <f>MAX(IFERROR(IFERROR(_xlfn.FORECAST.ETS(AT$5,tbl_Model[[#This Row],[H_2023_01]:[H_2025_12]],$H$5:$AQ$5),_xlfn.FORECAST.LINEAR(AT$5,tbl_Model[[#This Row],[H_2023_01]:[H_2025_12]],$H$5:$AQ$5)),0),0)</f>
        <v>10.357085988933315</v>
      </c>
      <c r="AU196" s="79">
        <f>MAX(IFERROR(IFERROR(_xlfn.FORECAST.ETS(AU$5,tbl_Model[[#This Row],[H_2023_01]:[H_2025_12]],$H$5:$AQ$5),_xlfn.FORECAST.LINEAR(AU$5,tbl_Model[[#This Row],[H_2023_01]:[H_2025_12]],$H$5:$AQ$5)),0),0)</f>
        <v>10.456950871468717</v>
      </c>
      <c r="AV196" s="79">
        <f>MAX(IFERROR(IFERROR(_xlfn.FORECAST.ETS(AV$5,tbl_Model[[#This Row],[H_2023_01]:[H_2025_12]],$H$5:$AQ$5),_xlfn.FORECAST.LINEAR(AV$5,tbl_Model[[#This Row],[H_2023_01]:[H_2025_12]],$H$5:$AQ$5)),0),0)</f>
        <v>10.556815754004118</v>
      </c>
      <c r="AW196" s="79">
        <f>MAX(IFERROR(IFERROR(_xlfn.FORECAST.ETS(AW$5,tbl_Model[[#This Row],[H_2023_01]:[H_2025_12]],$H$5:$AQ$5),_xlfn.FORECAST.LINEAR(AW$5,tbl_Model[[#This Row],[H_2023_01]:[H_2025_12]],$H$5:$AQ$5)),0),0)</f>
        <v>10.656680636539519</v>
      </c>
      <c r="AX196" s="79">
        <f>MAX(IFERROR(IFERROR(_xlfn.FORECAST.ETS(AX$5,tbl_Model[[#This Row],[H_2023_01]:[H_2025_12]],$H$5:$AQ$5),_xlfn.FORECAST.LINEAR(AX$5,tbl_Model[[#This Row],[H_2023_01]:[H_2025_12]],$H$5:$AQ$5)),0),0)</f>
        <v>10.756545519074921</v>
      </c>
      <c r="AY196" s="79">
        <f>MAX(IFERROR(IFERROR(_xlfn.FORECAST.ETS(AY$5,tbl_Model[[#This Row],[H_2023_01]:[H_2025_12]],$H$5:$AQ$5),_xlfn.FORECAST.LINEAR(AY$5,tbl_Model[[#This Row],[H_2023_01]:[H_2025_12]],$H$5:$AQ$5)),0),0)</f>
        <v>10.856410401610322</v>
      </c>
      <c r="AZ196" s="79">
        <f>MAX(IFERROR(IFERROR(_xlfn.FORECAST.ETS(AZ$5,tbl_Model[[#This Row],[H_2023_01]:[H_2025_12]],$H$5:$AQ$5),_xlfn.FORECAST.LINEAR(AZ$5,tbl_Model[[#This Row],[H_2023_01]:[H_2025_12]],$H$5:$AQ$5)),0),0)</f>
        <v>10.956275284145724</v>
      </c>
      <c r="BA196" s="79">
        <f>MAX(IFERROR(IFERROR(_xlfn.FORECAST.ETS(BA$5,tbl_Model[[#This Row],[H_2023_01]:[H_2025_12]],$H$5:$AQ$5),_xlfn.FORECAST.LINEAR(BA$5,tbl_Model[[#This Row],[H_2023_01]:[H_2025_12]],$H$5:$AQ$5)),0),0)</f>
        <v>11.056140166681125</v>
      </c>
      <c r="BB196" s="79">
        <f>MAX(IFERROR(IFERROR(_xlfn.FORECAST.ETS(BB$5,tbl_Model[[#This Row],[H_2023_01]:[H_2025_12]],$H$5:$AQ$5),_xlfn.FORECAST.LINEAR(BB$5,tbl_Model[[#This Row],[H_2023_01]:[H_2025_12]],$H$5:$AQ$5)),0),0)</f>
        <v>11.156005049216525</v>
      </c>
      <c r="BC196" s="79">
        <f>MAX(IFERROR(IFERROR(_xlfn.FORECAST.ETS(BC$5,tbl_Model[[#This Row],[H_2023_01]:[H_2025_12]],$H$5:$AQ$5),_xlfn.FORECAST.LINEAR(BC$5,tbl_Model[[#This Row],[H_2023_01]:[H_2025_12]],$H$5:$AQ$5)),0),0)</f>
        <v>11.255869931751928</v>
      </c>
      <c r="BD196" s="80">
        <f>IFERROR(AR196/SUM(Model!$AR196:$BC196),1/12)</f>
        <v>7.9058274156097563E-2</v>
      </c>
      <c r="BE196" s="80">
        <f>IFERROR(AS196/SUM(Model!$AR196:$BC196),1/12)</f>
        <v>7.9835557642867705E-2</v>
      </c>
      <c r="BF196" s="80">
        <f>IFERROR(AT196/SUM(Model!$AR196:$BC196),1/12)</f>
        <v>8.0612841129637847E-2</v>
      </c>
      <c r="BG196" s="80">
        <f>IFERROR(AU196/SUM(Model!$AR196:$BC196),1/12)</f>
        <v>8.1390124616407988E-2</v>
      </c>
      <c r="BH196" s="80">
        <f>IFERROR(AV196/SUM(Model!$AR196:$BC196),1/12)</f>
        <v>8.216740810317813E-2</v>
      </c>
      <c r="BI196" s="80">
        <f>IFERROR(AW196/SUM(Model!$AR196:$BC196),1/12)</f>
        <v>8.2944691589948272E-2</v>
      </c>
      <c r="BJ196" s="80">
        <f>IFERROR(AX196/SUM(Model!$AR196:$BC196),1/12)</f>
        <v>8.3721975076718413E-2</v>
      </c>
      <c r="BK196" s="80">
        <f>IFERROR(AY196/SUM(Model!$AR196:$BC196),1/12)</f>
        <v>8.4499258563488555E-2</v>
      </c>
      <c r="BL196" s="80">
        <f>IFERROR(AZ196/SUM(Model!$AR196:$BC196),1/12)</f>
        <v>8.5276542050258697E-2</v>
      </c>
      <c r="BM196" s="80">
        <f>IFERROR(BA196/SUM(Model!$AR196:$BC196),1/12)</f>
        <v>8.6053825537028839E-2</v>
      </c>
      <c r="BN196" s="80">
        <f>IFERROR(BB196/SUM(Model!$AR196:$BC196),1/12)</f>
        <v>8.6831109023798952E-2</v>
      </c>
      <c r="BO196" s="80">
        <f>IFERROR(BC196/SUM(Model!$AR196:$BC196),1/12)</f>
        <v>8.7608392510569108E-2</v>
      </c>
      <c r="BP19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108.04098360655739</v>
      </c>
      <c r="BQ196" s="77" cm="1">
        <f t="array" ref="BQ19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196" s="77" cm="1">
        <f t="array" ref="BR19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196" s="77">
        <f>IF(tbl_Model[[#This Row],[Type]]="Boutique",
    tbl_Model[[#This Row],[UnitListPrice]],
    tbl_Model[[#This Row],[UnitListPrice]]*(1-SUMIFS(tbl_MarketTerms[WholesaleMarginPct],tbl_MarketTerms[Country],tbl_Model[[#This Row],[country]])))</f>
        <v>22963.846685082874</v>
      </c>
      <c r="BT196" s="79">
        <f>Model!$BP196*BD196</f>
        <v>8.5415337020616562</v>
      </c>
      <c r="BU196" s="79">
        <f>Model!$BP196*BE196</f>
        <v>8.6255121745134371</v>
      </c>
      <c r="BV196" s="79">
        <f>Model!$BP196*BF196</f>
        <v>8.709490646965218</v>
      </c>
      <c r="BW196" s="79">
        <f>Model!$BP196*BG196</f>
        <v>8.7934691194169989</v>
      </c>
      <c r="BX196" s="79">
        <f>Model!$BP196*BH196</f>
        <v>8.8774475918687799</v>
      </c>
      <c r="BY196" s="79">
        <f>Model!$BP196*BI196</f>
        <v>8.961426064320559</v>
      </c>
      <c r="BZ196" s="79">
        <f>Model!$BP196*BJ196</f>
        <v>9.0454045367723399</v>
      </c>
      <c r="CA196" s="79">
        <f>Model!$BP196*BK196</f>
        <v>9.1293830092241208</v>
      </c>
      <c r="CB196" s="79">
        <f>Model!$BP196*BL196</f>
        <v>9.2133614816759017</v>
      </c>
      <c r="CC196" s="79">
        <f>Model!$BP196*BM196</f>
        <v>9.2973399541276827</v>
      </c>
      <c r="CD196" s="79">
        <f>Model!$BP196*BN196</f>
        <v>9.38131842657946</v>
      </c>
      <c r="CE196" s="79">
        <f>Model!$BP196*BO196</f>
        <v>9.4652968990312427</v>
      </c>
      <c r="CF196" s="79">
        <f>Model!$BS196*BT196</f>
        <v>196146.47038961222</v>
      </c>
      <c r="CG196" s="79">
        <f>Model!$BS196*BU196</f>
        <v>198074.93915584235</v>
      </c>
      <c r="CH196" s="79">
        <f>Model!$BS196*BV196</f>
        <v>200003.40792207251</v>
      </c>
      <c r="CI196" s="79">
        <f>Model!$BS196*BW196</f>
        <v>201931.87668830267</v>
      </c>
      <c r="CJ196" s="79">
        <f>Model!$BS196*BX196</f>
        <v>203860.34545453283</v>
      </c>
      <c r="CK196" s="79">
        <f>Model!$BS196*BY196</f>
        <v>205788.81422076293</v>
      </c>
      <c r="CL196" s="79">
        <f>Model!$BS196*BZ196</f>
        <v>207717.28298699309</v>
      </c>
      <c r="CM196" s="79">
        <f>Model!$BS196*CA196</f>
        <v>209645.75175322325</v>
      </c>
      <c r="CN196" s="79">
        <f>Model!$BS196*CB196</f>
        <v>211574.22051945337</v>
      </c>
      <c r="CO196" s="79">
        <f>Model!$BS196*CC196</f>
        <v>213502.68928568353</v>
      </c>
      <c r="CP196" s="79">
        <f>Model!$BS196*CD196</f>
        <v>215431.1580519136</v>
      </c>
      <c r="CQ196" s="79">
        <f>Model!$BS196*CE196</f>
        <v>217359.62681814379</v>
      </c>
      <c r="CR196" s="79">
        <f>Model!$BR196*BT196</f>
        <v>47806.191381188422</v>
      </c>
      <c r="CS196" s="79">
        <f>Model!$BR196*BU196</f>
        <v>48276.211294001114</v>
      </c>
      <c r="CT196" s="79">
        <f>Model!$BR196*BV196</f>
        <v>48746.231206813805</v>
      </c>
      <c r="CU196" s="79">
        <f>Model!$BR196*BW196</f>
        <v>49216.251119626504</v>
      </c>
      <c r="CV196" s="79">
        <f>Model!$BR196*BX196</f>
        <v>49686.271032439196</v>
      </c>
      <c r="CW196" s="79">
        <f>Model!$BR196*BY196</f>
        <v>50156.29094525188</v>
      </c>
      <c r="CX196" s="79">
        <f>Model!$BR196*BZ196</f>
        <v>50626.310858064571</v>
      </c>
      <c r="CY196" s="79">
        <f>Model!$BR196*CA196</f>
        <v>51096.330770877263</v>
      </c>
      <c r="CZ196" s="79">
        <f>Model!$BR196*CB196</f>
        <v>51566.350683689954</v>
      </c>
      <c r="DA196" s="79">
        <f>Model!$BR196*CC196</f>
        <v>52036.370596502653</v>
      </c>
      <c r="DB196" s="79">
        <f>Model!$BR196*CD196</f>
        <v>52506.390509315323</v>
      </c>
      <c r="DC196" s="79">
        <f>Model!$BR196*CE196</f>
        <v>52976.410422128029</v>
      </c>
      <c r="DD196" s="79">
        <f>SUM(Model!$CF196:$CQ196)</f>
        <v>2481036.5832465356</v>
      </c>
      <c r="DE196" s="79">
        <f>SUM(Model!$CR196:$DC196)</f>
        <v>604695.61081989878</v>
      </c>
      <c r="DF196" s="80">
        <f>IFERROR((Model!$DD196-Model!$DE196)/Model!$DD196,0)</f>
        <v>0.75627299697909722</v>
      </c>
    </row>
    <row r="197" spans="2:110" x14ac:dyDescent="0.25">
      <c r="B197" t="s">
        <v>370</v>
      </c>
      <c r="C197" t="s">
        <v>148</v>
      </c>
      <c r="D197" t="s">
        <v>13</v>
      </c>
      <c r="E197" s="4">
        <v>72</v>
      </c>
      <c r="F197" s="4">
        <v>663274.74</v>
      </c>
      <c r="G197" s="4">
        <v>192725.22</v>
      </c>
      <c r="H197" s="4">
        <v>1</v>
      </c>
      <c r="I197" s="4">
        <v>3</v>
      </c>
      <c r="J197" s="4">
        <v>7</v>
      </c>
      <c r="K197" s="4">
        <v>0</v>
      </c>
      <c r="L197" s="4">
        <v>4</v>
      </c>
      <c r="M197" s="4">
        <v>3</v>
      </c>
      <c r="N197" s="4">
        <v>5</v>
      </c>
      <c r="O197" s="4">
        <v>6</v>
      </c>
      <c r="P197" s="4">
        <v>3</v>
      </c>
      <c r="Q197" s="4">
        <v>7</v>
      </c>
      <c r="R197" s="4">
        <v>7</v>
      </c>
      <c r="S197" s="4">
        <v>4</v>
      </c>
      <c r="T197" s="4">
        <v>3</v>
      </c>
      <c r="U197" s="4">
        <v>6</v>
      </c>
      <c r="V197" s="4">
        <v>7</v>
      </c>
      <c r="W197" s="4">
        <v>6</v>
      </c>
      <c r="X197" s="4">
        <v>7</v>
      </c>
      <c r="Y197" s="4">
        <v>7</v>
      </c>
      <c r="Z197" s="4">
        <v>6</v>
      </c>
      <c r="AA197" s="4">
        <v>13</v>
      </c>
      <c r="AB197" s="4">
        <v>4</v>
      </c>
      <c r="AC197" s="4">
        <v>11</v>
      </c>
      <c r="AD197" s="4">
        <v>7</v>
      </c>
      <c r="AE197" s="4">
        <v>8</v>
      </c>
      <c r="AF197" s="4">
        <v>4</v>
      </c>
      <c r="AG197" s="4">
        <v>3</v>
      </c>
      <c r="AH197" s="4">
        <v>5</v>
      </c>
      <c r="AI197" s="4">
        <v>6</v>
      </c>
      <c r="AJ197" s="4">
        <v>7</v>
      </c>
      <c r="AK197" s="4">
        <v>5</v>
      </c>
      <c r="AL197" s="4">
        <v>8</v>
      </c>
      <c r="AM197" s="4">
        <v>3</v>
      </c>
      <c r="AN197" s="4">
        <v>5</v>
      </c>
      <c r="AO197" s="4">
        <v>8</v>
      </c>
      <c r="AP197" s="4">
        <v>8</v>
      </c>
      <c r="AQ197" s="4">
        <v>10</v>
      </c>
      <c r="AR197" s="79">
        <f>MAX(IFERROR(IFERROR(_xlfn.FORECAST.ETS(AR$5,tbl_Model[[#This Row],[H_2023_01]:[H_2025_12]],$H$5:$AQ$5),_xlfn.FORECAST.LINEAR(AR$5,tbl_Model[[#This Row],[H_2023_01]:[H_2025_12]],$H$5:$AQ$5)),0),0)</f>
        <v>7.8570470204372329</v>
      </c>
      <c r="AS197" s="79">
        <f>MAX(IFERROR(IFERROR(_xlfn.FORECAST.ETS(AS$5,tbl_Model[[#This Row],[H_2023_01]:[H_2025_12]],$H$5:$AQ$5),_xlfn.FORECAST.LINEAR(AS$5,tbl_Model[[#This Row],[H_2023_01]:[H_2025_12]],$H$5:$AQ$5)),0),0)</f>
        <v>7.9752560030595641</v>
      </c>
      <c r="AT197" s="79">
        <f>MAX(IFERROR(IFERROR(_xlfn.FORECAST.ETS(AT$5,tbl_Model[[#This Row],[H_2023_01]:[H_2025_12]],$H$5:$AQ$5),_xlfn.FORECAST.LINEAR(AT$5,tbl_Model[[#This Row],[H_2023_01]:[H_2025_12]],$H$5:$AQ$5)),0),0)</f>
        <v>8.0934649856818908</v>
      </c>
      <c r="AU197" s="79">
        <f>MAX(IFERROR(IFERROR(_xlfn.FORECAST.ETS(AU$5,tbl_Model[[#This Row],[H_2023_01]:[H_2025_12]],$H$5:$AQ$5),_xlfn.FORECAST.LINEAR(AU$5,tbl_Model[[#This Row],[H_2023_01]:[H_2025_12]],$H$5:$AQ$5)),0),0)</f>
        <v>8.2116739683042237</v>
      </c>
      <c r="AV197" s="79">
        <f>MAX(IFERROR(IFERROR(_xlfn.FORECAST.ETS(AV$5,tbl_Model[[#This Row],[H_2023_01]:[H_2025_12]],$H$5:$AQ$5),_xlfn.FORECAST.LINEAR(AV$5,tbl_Model[[#This Row],[H_2023_01]:[H_2025_12]],$H$5:$AQ$5)),0),0)</f>
        <v>8.3298829509265495</v>
      </c>
      <c r="AW197" s="79">
        <f>MAX(IFERROR(IFERROR(_xlfn.FORECAST.ETS(AW$5,tbl_Model[[#This Row],[H_2023_01]:[H_2025_12]],$H$5:$AQ$5),_xlfn.FORECAST.LINEAR(AW$5,tbl_Model[[#This Row],[H_2023_01]:[H_2025_12]],$H$5:$AQ$5)),0),0)</f>
        <v>8.4480919335488824</v>
      </c>
      <c r="AX197" s="79">
        <f>MAX(IFERROR(IFERROR(_xlfn.FORECAST.ETS(AX$5,tbl_Model[[#This Row],[H_2023_01]:[H_2025_12]],$H$5:$AQ$5),_xlfn.FORECAST.LINEAR(AX$5,tbl_Model[[#This Row],[H_2023_01]:[H_2025_12]],$H$5:$AQ$5)),0),0)</f>
        <v>8.5663009161712083</v>
      </c>
      <c r="AY197" s="79">
        <f>MAX(IFERROR(IFERROR(_xlfn.FORECAST.ETS(AY$5,tbl_Model[[#This Row],[H_2023_01]:[H_2025_12]],$H$5:$AQ$5),_xlfn.FORECAST.LINEAR(AY$5,tbl_Model[[#This Row],[H_2023_01]:[H_2025_12]],$H$5:$AQ$5)),0),0)</f>
        <v>8.6845098987935412</v>
      </c>
      <c r="AZ197" s="79">
        <f>MAX(IFERROR(IFERROR(_xlfn.FORECAST.ETS(AZ$5,tbl_Model[[#This Row],[H_2023_01]:[H_2025_12]],$H$5:$AQ$5),_xlfn.FORECAST.LINEAR(AZ$5,tbl_Model[[#This Row],[H_2023_01]:[H_2025_12]],$H$5:$AQ$5)),0),0)</f>
        <v>8.802718881415867</v>
      </c>
      <c r="BA197" s="79">
        <f>MAX(IFERROR(IFERROR(_xlfn.FORECAST.ETS(BA$5,tbl_Model[[#This Row],[H_2023_01]:[H_2025_12]],$H$5:$AQ$5),_xlfn.FORECAST.LINEAR(BA$5,tbl_Model[[#This Row],[H_2023_01]:[H_2025_12]],$H$5:$AQ$5)),0),0)</f>
        <v>8.9209278640381999</v>
      </c>
      <c r="BB197" s="79">
        <f>MAX(IFERROR(IFERROR(_xlfn.FORECAST.ETS(BB$5,tbl_Model[[#This Row],[H_2023_01]:[H_2025_12]],$H$5:$AQ$5),_xlfn.FORECAST.LINEAR(BB$5,tbl_Model[[#This Row],[H_2023_01]:[H_2025_12]],$H$5:$AQ$5)),0),0)</f>
        <v>9.0391368466605257</v>
      </c>
      <c r="BC197" s="79">
        <f>MAX(IFERROR(IFERROR(_xlfn.FORECAST.ETS(BC$5,tbl_Model[[#This Row],[H_2023_01]:[H_2025_12]],$H$5:$AQ$5),_xlfn.FORECAST.LINEAR(BC$5,tbl_Model[[#This Row],[H_2023_01]:[H_2025_12]],$H$5:$AQ$5)),0),0)</f>
        <v>9.1573458292828587</v>
      </c>
      <c r="BD197" s="80">
        <f>IFERROR(AR197/SUM(Model!$AR197:$BC197),1/12)</f>
        <v>7.6964711483141865E-2</v>
      </c>
      <c r="BE197" s="80">
        <f>IFERROR(AS197/SUM(Model!$AR197:$BC197),1/12)</f>
        <v>7.8122642728631231E-2</v>
      </c>
      <c r="BF197" s="80">
        <f>IFERROR(AT197/SUM(Model!$AR197:$BC197),1/12)</f>
        <v>7.9280573974120555E-2</v>
      </c>
      <c r="BG197" s="80">
        <f>IFERROR(AU197/SUM(Model!$AR197:$BC197),1/12)</f>
        <v>8.0438505219609949E-2</v>
      </c>
      <c r="BH197" s="80">
        <f>IFERROR(AV197/SUM(Model!$AR197:$BC197),1/12)</f>
        <v>8.1596436465099273E-2</v>
      </c>
      <c r="BI197" s="80">
        <f>IFERROR(AW197/SUM(Model!$AR197:$BC197),1/12)</f>
        <v>8.2754367710588653E-2</v>
      </c>
      <c r="BJ197" s="80">
        <f>IFERROR(AX197/SUM(Model!$AR197:$BC197),1/12)</f>
        <v>8.3912298956077977E-2</v>
      </c>
      <c r="BK197" s="80">
        <f>IFERROR(AY197/SUM(Model!$AR197:$BC197),1/12)</f>
        <v>8.5070230201567371E-2</v>
      </c>
      <c r="BL197" s="80">
        <f>IFERROR(AZ197/SUM(Model!$AR197:$BC197),1/12)</f>
        <v>8.6228161447056695E-2</v>
      </c>
      <c r="BM197" s="80">
        <f>IFERROR(BA197/SUM(Model!$AR197:$BC197),1/12)</f>
        <v>8.7386092692546075E-2</v>
      </c>
      <c r="BN197" s="80">
        <f>IFERROR(BB197/SUM(Model!$AR197:$BC197),1/12)</f>
        <v>8.8544023938035399E-2</v>
      </c>
      <c r="BO197" s="80">
        <f>IFERROR(BC197/SUM(Model!$AR197:$BC197),1/12)</f>
        <v>8.9701955183524792E-2</v>
      </c>
      <c r="BP19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79.392332789559546</v>
      </c>
      <c r="BQ197" s="77" cm="1">
        <f t="array" ref="BQ19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197" s="77" cm="1">
        <f t="array" ref="BR19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197" s="77">
        <f>IF(tbl_Model[[#This Row],[Type]]="Boutique",
    tbl_Model[[#This Row],[UnitListPrice]],
    tbl_Model[[#This Row],[UnitListPrice]]*(1-SUMIFS(tbl_MarketTerms[WholesaleMarginPct],tbl_MarketTerms[Country],tbl_Model[[#This Row],[country]])))</f>
        <v>9379.6906330564307</v>
      </c>
      <c r="BT197" s="79">
        <f>Model!$BP197*BD197</f>
        <v>6.1104079871220343</v>
      </c>
      <c r="BU197" s="79">
        <f>Model!$BP197*BE197</f>
        <v>6.2023388499113548</v>
      </c>
      <c r="BV197" s="79">
        <f>Model!$BP197*BF197</f>
        <v>6.2942697127006726</v>
      </c>
      <c r="BW197" s="79">
        <f>Model!$BP197*BG197</f>
        <v>6.3862005754899958</v>
      </c>
      <c r="BX197" s="79">
        <f>Model!$BP197*BH197</f>
        <v>6.4781314382793136</v>
      </c>
      <c r="BY197" s="79">
        <f>Model!$BP197*BI197</f>
        <v>6.570062301068635</v>
      </c>
      <c r="BZ197" s="79">
        <f>Model!$BP197*BJ197</f>
        <v>6.6619931638579528</v>
      </c>
      <c r="CA197" s="79">
        <f>Model!$BP197*BK197</f>
        <v>6.753924026647276</v>
      </c>
      <c r="CB197" s="79">
        <f>Model!$BP197*BL197</f>
        <v>6.8458548894365938</v>
      </c>
      <c r="CC197" s="79">
        <f>Model!$BP197*BM197</f>
        <v>6.9377857522259152</v>
      </c>
      <c r="CD197" s="79">
        <f>Model!$BP197*BN197</f>
        <v>7.029716615015233</v>
      </c>
      <c r="CE197" s="79">
        <f>Model!$BP197*BO197</f>
        <v>7.1216474778045562</v>
      </c>
      <c r="CF197" s="79">
        <f>Model!$BS197*BT197</f>
        <v>57313.736560961741</v>
      </c>
      <c r="CG197" s="79">
        <f>Model!$BS197*BU197</f>
        <v>58176.019613555531</v>
      </c>
      <c r="CH197" s="79">
        <f>Model!$BS197*BV197</f>
        <v>59038.302666149291</v>
      </c>
      <c r="CI197" s="79">
        <f>Model!$BS197*BW197</f>
        <v>59900.585718743103</v>
      </c>
      <c r="CJ197" s="79">
        <f>Model!$BS197*BX197</f>
        <v>60762.868771336864</v>
      </c>
      <c r="CK197" s="79">
        <f>Model!$BS197*BY197</f>
        <v>61625.151823930653</v>
      </c>
      <c r="CL197" s="79">
        <f>Model!$BS197*BZ197</f>
        <v>62487.434876524414</v>
      </c>
      <c r="CM197" s="79">
        <f>Model!$BS197*CA197</f>
        <v>63349.717929118226</v>
      </c>
      <c r="CN197" s="79">
        <f>Model!$BS197*CB197</f>
        <v>64212.000981711986</v>
      </c>
      <c r="CO197" s="79">
        <f>Model!$BS197*CC197</f>
        <v>65074.284034305776</v>
      </c>
      <c r="CP197" s="79">
        <f>Model!$BS197*CD197</f>
        <v>65936.567086899537</v>
      </c>
      <c r="CQ197" s="79">
        <f>Model!$BS197*CE197</f>
        <v>66798.850139493356</v>
      </c>
      <c r="CR197" s="79">
        <f>Model!$BR197*BT197</f>
        <v>16496.963849620319</v>
      </c>
      <c r="CS197" s="79">
        <f>Model!$BR197*BU197</f>
        <v>16745.160062262108</v>
      </c>
      <c r="CT197" s="79">
        <f>Model!$BR197*BV197</f>
        <v>16993.35627490389</v>
      </c>
      <c r="CU197" s="79">
        <f>Model!$BR197*BW197</f>
        <v>17241.552487545687</v>
      </c>
      <c r="CV197" s="79">
        <f>Model!$BR197*BX197</f>
        <v>17489.748700187465</v>
      </c>
      <c r="CW197" s="79">
        <f>Model!$BR197*BY197</f>
        <v>17737.944912829258</v>
      </c>
      <c r="CX197" s="79">
        <f>Model!$BR197*BZ197</f>
        <v>17986.14112547104</v>
      </c>
      <c r="CY197" s="79">
        <f>Model!$BR197*CA197</f>
        <v>18234.337338112837</v>
      </c>
      <c r="CZ197" s="79">
        <f>Model!$BR197*CB197</f>
        <v>18482.533550754619</v>
      </c>
      <c r="DA197" s="79">
        <f>Model!$BR197*CC197</f>
        <v>18730.729763396408</v>
      </c>
      <c r="DB197" s="79">
        <f>Model!$BR197*CD197</f>
        <v>18978.92597603819</v>
      </c>
      <c r="DC197" s="79">
        <f>Model!$BR197*CE197</f>
        <v>19227.122188679987</v>
      </c>
      <c r="DD197" s="79">
        <f>SUM(Model!$CF197:$CQ197)</f>
        <v>744675.52020273043</v>
      </c>
      <c r="DE197" s="79">
        <f>SUM(Model!$CR197:$DC197)</f>
        <v>214344.51622980181</v>
      </c>
      <c r="DF197" s="80">
        <f>IFERROR((Model!$DD197-Model!$DE197)/Model!$DD197,0)</f>
        <v>0.71216387484921129</v>
      </c>
    </row>
    <row r="198" spans="2:110" x14ac:dyDescent="0.25">
      <c r="B198" t="s">
        <v>370</v>
      </c>
      <c r="C198" t="s">
        <v>169</v>
      </c>
      <c r="D198" t="s">
        <v>16</v>
      </c>
      <c r="E198" s="4">
        <v>50</v>
      </c>
      <c r="F198" s="4">
        <v>1104119.8</v>
      </c>
      <c r="G198" s="4">
        <v>270688.88</v>
      </c>
      <c r="H198" s="4">
        <v>3</v>
      </c>
      <c r="I198" s="4">
        <v>1</v>
      </c>
      <c r="J198" s="4">
        <v>0</v>
      </c>
      <c r="K198" s="4">
        <v>2</v>
      </c>
      <c r="L198" s="4">
        <v>5</v>
      </c>
      <c r="M198" s="4">
        <v>4</v>
      </c>
      <c r="N198" s="4">
        <v>1</v>
      </c>
      <c r="O198" s="4">
        <v>5</v>
      </c>
      <c r="P198" s="4">
        <v>2</v>
      </c>
      <c r="Q198" s="4">
        <v>3</v>
      </c>
      <c r="R198" s="4">
        <v>5</v>
      </c>
      <c r="S198" s="4">
        <v>6</v>
      </c>
      <c r="T198" s="4">
        <v>7</v>
      </c>
      <c r="U198" s="4">
        <v>1</v>
      </c>
      <c r="V198" s="4">
        <v>5</v>
      </c>
      <c r="W198" s="4">
        <v>4</v>
      </c>
      <c r="X198" s="4">
        <v>7</v>
      </c>
      <c r="Y198" s="4">
        <v>6</v>
      </c>
      <c r="Z198" s="4">
        <v>2</v>
      </c>
      <c r="AA198" s="4">
        <v>3</v>
      </c>
      <c r="AB198" s="4">
        <v>1</v>
      </c>
      <c r="AC198" s="4">
        <v>3</v>
      </c>
      <c r="AD198" s="4">
        <v>3</v>
      </c>
      <c r="AE198" s="4">
        <v>5</v>
      </c>
      <c r="AF198" s="4">
        <v>3</v>
      </c>
      <c r="AG198" s="4">
        <v>2</v>
      </c>
      <c r="AH198" s="4">
        <v>3</v>
      </c>
      <c r="AI198" s="4">
        <v>2</v>
      </c>
      <c r="AJ198" s="4">
        <v>3</v>
      </c>
      <c r="AK198" s="4">
        <v>1</v>
      </c>
      <c r="AL198" s="4">
        <v>5</v>
      </c>
      <c r="AM198" s="4">
        <v>5</v>
      </c>
      <c r="AN198" s="4">
        <v>6</v>
      </c>
      <c r="AO198" s="4">
        <v>7</v>
      </c>
      <c r="AP198" s="4">
        <v>8</v>
      </c>
      <c r="AQ198" s="4">
        <v>5</v>
      </c>
      <c r="AR198" s="79">
        <f>MAX(IFERROR(IFERROR(_xlfn.FORECAST.ETS(AR$5,tbl_Model[[#This Row],[H_2023_01]:[H_2025_12]],$H$5:$AQ$5),_xlfn.FORECAST.LINEAR(AR$5,tbl_Model[[#This Row],[H_2023_01]:[H_2025_12]],$H$5:$AQ$5)),0),0)</f>
        <v>5.0082851426926327</v>
      </c>
      <c r="AS198" s="79">
        <f>MAX(IFERROR(IFERROR(_xlfn.FORECAST.ETS(AS$5,tbl_Model[[#This Row],[H_2023_01]:[H_2025_12]],$H$5:$AQ$5),_xlfn.FORECAST.LINEAR(AS$5,tbl_Model[[#This Row],[H_2023_01]:[H_2025_12]],$H$5:$AQ$5)),0),0)</f>
        <v>5.0601466924819185</v>
      </c>
      <c r="AT198" s="79">
        <f>MAX(IFERROR(IFERROR(_xlfn.FORECAST.ETS(AT$5,tbl_Model[[#This Row],[H_2023_01]:[H_2025_12]],$H$5:$AQ$5),_xlfn.FORECAST.LINEAR(AT$5,tbl_Model[[#This Row],[H_2023_01]:[H_2025_12]],$H$5:$AQ$5)),0),0)</f>
        <v>5.1120082422712088</v>
      </c>
      <c r="AU198" s="79">
        <f>MAX(IFERROR(IFERROR(_xlfn.FORECAST.ETS(AU$5,tbl_Model[[#This Row],[H_2023_01]:[H_2025_12]],$H$5:$AQ$5),_xlfn.FORECAST.LINEAR(AU$5,tbl_Model[[#This Row],[H_2023_01]:[H_2025_12]],$H$5:$AQ$5)),0),0)</f>
        <v>5.1638697920604955</v>
      </c>
      <c r="AV198" s="79">
        <f>MAX(IFERROR(IFERROR(_xlfn.FORECAST.ETS(AV$5,tbl_Model[[#This Row],[H_2023_01]:[H_2025_12]],$H$5:$AQ$5),_xlfn.FORECAST.LINEAR(AV$5,tbl_Model[[#This Row],[H_2023_01]:[H_2025_12]],$H$5:$AQ$5)),0),0)</f>
        <v>5.2157313418497848</v>
      </c>
      <c r="AW198" s="79">
        <f>MAX(IFERROR(IFERROR(_xlfn.FORECAST.ETS(AW$5,tbl_Model[[#This Row],[H_2023_01]:[H_2025_12]],$H$5:$AQ$5),_xlfn.FORECAST.LINEAR(AW$5,tbl_Model[[#This Row],[H_2023_01]:[H_2025_12]],$H$5:$AQ$5)),0),0)</f>
        <v>5.2675928916390715</v>
      </c>
      <c r="AX198" s="79">
        <f>MAX(IFERROR(IFERROR(_xlfn.FORECAST.ETS(AX$5,tbl_Model[[#This Row],[H_2023_01]:[H_2025_12]],$H$5:$AQ$5),_xlfn.FORECAST.LINEAR(AX$5,tbl_Model[[#This Row],[H_2023_01]:[H_2025_12]],$H$5:$AQ$5)),0),0)</f>
        <v>5.3194544414283609</v>
      </c>
      <c r="AY198" s="79">
        <f>MAX(IFERROR(IFERROR(_xlfn.FORECAST.ETS(AY$5,tbl_Model[[#This Row],[H_2023_01]:[H_2025_12]],$H$5:$AQ$5),_xlfn.FORECAST.LINEAR(AY$5,tbl_Model[[#This Row],[H_2023_01]:[H_2025_12]],$H$5:$AQ$5)),0),0)</f>
        <v>5.3713159912176476</v>
      </c>
      <c r="AZ198" s="79">
        <f>MAX(IFERROR(IFERROR(_xlfn.FORECAST.ETS(AZ$5,tbl_Model[[#This Row],[H_2023_01]:[H_2025_12]],$H$5:$AQ$5),_xlfn.FORECAST.LINEAR(AZ$5,tbl_Model[[#This Row],[H_2023_01]:[H_2025_12]],$H$5:$AQ$5)),0),0)</f>
        <v>5.4231775410069378</v>
      </c>
      <c r="BA198" s="79">
        <f>MAX(IFERROR(IFERROR(_xlfn.FORECAST.ETS(BA$5,tbl_Model[[#This Row],[H_2023_01]:[H_2025_12]],$H$5:$AQ$5),_xlfn.FORECAST.LINEAR(BA$5,tbl_Model[[#This Row],[H_2023_01]:[H_2025_12]],$H$5:$AQ$5)),0),0)</f>
        <v>5.4750390907962236</v>
      </c>
      <c r="BB198" s="79">
        <f>MAX(IFERROR(IFERROR(_xlfn.FORECAST.ETS(BB$5,tbl_Model[[#This Row],[H_2023_01]:[H_2025_12]],$H$5:$AQ$5),_xlfn.FORECAST.LINEAR(BB$5,tbl_Model[[#This Row],[H_2023_01]:[H_2025_12]],$H$5:$AQ$5)),0),0)</f>
        <v>5.5269006405855139</v>
      </c>
      <c r="BC198" s="79">
        <f>MAX(IFERROR(IFERROR(_xlfn.FORECAST.ETS(BC$5,tbl_Model[[#This Row],[H_2023_01]:[H_2025_12]],$H$5:$AQ$5),_xlfn.FORECAST.LINEAR(BC$5,tbl_Model[[#This Row],[H_2023_01]:[H_2025_12]],$H$5:$AQ$5)),0),0)</f>
        <v>5.5787621903748006</v>
      </c>
      <c r="BD198" s="80">
        <f>IFERROR(AR198/SUM(Model!$AR198:$BC198),1/12)</f>
        <v>7.8842963877344505E-2</v>
      </c>
      <c r="BE198" s="80">
        <f>IFERROR(AS198/SUM(Model!$AR198:$BC198),1/12)</f>
        <v>7.9659394687524254E-2</v>
      </c>
      <c r="BF198" s="80">
        <f>IFERROR(AT198/SUM(Model!$AR198:$BC198),1/12)</f>
        <v>8.0475825497704073E-2</v>
      </c>
      <c r="BG198" s="80">
        <f>IFERROR(AU198/SUM(Model!$AR198:$BC198),1/12)</f>
        <v>8.1292256307883837E-2</v>
      </c>
      <c r="BH198" s="80">
        <f>IFERROR(AV198/SUM(Model!$AR198:$BC198),1/12)</f>
        <v>8.2108687118063656E-2</v>
      </c>
      <c r="BI198" s="80">
        <f>IFERROR(AW198/SUM(Model!$AR198:$BC198),1/12)</f>
        <v>8.2925117928243419E-2</v>
      </c>
      <c r="BJ198" s="80">
        <f>IFERROR(AX198/SUM(Model!$AR198:$BC198),1/12)</f>
        <v>8.3741548738423224E-2</v>
      </c>
      <c r="BK198" s="80">
        <f>IFERROR(AY198/SUM(Model!$AR198:$BC198),1/12)</f>
        <v>8.4557979548602988E-2</v>
      </c>
      <c r="BL198" s="80">
        <f>IFERROR(AZ198/SUM(Model!$AR198:$BC198),1/12)</f>
        <v>8.5374410358782821E-2</v>
      </c>
      <c r="BM198" s="80">
        <f>IFERROR(BA198/SUM(Model!$AR198:$BC198),1/12)</f>
        <v>8.619084116896257E-2</v>
      </c>
      <c r="BN198" s="80">
        <f>IFERROR(BB198/SUM(Model!$AR198:$BC198),1/12)</f>
        <v>8.7007271979142389E-2</v>
      </c>
      <c r="BO198" s="80">
        <f>IFERROR(BC198/SUM(Model!$AR198:$BC198),1/12)</f>
        <v>8.7823702789322153E-2</v>
      </c>
      <c r="BP19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55.051664753157304</v>
      </c>
      <c r="BQ198" s="77" cm="1">
        <f t="array" ref="BQ19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198" s="77" cm="1">
        <f t="array" ref="BR19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198" s="77">
        <f>IF(tbl_Model[[#This Row],[Type]]="Boutique",
    tbl_Model[[#This Row],[UnitListPrice]],
    tbl_Model[[#This Row],[UnitListPrice]]*(1-SUMIFS(tbl_MarketTerms[WholesaleMarginPct],tbl_MarketTerms[Country],tbl_Model[[#This Row],[country]])))</f>
        <v>22963.846685082874</v>
      </c>
      <c r="BT198" s="79">
        <f>Model!$BP198*BD198</f>
        <v>4.3404364155208608</v>
      </c>
      <c r="BU198" s="79">
        <f>Model!$BP198*BE198</f>
        <v>4.3853822907770255</v>
      </c>
      <c r="BV198" s="79">
        <f>Model!$BP198*BF198</f>
        <v>4.4303281660331928</v>
      </c>
      <c r="BW198" s="79">
        <f>Model!$BP198*BG198</f>
        <v>4.4752740412893584</v>
      </c>
      <c r="BX198" s="79">
        <f>Model!$BP198*BH198</f>
        <v>4.5202199165455266</v>
      </c>
      <c r="BY198" s="79">
        <f>Model!$BP198*BI198</f>
        <v>4.5651657918016912</v>
      </c>
      <c r="BZ198" s="79">
        <f>Model!$BP198*BJ198</f>
        <v>4.6101116670578586</v>
      </c>
      <c r="CA198" s="79">
        <f>Model!$BP198*BK198</f>
        <v>4.6550575423140232</v>
      </c>
      <c r="CB198" s="79">
        <f>Model!$BP198*BL198</f>
        <v>4.7000034175701924</v>
      </c>
      <c r="CC198" s="79">
        <f>Model!$BP198*BM198</f>
        <v>4.7449492928263561</v>
      </c>
      <c r="CD198" s="79">
        <f>Model!$BP198*BN198</f>
        <v>4.7898951680825244</v>
      </c>
      <c r="CE198" s="79">
        <f>Model!$BP198*BO198</f>
        <v>4.834841043338689</v>
      </c>
      <c r="CF198" s="79">
        <f>Model!$BS198*BT198</f>
        <v>99673.11639237171</v>
      </c>
      <c r="CG198" s="79">
        <f>Model!$BS198*BU198</f>
        <v>100705.24658088114</v>
      </c>
      <c r="CH198" s="79">
        <f>Model!$BS198*BV198</f>
        <v>101737.37676939063</v>
      </c>
      <c r="CI198" s="79">
        <f>Model!$BS198*BW198</f>
        <v>102769.50695790007</v>
      </c>
      <c r="CJ198" s="79">
        <f>Model!$BS198*BX198</f>
        <v>103801.63714640957</v>
      </c>
      <c r="CK198" s="79">
        <f>Model!$BS198*BY198</f>
        <v>104833.767334919</v>
      </c>
      <c r="CL198" s="79">
        <f>Model!$BS198*BZ198</f>
        <v>105865.89752342849</v>
      </c>
      <c r="CM198" s="79">
        <f>Model!$BS198*CA198</f>
        <v>106898.02771193792</v>
      </c>
      <c r="CN198" s="79">
        <f>Model!$BS198*CB198</f>
        <v>107930.15790044743</v>
      </c>
      <c r="CO198" s="79">
        <f>Model!$BS198*CC198</f>
        <v>108962.28808895685</v>
      </c>
      <c r="CP198" s="79">
        <f>Model!$BS198*CD198</f>
        <v>109994.41827746635</v>
      </c>
      <c r="CQ198" s="79">
        <f>Model!$BS198*CE198</f>
        <v>111026.54846597578</v>
      </c>
      <c r="CR198" s="79">
        <f>Model!$BR198*BT198</f>
        <v>24293.029940066368</v>
      </c>
      <c r="CS198" s="79">
        <f>Model!$BR198*BU198</f>
        <v>24544.587937639171</v>
      </c>
      <c r="CT198" s="79">
        <f>Model!$BR198*BV198</f>
        <v>24796.145935211985</v>
      </c>
      <c r="CU198" s="79">
        <f>Model!$BR198*BW198</f>
        <v>25047.703932784792</v>
      </c>
      <c r="CV198" s="79">
        <f>Model!$BR198*BX198</f>
        <v>25299.261930357614</v>
      </c>
      <c r="CW198" s="79">
        <f>Model!$BR198*BY198</f>
        <v>25550.819927930417</v>
      </c>
      <c r="CX198" s="79">
        <f>Model!$BR198*BZ198</f>
        <v>25802.377925503235</v>
      </c>
      <c r="CY198" s="79">
        <f>Model!$BR198*CA198</f>
        <v>26053.935923076035</v>
      </c>
      <c r="CZ198" s="79">
        <f>Model!$BR198*CB198</f>
        <v>26305.493920648863</v>
      </c>
      <c r="DA198" s="79">
        <f>Model!$BR198*CC198</f>
        <v>26557.051918221659</v>
      </c>
      <c r="DB198" s="79">
        <f>Model!$BR198*CD198</f>
        <v>26808.609915794481</v>
      </c>
      <c r="DC198" s="79">
        <f>Model!$BR198*CE198</f>
        <v>27060.167913367281</v>
      </c>
      <c r="DD198" s="79">
        <f>SUM(Model!$CF198:$CQ198)</f>
        <v>1264197.989150085</v>
      </c>
      <c r="DE198" s="79">
        <f>SUM(Model!$CR198:$DC198)</f>
        <v>308119.18712060188</v>
      </c>
      <c r="DF198" s="80">
        <f>IFERROR((Model!$DD198-Model!$DE198)/Model!$DD198,0)</f>
        <v>0.75627299697909733</v>
      </c>
    </row>
    <row r="199" spans="2:110" x14ac:dyDescent="0.25">
      <c r="B199" t="s">
        <v>370</v>
      </c>
      <c r="C199" t="s">
        <v>169</v>
      </c>
      <c r="D199" t="s">
        <v>17</v>
      </c>
      <c r="E199" s="4">
        <v>42</v>
      </c>
      <c r="F199" s="4">
        <v>945093.59</v>
      </c>
      <c r="G199" s="4">
        <v>231135.13</v>
      </c>
      <c r="H199" s="4">
        <v>1</v>
      </c>
      <c r="I199" s="4">
        <v>2</v>
      </c>
      <c r="J199" s="4">
        <v>1</v>
      </c>
      <c r="K199" s="4">
        <v>6</v>
      </c>
      <c r="L199" s="4">
        <v>1</v>
      </c>
      <c r="M199" s="4">
        <v>5</v>
      </c>
      <c r="N199" s="4">
        <v>4</v>
      </c>
      <c r="O199" s="4">
        <v>1</v>
      </c>
      <c r="P199" s="4">
        <v>4</v>
      </c>
      <c r="Q199" s="4">
        <v>4</v>
      </c>
      <c r="R199" s="4">
        <v>4</v>
      </c>
      <c r="S199" s="4">
        <v>5</v>
      </c>
      <c r="T199" s="4">
        <v>1</v>
      </c>
      <c r="U199" s="4">
        <v>1</v>
      </c>
      <c r="V199" s="4">
        <v>1</v>
      </c>
      <c r="W199" s="4">
        <v>2</v>
      </c>
      <c r="X199" s="4">
        <v>4</v>
      </c>
      <c r="Y199" s="4">
        <v>2</v>
      </c>
      <c r="Z199" s="4">
        <v>6</v>
      </c>
      <c r="AA199" s="4">
        <v>2</v>
      </c>
      <c r="AB199" s="4">
        <v>3</v>
      </c>
      <c r="AC199" s="4">
        <v>3</v>
      </c>
      <c r="AD199" s="4">
        <v>3</v>
      </c>
      <c r="AE199" s="4">
        <v>6</v>
      </c>
      <c r="AF199" s="4">
        <v>3</v>
      </c>
      <c r="AG199" s="4">
        <v>2</v>
      </c>
      <c r="AH199" s="4">
        <v>2</v>
      </c>
      <c r="AI199" s="4">
        <v>1</v>
      </c>
      <c r="AJ199" s="4">
        <v>2</v>
      </c>
      <c r="AK199" s="4">
        <v>5</v>
      </c>
      <c r="AL199" s="4">
        <v>2</v>
      </c>
      <c r="AM199" s="4">
        <v>4</v>
      </c>
      <c r="AN199" s="4">
        <v>5</v>
      </c>
      <c r="AO199" s="4">
        <v>4</v>
      </c>
      <c r="AP199" s="4">
        <v>7</v>
      </c>
      <c r="AQ199" s="4">
        <v>5</v>
      </c>
      <c r="AR199" s="79">
        <f>MAX(IFERROR(IFERROR(_xlfn.FORECAST.ETS(AR$5,tbl_Model[[#This Row],[H_2023_01]:[H_2025_12]],$H$5:$AQ$5),_xlfn.FORECAST.LINEAR(AR$5,tbl_Model[[#This Row],[H_2023_01]:[H_2025_12]],$H$5:$AQ$5)),0),0)</f>
        <v>5.8939104923733936</v>
      </c>
      <c r="AS199" s="79">
        <f>MAX(IFERROR(IFERROR(_xlfn.FORECAST.ETS(AS$5,tbl_Model[[#This Row],[H_2023_01]:[H_2025_12]],$H$5:$AQ$5),_xlfn.FORECAST.LINEAR(AS$5,tbl_Model[[#This Row],[H_2023_01]:[H_2025_12]],$H$5:$AQ$5)),0),0)</f>
        <v>4.8978748345985776</v>
      </c>
      <c r="AT199" s="79">
        <f>MAX(IFERROR(IFERROR(_xlfn.FORECAST.ETS(AT$5,tbl_Model[[#This Row],[H_2023_01]:[H_2025_12]],$H$5:$AQ$5),_xlfn.FORECAST.LINEAR(AT$5,tbl_Model[[#This Row],[H_2023_01]:[H_2025_12]],$H$5:$AQ$5)),0),0)</f>
        <v>2.2857873374949458</v>
      </c>
      <c r="AU199" s="79">
        <f>MAX(IFERROR(IFERROR(_xlfn.FORECAST.ETS(AU$5,tbl_Model[[#This Row],[H_2023_01]:[H_2025_12]],$H$5:$AQ$5),_xlfn.FORECAST.LINEAR(AU$5,tbl_Model[[#This Row],[H_2023_01]:[H_2025_12]],$H$5:$AQ$5)),0),0)</f>
        <v>2.220360241742505</v>
      </c>
      <c r="AV199" s="79">
        <f>MAX(IFERROR(IFERROR(_xlfn.FORECAST.ETS(AV$5,tbl_Model[[#This Row],[H_2023_01]:[H_2025_12]],$H$5:$AQ$5),_xlfn.FORECAST.LINEAR(AV$5,tbl_Model[[#This Row],[H_2023_01]:[H_2025_12]],$H$5:$AQ$5)),0),0)</f>
        <v>2.133234953681197</v>
      </c>
      <c r="AW199" s="79">
        <f>MAX(IFERROR(IFERROR(_xlfn.FORECAST.ETS(AW$5,tbl_Model[[#This Row],[H_2023_01]:[H_2025_12]],$H$5:$AQ$5),_xlfn.FORECAST.LINEAR(AW$5,tbl_Model[[#This Row],[H_2023_01]:[H_2025_12]],$H$5:$AQ$5)),0),0)</f>
        <v>2.9356618865945698</v>
      </c>
      <c r="AX199" s="79">
        <f>MAX(IFERROR(IFERROR(_xlfn.FORECAST.ETS(AX$5,tbl_Model[[#This Row],[H_2023_01]:[H_2025_12]],$H$5:$AQ$5),_xlfn.FORECAST.LINEAR(AX$5,tbl_Model[[#This Row],[H_2023_01]:[H_2025_12]],$H$5:$AQ$5)),0),0)</f>
        <v>5.3480184313378683</v>
      </c>
      <c r="AY199" s="79">
        <f>MAX(IFERROR(IFERROR(_xlfn.FORECAST.ETS(AY$5,tbl_Model[[#This Row],[H_2023_01]:[H_2025_12]],$H$5:$AQ$5),_xlfn.FORECAST.LINEAR(AY$5,tbl_Model[[#This Row],[H_2023_01]:[H_2025_12]],$H$5:$AQ$5)),0),0)</f>
        <v>2.9353652832744856</v>
      </c>
      <c r="AZ199" s="79">
        <f>MAX(IFERROR(IFERROR(_xlfn.FORECAST.ETS(AZ$5,tbl_Model[[#This Row],[H_2023_01]:[H_2025_12]],$H$5:$AQ$5),_xlfn.FORECAST.LINEAR(AZ$5,tbl_Model[[#This Row],[H_2023_01]:[H_2025_12]],$H$5:$AQ$5)),0),0)</f>
        <v>6.4835173343179324</v>
      </c>
      <c r="BA199" s="79">
        <f>MAX(IFERROR(IFERROR(_xlfn.FORECAST.ETS(BA$5,tbl_Model[[#This Row],[H_2023_01]:[H_2025_12]],$H$5:$AQ$5),_xlfn.FORECAST.LINEAR(BA$5,tbl_Model[[#This Row],[H_2023_01]:[H_2025_12]],$H$5:$AQ$5)),0),0)</f>
        <v>4.393589718517851</v>
      </c>
      <c r="BB199" s="79">
        <f>MAX(IFERROR(IFERROR(_xlfn.FORECAST.ETS(BB$5,tbl_Model[[#This Row],[H_2023_01]:[H_2025_12]],$H$5:$AQ$5),_xlfn.FORECAST.LINEAR(BB$5,tbl_Model[[#This Row],[H_2023_01]:[H_2025_12]],$H$5:$AQ$5)),0),0)</f>
        <v>3.4260502650569253</v>
      </c>
      <c r="BC199" s="79">
        <f>MAX(IFERROR(IFERROR(_xlfn.FORECAST.ETS(BC$5,tbl_Model[[#This Row],[H_2023_01]:[H_2025_12]],$H$5:$AQ$5),_xlfn.FORECAST.LINEAR(BC$5,tbl_Model[[#This Row],[H_2023_01]:[H_2025_12]],$H$5:$AQ$5)),0),0)</f>
        <v>5.0979744343582372</v>
      </c>
      <c r="BD199" s="80">
        <f>IFERROR(AR199/SUM(Model!$AR199:$BC199),1/12)</f>
        <v>0.12265859501340427</v>
      </c>
      <c r="BE199" s="80">
        <f>IFERROR(AS199/SUM(Model!$AR199:$BC199),1/12)</f>
        <v>0.10193002532711543</v>
      </c>
      <c r="BF199" s="80">
        <f>IFERROR(AT199/SUM(Model!$AR199:$BC199),1/12)</f>
        <v>4.7569684622689033E-2</v>
      </c>
      <c r="BG199" s="80">
        <f>IFERROR(AU199/SUM(Model!$AR199:$BC199),1/12)</f>
        <v>4.6208076628949345E-2</v>
      </c>
      <c r="BH199" s="80">
        <f>IFERROR(AV199/SUM(Model!$AR199:$BC199),1/12)</f>
        <v>4.4394905995027011E-2</v>
      </c>
      <c r="BI199" s="80">
        <f>IFERROR(AW199/SUM(Model!$AR199:$BC199),1/12)</f>
        <v>6.1094270588267607E-2</v>
      </c>
      <c r="BJ199" s="80">
        <f>IFERROR(AX199/SUM(Model!$AR199:$BC199),1/12)</f>
        <v>0.11129799608299434</v>
      </c>
      <c r="BK199" s="80">
        <f>IFERROR(AY199/SUM(Model!$AR199:$BC199),1/12)</f>
        <v>6.108809795524834E-2</v>
      </c>
      <c r="BL199" s="80">
        <f>IFERROR(AZ199/SUM(Model!$AR199:$BC199),1/12)</f>
        <v>0.13492894539228917</v>
      </c>
      <c r="BM199" s="80">
        <f>IFERROR(BA199/SUM(Model!$AR199:$BC199),1/12)</f>
        <v>9.1435311519589432E-2</v>
      </c>
      <c r="BN199" s="80">
        <f>IFERROR(BB199/SUM(Model!$AR199:$BC199),1/12)</f>
        <v>7.1299778390078894E-2</v>
      </c>
      <c r="BO199" s="80">
        <f>IFERROR(BC199/SUM(Model!$AR199:$BC199),1/12)</f>
        <v>0.10609431248434724</v>
      </c>
      <c r="BP19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46.32265661799341</v>
      </c>
      <c r="BQ199" s="77" cm="1">
        <f t="array" ref="BQ19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199" s="77" cm="1">
        <f t="array" ref="BR19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199" s="77">
        <f>IF(tbl_Model[[#This Row],[Type]]="Boutique",
    tbl_Model[[#This Row],[UnitListPrice]],
    tbl_Model[[#This Row],[UnitListPrice]]*(1-SUMIFS(tbl_MarketTerms[WholesaleMarginPct],tbl_MarketTerms[Country],tbl_Model[[#This Row],[country]])))</f>
        <v>22963.846685082874</v>
      </c>
      <c r="BT199" s="79">
        <f>Model!$BP199*BD199</f>
        <v>5.6818719780514453</v>
      </c>
      <c r="BU199" s="79">
        <f>Model!$BP199*BE199</f>
        <v>4.7216695622913392</v>
      </c>
      <c r="BV199" s="79">
        <f>Model!$BP199*BF199</f>
        <v>2.2035541662030655</v>
      </c>
      <c r="BW199" s="79">
        <f>Model!$BP199*BG199</f>
        <v>2.1404808666607469</v>
      </c>
      <c r="BX199" s="79">
        <f>Model!$BP199*BH199</f>
        <v>2.0564899859957331</v>
      </c>
      <c r="BY199" s="79">
        <f>Model!$BP199*BI199</f>
        <v>2.8300489177870944</v>
      </c>
      <c r="BZ199" s="79">
        <f>Model!$BP199*BJ199</f>
        <v>5.1556188548233228</v>
      </c>
      <c r="CA199" s="79">
        <f>Model!$BP199*BK199</f>
        <v>2.829762985027314</v>
      </c>
      <c r="CB199" s="79">
        <f>Model!$BP199*BL199</f>
        <v>6.2502672052349952</v>
      </c>
      <c r="CC199" s="79">
        <f>Model!$BP199*BM199</f>
        <v>4.2355265382811984</v>
      </c>
      <c r="CD199" s="79">
        <f>Model!$BP199*BN199</f>
        <v>3.3027951513026514</v>
      </c>
      <c r="CE199" s="79">
        <f>Model!$BP199*BO199</f>
        <v>4.9145704063345086</v>
      </c>
      <c r="CF199" s="79">
        <f>Model!$BS199*BT199</f>
        <v>130477.63698824195</v>
      </c>
      <c r="CG199" s="79">
        <f>Model!$BS199*BU199</f>
        <v>108427.69592608068</v>
      </c>
      <c r="CH199" s="79">
        <f>Model!$BS199*BV199</f>
        <v>50602.080034962819</v>
      </c>
      <c r="CI199" s="79">
        <f>Model!$BS199*BW199</f>
        <v>49153.674454350708</v>
      </c>
      <c r="CJ199" s="79">
        <f>Model!$BS199*BX199</f>
        <v>47224.920747814242</v>
      </c>
      <c r="CK199" s="79">
        <f>Model!$BS199*BY199</f>
        <v>64988.80945934754</v>
      </c>
      <c r="CL199" s="79">
        <f>Model!$BS199*BZ199</f>
        <v>118392.84094888532</v>
      </c>
      <c r="CM199" s="79">
        <f>Model!$BS199*CA199</f>
        <v>64982.243343289701</v>
      </c>
      <c r="CN199" s="79">
        <f>Model!$BS199*CB199</f>
        <v>143530.17784181784</v>
      </c>
      <c r="CO199" s="79">
        <f>Model!$BS199*CC199</f>
        <v>97263.982055689237</v>
      </c>
      <c r="CP199" s="79">
        <f>Model!$BS199*CD199</f>
        <v>75844.881486749175</v>
      </c>
      <c r="CQ199" s="79">
        <f>Model!$BS199*CE199</f>
        <v>112857.44133411109</v>
      </c>
      <c r="CR199" s="79">
        <f>Model!$BR199*BT199</f>
        <v>31800.923424393495</v>
      </c>
      <c r="CS199" s="79">
        <f>Model!$BR199*BU199</f>
        <v>26426.757372525386</v>
      </c>
      <c r="CT199" s="79">
        <f>Model!$BR199*BV199</f>
        <v>12333.093313545345</v>
      </c>
      <c r="CU199" s="79">
        <f>Model!$BR199*BW199</f>
        <v>11980.077762224004</v>
      </c>
      <c r="CV199" s="79">
        <f>Model!$BR199*BX199</f>
        <v>11509.988401764413</v>
      </c>
      <c r="CW199" s="79">
        <f>Model!$BR199*BY199</f>
        <v>15839.52775942327</v>
      </c>
      <c r="CX199" s="79">
        <f>Model!$BR199*BZ199</f>
        <v>28855.532303602231</v>
      </c>
      <c r="CY199" s="79">
        <f>Model!$BR199*CA199</f>
        <v>15837.927419635005</v>
      </c>
      <c r="CZ199" s="79">
        <f>Model!$BR199*CB199</f>
        <v>34982.180088443441</v>
      </c>
      <c r="DA199" s="79">
        <f>Model!$BR199*CC199</f>
        <v>23705.858848312</v>
      </c>
      <c r="DB199" s="79">
        <f>Model!$BR199*CD199</f>
        <v>18485.445659240926</v>
      </c>
      <c r="DC199" s="79">
        <f>Model!$BR199*CE199</f>
        <v>27506.405944970247</v>
      </c>
      <c r="DD199" s="79">
        <f>SUM(Model!$CF199:$CQ199)</f>
        <v>1063746.3846213403</v>
      </c>
      <c r="DE199" s="79">
        <f>SUM(Model!$CR199:$DC199)</f>
        <v>259263.7182980798</v>
      </c>
      <c r="DF199" s="80">
        <f>IFERROR((Model!$DD199-Model!$DE199)/Model!$DD199,0)</f>
        <v>0.75627299697909722</v>
      </c>
    </row>
    <row r="200" spans="2:110" x14ac:dyDescent="0.25">
      <c r="B200" t="s">
        <v>370</v>
      </c>
      <c r="C200" t="s">
        <v>131</v>
      </c>
      <c r="D200" t="s">
        <v>34</v>
      </c>
      <c r="E200" s="4">
        <v>20</v>
      </c>
      <c r="F200" s="4">
        <v>186971.72</v>
      </c>
      <c r="G200" s="4">
        <v>53873.89</v>
      </c>
      <c r="H200" s="4">
        <v>0</v>
      </c>
      <c r="I200" s="4">
        <v>0</v>
      </c>
      <c r="J200" s="4">
        <v>1</v>
      </c>
      <c r="K200" s="4">
        <v>2</v>
      </c>
      <c r="L200" s="4">
        <v>0</v>
      </c>
      <c r="M200" s="4">
        <v>1</v>
      </c>
      <c r="N200" s="4">
        <v>1</v>
      </c>
      <c r="O200" s="4">
        <v>3</v>
      </c>
      <c r="P200" s="4">
        <v>1</v>
      </c>
      <c r="Q200" s="4">
        <v>1</v>
      </c>
      <c r="R200" s="4">
        <v>2</v>
      </c>
      <c r="S200" s="4">
        <v>1</v>
      </c>
      <c r="T200" s="4">
        <v>3</v>
      </c>
      <c r="U200" s="4">
        <v>0</v>
      </c>
      <c r="V200" s="4">
        <v>0</v>
      </c>
      <c r="W200" s="4">
        <v>1</v>
      </c>
      <c r="X200" s="4">
        <v>3</v>
      </c>
      <c r="Y200" s="4">
        <v>1</v>
      </c>
      <c r="Z200" s="4">
        <v>5</v>
      </c>
      <c r="AA200" s="4">
        <v>2</v>
      </c>
      <c r="AB200" s="4">
        <v>1</v>
      </c>
      <c r="AC200" s="4">
        <v>2</v>
      </c>
      <c r="AD200" s="4">
        <v>1</v>
      </c>
      <c r="AE200" s="4">
        <v>5</v>
      </c>
      <c r="AF200" s="4">
        <v>0</v>
      </c>
      <c r="AG200" s="4">
        <v>1</v>
      </c>
      <c r="AH200" s="4">
        <v>1</v>
      </c>
      <c r="AI200" s="4">
        <v>4</v>
      </c>
      <c r="AJ200" s="4">
        <v>1</v>
      </c>
      <c r="AK200" s="4">
        <v>3</v>
      </c>
      <c r="AL200" s="4">
        <v>3</v>
      </c>
      <c r="AM200" s="4">
        <v>1</v>
      </c>
      <c r="AN200" s="4">
        <v>2</v>
      </c>
      <c r="AO200" s="4">
        <v>1</v>
      </c>
      <c r="AP200" s="4">
        <v>2</v>
      </c>
      <c r="AQ200" s="4">
        <v>1</v>
      </c>
      <c r="AR200" s="79">
        <f>MAX(IFERROR(IFERROR(_xlfn.FORECAST.ETS(AR$5,tbl_Model[[#This Row],[H_2023_01]:[H_2025_12]],$H$5:$AQ$5),_xlfn.FORECAST.LINEAR(AR$5,tbl_Model[[#This Row],[H_2023_01]:[H_2025_12]],$H$5:$AQ$5)),0),0)</f>
        <v>1.7243199752015741</v>
      </c>
      <c r="AS200" s="79">
        <f>MAX(IFERROR(IFERROR(_xlfn.FORECAST.ETS(AS$5,tbl_Model[[#This Row],[H_2023_01]:[H_2025_12]],$H$5:$AQ$5),_xlfn.FORECAST.LINEAR(AS$5,tbl_Model[[#This Row],[H_2023_01]:[H_2025_12]],$H$5:$AQ$5)),0),0)</f>
        <v>2.3337676971299097</v>
      </c>
      <c r="AT200" s="79">
        <f>MAX(IFERROR(IFERROR(_xlfn.FORECAST.ETS(AT$5,tbl_Model[[#This Row],[H_2023_01]:[H_2025_12]],$H$5:$AQ$5),_xlfn.FORECAST.LINEAR(AT$5,tbl_Model[[#This Row],[H_2023_01]:[H_2025_12]],$H$5:$AQ$5)),0),0)</f>
        <v>1.7942384842763905</v>
      </c>
      <c r="AU200" s="79">
        <f>MAX(IFERROR(IFERROR(_xlfn.FORECAST.ETS(AU$5,tbl_Model[[#This Row],[H_2023_01]:[H_2025_12]],$H$5:$AQ$5),_xlfn.FORECAST.LINEAR(AU$5,tbl_Model[[#This Row],[H_2023_01]:[H_2025_12]],$H$5:$AQ$5)),0),0)</f>
        <v>2.4036862062047262</v>
      </c>
      <c r="AV200" s="79">
        <f>MAX(IFERROR(IFERROR(_xlfn.FORECAST.ETS(AV$5,tbl_Model[[#This Row],[H_2023_01]:[H_2025_12]],$H$5:$AQ$5),_xlfn.FORECAST.LINEAR(AV$5,tbl_Model[[#This Row],[H_2023_01]:[H_2025_12]],$H$5:$AQ$5)),0),0)</f>
        <v>1.864156993351207</v>
      </c>
      <c r="AW200" s="79">
        <f>MAX(IFERROR(IFERROR(_xlfn.FORECAST.ETS(AW$5,tbl_Model[[#This Row],[H_2023_01]:[H_2025_12]],$H$5:$AQ$5),_xlfn.FORECAST.LINEAR(AW$5,tbl_Model[[#This Row],[H_2023_01]:[H_2025_12]],$H$5:$AQ$5)),0),0)</f>
        <v>2.4736047152795426</v>
      </c>
      <c r="AX200" s="79">
        <f>MAX(IFERROR(IFERROR(_xlfn.FORECAST.ETS(AX$5,tbl_Model[[#This Row],[H_2023_01]:[H_2025_12]],$H$5:$AQ$5),_xlfn.FORECAST.LINEAR(AX$5,tbl_Model[[#This Row],[H_2023_01]:[H_2025_12]],$H$5:$AQ$5)),0),0)</f>
        <v>1.934075502426023</v>
      </c>
      <c r="AY200" s="79">
        <f>MAX(IFERROR(IFERROR(_xlfn.FORECAST.ETS(AY$5,tbl_Model[[#This Row],[H_2023_01]:[H_2025_12]],$H$5:$AQ$5),_xlfn.FORECAST.LINEAR(AY$5,tbl_Model[[#This Row],[H_2023_01]:[H_2025_12]],$H$5:$AQ$5)),0),0)</f>
        <v>2.5435232243543586</v>
      </c>
      <c r="AZ200" s="79">
        <f>MAX(IFERROR(IFERROR(_xlfn.FORECAST.ETS(AZ$5,tbl_Model[[#This Row],[H_2023_01]:[H_2025_12]],$H$5:$AQ$5),_xlfn.FORECAST.LINEAR(AZ$5,tbl_Model[[#This Row],[H_2023_01]:[H_2025_12]],$H$5:$AQ$5)),0),0)</f>
        <v>2.0039940115008394</v>
      </c>
      <c r="BA200" s="79">
        <f>MAX(IFERROR(IFERROR(_xlfn.FORECAST.ETS(BA$5,tbl_Model[[#This Row],[H_2023_01]:[H_2025_12]],$H$5:$AQ$5),_xlfn.FORECAST.LINEAR(BA$5,tbl_Model[[#This Row],[H_2023_01]:[H_2025_12]],$H$5:$AQ$5)),0),0)</f>
        <v>2.6134417334291751</v>
      </c>
      <c r="BB200" s="79">
        <f>MAX(IFERROR(IFERROR(_xlfn.FORECAST.ETS(BB$5,tbl_Model[[#This Row],[H_2023_01]:[H_2025_12]],$H$5:$AQ$5),_xlfn.FORECAST.LINEAR(BB$5,tbl_Model[[#This Row],[H_2023_01]:[H_2025_12]],$H$5:$AQ$5)),0),0)</f>
        <v>2.0739125205756559</v>
      </c>
      <c r="BC200" s="79">
        <f>MAX(IFERROR(IFERROR(_xlfn.FORECAST.ETS(BC$5,tbl_Model[[#This Row],[H_2023_01]:[H_2025_12]],$H$5:$AQ$5),_xlfn.FORECAST.LINEAR(BC$5,tbl_Model[[#This Row],[H_2023_01]:[H_2025_12]],$H$5:$AQ$5)),0),0)</f>
        <v>2.6833602425039915</v>
      </c>
      <c r="BD200" s="80">
        <f>IFERROR(AR200/SUM(Model!$AR200:$BC200),1/12)</f>
        <v>6.5201341372082541E-2</v>
      </c>
      <c r="BE200" s="80">
        <f>IFERROR(AS200/SUM(Model!$AR200:$BC200),1/12)</f>
        <v>8.8246257360625899E-2</v>
      </c>
      <c r="BF200" s="80">
        <f>IFERROR(AT200/SUM(Model!$AR200:$BC200),1/12)</f>
        <v>6.7845154958874179E-2</v>
      </c>
      <c r="BG200" s="80">
        <f>IFERROR(AU200/SUM(Model!$AR200:$BC200),1/12)</f>
        <v>9.0890070947417551E-2</v>
      </c>
      <c r="BH200" s="80">
        <f>IFERROR(AV200/SUM(Model!$AR200:$BC200),1/12)</f>
        <v>7.0488968545665831E-2</v>
      </c>
      <c r="BI200" s="80">
        <f>IFERROR(AW200/SUM(Model!$AR200:$BC200),1/12)</f>
        <v>9.3533884534209188E-2</v>
      </c>
      <c r="BJ200" s="80">
        <f>IFERROR(AX200/SUM(Model!$AR200:$BC200),1/12)</f>
        <v>7.3132782132457469E-2</v>
      </c>
      <c r="BK200" s="80">
        <f>IFERROR(AY200/SUM(Model!$AR200:$BC200),1/12)</f>
        <v>9.6177698121000826E-2</v>
      </c>
      <c r="BL200" s="80">
        <f>IFERROR(AZ200/SUM(Model!$AR200:$BC200),1/12)</f>
        <v>7.5776595719249107E-2</v>
      </c>
      <c r="BM200" s="80">
        <f>IFERROR(BA200/SUM(Model!$AR200:$BC200),1/12)</f>
        <v>9.8821511707792464E-2</v>
      </c>
      <c r="BN200" s="80">
        <f>IFERROR(BB200/SUM(Model!$AR200:$BC200),1/12)</f>
        <v>7.8420409306040759E-2</v>
      </c>
      <c r="BO200" s="80">
        <f>IFERROR(BC200/SUM(Model!$AR200:$BC200),1/12)</f>
        <v>0.10146532529458412</v>
      </c>
      <c r="BP20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36.85589519650653</v>
      </c>
      <c r="BQ200" s="77" cm="1">
        <f t="array" ref="BQ20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200" s="77" cm="1">
        <f t="array" ref="BR20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200" s="77">
        <f>IF(tbl_Model[[#This Row],[Type]]="Boutique",
    tbl_Model[[#This Row],[UnitListPrice]],
    tbl_Model[[#This Row],[UnitListPrice]]*(1-SUMIFS(tbl_MarketTerms[WholesaleMarginPct],tbl_MarketTerms[Country],tbl_Model[[#This Row],[country]])))</f>
        <v>9367.3143996013951</v>
      </c>
      <c r="BT200" s="79">
        <f>Model!$BP200*BD200</f>
        <v>2.4030538042811194</v>
      </c>
      <c r="BU200" s="79">
        <f>Model!$BP200*BE200</f>
        <v>3.2523948127671711</v>
      </c>
      <c r="BV200" s="79">
        <f>Model!$BP200*BF200</f>
        <v>2.5004939207550119</v>
      </c>
      <c r="BW200" s="79">
        <f>Model!$BP200*BG200</f>
        <v>3.3498349292410641</v>
      </c>
      <c r="BX200" s="79">
        <f>Model!$BP200*BH200</f>
        <v>2.5979340372289053</v>
      </c>
      <c r="BY200" s="79">
        <f>Model!$BP200*BI200</f>
        <v>3.447275045714957</v>
      </c>
      <c r="BZ200" s="79">
        <f>Model!$BP200*BJ200</f>
        <v>2.6953741537027978</v>
      </c>
      <c r="CA200" s="79">
        <f>Model!$BP200*BK200</f>
        <v>3.5447151621888495</v>
      </c>
      <c r="CB200" s="79">
        <f>Model!$BP200*BL200</f>
        <v>2.7928142701766903</v>
      </c>
      <c r="CC200" s="79">
        <f>Model!$BP200*BM200</f>
        <v>3.642155278662742</v>
      </c>
      <c r="CD200" s="79">
        <f>Model!$BP200*BN200</f>
        <v>2.8902543866505837</v>
      </c>
      <c r="CE200" s="79">
        <f>Model!$BP200*BO200</f>
        <v>3.7395953951366354</v>
      </c>
      <c r="CF200" s="79">
        <f>Model!$BS200*BT200</f>
        <v>22510.160503859443</v>
      </c>
      <c r="CG200" s="79">
        <f>Model!$BS200*BU200</f>
        <v>30466.204762822807</v>
      </c>
      <c r="CH200" s="79">
        <f>Model!$BS200*BV200</f>
        <v>23422.912710004173</v>
      </c>
      <c r="CI200" s="79">
        <f>Model!$BS200*BW200</f>
        <v>31378.956968967541</v>
      </c>
      <c r="CJ200" s="79">
        <f>Model!$BS200*BX200</f>
        <v>24335.664916148911</v>
      </c>
      <c r="CK200" s="79">
        <f>Model!$BS200*BY200</f>
        <v>32291.709175112275</v>
      </c>
      <c r="CL200" s="79">
        <f>Model!$BS200*BZ200</f>
        <v>25248.417122293642</v>
      </c>
      <c r="CM200" s="79">
        <f>Model!$BS200*CA200</f>
        <v>33204.461381257002</v>
      </c>
      <c r="CN200" s="79">
        <f>Model!$BS200*CB200</f>
        <v>26161.169328438373</v>
      </c>
      <c r="CO200" s="79">
        <f>Model!$BS200*CC200</f>
        <v>34117.213587401733</v>
      </c>
      <c r="CP200" s="79">
        <f>Model!$BS200*CD200</f>
        <v>27073.921534583111</v>
      </c>
      <c r="CQ200" s="79">
        <f>Model!$BS200*CE200</f>
        <v>35029.965793546471</v>
      </c>
      <c r="CR200" s="79">
        <f>Model!$BR200*BT200</f>
        <v>6380.7643897299404</v>
      </c>
      <c r="CS200" s="79">
        <f>Model!$BR200*BU200</f>
        <v>8635.9968160826902</v>
      </c>
      <c r="CT200" s="79">
        <f>Model!$BR200*BV200</f>
        <v>6639.4945206242619</v>
      </c>
      <c r="CU200" s="79">
        <f>Model!$BR200*BW200</f>
        <v>8894.7269469770126</v>
      </c>
      <c r="CV200" s="79">
        <f>Model!$BR200*BX200</f>
        <v>6898.2246515185852</v>
      </c>
      <c r="CW200" s="79">
        <f>Model!$BR200*BY200</f>
        <v>9153.4570778713351</v>
      </c>
      <c r="CX200" s="79">
        <f>Model!$BR200*BZ200</f>
        <v>7156.9547824129068</v>
      </c>
      <c r="CY200" s="79">
        <f>Model!$BR200*CA200</f>
        <v>9412.1872087656557</v>
      </c>
      <c r="CZ200" s="79">
        <f>Model!$BR200*CB200</f>
        <v>7415.6849133072283</v>
      </c>
      <c r="DA200" s="79">
        <f>Model!$BR200*CC200</f>
        <v>9670.9173396599781</v>
      </c>
      <c r="DB200" s="79">
        <f>Model!$BR200*CD200</f>
        <v>7674.4150442015516</v>
      </c>
      <c r="DC200" s="79">
        <f>Model!$BR200*CE200</f>
        <v>9929.6474705543005</v>
      </c>
      <c r="DD200" s="79">
        <f>SUM(Model!$CF200:$CQ200)</f>
        <v>345240.75778443547</v>
      </c>
      <c r="DE200" s="79">
        <f>SUM(Model!$CR200:$DC200)</f>
        <v>97862.471161705442</v>
      </c>
      <c r="DF200" s="80">
        <f>IFERROR((Model!$DD200-Model!$DE200)/Model!$DD200,0)</f>
        <v>0.71653847654102965</v>
      </c>
    </row>
    <row r="201" spans="2:110" x14ac:dyDescent="0.25">
      <c r="B201" t="s">
        <v>370</v>
      </c>
      <c r="C201" t="s">
        <v>169</v>
      </c>
      <c r="D201" t="s">
        <v>18</v>
      </c>
      <c r="E201" s="4">
        <v>79</v>
      </c>
      <c r="F201" s="4">
        <v>1802846.36</v>
      </c>
      <c r="G201" s="4">
        <v>446110.83</v>
      </c>
      <c r="H201" s="4">
        <v>5</v>
      </c>
      <c r="I201" s="4">
        <v>7</v>
      </c>
      <c r="J201" s="4">
        <v>12</v>
      </c>
      <c r="K201" s="4">
        <v>5</v>
      </c>
      <c r="L201" s="4">
        <v>2</v>
      </c>
      <c r="M201" s="4">
        <v>9</v>
      </c>
      <c r="N201" s="4">
        <v>6</v>
      </c>
      <c r="O201" s="4">
        <v>4</v>
      </c>
      <c r="P201" s="4">
        <v>5</v>
      </c>
      <c r="Q201" s="4">
        <v>7</v>
      </c>
      <c r="R201" s="4">
        <v>9</v>
      </c>
      <c r="S201" s="4">
        <v>11</v>
      </c>
      <c r="T201" s="4">
        <v>6</v>
      </c>
      <c r="U201" s="4">
        <v>1</v>
      </c>
      <c r="V201" s="4">
        <v>3</v>
      </c>
      <c r="W201" s="4">
        <v>4</v>
      </c>
      <c r="X201" s="4">
        <v>8</v>
      </c>
      <c r="Y201" s="4">
        <v>10</v>
      </c>
      <c r="Z201" s="4">
        <v>7</v>
      </c>
      <c r="AA201" s="4">
        <v>7</v>
      </c>
      <c r="AB201" s="4">
        <v>10</v>
      </c>
      <c r="AC201" s="4">
        <v>3</v>
      </c>
      <c r="AD201" s="4">
        <v>8</v>
      </c>
      <c r="AE201" s="4">
        <v>11</v>
      </c>
      <c r="AF201" s="4">
        <v>5</v>
      </c>
      <c r="AG201" s="4">
        <v>4</v>
      </c>
      <c r="AH201" s="4">
        <v>11</v>
      </c>
      <c r="AI201" s="4">
        <v>3</v>
      </c>
      <c r="AJ201" s="4">
        <v>15</v>
      </c>
      <c r="AK201" s="4">
        <v>6</v>
      </c>
      <c r="AL201" s="4">
        <v>7</v>
      </c>
      <c r="AM201" s="4">
        <v>4</v>
      </c>
      <c r="AN201" s="4">
        <v>5</v>
      </c>
      <c r="AO201" s="4">
        <v>1</v>
      </c>
      <c r="AP201" s="4">
        <v>13</v>
      </c>
      <c r="AQ201" s="4">
        <v>5</v>
      </c>
      <c r="AR201" s="79">
        <f>MAX(IFERROR(IFERROR(_xlfn.FORECAST.ETS(AR$5,tbl_Model[[#This Row],[H_2023_01]:[H_2025_12]],$H$5:$AQ$5),_xlfn.FORECAST.LINEAR(AR$5,tbl_Model[[#This Row],[H_2023_01]:[H_2025_12]],$H$5:$AQ$5)),0),0)</f>
        <v>6.8944649420935251</v>
      </c>
      <c r="AS201" s="79">
        <f>MAX(IFERROR(IFERROR(_xlfn.FORECAST.ETS(AS$5,tbl_Model[[#This Row],[H_2023_01]:[H_2025_12]],$H$5:$AQ$5),_xlfn.FORECAST.LINEAR(AS$5,tbl_Model[[#This Row],[H_2023_01]:[H_2025_12]],$H$5:$AQ$5)),0),0)</f>
        <v>6.9189869468367027</v>
      </c>
      <c r="AT201" s="79">
        <f>MAX(IFERROR(IFERROR(_xlfn.FORECAST.ETS(AT$5,tbl_Model[[#This Row],[H_2023_01]:[H_2025_12]],$H$5:$AQ$5),_xlfn.FORECAST.LINEAR(AT$5,tbl_Model[[#This Row],[H_2023_01]:[H_2025_12]],$H$5:$AQ$5)),0),0)</f>
        <v>6.9435089515798971</v>
      </c>
      <c r="AU201" s="79">
        <f>MAX(IFERROR(IFERROR(_xlfn.FORECAST.ETS(AU$5,tbl_Model[[#This Row],[H_2023_01]:[H_2025_12]],$H$5:$AQ$5),_xlfn.FORECAST.LINEAR(AU$5,tbl_Model[[#This Row],[H_2023_01]:[H_2025_12]],$H$5:$AQ$5)),0),0)</f>
        <v>6.9680309563230738</v>
      </c>
      <c r="AV201" s="79">
        <f>MAX(IFERROR(IFERROR(_xlfn.FORECAST.ETS(AV$5,tbl_Model[[#This Row],[H_2023_01]:[H_2025_12]],$H$5:$AQ$5),_xlfn.FORECAST.LINEAR(AV$5,tbl_Model[[#This Row],[H_2023_01]:[H_2025_12]],$H$5:$AQ$5)),0),0)</f>
        <v>6.9925529610662682</v>
      </c>
      <c r="AW201" s="79">
        <f>MAX(IFERROR(IFERROR(_xlfn.FORECAST.ETS(AW$5,tbl_Model[[#This Row],[H_2023_01]:[H_2025_12]],$H$5:$AQ$5),_xlfn.FORECAST.LINEAR(AW$5,tbl_Model[[#This Row],[H_2023_01]:[H_2025_12]],$H$5:$AQ$5)),0),0)</f>
        <v>7.0170749658094458</v>
      </c>
      <c r="AX201" s="79">
        <f>MAX(IFERROR(IFERROR(_xlfn.FORECAST.ETS(AX$5,tbl_Model[[#This Row],[H_2023_01]:[H_2025_12]],$H$5:$AQ$5),_xlfn.FORECAST.LINEAR(AX$5,tbl_Model[[#This Row],[H_2023_01]:[H_2025_12]],$H$5:$AQ$5)),0),0)</f>
        <v>7.0415969705526402</v>
      </c>
      <c r="AY201" s="79">
        <f>MAX(IFERROR(IFERROR(_xlfn.FORECAST.ETS(AY$5,tbl_Model[[#This Row],[H_2023_01]:[H_2025_12]],$H$5:$AQ$5),_xlfn.FORECAST.LINEAR(AY$5,tbl_Model[[#This Row],[H_2023_01]:[H_2025_12]],$H$5:$AQ$5)),0),0)</f>
        <v>7.0661189752958169</v>
      </c>
      <c r="AZ201" s="79">
        <f>MAX(IFERROR(IFERROR(_xlfn.FORECAST.ETS(AZ$5,tbl_Model[[#This Row],[H_2023_01]:[H_2025_12]],$H$5:$AQ$5),_xlfn.FORECAST.LINEAR(AZ$5,tbl_Model[[#This Row],[H_2023_01]:[H_2025_12]],$H$5:$AQ$5)),0),0)</f>
        <v>7.0906409800390113</v>
      </c>
      <c r="BA201" s="79">
        <f>MAX(IFERROR(IFERROR(_xlfn.FORECAST.ETS(BA$5,tbl_Model[[#This Row],[H_2023_01]:[H_2025_12]],$H$5:$AQ$5),_xlfn.FORECAST.LINEAR(BA$5,tbl_Model[[#This Row],[H_2023_01]:[H_2025_12]],$H$5:$AQ$5)),0),0)</f>
        <v>7.1151629847821889</v>
      </c>
      <c r="BB201" s="79">
        <f>MAX(IFERROR(IFERROR(_xlfn.FORECAST.ETS(BB$5,tbl_Model[[#This Row],[H_2023_01]:[H_2025_12]],$H$5:$AQ$5),_xlfn.FORECAST.LINEAR(BB$5,tbl_Model[[#This Row],[H_2023_01]:[H_2025_12]],$H$5:$AQ$5)),0),0)</f>
        <v>7.1396849895253833</v>
      </c>
      <c r="BC201" s="79">
        <f>MAX(IFERROR(IFERROR(_xlfn.FORECAST.ETS(BC$5,tbl_Model[[#This Row],[H_2023_01]:[H_2025_12]],$H$5:$AQ$5),_xlfn.FORECAST.LINEAR(BC$5,tbl_Model[[#This Row],[H_2023_01]:[H_2025_12]],$H$5:$AQ$5)),0),0)</f>
        <v>7.16420699426856</v>
      </c>
      <c r="BD201" s="80">
        <f>IFERROR(AR201/SUM(Model!$AR201:$BC201),1/12)</f>
        <v>8.1734426662086537E-2</v>
      </c>
      <c r="BE201" s="80">
        <f>IFERROR(AS201/SUM(Model!$AR201:$BC201),1/12)</f>
        <v>8.2025136965949499E-2</v>
      </c>
      <c r="BF201" s="80">
        <f>IFERROR(AT201/SUM(Model!$AR201:$BC201),1/12)</f>
        <v>8.231584726981267E-2</v>
      </c>
      <c r="BG201" s="80">
        <f>IFERROR(AU201/SUM(Model!$AR201:$BC201),1/12)</f>
        <v>8.2606557573675632E-2</v>
      </c>
      <c r="BH201" s="80">
        <f>IFERROR(AV201/SUM(Model!$AR201:$BC201),1/12)</f>
        <v>8.2897267877538788E-2</v>
      </c>
      <c r="BI201" s="80">
        <f>IFERROR(AW201/SUM(Model!$AR201:$BC201),1/12)</f>
        <v>8.3187978181401764E-2</v>
      </c>
      <c r="BJ201" s="80">
        <f>IFERROR(AX201/SUM(Model!$AR201:$BC201),1/12)</f>
        <v>8.3478688485264935E-2</v>
      </c>
      <c r="BK201" s="80">
        <f>IFERROR(AY201/SUM(Model!$AR201:$BC201),1/12)</f>
        <v>8.3769398789127883E-2</v>
      </c>
      <c r="BL201" s="80">
        <f>IFERROR(AZ201/SUM(Model!$AR201:$BC201),1/12)</f>
        <v>8.4060109092991053E-2</v>
      </c>
      <c r="BM201" s="80">
        <f>IFERROR(BA201/SUM(Model!$AR201:$BC201),1/12)</f>
        <v>8.4350819396854015E-2</v>
      </c>
      <c r="BN201" s="80">
        <f>IFERROR(BB201/SUM(Model!$AR201:$BC201),1/12)</f>
        <v>8.4641529700717186E-2</v>
      </c>
      <c r="BO201" s="80">
        <f>IFERROR(BC201/SUM(Model!$AR201:$BC201),1/12)</f>
        <v>8.4932240004580148E-2</v>
      </c>
      <c r="BP20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87.10701989288448</v>
      </c>
      <c r="BQ201" s="77" cm="1">
        <f t="array" ref="BQ20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201" s="77" cm="1">
        <f t="array" ref="BR20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201" s="77">
        <f>IF(tbl_Model[[#This Row],[Type]]="Boutique",
    tbl_Model[[#This Row],[UnitListPrice]],
    tbl_Model[[#This Row],[UnitListPrice]]*(1-SUMIFS(tbl_MarketTerms[WholesaleMarginPct],tbl_MarketTerms[Country],tbl_Model[[#This Row],[country]])))</f>
        <v>22963.846685082874</v>
      </c>
      <c r="BT201" s="79">
        <f>Model!$BP201*BD201</f>
        <v>7.1196423291878794</v>
      </c>
      <c r="BU201" s="79">
        <f>Model!$BP201*BE201</f>
        <v>7.1449652374095374</v>
      </c>
      <c r="BV201" s="79">
        <f>Model!$BP201*BF201</f>
        <v>7.1702881456312131</v>
      </c>
      <c r="BW201" s="79">
        <f>Model!$BP201*BG201</f>
        <v>7.1956110538528701</v>
      </c>
      <c r="BX201" s="79">
        <f>Model!$BP201*BH201</f>
        <v>7.220933962074545</v>
      </c>
      <c r="BY201" s="79">
        <f>Model!$BP201*BI201</f>
        <v>7.2462568702962038</v>
      </c>
      <c r="BZ201" s="79">
        <f>Model!$BP201*BJ201</f>
        <v>7.2715797785178795</v>
      </c>
      <c r="CA201" s="79">
        <f>Model!$BP201*BK201</f>
        <v>7.2969026867395357</v>
      </c>
      <c r="CB201" s="79">
        <f>Model!$BP201*BL201</f>
        <v>7.3222255949612114</v>
      </c>
      <c r="CC201" s="79">
        <f>Model!$BP201*BM201</f>
        <v>7.3475485031828685</v>
      </c>
      <c r="CD201" s="79">
        <f>Model!$BP201*BN201</f>
        <v>7.3728714114045442</v>
      </c>
      <c r="CE201" s="79">
        <f>Model!$BP201*BO201</f>
        <v>7.3981943196262021</v>
      </c>
      <c r="CF201" s="79">
        <f>Model!$BS201*BT201</f>
        <v>163494.37490009679</v>
      </c>
      <c r="CG201" s="79">
        <f>Model!$BS201*BU201</f>
        <v>164075.88628211938</v>
      </c>
      <c r="CH201" s="79">
        <f>Model!$BS201*BV201</f>
        <v>164657.39766414237</v>
      </c>
      <c r="CI201" s="79">
        <f>Model!$BS201*BW201</f>
        <v>165238.90904616492</v>
      </c>
      <c r="CJ201" s="79">
        <f>Model!$BS201*BX201</f>
        <v>165820.42042818788</v>
      </c>
      <c r="CK201" s="79">
        <f>Model!$BS201*BY201</f>
        <v>166401.93181021049</v>
      </c>
      <c r="CL201" s="79">
        <f>Model!$BS201*BZ201</f>
        <v>166983.44319223348</v>
      </c>
      <c r="CM201" s="79">
        <f>Model!$BS201*CA201</f>
        <v>167564.954574256</v>
      </c>
      <c r="CN201" s="79">
        <f>Model!$BS201*CB201</f>
        <v>168146.46595627899</v>
      </c>
      <c r="CO201" s="79">
        <f>Model!$BS201*CC201</f>
        <v>168727.97733830154</v>
      </c>
      <c r="CP201" s="79">
        <f>Model!$BS201*CD201</f>
        <v>169309.48872032453</v>
      </c>
      <c r="CQ201" s="79">
        <f>Model!$BS201*CE201</f>
        <v>169891.00010234711</v>
      </c>
      <c r="CR201" s="79">
        <f>Model!$BR201*BT201</f>
        <v>39847.994005176493</v>
      </c>
      <c r="CS201" s="79">
        <f>Model!$BR201*BU201</f>
        <v>39989.724031539401</v>
      </c>
      <c r="CT201" s="79">
        <f>Model!$BR201*BV201</f>
        <v>40131.454057902403</v>
      </c>
      <c r="CU201" s="79">
        <f>Model!$BR201*BW201</f>
        <v>40273.184084265311</v>
      </c>
      <c r="CV201" s="79">
        <f>Model!$BR201*BX201</f>
        <v>40414.914110628306</v>
      </c>
      <c r="CW201" s="79">
        <f>Model!$BR201*BY201</f>
        <v>40556.644136991221</v>
      </c>
      <c r="CX201" s="79">
        <f>Model!$BR201*BZ201</f>
        <v>40698.374163354223</v>
      </c>
      <c r="CY201" s="79">
        <f>Model!$BR201*CA201</f>
        <v>40840.104189717124</v>
      </c>
      <c r="CZ201" s="79">
        <f>Model!$BR201*CB201</f>
        <v>40981.834216080126</v>
      </c>
      <c r="DA201" s="79">
        <f>Model!$BR201*CC201</f>
        <v>41123.564242443026</v>
      </c>
      <c r="DB201" s="79">
        <f>Model!$BR201*CD201</f>
        <v>41265.294268806036</v>
      </c>
      <c r="DC201" s="79">
        <f>Model!$BR201*CE201</f>
        <v>41407.024295168936</v>
      </c>
      <c r="DD201" s="79">
        <f>SUM(Model!$CF201:$CQ201)</f>
        <v>2000312.2500146637</v>
      </c>
      <c r="DE201" s="79">
        <f>SUM(Model!$CR201:$DC201)</f>
        <v>487530.10980207263</v>
      </c>
      <c r="DF201" s="80">
        <f>IFERROR((Model!$DD201-Model!$DE201)/Model!$DD201,0)</f>
        <v>0.75627299697909733</v>
      </c>
    </row>
    <row r="202" spans="2:110" x14ac:dyDescent="0.25">
      <c r="B202" t="s">
        <v>370</v>
      </c>
      <c r="C202" t="s">
        <v>185</v>
      </c>
      <c r="D202" t="s">
        <v>13</v>
      </c>
      <c r="E202" s="4">
        <v>79</v>
      </c>
      <c r="F202" s="4">
        <v>898091.65</v>
      </c>
      <c r="G202" s="4">
        <v>252428.77</v>
      </c>
      <c r="H202" s="4">
        <v>5</v>
      </c>
      <c r="I202" s="4">
        <v>5</v>
      </c>
      <c r="J202" s="4">
        <v>9</v>
      </c>
      <c r="K202" s="4">
        <v>5</v>
      </c>
      <c r="L202" s="4">
        <v>5</v>
      </c>
      <c r="M202" s="4">
        <v>1</v>
      </c>
      <c r="N202" s="4">
        <v>5</v>
      </c>
      <c r="O202" s="4">
        <v>5</v>
      </c>
      <c r="P202" s="4">
        <v>5</v>
      </c>
      <c r="Q202" s="4">
        <v>7</v>
      </c>
      <c r="R202" s="4">
        <v>12</v>
      </c>
      <c r="S202" s="4">
        <v>16</v>
      </c>
      <c r="T202" s="4">
        <v>3</v>
      </c>
      <c r="U202" s="4">
        <v>7</v>
      </c>
      <c r="V202" s="4">
        <v>12</v>
      </c>
      <c r="W202" s="4">
        <v>8</v>
      </c>
      <c r="X202" s="4">
        <v>5</v>
      </c>
      <c r="Y202" s="4">
        <v>6</v>
      </c>
      <c r="Z202" s="4">
        <v>11</v>
      </c>
      <c r="AA202" s="4">
        <v>4</v>
      </c>
      <c r="AB202" s="4">
        <v>7</v>
      </c>
      <c r="AC202" s="4">
        <v>6</v>
      </c>
      <c r="AD202" s="4">
        <v>8</v>
      </c>
      <c r="AE202" s="4">
        <v>11</v>
      </c>
      <c r="AF202" s="4">
        <v>3</v>
      </c>
      <c r="AG202" s="4">
        <v>5</v>
      </c>
      <c r="AH202" s="4">
        <v>8</v>
      </c>
      <c r="AI202" s="4">
        <v>6</v>
      </c>
      <c r="AJ202" s="4">
        <v>8</v>
      </c>
      <c r="AK202" s="4">
        <v>7</v>
      </c>
      <c r="AL202" s="4">
        <v>5</v>
      </c>
      <c r="AM202" s="4">
        <v>5</v>
      </c>
      <c r="AN202" s="4">
        <v>9</v>
      </c>
      <c r="AO202" s="4">
        <v>5</v>
      </c>
      <c r="AP202" s="4">
        <v>12</v>
      </c>
      <c r="AQ202" s="4">
        <v>6</v>
      </c>
      <c r="AR202" s="79">
        <f>MAX(IFERROR(IFERROR(_xlfn.FORECAST.ETS(AR$5,tbl_Model[[#This Row],[H_2023_01]:[H_2025_12]],$H$5:$AQ$5),_xlfn.FORECAST.LINEAR(AR$5,tbl_Model[[#This Row],[H_2023_01]:[H_2025_12]],$H$5:$AQ$5)),0),0)</f>
        <v>7.4838894462669243</v>
      </c>
      <c r="AS202" s="79">
        <f>MAX(IFERROR(IFERROR(_xlfn.FORECAST.ETS(AS$5,tbl_Model[[#This Row],[H_2023_01]:[H_2025_12]],$H$5:$AQ$5),_xlfn.FORECAST.LINEAR(AS$5,tbl_Model[[#This Row],[H_2023_01]:[H_2025_12]],$H$5:$AQ$5)),0),0)</f>
        <v>7.5286846527773319</v>
      </c>
      <c r="AT202" s="79">
        <f>MAX(IFERROR(IFERROR(_xlfn.FORECAST.ETS(AT$5,tbl_Model[[#This Row],[H_2023_01]:[H_2025_12]],$H$5:$AQ$5),_xlfn.FORECAST.LINEAR(AT$5,tbl_Model[[#This Row],[H_2023_01]:[H_2025_12]],$H$5:$AQ$5)),0),0)</f>
        <v>7.5734798592877457</v>
      </c>
      <c r="AU202" s="79">
        <f>MAX(IFERROR(IFERROR(_xlfn.FORECAST.ETS(AU$5,tbl_Model[[#This Row],[H_2023_01]:[H_2025_12]],$H$5:$AQ$5),_xlfn.FORECAST.LINEAR(AU$5,tbl_Model[[#This Row],[H_2023_01]:[H_2025_12]],$H$5:$AQ$5)),0),0)</f>
        <v>7.6182750657981533</v>
      </c>
      <c r="AV202" s="79">
        <f>MAX(IFERROR(IFERROR(_xlfn.FORECAST.ETS(AV$5,tbl_Model[[#This Row],[H_2023_01]:[H_2025_12]],$H$5:$AQ$5),_xlfn.FORECAST.LINEAR(AV$5,tbl_Model[[#This Row],[H_2023_01]:[H_2025_12]],$H$5:$AQ$5)),0),0)</f>
        <v>7.663070272308568</v>
      </c>
      <c r="AW202" s="79">
        <f>MAX(IFERROR(IFERROR(_xlfn.FORECAST.ETS(AW$5,tbl_Model[[#This Row],[H_2023_01]:[H_2025_12]],$H$5:$AQ$5),_xlfn.FORECAST.LINEAR(AW$5,tbl_Model[[#This Row],[H_2023_01]:[H_2025_12]],$H$5:$AQ$5)),0),0)</f>
        <v>7.7078654788189755</v>
      </c>
      <c r="AX202" s="79">
        <f>MAX(IFERROR(IFERROR(_xlfn.FORECAST.ETS(AX$5,tbl_Model[[#This Row],[H_2023_01]:[H_2025_12]],$H$5:$AQ$5),_xlfn.FORECAST.LINEAR(AX$5,tbl_Model[[#This Row],[H_2023_01]:[H_2025_12]],$H$5:$AQ$5)),0),0)</f>
        <v>7.7526606853293902</v>
      </c>
      <c r="AY202" s="79">
        <f>MAX(IFERROR(IFERROR(_xlfn.FORECAST.ETS(AY$5,tbl_Model[[#This Row],[H_2023_01]:[H_2025_12]],$H$5:$AQ$5),_xlfn.FORECAST.LINEAR(AY$5,tbl_Model[[#This Row],[H_2023_01]:[H_2025_12]],$H$5:$AQ$5)),0),0)</f>
        <v>7.7974558918397978</v>
      </c>
      <c r="AZ202" s="79">
        <f>MAX(IFERROR(IFERROR(_xlfn.FORECAST.ETS(AZ$5,tbl_Model[[#This Row],[H_2023_01]:[H_2025_12]],$H$5:$AQ$5),_xlfn.FORECAST.LINEAR(AZ$5,tbl_Model[[#This Row],[H_2023_01]:[H_2025_12]],$H$5:$AQ$5)),0),0)</f>
        <v>7.8422510983502116</v>
      </c>
      <c r="BA202" s="79">
        <f>MAX(IFERROR(IFERROR(_xlfn.FORECAST.ETS(BA$5,tbl_Model[[#This Row],[H_2023_01]:[H_2025_12]],$H$5:$AQ$5),_xlfn.FORECAST.LINEAR(BA$5,tbl_Model[[#This Row],[H_2023_01]:[H_2025_12]],$H$5:$AQ$5)),0),0)</f>
        <v>7.8870463048606192</v>
      </c>
      <c r="BB202" s="79">
        <f>MAX(IFERROR(IFERROR(_xlfn.FORECAST.ETS(BB$5,tbl_Model[[#This Row],[H_2023_01]:[H_2025_12]],$H$5:$AQ$5),_xlfn.FORECAST.LINEAR(BB$5,tbl_Model[[#This Row],[H_2023_01]:[H_2025_12]],$H$5:$AQ$5)),0),0)</f>
        <v>7.9318415113710339</v>
      </c>
      <c r="BC202" s="79">
        <f>MAX(IFERROR(IFERROR(_xlfn.FORECAST.ETS(BC$5,tbl_Model[[#This Row],[H_2023_01]:[H_2025_12]],$H$5:$AQ$5),_xlfn.FORECAST.LINEAR(BC$5,tbl_Model[[#This Row],[H_2023_01]:[H_2025_12]],$H$5:$AQ$5)),0),0)</f>
        <v>7.9766367178814415</v>
      </c>
      <c r="BD202" s="80">
        <f>IFERROR(AR202/SUM(Model!$AR202:$BC202),1/12)</f>
        <v>8.0677390566665869E-2</v>
      </c>
      <c r="BE202" s="80">
        <f>IFERROR(AS202/SUM(Model!$AR202:$BC202),1/12)</f>
        <v>8.1160289251514459E-2</v>
      </c>
      <c r="BF202" s="80">
        <f>IFERROR(AT202/SUM(Model!$AR202:$BC202),1/12)</f>
        <v>8.1643187936363132E-2</v>
      </c>
      <c r="BG202" s="80">
        <f>IFERROR(AU202/SUM(Model!$AR202:$BC202),1/12)</f>
        <v>8.2126086621211722E-2</v>
      </c>
      <c r="BH202" s="80">
        <f>IFERROR(AV202/SUM(Model!$AR202:$BC202),1/12)</f>
        <v>8.2608985306060409E-2</v>
      </c>
      <c r="BI202" s="80">
        <f>IFERROR(AW202/SUM(Model!$AR202:$BC202),1/12)</f>
        <v>8.3091883990908999E-2</v>
      </c>
      <c r="BJ202" s="80">
        <f>IFERROR(AX202/SUM(Model!$AR202:$BC202),1/12)</f>
        <v>8.3574782675757672E-2</v>
      </c>
      <c r="BK202" s="80">
        <f>IFERROR(AY202/SUM(Model!$AR202:$BC202),1/12)</f>
        <v>8.4057681360606276E-2</v>
      </c>
      <c r="BL202" s="80">
        <f>IFERROR(AZ202/SUM(Model!$AR202:$BC202),1/12)</f>
        <v>8.4540580045454936E-2</v>
      </c>
      <c r="BM202" s="80">
        <f>IFERROR(BA202/SUM(Model!$AR202:$BC202),1/12)</f>
        <v>8.5023478730303539E-2</v>
      </c>
      <c r="BN202" s="80">
        <f>IFERROR(BB202/SUM(Model!$AR202:$BC202),1/12)</f>
        <v>8.5506377415152213E-2</v>
      </c>
      <c r="BO202" s="80">
        <f>IFERROR(BC202/SUM(Model!$AR202:$BC202),1/12)</f>
        <v>8.5989276100000817E-2</v>
      </c>
      <c r="BP20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87.111031810766676</v>
      </c>
      <c r="BQ202" s="77" cm="1">
        <f t="array" ref="BQ20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202" s="77" cm="1">
        <f t="array" ref="BR20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202" s="77">
        <f>IF(tbl_Model[[#This Row],[Type]]="Boutique",
    tbl_Model[[#This Row],[UnitListPrice]],
    tbl_Model[[#This Row],[UnitListPrice]]*(1-SUMIFS(tbl_MarketTerms[WholesaleMarginPct],tbl_MarketTerms[Country],tbl_Model[[#This Row],[country]])))</f>
        <v>12076.490850376749</v>
      </c>
      <c r="BT202" s="79">
        <f>Model!$BP202*BD202</f>
        <v>7.0278907360624778</v>
      </c>
      <c r="BU202" s="79">
        <f>Model!$BP202*BE202</f>
        <v>7.0699565387597003</v>
      </c>
      <c r="BV202" s="79">
        <f>Model!$BP202*BF202</f>
        <v>7.1120223414569308</v>
      </c>
      <c r="BW202" s="79">
        <f>Model!$BP202*BG202</f>
        <v>7.1540881441541542</v>
      </c>
      <c r="BX202" s="79">
        <f>Model!$BP202*BH202</f>
        <v>7.1961539468513855</v>
      </c>
      <c r="BY202" s="79">
        <f>Model!$BP202*BI202</f>
        <v>7.238219749548608</v>
      </c>
      <c r="BZ202" s="79">
        <f>Model!$BP202*BJ202</f>
        <v>7.2802855522458385</v>
      </c>
      <c r="CA202" s="79">
        <f>Model!$BP202*BK202</f>
        <v>7.3223513549430628</v>
      </c>
      <c r="CB202" s="79">
        <f>Model!$BP202*BL202</f>
        <v>7.3644171576402915</v>
      </c>
      <c r="CC202" s="79">
        <f>Model!$BP202*BM202</f>
        <v>7.4064829603375157</v>
      </c>
      <c r="CD202" s="79">
        <f>Model!$BP202*BN202</f>
        <v>7.4485487630347453</v>
      </c>
      <c r="CE202" s="79">
        <f>Model!$BP202*BO202</f>
        <v>7.4906145657319696</v>
      </c>
      <c r="CF202" s="79">
        <f>Model!$BS202*BT202</f>
        <v>84872.258171506037</v>
      </c>
      <c r="CG202" s="79">
        <f>Model!$BS202*BU202</f>
        <v>85380.265452892796</v>
      </c>
      <c r="CH202" s="79">
        <f>Model!$BS202*BV202</f>
        <v>85888.272734279642</v>
      </c>
      <c r="CI202" s="79">
        <f>Model!$BS202*BW202</f>
        <v>86396.280015666416</v>
      </c>
      <c r="CJ202" s="79">
        <f>Model!$BS202*BX202</f>
        <v>86904.287297053292</v>
      </c>
      <c r="CK202" s="79">
        <f>Model!$BS202*BY202</f>
        <v>87412.294578440051</v>
      </c>
      <c r="CL202" s="79">
        <f>Model!$BS202*BZ202</f>
        <v>87920.301859826912</v>
      </c>
      <c r="CM202" s="79">
        <f>Model!$BS202*CA202</f>
        <v>88428.309141213686</v>
      </c>
      <c r="CN202" s="79">
        <f>Model!$BS202*CB202</f>
        <v>88936.316422600532</v>
      </c>
      <c r="CO202" s="79">
        <f>Model!$BS202*CC202</f>
        <v>89444.323703987306</v>
      </c>
      <c r="CP202" s="79">
        <f>Model!$BS202*CD202</f>
        <v>89952.330985374152</v>
      </c>
      <c r="CQ202" s="79">
        <f>Model!$BS202*CE202</f>
        <v>90460.33826676094</v>
      </c>
      <c r="CR202" s="79">
        <f>Model!$BR202*BT202</f>
        <v>23656.984708487769</v>
      </c>
      <c r="CS202" s="79">
        <f>Model!$BR202*BU202</f>
        <v>23798.584811353914</v>
      </c>
      <c r="CT202" s="79">
        <f>Model!$BR202*BV202</f>
        <v>23940.184914220081</v>
      </c>
      <c r="CU202" s="79">
        <f>Model!$BR202*BW202</f>
        <v>24081.785017086226</v>
      </c>
      <c r="CV202" s="79">
        <f>Model!$BR202*BX202</f>
        <v>24223.3851199524</v>
      </c>
      <c r="CW202" s="79">
        <f>Model!$BR202*BY202</f>
        <v>24364.985222818541</v>
      </c>
      <c r="CX202" s="79">
        <f>Model!$BR202*BZ202</f>
        <v>24506.585325684711</v>
      </c>
      <c r="CY202" s="79">
        <f>Model!$BR202*CA202</f>
        <v>24648.18542855086</v>
      </c>
      <c r="CZ202" s="79">
        <f>Model!$BR202*CB202</f>
        <v>24789.785531417023</v>
      </c>
      <c r="DA202" s="79">
        <f>Model!$BR202*CC202</f>
        <v>24931.385634283171</v>
      </c>
      <c r="DB202" s="79">
        <f>Model!$BR202*CD202</f>
        <v>25072.985737149338</v>
      </c>
      <c r="DC202" s="79">
        <f>Model!$BR202*CE202</f>
        <v>25214.585840015487</v>
      </c>
      <c r="DD202" s="79">
        <f>SUM(Model!$CF202:$CQ202)</f>
        <v>1051995.5786296017</v>
      </c>
      <c r="DE202" s="79">
        <f>SUM(Model!$CR202:$DC202)</f>
        <v>293229.42329101951</v>
      </c>
      <c r="DF202" s="80">
        <f>IFERROR((Model!$DD202-Model!$DE202)/Model!$DD202,0)</f>
        <v>0.72126363527782189</v>
      </c>
    </row>
    <row r="203" spans="2:110" x14ac:dyDescent="0.25">
      <c r="B203" t="s">
        <v>370</v>
      </c>
      <c r="C203" t="s">
        <v>169</v>
      </c>
      <c r="D203" t="s">
        <v>20</v>
      </c>
      <c r="E203" s="4">
        <v>35</v>
      </c>
      <c r="F203" s="4">
        <v>792659.14</v>
      </c>
      <c r="G203" s="4">
        <v>194672.86</v>
      </c>
      <c r="H203" s="4">
        <v>0</v>
      </c>
      <c r="I203" s="4">
        <v>6</v>
      </c>
      <c r="J203" s="4">
        <v>5</v>
      </c>
      <c r="K203" s="4">
        <v>1</v>
      </c>
      <c r="L203" s="4">
        <v>2</v>
      </c>
      <c r="M203" s="4">
        <v>0</v>
      </c>
      <c r="N203" s="4">
        <v>3</v>
      </c>
      <c r="O203" s="4">
        <v>1</v>
      </c>
      <c r="P203" s="4">
        <v>4</v>
      </c>
      <c r="Q203" s="4">
        <v>0</v>
      </c>
      <c r="R203" s="4">
        <v>2</v>
      </c>
      <c r="S203" s="4">
        <v>3</v>
      </c>
      <c r="T203" s="4">
        <v>1</v>
      </c>
      <c r="U203" s="4">
        <v>2</v>
      </c>
      <c r="V203" s="4">
        <v>2</v>
      </c>
      <c r="W203" s="4">
        <v>4</v>
      </c>
      <c r="X203" s="4">
        <v>3</v>
      </c>
      <c r="Y203" s="4">
        <v>4</v>
      </c>
      <c r="Z203" s="4">
        <v>5</v>
      </c>
      <c r="AA203" s="4">
        <v>1</v>
      </c>
      <c r="AB203" s="4">
        <v>0</v>
      </c>
      <c r="AC203" s="4">
        <v>7</v>
      </c>
      <c r="AD203" s="4">
        <v>4</v>
      </c>
      <c r="AE203" s="4">
        <v>4</v>
      </c>
      <c r="AF203" s="4">
        <v>1</v>
      </c>
      <c r="AG203" s="4">
        <v>1</v>
      </c>
      <c r="AH203" s="4">
        <v>2</v>
      </c>
      <c r="AI203" s="4">
        <v>2</v>
      </c>
      <c r="AJ203" s="4">
        <v>4</v>
      </c>
      <c r="AK203" s="4">
        <v>2</v>
      </c>
      <c r="AL203" s="4">
        <v>4</v>
      </c>
      <c r="AM203" s="4">
        <v>2</v>
      </c>
      <c r="AN203" s="4">
        <v>4</v>
      </c>
      <c r="AO203" s="4">
        <v>3</v>
      </c>
      <c r="AP203" s="4">
        <v>1</v>
      </c>
      <c r="AQ203" s="4">
        <v>9</v>
      </c>
      <c r="AR203" s="79">
        <f>MAX(IFERROR(IFERROR(_xlfn.FORECAST.ETS(AR$5,tbl_Model[[#This Row],[H_2023_01]:[H_2025_12]],$H$5:$AQ$5),_xlfn.FORECAST.LINEAR(AR$5,tbl_Model[[#This Row],[H_2023_01]:[H_2025_12]],$H$5:$AQ$5)),0),0)</f>
        <v>3.8454225567284035</v>
      </c>
      <c r="AS203" s="79">
        <f>MAX(IFERROR(IFERROR(_xlfn.FORECAST.ETS(AS$5,tbl_Model[[#This Row],[H_2023_01]:[H_2025_12]],$H$5:$AQ$5),_xlfn.FORECAST.LINEAR(AS$5,tbl_Model[[#This Row],[H_2023_01]:[H_2025_12]],$H$5:$AQ$5)),0),0)</f>
        <v>3.9030752261465897</v>
      </c>
      <c r="AT203" s="79">
        <f>MAX(IFERROR(IFERROR(_xlfn.FORECAST.ETS(AT$5,tbl_Model[[#This Row],[H_2023_01]:[H_2025_12]],$H$5:$AQ$5),_xlfn.FORECAST.LINEAR(AT$5,tbl_Model[[#This Row],[H_2023_01]:[H_2025_12]],$H$5:$AQ$5)),0),0)</f>
        <v>3.9607278955647747</v>
      </c>
      <c r="AU203" s="79">
        <f>MAX(IFERROR(IFERROR(_xlfn.FORECAST.ETS(AU$5,tbl_Model[[#This Row],[H_2023_01]:[H_2025_12]],$H$5:$AQ$5),_xlfn.FORECAST.LINEAR(AU$5,tbl_Model[[#This Row],[H_2023_01]:[H_2025_12]],$H$5:$AQ$5)),0),0)</f>
        <v>4.0183805649829605</v>
      </c>
      <c r="AV203" s="79">
        <f>MAX(IFERROR(IFERROR(_xlfn.FORECAST.ETS(AV$5,tbl_Model[[#This Row],[H_2023_01]:[H_2025_12]],$H$5:$AQ$5),_xlfn.FORECAST.LINEAR(AV$5,tbl_Model[[#This Row],[H_2023_01]:[H_2025_12]],$H$5:$AQ$5)),0),0)</f>
        <v>4.0760332344011463</v>
      </c>
      <c r="AW203" s="79">
        <f>MAX(IFERROR(IFERROR(_xlfn.FORECAST.ETS(AW$5,tbl_Model[[#This Row],[H_2023_01]:[H_2025_12]],$H$5:$AQ$5),_xlfn.FORECAST.LINEAR(AW$5,tbl_Model[[#This Row],[H_2023_01]:[H_2025_12]],$H$5:$AQ$5)),0),0)</f>
        <v>4.1336859038193321</v>
      </c>
      <c r="AX203" s="79">
        <f>MAX(IFERROR(IFERROR(_xlfn.FORECAST.ETS(AX$5,tbl_Model[[#This Row],[H_2023_01]:[H_2025_12]],$H$5:$AQ$5),_xlfn.FORECAST.LINEAR(AX$5,tbl_Model[[#This Row],[H_2023_01]:[H_2025_12]],$H$5:$AQ$5)),0),0)</f>
        <v>4.191338573237517</v>
      </c>
      <c r="AY203" s="79">
        <f>MAX(IFERROR(IFERROR(_xlfn.FORECAST.ETS(AY$5,tbl_Model[[#This Row],[H_2023_01]:[H_2025_12]],$H$5:$AQ$5),_xlfn.FORECAST.LINEAR(AY$5,tbl_Model[[#This Row],[H_2023_01]:[H_2025_12]],$H$5:$AQ$5)),0),0)</f>
        <v>4.2489912426557028</v>
      </c>
      <c r="AZ203" s="79">
        <f>MAX(IFERROR(IFERROR(_xlfn.FORECAST.ETS(AZ$5,tbl_Model[[#This Row],[H_2023_01]:[H_2025_12]],$H$5:$AQ$5),_xlfn.FORECAST.LINEAR(AZ$5,tbl_Model[[#This Row],[H_2023_01]:[H_2025_12]],$H$5:$AQ$5)),0),0)</f>
        <v>4.3066439120738886</v>
      </c>
      <c r="BA203" s="79">
        <f>MAX(IFERROR(IFERROR(_xlfn.FORECAST.ETS(BA$5,tbl_Model[[#This Row],[H_2023_01]:[H_2025_12]],$H$5:$AQ$5),_xlfn.FORECAST.LINEAR(BA$5,tbl_Model[[#This Row],[H_2023_01]:[H_2025_12]],$H$5:$AQ$5)),0),0)</f>
        <v>4.3642965814920744</v>
      </c>
      <c r="BB203" s="79">
        <f>MAX(IFERROR(IFERROR(_xlfn.FORECAST.ETS(BB$5,tbl_Model[[#This Row],[H_2023_01]:[H_2025_12]],$H$5:$AQ$5),_xlfn.FORECAST.LINEAR(BB$5,tbl_Model[[#This Row],[H_2023_01]:[H_2025_12]],$H$5:$AQ$5)),0),0)</f>
        <v>4.4219492509102594</v>
      </c>
      <c r="BC203" s="79">
        <f>MAX(IFERROR(IFERROR(_xlfn.FORECAST.ETS(BC$5,tbl_Model[[#This Row],[H_2023_01]:[H_2025_12]],$H$5:$AQ$5),_xlfn.FORECAST.LINEAR(BC$5,tbl_Model[[#This Row],[H_2023_01]:[H_2025_12]],$H$5:$AQ$5)),0),0)</f>
        <v>4.4796019203284452</v>
      </c>
      <c r="BD203" s="80">
        <f>IFERROR(AR203/SUM(Model!$AR203:$BC203),1/12)</f>
        <v>7.698521022022424E-2</v>
      </c>
      <c r="BE203" s="80">
        <f>IFERROR(AS203/SUM(Model!$AR203:$BC203),1/12)</f>
        <v>7.8139414422607717E-2</v>
      </c>
      <c r="BF203" s="80">
        <f>IFERROR(AT203/SUM(Model!$AR203:$BC203),1/12)</f>
        <v>7.929361862499118E-2</v>
      </c>
      <c r="BG203" s="80">
        <f>IFERROR(AU203/SUM(Model!$AR203:$BC203),1/12)</f>
        <v>8.0447822827374643E-2</v>
      </c>
      <c r="BH203" s="80">
        <f>IFERROR(AV203/SUM(Model!$AR203:$BC203),1/12)</f>
        <v>8.160202702975812E-2</v>
      </c>
      <c r="BI203" s="80">
        <f>IFERROR(AW203/SUM(Model!$AR203:$BC203),1/12)</f>
        <v>8.2756231232141597E-2</v>
      </c>
      <c r="BJ203" s="80">
        <f>IFERROR(AX203/SUM(Model!$AR203:$BC203),1/12)</f>
        <v>8.3910435434525046E-2</v>
      </c>
      <c r="BK203" s="80">
        <f>IFERROR(AY203/SUM(Model!$AR203:$BC203),1/12)</f>
        <v>8.5064639636908523E-2</v>
      </c>
      <c r="BL203" s="80">
        <f>IFERROR(AZ203/SUM(Model!$AR203:$BC203),1/12)</f>
        <v>8.6218843839292E-2</v>
      </c>
      <c r="BM203" s="80">
        <f>IFERROR(BA203/SUM(Model!$AR203:$BC203),1/12)</f>
        <v>8.7373048041675477E-2</v>
      </c>
      <c r="BN203" s="80">
        <f>IFERROR(BB203/SUM(Model!$AR203:$BC203),1/12)</f>
        <v>8.8527252244058927E-2</v>
      </c>
      <c r="BO203" s="80">
        <f>IFERROR(BC203/SUM(Model!$AR203:$BC203),1/12)</f>
        <v>8.9681456446442404E-2</v>
      </c>
      <c r="BP20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38.628254580520725</v>
      </c>
      <c r="BQ203" s="77" cm="1">
        <f t="array" ref="BQ20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203" s="77" cm="1">
        <f t="array" ref="BR20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203" s="77">
        <f>IF(tbl_Model[[#This Row],[Type]]="Boutique",
    tbl_Model[[#This Row],[UnitListPrice]],
    tbl_Model[[#This Row],[UnitListPrice]]*(1-SUMIFS(tbl_MarketTerms[WholesaleMarginPct],tbl_MarketTerms[Country],tbl_Model[[#This Row],[country]])))</f>
        <v>22963.846685082874</v>
      </c>
      <c r="BT203" s="79">
        <f>Model!$BP203*BD203</f>
        <v>2.9738042993217277</v>
      </c>
      <c r="BU203" s="79">
        <f>Model!$BP203*BE203</f>
        <v>3.0183891930893036</v>
      </c>
      <c r="BV203" s="79">
        <f>Model!$BP203*BF203</f>
        <v>3.0629740868568791</v>
      </c>
      <c r="BW203" s="79">
        <f>Model!$BP203*BG203</f>
        <v>3.1075589806244541</v>
      </c>
      <c r="BX203" s="79">
        <f>Model!$BP203*BH203</f>
        <v>3.15214387439203</v>
      </c>
      <c r="BY203" s="79">
        <f>Model!$BP203*BI203</f>
        <v>3.1967287681596059</v>
      </c>
      <c r="BZ203" s="79">
        <f>Model!$BP203*BJ203</f>
        <v>3.2413136619271805</v>
      </c>
      <c r="CA203" s="79">
        <f>Model!$BP203*BK203</f>
        <v>3.2858985556947564</v>
      </c>
      <c r="CB203" s="79">
        <f>Model!$BP203*BL203</f>
        <v>3.3304834494623323</v>
      </c>
      <c r="CC203" s="79">
        <f>Model!$BP203*BM203</f>
        <v>3.3750683432299082</v>
      </c>
      <c r="CD203" s="79">
        <f>Model!$BP203*BN203</f>
        <v>3.4196532369974828</v>
      </c>
      <c r="CE203" s="79">
        <f>Model!$BP203*BO203</f>
        <v>3.4642381307650587</v>
      </c>
      <c r="CF203" s="79">
        <f>Model!$BS203*BT203</f>
        <v>68289.986001064448</v>
      </c>
      <c r="CG203" s="79">
        <f>Model!$BS203*BU203</f>
        <v>69313.826666013774</v>
      </c>
      <c r="CH203" s="79">
        <f>Model!$BS203*BV203</f>
        <v>70337.667330963086</v>
      </c>
      <c r="CI203" s="79">
        <f>Model!$BS203*BW203</f>
        <v>71361.507995912383</v>
      </c>
      <c r="CJ203" s="79">
        <f>Model!$BS203*BX203</f>
        <v>72385.34866086171</v>
      </c>
      <c r="CK203" s="79">
        <f>Model!$BS203*BY203</f>
        <v>73409.189325811021</v>
      </c>
      <c r="CL203" s="79">
        <f>Model!$BS203*BZ203</f>
        <v>74433.029990760318</v>
      </c>
      <c r="CM203" s="79">
        <f>Model!$BS203*CA203</f>
        <v>75456.87065570963</v>
      </c>
      <c r="CN203" s="79">
        <f>Model!$BS203*CB203</f>
        <v>76480.711320658957</v>
      </c>
      <c r="CO203" s="79">
        <f>Model!$BS203*CC203</f>
        <v>77504.551985608268</v>
      </c>
      <c r="CP203" s="79">
        <f>Model!$BS203*CD203</f>
        <v>78528.392650557566</v>
      </c>
      <c r="CQ203" s="79">
        <f>Model!$BS203*CE203</f>
        <v>79552.233315506877</v>
      </c>
      <c r="CR203" s="79">
        <f>Model!$BR203*BT203</f>
        <v>16644.113624378842</v>
      </c>
      <c r="CS203" s="79">
        <f>Model!$BR203*BU203</f>
        <v>16893.651241217867</v>
      </c>
      <c r="CT203" s="79">
        <f>Model!$BR203*BV203</f>
        <v>17143.188858056892</v>
      </c>
      <c r="CU203" s="79">
        <f>Model!$BR203*BW203</f>
        <v>17392.726474895913</v>
      </c>
      <c r="CV203" s="79">
        <f>Model!$BR203*BX203</f>
        <v>17642.264091734938</v>
      </c>
      <c r="CW203" s="79">
        <f>Model!$BR203*BY203</f>
        <v>17891.801708573963</v>
      </c>
      <c r="CX203" s="79">
        <f>Model!$BR203*BZ203</f>
        <v>18141.339325412984</v>
      </c>
      <c r="CY203" s="79">
        <f>Model!$BR203*CA203</f>
        <v>18390.876942252009</v>
      </c>
      <c r="CZ203" s="79">
        <f>Model!$BR203*CB203</f>
        <v>18640.414559091034</v>
      </c>
      <c r="DA203" s="79">
        <f>Model!$BR203*CC203</f>
        <v>18889.952175930062</v>
      </c>
      <c r="DB203" s="79">
        <f>Model!$BR203*CD203</f>
        <v>19139.48979276908</v>
      </c>
      <c r="DC203" s="79">
        <f>Model!$BR203*CE203</f>
        <v>19389.027409608105</v>
      </c>
      <c r="DD203" s="79">
        <f>SUM(Model!$CF203:$CQ203)</f>
        <v>887053.31589942798</v>
      </c>
      <c r="DE203" s="79">
        <f>SUM(Model!$CR203:$DC203)</f>
        <v>216198.84620392168</v>
      </c>
      <c r="DF203" s="80">
        <f>IFERROR((Model!$DD203-Model!$DE203)/Model!$DD203,0)</f>
        <v>0.75627299697909722</v>
      </c>
    </row>
    <row r="204" spans="2:110" x14ac:dyDescent="0.25">
      <c r="B204" t="s">
        <v>370</v>
      </c>
      <c r="C204" t="s">
        <v>169</v>
      </c>
      <c r="D204" t="s">
        <v>22</v>
      </c>
      <c r="E204" s="4">
        <v>22</v>
      </c>
      <c r="F204" s="4">
        <v>542996.23</v>
      </c>
      <c r="G204" s="4">
        <v>133501.26999999999</v>
      </c>
      <c r="H204" s="4">
        <v>1</v>
      </c>
      <c r="I204" s="4">
        <v>1</v>
      </c>
      <c r="J204" s="4">
        <v>2</v>
      </c>
      <c r="K204" s="4">
        <v>1</v>
      </c>
      <c r="L204" s="4">
        <v>3</v>
      </c>
      <c r="M204" s="4">
        <v>2</v>
      </c>
      <c r="N204" s="4">
        <v>1</v>
      </c>
      <c r="O204" s="4">
        <v>3</v>
      </c>
      <c r="P204" s="4">
        <v>1</v>
      </c>
      <c r="Q204" s="4">
        <v>3</v>
      </c>
      <c r="R204" s="4">
        <v>1</v>
      </c>
      <c r="S204" s="4">
        <v>2</v>
      </c>
      <c r="T204" s="4">
        <v>3</v>
      </c>
      <c r="U204" s="4">
        <v>1</v>
      </c>
      <c r="V204" s="4">
        <v>3</v>
      </c>
      <c r="W204" s="4">
        <v>1</v>
      </c>
      <c r="X204" s="4">
        <v>0</v>
      </c>
      <c r="Y204" s="4">
        <v>0</v>
      </c>
      <c r="Z204" s="4">
        <v>0</v>
      </c>
      <c r="AA204" s="4">
        <v>2</v>
      </c>
      <c r="AB204" s="4">
        <v>5</v>
      </c>
      <c r="AC204" s="4">
        <v>2</v>
      </c>
      <c r="AD204" s="4">
        <v>2</v>
      </c>
      <c r="AE204" s="4">
        <v>4</v>
      </c>
      <c r="AF204" s="4">
        <v>2</v>
      </c>
      <c r="AG204" s="4">
        <v>1</v>
      </c>
      <c r="AH204" s="4">
        <v>2</v>
      </c>
      <c r="AI204" s="4">
        <v>2</v>
      </c>
      <c r="AJ204" s="4">
        <v>3</v>
      </c>
      <c r="AK204" s="4">
        <v>0</v>
      </c>
      <c r="AL204" s="4">
        <v>4</v>
      </c>
      <c r="AM204" s="4">
        <v>1</v>
      </c>
      <c r="AN204" s="4">
        <v>0</v>
      </c>
      <c r="AO204" s="4">
        <v>2</v>
      </c>
      <c r="AP204" s="4">
        <v>1</v>
      </c>
      <c r="AQ204" s="4">
        <v>4</v>
      </c>
      <c r="AR204" s="79">
        <f>MAX(IFERROR(IFERROR(_xlfn.FORECAST.ETS(AR$5,tbl_Model[[#This Row],[H_2023_01]:[H_2025_12]],$H$5:$AQ$5),_xlfn.FORECAST.LINEAR(AR$5,tbl_Model[[#This Row],[H_2023_01]:[H_2025_12]],$H$5:$AQ$5)),0),0)</f>
        <v>2.0774024002314482</v>
      </c>
      <c r="AS204" s="79">
        <f>MAX(IFERROR(IFERROR(_xlfn.FORECAST.ETS(AS$5,tbl_Model[[#This Row],[H_2023_01]:[H_2025_12]],$H$5:$AQ$5),_xlfn.FORECAST.LINEAR(AS$5,tbl_Model[[#This Row],[H_2023_01]:[H_2025_12]],$H$5:$AQ$5)),0),0)</f>
        <v>2.0940079235521671</v>
      </c>
      <c r="AT204" s="79">
        <f>MAX(IFERROR(IFERROR(_xlfn.FORECAST.ETS(AT$5,tbl_Model[[#This Row],[H_2023_01]:[H_2025_12]],$H$5:$AQ$5),_xlfn.FORECAST.LINEAR(AT$5,tbl_Model[[#This Row],[H_2023_01]:[H_2025_12]],$H$5:$AQ$5)),0),0)</f>
        <v>2.1106134468728879</v>
      </c>
      <c r="AU204" s="79">
        <f>MAX(IFERROR(IFERROR(_xlfn.FORECAST.ETS(AU$5,tbl_Model[[#This Row],[H_2023_01]:[H_2025_12]],$H$5:$AQ$5),_xlfn.FORECAST.LINEAR(AU$5,tbl_Model[[#This Row],[H_2023_01]:[H_2025_12]],$H$5:$AQ$5)),0),0)</f>
        <v>2.1272189701936064</v>
      </c>
      <c r="AV204" s="79">
        <f>MAX(IFERROR(IFERROR(_xlfn.FORECAST.ETS(AV$5,tbl_Model[[#This Row],[H_2023_01]:[H_2025_12]],$H$5:$AQ$5),_xlfn.FORECAST.LINEAR(AV$5,tbl_Model[[#This Row],[H_2023_01]:[H_2025_12]],$H$5:$AQ$5)),0),0)</f>
        <v>2.1438244935143271</v>
      </c>
      <c r="AW204" s="79">
        <f>MAX(IFERROR(IFERROR(_xlfn.FORECAST.ETS(AW$5,tbl_Model[[#This Row],[H_2023_01]:[H_2025_12]],$H$5:$AQ$5),_xlfn.FORECAST.LINEAR(AW$5,tbl_Model[[#This Row],[H_2023_01]:[H_2025_12]],$H$5:$AQ$5)),0),0)</f>
        <v>2.1604300168350461</v>
      </c>
      <c r="AX204" s="79">
        <f>MAX(IFERROR(IFERROR(_xlfn.FORECAST.ETS(AX$5,tbl_Model[[#This Row],[H_2023_01]:[H_2025_12]],$H$5:$AQ$5),_xlfn.FORECAST.LINEAR(AX$5,tbl_Model[[#This Row],[H_2023_01]:[H_2025_12]],$H$5:$AQ$5)),0),0)</f>
        <v>2.1770355401557668</v>
      </c>
      <c r="AY204" s="79">
        <f>MAX(IFERROR(IFERROR(_xlfn.FORECAST.ETS(AY$5,tbl_Model[[#This Row],[H_2023_01]:[H_2025_12]],$H$5:$AQ$5),_xlfn.FORECAST.LINEAR(AY$5,tbl_Model[[#This Row],[H_2023_01]:[H_2025_12]],$H$5:$AQ$5)),0),0)</f>
        <v>2.1936410634764858</v>
      </c>
      <c r="AZ204" s="79">
        <f>MAX(IFERROR(IFERROR(_xlfn.FORECAST.ETS(AZ$5,tbl_Model[[#This Row],[H_2023_01]:[H_2025_12]],$H$5:$AQ$5),_xlfn.FORECAST.LINEAR(AZ$5,tbl_Model[[#This Row],[H_2023_01]:[H_2025_12]],$H$5:$AQ$5)),0),0)</f>
        <v>2.2102465867972065</v>
      </c>
      <c r="BA204" s="79">
        <f>MAX(IFERROR(IFERROR(_xlfn.FORECAST.ETS(BA$5,tbl_Model[[#This Row],[H_2023_01]:[H_2025_12]],$H$5:$AQ$5),_xlfn.FORECAST.LINEAR(BA$5,tbl_Model[[#This Row],[H_2023_01]:[H_2025_12]],$H$5:$AQ$5)),0),0)</f>
        <v>2.2268521101179251</v>
      </c>
      <c r="BB204" s="79">
        <f>MAX(IFERROR(IFERROR(_xlfn.FORECAST.ETS(BB$5,tbl_Model[[#This Row],[H_2023_01]:[H_2025_12]],$H$5:$AQ$5),_xlfn.FORECAST.LINEAR(BB$5,tbl_Model[[#This Row],[H_2023_01]:[H_2025_12]],$H$5:$AQ$5)),0),0)</f>
        <v>2.2434576334386458</v>
      </c>
      <c r="BC204" s="79">
        <f>MAX(IFERROR(IFERROR(_xlfn.FORECAST.ETS(BC$5,tbl_Model[[#This Row],[H_2023_01]:[H_2025_12]],$H$5:$AQ$5),_xlfn.FORECAST.LINEAR(BC$5,tbl_Model[[#This Row],[H_2023_01]:[H_2025_12]],$H$5:$AQ$5)),0),0)</f>
        <v>2.2600631567593648</v>
      </c>
      <c r="BD204" s="80">
        <f>IFERROR(AR204/SUM(Model!$AR204:$BC204),1/12)</f>
        <v>7.9823972968240314E-2</v>
      </c>
      <c r="BE204" s="80">
        <f>IFERROR(AS204/SUM(Model!$AR204:$BC204),1/12)</f>
        <v>8.046203848916629E-2</v>
      </c>
      <c r="BF204" s="80">
        <f>IFERROR(AT204/SUM(Model!$AR204:$BC204),1/12)</f>
        <v>8.1100104010092336E-2</v>
      </c>
      <c r="BG204" s="80">
        <f>IFERROR(AU204/SUM(Model!$AR204:$BC204),1/12)</f>
        <v>8.1738169531018298E-2</v>
      </c>
      <c r="BH204" s="80">
        <f>IFERROR(AV204/SUM(Model!$AR204:$BC204),1/12)</f>
        <v>8.2376235051944344E-2</v>
      </c>
      <c r="BI204" s="80">
        <f>IFERROR(AW204/SUM(Model!$AR204:$BC204),1/12)</f>
        <v>8.301430057287032E-2</v>
      </c>
      <c r="BJ204" s="80">
        <f>IFERROR(AX204/SUM(Model!$AR204:$BC204),1/12)</f>
        <v>8.3652366093796365E-2</v>
      </c>
      <c r="BK204" s="80">
        <f>IFERROR(AY204/SUM(Model!$AR204:$BC204),1/12)</f>
        <v>8.4290431614722341E-2</v>
      </c>
      <c r="BL204" s="80">
        <f>IFERROR(AZ204/SUM(Model!$AR204:$BC204),1/12)</f>
        <v>8.4928497135648387E-2</v>
      </c>
      <c r="BM204" s="80">
        <f>IFERROR(BA204/SUM(Model!$AR204:$BC204),1/12)</f>
        <v>8.5566562656574349E-2</v>
      </c>
      <c r="BN204" s="80">
        <f>IFERROR(BB204/SUM(Model!$AR204:$BC204),1/12)</f>
        <v>8.6204628177500395E-2</v>
      </c>
      <c r="BO204" s="80">
        <f>IFERROR(BC204/SUM(Model!$AR204:$BC204),1/12)</f>
        <v>8.6842693698426371E-2</v>
      </c>
      <c r="BP20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24.255000000000003</v>
      </c>
      <c r="BQ204" s="77" cm="1">
        <f t="array" ref="BQ20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204" s="77" cm="1">
        <f t="array" ref="BR20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204" s="77">
        <f>IF(tbl_Model[[#This Row],[Type]]="Boutique",
    tbl_Model[[#This Row],[UnitListPrice]],
    tbl_Model[[#This Row],[UnitListPrice]]*(1-SUMIFS(tbl_MarketTerms[WholesaleMarginPct],tbl_MarketTerms[Country],tbl_Model[[#This Row],[country]])))</f>
        <v>22963.846685082874</v>
      </c>
      <c r="BT204" s="79">
        <f>Model!$BP204*BD204</f>
        <v>1.9361304643446691</v>
      </c>
      <c r="BU204" s="79">
        <f>Model!$BP204*BE204</f>
        <v>1.9516067435547286</v>
      </c>
      <c r="BV204" s="79">
        <f>Model!$BP204*BF204</f>
        <v>1.9670830227647897</v>
      </c>
      <c r="BW204" s="79">
        <f>Model!$BP204*BG204</f>
        <v>1.9825593019748491</v>
      </c>
      <c r="BX204" s="79">
        <f>Model!$BP204*BH204</f>
        <v>1.9980355811849102</v>
      </c>
      <c r="BY204" s="79">
        <f>Model!$BP204*BI204</f>
        <v>2.0135118603949698</v>
      </c>
      <c r="BZ204" s="79">
        <f>Model!$BP204*BJ204</f>
        <v>2.0289881396050311</v>
      </c>
      <c r="CA204" s="79">
        <f>Model!$BP204*BK204</f>
        <v>2.0444644188150907</v>
      </c>
      <c r="CB204" s="79">
        <f>Model!$BP204*BL204</f>
        <v>2.059940698025152</v>
      </c>
      <c r="CC204" s="79">
        <f>Model!$BP204*BM204</f>
        <v>2.0754169772352111</v>
      </c>
      <c r="CD204" s="79">
        <f>Model!$BP204*BN204</f>
        <v>2.0908932564452725</v>
      </c>
      <c r="CE204" s="79">
        <f>Model!$BP204*BO204</f>
        <v>2.106369535655332</v>
      </c>
      <c r="CF204" s="79">
        <f>Model!$BS204*BT204</f>
        <v>44461.003145529292</v>
      </c>
      <c r="CG204" s="79">
        <f>Model!$BS204*BU204</f>
        <v>44816.398048564639</v>
      </c>
      <c r="CH204" s="79">
        <f>Model!$BS204*BV204</f>
        <v>45171.792951600015</v>
      </c>
      <c r="CI204" s="79">
        <f>Model!$BS204*BW204</f>
        <v>45527.187854635355</v>
      </c>
      <c r="CJ204" s="79">
        <f>Model!$BS204*BX204</f>
        <v>45882.582757670731</v>
      </c>
      <c r="CK204" s="79">
        <f>Model!$BS204*BY204</f>
        <v>46237.977660706078</v>
      </c>
      <c r="CL204" s="79">
        <f>Model!$BS204*BZ204</f>
        <v>46593.372563741461</v>
      </c>
      <c r="CM204" s="79">
        <f>Model!$BS204*CA204</f>
        <v>46948.767466776801</v>
      </c>
      <c r="CN204" s="79">
        <f>Model!$BS204*CB204</f>
        <v>47304.162369812191</v>
      </c>
      <c r="CO204" s="79">
        <f>Model!$BS204*CC204</f>
        <v>47659.557272847524</v>
      </c>
      <c r="CP204" s="79">
        <f>Model!$BS204*CD204</f>
        <v>48014.952175882907</v>
      </c>
      <c r="CQ204" s="79">
        <f>Model!$BS204*CE204</f>
        <v>48370.347078918247</v>
      </c>
      <c r="CR204" s="79">
        <f>Model!$BR204*BT204</f>
        <v>10836.347047962783</v>
      </c>
      <c r="CS204" s="79">
        <f>Model!$BR204*BU204</f>
        <v>10922.966382568493</v>
      </c>
      <c r="CT204" s="79">
        <f>Model!$BR204*BV204</f>
        <v>11009.58571717421</v>
      </c>
      <c r="CU204" s="79">
        <f>Model!$BR204*BW204</f>
        <v>11096.205051779916</v>
      </c>
      <c r="CV204" s="79">
        <f>Model!$BR204*BX204</f>
        <v>11182.824386385635</v>
      </c>
      <c r="CW204" s="79">
        <f>Model!$BR204*BY204</f>
        <v>11269.443720991343</v>
      </c>
      <c r="CX204" s="79">
        <f>Model!$BR204*BZ204</f>
        <v>11356.063055597062</v>
      </c>
      <c r="CY204" s="79">
        <f>Model!$BR204*CA204</f>
        <v>11442.68239020277</v>
      </c>
      <c r="CZ204" s="79">
        <f>Model!$BR204*CB204</f>
        <v>11529.301724808489</v>
      </c>
      <c r="DA204" s="79">
        <f>Model!$BR204*CC204</f>
        <v>11615.921059414195</v>
      </c>
      <c r="DB204" s="79">
        <f>Model!$BR204*CD204</f>
        <v>11702.540394019912</v>
      </c>
      <c r="DC204" s="79">
        <f>Model!$BR204*CE204</f>
        <v>11789.159728625622</v>
      </c>
      <c r="DD204" s="79">
        <f>SUM(Model!$CF204:$CQ204)</f>
        <v>556988.1013466852</v>
      </c>
      <c r="DE204" s="79">
        <f>SUM(Model!$CR204:$DC204)</f>
        <v>135753.04065953044</v>
      </c>
      <c r="DF204" s="80">
        <f>IFERROR((Model!$DD204-Model!$DE204)/Model!$DD204,0)</f>
        <v>0.75627299697909722</v>
      </c>
    </row>
    <row r="205" spans="2:110" x14ac:dyDescent="0.25">
      <c r="B205" t="s">
        <v>370</v>
      </c>
      <c r="C205" t="s">
        <v>131</v>
      </c>
      <c r="D205" t="s">
        <v>18</v>
      </c>
      <c r="E205" s="4">
        <v>75</v>
      </c>
      <c r="F205" s="4">
        <v>668262.76</v>
      </c>
      <c r="G205" s="4">
        <v>191250</v>
      </c>
      <c r="H205" s="4">
        <v>5</v>
      </c>
      <c r="I205" s="4">
        <v>9</v>
      </c>
      <c r="J205" s="4">
        <v>11</v>
      </c>
      <c r="K205" s="4">
        <v>6</v>
      </c>
      <c r="L205" s="4">
        <v>6</v>
      </c>
      <c r="M205" s="4">
        <v>1</v>
      </c>
      <c r="N205" s="4">
        <v>6</v>
      </c>
      <c r="O205" s="4">
        <v>7</v>
      </c>
      <c r="P205" s="4">
        <v>2</v>
      </c>
      <c r="Q205" s="4">
        <v>3</v>
      </c>
      <c r="R205" s="4">
        <v>11</v>
      </c>
      <c r="S205" s="4">
        <v>5</v>
      </c>
      <c r="T205" s="4">
        <v>4</v>
      </c>
      <c r="U205" s="4">
        <v>4</v>
      </c>
      <c r="V205" s="4">
        <v>7</v>
      </c>
      <c r="W205" s="4">
        <v>20</v>
      </c>
      <c r="X205" s="4">
        <v>4</v>
      </c>
      <c r="Y205" s="4">
        <v>8</v>
      </c>
      <c r="Z205" s="4">
        <v>4</v>
      </c>
      <c r="AA205" s="4">
        <v>7</v>
      </c>
      <c r="AB205" s="4">
        <v>5</v>
      </c>
      <c r="AC205" s="4">
        <v>14</v>
      </c>
      <c r="AD205" s="4">
        <v>10</v>
      </c>
      <c r="AE205" s="4">
        <v>9</v>
      </c>
      <c r="AF205" s="4">
        <v>5</v>
      </c>
      <c r="AG205" s="4">
        <v>7</v>
      </c>
      <c r="AH205" s="4">
        <v>6</v>
      </c>
      <c r="AI205" s="4">
        <v>2</v>
      </c>
      <c r="AJ205" s="4">
        <v>6</v>
      </c>
      <c r="AK205" s="4">
        <v>6</v>
      </c>
      <c r="AL205" s="4">
        <v>8</v>
      </c>
      <c r="AM205" s="4">
        <v>6</v>
      </c>
      <c r="AN205" s="4">
        <v>5</v>
      </c>
      <c r="AO205" s="4">
        <v>9</v>
      </c>
      <c r="AP205" s="4">
        <v>8</v>
      </c>
      <c r="AQ205" s="4">
        <v>7</v>
      </c>
      <c r="AR205" s="79">
        <f>MAX(IFERROR(IFERROR(_xlfn.FORECAST.ETS(AR$5,tbl_Model[[#This Row],[H_2023_01]:[H_2025_12]],$H$5:$AQ$5),_xlfn.FORECAST.LINEAR(AR$5,tbl_Model[[#This Row],[H_2023_01]:[H_2025_12]],$H$5:$AQ$5)),0),0)</f>
        <v>6.6934201276441456</v>
      </c>
      <c r="AS205" s="79">
        <f>MAX(IFERROR(IFERROR(_xlfn.FORECAST.ETS(AS$5,tbl_Model[[#This Row],[H_2023_01]:[H_2025_12]],$H$5:$AQ$5),_xlfn.FORECAST.LINEAR(AS$5,tbl_Model[[#This Row],[H_2023_01]:[H_2025_12]],$H$5:$AQ$5)),0),0)</f>
        <v>6.7540729854900121</v>
      </c>
      <c r="AT205" s="79">
        <f>MAX(IFERROR(IFERROR(_xlfn.FORECAST.ETS(AT$5,tbl_Model[[#This Row],[H_2023_01]:[H_2025_12]],$H$5:$AQ$5),_xlfn.FORECAST.LINEAR(AT$5,tbl_Model[[#This Row],[H_2023_01]:[H_2025_12]],$H$5:$AQ$5)),0),0)</f>
        <v>6.8147258433358706</v>
      </c>
      <c r="AU205" s="79">
        <f>MAX(IFERROR(IFERROR(_xlfn.FORECAST.ETS(AU$5,tbl_Model[[#This Row],[H_2023_01]:[H_2025_12]],$H$5:$AQ$5),_xlfn.FORECAST.LINEAR(AU$5,tbl_Model[[#This Row],[H_2023_01]:[H_2025_12]],$H$5:$AQ$5)),0),0)</f>
        <v>6.8753787011817371</v>
      </c>
      <c r="AV205" s="79">
        <f>MAX(IFERROR(IFERROR(_xlfn.FORECAST.ETS(AV$5,tbl_Model[[#This Row],[H_2023_01]:[H_2025_12]],$H$5:$AQ$5),_xlfn.FORECAST.LINEAR(AV$5,tbl_Model[[#This Row],[H_2023_01]:[H_2025_12]],$H$5:$AQ$5)),0),0)</f>
        <v>6.9360315590275965</v>
      </c>
      <c r="AW205" s="79">
        <f>MAX(IFERROR(IFERROR(_xlfn.FORECAST.ETS(AW$5,tbl_Model[[#This Row],[H_2023_01]:[H_2025_12]],$H$5:$AQ$5),_xlfn.FORECAST.LINEAR(AW$5,tbl_Model[[#This Row],[H_2023_01]:[H_2025_12]],$H$5:$AQ$5)),0),0)</f>
        <v>6.996684416873463</v>
      </c>
      <c r="AX205" s="79">
        <f>MAX(IFERROR(IFERROR(_xlfn.FORECAST.ETS(AX$5,tbl_Model[[#This Row],[H_2023_01]:[H_2025_12]],$H$5:$AQ$5),_xlfn.FORECAST.LINEAR(AX$5,tbl_Model[[#This Row],[H_2023_01]:[H_2025_12]],$H$5:$AQ$5)),0),0)</f>
        <v>7.0573372747193215</v>
      </c>
      <c r="AY205" s="79">
        <f>MAX(IFERROR(IFERROR(_xlfn.FORECAST.ETS(AY$5,tbl_Model[[#This Row],[H_2023_01]:[H_2025_12]],$H$5:$AQ$5),_xlfn.FORECAST.LINEAR(AY$5,tbl_Model[[#This Row],[H_2023_01]:[H_2025_12]],$H$5:$AQ$5)),0),0)</f>
        <v>7.117990132565188</v>
      </c>
      <c r="AZ205" s="79">
        <f>MAX(IFERROR(IFERROR(_xlfn.FORECAST.ETS(AZ$5,tbl_Model[[#This Row],[H_2023_01]:[H_2025_12]],$H$5:$AQ$5),_xlfn.FORECAST.LINEAR(AZ$5,tbl_Model[[#This Row],[H_2023_01]:[H_2025_12]],$H$5:$AQ$5)),0),0)</f>
        <v>7.1786429904110474</v>
      </c>
      <c r="BA205" s="79">
        <f>MAX(IFERROR(IFERROR(_xlfn.FORECAST.ETS(BA$5,tbl_Model[[#This Row],[H_2023_01]:[H_2025_12]],$H$5:$AQ$5),_xlfn.FORECAST.LINEAR(BA$5,tbl_Model[[#This Row],[H_2023_01]:[H_2025_12]],$H$5:$AQ$5)),0),0)</f>
        <v>7.2392958482569139</v>
      </c>
      <c r="BB205" s="79">
        <f>MAX(IFERROR(IFERROR(_xlfn.FORECAST.ETS(BB$5,tbl_Model[[#This Row],[H_2023_01]:[H_2025_12]],$H$5:$AQ$5),_xlfn.FORECAST.LINEAR(BB$5,tbl_Model[[#This Row],[H_2023_01]:[H_2025_12]],$H$5:$AQ$5)),0),0)</f>
        <v>7.2999487061027724</v>
      </c>
      <c r="BC205" s="79">
        <f>MAX(IFERROR(IFERROR(_xlfn.FORECAST.ETS(BC$5,tbl_Model[[#This Row],[H_2023_01]:[H_2025_12]],$H$5:$AQ$5),_xlfn.FORECAST.LINEAR(BC$5,tbl_Model[[#This Row],[H_2023_01]:[H_2025_12]],$H$5:$AQ$5)),0),0)</f>
        <v>7.3606015639486388</v>
      </c>
      <c r="BD205" s="80">
        <f>IFERROR(AR205/SUM(Model!$AR205:$BC205),1/12)</f>
        <v>7.9377280450717264E-2</v>
      </c>
      <c r="BE205" s="80">
        <f>IFERROR(AS205/SUM(Model!$AR205:$BC205),1/12)</f>
        <v>8.0096562793011139E-2</v>
      </c>
      <c r="BF205" s="80">
        <f>IFERROR(AT205/SUM(Model!$AR205:$BC205),1/12)</f>
        <v>8.0815845135304903E-2</v>
      </c>
      <c r="BG205" s="80">
        <f>IFERROR(AU205/SUM(Model!$AR205:$BC205),1/12)</f>
        <v>8.1535127477598779E-2</v>
      </c>
      <c r="BH205" s="80">
        <f>IFERROR(AV205/SUM(Model!$AR205:$BC205),1/12)</f>
        <v>8.2254409819892571E-2</v>
      </c>
      <c r="BI205" s="80">
        <f>IFERROR(AW205/SUM(Model!$AR205:$BC205),1/12)</f>
        <v>8.2973692162186446E-2</v>
      </c>
      <c r="BJ205" s="80">
        <f>IFERROR(AX205/SUM(Model!$AR205:$BC205),1/12)</f>
        <v>8.3692974504480225E-2</v>
      </c>
      <c r="BK205" s="80">
        <f>IFERROR(AY205/SUM(Model!$AR205:$BC205),1/12)</f>
        <v>8.4412256846774086E-2</v>
      </c>
      <c r="BL205" s="80">
        <f>IFERROR(AZ205/SUM(Model!$AR205:$BC205),1/12)</f>
        <v>8.5131539189067879E-2</v>
      </c>
      <c r="BM205" s="80">
        <f>IFERROR(BA205/SUM(Model!$AR205:$BC205),1/12)</f>
        <v>8.5850821531361754E-2</v>
      </c>
      <c r="BN205" s="80">
        <f>IFERROR(BB205/SUM(Model!$AR205:$BC205),1/12)</f>
        <v>8.6570103873655532E-2</v>
      </c>
      <c r="BO205" s="80">
        <f>IFERROR(BC205/SUM(Model!$AR205:$BC205),1/12)</f>
        <v>8.7289386215949408E-2</v>
      </c>
      <c r="BP20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82.696537872991613</v>
      </c>
      <c r="BQ205" s="77" cm="1">
        <f t="array" ref="BQ20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205" s="77" cm="1">
        <f t="array" ref="BR20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205" s="77">
        <f>IF(tbl_Model[[#This Row],[Type]]="Boutique",
    tbl_Model[[#This Row],[UnitListPrice]],
    tbl_Model[[#This Row],[UnitListPrice]]*(1-SUMIFS(tbl_MarketTerms[WholesaleMarginPct],tbl_MarketTerms[Country],tbl_Model[[#This Row],[country]])))</f>
        <v>9367.3143996013951</v>
      </c>
      <c r="BT205" s="79">
        <f>Model!$BP205*BD205</f>
        <v>6.5642262790478165</v>
      </c>
      <c r="BU205" s="79">
        <f>Model!$BP205*BE205</f>
        <v>6.6237084385086966</v>
      </c>
      <c r="BV205" s="79">
        <f>Model!$BP205*BF205</f>
        <v>6.6831905979695669</v>
      </c>
      <c r="BW205" s="79">
        <f>Model!$BP205*BG205</f>
        <v>6.7426727574304461</v>
      </c>
      <c r="BX205" s="79">
        <f>Model!$BP205*BH205</f>
        <v>6.8021549168913191</v>
      </c>
      <c r="BY205" s="79">
        <f>Model!$BP205*BI205</f>
        <v>6.8616370763521992</v>
      </c>
      <c r="BZ205" s="79">
        <f>Model!$BP205*BJ205</f>
        <v>6.9211192358130704</v>
      </c>
      <c r="CA205" s="79">
        <f>Model!$BP205*BK205</f>
        <v>6.9806013952739487</v>
      </c>
      <c r="CB205" s="79">
        <f>Model!$BP205*BL205</f>
        <v>7.0400835547348217</v>
      </c>
      <c r="CC205" s="79">
        <f>Model!$BP205*BM205</f>
        <v>7.0995657141957009</v>
      </c>
      <c r="CD205" s="79">
        <f>Model!$BP205*BN205</f>
        <v>7.159047873656573</v>
      </c>
      <c r="CE205" s="79">
        <f>Model!$BP205*BO205</f>
        <v>7.2185300331174522</v>
      </c>
      <c r="CF205" s="79">
        <f>Model!$BS205*BT205</f>
        <v>61489.171345966497</v>
      </c>
      <c r="CG205" s="79">
        <f>Model!$BS205*BU205</f>
        <v>62046.359434803788</v>
      </c>
      <c r="CH205" s="79">
        <f>Model!$BS205*BV205</f>
        <v>62603.547523640984</v>
      </c>
      <c r="CI205" s="79">
        <f>Model!$BS205*BW205</f>
        <v>63160.73561247826</v>
      </c>
      <c r="CJ205" s="79">
        <f>Model!$BS205*BX205</f>
        <v>63717.923701315485</v>
      </c>
      <c r="CK205" s="79">
        <f>Model!$BS205*BY205</f>
        <v>64275.111790152776</v>
      </c>
      <c r="CL205" s="79">
        <f>Model!$BS205*BZ205</f>
        <v>64832.299878989979</v>
      </c>
      <c r="CM205" s="79">
        <f>Model!$BS205*CA205</f>
        <v>65389.487967827248</v>
      </c>
      <c r="CN205" s="79">
        <f>Model!$BS205*CB205</f>
        <v>65946.676056664466</v>
      </c>
      <c r="CO205" s="79">
        <f>Model!$BS205*CC205</f>
        <v>66503.86414550175</v>
      </c>
      <c r="CP205" s="79">
        <f>Model!$BS205*CD205</f>
        <v>67061.05223433896</v>
      </c>
      <c r="CQ205" s="79">
        <f>Model!$BS205*CE205</f>
        <v>67618.240323176244</v>
      </c>
      <c r="CR205" s="79">
        <f>Model!$BR205*BT205</f>
        <v>17429.814185957326</v>
      </c>
      <c r="CS205" s="79">
        <f>Model!$BR205*BU205</f>
        <v>17587.755570472338</v>
      </c>
      <c r="CT205" s="79">
        <f>Model!$BR205*BV205</f>
        <v>17745.696954987321</v>
      </c>
      <c r="CU205" s="79">
        <f>Model!$BR205*BW205</f>
        <v>17903.638339502329</v>
      </c>
      <c r="CV205" s="79">
        <f>Model!$BR205*BX205</f>
        <v>18061.57972401732</v>
      </c>
      <c r="CW205" s="79">
        <f>Model!$BR205*BY205</f>
        <v>18219.521108532328</v>
      </c>
      <c r="CX205" s="79">
        <f>Model!$BR205*BZ205</f>
        <v>18377.462493047315</v>
      </c>
      <c r="CY205" s="79">
        <f>Model!$BR205*CA205</f>
        <v>18535.403877562319</v>
      </c>
      <c r="CZ205" s="79">
        <f>Model!$BR205*CB205</f>
        <v>18693.345262077313</v>
      </c>
      <c r="DA205" s="79">
        <f>Model!$BR205*CC205</f>
        <v>18851.286646592318</v>
      </c>
      <c r="DB205" s="79">
        <f>Model!$BR205*CD205</f>
        <v>19009.228031107308</v>
      </c>
      <c r="DC205" s="79">
        <f>Model!$BR205*CE205</f>
        <v>19167.169415622317</v>
      </c>
      <c r="DD205" s="79">
        <f>SUM(Model!$CF205:$CQ205)</f>
        <v>774644.47001485643</v>
      </c>
      <c r="DE205" s="79">
        <f>SUM(Model!$CR205:$DC205)</f>
        <v>219581.90160947785</v>
      </c>
      <c r="DF205" s="80">
        <f>IFERROR((Model!$DD205-Model!$DE205)/Model!$DD205,0)</f>
        <v>0.71653847654102976</v>
      </c>
    </row>
    <row r="206" spans="2:110" x14ac:dyDescent="0.25">
      <c r="B206" t="s">
        <v>370</v>
      </c>
      <c r="C206" t="s">
        <v>148</v>
      </c>
      <c r="D206" t="s">
        <v>18</v>
      </c>
      <c r="E206" s="4">
        <v>93</v>
      </c>
      <c r="F206" s="4">
        <v>827480.02</v>
      </c>
      <c r="G206" s="4">
        <v>240251</v>
      </c>
      <c r="H206" s="4">
        <v>11</v>
      </c>
      <c r="I206" s="4">
        <v>4</v>
      </c>
      <c r="J206" s="4">
        <v>7</v>
      </c>
      <c r="K206" s="4">
        <v>7</v>
      </c>
      <c r="L206" s="4">
        <v>6</v>
      </c>
      <c r="M206" s="4">
        <v>8</v>
      </c>
      <c r="N206" s="4">
        <v>10</v>
      </c>
      <c r="O206" s="4">
        <v>5</v>
      </c>
      <c r="P206" s="4">
        <v>5</v>
      </c>
      <c r="Q206" s="4">
        <v>8</v>
      </c>
      <c r="R206" s="4">
        <v>10</v>
      </c>
      <c r="S206" s="4">
        <v>15</v>
      </c>
      <c r="T206" s="4">
        <v>5</v>
      </c>
      <c r="U206" s="4">
        <v>2</v>
      </c>
      <c r="V206" s="4">
        <v>5</v>
      </c>
      <c r="W206" s="4">
        <v>7</v>
      </c>
      <c r="X206" s="4">
        <v>14</v>
      </c>
      <c r="Y206" s="4">
        <v>9</v>
      </c>
      <c r="Z206" s="4">
        <v>5</v>
      </c>
      <c r="AA206" s="4">
        <v>5</v>
      </c>
      <c r="AB206" s="4">
        <v>7</v>
      </c>
      <c r="AC206" s="4">
        <v>6</v>
      </c>
      <c r="AD206" s="4">
        <v>9</v>
      </c>
      <c r="AE206" s="4">
        <v>10</v>
      </c>
      <c r="AF206" s="4">
        <v>7</v>
      </c>
      <c r="AG206" s="4">
        <v>6</v>
      </c>
      <c r="AH206" s="4">
        <v>5</v>
      </c>
      <c r="AI206" s="4">
        <v>9</v>
      </c>
      <c r="AJ206" s="4">
        <v>12</v>
      </c>
      <c r="AK206" s="4">
        <v>8</v>
      </c>
      <c r="AL206" s="4">
        <v>4</v>
      </c>
      <c r="AM206" s="4">
        <v>10</v>
      </c>
      <c r="AN206" s="4">
        <v>6</v>
      </c>
      <c r="AO206" s="4">
        <v>6</v>
      </c>
      <c r="AP206" s="4">
        <v>9</v>
      </c>
      <c r="AQ206" s="4">
        <v>11</v>
      </c>
      <c r="AR206" s="79">
        <f>MAX(IFERROR(IFERROR(_xlfn.FORECAST.ETS(AR$5,tbl_Model[[#This Row],[H_2023_01]:[H_2025_12]],$H$5:$AQ$5),_xlfn.FORECAST.LINEAR(AR$5,tbl_Model[[#This Row],[H_2023_01]:[H_2025_12]],$H$5:$AQ$5)),0),0)</f>
        <v>6.6598333411806347</v>
      </c>
      <c r="AS206" s="79">
        <f>MAX(IFERROR(IFERROR(_xlfn.FORECAST.ETS(AS$5,tbl_Model[[#This Row],[H_2023_01]:[H_2025_12]],$H$5:$AQ$5),_xlfn.FORECAST.LINEAR(AS$5,tbl_Model[[#This Row],[H_2023_01]:[H_2025_12]],$H$5:$AQ$5)),0),0)</f>
        <v>3.8386066511995938</v>
      </c>
      <c r="AT206" s="79">
        <f>MAX(IFERROR(IFERROR(_xlfn.FORECAST.ETS(AT$5,tbl_Model[[#This Row],[H_2023_01]:[H_2025_12]],$H$5:$AQ$5),_xlfn.FORECAST.LINEAR(AT$5,tbl_Model[[#This Row],[H_2023_01]:[H_2025_12]],$H$5:$AQ$5)),0),0)</f>
        <v>5.4185755149636696</v>
      </c>
      <c r="AU206" s="79">
        <f>MAX(IFERROR(IFERROR(_xlfn.FORECAST.ETS(AU$5,tbl_Model[[#This Row],[H_2023_01]:[H_2025_12]],$H$5:$AQ$5),_xlfn.FORECAST.LINEAR(AU$5,tbl_Model[[#This Row],[H_2023_01]:[H_2025_12]],$H$5:$AQ$5)),0),0)</f>
        <v>7.3092316576848733</v>
      </c>
      <c r="AV206" s="79">
        <f>MAX(IFERROR(IFERROR(_xlfn.FORECAST.ETS(AV$5,tbl_Model[[#This Row],[H_2023_01]:[H_2025_12]],$H$5:$AQ$5),_xlfn.FORECAST.LINEAR(AV$5,tbl_Model[[#This Row],[H_2023_01]:[H_2025_12]],$H$5:$AQ$5)),0),0)</f>
        <v>9.8998276380664034</v>
      </c>
      <c r="AW206" s="79">
        <f>MAX(IFERROR(IFERROR(_xlfn.FORECAST.ETS(AW$5,tbl_Model[[#This Row],[H_2023_01]:[H_2025_12]],$H$5:$AQ$5),_xlfn.FORECAST.LINEAR(AW$5,tbl_Model[[#This Row],[H_2023_01]:[H_2025_12]],$H$5:$AQ$5)),0),0)</f>
        <v>10.540920164809464</v>
      </c>
      <c r="AX206" s="79">
        <f>MAX(IFERROR(IFERROR(_xlfn.FORECAST.ETS(AX$5,tbl_Model[[#This Row],[H_2023_01]:[H_2025_12]],$H$5:$AQ$5),_xlfn.FORECAST.LINEAR(AX$5,tbl_Model[[#This Row],[H_2023_01]:[H_2025_12]],$H$5:$AQ$5)),0),0)</f>
        <v>6.519558685905622</v>
      </c>
      <c r="AY206" s="79">
        <f>MAX(IFERROR(IFERROR(_xlfn.FORECAST.ETS(AY$5,tbl_Model[[#This Row],[H_2023_01]:[H_2025_12]],$H$5:$AQ$5),_xlfn.FORECAST.LINEAR(AY$5,tbl_Model[[#This Row],[H_2023_01]:[H_2025_12]],$H$5:$AQ$5)),0),0)</f>
        <v>3.6983319959245802</v>
      </c>
      <c r="AZ206" s="79">
        <f>MAX(IFERROR(IFERROR(_xlfn.FORECAST.ETS(AZ$5,tbl_Model[[#This Row],[H_2023_01]:[H_2025_12]],$H$5:$AQ$5),_xlfn.FORECAST.LINEAR(AZ$5,tbl_Model[[#This Row],[H_2023_01]:[H_2025_12]],$H$5:$AQ$5)),0),0)</f>
        <v>5.2783008596886569</v>
      </c>
      <c r="BA206" s="79">
        <f>MAX(IFERROR(IFERROR(_xlfn.FORECAST.ETS(BA$5,tbl_Model[[#This Row],[H_2023_01]:[H_2025_12]],$H$5:$AQ$5),_xlfn.FORECAST.LINEAR(BA$5,tbl_Model[[#This Row],[H_2023_01]:[H_2025_12]],$H$5:$AQ$5)),0),0)</f>
        <v>7.1689570024098606</v>
      </c>
      <c r="BB206" s="79">
        <f>MAX(IFERROR(IFERROR(_xlfn.FORECAST.ETS(BB$5,tbl_Model[[#This Row],[H_2023_01]:[H_2025_12]],$H$5:$AQ$5),_xlfn.FORECAST.LINEAR(BB$5,tbl_Model[[#This Row],[H_2023_01]:[H_2025_12]],$H$5:$AQ$5)),0),0)</f>
        <v>9.7595529827913907</v>
      </c>
      <c r="BC206" s="79">
        <f>MAX(IFERROR(IFERROR(_xlfn.FORECAST.ETS(BC$5,tbl_Model[[#This Row],[H_2023_01]:[H_2025_12]],$H$5:$AQ$5),_xlfn.FORECAST.LINEAR(BC$5,tbl_Model[[#This Row],[H_2023_01]:[H_2025_12]],$H$5:$AQ$5)),0),0)</f>
        <v>10.400645509534451</v>
      </c>
      <c r="BD206" s="80">
        <f>IFERROR(AR206/SUM(Model!$AR206:$BC206),1/12)</f>
        <v>7.6999109827091752E-2</v>
      </c>
      <c r="BE206" s="80">
        <f>IFERROR(AS206/SUM(Model!$AR206:$BC206),1/12)</f>
        <v>4.4380884622305695E-2</v>
      </c>
      <c r="BF206" s="80">
        <f>IFERROR(AT206/SUM(Model!$AR206:$BC206),1/12)</f>
        <v>6.264803784250754E-2</v>
      </c>
      <c r="BG206" s="80">
        <f>IFERROR(AU206/SUM(Model!$AR206:$BC206),1/12)</f>
        <v>8.4507269526051115E-2</v>
      </c>
      <c r="BH206" s="80">
        <f>IFERROR(AV206/SUM(Model!$AR206:$BC206),1/12)</f>
        <v>0.11445900768406</v>
      </c>
      <c r="BI206" s="80">
        <f>IFERROR(AW206/SUM(Model!$AR206:$BC206),1/12)</f>
        <v>0.12187113819050682</v>
      </c>
      <c r="BJ206" s="80">
        <f>IFERROR(AX206/SUM(Model!$AR206:$BC206),1/12)</f>
        <v>7.5377293929584116E-2</v>
      </c>
      <c r="BK206" s="80">
        <f>IFERROR(AY206/SUM(Model!$AR206:$BC206),1/12)</f>
        <v>4.2759068724798052E-2</v>
      </c>
      <c r="BL206" s="80">
        <f>IFERROR(AZ206/SUM(Model!$AR206:$BC206),1/12)</f>
        <v>6.1026221944999903E-2</v>
      </c>
      <c r="BM206" s="80">
        <f>IFERROR(BA206/SUM(Model!$AR206:$BC206),1/12)</f>
        <v>8.2885453628543479E-2</v>
      </c>
      <c r="BN206" s="80">
        <f>IFERROR(BB206/SUM(Model!$AR206:$BC206),1/12)</f>
        <v>0.11283719178655237</v>
      </c>
      <c r="BO206" s="80">
        <f>IFERROR(BC206/SUM(Model!$AR206:$BC206),1/12)</f>
        <v>0.12024932229299919</v>
      </c>
      <c r="BP20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102.5437069625096</v>
      </c>
      <c r="BQ206" s="77" cm="1">
        <f t="array" ref="BQ20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206" s="77" cm="1">
        <f t="array" ref="BR20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206" s="77">
        <f>IF(tbl_Model[[#This Row],[Type]]="Boutique",
    tbl_Model[[#This Row],[UnitListPrice]],
    tbl_Model[[#This Row],[UnitListPrice]]*(1-SUMIFS(tbl_MarketTerms[WholesaleMarginPct],tbl_MarketTerms[Country],tbl_Model[[#This Row],[country]])))</f>
        <v>9379.6906330564307</v>
      </c>
      <c r="BT206" s="79">
        <f>Model!$BP206*BD206</f>
        <v>7.8957741544833899</v>
      </c>
      <c r="BU206" s="79">
        <f>Model!$BP206*BE206</f>
        <v>4.5509804274466639</v>
      </c>
      <c r="BV206" s="79">
        <f>Model!$BP206*BF206</f>
        <v>6.4241620342983055</v>
      </c>
      <c r="BW206" s="79">
        <f>Model!$BP206*BG206</f>
        <v>8.6656886824812034</v>
      </c>
      <c r="BX206" s="79">
        <f>Model!$BP206*BH206</f>
        <v>11.737050943173884</v>
      </c>
      <c r="BY206" s="79">
        <f>Model!$BP206*BI206</f>
        <v>12.497118281794844</v>
      </c>
      <c r="BZ206" s="79">
        <f>Model!$BP206*BJ206</f>
        <v>7.7294671403422273</v>
      </c>
      <c r="CA206" s="79">
        <f>Model!$BP206*BK206</f>
        <v>4.3846734133055003</v>
      </c>
      <c r="CB206" s="79">
        <f>Model!$BP206*BL206</f>
        <v>6.2578550201571428</v>
      </c>
      <c r="CC206" s="79">
        <f>Model!$BP206*BM206</f>
        <v>8.4993816683400407</v>
      </c>
      <c r="CD206" s="79">
        <f>Model!$BP206*BN206</f>
        <v>11.570743929032721</v>
      </c>
      <c r="CE206" s="79">
        <f>Model!$BP206*BO206</f>
        <v>12.330811267653681</v>
      </c>
      <c r="CF206" s="79">
        <f>Model!$BS206*BT206</f>
        <v>74059.918877536911</v>
      </c>
      <c r="CG206" s="79">
        <f>Model!$BS206*BU206</f>
        <v>42686.788486544625</v>
      </c>
      <c r="CH206" s="79">
        <f>Model!$BS206*BV206</f>
        <v>60256.652458344557</v>
      </c>
      <c r="CI206" s="79">
        <f>Model!$BS206*BW206</f>
        <v>81281.478964052061</v>
      </c>
      <c r="CJ206" s="79">
        <f>Model!$BS206*BX206</f>
        <v>110089.90679139423</v>
      </c>
      <c r="CK206" s="79">
        <f>Model!$BS206*BY206</f>
        <v>117219.10328794937</v>
      </c>
      <c r="CL206" s="79">
        <f>Model!$BS206*BZ206</f>
        <v>72500.01053478547</v>
      </c>
      <c r="CM206" s="79">
        <f>Model!$BS206*CA206</f>
        <v>41126.880143793169</v>
      </c>
      <c r="CN206" s="79">
        <f>Model!$BS206*CB206</f>
        <v>58696.744115593116</v>
      </c>
      <c r="CO206" s="79">
        <f>Model!$BS206*CC206</f>
        <v>79721.57062130062</v>
      </c>
      <c r="CP206" s="79">
        <f>Model!$BS206*CD206</f>
        <v>108529.99844864277</v>
      </c>
      <c r="CQ206" s="79">
        <f>Model!$BS206*CE206</f>
        <v>115659.19494519793</v>
      </c>
      <c r="CR206" s="79">
        <f>Model!$BR206*BT206</f>
        <v>21317.120078691973</v>
      </c>
      <c r="CS206" s="79">
        <f>Model!$BR206*BU206</f>
        <v>12286.799793098304</v>
      </c>
      <c r="CT206" s="79">
        <f>Model!$BR206*BV206</f>
        <v>17344.041358167644</v>
      </c>
      <c r="CU206" s="79">
        <f>Model!$BR206*BW206</f>
        <v>23395.745951538091</v>
      </c>
      <c r="CV206" s="79">
        <f>Model!$BR206*BX206</f>
        <v>31687.852189046411</v>
      </c>
      <c r="CW206" s="79">
        <f>Model!$BR206*BY206</f>
        <v>33739.892484053424</v>
      </c>
      <c r="CX206" s="79">
        <f>Model!$BR206*BZ206</f>
        <v>20868.122105724007</v>
      </c>
      <c r="CY206" s="79">
        <f>Model!$BR206*CA206</f>
        <v>11837.801820130337</v>
      </c>
      <c r="CZ206" s="79">
        <f>Model!$BR206*CB206</f>
        <v>16895.043385199679</v>
      </c>
      <c r="DA206" s="79">
        <f>Model!$BR206*CC206</f>
        <v>22946.747978570125</v>
      </c>
      <c r="DB206" s="79">
        <f>Model!$BR206*CD206</f>
        <v>31238.854216078445</v>
      </c>
      <c r="DC206" s="79">
        <f>Model!$BR206*CE206</f>
        <v>33290.894511085455</v>
      </c>
      <c r="DD206" s="79">
        <f>SUM(Model!$CF206:$CQ206)</f>
        <v>961828.2476751348</v>
      </c>
      <c r="DE206" s="79">
        <f>SUM(Model!$CR206:$DC206)</f>
        <v>276848.91587138386</v>
      </c>
      <c r="DF206" s="80">
        <f>IFERROR((Model!$DD206-Model!$DE206)/Model!$DD206,0)</f>
        <v>0.71216387484921129</v>
      </c>
    </row>
    <row r="207" spans="2:110" x14ac:dyDescent="0.25">
      <c r="B207" t="s">
        <v>370</v>
      </c>
      <c r="C207" t="s">
        <v>131</v>
      </c>
      <c r="D207" t="s">
        <v>16</v>
      </c>
      <c r="E207" s="4">
        <v>28</v>
      </c>
      <c r="F207" s="4">
        <v>246286.9</v>
      </c>
      <c r="G207" s="4">
        <v>70286.19</v>
      </c>
      <c r="H207" s="4">
        <v>4</v>
      </c>
      <c r="I207" s="4">
        <v>2</v>
      </c>
      <c r="J207" s="4">
        <v>0</v>
      </c>
      <c r="K207" s="4">
        <v>3</v>
      </c>
      <c r="L207" s="4">
        <v>1</v>
      </c>
      <c r="M207" s="4">
        <v>4</v>
      </c>
      <c r="N207" s="4">
        <v>1</v>
      </c>
      <c r="O207" s="4">
        <v>2</v>
      </c>
      <c r="P207" s="4">
        <v>4</v>
      </c>
      <c r="Q207" s="4">
        <v>0</v>
      </c>
      <c r="R207" s="4">
        <v>3</v>
      </c>
      <c r="S207" s="4">
        <v>5</v>
      </c>
      <c r="T207" s="4">
        <v>3</v>
      </c>
      <c r="U207" s="4">
        <v>1</v>
      </c>
      <c r="V207" s="4">
        <v>5</v>
      </c>
      <c r="W207" s="4">
        <v>2</v>
      </c>
      <c r="X207" s="4">
        <v>1</v>
      </c>
      <c r="Y207" s="4">
        <v>3</v>
      </c>
      <c r="Z207" s="4">
        <v>2</v>
      </c>
      <c r="AA207" s="4">
        <v>2</v>
      </c>
      <c r="AB207" s="4">
        <v>3</v>
      </c>
      <c r="AC207" s="4">
        <v>6</v>
      </c>
      <c r="AD207" s="4">
        <v>4</v>
      </c>
      <c r="AE207" s="4">
        <v>3</v>
      </c>
      <c r="AF207" s="4">
        <v>3</v>
      </c>
      <c r="AG207" s="4">
        <v>0</v>
      </c>
      <c r="AH207" s="4">
        <v>1</v>
      </c>
      <c r="AI207" s="4">
        <v>4</v>
      </c>
      <c r="AJ207" s="4">
        <v>3</v>
      </c>
      <c r="AK207" s="4">
        <v>1</v>
      </c>
      <c r="AL207" s="4">
        <v>6</v>
      </c>
      <c r="AM207" s="4">
        <v>3</v>
      </c>
      <c r="AN207" s="4">
        <v>2</v>
      </c>
      <c r="AO207" s="4">
        <v>3</v>
      </c>
      <c r="AP207" s="4">
        <v>1</v>
      </c>
      <c r="AQ207" s="4">
        <v>1</v>
      </c>
      <c r="AR207" s="79">
        <f>MAX(IFERROR(IFERROR(_xlfn.FORECAST.ETS(AR$5,tbl_Model[[#This Row],[H_2023_01]:[H_2025_12]],$H$5:$AQ$5),_xlfn.FORECAST.LINEAR(AR$5,tbl_Model[[#This Row],[H_2023_01]:[H_2025_12]],$H$5:$AQ$5)),0),0)</f>
        <v>2.5825412232844891</v>
      </c>
      <c r="AS207" s="79">
        <f>MAX(IFERROR(IFERROR(_xlfn.FORECAST.ETS(AS$5,tbl_Model[[#This Row],[H_2023_01]:[H_2025_12]],$H$5:$AQ$5),_xlfn.FORECAST.LINEAR(AS$5,tbl_Model[[#This Row],[H_2023_01]:[H_2025_12]],$H$5:$AQ$5)),0),0)</f>
        <v>1.7940994271811821</v>
      </c>
      <c r="AT207" s="79">
        <f>MAX(IFERROR(IFERROR(_xlfn.FORECAST.ETS(AT$5,tbl_Model[[#This Row],[H_2023_01]:[H_2025_12]],$H$5:$AQ$5),_xlfn.FORECAST.LINEAR(AT$5,tbl_Model[[#This Row],[H_2023_01]:[H_2025_12]],$H$5:$AQ$5)),0),0)</f>
        <v>2.7307885124163169</v>
      </c>
      <c r="AU207" s="79">
        <f>MAX(IFERROR(IFERROR(_xlfn.FORECAST.ETS(AU$5,tbl_Model[[#This Row],[H_2023_01]:[H_2025_12]],$H$5:$AQ$5),_xlfn.FORECAST.LINEAR(AU$5,tbl_Model[[#This Row],[H_2023_01]:[H_2025_12]],$H$5:$AQ$5)),0),0)</f>
        <v>2.5645619138735167</v>
      </c>
      <c r="AV207" s="79">
        <f>MAX(IFERROR(IFERROR(_xlfn.FORECAST.ETS(AV$5,tbl_Model[[#This Row],[H_2023_01]:[H_2025_12]],$H$5:$AQ$5),_xlfn.FORECAST.LINEAR(AV$5,tbl_Model[[#This Row],[H_2023_01]:[H_2025_12]],$H$5:$AQ$5)),0),0)</f>
        <v>1.7761201177702093</v>
      </c>
      <c r="AW207" s="79">
        <f>MAX(IFERROR(IFERROR(_xlfn.FORECAST.ETS(AW$5,tbl_Model[[#This Row],[H_2023_01]:[H_2025_12]],$H$5:$AQ$5),_xlfn.FORECAST.LINEAR(AW$5,tbl_Model[[#This Row],[H_2023_01]:[H_2025_12]],$H$5:$AQ$5)),0),0)</f>
        <v>2.7128092030053441</v>
      </c>
      <c r="AX207" s="79">
        <f>MAX(IFERROR(IFERROR(_xlfn.FORECAST.ETS(AX$5,tbl_Model[[#This Row],[H_2023_01]:[H_2025_12]],$H$5:$AQ$5),_xlfn.FORECAST.LINEAR(AX$5,tbl_Model[[#This Row],[H_2023_01]:[H_2025_12]],$H$5:$AQ$5)),0),0)</f>
        <v>2.5465826044625439</v>
      </c>
      <c r="AY207" s="79">
        <f>MAX(IFERROR(IFERROR(_xlfn.FORECAST.ETS(AY$5,tbl_Model[[#This Row],[H_2023_01]:[H_2025_12]],$H$5:$AQ$5),_xlfn.FORECAST.LINEAR(AY$5,tbl_Model[[#This Row],[H_2023_01]:[H_2025_12]],$H$5:$AQ$5)),0),0)</f>
        <v>1.7581408083592365</v>
      </c>
      <c r="AZ207" s="79">
        <f>MAX(IFERROR(IFERROR(_xlfn.FORECAST.ETS(AZ$5,tbl_Model[[#This Row],[H_2023_01]:[H_2025_12]],$H$5:$AQ$5),_xlfn.FORECAST.LINEAR(AZ$5,tbl_Model[[#This Row],[H_2023_01]:[H_2025_12]],$H$5:$AQ$5)),0),0)</f>
        <v>2.6948298935943718</v>
      </c>
      <c r="BA207" s="79">
        <f>MAX(IFERROR(IFERROR(_xlfn.FORECAST.ETS(BA$5,tbl_Model[[#This Row],[H_2023_01]:[H_2025_12]],$H$5:$AQ$5),_xlfn.FORECAST.LINEAR(BA$5,tbl_Model[[#This Row],[H_2023_01]:[H_2025_12]],$H$5:$AQ$5)),0),0)</f>
        <v>2.5286032950515711</v>
      </c>
      <c r="BB207" s="79">
        <f>MAX(IFERROR(IFERROR(_xlfn.FORECAST.ETS(BB$5,tbl_Model[[#This Row],[H_2023_01]:[H_2025_12]],$H$5:$AQ$5),_xlfn.FORECAST.LINEAR(BB$5,tbl_Model[[#This Row],[H_2023_01]:[H_2025_12]],$H$5:$AQ$5)),0),0)</f>
        <v>1.7401614989482637</v>
      </c>
      <c r="BC207" s="79">
        <f>MAX(IFERROR(IFERROR(_xlfn.FORECAST.ETS(BC$5,tbl_Model[[#This Row],[H_2023_01]:[H_2025_12]],$H$5:$AQ$5),_xlfn.FORECAST.LINEAR(BC$5,tbl_Model[[#This Row],[H_2023_01]:[H_2025_12]],$H$5:$AQ$5)),0),0)</f>
        <v>2.6768505841833989</v>
      </c>
      <c r="BD207" s="80">
        <f>IFERROR(AR207/SUM(Model!$AR207:$BC207),1/12)</f>
        <v>9.1885470644382253E-2</v>
      </c>
      <c r="BE207" s="80">
        <f>IFERROR(AS207/SUM(Model!$AR207:$BC207),1/12)</f>
        <v>6.3833122493084662E-2</v>
      </c>
      <c r="BF207" s="80">
        <f>IFERROR(AT207/SUM(Model!$AR207:$BC207),1/12)</f>
        <v>9.7160031921784656E-2</v>
      </c>
      <c r="BG207" s="80">
        <f>IFERROR(AU207/SUM(Model!$AR207:$BC207),1/12)</f>
        <v>9.1245776186770808E-2</v>
      </c>
      <c r="BH207" s="80">
        <f>IFERROR(AV207/SUM(Model!$AR207:$BC207),1/12)</f>
        <v>6.3193428035473204E-2</v>
      </c>
      <c r="BI207" s="80">
        <f>IFERROR(AW207/SUM(Model!$AR207:$BC207),1/12)</f>
        <v>9.6520337464173198E-2</v>
      </c>
      <c r="BJ207" s="80">
        <f>IFERROR(AX207/SUM(Model!$AR207:$BC207),1/12)</f>
        <v>9.0606081729159349E-2</v>
      </c>
      <c r="BK207" s="80">
        <f>IFERROR(AY207/SUM(Model!$AR207:$BC207),1/12)</f>
        <v>6.2553733577861745E-2</v>
      </c>
      <c r="BL207" s="80">
        <f>IFERROR(AZ207/SUM(Model!$AR207:$BC207),1/12)</f>
        <v>9.5880643006561753E-2</v>
      </c>
      <c r="BM207" s="80">
        <f>IFERROR(BA207/SUM(Model!$AR207:$BC207),1/12)</f>
        <v>8.9966387271547876E-2</v>
      </c>
      <c r="BN207" s="80">
        <f>IFERROR(BB207/SUM(Model!$AR207:$BC207),1/12)</f>
        <v>6.1914039120250286E-2</v>
      </c>
      <c r="BO207" s="80">
        <f>IFERROR(BC207/SUM(Model!$AR207:$BC207),1/12)</f>
        <v>9.5240948548950294E-2</v>
      </c>
      <c r="BP20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30.828932261768074</v>
      </c>
      <c r="BQ207" s="77" cm="1">
        <f t="array" ref="BQ20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207" s="77" cm="1">
        <f t="array" ref="BR20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207" s="77">
        <f>IF(tbl_Model[[#This Row],[Type]]="Boutique",
    tbl_Model[[#This Row],[UnitListPrice]],
    tbl_Model[[#This Row],[UnitListPrice]]*(1-SUMIFS(tbl_MarketTerms[WholesaleMarginPct],tbl_MarketTerms[Country],tbl_Model[[#This Row],[country]])))</f>
        <v>9367.3143996013951</v>
      </c>
      <c r="BT207" s="79">
        <f>Model!$BP207*BD207</f>
        <v>2.8327309503363391</v>
      </c>
      <c r="BU207" s="79">
        <f>Model!$BP207*BE207</f>
        <v>1.967907009396451</v>
      </c>
      <c r="BV207" s="79">
        <f>Model!$BP207*BF207</f>
        <v>2.9953400426679231</v>
      </c>
      <c r="BW207" s="79">
        <f>Model!$BP207*BG207</f>
        <v>2.8130098532344077</v>
      </c>
      <c r="BX207" s="79">
        <f>Model!$BP207*BH207</f>
        <v>1.9481859122945189</v>
      </c>
      <c r="BY207" s="79">
        <f>Model!$BP207*BI207</f>
        <v>2.9756189455659907</v>
      </c>
      <c r="BZ207" s="79">
        <f>Model!$BP207*BJ207</f>
        <v>2.7932887561324753</v>
      </c>
      <c r="CA207" s="79">
        <f>Model!$BP207*BK207</f>
        <v>1.9284648151925867</v>
      </c>
      <c r="CB207" s="79">
        <f>Model!$BP207*BL207</f>
        <v>2.9558978484640592</v>
      </c>
      <c r="CC207" s="79">
        <f>Model!$BP207*BM207</f>
        <v>2.7735676590305429</v>
      </c>
      <c r="CD207" s="79">
        <f>Model!$BP207*BN207</f>
        <v>1.9087437180906546</v>
      </c>
      <c r="CE207" s="79">
        <f>Model!$BP207*BO207</f>
        <v>2.9361767513621269</v>
      </c>
      <c r="CF207" s="79">
        <f>Model!$BS207*BT207</f>
        <v>26535.081421282135</v>
      </c>
      <c r="CG207" s="79">
        <f>Model!$BS207*BU207</f>
        <v>18434.003666195895</v>
      </c>
      <c r="CH207" s="79">
        <f>Model!$BS207*BV207</f>
        <v>28058.291913385892</v>
      </c>
      <c r="CI207" s="79">
        <f>Model!$BS207*BW207</f>
        <v>26350.347704423275</v>
      </c>
      <c r="CJ207" s="79">
        <f>Model!$BS207*BX207</f>
        <v>18249.269949337027</v>
      </c>
      <c r="CK207" s="79">
        <f>Model!$BS207*BY207</f>
        <v>27873.558196527025</v>
      </c>
      <c r="CL207" s="79">
        <f>Model!$BS207*BZ207</f>
        <v>26165.613987564404</v>
      </c>
      <c r="CM207" s="79">
        <f>Model!$BS207*CA207</f>
        <v>18064.53623247816</v>
      </c>
      <c r="CN207" s="79">
        <f>Model!$BS207*CB207</f>
        <v>27688.824479668165</v>
      </c>
      <c r="CO207" s="79">
        <f>Model!$BS207*CC207</f>
        <v>25980.880270705537</v>
      </c>
      <c r="CP207" s="79">
        <f>Model!$BS207*CD207</f>
        <v>17879.802515619296</v>
      </c>
      <c r="CQ207" s="79">
        <f>Model!$BS207*CE207</f>
        <v>27504.090762809297</v>
      </c>
      <c r="CR207" s="79">
        <f>Model!$BR207*BT207</f>
        <v>7521.6746047844526</v>
      </c>
      <c r="CS207" s="79">
        <f>Model!$BR207*BU207</f>
        <v>5225.3307626681317</v>
      </c>
      <c r="CT207" s="79">
        <f>Model!$BR207*BV207</f>
        <v>7953.4461714248728</v>
      </c>
      <c r="CU207" s="79">
        <f>Model!$BR207*BW207</f>
        <v>7469.3097039694021</v>
      </c>
      <c r="CV207" s="79">
        <f>Model!$BR207*BX207</f>
        <v>5172.9658618530793</v>
      </c>
      <c r="CW207" s="79">
        <f>Model!$BR207*BY207</f>
        <v>7901.0812706098195</v>
      </c>
      <c r="CX207" s="79">
        <f>Model!$BR207*BZ207</f>
        <v>7416.9448031543498</v>
      </c>
      <c r="CY207" s="79">
        <f>Model!$BR207*CA207</f>
        <v>5120.600961038027</v>
      </c>
      <c r="CZ207" s="79">
        <f>Model!$BR207*CB207</f>
        <v>7848.716369794769</v>
      </c>
      <c r="DA207" s="79">
        <f>Model!$BR207*CC207</f>
        <v>7364.5799023392965</v>
      </c>
      <c r="DB207" s="79">
        <f>Model!$BR207*CD207</f>
        <v>5068.2360602229746</v>
      </c>
      <c r="DC207" s="79">
        <f>Model!$BR207*CE207</f>
        <v>7796.3514689797157</v>
      </c>
      <c r="DD207" s="79">
        <f>SUM(Model!$CF207:$CQ207)</f>
        <v>288784.30109999608</v>
      </c>
      <c r="DE207" s="79">
        <f>SUM(Model!$CR207:$DC207)</f>
        <v>81859.237940838895</v>
      </c>
      <c r="DF207" s="80">
        <f>IFERROR((Model!$DD207-Model!$DE207)/Model!$DD207,0)</f>
        <v>0.71653847654102965</v>
      </c>
    </row>
    <row r="208" spans="2:110" x14ac:dyDescent="0.25">
      <c r="B208" t="s">
        <v>370</v>
      </c>
      <c r="C208" t="s">
        <v>169</v>
      </c>
      <c r="D208" t="s">
        <v>27</v>
      </c>
      <c r="E208" s="4">
        <v>19</v>
      </c>
      <c r="F208" s="4">
        <v>420224.7</v>
      </c>
      <c r="G208" s="4">
        <v>102982.62</v>
      </c>
      <c r="H208" s="4">
        <v>2</v>
      </c>
      <c r="I208" s="4">
        <v>0</v>
      </c>
      <c r="J208" s="4">
        <v>0</v>
      </c>
      <c r="K208" s="4">
        <v>0</v>
      </c>
      <c r="L208" s="4">
        <v>1</v>
      </c>
      <c r="M208" s="4">
        <v>4</v>
      </c>
      <c r="N208" s="4">
        <v>6</v>
      </c>
      <c r="O208" s="4">
        <v>1</v>
      </c>
      <c r="P208" s="4">
        <v>2</v>
      </c>
      <c r="Q208" s="4">
        <v>0</v>
      </c>
      <c r="R208" s="4">
        <v>5</v>
      </c>
      <c r="S208" s="4">
        <v>4</v>
      </c>
      <c r="T208" s="4">
        <v>3</v>
      </c>
      <c r="U208" s="4">
        <v>1</v>
      </c>
      <c r="V208" s="4">
        <v>2</v>
      </c>
      <c r="W208" s="4">
        <v>0</v>
      </c>
      <c r="X208" s="4">
        <v>2</v>
      </c>
      <c r="Y208" s="4">
        <v>0</v>
      </c>
      <c r="Z208" s="4">
        <v>2</v>
      </c>
      <c r="AA208" s="4">
        <v>1</v>
      </c>
      <c r="AB208" s="4">
        <v>2</v>
      </c>
      <c r="AC208" s="4">
        <v>0</v>
      </c>
      <c r="AD208" s="4">
        <v>3</v>
      </c>
      <c r="AE208" s="4">
        <v>0</v>
      </c>
      <c r="AF208" s="4">
        <v>1</v>
      </c>
      <c r="AG208" s="4">
        <v>0</v>
      </c>
      <c r="AH208" s="4">
        <v>1</v>
      </c>
      <c r="AI208" s="4">
        <v>0</v>
      </c>
      <c r="AJ208" s="4">
        <v>1</v>
      </c>
      <c r="AK208" s="4">
        <v>2</v>
      </c>
      <c r="AL208" s="4">
        <v>4</v>
      </c>
      <c r="AM208" s="4">
        <v>3</v>
      </c>
      <c r="AN208" s="4">
        <v>3</v>
      </c>
      <c r="AO208" s="4">
        <v>1</v>
      </c>
      <c r="AP208" s="4">
        <v>1</v>
      </c>
      <c r="AQ208" s="4">
        <v>2</v>
      </c>
      <c r="AR208" s="79">
        <f>MAX(IFERROR(IFERROR(_xlfn.FORECAST.ETS(AR$5,tbl_Model[[#This Row],[H_2023_01]:[H_2025_12]],$H$5:$AQ$5),_xlfn.FORECAST.LINEAR(AR$5,tbl_Model[[#This Row],[H_2023_01]:[H_2025_12]],$H$5:$AQ$5)),0),0)</f>
        <v>1.6539116276606396</v>
      </c>
      <c r="AS208" s="79">
        <f>MAX(IFERROR(IFERROR(_xlfn.FORECAST.ETS(AS$5,tbl_Model[[#This Row],[H_2023_01]:[H_2025_12]],$H$5:$AQ$5),_xlfn.FORECAST.LINEAR(AS$5,tbl_Model[[#This Row],[H_2023_01]:[H_2025_12]],$H$5:$AQ$5)),0),0)</f>
        <v>1.6417888275667953</v>
      </c>
      <c r="AT208" s="79">
        <f>MAX(IFERROR(IFERROR(_xlfn.FORECAST.ETS(AT$5,tbl_Model[[#This Row],[H_2023_01]:[H_2025_12]],$H$5:$AQ$5),_xlfn.FORECAST.LINEAR(AT$5,tbl_Model[[#This Row],[H_2023_01]:[H_2025_12]],$H$5:$AQ$5)),0),0)</f>
        <v>1.6296660274729611</v>
      </c>
      <c r="AU208" s="79">
        <f>MAX(IFERROR(IFERROR(_xlfn.FORECAST.ETS(AU$5,tbl_Model[[#This Row],[H_2023_01]:[H_2025_12]],$H$5:$AQ$5),_xlfn.FORECAST.LINEAR(AU$5,tbl_Model[[#This Row],[H_2023_01]:[H_2025_12]],$H$5:$AQ$5)),0),0)</f>
        <v>1.617543227379117</v>
      </c>
      <c r="AV208" s="79">
        <f>MAX(IFERROR(IFERROR(_xlfn.FORECAST.ETS(AV$5,tbl_Model[[#This Row],[H_2023_01]:[H_2025_12]],$H$5:$AQ$5),_xlfn.FORECAST.LINEAR(AV$5,tbl_Model[[#This Row],[H_2023_01]:[H_2025_12]],$H$5:$AQ$5)),0),0)</f>
        <v>1.6054204272852828</v>
      </c>
      <c r="AW208" s="79">
        <f>MAX(IFERROR(IFERROR(_xlfn.FORECAST.ETS(AW$5,tbl_Model[[#This Row],[H_2023_01]:[H_2025_12]],$H$5:$AQ$5),_xlfn.FORECAST.LINEAR(AW$5,tbl_Model[[#This Row],[H_2023_01]:[H_2025_12]],$H$5:$AQ$5)),0),0)</f>
        <v>1.5932976271914385</v>
      </c>
      <c r="AX208" s="79">
        <f>MAX(IFERROR(IFERROR(_xlfn.FORECAST.ETS(AX$5,tbl_Model[[#This Row],[H_2023_01]:[H_2025_12]],$H$5:$AQ$5),_xlfn.FORECAST.LINEAR(AX$5,tbl_Model[[#This Row],[H_2023_01]:[H_2025_12]],$H$5:$AQ$5)),0),0)</f>
        <v>1.5811748270976043</v>
      </c>
      <c r="AY208" s="79">
        <f>MAX(IFERROR(IFERROR(_xlfn.FORECAST.ETS(AY$5,tbl_Model[[#This Row],[H_2023_01]:[H_2025_12]],$H$5:$AQ$5),_xlfn.FORECAST.LINEAR(AY$5,tbl_Model[[#This Row],[H_2023_01]:[H_2025_12]],$H$5:$AQ$5)),0),0)</f>
        <v>1.5690520270037602</v>
      </c>
      <c r="AZ208" s="79">
        <f>MAX(IFERROR(IFERROR(_xlfn.FORECAST.ETS(AZ$5,tbl_Model[[#This Row],[H_2023_01]:[H_2025_12]],$H$5:$AQ$5),_xlfn.FORECAST.LINEAR(AZ$5,tbl_Model[[#This Row],[H_2023_01]:[H_2025_12]],$H$5:$AQ$5)),0),0)</f>
        <v>1.5569292269099257</v>
      </c>
      <c r="BA208" s="79">
        <f>MAX(IFERROR(IFERROR(_xlfn.FORECAST.ETS(BA$5,tbl_Model[[#This Row],[H_2023_01]:[H_2025_12]],$H$5:$AQ$5),_xlfn.FORECAST.LINEAR(BA$5,tbl_Model[[#This Row],[H_2023_01]:[H_2025_12]],$H$5:$AQ$5)),0),0)</f>
        <v>1.5448064268160817</v>
      </c>
      <c r="BB208" s="79">
        <f>MAX(IFERROR(IFERROR(_xlfn.FORECAST.ETS(BB$5,tbl_Model[[#This Row],[H_2023_01]:[H_2025_12]],$H$5:$AQ$5),_xlfn.FORECAST.LINEAR(BB$5,tbl_Model[[#This Row],[H_2023_01]:[H_2025_12]],$H$5:$AQ$5)),0),0)</f>
        <v>1.5326836267222474</v>
      </c>
      <c r="BC208" s="79">
        <f>MAX(IFERROR(IFERROR(_xlfn.FORECAST.ETS(BC$5,tbl_Model[[#This Row],[H_2023_01]:[H_2025_12]],$H$5:$AQ$5),_xlfn.FORECAST.LINEAR(BC$5,tbl_Model[[#This Row],[H_2023_01]:[H_2025_12]],$H$5:$AQ$5)),0),0)</f>
        <v>1.5205608266284034</v>
      </c>
      <c r="BD208" s="80">
        <f>IFERROR(AR208/SUM(Model!$AR208:$BC208),1/12)</f>
        <v>8.6833936004391987E-2</v>
      </c>
      <c r="BE208" s="80">
        <f>IFERROR(AS208/SUM(Model!$AR208:$BC208),1/12)</f>
        <v>8.6197462791472002E-2</v>
      </c>
      <c r="BF208" s="80">
        <f>IFERROR(AT208/SUM(Model!$AR208:$BC208),1/12)</f>
        <v>8.5560989578552529E-2</v>
      </c>
      <c r="BG208" s="80">
        <f>IFERROR(AU208/SUM(Model!$AR208:$BC208),1/12)</f>
        <v>8.4924516365632544E-2</v>
      </c>
      <c r="BH208" s="80">
        <f>IFERROR(AV208/SUM(Model!$AR208:$BC208),1/12)</f>
        <v>8.4288043152713071E-2</v>
      </c>
      <c r="BI208" s="80">
        <f>IFERROR(AW208/SUM(Model!$AR208:$BC208),1/12)</f>
        <v>8.3651569939793072E-2</v>
      </c>
      <c r="BJ208" s="80">
        <f>IFERROR(AX208/SUM(Model!$AR208:$BC208),1/12)</f>
        <v>8.30150967268736E-2</v>
      </c>
      <c r="BK208" s="80">
        <f>IFERROR(AY208/SUM(Model!$AR208:$BC208),1/12)</f>
        <v>8.2378623513953614E-2</v>
      </c>
      <c r="BL208" s="80">
        <f>IFERROR(AZ208/SUM(Model!$AR208:$BC208),1/12)</f>
        <v>8.1742150301034128E-2</v>
      </c>
      <c r="BM208" s="80">
        <f>IFERROR(BA208/SUM(Model!$AR208:$BC208),1/12)</f>
        <v>8.1105677088114142E-2</v>
      </c>
      <c r="BN208" s="80">
        <f>IFERROR(BB208/SUM(Model!$AR208:$BC208),1/12)</f>
        <v>8.046920387519467E-2</v>
      </c>
      <c r="BO208" s="80">
        <f>IFERROR(BC208/SUM(Model!$AR208:$BC208),1/12)</f>
        <v>7.9832730662274684E-2</v>
      </c>
      <c r="BP20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20.893581081081074</v>
      </c>
      <c r="BQ208" s="77" cm="1">
        <f t="array" ref="BQ20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208" s="77" cm="1">
        <f t="array" ref="BR20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208" s="77">
        <f>IF(tbl_Model[[#This Row],[Type]]="Boutique",
    tbl_Model[[#This Row],[UnitListPrice]],
    tbl_Model[[#This Row],[UnitListPrice]]*(1-SUMIFS(tbl_MarketTerms[WholesaleMarginPct],tbl_MarketTerms[Country],tbl_Model[[#This Row],[country]])))</f>
        <v>22963.846685082874</v>
      </c>
      <c r="BT208" s="79">
        <f>Model!$BP208*BD208</f>
        <v>1.8142718824971691</v>
      </c>
      <c r="BU208" s="79">
        <f>Model!$BP208*BE208</f>
        <v>1.8009736778170893</v>
      </c>
      <c r="BV208" s="79">
        <f>Model!$BP208*BF208</f>
        <v>1.7876754731370201</v>
      </c>
      <c r="BW208" s="79">
        <f>Model!$BP208*BG208</f>
        <v>1.7743772684569401</v>
      </c>
      <c r="BX208" s="79">
        <f>Model!$BP208*BH208</f>
        <v>1.761079063776871</v>
      </c>
      <c r="BY208" s="79">
        <f>Model!$BP208*BI208</f>
        <v>1.7477808590967907</v>
      </c>
      <c r="BZ208" s="79">
        <f>Model!$BP208*BJ208</f>
        <v>1.7344826544167216</v>
      </c>
      <c r="CA208" s="79">
        <f>Model!$BP208*BK208</f>
        <v>1.7211844497366418</v>
      </c>
      <c r="CB208" s="79">
        <f>Model!$BP208*BL208</f>
        <v>1.7078862450565722</v>
      </c>
      <c r="CC208" s="79">
        <f>Model!$BP208*BM208</f>
        <v>1.6945880403764924</v>
      </c>
      <c r="CD208" s="79">
        <f>Model!$BP208*BN208</f>
        <v>1.6812898356964232</v>
      </c>
      <c r="CE208" s="79">
        <f>Model!$BP208*BO208</f>
        <v>1.6679916310163432</v>
      </c>
      <c r="CF208" s="79">
        <f>Model!$BS208*BT208</f>
        <v>41662.661354721684</v>
      </c>
      <c r="CG208" s="79">
        <f>Model!$BS208*BU208</f>
        <v>41357.283421261476</v>
      </c>
      <c r="CH208" s="79">
        <f>Model!$BS208*BV208</f>
        <v>41051.905487801516</v>
      </c>
      <c r="CI208" s="79">
        <f>Model!$BS208*BW208</f>
        <v>40746.527554341308</v>
      </c>
      <c r="CJ208" s="79">
        <f>Model!$BS208*BX208</f>
        <v>40441.149620881348</v>
      </c>
      <c r="CK208" s="79">
        <f>Model!$BS208*BY208</f>
        <v>40135.771687421133</v>
      </c>
      <c r="CL208" s="79">
        <f>Model!$BS208*BZ208</f>
        <v>39830.393753961172</v>
      </c>
      <c r="CM208" s="79">
        <f>Model!$BS208*CA208</f>
        <v>39525.015820500972</v>
      </c>
      <c r="CN208" s="79">
        <f>Model!$BS208*CB208</f>
        <v>39219.637887041004</v>
      </c>
      <c r="CO208" s="79">
        <f>Model!$BS208*CC208</f>
        <v>38914.259953580797</v>
      </c>
      <c r="CP208" s="79">
        <f>Model!$BS208*CD208</f>
        <v>38608.882020120836</v>
      </c>
      <c r="CQ208" s="79">
        <f>Model!$BS208*CE208</f>
        <v>38303.504086660629</v>
      </c>
      <c r="CR208" s="79">
        <f>Model!$BR208*BT208</f>
        <v>10154.315589861098</v>
      </c>
      <c r="CS208" s="79">
        <f>Model!$BR208*BU208</f>
        <v>10079.886741350127</v>
      </c>
      <c r="CT208" s="79">
        <f>Model!$BR208*BV208</f>
        <v>10005.457892839213</v>
      </c>
      <c r="CU208" s="79">
        <f>Model!$BR208*BW208</f>
        <v>9931.0290443282411</v>
      </c>
      <c r="CV208" s="79">
        <f>Model!$BR208*BX208</f>
        <v>9856.6001958173274</v>
      </c>
      <c r="CW208" s="79">
        <f>Model!$BR208*BY208</f>
        <v>9782.1713473063537</v>
      </c>
      <c r="CX208" s="79">
        <f>Model!$BR208*BZ208</f>
        <v>9707.74249879544</v>
      </c>
      <c r="CY208" s="79">
        <f>Model!$BR208*CA208</f>
        <v>9633.3136502844682</v>
      </c>
      <c r="CZ208" s="79">
        <f>Model!$BR208*CB208</f>
        <v>9558.8848017735527</v>
      </c>
      <c r="DA208" s="79">
        <f>Model!$BR208*CC208</f>
        <v>9484.4559532625808</v>
      </c>
      <c r="DB208" s="79">
        <f>Model!$BR208*CD208</f>
        <v>9410.027104751669</v>
      </c>
      <c r="DC208" s="79">
        <f>Model!$BR208*CE208</f>
        <v>9335.5982562406953</v>
      </c>
      <c r="DD208" s="79">
        <f>SUM(Model!$CF208:$CQ208)</f>
        <v>479796.99264829396</v>
      </c>
      <c r="DE208" s="79">
        <f>SUM(Model!$CR208:$DC208)</f>
        <v>116939.48307661079</v>
      </c>
      <c r="DF208" s="80">
        <f>IFERROR((Model!$DD208-Model!$DE208)/Model!$DD208,0)</f>
        <v>0.75627299697909733</v>
      </c>
    </row>
    <row r="209" spans="2:110" x14ac:dyDescent="0.25">
      <c r="B209" t="s">
        <v>370</v>
      </c>
      <c r="C209" t="s">
        <v>148</v>
      </c>
      <c r="D209" t="s">
        <v>9</v>
      </c>
      <c r="E209" s="4">
        <v>26</v>
      </c>
      <c r="F209" s="4">
        <v>240571.54</v>
      </c>
      <c r="G209" s="4">
        <v>69757.179999999993</v>
      </c>
      <c r="H209" s="4">
        <v>0</v>
      </c>
      <c r="I209" s="4">
        <v>0</v>
      </c>
      <c r="J209" s="4">
        <v>0</v>
      </c>
      <c r="K209" s="4">
        <v>0</v>
      </c>
      <c r="L209" s="4">
        <v>0</v>
      </c>
      <c r="M209" s="4">
        <v>0</v>
      </c>
      <c r="N209" s="4">
        <v>0</v>
      </c>
      <c r="O209" s="4">
        <v>0</v>
      </c>
      <c r="P209" s="4">
        <v>0</v>
      </c>
      <c r="Q209" s="4">
        <v>0</v>
      </c>
      <c r="R209" s="4">
        <v>0</v>
      </c>
      <c r="S209" s="4">
        <v>0</v>
      </c>
      <c r="T209" s="4">
        <v>0</v>
      </c>
      <c r="U209" s="4">
        <v>0</v>
      </c>
      <c r="V209" s="4">
        <v>0</v>
      </c>
      <c r="W209" s="4">
        <v>0</v>
      </c>
      <c r="X209" s="4">
        <v>0</v>
      </c>
      <c r="Y209" s="4">
        <v>0</v>
      </c>
      <c r="Z209" s="4">
        <v>0</v>
      </c>
      <c r="AA209" s="4">
        <v>0</v>
      </c>
      <c r="AB209" s="4">
        <v>0</v>
      </c>
      <c r="AC209" s="4">
        <v>0</v>
      </c>
      <c r="AD209" s="4">
        <v>0</v>
      </c>
      <c r="AE209" s="4">
        <v>0</v>
      </c>
      <c r="AF209" s="4">
        <v>0</v>
      </c>
      <c r="AG209" s="4">
        <v>1</v>
      </c>
      <c r="AH209" s="4">
        <v>5</v>
      </c>
      <c r="AI209" s="4">
        <v>3</v>
      </c>
      <c r="AJ209" s="4">
        <v>4</v>
      </c>
      <c r="AK209" s="4">
        <v>3</v>
      </c>
      <c r="AL209" s="4">
        <v>1</v>
      </c>
      <c r="AM209" s="4">
        <v>0</v>
      </c>
      <c r="AN209" s="4">
        <v>1</v>
      </c>
      <c r="AO209" s="4">
        <v>1</v>
      </c>
      <c r="AP209" s="4">
        <v>4</v>
      </c>
      <c r="AQ209" s="4">
        <v>3</v>
      </c>
      <c r="AR209" s="79">
        <f>MAX(IFERROR(IFERROR(_xlfn.FORECAST.ETS(AR$5,tbl_Model[[#This Row],[H_2023_01]:[H_2025_12]],$H$5:$AQ$5),_xlfn.FORECAST.LINEAR(AR$5,tbl_Model[[#This Row],[H_2023_01]:[H_2025_12]],$H$5:$AQ$5)),0),0)</f>
        <v>3.0813384813384839</v>
      </c>
      <c r="AS209" s="79">
        <f>MAX(IFERROR(IFERROR(_xlfn.FORECAST.ETS(AS$5,tbl_Model[[#This Row],[H_2023_01]:[H_2025_12]],$H$5:$AQ$5),_xlfn.FORECAST.LINEAR(AS$5,tbl_Model[[#This Row],[H_2023_01]:[H_2025_12]],$H$5:$AQ$5)),0),0)</f>
        <v>3.1626769626769629</v>
      </c>
      <c r="AT209" s="79">
        <f>MAX(IFERROR(IFERROR(_xlfn.FORECAST.ETS(AT$5,tbl_Model[[#This Row],[H_2023_01]:[H_2025_12]],$H$5:$AQ$5),_xlfn.FORECAST.LINEAR(AT$5,tbl_Model[[#This Row],[H_2023_01]:[H_2025_12]],$H$5:$AQ$5)),0),0)</f>
        <v>3.2440154440154467</v>
      </c>
      <c r="AU209" s="79">
        <f>MAX(IFERROR(IFERROR(_xlfn.FORECAST.ETS(AU$5,tbl_Model[[#This Row],[H_2023_01]:[H_2025_12]],$H$5:$AQ$5),_xlfn.FORECAST.LINEAR(AU$5,tbl_Model[[#This Row],[H_2023_01]:[H_2025_12]],$H$5:$AQ$5)),0),0)</f>
        <v>3.3253539253539253</v>
      </c>
      <c r="AV209" s="79">
        <f>MAX(IFERROR(IFERROR(_xlfn.FORECAST.ETS(AV$5,tbl_Model[[#This Row],[H_2023_01]:[H_2025_12]],$H$5:$AQ$5),_xlfn.FORECAST.LINEAR(AV$5,tbl_Model[[#This Row],[H_2023_01]:[H_2025_12]],$H$5:$AQ$5)),0),0)</f>
        <v>3.4066924066924096</v>
      </c>
      <c r="AW209" s="79">
        <f>MAX(IFERROR(IFERROR(_xlfn.FORECAST.ETS(AW$5,tbl_Model[[#This Row],[H_2023_01]:[H_2025_12]],$H$5:$AQ$5),_xlfn.FORECAST.LINEAR(AW$5,tbl_Model[[#This Row],[H_2023_01]:[H_2025_12]],$H$5:$AQ$5)),0),0)</f>
        <v>3.4880308880308881</v>
      </c>
      <c r="AX209" s="79">
        <f>MAX(IFERROR(IFERROR(_xlfn.FORECAST.ETS(AX$5,tbl_Model[[#This Row],[H_2023_01]:[H_2025_12]],$H$5:$AQ$5),_xlfn.FORECAST.LINEAR(AX$5,tbl_Model[[#This Row],[H_2023_01]:[H_2025_12]],$H$5:$AQ$5)),0),0)</f>
        <v>3.569369369369372</v>
      </c>
      <c r="AY209" s="79">
        <f>MAX(IFERROR(IFERROR(_xlfn.FORECAST.ETS(AY$5,tbl_Model[[#This Row],[H_2023_01]:[H_2025_12]],$H$5:$AQ$5),_xlfn.FORECAST.LINEAR(AY$5,tbl_Model[[#This Row],[H_2023_01]:[H_2025_12]],$H$5:$AQ$5)),0),0)</f>
        <v>3.650707850707851</v>
      </c>
      <c r="AZ209" s="79">
        <f>MAX(IFERROR(IFERROR(_xlfn.FORECAST.ETS(AZ$5,tbl_Model[[#This Row],[H_2023_01]:[H_2025_12]],$H$5:$AQ$5),_xlfn.FORECAST.LINEAR(AZ$5,tbl_Model[[#This Row],[H_2023_01]:[H_2025_12]],$H$5:$AQ$5)),0),0)</f>
        <v>3.7320463320463348</v>
      </c>
      <c r="BA209" s="79">
        <f>MAX(IFERROR(IFERROR(_xlfn.FORECAST.ETS(BA$5,tbl_Model[[#This Row],[H_2023_01]:[H_2025_12]],$H$5:$AQ$5),_xlfn.FORECAST.LINEAR(BA$5,tbl_Model[[#This Row],[H_2023_01]:[H_2025_12]],$H$5:$AQ$5)),0),0)</f>
        <v>3.8133848133848134</v>
      </c>
      <c r="BB209" s="79">
        <f>MAX(IFERROR(IFERROR(_xlfn.FORECAST.ETS(BB$5,tbl_Model[[#This Row],[H_2023_01]:[H_2025_12]],$H$5:$AQ$5),_xlfn.FORECAST.LINEAR(BB$5,tbl_Model[[#This Row],[H_2023_01]:[H_2025_12]],$H$5:$AQ$5)),0),0)</f>
        <v>3.8947232947232977</v>
      </c>
      <c r="BC209" s="79">
        <f>MAX(IFERROR(IFERROR(_xlfn.FORECAST.ETS(BC$5,tbl_Model[[#This Row],[H_2023_01]:[H_2025_12]],$H$5:$AQ$5),_xlfn.FORECAST.LINEAR(BC$5,tbl_Model[[#This Row],[H_2023_01]:[H_2025_12]],$H$5:$AQ$5)),0),0)</f>
        <v>3.9760617760617762</v>
      </c>
      <c r="BD209" s="80">
        <f>IFERROR(AR209/SUM(Model!$AR209:$BC209),1/12)</f>
        <v>7.2768497580664795E-2</v>
      </c>
      <c r="BE209" s="80">
        <f>IFERROR(AS209/SUM(Model!$AR209:$BC209),1/12)</f>
        <v>7.4689376808422664E-2</v>
      </c>
      <c r="BF209" s="80">
        <f>IFERROR(AT209/SUM(Model!$AR209:$BC209),1/12)</f>
        <v>7.6610256036180643E-2</v>
      </c>
      <c r="BG209" s="80">
        <f>IFERROR(AU209/SUM(Model!$AR209:$BC209),1/12)</f>
        <v>7.8531135263938498E-2</v>
      </c>
      <c r="BH209" s="80">
        <f>IFERROR(AV209/SUM(Model!$AR209:$BC209),1/12)</f>
        <v>8.0452014491696491E-2</v>
      </c>
      <c r="BI209" s="80">
        <f>IFERROR(AW209/SUM(Model!$AR209:$BC209),1/12)</f>
        <v>8.2372893719454332E-2</v>
      </c>
      <c r="BJ209" s="80">
        <f>IFERROR(AX209/SUM(Model!$AR209:$BC209),1/12)</f>
        <v>8.4293772947212312E-2</v>
      </c>
      <c r="BK209" s="80">
        <f>IFERROR(AY209/SUM(Model!$AR209:$BC209),1/12)</f>
        <v>8.621465217497018E-2</v>
      </c>
      <c r="BL209" s="80">
        <f>IFERROR(AZ209/SUM(Model!$AR209:$BC209),1/12)</f>
        <v>8.8135531402728159E-2</v>
      </c>
      <c r="BM209" s="80">
        <f>IFERROR(BA209/SUM(Model!$AR209:$BC209),1/12)</f>
        <v>9.0056410630486014E-2</v>
      </c>
      <c r="BN209" s="80">
        <f>IFERROR(BB209/SUM(Model!$AR209:$BC209),1/12)</f>
        <v>9.1977289858244007E-2</v>
      </c>
      <c r="BO209" s="80">
        <f>IFERROR(BC209/SUM(Model!$AR209:$BC209),1/12)</f>
        <v>9.3898169086001862E-2</v>
      </c>
      <c r="BP20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28.816666666666674</v>
      </c>
      <c r="BQ209" s="77" cm="1">
        <f t="array" ref="BQ20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209" s="77" cm="1">
        <f t="array" ref="BR20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209" s="77">
        <f>IF(tbl_Model[[#This Row],[Type]]="Boutique",
    tbl_Model[[#This Row],[UnitListPrice]],
    tbl_Model[[#This Row],[UnitListPrice]]*(1-SUMIFS(tbl_MarketTerms[WholesaleMarginPct],tbl_MarketTerms[Country],tbl_Model[[#This Row],[country]])))</f>
        <v>9379.6906330564307</v>
      </c>
      <c r="BT209" s="79">
        <f>Model!$BP209*BD209</f>
        <v>2.0969455386161577</v>
      </c>
      <c r="BU209" s="79">
        <f>Model!$BP209*BE209</f>
        <v>2.1522988750293801</v>
      </c>
      <c r="BV209" s="79">
        <f>Model!$BP209*BF209</f>
        <v>2.207652211442606</v>
      </c>
      <c r="BW209" s="79">
        <f>Model!$BP209*BG209</f>
        <v>2.2630055478558284</v>
      </c>
      <c r="BX209" s="79">
        <f>Model!$BP209*BH209</f>
        <v>2.3183588842690543</v>
      </c>
      <c r="BY209" s="79">
        <f>Model!$BP209*BI209</f>
        <v>2.3737122206822763</v>
      </c>
      <c r="BZ209" s="79">
        <f>Model!$BP209*BJ209</f>
        <v>2.4290655570955022</v>
      </c>
      <c r="CA209" s="79">
        <f>Model!$BP209*BK209</f>
        <v>2.4844188935087246</v>
      </c>
      <c r="CB209" s="79">
        <f>Model!$BP209*BL209</f>
        <v>2.5397722299219505</v>
      </c>
      <c r="CC209" s="79">
        <f>Model!$BP209*BM209</f>
        <v>2.5951255663351724</v>
      </c>
      <c r="CD209" s="79">
        <f>Model!$BP209*BN209</f>
        <v>2.6504789027483988</v>
      </c>
      <c r="CE209" s="79">
        <f>Model!$BP209*BO209</f>
        <v>2.7058322391616212</v>
      </c>
      <c r="CF209" s="79">
        <f>Model!$BS209*BT209</f>
        <v>19668.700426587446</v>
      </c>
      <c r="CG209" s="79">
        <f>Model!$BS209*BU209</f>
        <v>20187.897597650968</v>
      </c>
      <c r="CH209" s="79">
        <f>Model!$BS209*BV209</f>
        <v>20707.094768714527</v>
      </c>
      <c r="CI209" s="79">
        <f>Model!$BS209*BW209</f>
        <v>21226.29193977805</v>
      </c>
      <c r="CJ209" s="79">
        <f>Model!$BS209*BX209</f>
        <v>21745.489110841605</v>
      </c>
      <c r="CK209" s="79">
        <f>Model!$BS209*BY209</f>
        <v>22264.686281905128</v>
      </c>
      <c r="CL209" s="79">
        <f>Model!$BS209*BZ209</f>
        <v>22783.883452968683</v>
      </c>
      <c r="CM209" s="79">
        <f>Model!$BS209*CA209</f>
        <v>23303.080624032205</v>
      </c>
      <c r="CN209" s="79">
        <f>Model!$BS209*CB209</f>
        <v>23822.277795095764</v>
      </c>
      <c r="CO209" s="79">
        <f>Model!$BS209*CC209</f>
        <v>24341.474966159283</v>
      </c>
      <c r="CP209" s="79">
        <f>Model!$BS209*CD209</f>
        <v>24860.672137222842</v>
      </c>
      <c r="CQ209" s="79">
        <f>Model!$BS209*CE209</f>
        <v>25379.869308286365</v>
      </c>
      <c r="CR209" s="79">
        <f>Model!$BR209*BT209</f>
        <v>5661.362517540595</v>
      </c>
      <c r="CS209" s="79">
        <f>Model!$BR209*BU209</f>
        <v>5810.8062194487711</v>
      </c>
      <c r="CT209" s="79">
        <f>Model!$BR209*BV209</f>
        <v>5960.2499213569563</v>
      </c>
      <c r="CU209" s="79">
        <f>Model!$BR209*BW209</f>
        <v>6109.6936232651324</v>
      </c>
      <c r="CV209" s="79">
        <f>Model!$BR209*BX209</f>
        <v>6259.1373251733175</v>
      </c>
      <c r="CW209" s="79">
        <f>Model!$BR209*BY209</f>
        <v>6408.5810270814918</v>
      </c>
      <c r="CX209" s="79">
        <f>Model!$BR209*BZ209</f>
        <v>6558.024728989677</v>
      </c>
      <c r="CY209" s="79">
        <f>Model!$BR209*CA209</f>
        <v>6707.4684308978531</v>
      </c>
      <c r="CZ209" s="79">
        <f>Model!$BR209*CB209</f>
        <v>6856.9121328060382</v>
      </c>
      <c r="DA209" s="79">
        <f>Model!$BR209*CC209</f>
        <v>7006.3558347142134</v>
      </c>
      <c r="DB209" s="79">
        <f>Model!$BR209*CD209</f>
        <v>7155.7995366223995</v>
      </c>
      <c r="DC209" s="79">
        <f>Model!$BR209*CE209</f>
        <v>7305.2432385305756</v>
      </c>
      <c r="DD209" s="79">
        <f>SUM(Model!$CF209:$CQ209)</f>
        <v>270291.41840924288</v>
      </c>
      <c r="DE209" s="79">
        <f>SUM(Model!$CR209:$DC209)</f>
        <v>77799.634536427024</v>
      </c>
      <c r="DF209" s="80">
        <f>IFERROR((Model!$DD209-Model!$DE209)/Model!$DD209,0)</f>
        <v>0.71216387484921129</v>
      </c>
    </row>
    <row r="210" spans="2:110" x14ac:dyDescent="0.25">
      <c r="B210" t="s">
        <v>370</v>
      </c>
      <c r="C210" t="s">
        <v>169</v>
      </c>
      <c r="D210" t="s">
        <v>31</v>
      </c>
      <c r="E210" s="4">
        <v>49</v>
      </c>
      <c r="F210" s="4">
        <v>1119775.23</v>
      </c>
      <c r="G210" s="4">
        <v>274598.90000000002</v>
      </c>
      <c r="H210" s="4">
        <v>1</v>
      </c>
      <c r="I210" s="4">
        <v>2</v>
      </c>
      <c r="J210" s="4">
        <v>1</v>
      </c>
      <c r="K210" s="4">
        <v>0</v>
      </c>
      <c r="L210" s="4">
        <v>0</v>
      </c>
      <c r="M210" s="4">
        <v>1</v>
      </c>
      <c r="N210" s="4">
        <v>0</v>
      </c>
      <c r="O210" s="4">
        <v>2</v>
      </c>
      <c r="P210" s="4">
        <v>2</v>
      </c>
      <c r="Q210" s="4">
        <v>3</v>
      </c>
      <c r="R210" s="4">
        <v>2</v>
      </c>
      <c r="S210" s="4">
        <v>2</v>
      </c>
      <c r="T210" s="4">
        <v>2</v>
      </c>
      <c r="U210" s="4">
        <v>1</v>
      </c>
      <c r="V210" s="4">
        <v>1</v>
      </c>
      <c r="W210" s="4">
        <v>2</v>
      </c>
      <c r="X210" s="4">
        <v>3</v>
      </c>
      <c r="Y210" s="4">
        <v>1</v>
      </c>
      <c r="Z210" s="4">
        <v>2</v>
      </c>
      <c r="AA210" s="4">
        <v>2</v>
      </c>
      <c r="AB210" s="4">
        <v>0</v>
      </c>
      <c r="AC210" s="4">
        <v>3</v>
      </c>
      <c r="AD210" s="4">
        <v>2</v>
      </c>
      <c r="AE210" s="4">
        <v>3</v>
      </c>
      <c r="AF210" s="4">
        <v>1</v>
      </c>
      <c r="AG210" s="4">
        <v>3</v>
      </c>
      <c r="AH210" s="4">
        <v>7</v>
      </c>
      <c r="AI210" s="4">
        <v>0</v>
      </c>
      <c r="AJ210" s="4">
        <v>8</v>
      </c>
      <c r="AK210" s="4">
        <v>6</v>
      </c>
      <c r="AL210" s="4">
        <v>0</v>
      </c>
      <c r="AM210" s="4">
        <v>4</v>
      </c>
      <c r="AN210" s="4">
        <v>6</v>
      </c>
      <c r="AO210" s="4">
        <v>4</v>
      </c>
      <c r="AP210" s="4">
        <v>5</v>
      </c>
      <c r="AQ210" s="4">
        <v>5</v>
      </c>
      <c r="AR210" s="79">
        <f>MAX(IFERROR(IFERROR(_xlfn.FORECAST.ETS(AR$5,tbl_Model[[#This Row],[H_2023_01]:[H_2025_12]],$H$5:$AQ$5),_xlfn.FORECAST.LINEAR(AR$5,tbl_Model[[#This Row],[H_2023_01]:[H_2025_12]],$H$5:$AQ$5)),0),0)</f>
        <v>4.6703436425304279</v>
      </c>
      <c r="AS210" s="79">
        <f>MAX(IFERROR(IFERROR(_xlfn.FORECAST.ETS(AS$5,tbl_Model[[#This Row],[H_2023_01]:[H_2025_12]],$H$5:$AQ$5),_xlfn.FORECAST.LINEAR(AS$5,tbl_Model[[#This Row],[H_2023_01]:[H_2025_12]],$H$5:$AQ$5)),0),0)</f>
        <v>4.7834577462880956</v>
      </c>
      <c r="AT210" s="79">
        <f>MAX(IFERROR(IFERROR(_xlfn.FORECAST.ETS(AT$5,tbl_Model[[#This Row],[H_2023_01]:[H_2025_12]],$H$5:$AQ$5),_xlfn.FORECAST.LINEAR(AT$5,tbl_Model[[#This Row],[H_2023_01]:[H_2025_12]],$H$5:$AQ$5)),0),0)</f>
        <v>4.8965718500457633</v>
      </c>
      <c r="AU210" s="79">
        <f>MAX(IFERROR(IFERROR(_xlfn.FORECAST.ETS(AU$5,tbl_Model[[#This Row],[H_2023_01]:[H_2025_12]],$H$5:$AQ$5),_xlfn.FORECAST.LINEAR(AU$5,tbl_Model[[#This Row],[H_2023_01]:[H_2025_12]],$H$5:$AQ$5)),0),0)</f>
        <v>5.0096859538034302</v>
      </c>
      <c r="AV210" s="79">
        <f>MAX(IFERROR(IFERROR(_xlfn.FORECAST.ETS(AV$5,tbl_Model[[#This Row],[H_2023_01]:[H_2025_12]],$H$5:$AQ$5),_xlfn.FORECAST.LINEAR(AV$5,tbl_Model[[#This Row],[H_2023_01]:[H_2025_12]],$H$5:$AQ$5)),0),0)</f>
        <v>5.1228000575610979</v>
      </c>
      <c r="AW210" s="79">
        <f>MAX(IFERROR(IFERROR(_xlfn.FORECAST.ETS(AW$5,tbl_Model[[#This Row],[H_2023_01]:[H_2025_12]],$H$5:$AQ$5),_xlfn.FORECAST.LINEAR(AW$5,tbl_Model[[#This Row],[H_2023_01]:[H_2025_12]],$H$5:$AQ$5)),0),0)</f>
        <v>5.2359141613187656</v>
      </c>
      <c r="AX210" s="79">
        <f>MAX(IFERROR(IFERROR(_xlfn.FORECAST.ETS(AX$5,tbl_Model[[#This Row],[H_2023_01]:[H_2025_12]],$H$5:$AQ$5),_xlfn.FORECAST.LINEAR(AX$5,tbl_Model[[#This Row],[H_2023_01]:[H_2025_12]],$H$5:$AQ$5)),0),0)</f>
        <v>5.3490282650764334</v>
      </c>
      <c r="AY210" s="79">
        <f>MAX(IFERROR(IFERROR(_xlfn.FORECAST.ETS(AY$5,tbl_Model[[#This Row],[H_2023_01]:[H_2025_12]],$H$5:$AQ$5),_xlfn.FORECAST.LINEAR(AY$5,tbl_Model[[#This Row],[H_2023_01]:[H_2025_12]],$H$5:$AQ$5)),0),0)</f>
        <v>5.4621423688341011</v>
      </c>
      <c r="AZ210" s="79">
        <f>MAX(IFERROR(IFERROR(_xlfn.FORECAST.ETS(AZ$5,tbl_Model[[#This Row],[H_2023_01]:[H_2025_12]],$H$5:$AQ$5),_xlfn.FORECAST.LINEAR(AZ$5,tbl_Model[[#This Row],[H_2023_01]:[H_2025_12]],$H$5:$AQ$5)),0),0)</f>
        <v>5.5752564725917688</v>
      </c>
      <c r="BA210" s="79">
        <f>MAX(IFERROR(IFERROR(_xlfn.FORECAST.ETS(BA$5,tbl_Model[[#This Row],[H_2023_01]:[H_2025_12]],$H$5:$AQ$5),_xlfn.FORECAST.LINEAR(BA$5,tbl_Model[[#This Row],[H_2023_01]:[H_2025_12]],$H$5:$AQ$5)),0),0)</f>
        <v>5.6883705763494365</v>
      </c>
      <c r="BB210" s="79">
        <f>MAX(IFERROR(IFERROR(_xlfn.FORECAST.ETS(BB$5,tbl_Model[[#This Row],[H_2023_01]:[H_2025_12]],$H$5:$AQ$5),_xlfn.FORECAST.LINEAR(BB$5,tbl_Model[[#This Row],[H_2023_01]:[H_2025_12]],$H$5:$AQ$5)),0),0)</f>
        <v>5.8014846801071034</v>
      </c>
      <c r="BC210" s="79">
        <f>MAX(IFERROR(IFERROR(_xlfn.FORECAST.ETS(BC$5,tbl_Model[[#This Row],[H_2023_01]:[H_2025_12]],$H$5:$AQ$5),_xlfn.FORECAST.LINEAR(BC$5,tbl_Model[[#This Row],[H_2023_01]:[H_2025_12]],$H$5:$AQ$5)),0),0)</f>
        <v>5.914598783864772</v>
      </c>
      <c r="BD210" s="80">
        <f>IFERROR(AR210/SUM(Model!$AR210:$BC210),1/12)</f>
        <v>7.3537538111437123E-2</v>
      </c>
      <c r="BE210" s="80">
        <f>IFERROR(AS210/SUM(Model!$AR210:$BC210),1/12)</f>
        <v>7.5318591788145525E-2</v>
      </c>
      <c r="BF210" s="80">
        <f>IFERROR(AT210/SUM(Model!$AR210:$BC210),1/12)</f>
        <v>7.7099645464853928E-2</v>
      </c>
      <c r="BG210" s="80">
        <f>IFERROR(AU210/SUM(Model!$AR210:$BC210),1/12)</f>
        <v>7.8880699141562316E-2</v>
      </c>
      <c r="BH210" s="80">
        <f>IFERROR(AV210/SUM(Model!$AR210:$BC210),1/12)</f>
        <v>8.0661752818270718E-2</v>
      </c>
      <c r="BI210" s="80">
        <f>IFERROR(AW210/SUM(Model!$AR210:$BC210),1/12)</f>
        <v>8.2442806494979134E-2</v>
      </c>
      <c r="BJ210" s="80">
        <f>IFERROR(AX210/SUM(Model!$AR210:$BC210),1/12)</f>
        <v>8.4223860171687537E-2</v>
      </c>
      <c r="BK210" s="80">
        <f>IFERROR(AY210/SUM(Model!$AR210:$BC210),1/12)</f>
        <v>8.6004913848395939E-2</v>
      </c>
      <c r="BL210" s="80">
        <f>IFERROR(AZ210/SUM(Model!$AR210:$BC210),1/12)</f>
        <v>8.7785967525104341E-2</v>
      </c>
      <c r="BM210" s="80">
        <f>IFERROR(BA210/SUM(Model!$AR210:$BC210),1/12)</f>
        <v>8.9567021201812744E-2</v>
      </c>
      <c r="BN210" s="80">
        <f>IFERROR(BB210/SUM(Model!$AR210:$BC210),1/12)</f>
        <v>9.1348074878521146E-2</v>
      </c>
      <c r="BO210" s="80">
        <f>IFERROR(BC210/SUM(Model!$AR210:$BC210),1/12)</f>
        <v>9.3129128555229562E-2</v>
      </c>
      <c r="BP21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54.061590688651791</v>
      </c>
      <c r="BQ210" s="77" cm="1">
        <f t="array" ref="BQ21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210" s="77" cm="1">
        <f t="array" ref="BR21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210" s="77">
        <f>IF(tbl_Model[[#This Row],[Type]]="Boutique",
    tbl_Model[[#This Row],[UnitListPrice]],
    tbl_Model[[#This Row],[UnitListPrice]]*(1-SUMIFS(tbl_MarketTerms[WholesaleMarginPct],tbl_MarketTerms[Country],tbl_Model[[#This Row],[country]])))</f>
        <v>22963.846685082874</v>
      </c>
      <c r="BT210" s="79">
        <f>Model!$BP210*BD210</f>
        <v>3.9755562856316455</v>
      </c>
      <c r="BU210" s="79">
        <f>Model!$BP210*BE210</f>
        <v>4.0718428804963738</v>
      </c>
      <c r="BV210" s="79">
        <f>Model!$BP210*BF210</f>
        <v>4.1681294753611011</v>
      </c>
      <c r="BW210" s="79">
        <f>Model!$BP210*BG210</f>
        <v>4.2644160702258285</v>
      </c>
      <c r="BX210" s="79">
        <f>Model!$BP210*BH210</f>
        <v>4.3607026650905567</v>
      </c>
      <c r="BY210" s="79">
        <f>Model!$BP210*BI210</f>
        <v>4.4569892599552849</v>
      </c>
      <c r="BZ210" s="79">
        <f>Model!$BP210*BJ210</f>
        <v>4.5532758548200132</v>
      </c>
      <c r="CA210" s="79">
        <f>Model!$BP210*BK210</f>
        <v>4.6495624496847414</v>
      </c>
      <c r="CB210" s="79">
        <f>Model!$BP210*BL210</f>
        <v>4.7458490445494697</v>
      </c>
      <c r="CC210" s="79">
        <f>Model!$BP210*BM210</f>
        <v>4.842135639414197</v>
      </c>
      <c r="CD210" s="79">
        <f>Model!$BP210*BN210</f>
        <v>4.9384222342789252</v>
      </c>
      <c r="CE210" s="79">
        <f>Model!$BP210*BO210</f>
        <v>5.0347088291436544</v>
      </c>
      <c r="CF210" s="79">
        <f>Model!$BS210*BT210</f>
        <v>91294.065031162652</v>
      </c>
      <c r="CG210" s="79">
        <f>Model!$BS210*BU210</f>
        <v>93505.175633464954</v>
      </c>
      <c r="CH210" s="79">
        <f>Model!$BS210*BV210</f>
        <v>95716.286235767242</v>
      </c>
      <c r="CI210" s="79">
        <f>Model!$BS210*BW210</f>
        <v>97927.39683806953</v>
      </c>
      <c r="CJ210" s="79">
        <f>Model!$BS210*BX210</f>
        <v>100138.50744037183</v>
      </c>
      <c r="CK210" s="79">
        <f>Model!$BS210*BY210</f>
        <v>102349.61804267413</v>
      </c>
      <c r="CL210" s="79">
        <f>Model!$BS210*BZ210</f>
        <v>104560.72864497645</v>
      </c>
      <c r="CM210" s="79">
        <f>Model!$BS210*CA210</f>
        <v>106771.83924727875</v>
      </c>
      <c r="CN210" s="79">
        <f>Model!$BS210*CB210</f>
        <v>108982.94984958105</v>
      </c>
      <c r="CO210" s="79">
        <f>Model!$BS210*CC210</f>
        <v>111194.06045188334</v>
      </c>
      <c r="CP210" s="79">
        <f>Model!$BS210*CD210</f>
        <v>113405.17105418566</v>
      </c>
      <c r="CQ210" s="79">
        <f>Model!$BS210*CE210</f>
        <v>115616.28165648798</v>
      </c>
      <c r="CR210" s="79">
        <f>Model!$BR210*BT210</f>
        <v>22250.828863640669</v>
      </c>
      <c r="CS210" s="79">
        <f>Model!$BR210*BU210</f>
        <v>22789.736224087552</v>
      </c>
      <c r="CT210" s="79">
        <f>Model!$BR210*BV210</f>
        <v>23328.643584534431</v>
      </c>
      <c r="CU210" s="79">
        <f>Model!$BR210*BW210</f>
        <v>23867.550944981311</v>
      </c>
      <c r="CV210" s="79">
        <f>Model!$BR210*BX210</f>
        <v>24406.458305428197</v>
      </c>
      <c r="CW210" s="79">
        <f>Model!$BR210*BY210</f>
        <v>24945.365665875081</v>
      </c>
      <c r="CX210" s="79">
        <f>Model!$BR210*BZ210</f>
        <v>25484.273026321964</v>
      </c>
      <c r="CY210" s="79">
        <f>Model!$BR210*CA210</f>
        <v>26023.18038676885</v>
      </c>
      <c r="CZ210" s="79">
        <f>Model!$BR210*CB210</f>
        <v>26562.087747215734</v>
      </c>
      <c r="DA210" s="79">
        <f>Model!$BR210*CC210</f>
        <v>27100.995107662613</v>
      </c>
      <c r="DB210" s="79">
        <f>Model!$BR210*CD210</f>
        <v>27639.9024681095</v>
      </c>
      <c r="DC210" s="79">
        <f>Model!$BR210*CE210</f>
        <v>28178.809828556386</v>
      </c>
      <c r="DD210" s="79">
        <f>SUM(Model!$CF210:$CQ210)</f>
        <v>1241462.0801259035</v>
      </c>
      <c r="DE210" s="79">
        <f>SUM(Model!$CR210:$DC210)</f>
        <v>302577.83215318224</v>
      </c>
      <c r="DF210" s="80">
        <f>IFERROR((Model!$DD210-Model!$DE210)/Model!$DD210,0)</f>
        <v>0.75627299697909733</v>
      </c>
    </row>
    <row r="211" spans="2:110" x14ac:dyDescent="0.25">
      <c r="B211" t="s">
        <v>370</v>
      </c>
      <c r="C211" t="s">
        <v>169</v>
      </c>
      <c r="D211" t="s">
        <v>32</v>
      </c>
      <c r="E211" s="4">
        <v>125</v>
      </c>
      <c r="F211" s="4">
        <v>2738052.31</v>
      </c>
      <c r="G211" s="4">
        <v>674567.8</v>
      </c>
      <c r="H211" s="4">
        <v>7</v>
      </c>
      <c r="I211" s="4">
        <v>10</v>
      </c>
      <c r="J211" s="4">
        <v>8</v>
      </c>
      <c r="K211" s="4">
        <v>2</v>
      </c>
      <c r="L211" s="4">
        <v>11</v>
      </c>
      <c r="M211" s="4">
        <v>11</v>
      </c>
      <c r="N211" s="4">
        <v>9</v>
      </c>
      <c r="O211" s="4">
        <v>8</v>
      </c>
      <c r="P211" s="4">
        <v>13</v>
      </c>
      <c r="Q211" s="4">
        <v>8</v>
      </c>
      <c r="R211" s="4">
        <v>8</v>
      </c>
      <c r="S211" s="4">
        <v>12</v>
      </c>
      <c r="T211" s="4">
        <v>10</v>
      </c>
      <c r="U211" s="4">
        <v>13</v>
      </c>
      <c r="V211" s="4">
        <v>17</v>
      </c>
      <c r="W211" s="4">
        <v>13</v>
      </c>
      <c r="X211" s="4">
        <v>8</v>
      </c>
      <c r="Y211" s="4">
        <v>6</v>
      </c>
      <c r="Z211" s="4">
        <v>10</v>
      </c>
      <c r="AA211" s="4">
        <v>7</v>
      </c>
      <c r="AB211" s="4">
        <v>14</v>
      </c>
      <c r="AC211" s="4">
        <v>4</v>
      </c>
      <c r="AD211" s="4">
        <v>9</v>
      </c>
      <c r="AE211" s="4">
        <v>9</v>
      </c>
      <c r="AF211" s="4">
        <v>11</v>
      </c>
      <c r="AG211" s="4">
        <v>9</v>
      </c>
      <c r="AH211" s="4">
        <v>12</v>
      </c>
      <c r="AI211" s="4">
        <v>6</v>
      </c>
      <c r="AJ211" s="4">
        <v>10</v>
      </c>
      <c r="AK211" s="4">
        <v>7</v>
      </c>
      <c r="AL211" s="4">
        <v>13</v>
      </c>
      <c r="AM211" s="4">
        <v>9</v>
      </c>
      <c r="AN211" s="4">
        <v>12</v>
      </c>
      <c r="AO211" s="4">
        <v>8</v>
      </c>
      <c r="AP211" s="4">
        <v>11</v>
      </c>
      <c r="AQ211" s="4">
        <v>17</v>
      </c>
      <c r="AR211" s="79">
        <f>MAX(IFERROR(IFERROR(_xlfn.FORECAST.ETS(AR$5,tbl_Model[[#This Row],[H_2023_01]:[H_2025_12]],$H$5:$AQ$5),_xlfn.FORECAST.LINEAR(AR$5,tbl_Model[[#This Row],[H_2023_01]:[H_2025_12]],$H$5:$AQ$5)),0),0)</f>
        <v>12.940659483131139</v>
      </c>
      <c r="AS211" s="79">
        <f>MAX(IFERROR(IFERROR(_xlfn.FORECAST.ETS(AS$5,tbl_Model[[#This Row],[H_2023_01]:[H_2025_12]],$H$5:$AQ$5),_xlfn.FORECAST.LINEAR(AS$5,tbl_Model[[#This Row],[H_2023_01]:[H_2025_12]],$H$5:$AQ$5)),0),0)</f>
        <v>11.42511444284041</v>
      </c>
      <c r="AT211" s="79">
        <f>MAX(IFERROR(IFERROR(_xlfn.FORECAST.ETS(AT$5,tbl_Model[[#This Row],[H_2023_01]:[H_2025_12]],$H$5:$AQ$5),_xlfn.FORECAST.LINEAR(AT$5,tbl_Model[[#This Row],[H_2023_01]:[H_2025_12]],$H$5:$AQ$5)),0),0)</f>
        <v>13.09549965449774</v>
      </c>
      <c r="AU211" s="79">
        <f>MAX(IFERROR(IFERROR(_xlfn.FORECAST.ETS(AU$5,tbl_Model[[#This Row],[H_2023_01]:[H_2025_12]],$H$5:$AQ$5),_xlfn.FORECAST.LINEAR(AU$5,tbl_Model[[#This Row],[H_2023_01]:[H_2025_12]],$H$5:$AQ$5)),0),0)</f>
        <v>11.579954614207008</v>
      </c>
      <c r="AV211" s="79">
        <f>MAX(IFERROR(IFERROR(_xlfn.FORECAST.ETS(AV$5,tbl_Model[[#This Row],[H_2023_01]:[H_2025_12]],$H$5:$AQ$5),_xlfn.FORECAST.LINEAR(AV$5,tbl_Model[[#This Row],[H_2023_01]:[H_2025_12]],$H$5:$AQ$5)),0),0)</f>
        <v>13.250339825864337</v>
      </c>
      <c r="AW211" s="79">
        <f>MAX(IFERROR(IFERROR(_xlfn.FORECAST.ETS(AW$5,tbl_Model[[#This Row],[H_2023_01]:[H_2025_12]],$H$5:$AQ$5),_xlfn.FORECAST.LINEAR(AW$5,tbl_Model[[#This Row],[H_2023_01]:[H_2025_12]],$H$5:$AQ$5)),0),0)</f>
        <v>11.734794785573605</v>
      </c>
      <c r="AX211" s="79">
        <f>MAX(IFERROR(IFERROR(_xlfn.FORECAST.ETS(AX$5,tbl_Model[[#This Row],[H_2023_01]:[H_2025_12]],$H$5:$AQ$5),_xlfn.FORECAST.LINEAR(AX$5,tbl_Model[[#This Row],[H_2023_01]:[H_2025_12]],$H$5:$AQ$5)),0),0)</f>
        <v>13.405179997230935</v>
      </c>
      <c r="AY211" s="79">
        <f>MAX(IFERROR(IFERROR(_xlfn.FORECAST.ETS(AY$5,tbl_Model[[#This Row],[H_2023_01]:[H_2025_12]],$H$5:$AQ$5),_xlfn.FORECAST.LINEAR(AY$5,tbl_Model[[#This Row],[H_2023_01]:[H_2025_12]],$H$5:$AQ$5)),0),0)</f>
        <v>11.889634956940206</v>
      </c>
      <c r="AZ211" s="79">
        <f>MAX(IFERROR(IFERROR(_xlfn.FORECAST.ETS(AZ$5,tbl_Model[[#This Row],[H_2023_01]:[H_2025_12]],$H$5:$AQ$5),_xlfn.FORECAST.LINEAR(AZ$5,tbl_Model[[#This Row],[H_2023_01]:[H_2025_12]],$H$5:$AQ$5)),0),0)</f>
        <v>13.560020168597536</v>
      </c>
      <c r="BA211" s="79">
        <f>MAX(IFERROR(IFERROR(_xlfn.FORECAST.ETS(BA$5,tbl_Model[[#This Row],[H_2023_01]:[H_2025_12]],$H$5:$AQ$5),_xlfn.FORECAST.LINEAR(BA$5,tbl_Model[[#This Row],[H_2023_01]:[H_2025_12]],$H$5:$AQ$5)),0),0)</f>
        <v>12.044475128306804</v>
      </c>
      <c r="BB211" s="79">
        <f>MAX(IFERROR(IFERROR(_xlfn.FORECAST.ETS(BB$5,tbl_Model[[#This Row],[H_2023_01]:[H_2025_12]],$H$5:$AQ$5),_xlfn.FORECAST.LINEAR(BB$5,tbl_Model[[#This Row],[H_2023_01]:[H_2025_12]],$H$5:$AQ$5)),0),0)</f>
        <v>13.714860339964133</v>
      </c>
      <c r="BC211" s="79">
        <f>MAX(IFERROR(IFERROR(_xlfn.FORECAST.ETS(BC$5,tbl_Model[[#This Row],[H_2023_01]:[H_2025_12]],$H$5:$AQ$5),_xlfn.FORECAST.LINEAR(BC$5,tbl_Model[[#This Row],[H_2023_01]:[H_2025_12]],$H$5:$AQ$5)),0),0)</f>
        <v>12.199315299673401</v>
      </c>
      <c r="BD211" s="80">
        <f>IFERROR(AR211/SUM(Model!$AR211:$BC211),1/12)</f>
        <v>8.579072171532437E-2</v>
      </c>
      <c r="BE211" s="80">
        <f>IFERROR(AS211/SUM(Model!$AR211:$BC211),1/12)</f>
        <v>7.5743343297855786E-2</v>
      </c>
      <c r="BF211" s="80">
        <f>IFERROR(AT211/SUM(Model!$AR211:$BC211),1/12)</f>
        <v>8.6817242046021689E-2</v>
      </c>
      <c r="BG211" s="80">
        <f>IFERROR(AU211/SUM(Model!$AR211:$BC211),1/12)</f>
        <v>7.6769863628553092E-2</v>
      </c>
      <c r="BH211" s="80">
        <f>IFERROR(AV211/SUM(Model!$AR211:$BC211),1/12)</f>
        <v>8.7843762376718995E-2</v>
      </c>
      <c r="BI211" s="80">
        <f>IFERROR(AW211/SUM(Model!$AR211:$BC211),1/12)</f>
        <v>7.7796383959250384E-2</v>
      </c>
      <c r="BJ211" s="80">
        <f>IFERROR(AX211/SUM(Model!$AR211:$BC211),1/12)</f>
        <v>8.8870282707416287E-2</v>
      </c>
      <c r="BK211" s="80">
        <f>IFERROR(AY211/SUM(Model!$AR211:$BC211),1/12)</f>
        <v>7.8822904289947704E-2</v>
      </c>
      <c r="BL211" s="80">
        <f>IFERROR(AZ211/SUM(Model!$AR211:$BC211),1/12)</f>
        <v>8.9896803038113607E-2</v>
      </c>
      <c r="BM211" s="80">
        <f>IFERROR(BA211/SUM(Model!$AR211:$BC211),1/12)</f>
        <v>7.984942462064501E-2</v>
      </c>
      <c r="BN211" s="80">
        <f>IFERROR(BB211/SUM(Model!$AR211:$BC211),1/12)</f>
        <v>9.0923323368810913E-2</v>
      </c>
      <c r="BO211" s="80">
        <f>IFERROR(BC211/SUM(Model!$AR211:$BC211),1/12)</f>
        <v>8.0875944951342302E-2</v>
      </c>
      <c r="BP21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137.70821367030442</v>
      </c>
      <c r="BQ211" s="77" cm="1">
        <f t="array" ref="BQ21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211" s="77" cm="1">
        <f t="array" ref="BR21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211" s="77">
        <f>IF(tbl_Model[[#This Row],[Type]]="Boutique",
    tbl_Model[[#This Row],[UnitListPrice]],
    tbl_Model[[#This Row],[UnitListPrice]]*(1-SUMIFS(tbl_MarketTerms[WholesaleMarginPct],tbl_MarketTerms[Country],tbl_Model[[#This Row],[country]])))</f>
        <v>22963.846685082874</v>
      </c>
      <c r="BT211" s="79">
        <f>Model!$BP211*BD211</f>
        <v>11.814087036903514</v>
      </c>
      <c r="BU211" s="79">
        <f>Model!$BP211*BE211</f>
        <v>10.430480502964345</v>
      </c>
      <c r="BV211" s="79">
        <f>Model!$BP211*BF211</f>
        <v>11.955447317940092</v>
      </c>
      <c r="BW211" s="79">
        <f>Model!$BP211*BG211</f>
        <v>10.571840784000921</v>
      </c>
      <c r="BX211" s="79">
        <f>Model!$BP211*BH211</f>
        <v>12.096807598976667</v>
      </c>
      <c r="BY211" s="79">
        <f>Model!$BP211*BI211</f>
        <v>10.713201065037495</v>
      </c>
      <c r="BZ211" s="79">
        <f>Model!$BP211*BJ211</f>
        <v>12.238167880013242</v>
      </c>
      <c r="CA211" s="79">
        <f>Model!$BP211*BK211</f>
        <v>10.854561346074073</v>
      </c>
      <c r="CB211" s="79">
        <f>Model!$BP211*BL211</f>
        <v>12.379528161049819</v>
      </c>
      <c r="CC211" s="79">
        <f>Model!$BP211*BM211</f>
        <v>10.995921627110649</v>
      </c>
      <c r="CD211" s="79">
        <f>Model!$BP211*BN211</f>
        <v>12.520888442086395</v>
      </c>
      <c r="CE211" s="79">
        <f>Model!$BP211*BO211</f>
        <v>11.137281908147223</v>
      </c>
      <c r="CF211" s="79">
        <f>Model!$BS211*BT211</f>
        <v>271296.8834396773</v>
      </c>
      <c r="CG211" s="79">
        <f>Model!$BS211*BU211</f>
        <v>239523.95512181931</v>
      </c>
      <c r="CH211" s="79">
        <f>Model!$BS211*BV211</f>
        <v>274543.05926076148</v>
      </c>
      <c r="CI211" s="79">
        <f>Model!$BS211*BW211</f>
        <v>242770.13094290349</v>
      </c>
      <c r="CJ211" s="79">
        <f>Model!$BS211*BX211</f>
        <v>277789.23508184566</v>
      </c>
      <c r="CK211" s="79">
        <f>Model!$BS211*BY211</f>
        <v>246016.30676398758</v>
      </c>
      <c r="CL211" s="79">
        <f>Model!$BS211*BZ211</f>
        <v>281035.41090292978</v>
      </c>
      <c r="CM211" s="79">
        <f>Model!$BS211*CA211</f>
        <v>249262.48258507179</v>
      </c>
      <c r="CN211" s="79">
        <f>Model!$BS211*CB211</f>
        <v>284281.58672401396</v>
      </c>
      <c r="CO211" s="79">
        <f>Model!$BS211*CC211</f>
        <v>252508.65840615594</v>
      </c>
      <c r="CP211" s="79">
        <f>Model!$BS211*CD211</f>
        <v>287527.76254509814</v>
      </c>
      <c r="CQ211" s="79">
        <f>Model!$BS211*CE211</f>
        <v>255754.83422724006</v>
      </c>
      <c r="CR211" s="79">
        <f>Model!$BR211*BT211</f>
        <v>66122.376329663733</v>
      </c>
      <c r="CS211" s="79">
        <f>Model!$BR211*BU211</f>
        <v>58378.455733554227</v>
      </c>
      <c r="CT211" s="79">
        <f>Model!$BR211*BV211</f>
        <v>66913.557033815494</v>
      </c>
      <c r="CU211" s="79">
        <f>Model!$BR211*BW211</f>
        <v>59169.636437705987</v>
      </c>
      <c r="CV211" s="79">
        <f>Model!$BR211*BX211</f>
        <v>67704.737737967254</v>
      </c>
      <c r="CW211" s="79">
        <f>Model!$BR211*BY211</f>
        <v>59960.81714185774</v>
      </c>
      <c r="CX211" s="79">
        <f>Model!$BR211*BZ211</f>
        <v>68495.918442119</v>
      </c>
      <c r="CY211" s="79">
        <f>Model!$BR211*CA211</f>
        <v>60751.997846009508</v>
      </c>
      <c r="CZ211" s="79">
        <f>Model!$BR211*CB211</f>
        <v>69287.099146270775</v>
      </c>
      <c r="DA211" s="79">
        <f>Model!$BR211*CC211</f>
        <v>61543.178550161269</v>
      </c>
      <c r="DB211" s="79">
        <f>Model!$BR211*CD211</f>
        <v>70078.279850422536</v>
      </c>
      <c r="DC211" s="79">
        <f>Model!$BR211*CE211</f>
        <v>62334.359254313014</v>
      </c>
      <c r="DD211" s="79">
        <f>SUM(Model!$CF211:$CQ211)</f>
        <v>3162310.3060015044</v>
      </c>
      <c r="DE211" s="79">
        <f>SUM(Model!$CR211:$DC211)</f>
        <v>770740.41350386071</v>
      </c>
      <c r="DF211" s="80">
        <f>IFERROR((Model!$DD211-Model!$DE211)/Model!$DD211,0)</f>
        <v>0.75627299697909722</v>
      </c>
    </row>
    <row r="212" spans="2:110" x14ac:dyDescent="0.25">
      <c r="B212" t="s">
        <v>370</v>
      </c>
      <c r="C212" t="s">
        <v>45</v>
      </c>
      <c r="D212" t="s">
        <v>18</v>
      </c>
      <c r="E212" s="4">
        <v>74</v>
      </c>
      <c r="F212" s="4">
        <v>1323025.3500000001</v>
      </c>
      <c r="G212" s="4">
        <v>341022.53</v>
      </c>
      <c r="H212" s="4">
        <v>5</v>
      </c>
      <c r="I212" s="4">
        <v>6</v>
      </c>
      <c r="J212" s="4">
        <v>4</v>
      </c>
      <c r="K212" s="4">
        <v>5</v>
      </c>
      <c r="L212" s="4">
        <v>5</v>
      </c>
      <c r="M212" s="4">
        <v>5</v>
      </c>
      <c r="N212" s="4">
        <v>5</v>
      </c>
      <c r="O212" s="4">
        <v>2</v>
      </c>
      <c r="P212" s="4">
        <v>4</v>
      </c>
      <c r="Q212" s="4">
        <v>4</v>
      </c>
      <c r="R212" s="4">
        <v>8</v>
      </c>
      <c r="S212" s="4">
        <v>9</v>
      </c>
      <c r="T212" s="4">
        <v>5</v>
      </c>
      <c r="U212" s="4">
        <v>8</v>
      </c>
      <c r="V212" s="4">
        <v>8</v>
      </c>
      <c r="W212" s="4">
        <v>5</v>
      </c>
      <c r="X212" s="4">
        <v>5</v>
      </c>
      <c r="Y212" s="4">
        <v>4</v>
      </c>
      <c r="Z212" s="4">
        <v>3</v>
      </c>
      <c r="AA212" s="4">
        <v>8</v>
      </c>
      <c r="AB212" s="4">
        <v>8</v>
      </c>
      <c r="AC212" s="4">
        <v>9</v>
      </c>
      <c r="AD212" s="4">
        <v>9</v>
      </c>
      <c r="AE212" s="4">
        <v>12</v>
      </c>
      <c r="AF212" s="4">
        <v>10</v>
      </c>
      <c r="AG212" s="4">
        <v>2</v>
      </c>
      <c r="AH212" s="4">
        <v>4</v>
      </c>
      <c r="AI212" s="4">
        <v>7</v>
      </c>
      <c r="AJ212" s="4">
        <v>8</v>
      </c>
      <c r="AK212" s="4">
        <v>6</v>
      </c>
      <c r="AL212" s="4">
        <v>7</v>
      </c>
      <c r="AM212" s="4">
        <v>2</v>
      </c>
      <c r="AN212" s="4">
        <v>6</v>
      </c>
      <c r="AO212" s="4">
        <v>5</v>
      </c>
      <c r="AP212" s="4">
        <v>9</v>
      </c>
      <c r="AQ212" s="4">
        <v>8</v>
      </c>
      <c r="AR212" s="79">
        <f>MAX(IFERROR(IFERROR(_xlfn.FORECAST.ETS(AR$5,tbl_Model[[#This Row],[H_2023_01]:[H_2025_12]],$H$5:$AQ$5),_xlfn.FORECAST.LINEAR(AR$5,tbl_Model[[#This Row],[H_2023_01]:[H_2025_12]],$H$5:$AQ$5)),0),0)</f>
        <v>6.5133371682963928</v>
      </c>
      <c r="AS212" s="79">
        <f>MAX(IFERROR(IFERROR(_xlfn.FORECAST.ETS(AS$5,tbl_Model[[#This Row],[H_2023_01]:[H_2025_12]],$H$5:$AQ$5),_xlfn.FORECAST.LINEAR(AS$5,tbl_Model[[#This Row],[H_2023_01]:[H_2025_12]],$H$5:$AQ$5)),0),0)</f>
        <v>7.9565573264556626</v>
      </c>
      <c r="AT212" s="79">
        <f>MAX(IFERROR(IFERROR(_xlfn.FORECAST.ETS(AT$5,tbl_Model[[#This Row],[H_2023_01]:[H_2025_12]],$H$5:$AQ$5),_xlfn.FORECAST.LINEAR(AT$5,tbl_Model[[#This Row],[H_2023_01]:[H_2025_12]],$H$5:$AQ$5)),0),0)</f>
        <v>7.9730159560569396</v>
      </c>
      <c r="AU212" s="79">
        <f>MAX(IFERROR(IFERROR(_xlfn.FORECAST.ETS(AU$5,tbl_Model[[#This Row],[H_2023_01]:[H_2025_12]],$H$5:$AQ$5),_xlfn.FORECAST.LINEAR(AU$5,tbl_Model[[#This Row],[H_2023_01]:[H_2025_12]],$H$5:$AQ$5)),0),0)</f>
        <v>6.0922360511792988</v>
      </c>
      <c r="AV212" s="79">
        <f>MAX(IFERROR(IFERROR(_xlfn.FORECAST.ETS(AV$5,tbl_Model[[#This Row],[H_2023_01]:[H_2025_12]],$H$5:$AQ$5),_xlfn.FORECAST.LINEAR(AV$5,tbl_Model[[#This Row],[H_2023_01]:[H_2025_12]],$H$5:$AQ$5)),0),0)</f>
        <v>6.2014467612974036</v>
      </c>
      <c r="AW212" s="79">
        <f>MAX(IFERROR(IFERROR(_xlfn.FORECAST.ETS(AW$5,tbl_Model[[#This Row],[H_2023_01]:[H_2025_12]],$H$5:$AQ$5),_xlfn.FORECAST.LINEAR(AW$5,tbl_Model[[#This Row],[H_2023_01]:[H_2025_12]],$H$5:$AQ$5)),0),0)</f>
        <v>5.7141042925817516</v>
      </c>
      <c r="AX212" s="79">
        <f>MAX(IFERROR(IFERROR(_xlfn.FORECAST.ETS(AX$5,tbl_Model[[#This Row],[H_2023_01]:[H_2025_12]],$H$5:$AQ$5),_xlfn.FORECAST.LINEAR(AX$5,tbl_Model[[#This Row],[H_2023_01]:[H_2025_12]],$H$5:$AQ$5)),0),0)</f>
        <v>5.316260584998397</v>
      </c>
      <c r="AY212" s="79">
        <f>MAX(IFERROR(IFERROR(_xlfn.FORECAST.ETS(AY$5,tbl_Model[[#This Row],[H_2023_01]:[H_2025_12]],$H$5:$AQ$5),_xlfn.FORECAST.LINEAR(AY$5,tbl_Model[[#This Row],[H_2023_01]:[H_2025_12]],$H$5:$AQ$5)),0),0)</f>
        <v>5.6953736106839852</v>
      </c>
      <c r="AZ212" s="79">
        <f>MAX(IFERROR(IFERROR(_xlfn.FORECAST.ETS(AZ$5,tbl_Model[[#This Row],[H_2023_01]:[H_2025_12]],$H$5:$AQ$5),_xlfn.FORECAST.LINEAR(AZ$5,tbl_Model[[#This Row],[H_2023_01]:[H_2025_12]],$H$5:$AQ$5)),0),0)</f>
        <v>7.1050869305993452</v>
      </c>
      <c r="BA212" s="79">
        <f>MAX(IFERROR(IFERROR(_xlfn.FORECAST.ETS(BA$5,tbl_Model[[#This Row],[H_2023_01]:[H_2025_12]],$H$5:$AQ$5),_xlfn.FORECAST.LINEAR(BA$5,tbl_Model[[#This Row],[H_2023_01]:[H_2025_12]],$H$5:$AQ$5)),0),0)</f>
        <v>7.3885899892311446</v>
      </c>
      <c r="BB212" s="79">
        <f>MAX(IFERROR(IFERROR(_xlfn.FORECAST.ETS(BB$5,tbl_Model[[#This Row],[H_2023_01]:[H_2025_12]],$H$5:$AQ$5),_xlfn.FORECAST.LINEAR(BB$5,tbl_Model[[#This Row],[H_2023_01]:[H_2025_12]],$H$5:$AQ$5)),0),0)</f>
        <v>9.5621184830183186</v>
      </c>
      <c r="BC212" s="79">
        <f>MAX(IFERROR(IFERROR(_xlfn.FORECAST.ETS(BC$5,tbl_Model[[#This Row],[H_2023_01]:[H_2025_12]],$H$5:$AQ$5),_xlfn.FORECAST.LINEAR(BC$5,tbl_Model[[#This Row],[H_2023_01]:[H_2025_12]],$H$5:$AQ$5)),0),0)</f>
        <v>10.286028430264441</v>
      </c>
      <c r="BD212" s="80">
        <f>IFERROR(AR212/SUM(Model!$AR212:$BC212),1/12)</f>
        <v>7.5909344062825401E-2</v>
      </c>
      <c r="BE212" s="80">
        <f>IFERROR(AS212/SUM(Model!$AR212:$BC212),1/12)</f>
        <v>9.2729277180577982E-2</v>
      </c>
      <c r="BF212" s="80">
        <f>IFERROR(AT212/SUM(Model!$AR212:$BC212),1/12)</f>
        <v>9.2921093410096578E-2</v>
      </c>
      <c r="BG212" s="80">
        <f>IFERROR(AU212/SUM(Model!$AR212:$BC212),1/12)</f>
        <v>7.1001643331459391E-2</v>
      </c>
      <c r="BH212" s="80">
        <f>IFERROR(AV212/SUM(Model!$AR212:$BC212),1/12)</f>
        <v>7.2274433785184528E-2</v>
      </c>
      <c r="BI212" s="80">
        <f>IFERROR(AW212/SUM(Model!$AR212:$BC212),1/12)</f>
        <v>6.6594726719775663E-2</v>
      </c>
      <c r="BJ212" s="80">
        <f>IFERROR(AX212/SUM(Model!$AR212:$BC212),1/12)</f>
        <v>6.1958078239612004E-2</v>
      </c>
      <c r="BK212" s="80">
        <f>IFERROR(AY212/SUM(Model!$AR212:$BC212),1/12)</f>
        <v>6.6376430976753234E-2</v>
      </c>
      <c r="BL212" s="80">
        <f>IFERROR(AZ212/SUM(Model!$AR212:$BC212),1/12)</f>
        <v>8.2805860417666424E-2</v>
      </c>
      <c r="BM212" s="80">
        <f>IFERROR(BA212/SUM(Model!$AR212:$BC212),1/12)</f>
        <v>8.6109931842879239E-2</v>
      </c>
      <c r="BN212" s="80">
        <f>IFERROR(BB212/SUM(Model!$AR212:$BC212),1/12)</f>
        <v>0.11144120489110065</v>
      </c>
      <c r="BO212" s="80">
        <f>IFERROR(BC212/SUM(Model!$AR212:$BC212),1/12)</f>
        <v>0.11987797514206874</v>
      </c>
      <c r="BP21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81.593917368018353</v>
      </c>
      <c r="BQ212" s="77" cm="1">
        <f t="array" ref="BQ21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212" s="77" cm="1">
        <f t="array" ref="BR21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212" s="77">
        <f>IF(tbl_Model[[#This Row],[Type]]="Boutique",
    tbl_Model[[#This Row],[UnitListPrice]],
    tbl_Model[[#This Row],[UnitListPrice]]*(1-SUMIFS(tbl_MarketTerms[WholesaleMarginPct],tbl_MarketTerms[Country],tbl_Model[[#This Row],[country]])))</f>
        <v>18536.052673839731</v>
      </c>
      <c r="BT212" s="79">
        <f>Model!$BP212*BD212</f>
        <v>6.19374074692265</v>
      </c>
      <c r="BU212" s="79">
        <f>Model!$BP212*BE212</f>
        <v>7.5661449798681497</v>
      </c>
      <c r="BV212" s="79">
        <f>Model!$BP212*BF212</f>
        <v>7.5817960174493351</v>
      </c>
      <c r="BW212" s="79">
        <f>Model!$BP212*BG212</f>
        <v>5.7933022189806085</v>
      </c>
      <c r="BX212" s="79">
        <f>Model!$BP212*BH212</f>
        <v>5.8971541780886598</v>
      </c>
      <c r="BY212" s="79">
        <f>Model!$BP212*BI212</f>
        <v>5.4337246291191397</v>
      </c>
      <c r="BZ212" s="79">
        <f>Model!$BP212*BJ212</f>
        <v>5.0554023161641179</v>
      </c>
      <c r="CA212" s="79">
        <f>Model!$BP212*BK212</f>
        <v>5.4159130243011768</v>
      </c>
      <c r="CB212" s="79">
        <f>Model!$BP212*BL212</f>
        <v>6.7564545325067362</v>
      </c>
      <c r="CC212" s="79">
        <f>Model!$BP212*BM212</f>
        <v>7.026046663353581</v>
      </c>
      <c r="CD212" s="79">
        <f>Model!$BP212*BN212</f>
        <v>9.0929244632768693</v>
      </c>
      <c r="CE212" s="79">
        <f>Model!$BP212*BO212</f>
        <v>9.7813135979873156</v>
      </c>
      <c r="CF212" s="79">
        <f>Model!$BS212*BT212</f>
        <v>114807.50473306568</v>
      </c>
      <c r="CG212" s="79">
        <f>Model!$BS212*BU212</f>
        <v>140246.46188474409</v>
      </c>
      <c r="CH212" s="79">
        <f>Model!$BS212*BV212</f>
        <v>140536.57034174917</v>
      </c>
      <c r="CI212" s="79">
        <f>Model!$BS212*BW212</f>
        <v>107384.95508649715</v>
      </c>
      <c r="CJ212" s="79">
        <f>Model!$BS212*BX212</f>
        <v>109309.96047080544</v>
      </c>
      <c r="CK212" s="79">
        <f>Model!$BS212*BY212</f>
        <v>100719.80594049263</v>
      </c>
      <c r="CL212" s="79">
        <f>Model!$BS212*BZ212</f>
        <v>93707.20361986947</v>
      </c>
      <c r="CM212" s="79">
        <f>Model!$BS212*CA212</f>
        <v>100389.64909538125</v>
      </c>
      <c r="CN212" s="79">
        <f>Model!$BS212*CB212</f>
        <v>125237.99710294807</v>
      </c>
      <c r="CO212" s="79">
        <f>Model!$BS212*CC212</f>
        <v>130235.17104077786</v>
      </c>
      <c r="CP212" s="79">
        <f>Model!$BS212*CD212</f>
        <v>168546.92681054591</v>
      </c>
      <c r="CQ212" s="79">
        <f>Model!$BS212*CE212</f>
        <v>181306.9440716377</v>
      </c>
      <c r="CR212" s="79">
        <f>Model!$BR212*BT212</f>
        <v>29412.460475799187</v>
      </c>
      <c r="CS212" s="79">
        <f>Model!$BR212*BU212</f>
        <v>35929.650475781782</v>
      </c>
      <c r="CT212" s="79">
        <f>Model!$BR212*BV212</f>
        <v>36003.973173981663</v>
      </c>
      <c r="CU212" s="79">
        <f>Model!$BR212*BW212</f>
        <v>27510.882276560817</v>
      </c>
      <c r="CV212" s="79">
        <f>Model!$BR212*BX212</f>
        <v>28004.048162478386</v>
      </c>
      <c r="CW212" s="79">
        <f>Model!$BR212*BY212</f>
        <v>25803.342022306828</v>
      </c>
      <c r="CX212" s="79">
        <f>Model!$BR212*BZ212</f>
        <v>24006.787963690291</v>
      </c>
      <c r="CY212" s="79">
        <f>Model!$BR212*CA212</f>
        <v>25718.7593534279</v>
      </c>
      <c r="CZ212" s="79">
        <f>Model!$BR212*CB212</f>
        <v>32084.641578294075</v>
      </c>
      <c r="DA212" s="79">
        <f>Model!$BR212*CC212</f>
        <v>33364.864341421351</v>
      </c>
      <c r="DB212" s="79">
        <f>Model!$BR212*CD212</f>
        <v>43179.928303979825</v>
      </c>
      <c r="DC212" s="79">
        <f>Model!$BR212*CE212</f>
        <v>46448.908883559357</v>
      </c>
      <c r="DD212" s="79">
        <f>SUM(Model!$CF212:$CQ212)</f>
        <v>1512429.1501985143</v>
      </c>
      <c r="DE212" s="79">
        <f>SUM(Model!$CR212:$DC212)</f>
        <v>387468.24701128143</v>
      </c>
      <c r="DF212" s="80">
        <f>IFERROR((Model!$DD212-Model!$DE212)/Model!$DD212,0)</f>
        <v>0.74381064596617696</v>
      </c>
    </row>
    <row r="213" spans="2:110" x14ac:dyDescent="0.25">
      <c r="B213" t="s">
        <v>370</v>
      </c>
      <c r="C213" t="s">
        <v>148</v>
      </c>
      <c r="D213" t="s">
        <v>27</v>
      </c>
      <c r="E213" s="4">
        <v>24</v>
      </c>
      <c r="F213" s="4">
        <v>223003.7</v>
      </c>
      <c r="G213" s="4">
        <v>64521.440000000002</v>
      </c>
      <c r="H213" s="4">
        <v>1</v>
      </c>
      <c r="I213" s="4">
        <v>6</v>
      </c>
      <c r="J213" s="4">
        <v>4</v>
      </c>
      <c r="K213" s="4">
        <v>5</v>
      </c>
      <c r="L213" s="4">
        <v>0</v>
      </c>
      <c r="M213" s="4">
        <v>1</v>
      </c>
      <c r="N213" s="4">
        <v>4</v>
      </c>
      <c r="O213" s="4">
        <v>1</v>
      </c>
      <c r="P213" s="4">
        <v>1</v>
      </c>
      <c r="Q213" s="4">
        <v>0</v>
      </c>
      <c r="R213" s="4">
        <v>6</v>
      </c>
      <c r="S213" s="4">
        <v>2</v>
      </c>
      <c r="T213" s="4">
        <v>2</v>
      </c>
      <c r="U213" s="4">
        <v>4</v>
      </c>
      <c r="V213" s="4">
        <v>3</v>
      </c>
      <c r="W213" s="4">
        <v>3</v>
      </c>
      <c r="X213" s="4">
        <v>0</v>
      </c>
      <c r="Y213" s="4">
        <v>2</v>
      </c>
      <c r="Z213" s="4">
        <v>3</v>
      </c>
      <c r="AA213" s="4">
        <v>2</v>
      </c>
      <c r="AB213" s="4">
        <v>1</v>
      </c>
      <c r="AC213" s="4">
        <v>3</v>
      </c>
      <c r="AD213" s="4">
        <v>1</v>
      </c>
      <c r="AE213" s="4">
        <v>0</v>
      </c>
      <c r="AF213" s="4">
        <v>2</v>
      </c>
      <c r="AG213" s="4">
        <v>0</v>
      </c>
      <c r="AH213" s="4">
        <v>1</v>
      </c>
      <c r="AI213" s="4">
        <v>3</v>
      </c>
      <c r="AJ213" s="4">
        <v>2</v>
      </c>
      <c r="AK213" s="4">
        <v>4</v>
      </c>
      <c r="AL213" s="4">
        <v>3</v>
      </c>
      <c r="AM213" s="4">
        <v>3</v>
      </c>
      <c r="AN213" s="4">
        <v>1</v>
      </c>
      <c r="AO213" s="4">
        <v>2</v>
      </c>
      <c r="AP213" s="4">
        <v>0</v>
      </c>
      <c r="AQ213" s="4">
        <v>3</v>
      </c>
      <c r="AR213" s="79">
        <f>MAX(IFERROR(IFERROR(_xlfn.FORECAST.ETS(AR$5,tbl_Model[[#This Row],[H_2023_01]:[H_2025_12]],$H$5:$AQ$5),_xlfn.FORECAST.LINEAR(AR$5,tbl_Model[[#This Row],[H_2023_01]:[H_2025_12]],$H$5:$AQ$5)),0),0)</f>
        <v>1.7997612265402134</v>
      </c>
      <c r="AS213" s="79">
        <f>MAX(IFERROR(IFERROR(_xlfn.FORECAST.ETS(AS$5,tbl_Model[[#This Row],[H_2023_01]:[H_2025_12]],$H$5:$AQ$5),_xlfn.FORECAST.LINEAR(AS$5,tbl_Model[[#This Row],[H_2023_01]:[H_2025_12]],$H$5:$AQ$5)),0),0)</f>
        <v>1.7836533351497832</v>
      </c>
      <c r="AT213" s="79">
        <f>MAX(IFERROR(IFERROR(_xlfn.FORECAST.ETS(AT$5,tbl_Model[[#This Row],[H_2023_01]:[H_2025_12]],$H$5:$AQ$5),_xlfn.FORECAST.LINEAR(AT$5,tbl_Model[[#This Row],[H_2023_01]:[H_2025_12]],$H$5:$AQ$5)),0),0)</f>
        <v>1.7675454437593485</v>
      </c>
      <c r="AU213" s="79">
        <f>MAX(IFERROR(IFERROR(_xlfn.FORECAST.ETS(AU$5,tbl_Model[[#This Row],[H_2023_01]:[H_2025_12]],$H$5:$AQ$5),_xlfn.FORECAST.LINEAR(AU$5,tbl_Model[[#This Row],[H_2023_01]:[H_2025_12]],$H$5:$AQ$5)),0),0)</f>
        <v>1.7514375523689183</v>
      </c>
      <c r="AV213" s="79">
        <f>MAX(IFERROR(IFERROR(_xlfn.FORECAST.ETS(AV$5,tbl_Model[[#This Row],[H_2023_01]:[H_2025_12]],$H$5:$AQ$5),_xlfn.FORECAST.LINEAR(AV$5,tbl_Model[[#This Row],[H_2023_01]:[H_2025_12]],$H$5:$AQ$5)),0),0)</f>
        <v>1.7353296609784836</v>
      </c>
      <c r="AW213" s="79">
        <f>MAX(IFERROR(IFERROR(_xlfn.FORECAST.ETS(AW$5,tbl_Model[[#This Row],[H_2023_01]:[H_2025_12]],$H$5:$AQ$5),_xlfn.FORECAST.LINEAR(AW$5,tbl_Model[[#This Row],[H_2023_01]:[H_2025_12]],$H$5:$AQ$5)),0),0)</f>
        <v>1.7192217695880534</v>
      </c>
      <c r="AX213" s="79">
        <f>MAX(IFERROR(IFERROR(_xlfn.FORECAST.ETS(AX$5,tbl_Model[[#This Row],[H_2023_01]:[H_2025_12]],$H$5:$AQ$5),_xlfn.FORECAST.LINEAR(AX$5,tbl_Model[[#This Row],[H_2023_01]:[H_2025_12]],$H$5:$AQ$5)),0),0)</f>
        <v>1.7031138781976187</v>
      </c>
      <c r="AY213" s="79">
        <f>MAX(IFERROR(IFERROR(_xlfn.FORECAST.ETS(AY$5,tbl_Model[[#This Row],[H_2023_01]:[H_2025_12]],$H$5:$AQ$5),_xlfn.FORECAST.LINEAR(AY$5,tbl_Model[[#This Row],[H_2023_01]:[H_2025_12]],$H$5:$AQ$5)),0),0)</f>
        <v>1.6870059868071885</v>
      </c>
      <c r="AZ213" s="79">
        <f>MAX(IFERROR(IFERROR(_xlfn.FORECAST.ETS(AZ$5,tbl_Model[[#This Row],[H_2023_01]:[H_2025_12]],$H$5:$AQ$5),_xlfn.FORECAST.LINEAR(AZ$5,tbl_Model[[#This Row],[H_2023_01]:[H_2025_12]],$H$5:$AQ$5)),0),0)</f>
        <v>1.6708980954167538</v>
      </c>
      <c r="BA213" s="79">
        <f>MAX(IFERROR(IFERROR(_xlfn.FORECAST.ETS(BA$5,tbl_Model[[#This Row],[H_2023_01]:[H_2025_12]],$H$5:$AQ$5),_xlfn.FORECAST.LINEAR(BA$5,tbl_Model[[#This Row],[H_2023_01]:[H_2025_12]],$H$5:$AQ$5)),0),0)</f>
        <v>1.6547902040263236</v>
      </c>
      <c r="BB213" s="79">
        <f>MAX(IFERROR(IFERROR(_xlfn.FORECAST.ETS(BB$5,tbl_Model[[#This Row],[H_2023_01]:[H_2025_12]],$H$5:$AQ$5),_xlfn.FORECAST.LINEAR(BB$5,tbl_Model[[#This Row],[H_2023_01]:[H_2025_12]],$H$5:$AQ$5)),0),0)</f>
        <v>1.6386823126358889</v>
      </c>
      <c r="BC213" s="79">
        <f>MAX(IFERROR(IFERROR(_xlfn.FORECAST.ETS(BC$5,tbl_Model[[#This Row],[H_2023_01]:[H_2025_12]],$H$5:$AQ$5),_xlfn.FORECAST.LINEAR(BC$5,tbl_Model[[#This Row],[H_2023_01]:[H_2025_12]],$H$5:$AQ$5)),0),0)</f>
        <v>1.6225744212454587</v>
      </c>
      <c r="BD213" s="80">
        <f>IFERROR(AR213/SUM(Model!$AR213:$BC213),1/12)</f>
        <v>8.7647804100527027E-2</v>
      </c>
      <c r="BE213" s="80">
        <f>IFERROR(AS213/SUM(Model!$AR213:$BC213),1/12)</f>
        <v>8.6863354870128279E-2</v>
      </c>
      <c r="BF213" s="80">
        <f>IFERROR(AT213/SUM(Model!$AR213:$BC213),1/12)</f>
        <v>8.6078905639729295E-2</v>
      </c>
      <c r="BG213" s="80">
        <f>IFERROR(AU213/SUM(Model!$AR213:$BC213),1/12)</f>
        <v>8.5294456409330546E-2</v>
      </c>
      <c r="BH213" s="80">
        <f>IFERROR(AV213/SUM(Model!$AR213:$BC213),1/12)</f>
        <v>8.4510007178931562E-2</v>
      </c>
      <c r="BI213" s="80">
        <f>IFERROR(AW213/SUM(Model!$AR213:$BC213),1/12)</f>
        <v>8.3725557948532814E-2</v>
      </c>
      <c r="BJ213" s="80">
        <f>IFERROR(AX213/SUM(Model!$AR213:$BC213),1/12)</f>
        <v>8.294110871813383E-2</v>
      </c>
      <c r="BK213" s="80">
        <f>IFERROR(AY213/SUM(Model!$AR213:$BC213),1/12)</f>
        <v>8.2156659487735081E-2</v>
      </c>
      <c r="BL213" s="80">
        <f>IFERROR(AZ213/SUM(Model!$AR213:$BC213),1/12)</f>
        <v>8.1372210257336097E-2</v>
      </c>
      <c r="BM213" s="80">
        <f>IFERROR(BA213/SUM(Model!$AR213:$BC213),1/12)</f>
        <v>8.0587761026937349E-2</v>
      </c>
      <c r="BN213" s="80">
        <f>IFERROR(BB213/SUM(Model!$AR213:$BC213),1/12)</f>
        <v>7.9803311796538379E-2</v>
      </c>
      <c r="BO213" s="80">
        <f>IFERROR(BC213/SUM(Model!$AR213:$BC213),1/12)</f>
        <v>7.9018862566139617E-2</v>
      </c>
      <c r="BP21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26.391891891891881</v>
      </c>
      <c r="BQ213" s="77" cm="1">
        <f t="array" ref="BQ21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213" s="77" cm="1">
        <f t="array" ref="BR21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213" s="77">
        <f>IF(tbl_Model[[#This Row],[Type]]="Boutique",
    tbl_Model[[#This Row],[UnitListPrice]],
    tbl_Model[[#This Row],[UnitListPrice]]*(1-SUMIFS(tbl_MarketTerms[WholesaleMarginPct],tbl_MarketTerms[Country],tbl_Model[[#This Row],[country]])))</f>
        <v>9379.6906330564307</v>
      </c>
      <c r="BT213" s="79">
        <f>Model!$BP213*BD213</f>
        <v>2.3131913703828273</v>
      </c>
      <c r="BU213" s="79">
        <f>Model!$BP213*BE213</f>
        <v>2.2924882710994656</v>
      </c>
      <c r="BV213" s="79">
        <f>Model!$BP213*BF213</f>
        <v>2.2717851718160977</v>
      </c>
      <c r="BW213" s="79">
        <f>Model!$BP213*BG213</f>
        <v>2.2510820725327365</v>
      </c>
      <c r="BX213" s="79">
        <f>Model!$BP213*BH213</f>
        <v>2.2303789732493686</v>
      </c>
      <c r="BY213" s="79">
        <f>Model!$BP213*BI213</f>
        <v>2.209675873966007</v>
      </c>
      <c r="BZ213" s="79">
        <f>Model!$BP213*BJ213</f>
        <v>2.1889727746826391</v>
      </c>
      <c r="CA213" s="79">
        <f>Model!$BP213*BK213</f>
        <v>2.1682696753992778</v>
      </c>
      <c r="CB213" s="79">
        <f>Model!$BP213*BL213</f>
        <v>2.14756657611591</v>
      </c>
      <c r="CC213" s="79">
        <f>Model!$BP213*BM213</f>
        <v>2.1268634768325483</v>
      </c>
      <c r="CD213" s="79">
        <f>Model!$BP213*BN213</f>
        <v>2.1061603775491808</v>
      </c>
      <c r="CE213" s="79">
        <f>Model!$BP213*BO213</f>
        <v>2.0854572782658192</v>
      </c>
      <c r="CF213" s="79">
        <f>Model!$BS213*BT213</f>
        <v>21697.019429246775</v>
      </c>
      <c r="CG213" s="79">
        <f>Model!$BS213*BU213</f>
        <v>21502.830762823389</v>
      </c>
      <c r="CH213" s="79">
        <f>Model!$BS213*BV213</f>
        <v>21308.642096399944</v>
      </c>
      <c r="CI213" s="79">
        <f>Model!$BS213*BW213</f>
        <v>21114.453429976566</v>
      </c>
      <c r="CJ213" s="79">
        <f>Model!$BS213*BX213</f>
        <v>20920.264763553121</v>
      </c>
      <c r="CK213" s="79">
        <f>Model!$BS213*BY213</f>
        <v>20726.076097129739</v>
      </c>
      <c r="CL213" s="79">
        <f>Model!$BS213*BZ213</f>
        <v>20531.887430706294</v>
      </c>
      <c r="CM213" s="79">
        <f>Model!$BS213*CA213</f>
        <v>20337.698764282915</v>
      </c>
      <c r="CN213" s="79">
        <f>Model!$BS213*CB213</f>
        <v>20143.510097859471</v>
      </c>
      <c r="CO213" s="79">
        <f>Model!$BS213*CC213</f>
        <v>19949.321431436085</v>
      </c>
      <c r="CP213" s="79">
        <f>Model!$BS213*CD213</f>
        <v>19755.132765012648</v>
      </c>
      <c r="CQ213" s="79">
        <f>Model!$BS213*CE213</f>
        <v>19560.944098589262</v>
      </c>
      <c r="CR213" s="79">
        <f>Model!$BR213*BT213</f>
        <v>6245.1859998357686</v>
      </c>
      <c r="CS213" s="79">
        <f>Model!$BR213*BU213</f>
        <v>6189.2914865442617</v>
      </c>
      <c r="CT213" s="79">
        <f>Model!$BR213*BV213</f>
        <v>6133.3969732527394</v>
      </c>
      <c r="CU213" s="79">
        <f>Model!$BR213*BW213</f>
        <v>6077.5024599612343</v>
      </c>
      <c r="CV213" s="79">
        <f>Model!$BR213*BX213</f>
        <v>6021.6079466697111</v>
      </c>
      <c r="CW213" s="79">
        <f>Model!$BR213*BY213</f>
        <v>5965.7134333782051</v>
      </c>
      <c r="CX213" s="79">
        <f>Model!$BR213*BZ213</f>
        <v>5909.8189200866827</v>
      </c>
      <c r="CY213" s="79">
        <f>Model!$BR213*CA213</f>
        <v>5853.9244067951777</v>
      </c>
      <c r="CZ213" s="79">
        <f>Model!$BR213*CB213</f>
        <v>5798.0298935036544</v>
      </c>
      <c r="DA213" s="79">
        <f>Model!$BR213*CC213</f>
        <v>5742.1353802121484</v>
      </c>
      <c r="DB213" s="79">
        <f>Model!$BR213*CD213</f>
        <v>5686.240866920627</v>
      </c>
      <c r="DC213" s="79">
        <f>Model!$BR213*CE213</f>
        <v>5630.3463536291201</v>
      </c>
      <c r="DD213" s="79">
        <f>SUM(Model!$CF213:$CQ213)</f>
        <v>247547.78116701622</v>
      </c>
      <c r="DE213" s="79">
        <f>SUM(Model!$CR213:$DC213)</f>
        <v>71253.19412078934</v>
      </c>
      <c r="DF213" s="80">
        <f>IFERROR((Model!$DD213-Model!$DE213)/Model!$DD213,0)</f>
        <v>0.71216387484921129</v>
      </c>
    </row>
    <row r="214" spans="2:110" x14ac:dyDescent="0.25">
      <c r="B214" t="s">
        <v>370</v>
      </c>
      <c r="C214" t="s">
        <v>131</v>
      </c>
      <c r="D214" t="s">
        <v>4</v>
      </c>
      <c r="E214" s="4">
        <v>41</v>
      </c>
      <c r="F214" s="4">
        <v>372654</v>
      </c>
      <c r="G214" s="4">
        <v>106951.99</v>
      </c>
      <c r="H214" s="4">
        <v>2</v>
      </c>
      <c r="I214" s="4">
        <v>0</v>
      </c>
      <c r="J214" s="4">
        <v>1</v>
      </c>
      <c r="K214" s="4">
        <v>2</v>
      </c>
      <c r="L214" s="4">
        <v>0</v>
      </c>
      <c r="M214" s="4">
        <v>4</v>
      </c>
      <c r="N214" s="4">
        <v>0</v>
      </c>
      <c r="O214" s="4">
        <v>0</v>
      </c>
      <c r="P214" s="4">
        <v>3</v>
      </c>
      <c r="Q214" s="4">
        <v>1</v>
      </c>
      <c r="R214" s="4">
        <v>0</v>
      </c>
      <c r="S214" s="4">
        <v>1</v>
      </c>
      <c r="T214" s="4">
        <v>1</v>
      </c>
      <c r="U214" s="4">
        <v>3</v>
      </c>
      <c r="V214" s="4">
        <v>3</v>
      </c>
      <c r="W214" s="4">
        <v>4</v>
      </c>
      <c r="X214" s="4">
        <v>5</v>
      </c>
      <c r="Y214" s="4">
        <v>2</v>
      </c>
      <c r="Z214" s="4">
        <v>3</v>
      </c>
      <c r="AA214" s="4">
        <v>3</v>
      </c>
      <c r="AB214" s="4">
        <v>3</v>
      </c>
      <c r="AC214" s="4">
        <v>3</v>
      </c>
      <c r="AD214" s="4">
        <v>4</v>
      </c>
      <c r="AE214" s="4">
        <v>5</v>
      </c>
      <c r="AF214" s="4">
        <v>1</v>
      </c>
      <c r="AG214" s="4">
        <v>2</v>
      </c>
      <c r="AH214" s="4">
        <v>4</v>
      </c>
      <c r="AI214" s="4">
        <v>1</v>
      </c>
      <c r="AJ214" s="4">
        <v>3</v>
      </c>
      <c r="AK214" s="4">
        <v>0</v>
      </c>
      <c r="AL214" s="4">
        <v>4</v>
      </c>
      <c r="AM214" s="4">
        <v>6</v>
      </c>
      <c r="AN214" s="4">
        <v>9</v>
      </c>
      <c r="AO214" s="4">
        <v>3</v>
      </c>
      <c r="AP214" s="4">
        <v>4</v>
      </c>
      <c r="AQ214" s="4">
        <v>4</v>
      </c>
      <c r="AR214" s="79">
        <f>MAX(IFERROR(IFERROR(_xlfn.FORECAST.ETS(AR$5,tbl_Model[[#This Row],[H_2023_01]:[H_2025_12]],$H$5:$AQ$5),_xlfn.FORECAST.LINEAR(AR$5,tbl_Model[[#This Row],[H_2023_01]:[H_2025_12]],$H$5:$AQ$5)),0),0)</f>
        <v>4.4538961878561434</v>
      </c>
      <c r="AS214" s="79">
        <f>MAX(IFERROR(IFERROR(_xlfn.FORECAST.ETS(AS$5,tbl_Model[[#This Row],[H_2023_01]:[H_2025_12]],$H$5:$AQ$5),_xlfn.FORECAST.LINEAR(AS$5,tbl_Model[[#This Row],[H_2023_01]:[H_2025_12]],$H$5:$AQ$5)),0),0)</f>
        <v>4.5468486392938461</v>
      </c>
      <c r="AT214" s="79">
        <f>MAX(IFERROR(IFERROR(_xlfn.FORECAST.ETS(AT$5,tbl_Model[[#This Row],[H_2023_01]:[H_2025_12]],$H$5:$AQ$5),_xlfn.FORECAST.LINEAR(AT$5,tbl_Model[[#This Row],[H_2023_01]:[H_2025_12]],$H$5:$AQ$5)),0),0)</f>
        <v>4.6398010907315523</v>
      </c>
      <c r="AU214" s="79">
        <f>MAX(IFERROR(IFERROR(_xlfn.FORECAST.ETS(AU$5,tbl_Model[[#This Row],[H_2023_01]:[H_2025_12]],$H$5:$AQ$5),_xlfn.FORECAST.LINEAR(AU$5,tbl_Model[[#This Row],[H_2023_01]:[H_2025_12]],$H$5:$AQ$5)),0),0)</f>
        <v>4.7327535421692541</v>
      </c>
      <c r="AV214" s="79">
        <f>MAX(IFERROR(IFERROR(_xlfn.FORECAST.ETS(AV$5,tbl_Model[[#This Row],[H_2023_01]:[H_2025_12]],$H$5:$AQ$5),_xlfn.FORECAST.LINEAR(AV$5,tbl_Model[[#This Row],[H_2023_01]:[H_2025_12]],$H$5:$AQ$5)),0),0)</f>
        <v>4.8257059936069604</v>
      </c>
      <c r="AW214" s="79">
        <f>MAX(IFERROR(IFERROR(_xlfn.FORECAST.ETS(AW$5,tbl_Model[[#This Row],[H_2023_01]:[H_2025_12]],$H$5:$AQ$5),_xlfn.FORECAST.LINEAR(AW$5,tbl_Model[[#This Row],[H_2023_01]:[H_2025_12]],$H$5:$AQ$5)),0),0)</f>
        <v>4.9186584450446631</v>
      </c>
      <c r="AX214" s="79">
        <f>MAX(IFERROR(IFERROR(_xlfn.FORECAST.ETS(AX$5,tbl_Model[[#This Row],[H_2023_01]:[H_2025_12]],$H$5:$AQ$5),_xlfn.FORECAST.LINEAR(AX$5,tbl_Model[[#This Row],[H_2023_01]:[H_2025_12]],$H$5:$AQ$5)),0),0)</f>
        <v>5.0116108964823693</v>
      </c>
      <c r="AY214" s="79">
        <f>MAX(IFERROR(IFERROR(_xlfn.FORECAST.ETS(AY$5,tbl_Model[[#This Row],[H_2023_01]:[H_2025_12]],$H$5:$AQ$5),_xlfn.FORECAST.LINEAR(AY$5,tbl_Model[[#This Row],[H_2023_01]:[H_2025_12]],$H$5:$AQ$5)),0),0)</f>
        <v>5.104563347920072</v>
      </c>
      <c r="AZ214" s="79">
        <f>MAX(IFERROR(IFERROR(_xlfn.FORECAST.ETS(AZ$5,tbl_Model[[#This Row],[H_2023_01]:[H_2025_12]],$H$5:$AQ$5),_xlfn.FORECAST.LINEAR(AZ$5,tbl_Model[[#This Row],[H_2023_01]:[H_2025_12]],$H$5:$AQ$5)),0),0)</f>
        <v>5.1975157993577783</v>
      </c>
      <c r="BA214" s="79">
        <f>MAX(IFERROR(IFERROR(_xlfn.FORECAST.ETS(BA$5,tbl_Model[[#This Row],[H_2023_01]:[H_2025_12]],$H$5:$AQ$5),_xlfn.FORECAST.LINEAR(BA$5,tbl_Model[[#This Row],[H_2023_01]:[H_2025_12]],$H$5:$AQ$5)),0),0)</f>
        <v>5.290468250795481</v>
      </c>
      <c r="BB214" s="79">
        <f>MAX(IFERROR(IFERROR(_xlfn.FORECAST.ETS(BB$5,tbl_Model[[#This Row],[H_2023_01]:[H_2025_12]],$H$5:$AQ$5),_xlfn.FORECAST.LINEAR(BB$5,tbl_Model[[#This Row],[H_2023_01]:[H_2025_12]],$H$5:$AQ$5)),0),0)</f>
        <v>5.3834207022331872</v>
      </c>
      <c r="BC214" s="79">
        <f>MAX(IFERROR(IFERROR(_xlfn.FORECAST.ETS(BC$5,tbl_Model[[#This Row],[H_2023_01]:[H_2025_12]],$H$5:$AQ$5),_xlfn.FORECAST.LINEAR(BC$5,tbl_Model[[#This Row],[H_2023_01]:[H_2025_12]],$H$5:$AQ$5)),0),0)</f>
        <v>5.4763731536708891</v>
      </c>
      <c r="BD214" s="80">
        <f>IFERROR(AR214/SUM(Model!$AR214:$BC214),1/12)</f>
        <v>7.4752859744205799E-2</v>
      </c>
      <c r="BE214" s="80">
        <f>IFERROR(AS214/SUM(Model!$AR214:$BC214),1/12)</f>
        <v>7.6312945851319869E-2</v>
      </c>
      <c r="BF214" s="80">
        <f>IFERROR(AT214/SUM(Model!$AR214:$BC214),1/12)</f>
        <v>7.7873031958434008E-2</v>
      </c>
      <c r="BG214" s="80">
        <f>IFERROR(AU214/SUM(Model!$AR214:$BC214),1/12)</f>
        <v>7.9433118065548064E-2</v>
      </c>
      <c r="BH214" s="80">
        <f>IFERROR(AV214/SUM(Model!$AR214:$BC214),1/12)</f>
        <v>8.0993204172662189E-2</v>
      </c>
      <c r="BI214" s="80">
        <f>IFERROR(AW214/SUM(Model!$AR214:$BC214),1/12)</f>
        <v>8.2553290279776259E-2</v>
      </c>
      <c r="BJ214" s="80">
        <f>IFERROR(AX214/SUM(Model!$AR214:$BC214),1/12)</f>
        <v>8.4113376386890384E-2</v>
      </c>
      <c r="BK214" s="80">
        <f>IFERROR(AY214/SUM(Model!$AR214:$BC214),1/12)</f>
        <v>8.5673462494004468E-2</v>
      </c>
      <c r="BL214" s="80">
        <f>IFERROR(AZ214/SUM(Model!$AR214:$BC214),1/12)</f>
        <v>8.7233548601118593E-2</v>
      </c>
      <c r="BM214" s="80">
        <f>IFERROR(BA214/SUM(Model!$AR214:$BC214),1/12)</f>
        <v>8.8793634708232663E-2</v>
      </c>
      <c r="BN214" s="80">
        <f>IFERROR(BB214/SUM(Model!$AR214:$BC214),1/12)</f>
        <v>9.0353720815346789E-2</v>
      </c>
      <c r="BO214" s="80">
        <f>IFERROR(BC214/SUM(Model!$AR214:$BC214),1/12)</f>
        <v>9.1913806922460844E-2</v>
      </c>
      <c r="BP21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45.249635036496343</v>
      </c>
      <c r="BQ214" s="77" cm="1">
        <f t="array" ref="BQ21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214" s="77" cm="1">
        <f t="array" ref="BR21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214" s="77">
        <f>IF(tbl_Model[[#This Row],[Type]]="Boutique",
    tbl_Model[[#This Row],[UnitListPrice]],
    tbl_Model[[#This Row],[UnitListPrice]]*(1-SUMIFS(tbl_MarketTerms[WholesaleMarginPct],tbl_MarketTerms[Country],tbl_Model[[#This Row],[country]])))</f>
        <v>9367.3143996013951</v>
      </c>
      <c r="BT214" s="79">
        <f>Model!$BP214*BD214</f>
        <v>3.3825396213597116</v>
      </c>
      <c r="BU214" s="79">
        <f>Model!$BP214*BE214</f>
        <v>3.453132948332132</v>
      </c>
      <c r="BV214" s="79">
        <f>Model!$BP214*BF214</f>
        <v>3.5237262753045551</v>
      </c>
      <c r="BW214" s="79">
        <f>Model!$BP214*BG214</f>
        <v>3.5943196022769741</v>
      </c>
      <c r="BX214" s="79">
        <f>Model!$BP214*BH214</f>
        <v>3.6649129292493967</v>
      </c>
      <c r="BY214" s="79">
        <f>Model!$BP214*BI214</f>
        <v>3.7355062562218166</v>
      </c>
      <c r="BZ214" s="79">
        <f>Model!$BP214*BJ214</f>
        <v>3.8060995831942392</v>
      </c>
      <c r="CA214" s="79">
        <f>Model!$BP214*BK214</f>
        <v>3.8766929101666601</v>
      </c>
      <c r="CB214" s="79">
        <f>Model!$BP214*BL214</f>
        <v>3.9472862371390827</v>
      </c>
      <c r="CC214" s="79">
        <f>Model!$BP214*BM214</f>
        <v>4.0178795641115022</v>
      </c>
      <c r="CD214" s="79">
        <f>Model!$BP214*BN214</f>
        <v>4.0884728910839252</v>
      </c>
      <c r="CE214" s="79">
        <f>Model!$BP214*BO214</f>
        <v>4.1590662180563447</v>
      </c>
      <c r="CF214" s="79">
        <f>Model!$BS214*BT214</f>
        <v>31685.312102385076</v>
      </c>
      <c r="CG214" s="79">
        <f>Model!$BS214*BU214</f>
        <v>32346.5819906496</v>
      </c>
      <c r="CH214" s="79">
        <f>Model!$BS214*BV214</f>
        <v>33007.851878914145</v>
      </c>
      <c r="CI214" s="79">
        <f>Model!$BS214*BW214</f>
        <v>33669.121767178658</v>
      </c>
      <c r="CJ214" s="79">
        <f>Model!$BS214*BX214</f>
        <v>34330.3916554432</v>
      </c>
      <c r="CK214" s="79">
        <f>Model!$BS214*BY214</f>
        <v>34991.66154370772</v>
      </c>
      <c r="CL214" s="79">
        <f>Model!$BS214*BZ214</f>
        <v>35652.931431972262</v>
      </c>
      <c r="CM214" s="79">
        <f>Model!$BS214*CA214</f>
        <v>36314.201320236789</v>
      </c>
      <c r="CN214" s="79">
        <f>Model!$BS214*CB214</f>
        <v>36975.471208501338</v>
      </c>
      <c r="CO214" s="79">
        <f>Model!$BS214*CC214</f>
        <v>37636.741096765851</v>
      </c>
      <c r="CP214" s="79">
        <f>Model!$BS214*CD214</f>
        <v>38298.0109850304</v>
      </c>
      <c r="CQ214" s="79">
        <f>Model!$BS214*CE214</f>
        <v>38959.280873294912</v>
      </c>
      <c r="CR214" s="79">
        <f>Model!$BR214*BT214</f>
        <v>8981.5668398150228</v>
      </c>
      <c r="CS214" s="79">
        <f>Model!$BR214*BU214</f>
        <v>9169.011409760029</v>
      </c>
      <c r="CT214" s="79">
        <f>Model!$BR214*BV214</f>
        <v>9356.4559797050406</v>
      </c>
      <c r="CU214" s="79">
        <f>Model!$BR214*BW214</f>
        <v>9543.9005496500413</v>
      </c>
      <c r="CV214" s="79">
        <f>Model!$BR214*BX214</f>
        <v>9731.3451195950529</v>
      </c>
      <c r="CW214" s="79">
        <f>Model!$BR214*BY214</f>
        <v>9918.7896895400554</v>
      </c>
      <c r="CX214" s="79">
        <f>Model!$BR214*BZ214</f>
        <v>10106.234259485067</v>
      </c>
      <c r="CY214" s="79">
        <f>Model!$BR214*CA214</f>
        <v>10293.678829430073</v>
      </c>
      <c r="CZ214" s="79">
        <f>Model!$BR214*CB214</f>
        <v>10481.123399375083</v>
      </c>
      <c r="DA214" s="79">
        <f>Model!$BR214*CC214</f>
        <v>10668.567969320085</v>
      </c>
      <c r="DB214" s="79">
        <f>Model!$BR214*CD214</f>
        <v>10856.012539265097</v>
      </c>
      <c r="DC214" s="79">
        <f>Model!$BR214*CE214</f>
        <v>11043.4571092101</v>
      </c>
      <c r="DD214" s="79">
        <f>SUM(Model!$CF214:$CQ214)</f>
        <v>423867.55785407987</v>
      </c>
      <c r="DE214" s="79">
        <f>SUM(Model!$CR214:$DC214)</f>
        <v>120150.14369415074</v>
      </c>
      <c r="DF214" s="80">
        <f>IFERROR((Model!$DD214-Model!$DE214)/Model!$DD214,0)</f>
        <v>0.71653847654102965</v>
      </c>
    </row>
    <row r="215" spans="2:110" x14ac:dyDescent="0.25">
      <c r="B215" t="s">
        <v>370</v>
      </c>
      <c r="C215" t="s">
        <v>185</v>
      </c>
      <c r="D215" t="s">
        <v>27</v>
      </c>
      <c r="E215" s="4">
        <v>27</v>
      </c>
      <c r="F215" s="4">
        <v>333038.73</v>
      </c>
      <c r="G215" s="4">
        <v>93943.25</v>
      </c>
      <c r="H215" s="4">
        <v>1</v>
      </c>
      <c r="I215" s="4">
        <v>5</v>
      </c>
      <c r="J215" s="4">
        <v>1</v>
      </c>
      <c r="K215" s="4">
        <v>2</v>
      </c>
      <c r="L215" s="4">
        <v>0</v>
      </c>
      <c r="M215" s="4">
        <v>1</v>
      </c>
      <c r="N215" s="4">
        <v>1</v>
      </c>
      <c r="O215" s="4">
        <v>2</v>
      </c>
      <c r="P215" s="4">
        <v>7</v>
      </c>
      <c r="Q215" s="4">
        <v>0</v>
      </c>
      <c r="R215" s="4">
        <v>6</v>
      </c>
      <c r="S215" s="4">
        <v>6</v>
      </c>
      <c r="T215" s="4">
        <v>0</v>
      </c>
      <c r="U215" s="4">
        <v>1</v>
      </c>
      <c r="V215" s="4">
        <v>1</v>
      </c>
      <c r="W215" s="4">
        <v>4</v>
      </c>
      <c r="X215" s="4">
        <v>3</v>
      </c>
      <c r="Y215" s="4">
        <v>3</v>
      </c>
      <c r="Z215" s="4">
        <v>1</v>
      </c>
      <c r="AA215" s="4">
        <v>0</v>
      </c>
      <c r="AB215" s="4">
        <v>0</v>
      </c>
      <c r="AC215" s="4">
        <v>5</v>
      </c>
      <c r="AD215" s="4">
        <v>8</v>
      </c>
      <c r="AE215" s="4">
        <v>2</v>
      </c>
      <c r="AF215" s="4">
        <v>2</v>
      </c>
      <c r="AG215" s="4">
        <v>0</v>
      </c>
      <c r="AH215" s="4">
        <v>1</v>
      </c>
      <c r="AI215" s="4">
        <v>0</v>
      </c>
      <c r="AJ215" s="4">
        <v>2</v>
      </c>
      <c r="AK215" s="4">
        <v>2</v>
      </c>
      <c r="AL215" s="4">
        <v>3</v>
      </c>
      <c r="AM215" s="4">
        <v>1</v>
      </c>
      <c r="AN215" s="4">
        <v>5</v>
      </c>
      <c r="AO215" s="4">
        <v>2</v>
      </c>
      <c r="AP215" s="4">
        <v>4</v>
      </c>
      <c r="AQ215" s="4">
        <v>5</v>
      </c>
      <c r="AR215" s="79">
        <f>MAX(IFERROR(IFERROR(_xlfn.FORECAST.ETS(AR$5,tbl_Model[[#This Row],[H_2023_01]:[H_2025_12]],$H$5:$AQ$5),_xlfn.FORECAST.LINEAR(AR$5,tbl_Model[[#This Row],[H_2023_01]:[H_2025_12]],$H$5:$AQ$5)),0),0)</f>
        <v>2.9378291265201963</v>
      </c>
      <c r="AS215" s="79">
        <f>MAX(IFERROR(IFERROR(_xlfn.FORECAST.ETS(AS$5,tbl_Model[[#This Row],[H_2023_01]:[H_2025_12]],$H$5:$AQ$5),_xlfn.FORECAST.LINEAR(AS$5,tbl_Model[[#This Row],[H_2023_01]:[H_2025_12]],$H$5:$AQ$5)),0),0)</f>
        <v>2.9668942366590381</v>
      </c>
      <c r="AT215" s="79">
        <f>MAX(IFERROR(IFERROR(_xlfn.FORECAST.ETS(AT$5,tbl_Model[[#This Row],[H_2023_01]:[H_2025_12]],$H$5:$AQ$5),_xlfn.FORECAST.LINEAR(AT$5,tbl_Model[[#This Row],[H_2023_01]:[H_2025_12]],$H$5:$AQ$5)),0),0)</f>
        <v>2.9959593467978833</v>
      </c>
      <c r="AU215" s="79">
        <f>MAX(IFERROR(IFERROR(_xlfn.FORECAST.ETS(AU$5,tbl_Model[[#This Row],[H_2023_01]:[H_2025_12]],$H$5:$AQ$5),_xlfn.FORECAST.LINEAR(AU$5,tbl_Model[[#This Row],[H_2023_01]:[H_2025_12]],$H$5:$AQ$5)),0),0)</f>
        <v>3.0250244569367251</v>
      </c>
      <c r="AV215" s="79">
        <f>MAX(IFERROR(IFERROR(_xlfn.FORECAST.ETS(AV$5,tbl_Model[[#This Row],[H_2023_01]:[H_2025_12]],$H$5:$AQ$5),_xlfn.FORECAST.LINEAR(AV$5,tbl_Model[[#This Row],[H_2023_01]:[H_2025_12]],$H$5:$AQ$5)),0),0)</f>
        <v>3.0540895670755703</v>
      </c>
      <c r="AW215" s="79">
        <f>MAX(IFERROR(IFERROR(_xlfn.FORECAST.ETS(AW$5,tbl_Model[[#This Row],[H_2023_01]:[H_2025_12]],$H$5:$AQ$5),_xlfn.FORECAST.LINEAR(AW$5,tbl_Model[[#This Row],[H_2023_01]:[H_2025_12]],$H$5:$AQ$5)),0),0)</f>
        <v>3.0831546772144121</v>
      </c>
      <c r="AX215" s="79">
        <f>MAX(IFERROR(IFERROR(_xlfn.FORECAST.ETS(AX$5,tbl_Model[[#This Row],[H_2023_01]:[H_2025_12]],$H$5:$AQ$5),_xlfn.FORECAST.LINEAR(AX$5,tbl_Model[[#This Row],[H_2023_01]:[H_2025_12]],$H$5:$AQ$5)),0),0)</f>
        <v>3.1122197873532573</v>
      </c>
      <c r="AY215" s="79">
        <f>MAX(IFERROR(IFERROR(_xlfn.FORECAST.ETS(AY$5,tbl_Model[[#This Row],[H_2023_01]:[H_2025_12]],$H$5:$AQ$5),_xlfn.FORECAST.LINEAR(AY$5,tbl_Model[[#This Row],[H_2023_01]:[H_2025_12]],$H$5:$AQ$5)),0),0)</f>
        <v>3.141284897492099</v>
      </c>
      <c r="AZ215" s="79">
        <f>MAX(IFERROR(IFERROR(_xlfn.FORECAST.ETS(AZ$5,tbl_Model[[#This Row],[H_2023_01]:[H_2025_12]],$H$5:$AQ$5),_xlfn.FORECAST.LINEAR(AZ$5,tbl_Model[[#This Row],[H_2023_01]:[H_2025_12]],$H$5:$AQ$5)),0),0)</f>
        <v>3.1703500076309448</v>
      </c>
      <c r="BA215" s="79">
        <f>MAX(IFERROR(IFERROR(_xlfn.FORECAST.ETS(BA$5,tbl_Model[[#This Row],[H_2023_01]:[H_2025_12]],$H$5:$AQ$5),_xlfn.FORECAST.LINEAR(BA$5,tbl_Model[[#This Row],[H_2023_01]:[H_2025_12]],$H$5:$AQ$5)),0),0)</f>
        <v>3.1994151177697865</v>
      </c>
      <c r="BB215" s="79">
        <f>MAX(IFERROR(IFERROR(_xlfn.FORECAST.ETS(BB$5,tbl_Model[[#This Row],[H_2023_01]:[H_2025_12]],$H$5:$AQ$5),_xlfn.FORECAST.LINEAR(BB$5,tbl_Model[[#This Row],[H_2023_01]:[H_2025_12]],$H$5:$AQ$5)),0),0)</f>
        <v>3.2284802279086318</v>
      </c>
      <c r="BC215" s="79">
        <f>MAX(IFERROR(IFERROR(_xlfn.FORECAST.ETS(BC$5,tbl_Model[[#This Row],[H_2023_01]:[H_2025_12]],$H$5:$AQ$5),_xlfn.FORECAST.LINEAR(BC$5,tbl_Model[[#This Row],[H_2023_01]:[H_2025_12]],$H$5:$AQ$5)),0),0)</f>
        <v>3.2575453380474735</v>
      </c>
      <c r="BD215" s="80">
        <f>IFERROR(AR215/SUM(Model!$AR215:$BC215),1/12)</f>
        <v>7.9032864042954079E-2</v>
      </c>
      <c r="BE215" s="80">
        <f>IFERROR(AS215/SUM(Model!$AR215:$BC215),1/12)</f>
        <v>7.981476755029572E-2</v>
      </c>
      <c r="BF215" s="80">
        <f>IFERROR(AT215/SUM(Model!$AR215:$BC215),1/12)</f>
        <v>8.0596671057637459E-2</v>
      </c>
      <c r="BG215" s="80">
        <f>IFERROR(AU215/SUM(Model!$AR215:$BC215),1/12)</f>
        <v>8.1378574564979086E-2</v>
      </c>
      <c r="BH215" s="80">
        <f>IFERROR(AV215/SUM(Model!$AR215:$BC215),1/12)</f>
        <v>8.2160478072320825E-2</v>
      </c>
      <c r="BI215" s="80">
        <f>IFERROR(AW215/SUM(Model!$AR215:$BC215),1/12)</f>
        <v>8.2942381579662466E-2</v>
      </c>
      <c r="BJ215" s="80">
        <f>IFERROR(AX215/SUM(Model!$AR215:$BC215),1/12)</f>
        <v>8.3724285087004205E-2</v>
      </c>
      <c r="BK215" s="80">
        <f>IFERROR(AY215/SUM(Model!$AR215:$BC215),1/12)</f>
        <v>8.4506188594345832E-2</v>
      </c>
      <c r="BL215" s="80">
        <f>IFERROR(AZ215/SUM(Model!$AR215:$BC215),1/12)</f>
        <v>8.5288092101687585E-2</v>
      </c>
      <c r="BM215" s="80">
        <f>IFERROR(BA215/SUM(Model!$AR215:$BC215),1/12)</f>
        <v>8.6069995609029226E-2</v>
      </c>
      <c r="BN215" s="80">
        <f>IFERROR(BB215/SUM(Model!$AR215:$BC215),1/12)</f>
        <v>8.6851899116370951E-2</v>
      </c>
      <c r="BO215" s="80">
        <f>IFERROR(BC215/SUM(Model!$AR215:$BC215),1/12)</f>
        <v>8.7633802623712592E-2</v>
      </c>
      <c r="BP21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29.690878378378386</v>
      </c>
      <c r="BQ215" s="77" cm="1">
        <f t="array" ref="BQ21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215" s="77" cm="1">
        <f t="array" ref="BR21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215" s="77">
        <f>IF(tbl_Model[[#This Row],[Type]]="Boutique",
    tbl_Model[[#This Row],[UnitListPrice]],
    tbl_Model[[#This Row],[UnitListPrice]]*(1-SUMIFS(tbl_MarketTerms[WholesaleMarginPct],tbl_MarketTerms[Country],tbl_Model[[#This Row],[country]])))</f>
        <v>12076.490850376749</v>
      </c>
      <c r="BT215" s="79">
        <f>Model!$BP215*BD215</f>
        <v>2.346555154194264</v>
      </c>
      <c r="BU215" s="79">
        <f>Model!$BP215*BE215</f>
        <v>2.3697705561343718</v>
      </c>
      <c r="BV215" s="79">
        <f>Model!$BP215*BF215</f>
        <v>2.3929859580744832</v>
      </c>
      <c r="BW215" s="79">
        <f>Model!$BP215*BG215</f>
        <v>2.4162013600145906</v>
      </c>
      <c r="BX215" s="79">
        <f>Model!$BP215*BH215</f>
        <v>2.439416761954702</v>
      </c>
      <c r="BY215" s="79">
        <f>Model!$BP215*BI215</f>
        <v>2.4626321638948099</v>
      </c>
      <c r="BZ215" s="79">
        <f>Model!$BP215*BJ215</f>
        <v>2.4858475658349213</v>
      </c>
      <c r="CA215" s="79">
        <f>Model!$BP215*BK215</f>
        <v>2.5090629677750287</v>
      </c>
      <c r="CB215" s="79">
        <f>Model!$BP215*BL215</f>
        <v>2.5322783697151405</v>
      </c>
      <c r="CC215" s="79">
        <f>Model!$BP215*BM215</f>
        <v>2.5554937716552484</v>
      </c>
      <c r="CD215" s="79">
        <f>Model!$BP215*BN215</f>
        <v>2.5787091735953593</v>
      </c>
      <c r="CE215" s="79">
        <f>Model!$BP215*BO215</f>
        <v>2.6019245755354672</v>
      </c>
      <c r="CF215" s="79">
        <f>Model!$BS215*BT215</f>
        <v>28338.15184953143</v>
      </c>
      <c r="CG215" s="79">
        <f>Model!$BS215*BU215</f>
        <v>28618.512438648962</v>
      </c>
      <c r="CH215" s="79">
        <f>Model!$BS215*BV215</f>
        <v>28898.873027766535</v>
      </c>
      <c r="CI215" s="79">
        <f>Model!$BS215*BW215</f>
        <v>29179.233616884063</v>
      </c>
      <c r="CJ215" s="79">
        <f>Model!$BS215*BX215</f>
        <v>29459.594206001635</v>
      </c>
      <c r="CK215" s="79">
        <f>Model!$BS215*BY215</f>
        <v>29739.954795119167</v>
      </c>
      <c r="CL215" s="79">
        <f>Model!$BS215*BZ215</f>
        <v>30020.315384236739</v>
      </c>
      <c r="CM215" s="79">
        <f>Model!$BS215*CA215</f>
        <v>30300.675973354268</v>
      </c>
      <c r="CN215" s="79">
        <f>Model!$BS215*CB215</f>
        <v>30581.036562471847</v>
      </c>
      <c r="CO215" s="79">
        <f>Model!$BS215*CC215</f>
        <v>30861.397151589375</v>
      </c>
      <c r="CP215" s="79">
        <f>Model!$BS215*CD215</f>
        <v>31141.757740706944</v>
      </c>
      <c r="CQ215" s="79">
        <f>Model!$BS215*CE215</f>
        <v>31422.118329824476</v>
      </c>
      <c r="CR215" s="79">
        <f>Model!$BR215*BT215</f>
        <v>7898.8734294834603</v>
      </c>
      <c r="CS215" s="79">
        <f>Model!$BR215*BU215</f>
        <v>7977.0201209054494</v>
      </c>
      <c r="CT215" s="79">
        <f>Model!$BR215*BV215</f>
        <v>8055.1668123274503</v>
      </c>
      <c r="CU215" s="79">
        <f>Model!$BR215*BW215</f>
        <v>8133.3135037494376</v>
      </c>
      <c r="CV215" s="79">
        <f>Model!$BR215*BX215</f>
        <v>8211.4601951714376</v>
      </c>
      <c r="CW215" s="79">
        <f>Model!$BR215*BY215</f>
        <v>8289.6068865934267</v>
      </c>
      <c r="CX215" s="79">
        <f>Model!$BR215*BZ215</f>
        <v>8367.7535780154285</v>
      </c>
      <c r="CY215" s="79">
        <f>Model!$BR215*CA215</f>
        <v>8445.9002694374158</v>
      </c>
      <c r="CZ215" s="79">
        <f>Model!$BR215*CB215</f>
        <v>8524.0469608594176</v>
      </c>
      <c r="DA215" s="79">
        <f>Model!$BR215*CC215</f>
        <v>8602.1936522814067</v>
      </c>
      <c r="DB215" s="79">
        <f>Model!$BR215*CD215</f>
        <v>8680.3403437034067</v>
      </c>
      <c r="DC215" s="79">
        <f>Model!$BR215*CE215</f>
        <v>8758.487035125394</v>
      </c>
      <c r="DD215" s="79">
        <f>SUM(Model!$CF215:$CQ215)</f>
        <v>358561.62107613549</v>
      </c>
      <c r="DE215" s="79">
        <f>SUM(Model!$CR215:$DC215)</f>
        <v>99944.162787653113</v>
      </c>
      <c r="DF215" s="80">
        <f>IFERROR((Model!$DD215-Model!$DE215)/Model!$DD215,0)</f>
        <v>0.721263635277822</v>
      </c>
    </row>
    <row r="216" spans="2:110" x14ac:dyDescent="0.25">
      <c r="B216" t="s">
        <v>370</v>
      </c>
      <c r="C216" t="s">
        <v>148</v>
      </c>
      <c r="D216" t="s">
        <v>22</v>
      </c>
      <c r="E216" s="4">
        <v>23</v>
      </c>
      <c r="F216" s="4">
        <v>206511.48</v>
      </c>
      <c r="G216" s="4">
        <v>59758.76</v>
      </c>
      <c r="H216" s="4">
        <v>1</v>
      </c>
      <c r="I216" s="4">
        <v>0</v>
      </c>
      <c r="J216" s="4">
        <v>0</v>
      </c>
      <c r="K216" s="4">
        <v>1</v>
      </c>
      <c r="L216" s="4">
        <v>2</v>
      </c>
      <c r="M216" s="4">
        <v>0</v>
      </c>
      <c r="N216" s="4">
        <v>2</v>
      </c>
      <c r="O216" s="4">
        <v>5</v>
      </c>
      <c r="P216" s="4">
        <v>0</v>
      </c>
      <c r="Q216" s="4">
        <v>2</v>
      </c>
      <c r="R216" s="4">
        <v>4</v>
      </c>
      <c r="S216" s="4">
        <v>1</v>
      </c>
      <c r="T216" s="4">
        <v>2</v>
      </c>
      <c r="U216" s="4">
        <v>3</v>
      </c>
      <c r="V216" s="4">
        <v>2</v>
      </c>
      <c r="W216" s="4">
        <v>1</v>
      </c>
      <c r="X216" s="4">
        <v>0</v>
      </c>
      <c r="Y216" s="4">
        <v>4</v>
      </c>
      <c r="Z216" s="4">
        <v>0</v>
      </c>
      <c r="AA216" s="4">
        <v>0</v>
      </c>
      <c r="AB216" s="4">
        <v>0</v>
      </c>
      <c r="AC216" s="4">
        <v>0</v>
      </c>
      <c r="AD216" s="4">
        <v>3</v>
      </c>
      <c r="AE216" s="4">
        <v>2</v>
      </c>
      <c r="AF216" s="4">
        <v>1</v>
      </c>
      <c r="AG216" s="4">
        <v>2</v>
      </c>
      <c r="AH216" s="4">
        <v>1</v>
      </c>
      <c r="AI216" s="4">
        <v>2</v>
      </c>
      <c r="AJ216" s="4">
        <v>2</v>
      </c>
      <c r="AK216" s="4">
        <v>2</v>
      </c>
      <c r="AL216" s="4">
        <v>2</v>
      </c>
      <c r="AM216" s="4">
        <v>2</v>
      </c>
      <c r="AN216" s="4">
        <v>4</v>
      </c>
      <c r="AO216" s="4">
        <v>2</v>
      </c>
      <c r="AP216" s="4">
        <v>0</v>
      </c>
      <c r="AQ216" s="4">
        <v>3</v>
      </c>
      <c r="AR216" s="79">
        <f>MAX(IFERROR(IFERROR(_xlfn.FORECAST.ETS(AR$5,tbl_Model[[#This Row],[H_2023_01]:[H_2025_12]],$H$5:$AQ$5),_xlfn.FORECAST.LINEAR(AR$5,tbl_Model[[#This Row],[H_2023_01]:[H_2025_12]],$H$5:$AQ$5)),0),0)</f>
        <v>1.9478121974110802</v>
      </c>
      <c r="AS216" s="79">
        <f>MAX(IFERROR(IFERROR(_xlfn.FORECAST.ETS(AS$5,tbl_Model[[#This Row],[H_2023_01]:[H_2025_12]],$H$5:$AQ$5),_xlfn.FORECAST.LINEAR(AS$5,tbl_Model[[#This Row],[H_2023_01]:[H_2025_12]],$H$5:$AQ$5)),0),0)</f>
        <v>1.9762711432330635</v>
      </c>
      <c r="AT216" s="79">
        <f>MAX(IFERROR(IFERROR(_xlfn.FORECAST.ETS(AT$5,tbl_Model[[#This Row],[H_2023_01]:[H_2025_12]],$H$5:$AQ$5),_xlfn.FORECAST.LINEAR(AT$5,tbl_Model[[#This Row],[H_2023_01]:[H_2025_12]],$H$5:$AQ$5)),0),0)</f>
        <v>2.0047300890550441</v>
      </c>
      <c r="AU216" s="79">
        <f>MAX(IFERROR(IFERROR(_xlfn.FORECAST.ETS(AU$5,tbl_Model[[#This Row],[H_2023_01]:[H_2025_12]],$H$5:$AQ$5),_xlfn.FORECAST.LINEAR(AU$5,tbl_Model[[#This Row],[H_2023_01]:[H_2025_12]],$H$5:$AQ$5)),0),0)</f>
        <v>2.0331890348770267</v>
      </c>
      <c r="AV216" s="79">
        <f>MAX(IFERROR(IFERROR(_xlfn.FORECAST.ETS(AV$5,tbl_Model[[#This Row],[H_2023_01]:[H_2025_12]],$H$5:$AQ$5),_xlfn.FORECAST.LINEAR(AV$5,tbl_Model[[#This Row],[H_2023_01]:[H_2025_12]],$H$5:$AQ$5)),0),0)</f>
        <v>2.061647980699008</v>
      </c>
      <c r="AW216" s="79">
        <f>MAX(IFERROR(IFERROR(_xlfn.FORECAST.ETS(AW$5,tbl_Model[[#This Row],[H_2023_01]:[H_2025_12]],$H$5:$AQ$5),_xlfn.FORECAST.LINEAR(AW$5,tbl_Model[[#This Row],[H_2023_01]:[H_2025_12]],$H$5:$AQ$5)),0),0)</f>
        <v>2.0901069265209906</v>
      </c>
      <c r="AX216" s="79">
        <f>MAX(IFERROR(IFERROR(_xlfn.FORECAST.ETS(AX$5,tbl_Model[[#This Row],[H_2023_01]:[H_2025_12]],$H$5:$AQ$5),_xlfn.FORECAST.LINEAR(AX$5,tbl_Model[[#This Row],[H_2023_01]:[H_2025_12]],$H$5:$AQ$5)),0),0)</f>
        <v>2.1185658723429714</v>
      </c>
      <c r="AY216" s="79">
        <f>MAX(IFERROR(IFERROR(_xlfn.FORECAST.ETS(AY$5,tbl_Model[[#This Row],[H_2023_01]:[H_2025_12]],$H$5:$AQ$5),_xlfn.FORECAST.LINEAR(AY$5,tbl_Model[[#This Row],[H_2023_01]:[H_2025_12]],$H$5:$AQ$5)),0),0)</f>
        <v>2.1470248181649541</v>
      </c>
      <c r="AZ216" s="79">
        <f>MAX(IFERROR(IFERROR(_xlfn.FORECAST.ETS(AZ$5,tbl_Model[[#This Row],[H_2023_01]:[H_2025_12]],$H$5:$AQ$5),_xlfn.FORECAST.LINEAR(AZ$5,tbl_Model[[#This Row],[H_2023_01]:[H_2025_12]],$H$5:$AQ$5)),0),0)</f>
        <v>2.1754837639869353</v>
      </c>
      <c r="BA216" s="79">
        <f>MAX(IFERROR(IFERROR(_xlfn.FORECAST.ETS(BA$5,tbl_Model[[#This Row],[H_2023_01]:[H_2025_12]],$H$5:$AQ$5),_xlfn.FORECAST.LINEAR(BA$5,tbl_Model[[#This Row],[H_2023_01]:[H_2025_12]],$H$5:$AQ$5)),0),0)</f>
        <v>2.2039427098089179</v>
      </c>
      <c r="BB216" s="79">
        <f>MAX(IFERROR(IFERROR(_xlfn.FORECAST.ETS(BB$5,tbl_Model[[#This Row],[H_2023_01]:[H_2025_12]],$H$5:$AQ$5),_xlfn.FORECAST.LINEAR(BB$5,tbl_Model[[#This Row],[H_2023_01]:[H_2025_12]],$H$5:$AQ$5)),0),0)</f>
        <v>2.2324016556308988</v>
      </c>
      <c r="BC216" s="79">
        <f>MAX(IFERROR(IFERROR(_xlfn.FORECAST.ETS(BC$5,tbl_Model[[#This Row],[H_2023_01]:[H_2025_12]],$H$5:$AQ$5),_xlfn.FORECAST.LINEAR(BC$5,tbl_Model[[#This Row],[H_2023_01]:[H_2025_12]],$H$5:$AQ$5)),0),0)</f>
        <v>2.2608606014528814</v>
      </c>
      <c r="BD216" s="80">
        <f>IFERROR(AR216/SUM(Model!$AR216:$BC216),1/12)</f>
        <v>7.7134855036202432E-2</v>
      </c>
      <c r="BE216" s="80">
        <f>IFERROR(AS216/SUM(Model!$AR216:$BC216),1/12)</f>
        <v>7.8261851090226292E-2</v>
      </c>
      <c r="BF216" s="80">
        <f>IFERROR(AT216/SUM(Model!$AR216:$BC216),1/12)</f>
        <v>7.9388847144250041E-2</v>
      </c>
      <c r="BG216" s="80">
        <f>IFERROR(AU216/SUM(Model!$AR216:$BC216),1/12)</f>
        <v>8.0515843198273859E-2</v>
      </c>
      <c r="BH216" s="80">
        <f>IFERROR(AV216/SUM(Model!$AR216:$BC216),1/12)</f>
        <v>8.1642839252297636E-2</v>
      </c>
      <c r="BI216" s="80">
        <f>IFERROR(AW216/SUM(Model!$AR216:$BC216),1/12)</f>
        <v>8.2769835306321468E-2</v>
      </c>
      <c r="BJ216" s="80">
        <f>IFERROR(AX216/SUM(Model!$AR216:$BC216),1/12)</f>
        <v>8.3896831360345217E-2</v>
      </c>
      <c r="BK216" s="80">
        <f>IFERROR(AY216/SUM(Model!$AR216:$BC216),1/12)</f>
        <v>8.5023827414369049E-2</v>
      </c>
      <c r="BL216" s="80">
        <f>IFERROR(AZ216/SUM(Model!$AR216:$BC216),1/12)</f>
        <v>8.6150823468392826E-2</v>
      </c>
      <c r="BM216" s="80">
        <f>IFERROR(BA216/SUM(Model!$AR216:$BC216),1/12)</f>
        <v>8.7277819522416644E-2</v>
      </c>
      <c r="BN216" s="80">
        <f>IFERROR(BB216/SUM(Model!$AR216:$BC216),1/12)</f>
        <v>8.8404815576440407E-2</v>
      </c>
      <c r="BO216" s="80">
        <f>IFERROR(BC216/SUM(Model!$AR216:$BC216),1/12)</f>
        <v>8.9531811630464239E-2</v>
      </c>
      <c r="BP21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25.357500000000005</v>
      </c>
      <c r="BQ216" s="77" cm="1">
        <f t="array" ref="BQ21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216" s="77" cm="1">
        <f t="array" ref="BR21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216" s="77">
        <f>IF(tbl_Model[[#This Row],[Type]]="Boutique",
    tbl_Model[[#This Row],[UnitListPrice]],
    tbl_Model[[#This Row],[UnitListPrice]]*(1-SUMIFS(tbl_MarketTerms[WholesaleMarginPct],tbl_MarketTerms[Country],tbl_Model[[#This Row],[country]])))</f>
        <v>9379.6906330564307</v>
      </c>
      <c r="BT216" s="79">
        <f>Model!$BP216*BD216</f>
        <v>1.9559470865805035</v>
      </c>
      <c r="BU216" s="79">
        <f>Model!$BP216*BE216</f>
        <v>1.9845248890204137</v>
      </c>
      <c r="BV216" s="79">
        <f>Model!$BP216*BF216</f>
        <v>2.0131026914603209</v>
      </c>
      <c r="BW216" s="79">
        <f>Model!$BP216*BG216</f>
        <v>2.04168049390023</v>
      </c>
      <c r="BX216" s="79">
        <f>Model!$BP216*BH216</f>
        <v>2.0702582963401377</v>
      </c>
      <c r="BY216" s="79">
        <f>Model!$BP216*BI216</f>
        <v>2.0988360987800472</v>
      </c>
      <c r="BZ216" s="79">
        <f>Model!$BP216*BJ216</f>
        <v>2.1274139012199544</v>
      </c>
      <c r="CA216" s="79">
        <f>Model!$BP216*BK216</f>
        <v>2.1559917036598635</v>
      </c>
      <c r="CB216" s="79">
        <f>Model!$BP216*BL216</f>
        <v>2.1845695060997716</v>
      </c>
      <c r="CC216" s="79">
        <f>Model!$BP216*BM216</f>
        <v>2.2131473085396807</v>
      </c>
      <c r="CD216" s="79">
        <f>Model!$BP216*BN216</f>
        <v>2.2417251109795879</v>
      </c>
      <c r="CE216" s="79">
        <f>Model!$BP216*BO216</f>
        <v>2.2703029134194974</v>
      </c>
      <c r="CF216" s="79">
        <f>Model!$BS216*BT216</f>
        <v>18346.178566753166</v>
      </c>
      <c r="CG216" s="79">
        <f>Model!$BS216*BU216</f>
        <v>18614.229512612128</v>
      </c>
      <c r="CH216" s="79">
        <f>Model!$BS216*BV216</f>
        <v>18882.280458471061</v>
      </c>
      <c r="CI216" s="79">
        <f>Model!$BS216*BW216</f>
        <v>19150.331404330012</v>
      </c>
      <c r="CJ216" s="79">
        <f>Model!$BS216*BX216</f>
        <v>19418.382350188953</v>
      </c>
      <c r="CK216" s="79">
        <f>Model!$BS216*BY216</f>
        <v>19686.433296047911</v>
      </c>
      <c r="CL216" s="79">
        <f>Model!$BS216*BZ216</f>
        <v>19954.484241906845</v>
      </c>
      <c r="CM216" s="79">
        <f>Model!$BS216*CA216</f>
        <v>20222.535187765796</v>
      </c>
      <c r="CN216" s="79">
        <f>Model!$BS216*CB216</f>
        <v>20490.58613362474</v>
      </c>
      <c r="CO216" s="79">
        <f>Model!$BS216*CC216</f>
        <v>20758.637079483695</v>
      </c>
      <c r="CP216" s="79">
        <f>Model!$BS216*CD216</f>
        <v>21026.688025342628</v>
      </c>
      <c r="CQ216" s="79">
        <f>Model!$BS216*CE216</f>
        <v>21294.738971201583</v>
      </c>
      <c r="CR216" s="79">
        <f>Model!$BR216*BT216</f>
        <v>5280.6929499786811</v>
      </c>
      <c r="CS216" s="79">
        <f>Model!$BR216*BU216</f>
        <v>5357.8476955777287</v>
      </c>
      <c r="CT216" s="79">
        <f>Model!$BR216*BV216</f>
        <v>5435.0024411767681</v>
      </c>
      <c r="CU216" s="79">
        <f>Model!$BR216*BW216</f>
        <v>5512.157186775813</v>
      </c>
      <c r="CV216" s="79">
        <f>Model!$BR216*BX216</f>
        <v>5589.3119323748542</v>
      </c>
      <c r="CW216" s="79">
        <f>Model!$BR216*BY216</f>
        <v>5666.4666779739</v>
      </c>
      <c r="CX216" s="79">
        <f>Model!$BR216*BZ216</f>
        <v>5743.6214235729394</v>
      </c>
      <c r="CY216" s="79">
        <f>Model!$BR216*CA216</f>
        <v>5820.7761691719843</v>
      </c>
      <c r="CZ216" s="79">
        <f>Model!$BR216*CB216</f>
        <v>5897.9309147710264</v>
      </c>
      <c r="DA216" s="79">
        <f>Model!$BR216*CC216</f>
        <v>5975.0856603700713</v>
      </c>
      <c r="DB216" s="79">
        <f>Model!$BR216*CD216</f>
        <v>6052.2404059691107</v>
      </c>
      <c r="DC216" s="79">
        <f>Model!$BR216*CE216</f>
        <v>6129.3951515681565</v>
      </c>
      <c r="DD216" s="79">
        <f>SUM(Model!$CF216:$CQ216)</f>
        <v>237845.50522772848</v>
      </c>
      <c r="DE216" s="79">
        <f>SUM(Model!$CR216:$DC216)</f>
        <v>68460.528609281042</v>
      </c>
      <c r="DF216" s="80">
        <f>IFERROR((Model!$DD216-Model!$DE216)/Model!$DD216,0)</f>
        <v>0.71216387484921129</v>
      </c>
    </row>
    <row r="217" spans="2:110" x14ac:dyDescent="0.25">
      <c r="B217" t="s">
        <v>370</v>
      </c>
      <c r="C217" t="s">
        <v>131</v>
      </c>
      <c r="D217" t="s">
        <v>8</v>
      </c>
      <c r="E217" s="4">
        <v>21</v>
      </c>
      <c r="F217" s="4">
        <v>196320.3</v>
      </c>
      <c r="G217" s="4">
        <v>56021.49</v>
      </c>
      <c r="H217" s="4">
        <v>1</v>
      </c>
      <c r="I217" s="4">
        <v>3</v>
      </c>
      <c r="J217" s="4">
        <v>1</v>
      </c>
      <c r="K217" s="4">
        <v>4</v>
      </c>
      <c r="L217" s="4">
        <v>1</v>
      </c>
      <c r="M217" s="4">
        <v>0</v>
      </c>
      <c r="N217" s="4">
        <v>3</v>
      </c>
      <c r="O217" s="4">
        <v>2</v>
      </c>
      <c r="P217" s="4">
        <v>3</v>
      </c>
      <c r="Q217" s="4">
        <v>2</v>
      </c>
      <c r="R217" s="4">
        <v>0</v>
      </c>
      <c r="S217" s="4">
        <v>2</v>
      </c>
      <c r="T217" s="4">
        <v>3</v>
      </c>
      <c r="U217" s="4">
        <v>1</v>
      </c>
      <c r="V217" s="4">
        <v>1</v>
      </c>
      <c r="W217" s="4">
        <v>0</v>
      </c>
      <c r="X217" s="4">
        <v>0</v>
      </c>
      <c r="Y217" s="4">
        <v>3</v>
      </c>
      <c r="Z217" s="4">
        <v>1</v>
      </c>
      <c r="AA217" s="4">
        <v>4</v>
      </c>
      <c r="AB217" s="4">
        <v>1</v>
      </c>
      <c r="AC217" s="4">
        <v>1</v>
      </c>
      <c r="AD217" s="4">
        <v>1</v>
      </c>
      <c r="AE217" s="4">
        <v>4</v>
      </c>
      <c r="AF217" s="4">
        <v>3</v>
      </c>
      <c r="AG217" s="4">
        <v>0</v>
      </c>
      <c r="AH217" s="4">
        <v>0</v>
      </c>
      <c r="AI217" s="4">
        <v>1</v>
      </c>
      <c r="AJ217" s="4">
        <v>5</v>
      </c>
      <c r="AK217" s="4">
        <v>4</v>
      </c>
      <c r="AL217" s="4">
        <v>1</v>
      </c>
      <c r="AM217" s="4">
        <v>0</v>
      </c>
      <c r="AN217" s="4">
        <v>1</v>
      </c>
      <c r="AO217" s="4">
        <v>0</v>
      </c>
      <c r="AP217" s="4">
        <v>1</v>
      </c>
      <c r="AQ217" s="4">
        <v>5</v>
      </c>
      <c r="AR217" s="79">
        <f>MAX(IFERROR(IFERROR(_xlfn.FORECAST.ETS(AR$5,tbl_Model[[#This Row],[H_2023_01]:[H_2025_12]],$H$5:$AQ$5),_xlfn.FORECAST.LINEAR(AR$5,tbl_Model[[#This Row],[H_2023_01]:[H_2025_12]],$H$5:$AQ$5)),0),0)</f>
        <v>0.23175093784646261</v>
      </c>
      <c r="AS217" s="79">
        <f>MAX(IFERROR(IFERROR(_xlfn.FORECAST.ETS(AS$5,tbl_Model[[#This Row],[H_2023_01]:[H_2025_12]],$H$5:$AQ$5),_xlfn.FORECAST.LINEAR(AS$5,tbl_Model[[#This Row],[H_2023_01]:[H_2025_12]],$H$5:$AQ$5)),0),0)</f>
        <v>1.1645940954390621</v>
      </c>
      <c r="AT217" s="79">
        <f>MAX(IFERROR(IFERROR(_xlfn.FORECAST.ETS(AT$5,tbl_Model[[#This Row],[H_2023_01]:[H_2025_12]],$H$5:$AQ$5),_xlfn.FORECAST.LINEAR(AT$5,tbl_Model[[#This Row],[H_2023_01]:[H_2025_12]],$H$5:$AQ$5)),0),0)</f>
        <v>1.8983620471931073</v>
      </c>
      <c r="AU217" s="79">
        <f>MAX(IFERROR(IFERROR(_xlfn.FORECAST.ETS(AU$5,tbl_Model[[#This Row],[H_2023_01]:[H_2025_12]],$H$5:$AQ$5),_xlfn.FORECAST.LINEAR(AU$5,tbl_Model[[#This Row],[H_2023_01]:[H_2025_12]],$H$5:$AQ$5)),0),0)</f>
        <v>2.1643647571447664</v>
      </c>
      <c r="AV217" s="79">
        <f>MAX(IFERROR(IFERROR(_xlfn.FORECAST.ETS(AV$5,tbl_Model[[#This Row],[H_2023_01]:[H_2025_12]],$H$5:$AQ$5),_xlfn.FORECAST.LINEAR(AV$5,tbl_Model[[#This Row],[H_2023_01]:[H_2025_12]],$H$5:$AQ$5)),0),0)</f>
        <v>2.7745914256038775</v>
      </c>
      <c r="AW217" s="79">
        <f>MAX(IFERROR(IFERROR(_xlfn.FORECAST.ETS(AW$5,tbl_Model[[#This Row],[H_2023_01]:[H_2025_12]],$H$5:$AQ$5),_xlfn.FORECAST.LINEAR(AW$5,tbl_Model[[#This Row],[H_2023_01]:[H_2025_12]],$H$5:$AQ$5)),0),0)</f>
        <v>0.20698709848277819</v>
      </c>
      <c r="AX217" s="79">
        <f>MAX(IFERROR(IFERROR(_xlfn.FORECAST.ETS(AX$5,tbl_Model[[#This Row],[H_2023_01]:[H_2025_12]],$H$5:$AQ$5),_xlfn.FORECAST.LINEAR(AX$5,tbl_Model[[#This Row],[H_2023_01]:[H_2025_12]],$H$5:$AQ$5)),0),0)</f>
        <v>1.1398302560753781</v>
      </c>
      <c r="AY217" s="79">
        <f>MAX(IFERROR(IFERROR(_xlfn.FORECAST.ETS(AY$5,tbl_Model[[#This Row],[H_2023_01]:[H_2025_12]],$H$5:$AQ$5),_xlfn.FORECAST.LINEAR(AY$5,tbl_Model[[#This Row],[H_2023_01]:[H_2025_12]],$H$5:$AQ$5)),0),0)</f>
        <v>1.8735982078294233</v>
      </c>
      <c r="AZ217" s="79">
        <f>MAX(IFERROR(IFERROR(_xlfn.FORECAST.ETS(AZ$5,tbl_Model[[#This Row],[H_2023_01]:[H_2025_12]],$H$5:$AQ$5),_xlfn.FORECAST.LINEAR(AZ$5,tbl_Model[[#This Row],[H_2023_01]:[H_2025_12]],$H$5:$AQ$5)),0),0)</f>
        <v>2.1396009177810824</v>
      </c>
      <c r="BA217" s="79">
        <f>MAX(IFERROR(IFERROR(_xlfn.FORECAST.ETS(BA$5,tbl_Model[[#This Row],[H_2023_01]:[H_2025_12]],$H$5:$AQ$5),_xlfn.FORECAST.LINEAR(BA$5,tbl_Model[[#This Row],[H_2023_01]:[H_2025_12]],$H$5:$AQ$5)),0),0)</f>
        <v>2.7498275862401931</v>
      </c>
      <c r="BB217" s="79">
        <f>MAX(IFERROR(IFERROR(_xlfn.FORECAST.ETS(BB$5,tbl_Model[[#This Row],[H_2023_01]:[H_2025_12]],$H$5:$AQ$5),_xlfn.FORECAST.LINEAR(BB$5,tbl_Model[[#This Row],[H_2023_01]:[H_2025_12]],$H$5:$AQ$5)),0),0)</f>
        <v>0.18222325911909398</v>
      </c>
      <c r="BC217" s="79">
        <f>MAX(IFERROR(IFERROR(_xlfn.FORECAST.ETS(BC$5,tbl_Model[[#This Row],[H_2023_01]:[H_2025_12]],$H$5:$AQ$5),_xlfn.FORECAST.LINEAR(BC$5,tbl_Model[[#This Row],[H_2023_01]:[H_2025_12]],$H$5:$AQ$5)),0),0)</f>
        <v>1.1150664167116937</v>
      </c>
      <c r="BD217" s="80">
        <f>IFERROR(AR217/SUM(Model!$AR217:$BC217),1/12)</f>
        <v>1.3137214706038652E-2</v>
      </c>
      <c r="BE217" s="80">
        <f>IFERROR(AS217/SUM(Model!$AR217:$BC217),1/12)</f>
        <v>6.6017090672159093E-2</v>
      </c>
      <c r="BF217" s="80">
        <f>IFERROR(AT217/SUM(Model!$AR217:$BC217),1/12)</f>
        <v>0.10761203400304425</v>
      </c>
      <c r="BG217" s="80">
        <f>IFERROR(AU217/SUM(Model!$AR217:$BC217),1/12)</f>
        <v>0.12269087142003988</v>
      </c>
      <c r="BH217" s="80">
        <f>IFERROR(AV217/SUM(Model!$AR217:$BC217),1/12)</f>
        <v>0.15728265705591568</v>
      </c>
      <c r="BI217" s="80">
        <f>IFERROR(AW217/SUM(Model!$AR217:$BC217),1/12)</f>
        <v>1.1733432362417213E-2</v>
      </c>
      <c r="BJ217" s="80">
        <f>IFERROR(AX217/SUM(Model!$AR217:$BC217),1/12)</f>
        <v>6.4613308328537677E-2</v>
      </c>
      <c r="BK217" s="80">
        <f>IFERROR(AY217/SUM(Model!$AR217:$BC217),1/12)</f>
        <v>0.10620825165942284</v>
      </c>
      <c r="BL217" s="80">
        <f>IFERROR(AZ217/SUM(Model!$AR217:$BC217),1/12)</f>
        <v>0.12128708907641847</v>
      </c>
      <c r="BM217" s="80">
        <f>IFERROR(BA217/SUM(Model!$AR217:$BC217),1/12)</f>
        <v>0.15587887471229422</v>
      </c>
      <c r="BN217" s="80">
        <f>IFERROR(BB217/SUM(Model!$AR217:$BC217),1/12)</f>
        <v>1.0329650018795785E-2</v>
      </c>
      <c r="BO217" s="80">
        <f>IFERROR(BC217/SUM(Model!$AR217:$BC217),1/12)</f>
        <v>6.3209525984916234E-2</v>
      </c>
      <c r="BP21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23.181338028169016</v>
      </c>
      <c r="BQ217" s="77" cm="1">
        <f t="array" ref="BQ21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217" s="77" cm="1">
        <f t="array" ref="BR21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217" s="77">
        <f>IF(tbl_Model[[#This Row],[Type]]="Boutique",
    tbl_Model[[#This Row],[UnitListPrice]],
    tbl_Model[[#This Row],[UnitListPrice]]*(1-SUMIFS(tbl_MarketTerms[WholesaleMarginPct],tbl_MarketTerms[Country],tbl_Model[[#This Row],[country]])))</f>
        <v>9367.3143996013951</v>
      </c>
      <c r="BT217" s="79">
        <f>Model!$BP217*BD217</f>
        <v>0.30453821484931504</v>
      </c>
      <c r="BU217" s="79">
        <f>Model!$BP217*BE217</f>
        <v>1.5303644945076036</v>
      </c>
      <c r="BV217" s="79">
        <f>Model!$BP217*BF217</f>
        <v>2.4945909361233869</v>
      </c>
      <c r="BW217" s="79">
        <f>Model!$BP217*BG217</f>
        <v>2.8441385633585656</v>
      </c>
      <c r="BX217" s="79">
        <f>Model!$BP217*BH217</f>
        <v>3.6460224391817642</v>
      </c>
      <c r="BY217" s="79">
        <f>Model!$BP217*BI217</f>
        <v>0.27199666182385113</v>
      </c>
      <c r="BZ217" s="79">
        <f>Model!$BP217*BJ217</f>
        <v>1.4978229414821402</v>
      </c>
      <c r="CA217" s="79">
        <f>Model!$BP217*BK217</f>
        <v>2.4620493830979235</v>
      </c>
      <c r="CB217" s="79">
        <f>Model!$BP217*BL217</f>
        <v>2.8115970103331023</v>
      </c>
      <c r="CC217" s="79">
        <f>Model!$BP217*BM217</f>
        <v>3.6134808861562995</v>
      </c>
      <c r="CD217" s="79">
        <f>Model!$BP217*BN217</f>
        <v>0.23945510879838752</v>
      </c>
      <c r="CE217" s="79">
        <f>Model!$BP217*BO217</f>
        <v>1.4652813884566762</v>
      </c>
      <c r="CF217" s="79">
        <f>Model!$BS217*BT217</f>
        <v>2852.7052051868923</v>
      </c>
      <c r="CG217" s="79">
        <f>Model!$BS217*BU217</f>
        <v>14335.405366039786</v>
      </c>
      <c r="CH217" s="79">
        <f>Model!$BS217*BV217</f>
        <v>23367.617597063727</v>
      </c>
      <c r="CI217" s="79">
        <f>Model!$BS217*BW217</f>
        <v>26641.940119010316</v>
      </c>
      <c r="CJ217" s="79">
        <f>Model!$BS217*BX217</f>
        <v>34153.438495817143</v>
      </c>
      <c r="CK217" s="79">
        <f>Model!$BS217*BY217</f>
        <v>2547.8782469460716</v>
      </c>
      <c r="CL217" s="79">
        <f>Model!$BS217*BZ217</f>
        <v>14030.57840779897</v>
      </c>
      <c r="CM217" s="79">
        <f>Model!$BS217*CA217</f>
        <v>23062.790638822909</v>
      </c>
      <c r="CN217" s="79">
        <f>Model!$BS217*CB217</f>
        <v>26337.113160769502</v>
      </c>
      <c r="CO217" s="79">
        <f>Model!$BS217*CC217</f>
        <v>33848.611537576311</v>
      </c>
      <c r="CP217" s="79">
        <f>Model!$BS217*CD217</f>
        <v>2243.0512887052541</v>
      </c>
      <c r="CQ217" s="79">
        <f>Model!$BS217*CE217</f>
        <v>13725.751449558149</v>
      </c>
      <c r="CR217" s="79">
        <f>Model!$BR217*BT217</f>
        <v>808.63216344161094</v>
      </c>
      <c r="CS217" s="79">
        <f>Model!$BR217*BU217</f>
        <v>4063.5358444595354</v>
      </c>
      <c r="CT217" s="79">
        <f>Model!$BR217*BV217</f>
        <v>6623.8204836703271</v>
      </c>
      <c r="CU217" s="79">
        <f>Model!$BR217*BW217</f>
        <v>7551.9649340373253</v>
      </c>
      <c r="CV217" s="79">
        <f>Model!$BR217*BX217</f>
        <v>9681.1857073865704</v>
      </c>
      <c r="CW217" s="79">
        <f>Model!$BR217*BY217</f>
        <v>722.22544946730409</v>
      </c>
      <c r="CX217" s="79">
        <f>Model!$BR217*BZ217</f>
        <v>3977.1291304852302</v>
      </c>
      <c r="CY217" s="79">
        <f>Model!$BR217*CA217</f>
        <v>6537.4137696960215</v>
      </c>
      <c r="CZ217" s="79">
        <f>Model!$BR217*CB217</f>
        <v>7465.5582200630197</v>
      </c>
      <c r="DA217" s="79">
        <f>Model!$BR217*CC217</f>
        <v>9594.7789934122611</v>
      </c>
      <c r="DB217" s="79">
        <f>Model!$BR217*CD217</f>
        <v>635.81873549299803</v>
      </c>
      <c r="DC217" s="79">
        <f>Model!$BR217*CE217</f>
        <v>3890.7224165109228</v>
      </c>
      <c r="DD217" s="79">
        <f>SUM(Model!$CF217:$CQ217)</f>
        <v>217146.88151329505</v>
      </c>
      <c r="DE217" s="79">
        <f>SUM(Model!$CR217:$DC217)</f>
        <v>61552.785848123131</v>
      </c>
      <c r="DF217" s="80">
        <f>IFERROR((Model!$DD217-Model!$DE217)/Model!$DD217,0)</f>
        <v>0.71653847654102965</v>
      </c>
    </row>
    <row r="218" spans="2:110" x14ac:dyDescent="0.25">
      <c r="B218" t="s">
        <v>370</v>
      </c>
      <c r="C218" t="s">
        <v>45</v>
      </c>
      <c r="D218" t="s">
        <v>27</v>
      </c>
      <c r="E218" s="4">
        <v>23</v>
      </c>
      <c r="F218" s="4">
        <v>417084.76</v>
      </c>
      <c r="G218" s="4">
        <v>108493.22</v>
      </c>
      <c r="H218" s="4">
        <v>3</v>
      </c>
      <c r="I218" s="4">
        <v>1</v>
      </c>
      <c r="J218" s="4">
        <v>2</v>
      </c>
      <c r="K218" s="4">
        <v>2</v>
      </c>
      <c r="L218" s="4">
        <v>2</v>
      </c>
      <c r="M218" s="4">
        <v>2</v>
      </c>
      <c r="N218" s="4">
        <v>2</v>
      </c>
      <c r="O218" s="4">
        <v>0</v>
      </c>
      <c r="P218" s="4">
        <v>1</v>
      </c>
      <c r="Q218" s="4">
        <v>2</v>
      </c>
      <c r="R218" s="4">
        <v>1</v>
      </c>
      <c r="S218" s="4">
        <v>4</v>
      </c>
      <c r="T218" s="4">
        <v>1</v>
      </c>
      <c r="U218" s="4">
        <v>0</v>
      </c>
      <c r="V218" s="4">
        <v>3</v>
      </c>
      <c r="W218" s="4">
        <v>1</v>
      </c>
      <c r="X218" s="4">
        <v>1</v>
      </c>
      <c r="Y218" s="4">
        <v>0</v>
      </c>
      <c r="Z218" s="4">
        <v>1</v>
      </c>
      <c r="AA218" s="4">
        <v>1</v>
      </c>
      <c r="AB218" s="4">
        <v>0</v>
      </c>
      <c r="AC218" s="4">
        <v>3</v>
      </c>
      <c r="AD218" s="4">
        <v>2</v>
      </c>
      <c r="AE218" s="4">
        <v>1</v>
      </c>
      <c r="AF218" s="4">
        <v>3</v>
      </c>
      <c r="AG218" s="4">
        <v>1</v>
      </c>
      <c r="AH218" s="4">
        <v>0</v>
      </c>
      <c r="AI218" s="4">
        <v>2</v>
      </c>
      <c r="AJ218" s="4">
        <v>0</v>
      </c>
      <c r="AK218" s="4">
        <v>0</v>
      </c>
      <c r="AL218" s="4">
        <v>2</v>
      </c>
      <c r="AM218" s="4">
        <v>2</v>
      </c>
      <c r="AN218" s="4">
        <v>8</v>
      </c>
      <c r="AO218" s="4">
        <v>1</v>
      </c>
      <c r="AP218" s="4">
        <v>2</v>
      </c>
      <c r="AQ218" s="4">
        <v>2</v>
      </c>
      <c r="AR218" s="79">
        <f>MAX(IFERROR(IFERROR(_xlfn.FORECAST.ETS(AR$5,tbl_Model[[#This Row],[H_2023_01]:[H_2025_12]],$H$5:$AQ$5),_xlfn.FORECAST.LINEAR(AR$5,tbl_Model[[#This Row],[H_2023_01]:[H_2025_12]],$H$5:$AQ$5)),0),0)</f>
        <v>2.3000117295554605</v>
      </c>
      <c r="AS218" s="79">
        <f>MAX(IFERROR(IFERROR(_xlfn.FORECAST.ETS(AS$5,tbl_Model[[#This Row],[H_2023_01]:[H_2025_12]],$H$5:$AQ$5),_xlfn.FORECAST.LINEAR(AS$5,tbl_Model[[#This Row],[H_2023_01]:[H_2025_12]],$H$5:$AQ$5)),0),0)</f>
        <v>2.3069315079862842</v>
      </c>
      <c r="AT218" s="79">
        <f>MAX(IFERROR(IFERROR(_xlfn.FORECAST.ETS(AT$5,tbl_Model[[#This Row],[H_2023_01]:[H_2025_12]],$H$5:$AQ$5),_xlfn.FORECAST.LINEAR(AT$5,tbl_Model[[#This Row],[H_2023_01]:[H_2025_12]],$H$5:$AQ$5)),0),0)</f>
        <v>2.3138512864171115</v>
      </c>
      <c r="AU218" s="79">
        <f>MAX(IFERROR(IFERROR(_xlfn.FORECAST.ETS(AU$5,tbl_Model[[#This Row],[H_2023_01]:[H_2025_12]],$H$5:$AQ$5),_xlfn.FORECAST.LINEAR(AU$5,tbl_Model[[#This Row],[H_2023_01]:[H_2025_12]],$H$5:$AQ$5)),0),0)</f>
        <v>2.3207710648479352</v>
      </c>
      <c r="AV218" s="79">
        <f>MAX(IFERROR(IFERROR(_xlfn.FORECAST.ETS(AV$5,tbl_Model[[#This Row],[H_2023_01]:[H_2025_12]],$H$5:$AQ$5),_xlfn.FORECAST.LINEAR(AV$5,tbl_Model[[#This Row],[H_2023_01]:[H_2025_12]],$H$5:$AQ$5)),0),0)</f>
        <v>2.3276908432787624</v>
      </c>
      <c r="AW218" s="79">
        <f>MAX(IFERROR(IFERROR(_xlfn.FORECAST.ETS(AW$5,tbl_Model[[#This Row],[H_2023_01]:[H_2025_12]],$H$5:$AQ$5),_xlfn.FORECAST.LINEAR(AW$5,tbl_Model[[#This Row],[H_2023_01]:[H_2025_12]],$H$5:$AQ$5)),0),0)</f>
        <v>2.3346106217095861</v>
      </c>
      <c r="AX218" s="79">
        <f>MAX(IFERROR(IFERROR(_xlfn.FORECAST.ETS(AX$5,tbl_Model[[#This Row],[H_2023_01]:[H_2025_12]],$H$5:$AQ$5),_xlfn.FORECAST.LINEAR(AX$5,tbl_Model[[#This Row],[H_2023_01]:[H_2025_12]],$H$5:$AQ$5)),0),0)</f>
        <v>2.3415304001404134</v>
      </c>
      <c r="AY218" s="79">
        <f>MAX(IFERROR(IFERROR(_xlfn.FORECAST.ETS(AY$5,tbl_Model[[#This Row],[H_2023_01]:[H_2025_12]],$H$5:$AQ$5),_xlfn.FORECAST.LINEAR(AY$5,tbl_Model[[#This Row],[H_2023_01]:[H_2025_12]],$H$5:$AQ$5)),0),0)</f>
        <v>2.3484501785712371</v>
      </c>
      <c r="AZ218" s="79">
        <f>MAX(IFERROR(IFERROR(_xlfn.FORECAST.ETS(AZ$5,tbl_Model[[#This Row],[H_2023_01]:[H_2025_12]],$H$5:$AQ$5),_xlfn.FORECAST.LINEAR(AZ$5,tbl_Model[[#This Row],[H_2023_01]:[H_2025_12]],$H$5:$AQ$5)),0),0)</f>
        <v>2.3553699570020643</v>
      </c>
      <c r="BA218" s="79">
        <f>MAX(IFERROR(IFERROR(_xlfn.FORECAST.ETS(BA$5,tbl_Model[[#This Row],[H_2023_01]:[H_2025_12]],$H$5:$AQ$5),_xlfn.FORECAST.LINEAR(BA$5,tbl_Model[[#This Row],[H_2023_01]:[H_2025_12]],$H$5:$AQ$5)),0),0)</f>
        <v>2.362289735432888</v>
      </c>
      <c r="BB218" s="79">
        <f>MAX(IFERROR(IFERROR(_xlfn.FORECAST.ETS(BB$5,tbl_Model[[#This Row],[H_2023_01]:[H_2025_12]],$H$5:$AQ$5),_xlfn.FORECAST.LINEAR(BB$5,tbl_Model[[#This Row],[H_2023_01]:[H_2025_12]],$H$5:$AQ$5)),0),0)</f>
        <v>2.3692095138637153</v>
      </c>
      <c r="BC218" s="79">
        <f>MAX(IFERROR(IFERROR(_xlfn.FORECAST.ETS(BC$5,tbl_Model[[#This Row],[H_2023_01]:[H_2025_12]],$H$5:$AQ$5),_xlfn.FORECAST.LINEAR(BC$5,tbl_Model[[#This Row],[H_2023_01]:[H_2025_12]],$H$5:$AQ$5)),0),0)</f>
        <v>2.376129292294539</v>
      </c>
      <c r="BD218" s="80">
        <f>IFERROR(AR218/SUM(Model!$AR218:$BC218),1/12)</f>
        <v>8.1976845109685392E-2</v>
      </c>
      <c r="BE218" s="80">
        <f>IFERROR(AS218/SUM(Model!$AR218:$BC218),1/12)</f>
        <v>8.2223479332166782E-2</v>
      </c>
      <c r="BF218" s="80">
        <f>IFERROR(AT218/SUM(Model!$AR218:$BC218),1/12)</f>
        <v>8.2470113554648297E-2</v>
      </c>
      <c r="BG218" s="80">
        <f>IFERROR(AU218/SUM(Model!$AR218:$BC218),1/12)</f>
        <v>8.2716747777129673E-2</v>
      </c>
      <c r="BH218" s="80">
        <f>IFERROR(AV218/SUM(Model!$AR218:$BC218),1/12)</f>
        <v>8.2963381999611188E-2</v>
      </c>
      <c r="BI218" s="80">
        <f>IFERROR(AW218/SUM(Model!$AR218:$BC218),1/12)</f>
        <v>8.3210016222092578E-2</v>
      </c>
      <c r="BJ218" s="80">
        <f>IFERROR(AX218/SUM(Model!$AR218:$BC218),1/12)</f>
        <v>8.3456650444574079E-2</v>
      </c>
      <c r="BK218" s="80">
        <f>IFERROR(AY218/SUM(Model!$AR218:$BC218),1/12)</f>
        <v>8.3703284667055469E-2</v>
      </c>
      <c r="BL218" s="80">
        <f>IFERROR(AZ218/SUM(Model!$AR218:$BC218),1/12)</f>
        <v>8.3949918889536984E-2</v>
      </c>
      <c r="BM218" s="80">
        <f>IFERROR(BA218/SUM(Model!$AR218:$BC218),1/12)</f>
        <v>8.419655311201836E-2</v>
      </c>
      <c r="BN218" s="80">
        <f>IFERROR(BB218/SUM(Model!$AR218:$BC218),1/12)</f>
        <v>8.4443187334499875E-2</v>
      </c>
      <c r="BO218" s="80">
        <f>IFERROR(BC218/SUM(Model!$AR218:$BC218),1/12)</f>
        <v>8.4689821556981265E-2</v>
      </c>
      <c r="BP21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25.29222972972973</v>
      </c>
      <c r="BQ218" s="77" cm="1">
        <f t="array" ref="BQ21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218" s="77" cm="1">
        <f t="array" ref="BR21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218" s="77">
        <f>IF(tbl_Model[[#This Row],[Type]]="Boutique",
    tbl_Model[[#This Row],[UnitListPrice]],
    tbl_Model[[#This Row],[UnitListPrice]]*(1-SUMIFS(tbl_MarketTerms[WholesaleMarginPct],tbl_MarketTerms[Country],tbl_Model[[#This Row],[country]])))</f>
        <v>18536.052673839731</v>
      </c>
      <c r="BT218" s="79">
        <f>Model!$BP218*BD218</f>
        <v>2.0733771990326342</v>
      </c>
      <c r="BU218" s="79">
        <f>Model!$BP218*BE218</f>
        <v>2.0796151284468465</v>
      </c>
      <c r="BV218" s="79">
        <f>Model!$BP218*BF218</f>
        <v>2.0858530578610623</v>
      </c>
      <c r="BW218" s="79">
        <f>Model!$BP218*BG218</f>
        <v>2.0920909872752746</v>
      </c>
      <c r="BX218" s="79">
        <f>Model!$BP218*BH218</f>
        <v>2.0983289166894905</v>
      </c>
      <c r="BY218" s="79">
        <f>Model!$BP218*BI218</f>
        <v>2.1045668461037028</v>
      </c>
      <c r="BZ218" s="79">
        <f>Model!$BP218*BJ218</f>
        <v>2.1108047755179182</v>
      </c>
      <c r="CA218" s="79">
        <f>Model!$BP218*BK218</f>
        <v>2.117042704932131</v>
      </c>
      <c r="CB218" s="79">
        <f>Model!$BP218*BL218</f>
        <v>2.1232806343463468</v>
      </c>
      <c r="CC218" s="79">
        <f>Model!$BP218*BM218</f>
        <v>2.1295185637605591</v>
      </c>
      <c r="CD218" s="79">
        <f>Model!$BP218*BN218</f>
        <v>2.1357564931747746</v>
      </c>
      <c r="CE218" s="79">
        <f>Model!$BP218*BO218</f>
        <v>2.1419944225889873</v>
      </c>
      <c r="CF218" s="79">
        <f>Model!$BS218*BT218</f>
        <v>38432.228974007194</v>
      </c>
      <c r="CG218" s="79">
        <f>Model!$BS218*BU218</f>
        <v>38547.855562204728</v>
      </c>
      <c r="CH218" s="79">
        <f>Model!$BS218*BV218</f>
        <v>38663.482150402328</v>
      </c>
      <c r="CI218" s="79">
        <f>Model!$BS218*BW218</f>
        <v>38779.108738599854</v>
      </c>
      <c r="CJ218" s="79">
        <f>Model!$BS218*BX218</f>
        <v>38894.735326797454</v>
      </c>
      <c r="CK218" s="79">
        <f>Model!$BS218*BY218</f>
        <v>39010.361914994988</v>
      </c>
      <c r="CL218" s="79">
        <f>Model!$BS218*BZ218</f>
        <v>39125.988503192581</v>
      </c>
      <c r="CM218" s="79">
        <f>Model!$BS218*CA218</f>
        <v>39241.615091390122</v>
      </c>
      <c r="CN218" s="79">
        <f>Model!$BS218*CB218</f>
        <v>39357.241679587722</v>
      </c>
      <c r="CO218" s="79">
        <f>Model!$BS218*CC218</f>
        <v>39472.868267785256</v>
      </c>
      <c r="CP218" s="79">
        <f>Model!$BS218*CD218</f>
        <v>39588.494855982848</v>
      </c>
      <c r="CQ218" s="79">
        <f>Model!$BS218*CE218</f>
        <v>39704.12144418039</v>
      </c>
      <c r="CR218" s="79">
        <f>Model!$BR218*BT218</f>
        <v>9845.9279149308823</v>
      </c>
      <c r="CS218" s="79">
        <f>Model!$BR218*BU218</f>
        <v>9875.5502158703439</v>
      </c>
      <c r="CT218" s="79">
        <f>Model!$BR218*BV218</f>
        <v>9905.1725168098219</v>
      </c>
      <c r="CU218" s="79">
        <f>Model!$BR218*BW218</f>
        <v>9934.7948177492835</v>
      </c>
      <c r="CV218" s="79">
        <f>Model!$BR218*BX218</f>
        <v>9964.4171186887615</v>
      </c>
      <c r="CW218" s="79">
        <f>Model!$BR218*BY218</f>
        <v>9994.0394196282214</v>
      </c>
      <c r="CX218" s="79">
        <f>Model!$BR218*BZ218</f>
        <v>10023.661720567698</v>
      </c>
      <c r="CY218" s="79">
        <f>Model!$BR218*CA218</f>
        <v>10053.284021507161</v>
      </c>
      <c r="CZ218" s="79">
        <f>Model!$BR218*CB218</f>
        <v>10082.906322446639</v>
      </c>
      <c r="DA218" s="79">
        <f>Model!$BR218*CC218</f>
        <v>10112.528623386099</v>
      </c>
      <c r="DB218" s="79">
        <f>Model!$BR218*CD218</f>
        <v>10142.150924325575</v>
      </c>
      <c r="DC218" s="79">
        <f>Model!$BR218*CE218</f>
        <v>10171.773225265038</v>
      </c>
      <c r="DD218" s="79">
        <f>SUM(Model!$CF218:$CQ218)</f>
        <v>468818.10250912543</v>
      </c>
      <c r="DE218" s="79">
        <f>SUM(Model!$CR218:$DC218)</f>
        <v>120106.20684117553</v>
      </c>
      <c r="DF218" s="80">
        <f>IFERROR((Model!$DD218-Model!$DE218)/Model!$DD218,0)</f>
        <v>0.74381064596617685</v>
      </c>
    </row>
    <row r="219" spans="2:110" x14ac:dyDescent="0.25">
      <c r="B219" t="s">
        <v>370</v>
      </c>
      <c r="C219" t="s">
        <v>45</v>
      </c>
      <c r="D219" t="s">
        <v>13</v>
      </c>
      <c r="E219" s="4">
        <v>53</v>
      </c>
      <c r="F219" s="4">
        <v>984482.52</v>
      </c>
      <c r="G219" s="4">
        <v>252960.56</v>
      </c>
      <c r="H219" s="4">
        <v>5</v>
      </c>
      <c r="I219" s="4">
        <v>1</v>
      </c>
      <c r="J219" s="4">
        <v>6</v>
      </c>
      <c r="K219" s="4">
        <v>4</v>
      </c>
      <c r="L219" s="4">
        <v>7</v>
      </c>
      <c r="M219" s="4">
        <v>1</v>
      </c>
      <c r="N219" s="4">
        <v>1</v>
      </c>
      <c r="O219" s="4">
        <v>1</v>
      </c>
      <c r="P219" s="4">
        <v>2</v>
      </c>
      <c r="Q219" s="4">
        <v>2</v>
      </c>
      <c r="R219" s="4">
        <v>8</v>
      </c>
      <c r="S219" s="4">
        <v>2</v>
      </c>
      <c r="T219" s="4">
        <v>5</v>
      </c>
      <c r="U219" s="4">
        <v>9</v>
      </c>
      <c r="V219" s="4">
        <v>5</v>
      </c>
      <c r="W219" s="4">
        <v>4</v>
      </c>
      <c r="X219" s="4">
        <v>7</v>
      </c>
      <c r="Y219" s="4">
        <v>8</v>
      </c>
      <c r="Z219" s="4">
        <v>5</v>
      </c>
      <c r="AA219" s="4">
        <v>11</v>
      </c>
      <c r="AB219" s="4">
        <v>4</v>
      </c>
      <c r="AC219" s="4">
        <v>4</v>
      </c>
      <c r="AD219" s="4">
        <v>7</v>
      </c>
      <c r="AE219" s="4">
        <v>8</v>
      </c>
      <c r="AF219" s="4">
        <v>2</v>
      </c>
      <c r="AG219" s="4">
        <v>2</v>
      </c>
      <c r="AH219" s="4">
        <v>5</v>
      </c>
      <c r="AI219" s="4">
        <v>3</v>
      </c>
      <c r="AJ219" s="4">
        <v>5</v>
      </c>
      <c r="AK219" s="4">
        <v>9</v>
      </c>
      <c r="AL219" s="4">
        <v>6</v>
      </c>
      <c r="AM219" s="4">
        <v>4</v>
      </c>
      <c r="AN219" s="4">
        <v>4</v>
      </c>
      <c r="AO219" s="4">
        <v>2</v>
      </c>
      <c r="AP219" s="4">
        <v>2</v>
      </c>
      <c r="AQ219" s="4">
        <v>9</v>
      </c>
      <c r="AR219" s="79">
        <f>MAX(IFERROR(IFERROR(_xlfn.FORECAST.ETS(AR$5,tbl_Model[[#This Row],[H_2023_01]:[H_2025_12]],$H$5:$AQ$5),_xlfn.FORECAST.LINEAR(AR$5,tbl_Model[[#This Row],[H_2023_01]:[H_2025_12]],$H$5:$AQ$5)),0),0)</f>
        <v>5.3113790720450451</v>
      </c>
      <c r="AS219" s="79">
        <f>MAX(IFERROR(IFERROR(_xlfn.FORECAST.ETS(AS$5,tbl_Model[[#This Row],[H_2023_01]:[H_2025_12]],$H$5:$AQ$5),_xlfn.FORECAST.LINEAR(AS$5,tbl_Model[[#This Row],[H_2023_01]:[H_2025_12]],$H$5:$AQ$5)),0),0)</f>
        <v>5.3464744263166928</v>
      </c>
      <c r="AT219" s="79">
        <f>MAX(IFERROR(IFERROR(_xlfn.FORECAST.ETS(AT$5,tbl_Model[[#This Row],[H_2023_01]:[H_2025_12]],$H$5:$AQ$5),_xlfn.FORECAST.LINEAR(AT$5,tbl_Model[[#This Row],[H_2023_01]:[H_2025_12]],$H$5:$AQ$5)),0),0)</f>
        <v>5.3815697805883405</v>
      </c>
      <c r="AU219" s="79">
        <f>MAX(IFERROR(IFERROR(_xlfn.FORECAST.ETS(AU$5,tbl_Model[[#This Row],[H_2023_01]:[H_2025_12]],$H$5:$AQ$5),_xlfn.FORECAST.LINEAR(AU$5,tbl_Model[[#This Row],[H_2023_01]:[H_2025_12]],$H$5:$AQ$5)),0),0)</f>
        <v>5.4166651348599881</v>
      </c>
      <c r="AV219" s="79">
        <f>MAX(IFERROR(IFERROR(_xlfn.FORECAST.ETS(AV$5,tbl_Model[[#This Row],[H_2023_01]:[H_2025_12]],$H$5:$AQ$5),_xlfn.FORECAST.LINEAR(AV$5,tbl_Model[[#This Row],[H_2023_01]:[H_2025_12]],$H$5:$AQ$5)),0),0)</f>
        <v>5.4517604891316358</v>
      </c>
      <c r="AW219" s="79">
        <f>MAX(IFERROR(IFERROR(_xlfn.FORECAST.ETS(AW$5,tbl_Model[[#This Row],[H_2023_01]:[H_2025_12]],$H$5:$AQ$5),_xlfn.FORECAST.LINEAR(AW$5,tbl_Model[[#This Row],[H_2023_01]:[H_2025_12]],$H$5:$AQ$5)),0),0)</f>
        <v>5.4868558434032835</v>
      </c>
      <c r="AX219" s="79">
        <f>MAX(IFERROR(IFERROR(_xlfn.FORECAST.ETS(AX$5,tbl_Model[[#This Row],[H_2023_01]:[H_2025_12]],$H$5:$AQ$5),_xlfn.FORECAST.LINEAR(AX$5,tbl_Model[[#This Row],[H_2023_01]:[H_2025_12]],$H$5:$AQ$5)),0),0)</f>
        <v>5.5219511976749311</v>
      </c>
      <c r="AY219" s="79">
        <f>MAX(IFERROR(IFERROR(_xlfn.FORECAST.ETS(AY$5,tbl_Model[[#This Row],[H_2023_01]:[H_2025_12]],$H$5:$AQ$5),_xlfn.FORECAST.LINEAR(AY$5,tbl_Model[[#This Row],[H_2023_01]:[H_2025_12]],$H$5:$AQ$5)),0),0)</f>
        <v>5.5570465519465788</v>
      </c>
      <c r="AZ219" s="79">
        <f>MAX(IFERROR(IFERROR(_xlfn.FORECAST.ETS(AZ$5,tbl_Model[[#This Row],[H_2023_01]:[H_2025_12]],$H$5:$AQ$5),_xlfn.FORECAST.LINEAR(AZ$5,tbl_Model[[#This Row],[H_2023_01]:[H_2025_12]],$H$5:$AQ$5)),0),0)</f>
        <v>5.5921419062182256</v>
      </c>
      <c r="BA219" s="79">
        <f>MAX(IFERROR(IFERROR(_xlfn.FORECAST.ETS(BA$5,tbl_Model[[#This Row],[H_2023_01]:[H_2025_12]],$H$5:$AQ$5),_xlfn.FORECAST.LINEAR(BA$5,tbl_Model[[#This Row],[H_2023_01]:[H_2025_12]],$H$5:$AQ$5)),0),0)</f>
        <v>5.6272372604898733</v>
      </c>
      <c r="BB219" s="79">
        <f>MAX(IFERROR(IFERROR(_xlfn.FORECAST.ETS(BB$5,tbl_Model[[#This Row],[H_2023_01]:[H_2025_12]],$H$5:$AQ$5),_xlfn.FORECAST.LINEAR(BB$5,tbl_Model[[#This Row],[H_2023_01]:[H_2025_12]],$H$5:$AQ$5)),0),0)</f>
        <v>5.6623326147615209</v>
      </c>
      <c r="BC219" s="79">
        <f>MAX(IFERROR(IFERROR(_xlfn.FORECAST.ETS(BC$5,tbl_Model[[#This Row],[H_2023_01]:[H_2025_12]],$H$5:$AQ$5),_xlfn.FORECAST.LINEAR(BC$5,tbl_Model[[#This Row],[H_2023_01]:[H_2025_12]],$H$5:$AQ$5)),0),0)</f>
        <v>5.6974279690331686</v>
      </c>
      <c r="BD219" s="80">
        <f>IFERROR(AR219/SUM(Model!$AR219:$BC219),1/12)</f>
        <v>8.0411060166437481E-2</v>
      </c>
      <c r="BE219" s="80">
        <f>IFERROR(AS219/SUM(Model!$AR219:$BC219),1/12)</f>
        <v>8.0942382560418552E-2</v>
      </c>
      <c r="BF219" s="80">
        <f>IFERROR(AT219/SUM(Model!$AR219:$BC219),1/12)</f>
        <v>8.1473704954399609E-2</v>
      </c>
      <c r="BG219" s="80">
        <f>IFERROR(AU219/SUM(Model!$AR219:$BC219),1/12)</f>
        <v>8.200502734838068E-2</v>
      </c>
      <c r="BH219" s="80">
        <f>IFERROR(AV219/SUM(Model!$AR219:$BC219),1/12)</f>
        <v>8.2536349742361736E-2</v>
      </c>
      <c r="BI219" s="80">
        <f>IFERROR(AW219/SUM(Model!$AR219:$BC219),1/12)</f>
        <v>8.3067672136342807E-2</v>
      </c>
      <c r="BJ219" s="80">
        <f>IFERROR(AX219/SUM(Model!$AR219:$BC219),1/12)</f>
        <v>8.3598994530323878E-2</v>
      </c>
      <c r="BK219" s="80">
        <f>IFERROR(AY219/SUM(Model!$AR219:$BC219),1/12)</f>
        <v>8.4130316924304935E-2</v>
      </c>
      <c r="BL219" s="80">
        <f>IFERROR(AZ219/SUM(Model!$AR219:$BC219),1/12)</f>
        <v>8.4661639318285992E-2</v>
      </c>
      <c r="BM219" s="80">
        <f>IFERROR(BA219/SUM(Model!$AR219:$BC219),1/12)</f>
        <v>8.5192961712267049E-2</v>
      </c>
      <c r="BN219" s="80">
        <f>IFERROR(BB219/SUM(Model!$AR219:$BC219),1/12)</f>
        <v>8.5724284106248119E-2</v>
      </c>
      <c r="BO219" s="80">
        <f>IFERROR(BC219/SUM(Model!$AR219:$BC219),1/12)</f>
        <v>8.6255606500229176E-2</v>
      </c>
      <c r="BP21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58.441578303425771</v>
      </c>
      <c r="BQ219" s="77" cm="1">
        <f t="array" ref="BQ21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219" s="77" cm="1">
        <f t="array" ref="BR21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219" s="77">
        <f>IF(tbl_Model[[#This Row],[Type]]="Boutique",
    tbl_Model[[#This Row],[UnitListPrice]],
    tbl_Model[[#This Row],[UnitListPrice]]*(1-SUMIFS(tbl_MarketTerms[WholesaleMarginPct],tbl_MarketTerms[Country],tbl_Model[[#This Row],[country]])))</f>
        <v>18536.052673839731</v>
      </c>
      <c r="BT219" s="79">
        <f>Model!$BP219*BD219</f>
        <v>4.6993492691783372</v>
      </c>
      <c r="BU219" s="79">
        <f>Model!$BP219*BE219</f>
        <v>4.7304005884705456</v>
      </c>
      <c r="BV219" s="79">
        <f>Model!$BP219*BF219</f>
        <v>4.7614519077627531</v>
      </c>
      <c r="BW219" s="79">
        <f>Model!$BP219*BG219</f>
        <v>4.7925032270549615</v>
      </c>
      <c r="BX219" s="79">
        <f>Model!$BP219*BH219</f>
        <v>4.823554546347169</v>
      </c>
      <c r="BY219" s="79">
        <f>Model!$BP219*BI219</f>
        <v>4.8546058656393773</v>
      </c>
      <c r="BZ219" s="79">
        <f>Model!$BP219*BJ219</f>
        <v>4.8856571849315857</v>
      </c>
      <c r="CA219" s="79">
        <f>Model!$BP219*BK219</f>
        <v>4.9167085042237932</v>
      </c>
      <c r="CB219" s="79">
        <f>Model!$BP219*BL219</f>
        <v>4.9477598235160007</v>
      </c>
      <c r="CC219" s="79">
        <f>Model!$BP219*BM219</f>
        <v>4.9788111428082082</v>
      </c>
      <c r="CD219" s="79">
        <f>Model!$BP219*BN219</f>
        <v>5.0098624621004166</v>
      </c>
      <c r="CE219" s="79">
        <f>Model!$BP219*BO219</f>
        <v>5.0409137813926241</v>
      </c>
      <c r="CF219" s="79">
        <f>Model!$BS219*BT219</f>
        <v>87107.385586259901</v>
      </c>
      <c r="CG219" s="79">
        <f>Model!$BS219*BU219</f>
        <v>87682.954476252489</v>
      </c>
      <c r="CH219" s="79">
        <f>Model!$BS219*BV219</f>
        <v>88258.523366245063</v>
      </c>
      <c r="CI219" s="79">
        <f>Model!$BS219*BW219</f>
        <v>88834.092256237665</v>
      </c>
      <c r="CJ219" s="79">
        <f>Model!$BS219*BX219</f>
        <v>89409.661146230239</v>
      </c>
      <c r="CK219" s="79">
        <f>Model!$BS219*BY219</f>
        <v>89985.230036222827</v>
      </c>
      <c r="CL219" s="79">
        <f>Model!$BS219*BZ219</f>
        <v>90560.798926215415</v>
      </c>
      <c r="CM219" s="79">
        <f>Model!$BS219*CA219</f>
        <v>91136.367816207989</v>
      </c>
      <c r="CN219" s="79">
        <f>Model!$BS219*CB219</f>
        <v>91711.936706200562</v>
      </c>
      <c r="CO219" s="79">
        <f>Model!$BS219*CC219</f>
        <v>92287.505596193136</v>
      </c>
      <c r="CP219" s="79">
        <f>Model!$BS219*CD219</f>
        <v>92863.074486185724</v>
      </c>
      <c r="CQ219" s="79">
        <f>Model!$BS219*CE219</f>
        <v>93438.643376178297</v>
      </c>
      <c r="CR219" s="79">
        <f>Model!$BR219*BT219</f>
        <v>22315.984844919079</v>
      </c>
      <c r="CS219" s="79">
        <f>Model!$BR219*BU219</f>
        <v>22463.439467048247</v>
      </c>
      <c r="CT219" s="79">
        <f>Model!$BR219*BV219</f>
        <v>22610.894089177407</v>
      </c>
      <c r="CU219" s="79">
        <f>Model!$BR219*BW219</f>
        <v>22758.348711306575</v>
      </c>
      <c r="CV219" s="79">
        <f>Model!$BR219*BX219</f>
        <v>22905.803333435735</v>
      </c>
      <c r="CW219" s="79">
        <f>Model!$BR219*BY219</f>
        <v>23053.257955564903</v>
      </c>
      <c r="CX219" s="79">
        <f>Model!$BR219*BZ219</f>
        <v>23200.71257769407</v>
      </c>
      <c r="CY219" s="79">
        <f>Model!$BR219*CA219</f>
        <v>23348.16719982323</v>
      </c>
      <c r="CZ219" s="79">
        <f>Model!$BR219*CB219</f>
        <v>23495.621821952394</v>
      </c>
      <c r="DA219" s="79">
        <f>Model!$BR219*CC219</f>
        <v>23643.076444081555</v>
      </c>
      <c r="DB219" s="79">
        <f>Model!$BR219*CD219</f>
        <v>23790.531066210722</v>
      </c>
      <c r="DC219" s="79">
        <f>Model!$BR219*CE219</f>
        <v>23937.985688339886</v>
      </c>
      <c r="DD219" s="79">
        <f>SUM(Model!$CF219:$CQ219)</f>
        <v>1083276.1737746291</v>
      </c>
      <c r="DE219" s="79">
        <f>SUM(Model!$CR219:$DC219)</f>
        <v>277523.82319955376</v>
      </c>
      <c r="DF219" s="80">
        <f>IFERROR((Model!$DD219-Model!$DE219)/Model!$DD219,0)</f>
        <v>0.74381064596617685</v>
      </c>
    </row>
    <row r="220" spans="2:110" x14ac:dyDescent="0.25">
      <c r="B220" t="s">
        <v>370</v>
      </c>
      <c r="C220" t="s">
        <v>131</v>
      </c>
      <c r="D220" t="s">
        <v>13</v>
      </c>
      <c r="E220" s="4">
        <v>65</v>
      </c>
      <c r="F220" s="4">
        <v>595085.86</v>
      </c>
      <c r="G220" s="4">
        <v>170964.89</v>
      </c>
      <c r="H220" s="4">
        <v>4</v>
      </c>
      <c r="I220" s="4">
        <v>5</v>
      </c>
      <c r="J220" s="4">
        <v>3</v>
      </c>
      <c r="K220" s="4">
        <v>0</v>
      </c>
      <c r="L220" s="4">
        <v>5</v>
      </c>
      <c r="M220" s="4">
        <v>0</v>
      </c>
      <c r="N220" s="4">
        <v>5</v>
      </c>
      <c r="O220" s="4">
        <v>6</v>
      </c>
      <c r="P220" s="4">
        <v>2</v>
      </c>
      <c r="Q220" s="4">
        <v>2</v>
      </c>
      <c r="R220" s="4">
        <v>9</v>
      </c>
      <c r="S220" s="4">
        <v>3</v>
      </c>
      <c r="T220" s="4">
        <v>3</v>
      </c>
      <c r="U220" s="4">
        <v>3</v>
      </c>
      <c r="V220" s="4">
        <v>5</v>
      </c>
      <c r="W220" s="4">
        <v>4</v>
      </c>
      <c r="X220" s="4">
        <v>3</v>
      </c>
      <c r="Y220" s="4">
        <v>7</v>
      </c>
      <c r="Z220" s="4">
        <v>9</v>
      </c>
      <c r="AA220" s="4">
        <v>1</v>
      </c>
      <c r="AB220" s="4">
        <v>5</v>
      </c>
      <c r="AC220" s="4">
        <v>7</v>
      </c>
      <c r="AD220" s="4">
        <v>8</v>
      </c>
      <c r="AE220" s="4">
        <v>5</v>
      </c>
      <c r="AF220" s="4">
        <v>2</v>
      </c>
      <c r="AG220" s="4">
        <v>4</v>
      </c>
      <c r="AH220" s="4">
        <v>6</v>
      </c>
      <c r="AI220" s="4">
        <v>8</v>
      </c>
      <c r="AJ220" s="4">
        <v>6</v>
      </c>
      <c r="AK220" s="4">
        <v>8</v>
      </c>
      <c r="AL220" s="4">
        <v>5</v>
      </c>
      <c r="AM220" s="4">
        <v>5</v>
      </c>
      <c r="AN220" s="4">
        <v>6</v>
      </c>
      <c r="AO220" s="4">
        <v>4</v>
      </c>
      <c r="AP220" s="4">
        <v>4</v>
      </c>
      <c r="AQ220" s="4">
        <v>7</v>
      </c>
      <c r="AR220" s="79">
        <f>MAX(IFERROR(IFERROR(_xlfn.FORECAST.ETS(AR$5,tbl_Model[[#This Row],[H_2023_01]:[H_2025_12]],$H$5:$AQ$5),_xlfn.FORECAST.LINEAR(AR$5,tbl_Model[[#This Row],[H_2023_01]:[H_2025_12]],$H$5:$AQ$5)),0),0)</f>
        <v>6.5176712487829027</v>
      </c>
      <c r="AS220" s="79">
        <f>MAX(IFERROR(IFERROR(_xlfn.FORECAST.ETS(AS$5,tbl_Model[[#This Row],[H_2023_01]:[H_2025_12]],$H$5:$AQ$5),_xlfn.FORECAST.LINEAR(AS$5,tbl_Model[[#This Row],[H_2023_01]:[H_2025_12]],$H$5:$AQ$5)),0),0)</f>
        <v>6.580095334172011</v>
      </c>
      <c r="AT220" s="79">
        <f>MAX(IFERROR(IFERROR(_xlfn.FORECAST.ETS(AT$5,tbl_Model[[#This Row],[H_2023_01]:[H_2025_12]],$H$5:$AQ$5),_xlfn.FORECAST.LINEAR(AT$5,tbl_Model[[#This Row],[H_2023_01]:[H_2025_12]],$H$5:$AQ$5)),0),0)</f>
        <v>6.6425194195611263</v>
      </c>
      <c r="AU220" s="79">
        <f>MAX(IFERROR(IFERROR(_xlfn.FORECAST.ETS(AU$5,tbl_Model[[#This Row],[H_2023_01]:[H_2025_12]],$H$5:$AQ$5),_xlfn.FORECAST.LINEAR(AU$5,tbl_Model[[#This Row],[H_2023_01]:[H_2025_12]],$H$5:$AQ$5)),0),0)</f>
        <v>6.7049435049502346</v>
      </c>
      <c r="AV220" s="79">
        <f>MAX(IFERROR(IFERROR(_xlfn.FORECAST.ETS(AV$5,tbl_Model[[#This Row],[H_2023_01]:[H_2025_12]],$H$5:$AQ$5),_xlfn.FORECAST.LINEAR(AV$5,tbl_Model[[#This Row],[H_2023_01]:[H_2025_12]],$H$5:$AQ$5)),0),0)</f>
        <v>6.76736759033935</v>
      </c>
      <c r="AW220" s="79">
        <f>MAX(IFERROR(IFERROR(_xlfn.FORECAST.ETS(AW$5,tbl_Model[[#This Row],[H_2023_01]:[H_2025_12]],$H$5:$AQ$5),_xlfn.FORECAST.LINEAR(AW$5,tbl_Model[[#This Row],[H_2023_01]:[H_2025_12]],$H$5:$AQ$5)),0),0)</f>
        <v>6.8297916757284582</v>
      </c>
      <c r="AX220" s="79">
        <f>MAX(IFERROR(IFERROR(_xlfn.FORECAST.ETS(AX$5,tbl_Model[[#This Row],[H_2023_01]:[H_2025_12]],$H$5:$AQ$5),_xlfn.FORECAST.LINEAR(AX$5,tbl_Model[[#This Row],[H_2023_01]:[H_2025_12]],$H$5:$AQ$5)),0),0)</f>
        <v>6.8922157611175736</v>
      </c>
      <c r="AY220" s="79">
        <f>MAX(IFERROR(IFERROR(_xlfn.FORECAST.ETS(AY$5,tbl_Model[[#This Row],[H_2023_01]:[H_2025_12]],$H$5:$AQ$5),_xlfn.FORECAST.LINEAR(AY$5,tbl_Model[[#This Row],[H_2023_01]:[H_2025_12]],$H$5:$AQ$5)),0),0)</f>
        <v>6.9546398465066819</v>
      </c>
      <c r="AZ220" s="79">
        <f>MAX(IFERROR(IFERROR(_xlfn.FORECAST.ETS(AZ$5,tbl_Model[[#This Row],[H_2023_01]:[H_2025_12]],$H$5:$AQ$5),_xlfn.FORECAST.LINEAR(AZ$5,tbl_Model[[#This Row],[H_2023_01]:[H_2025_12]],$H$5:$AQ$5)),0),0)</f>
        <v>7.0170639318957972</v>
      </c>
      <c r="BA220" s="79">
        <f>MAX(IFERROR(IFERROR(_xlfn.FORECAST.ETS(BA$5,tbl_Model[[#This Row],[H_2023_01]:[H_2025_12]],$H$5:$AQ$5),_xlfn.FORECAST.LINEAR(BA$5,tbl_Model[[#This Row],[H_2023_01]:[H_2025_12]],$H$5:$AQ$5)),0),0)</f>
        <v>7.0794880172849055</v>
      </c>
      <c r="BB220" s="79">
        <f>MAX(IFERROR(IFERROR(_xlfn.FORECAST.ETS(BB$5,tbl_Model[[#This Row],[H_2023_01]:[H_2025_12]],$H$5:$AQ$5),_xlfn.FORECAST.LINEAR(BB$5,tbl_Model[[#This Row],[H_2023_01]:[H_2025_12]],$H$5:$AQ$5)),0),0)</f>
        <v>7.14191210267402</v>
      </c>
      <c r="BC220" s="79">
        <f>MAX(IFERROR(IFERROR(_xlfn.FORECAST.ETS(BC$5,tbl_Model[[#This Row],[H_2023_01]:[H_2025_12]],$H$5:$AQ$5),_xlfn.FORECAST.LINEAR(BC$5,tbl_Model[[#This Row],[H_2023_01]:[H_2025_12]],$H$5:$AQ$5)),0),0)</f>
        <v>7.2043361880631291</v>
      </c>
      <c r="BD220" s="80">
        <f>IFERROR(AR220/SUM(Model!$AR220:$BC220),1/12)</f>
        <v>7.9163238065807051E-2</v>
      </c>
      <c r="BE220" s="80">
        <f>IFERROR(AS220/SUM(Model!$AR220:$BC220),1/12)</f>
        <v>7.9921437205357257E-2</v>
      </c>
      <c r="BF220" s="80">
        <f>IFERROR(AT220/SUM(Model!$AR220:$BC220),1/12)</f>
        <v>8.0679636344907532E-2</v>
      </c>
      <c r="BG220" s="80">
        <f>IFERROR(AU220/SUM(Model!$AR220:$BC220),1/12)</f>
        <v>8.1437835484457724E-2</v>
      </c>
      <c r="BH220" s="80">
        <f>IFERROR(AV220/SUM(Model!$AR220:$BC220),1/12)</f>
        <v>8.2196034624008013E-2</v>
      </c>
      <c r="BI220" s="80">
        <f>IFERROR(AW220/SUM(Model!$AR220:$BC220),1/12)</f>
        <v>8.2954233763558205E-2</v>
      </c>
      <c r="BJ220" s="80">
        <f>IFERROR(AX220/SUM(Model!$AR220:$BC220),1/12)</f>
        <v>8.371243290310848E-2</v>
      </c>
      <c r="BK220" s="80">
        <f>IFERROR(AY220/SUM(Model!$AR220:$BC220),1/12)</f>
        <v>8.4470632042658686E-2</v>
      </c>
      <c r="BL220" s="80">
        <f>IFERROR(AZ220/SUM(Model!$AR220:$BC220),1/12)</f>
        <v>8.5228831182208961E-2</v>
      </c>
      <c r="BM220" s="80">
        <f>IFERROR(BA220/SUM(Model!$AR220:$BC220),1/12)</f>
        <v>8.5987030321759153E-2</v>
      </c>
      <c r="BN220" s="80">
        <f>IFERROR(BB220/SUM(Model!$AR220:$BC220),1/12)</f>
        <v>8.6745229461309428E-2</v>
      </c>
      <c r="BO220" s="80">
        <f>IFERROR(BC220/SUM(Model!$AR220:$BC220),1/12)</f>
        <v>8.7503428600859634E-2</v>
      </c>
      <c r="BP22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71.673633768352346</v>
      </c>
      <c r="BQ220" s="77" cm="1">
        <f t="array" ref="BQ22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220" s="77" cm="1">
        <f t="array" ref="BR22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220" s="77">
        <f>IF(tbl_Model[[#This Row],[Type]]="Boutique",
    tbl_Model[[#This Row],[UnitListPrice]],
    tbl_Model[[#This Row],[UnitListPrice]]*(1-SUMIFS(tbl_MarketTerms[WholesaleMarginPct],tbl_MarketTerms[Country],tbl_Model[[#This Row],[country]])))</f>
        <v>9367.3143996013951</v>
      </c>
      <c r="BT220" s="79">
        <f>Model!$BP220*BD220</f>
        <v>5.6739169330455441</v>
      </c>
      <c r="BU220" s="79">
        <f>Model!$BP220*BE220</f>
        <v>5.7282598204971453</v>
      </c>
      <c r="BV220" s="79">
        <f>Model!$BP220*BF220</f>
        <v>5.7826027079487519</v>
      </c>
      <c r="BW220" s="79">
        <f>Model!$BP220*BG220</f>
        <v>5.8369455954003522</v>
      </c>
      <c r="BX220" s="79">
        <f>Model!$BP220*BH220</f>
        <v>5.8912884828519596</v>
      </c>
      <c r="BY220" s="79">
        <f>Model!$BP220*BI220</f>
        <v>5.9456313703035599</v>
      </c>
      <c r="BZ220" s="79">
        <f>Model!$BP220*BJ220</f>
        <v>5.9999742577551656</v>
      </c>
      <c r="CA220" s="79">
        <f>Model!$BP220*BK220</f>
        <v>6.0543171452067677</v>
      </c>
      <c r="CB220" s="79">
        <f>Model!$BP220*BL220</f>
        <v>6.1086600326583733</v>
      </c>
      <c r="CC220" s="79">
        <f>Model!$BP220*BM220</f>
        <v>6.1630029201099736</v>
      </c>
      <c r="CD220" s="79">
        <f>Model!$BP220*BN220</f>
        <v>6.2173458075615802</v>
      </c>
      <c r="CE220" s="79">
        <f>Model!$BP220*BO220</f>
        <v>6.2716886950131814</v>
      </c>
      <c r="CF220" s="79">
        <f>Model!$BS220*BT220</f>
        <v>53149.363789059709</v>
      </c>
      <c r="CG220" s="79">
        <f>Model!$BS220*BU220</f>
        <v>53658.410701201014</v>
      </c>
      <c r="CH220" s="79">
        <f>Model!$BS220*BV220</f>
        <v>54167.457613342362</v>
      </c>
      <c r="CI220" s="79">
        <f>Model!$BS220*BW220</f>
        <v>54676.504525483659</v>
      </c>
      <c r="CJ220" s="79">
        <f>Model!$BS220*BX220</f>
        <v>55185.551437625014</v>
      </c>
      <c r="CK220" s="79">
        <f>Model!$BS220*BY220</f>
        <v>55694.598349766311</v>
      </c>
      <c r="CL220" s="79">
        <f>Model!$BS220*BZ220</f>
        <v>56203.645261907652</v>
      </c>
      <c r="CM220" s="79">
        <f>Model!$BS220*CA220</f>
        <v>56712.692174048963</v>
      </c>
      <c r="CN220" s="79">
        <f>Model!$BS220*CB220</f>
        <v>57221.739086190311</v>
      </c>
      <c r="CO220" s="79">
        <f>Model!$BS220*CC220</f>
        <v>57730.785998331601</v>
      </c>
      <c r="CP220" s="79">
        <f>Model!$BS220*CD220</f>
        <v>58239.832910472956</v>
      </c>
      <c r="CQ220" s="79">
        <f>Model!$BS220*CE220</f>
        <v>58748.879822614253</v>
      </c>
      <c r="CR220" s="79">
        <f>Model!$BR220*BT220</f>
        <v>15065.799630521897</v>
      </c>
      <c r="CS220" s="79">
        <f>Model!$BR220*BU220</f>
        <v>15210.094843749554</v>
      </c>
      <c r="CT220" s="79">
        <f>Model!$BR220*BV220</f>
        <v>15354.390056977227</v>
      </c>
      <c r="CU220" s="79">
        <f>Model!$BR220*BW220</f>
        <v>15498.685270204882</v>
      </c>
      <c r="CV220" s="79">
        <f>Model!$BR220*BX220</f>
        <v>15642.980483432557</v>
      </c>
      <c r="CW220" s="79">
        <f>Model!$BR220*BY220</f>
        <v>15787.275696660212</v>
      </c>
      <c r="CX220" s="79">
        <f>Model!$BR220*BZ220</f>
        <v>15931.570909887883</v>
      </c>
      <c r="CY220" s="79">
        <f>Model!$BR220*CA220</f>
        <v>16075.866123115542</v>
      </c>
      <c r="CZ220" s="79">
        <f>Model!$BR220*CB220</f>
        <v>16220.161336343213</v>
      </c>
      <c r="DA220" s="79">
        <f>Model!$BR220*CC220</f>
        <v>16364.456549570868</v>
      </c>
      <c r="DB220" s="79">
        <f>Model!$BR220*CD220</f>
        <v>16508.75176279854</v>
      </c>
      <c r="DC220" s="79">
        <f>Model!$BR220*CE220</f>
        <v>16653.046976026199</v>
      </c>
      <c r="DD220" s="79">
        <f>SUM(Model!$CF220:$CQ220)</f>
        <v>671389.46167004388</v>
      </c>
      <c r="DE220" s="79">
        <f>SUM(Model!$CR220:$DC220)</f>
        <v>190313.0796392886</v>
      </c>
      <c r="DF220" s="80">
        <f>IFERROR((Model!$DD220-Model!$DE220)/Model!$DD220,0)</f>
        <v>0.71653847654102965</v>
      </c>
    </row>
    <row r="221" spans="2:110" x14ac:dyDescent="0.25">
      <c r="B221" t="s">
        <v>370</v>
      </c>
      <c r="C221" t="s">
        <v>131</v>
      </c>
      <c r="D221" t="s">
        <v>14</v>
      </c>
      <c r="E221" s="4">
        <v>124</v>
      </c>
      <c r="F221" s="4">
        <v>1119573.78</v>
      </c>
      <c r="G221" s="4">
        <v>321008.46999999997</v>
      </c>
      <c r="H221" s="4">
        <v>4</v>
      </c>
      <c r="I221" s="4">
        <v>5</v>
      </c>
      <c r="J221" s="4">
        <v>10</v>
      </c>
      <c r="K221" s="4">
        <v>6</v>
      </c>
      <c r="L221" s="4">
        <v>7</v>
      </c>
      <c r="M221" s="4">
        <v>5</v>
      </c>
      <c r="N221" s="4">
        <v>9</v>
      </c>
      <c r="O221" s="4">
        <v>10</v>
      </c>
      <c r="P221" s="4">
        <v>9</v>
      </c>
      <c r="Q221" s="4">
        <v>5</v>
      </c>
      <c r="R221" s="4">
        <v>12</v>
      </c>
      <c r="S221" s="4">
        <v>9</v>
      </c>
      <c r="T221" s="4">
        <v>3</v>
      </c>
      <c r="U221" s="4">
        <v>1</v>
      </c>
      <c r="V221" s="4">
        <v>6</v>
      </c>
      <c r="W221" s="4">
        <v>5</v>
      </c>
      <c r="X221" s="4">
        <v>8</v>
      </c>
      <c r="Y221" s="4">
        <v>8</v>
      </c>
      <c r="Z221" s="4">
        <v>4</v>
      </c>
      <c r="AA221" s="4">
        <v>4</v>
      </c>
      <c r="AB221" s="4">
        <v>10</v>
      </c>
      <c r="AC221" s="4">
        <v>9</v>
      </c>
      <c r="AD221" s="4">
        <v>9</v>
      </c>
      <c r="AE221" s="4">
        <v>7</v>
      </c>
      <c r="AF221" s="4">
        <v>10</v>
      </c>
      <c r="AG221" s="4">
        <v>15</v>
      </c>
      <c r="AH221" s="4">
        <v>4</v>
      </c>
      <c r="AI221" s="4">
        <v>9</v>
      </c>
      <c r="AJ221" s="4">
        <v>11</v>
      </c>
      <c r="AK221" s="4">
        <v>11</v>
      </c>
      <c r="AL221" s="4">
        <v>14</v>
      </c>
      <c r="AM221" s="4">
        <v>3</v>
      </c>
      <c r="AN221" s="4">
        <v>10</v>
      </c>
      <c r="AO221" s="4">
        <v>9</v>
      </c>
      <c r="AP221" s="4">
        <v>18</v>
      </c>
      <c r="AQ221" s="4">
        <v>10</v>
      </c>
      <c r="AR221" s="79">
        <f>MAX(IFERROR(IFERROR(_xlfn.FORECAST.ETS(AR$5,tbl_Model[[#This Row],[H_2023_01]:[H_2025_12]],$H$5:$AQ$5),_xlfn.FORECAST.LINEAR(AR$5,tbl_Model[[#This Row],[H_2023_01]:[H_2025_12]],$H$5:$AQ$5)),0),0)</f>
        <v>10.91189135905333</v>
      </c>
      <c r="AS221" s="79">
        <f>MAX(IFERROR(IFERROR(_xlfn.FORECAST.ETS(AS$5,tbl_Model[[#This Row],[H_2023_01]:[H_2025_12]],$H$5:$AQ$5),_xlfn.FORECAST.LINEAR(AS$5,tbl_Model[[#This Row],[H_2023_01]:[H_2025_12]],$H$5:$AQ$5)),0),0)</f>
        <v>10.807504521484098</v>
      </c>
      <c r="AT221" s="79">
        <f>MAX(IFERROR(IFERROR(_xlfn.FORECAST.ETS(AT$5,tbl_Model[[#This Row],[H_2023_01]:[H_2025_12]],$H$5:$AQ$5),_xlfn.FORECAST.LINEAR(AT$5,tbl_Model[[#This Row],[H_2023_01]:[H_2025_12]],$H$5:$AQ$5)),0),0)</f>
        <v>13.038924053433224</v>
      </c>
      <c r="AU221" s="79">
        <f>MAX(IFERROR(IFERROR(_xlfn.FORECAST.ETS(AU$5,tbl_Model[[#This Row],[H_2023_01]:[H_2025_12]],$H$5:$AQ$5),_xlfn.FORECAST.LINEAR(AU$5,tbl_Model[[#This Row],[H_2023_01]:[H_2025_12]],$H$5:$AQ$5)),0),0)</f>
        <v>9.075423418833239</v>
      </c>
      <c r="AV221" s="79">
        <f>MAX(IFERROR(IFERROR(_xlfn.FORECAST.ETS(AV$5,tbl_Model[[#This Row],[H_2023_01]:[H_2025_12]],$H$5:$AQ$5),_xlfn.FORECAST.LINEAR(AV$5,tbl_Model[[#This Row],[H_2023_01]:[H_2025_12]],$H$5:$AQ$5)),0),0)</f>
        <v>11.488095372781393</v>
      </c>
      <c r="AW221" s="79">
        <f>MAX(IFERROR(IFERROR(_xlfn.FORECAST.ETS(AW$5,tbl_Model[[#This Row],[H_2023_01]:[H_2025_12]],$H$5:$AQ$5),_xlfn.FORECAST.LINEAR(AW$5,tbl_Model[[#This Row],[H_2023_01]:[H_2025_12]],$H$5:$AQ$5)),0),0)</f>
        <v>11.383708535212159</v>
      </c>
      <c r="AX221" s="79">
        <f>MAX(IFERROR(IFERROR(_xlfn.FORECAST.ETS(AX$5,tbl_Model[[#This Row],[H_2023_01]:[H_2025_12]],$H$5:$AQ$5),_xlfn.FORECAST.LINEAR(AX$5,tbl_Model[[#This Row],[H_2023_01]:[H_2025_12]],$H$5:$AQ$5)),0),0)</f>
        <v>13.615128067161287</v>
      </c>
      <c r="AY221" s="79">
        <f>MAX(IFERROR(IFERROR(_xlfn.FORECAST.ETS(AY$5,tbl_Model[[#This Row],[H_2023_01]:[H_2025_12]],$H$5:$AQ$5),_xlfn.FORECAST.LINEAR(AY$5,tbl_Model[[#This Row],[H_2023_01]:[H_2025_12]],$H$5:$AQ$5)),0),0)</f>
        <v>9.6516274325613018</v>
      </c>
      <c r="AZ221" s="79">
        <f>MAX(IFERROR(IFERROR(_xlfn.FORECAST.ETS(AZ$5,tbl_Model[[#This Row],[H_2023_01]:[H_2025_12]],$H$5:$AQ$5),_xlfn.FORECAST.LINEAR(AZ$5,tbl_Model[[#This Row],[H_2023_01]:[H_2025_12]],$H$5:$AQ$5)),0),0)</f>
        <v>12.064299386509454</v>
      </c>
      <c r="BA221" s="79">
        <f>MAX(IFERROR(IFERROR(_xlfn.FORECAST.ETS(BA$5,tbl_Model[[#This Row],[H_2023_01]:[H_2025_12]],$H$5:$AQ$5),_xlfn.FORECAST.LINEAR(BA$5,tbl_Model[[#This Row],[H_2023_01]:[H_2025_12]],$H$5:$AQ$5)),0),0)</f>
        <v>11.95991254894022</v>
      </c>
      <c r="BB221" s="79">
        <f>MAX(IFERROR(IFERROR(_xlfn.FORECAST.ETS(BB$5,tbl_Model[[#This Row],[H_2023_01]:[H_2025_12]],$H$5:$AQ$5),_xlfn.FORECAST.LINEAR(BB$5,tbl_Model[[#This Row],[H_2023_01]:[H_2025_12]],$H$5:$AQ$5)),0),0)</f>
        <v>14.191332080889349</v>
      </c>
      <c r="BC221" s="79">
        <f>MAX(IFERROR(IFERROR(_xlfn.FORECAST.ETS(BC$5,tbl_Model[[#This Row],[H_2023_01]:[H_2025_12]],$H$5:$AQ$5),_xlfn.FORECAST.LINEAR(BC$5,tbl_Model[[#This Row],[H_2023_01]:[H_2025_12]],$H$5:$AQ$5)),0),0)</f>
        <v>10.227831446289363</v>
      </c>
      <c r="BD221" s="80">
        <f>IFERROR(AR221/SUM(Model!$AR221:$BC221),1/12)</f>
        <v>7.8834215163556834E-2</v>
      </c>
      <c r="BE221" s="80">
        <f>IFERROR(AS221/SUM(Model!$AR221:$BC221),1/12)</f>
        <v>7.8080060439834412E-2</v>
      </c>
      <c r="BF221" s="80">
        <f>IFERROR(AT221/SUM(Model!$AR221:$BC221),1/12)</f>
        <v>9.4201207701430867E-2</v>
      </c>
      <c r="BG221" s="80">
        <f>IFERROR(AU221/SUM(Model!$AR221:$BC221),1/12)</f>
        <v>6.5566441138280543E-2</v>
      </c>
      <c r="BH221" s="80">
        <f>IFERROR(AV221/SUM(Model!$AR221:$BC221),1/12)</f>
        <v>8.2997067386114523E-2</v>
      </c>
      <c r="BI221" s="80">
        <f>IFERROR(AW221/SUM(Model!$AR221:$BC221),1/12)</f>
        <v>8.2242912662392073E-2</v>
      </c>
      <c r="BJ221" s="80">
        <f>IFERROR(AX221/SUM(Model!$AR221:$BC221),1/12)</f>
        <v>9.8364059923988556E-2</v>
      </c>
      <c r="BK221" s="80">
        <f>IFERROR(AY221/SUM(Model!$AR221:$BC221),1/12)</f>
        <v>6.9729293360838218E-2</v>
      </c>
      <c r="BL221" s="80">
        <f>IFERROR(AZ221/SUM(Model!$AR221:$BC221),1/12)</f>
        <v>8.7159919608672198E-2</v>
      </c>
      <c r="BM221" s="80">
        <f>IFERROR(BA221/SUM(Model!$AR221:$BC221),1/12)</f>
        <v>8.6405764884949748E-2</v>
      </c>
      <c r="BN221" s="80">
        <f>IFERROR(BB221/SUM(Model!$AR221:$BC221),1/12)</f>
        <v>0.10252691214654623</v>
      </c>
      <c r="BO221" s="80">
        <f>IFERROR(BC221/SUM(Model!$AR221:$BC221),1/12)</f>
        <v>7.3892145583395893E-2</v>
      </c>
      <c r="BP22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136.70491803278688</v>
      </c>
      <c r="BQ221" s="77" cm="1">
        <f t="array" ref="BQ22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221" s="77" cm="1">
        <f t="array" ref="BR22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221" s="77">
        <f>IF(tbl_Model[[#This Row],[Type]]="Boutique",
    tbl_Model[[#This Row],[UnitListPrice]],
    tbl_Model[[#This Row],[UnitListPrice]]*(1-SUMIFS(tbl_MarketTerms[WholesaleMarginPct],tbl_MarketTerms[Country],tbl_Model[[#This Row],[country]])))</f>
        <v>9367.3143996013951</v>
      </c>
      <c r="BT221" s="79">
        <f>Model!$BP221*BD221</f>
        <v>10.777024922113121</v>
      </c>
      <c r="BU221" s="79">
        <f>Model!$BP221*BE221</f>
        <v>10.673928262422608</v>
      </c>
      <c r="BV221" s="79">
        <f>Model!$BP221*BF221</f>
        <v>12.877768377413638</v>
      </c>
      <c r="BW221" s="79">
        <f>Model!$BP221*BG221</f>
        <v>8.963254961510188</v>
      </c>
      <c r="BX221" s="79">
        <f>Model!$BP221*BH221</f>
        <v>11.346107293980475</v>
      </c>
      <c r="BY221" s="79">
        <f>Model!$BP221*BI221</f>
        <v>11.243010634289959</v>
      </c>
      <c r="BZ221" s="79">
        <f>Model!$BP221*BJ221</f>
        <v>13.446850749280992</v>
      </c>
      <c r="CA221" s="79">
        <f>Model!$BP221*BK221</f>
        <v>9.532337333377539</v>
      </c>
      <c r="CB221" s="79">
        <f>Model!$BP221*BL221</f>
        <v>11.915189665847826</v>
      </c>
      <c r="CC221" s="79">
        <f>Model!$BP221*BM221</f>
        <v>11.81209300615731</v>
      </c>
      <c r="CD221" s="79">
        <f>Model!$BP221*BN221</f>
        <v>14.015933121148343</v>
      </c>
      <c r="CE221" s="79">
        <f>Model!$BP221*BO221</f>
        <v>10.10141970524489</v>
      </c>
      <c r="CF221" s="79">
        <f>Model!$BS221*BT221</f>
        <v>100951.78073777334</v>
      </c>
      <c r="CG221" s="79">
        <f>Model!$BS221*BU221</f>
        <v>99986.041912903602</v>
      </c>
      <c r="CH221" s="79">
        <f>Model!$BS221*BV221</f>
        <v>120630.10515647827</v>
      </c>
      <c r="CI221" s="79">
        <f>Model!$BS221*BW221</f>
        <v>83961.627268253025</v>
      </c>
      <c r="CJ221" s="79">
        <f>Model!$BS221*BX221</f>
        <v>106282.55423432573</v>
      </c>
      <c r="CK221" s="79">
        <f>Model!$BS221*BY221</f>
        <v>105316.81540945594</v>
      </c>
      <c r="CL221" s="79">
        <f>Model!$BS221*BZ221</f>
        <v>125960.87865303065</v>
      </c>
      <c r="CM221" s="79">
        <f>Model!$BS221*CA221</f>
        <v>89292.400764805381</v>
      </c>
      <c r="CN221" s="79">
        <f>Model!$BS221*CB221</f>
        <v>111613.32773087808</v>
      </c>
      <c r="CO221" s="79">
        <f>Model!$BS221*CC221</f>
        <v>110647.5889060083</v>
      </c>
      <c r="CP221" s="79">
        <f>Model!$BS221*CD221</f>
        <v>131291.65214958301</v>
      </c>
      <c r="CQ221" s="79">
        <f>Model!$BS221*CE221</f>
        <v>94623.174261357737</v>
      </c>
      <c r="CR221" s="79">
        <f>Model!$BR221*BT221</f>
        <v>28615.945563825164</v>
      </c>
      <c r="CS221" s="79">
        <f>Model!$BR221*BU221</f>
        <v>28342.19576526411</v>
      </c>
      <c r="CT221" s="79">
        <f>Model!$BR221*BV221</f>
        <v>34193.99338267112</v>
      </c>
      <c r="CU221" s="79">
        <f>Model!$BR221*BW221</f>
        <v>23799.890777553228</v>
      </c>
      <c r="CV221" s="79">
        <f>Model!$BR221*BX221</f>
        <v>30127.014740372608</v>
      </c>
      <c r="CW221" s="79">
        <f>Model!$BR221*BY221</f>
        <v>29853.264941811543</v>
      </c>
      <c r="CX221" s="79">
        <f>Model!$BR221*BZ221</f>
        <v>35705.062559218561</v>
      </c>
      <c r="CY221" s="79">
        <f>Model!$BR221*CA221</f>
        <v>25310.959954100661</v>
      </c>
      <c r="CZ221" s="79">
        <f>Model!$BR221*CB221</f>
        <v>31638.083916920037</v>
      </c>
      <c r="DA221" s="79">
        <f>Model!$BR221*CC221</f>
        <v>31364.334118358976</v>
      </c>
      <c r="DB221" s="79">
        <f>Model!$BR221*CD221</f>
        <v>37216.131735765994</v>
      </c>
      <c r="DC221" s="79">
        <f>Model!$BR221*CE221</f>
        <v>26822.029130648094</v>
      </c>
      <c r="DD221" s="79">
        <f>SUM(Model!$CF221:$CQ221)</f>
        <v>1280557.9471848528</v>
      </c>
      <c r="DE221" s="79">
        <f>SUM(Model!$CR221:$DC221)</f>
        <v>362988.90658651013</v>
      </c>
      <c r="DF221" s="80">
        <f>IFERROR((Model!$DD221-Model!$DE221)/Model!$DD221,0)</f>
        <v>0.71653847654102965</v>
      </c>
    </row>
    <row r="222" spans="2:110" x14ac:dyDescent="0.25">
      <c r="B222" t="s">
        <v>370</v>
      </c>
      <c r="C222" t="s">
        <v>131</v>
      </c>
      <c r="D222" t="s">
        <v>20</v>
      </c>
      <c r="E222" s="4">
        <v>27</v>
      </c>
      <c r="F222" s="4">
        <v>239839.6</v>
      </c>
      <c r="G222" s="4">
        <v>68718.09</v>
      </c>
      <c r="H222" s="4">
        <v>0</v>
      </c>
      <c r="I222" s="4">
        <v>1</v>
      </c>
      <c r="J222" s="4">
        <v>1</v>
      </c>
      <c r="K222" s="4">
        <v>1</v>
      </c>
      <c r="L222" s="4">
        <v>0</v>
      </c>
      <c r="M222" s="4">
        <v>2</v>
      </c>
      <c r="N222" s="4">
        <v>0</v>
      </c>
      <c r="O222" s="4">
        <v>2</v>
      </c>
      <c r="P222" s="4">
        <v>2</v>
      </c>
      <c r="Q222" s="4">
        <v>2</v>
      </c>
      <c r="R222" s="4">
        <v>1</v>
      </c>
      <c r="S222" s="4">
        <v>3</v>
      </c>
      <c r="T222" s="4">
        <v>0</v>
      </c>
      <c r="U222" s="4">
        <v>0</v>
      </c>
      <c r="V222" s="4">
        <v>2</v>
      </c>
      <c r="W222" s="4">
        <v>1</v>
      </c>
      <c r="X222" s="4">
        <v>3</v>
      </c>
      <c r="Y222" s="4">
        <v>4</v>
      </c>
      <c r="Z222" s="4">
        <v>4</v>
      </c>
      <c r="AA222" s="4">
        <v>3</v>
      </c>
      <c r="AB222" s="4">
        <v>1</v>
      </c>
      <c r="AC222" s="4">
        <v>2</v>
      </c>
      <c r="AD222" s="4">
        <v>2</v>
      </c>
      <c r="AE222" s="4">
        <v>8</v>
      </c>
      <c r="AF222" s="4">
        <v>0</v>
      </c>
      <c r="AG222" s="4">
        <v>2</v>
      </c>
      <c r="AH222" s="4">
        <v>2</v>
      </c>
      <c r="AI222" s="4">
        <v>0</v>
      </c>
      <c r="AJ222" s="4">
        <v>2</v>
      </c>
      <c r="AK222" s="4">
        <v>7</v>
      </c>
      <c r="AL222" s="4">
        <v>1</v>
      </c>
      <c r="AM222" s="4">
        <v>0</v>
      </c>
      <c r="AN222" s="4">
        <v>3</v>
      </c>
      <c r="AO222" s="4">
        <v>5</v>
      </c>
      <c r="AP222" s="4">
        <v>4</v>
      </c>
      <c r="AQ222" s="4">
        <v>1</v>
      </c>
      <c r="AR222" s="79">
        <f>MAX(IFERROR(IFERROR(_xlfn.FORECAST.ETS(AR$5,tbl_Model[[#This Row],[H_2023_01]:[H_2025_12]],$H$5:$AQ$5),_xlfn.FORECAST.LINEAR(AR$5,tbl_Model[[#This Row],[H_2023_01]:[H_2025_12]],$H$5:$AQ$5)),0),0)</f>
        <v>3.1395253248660802</v>
      </c>
      <c r="AS222" s="79">
        <f>MAX(IFERROR(IFERROR(_xlfn.FORECAST.ETS(AS$5,tbl_Model[[#This Row],[H_2023_01]:[H_2025_12]],$H$5:$AQ$5),_xlfn.FORECAST.LINEAR(AS$5,tbl_Model[[#This Row],[H_2023_01]:[H_2025_12]],$H$5:$AQ$5)),0),0)</f>
        <v>3.2094716520969904</v>
      </c>
      <c r="AT222" s="79">
        <f>MAX(IFERROR(IFERROR(_xlfn.FORECAST.ETS(AT$5,tbl_Model[[#This Row],[H_2023_01]:[H_2025_12]],$H$5:$AQ$5),_xlfn.FORECAST.LINEAR(AT$5,tbl_Model[[#This Row],[H_2023_01]:[H_2025_12]],$H$5:$AQ$5)),0),0)</f>
        <v>3.2794179793278939</v>
      </c>
      <c r="AU222" s="79">
        <f>MAX(IFERROR(IFERROR(_xlfn.FORECAST.ETS(AU$5,tbl_Model[[#This Row],[H_2023_01]:[H_2025_12]],$H$5:$AQ$5),_xlfn.FORECAST.LINEAR(AU$5,tbl_Model[[#This Row],[H_2023_01]:[H_2025_12]],$H$5:$AQ$5)),0),0)</f>
        <v>3.3493643065588041</v>
      </c>
      <c r="AV222" s="79">
        <f>MAX(IFERROR(IFERROR(_xlfn.FORECAST.ETS(AV$5,tbl_Model[[#This Row],[H_2023_01]:[H_2025_12]],$H$5:$AQ$5),_xlfn.FORECAST.LINEAR(AV$5,tbl_Model[[#This Row],[H_2023_01]:[H_2025_12]],$H$5:$AQ$5)),0),0)</f>
        <v>3.4193106337897077</v>
      </c>
      <c r="AW222" s="79">
        <f>MAX(IFERROR(IFERROR(_xlfn.FORECAST.ETS(AW$5,tbl_Model[[#This Row],[H_2023_01]:[H_2025_12]],$H$5:$AQ$5),_xlfn.FORECAST.LINEAR(AW$5,tbl_Model[[#This Row],[H_2023_01]:[H_2025_12]],$H$5:$AQ$5)),0),0)</f>
        <v>3.4892569610206179</v>
      </c>
      <c r="AX222" s="79">
        <f>MAX(IFERROR(IFERROR(_xlfn.FORECAST.ETS(AX$5,tbl_Model[[#This Row],[H_2023_01]:[H_2025_12]],$H$5:$AQ$5),_xlfn.FORECAST.LINEAR(AX$5,tbl_Model[[#This Row],[H_2023_01]:[H_2025_12]],$H$5:$AQ$5)),0),0)</f>
        <v>3.5592032882515214</v>
      </c>
      <c r="AY222" s="79">
        <f>MAX(IFERROR(IFERROR(_xlfn.FORECAST.ETS(AY$5,tbl_Model[[#This Row],[H_2023_01]:[H_2025_12]],$H$5:$AQ$5),_xlfn.FORECAST.LINEAR(AY$5,tbl_Model[[#This Row],[H_2023_01]:[H_2025_12]],$H$5:$AQ$5)),0),0)</f>
        <v>3.6291496154824316</v>
      </c>
      <c r="AZ222" s="79">
        <f>MAX(IFERROR(IFERROR(_xlfn.FORECAST.ETS(AZ$5,tbl_Model[[#This Row],[H_2023_01]:[H_2025_12]],$H$5:$AQ$5),_xlfn.FORECAST.LINEAR(AZ$5,tbl_Model[[#This Row],[H_2023_01]:[H_2025_12]],$H$5:$AQ$5)),0),0)</f>
        <v>3.6990959427133352</v>
      </c>
      <c r="BA222" s="79">
        <f>MAX(IFERROR(IFERROR(_xlfn.FORECAST.ETS(BA$5,tbl_Model[[#This Row],[H_2023_01]:[H_2025_12]],$H$5:$AQ$5),_xlfn.FORECAST.LINEAR(BA$5,tbl_Model[[#This Row],[H_2023_01]:[H_2025_12]],$H$5:$AQ$5)),0),0)</f>
        <v>3.7690422699442454</v>
      </c>
      <c r="BB222" s="79">
        <f>MAX(IFERROR(IFERROR(_xlfn.FORECAST.ETS(BB$5,tbl_Model[[#This Row],[H_2023_01]:[H_2025_12]],$H$5:$AQ$5),_xlfn.FORECAST.LINEAR(BB$5,tbl_Model[[#This Row],[H_2023_01]:[H_2025_12]],$H$5:$AQ$5)),0),0)</f>
        <v>3.838988597175149</v>
      </c>
      <c r="BC222" s="79">
        <f>MAX(IFERROR(IFERROR(_xlfn.FORECAST.ETS(BC$5,tbl_Model[[#This Row],[H_2023_01]:[H_2025_12]],$H$5:$AQ$5),_xlfn.FORECAST.LINEAR(BC$5,tbl_Model[[#This Row],[H_2023_01]:[H_2025_12]],$H$5:$AQ$5)),0),0)</f>
        <v>3.9089349244060596</v>
      </c>
      <c r="BD222" s="80">
        <f>IFERROR(AR222/SUM(Model!$AR222:$BC222),1/12)</f>
        <v>7.4236670465020679E-2</v>
      </c>
      <c r="BE222" s="80">
        <f>IFERROR(AS222/SUM(Model!$AR222:$BC222),1/12)</f>
        <v>7.5890609168350318E-2</v>
      </c>
      <c r="BF222" s="80">
        <f>IFERROR(AT222/SUM(Model!$AR222:$BC222),1/12)</f>
        <v>7.7544547871679803E-2</v>
      </c>
      <c r="BG222" s="80">
        <f>IFERROR(AU222/SUM(Model!$AR222:$BC222),1/12)</f>
        <v>7.9198486575009441E-2</v>
      </c>
      <c r="BH222" s="80">
        <f>IFERROR(AV222/SUM(Model!$AR222:$BC222),1/12)</f>
        <v>8.0852425278338927E-2</v>
      </c>
      <c r="BI222" s="80">
        <f>IFERROR(AW222/SUM(Model!$AR222:$BC222),1/12)</f>
        <v>8.2506363981668579E-2</v>
      </c>
      <c r="BJ222" s="80">
        <f>IFERROR(AX222/SUM(Model!$AR222:$BC222),1/12)</f>
        <v>8.4160302684998065E-2</v>
      </c>
      <c r="BK222" s="80">
        <f>IFERROR(AY222/SUM(Model!$AR222:$BC222),1/12)</f>
        <v>8.5814241388327703E-2</v>
      </c>
      <c r="BL222" s="80">
        <f>IFERROR(AZ222/SUM(Model!$AR222:$BC222),1/12)</f>
        <v>8.7468180091657188E-2</v>
      </c>
      <c r="BM222" s="80">
        <f>IFERROR(BA222/SUM(Model!$AR222:$BC222),1/12)</f>
        <v>8.912211879498684E-2</v>
      </c>
      <c r="BN222" s="80">
        <f>IFERROR(BB222/SUM(Model!$AR222:$BC222),1/12)</f>
        <v>9.0776057498316326E-2</v>
      </c>
      <c r="BO222" s="80">
        <f>IFERROR(BC222/SUM(Model!$AR222:$BC222),1/12)</f>
        <v>9.2429996201645978E-2</v>
      </c>
      <c r="BP22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29.798939247830276</v>
      </c>
      <c r="BQ222" s="77" cm="1">
        <f t="array" ref="BQ22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222" s="77" cm="1">
        <f t="array" ref="BR22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222" s="77">
        <f>IF(tbl_Model[[#This Row],[Type]]="Boutique",
    tbl_Model[[#This Row],[UnitListPrice]],
    tbl_Model[[#This Row],[UnitListPrice]]*(1-SUMIFS(tbl_MarketTerms[WholesaleMarginPct],tbl_MarketTerms[Country],tbl_Model[[#This Row],[country]])))</f>
        <v>9367.3143996013951</v>
      </c>
      <c r="BT222" s="79">
        <f>Model!$BP222*BD222</f>
        <v>2.2121740331483473</v>
      </c>
      <c r="BU222" s="79">
        <f>Model!$BP222*BE222</f>
        <v>2.2614596520885026</v>
      </c>
      <c r="BV222" s="79">
        <f>Model!$BP222*BF222</f>
        <v>2.3107452710286531</v>
      </c>
      <c r="BW222" s="79">
        <f>Model!$BP222*BG222</f>
        <v>2.3600308899688081</v>
      </c>
      <c r="BX222" s="79">
        <f>Model!$BP222*BH222</f>
        <v>2.4093165089089585</v>
      </c>
      <c r="BY222" s="79">
        <f>Model!$BP222*BI222</f>
        <v>2.4586021278491139</v>
      </c>
      <c r="BZ222" s="79">
        <f>Model!$BP222*BJ222</f>
        <v>2.5078877467892644</v>
      </c>
      <c r="CA222" s="79">
        <f>Model!$BP222*BK222</f>
        <v>2.5571733657294198</v>
      </c>
      <c r="CB222" s="79">
        <f>Model!$BP222*BL222</f>
        <v>2.6064589846695703</v>
      </c>
      <c r="CC222" s="79">
        <f>Model!$BP222*BM222</f>
        <v>2.6557446036097256</v>
      </c>
      <c r="CD222" s="79">
        <f>Model!$BP222*BN222</f>
        <v>2.7050302225498761</v>
      </c>
      <c r="CE222" s="79">
        <f>Model!$BP222*BO222</f>
        <v>2.7543158414900315</v>
      </c>
      <c r="CF222" s="79">
        <f>Model!$BS222*BT222</f>
        <v>20722.129675134805</v>
      </c>
      <c r="CG222" s="79">
        <f>Model!$BS222*BU222</f>
        <v>21183.803563126192</v>
      </c>
      <c r="CH222" s="79">
        <f>Model!$BS222*BV222</f>
        <v>21645.477451117531</v>
      </c>
      <c r="CI222" s="79">
        <f>Model!$BS222*BW222</f>
        <v>22107.15133910891</v>
      </c>
      <c r="CJ222" s="79">
        <f>Model!$BS222*BX222</f>
        <v>22568.825227100249</v>
      </c>
      <c r="CK222" s="79">
        <f>Model!$BS222*BY222</f>
        <v>23030.499115091636</v>
      </c>
      <c r="CL222" s="79">
        <f>Model!$BS222*BZ222</f>
        <v>23492.173003082975</v>
      </c>
      <c r="CM222" s="79">
        <f>Model!$BS222*CA222</f>
        <v>23953.846891074358</v>
      </c>
      <c r="CN222" s="79">
        <f>Model!$BS222*CB222</f>
        <v>24415.520779065697</v>
      </c>
      <c r="CO222" s="79">
        <f>Model!$BS222*CC222</f>
        <v>24877.194667057083</v>
      </c>
      <c r="CP222" s="79">
        <f>Model!$BS222*CD222</f>
        <v>25338.868555048422</v>
      </c>
      <c r="CQ222" s="79">
        <f>Model!$BS222*CE222</f>
        <v>25800.542443039805</v>
      </c>
      <c r="CR222" s="79">
        <f>Model!$BR222*BT222</f>
        <v>5873.9264470280505</v>
      </c>
      <c r="CS222" s="79">
        <f>Model!$BR222*BU222</f>
        <v>6004.7932306593138</v>
      </c>
      <c r="CT222" s="79">
        <f>Model!$BR222*BV222</f>
        <v>6135.6600142905645</v>
      </c>
      <c r="CU222" s="79">
        <f>Model!$BR222*BW222</f>
        <v>6266.5267979218279</v>
      </c>
      <c r="CV222" s="79">
        <f>Model!$BR222*BX222</f>
        <v>6397.3935815530785</v>
      </c>
      <c r="CW222" s="79">
        <f>Model!$BR222*BY222</f>
        <v>6528.2603651843428</v>
      </c>
      <c r="CX222" s="79">
        <f>Model!$BR222*BZ222</f>
        <v>6659.1271488155935</v>
      </c>
      <c r="CY222" s="79">
        <f>Model!$BR222*CA222</f>
        <v>6789.9939324468578</v>
      </c>
      <c r="CZ222" s="79">
        <f>Model!$BR222*CB222</f>
        <v>6920.8607160781085</v>
      </c>
      <c r="DA222" s="79">
        <f>Model!$BR222*CC222</f>
        <v>7051.7274997093718</v>
      </c>
      <c r="DB222" s="79">
        <f>Model!$BR222*CD222</f>
        <v>7182.5942833406234</v>
      </c>
      <c r="DC222" s="79">
        <f>Model!$BR222*CE222</f>
        <v>7313.4610669718868</v>
      </c>
      <c r="DD222" s="79">
        <f>SUM(Model!$CF222:$CQ222)</f>
        <v>279136.03270904766</v>
      </c>
      <c r="DE222" s="79">
        <f>SUM(Model!$CR222:$DC222)</f>
        <v>79124.325083999618</v>
      </c>
      <c r="DF222" s="80">
        <f>IFERROR((Model!$DD222-Model!$DE222)/Model!$DD222,0)</f>
        <v>0.71653847654102976</v>
      </c>
    </row>
    <row r="223" spans="2:110" x14ac:dyDescent="0.25">
      <c r="B223" t="s">
        <v>370</v>
      </c>
      <c r="C223" t="s">
        <v>131</v>
      </c>
      <c r="D223" t="s">
        <v>17</v>
      </c>
      <c r="E223" s="4">
        <v>39</v>
      </c>
      <c r="F223" s="4">
        <v>356858.1</v>
      </c>
      <c r="G223" s="4">
        <v>102704.57</v>
      </c>
      <c r="H223" s="4">
        <v>5</v>
      </c>
      <c r="I223" s="4">
        <v>1</v>
      </c>
      <c r="J223" s="4">
        <v>1</v>
      </c>
      <c r="K223" s="4">
        <v>1</v>
      </c>
      <c r="L223" s="4">
        <v>3</v>
      </c>
      <c r="M223" s="4">
        <v>0</v>
      </c>
      <c r="N223" s="4">
        <v>4</v>
      </c>
      <c r="O223" s="4">
        <v>2</v>
      </c>
      <c r="P223" s="4">
        <v>2</v>
      </c>
      <c r="Q223" s="4">
        <v>3</v>
      </c>
      <c r="R223" s="4">
        <v>8</v>
      </c>
      <c r="S223" s="4">
        <v>3</v>
      </c>
      <c r="T223" s="4">
        <v>7</v>
      </c>
      <c r="U223" s="4">
        <v>2</v>
      </c>
      <c r="V223" s="4">
        <v>2</v>
      </c>
      <c r="W223" s="4">
        <v>5</v>
      </c>
      <c r="X223" s="4">
        <v>2</v>
      </c>
      <c r="Y223" s="4">
        <v>4</v>
      </c>
      <c r="Z223" s="4">
        <v>6</v>
      </c>
      <c r="AA223" s="4">
        <v>3</v>
      </c>
      <c r="AB223" s="4">
        <v>3</v>
      </c>
      <c r="AC223" s="4">
        <v>3</v>
      </c>
      <c r="AD223" s="4">
        <v>3</v>
      </c>
      <c r="AE223" s="4">
        <v>5</v>
      </c>
      <c r="AF223" s="4">
        <v>3</v>
      </c>
      <c r="AG223" s="4">
        <v>5</v>
      </c>
      <c r="AH223" s="4">
        <v>1</v>
      </c>
      <c r="AI223" s="4">
        <v>2</v>
      </c>
      <c r="AJ223" s="4">
        <v>5</v>
      </c>
      <c r="AK223" s="4">
        <v>1</v>
      </c>
      <c r="AL223" s="4">
        <v>2</v>
      </c>
      <c r="AM223" s="4">
        <v>6</v>
      </c>
      <c r="AN223" s="4">
        <v>1</v>
      </c>
      <c r="AO223" s="4">
        <v>3</v>
      </c>
      <c r="AP223" s="4">
        <v>6</v>
      </c>
      <c r="AQ223" s="4">
        <v>4</v>
      </c>
      <c r="AR223" s="79">
        <f>MAX(IFERROR(IFERROR(_xlfn.FORECAST.ETS(AR$5,tbl_Model[[#This Row],[H_2023_01]:[H_2025_12]],$H$5:$AQ$5),_xlfn.FORECAST.LINEAR(AR$5,tbl_Model[[#This Row],[H_2023_01]:[H_2025_12]],$H$5:$AQ$5)),0),0)</f>
        <v>3.8274571425704313</v>
      </c>
      <c r="AS223" s="79">
        <f>MAX(IFERROR(IFERROR(_xlfn.FORECAST.ETS(AS$5,tbl_Model[[#This Row],[H_2023_01]:[H_2025_12]],$H$5:$AQ$5),_xlfn.FORECAST.LINEAR(AS$5,tbl_Model[[#This Row],[H_2023_01]:[H_2025_12]],$H$5:$AQ$5)),0),0)</f>
        <v>3.8489096660655209</v>
      </c>
      <c r="AT223" s="79">
        <f>MAX(IFERROR(IFERROR(_xlfn.FORECAST.ETS(AT$5,tbl_Model[[#This Row],[H_2023_01]:[H_2025_12]],$H$5:$AQ$5),_xlfn.FORECAST.LINEAR(AT$5,tbl_Model[[#This Row],[H_2023_01]:[H_2025_12]],$H$5:$AQ$5)),0),0)</f>
        <v>3.8703621895606153</v>
      </c>
      <c r="AU223" s="79">
        <f>MAX(IFERROR(IFERROR(_xlfn.FORECAST.ETS(AU$5,tbl_Model[[#This Row],[H_2023_01]:[H_2025_12]],$H$5:$AQ$5),_xlfn.FORECAST.LINEAR(AU$5,tbl_Model[[#This Row],[H_2023_01]:[H_2025_12]],$H$5:$AQ$5)),0),0)</f>
        <v>3.8918147130557048</v>
      </c>
      <c r="AV223" s="79">
        <f>MAX(IFERROR(IFERROR(_xlfn.FORECAST.ETS(AV$5,tbl_Model[[#This Row],[H_2023_01]:[H_2025_12]],$H$5:$AQ$5),_xlfn.FORECAST.LINEAR(AV$5,tbl_Model[[#This Row],[H_2023_01]:[H_2025_12]],$H$5:$AQ$5)),0),0)</f>
        <v>3.9132672365507997</v>
      </c>
      <c r="AW223" s="79">
        <f>MAX(IFERROR(IFERROR(_xlfn.FORECAST.ETS(AW$5,tbl_Model[[#This Row],[H_2023_01]:[H_2025_12]],$H$5:$AQ$5),_xlfn.FORECAST.LINEAR(AW$5,tbl_Model[[#This Row],[H_2023_01]:[H_2025_12]],$H$5:$AQ$5)),0),0)</f>
        <v>3.9347197600458892</v>
      </c>
      <c r="AX223" s="79">
        <f>MAX(IFERROR(IFERROR(_xlfn.FORECAST.ETS(AX$5,tbl_Model[[#This Row],[H_2023_01]:[H_2025_12]],$H$5:$AQ$5),_xlfn.FORECAST.LINEAR(AX$5,tbl_Model[[#This Row],[H_2023_01]:[H_2025_12]],$H$5:$AQ$5)),0),0)</f>
        <v>3.9561722835409836</v>
      </c>
      <c r="AY223" s="79">
        <f>MAX(IFERROR(IFERROR(_xlfn.FORECAST.ETS(AY$5,tbl_Model[[#This Row],[H_2023_01]:[H_2025_12]],$H$5:$AQ$5),_xlfn.FORECAST.LINEAR(AY$5,tbl_Model[[#This Row],[H_2023_01]:[H_2025_12]],$H$5:$AQ$5)),0),0)</f>
        <v>3.9776248070360731</v>
      </c>
      <c r="AZ223" s="79">
        <f>MAX(IFERROR(IFERROR(_xlfn.FORECAST.ETS(AZ$5,tbl_Model[[#This Row],[H_2023_01]:[H_2025_12]],$H$5:$AQ$5),_xlfn.FORECAST.LINEAR(AZ$5,tbl_Model[[#This Row],[H_2023_01]:[H_2025_12]],$H$5:$AQ$5)),0),0)</f>
        <v>3.999077330531168</v>
      </c>
      <c r="BA223" s="79">
        <f>MAX(IFERROR(IFERROR(_xlfn.FORECAST.ETS(BA$5,tbl_Model[[#This Row],[H_2023_01]:[H_2025_12]],$H$5:$AQ$5),_xlfn.FORECAST.LINEAR(BA$5,tbl_Model[[#This Row],[H_2023_01]:[H_2025_12]],$H$5:$AQ$5)),0),0)</f>
        <v>4.0205298540262575</v>
      </c>
      <c r="BB223" s="79">
        <f>MAX(IFERROR(IFERROR(_xlfn.FORECAST.ETS(BB$5,tbl_Model[[#This Row],[H_2023_01]:[H_2025_12]],$H$5:$AQ$5),_xlfn.FORECAST.LINEAR(BB$5,tbl_Model[[#This Row],[H_2023_01]:[H_2025_12]],$H$5:$AQ$5)),0),0)</f>
        <v>4.0419823775213519</v>
      </c>
      <c r="BC223" s="79">
        <f>MAX(IFERROR(IFERROR(_xlfn.FORECAST.ETS(BC$5,tbl_Model[[#This Row],[H_2023_01]:[H_2025_12]],$H$5:$AQ$5),_xlfn.FORECAST.LINEAR(BC$5,tbl_Model[[#This Row],[H_2023_01]:[H_2025_12]],$H$5:$AQ$5)),0),0)</f>
        <v>4.0634349010164419</v>
      </c>
      <c r="BD223" s="80">
        <f>IFERROR(AR223/SUM(Model!$AR223:$BC223),1/12)</f>
        <v>8.0841243326878837E-2</v>
      </c>
      <c r="BE223" s="80">
        <f>IFERROR(AS223/SUM(Model!$AR223:$BC223),1/12)</f>
        <v>8.1294350600779608E-2</v>
      </c>
      <c r="BF223" s="80">
        <f>IFERROR(AT223/SUM(Model!$AR223:$BC223),1/12)</f>
        <v>8.1747457874680476E-2</v>
      </c>
      <c r="BG223" s="80">
        <f>IFERROR(AU223/SUM(Model!$AR223:$BC223),1/12)</f>
        <v>8.2200565148581248E-2</v>
      </c>
      <c r="BH223" s="80">
        <f>IFERROR(AV223/SUM(Model!$AR223:$BC223),1/12)</f>
        <v>8.265367242248213E-2</v>
      </c>
      <c r="BI223" s="80">
        <f>IFERROR(AW223/SUM(Model!$AR223:$BC223),1/12)</f>
        <v>8.3106779696382901E-2</v>
      </c>
      <c r="BJ223" s="80">
        <f>IFERROR(AX223/SUM(Model!$AR223:$BC223),1/12)</f>
        <v>8.355988697028377E-2</v>
      </c>
      <c r="BK223" s="80">
        <f>IFERROR(AY223/SUM(Model!$AR223:$BC223),1/12)</f>
        <v>8.4012994244184541E-2</v>
      </c>
      <c r="BL223" s="80">
        <f>IFERROR(AZ223/SUM(Model!$AR223:$BC223),1/12)</f>
        <v>8.4466101518085424E-2</v>
      </c>
      <c r="BM223" s="80">
        <f>IFERROR(BA223/SUM(Model!$AR223:$BC223),1/12)</f>
        <v>8.4919208791986195E-2</v>
      </c>
      <c r="BN223" s="80">
        <f>IFERROR(BB223/SUM(Model!$AR223:$BC223),1/12)</f>
        <v>8.5372316065887063E-2</v>
      </c>
      <c r="BO223" s="80">
        <f>IFERROR(BC223/SUM(Model!$AR223:$BC223),1/12)</f>
        <v>8.5825423339787849E-2</v>
      </c>
      <c r="BP22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43.013895430993877</v>
      </c>
      <c r="BQ223" s="77" cm="1">
        <f t="array" ref="BQ22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223" s="77" cm="1">
        <f t="array" ref="BR22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223" s="77">
        <f>IF(tbl_Model[[#This Row],[Type]]="Boutique",
    tbl_Model[[#This Row],[UnitListPrice]],
    tbl_Model[[#This Row],[UnitListPrice]]*(1-SUMIFS(tbl_MarketTerms[WholesaleMarginPct],tbl_MarketTerms[Country],tbl_Model[[#This Row],[country]])))</f>
        <v>9367.3143996013951</v>
      </c>
      <c r="BT223" s="79">
        <f>Model!$BP223*BD223</f>
        <v>3.477296786973898</v>
      </c>
      <c r="BU223" s="79">
        <f>Model!$BP223*BE223</f>
        <v>3.4967866958724882</v>
      </c>
      <c r="BV223" s="79">
        <f>Model!$BP223*BF223</f>
        <v>3.5162766047710829</v>
      </c>
      <c r="BW223" s="79">
        <f>Model!$BP223*BG223</f>
        <v>3.5357665136696736</v>
      </c>
      <c r="BX223" s="79">
        <f>Model!$BP223*BH223</f>
        <v>3.5552564225682688</v>
      </c>
      <c r="BY223" s="79">
        <f>Model!$BP223*BI223</f>
        <v>3.5747463314668591</v>
      </c>
      <c r="BZ223" s="79">
        <f>Model!$BP223*BJ223</f>
        <v>3.5942362403654537</v>
      </c>
      <c r="CA223" s="79">
        <f>Model!$BP223*BK223</f>
        <v>3.6137261492640445</v>
      </c>
      <c r="CB223" s="79">
        <f>Model!$BP223*BL223</f>
        <v>3.6332160581626396</v>
      </c>
      <c r="CC223" s="79">
        <f>Model!$BP223*BM223</f>
        <v>3.6527059670612299</v>
      </c>
      <c r="CD223" s="79">
        <f>Model!$BP223*BN223</f>
        <v>3.6721958759598246</v>
      </c>
      <c r="CE223" s="79">
        <f>Model!$BP223*BO223</f>
        <v>3.6916857848584157</v>
      </c>
      <c r="CF223" s="79">
        <f>Model!$BS223*BT223</f>
        <v>32572.93226430826</v>
      </c>
      <c r="CG223" s="79">
        <f>Model!$BS223*BU223</f>
        <v>32755.500368580942</v>
      </c>
      <c r="CH223" s="79">
        <f>Model!$BS223*BV223</f>
        <v>32938.068472853665</v>
      </c>
      <c r="CI223" s="79">
        <f>Model!$BS223*BW223</f>
        <v>33120.636577126359</v>
      </c>
      <c r="CJ223" s="79">
        <f>Model!$BS223*BX223</f>
        <v>33303.204681399089</v>
      </c>
      <c r="CK223" s="79">
        <f>Model!$BS223*BY223</f>
        <v>33485.772785671768</v>
      </c>
      <c r="CL223" s="79">
        <f>Model!$BS223*BZ223</f>
        <v>33668.340889944498</v>
      </c>
      <c r="CM223" s="79">
        <f>Model!$BS223*CA223</f>
        <v>33850.908994217185</v>
      </c>
      <c r="CN223" s="79">
        <f>Model!$BS223*CB223</f>
        <v>34033.477098489915</v>
      </c>
      <c r="CO223" s="79">
        <f>Model!$BS223*CC223</f>
        <v>34216.045202762594</v>
      </c>
      <c r="CP223" s="79">
        <f>Model!$BS223*CD223</f>
        <v>34398.613307035324</v>
      </c>
      <c r="CQ223" s="79">
        <f>Model!$BS223*CE223</f>
        <v>34581.181411308018</v>
      </c>
      <c r="CR223" s="79">
        <f>Model!$BR223*BT223</f>
        <v>9233.1730031666666</v>
      </c>
      <c r="CS223" s="79">
        <f>Model!$BR223*BU223</f>
        <v>9284.9240361388183</v>
      </c>
      <c r="CT223" s="79">
        <f>Model!$BR223*BV223</f>
        <v>9336.675069110981</v>
      </c>
      <c r="CU223" s="79">
        <f>Model!$BR223*BW223</f>
        <v>9388.4261020831327</v>
      </c>
      <c r="CV223" s="79">
        <f>Model!$BR223*BX223</f>
        <v>9440.1771350552972</v>
      </c>
      <c r="CW223" s="79">
        <f>Model!$BR223*BY223</f>
        <v>9491.9281680274489</v>
      </c>
      <c r="CX223" s="79">
        <f>Model!$BR223*BZ223</f>
        <v>9543.6792009996116</v>
      </c>
      <c r="CY223" s="79">
        <f>Model!$BR223*CA223</f>
        <v>9595.4302339717633</v>
      </c>
      <c r="CZ223" s="79">
        <f>Model!$BR223*CB223</f>
        <v>9647.1812669439278</v>
      </c>
      <c r="DA223" s="79">
        <f>Model!$BR223*CC223</f>
        <v>9698.9322999160795</v>
      </c>
      <c r="DB223" s="79">
        <f>Model!$BR223*CD223</f>
        <v>9750.6833328882421</v>
      </c>
      <c r="DC223" s="79">
        <f>Model!$BR223*CE223</f>
        <v>9802.4343658603957</v>
      </c>
      <c r="DD223" s="79">
        <f>SUM(Model!$CF223:$CQ223)</f>
        <v>402924.68205369764</v>
      </c>
      <c r="DE223" s="79">
        <f>SUM(Model!$CR223:$DC223)</f>
        <v>114213.64421416237</v>
      </c>
      <c r="DF223" s="80">
        <f>IFERROR((Model!$DD223-Model!$DE223)/Model!$DD223,0)</f>
        <v>0.71653847654102965</v>
      </c>
    </row>
    <row r="224" spans="2:110" x14ac:dyDescent="0.25">
      <c r="B224" t="s">
        <v>370</v>
      </c>
      <c r="C224" t="s">
        <v>185</v>
      </c>
      <c r="D224" t="s">
        <v>18</v>
      </c>
      <c r="E224" s="4">
        <v>131</v>
      </c>
      <c r="F224" s="4">
        <v>1555607.69</v>
      </c>
      <c r="G224" s="4">
        <v>439225.75</v>
      </c>
      <c r="H224" s="4">
        <v>7</v>
      </c>
      <c r="I224" s="4">
        <v>7</v>
      </c>
      <c r="J224" s="4">
        <v>7</v>
      </c>
      <c r="K224" s="4">
        <v>8</v>
      </c>
      <c r="L224" s="4">
        <v>16</v>
      </c>
      <c r="M224" s="4">
        <v>7</v>
      </c>
      <c r="N224" s="4">
        <v>6</v>
      </c>
      <c r="O224" s="4">
        <v>9</v>
      </c>
      <c r="P224" s="4">
        <v>5</v>
      </c>
      <c r="Q224" s="4">
        <v>11</v>
      </c>
      <c r="R224" s="4">
        <v>11</v>
      </c>
      <c r="S224" s="4">
        <v>8</v>
      </c>
      <c r="T224" s="4">
        <v>8</v>
      </c>
      <c r="U224" s="4">
        <v>6</v>
      </c>
      <c r="V224" s="4">
        <v>10</v>
      </c>
      <c r="W224" s="4">
        <v>16</v>
      </c>
      <c r="X224" s="4">
        <v>9</v>
      </c>
      <c r="Y224" s="4">
        <v>9</v>
      </c>
      <c r="Z224" s="4">
        <v>7</v>
      </c>
      <c r="AA224" s="4">
        <v>11</v>
      </c>
      <c r="AB224" s="4">
        <v>5</v>
      </c>
      <c r="AC224" s="4">
        <v>13</v>
      </c>
      <c r="AD224" s="4">
        <v>15</v>
      </c>
      <c r="AE224" s="4">
        <v>13</v>
      </c>
      <c r="AF224" s="4">
        <v>11</v>
      </c>
      <c r="AG224" s="4">
        <v>5</v>
      </c>
      <c r="AH224" s="4">
        <v>12</v>
      </c>
      <c r="AI224" s="4">
        <v>13</v>
      </c>
      <c r="AJ224" s="4">
        <v>9</v>
      </c>
      <c r="AK224" s="4">
        <v>11</v>
      </c>
      <c r="AL224" s="4">
        <v>18</v>
      </c>
      <c r="AM224" s="4">
        <v>12</v>
      </c>
      <c r="AN224" s="4">
        <v>10</v>
      </c>
      <c r="AO224" s="4">
        <v>12</v>
      </c>
      <c r="AP224" s="4">
        <v>6</v>
      </c>
      <c r="AQ224" s="4">
        <v>12</v>
      </c>
      <c r="AR224" s="79">
        <f>MAX(IFERROR(IFERROR(_xlfn.FORECAST.ETS(AR$5,tbl_Model[[#This Row],[H_2023_01]:[H_2025_12]],$H$5:$AQ$5),_xlfn.FORECAST.LINEAR(AR$5,tbl_Model[[#This Row],[H_2023_01]:[H_2025_12]],$H$5:$AQ$5)),0),0)</f>
        <v>11.583998253370691</v>
      </c>
      <c r="AS224" s="79">
        <f>MAX(IFERROR(IFERROR(_xlfn.FORECAST.ETS(AS$5,tbl_Model[[#This Row],[H_2023_01]:[H_2025_12]],$H$5:$AQ$5),_xlfn.FORECAST.LINEAR(AS$5,tbl_Model[[#This Row],[H_2023_01]:[H_2025_12]],$H$5:$AQ$5)),0),0)</f>
        <v>11.720723214093088</v>
      </c>
      <c r="AT224" s="79">
        <f>MAX(IFERROR(IFERROR(_xlfn.FORECAST.ETS(AT$5,tbl_Model[[#This Row],[H_2023_01]:[H_2025_12]],$H$5:$AQ$5),_xlfn.FORECAST.LINEAR(AT$5,tbl_Model[[#This Row],[H_2023_01]:[H_2025_12]],$H$5:$AQ$5)),0),0)</f>
        <v>11.857448174815479</v>
      </c>
      <c r="AU224" s="79">
        <f>MAX(IFERROR(IFERROR(_xlfn.FORECAST.ETS(AU$5,tbl_Model[[#This Row],[H_2023_01]:[H_2025_12]],$H$5:$AQ$5),_xlfn.FORECAST.LINEAR(AU$5,tbl_Model[[#This Row],[H_2023_01]:[H_2025_12]],$H$5:$AQ$5)),0),0)</f>
        <v>11.994173135537876</v>
      </c>
      <c r="AV224" s="79">
        <f>MAX(IFERROR(IFERROR(_xlfn.FORECAST.ETS(AV$5,tbl_Model[[#This Row],[H_2023_01]:[H_2025_12]],$H$5:$AQ$5),_xlfn.FORECAST.LINEAR(AV$5,tbl_Model[[#This Row],[H_2023_01]:[H_2025_12]],$H$5:$AQ$5)),0),0)</f>
        <v>12.130898096260267</v>
      </c>
      <c r="AW224" s="79">
        <f>MAX(IFERROR(IFERROR(_xlfn.FORECAST.ETS(AW$5,tbl_Model[[#This Row],[H_2023_01]:[H_2025_12]],$H$5:$AQ$5),_xlfn.FORECAST.LINEAR(AW$5,tbl_Model[[#This Row],[H_2023_01]:[H_2025_12]],$H$5:$AQ$5)),0),0)</f>
        <v>12.267623056982664</v>
      </c>
      <c r="AX224" s="79">
        <f>MAX(IFERROR(IFERROR(_xlfn.FORECAST.ETS(AX$5,tbl_Model[[#This Row],[H_2023_01]:[H_2025_12]],$H$5:$AQ$5),_xlfn.FORECAST.LINEAR(AX$5,tbl_Model[[#This Row],[H_2023_01]:[H_2025_12]],$H$5:$AQ$5)),0),0)</f>
        <v>12.404348017705056</v>
      </c>
      <c r="AY224" s="79">
        <f>MAX(IFERROR(IFERROR(_xlfn.FORECAST.ETS(AY$5,tbl_Model[[#This Row],[H_2023_01]:[H_2025_12]],$H$5:$AQ$5),_xlfn.FORECAST.LINEAR(AY$5,tbl_Model[[#This Row],[H_2023_01]:[H_2025_12]],$H$5:$AQ$5)),0),0)</f>
        <v>12.541072978427453</v>
      </c>
      <c r="AZ224" s="79">
        <f>MAX(IFERROR(IFERROR(_xlfn.FORECAST.ETS(AZ$5,tbl_Model[[#This Row],[H_2023_01]:[H_2025_12]],$H$5:$AQ$5),_xlfn.FORECAST.LINEAR(AZ$5,tbl_Model[[#This Row],[H_2023_01]:[H_2025_12]],$H$5:$AQ$5)),0),0)</f>
        <v>12.677797939149844</v>
      </c>
      <c r="BA224" s="79">
        <f>MAX(IFERROR(IFERROR(_xlfn.FORECAST.ETS(BA$5,tbl_Model[[#This Row],[H_2023_01]:[H_2025_12]],$H$5:$AQ$5),_xlfn.FORECAST.LINEAR(BA$5,tbl_Model[[#This Row],[H_2023_01]:[H_2025_12]],$H$5:$AQ$5)),0),0)</f>
        <v>12.814522899872241</v>
      </c>
      <c r="BB224" s="79">
        <f>MAX(IFERROR(IFERROR(_xlfn.FORECAST.ETS(BB$5,tbl_Model[[#This Row],[H_2023_01]:[H_2025_12]],$H$5:$AQ$5),_xlfn.FORECAST.LINEAR(BB$5,tbl_Model[[#This Row],[H_2023_01]:[H_2025_12]],$H$5:$AQ$5)),0),0)</f>
        <v>12.951247860594632</v>
      </c>
      <c r="BC224" s="79">
        <f>MAX(IFERROR(IFERROR(_xlfn.FORECAST.ETS(BC$5,tbl_Model[[#This Row],[H_2023_01]:[H_2025_12]],$H$5:$AQ$5),_xlfn.FORECAST.LINEAR(BC$5,tbl_Model[[#This Row],[H_2023_01]:[H_2025_12]],$H$5:$AQ$5)),0),0)</f>
        <v>13.087972821317029</v>
      </c>
      <c r="BD224" s="80">
        <f>IFERROR(AR224/SUM(Model!$AR224:$BC224),1/12)</f>
        <v>7.8253430571769533E-2</v>
      </c>
      <c r="BE224" s="80">
        <f>IFERROR(AS224/SUM(Model!$AR224:$BC224),1/12)</f>
        <v>7.9177049255690232E-2</v>
      </c>
      <c r="BF224" s="80">
        <f>IFERROR(AT224/SUM(Model!$AR224:$BC224),1/12)</f>
        <v>8.0100667939610903E-2</v>
      </c>
      <c r="BG224" s="80">
        <f>IFERROR(AU224/SUM(Model!$AR224:$BC224),1/12)</f>
        <v>8.1024286623531616E-2</v>
      </c>
      <c r="BH224" s="80">
        <f>IFERROR(AV224/SUM(Model!$AR224:$BC224),1/12)</f>
        <v>8.1947905307452287E-2</v>
      </c>
      <c r="BI224" s="80">
        <f>IFERROR(AW224/SUM(Model!$AR224:$BC224),1/12)</f>
        <v>8.2871523991372986E-2</v>
      </c>
      <c r="BJ224" s="80">
        <f>IFERROR(AX224/SUM(Model!$AR224:$BC224),1/12)</f>
        <v>8.3795142675293657E-2</v>
      </c>
      <c r="BK224" s="80">
        <f>IFERROR(AY224/SUM(Model!$AR224:$BC224),1/12)</f>
        <v>8.471876135921437E-2</v>
      </c>
      <c r="BL224" s="80">
        <f>IFERROR(AZ224/SUM(Model!$AR224:$BC224),1/12)</f>
        <v>8.5642380043135041E-2</v>
      </c>
      <c r="BM224" s="80">
        <f>IFERROR(BA224/SUM(Model!$AR224:$BC224),1/12)</f>
        <v>8.656599872705574E-2</v>
      </c>
      <c r="BN224" s="80">
        <f>IFERROR(BB224/SUM(Model!$AR224:$BC224),1/12)</f>
        <v>8.7489617410976411E-2</v>
      </c>
      <c r="BO224" s="80">
        <f>IFERROR(BC224/SUM(Model!$AR224:$BC224),1/12)</f>
        <v>8.841323609489711E-2</v>
      </c>
      <c r="BP22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144.44328615149203</v>
      </c>
      <c r="BQ224" s="77" cm="1">
        <f t="array" ref="BQ22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224" s="77" cm="1">
        <f t="array" ref="BR22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224" s="77">
        <f>IF(tbl_Model[[#This Row],[Type]]="Boutique",
    tbl_Model[[#This Row],[UnitListPrice]],
    tbl_Model[[#This Row],[UnitListPrice]]*(1-SUMIFS(tbl_MarketTerms[WholesaleMarginPct],tbl_MarketTerms[Country],tbl_Model[[#This Row],[country]])))</f>
        <v>12076.490850376749</v>
      </c>
      <c r="BT224" s="79">
        <f>Model!$BP224*BD224</f>
        <v>11.303182664414022</v>
      </c>
      <c r="BU224" s="79">
        <f>Model!$BP224*BE224</f>
        <v>11.436593182270443</v>
      </c>
      <c r="BV224" s="79">
        <f>Model!$BP224*BF224</f>
        <v>11.570003700126861</v>
      </c>
      <c r="BW224" s="79">
        <f>Model!$BP224*BG224</f>
        <v>11.703414217983285</v>
      </c>
      <c r="BX224" s="79">
        <f>Model!$BP224*BH224</f>
        <v>11.836824735839704</v>
      </c>
      <c r="BY224" s="79">
        <f>Model!$BP224*BI224</f>
        <v>11.970235253696126</v>
      </c>
      <c r="BZ224" s="79">
        <f>Model!$BP224*BJ224</f>
        <v>12.103645771552543</v>
      </c>
      <c r="CA224" s="79">
        <f>Model!$BP224*BK224</f>
        <v>12.237056289408967</v>
      </c>
      <c r="CB224" s="79">
        <f>Model!$BP224*BL224</f>
        <v>12.370466807265386</v>
      </c>
      <c r="CC224" s="79">
        <f>Model!$BP224*BM224</f>
        <v>12.503877325121808</v>
      </c>
      <c r="CD224" s="79">
        <f>Model!$BP224*BN224</f>
        <v>12.637287842978225</v>
      </c>
      <c r="CE224" s="79">
        <f>Model!$BP224*BO224</f>
        <v>12.770698360834647</v>
      </c>
      <c r="CF224" s="79">
        <f>Model!$BS224*BT224</f>
        <v>136502.78202693301</v>
      </c>
      <c r="CG224" s="79">
        <f>Model!$BS224*BU224</f>
        <v>138113.91292517012</v>
      </c>
      <c r="CH224" s="79">
        <f>Model!$BS224*BV224</f>
        <v>139725.04382340718</v>
      </c>
      <c r="CI224" s="79">
        <f>Model!$BS224*BW224</f>
        <v>141336.17472164429</v>
      </c>
      <c r="CJ224" s="79">
        <f>Model!$BS224*BX224</f>
        <v>142947.30561988137</v>
      </c>
      <c r="CK224" s="79">
        <f>Model!$BS224*BY224</f>
        <v>144558.43651811848</v>
      </c>
      <c r="CL224" s="79">
        <f>Model!$BS224*BZ224</f>
        <v>146169.56741635551</v>
      </c>
      <c r="CM224" s="79">
        <f>Model!$BS224*CA224</f>
        <v>147780.69831459265</v>
      </c>
      <c r="CN224" s="79">
        <f>Model!$BS224*CB224</f>
        <v>149391.8292128297</v>
      </c>
      <c r="CO224" s="79">
        <f>Model!$BS224*CC224</f>
        <v>151002.96011106682</v>
      </c>
      <c r="CP224" s="79">
        <f>Model!$BS224*CD224</f>
        <v>152614.09100930387</v>
      </c>
      <c r="CQ224" s="79">
        <f>Model!$BS224*CE224</f>
        <v>154225.22190754095</v>
      </c>
      <c r="CR224" s="79">
        <f>Model!$BR224*BT224</f>
        <v>38048.289236651188</v>
      </c>
      <c r="CS224" s="79">
        <f>Model!$BR224*BU224</f>
        <v>38497.370006317367</v>
      </c>
      <c r="CT224" s="79">
        <f>Model!$BR224*BV224</f>
        <v>38946.450775983547</v>
      </c>
      <c r="CU224" s="79">
        <f>Model!$BR224*BW224</f>
        <v>39395.531545649741</v>
      </c>
      <c r="CV224" s="79">
        <f>Model!$BR224*BX224</f>
        <v>39844.612315315921</v>
      </c>
      <c r="CW224" s="79">
        <f>Model!$BR224*BY224</f>
        <v>40293.693084982107</v>
      </c>
      <c r="CX224" s="79">
        <f>Model!$BR224*BZ224</f>
        <v>40742.77385464828</v>
      </c>
      <c r="CY224" s="79">
        <f>Model!$BR224*CA224</f>
        <v>41191.854624314474</v>
      </c>
      <c r="CZ224" s="79">
        <f>Model!$BR224*CB224</f>
        <v>41640.935393980653</v>
      </c>
      <c r="DA224" s="79">
        <f>Model!$BR224*CC224</f>
        <v>42090.01616364684</v>
      </c>
      <c r="DB224" s="79">
        <f>Model!$BR224*CD224</f>
        <v>42539.096933313012</v>
      </c>
      <c r="DC224" s="79">
        <f>Model!$BR224*CE224</f>
        <v>42988.177702979199</v>
      </c>
      <c r="DD224" s="79">
        <f>SUM(Model!$CF224:$CQ224)</f>
        <v>1744368.023606844</v>
      </c>
      <c r="DE224" s="79">
        <f>SUM(Model!$CR224:$DC224)</f>
        <v>486218.80163778231</v>
      </c>
      <c r="DF224" s="80">
        <f>IFERROR((Model!$DD224-Model!$DE224)/Model!$DD224,0)</f>
        <v>0.72126363527782189</v>
      </c>
    </row>
    <row r="225" spans="2:110" x14ac:dyDescent="0.25">
      <c r="B225" t="s">
        <v>370</v>
      </c>
      <c r="C225" t="s">
        <v>131</v>
      </c>
      <c r="D225" t="s">
        <v>32</v>
      </c>
      <c r="E225" s="4">
        <v>102</v>
      </c>
      <c r="F225" s="4">
        <v>935181</v>
      </c>
      <c r="G225" s="4">
        <v>268704.98</v>
      </c>
      <c r="H225" s="4">
        <v>11</v>
      </c>
      <c r="I225" s="4">
        <v>7</v>
      </c>
      <c r="J225" s="4">
        <v>8</v>
      </c>
      <c r="K225" s="4">
        <v>6</v>
      </c>
      <c r="L225" s="4">
        <v>10</v>
      </c>
      <c r="M225" s="4">
        <v>6</v>
      </c>
      <c r="N225" s="4">
        <v>12</v>
      </c>
      <c r="O225" s="4">
        <v>3</v>
      </c>
      <c r="P225" s="4">
        <v>11</v>
      </c>
      <c r="Q225" s="4">
        <v>6</v>
      </c>
      <c r="R225" s="4">
        <v>11</v>
      </c>
      <c r="S225" s="4">
        <v>9</v>
      </c>
      <c r="T225" s="4">
        <v>7</v>
      </c>
      <c r="U225" s="4">
        <v>10</v>
      </c>
      <c r="V225" s="4">
        <v>6</v>
      </c>
      <c r="W225" s="4">
        <v>11</v>
      </c>
      <c r="X225" s="4">
        <v>2</v>
      </c>
      <c r="Y225" s="4">
        <v>6</v>
      </c>
      <c r="Z225" s="4">
        <v>10</v>
      </c>
      <c r="AA225" s="4">
        <v>9</v>
      </c>
      <c r="AB225" s="4">
        <v>12</v>
      </c>
      <c r="AC225" s="4">
        <v>5</v>
      </c>
      <c r="AD225" s="4">
        <v>19</v>
      </c>
      <c r="AE225" s="4">
        <v>12</v>
      </c>
      <c r="AF225" s="4">
        <v>3</v>
      </c>
      <c r="AG225" s="4">
        <v>4</v>
      </c>
      <c r="AH225" s="4">
        <v>11</v>
      </c>
      <c r="AI225" s="4">
        <v>11</v>
      </c>
      <c r="AJ225" s="4">
        <v>10</v>
      </c>
      <c r="AK225" s="4">
        <v>5</v>
      </c>
      <c r="AL225" s="4">
        <v>4</v>
      </c>
      <c r="AM225" s="4">
        <v>4</v>
      </c>
      <c r="AN225" s="4">
        <v>12</v>
      </c>
      <c r="AO225" s="4">
        <v>9</v>
      </c>
      <c r="AP225" s="4">
        <v>14</v>
      </c>
      <c r="AQ225" s="4">
        <v>15</v>
      </c>
      <c r="AR225" s="79">
        <f>MAX(IFERROR(IFERROR(_xlfn.FORECAST.ETS(AR$5,tbl_Model[[#This Row],[H_2023_01]:[H_2025_12]],$H$5:$AQ$5),_xlfn.FORECAST.LINEAR(AR$5,tbl_Model[[#This Row],[H_2023_01]:[H_2025_12]],$H$5:$AQ$5)),0),0)</f>
        <v>9.6963266736823854</v>
      </c>
      <c r="AS225" s="79">
        <f>MAX(IFERROR(IFERROR(_xlfn.FORECAST.ETS(AS$5,tbl_Model[[#This Row],[H_2023_01]:[H_2025_12]],$H$5:$AQ$5),_xlfn.FORECAST.LINEAR(AS$5,tbl_Model[[#This Row],[H_2023_01]:[H_2025_12]],$H$5:$AQ$5)),0),0)</f>
        <v>9.7256422534453169</v>
      </c>
      <c r="AT225" s="79">
        <f>MAX(IFERROR(IFERROR(_xlfn.FORECAST.ETS(AT$5,tbl_Model[[#This Row],[H_2023_01]:[H_2025_12]],$H$5:$AQ$5),_xlfn.FORECAST.LINEAR(AT$5,tbl_Model[[#This Row],[H_2023_01]:[H_2025_12]],$H$5:$AQ$5)),0),0)</f>
        <v>9.7549578332082625</v>
      </c>
      <c r="AU225" s="79">
        <f>MAX(IFERROR(IFERROR(_xlfn.FORECAST.ETS(AU$5,tbl_Model[[#This Row],[H_2023_01]:[H_2025_12]],$H$5:$AQ$5),_xlfn.FORECAST.LINEAR(AU$5,tbl_Model[[#This Row],[H_2023_01]:[H_2025_12]],$H$5:$AQ$5)),0),0)</f>
        <v>9.7842734129711939</v>
      </c>
      <c r="AV225" s="79">
        <f>MAX(IFERROR(IFERROR(_xlfn.FORECAST.ETS(AV$5,tbl_Model[[#This Row],[H_2023_01]:[H_2025_12]],$H$5:$AQ$5),_xlfn.FORECAST.LINEAR(AV$5,tbl_Model[[#This Row],[H_2023_01]:[H_2025_12]],$H$5:$AQ$5)),0),0)</f>
        <v>9.8135889927341395</v>
      </c>
      <c r="AW225" s="79">
        <f>MAX(IFERROR(IFERROR(_xlfn.FORECAST.ETS(AW$5,tbl_Model[[#This Row],[H_2023_01]:[H_2025_12]],$H$5:$AQ$5),_xlfn.FORECAST.LINEAR(AW$5,tbl_Model[[#This Row],[H_2023_01]:[H_2025_12]],$H$5:$AQ$5)),0),0)</f>
        <v>9.8429045724970727</v>
      </c>
      <c r="AX225" s="79">
        <f>MAX(IFERROR(IFERROR(_xlfn.FORECAST.ETS(AX$5,tbl_Model[[#This Row],[H_2023_01]:[H_2025_12]],$H$5:$AQ$5),_xlfn.FORECAST.LINEAR(AX$5,tbl_Model[[#This Row],[H_2023_01]:[H_2025_12]],$H$5:$AQ$5)),0),0)</f>
        <v>9.8722201522600184</v>
      </c>
      <c r="AY225" s="79">
        <f>MAX(IFERROR(IFERROR(_xlfn.FORECAST.ETS(AY$5,tbl_Model[[#This Row],[H_2023_01]:[H_2025_12]],$H$5:$AQ$5),_xlfn.FORECAST.LINEAR(AY$5,tbl_Model[[#This Row],[H_2023_01]:[H_2025_12]],$H$5:$AQ$5)),0),0)</f>
        <v>9.9015357320229498</v>
      </c>
      <c r="AZ225" s="79">
        <f>MAX(IFERROR(IFERROR(_xlfn.FORECAST.ETS(AZ$5,tbl_Model[[#This Row],[H_2023_01]:[H_2025_12]],$H$5:$AQ$5),_xlfn.FORECAST.LINEAR(AZ$5,tbl_Model[[#This Row],[H_2023_01]:[H_2025_12]],$H$5:$AQ$5)),0),0)</f>
        <v>9.9308513117858954</v>
      </c>
      <c r="BA225" s="79">
        <f>MAX(IFERROR(IFERROR(_xlfn.FORECAST.ETS(BA$5,tbl_Model[[#This Row],[H_2023_01]:[H_2025_12]],$H$5:$AQ$5),_xlfn.FORECAST.LINEAR(BA$5,tbl_Model[[#This Row],[H_2023_01]:[H_2025_12]],$H$5:$AQ$5)),0),0)</f>
        <v>9.9601668915488268</v>
      </c>
      <c r="BB225" s="79">
        <f>MAX(IFERROR(IFERROR(_xlfn.FORECAST.ETS(BB$5,tbl_Model[[#This Row],[H_2023_01]:[H_2025_12]],$H$5:$AQ$5),_xlfn.FORECAST.LINEAR(BB$5,tbl_Model[[#This Row],[H_2023_01]:[H_2025_12]],$H$5:$AQ$5)),0),0)</f>
        <v>9.9894824713117725</v>
      </c>
      <c r="BC225" s="79">
        <f>MAX(IFERROR(IFERROR(_xlfn.FORECAST.ETS(BC$5,tbl_Model[[#This Row],[H_2023_01]:[H_2025_12]],$H$5:$AQ$5),_xlfn.FORECAST.LINEAR(BC$5,tbl_Model[[#This Row],[H_2023_01]:[H_2025_12]],$H$5:$AQ$5)),0),0)</f>
        <v>10.018798051074704</v>
      </c>
      <c r="BD225" s="80">
        <f>IFERROR(AR225/SUM(Model!$AR225:$BC225),1/12)</f>
        <v>8.1970287694116642E-2</v>
      </c>
      <c r="BE225" s="80">
        <f>IFERROR(AS225/SUM(Model!$AR225:$BC225),1/12)</f>
        <v>8.2218114173974177E-2</v>
      </c>
      <c r="BF225" s="80">
        <f>IFERROR(AT225/SUM(Model!$AR225:$BC225),1/12)</f>
        <v>8.246594065383181E-2</v>
      </c>
      <c r="BG225" s="80">
        <f>IFERROR(AU225/SUM(Model!$AR225:$BC225),1/12)</f>
        <v>8.2713767133689331E-2</v>
      </c>
      <c r="BH225" s="80">
        <f>IFERROR(AV225/SUM(Model!$AR225:$BC225),1/12)</f>
        <v>8.2961593613546977E-2</v>
      </c>
      <c r="BI225" s="80">
        <f>IFERROR(AW225/SUM(Model!$AR225:$BC225),1/12)</f>
        <v>8.3209420093404513E-2</v>
      </c>
      <c r="BJ225" s="80">
        <f>IFERROR(AX225/SUM(Model!$AR225:$BC225),1/12)</f>
        <v>8.3457246573262159E-2</v>
      </c>
      <c r="BK225" s="80">
        <f>IFERROR(AY225/SUM(Model!$AR225:$BC225),1/12)</f>
        <v>8.370507305311968E-2</v>
      </c>
      <c r="BL225" s="80">
        <f>IFERROR(AZ225/SUM(Model!$AR225:$BC225),1/12)</f>
        <v>8.3952899532977326E-2</v>
      </c>
      <c r="BM225" s="80">
        <f>IFERROR(BA225/SUM(Model!$AR225:$BC225),1/12)</f>
        <v>8.4200726012834848E-2</v>
      </c>
      <c r="BN225" s="80">
        <f>IFERROR(BB225/SUM(Model!$AR225:$BC225),1/12)</f>
        <v>8.4448552492692494E-2</v>
      </c>
      <c r="BO225" s="80">
        <f>IFERROR(BC225/SUM(Model!$AR225:$BC225),1/12)</f>
        <v>8.4696378972550015E-2</v>
      </c>
      <c r="BP22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112.36990235496842</v>
      </c>
      <c r="BQ225" s="77" cm="1">
        <f t="array" ref="BQ22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225" s="77" cm="1">
        <f t="array" ref="BR22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225" s="77">
        <f>IF(tbl_Model[[#This Row],[Type]]="Boutique",
    tbl_Model[[#This Row],[UnitListPrice]],
    tbl_Model[[#This Row],[UnitListPrice]]*(1-SUMIFS(tbl_MarketTerms[WholesaleMarginPct],tbl_MarketTerms[Country],tbl_Model[[#This Row],[country]])))</f>
        <v>9367.3143996013951</v>
      </c>
      <c r="BT225" s="79">
        <f>Model!$BP225*BD225</f>
        <v>9.2109932241965566</v>
      </c>
      <c r="BU225" s="79">
        <f>Model!$BP225*BE225</f>
        <v>9.2388414615391223</v>
      </c>
      <c r="BV225" s="79">
        <f>Model!$BP225*BF225</f>
        <v>9.2666896988817005</v>
      </c>
      <c r="BW225" s="79">
        <f>Model!$BP225*BG225</f>
        <v>9.2945379362242662</v>
      </c>
      <c r="BX225" s="79">
        <f>Model!$BP225*BH225</f>
        <v>9.3223861735668461</v>
      </c>
      <c r="BY225" s="79">
        <f>Model!$BP225*BI225</f>
        <v>9.3502344109094118</v>
      </c>
      <c r="BZ225" s="79">
        <f>Model!$BP225*BJ225</f>
        <v>9.3780826482519917</v>
      </c>
      <c r="CA225" s="79">
        <f>Model!$BP225*BK225</f>
        <v>9.4059308855945574</v>
      </c>
      <c r="CB225" s="79">
        <f>Model!$BP225*BL225</f>
        <v>9.4337791229371355</v>
      </c>
      <c r="CC225" s="79">
        <f>Model!$BP225*BM225</f>
        <v>9.4616273602797012</v>
      </c>
      <c r="CD225" s="79">
        <f>Model!$BP225*BN225</f>
        <v>9.4894755976222811</v>
      </c>
      <c r="CE225" s="79">
        <f>Model!$BP225*BO225</f>
        <v>9.517323834964845</v>
      </c>
      <c r="CF225" s="79">
        <f>Model!$BS225*BT225</f>
        <v>86282.269463647288</v>
      </c>
      <c r="CG225" s="79">
        <f>Model!$BS225*BU225</f>
        <v>86543.132658309813</v>
      </c>
      <c r="CH225" s="79">
        <f>Model!$BS225*BV225</f>
        <v>86803.995852972468</v>
      </c>
      <c r="CI225" s="79">
        <f>Model!$BS225*BW225</f>
        <v>87064.859047635007</v>
      </c>
      <c r="CJ225" s="79">
        <f>Model!$BS225*BX225</f>
        <v>87325.722242297663</v>
      </c>
      <c r="CK225" s="79">
        <f>Model!$BS225*BY225</f>
        <v>87586.585436960202</v>
      </c>
      <c r="CL225" s="79">
        <f>Model!$BS225*BZ225</f>
        <v>87847.448631622872</v>
      </c>
      <c r="CM225" s="79">
        <f>Model!$BS225*CA225</f>
        <v>88108.311826285397</v>
      </c>
      <c r="CN225" s="79">
        <f>Model!$BS225*CB225</f>
        <v>88369.175020948052</v>
      </c>
      <c r="CO225" s="79">
        <f>Model!$BS225*CC225</f>
        <v>88630.038215610577</v>
      </c>
      <c r="CP225" s="79">
        <f>Model!$BS225*CD225</f>
        <v>88890.901410273247</v>
      </c>
      <c r="CQ225" s="79">
        <f>Model!$BS225*CE225</f>
        <v>89151.764604935757</v>
      </c>
      <c r="CR225" s="79">
        <f>Model!$BR225*BT225</f>
        <v>24457.703549662852</v>
      </c>
      <c r="CS225" s="79">
        <f>Model!$BR225*BU225</f>
        <v>24531.64822823627</v>
      </c>
      <c r="CT225" s="79">
        <f>Model!$BR225*BV225</f>
        <v>24605.592906809718</v>
      </c>
      <c r="CU225" s="79">
        <f>Model!$BR225*BW225</f>
        <v>24679.537585383132</v>
      </c>
      <c r="CV225" s="79">
        <f>Model!$BR225*BX225</f>
        <v>24753.482263956586</v>
      </c>
      <c r="CW225" s="79">
        <f>Model!$BR225*BY225</f>
        <v>24827.426942530001</v>
      </c>
      <c r="CX225" s="79">
        <f>Model!$BR225*BZ225</f>
        <v>24901.371621103455</v>
      </c>
      <c r="CY225" s="79">
        <f>Model!$BR225*CA225</f>
        <v>24975.31629967687</v>
      </c>
      <c r="CZ225" s="79">
        <f>Model!$BR225*CB225</f>
        <v>25049.26097825032</v>
      </c>
      <c r="DA225" s="79">
        <f>Model!$BR225*CC225</f>
        <v>25123.205656823735</v>
      </c>
      <c r="DB225" s="79">
        <f>Model!$BR225*CD225</f>
        <v>25197.150335397189</v>
      </c>
      <c r="DC225" s="79">
        <f>Model!$BR225*CE225</f>
        <v>25271.0950139706</v>
      </c>
      <c r="DD225" s="79">
        <f>SUM(Model!$CF225:$CQ225)</f>
        <v>1052604.2044114983</v>
      </c>
      <c r="DE225" s="79">
        <f>SUM(Model!$CR225:$DC225)</f>
        <v>298372.79138180072</v>
      </c>
      <c r="DF225" s="80">
        <f>IFERROR((Model!$DD225-Model!$DE225)/Model!$DD225,0)</f>
        <v>0.71653847654102965</v>
      </c>
    </row>
    <row r="226" spans="2:110" x14ac:dyDescent="0.25">
      <c r="B226" t="s">
        <v>370</v>
      </c>
      <c r="C226" t="s">
        <v>131</v>
      </c>
      <c r="D226" t="s">
        <v>22</v>
      </c>
      <c r="E226" s="4">
        <v>14</v>
      </c>
      <c r="F226" s="4">
        <v>123143.44</v>
      </c>
      <c r="G226" s="4">
        <v>35301.03</v>
      </c>
      <c r="H226" s="4">
        <v>2</v>
      </c>
      <c r="I226" s="4">
        <v>2</v>
      </c>
      <c r="J226" s="4">
        <v>1</v>
      </c>
      <c r="K226" s="4">
        <v>0</v>
      </c>
      <c r="L226" s="4">
        <v>0</v>
      </c>
      <c r="M226" s="4">
        <v>2</v>
      </c>
      <c r="N226" s="4">
        <v>4</v>
      </c>
      <c r="O226" s="4">
        <v>2</v>
      </c>
      <c r="P226" s="4">
        <v>1</v>
      </c>
      <c r="Q226" s="4">
        <v>1</v>
      </c>
      <c r="R226" s="4">
        <v>3</v>
      </c>
      <c r="S226" s="4">
        <v>1</v>
      </c>
      <c r="T226" s="4">
        <v>1</v>
      </c>
      <c r="U226" s="4">
        <v>2</v>
      </c>
      <c r="V226" s="4">
        <v>3</v>
      </c>
      <c r="W226" s="4">
        <v>0</v>
      </c>
      <c r="X226" s="4">
        <v>0</v>
      </c>
      <c r="Y226" s="4">
        <v>0</v>
      </c>
      <c r="Z226" s="4">
        <v>3</v>
      </c>
      <c r="AA226" s="4">
        <v>2</v>
      </c>
      <c r="AB226" s="4">
        <v>1</v>
      </c>
      <c r="AC226" s="4">
        <v>3</v>
      </c>
      <c r="AD226" s="4">
        <v>4</v>
      </c>
      <c r="AE226" s="4">
        <v>6</v>
      </c>
      <c r="AF226" s="4">
        <v>1</v>
      </c>
      <c r="AG226" s="4">
        <v>1</v>
      </c>
      <c r="AH226" s="4">
        <v>2</v>
      </c>
      <c r="AI226" s="4">
        <v>2</v>
      </c>
      <c r="AJ226" s="4">
        <v>0</v>
      </c>
      <c r="AK226" s="4">
        <v>0</v>
      </c>
      <c r="AL226" s="4">
        <v>1</v>
      </c>
      <c r="AM226" s="4">
        <v>1</v>
      </c>
      <c r="AN226" s="4">
        <v>1</v>
      </c>
      <c r="AO226" s="4">
        <v>3</v>
      </c>
      <c r="AP226" s="4">
        <v>0</v>
      </c>
      <c r="AQ226" s="4">
        <v>2</v>
      </c>
      <c r="AR226" s="79">
        <f>MAX(IFERROR(IFERROR(_xlfn.FORECAST.ETS(AR$5,tbl_Model[[#This Row],[H_2023_01]:[H_2025_12]],$H$5:$AQ$5),_xlfn.FORECAST.LINEAR(AR$5,tbl_Model[[#This Row],[H_2023_01]:[H_2025_12]],$H$5:$AQ$5)),0),0)</f>
        <v>1.7139505721911183</v>
      </c>
      <c r="AS226" s="79">
        <f>MAX(IFERROR(IFERROR(_xlfn.FORECAST.ETS(AS$5,tbl_Model[[#This Row],[H_2023_01]:[H_2025_12]],$H$5:$AQ$5),_xlfn.FORECAST.LINEAR(AS$5,tbl_Model[[#This Row],[H_2023_01]:[H_2025_12]],$H$5:$AQ$5)),0),0)</f>
        <v>1.702518886312814</v>
      </c>
      <c r="AT226" s="79">
        <f>MAX(IFERROR(IFERROR(_xlfn.FORECAST.ETS(AT$5,tbl_Model[[#This Row],[H_2023_01]:[H_2025_12]],$H$5:$AQ$5),_xlfn.FORECAST.LINEAR(AT$5,tbl_Model[[#This Row],[H_2023_01]:[H_2025_12]],$H$5:$AQ$5)),0),0)</f>
        <v>1.691087200434509</v>
      </c>
      <c r="AU226" s="79">
        <f>MAX(IFERROR(IFERROR(_xlfn.FORECAST.ETS(AU$5,tbl_Model[[#This Row],[H_2023_01]:[H_2025_12]],$H$5:$AQ$5),_xlfn.FORECAST.LINEAR(AU$5,tbl_Model[[#This Row],[H_2023_01]:[H_2025_12]],$H$5:$AQ$5)),0),0)</f>
        <v>1.6796555145562049</v>
      </c>
      <c r="AV226" s="79">
        <f>MAX(IFERROR(IFERROR(_xlfn.FORECAST.ETS(AV$5,tbl_Model[[#This Row],[H_2023_01]:[H_2025_12]],$H$5:$AQ$5),_xlfn.FORECAST.LINEAR(AV$5,tbl_Model[[#This Row],[H_2023_01]:[H_2025_12]],$H$5:$AQ$5)),0),0)</f>
        <v>1.6682238286778999</v>
      </c>
      <c r="AW226" s="79">
        <f>MAX(IFERROR(IFERROR(_xlfn.FORECAST.ETS(AW$5,tbl_Model[[#This Row],[H_2023_01]:[H_2025_12]],$H$5:$AQ$5),_xlfn.FORECAST.LINEAR(AW$5,tbl_Model[[#This Row],[H_2023_01]:[H_2025_12]],$H$5:$AQ$5)),0),0)</f>
        <v>1.6567921427995955</v>
      </c>
      <c r="AX226" s="79">
        <f>MAX(IFERROR(IFERROR(_xlfn.FORECAST.ETS(AX$5,tbl_Model[[#This Row],[H_2023_01]:[H_2025_12]],$H$5:$AQ$5),_xlfn.FORECAST.LINEAR(AX$5,tbl_Model[[#This Row],[H_2023_01]:[H_2025_12]],$H$5:$AQ$5)),0),0)</f>
        <v>1.6453604569212905</v>
      </c>
      <c r="AY226" s="79">
        <f>MAX(IFERROR(IFERROR(_xlfn.FORECAST.ETS(AY$5,tbl_Model[[#This Row],[H_2023_01]:[H_2025_12]],$H$5:$AQ$5),_xlfn.FORECAST.LINEAR(AY$5,tbl_Model[[#This Row],[H_2023_01]:[H_2025_12]],$H$5:$AQ$5)),0),0)</f>
        <v>1.6339287710429864</v>
      </c>
      <c r="AZ226" s="79">
        <f>MAX(IFERROR(IFERROR(_xlfn.FORECAST.ETS(AZ$5,tbl_Model[[#This Row],[H_2023_01]:[H_2025_12]],$H$5:$AQ$5),_xlfn.FORECAST.LINEAR(AZ$5,tbl_Model[[#This Row],[H_2023_01]:[H_2025_12]],$H$5:$AQ$5)),0),0)</f>
        <v>1.6224970851646814</v>
      </c>
      <c r="BA226" s="79">
        <f>MAX(IFERROR(IFERROR(_xlfn.FORECAST.ETS(BA$5,tbl_Model[[#This Row],[H_2023_01]:[H_2025_12]],$H$5:$AQ$5),_xlfn.FORECAST.LINEAR(BA$5,tbl_Model[[#This Row],[H_2023_01]:[H_2025_12]],$H$5:$AQ$5)),0),0)</f>
        <v>1.611065399286377</v>
      </c>
      <c r="BB226" s="79">
        <f>MAX(IFERROR(IFERROR(_xlfn.FORECAST.ETS(BB$5,tbl_Model[[#This Row],[H_2023_01]:[H_2025_12]],$H$5:$AQ$5),_xlfn.FORECAST.LINEAR(BB$5,tbl_Model[[#This Row],[H_2023_01]:[H_2025_12]],$H$5:$AQ$5)),0),0)</f>
        <v>1.599633713408072</v>
      </c>
      <c r="BC226" s="79">
        <f>MAX(IFERROR(IFERROR(_xlfn.FORECAST.ETS(BC$5,tbl_Model[[#This Row],[H_2023_01]:[H_2025_12]],$H$5:$AQ$5),_xlfn.FORECAST.LINEAR(BC$5,tbl_Model[[#This Row],[H_2023_01]:[H_2025_12]],$H$5:$AQ$5)),0),0)</f>
        <v>1.5882020275297679</v>
      </c>
      <c r="BD226" s="80">
        <f>IFERROR(AR226/SUM(Model!$AR226:$BC226),1/12)</f>
        <v>8.6506731615814764E-2</v>
      </c>
      <c r="BE226" s="80">
        <f>IFERROR(AS226/SUM(Model!$AR226:$BC226),1/12)</f>
        <v>8.5929750109909067E-2</v>
      </c>
      <c r="BF226" s="80">
        <f>IFERROR(AT226/SUM(Model!$AR226:$BC226),1/12)</f>
        <v>8.5352768604003329E-2</v>
      </c>
      <c r="BG226" s="80">
        <f>IFERROR(AU226/SUM(Model!$AR226:$BC226),1/12)</f>
        <v>8.4775787098097632E-2</v>
      </c>
      <c r="BH226" s="80">
        <f>IFERROR(AV226/SUM(Model!$AR226:$BC226),1/12)</f>
        <v>8.4198805592191894E-2</v>
      </c>
      <c r="BI226" s="80">
        <f>IFERROR(AW226/SUM(Model!$AR226:$BC226),1/12)</f>
        <v>8.3621824086286198E-2</v>
      </c>
      <c r="BJ226" s="80">
        <f>IFERROR(AX226/SUM(Model!$AR226:$BC226),1/12)</f>
        <v>8.304484258038046E-2</v>
      </c>
      <c r="BK226" s="80">
        <f>IFERROR(AY226/SUM(Model!$AR226:$BC226),1/12)</f>
        <v>8.2467861074474763E-2</v>
      </c>
      <c r="BL226" s="80">
        <f>IFERROR(AZ226/SUM(Model!$AR226:$BC226),1/12)</f>
        <v>8.1890879568569025E-2</v>
      </c>
      <c r="BM226" s="80">
        <f>IFERROR(BA226/SUM(Model!$AR226:$BC226),1/12)</f>
        <v>8.1313898062663328E-2</v>
      </c>
      <c r="BN226" s="80">
        <f>IFERROR(BB226/SUM(Model!$AR226:$BC226),1/12)</f>
        <v>8.073691655675759E-2</v>
      </c>
      <c r="BO226" s="80">
        <f>IFERROR(BC226/SUM(Model!$AR226:$BC226),1/12)</f>
        <v>8.0159935050851894E-2</v>
      </c>
      <c r="BP22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15.435</v>
      </c>
      <c r="BQ226" s="77" cm="1">
        <f t="array" ref="BQ22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226" s="77" cm="1">
        <f t="array" ref="BR22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226" s="77">
        <f>IF(tbl_Model[[#This Row],[Type]]="Boutique",
    tbl_Model[[#This Row],[UnitListPrice]],
    tbl_Model[[#This Row],[UnitListPrice]]*(1-SUMIFS(tbl_MarketTerms[WholesaleMarginPct],tbl_MarketTerms[Country],tbl_Model[[#This Row],[country]])))</f>
        <v>9367.3143996013951</v>
      </c>
      <c r="BT226" s="79">
        <f>Model!$BP226*BD226</f>
        <v>1.3352314024901009</v>
      </c>
      <c r="BU226" s="79">
        <f>Model!$BP226*BE226</f>
        <v>1.3263256929464464</v>
      </c>
      <c r="BV226" s="79">
        <f>Model!$BP226*BF226</f>
        <v>1.3174199834027913</v>
      </c>
      <c r="BW226" s="79">
        <f>Model!$BP226*BG226</f>
        <v>1.3085142738591371</v>
      </c>
      <c r="BX226" s="79">
        <f>Model!$BP226*BH226</f>
        <v>1.299608564315482</v>
      </c>
      <c r="BY226" s="79">
        <f>Model!$BP226*BI226</f>
        <v>1.2907028547718276</v>
      </c>
      <c r="BZ226" s="79">
        <f>Model!$BP226*BJ226</f>
        <v>1.2817971452281725</v>
      </c>
      <c r="CA226" s="79">
        <f>Model!$BP226*BK226</f>
        <v>1.272891435684518</v>
      </c>
      <c r="CB226" s="79">
        <f>Model!$BP226*BL226</f>
        <v>1.2639857261408629</v>
      </c>
      <c r="CC226" s="79">
        <f>Model!$BP226*BM226</f>
        <v>1.2550800165972085</v>
      </c>
      <c r="CD226" s="79">
        <f>Model!$BP226*BN226</f>
        <v>1.2461743070535534</v>
      </c>
      <c r="CE226" s="79">
        <f>Model!$BP226*BO226</f>
        <v>1.2372685975098989</v>
      </c>
      <c r="CF226" s="79">
        <f>Model!$BS226*BT226</f>
        <v>12507.532343345489</v>
      </c>
      <c r="CG226" s="79">
        <f>Model!$BS226*BU226</f>
        <v>12424.109762098546</v>
      </c>
      <c r="CH226" s="79">
        <f>Model!$BS226*BV226</f>
        <v>12340.687180851597</v>
      </c>
      <c r="CI226" s="79">
        <f>Model!$BS226*BW226</f>
        <v>12257.264599604658</v>
      </c>
      <c r="CJ226" s="79">
        <f>Model!$BS226*BX226</f>
        <v>12173.842018357711</v>
      </c>
      <c r="CK226" s="79">
        <f>Model!$BS226*BY226</f>
        <v>12090.419437110768</v>
      </c>
      <c r="CL226" s="79">
        <f>Model!$BS226*BZ226</f>
        <v>12006.996855863821</v>
      </c>
      <c r="CM226" s="79">
        <f>Model!$BS226*CA226</f>
        <v>11923.574274616878</v>
      </c>
      <c r="CN226" s="79">
        <f>Model!$BS226*CB226</f>
        <v>11840.151693369931</v>
      </c>
      <c r="CO226" s="79">
        <f>Model!$BS226*CC226</f>
        <v>11756.729112122988</v>
      </c>
      <c r="CP226" s="79">
        <f>Model!$BS226*CD226</f>
        <v>11673.306530876042</v>
      </c>
      <c r="CQ226" s="79">
        <f>Model!$BS226*CE226</f>
        <v>11589.883949629098</v>
      </c>
      <c r="CR226" s="79">
        <f>Model!$BR226*BT226</f>
        <v>3545.404172757057</v>
      </c>
      <c r="CS226" s="79">
        <f>Model!$BR226*BU226</f>
        <v>3521.7570807859192</v>
      </c>
      <c r="CT226" s="79">
        <f>Model!$BR226*BV226</f>
        <v>3498.1099888147796</v>
      </c>
      <c r="CU226" s="79">
        <f>Model!$BR226*BW226</f>
        <v>3474.4628968436423</v>
      </c>
      <c r="CV226" s="79">
        <f>Model!$BR226*BX226</f>
        <v>3450.8158048725027</v>
      </c>
      <c r="CW226" s="79">
        <f>Model!$BR226*BY226</f>
        <v>3427.1687129013649</v>
      </c>
      <c r="CX226" s="79">
        <f>Model!$BR226*BZ226</f>
        <v>3403.5216209302253</v>
      </c>
      <c r="CY226" s="79">
        <f>Model!$BR226*CA226</f>
        <v>3379.8745289590875</v>
      </c>
      <c r="CZ226" s="79">
        <f>Model!$BR226*CB226</f>
        <v>3356.2274369879478</v>
      </c>
      <c r="DA226" s="79">
        <f>Model!$BR226*CC226</f>
        <v>3332.58034501681</v>
      </c>
      <c r="DB226" s="79">
        <f>Model!$BR226*CD226</f>
        <v>3308.9332530456704</v>
      </c>
      <c r="DC226" s="79">
        <f>Model!$BR226*CE226</f>
        <v>3285.2861610745322</v>
      </c>
      <c r="DD226" s="79">
        <f>SUM(Model!$CF226:$CQ226)</f>
        <v>144584.49775784754</v>
      </c>
      <c r="DE226" s="79">
        <f>SUM(Model!$CR226:$DC226)</f>
        <v>40984.142002989538</v>
      </c>
      <c r="DF226" s="80">
        <f>IFERROR((Model!$DD226-Model!$DE226)/Model!$DD226,0)</f>
        <v>0.71653847654102976</v>
      </c>
    </row>
    <row r="227" spans="2:110" x14ac:dyDescent="0.25">
      <c r="B227" t="s">
        <v>370</v>
      </c>
      <c r="C227" t="s">
        <v>131</v>
      </c>
      <c r="D227" t="s">
        <v>28</v>
      </c>
      <c r="E227" s="4">
        <v>104</v>
      </c>
      <c r="F227" s="4">
        <v>971285.86</v>
      </c>
      <c r="G227" s="4">
        <v>278985.05</v>
      </c>
      <c r="H227" s="4">
        <v>8</v>
      </c>
      <c r="I227" s="4">
        <v>7</v>
      </c>
      <c r="J227" s="4">
        <v>5</v>
      </c>
      <c r="K227" s="4">
        <v>5</v>
      </c>
      <c r="L227" s="4">
        <v>3</v>
      </c>
      <c r="M227" s="4">
        <v>8</v>
      </c>
      <c r="N227" s="4">
        <v>8</v>
      </c>
      <c r="O227" s="4">
        <v>10</v>
      </c>
      <c r="P227" s="4">
        <v>7</v>
      </c>
      <c r="Q227" s="4">
        <v>3</v>
      </c>
      <c r="R227" s="4">
        <v>10</v>
      </c>
      <c r="S227" s="4">
        <v>18</v>
      </c>
      <c r="T227" s="4">
        <v>10</v>
      </c>
      <c r="U227" s="4">
        <v>6</v>
      </c>
      <c r="V227" s="4">
        <v>8</v>
      </c>
      <c r="W227" s="4">
        <v>7</v>
      </c>
      <c r="X227" s="4">
        <v>15</v>
      </c>
      <c r="Y227" s="4">
        <v>5</v>
      </c>
      <c r="Z227" s="4">
        <v>9</v>
      </c>
      <c r="AA227" s="4">
        <v>5</v>
      </c>
      <c r="AB227" s="4">
        <v>8</v>
      </c>
      <c r="AC227" s="4">
        <v>4</v>
      </c>
      <c r="AD227" s="4">
        <v>10</v>
      </c>
      <c r="AE227" s="4">
        <v>11</v>
      </c>
      <c r="AF227" s="4">
        <v>9</v>
      </c>
      <c r="AG227" s="4">
        <v>11</v>
      </c>
      <c r="AH227" s="4">
        <v>11</v>
      </c>
      <c r="AI227" s="4">
        <v>9</v>
      </c>
      <c r="AJ227" s="4">
        <v>5</v>
      </c>
      <c r="AK227" s="4">
        <v>4</v>
      </c>
      <c r="AL227" s="4">
        <v>8</v>
      </c>
      <c r="AM227" s="4">
        <v>5</v>
      </c>
      <c r="AN227" s="4">
        <v>9</v>
      </c>
      <c r="AO227" s="4">
        <v>8</v>
      </c>
      <c r="AP227" s="4">
        <v>10</v>
      </c>
      <c r="AQ227" s="4">
        <v>15</v>
      </c>
      <c r="AR227" s="79">
        <f>MAX(IFERROR(IFERROR(_xlfn.FORECAST.ETS(AR$5,tbl_Model[[#This Row],[H_2023_01]:[H_2025_12]],$H$5:$AQ$5),_xlfn.FORECAST.LINEAR(AR$5,tbl_Model[[#This Row],[H_2023_01]:[H_2025_12]],$H$5:$AQ$5)),0),0)</f>
        <v>9.6519073981931651</v>
      </c>
      <c r="AS227" s="79">
        <f>MAX(IFERROR(IFERROR(_xlfn.FORECAST.ETS(AS$5,tbl_Model[[#This Row],[H_2023_01]:[H_2025_12]],$H$5:$AQ$5),_xlfn.FORECAST.LINEAR(AS$5,tbl_Model[[#This Row],[H_2023_01]:[H_2025_12]],$H$5:$AQ$5)),0),0)</f>
        <v>9.6885413057039536</v>
      </c>
      <c r="AT227" s="79">
        <f>MAX(IFERROR(IFERROR(_xlfn.FORECAST.ETS(AT$5,tbl_Model[[#This Row],[H_2023_01]:[H_2025_12]],$H$5:$AQ$5),_xlfn.FORECAST.LINEAR(AT$5,tbl_Model[[#This Row],[H_2023_01]:[H_2025_12]],$H$5:$AQ$5)),0),0)</f>
        <v>9.7251752132147473</v>
      </c>
      <c r="AU227" s="79">
        <f>MAX(IFERROR(IFERROR(_xlfn.FORECAST.ETS(AU$5,tbl_Model[[#This Row],[H_2023_01]:[H_2025_12]],$H$5:$AQ$5),_xlfn.FORECAST.LINEAR(AU$5,tbl_Model[[#This Row],[H_2023_01]:[H_2025_12]],$H$5:$AQ$5)),0),0)</f>
        <v>9.761809120725534</v>
      </c>
      <c r="AV227" s="79">
        <f>MAX(IFERROR(IFERROR(_xlfn.FORECAST.ETS(AV$5,tbl_Model[[#This Row],[H_2023_01]:[H_2025_12]],$H$5:$AQ$5),_xlfn.FORECAST.LINEAR(AV$5,tbl_Model[[#This Row],[H_2023_01]:[H_2025_12]],$H$5:$AQ$5)),0),0)</f>
        <v>9.7984430282363295</v>
      </c>
      <c r="AW227" s="79">
        <f>MAX(IFERROR(IFERROR(_xlfn.FORECAST.ETS(AW$5,tbl_Model[[#This Row],[H_2023_01]:[H_2025_12]],$H$5:$AQ$5),_xlfn.FORECAST.LINEAR(AW$5,tbl_Model[[#This Row],[H_2023_01]:[H_2025_12]],$H$5:$AQ$5)),0),0)</f>
        <v>9.8350769357471162</v>
      </c>
      <c r="AX227" s="79">
        <f>MAX(IFERROR(IFERROR(_xlfn.FORECAST.ETS(AX$5,tbl_Model[[#This Row],[H_2023_01]:[H_2025_12]],$H$5:$AQ$5),_xlfn.FORECAST.LINEAR(AX$5,tbl_Model[[#This Row],[H_2023_01]:[H_2025_12]],$H$5:$AQ$5)),0),0)</f>
        <v>9.8717108432579099</v>
      </c>
      <c r="AY227" s="79">
        <f>MAX(IFERROR(IFERROR(_xlfn.FORECAST.ETS(AY$5,tbl_Model[[#This Row],[H_2023_01]:[H_2025_12]],$H$5:$AQ$5),_xlfn.FORECAST.LINEAR(AY$5,tbl_Model[[#This Row],[H_2023_01]:[H_2025_12]],$H$5:$AQ$5)),0),0)</f>
        <v>9.9083447507686984</v>
      </c>
      <c r="AZ227" s="79">
        <f>MAX(IFERROR(IFERROR(_xlfn.FORECAST.ETS(AZ$5,tbl_Model[[#This Row],[H_2023_01]:[H_2025_12]],$H$5:$AQ$5),_xlfn.FORECAST.LINEAR(AZ$5,tbl_Model[[#This Row],[H_2023_01]:[H_2025_12]],$H$5:$AQ$5)),0),0)</f>
        <v>9.9449786582794921</v>
      </c>
      <c r="BA227" s="79">
        <f>MAX(IFERROR(IFERROR(_xlfn.FORECAST.ETS(BA$5,tbl_Model[[#This Row],[H_2023_01]:[H_2025_12]],$H$5:$AQ$5),_xlfn.FORECAST.LINEAR(BA$5,tbl_Model[[#This Row],[H_2023_01]:[H_2025_12]],$H$5:$AQ$5)),0),0)</f>
        <v>9.9816125657902788</v>
      </c>
      <c r="BB227" s="79">
        <f>MAX(IFERROR(IFERROR(_xlfn.FORECAST.ETS(BB$5,tbl_Model[[#This Row],[H_2023_01]:[H_2025_12]],$H$5:$AQ$5),_xlfn.FORECAST.LINEAR(BB$5,tbl_Model[[#This Row],[H_2023_01]:[H_2025_12]],$H$5:$AQ$5)),0),0)</f>
        <v>10.018246473301074</v>
      </c>
      <c r="BC227" s="79">
        <f>MAX(IFERROR(IFERROR(_xlfn.FORECAST.ETS(BC$5,tbl_Model[[#This Row],[H_2023_01]:[H_2025_12]],$H$5:$AQ$5),_xlfn.FORECAST.LINEAR(BC$5,tbl_Model[[#This Row],[H_2023_01]:[H_2025_12]],$H$5:$AQ$5)),0),0)</f>
        <v>10.054880380811861</v>
      </c>
      <c r="BD227" s="80">
        <f>IFERROR(AR227/SUM(Model!$AR227:$BC227),1/12)</f>
        <v>8.1629297025565928E-2</v>
      </c>
      <c r="BE227" s="80">
        <f>IFERROR(AS227/SUM(Model!$AR227:$BC227),1/12)</f>
        <v>8.1939121808796353E-2</v>
      </c>
      <c r="BF227" s="80">
        <f>IFERROR(AT227/SUM(Model!$AR227:$BC227),1/12)</f>
        <v>8.2248946592026806E-2</v>
      </c>
      <c r="BG227" s="80">
        <f>IFERROR(AU227/SUM(Model!$AR227:$BC227),1/12)</f>
        <v>8.2558771375257217E-2</v>
      </c>
      <c r="BH227" s="80">
        <f>IFERROR(AV227/SUM(Model!$AR227:$BC227),1/12)</f>
        <v>8.2868596158487684E-2</v>
      </c>
      <c r="BI227" s="80">
        <f>IFERROR(AW227/SUM(Model!$AR227:$BC227),1/12)</f>
        <v>8.3178420941718095E-2</v>
      </c>
      <c r="BJ227" s="80">
        <f>IFERROR(AX227/SUM(Model!$AR227:$BC227),1/12)</f>
        <v>8.3488245724948548E-2</v>
      </c>
      <c r="BK227" s="80">
        <f>IFERROR(AY227/SUM(Model!$AR227:$BC227),1/12)</f>
        <v>8.3798070508178973E-2</v>
      </c>
      <c r="BL227" s="80">
        <f>IFERROR(AZ227/SUM(Model!$AR227:$BC227),1/12)</f>
        <v>8.410789529140944E-2</v>
      </c>
      <c r="BM227" s="80">
        <f>IFERROR(BA227/SUM(Model!$AR227:$BC227),1/12)</f>
        <v>8.4417720074639838E-2</v>
      </c>
      <c r="BN227" s="80">
        <f>IFERROR(BB227/SUM(Model!$AR227:$BC227),1/12)</f>
        <v>8.4727544857870318E-2</v>
      </c>
      <c r="BO227" s="80">
        <f>IFERROR(BC227/SUM(Model!$AR227:$BC227),1/12)</f>
        <v>8.5037369641100716E-2</v>
      </c>
      <c r="BP22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114.66323907455012</v>
      </c>
      <c r="BQ227" s="77" cm="1">
        <f t="array" ref="BQ22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227" s="77" cm="1">
        <f t="array" ref="BR22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227" s="77">
        <f>IF(tbl_Model[[#This Row],[Type]]="Boutique",
    tbl_Model[[#This Row],[UnitListPrice]],
    tbl_Model[[#This Row],[UnitListPrice]]*(1-SUMIFS(tbl_MarketTerms[WholesaleMarginPct],tbl_MarketTerms[Country],tbl_Model[[#This Row],[country]])))</f>
        <v>9367.3143996013951</v>
      </c>
      <c r="BT227" s="79">
        <f>Model!$BP227*BD227</f>
        <v>9.3598796003299292</v>
      </c>
      <c r="BU227" s="79">
        <f>Model!$BP227*BE227</f>
        <v>9.3954051135207006</v>
      </c>
      <c r="BV227" s="79">
        <f>Model!$BP227*BF227</f>
        <v>9.4309306267114739</v>
      </c>
      <c r="BW227" s="79">
        <f>Model!$BP227*BG227</f>
        <v>9.4664561399022435</v>
      </c>
      <c r="BX227" s="79">
        <f>Model!$BP227*BH227</f>
        <v>9.5019816530930186</v>
      </c>
      <c r="BY227" s="79">
        <f>Model!$BP227*BI227</f>
        <v>9.5375071662837883</v>
      </c>
      <c r="BZ227" s="79">
        <f>Model!$BP227*BJ227</f>
        <v>9.5730326794745615</v>
      </c>
      <c r="CA227" s="79">
        <f>Model!$BP227*BK227</f>
        <v>9.608558192665333</v>
      </c>
      <c r="CB227" s="79">
        <f>Model!$BP227*BL227</f>
        <v>9.6440837058561097</v>
      </c>
      <c r="CC227" s="79">
        <f>Model!$BP227*BM227</f>
        <v>9.6796092190468759</v>
      </c>
      <c r="CD227" s="79">
        <f>Model!$BP227*BN227</f>
        <v>9.7151347322376544</v>
      </c>
      <c r="CE227" s="79">
        <f>Model!$BP227*BO227</f>
        <v>9.7506602454284224</v>
      </c>
      <c r="CF227" s="79">
        <f>Model!$BS227*BT227</f>
        <v>87676.934958705897</v>
      </c>
      <c r="CG227" s="79">
        <f>Model!$BS227*BU227</f>
        <v>88009.713609971033</v>
      </c>
      <c r="CH227" s="79">
        <f>Model!$BS227*BV227</f>
        <v>88342.492261236199</v>
      </c>
      <c r="CI227" s="79">
        <f>Model!$BS227*BW227</f>
        <v>88675.270912501321</v>
      </c>
      <c r="CJ227" s="79">
        <f>Model!$BS227*BX227</f>
        <v>89008.049563766501</v>
      </c>
      <c r="CK227" s="79">
        <f>Model!$BS227*BY227</f>
        <v>89340.828215031623</v>
      </c>
      <c r="CL227" s="79">
        <f>Model!$BS227*BZ227</f>
        <v>89673.606866296788</v>
      </c>
      <c r="CM227" s="79">
        <f>Model!$BS227*CA227</f>
        <v>90006.385517561925</v>
      </c>
      <c r="CN227" s="79">
        <f>Model!$BS227*CB227</f>
        <v>90339.164168827119</v>
      </c>
      <c r="CO227" s="79">
        <f>Model!$BS227*CC227</f>
        <v>90671.942820092212</v>
      </c>
      <c r="CP227" s="79">
        <f>Model!$BS227*CD227</f>
        <v>91004.721471357421</v>
      </c>
      <c r="CQ227" s="79">
        <f>Model!$BS227*CE227</f>
        <v>91337.500122622529</v>
      </c>
      <c r="CR227" s="79">
        <f>Model!$BR227*BT227</f>
        <v>24853.037555607825</v>
      </c>
      <c r="CS227" s="79">
        <f>Model!$BR227*BU227</f>
        <v>24947.367499070064</v>
      </c>
      <c r="CT227" s="79">
        <f>Model!$BR227*BV227</f>
        <v>25041.69744253231</v>
      </c>
      <c r="CU227" s="79">
        <f>Model!$BR227*BW227</f>
        <v>25136.027385994541</v>
      </c>
      <c r="CV227" s="79">
        <f>Model!$BR227*BX227</f>
        <v>25230.35732945679</v>
      </c>
      <c r="CW227" s="79">
        <f>Model!$BR227*BY227</f>
        <v>25324.687272919025</v>
      </c>
      <c r="CX227" s="79">
        <f>Model!$BR227*BZ227</f>
        <v>25419.017216381268</v>
      </c>
      <c r="CY227" s="79">
        <f>Model!$BR227*CA227</f>
        <v>25513.347159843506</v>
      </c>
      <c r="CZ227" s="79">
        <f>Model!$BR227*CB227</f>
        <v>25607.677103305759</v>
      </c>
      <c r="DA227" s="79">
        <f>Model!$BR227*CC227</f>
        <v>25702.007046767983</v>
      </c>
      <c r="DB227" s="79">
        <f>Model!$BR227*CD227</f>
        <v>25796.33699023024</v>
      </c>
      <c r="DC227" s="79">
        <f>Model!$BR227*CE227</f>
        <v>25890.666933692472</v>
      </c>
      <c r="DD227" s="79">
        <f>SUM(Model!$CF227:$CQ227)</f>
        <v>1074086.6104879705</v>
      </c>
      <c r="DE227" s="79">
        <f>SUM(Model!$CR227:$DC227)</f>
        <v>304462.22693580179</v>
      </c>
      <c r="DF227" s="80">
        <f>IFERROR((Model!$DD227-Model!$DE227)/Model!$DD227,0)</f>
        <v>0.71653847654102965</v>
      </c>
    </row>
    <row r="228" spans="2:110" x14ac:dyDescent="0.25">
      <c r="B228" t="s">
        <v>370</v>
      </c>
      <c r="C228" t="s">
        <v>45</v>
      </c>
      <c r="D228" t="s">
        <v>8</v>
      </c>
      <c r="E228" s="4">
        <v>26</v>
      </c>
      <c r="F228" s="4">
        <v>492241.26</v>
      </c>
      <c r="G228" s="4">
        <v>126339.17</v>
      </c>
      <c r="H228" s="4">
        <v>1</v>
      </c>
      <c r="I228" s="4">
        <v>0</v>
      </c>
      <c r="J228" s="4">
        <v>3</v>
      </c>
      <c r="K228" s="4">
        <v>1</v>
      </c>
      <c r="L228" s="4">
        <v>0</v>
      </c>
      <c r="M228" s="4">
        <v>2</v>
      </c>
      <c r="N228" s="4">
        <v>3</v>
      </c>
      <c r="O228" s="4">
        <v>2</v>
      </c>
      <c r="P228" s="4">
        <v>3</v>
      </c>
      <c r="Q228" s="4">
        <v>0</v>
      </c>
      <c r="R228" s="4">
        <v>6</v>
      </c>
      <c r="S228" s="4">
        <v>3</v>
      </c>
      <c r="T228" s="4">
        <v>0</v>
      </c>
      <c r="U228" s="4">
        <v>5</v>
      </c>
      <c r="V228" s="4">
        <v>0</v>
      </c>
      <c r="W228" s="4">
        <v>1</v>
      </c>
      <c r="X228" s="4">
        <v>0</v>
      </c>
      <c r="Y228" s="4">
        <v>1</v>
      </c>
      <c r="Z228" s="4">
        <v>4</v>
      </c>
      <c r="AA228" s="4">
        <v>1</v>
      </c>
      <c r="AB228" s="4">
        <v>0</v>
      </c>
      <c r="AC228" s="4">
        <v>0</v>
      </c>
      <c r="AD228" s="4">
        <v>0</v>
      </c>
      <c r="AE228" s="4">
        <v>2</v>
      </c>
      <c r="AF228" s="4">
        <v>0</v>
      </c>
      <c r="AG228" s="4">
        <v>2</v>
      </c>
      <c r="AH228" s="4">
        <v>0</v>
      </c>
      <c r="AI228" s="4">
        <v>1</v>
      </c>
      <c r="AJ228" s="4">
        <v>0</v>
      </c>
      <c r="AK228" s="4">
        <v>0</v>
      </c>
      <c r="AL228" s="4">
        <v>2</v>
      </c>
      <c r="AM228" s="4">
        <v>1</v>
      </c>
      <c r="AN228" s="4">
        <v>1</v>
      </c>
      <c r="AO228" s="4">
        <v>9</v>
      </c>
      <c r="AP228" s="4">
        <v>6</v>
      </c>
      <c r="AQ228" s="4">
        <v>4</v>
      </c>
      <c r="AR228" s="79">
        <f>MAX(IFERROR(IFERROR(_xlfn.FORECAST.ETS(AR$5,tbl_Model[[#This Row],[H_2023_01]:[H_2025_12]],$H$5:$AQ$5),_xlfn.FORECAST.LINEAR(AR$5,tbl_Model[[#This Row],[H_2023_01]:[H_2025_12]],$H$5:$AQ$5)),0),0)</f>
        <v>4.0316602316602301</v>
      </c>
      <c r="AS228" s="79">
        <f>MAX(IFERROR(IFERROR(_xlfn.FORECAST.ETS(AS$5,tbl_Model[[#This Row],[H_2023_01]:[H_2025_12]],$H$5:$AQ$5),_xlfn.FORECAST.LINEAR(AS$5,tbl_Model[[#This Row],[H_2023_01]:[H_2025_12]],$H$5:$AQ$5)),0),0)</f>
        <v>4.0633204633204638</v>
      </c>
      <c r="AT228" s="79">
        <f>MAX(IFERROR(IFERROR(_xlfn.FORECAST.ETS(AT$5,tbl_Model[[#This Row],[H_2023_01]:[H_2025_12]],$H$5:$AQ$5),_xlfn.FORECAST.LINEAR(AT$5,tbl_Model[[#This Row],[H_2023_01]:[H_2025_12]],$H$5:$AQ$5)),0),0)</f>
        <v>4.0949806949806939</v>
      </c>
      <c r="AU228" s="79">
        <f>MAX(IFERROR(IFERROR(_xlfn.FORECAST.ETS(AU$5,tbl_Model[[#This Row],[H_2023_01]:[H_2025_12]],$H$5:$AQ$5),_xlfn.FORECAST.LINEAR(AU$5,tbl_Model[[#This Row],[H_2023_01]:[H_2025_12]],$H$5:$AQ$5)),0),0)</f>
        <v>4.1266409266409267</v>
      </c>
      <c r="AV228" s="79">
        <f>MAX(IFERROR(IFERROR(_xlfn.FORECAST.ETS(AV$5,tbl_Model[[#This Row],[H_2023_01]:[H_2025_12]],$H$5:$AQ$5),_xlfn.FORECAST.LINEAR(AV$5,tbl_Model[[#This Row],[H_2023_01]:[H_2025_12]],$H$5:$AQ$5)),0),0)</f>
        <v>4.1583011583011569</v>
      </c>
      <c r="AW228" s="79">
        <f>MAX(IFERROR(IFERROR(_xlfn.FORECAST.ETS(AW$5,tbl_Model[[#This Row],[H_2023_01]:[H_2025_12]],$H$5:$AQ$5),_xlfn.FORECAST.LINEAR(AW$5,tbl_Model[[#This Row],[H_2023_01]:[H_2025_12]],$H$5:$AQ$5)),0),0)</f>
        <v>4.1899613899613906</v>
      </c>
      <c r="AX228" s="79">
        <f>MAX(IFERROR(IFERROR(_xlfn.FORECAST.ETS(AX$5,tbl_Model[[#This Row],[H_2023_01]:[H_2025_12]],$H$5:$AQ$5),_xlfn.FORECAST.LINEAR(AX$5,tbl_Model[[#This Row],[H_2023_01]:[H_2025_12]],$H$5:$AQ$5)),0),0)</f>
        <v>4.2216216216216207</v>
      </c>
      <c r="AY228" s="79">
        <f>MAX(IFERROR(IFERROR(_xlfn.FORECAST.ETS(AY$5,tbl_Model[[#This Row],[H_2023_01]:[H_2025_12]],$H$5:$AQ$5),_xlfn.FORECAST.LINEAR(AY$5,tbl_Model[[#This Row],[H_2023_01]:[H_2025_12]],$H$5:$AQ$5)),0),0)</f>
        <v>4.2532818532818535</v>
      </c>
      <c r="AZ228" s="79">
        <f>MAX(IFERROR(IFERROR(_xlfn.FORECAST.ETS(AZ$5,tbl_Model[[#This Row],[H_2023_01]:[H_2025_12]],$H$5:$AQ$5),_xlfn.FORECAST.LINEAR(AZ$5,tbl_Model[[#This Row],[H_2023_01]:[H_2025_12]],$H$5:$AQ$5)),0),0)</f>
        <v>4.2849420849420836</v>
      </c>
      <c r="BA228" s="79">
        <f>MAX(IFERROR(IFERROR(_xlfn.FORECAST.ETS(BA$5,tbl_Model[[#This Row],[H_2023_01]:[H_2025_12]],$H$5:$AQ$5),_xlfn.FORECAST.LINEAR(BA$5,tbl_Model[[#This Row],[H_2023_01]:[H_2025_12]],$H$5:$AQ$5)),0),0)</f>
        <v>4.3166023166023173</v>
      </c>
      <c r="BB228" s="79">
        <f>MAX(IFERROR(IFERROR(_xlfn.FORECAST.ETS(BB$5,tbl_Model[[#This Row],[H_2023_01]:[H_2025_12]],$H$5:$AQ$5),_xlfn.FORECAST.LINEAR(BB$5,tbl_Model[[#This Row],[H_2023_01]:[H_2025_12]],$H$5:$AQ$5)),0),0)</f>
        <v>4.3482625482625465</v>
      </c>
      <c r="BC228" s="79">
        <f>MAX(IFERROR(IFERROR(_xlfn.FORECAST.ETS(BC$5,tbl_Model[[#This Row],[H_2023_01]:[H_2025_12]],$H$5:$AQ$5),_xlfn.FORECAST.LINEAR(BC$5,tbl_Model[[#This Row],[H_2023_01]:[H_2025_12]],$H$5:$AQ$5)),0),0)</f>
        <v>4.3799227799227802</v>
      </c>
      <c r="BD228" s="80">
        <f>IFERROR(AR228/SUM(Model!$AR228:$BC228),1/12)</f>
        <v>7.9883105358181064E-2</v>
      </c>
      <c r="BE228" s="80">
        <f>IFERROR(AS228/SUM(Model!$AR228:$BC228),1/12)</f>
        <v>8.051041953548152E-2</v>
      </c>
      <c r="BF228" s="80">
        <f>IFERROR(AT228/SUM(Model!$AR228:$BC228),1/12)</f>
        <v>8.1137733712781893E-2</v>
      </c>
      <c r="BG228" s="80">
        <f>IFERROR(AU228/SUM(Model!$AR228:$BC228),1/12)</f>
        <v>8.1765047890082321E-2</v>
      </c>
      <c r="BH228" s="80">
        <f>IFERROR(AV228/SUM(Model!$AR228:$BC228),1/12)</f>
        <v>8.2392362067382707E-2</v>
      </c>
      <c r="BI228" s="80">
        <f>IFERROR(AW228/SUM(Model!$AR228:$BC228),1/12)</f>
        <v>8.3019676244683149E-2</v>
      </c>
      <c r="BJ228" s="80">
        <f>IFERROR(AX228/SUM(Model!$AR228:$BC228),1/12)</f>
        <v>8.3646990421983522E-2</v>
      </c>
      <c r="BK228" s="80">
        <f>IFERROR(AY228/SUM(Model!$AR228:$BC228),1/12)</f>
        <v>8.427430459928395E-2</v>
      </c>
      <c r="BL228" s="80">
        <f>IFERROR(AZ228/SUM(Model!$AR228:$BC228),1/12)</f>
        <v>8.4901618776584337E-2</v>
      </c>
      <c r="BM228" s="80">
        <f>IFERROR(BA228/SUM(Model!$AR228:$BC228),1/12)</f>
        <v>8.5528932953884779E-2</v>
      </c>
      <c r="BN228" s="80">
        <f>IFERROR(BB228/SUM(Model!$AR228:$BC228),1/12)</f>
        <v>8.6156247131185137E-2</v>
      </c>
      <c r="BO228" s="80">
        <f>IFERROR(BC228/SUM(Model!$AR228:$BC228),1/12)</f>
        <v>8.6783561308485579E-2</v>
      </c>
      <c r="BP22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28.700704225352101</v>
      </c>
      <c r="BQ228" s="77" cm="1">
        <f t="array" ref="BQ22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228" s="77" cm="1">
        <f t="array" ref="BR22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228" s="77">
        <f>IF(tbl_Model[[#This Row],[Type]]="Boutique",
    tbl_Model[[#This Row],[UnitListPrice]],
    tbl_Model[[#This Row],[UnitListPrice]]*(1-SUMIFS(tbl_MarketTerms[WholesaleMarginPct],tbl_MarketTerms[Country],tbl_Model[[#This Row],[country]])))</f>
        <v>18536.052673839731</v>
      </c>
      <c r="BT228" s="79">
        <f>Model!$BP228*BD228</f>
        <v>2.2927013794877942</v>
      </c>
      <c r="BU228" s="79">
        <f>Model!$BP228*BE228</f>
        <v>2.310705738146865</v>
      </c>
      <c r="BV228" s="79">
        <f>Model!$BP228*BF228</f>
        <v>2.3287100968059331</v>
      </c>
      <c r="BW228" s="79">
        <f>Model!$BP228*BG228</f>
        <v>2.3467144554650026</v>
      </c>
      <c r="BX228" s="79">
        <f>Model!$BP228*BH228</f>
        <v>2.3647188141240711</v>
      </c>
      <c r="BY228" s="79">
        <f>Model!$BP228*BI228</f>
        <v>2.3827231727831411</v>
      </c>
      <c r="BZ228" s="79">
        <f>Model!$BP228*BJ228</f>
        <v>2.4007275314422092</v>
      </c>
      <c r="CA228" s="79">
        <f>Model!$BP228*BK228</f>
        <v>2.4187318901012791</v>
      </c>
      <c r="CB228" s="79">
        <f>Model!$BP228*BL228</f>
        <v>2.4367362487603472</v>
      </c>
      <c r="CC228" s="79">
        <f>Model!$BP228*BM228</f>
        <v>2.4547406074194176</v>
      </c>
      <c r="CD228" s="79">
        <f>Model!$BP228*BN228</f>
        <v>2.4727449660784853</v>
      </c>
      <c r="CE228" s="79">
        <f>Model!$BP228*BO228</f>
        <v>2.4907493247375552</v>
      </c>
      <c r="CF228" s="79">
        <f>Model!$BS228*BT228</f>
        <v>42497.633535570771</v>
      </c>
      <c r="CG228" s="79">
        <f>Model!$BS228*BU228</f>
        <v>42831.363276034004</v>
      </c>
      <c r="CH228" s="79">
        <f>Model!$BS228*BV228</f>
        <v>43165.093016497194</v>
      </c>
      <c r="CI228" s="79">
        <f>Model!$BS228*BW228</f>
        <v>43498.822756960406</v>
      </c>
      <c r="CJ228" s="79">
        <f>Model!$BS228*BX228</f>
        <v>43832.55249742361</v>
      </c>
      <c r="CK228" s="79">
        <f>Model!$BS228*BY228</f>
        <v>44166.28223788683</v>
      </c>
      <c r="CL228" s="79">
        <f>Model!$BS228*BZ228</f>
        <v>44500.011978350019</v>
      </c>
      <c r="CM228" s="79">
        <f>Model!$BS228*CA228</f>
        <v>44833.741718813239</v>
      </c>
      <c r="CN228" s="79">
        <f>Model!$BS228*CB228</f>
        <v>45167.471459276429</v>
      </c>
      <c r="CO228" s="79">
        <f>Model!$BS228*CC228</f>
        <v>45501.201199739662</v>
      </c>
      <c r="CP228" s="79">
        <f>Model!$BS228*CD228</f>
        <v>45834.930940202845</v>
      </c>
      <c r="CQ228" s="79">
        <f>Model!$BS228*CE228</f>
        <v>46168.660680666064</v>
      </c>
      <c r="CR228" s="79">
        <f>Model!$BR228*BT228</f>
        <v>10887.441283444014</v>
      </c>
      <c r="CS228" s="79">
        <f>Model!$BR228*BU228</f>
        <v>10972.939290075166</v>
      </c>
      <c r="CT228" s="79">
        <f>Model!$BR228*BV228</f>
        <v>11058.437296706306</v>
      </c>
      <c r="CU228" s="79">
        <f>Model!$BR228*BW228</f>
        <v>11143.935303337452</v>
      </c>
      <c r="CV228" s="79">
        <f>Model!$BR228*BX228</f>
        <v>11229.433309968594</v>
      </c>
      <c r="CW228" s="79">
        <f>Model!$BR228*BY228</f>
        <v>11314.931316599743</v>
      </c>
      <c r="CX228" s="79">
        <f>Model!$BR228*BZ228</f>
        <v>11400.429323230883</v>
      </c>
      <c r="CY228" s="79">
        <f>Model!$BR228*CA228</f>
        <v>11485.92732986203</v>
      </c>
      <c r="CZ228" s="79">
        <f>Model!$BR228*CB228</f>
        <v>11571.42533649317</v>
      </c>
      <c r="DA228" s="79">
        <f>Model!$BR228*CC228</f>
        <v>11656.923343124321</v>
      </c>
      <c r="DB228" s="79">
        <f>Model!$BR228*CD228</f>
        <v>11742.421349755459</v>
      </c>
      <c r="DC228" s="79">
        <f>Model!$BR228*CE228</f>
        <v>11827.919356386608</v>
      </c>
      <c r="DD228" s="79">
        <f>SUM(Model!$CF228:$CQ228)</f>
        <v>531997.76529742114</v>
      </c>
      <c r="DE228" s="79">
        <f>SUM(Model!$CR228:$DC228)</f>
        <v>136292.16383898372</v>
      </c>
      <c r="DF228" s="80">
        <f>IFERROR((Model!$DD228-Model!$DE228)/Model!$DD228,0)</f>
        <v>0.74381064596617696</v>
      </c>
    </row>
    <row r="229" spans="2:110" x14ac:dyDescent="0.25">
      <c r="B229" t="s">
        <v>370</v>
      </c>
      <c r="C229" t="s">
        <v>148</v>
      </c>
      <c r="D229" t="s">
        <v>3</v>
      </c>
      <c r="E229" s="4">
        <v>27</v>
      </c>
      <c r="F229" s="4">
        <v>248817.66</v>
      </c>
      <c r="G229" s="4">
        <v>72125.25</v>
      </c>
      <c r="H229" s="4">
        <v>0</v>
      </c>
      <c r="I229" s="4">
        <v>0</v>
      </c>
      <c r="J229" s="4">
        <v>0</v>
      </c>
      <c r="K229" s="4">
        <v>0</v>
      </c>
      <c r="L229" s="4">
        <v>0</v>
      </c>
      <c r="M229" s="4">
        <v>0</v>
      </c>
      <c r="N229" s="4">
        <v>0</v>
      </c>
      <c r="O229" s="4">
        <v>0</v>
      </c>
      <c r="P229" s="4">
        <v>0</v>
      </c>
      <c r="Q229" s="4">
        <v>0</v>
      </c>
      <c r="R229" s="4">
        <v>0</v>
      </c>
      <c r="S229" s="4">
        <v>0</v>
      </c>
      <c r="T229" s="4">
        <v>0</v>
      </c>
      <c r="U229" s="4">
        <v>0</v>
      </c>
      <c r="V229" s="4">
        <v>0</v>
      </c>
      <c r="W229" s="4">
        <v>0</v>
      </c>
      <c r="X229" s="4">
        <v>0</v>
      </c>
      <c r="Y229" s="4">
        <v>0</v>
      </c>
      <c r="Z229" s="4">
        <v>0</v>
      </c>
      <c r="AA229" s="4">
        <v>0</v>
      </c>
      <c r="AB229" s="4">
        <v>0</v>
      </c>
      <c r="AC229" s="4">
        <v>0</v>
      </c>
      <c r="AD229" s="4">
        <v>0</v>
      </c>
      <c r="AE229" s="4">
        <v>0</v>
      </c>
      <c r="AF229" s="4">
        <v>5</v>
      </c>
      <c r="AG229" s="4">
        <v>3</v>
      </c>
      <c r="AH229" s="4">
        <v>1</v>
      </c>
      <c r="AI229" s="4">
        <v>2</v>
      </c>
      <c r="AJ229" s="4">
        <v>1</v>
      </c>
      <c r="AK229" s="4">
        <v>1</v>
      </c>
      <c r="AL229" s="4">
        <v>2</v>
      </c>
      <c r="AM229" s="4">
        <v>3</v>
      </c>
      <c r="AN229" s="4">
        <v>1</v>
      </c>
      <c r="AO229" s="4">
        <v>2</v>
      </c>
      <c r="AP229" s="4">
        <v>2</v>
      </c>
      <c r="AQ229" s="4">
        <v>4</v>
      </c>
      <c r="AR229" s="79">
        <f>MAX(IFERROR(IFERROR(_xlfn.FORECAST.ETS(AR$5,tbl_Model[[#This Row],[H_2023_01]:[H_2025_12]],$H$5:$AQ$5),_xlfn.FORECAST.LINEAR(AR$5,tbl_Model[[#This Row],[H_2023_01]:[H_2025_12]],$H$5:$AQ$5)),0),0)</f>
        <v>2.4268295077972946</v>
      </c>
      <c r="AS229" s="79">
        <f>MAX(IFERROR(IFERROR(_xlfn.FORECAST.ETS(AS$5,tbl_Model[[#This Row],[H_2023_01]:[H_2025_12]],$H$5:$AQ$5),_xlfn.FORECAST.LINEAR(AS$5,tbl_Model[[#This Row],[H_2023_01]:[H_2025_12]],$H$5:$AQ$5)),0),0)</f>
        <v>2.5059024764530373</v>
      </c>
      <c r="AT229" s="79">
        <f>MAX(IFERROR(IFERROR(_xlfn.FORECAST.ETS(AT$5,tbl_Model[[#This Row],[H_2023_01]:[H_2025_12]],$H$5:$AQ$5),_xlfn.FORECAST.LINEAR(AT$5,tbl_Model[[#This Row],[H_2023_01]:[H_2025_12]],$H$5:$AQ$5)),0),0)</f>
        <v>2.5849754451087796</v>
      </c>
      <c r="AU229" s="79">
        <f>MAX(IFERROR(IFERROR(_xlfn.FORECAST.ETS(AU$5,tbl_Model[[#This Row],[H_2023_01]:[H_2025_12]],$H$5:$AQ$5),_xlfn.FORECAST.LINEAR(AU$5,tbl_Model[[#This Row],[H_2023_01]:[H_2025_12]],$H$5:$AQ$5)),0),0)</f>
        <v>2.6640484137645224</v>
      </c>
      <c r="AV229" s="79">
        <f>MAX(IFERROR(IFERROR(_xlfn.FORECAST.ETS(AV$5,tbl_Model[[#This Row],[H_2023_01]:[H_2025_12]],$H$5:$AQ$5),_xlfn.FORECAST.LINEAR(AV$5,tbl_Model[[#This Row],[H_2023_01]:[H_2025_12]],$H$5:$AQ$5)),0),0)</f>
        <v>2.7431213824202652</v>
      </c>
      <c r="AW229" s="79">
        <f>MAX(IFERROR(IFERROR(_xlfn.FORECAST.ETS(AW$5,tbl_Model[[#This Row],[H_2023_01]:[H_2025_12]],$H$5:$AQ$5),_xlfn.FORECAST.LINEAR(AW$5,tbl_Model[[#This Row],[H_2023_01]:[H_2025_12]],$H$5:$AQ$5)),0),0)</f>
        <v>2.8221943510760079</v>
      </c>
      <c r="AX229" s="79">
        <f>MAX(IFERROR(IFERROR(_xlfn.FORECAST.ETS(AX$5,tbl_Model[[#This Row],[H_2023_01]:[H_2025_12]],$H$5:$AQ$5),_xlfn.FORECAST.LINEAR(AX$5,tbl_Model[[#This Row],[H_2023_01]:[H_2025_12]],$H$5:$AQ$5)),0),0)</f>
        <v>2.9012673197317502</v>
      </c>
      <c r="AY229" s="79">
        <f>MAX(IFERROR(IFERROR(_xlfn.FORECAST.ETS(AY$5,tbl_Model[[#This Row],[H_2023_01]:[H_2025_12]],$H$5:$AQ$5),_xlfn.FORECAST.LINEAR(AY$5,tbl_Model[[#This Row],[H_2023_01]:[H_2025_12]],$H$5:$AQ$5)),0),0)</f>
        <v>2.980340288387493</v>
      </c>
      <c r="AZ229" s="79">
        <f>MAX(IFERROR(IFERROR(_xlfn.FORECAST.ETS(AZ$5,tbl_Model[[#This Row],[H_2023_01]:[H_2025_12]],$H$5:$AQ$5),_xlfn.FORECAST.LINEAR(AZ$5,tbl_Model[[#This Row],[H_2023_01]:[H_2025_12]],$H$5:$AQ$5)),0),0)</f>
        <v>3.0594132570432357</v>
      </c>
      <c r="BA229" s="79">
        <f>MAX(IFERROR(IFERROR(_xlfn.FORECAST.ETS(BA$5,tbl_Model[[#This Row],[H_2023_01]:[H_2025_12]],$H$5:$AQ$5),_xlfn.FORECAST.LINEAR(BA$5,tbl_Model[[#This Row],[H_2023_01]:[H_2025_12]],$H$5:$AQ$5)),0),0)</f>
        <v>3.1384862256989785</v>
      </c>
      <c r="BB229" s="79">
        <f>MAX(IFERROR(IFERROR(_xlfn.FORECAST.ETS(BB$5,tbl_Model[[#This Row],[H_2023_01]:[H_2025_12]],$H$5:$AQ$5),_xlfn.FORECAST.LINEAR(BB$5,tbl_Model[[#This Row],[H_2023_01]:[H_2025_12]],$H$5:$AQ$5)),0),0)</f>
        <v>3.2175591943547213</v>
      </c>
      <c r="BC229" s="79">
        <f>MAX(IFERROR(IFERROR(_xlfn.FORECAST.ETS(BC$5,tbl_Model[[#This Row],[H_2023_01]:[H_2025_12]],$H$5:$AQ$5),_xlfn.FORECAST.LINEAR(BC$5,tbl_Model[[#This Row],[H_2023_01]:[H_2025_12]],$H$5:$AQ$5)),0),0)</f>
        <v>3.2966321630104636</v>
      </c>
      <c r="BD229" s="80">
        <f>IFERROR(AR229/SUM(Model!$AR229:$BC229),1/12)</f>
        <v>7.0669047491987297E-2</v>
      </c>
      <c r="BE229" s="80">
        <f>IFERROR(AS229/SUM(Model!$AR229:$BC229),1/12)</f>
        <v>7.2971644917686582E-2</v>
      </c>
      <c r="BF229" s="80">
        <f>IFERROR(AT229/SUM(Model!$AR229:$BC229),1/12)</f>
        <v>7.5274242343385853E-2</v>
      </c>
      <c r="BG229" s="80">
        <f>IFERROR(AU229/SUM(Model!$AR229:$BC229),1/12)</f>
        <v>7.7576839769085137E-2</v>
      </c>
      <c r="BH229" s="80">
        <f>IFERROR(AV229/SUM(Model!$AR229:$BC229),1/12)</f>
        <v>7.9879437194784422E-2</v>
      </c>
      <c r="BI229" s="80">
        <f>IFERROR(AW229/SUM(Model!$AR229:$BC229),1/12)</f>
        <v>8.2182034620483693E-2</v>
      </c>
      <c r="BJ229" s="80">
        <f>IFERROR(AX229/SUM(Model!$AR229:$BC229),1/12)</f>
        <v>8.4484632046182964E-2</v>
      </c>
      <c r="BK229" s="80">
        <f>IFERROR(AY229/SUM(Model!$AR229:$BC229),1/12)</f>
        <v>8.6787229471882249E-2</v>
      </c>
      <c r="BL229" s="80">
        <f>IFERROR(AZ229/SUM(Model!$AR229:$BC229),1/12)</f>
        <v>8.9089826897581534E-2</v>
      </c>
      <c r="BM229" s="80">
        <f>IFERROR(BA229/SUM(Model!$AR229:$BC229),1/12)</f>
        <v>9.1392424323280819E-2</v>
      </c>
      <c r="BN229" s="80">
        <f>IFERROR(BB229/SUM(Model!$AR229:$BC229),1/12)</f>
        <v>9.3695021748980103E-2</v>
      </c>
      <c r="BO229" s="80">
        <f>IFERROR(BC229/SUM(Model!$AR229:$BC229),1/12)</f>
        <v>9.5997619174679374E-2</v>
      </c>
      <c r="BP22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29.682692307692307</v>
      </c>
      <c r="BQ229" s="77" cm="1">
        <f t="array" ref="BQ22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229" s="77" cm="1">
        <f t="array" ref="BR22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229" s="77">
        <f>IF(tbl_Model[[#This Row],[Type]]="Boutique",
    tbl_Model[[#This Row],[UnitListPrice]],
    tbl_Model[[#This Row],[UnitListPrice]]*(1-SUMIFS(tbl_MarketTerms[WholesaleMarginPct],tbl_MarketTerms[Country],tbl_Model[[#This Row],[country]])))</f>
        <v>9379.6906330564307</v>
      </c>
      <c r="BT229" s="79">
        <f>Model!$BP229*BD229</f>
        <v>2.0976475923823537</v>
      </c>
      <c r="BU229" s="79">
        <f>Model!$BP229*BE229</f>
        <v>2.1659948832778699</v>
      </c>
      <c r="BV229" s="79">
        <f>Model!$BP229*BF229</f>
        <v>2.2343421741733858</v>
      </c>
      <c r="BW229" s="79">
        <f>Model!$BP229*BG229</f>
        <v>2.302689465068902</v>
      </c>
      <c r="BX229" s="79">
        <f>Model!$BP229*BH229</f>
        <v>2.3710367559644183</v>
      </c>
      <c r="BY229" s="79">
        <f>Model!$BP229*BI229</f>
        <v>2.4393840468599342</v>
      </c>
      <c r="BZ229" s="79">
        <f>Model!$BP229*BJ229</f>
        <v>2.50773133775545</v>
      </c>
      <c r="CA229" s="79">
        <f>Model!$BP229*BK229</f>
        <v>2.5760786286509663</v>
      </c>
      <c r="CB229" s="79">
        <f>Model!$BP229*BL229</f>
        <v>2.6444259195464825</v>
      </c>
      <c r="CC229" s="79">
        <f>Model!$BP229*BM229</f>
        <v>2.7127732104419988</v>
      </c>
      <c r="CD229" s="79">
        <f>Model!$BP229*BN229</f>
        <v>2.7811205013375151</v>
      </c>
      <c r="CE229" s="79">
        <f>Model!$BP229*BO229</f>
        <v>2.8494677922330309</v>
      </c>
      <c r="CF229" s="79">
        <f>Model!$BS229*BT229</f>
        <v>19675.285473722135</v>
      </c>
      <c r="CG229" s="79">
        <f>Model!$BS229*BU229</f>
        <v>20316.361917929593</v>
      </c>
      <c r="CH229" s="79">
        <f>Model!$BS229*BV229</f>
        <v>20957.438362137047</v>
      </c>
      <c r="CI229" s="79">
        <f>Model!$BS229*BW229</f>
        <v>21598.514806344505</v>
      </c>
      <c r="CJ229" s="79">
        <f>Model!$BS229*BX229</f>
        <v>22239.591250551959</v>
      </c>
      <c r="CK229" s="79">
        <f>Model!$BS229*BY229</f>
        <v>22880.667694759413</v>
      </c>
      <c r="CL229" s="79">
        <f>Model!$BS229*BZ229</f>
        <v>23521.744138966867</v>
      </c>
      <c r="CM229" s="79">
        <f>Model!$BS229*CA229</f>
        <v>24162.820583174325</v>
      </c>
      <c r="CN229" s="79">
        <f>Model!$BS229*CB229</f>
        <v>24803.897027381779</v>
      </c>
      <c r="CO229" s="79">
        <f>Model!$BS229*CC229</f>
        <v>25444.973471589237</v>
      </c>
      <c r="CP229" s="79">
        <f>Model!$BS229*CD229</f>
        <v>26086.049915796695</v>
      </c>
      <c r="CQ229" s="79">
        <f>Model!$BS229*CE229</f>
        <v>26727.126360004149</v>
      </c>
      <c r="CR229" s="79">
        <f>Model!$BR229*BT229</f>
        <v>5663.2579319917795</v>
      </c>
      <c r="CS229" s="79">
        <f>Model!$BR229*BU229</f>
        <v>5847.7828916178996</v>
      </c>
      <c r="CT229" s="79">
        <f>Model!$BR229*BV229</f>
        <v>6032.3078512440188</v>
      </c>
      <c r="CU229" s="79">
        <f>Model!$BR229*BW229</f>
        <v>6216.8328108701389</v>
      </c>
      <c r="CV229" s="79">
        <f>Model!$BR229*BX229</f>
        <v>6401.357770496259</v>
      </c>
      <c r="CW229" s="79">
        <f>Model!$BR229*BY229</f>
        <v>6585.8827301223782</v>
      </c>
      <c r="CX229" s="79">
        <f>Model!$BR229*BZ229</f>
        <v>6770.4076897484974</v>
      </c>
      <c r="CY229" s="79">
        <f>Model!$BR229*CA229</f>
        <v>6954.9326493746175</v>
      </c>
      <c r="CZ229" s="79">
        <f>Model!$BR229*CB229</f>
        <v>7139.4576090007376</v>
      </c>
      <c r="DA229" s="79">
        <f>Model!$BR229*CC229</f>
        <v>7323.9825686268578</v>
      </c>
      <c r="DB229" s="79">
        <f>Model!$BR229*CD229</f>
        <v>7508.5075282529788</v>
      </c>
      <c r="DC229" s="79">
        <f>Model!$BR229*CE229</f>
        <v>7693.0324878790971</v>
      </c>
      <c r="DD229" s="79">
        <f>SUM(Model!$CF229:$CQ229)</f>
        <v>278414.47100235772</v>
      </c>
      <c r="DE229" s="79">
        <f>SUM(Model!$CR229:$DC229)</f>
        <v>80137.74251922527</v>
      </c>
      <c r="DF229" s="80">
        <f>IFERROR((Model!$DD229-Model!$DE229)/Model!$DD229,0)</f>
        <v>0.71216387484921129</v>
      </c>
    </row>
    <row r="230" spans="2:110" x14ac:dyDescent="0.25">
      <c r="B230" t="s">
        <v>370</v>
      </c>
      <c r="C230" t="s">
        <v>45</v>
      </c>
      <c r="D230" t="s">
        <v>9</v>
      </c>
      <c r="E230" s="4">
        <v>15</v>
      </c>
      <c r="F230" s="4">
        <v>295886.42</v>
      </c>
      <c r="G230" s="4">
        <v>77224.320000000007</v>
      </c>
      <c r="H230" s="4">
        <v>0</v>
      </c>
      <c r="I230" s="4">
        <v>0</v>
      </c>
      <c r="J230" s="4">
        <v>0</v>
      </c>
      <c r="K230" s="4">
        <v>0</v>
      </c>
      <c r="L230" s="4">
        <v>0</v>
      </c>
      <c r="M230" s="4">
        <v>0</v>
      </c>
      <c r="N230" s="4">
        <v>0</v>
      </c>
      <c r="O230" s="4">
        <v>0</v>
      </c>
      <c r="P230" s="4">
        <v>0</v>
      </c>
      <c r="Q230" s="4">
        <v>0</v>
      </c>
      <c r="R230" s="4">
        <v>0</v>
      </c>
      <c r="S230" s="4">
        <v>0</v>
      </c>
      <c r="T230" s="4">
        <v>0</v>
      </c>
      <c r="U230" s="4">
        <v>0</v>
      </c>
      <c r="V230" s="4">
        <v>0</v>
      </c>
      <c r="W230" s="4">
        <v>0</v>
      </c>
      <c r="X230" s="4">
        <v>0</v>
      </c>
      <c r="Y230" s="4">
        <v>0</v>
      </c>
      <c r="Z230" s="4">
        <v>0</v>
      </c>
      <c r="AA230" s="4">
        <v>0</v>
      </c>
      <c r="AB230" s="4">
        <v>0</v>
      </c>
      <c r="AC230" s="4">
        <v>0</v>
      </c>
      <c r="AD230" s="4">
        <v>0</v>
      </c>
      <c r="AE230" s="4">
        <v>0</v>
      </c>
      <c r="AF230" s="4">
        <v>0</v>
      </c>
      <c r="AG230" s="4">
        <v>1</v>
      </c>
      <c r="AH230" s="4">
        <v>3</v>
      </c>
      <c r="AI230" s="4">
        <v>0</v>
      </c>
      <c r="AJ230" s="4">
        <v>1</v>
      </c>
      <c r="AK230" s="4">
        <v>2</v>
      </c>
      <c r="AL230" s="4">
        <v>0</v>
      </c>
      <c r="AM230" s="4">
        <v>2</v>
      </c>
      <c r="AN230" s="4">
        <v>0</v>
      </c>
      <c r="AO230" s="4">
        <v>1</v>
      </c>
      <c r="AP230" s="4">
        <v>3</v>
      </c>
      <c r="AQ230" s="4">
        <v>2</v>
      </c>
      <c r="AR230" s="79">
        <f>MAX(IFERROR(IFERROR(_xlfn.FORECAST.ETS(AR$5,tbl_Model[[#This Row],[H_2023_01]:[H_2025_12]],$H$5:$AQ$5),_xlfn.FORECAST.LINEAR(AR$5,tbl_Model[[#This Row],[H_2023_01]:[H_2025_12]],$H$5:$AQ$5)),0),0)</f>
        <v>2.0498069498069498</v>
      </c>
      <c r="AS230" s="79">
        <f>MAX(IFERROR(IFERROR(_xlfn.FORECAST.ETS(AS$5,tbl_Model[[#This Row],[H_2023_01]:[H_2025_12]],$H$5:$AQ$5),_xlfn.FORECAST.LINEAR(AS$5,tbl_Model[[#This Row],[H_2023_01]:[H_2025_12]],$H$5:$AQ$5)),0),0)</f>
        <v>2.0996138996138995</v>
      </c>
      <c r="AT230" s="79">
        <f>MAX(IFERROR(IFERROR(_xlfn.FORECAST.ETS(AT$5,tbl_Model[[#This Row],[H_2023_01]:[H_2025_12]],$H$5:$AQ$5),_xlfn.FORECAST.LINEAR(AT$5,tbl_Model[[#This Row],[H_2023_01]:[H_2025_12]],$H$5:$AQ$5)),0),0)</f>
        <v>2.1494208494208493</v>
      </c>
      <c r="AU230" s="79">
        <f>MAX(IFERROR(IFERROR(_xlfn.FORECAST.ETS(AU$5,tbl_Model[[#This Row],[H_2023_01]:[H_2025_12]],$H$5:$AQ$5),_xlfn.FORECAST.LINEAR(AU$5,tbl_Model[[#This Row],[H_2023_01]:[H_2025_12]],$H$5:$AQ$5)),0),0)</f>
        <v>2.1992277992277991</v>
      </c>
      <c r="AV230" s="79">
        <f>MAX(IFERROR(IFERROR(_xlfn.FORECAST.ETS(AV$5,tbl_Model[[#This Row],[H_2023_01]:[H_2025_12]],$H$5:$AQ$5),_xlfn.FORECAST.LINEAR(AV$5,tbl_Model[[#This Row],[H_2023_01]:[H_2025_12]],$H$5:$AQ$5)),0),0)</f>
        <v>2.2490347490347489</v>
      </c>
      <c r="AW230" s="79">
        <f>MAX(IFERROR(IFERROR(_xlfn.FORECAST.ETS(AW$5,tbl_Model[[#This Row],[H_2023_01]:[H_2025_12]],$H$5:$AQ$5),_xlfn.FORECAST.LINEAR(AW$5,tbl_Model[[#This Row],[H_2023_01]:[H_2025_12]],$H$5:$AQ$5)),0),0)</f>
        <v>2.2988416988416986</v>
      </c>
      <c r="AX230" s="79">
        <f>MAX(IFERROR(IFERROR(_xlfn.FORECAST.ETS(AX$5,tbl_Model[[#This Row],[H_2023_01]:[H_2025_12]],$H$5:$AQ$5),_xlfn.FORECAST.LINEAR(AX$5,tbl_Model[[#This Row],[H_2023_01]:[H_2025_12]],$H$5:$AQ$5)),0),0)</f>
        <v>2.3486486486486484</v>
      </c>
      <c r="AY230" s="79">
        <f>MAX(IFERROR(IFERROR(_xlfn.FORECAST.ETS(AY$5,tbl_Model[[#This Row],[H_2023_01]:[H_2025_12]],$H$5:$AQ$5),_xlfn.FORECAST.LINEAR(AY$5,tbl_Model[[#This Row],[H_2023_01]:[H_2025_12]],$H$5:$AQ$5)),0),0)</f>
        <v>2.3984555984555986</v>
      </c>
      <c r="AZ230" s="79">
        <f>MAX(IFERROR(IFERROR(_xlfn.FORECAST.ETS(AZ$5,tbl_Model[[#This Row],[H_2023_01]:[H_2025_12]],$H$5:$AQ$5),_xlfn.FORECAST.LINEAR(AZ$5,tbl_Model[[#This Row],[H_2023_01]:[H_2025_12]],$H$5:$AQ$5)),0),0)</f>
        <v>2.4482625482625484</v>
      </c>
      <c r="BA230" s="79">
        <f>MAX(IFERROR(IFERROR(_xlfn.FORECAST.ETS(BA$5,tbl_Model[[#This Row],[H_2023_01]:[H_2025_12]],$H$5:$AQ$5),_xlfn.FORECAST.LINEAR(BA$5,tbl_Model[[#This Row],[H_2023_01]:[H_2025_12]],$H$5:$AQ$5)),0),0)</f>
        <v>2.4980694980694982</v>
      </c>
      <c r="BB230" s="79">
        <f>MAX(IFERROR(IFERROR(_xlfn.FORECAST.ETS(BB$5,tbl_Model[[#This Row],[H_2023_01]:[H_2025_12]],$H$5:$AQ$5),_xlfn.FORECAST.LINEAR(BB$5,tbl_Model[[#This Row],[H_2023_01]:[H_2025_12]],$H$5:$AQ$5)),0),0)</f>
        <v>2.547876447876448</v>
      </c>
      <c r="BC230" s="79">
        <f>MAX(IFERROR(IFERROR(_xlfn.FORECAST.ETS(BC$5,tbl_Model[[#This Row],[H_2023_01]:[H_2025_12]],$H$5:$AQ$5),_xlfn.FORECAST.LINEAR(BC$5,tbl_Model[[#This Row],[H_2023_01]:[H_2025_12]],$H$5:$AQ$5)),0),0)</f>
        <v>2.5976833976833977</v>
      </c>
      <c r="BD230" s="80">
        <f>IFERROR(AR230/SUM(Model!$AR230:$BC230),1/12)</f>
        <v>7.3509456952175242E-2</v>
      </c>
      <c r="BE230" s="80">
        <f>IFERROR(AS230/SUM(Model!$AR230:$BC230),1/12)</f>
        <v>7.529561629420399E-2</v>
      </c>
      <c r="BF230" s="80">
        <f>IFERROR(AT230/SUM(Model!$AR230:$BC230),1/12)</f>
        <v>7.7081775636232724E-2</v>
      </c>
      <c r="BG230" s="80">
        <f>IFERROR(AU230/SUM(Model!$AR230:$BC230),1/12)</f>
        <v>7.8867934978261472E-2</v>
      </c>
      <c r="BH230" s="80">
        <f>IFERROR(AV230/SUM(Model!$AR230:$BC230),1/12)</f>
        <v>8.0654094320290221E-2</v>
      </c>
      <c r="BI230" s="80">
        <f>IFERROR(AW230/SUM(Model!$AR230:$BC230),1/12)</f>
        <v>8.2440253662318955E-2</v>
      </c>
      <c r="BJ230" s="80">
        <f>IFERROR(AX230/SUM(Model!$AR230:$BC230),1/12)</f>
        <v>8.4226413004347703E-2</v>
      </c>
      <c r="BK230" s="80">
        <f>IFERROR(AY230/SUM(Model!$AR230:$BC230),1/12)</f>
        <v>8.6012572346376465E-2</v>
      </c>
      <c r="BL230" s="80">
        <f>IFERROR(AZ230/SUM(Model!$AR230:$BC230),1/12)</f>
        <v>8.7798731688405213E-2</v>
      </c>
      <c r="BM230" s="80">
        <f>IFERROR(BA230/SUM(Model!$AR230:$BC230),1/12)</f>
        <v>8.9584891030433947E-2</v>
      </c>
      <c r="BN230" s="80">
        <f>IFERROR(BB230/SUM(Model!$AR230:$BC230),1/12)</f>
        <v>9.1371050372462695E-2</v>
      </c>
      <c r="BO230" s="80">
        <f>IFERROR(BC230/SUM(Model!$AR230:$BC230),1/12)</f>
        <v>9.3157209714491443E-2</v>
      </c>
      <c r="BP23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16.625</v>
      </c>
      <c r="BQ230" s="77" cm="1">
        <f t="array" ref="BQ23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230" s="77" cm="1">
        <f t="array" ref="BR23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230" s="77">
        <f>IF(tbl_Model[[#This Row],[Type]]="Boutique",
    tbl_Model[[#This Row],[UnitListPrice]],
    tbl_Model[[#This Row],[UnitListPrice]]*(1-SUMIFS(tbl_MarketTerms[WholesaleMarginPct],tbl_MarketTerms[Country],tbl_Model[[#This Row],[country]])))</f>
        <v>18536.052673839731</v>
      </c>
      <c r="BT230" s="79">
        <f>Model!$BP230*BD230</f>
        <v>1.2220947218299134</v>
      </c>
      <c r="BU230" s="79">
        <f>Model!$BP230*BE230</f>
        <v>1.2517896208911414</v>
      </c>
      <c r="BV230" s="79">
        <f>Model!$BP230*BF230</f>
        <v>1.281484519952369</v>
      </c>
      <c r="BW230" s="79">
        <f>Model!$BP230*BG230</f>
        <v>1.311179419013597</v>
      </c>
      <c r="BX230" s="79">
        <f>Model!$BP230*BH230</f>
        <v>1.3408743180748248</v>
      </c>
      <c r="BY230" s="79">
        <f>Model!$BP230*BI230</f>
        <v>1.3705692171360526</v>
      </c>
      <c r="BZ230" s="79">
        <f>Model!$BP230*BJ230</f>
        <v>1.4002641161972806</v>
      </c>
      <c r="CA230" s="79">
        <f>Model!$BP230*BK230</f>
        <v>1.4299590152585087</v>
      </c>
      <c r="CB230" s="79">
        <f>Model!$BP230*BL230</f>
        <v>1.4596539143197367</v>
      </c>
      <c r="CC230" s="79">
        <f>Model!$BP230*BM230</f>
        <v>1.4893488133809645</v>
      </c>
      <c r="CD230" s="79">
        <f>Model!$BP230*BN230</f>
        <v>1.5190437124421923</v>
      </c>
      <c r="CE230" s="79">
        <f>Model!$BP230*BO230</f>
        <v>1.5487386115034203</v>
      </c>
      <c r="CF230" s="79">
        <f>Model!$BS230*BT230</f>
        <v>22652.812136260789</v>
      </c>
      <c r="CG230" s="79">
        <f>Model!$BS230*BU230</f>
        <v>23203.238349404066</v>
      </c>
      <c r="CH230" s="79">
        <f>Model!$BS230*BV230</f>
        <v>23753.664562547332</v>
      </c>
      <c r="CI230" s="79">
        <f>Model!$BS230*BW230</f>
        <v>24304.090775690609</v>
      </c>
      <c r="CJ230" s="79">
        <f>Model!$BS230*BX230</f>
        <v>24854.516988833882</v>
      </c>
      <c r="CK230" s="79">
        <f>Model!$BS230*BY230</f>
        <v>25404.943201977156</v>
      </c>
      <c r="CL230" s="79">
        <f>Model!$BS230*BZ230</f>
        <v>25955.369415120433</v>
      </c>
      <c r="CM230" s="79">
        <f>Model!$BS230*CA230</f>
        <v>26505.79562826371</v>
      </c>
      <c r="CN230" s="79">
        <f>Model!$BS230*CB230</f>
        <v>27056.221841406987</v>
      </c>
      <c r="CO230" s="79">
        <f>Model!$BS230*CC230</f>
        <v>27606.648054550256</v>
      </c>
      <c r="CP230" s="79">
        <f>Model!$BS230*CD230</f>
        <v>28157.07426769353</v>
      </c>
      <c r="CQ230" s="79">
        <f>Model!$BS230*CE230</f>
        <v>28707.500480836807</v>
      </c>
      <c r="CR230" s="79">
        <f>Model!$BR230*BT230</f>
        <v>5803.4093082382005</v>
      </c>
      <c r="CS230" s="79">
        <f>Model!$BR230*BU230</f>
        <v>5944.4226442266599</v>
      </c>
      <c r="CT230" s="79">
        <f>Model!$BR230*BV230</f>
        <v>6085.4359802151175</v>
      </c>
      <c r="CU230" s="79">
        <f>Model!$BR230*BW230</f>
        <v>6226.4493162035769</v>
      </c>
      <c r="CV230" s="79">
        <f>Model!$BR230*BX230</f>
        <v>6367.4626521920354</v>
      </c>
      <c r="CW230" s="79">
        <f>Model!$BR230*BY230</f>
        <v>6508.475988180493</v>
      </c>
      <c r="CX230" s="79">
        <f>Model!$BR230*BZ230</f>
        <v>6649.4893241689524</v>
      </c>
      <c r="CY230" s="79">
        <f>Model!$BR230*CA230</f>
        <v>6790.5026601574127</v>
      </c>
      <c r="CZ230" s="79">
        <f>Model!$BR230*CB230</f>
        <v>6931.5159961458721</v>
      </c>
      <c r="DA230" s="79">
        <f>Model!$BR230*CC230</f>
        <v>7072.5293321343306</v>
      </c>
      <c r="DB230" s="79">
        <f>Model!$BR230*CD230</f>
        <v>7213.5426681227882</v>
      </c>
      <c r="DC230" s="79">
        <f>Model!$BR230*CE230</f>
        <v>7354.5560041112485</v>
      </c>
      <c r="DD230" s="79">
        <f>SUM(Model!$CF230:$CQ230)</f>
        <v>308161.8757025855</v>
      </c>
      <c r="DE230" s="79">
        <f>SUM(Model!$CR230:$DC230)</f>
        <v>78947.791874096685</v>
      </c>
      <c r="DF230" s="80">
        <f>IFERROR((Model!$DD230-Model!$DE230)/Model!$DD230,0)</f>
        <v>0.74381064596617685</v>
      </c>
    </row>
    <row r="231" spans="2:110" x14ac:dyDescent="0.25">
      <c r="B231" t="s">
        <v>370</v>
      </c>
      <c r="C231" t="s">
        <v>45</v>
      </c>
      <c r="D231" t="s">
        <v>31</v>
      </c>
      <c r="E231" s="4">
        <v>35</v>
      </c>
      <c r="F231" s="4">
        <v>623595.88</v>
      </c>
      <c r="G231" s="4">
        <v>161415.03</v>
      </c>
      <c r="H231" s="4">
        <v>3</v>
      </c>
      <c r="I231" s="4">
        <v>2</v>
      </c>
      <c r="J231" s="4">
        <v>1</v>
      </c>
      <c r="K231" s="4">
        <v>2</v>
      </c>
      <c r="L231" s="4">
        <v>2</v>
      </c>
      <c r="M231" s="4">
        <v>2</v>
      </c>
      <c r="N231" s="4">
        <v>4</v>
      </c>
      <c r="O231" s="4">
        <v>1</v>
      </c>
      <c r="P231" s="4">
        <v>0</v>
      </c>
      <c r="Q231" s="4">
        <v>2</v>
      </c>
      <c r="R231" s="4">
        <v>5</v>
      </c>
      <c r="S231" s="4">
        <v>0</v>
      </c>
      <c r="T231" s="4">
        <v>0</v>
      </c>
      <c r="U231" s="4">
        <v>0</v>
      </c>
      <c r="V231" s="4">
        <v>1</v>
      </c>
      <c r="W231" s="4">
        <v>0</v>
      </c>
      <c r="X231" s="4">
        <v>0</v>
      </c>
      <c r="Y231" s="4">
        <v>1</v>
      </c>
      <c r="Z231" s="4">
        <v>1</v>
      </c>
      <c r="AA231" s="4">
        <v>1</v>
      </c>
      <c r="AB231" s="4">
        <v>2</v>
      </c>
      <c r="AC231" s="4">
        <v>3</v>
      </c>
      <c r="AD231" s="4">
        <v>3</v>
      </c>
      <c r="AE231" s="4">
        <v>1</v>
      </c>
      <c r="AF231" s="4">
        <v>2</v>
      </c>
      <c r="AG231" s="4">
        <v>4</v>
      </c>
      <c r="AH231" s="4">
        <v>6</v>
      </c>
      <c r="AI231" s="4">
        <v>1</v>
      </c>
      <c r="AJ231" s="4">
        <v>1</v>
      </c>
      <c r="AK231" s="4">
        <v>1</v>
      </c>
      <c r="AL231" s="4">
        <v>4</v>
      </c>
      <c r="AM231" s="4">
        <v>4</v>
      </c>
      <c r="AN231" s="4">
        <v>2</v>
      </c>
      <c r="AO231" s="4">
        <v>2</v>
      </c>
      <c r="AP231" s="4">
        <v>3</v>
      </c>
      <c r="AQ231" s="4">
        <v>5</v>
      </c>
      <c r="AR231" s="79">
        <f>MAX(IFERROR(IFERROR(_xlfn.FORECAST.ETS(AR$5,tbl_Model[[#This Row],[H_2023_01]:[H_2025_12]],$H$5:$AQ$5),_xlfn.FORECAST.LINEAR(AR$5,tbl_Model[[#This Row],[H_2023_01]:[H_2025_12]],$H$5:$AQ$5)),0),0)</f>
        <v>3.3542871791601478</v>
      </c>
      <c r="AS231" s="79">
        <f>MAX(IFERROR(IFERROR(_xlfn.FORECAST.ETS(AS$5,tbl_Model[[#This Row],[H_2023_01]:[H_2025_12]],$H$5:$AQ$5),_xlfn.FORECAST.LINEAR(AS$5,tbl_Model[[#This Row],[H_2023_01]:[H_2025_12]],$H$5:$AQ$5)),0),0)</f>
        <v>3.3931830071992719</v>
      </c>
      <c r="AT231" s="79">
        <f>MAX(IFERROR(IFERROR(_xlfn.FORECAST.ETS(AT$5,tbl_Model[[#This Row],[H_2023_01]:[H_2025_12]],$H$5:$AQ$5),_xlfn.FORECAST.LINEAR(AT$5,tbl_Model[[#This Row],[H_2023_01]:[H_2025_12]],$H$5:$AQ$5)),0),0)</f>
        <v>3.4320788352384</v>
      </c>
      <c r="AU231" s="79">
        <f>MAX(IFERROR(IFERROR(_xlfn.FORECAST.ETS(AU$5,tbl_Model[[#This Row],[H_2023_01]:[H_2025_12]],$H$5:$AQ$5),_xlfn.FORECAST.LINEAR(AU$5,tbl_Model[[#This Row],[H_2023_01]:[H_2025_12]],$H$5:$AQ$5)),0),0)</f>
        <v>3.470974663277524</v>
      </c>
      <c r="AV231" s="79">
        <f>MAX(IFERROR(IFERROR(_xlfn.FORECAST.ETS(AV$5,tbl_Model[[#This Row],[H_2023_01]:[H_2025_12]],$H$5:$AQ$5),_xlfn.FORECAST.LINEAR(AV$5,tbl_Model[[#This Row],[H_2023_01]:[H_2025_12]],$H$5:$AQ$5)),0),0)</f>
        <v>3.5098704913166516</v>
      </c>
      <c r="AW231" s="79">
        <f>MAX(IFERROR(IFERROR(_xlfn.FORECAST.ETS(AW$5,tbl_Model[[#This Row],[H_2023_01]:[H_2025_12]],$H$5:$AQ$5),_xlfn.FORECAST.LINEAR(AW$5,tbl_Model[[#This Row],[H_2023_01]:[H_2025_12]],$H$5:$AQ$5)),0),0)</f>
        <v>3.5487663193557757</v>
      </c>
      <c r="AX231" s="79">
        <f>MAX(IFERROR(IFERROR(_xlfn.FORECAST.ETS(AX$5,tbl_Model[[#This Row],[H_2023_01]:[H_2025_12]],$H$5:$AQ$5),_xlfn.FORECAST.LINEAR(AX$5,tbl_Model[[#This Row],[H_2023_01]:[H_2025_12]],$H$5:$AQ$5)),0),0)</f>
        <v>3.5876621473949033</v>
      </c>
      <c r="AY231" s="79">
        <f>MAX(IFERROR(IFERROR(_xlfn.FORECAST.ETS(AY$5,tbl_Model[[#This Row],[H_2023_01]:[H_2025_12]],$H$5:$AQ$5),_xlfn.FORECAST.LINEAR(AY$5,tbl_Model[[#This Row],[H_2023_01]:[H_2025_12]],$H$5:$AQ$5)),0),0)</f>
        <v>3.6265579754340278</v>
      </c>
      <c r="AZ231" s="79">
        <f>MAX(IFERROR(IFERROR(_xlfn.FORECAST.ETS(AZ$5,tbl_Model[[#This Row],[H_2023_01]:[H_2025_12]],$H$5:$AQ$5),_xlfn.FORECAST.LINEAR(AZ$5,tbl_Model[[#This Row],[H_2023_01]:[H_2025_12]],$H$5:$AQ$5)),0),0)</f>
        <v>3.6654538034731554</v>
      </c>
      <c r="BA231" s="79">
        <f>MAX(IFERROR(IFERROR(_xlfn.FORECAST.ETS(BA$5,tbl_Model[[#This Row],[H_2023_01]:[H_2025_12]],$H$5:$AQ$5),_xlfn.FORECAST.LINEAR(BA$5,tbl_Model[[#This Row],[H_2023_01]:[H_2025_12]],$H$5:$AQ$5)),0),0)</f>
        <v>3.7043496315122795</v>
      </c>
      <c r="BB231" s="79">
        <f>MAX(IFERROR(IFERROR(_xlfn.FORECAST.ETS(BB$5,tbl_Model[[#This Row],[H_2023_01]:[H_2025_12]],$H$5:$AQ$5),_xlfn.FORECAST.LINEAR(BB$5,tbl_Model[[#This Row],[H_2023_01]:[H_2025_12]],$H$5:$AQ$5)),0),0)</f>
        <v>3.7432454595514071</v>
      </c>
      <c r="BC231" s="79">
        <f>MAX(IFERROR(IFERROR(_xlfn.FORECAST.ETS(BC$5,tbl_Model[[#This Row],[H_2023_01]:[H_2025_12]],$H$5:$AQ$5),_xlfn.FORECAST.LINEAR(BC$5,tbl_Model[[#This Row],[H_2023_01]:[H_2025_12]],$H$5:$AQ$5)),0),0)</f>
        <v>3.7821412875905316</v>
      </c>
      <c r="BD231" s="80">
        <f>IFERROR(AR231/SUM(Model!$AR231:$BC231),1/12)</f>
        <v>7.8337205480026428E-2</v>
      </c>
      <c r="BE231" s="80">
        <f>IFERROR(AS231/SUM(Model!$AR231:$BC231),1/12)</f>
        <v>7.9245592362445813E-2</v>
      </c>
      <c r="BF231" s="80">
        <f>IFERROR(AT231/SUM(Model!$AR231:$BC231),1/12)</f>
        <v>8.0153979244865309E-2</v>
      </c>
      <c r="BG231" s="80">
        <f>IFERROR(AU231/SUM(Model!$AR231:$BC231),1/12)</f>
        <v>8.1062366127284707E-2</v>
      </c>
      <c r="BH231" s="80">
        <f>IFERROR(AV231/SUM(Model!$AR231:$BC231),1/12)</f>
        <v>8.1970753009704175E-2</v>
      </c>
      <c r="BI231" s="80">
        <f>IFERROR(AW231/SUM(Model!$AR231:$BC231),1/12)</f>
        <v>8.2879139892123574E-2</v>
      </c>
      <c r="BJ231" s="80">
        <f>IFERROR(AX231/SUM(Model!$AR231:$BC231),1/12)</f>
        <v>8.3787526774543056E-2</v>
      </c>
      <c r="BK231" s="80">
        <f>IFERROR(AY231/SUM(Model!$AR231:$BC231),1/12)</f>
        <v>8.4695913656962454E-2</v>
      </c>
      <c r="BL231" s="80">
        <f>IFERROR(AZ231/SUM(Model!$AR231:$BC231),1/12)</f>
        <v>8.5604300539381936E-2</v>
      </c>
      <c r="BM231" s="80">
        <f>IFERROR(BA231/SUM(Model!$AR231:$BC231),1/12)</f>
        <v>8.6512687421801335E-2</v>
      </c>
      <c r="BN231" s="80">
        <f>IFERROR(BB231/SUM(Model!$AR231:$BC231),1/12)</f>
        <v>8.7421074304220817E-2</v>
      </c>
      <c r="BO231" s="80">
        <f>IFERROR(BC231/SUM(Model!$AR231:$BC231),1/12)</f>
        <v>8.8329461186640215E-2</v>
      </c>
      <c r="BP23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38.615421920465586</v>
      </c>
      <c r="BQ231" s="77" cm="1">
        <f t="array" ref="BQ23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231" s="77" cm="1">
        <f t="array" ref="BR23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231" s="77">
        <f>IF(tbl_Model[[#This Row],[Type]]="Boutique",
    tbl_Model[[#This Row],[UnitListPrice]],
    tbl_Model[[#This Row],[UnitListPrice]]*(1-SUMIFS(tbl_MarketTerms[WholesaleMarginPct],tbl_MarketTerms[Country],tbl_Model[[#This Row],[country]])))</f>
        <v>18536.052673839731</v>
      </c>
      <c r="BT231" s="79">
        <f>Model!$BP231*BD231</f>
        <v>3.0250242416814292</v>
      </c>
      <c r="BU231" s="79">
        <f>Model!$BP231*BE231</f>
        <v>3.0601019844130701</v>
      </c>
      <c r="BV231" s="79">
        <f>Model!$BP231*BF231</f>
        <v>3.0951797271447155</v>
      </c>
      <c r="BW231" s="79">
        <f>Model!$BP231*BG231</f>
        <v>3.1302574698763568</v>
      </c>
      <c r="BX231" s="79">
        <f>Model!$BP231*BH231</f>
        <v>3.1653352126080012</v>
      </c>
      <c r="BY231" s="79">
        <f>Model!$BP231*BI231</f>
        <v>3.2004129553396425</v>
      </c>
      <c r="BZ231" s="79">
        <f>Model!$BP231*BJ231</f>
        <v>3.235490698071287</v>
      </c>
      <c r="CA231" s="79">
        <f>Model!$BP231*BK231</f>
        <v>3.2705684408029287</v>
      </c>
      <c r="CB231" s="79">
        <f>Model!$BP231*BL231</f>
        <v>3.3056461835345732</v>
      </c>
      <c r="CC231" s="79">
        <f>Model!$BP231*BM231</f>
        <v>3.3407239262662145</v>
      </c>
      <c r="CD231" s="79">
        <f>Model!$BP231*BN231</f>
        <v>3.3758016689978594</v>
      </c>
      <c r="CE231" s="79">
        <f>Model!$BP231*BO231</f>
        <v>3.4108794117295007</v>
      </c>
      <c r="CF231" s="79">
        <f>Model!$BS231*BT231</f>
        <v>56072.008683449065</v>
      </c>
      <c r="CG231" s="79">
        <f>Model!$BS231*BU231</f>
        <v>56722.211570402156</v>
      </c>
      <c r="CH231" s="79">
        <f>Model!$BS231*BV231</f>
        <v>57372.414457355335</v>
      </c>
      <c r="CI231" s="79">
        <f>Model!$BS231*BW231</f>
        <v>58022.617344308434</v>
      </c>
      <c r="CJ231" s="79">
        <f>Model!$BS231*BX231</f>
        <v>58672.820231261598</v>
      </c>
      <c r="CK231" s="79">
        <f>Model!$BS231*BY231</f>
        <v>59323.023118214696</v>
      </c>
      <c r="CL231" s="79">
        <f>Model!$BS231*BZ231</f>
        <v>59973.22600516786</v>
      </c>
      <c r="CM231" s="79">
        <f>Model!$BS231*CA231</f>
        <v>60623.428892120966</v>
      </c>
      <c r="CN231" s="79">
        <f>Model!$BS231*CB231</f>
        <v>61273.63177907413</v>
      </c>
      <c r="CO231" s="79">
        <f>Model!$BS231*CC231</f>
        <v>61923.834666027229</v>
      </c>
      <c r="CP231" s="79">
        <f>Model!$BS231*CD231</f>
        <v>62574.037552980401</v>
      </c>
      <c r="CQ231" s="79">
        <f>Model!$BS231*CE231</f>
        <v>63224.240439933499</v>
      </c>
      <c r="CR231" s="79">
        <f>Model!$BR231*BT231</f>
        <v>14365.051683991736</v>
      </c>
      <c r="CS231" s="79">
        <f>Model!$BR231*BU231</f>
        <v>14531.626741591175</v>
      </c>
      <c r="CT231" s="79">
        <f>Model!$BR231*BV231</f>
        <v>14698.201799190638</v>
      </c>
      <c r="CU231" s="79">
        <f>Model!$BR231*BW231</f>
        <v>14864.77685679008</v>
      </c>
      <c r="CV231" s="79">
        <f>Model!$BR231*BX231</f>
        <v>15031.351914389537</v>
      </c>
      <c r="CW231" s="79">
        <f>Model!$BR231*BY231</f>
        <v>15197.926971988978</v>
      </c>
      <c r="CX231" s="79">
        <f>Model!$BR231*BZ231</f>
        <v>15364.502029588435</v>
      </c>
      <c r="CY231" s="79">
        <f>Model!$BR231*CA231</f>
        <v>15531.077087187879</v>
      </c>
      <c r="CZ231" s="79">
        <f>Model!$BR231*CB231</f>
        <v>15697.652144787337</v>
      </c>
      <c r="DA231" s="79">
        <f>Model!$BR231*CC231</f>
        <v>15864.227202386779</v>
      </c>
      <c r="DB231" s="79">
        <f>Model!$BR231*CD231</f>
        <v>16030.802259986238</v>
      </c>
      <c r="DC231" s="79">
        <f>Model!$BR231*CE231</f>
        <v>16197.37731758568</v>
      </c>
      <c r="DD231" s="79">
        <f>SUM(Model!$CF231:$CQ231)</f>
        <v>715777.49474029522</v>
      </c>
      <c r="DE231" s="79">
        <f>SUM(Model!$CR231:$DC231)</f>
        <v>183374.57400946447</v>
      </c>
      <c r="DF231" s="80">
        <f>IFERROR((Model!$DD231-Model!$DE231)/Model!$DD231,0)</f>
        <v>0.74381064596617685</v>
      </c>
    </row>
    <row r="232" spans="2:110" x14ac:dyDescent="0.25">
      <c r="B232" t="s">
        <v>370</v>
      </c>
      <c r="C232" t="s">
        <v>185</v>
      </c>
      <c r="D232" t="s">
        <v>22</v>
      </c>
      <c r="E232" s="4">
        <v>44</v>
      </c>
      <c r="F232" s="4">
        <v>517109</v>
      </c>
      <c r="G232" s="4">
        <v>145507.32</v>
      </c>
      <c r="H232" s="4">
        <v>1</v>
      </c>
      <c r="I232" s="4">
        <v>3</v>
      </c>
      <c r="J232" s="4">
        <v>8</v>
      </c>
      <c r="K232" s="4">
        <v>3</v>
      </c>
      <c r="L232" s="4">
        <v>5</v>
      </c>
      <c r="M232" s="4">
        <v>5</v>
      </c>
      <c r="N232" s="4">
        <v>0</v>
      </c>
      <c r="O232" s="4">
        <v>2</v>
      </c>
      <c r="P232" s="4">
        <v>1</v>
      </c>
      <c r="Q232" s="4">
        <v>2</v>
      </c>
      <c r="R232" s="4">
        <v>3</v>
      </c>
      <c r="S232" s="4">
        <v>7</v>
      </c>
      <c r="T232" s="4">
        <v>3</v>
      </c>
      <c r="U232" s="4">
        <v>0</v>
      </c>
      <c r="V232" s="4">
        <v>4</v>
      </c>
      <c r="W232" s="4">
        <v>5</v>
      </c>
      <c r="X232" s="4">
        <v>4</v>
      </c>
      <c r="Y232" s="4">
        <v>6</v>
      </c>
      <c r="Z232" s="4">
        <v>4</v>
      </c>
      <c r="AA232" s="4">
        <v>3</v>
      </c>
      <c r="AB232" s="4">
        <v>3</v>
      </c>
      <c r="AC232" s="4">
        <v>3</v>
      </c>
      <c r="AD232" s="4">
        <v>4</v>
      </c>
      <c r="AE232" s="4">
        <v>1</v>
      </c>
      <c r="AF232" s="4">
        <v>3</v>
      </c>
      <c r="AG232" s="4">
        <v>6</v>
      </c>
      <c r="AH232" s="4">
        <v>4</v>
      </c>
      <c r="AI232" s="4">
        <v>3</v>
      </c>
      <c r="AJ232" s="4">
        <v>3</v>
      </c>
      <c r="AK232" s="4">
        <v>4</v>
      </c>
      <c r="AL232" s="4">
        <v>7</v>
      </c>
      <c r="AM232" s="4">
        <v>2</v>
      </c>
      <c r="AN232" s="4">
        <v>3</v>
      </c>
      <c r="AO232" s="4">
        <v>0</v>
      </c>
      <c r="AP232" s="4">
        <v>5</v>
      </c>
      <c r="AQ232" s="4">
        <v>4</v>
      </c>
      <c r="AR232" s="79">
        <f>MAX(IFERROR(IFERROR(_xlfn.FORECAST.ETS(AR$5,tbl_Model[[#This Row],[H_2023_01]:[H_2025_12]],$H$5:$AQ$5),_xlfn.FORECAST.LINEAR(AR$5,tbl_Model[[#This Row],[H_2023_01]:[H_2025_12]],$H$5:$AQ$5)),0),0)</f>
        <v>3.6484293416126308</v>
      </c>
      <c r="AS232" s="79">
        <f>MAX(IFERROR(IFERROR(_xlfn.FORECAST.ETS(AS$5,tbl_Model[[#This Row],[H_2023_01]:[H_2025_12]],$H$5:$AQ$5),_xlfn.FORECAST.LINEAR(AS$5,tbl_Model[[#This Row],[H_2023_01]:[H_2025_12]],$H$5:$AQ$5)),0),0)</f>
        <v>3.6712147219833473</v>
      </c>
      <c r="AT232" s="79">
        <f>MAX(IFERROR(IFERROR(_xlfn.FORECAST.ETS(AT$5,tbl_Model[[#This Row],[H_2023_01]:[H_2025_12]],$H$5:$AQ$5),_xlfn.FORECAST.LINEAR(AT$5,tbl_Model[[#This Row],[H_2023_01]:[H_2025_12]],$H$5:$AQ$5)),0),0)</f>
        <v>3.694000102354067</v>
      </c>
      <c r="AU232" s="79">
        <f>MAX(IFERROR(IFERROR(_xlfn.FORECAST.ETS(AU$5,tbl_Model[[#This Row],[H_2023_01]:[H_2025_12]],$H$5:$AQ$5),_xlfn.FORECAST.LINEAR(AU$5,tbl_Model[[#This Row],[H_2023_01]:[H_2025_12]],$H$5:$AQ$5)),0),0)</f>
        <v>3.7167854827247835</v>
      </c>
      <c r="AV232" s="79">
        <f>MAX(IFERROR(IFERROR(_xlfn.FORECAST.ETS(AV$5,tbl_Model[[#This Row],[H_2023_01]:[H_2025_12]],$H$5:$AQ$5),_xlfn.FORECAST.LINEAR(AV$5,tbl_Model[[#This Row],[H_2023_01]:[H_2025_12]],$H$5:$AQ$5)),0),0)</f>
        <v>3.7395708630955031</v>
      </c>
      <c r="AW232" s="79">
        <f>MAX(IFERROR(IFERROR(_xlfn.FORECAST.ETS(AW$5,tbl_Model[[#This Row],[H_2023_01]:[H_2025_12]],$H$5:$AQ$5),_xlfn.FORECAST.LINEAR(AW$5,tbl_Model[[#This Row],[H_2023_01]:[H_2025_12]],$H$5:$AQ$5)),0),0)</f>
        <v>3.7623562434662197</v>
      </c>
      <c r="AX232" s="79">
        <f>MAX(IFERROR(IFERROR(_xlfn.FORECAST.ETS(AX$5,tbl_Model[[#This Row],[H_2023_01]:[H_2025_12]],$H$5:$AQ$5),_xlfn.FORECAST.LINEAR(AX$5,tbl_Model[[#This Row],[H_2023_01]:[H_2025_12]],$H$5:$AQ$5)),0),0)</f>
        <v>3.7851416238369393</v>
      </c>
      <c r="AY232" s="79">
        <f>MAX(IFERROR(IFERROR(_xlfn.FORECAST.ETS(AY$5,tbl_Model[[#This Row],[H_2023_01]:[H_2025_12]],$H$5:$AQ$5),_xlfn.FORECAST.LINEAR(AY$5,tbl_Model[[#This Row],[H_2023_01]:[H_2025_12]],$H$5:$AQ$5)),0),0)</f>
        <v>3.8079270042076558</v>
      </c>
      <c r="AZ232" s="79">
        <f>MAX(IFERROR(IFERROR(_xlfn.FORECAST.ETS(AZ$5,tbl_Model[[#This Row],[H_2023_01]:[H_2025_12]],$H$5:$AQ$5),_xlfn.FORECAST.LINEAR(AZ$5,tbl_Model[[#This Row],[H_2023_01]:[H_2025_12]],$H$5:$AQ$5)),0),0)</f>
        <v>3.8307123845783755</v>
      </c>
      <c r="BA232" s="79">
        <f>MAX(IFERROR(IFERROR(_xlfn.FORECAST.ETS(BA$5,tbl_Model[[#This Row],[H_2023_01]:[H_2025_12]],$H$5:$AQ$5),_xlfn.FORECAST.LINEAR(BA$5,tbl_Model[[#This Row],[H_2023_01]:[H_2025_12]],$H$5:$AQ$5)),0),0)</f>
        <v>3.8534977649490916</v>
      </c>
      <c r="BB232" s="79">
        <f>MAX(IFERROR(IFERROR(_xlfn.FORECAST.ETS(BB$5,tbl_Model[[#This Row],[H_2023_01]:[H_2025_12]],$H$5:$AQ$5),_xlfn.FORECAST.LINEAR(BB$5,tbl_Model[[#This Row],[H_2023_01]:[H_2025_12]],$H$5:$AQ$5)),0),0)</f>
        <v>3.8762831453198117</v>
      </c>
      <c r="BC232" s="79">
        <f>MAX(IFERROR(IFERROR(_xlfn.FORECAST.ETS(BC$5,tbl_Model[[#This Row],[H_2023_01]:[H_2025_12]],$H$5:$AQ$5),_xlfn.FORECAST.LINEAR(BC$5,tbl_Model[[#This Row],[H_2023_01]:[H_2025_12]],$H$5:$AQ$5)),0),0)</f>
        <v>3.8990685256905278</v>
      </c>
      <c r="BD232" s="80">
        <f>IFERROR(AR232/SUM(Model!$AR232:$BC232),1/12)</f>
        <v>8.0565979298873547E-2</v>
      </c>
      <c r="BE232" s="80">
        <f>IFERROR(AS232/SUM(Model!$AR232:$BC232),1/12)</f>
        <v>8.10691345778662E-2</v>
      </c>
      <c r="BF232" s="80">
        <f>IFERROR(AT232/SUM(Model!$AR232:$BC232),1/12)</f>
        <v>8.1572289856858923E-2</v>
      </c>
      <c r="BG232" s="80">
        <f>IFERROR(AU232/SUM(Model!$AR232:$BC232),1/12)</f>
        <v>8.2075445135851591E-2</v>
      </c>
      <c r="BH232" s="80">
        <f>IFERROR(AV232/SUM(Model!$AR232:$BC232),1/12)</f>
        <v>8.2578600414844314E-2</v>
      </c>
      <c r="BI232" s="80">
        <f>IFERROR(AW232/SUM(Model!$AR232:$BC232),1/12)</f>
        <v>8.3081755693836981E-2</v>
      </c>
      <c r="BJ232" s="80">
        <f>IFERROR(AX232/SUM(Model!$AR232:$BC232),1/12)</f>
        <v>8.3584910972829704E-2</v>
      </c>
      <c r="BK232" s="80">
        <f>IFERROR(AY232/SUM(Model!$AR232:$BC232),1/12)</f>
        <v>8.4088066251822358E-2</v>
      </c>
      <c r="BL232" s="80">
        <f>IFERROR(AZ232/SUM(Model!$AR232:$BC232),1/12)</f>
        <v>8.4591221530815094E-2</v>
      </c>
      <c r="BM232" s="80">
        <f>IFERROR(BA232/SUM(Model!$AR232:$BC232),1/12)</f>
        <v>8.5094376809807734E-2</v>
      </c>
      <c r="BN232" s="80">
        <f>IFERROR(BB232/SUM(Model!$AR232:$BC232),1/12)</f>
        <v>8.5597532088800485E-2</v>
      </c>
      <c r="BO232" s="80">
        <f>IFERROR(BC232/SUM(Model!$AR232:$BC232),1/12)</f>
        <v>8.6100687367793124E-2</v>
      </c>
      <c r="BP23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48.51</v>
      </c>
      <c r="BQ232" s="77" cm="1">
        <f t="array" ref="BQ23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232" s="77" cm="1">
        <f t="array" ref="BR23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232" s="77">
        <f>IF(tbl_Model[[#This Row],[Type]]="Boutique",
    tbl_Model[[#This Row],[UnitListPrice]],
    tbl_Model[[#This Row],[UnitListPrice]]*(1-SUMIFS(tbl_MarketTerms[WholesaleMarginPct],tbl_MarketTerms[Country],tbl_Model[[#This Row],[country]])))</f>
        <v>12076.490850376749</v>
      </c>
      <c r="BT232" s="79">
        <f>Model!$BP232*BD232</f>
        <v>3.9082556557883557</v>
      </c>
      <c r="BU232" s="79">
        <f>Model!$BP232*BE232</f>
        <v>3.932663718372289</v>
      </c>
      <c r="BV232" s="79">
        <f>Model!$BP232*BF232</f>
        <v>3.9570717809562264</v>
      </c>
      <c r="BW232" s="79">
        <f>Model!$BP232*BG232</f>
        <v>3.9814798435401606</v>
      </c>
      <c r="BX232" s="79">
        <f>Model!$BP232*BH232</f>
        <v>4.0058879061240971</v>
      </c>
      <c r="BY232" s="79">
        <f>Model!$BP232*BI232</f>
        <v>4.0302959687080318</v>
      </c>
      <c r="BZ232" s="79">
        <f>Model!$BP232*BJ232</f>
        <v>4.0547040312919691</v>
      </c>
      <c r="CA232" s="79">
        <f>Model!$BP232*BK232</f>
        <v>4.079112093875902</v>
      </c>
      <c r="CB232" s="79">
        <f>Model!$BP232*BL232</f>
        <v>4.1035201564598403</v>
      </c>
      <c r="CC232" s="79">
        <f>Model!$BP232*BM232</f>
        <v>4.1279282190437732</v>
      </c>
      <c r="CD232" s="79">
        <f>Model!$BP232*BN232</f>
        <v>4.1523362816277114</v>
      </c>
      <c r="CE232" s="79">
        <f>Model!$BP232*BO232</f>
        <v>4.1767443442116443</v>
      </c>
      <c r="CF232" s="79">
        <f>Model!$BS232*BT232</f>
        <v>47198.013668061256</v>
      </c>
      <c r="CG232" s="79">
        <f>Model!$BS232*BU232</f>
        <v>47492.777412531555</v>
      </c>
      <c r="CH232" s="79">
        <f>Model!$BS232*BV232</f>
        <v>47787.541157001899</v>
      </c>
      <c r="CI232" s="79">
        <f>Model!$BS232*BW232</f>
        <v>48082.304901472198</v>
      </c>
      <c r="CJ232" s="79">
        <f>Model!$BS232*BX232</f>
        <v>48377.068645942534</v>
      </c>
      <c r="CK232" s="79">
        <f>Model!$BS232*BY232</f>
        <v>48671.832390412841</v>
      </c>
      <c r="CL232" s="79">
        <f>Model!$BS232*BZ232</f>
        <v>48966.596134883184</v>
      </c>
      <c r="CM232" s="79">
        <f>Model!$BS232*CA232</f>
        <v>49261.359879353477</v>
      </c>
      <c r="CN232" s="79">
        <f>Model!$BS232*CB232</f>
        <v>49556.123623823827</v>
      </c>
      <c r="CO232" s="79">
        <f>Model!$BS232*CC232</f>
        <v>49850.887368294119</v>
      </c>
      <c r="CP232" s="79">
        <f>Model!$BS232*CD232</f>
        <v>50145.65111276447</v>
      </c>
      <c r="CQ232" s="79">
        <f>Model!$BS232*CE232</f>
        <v>50440.414857234755</v>
      </c>
      <c r="CR232" s="79">
        <f>Model!$BR232*BT232</f>
        <v>13155.802751943073</v>
      </c>
      <c r="CS232" s="79">
        <f>Model!$BR232*BU232</f>
        <v>13237.964126528619</v>
      </c>
      <c r="CT232" s="79">
        <f>Model!$BR232*BV232</f>
        <v>13320.12550111418</v>
      </c>
      <c r="CU232" s="79">
        <f>Model!$BR232*BW232</f>
        <v>13402.28687569973</v>
      </c>
      <c r="CV232" s="79">
        <f>Model!$BR232*BX232</f>
        <v>13484.448250285286</v>
      </c>
      <c r="CW232" s="79">
        <f>Model!$BR232*BY232</f>
        <v>13566.609624870838</v>
      </c>
      <c r="CX232" s="79">
        <f>Model!$BR232*BZ232</f>
        <v>13648.770999456399</v>
      </c>
      <c r="CY232" s="79">
        <f>Model!$BR232*CA232</f>
        <v>13730.932374041944</v>
      </c>
      <c r="CZ232" s="79">
        <f>Model!$BR232*CB232</f>
        <v>13813.093748627507</v>
      </c>
      <c r="DA232" s="79">
        <f>Model!$BR232*CC232</f>
        <v>13895.255123213052</v>
      </c>
      <c r="DB232" s="79">
        <f>Model!$BR232*CD232</f>
        <v>13977.416497798617</v>
      </c>
      <c r="DC232" s="79">
        <f>Model!$BR232*CE232</f>
        <v>14059.577872384161</v>
      </c>
      <c r="DD232" s="79">
        <f>SUM(Model!$CF232:$CQ232)</f>
        <v>585830.57115177612</v>
      </c>
      <c r="DE232" s="79">
        <f>SUM(Model!$CR232:$DC232)</f>
        <v>163292.28374596342</v>
      </c>
      <c r="DF232" s="80">
        <f>IFERROR((Model!$DD232-Model!$DE232)/Model!$DD232,0)</f>
        <v>0.72126363527782178</v>
      </c>
    </row>
    <row r="233" spans="2:110" x14ac:dyDescent="0.25">
      <c r="B233" t="s">
        <v>370</v>
      </c>
      <c r="C233" t="s">
        <v>185</v>
      </c>
      <c r="D233" t="s">
        <v>8</v>
      </c>
      <c r="E233" s="4">
        <v>40</v>
      </c>
      <c r="F233" s="4">
        <v>459747.58</v>
      </c>
      <c r="G233" s="4">
        <v>129140.96</v>
      </c>
      <c r="H233" s="4">
        <v>0</v>
      </c>
      <c r="I233" s="4">
        <v>2</v>
      </c>
      <c r="J233" s="4">
        <v>1</v>
      </c>
      <c r="K233" s="4">
        <v>2</v>
      </c>
      <c r="L233" s="4">
        <v>5</v>
      </c>
      <c r="M233" s="4">
        <v>5</v>
      </c>
      <c r="N233" s="4">
        <v>1</v>
      </c>
      <c r="O233" s="4">
        <v>3</v>
      </c>
      <c r="P233" s="4">
        <v>2</v>
      </c>
      <c r="Q233" s="4">
        <v>3</v>
      </c>
      <c r="R233" s="4">
        <v>7</v>
      </c>
      <c r="S233" s="4">
        <v>3</v>
      </c>
      <c r="T233" s="4">
        <v>1</v>
      </c>
      <c r="U233" s="4">
        <v>5</v>
      </c>
      <c r="V233" s="4">
        <v>2</v>
      </c>
      <c r="W233" s="4">
        <v>3</v>
      </c>
      <c r="X233" s="4">
        <v>3</v>
      </c>
      <c r="Y233" s="4">
        <v>3</v>
      </c>
      <c r="Z233" s="4">
        <v>7</v>
      </c>
      <c r="AA233" s="4">
        <v>3</v>
      </c>
      <c r="AB233" s="4">
        <v>4</v>
      </c>
      <c r="AC233" s="4">
        <v>3</v>
      </c>
      <c r="AD233" s="4">
        <v>1</v>
      </c>
      <c r="AE233" s="4">
        <v>4</v>
      </c>
      <c r="AF233" s="4">
        <v>3</v>
      </c>
      <c r="AG233" s="4">
        <v>3</v>
      </c>
      <c r="AH233" s="4">
        <v>0</v>
      </c>
      <c r="AI233" s="4">
        <v>3</v>
      </c>
      <c r="AJ233" s="4">
        <v>2</v>
      </c>
      <c r="AK233" s="4">
        <v>1</v>
      </c>
      <c r="AL233" s="4">
        <v>1</v>
      </c>
      <c r="AM233" s="4">
        <v>3</v>
      </c>
      <c r="AN233" s="4">
        <v>1</v>
      </c>
      <c r="AO233" s="4">
        <v>5</v>
      </c>
      <c r="AP233" s="4">
        <v>14</v>
      </c>
      <c r="AQ233" s="4">
        <v>4</v>
      </c>
      <c r="AR233" s="79">
        <f>MAX(IFERROR(IFERROR(_xlfn.FORECAST.ETS(AR$5,tbl_Model[[#This Row],[H_2023_01]:[H_2025_12]],$H$5:$AQ$5),_xlfn.FORECAST.LINEAR(AR$5,tbl_Model[[#This Row],[H_2023_01]:[H_2025_12]],$H$5:$AQ$5)),0),0)</f>
        <v>5.3177994467933711</v>
      </c>
      <c r="AS233" s="79">
        <f>MAX(IFERROR(IFERROR(_xlfn.FORECAST.ETS(AS$5,tbl_Model[[#This Row],[H_2023_01]:[H_2025_12]],$H$5:$AQ$5),_xlfn.FORECAST.LINEAR(AS$5,tbl_Model[[#This Row],[H_2023_01]:[H_2025_12]],$H$5:$AQ$5)),0),0)</f>
        <v>5.3795198727983369</v>
      </c>
      <c r="AT233" s="79">
        <f>MAX(IFERROR(IFERROR(_xlfn.FORECAST.ETS(AT$5,tbl_Model[[#This Row],[H_2023_01]:[H_2025_12]],$H$5:$AQ$5),_xlfn.FORECAST.LINEAR(AT$5,tbl_Model[[#This Row],[H_2023_01]:[H_2025_12]],$H$5:$AQ$5)),0),0)</f>
        <v>5.4412402988033035</v>
      </c>
      <c r="AU233" s="79">
        <f>MAX(IFERROR(IFERROR(_xlfn.FORECAST.ETS(AU$5,tbl_Model[[#This Row],[H_2023_01]:[H_2025_12]],$H$5:$AQ$5),_xlfn.FORECAST.LINEAR(AU$5,tbl_Model[[#This Row],[H_2023_01]:[H_2025_12]],$H$5:$AQ$5)),0),0)</f>
        <v>5.5029607248082701</v>
      </c>
      <c r="AV233" s="79">
        <f>MAX(IFERROR(IFERROR(_xlfn.FORECAST.ETS(AV$5,tbl_Model[[#This Row],[H_2023_01]:[H_2025_12]],$H$5:$AQ$5),_xlfn.FORECAST.LINEAR(AV$5,tbl_Model[[#This Row],[H_2023_01]:[H_2025_12]],$H$5:$AQ$5)),0),0)</f>
        <v>5.5646811508132359</v>
      </c>
      <c r="AW233" s="79">
        <f>MAX(IFERROR(IFERROR(_xlfn.FORECAST.ETS(AW$5,tbl_Model[[#This Row],[H_2023_01]:[H_2025_12]],$H$5:$AQ$5),_xlfn.FORECAST.LINEAR(AW$5,tbl_Model[[#This Row],[H_2023_01]:[H_2025_12]],$H$5:$AQ$5)),0),0)</f>
        <v>5.6264015768182025</v>
      </c>
      <c r="AX233" s="79">
        <f>MAX(IFERROR(IFERROR(_xlfn.FORECAST.ETS(AX$5,tbl_Model[[#This Row],[H_2023_01]:[H_2025_12]],$H$5:$AQ$5),_xlfn.FORECAST.LINEAR(AX$5,tbl_Model[[#This Row],[H_2023_01]:[H_2025_12]],$H$5:$AQ$5)),0),0)</f>
        <v>5.6881220028231692</v>
      </c>
      <c r="AY233" s="79">
        <f>MAX(IFERROR(IFERROR(_xlfn.FORECAST.ETS(AY$5,tbl_Model[[#This Row],[H_2023_01]:[H_2025_12]],$H$5:$AQ$5),_xlfn.FORECAST.LINEAR(AY$5,tbl_Model[[#This Row],[H_2023_01]:[H_2025_12]],$H$5:$AQ$5)),0),0)</f>
        <v>5.7498424288281349</v>
      </c>
      <c r="AZ233" s="79">
        <f>MAX(IFERROR(IFERROR(_xlfn.FORECAST.ETS(AZ$5,tbl_Model[[#This Row],[H_2023_01]:[H_2025_12]],$H$5:$AQ$5),_xlfn.FORECAST.LINEAR(AZ$5,tbl_Model[[#This Row],[H_2023_01]:[H_2025_12]],$H$5:$AQ$5)),0),0)</f>
        <v>5.8115628548331015</v>
      </c>
      <c r="BA233" s="79">
        <f>MAX(IFERROR(IFERROR(_xlfn.FORECAST.ETS(BA$5,tbl_Model[[#This Row],[H_2023_01]:[H_2025_12]],$H$5:$AQ$5),_xlfn.FORECAST.LINEAR(BA$5,tbl_Model[[#This Row],[H_2023_01]:[H_2025_12]],$H$5:$AQ$5)),0),0)</f>
        <v>5.8732832808380682</v>
      </c>
      <c r="BB233" s="79">
        <f>MAX(IFERROR(IFERROR(_xlfn.FORECAST.ETS(BB$5,tbl_Model[[#This Row],[H_2023_01]:[H_2025_12]],$H$5:$AQ$5),_xlfn.FORECAST.LINEAR(BB$5,tbl_Model[[#This Row],[H_2023_01]:[H_2025_12]],$H$5:$AQ$5)),0),0)</f>
        <v>5.9350037068430339</v>
      </c>
      <c r="BC233" s="79">
        <f>MAX(IFERROR(IFERROR(_xlfn.FORECAST.ETS(BC$5,tbl_Model[[#This Row],[H_2023_01]:[H_2025_12]],$H$5:$AQ$5),_xlfn.FORECAST.LINEAR(BC$5,tbl_Model[[#This Row],[H_2023_01]:[H_2025_12]],$H$5:$AQ$5)),0),0)</f>
        <v>5.9967241328480005</v>
      </c>
      <c r="BD233" s="80">
        <f>IFERROR(AR233/SUM(Model!$AR233:$BC233),1/12)</f>
        <v>7.8332940981593463E-2</v>
      </c>
      <c r="BE233" s="80">
        <f>IFERROR(AS233/SUM(Model!$AR233:$BC233),1/12)</f>
        <v>7.9242103227364344E-2</v>
      </c>
      <c r="BF233" s="80">
        <f>IFERROR(AT233/SUM(Model!$AR233:$BC233),1/12)</f>
        <v>8.0151265473135225E-2</v>
      </c>
      <c r="BG233" s="80">
        <f>IFERROR(AU233/SUM(Model!$AR233:$BC233),1/12)</f>
        <v>8.106042771890612E-2</v>
      </c>
      <c r="BH233" s="80">
        <f>IFERROR(AV233/SUM(Model!$AR233:$BC233),1/12)</f>
        <v>8.1969589964677E-2</v>
      </c>
      <c r="BI233" s="80">
        <f>IFERROR(AW233/SUM(Model!$AR233:$BC233),1/12)</f>
        <v>8.2878752210447881E-2</v>
      </c>
      <c r="BJ233" s="80">
        <f>IFERROR(AX233/SUM(Model!$AR233:$BC233),1/12)</f>
        <v>8.3787914456218776E-2</v>
      </c>
      <c r="BK233" s="80">
        <f>IFERROR(AY233/SUM(Model!$AR233:$BC233),1/12)</f>
        <v>8.4697076701989657E-2</v>
      </c>
      <c r="BL233" s="80">
        <f>IFERROR(AZ233/SUM(Model!$AR233:$BC233),1/12)</f>
        <v>8.5606238947760538E-2</v>
      </c>
      <c r="BM233" s="80">
        <f>IFERROR(BA233/SUM(Model!$AR233:$BC233),1/12)</f>
        <v>8.6515401193531433E-2</v>
      </c>
      <c r="BN233" s="80">
        <f>IFERROR(BB233/SUM(Model!$AR233:$BC233),1/12)</f>
        <v>8.7424563439302314E-2</v>
      </c>
      <c r="BO233" s="80">
        <f>IFERROR(BC233/SUM(Model!$AR233:$BC233),1/12)</f>
        <v>8.8333725685073194E-2</v>
      </c>
      <c r="BP23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44.154929577464799</v>
      </c>
      <c r="BQ233" s="77" cm="1">
        <f t="array" ref="BQ23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233" s="77" cm="1">
        <f t="array" ref="BR23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233" s="77">
        <f>IF(tbl_Model[[#This Row],[Type]]="Boutique",
    tbl_Model[[#This Row],[UnitListPrice]],
    tbl_Model[[#This Row],[UnitListPrice]]*(1-SUMIFS(tbl_MarketTerms[WholesaleMarginPct],tbl_MarketTerms[Country],tbl_Model[[#This Row],[country]])))</f>
        <v>12076.490850376749</v>
      </c>
      <c r="BT233" s="79">
        <f>Model!$BP233*BD233</f>
        <v>3.4587854926379658</v>
      </c>
      <c r="BU233" s="79">
        <f>Model!$BP233*BE233</f>
        <v>3.4989294875744688</v>
      </c>
      <c r="BV233" s="79">
        <f>Model!$BP233*BF233</f>
        <v>3.5390734825109718</v>
      </c>
      <c r="BW233" s="79">
        <f>Model!$BP233*BG233</f>
        <v>3.5792174774474752</v>
      </c>
      <c r="BX233" s="79">
        <f>Model!$BP233*BH233</f>
        <v>3.6193614723839782</v>
      </c>
      <c r="BY233" s="79">
        <f>Model!$BP233*BI233</f>
        <v>3.6595054673204812</v>
      </c>
      <c r="BZ233" s="79">
        <f>Model!$BP233*BJ233</f>
        <v>3.6996494622569847</v>
      </c>
      <c r="CA233" s="79">
        <f>Model!$BP233*BK233</f>
        <v>3.7397934571934877</v>
      </c>
      <c r="CB233" s="79">
        <f>Model!$BP233*BL233</f>
        <v>3.7799374521299907</v>
      </c>
      <c r="CC233" s="79">
        <f>Model!$BP233*BM233</f>
        <v>3.8200814470664946</v>
      </c>
      <c r="CD233" s="79">
        <f>Model!$BP233*BN233</f>
        <v>3.8602254420029976</v>
      </c>
      <c r="CE233" s="79">
        <f>Model!$BP233*BO233</f>
        <v>3.9003694369395006</v>
      </c>
      <c r="CF233" s="79">
        <f>Model!$BS233*BT233</f>
        <v>41769.991355258229</v>
      </c>
      <c r="CG233" s="79">
        <f>Model!$BS233*BU233</f>
        <v>42254.789942806477</v>
      </c>
      <c r="CH233" s="79">
        <f>Model!$BS233*BV233</f>
        <v>42739.588530354726</v>
      </c>
      <c r="CI233" s="79">
        <f>Model!$BS233*BW233</f>
        <v>43224.387117902981</v>
      </c>
      <c r="CJ233" s="79">
        <f>Model!$BS233*BX233</f>
        <v>43709.185705451229</v>
      </c>
      <c r="CK233" s="79">
        <f>Model!$BS233*BY233</f>
        <v>44193.984292999485</v>
      </c>
      <c r="CL233" s="79">
        <f>Model!$BS233*BZ233</f>
        <v>44678.782880547733</v>
      </c>
      <c r="CM233" s="79">
        <f>Model!$BS233*CA233</f>
        <v>45163.581468095981</v>
      </c>
      <c r="CN233" s="79">
        <f>Model!$BS233*CB233</f>
        <v>45648.380055644237</v>
      </c>
      <c r="CO233" s="79">
        <f>Model!$BS233*CC233</f>
        <v>46133.178643192492</v>
      </c>
      <c r="CP233" s="79">
        <f>Model!$BS233*CD233</f>
        <v>46617.97723074074</v>
      </c>
      <c r="CQ233" s="79">
        <f>Model!$BS233*CE233</f>
        <v>47102.775818288988</v>
      </c>
      <c r="CR233" s="79">
        <f>Model!$BR233*BT233</f>
        <v>11642.815544841487</v>
      </c>
      <c r="CS233" s="79">
        <f>Model!$BR233*BU233</f>
        <v>11777.946540757132</v>
      </c>
      <c r="CT233" s="79">
        <f>Model!$BR233*BV233</f>
        <v>11913.077536672778</v>
      </c>
      <c r="CU233" s="79">
        <f>Model!$BR233*BW233</f>
        <v>12048.208532588425</v>
      </c>
      <c r="CV233" s="79">
        <f>Model!$BR233*BX233</f>
        <v>12183.33952850407</v>
      </c>
      <c r="CW233" s="79">
        <f>Model!$BR233*BY233</f>
        <v>12318.470524419716</v>
      </c>
      <c r="CX233" s="79">
        <f>Model!$BR233*BZ233</f>
        <v>12453.601520335364</v>
      </c>
      <c r="CY233" s="79">
        <f>Model!$BR233*CA233</f>
        <v>12588.732516251008</v>
      </c>
      <c r="CZ233" s="79">
        <f>Model!$BR233*CB233</f>
        <v>12723.863512166654</v>
      </c>
      <c r="DA233" s="79">
        <f>Model!$BR233*CC233</f>
        <v>12858.994508082304</v>
      </c>
      <c r="DB233" s="79">
        <f>Model!$BR233*CD233</f>
        <v>12994.125503997948</v>
      </c>
      <c r="DC233" s="79">
        <f>Model!$BR233*CE233</f>
        <v>13129.256499913594</v>
      </c>
      <c r="DD233" s="79">
        <f>SUM(Model!$CF233:$CQ233)</f>
        <v>533236.60304128344</v>
      </c>
      <c r="DE233" s="79">
        <f>SUM(Model!$CR233:$DC233)</f>
        <v>148632.43226853048</v>
      </c>
      <c r="DF233" s="80">
        <f>IFERROR((Model!$DD233-Model!$DE233)/Model!$DD233,0)</f>
        <v>0.72126363527782189</v>
      </c>
    </row>
    <row r="234" spans="2:110" x14ac:dyDescent="0.25">
      <c r="B234" t="s">
        <v>370</v>
      </c>
      <c r="C234" t="s">
        <v>45</v>
      </c>
      <c r="D234" t="s">
        <v>22</v>
      </c>
      <c r="E234" s="4">
        <v>21</v>
      </c>
      <c r="F234" s="4">
        <v>411668.07</v>
      </c>
      <c r="G234" s="4">
        <v>107355.53</v>
      </c>
      <c r="H234" s="4">
        <v>3</v>
      </c>
      <c r="I234" s="4">
        <v>1</v>
      </c>
      <c r="J234" s="4">
        <v>1</v>
      </c>
      <c r="K234" s="4">
        <v>0</v>
      </c>
      <c r="L234" s="4">
        <v>2</v>
      </c>
      <c r="M234" s="4">
        <v>1</v>
      </c>
      <c r="N234" s="4">
        <v>2</v>
      </c>
      <c r="O234" s="4">
        <v>2</v>
      </c>
      <c r="P234" s="4">
        <v>4</v>
      </c>
      <c r="Q234" s="4">
        <v>1</v>
      </c>
      <c r="R234" s="4">
        <v>0</v>
      </c>
      <c r="S234" s="4">
        <v>2</v>
      </c>
      <c r="T234" s="4">
        <v>1</v>
      </c>
      <c r="U234" s="4">
        <v>4</v>
      </c>
      <c r="V234" s="4">
        <v>4</v>
      </c>
      <c r="W234" s="4">
        <v>2</v>
      </c>
      <c r="X234" s="4">
        <v>2</v>
      </c>
      <c r="Y234" s="4">
        <v>1</v>
      </c>
      <c r="Z234" s="4">
        <v>7</v>
      </c>
      <c r="AA234" s="4">
        <v>1</v>
      </c>
      <c r="AB234" s="4">
        <v>1</v>
      </c>
      <c r="AC234" s="4">
        <v>3</v>
      </c>
      <c r="AD234" s="4">
        <v>2</v>
      </c>
      <c r="AE234" s="4">
        <v>1</v>
      </c>
      <c r="AF234" s="4">
        <v>0</v>
      </c>
      <c r="AG234" s="4">
        <v>0</v>
      </c>
      <c r="AH234" s="4">
        <v>4</v>
      </c>
      <c r="AI234" s="4">
        <v>3</v>
      </c>
      <c r="AJ234" s="4">
        <v>1</v>
      </c>
      <c r="AK234" s="4">
        <v>2</v>
      </c>
      <c r="AL234" s="4">
        <v>0</v>
      </c>
      <c r="AM234" s="4">
        <v>4</v>
      </c>
      <c r="AN234" s="4">
        <v>1</v>
      </c>
      <c r="AO234" s="4">
        <v>5</v>
      </c>
      <c r="AP234" s="4">
        <v>0</v>
      </c>
      <c r="AQ234" s="4">
        <v>1</v>
      </c>
      <c r="AR234" s="79">
        <f>MAX(IFERROR(IFERROR(_xlfn.FORECAST.ETS(AR$5,tbl_Model[[#This Row],[H_2023_01]:[H_2025_12]],$H$5:$AQ$5),_xlfn.FORECAST.LINEAR(AR$5,tbl_Model[[#This Row],[H_2023_01]:[H_2025_12]],$H$5:$AQ$5)),0),0)</f>
        <v>1.8577221529246617</v>
      </c>
      <c r="AS234" s="79">
        <f>MAX(IFERROR(IFERROR(_xlfn.FORECAST.ETS(AS$5,tbl_Model[[#This Row],[H_2023_01]:[H_2025_12]],$H$5:$AQ$5),_xlfn.FORECAST.LINEAR(AS$5,tbl_Model[[#This Row],[H_2023_01]:[H_2025_12]],$H$5:$AQ$5)),0),0)</f>
        <v>1.8521759762296166</v>
      </c>
      <c r="AT234" s="79">
        <f>MAX(IFERROR(IFERROR(_xlfn.FORECAST.ETS(AT$5,tbl_Model[[#This Row],[H_2023_01]:[H_2025_12]],$H$5:$AQ$5),_xlfn.FORECAST.LINEAR(AT$5,tbl_Model[[#This Row],[H_2023_01]:[H_2025_12]],$H$5:$AQ$5)),0),0)</f>
        <v>1.8466297995345713</v>
      </c>
      <c r="AU234" s="79">
        <f>MAX(IFERROR(IFERROR(_xlfn.FORECAST.ETS(AU$5,tbl_Model[[#This Row],[H_2023_01]:[H_2025_12]],$H$5:$AQ$5),_xlfn.FORECAST.LINEAR(AU$5,tbl_Model[[#This Row],[H_2023_01]:[H_2025_12]],$H$5:$AQ$5)),0),0)</f>
        <v>1.8410836228395262</v>
      </c>
      <c r="AV234" s="79">
        <f>MAX(IFERROR(IFERROR(_xlfn.FORECAST.ETS(AV$5,tbl_Model[[#This Row],[H_2023_01]:[H_2025_12]],$H$5:$AQ$5),_xlfn.FORECAST.LINEAR(AV$5,tbl_Model[[#This Row],[H_2023_01]:[H_2025_12]],$H$5:$AQ$5)),0),0)</f>
        <v>1.8355374461444809</v>
      </c>
      <c r="AW234" s="79">
        <f>MAX(IFERROR(IFERROR(_xlfn.FORECAST.ETS(AW$5,tbl_Model[[#This Row],[H_2023_01]:[H_2025_12]],$H$5:$AQ$5),_xlfn.FORECAST.LINEAR(AW$5,tbl_Model[[#This Row],[H_2023_01]:[H_2025_12]],$H$5:$AQ$5)),0),0)</f>
        <v>1.8299912694494358</v>
      </c>
      <c r="AX234" s="79">
        <f>MAX(IFERROR(IFERROR(_xlfn.FORECAST.ETS(AX$5,tbl_Model[[#This Row],[H_2023_01]:[H_2025_12]],$H$5:$AQ$5),_xlfn.FORECAST.LINEAR(AX$5,tbl_Model[[#This Row],[H_2023_01]:[H_2025_12]],$H$5:$AQ$5)),0),0)</f>
        <v>1.8244450927543905</v>
      </c>
      <c r="AY234" s="79">
        <f>MAX(IFERROR(IFERROR(_xlfn.FORECAST.ETS(AY$5,tbl_Model[[#This Row],[H_2023_01]:[H_2025_12]],$H$5:$AQ$5),_xlfn.FORECAST.LINEAR(AY$5,tbl_Model[[#This Row],[H_2023_01]:[H_2025_12]],$H$5:$AQ$5)),0),0)</f>
        <v>1.8188989160593454</v>
      </c>
      <c r="AZ234" s="79">
        <f>MAX(IFERROR(IFERROR(_xlfn.FORECAST.ETS(AZ$5,tbl_Model[[#This Row],[H_2023_01]:[H_2025_12]],$H$5:$AQ$5),_xlfn.FORECAST.LINEAR(AZ$5,tbl_Model[[#This Row],[H_2023_01]:[H_2025_12]],$H$5:$AQ$5)),0),0)</f>
        <v>1.8133527393643001</v>
      </c>
      <c r="BA234" s="79">
        <f>MAX(IFERROR(IFERROR(_xlfn.FORECAST.ETS(BA$5,tbl_Model[[#This Row],[H_2023_01]:[H_2025_12]],$H$5:$AQ$5),_xlfn.FORECAST.LINEAR(BA$5,tbl_Model[[#This Row],[H_2023_01]:[H_2025_12]],$H$5:$AQ$5)),0),0)</f>
        <v>1.807806562669255</v>
      </c>
      <c r="BB234" s="79">
        <f>MAX(IFERROR(IFERROR(_xlfn.FORECAST.ETS(BB$5,tbl_Model[[#This Row],[H_2023_01]:[H_2025_12]],$H$5:$AQ$5),_xlfn.FORECAST.LINEAR(BB$5,tbl_Model[[#This Row],[H_2023_01]:[H_2025_12]],$H$5:$AQ$5)),0),0)</f>
        <v>1.8022603859742097</v>
      </c>
      <c r="BC234" s="79">
        <f>MAX(IFERROR(IFERROR(_xlfn.FORECAST.ETS(BC$5,tbl_Model[[#This Row],[H_2023_01]:[H_2025_12]],$H$5:$AQ$5),_xlfn.FORECAST.LINEAR(BC$5,tbl_Model[[#This Row],[H_2023_01]:[H_2025_12]],$H$5:$AQ$5)),0),0)</f>
        <v>1.7967142092791646</v>
      </c>
      <c r="BD234" s="80">
        <f>IFERROR(AR234/SUM(Model!$AR234:$BC234),1/12)</f>
        <v>8.4724517855349596E-2</v>
      </c>
      <c r="BE234" s="80">
        <f>IFERROR(AS234/SUM(Model!$AR234:$BC234),1/12)</f>
        <v>8.4471575214982997E-2</v>
      </c>
      <c r="BF234" s="80">
        <f>IFERROR(AT234/SUM(Model!$AR234:$BC234),1/12)</f>
        <v>8.4218632574616398E-2</v>
      </c>
      <c r="BG234" s="80">
        <f>IFERROR(AU234/SUM(Model!$AR234:$BC234),1/12)</f>
        <v>8.3965689934249813E-2</v>
      </c>
      <c r="BH234" s="80">
        <f>IFERROR(AV234/SUM(Model!$AR234:$BC234),1/12)</f>
        <v>8.37127472938832E-2</v>
      </c>
      <c r="BI234" s="80">
        <f>IFERROR(AW234/SUM(Model!$AR234:$BC234),1/12)</f>
        <v>8.3459804653516614E-2</v>
      </c>
      <c r="BJ234" s="80">
        <f>IFERROR(AX234/SUM(Model!$AR234:$BC234),1/12)</f>
        <v>8.3206862013150015E-2</v>
      </c>
      <c r="BK234" s="80">
        <f>IFERROR(AY234/SUM(Model!$AR234:$BC234),1/12)</f>
        <v>8.295391937278343E-2</v>
      </c>
      <c r="BL234" s="80">
        <f>IFERROR(AZ234/SUM(Model!$AR234:$BC234),1/12)</f>
        <v>8.2700976732416817E-2</v>
      </c>
      <c r="BM234" s="80">
        <f>IFERROR(BA234/SUM(Model!$AR234:$BC234),1/12)</f>
        <v>8.2448034092050232E-2</v>
      </c>
      <c r="BN234" s="80">
        <f>IFERROR(BB234/SUM(Model!$AR234:$BC234),1/12)</f>
        <v>8.2195091451683633E-2</v>
      </c>
      <c r="BO234" s="80">
        <f>IFERROR(BC234/SUM(Model!$AR234:$BC234),1/12)</f>
        <v>8.1942148811317034E-2</v>
      </c>
      <c r="BP23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23.1525</v>
      </c>
      <c r="BQ234" s="77" cm="1">
        <f t="array" ref="BQ23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234" s="77" cm="1">
        <f t="array" ref="BR23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234" s="77">
        <f>IF(tbl_Model[[#This Row],[Type]]="Boutique",
    tbl_Model[[#This Row],[UnitListPrice]],
    tbl_Model[[#This Row],[UnitListPrice]]*(1-SUMIFS(tbl_MarketTerms[WholesaleMarginPct],tbl_MarketTerms[Country],tbl_Model[[#This Row],[country]])))</f>
        <v>18536.052673839731</v>
      </c>
      <c r="BT234" s="79">
        <f>Model!$BP234*BD234</f>
        <v>1.9615843996459814</v>
      </c>
      <c r="BU234" s="79">
        <f>Model!$BP234*BE234</f>
        <v>1.9557281451648938</v>
      </c>
      <c r="BV234" s="79">
        <f>Model!$BP234*BF234</f>
        <v>1.9498718906838062</v>
      </c>
      <c r="BW234" s="79">
        <f>Model!$BP234*BG234</f>
        <v>1.9440156362027188</v>
      </c>
      <c r="BX234" s="79">
        <f>Model!$BP234*BH234</f>
        <v>1.9381593817216307</v>
      </c>
      <c r="BY234" s="79">
        <f>Model!$BP234*BI234</f>
        <v>1.9323031272405433</v>
      </c>
      <c r="BZ234" s="79">
        <f>Model!$BP234*BJ234</f>
        <v>1.9264468727594557</v>
      </c>
      <c r="CA234" s="79">
        <f>Model!$BP234*BK234</f>
        <v>1.9205906182783683</v>
      </c>
      <c r="CB234" s="79">
        <f>Model!$BP234*BL234</f>
        <v>1.9147343637972802</v>
      </c>
      <c r="CC234" s="79">
        <f>Model!$BP234*BM234</f>
        <v>1.9088781093161931</v>
      </c>
      <c r="CD234" s="79">
        <f>Model!$BP234*BN234</f>
        <v>1.9030218548351052</v>
      </c>
      <c r="CE234" s="79">
        <f>Model!$BP234*BO234</f>
        <v>1.8971656003540176</v>
      </c>
      <c r="CF234" s="79">
        <f>Model!$BS234*BT234</f>
        <v>36360.031756020195</v>
      </c>
      <c r="CG234" s="79">
        <f>Model!$BS234*BU234</f>
        <v>36251.479914487347</v>
      </c>
      <c r="CH234" s="79">
        <f>Model!$BS234*BV234</f>
        <v>36142.928072954499</v>
      </c>
      <c r="CI234" s="79">
        <f>Model!$BS234*BW234</f>
        <v>36034.376231421651</v>
      </c>
      <c r="CJ234" s="79">
        <f>Model!$BS234*BX234</f>
        <v>35925.824389888796</v>
      </c>
      <c r="CK234" s="79">
        <f>Model!$BS234*BY234</f>
        <v>35817.272548355948</v>
      </c>
      <c r="CL234" s="79">
        <f>Model!$BS234*BZ234</f>
        <v>35708.7207068231</v>
      </c>
      <c r="CM234" s="79">
        <f>Model!$BS234*CA234</f>
        <v>35600.168865290252</v>
      </c>
      <c r="CN234" s="79">
        <f>Model!$BS234*CB234</f>
        <v>35491.61702375739</v>
      </c>
      <c r="CO234" s="79">
        <f>Model!$BS234*CC234</f>
        <v>35383.065182224549</v>
      </c>
      <c r="CP234" s="79">
        <f>Model!$BS234*CD234</f>
        <v>35274.513340691694</v>
      </c>
      <c r="CQ234" s="79">
        <f>Model!$BS234*CE234</f>
        <v>35165.961499158846</v>
      </c>
      <c r="CR234" s="79">
        <f>Model!$BR234*BT234</f>
        <v>9315.0530482241102</v>
      </c>
      <c r="CS234" s="79">
        <f>Model!$BR234*BU234</f>
        <v>9287.243222062627</v>
      </c>
      <c r="CT234" s="79">
        <f>Model!$BR234*BV234</f>
        <v>9259.4333959011437</v>
      </c>
      <c r="CU234" s="79">
        <f>Model!$BR234*BW234</f>
        <v>9231.6235697396623</v>
      </c>
      <c r="CV234" s="79">
        <f>Model!$BR234*BX234</f>
        <v>9203.8137435781773</v>
      </c>
      <c r="CW234" s="79">
        <f>Model!$BR234*BY234</f>
        <v>9176.0039174166959</v>
      </c>
      <c r="CX234" s="79">
        <f>Model!$BR234*BZ234</f>
        <v>9148.1940912552127</v>
      </c>
      <c r="CY234" s="79">
        <f>Model!$BR234*CA234</f>
        <v>9120.3842650937313</v>
      </c>
      <c r="CZ234" s="79">
        <f>Model!$BR234*CB234</f>
        <v>9092.5744389322463</v>
      </c>
      <c r="DA234" s="79">
        <f>Model!$BR234*CC234</f>
        <v>9064.7646127707649</v>
      </c>
      <c r="DB234" s="79">
        <f>Model!$BR234*CD234</f>
        <v>9036.9547866092817</v>
      </c>
      <c r="DC234" s="79">
        <f>Model!$BR234*CE234</f>
        <v>9009.1449604477984</v>
      </c>
      <c r="DD234" s="79">
        <f>SUM(Model!$CF234:$CQ234)</f>
        <v>429155.95953107427</v>
      </c>
      <c r="DE234" s="79">
        <f>SUM(Model!$CR234:$DC234)</f>
        <v>109945.18805203144</v>
      </c>
      <c r="DF234" s="80">
        <f>IFERROR((Model!$DD234-Model!$DE234)/Model!$DD234,0)</f>
        <v>0.74381064596617685</v>
      </c>
    </row>
    <row r="235" spans="2:110" x14ac:dyDescent="0.25">
      <c r="B235" t="s">
        <v>370</v>
      </c>
      <c r="C235" t="s">
        <v>185</v>
      </c>
      <c r="D235" t="s">
        <v>9</v>
      </c>
      <c r="E235" s="4">
        <v>26</v>
      </c>
      <c r="F235" s="4">
        <v>295368.56</v>
      </c>
      <c r="G235" s="4">
        <v>83156.77</v>
      </c>
      <c r="H235" s="4">
        <v>0</v>
      </c>
      <c r="I235" s="4">
        <v>0</v>
      </c>
      <c r="J235" s="4">
        <v>0</v>
      </c>
      <c r="K235" s="4">
        <v>0</v>
      </c>
      <c r="L235" s="4">
        <v>0</v>
      </c>
      <c r="M235" s="4">
        <v>0</v>
      </c>
      <c r="N235" s="4">
        <v>0</v>
      </c>
      <c r="O235" s="4">
        <v>0</v>
      </c>
      <c r="P235" s="4">
        <v>0</v>
      </c>
      <c r="Q235" s="4">
        <v>0</v>
      </c>
      <c r="R235" s="4">
        <v>0</v>
      </c>
      <c r="S235" s="4">
        <v>0</v>
      </c>
      <c r="T235" s="4">
        <v>0</v>
      </c>
      <c r="U235" s="4">
        <v>0</v>
      </c>
      <c r="V235" s="4">
        <v>0</v>
      </c>
      <c r="W235" s="4">
        <v>0</v>
      </c>
      <c r="X235" s="4">
        <v>0</v>
      </c>
      <c r="Y235" s="4">
        <v>0</v>
      </c>
      <c r="Z235" s="4">
        <v>0</v>
      </c>
      <c r="AA235" s="4">
        <v>0</v>
      </c>
      <c r="AB235" s="4">
        <v>0</v>
      </c>
      <c r="AC235" s="4">
        <v>0</v>
      </c>
      <c r="AD235" s="4">
        <v>0</v>
      </c>
      <c r="AE235" s="4">
        <v>0</v>
      </c>
      <c r="AF235" s="4">
        <v>4</v>
      </c>
      <c r="AG235" s="4">
        <v>0</v>
      </c>
      <c r="AH235" s="4">
        <v>1</v>
      </c>
      <c r="AI235" s="4">
        <v>3</v>
      </c>
      <c r="AJ235" s="4">
        <v>3</v>
      </c>
      <c r="AK235" s="4">
        <v>4</v>
      </c>
      <c r="AL235" s="4">
        <v>2</v>
      </c>
      <c r="AM235" s="4">
        <v>1</v>
      </c>
      <c r="AN235" s="4">
        <v>0</v>
      </c>
      <c r="AO235" s="4">
        <v>2</v>
      </c>
      <c r="AP235" s="4">
        <v>4</v>
      </c>
      <c r="AQ235" s="4">
        <v>2</v>
      </c>
      <c r="AR235" s="79">
        <f>MAX(IFERROR(IFERROR(_xlfn.FORECAST.ETS(AR$5,tbl_Model[[#This Row],[H_2023_01]:[H_2025_12]],$H$5:$AQ$5),_xlfn.FORECAST.LINEAR(AR$5,tbl_Model[[#This Row],[H_2023_01]:[H_2025_12]],$H$5:$AQ$5)),0),0)</f>
        <v>2.0800514800514809</v>
      </c>
      <c r="AS235" s="79">
        <f>MAX(IFERROR(IFERROR(_xlfn.FORECAST.ETS(AS$5,tbl_Model[[#This Row],[H_2023_01]:[H_2025_12]],$H$5:$AQ$5),_xlfn.FORECAST.LINEAR(AS$5,tbl_Model[[#This Row],[H_2023_01]:[H_2025_12]],$H$5:$AQ$5)),0),0)</f>
        <v>2.16010296010296</v>
      </c>
      <c r="AT235" s="79">
        <f>MAX(IFERROR(IFERROR(_xlfn.FORECAST.ETS(AT$5,tbl_Model[[#This Row],[H_2023_01]:[H_2025_12]],$H$5:$AQ$5),_xlfn.FORECAST.LINEAR(AT$5,tbl_Model[[#This Row],[H_2023_01]:[H_2025_12]],$H$5:$AQ$5)),0),0)</f>
        <v>2.2401544401544409</v>
      </c>
      <c r="AU235" s="79">
        <f>MAX(IFERROR(IFERROR(_xlfn.FORECAST.ETS(AU$5,tbl_Model[[#This Row],[H_2023_01]:[H_2025_12]],$H$5:$AQ$5),_xlfn.FORECAST.LINEAR(AU$5,tbl_Model[[#This Row],[H_2023_01]:[H_2025_12]],$H$5:$AQ$5)),0),0)</f>
        <v>2.3202059202059204</v>
      </c>
      <c r="AV235" s="79">
        <f>MAX(IFERROR(IFERROR(_xlfn.FORECAST.ETS(AV$5,tbl_Model[[#This Row],[H_2023_01]:[H_2025_12]],$H$5:$AQ$5),_xlfn.FORECAST.LINEAR(AV$5,tbl_Model[[#This Row],[H_2023_01]:[H_2025_12]],$H$5:$AQ$5)),0),0)</f>
        <v>2.4002574002574013</v>
      </c>
      <c r="AW235" s="79">
        <f>MAX(IFERROR(IFERROR(_xlfn.FORECAST.ETS(AW$5,tbl_Model[[#This Row],[H_2023_01]:[H_2025_12]],$H$5:$AQ$5),_xlfn.FORECAST.LINEAR(AW$5,tbl_Model[[#This Row],[H_2023_01]:[H_2025_12]],$H$5:$AQ$5)),0),0)</f>
        <v>2.4803088803088804</v>
      </c>
      <c r="AX235" s="79">
        <f>MAX(IFERROR(IFERROR(_xlfn.FORECAST.ETS(AX$5,tbl_Model[[#This Row],[H_2023_01]:[H_2025_12]],$H$5:$AQ$5),_xlfn.FORECAST.LINEAR(AX$5,tbl_Model[[#This Row],[H_2023_01]:[H_2025_12]],$H$5:$AQ$5)),0),0)</f>
        <v>2.5603603603603613</v>
      </c>
      <c r="AY235" s="79">
        <f>MAX(IFERROR(IFERROR(_xlfn.FORECAST.ETS(AY$5,tbl_Model[[#This Row],[H_2023_01]:[H_2025_12]],$H$5:$AQ$5),_xlfn.FORECAST.LINEAR(AY$5,tbl_Model[[#This Row],[H_2023_01]:[H_2025_12]],$H$5:$AQ$5)),0),0)</f>
        <v>2.6404118404118404</v>
      </c>
      <c r="AZ235" s="79">
        <f>MAX(IFERROR(IFERROR(_xlfn.FORECAST.ETS(AZ$5,tbl_Model[[#This Row],[H_2023_01]:[H_2025_12]],$H$5:$AQ$5),_xlfn.FORECAST.LINEAR(AZ$5,tbl_Model[[#This Row],[H_2023_01]:[H_2025_12]],$H$5:$AQ$5)),0),0)</f>
        <v>2.7204633204633213</v>
      </c>
      <c r="BA235" s="79">
        <f>MAX(IFERROR(IFERROR(_xlfn.FORECAST.ETS(BA$5,tbl_Model[[#This Row],[H_2023_01]:[H_2025_12]],$H$5:$AQ$5),_xlfn.FORECAST.LINEAR(BA$5,tbl_Model[[#This Row],[H_2023_01]:[H_2025_12]],$H$5:$AQ$5)),0),0)</f>
        <v>2.8005148005148004</v>
      </c>
      <c r="BB235" s="79">
        <f>MAX(IFERROR(IFERROR(_xlfn.FORECAST.ETS(BB$5,tbl_Model[[#This Row],[H_2023_01]:[H_2025_12]],$H$5:$AQ$5),_xlfn.FORECAST.LINEAR(BB$5,tbl_Model[[#This Row],[H_2023_01]:[H_2025_12]],$H$5:$AQ$5)),0),0)</f>
        <v>2.8805662805662817</v>
      </c>
      <c r="BC235" s="79">
        <f>MAX(IFERROR(IFERROR(_xlfn.FORECAST.ETS(BC$5,tbl_Model[[#This Row],[H_2023_01]:[H_2025_12]],$H$5:$AQ$5),_xlfn.FORECAST.LINEAR(BC$5,tbl_Model[[#This Row],[H_2023_01]:[H_2025_12]],$H$5:$AQ$5)),0),0)</f>
        <v>2.9606177606177604</v>
      </c>
      <c r="BD235" s="80">
        <f>IFERROR(AR235/SUM(Model!$AR235:$BC235),1/12)</f>
        <v>6.8775638734276348E-2</v>
      </c>
      <c r="BE235" s="80">
        <f>IFERROR(AS235/SUM(Model!$AR235:$BC235),1/12)</f>
        <v>7.1422492297741225E-2</v>
      </c>
      <c r="BF235" s="80">
        <f>IFERROR(AT235/SUM(Model!$AR235:$BC235),1/12)</f>
        <v>7.4069345861206157E-2</v>
      </c>
      <c r="BG235" s="80">
        <f>IFERROR(AU235/SUM(Model!$AR235:$BC235),1/12)</f>
        <v>7.6716199424671047E-2</v>
      </c>
      <c r="BH235" s="80">
        <f>IFERROR(AV235/SUM(Model!$AR235:$BC235),1/12)</f>
        <v>7.9363052988135993E-2</v>
      </c>
      <c r="BI235" s="80">
        <f>IFERROR(AW235/SUM(Model!$AR235:$BC235),1/12)</f>
        <v>8.200990655160087E-2</v>
      </c>
      <c r="BJ235" s="80">
        <f>IFERROR(AX235/SUM(Model!$AR235:$BC235),1/12)</f>
        <v>8.4656760115065802E-2</v>
      </c>
      <c r="BK235" s="80">
        <f>IFERROR(AY235/SUM(Model!$AR235:$BC235),1/12)</f>
        <v>8.7303613678530678E-2</v>
      </c>
      <c r="BL235" s="80">
        <f>IFERROR(AZ235/SUM(Model!$AR235:$BC235),1/12)</f>
        <v>8.9950467241995624E-2</v>
      </c>
      <c r="BM235" s="80">
        <f>IFERROR(BA235/SUM(Model!$AR235:$BC235),1/12)</f>
        <v>9.2597320805460501E-2</v>
      </c>
      <c r="BN235" s="80">
        <f>IFERROR(BB235/SUM(Model!$AR235:$BC235),1/12)</f>
        <v>9.5244174368925447E-2</v>
      </c>
      <c r="BO235" s="80">
        <f>IFERROR(BC235/SUM(Model!$AR235:$BC235),1/12)</f>
        <v>9.7891027932390309E-2</v>
      </c>
      <c r="BP23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28.816666666666663</v>
      </c>
      <c r="BQ235" s="77" cm="1">
        <f t="array" ref="BQ23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235" s="77" cm="1">
        <f t="array" ref="BR23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235" s="77">
        <f>IF(tbl_Model[[#This Row],[Type]]="Boutique",
    tbl_Model[[#This Row],[UnitListPrice]],
    tbl_Model[[#This Row],[UnitListPrice]]*(1-SUMIFS(tbl_MarketTerms[WholesaleMarginPct],tbl_MarketTerms[Country],tbl_Model[[#This Row],[country]])))</f>
        <v>12076.490850376749</v>
      </c>
      <c r="BT235" s="79">
        <f>Model!$BP235*BD235</f>
        <v>1.9818846561927299</v>
      </c>
      <c r="BU235" s="79">
        <f>Model!$BP235*BE235</f>
        <v>2.058158153046576</v>
      </c>
      <c r="BV235" s="79">
        <f>Model!$BP235*BF235</f>
        <v>2.1344316499004239</v>
      </c>
      <c r="BW235" s="79">
        <f>Model!$BP235*BG235</f>
        <v>2.2107051467542704</v>
      </c>
      <c r="BX235" s="79">
        <f>Model!$BP235*BH235</f>
        <v>2.2869786436081188</v>
      </c>
      <c r="BY235" s="79">
        <f>Model!$BP235*BI235</f>
        <v>2.3632521404619649</v>
      </c>
      <c r="BZ235" s="79">
        <f>Model!$BP235*BJ235</f>
        <v>2.4395256373158127</v>
      </c>
      <c r="CA235" s="79">
        <f>Model!$BP235*BK235</f>
        <v>2.5157991341696588</v>
      </c>
      <c r="CB235" s="79">
        <f>Model!$BP235*BL235</f>
        <v>2.5920726310235067</v>
      </c>
      <c r="CC235" s="79">
        <f>Model!$BP235*BM235</f>
        <v>2.6683461278773533</v>
      </c>
      <c r="CD235" s="79">
        <f>Model!$BP235*BN235</f>
        <v>2.7446196247312011</v>
      </c>
      <c r="CE235" s="79">
        <f>Model!$BP235*BO235</f>
        <v>2.8208931215850472</v>
      </c>
      <c r="CF235" s="79">
        <f>Model!$BS235*BT235</f>
        <v>23934.211917013574</v>
      </c>
      <c r="CG235" s="79">
        <f>Model!$BS235*BU235</f>
        <v>24855.328103895285</v>
      </c>
      <c r="CH235" s="79">
        <f>Model!$BS235*BV235</f>
        <v>25776.444290777017</v>
      </c>
      <c r="CI235" s="79">
        <f>Model!$BS235*BW235</f>
        <v>26697.560477658735</v>
      </c>
      <c r="CJ235" s="79">
        <f>Model!$BS235*BX235</f>
        <v>27618.676664540475</v>
      </c>
      <c r="CK235" s="79">
        <f>Model!$BS235*BY235</f>
        <v>28539.792851422186</v>
      </c>
      <c r="CL235" s="79">
        <f>Model!$BS235*BZ235</f>
        <v>29460.909038303922</v>
      </c>
      <c r="CM235" s="79">
        <f>Model!$BS235*CA235</f>
        <v>30382.025225185633</v>
      </c>
      <c r="CN235" s="79">
        <f>Model!$BS235*CB235</f>
        <v>31303.141412067365</v>
      </c>
      <c r="CO235" s="79">
        <f>Model!$BS235*CC235</f>
        <v>32224.257598949083</v>
      </c>
      <c r="CP235" s="79">
        <f>Model!$BS235*CD235</f>
        <v>33145.373785830816</v>
      </c>
      <c r="CQ235" s="79">
        <f>Model!$BS235*CE235</f>
        <v>34066.48997271253</v>
      </c>
      <c r="CR235" s="79">
        <f>Model!$BR235*BT235</f>
        <v>6671.3352222385975</v>
      </c>
      <c r="CS235" s="79">
        <f>Model!$BR235*BU235</f>
        <v>6928.0837996567607</v>
      </c>
      <c r="CT235" s="79">
        <f>Model!$BR235*BV235</f>
        <v>7184.8323770749294</v>
      </c>
      <c r="CU235" s="79">
        <f>Model!$BR235*BW235</f>
        <v>7441.5809544930944</v>
      </c>
      <c r="CV235" s="79">
        <f>Model!$BR235*BX235</f>
        <v>7698.3295319112649</v>
      </c>
      <c r="CW235" s="79">
        <f>Model!$BR235*BY235</f>
        <v>7955.0781093294272</v>
      </c>
      <c r="CX235" s="79">
        <f>Model!$BR235*BZ235</f>
        <v>8211.8266867475959</v>
      </c>
      <c r="CY235" s="79">
        <f>Model!$BR235*CA235</f>
        <v>8468.57526416576</v>
      </c>
      <c r="CZ235" s="79">
        <f>Model!$BR235*CB235</f>
        <v>8725.3238415839278</v>
      </c>
      <c r="DA235" s="79">
        <f>Model!$BR235*CC235</f>
        <v>8982.0724190020919</v>
      </c>
      <c r="DB235" s="79">
        <f>Model!$BR235*CD235</f>
        <v>9238.8209964202615</v>
      </c>
      <c r="DC235" s="79">
        <f>Model!$BR235*CE235</f>
        <v>9495.5695738384238</v>
      </c>
      <c r="DD235" s="79">
        <f>SUM(Model!$CF235:$CQ235)</f>
        <v>348004.2113383566</v>
      </c>
      <c r="DE235" s="79">
        <f>SUM(Model!$CR235:$DC235)</f>
        <v>97001.42877646214</v>
      </c>
      <c r="DF235" s="80">
        <f>IFERROR((Model!$DD235-Model!$DE235)/Model!$DD235,0)</f>
        <v>0.72126363527782178</v>
      </c>
    </row>
    <row r="236" spans="2:110" x14ac:dyDescent="0.25">
      <c r="B236" t="s">
        <v>370</v>
      </c>
      <c r="C236" t="s">
        <v>45</v>
      </c>
      <c r="D236" t="s">
        <v>29</v>
      </c>
      <c r="E236" s="4">
        <v>19</v>
      </c>
      <c r="F236" s="4">
        <v>336511.56</v>
      </c>
      <c r="G236" s="4">
        <v>86644.78</v>
      </c>
      <c r="H236" s="4">
        <v>3</v>
      </c>
      <c r="I236" s="4">
        <v>0</v>
      </c>
      <c r="J236" s="4">
        <v>0</v>
      </c>
      <c r="K236" s="4">
        <v>0</v>
      </c>
      <c r="L236" s="4">
        <v>1</v>
      </c>
      <c r="M236" s="4">
        <v>0</v>
      </c>
      <c r="N236" s="4">
        <v>1</v>
      </c>
      <c r="O236" s="4">
        <v>2</v>
      </c>
      <c r="P236" s="4">
        <v>1</v>
      </c>
      <c r="Q236" s="4">
        <v>2</v>
      </c>
      <c r="R236" s="4">
        <v>5</v>
      </c>
      <c r="S236" s="4">
        <v>1</v>
      </c>
      <c r="T236" s="4">
        <v>1</v>
      </c>
      <c r="U236" s="4">
        <v>2</v>
      </c>
      <c r="V236" s="4">
        <v>1</v>
      </c>
      <c r="W236" s="4">
        <v>1</v>
      </c>
      <c r="X236" s="4">
        <v>2</v>
      </c>
      <c r="Y236" s="4">
        <v>4</v>
      </c>
      <c r="Z236" s="4">
        <v>2</v>
      </c>
      <c r="AA236" s="4">
        <v>1</v>
      </c>
      <c r="AB236" s="4">
        <v>2</v>
      </c>
      <c r="AC236" s="4">
        <v>2</v>
      </c>
      <c r="AD236" s="4">
        <v>2</v>
      </c>
      <c r="AE236" s="4">
        <v>3</v>
      </c>
      <c r="AF236" s="4">
        <v>1</v>
      </c>
      <c r="AG236" s="4">
        <v>3</v>
      </c>
      <c r="AH236" s="4">
        <v>2</v>
      </c>
      <c r="AI236" s="4">
        <v>1</v>
      </c>
      <c r="AJ236" s="4">
        <v>2</v>
      </c>
      <c r="AK236" s="4">
        <v>2</v>
      </c>
      <c r="AL236" s="4">
        <v>1</v>
      </c>
      <c r="AM236" s="4">
        <v>2</v>
      </c>
      <c r="AN236" s="4">
        <v>0</v>
      </c>
      <c r="AO236" s="4">
        <v>1</v>
      </c>
      <c r="AP236" s="4">
        <v>4</v>
      </c>
      <c r="AQ236" s="4">
        <v>0</v>
      </c>
      <c r="AR236" s="79">
        <f>MAX(IFERROR(IFERROR(_xlfn.FORECAST.ETS(AR$5,tbl_Model[[#This Row],[H_2023_01]:[H_2025_12]],$H$5:$AQ$5),_xlfn.FORECAST.LINEAR(AR$5,tbl_Model[[#This Row],[H_2023_01]:[H_2025_12]],$H$5:$AQ$5)),0),0)</f>
        <v>1.4897194153347182</v>
      </c>
      <c r="AS236" s="79">
        <f>MAX(IFERROR(IFERROR(_xlfn.FORECAST.ETS(AS$5,tbl_Model[[#This Row],[H_2023_01]:[H_2025_12]],$H$5:$AQ$5),_xlfn.FORECAST.LINEAR(AS$5,tbl_Model[[#This Row],[H_2023_01]:[H_2025_12]],$H$5:$AQ$5)),0),0)</f>
        <v>1.4990436970284922</v>
      </c>
      <c r="AT236" s="79">
        <f>MAX(IFERROR(IFERROR(_xlfn.FORECAST.ETS(AT$5,tbl_Model[[#This Row],[H_2023_01]:[H_2025_12]],$H$5:$AQ$5),_xlfn.FORECAST.LINEAR(AT$5,tbl_Model[[#This Row],[H_2023_01]:[H_2025_12]],$H$5:$AQ$5)),0),0)</f>
        <v>1.5083679787222677</v>
      </c>
      <c r="AU236" s="79">
        <f>MAX(IFERROR(IFERROR(_xlfn.FORECAST.ETS(AU$5,tbl_Model[[#This Row],[H_2023_01]:[H_2025_12]],$H$5:$AQ$5),_xlfn.FORECAST.LINEAR(AU$5,tbl_Model[[#This Row],[H_2023_01]:[H_2025_12]],$H$5:$AQ$5)),0),0)</f>
        <v>1.5176922604160414</v>
      </c>
      <c r="AV236" s="79">
        <f>MAX(IFERROR(IFERROR(_xlfn.FORECAST.ETS(AV$5,tbl_Model[[#This Row],[H_2023_01]:[H_2025_12]],$H$5:$AQ$5),_xlfn.FORECAST.LINEAR(AV$5,tbl_Model[[#This Row],[H_2023_01]:[H_2025_12]],$H$5:$AQ$5)),0),0)</f>
        <v>1.5270165421098172</v>
      </c>
      <c r="AW236" s="79">
        <f>MAX(IFERROR(IFERROR(_xlfn.FORECAST.ETS(AW$5,tbl_Model[[#This Row],[H_2023_01]:[H_2025_12]],$H$5:$AQ$5),_xlfn.FORECAST.LINEAR(AW$5,tbl_Model[[#This Row],[H_2023_01]:[H_2025_12]],$H$5:$AQ$5)),0),0)</f>
        <v>1.5363408238035909</v>
      </c>
      <c r="AX236" s="79">
        <f>MAX(IFERROR(IFERROR(_xlfn.FORECAST.ETS(AX$5,tbl_Model[[#This Row],[H_2023_01]:[H_2025_12]],$H$5:$AQ$5),_xlfn.FORECAST.LINEAR(AX$5,tbl_Model[[#This Row],[H_2023_01]:[H_2025_12]],$H$5:$AQ$5)),0),0)</f>
        <v>1.5456651054973665</v>
      </c>
      <c r="AY236" s="79">
        <f>MAX(IFERROR(IFERROR(_xlfn.FORECAST.ETS(AY$5,tbl_Model[[#This Row],[H_2023_01]:[H_2025_12]],$H$5:$AQ$5),_xlfn.FORECAST.LINEAR(AY$5,tbl_Model[[#This Row],[H_2023_01]:[H_2025_12]],$H$5:$AQ$5)),0),0)</f>
        <v>1.5549893871911402</v>
      </c>
      <c r="AZ236" s="79">
        <f>MAX(IFERROR(IFERROR(_xlfn.FORECAST.ETS(AZ$5,tbl_Model[[#This Row],[H_2023_01]:[H_2025_12]],$H$5:$AQ$5),_xlfn.FORECAST.LINEAR(AZ$5,tbl_Model[[#This Row],[H_2023_01]:[H_2025_12]],$H$5:$AQ$5)),0),0)</f>
        <v>1.564313668884916</v>
      </c>
      <c r="BA236" s="79">
        <f>MAX(IFERROR(IFERROR(_xlfn.FORECAST.ETS(BA$5,tbl_Model[[#This Row],[H_2023_01]:[H_2025_12]],$H$5:$AQ$5),_xlfn.FORECAST.LINEAR(BA$5,tbl_Model[[#This Row],[H_2023_01]:[H_2025_12]],$H$5:$AQ$5)),0),0)</f>
        <v>1.5736379505786897</v>
      </c>
      <c r="BB236" s="79">
        <f>MAX(IFERROR(IFERROR(_xlfn.FORECAST.ETS(BB$5,tbl_Model[[#This Row],[H_2023_01]:[H_2025_12]],$H$5:$AQ$5),_xlfn.FORECAST.LINEAR(BB$5,tbl_Model[[#This Row],[H_2023_01]:[H_2025_12]],$H$5:$AQ$5)),0),0)</f>
        <v>1.5829622322724652</v>
      </c>
      <c r="BC236" s="79">
        <f>MAX(IFERROR(IFERROR(_xlfn.FORECAST.ETS(BC$5,tbl_Model[[#This Row],[H_2023_01]:[H_2025_12]],$H$5:$AQ$5),_xlfn.FORECAST.LINEAR(BC$5,tbl_Model[[#This Row],[H_2023_01]:[H_2025_12]],$H$5:$AQ$5)),0),0)</f>
        <v>1.5922865139662392</v>
      </c>
      <c r="BD236" s="80">
        <f>IFERROR(AR236/SUM(Model!$AR236:$BC236),1/12)</f>
        <v>8.0560055664386065E-2</v>
      </c>
      <c r="BE236" s="80">
        <f>IFERROR(AS236/SUM(Model!$AR236:$BC236),1/12)</f>
        <v>8.1064287967830995E-2</v>
      </c>
      <c r="BF236" s="80">
        <f>IFERROR(AT236/SUM(Model!$AR236:$BC236),1/12)</f>
        <v>8.1568520271275993E-2</v>
      </c>
      <c r="BG236" s="80">
        <f>IFERROR(AU236/SUM(Model!$AR236:$BC236),1/12)</f>
        <v>8.2072752574720909E-2</v>
      </c>
      <c r="BH236" s="80">
        <f>IFERROR(AV236/SUM(Model!$AR236:$BC236),1/12)</f>
        <v>8.2576984878165921E-2</v>
      </c>
      <c r="BI236" s="80">
        <f>IFERROR(AW236/SUM(Model!$AR236:$BC236),1/12)</f>
        <v>8.3081217181610836E-2</v>
      </c>
      <c r="BJ236" s="80">
        <f>IFERROR(AX236/SUM(Model!$AR236:$BC236),1/12)</f>
        <v>8.3585449485055835E-2</v>
      </c>
      <c r="BK236" s="80">
        <f>IFERROR(AY236/SUM(Model!$AR236:$BC236),1/12)</f>
        <v>8.408968178850075E-2</v>
      </c>
      <c r="BL236" s="80">
        <f>IFERROR(AZ236/SUM(Model!$AR236:$BC236),1/12)</f>
        <v>8.4593914091945763E-2</v>
      </c>
      <c r="BM236" s="80">
        <f>IFERROR(BA236/SUM(Model!$AR236:$BC236),1/12)</f>
        <v>8.5098146395390678E-2</v>
      </c>
      <c r="BN236" s="80">
        <f>IFERROR(BB236/SUM(Model!$AR236:$BC236),1/12)</f>
        <v>8.5602378698835677E-2</v>
      </c>
      <c r="BO236" s="80">
        <f>IFERROR(BC236/SUM(Model!$AR236:$BC236),1/12)</f>
        <v>8.6106611002280606E-2</v>
      </c>
      <c r="BP23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20.855029585798814</v>
      </c>
      <c r="BQ236" s="77" cm="1">
        <f t="array" ref="BQ23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236" s="77" cm="1">
        <f t="array" ref="BR23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236" s="77">
        <f>IF(tbl_Model[[#This Row],[Type]]="Boutique",
    tbl_Model[[#This Row],[UnitListPrice]],
    tbl_Model[[#This Row],[UnitListPrice]]*(1-SUMIFS(tbl_MarketTerms[WholesaleMarginPct],tbl_MarketTerms[Country],tbl_Model[[#This Row],[country]])))</f>
        <v>18536.052673839731</v>
      </c>
      <c r="BT236" s="79">
        <f>Model!$BP236*BD236</f>
        <v>1.6800823443143706</v>
      </c>
      <c r="BU236" s="79">
        <f>Model!$BP236*BE236</f>
        <v>1.6905981239208303</v>
      </c>
      <c r="BV236" s="79">
        <f>Model!$BP236*BF236</f>
        <v>1.7011139035272911</v>
      </c>
      <c r="BW236" s="79">
        <f>Model!$BP236*BG236</f>
        <v>1.7116296831337503</v>
      </c>
      <c r="BX236" s="79">
        <f>Model!$BP236*BH236</f>
        <v>1.7221454627402115</v>
      </c>
      <c r="BY236" s="79">
        <f>Model!$BP236*BI236</f>
        <v>1.7326612423466707</v>
      </c>
      <c r="BZ236" s="79">
        <f>Model!$BP236*BJ236</f>
        <v>1.7431770219531317</v>
      </c>
      <c r="CA236" s="79">
        <f>Model!$BP236*BK236</f>
        <v>1.753692801559591</v>
      </c>
      <c r="CB236" s="79">
        <f>Model!$BP236*BL236</f>
        <v>1.7642085811660522</v>
      </c>
      <c r="CC236" s="79">
        <f>Model!$BP236*BM236</f>
        <v>1.7747243607725114</v>
      </c>
      <c r="CD236" s="79">
        <f>Model!$BP236*BN236</f>
        <v>1.7852401403789722</v>
      </c>
      <c r="CE236" s="79">
        <f>Model!$BP236*BO236</f>
        <v>1.7957559199854316</v>
      </c>
      <c r="CF236" s="79">
        <f>Model!$BS236*BT236</f>
        <v>31142.094830599315</v>
      </c>
      <c r="CG236" s="79">
        <f>Model!$BS236*BU236</f>
        <v>31337.015875291141</v>
      </c>
      <c r="CH236" s="79">
        <f>Model!$BS236*BV236</f>
        <v>31531.936919982985</v>
      </c>
      <c r="CI236" s="79">
        <f>Model!$BS236*BW236</f>
        <v>31726.857964674804</v>
      </c>
      <c r="CJ236" s="79">
        <f>Model!$BS236*BX236</f>
        <v>31921.779009366659</v>
      </c>
      <c r="CK236" s="79">
        <f>Model!$BS236*BY236</f>
        <v>32116.700054058478</v>
      </c>
      <c r="CL236" s="79">
        <f>Model!$BS236*BZ236</f>
        <v>32311.621098750325</v>
      </c>
      <c r="CM236" s="79">
        <f>Model!$BS236*CA236</f>
        <v>32506.542143442144</v>
      </c>
      <c r="CN236" s="79">
        <f>Model!$BS236*CB236</f>
        <v>32701.463188133999</v>
      </c>
      <c r="CO236" s="79">
        <f>Model!$BS236*CC236</f>
        <v>32896.384232825818</v>
      </c>
      <c r="CP236" s="79">
        <f>Model!$BS236*CD236</f>
        <v>33091.305277517662</v>
      </c>
      <c r="CQ236" s="79">
        <f>Model!$BS236*CE236</f>
        <v>33286.226322209484</v>
      </c>
      <c r="CR236" s="79">
        <f>Model!$BR236*BT236</f>
        <v>7978.2731579113006</v>
      </c>
      <c r="CS236" s="79">
        <f>Model!$BR236*BU236</f>
        <v>8028.2098544384971</v>
      </c>
      <c r="CT236" s="79">
        <f>Model!$BR236*BV236</f>
        <v>8078.1465509656991</v>
      </c>
      <c r="CU236" s="79">
        <f>Model!$BR236*BW236</f>
        <v>8128.0832474928939</v>
      </c>
      <c r="CV236" s="79">
        <f>Model!$BR236*BX236</f>
        <v>8178.0199440200986</v>
      </c>
      <c r="CW236" s="79">
        <f>Model!$BR236*BY236</f>
        <v>8227.9566405472924</v>
      </c>
      <c r="CX236" s="79">
        <f>Model!$BR236*BZ236</f>
        <v>8277.8933370744962</v>
      </c>
      <c r="CY236" s="79">
        <f>Model!$BR236*CA236</f>
        <v>8327.830033601691</v>
      </c>
      <c r="CZ236" s="79">
        <f>Model!$BR236*CB236</f>
        <v>8377.7667301288948</v>
      </c>
      <c r="DA236" s="79">
        <f>Model!$BR236*CC236</f>
        <v>8427.7034266560895</v>
      </c>
      <c r="DB236" s="79">
        <f>Model!$BR236*CD236</f>
        <v>8477.6401231832915</v>
      </c>
      <c r="DC236" s="79">
        <f>Model!$BR236*CE236</f>
        <v>8527.5768197104881</v>
      </c>
      <c r="DD236" s="79">
        <f>SUM(Model!$CF236:$CQ236)</f>
        <v>386569.92691685283</v>
      </c>
      <c r="DE236" s="79">
        <f>SUM(Model!$CR236:$DC236)</f>
        <v>99035.099865730735</v>
      </c>
      <c r="DF236" s="80">
        <f>IFERROR((Model!$DD236-Model!$DE236)/Model!$DD236,0)</f>
        <v>0.74381064596617685</v>
      </c>
    </row>
    <row r="237" spans="2:110" x14ac:dyDescent="0.25">
      <c r="B237" t="s">
        <v>370</v>
      </c>
      <c r="C237" t="s">
        <v>185</v>
      </c>
      <c r="D237" t="s">
        <v>25</v>
      </c>
      <c r="E237" s="4">
        <v>29</v>
      </c>
      <c r="F237" s="4">
        <v>355726.46</v>
      </c>
      <c r="G237" s="4">
        <v>100167.86</v>
      </c>
      <c r="H237" s="4">
        <v>0</v>
      </c>
      <c r="I237" s="4">
        <v>0</v>
      </c>
      <c r="J237" s="4">
        <v>0</v>
      </c>
      <c r="K237" s="4">
        <v>0</v>
      </c>
      <c r="L237" s="4">
        <v>0</v>
      </c>
      <c r="M237" s="4">
        <v>0</v>
      </c>
      <c r="N237" s="4">
        <v>0</v>
      </c>
      <c r="O237" s="4">
        <v>0</v>
      </c>
      <c r="P237" s="4">
        <v>0</v>
      </c>
      <c r="Q237" s="4">
        <v>0</v>
      </c>
      <c r="R237" s="4">
        <v>0</v>
      </c>
      <c r="S237" s="4">
        <v>0</v>
      </c>
      <c r="T237" s="4">
        <v>2</v>
      </c>
      <c r="U237" s="4">
        <v>0</v>
      </c>
      <c r="V237" s="4">
        <v>0</v>
      </c>
      <c r="W237" s="4">
        <v>4</v>
      </c>
      <c r="X237" s="4">
        <v>7</v>
      </c>
      <c r="Y237" s="4">
        <v>1</v>
      </c>
      <c r="Z237" s="4">
        <v>0</v>
      </c>
      <c r="AA237" s="4">
        <v>5</v>
      </c>
      <c r="AB237" s="4">
        <v>3</v>
      </c>
      <c r="AC237" s="4">
        <v>3</v>
      </c>
      <c r="AD237" s="4">
        <v>2</v>
      </c>
      <c r="AE237" s="4">
        <v>3</v>
      </c>
      <c r="AF237" s="4">
        <v>4</v>
      </c>
      <c r="AG237" s="4">
        <v>2</v>
      </c>
      <c r="AH237" s="4">
        <v>1</v>
      </c>
      <c r="AI237" s="4">
        <v>0</v>
      </c>
      <c r="AJ237" s="4">
        <v>0</v>
      </c>
      <c r="AK237" s="4">
        <v>2</v>
      </c>
      <c r="AL237" s="4">
        <v>3</v>
      </c>
      <c r="AM237" s="4">
        <v>4</v>
      </c>
      <c r="AN237" s="4">
        <v>7</v>
      </c>
      <c r="AO237" s="4">
        <v>0</v>
      </c>
      <c r="AP237" s="4">
        <v>0</v>
      </c>
      <c r="AQ237" s="4">
        <v>6</v>
      </c>
      <c r="AR237" s="79">
        <f>MAX(IFERROR(IFERROR(_xlfn.FORECAST.ETS(AR$5,tbl_Model[[#This Row],[H_2023_01]:[H_2025_12]],$H$5:$AQ$5),_xlfn.FORECAST.LINEAR(AR$5,tbl_Model[[#This Row],[H_2023_01]:[H_2025_12]],$H$5:$AQ$5)),0),0)</f>
        <v>3.5450220496652589</v>
      </c>
      <c r="AS237" s="79">
        <f>MAX(IFERROR(IFERROR(_xlfn.FORECAST.ETS(AS$5,tbl_Model[[#This Row],[H_2023_01]:[H_2025_12]],$H$5:$AQ$5),_xlfn.FORECAST.LINEAR(AS$5,tbl_Model[[#This Row],[H_2023_01]:[H_2025_12]],$H$5:$AQ$5)),0),0)</f>
        <v>3.6424371689261843</v>
      </c>
      <c r="AT237" s="79">
        <f>MAX(IFERROR(IFERROR(_xlfn.FORECAST.ETS(AT$5,tbl_Model[[#This Row],[H_2023_01]:[H_2025_12]],$H$5:$AQ$5),_xlfn.FORECAST.LINEAR(AT$5,tbl_Model[[#This Row],[H_2023_01]:[H_2025_12]],$H$5:$AQ$5)),0),0)</f>
        <v>3.7398522881871092</v>
      </c>
      <c r="AU237" s="79">
        <f>MAX(IFERROR(IFERROR(_xlfn.FORECAST.ETS(AU$5,tbl_Model[[#This Row],[H_2023_01]:[H_2025_12]],$H$5:$AQ$5),_xlfn.FORECAST.LINEAR(AU$5,tbl_Model[[#This Row],[H_2023_01]:[H_2025_12]],$H$5:$AQ$5)),0),0)</f>
        <v>3.8372674074480342</v>
      </c>
      <c r="AV237" s="79">
        <f>MAX(IFERROR(IFERROR(_xlfn.FORECAST.ETS(AV$5,tbl_Model[[#This Row],[H_2023_01]:[H_2025_12]],$H$5:$AQ$5),_xlfn.FORECAST.LINEAR(AV$5,tbl_Model[[#This Row],[H_2023_01]:[H_2025_12]],$H$5:$AQ$5)),0),0)</f>
        <v>3.9346825267089596</v>
      </c>
      <c r="AW237" s="79">
        <f>MAX(IFERROR(IFERROR(_xlfn.FORECAST.ETS(AW$5,tbl_Model[[#This Row],[H_2023_01]:[H_2025_12]],$H$5:$AQ$5),_xlfn.FORECAST.LINEAR(AW$5,tbl_Model[[#This Row],[H_2023_01]:[H_2025_12]],$H$5:$AQ$5)),0),0)</f>
        <v>4.0320976459698841</v>
      </c>
      <c r="AX237" s="79">
        <f>MAX(IFERROR(IFERROR(_xlfn.FORECAST.ETS(AX$5,tbl_Model[[#This Row],[H_2023_01]:[H_2025_12]],$H$5:$AQ$5),_xlfn.FORECAST.LINEAR(AX$5,tbl_Model[[#This Row],[H_2023_01]:[H_2025_12]],$H$5:$AQ$5)),0),0)</f>
        <v>4.1295127652308095</v>
      </c>
      <c r="AY237" s="79">
        <f>MAX(IFERROR(IFERROR(_xlfn.FORECAST.ETS(AY$5,tbl_Model[[#This Row],[H_2023_01]:[H_2025_12]],$H$5:$AQ$5),_xlfn.FORECAST.LINEAR(AY$5,tbl_Model[[#This Row],[H_2023_01]:[H_2025_12]],$H$5:$AQ$5)),0),0)</f>
        <v>4.2269278844917348</v>
      </c>
      <c r="AZ237" s="79">
        <f>MAX(IFERROR(IFERROR(_xlfn.FORECAST.ETS(AZ$5,tbl_Model[[#This Row],[H_2023_01]:[H_2025_12]],$H$5:$AQ$5),_xlfn.FORECAST.LINEAR(AZ$5,tbl_Model[[#This Row],[H_2023_01]:[H_2025_12]],$H$5:$AQ$5)),0),0)</f>
        <v>4.3243430037526593</v>
      </c>
      <c r="BA237" s="79">
        <f>MAX(IFERROR(IFERROR(_xlfn.FORECAST.ETS(BA$5,tbl_Model[[#This Row],[H_2023_01]:[H_2025_12]],$H$5:$AQ$5),_xlfn.FORECAST.LINEAR(BA$5,tbl_Model[[#This Row],[H_2023_01]:[H_2025_12]],$H$5:$AQ$5)),0),0)</f>
        <v>4.4217581230135847</v>
      </c>
      <c r="BB237" s="79">
        <f>MAX(IFERROR(IFERROR(_xlfn.FORECAST.ETS(BB$5,tbl_Model[[#This Row],[H_2023_01]:[H_2025_12]],$H$5:$AQ$5),_xlfn.FORECAST.LINEAR(BB$5,tbl_Model[[#This Row],[H_2023_01]:[H_2025_12]],$H$5:$AQ$5)),0),0)</f>
        <v>4.5191732422745101</v>
      </c>
      <c r="BC237" s="79">
        <f>MAX(IFERROR(IFERROR(_xlfn.FORECAST.ETS(BC$5,tbl_Model[[#This Row],[H_2023_01]:[H_2025_12]],$H$5:$AQ$5),_xlfn.FORECAST.LINEAR(BC$5,tbl_Model[[#This Row],[H_2023_01]:[H_2025_12]],$H$5:$AQ$5)),0),0)</f>
        <v>4.6165883615354346</v>
      </c>
      <c r="BD237" s="80">
        <f>IFERROR(AR237/SUM(Model!$AR237:$BC237),1/12)</f>
        <v>7.2392209197672586E-2</v>
      </c>
      <c r="BE237" s="80">
        <f>IFERROR(AS237/SUM(Model!$AR237:$BC237),1/12)</f>
        <v>7.4381504495065462E-2</v>
      </c>
      <c r="BF237" s="80">
        <f>IFERROR(AT237/SUM(Model!$AR237:$BC237),1/12)</f>
        <v>7.637079979245831E-2</v>
      </c>
      <c r="BG237" s="80">
        <f>IFERROR(AU237/SUM(Model!$AR237:$BC237),1/12)</f>
        <v>7.8360095089851173E-2</v>
      </c>
      <c r="BH237" s="80">
        <f>IFERROR(AV237/SUM(Model!$AR237:$BC237),1/12)</f>
        <v>8.0349390387244049E-2</v>
      </c>
      <c r="BI237" s="80">
        <f>IFERROR(AW237/SUM(Model!$AR237:$BC237),1/12)</f>
        <v>8.2338685684636898E-2</v>
      </c>
      <c r="BJ237" s="80">
        <f>IFERROR(AX237/SUM(Model!$AR237:$BC237),1/12)</f>
        <v>8.4327980982029774E-2</v>
      </c>
      <c r="BK237" s="80">
        <f>IFERROR(AY237/SUM(Model!$AR237:$BC237),1/12)</f>
        <v>8.6317276279422636E-2</v>
      </c>
      <c r="BL237" s="80">
        <f>IFERROR(AZ237/SUM(Model!$AR237:$BC237),1/12)</f>
        <v>8.8306571576815499E-2</v>
      </c>
      <c r="BM237" s="80">
        <f>IFERROR(BA237/SUM(Model!$AR237:$BC237),1/12)</f>
        <v>9.0295866874208361E-2</v>
      </c>
      <c r="BN237" s="80">
        <f>IFERROR(BB237/SUM(Model!$AR237:$BC237),1/12)</f>
        <v>9.2285162171601237E-2</v>
      </c>
      <c r="BO237" s="80">
        <f>IFERROR(BC237/SUM(Model!$AR237:$BC237),1/12)</f>
        <v>9.4274457468994086E-2</v>
      </c>
      <c r="BP23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31.975746268656721</v>
      </c>
      <c r="BQ237" s="77" cm="1">
        <f t="array" ref="BQ23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237" s="77" cm="1">
        <f t="array" ref="BR23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237" s="77">
        <f>IF(tbl_Model[[#This Row],[Type]]="Boutique",
    tbl_Model[[#This Row],[UnitListPrice]],
    tbl_Model[[#This Row],[UnitListPrice]]*(1-SUMIFS(tbl_MarketTerms[WholesaleMarginPct],tbl_MarketTerms[Country],tbl_Model[[#This Row],[country]])))</f>
        <v>12076.490850376749</v>
      </c>
      <c r="BT237" s="79">
        <f>Model!$BP237*BD237</f>
        <v>2.314794913132296</v>
      </c>
      <c r="BU237" s="79">
        <f>Model!$BP237*BE237</f>
        <v>2.3784041148151625</v>
      </c>
      <c r="BV237" s="79">
        <f>Model!$BP237*BF237</f>
        <v>2.4420133164980284</v>
      </c>
      <c r="BW237" s="79">
        <f>Model!$BP237*BG237</f>
        <v>2.5056225181808944</v>
      </c>
      <c r="BX237" s="79">
        <f>Model!$BP237*BH237</f>
        <v>2.5692317198637613</v>
      </c>
      <c r="BY237" s="79">
        <f>Model!$BP237*BI237</f>
        <v>2.6328409215466269</v>
      </c>
      <c r="BZ237" s="79">
        <f>Model!$BP237*BJ237</f>
        <v>2.6964501232294933</v>
      </c>
      <c r="CA237" s="79">
        <f>Model!$BP237*BK237</f>
        <v>2.7600593249123597</v>
      </c>
      <c r="CB237" s="79">
        <f>Model!$BP237*BL237</f>
        <v>2.8236685265952257</v>
      </c>
      <c r="CC237" s="79">
        <f>Model!$BP237*BM237</f>
        <v>2.8872777282780921</v>
      </c>
      <c r="CD237" s="79">
        <f>Model!$BP237*BN237</f>
        <v>2.9508869299609586</v>
      </c>
      <c r="CE237" s="79">
        <f>Model!$BP237*BO237</f>
        <v>3.0144961316438246</v>
      </c>
      <c r="CF237" s="79">
        <f>Model!$BS237*BT237</f>
        <v>27954.599588940815</v>
      </c>
      <c r="CG237" s="79">
        <f>Model!$BS237*BU237</f>
        <v>28722.775531063722</v>
      </c>
      <c r="CH237" s="79">
        <f>Model!$BS237*BV237</f>
        <v>29490.951473186622</v>
      </c>
      <c r="CI237" s="79">
        <f>Model!$BS237*BW237</f>
        <v>30259.127415309522</v>
      </c>
      <c r="CJ237" s="79">
        <f>Model!$BS237*BX237</f>
        <v>31027.303357432433</v>
      </c>
      <c r="CK237" s="79">
        <f>Model!$BS237*BY237</f>
        <v>31795.479299555329</v>
      </c>
      <c r="CL237" s="79">
        <f>Model!$BS237*BZ237</f>
        <v>32563.655241678232</v>
      </c>
      <c r="CM237" s="79">
        <f>Model!$BS237*CA237</f>
        <v>33331.831183801136</v>
      </c>
      <c r="CN237" s="79">
        <f>Model!$BS237*CB237</f>
        <v>34100.007125924043</v>
      </c>
      <c r="CO237" s="79">
        <f>Model!$BS237*CC237</f>
        <v>34868.183068046943</v>
      </c>
      <c r="CP237" s="79">
        <f>Model!$BS237*CD237</f>
        <v>35636.35901016985</v>
      </c>
      <c r="CQ237" s="79">
        <f>Model!$BS237*CE237</f>
        <v>36404.53495229275</v>
      </c>
      <c r="CR237" s="79">
        <f>Model!$BR237*BT237</f>
        <v>7791.9634666854581</v>
      </c>
      <c r="CS237" s="79">
        <f>Model!$BR237*BU237</f>
        <v>8006.0820362598315</v>
      </c>
      <c r="CT237" s="79">
        <f>Model!$BR237*BV237</f>
        <v>8220.2006058342031</v>
      </c>
      <c r="CU237" s="79">
        <f>Model!$BR237*BW237</f>
        <v>8434.3191754085747</v>
      </c>
      <c r="CV237" s="79">
        <f>Model!$BR237*BX237</f>
        <v>8648.4377449829499</v>
      </c>
      <c r="CW237" s="79">
        <f>Model!$BR237*BY237</f>
        <v>8862.5563145573196</v>
      </c>
      <c r="CX237" s="79">
        <f>Model!$BR237*BZ237</f>
        <v>9076.674884131693</v>
      </c>
      <c r="CY237" s="79">
        <f>Model!$BR237*CA237</f>
        <v>9290.7934537060664</v>
      </c>
      <c r="CZ237" s="79">
        <f>Model!$BR237*CB237</f>
        <v>9504.912023280438</v>
      </c>
      <c r="DA237" s="79">
        <f>Model!$BR237*CC237</f>
        <v>9719.0305928548096</v>
      </c>
      <c r="DB237" s="79">
        <f>Model!$BR237*CD237</f>
        <v>9933.149162429183</v>
      </c>
      <c r="DC237" s="79">
        <f>Model!$BR237*CE237</f>
        <v>10147.267732003555</v>
      </c>
      <c r="DD237" s="79">
        <f>SUM(Model!$CF237:$CQ237)</f>
        <v>386154.80724740139</v>
      </c>
      <c r="DE237" s="79">
        <f>SUM(Model!$CR237:$DC237)</f>
        <v>107635.38719213409</v>
      </c>
      <c r="DF237" s="80">
        <f>IFERROR((Model!$DD237-Model!$DE237)/Model!$DD237,0)</f>
        <v>0.72126363527782178</v>
      </c>
    </row>
    <row r="238" spans="2:110" x14ac:dyDescent="0.25">
      <c r="B238" t="s">
        <v>370</v>
      </c>
      <c r="C238" t="s">
        <v>185</v>
      </c>
      <c r="D238" t="s">
        <v>31</v>
      </c>
      <c r="E238" s="4">
        <v>50</v>
      </c>
      <c r="F238" s="4">
        <v>563768.68999999994</v>
      </c>
      <c r="G238" s="4">
        <v>157909.92000000001</v>
      </c>
      <c r="H238" s="4">
        <v>1</v>
      </c>
      <c r="I238" s="4">
        <v>1</v>
      </c>
      <c r="J238" s="4">
        <v>4</v>
      </c>
      <c r="K238" s="4">
        <v>4</v>
      </c>
      <c r="L238" s="4">
        <v>7</v>
      </c>
      <c r="M238" s="4">
        <v>2</v>
      </c>
      <c r="N238" s="4">
        <v>3</v>
      </c>
      <c r="O238" s="4">
        <v>5</v>
      </c>
      <c r="P238" s="4">
        <v>6</v>
      </c>
      <c r="Q238" s="4">
        <v>2</v>
      </c>
      <c r="R238" s="4">
        <v>6</v>
      </c>
      <c r="S238" s="4">
        <v>2</v>
      </c>
      <c r="T238" s="4">
        <v>4</v>
      </c>
      <c r="U238" s="4">
        <v>6</v>
      </c>
      <c r="V238" s="4">
        <v>2</v>
      </c>
      <c r="W238" s="4">
        <v>4</v>
      </c>
      <c r="X238" s="4">
        <v>1</v>
      </c>
      <c r="Y238" s="4">
        <v>1</v>
      </c>
      <c r="Z238" s="4">
        <v>5</v>
      </c>
      <c r="AA238" s="4">
        <v>4</v>
      </c>
      <c r="AB238" s="4">
        <v>2</v>
      </c>
      <c r="AC238" s="4">
        <v>0</v>
      </c>
      <c r="AD238" s="4">
        <v>4</v>
      </c>
      <c r="AE238" s="4">
        <v>5</v>
      </c>
      <c r="AF238" s="4">
        <v>5</v>
      </c>
      <c r="AG238" s="4">
        <v>4</v>
      </c>
      <c r="AH238" s="4">
        <v>1</v>
      </c>
      <c r="AI238" s="4">
        <v>1</v>
      </c>
      <c r="AJ238" s="4">
        <v>1</v>
      </c>
      <c r="AK238" s="4">
        <v>6</v>
      </c>
      <c r="AL238" s="4">
        <v>4</v>
      </c>
      <c r="AM238" s="4">
        <v>2</v>
      </c>
      <c r="AN238" s="4">
        <v>7</v>
      </c>
      <c r="AO238" s="4">
        <v>2</v>
      </c>
      <c r="AP238" s="4">
        <v>4</v>
      </c>
      <c r="AQ238" s="4">
        <v>13</v>
      </c>
      <c r="AR238" s="79">
        <f>MAX(IFERROR(IFERROR(_xlfn.FORECAST.ETS(AR$5,tbl_Model[[#This Row],[H_2023_01]:[H_2025_12]],$H$5:$AQ$5),_xlfn.FORECAST.LINEAR(AR$5,tbl_Model[[#This Row],[H_2023_01]:[H_2025_12]],$H$5:$AQ$5)),0),0)</f>
        <v>6.165157785792224</v>
      </c>
      <c r="AS238" s="79">
        <f>MAX(IFERROR(IFERROR(_xlfn.FORECAST.ETS(AS$5,tbl_Model[[#This Row],[H_2023_01]:[H_2025_12]],$H$5:$AQ$5),_xlfn.FORECAST.LINEAR(AS$5,tbl_Model[[#This Row],[H_2023_01]:[H_2025_12]],$H$5:$AQ$5)),0),0)</f>
        <v>6.2205314881193692</v>
      </c>
      <c r="AT238" s="79">
        <f>MAX(IFERROR(IFERROR(_xlfn.FORECAST.ETS(AT$5,tbl_Model[[#This Row],[H_2023_01]:[H_2025_12]],$H$5:$AQ$5),_xlfn.FORECAST.LINEAR(AT$5,tbl_Model[[#This Row],[H_2023_01]:[H_2025_12]],$H$5:$AQ$5)),0),0)</f>
        <v>6.2759051904465188</v>
      </c>
      <c r="AU238" s="79">
        <f>MAX(IFERROR(IFERROR(_xlfn.FORECAST.ETS(AU$5,tbl_Model[[#This Row],[H_2023_01]:[H_2025_12]],$H$5:$AQ$5),_xlfn.FORECAST.LINEAR(AU$5,tbl_Model[[#This Row],[H_2023_01]:[H_2025_12]],$H$5:$AQ$5)),0),0)</f>
        <v>6.331278892773665</v>
      </c>
      <c r="AV238" s="79">
        <f>MAX(IFERROR(IFERROR(_xlfn.FORECAST.ETS(AV$5,tbl_Model[[#This Row],[H_2023_01]:[H_2025_12]],$H$5:$AQ$5),_xlfn.FORECAST.LINEAR(AV$5,tbl_Model[[#This Row],[H_2023_01]:[H_2025_12]],$H$5:$AQ$5)),0),0)</f>
        <v>6.3866525951008146</v>
      </c>
      <c r="AW238" s="79">
        <f>MAX(IFERROR(IFERROR(_xlfn.FORECAST.ETS(AW$5,tbl_Model[[#This Row],[H_2023_01]:[H_2025_12]],$H$5:$AQ$5),_xlfn.FORECAST.LINEAR(AW$5,tbl_Model[[#This Row],[H_2023_01]:[H_2025_12]],$H$5:$AQ$5)),0),0)</f>
        <v>6.4420262974279598</v>
      </c>
      <c r="AX238" s="79">
        <f>MAX(IFERROR(IFERROR(_xlfn.FORECAST.ETS(AX$5,tbl_Model[[#This Row],[H_2023_01]:[H_2025_12]],$H$5:$AQ$5),_xlfn.FORECAST.LINEAR(AX$5,tbl_Model[[#This Row],[H_2023_01]:[H_2025_12]],$H$5:$AQ$5)),0),0)</f>
        <v>6.4973999997551095</v>
      </c>
      <c r="AY238" s="79">
        <f>MAX(IFERROR(IFERROR(_xlfn.FORECAST.ETS(AY$5,tbl_Model[[#This Row],[H_2023_01]:[H_2025_12]],$H$5:$AQ$5),_xlfn.FORECAST.LINEAR(AY$5,tbl_Model[[#This Row],[H_2023_01]:[H_2025_12]],$H$5:$AQ$5)),0),0)</f>
        <v>6.5527737020822556</v>
      </c>
      <c r="AZ238" s="79">
        <f>MAX(IFERROR(IFERROR(_xlfn.FORECAST.ETS(AZ$5,tbl_Model[[#This Row],[H_2023_01]:[H_2025_12]],$H$5:$AQ$5),_xlfn.FORECAST.LINEAR(AZ$5,tbl_Model[[#This Row],[H_2023_01]:[H_2025_12]],$H$5:$AQ$5)),0),0)</f>
        <v>6.6081474044094053</v>
      </c>
      <c r="BA238" s="79">
        <f>MAX(IFERROR(IFERROR(_xlfn.FORECAST.ETS(BA$5,tbl_Model[[#This Row],[H_2023_01]:[H_2025_12]],$H$5:$AQ$5),_xlfn.FORECAST.LINEAR(BA$5,tbl_Model[[#This Row],[H_2023_01]:[H_2025_12]],$H$5:$AQ$5)),0),0)</f>
        <v>6.6635211067365505</v>
      </c>
      <c r="BB238" s="79">
        <f>MAX(IFERROR(IFERROR(_xlfn.FORECAST.ETS(BB$5,tbl_Model[[#This Row],[H_2023_01]:[H_2025_12]],$H$5:$AQ$5),_xlfn.FORECAST.LINEAR(BB$5,tbl_Model[[#This Row],[H_2023_01]:[H_2025_12]],$H$5:$AQ$5)),0),0)</f>
        <v>6.7188948090637002</v>
      </c>
      <c r="BC238" s="79">
        <f>MAX(IFERROR(IFERROR(_xlfn.FORECAST.ETS(BC$5,tbl_Model[[#This Row],[H_2023_01]:[H_2025_12]],$H$5:$AQ$5),_xlfn.FORECAST.LINEAR(BC$5,tbl_Model[[#This Row],[H_2023_01]:[H_2025_12]],$H$5:$AQ$5)),0),0)</f>
        <v>6.7742685113908463</v>
      </c>
      <c r="BD238" s="80">
        <f>IFERROR(AR238/SUM(Model!$AR238:$BC238),1/12)</f>
        <v>7.9410498891726855E-2</v>
      </c>
      <c r="BE238" s="80">
        <f>IFERROR(AS238/SUM(Model!$AR238:$BC238),1/12)</f>
        <v>8.0123741517473451E-2</v>
      </c>
      <c r="BF238" s="80">
        <f>IFERROR(AT238/SUM(Model!$AR238:$BC238),1/12)</f>
        <v>8.0836984143220117E-2</v>
      </c>
      <c r="BG238" s="80">
        <f>IFERROR(AU238/SUM(Model!$AR238:$BC238),1/12)</f>
        <v>8.1550226768966741E-2</v>
      </c>
      <c r="BH238" s="80">
        <f>IFERROR(AV238/SUM(Model!$AR238:$BC238),1/12)</f>
        <v>8.2263469394713407E-2</v>
      </c>
      <c r="BI238" s="80">
        <f>IFERROR(AW238/SUM(Model!$AR238:$BC238),1/12)</f>
        <v>8.2976712020460003E-2</v>
      </c>
      <c r="BJ238" s="80">
        <f>IFERROR(AX238/SUM(Model!$AR238:$BC238),1/12)</f>
        <v>8.3689954646206668E-2</v>
      </c>
      <c r="BK238" s="80">
        <f>IFERROR(AY238/SUM(Model!$AR238:$BC238),1/12)</f>
        <v>8.4403197271953292E-2</v>
      </c>
      <c r="BL238" s="80">
        <f>IFERROR(AZ238/SUM(Model!$AR238:$BC238),1/12)</f>
        <v>8.5116439897699958E-2</v>
      </c>
      <c r="BM238" s="80">
        <f>IFERROR(BA238/SUM(Model!$AR238:$BC238),1/12)</f>
        <v>8.5829682523446554E-2</v>
      </c>
      <c r="BN238" s="80">
        <f>IFERROR(BB238/SUM(Model!$AR238:$BC238),1/12)</f>
        <v>8.654292514919322E-2</v>
      </c>
      <c r="BO238" s="80">
        <f>IFERROR(BC238/SUM(Model!$AR238:$BC238),1/12)</f>
        <v>8.7256167774939844E-2</v>
      </c>
      <c r="BP23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55.164888457807933</v>
      </c>
      <c r="BQ238" s="77" cm="1">
        <f t="array" ref="BQ23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238" s="77" cm="1">
        <f t="array" ref="BR23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238" s="77">
        <f>IF(tbl_Model[[#This Row],[Type]]="Boutique",
    tbl_Model[[#This Row],[UnitListPrice]],
    tbl_Model[[#This Row],[UnitListPrice]]*(1-SUMIFS(tbl_MarketTerms[WholesaleMarginPct],tbl_MarketTerms[Country],tbl_Model[[#This Row],[country]])))</f>
        <v>12076.490850376749</v>
      </c>
      <c r="BT238" s="79">
        <f>Model!$BP238*BD238</f>
        <v>4.3806713137409927</v>
      </c>
      <c r="BU238" s="79">
        <f>Model!$BP238*BE238</f>
        <v>4.4200172636336577</v>
      </c>
      <c r="BV238" s="79">
        <f>Model!$BP238*BF238</f>
        <v>4.4593632135263261</v>
      </c>
      <c r="BW238" s="79">
        <f>Model!$BP238*BG238</f>
        <v>4.4987091634189929</v>
      </c>
      <c r="BX238" s="79">
        <f>Model!$BP238*BH238</f>
        <v>4.5380551133116613</v>
      </c>
      <c r="BY238" s="79">
        <f>Model!$BP238*BI238</f>
        <v>4.5774010632043272</v>
      </c>
      <c r="BZ238" s="79">
        <f>Model!$BP238*BJ238</f>
        <v>4.6167470130969956</v>
      </c>
      <c r="CA238" s="79">
        <f>Model!$BP238*BK238</f>
        <v>4.6560929629896624</v>
      </c>
      <c r="CB238" s="79">
        <f>Model!$BP238*BL238</f>
        <v>4.6954389128823308</v>
      </c>
      <c r="CC238" s="79">
        <f>Model!$BP238*BM238</f>
        <v>4.7347848627749958</v>
      </c>
      <c r="CD238" s="79">
        <f>Model!$BP238*BN238</f>
        <v>4.7741308126676651</v>
      </c>
      <c r="CE238" s="79">
        <f>Model!$BP238*BO238</f>
        <v>4.8134767625603319</v>
      </c>
      <c r="CF238" s="79">
        <f>Model!$BS238*BT238</f>
        <v>52903.13703890099</v>
      </c>
      <c r="CG238" s="79">
        <f>Model!$BS238*BU238</f>
        <v>53378.298042779141</v>
      </c>
      <c r="CH238" s="79">
        <f>Model!$BS238*BV238</f>
        <v>53853.459046657335</v>
      </c>
      <c r="CI238" s="79">
        <f>Model!$BS238*BW238</f>
        <v>54328.620050535508</v>
      </c>
      <c r="CJ238" s="79">
        <f>Model!$BS238*BX238</f>
        <v>54803.781054413703</v>
      </c>
      <c r="CK238" s="79">
        <f>Model!$BS238*BY238</f>
        <v>55278.942058291861</v>
      </c>
      <c r="CL238" s="79">
        <f>Model!$BS238*BZ238</f>
        <v>55754.103062170056</v>
      </c>
      <c r="CM238" s="79">
        <f>Model!$BS238*CA238</f>
        <v>56229.264066048228</v>
      </c>
      <c r="CN238" s="79">
        <f>Model!$BS238*CB238</f>
        <v>56704.425069926416</v>
      </c>
      <c r="CO238" s="79">
        <f>Model!$BS238*CC238</f>
        <v>57179.586073804567</v>
      </c>
      <c r="CP238" s="79">
        <f>Model!$BS238*CD238</f>
        <v>57654.747077682776</v>
      </c>
      <c r="CQ238" s="79">
        <f>Model!$BS238*CE238</f>
        <v>58129.908081560941</v>
      </c>
      <c r="CR238" s="79">
        <f>Model!$BR238*BT238</f>
        <v>14746.02810062248</v>
      </c>
      <c r="CS238" s="79">
        <f>Model!$BR238*BU238</f>
        <v>14878.472751501215</v>
      </c>
      <c r="CT238" s="79">
        <f>Model!$BR238*BV238</f>
        <v>15010.917402379964</v>
      </c>
      <c r="CU238" s="79">
        <f>Model!$BR238*BW238</f>
        <v>15143.362053258707</v>
      </c>
      <c r="CV238" s="79">
        <f>Model!$BR238*BX238</f>
        <v>15275.806704137454</v>
      </c>
      <c r="CW238" s="79">
        <f>Model!$BR238*BY238</f>
        <v>15408.251355016193</v>
      </c>
      <c r="CX238" s="79">
        <f>Model!$BR238*BZ238</f>
        <v>15540.696005894943</v>
      </c>
      <c r="CY238" s="79">
        <f>Model!$BR238*CA238</f>
        <v>15673.140656773685</v>
      </c>
      <c r="CZ238" s="79">
        <f>Model!$BR238*CB238</f>
        <v>15805.585307652433</v>
      </c>
      <c r="DA238" s="79">
        <f>Model!$BR238*CC238</f>
        <v>15938.02995853117</v>
      </c>
      <c r="DB238" s="79">
        <f>Model!$BR238*CD238</f>
        <v>16070.474609409921</v>
      </c>
      <c r="DC238" s="79">
        <f>Model!$BR238*CE238</f>
        <v>16202.919260288663</v>
      </c>
      <c r="DD238" s="79">
        <f>SUM(Model!$CF238:$CQ238)</f>
        <v>666198.27072277153</v>
      </c>
      <c r="DE238" s="79">
        <f>SUM(Model!$CR238:$DC238)</f>
        <v>185693.68416546687</v>
      </c>
      <c r="DF238" s="80">
        <f>IFERROR((Model!$DD238-Model!$DE238)/Model!$DD238,0)</f>
        <v>0.72126363527782178</v>
      </c>
    </row>
    <row r="239" spans="2:110" x14ac:dyDescent="0.25">
      <c r="B239" t="s">
        <v>370</v>
      </c>
      <c r="C239" t="s">
        <v>185</v>
      </c>
      <c r="D239" t="s">
        <v>29</v>
      </c>
      <c r="E239" s="4">
        <v>18</v>
      </c>
      <c r="F239" s="4">
        <v>212750.97</v>
      </c>
      <c r="G239" s="4">
        <v>59613.53</v>
      </c>
      <c r="H239" s="4">
        <v>7</v>
      </c>
      <c r="I239" s="4">
        <v>0</v>
      </c>
      <c r="J239" s="4">
        <v>2</v>
      </c>
      <c r="K239" s="4">
        <v>5</v>
      </c>
      <c r="L239" s="4">
        <v>1</v>
      </c>
      <c r="M239" s="4">
        <v>1</v>
      </c>
      <c r="N239" s="4">
        <v>1</v>
      </c>
      <c r="O239" s="4">
        <v>3</v>
      </c>
      <c r="P239" s="4">
        <v>0</v>
      </c>
      <c r="Q239" s="4">
        <v>2</v>
      </c>
      <c r="R239" s="4">
        <v>4</v>
      </c>
      <c r="S239" s="4">
        <v>7</v>
      </c>
      <c r="T239" s="4">
        <v>2</v>
      </c>
      <c r="U239" s="4">
        <v>0</v>
      </c>
      <c r="V239" s="4">
        <v>3</v>
      </c>
      <c r="W239" s="4">
        <v>3</v>
      </c>
      <c r="X239" s="4">
        <v>4</v>
      </c>
      <c r="Y239" s="4">
        <v>2</v>
      </c>
      <c r="Z239" s="4">
        <v>1</v>
      </c>
      <c r="AA239" s="4">
        <v>2</v>
      </c>
      <c r="AB239" s="4">
        <v>2</v>
      </c>
      <c r="AC239" s="4">
        <v>0</v>
      </c>
      <c r="AD239" s="4">
        <v>0</v>
      </c>
      <c r="AE239" s="4">
        <v>4</v>
      </c>
      <c r="AF239" s="4">
        <v>3</v>
      </c>
      <c r="AG239" s="4">
        <v>0</v>
      </c>
      <c r="AH239" s="4">
        <v>1</v>
      </c>
      <c r="AI239" s="4">
        <v>2</v>
      </c>
      <c r="AJ239" s="4">
        <v>1</v>
      </c>
      <c r="AK239" s="4">
        <v>3</v>
      </c>
      <c r="AL239" s="4">
        <v>1</v>
      </c>
      <c r="AM239" s="4">
        <v>2</v>
      </c>
      <c r="AN239" s="4">
        <v>1</v>
      </c>
      <c r="AO239" s="4">
        <v>1</v>
      </c>
      <c r="AP239" s="4">
        <v>2</v>
      </c>
      <c r="AQ239" s="4">
        <v>1</v>
      </c>
      <c r="AR239" s="79">
        <f>MAX(IFERROR(IFERROR(_xlfn.FORECAST.ETS(AR$5,tbl_Model[[#This Row],[H_2023_01]:[H_2025_12]],$H$5:$AQ$5),_xlfn.FORECAST.LINEAR(AR$5,tbl_Model[[#This Row],[H_2023_01]:[H_2025_12]],$H$5:$AQ$5)),0),0)</f>
        <v>1.019397003361292</v>
      </c>
      <c r="AS239" s="79">
        <f>MAX(IFERROR(IFERROR(_xlfn.FORECAST.ETS(AS$5,tbl_Model[[#This Row],[H_2023_01]:[H_2025_12]],$H$5:$AQ$5),_xlfn.FORECAST.LINEAR(AS$5,tbl_Model[[#This Row],[H_2023_01]:[H_2025_12]],$H$5:$AQ$5)),0),0)</f>
        <v>0</v>
      </c>
      <c r="AT239" s="79">
        <f>MAX(IFERROR(IFERROR(_xlfn.FORECAST.ETS(AT$5,tbl_Model[[#This Row],[H_2023_01]:[H_2025_12]],$H$5:$AQ$5),_xlfn.FORECAST.LINEAR(AT$5,tbl_Model[[#This Row],[H_2023_01]:[H_2025_12]],$H$5:$AQ$5)),0),0)</f>
        <v>0</v>
      </c>
      <c r="AU239" s="79">
        <f>MAX(IFERROR(IFERROR(_xlfn.FORECAST.ETS(AU$5,tbl_Model[[#This Row],[H_2023_01]:[H_2025_12]],$H$5:$AQ$5),_xlfn.FORECAST.LINEAR(AU$5,tbl_Model[[#This Row],[H_2023_01]:[H_2025_12]],$H$5:$AQ$5)),0),0)</f>
        <v>0.7268531726267875</v>
      </c>
      <c r="AV239" s="79">
        <f>MAX(IFERROR(IFERROR(_xlfn.FORECAST.ETS(AV$5,tbl_Model[[#This Row],[H_2023_01]:[H_2025_12]],$H$5:$AQ$5),_xlfn.FORECAST.LINEAR(AV$5,tbl_Model[[#This Row],[H_2023_01]:[H_2025_12]],$H$5:$AQ$5)),0),0)</f>
        <v>0.74333096189386383</v>
      </c>
      <c r="AW239" s="79">
        <f>MAX(IFERROR(IFERROR(_xlfn.FORECAST.ETS(AW$5,tbl_Model[[#This Row],[H_2023_01]:[H_2025_12]],$H$5:$AQ$5),_xlfn.FORECAST.LINEAR(AW$5,tbl_Model[[#This Row],[H_2023_01]:[H_2025_12]],$H$5:$AQ$5)),0),0)</f>
        <v>0</v>
      </c>
      <c r="AX239" s="79">
        <f>MAX(IFERROR(IFERROR(_xlfn.FORECAST.ETS(AX$5,tbl_Model[[#This Row],[H_2023_01]:[H_2025_12]],$H$5:$AQ$5),_xlfn.FORECAST.LINEAR(AX$5,tbl_Model[[#This Row],[H_2023_01]:[H_2025_12]],$H$5:$AQ$5)),0),0)</f>
        <v>0</v>
      </c>
      <c r="AY239" s="79">
        <f>MAX(IFERROR(IFERROR(_xlfn.FORECAST.ETS(AY$5,tbl_Model[[#This Row],[H_2023_01]:[H_2025_12]],$H$5:$AQ$5),_xlfn.FORECAST.LINEAR(AY$5,tbl_Model[[#This Row],[H_2023_01]:[H_2025_12]],$H$5:$AQ$5)),0),0)</f>
        <v>0.45078713115935926</v>
      </c>
      <c r="AZ239" s="79">
        <f>MAX(IFERROR(IFERROR(_xlfn.FORECAST.ETS(AZ$5,tbl_Model[[#This Row],[H_2023_01]:[H_2025_12]],$H$5:$AQ$5),_xlfn.FORECAST.LINEAR(AZ$5,tbl_Model[[#This Row],[H_2023_01]:[H_2025_12]],$H$5:$AQ$5)),0),0)</f>
        <v>0.46726492042643558</v>
      </c>
      <c r="BA239" s="79">
        <f>MAX(IFERROR(IFERROR(_xlfn.FORECAST.ETS(BA$5,tbl_Model[[#This Row],[H_2023_01]:[H_2025_12]],$H$5:$AQ$5),_xlfn.FORECAST.LINEAR(BA$5,tbl_Model[[#This Row],[H_2023_01]:[H_2025_12]],$H$5:$AQ$5)),0),0)</f>
        <v>0</v>
      </c>
      <c r="BB239" s="79">
        <f>MAX(IFERROR(IFERROR(_xlfn.FORECAST.ETS(BB$5,tbl_Model[[#This Row],[H_2023_01]:[H_2025_12]],$H$5:$AQ$5),_xlfn.FORECAST.LINEAR(BB$5,tbl_Model[[#This Row],[H_2023_01]:[H_2025_12]],$H$5:$AQ$5)),0),0)</f>
        <v>0</v>
      </c>
      <c r="BC239" s="79">
        <f>MAX(IFERROR(IFERROR(_xlfn.FORECAST.ETS(BC$5,tbl_Model[[#This Row],[H_2023_01]:[H_2025_12]],$H$5:$AQ$5),_xlfn.FORECAST.LINEAR(BC$5,tbl_Model[[#This Row],[H_2023_01]:[H_2025_12]],$H$5:$AQ$5)),0),0)</f>
        <v>0.17472108969193106</v>
      </c>
      <c r="BD239" s="80">
        <f>IFERROR(AR239/SUM(Model!$AR239:$BC239),1/12)</f>
        <v>0.28456063357318667</v>
      </c>
      <c r="BE239" s="80">
        <f>IFERROR(AS239/SUM(Model!$AR239:$BC239),1/12)</f>
        <v>0</v>
      </c>
      <c r="BF239" s="80">
        <f>IFERROR(AT239/SUM(Model!$AR239:$BC239),1/12)</f>
        <v>0</v>
      </c>
      <c r="BG239" s="80">
        <f>IFERROR(AU239/SUM(Model!$AR239:$BC239),1/12)</f>
        <v>0.2028981825877057</v>
      </c>
      <c r="BH239" s="80">
        <f>IFERROR(AV239/SUM(Model!$AR239:$BC239),1/12)</f>
        <v>0.20749789215940714</v>
      </c>
      <c r="BI239" s="80">
        <f>IFERROR(AW239/SUM(Model!$AR239:$BC239),1/12)</f>
        <v>0</v>
      </c>
      <c r="BJ239" s="80">
        <f>IFERROR(AX239/SUM(Model!$AR239:$BC239),1/12)</f>
        <v>0</v>
      </c>
      <c r="BK239" s="80">
        <f>IFERROR(AY239/SUM(Model!$AR239:$BC239),1/12)</f>
        <v>0.12583544117392617</v>
      </c>
      <c r="BL239" s="80">
        <f>IFERROR(AZ239/SUM(Model!$AR239:$BC239),1/12)</f>
        <v>0.13043515074562759</v>
      </c>
      <c r="BM239" s="80">
        <f>IFERROR(BA239/SUM(Model!$AR239:$BC239),1/12)</f>
        <v>0</v>
      </c>
      <c r="BN239" s="80">
        <f>IFERROR(BB239/SUM(Model!$AR239:$BC239),1/12)</f>
        <v>0</v>
      </c>
      <c r="BO239" s="80">
        <f>IFERROR(BC239/SUM(Model!$AR239:$BC239),1/12)</f>
        <v>4.8772699760146629E-2</v>
      </c>
      <c r="BP23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19.757396449704146</v>
      </c>
      <c r="BQ239" s="77" cm="1">
        <f t="array" ref="BQ23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239" s="77" cm="1">
        <f t="array" ref="BR23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239" s="77">
        <f>IF(tbl_Model[[#This Row],[Type]]="Boutique",
    tbl_Model[[#This Row],[UnitListPrice]],
    tbl_Model[[#This Row],[UnitListPrice]]*(1-SUMIFS(tbl_MarketTerms[WholesaleMarginPct],tbl_MarketTerms[Country],tbl_Model[[#This Row],[country]])))</f>
        <v>12076.490850376749</v>
      </c>
      <c r="BT239" s="79">
        <f>Model!$BP239*BD239</f>
        <v>5.622177251484441</v>
      </c>
      <c r="BU239" s="79">
        <f>Model!$BP239*BE239</f>
        <v>0</v>
      </c>
      <c r="BV239" s="79">
        <f>Model!$BP239*BF239</f>
        <v>0</v>
      </c>
      <c r="BW239" s="79">
        <f>Model!$BP239*BG239</f>
        <v>4.0087398323097601</v>
      </c>
      <c r="BX239" s="79">
        <f>Model!$BP239*BH239</f>
        <v>4.0996181178713647</v>
      </c>
      <c r="BY239" s="79">
        <f>Model!$BP239*BI239</f>
        <v>0</v>
      </c>
      <c r="BZ239" s="79">
        <f>Model!$BP239*BJ239</f>
        <v>0</v>
      </c>
      <c r="CA239" s="79">
        <f>Model!$BP239*BK239</f>
        <v>2.4861806986966837</v>
      </c>
      <c r="CB239" s="79">
        <f>Model!$BP239*BL239</f>
        <v>2.5770589842582874</v>
      </c>
      <c r="CC239" s="79">
        <f>Model!$BP239*BM239</f>
        <v>0</v>
      </c>
      <c r="CD239" s="79">
        <f>Model!$BP239*BN239</f>
        <v>0</v>
      </c>
      <c r="CE239" s="79">
        <f>Model!$BP239*BO239</f>
        <v>0.9636215650836073</v>
      </c>
      <c r="CF239" s="79">
        <f>Model!$BS239*BT239</f>
        <v>67896.172136748151</v>
      </c>
      <c r="CG239" s="79">
        <f>Model!$BS239*BU239</f>
        <v>0</v>
      </c>
      <c r="CH239" s="79">
        <f>Model!$BS239*BV239</f>
        <v>0</v>
      </c>
      <c r="CI239" s="79">
        <f>Model!$BS239*BW239</f>
        <v>48411.509906429645</v>
      </c>
      <c r="CJ239" s="79">
        <f>Model!$BS239*BX239</f>
        <v>49509.000690512286</v>
      </c>
      <c r="CK239" s="79">
        <f>Model!$BS239*BY239</f>
        <v>0</v>
      </c>
      <c r="CL239" s="79">
        <f>Model!$BS239*BZ239</f>
        <v>0</v>
      </c>
      <c r="CM239" s="79">
        <f>Model!$BS239*CA239</f>
        <v>30024.338460193772</v>
      </c>
      <c r="CN239" s="79">
        <f>Model!$BS239*CB239</f>
        <v>31121.829244276407</v>
      </c>
      <c r="CO239" s="79">
        <f>Model!$BS239*CC239</f>
        <v>0</v>
      </c>
      <c r="CP239" s="79">
        <f>Model!$BS239*CD239</f>
        <v>0</v>
      </c>
      <c r="CQ239" s="79">
        <f>Model!$BS239*CE239</f>
        <v>11637.167013957907</v>
      </c>
      <c r="CR239" s="79">
        <f>Model!$BR239*BT239</f>
        <v>18925.132199948424</v>
      </c>
      <c r="CS239" s="79">
        <f>Model!$BR239*BU239</f>
        <v>0</v>
      </c>
      <c r="CT239" s="79">
        <f>Model!$BR239*BV239</f>
        <v>0</v>
      </c>
      <c r="CU239" s="79">
        <f>Model!$BR239*BW239</f>
        <v>13494.048282029913</v>
      </c>
      <c r="CV239" s="79">
        <f>Model!$BR239*BX239</f>
        <v>13799.958873501202</v>
      </c>
      <c r="CW239" s="79">
        <f>Model!$BR239*BY239</f>
        <v>0</v>
      </c>
      <c r="CX239" s="79">
        <f>Model!$BR239*BZ239</f>
        <v>0</v>
      </c>
      <c r="CY239" s="79">
        <f>Model!$BR239*CA239</f>
        <v>8368.8749555826926</v>
      </c>
      <c r="CZ239" s="79">
        <f>Model!$BR239*CB239</f>
        <v>8674.785547053978</v>
      </c>
      <c r="DA239" s="79">
        <f>Model!$BR239*CC239</f>
        <v>0</v>
      </c>
      <c r="DB239" s="79">
        <f>Model!$BR239*CD239</f>
        <v>0</v>
      </c>
      <c r="DC239" s="79">
        <f>Model!$BR239*CE239</f>
        <v>3243.7016291354721</v>
      </c>
      <c r="DD239" s="79">
        <f>SUM(Model!$CF239:$CQ239)</f>
        <v>238600.01745211816</v>
      </c>
      <c r="DE239" s="79">
        <f>SUM(Model!$CR239:$DC239)</f>
        <v>66506.501487251677</v>
      </c>
      <c r="DF239" s="80">
        <f>IFERROR((Model!$DD239-Model!$DE239)/Model!$DD239,0)</f>
        <v>0.72126363527782189</v>
      </c>
    </row>
    <row r="240" spans="2:110" x14ac:dyDescent="0.25">
      <c r="B240" t="s">
        <v>370</v>
      </c>
      <c r="C240" t="s">
        <v>185</v>
      </c>
      <c r="D240" t="s">
        <v>21</v>
      </c>
      <c r="E240" s="4">
        <v>31</v>
      </c>
      <c r="F240" s="4">
        <v>356154.55</v>
      </c>
      <c r="G240" s="4">
        <v>100866.56</v>
      </c>
      <c r="H240" s="4">
        <v>5</v>
      </c>
      <c r="I240" s="4">
        <v>2</v>
      </c>
      <c r="J240" s="4">
        <v>2</v>
      </c>
      <c r="K240" s="4">
        <v>3</v>
      </c>
      <c r="L240" s="4">
        <v>1</v>
      </c>
      <c r="M240" s="4">
        <v>0</v>
      </c>
      <c r="N240" s="4">
        <v>2</v>
      </c>
      <c r="O240" s="4">
        <v>1</v>
      </c>
      <c r="P240" s="4">
        <v>3</v>
      </c>
      <c r="Q240" s="4">
        <v>1</v>
      </c>
      <c r="R240" s="4">
        <v>5</v>
      </c>
      <c r="S240" s="4">
        <v>3</v>
      </c>
      <c r="T240" s="4">
        <v>7</v>
      </c>
      <c r="U240" s="4">
        <v>2</v>
      </c>
      <c r="V240" s="4">
        <v>5</v>
      </c>
      <c r="W240" s="4">
        <v>0</v>
      </c>
      <c r="X240" s="4">
        <v>4</v>
      </c>
      <c r="Y240" s="4">
        <v>4</v>
      </c>
      <c r="Z240" s="4">
        <v>4</v>
      </c>
      <c r="AA240" s="4">
        <v>1</v>
      </c>
      <c r="AB240" s="4">
        <v>1</v>
      </c>
      <c r="AC240" s="4">
        <v>2</v>
      </c>
      <c r="AD240" s="4">
        <v>7</v>
      </c>
      <c r="AE240" s="4">
        <v>4</v>
      </c>
      <c r="AF240" s="4">
        <v>5</v>
      </c>
      <c r="AG240" s="4">
        <v>3</v>
      </c>
      <c r="AH240" s="4">
        <v>3</v>
      </c>
      <c r="AI240" s="4">
        <v>2</v>
      </c>
      <c r="AJ240" s="4">
        <v>0</v>
      </c>
      <c r="AK240" s="4">
        <v>4</v>
      </c>
      <c r="AL240" s="4">
        <v>2</v>
      </c>
      <c r="AM240" s="4">
        <v>0</v>
      </c>
      <c r="AN240" s="4">
        <v>2</v>
      </c>
      <c r="AO240" s="4">
        <v>0</v>
      </c>
      <c r="AP240" s="4">
        <v>3</v>
      </c>
      <c r="AQ240" s="4">
        <v>7</v>
      </c>
      <c r="AR240" s="79">
        <f>MAX(IFERROR(IFERROR(_xlfn.FORECAST.ETS(AR$5,tbl_Model[[#This Row],[H_2023_01]:[H_2025_12]],$H$5:$AQ$5),_xlfn.FORECAST.LINEAR(AR$5,tbl_Model[[#This Row],[H_2023_01]:[H_2025_12]],$H$5:$AQ$5)),0),0)</f>
        <v>2.7650786230728679</v>
      </c>
      <c r="AS240" s="79">
        <f>MAX(IFERROR(IFERROR(_xlfn.FORECAST.ETS(AS$5,tbl_Model[[#This Row],[H_2023_01]:[H_2025_12]],$H$5:$AQ$5),_xlfn.FORECAST.LINEAR(AS$5,tbl_Model[[#This Row],[H_2023_01]:[H_2025_12]],$H$5:$AQ$5)),0),0)</f>
        <v>2.7566439874419779</v>
      </c>
      <c r="AT240" s="79">
        <f>MAX(IFERROR(IFERROR(_xlfn.FORECAST.ETS(AT$5,tbl_Model[[#This Row],[H_2023_01]:[H_2025_12]],$H$5:$AQ$5),_xlfn.FORECAST.LINEAR(AT$5,tbl_Model[[#This Row],[H_2023_01]:[H_2025_12]],$H$5:$AQ$5)),0),0)</f>
        <v>2.7482093518110986</v>
      </c>
      <c r="AU240" s="79">
        <f>MAX(IFERROR(IFERROR(_xlfn.FORECAST.ETS(AU$5,tbl_Model[[#This Row],[H_2023_01]:[H_2025_12]],$H$5:$AQ$5),_xlfn.FORECAST.LINEAR(AU$5,tbl_Model[[#This Row],[H_2023_01]:[H_2025_12]],$H$5:$AQ$5)),0),0)</f>
        <v>2.7397747161802086</v>
      </c>
      <c r="AV240" s="79">
        <f>MAX(IFERROR(IFERROR(_xlfn.FORECAST.ETS(AV$5,tbl_Model[[#This Row],[H_2023_01]:[H_2025_12]],$H$5:$AQ$5),_xlfn.FORECAST.LINEAR(AV$5,tbl_Model[[#This Row],[H_2023_01]:[H_2025_12]],$H$5:$AQ$5)),0),0)</f>
        <v>2.7313400805493293</v>
      </c>
      <c r="AW240" s="79">
        <f>MAX(IFERROR(IFERROR(_xlfn.FORECAST.ETS(AW$5,tbl_Model[[#This Row],[H_2023_01]:[H_2025_12]],$H$5:$AQ$5),_xlfn.FORECAST.LINEAR(AW$5,tbl_Model[[#This Row],[H_2023_01]:[H_2025_12]],$H$5:$AQ$5)),0),0)</f>
        <v>2.7229054449184393</v>
      </c>
      <c r="AX240" s="79">
        <f>MAX(IFERROR(IFERROR(_xlfn.FORECAST.ETS(AX$5,tbl_Model[[#This Row],[H_2023_01]:[H_2025_12]],$H$5:$AQ$5),_xlfn.FORECAST.LINEAR(AX$5,tbl_Model[[#This Row],[H_2023_01]:[H_2025_12]],$H$5:$AQ$5)),0),0)</f>
        <v>2.71447080928756</v>
      </c>
      <c r="AY240" s="79">
        <f>MAX(IFERROR(IFERROR(_xlfn.FORECAST.ETS(AY$5,tbl_Model[[#This Row],[H_2023_01]:[H_2025_12]],$H$5:$AQ$5),_xlfn.FORECAST.LINEAR(AY$5,tbl_Model[[#This Row],[H_2023_01]:[H_2025_12]],$H$5:$AQ$5)),0),0)</f>
        <v>2.70603617365667</v>
      </c>
      <c r="AZ240" s="79">
        <f>MAX(IFERROR(IFERROR(_xlfn.FORECAST.ETS(AZ$5,tbl_Model[[#This Row],[H_2023_01]:[H_2025_12]],$H$5:$AQ$5),_xlfn.FORECAST.LINEAR(AZ$5,tbl_Model[[#This Row],[H_2023_01]:[H_2025_12]],$H$5:$AQ$5)),0),0)</f>
        <v>2.6976015380257907</v>
      </c>
      <c r="BA240" s="79">
        <f>MAX(IFERROR(IFERROR(_xlfn.FORECAST.ETS(BA$5,tbl_Model[[#This Row],[H_2023_01]:[H_2025_12]],$H$5:$AQ$5),_xlfn.FORECAST.LINEAR(BA$5,tbl_Model[[#This Row],[H_2023_01]:[H_2025_12]],$H$5:$AQ$5)),0),0)</f>
        <v>2.6891669023949007</v>
      </c>
      <c r="BB240" s="79">
        <f>MAX(IFERROR(IFERROR(_xlfn.FORECAST.ETS(BB$5,tbl_Model[[#This Row],[H_2023_01]:[H_2025_12]],$H$5:$AQ$5),_xlfn.FORECAST.LINEAR(BB$5,tbl_Model[[#This Row],[H_2023_01]:[H_2025_12]],$H$5:$AQ$5)),0),0)</f>
        <v>2.6807322667640214</v>
      </c>
      <c r="BC240" s="79">
        <f>MAX(IFERROR(IFERROR(_xlfn.FORECAST.ETS(BC$5,tbl_Model[[#This Row],[H_2023_01]:[H_2025_12]],$H$5:$AQ$5),_xlfn.FORECAST.LINEAR(BC$5,tbl_Model[[#This Row],[H_2023_01]:[H_2025_12]],$H$5:$AQ$5)),0),0)</f>
        <v>2.6722976311331315</v>
      </c>
      <c r="BD240" s="80">
        <f>IFERROR(AR240/SUM(Model!$AR240:$BC240),1/12)</f>
        <v>8.475529660510997E-2</v>
      </c>
      <c r="BE240" s="80">
        <f>IFERROR(AS240/SUM(Model!$AR240:$BC240),1/12)</f>
        <v>8.4496757828423155E-2</v>
      </c>
      <c r="BF240" s="80">
        <f>IFERROR(AT240/SUM(Model!$AR240:$BC240),1/12)</f>
        <v>8.4238219051736674E-2</v>
      </c>
      <c r="BG240" s="80">
        <f>IFERROR(AU240/SUM(Model!$AR240:$BC240),1/12)</f>
        <v>8.3979680275049873E-2</v>
      </c>
      <c r="BH240" s="80">
        <f>IFERROR(AV240/SUM(Model!$AR240:$BC240),1/12)</f>
        <v>8.3721141498363377E-2</v>
      </c>
      <c r="BI240" s="80">
        <f>IFERROR(AW240/SUM(Model!$AR240:$BC240),1/12)</f>
        <v>8.3462602721676576E-2</v>
      </c>
      <c r="BJ240" s="80">
        <f>IFERROR(AX240/SUM(Model!$AR240:$BC240),1/12)</f>
        <v>8.3204063944990095E-2</v>
      </c>
      <c r="BK240" s="80">
        <f>IFERROR(AY240/SUM(Model!$AR240:$BC240),1/12)</f>
        <v>8.294552516830328E-2</v>
      </c>
      <c r="BL240" s="80">
        <f>IFERROR(AZ240/SUM(Model!$AR240:$BC240),1/12)</f>
        <v>8.2686986391616799E-2</v>
      </c>
      <c r="BM240" s="80">
        <f>IFERROR(BA240/SUM(Model!$AR240:$BC240),1/12)</f>
        <v>8.2428447614929984E-2</v>
      </c>
      <c r="BN240" s="80">
        <f>IFERROR(BB240/SUM(Model!$AR240:$BC240),1/12)</f>
        <v>8.2169908838243502E-2</v>
      </c>
      <c r="BO240" s="80">
        <f>IFERROR(BC240/SUM(Model!$AR240:$BC240),1/12)</f>
        <v>8.1911370061556688E-2</v>
      </c>
      <c r="BP24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34.14064362336115</v>
      </c>
      <c r="BQ240" s="77" cm="1">
        <f t="array" ref="BQ24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240" s="77" cm="1">
        <f t="array" ref="BR24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240" s="77">
        <f>IF(tbl_Model[[#This Row],[Type]]="Boutique",
    tbl_Model[[#This Row],[UnitListPrice]],
    tbl_Model[[#This Row],[UnitListPrice]]*(1-SUMIFS(tbl_MarketTerms[WholesaleMarginPct],tbl_MarketTerms[Country],tbl_Model[[#This Row],[country]])))</f>
        <v>12076.490850376749</v>
      </c>
      <c r="BT240" s="79">
        <f>Model!$BP240*BD240</f>
        <v>2.8936003765873308</v>
      </c>
      <c r="BU240" s="79">
        <f>Model!$BP240*BE240</f>
        <v>2.8847736963496464</v>
      </c>
      <c r="BV240" s="79">
        <f>Model!$BP240*BF240</f>
        <v>2.8759470161119736</v>
      </c>
      <c r="BW240" s="79">
        <f>Model!$BP240*BG240</f>
        <v>2.8671203358742896</v>
      </c>
      <c r="BX240" s="79">
        <f>Model!$BP240*BH240</f>
        <v>2.8582936556366163</v>
      </c>
      <c r="BY240" s="79">
        <f>Model!$BP240*BI240</f>
        <v>2.8494669753989323</v>
      </c>
      <c r="BZ240" s="79">
        <f>Model!$BP240*BJ240</f>
        <v>2.8406402951612595</v>
      </c>
      <c r="CA240" s="79">
        <f>Model!$BP240*BK240</f>
        <v>2.8318136149235751</v>
      </c>
      <c r="CB240" s="79">
        <f>Model!$BP240*BL240</f>
        <v>2.8229869346859022</v>
      </c>
      <c r="CC240" s="79">
        <f>Model!$BP240*BM240</f>
        <v>2.8141602544482178</v>
      </c>
      <c r="CD240" s="79">
        <f>Model!$BP240*BN240</f>
        <v>2.805333574210545</v>
      </c>
      <c r="CE240" s="79">
        <f>Model!$BP240*BO240</f>
        <v>2.7965068939728606</v>
      </c>
      <c r="CF240" s="79">
        <f>Model!$BS240*BT240</f>
        <v>34944.53847250362</v>
      </c>
      <c r="CG240" s="79">
        <f>Model!$BS240*BU240</f>
        <v>34837.943149374019</v>
      </c>
      <c r="CH240" s="79">
        <f>Model!$BS240*BV240</f>
        <v>34731.347826244564</v>
      </c>
      <c r="CI240" s="79">
        <f>Model!$BS240*BW240</f>
        <v>34624.752503114971</v>
      </c>
      <c r="CJ240" s="79">
        <f>Model!$BS240*BX240</f>
        <v>34518.157179985508</v>
      </c>
      <c r="CK240" s="79">
        <f>Model!$BS240*BY240</f>
        <v>34411.561856855915</v>
      </c>
      <c r="CL240" s="79">
        <f>Model!$BS240*BZ240</f>
        <v>34304.96653372646</v>
      </c>
      <c r="CM240" s="79">
        <f>Model!$BS240*CA240</f>
        <v>34198.371210596859</v>
      </c>
      <c r="CN240" s="79">
        <f>Model!$BS240*CB240</f>
        <v>34091.775887467404</v>
      </c>
      <c r="CO240" s="79">
        <f>Model!$BS240*CC240</f>
        <v>33985.18056433781</v>
      </c>
      <c r="CP240" s="79">
        <f>Model!$BS240*CD240</f>
        <v>33878.585241208348</v>
      </c>
      <c r="CQ240" s="79">
        <f>Model!$BS240*CE240</f>
        <v>33771.989918078754</v>
      </c>
      <c r="CR240" s="79">
        <f>Model!$BR240*BT240</f>
        <v>9740.313620719955</v>
      </c>
      <c r="CS240" s="79">
        <f>Model!$BR240*BU240</f>
        <v>9710.6016278544248</v>
      </c>
      <c r="CT240" s="79">
        <f>Model!$BR240*BV240</f>
        <v>9680.8896349889328</v>
      </c>
      <c r="CU240" s="79">
        <f>Model!$BR240*BW240</f>
        <v>9651.1776421234063</v>
      </c>
      <c r="CV240" s="79">
        <f>Model!$BR240*BX240</f>
        <v>9621.4656492579124</v>
      </c>
      <c r="CW240" s="79">
        <f>Model!$BR240*BY240</f>
        <v>9591.7536563923841</v>
      </c>
      <c r="CX240" s="79">
        <f>Model!$BR240*BZ240</f>
        <v>9562.0416635268939</v>
      </c>
      <c r="CY240" s="79">
        <f>Model!$BR240*CA240</f>
        <v>9532.3296706613637</v>
      </c>
      <c r="CZ240" s="79">
        <f>Model!$BR240*CB240</f>
        <v>9502.6176777958735</v>
      </c>
      <c r="DA240" s="79">
        <f>Model!$BR240*CC240</f>
        <v>9472.9056849303433</v>
      </c>
      <c r="DB240" s="79">
        <f>Model!$BR240*CD240</f>
        <v>9443.1936920648532</v>
      </c>
      <c r="DC240" s="79">
        <f>Model!$BR240*CE240</f>
        <v>9413.481699199323</v>
      </c>
      <c r="DD240" s="79">
        <f>SUM(Model!$CF240:$CQ240)</f>
        <v>412299.17034349428</v>
      </c>
      <c r="DE240" s="79">
        <f>SUM(Model!$CR240:$DC240)</f>
        <v>114922.77191951568</v>
      </c>
      <c r="DF240" s="80">
        <f>IFERROR((Model!$DD240-Model!$DE240)/Model!$DD240,0)</f>
        <v>0.72126363527782189</v>
      </c>
    </row>
    <row r="241" spans="2:110" x14ac:dyDescent="0.25">
      <c r="B241" t="s">
        <v>370</v>
      </c>
      <c r="C241" t="s">
        <v>148</v>
      </c>
      <c r="D241" t="s">
        <v>31</v>
      </c>
      <c r="E241" s="4">
        <v>43</v>
      </c>
      <c r="F241" s="4">
        <v>395813.68</v>
      </c>
      <c r="G241" s="4">
        <v>114649.53</v>
      </c>
      <c r="H241" s="4">
        <v>1</v>
      </c>
      <c r="I241" s="4">
        <v>2</v>
      </c>
      <c r="J241" s="4">
        <v>3</v>
      </c>
      <c r="K241" s="4">
        <v>3</v>
      </c>
      <c r="L241" s="4">
        <v>3</v>
      </c>
      <c r="M241" s="4">
        <v>2</v>
      </c>
      <c r="N241" s="4">
        <v>1</v>
      </c>
      <c r="O241" s="4">
        <v>0</v>
      </c>
      <c r="P241" s="4">
        <v>0</v>
      </c>
      <c r="Q241" s="4">
        <v>3</v>
      </c>
      <c r="R241" s="4">
        <v>3</v>
      </c>
      <c r="S241" s="4">
        <v>5</v>
      </c>
      <c r="T241" s="4">
        <v>1</v>
      </c>
      <c r="U241" s="4">
        <v>2</v>
      </c>
      <c r="V241" s="4">
        <v>0</v>
      </c>
      <c r="W241" s="4">
        <v>2</v>
      </c>
      <c r="X241" s="4">
        <v>2</v>
      </c>
      <c r="Y241" s="4">
        <v>3</v>
      </c>
      <c r="Z241" s="4">
        <v>0</v>
      </c>
      <c r="AA241" s="4">
        <v>4</v>
      </c>
      <c r="AB241" s="4">
        <v>2</v>
      </c>
      <c r="AC241" s="4">
        <v>2</v>
      </c>
      <c r="AD241" s="4">
        <v>2</v>
      </c>
      <c r="AE241" s="4">
        <v>4</v>
      </c>
      <c r="AF241" s="4">
        <v>3</v>
      </c>
      <c r="AG241" s="4">
        <v>6</v>
      </c>
      <c r="AH241" s="4">
        <v>4</v>
      </c>
      <c r="AI241" s="4">
        <v>3</v>
      </c>
      <c r="AJ241" s="4">
        <v>1</v>
      </c>
      <c r="AK241" s="4">
        <v>1</v>
      </c>
      <c r="AL241" s="4">
        <v>3</v>
      </c>
      <c r="AM241" s="4">
        <v>2</v>
      </c>
      <c r="AN241" s="4">
        <v>3</v>
      </c>
      <c r="AO241" s="4">
        <v>4</v>
      </c>
      <c r="AP241" s="4">
        <v>2</v>
      </c>
      <c r="AQ241" s="4">
        <v>11</v>
      </c>
      <c r="AR241" s="79">
        <f>MAX(IFERROR(IFERROR(_xlfn.FORECAST.ETS(AR$5,tbl_Model[[#This Row],[H_2023_01]:[H_2025_12]],$H$5:$AQ$5),_xlfn.FORECAST.LINEAR(AR$5,tbl_Model[[#This Row],[H_2023_01]:[H_2025_12]],$H$5:$AQ$5)),0),0)</f>
        <v>10.741492421889129</v>
      </c>
      <c r="AS241" s="79">
        <f>MAX(IFERROR(IFERROR(_xlfn.FORECAST.ETS(AS$5,tbl_Model[[#This Row],[H_2023_01]:[H_2025_12]],$H$5:$AQ$5),_xlfn.FORECAST.LINEAR(AS$5,tbl_Model[[#This Row],[H_2023_01]:[H_2025_12]],$H$5:$AQ$5)),0),0)</f>
        <v>12.397541570955623</v>
      </c>
      <c r="AT241" s="79">
        <f>MAX(IFERROR(IFERROR(_xlfn.FORECAST.ETS(AT$5,tbl_Model[[#This Row],[H_2023_01]:[H_2025_12]],$H$5:$AQ$5),_xlfn.FORECAST.LINEAR(AT$5,tbl_Model[[#This Row],[H_2023_01]:[H_2025_12]],$H$5:$AQ$5)),0),0)</f>
        <v>12.576432491359249</v>
      </c>
      <c r="AU241" s="79">
        <f>MAX(IFERROR(IFERROR(_xlfn.FORECAST.ETS(AU$5,tbl_Model[[#This Row],[H_2023_01]:[H_2025_12]],$H$5:$AQ$5),_xlfn.FORECAST.LINEAR(AU$5,tbl_Model[[#This Row],[H_2023_01]:[H_2025_12]],$H$5:$AQ$5)),0),0)</f>
        <v>12.70816816182773</v>
      </c>
      <c r="AV241" s="79">
        <f>MAX(IFERROR(IFERROR(_xlfn.FORECAST.ETS(AV$5,tbl_Model[[#This Row],[H_2023_01]:[H_2025_12]],$H$5:$AQ$5),_xlfn.FORECAST.LINEAR(AV$5,tbl_Model[[#This Row],[H_2023_01]:[H_2025_12]],$H$5:$AQ$5)),0),0)</f>
        <v>12.430348190827603</v>
      </c>
      <c r="AW241" s="79">
        <f>MAX(IFERROR(IFERROR(_xlfn.FORECAST.ETS(AW$5,tbl_Model[[#This Row],[H_2023_01]:[H_2025_12]],$H$5:$AQ$5),_xlfn.FORECAST.LINEAR(AW$5,tbl_Model[[#This Row],[H_2023_01]:[H_2025_12]],$H$5:$AQ$5)),0),0)</f>
        <v>11.671640882813405</v>
      </c>
      <c r="AX241" s="79">
        <f>MAX(IFERROR(IFERROR(_xlfn.FORECAST.ETS(AX$5,tbl_Model[[#This Row],[H_2023_01]:[H_2025_12]],$H$5:$AQ$5),_xlfn.FORECAST.LINEAR(AX$5,tbl_Model[[#This Row],[H_2023_01]:[H_2025_12]],$H$5:$AQ$5)),0),0)</f>
        <v>11.485864435864437</v>
      </c>
      <c r="AY241" s="79">
        <f>MAX(IFERROR(IFERROR(_xlfn.FORECAST.ETS(AY$5,tbl_Model[[#This Row],[H_2023_01]:[H_2025_12]],$H$5:$AQ$5),_xlfn.FORECAST.LINEAR(AY$5,tbl_Model[[#This Row],[H_2023_01]:[H_2025_12]],$H$5:$AQ$5)),0),0)</f>
        <v>11.227356857753565</v>
      </c>
      <c r="AZ241" s="79">
        <f>MAX(IFERROR(IFERROR(_xlfn.FORECAST.ETS(AZ$5,tbl_Model[[#This Row],[H_2023_01]:[H_2025_12]],$H$5:$AQ$5),_xlfn.FORECAST.LINEAR(AZ$5,tbl_Model[[#This Row],[H_2023_01]:[H_2025_12]],$H$5:$AQ$5)),0),0)</f>
        <v>12.88340600682006</v>
      </c>
      <c r="BA241" s="79">
        <f>MAX(IFERROR(IFERROR(_xlfn.FORECAST.ETS(BA$5,tbl_Model[[#This Row],[H_2023_01]:[H_2025_12]],$H$5:$AQ$5),_xlfn.FORECAST.LINEAR(BA$5,tbl_Model[[#This Row],[H_2023_01]:[H_2025_12]],$H$5:$AQ$5)),0),0)</f>
        <v>13.062296927223684</v>
      </c>
      <c r="BB241" s="79">
        <f>MAX(IFERROR(IFERROR(_xlfn.FORECAST.ETS(BB$5,tbl_Model[[#This Row],[H_2023_01]:[H_2025_12]],$H$5:$AQ$5),_xlfn.FORECAST.LINEAR(BB$5,tbl_Model[[#This Row],[H_2023_01]:[H_2025_12]],$H$5:$AQ$5)),0),0)</f>
        <v>13.194032597692168</v>
      </c>
      <c r="BC241" s="79">
        <f>MAX(IFERROR(IFERROR(_xlfn.FORECAST.ETS(BC$5,tbl_Model[[#This Row],[H_2023_01]:[H_2025_12]],$H$5:$AQ$5),_xlfn.FORECAST.LINEAR(BC$5,tbl_Model[[#This Row],[H_2023_01]:[H_2025_12]],$H$5:$AQ$5)),0),0)</f>
        <v>12.916212626692039</v>
      </c>
      <c r="BD241" s="80">
        <f>IFERROR(AR241/SUM(Model!$AR241:$BC241),1/12)</f>
        <v>7.2925133269079775E-2</v>
      </c>
      <c r="BE241" s="80">
        <f>IFERROR(AS241/SUM(Model!$AR241:$BC241),1/12)</f>
        <v>8.4168226887031669E-2</v>
      </c>
      <c r="BF241" s="80">
        <f>IFERROR(AT241/SUM(Model!$AR241:$BC241),1/12)</f>
        <v>8.5382736351701419E-2</v>
      </c>
      <c r="BG241" s="80">
        <f>IFERROR(AU241/SUM(Model!$AR241:$BC241),1/12)</f>
        <v>8.6277103814608957E-2</v>
      </c>
      <c r="BH241" s="80">
        <f>IFERROR(AV241/SUM(Model!$AR241:$BC241),1/12)</f>
        <v>8.4390954514842201E-2</v>
      </c>
      <c r="BI241" s="80">
        <f>IFERROR(AW241/SUM(Model!$AR241:$BC241),1/12)</f>
        <v>7.9240009992793251E-2</v>
      </c>
      <c r="BJ241" s="80">
        <f>IFERROR(AX241/SUM(Model!$AR241:$BC241),1/12)</f>
        <v>7.7978753956862726E-2</v>
      </c>
      <c r="BK241" s="80">
        <f>IFERROR(AY241/SUM(Model!$AR241:$BC241),1/12)</f>
        <v>7.6223718544242952E-2</v>
      </c>
      <c r="BL241" s="80">
        <f>IFERROR(AZ241/SUM(Model!$AR241:$BC241),1/12)</f>
        <v>8.7466812162194846E-2</v>
      </c>
      <c r="BM241" s="80">
        <f>IFERROR(BA241/SUM(Model!$AR241:$BC241),1/12)</f>
        <v>8.8681321626864582E-2</v>
      </c>
      <c r="BN241" s="80">
        <f>IFERROR(BB241/SUM(Model!$AR241:$BC241),1/12)</f>
        <v>8.9575689089772148E-2</v>
      </c>
      <c r="BO241" s="80">
        <f>IFERROR(BC241/SUM(Model!$AR241:$BC241),1/12)</f>
        <v>8.7689539790005364E-2</v>
      </c>
      <c r="BP24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47.441804073714842</v>
      </c>
      <c r="BQ241" s="77" cm="1">
        <f t="array" ref="BQ24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241" s="77" cm="1">
        <f t="array" ref="BR24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241" s="77">
        <f>IF(tbl_Model[[#This Row],[Type]]="Boutique",
    tbl_Model[[#This Row],[UnitListPrice]],
    tbl_Model[[#This Row],[UnitListPrice]]*(1-SUMIFS(tbl_MarketTerms[WholesaleMarginPct],tbl_MarketTerms[Country],tbl_Model[[#This Row],[country]])))</f>
        <v>9379.6906330564307</v>
      </c>
      <c r="BT241" s="79">
        <f>Model!$BP241*BD241</f>
        <v>3.4596998846012266</v>
      </c>
      <c r="BU241" s="79">
        <f>Model!$BP241*BE241</f>
        <v>3.993092529206534</v>
      </c>
      <c r="BV241" s="79">
        <f>Model!$BP241*BF241</f>
        <v>4.0507110492750691</v>
      </c>
      <c r="BW241" s="79">
        <f>Model!$BP241*BG241</f>
        <v>4.0931414552202332</v>
      </c>
      <c r="BX241" s="79">
        <f>Model!$BP241*BH241</f>
        <v>4.0036591296869251</v>
      </c>
      <c r="BY241" s="79">
        <f>Model!$BP241*BI241</f>
        <v>3.7592890288773035</v>
      </c>
      <c r="BZ241" s="79">
        <f>Model!$BP241*BJ241</f>
        <v>3.6994527671338973</v>
      </c>
      <c r="CA241" s="79">
        <f>Model!$BP241*BK241</f>
        <v>3.6161907209459589</v>
      </c>
      <c r="CB241" s="79">
        <f>Model!$BP241*BL241</f>
        <v>4.1495833655512664</v>
      </c>
      <c r="CC241" s="79">
        <f>Model!$BP241*BM241</f>
        <v>4.2072018856198001</v>
      </c>
      <c r="CD241" s="79">
        <f>Model!$BP241*BN241</f>
        <v>4.249632291564966</v>
      </c>
      <c r="CE241" s="79">
        <f>Model!$BP241*BO241</f>
        <v>4.1601499660316561</v>
      </c>
      <c r="CF241" s="79">
        <f>Model!$BS241*BT241</f>
        <v>32450.914600780539</v>
      </c>
      <c r="CG241" s="79">
        <f>Model!$BS241*BU241</f>
        <v>37453.972593126142</v>
      </c>
      <c r="CH241" s="79">
        <f>Model!$BS241*BV241</f>
        <v>37994.416486103553</v>
      </c>
      <c r="CI241" s="79">
        <f>Model!$BS241*BW241</f>
        <v>38392.40056730419</v>
      </c>
      <c r="CJ241" s="79">
        <f>Model!$BS241*BX241</f>
        <v>37553.084036675311</v>
      </c>
      <c r="CK241" s="79">
        <f>Model!$BS241*BY241</f>
        <v>35260.968091112249</v>
      </c>
      <c r="CL241" s="79">
        <f>Model!$BS241*BZ241</f>
        <v>34699.722467320506</v>
      </c>
      <c r="CM241" s="79">
        <f>Model!$BS241*CA241</f>
        <v>33918.75023260239</v>
      </c>
      <c r="CN241" s="79">
        <f>Model!$BS241*CB241</f>
        <v>38921.808224947992</v>
      </c>
      <c r="CO241" s="79">
        <f>Model!$BS241*CC241</f>
        <v>39462.252117925389</v>
      </c>
      <c r="CP241" s="79">
        <f>Model!$BS241*CD241</f>
        <v>39860.236199126048</v>
      </c>
      <c r="CQ241" s="79">
        <f>Model!$BS241*CE241</f>
        <v>39020.919668497154</v>
      </c>
      <c r="CR241" s="79">
        <f>Model!$BR241*BT241</f>
        <v>9340.5455162878243</v>
      </c>
      <c r="CS241" s="79">
        <f>Model!$BR241*BU241</f>
        <v>10780.606342709265</v>
      </c>
      <c r="CT241" s="79">
        <f>Model!$BR241*BV241</f>
        <v>10936.16561872529</v>
      </c>
      <c r="CU241" s="79">
        <f>Model!$BR241*BW241</f>
        <v>11050.719814529779</v>
      </c>
      <c r="CV241" s="79">
        <f>Model!$BR241*BX241</f>
        <v>10809.13419657856</v>
      </c>
      <c r="CW241" s="79">
        <f>Model!$BR241*BY241</f>
        <v>10149.380424411353</v>
      </c>
      <c r="CX241" s="79">
        <f>Model!$BR241*BZ241</f>
        <v>9987.8336588013008</v>
      </c>
      <c r="CY241" s="79">
        <f>Model!$BR241*CA241</f>
        <v>9763.0416369096856</v>
      </c>
      <c r="CZ241" s="79">
        <f>Model!$BR241*CB241</f>
        <v>11203.102463331126</v>
      </c>
      <c r="DA241" s="79">
        <f>Model!$BR241*CC241</f>
        <v>11358.66173934715</v>
      </c>
      <c r="DB241" s="79">
        <f>Model!$BR241*CD241</f>
        <v>11473.215935151642</v>
      </c>
      <c r="DC241" s="79">
        <f>Model!$BR241*CE241</f>
        <v>11231.630317200419</v>
      </c>
      <c r="DD241" s="79">
        <f>SUM(Model!$CF241:$CQ241)</f>
        <v>444989.44528552151</v>
      </c>
      <c r="DE241" s="79">
        <f>SUM(Model!$CR241:$DC241)</f>
        <v>128084.03766398341</v>
      </c>
      <c r="DF241" s="80">
        <f>IFERROR((Model!$DD241-Model!$DE241)/Model!$DD241,0)</f>
        <v>0.71216387484921129</v>
      </c>
    </row>
    <row r="242" spans="2:110" x14ac:dyDescent="0.25">
      <c r="B242" t="s">
        <v>370</v>
      </c>
      <c r="C242" t="s">
        <v>148</v>
      </c>
      <c r="D242" t="s">
        <v>25</v>
      </c>
      <c r="E242" s="4">
        <v>18</v>
      </c>
      <c r="F242" s="4">
        <v>158110.34</v>
      </c>
      <c r="G242" s="4">
        <v>45761.7</v>
      </c>
      <c r="H242" s="4">
        <v>0</v>
      </c>
      <c r="I242" s="4">
        <v>0</v>
      </c>
      <c r="J242" s="4">
        <v>0</v>
      </c>
      <c r="K242" s="4">
        <v>0</v>
      </c>
      <c r="L242" s="4">
        <v>0</v>
      </c>
      <c r="M242" s="4">
        <v>0</v>
      </c>
      <c r="N242" s="4">
        <v>0</v>
      </c>
      <c r="O242" s="4">
        <v>0</v>
      </c>
      <c r="P242" s="4">
        <v>0</v>
      </c>
      <c r="Q242" s="4">
        <v>0</v>
      </c>
      <c r="R242" s="4">
        <v>0</v>
      </c>
      <c r="S242" s="4">
        <v>0</v>
      </c>
      <c r="T242" s="4">
        <v>0</v>
      </c>
      <c r="U242" s="4">
        <v>1</v>
      </c>
      <c r="V242" s="4">
        <v>2</v>
      </c>
      <c r="W242" s="4">
        <v>1</v>
      </c>
      <c r="X242" s="4">
        <v>1</v>
      </c>
      <c r="Y242" s="4">
        <v>0</v>
      </c>
      <c r="Z242" s="4">
        <v>3</v>
      </c>
      <c r="AA242" s="4">
        <v>0</v>
      </c>
      <c r="AB242" s="4">
        <v>3</v>
      </c>
      <c r="AC242" s="4">
        <v>3</v>
      </c>
      <c r="AD242" s="4">
        <v>0</v>
      </c>
      <c r="AE242" s="4">
        <v>2</v>
      </c>
      <c r="AF242" s="4">
        <v>2</v>
      </c>
      <c r="AG242" s="4">
        <v>1</v>
      </c>
      <c r="AH242" s="4">
        <v>3</v>
      </c>
      <c r="AI242" s="4">
        <v>4</v>
      </c>
      <c r="AJ242" s="4">
        <v>0</v>
      </c>
      <c r="AK242" s="4">
        <v>1</v>
      </c>
      <c r="AL242" s="4">
        <v>0</v>
      </c>
      <c r="AM242" s="4">
        <v>0</v>
      </c>
      <c r="AN242" s="4">
        <v>3</v>
      </c>
      <c r="AO242" s="4">
        <v>1</v>
      </c>
      <c r="AP242" s="4">
        <v>2</v>
      </c>
      <c r="AQ242" s="4">
        <v>1</v>
      </c>
      <c r="AR242" s="79">
        <f>MAX(IFERROR(IFERROR(_xlfn.FORECAST.ETS(AR$5,tbl_Model[[#This Row],[H_2023_01]:[H_2025_12]],$H$5:$AQ$5),_xlfn.FORECAST.LINEAR(AR$5,tbl_Model[[#This Row],[H_2023_01]:[H_2025_12]],$H$5:$AQ$5)),0),0)</f>
        <v>2.0172966618023973</v>
      </c>
      <c r="AS242" s="79">
        <f>MAX(IFERROR(IFERROR(_xlfn.FORECAST.ETS(AS$5,tbl_Model[[#This Row],[H_2023_01]:[H_2025_12]],$H$5:$AQ$5),_xlfn.FORECAST.LINEAR(AS$5,tbl_Model[[#This Row],[H_2023_01]:[H_2025_12]],$H$5:$AQ$5)),0),0)</f>
        <v>2.0730113943686792</v>
      </c>
      <c r="AT242" s="79">
        <f>MAX(IFERROR(IFERROR(_xlfn.FORECAST.ETS(AT$5,tbl_Model[[#This Row],[H_2023_01]:[H_2025_12]],$H$5:$AQ$5),_xlfn.FORECAST.LINEAR(AT$5,tbl_Model[[#This Row],[H_2023_01]:[H_2025_12]],$H$5:$AQ$5)),0),0)</f>
        <v>2.1287261269349629</v>
      </c>
      <c r="AU242" s="79">
        <f>MAX(IFERROR(IFERROR(_xlfn.FORECAST.ETS(AU$5,tbl_Model[[#This Row],[H_2023_01]:[H_2025_12]],$H$5:$AQ$5),_xlfn.FORECAST.LINEAR(AU$5,tbl_Model[[#This Row],[H_2023_01]:[H_2025_12]],$H$5:$AQ$5)),0),0)</f>
        <v>2.1844408595012452</v>
      </c>
      <c r="AV242" s="79">
        <f>MAX(IFERROR(IFERROR(_xlfn.FORECAST.ETS(AV$5,tbl_Model[[#This Row],[H_2023_01]:[H_2025_12]],$H$5:$AQ$5),_xlfn.FORECAST.LINEAR(AV$5,tbl_Model[[#This Row],[H_2023_01]:[H_2025_12]],$H$5:$AQ$5)),0),0)</f>
        <v>2.2401555920675289</v>
      </c>
      <c r="AW242" s="79">
        <f>MAX(IFERROR(IFERROR(_xlfn.FORECAST.ETS(AW$5,tbl_Model[[#This Row],[H_2023_01]:[H_2025_12]],$H$5:$AQ$5),_xlfn.FORECAST.LINEAR(AW$5,tbl_Model[[#This Row],[H_2023_01]:[H_2025_12]],$H$5:$AQ$5)),0),0)</f>
        <v>2.2958703246338108</v>
      </c>
      <c r="AX242" s="79">
        <f>MAX(IFERROR(IFERROR(_xlfn.FORECAST.ETS(AX$5,tbl_Model[[#This Row],[H_2023_01]:[H_2025_12]],$H$5:$AQ$5),_xlfn.FORECAST.LINEAR(AX$5,tbl_Model[[#This Row],[H_2023_01]:[H_2025_12]],$H$5:$AQ$5)),0),0)</f>
        <v>2.3515850572000945</v>
      </c>
      <c r="AY242" s="79">
        <f>MAX(IFERROR(IFERROR(_xlfn.FORECAST.ETS(AY$5,tbl_Model[[#This Row],[H_2023_01]:[H_2025_12]],$H$5:$AQ$5),_xlfn.FORECAST.LINEAR(AY$5,tbl_Model[[#This Row],[H_2023_01]:[H_2025_12]],$H$5:$AQ$5)),0),0)</f>
        <v>2.4072997897663764</v>
      </c>
      <c r="AZ242" s="79">
        <f>MAX(IFERROR(IFERROR(_xlfn.FORECAST.ETS(AZ$5,tbl_Model[[#This Row],[H_2023_01]:[H_2025_12]],$H$5:$AQ$5),_xlfn.FORECAST.LINEAR(AZ$5,tbl_Model[[#This Row],[H_2023_01]:[H_2025_12]],$H$5:$AQ$5)),0),0)</f>
        <v>2.4630145223326605</v>
      </c>
      <c r="BA242" s="79">
        <f>MAX(IFERROR(IFERROR(_xlfn.FORECAST.ETS(BA$5,tbl_Model[[#This Row],[H_2023_01]:[H_2025_12]],$H$5:$AQ$5),_xlfn.FORECAST.LINEAR(BA$5,tbl_Model[[#This Row],[H_2023_01]:[H_2025_12]],$H$5:$AQ$5)),0),0)</f>
        <v>2.5187292548989419</v>
      </c>
      <c r="BB242" s="79">
        <f>MAX(IFERROR(IFERROR(_xlfn.FORECAST.ETS(BB$5,tbl_Model[[#This Row],[H_2023_01]:[H_2025_12]],$H$5:$AQ$5),_xlfn.FORECAST.LINEAR(BB$5,tbl_Model[[#This Row],[H_2023_01]:[H_2025_12]],$H$5:$AQ$5)),0),0)</f>
        <v>2.5744439874652261</v>
      </c>
      <c r="BC242" s="79">
        <f>MAX(IFERROR(IFERROR(_xlfn.FORECAST.ETS(BC$5,tbl_Model[[#This Row],[H_2023_01]:[H_2025_12]],$H$5:$AQ$5),_xlfn.FORECAST.LINEAR(BC$5,tbl_Model[[#This Row],[H_2023_01]:[H_2025_12]],$H$5:$AQ$5)),0),0)</f>
        <v>2.630158720031508</v>
      </c>
      <c r="BD242" s="80">
        <f>IFERROR(AR242/SUM(Model!$AR242:$BC242),1/12)</f>
        <v>7.234412870634753E-2</v>
      </c>
      <c r="BE242" s="80">
        <f>IFERROR(AS242/SUM(Model!$AR242:$BC242),1/12)</f>
        <v>7.4342165911254005E-2</v>
      </c>
      <c r="BF242" s="80">
        <f>IFERROR(AT242/SUM(Model!$AR242:$BC242),1/12)</f>
        <v>7.6340203116160549E-2</v>
      </c>
      <c r="BG242" s="80">
        <f>IFERROR(AU242/SUM(Model!$AR242:$BC242),1/12)</f>
        <v>7.8338240321067051E-2</v>
      </c>
      <c r="BH242" s="80">
        <f>IFERROR(AV242/SUM(Model!$AR242:$BC242),1/12)</f>
        <v>8.0336277525973582E-2</v>
      </c>
      <c r="BI242" s="80">
        <f>IFERROR(AW242/SUM(Model!$AR242:$BC242),1/12)</f>
        <v>8.233431473088007E-2</v>
      </c>
      <c r="BJ242" s="80">
        <f>IFERROR(AX242/SUM(Model!$AR242:$BC242),1/12)</f>
        <v>8.4332351935786601E-2</v>
      </c>
      <c r="BK242" s="80">
        <f>IFERROR(AY242/SUM(Model!$AR242:$BC242),1/12)</f>
        <v>8.633038914069309E-2</v>
      </c>
      <c r="BL242" s="80">
        <f>IFERROR(AZ242/SUM(Model!$AR242:$BC242),1/12)</f>
        <v>8.8328426345599648E-2</v>
      </c>
      <c r="BM242" s="80">
        <f>IFERROR(BA242/SUM(Model!$AR242:$BC242),1/12)</f>
        <v>9.0326463550506109E-2</v>
      </c>
      <c r="BN242" s="80">
        <f>IFERROR(BB242/SUM(Model!$AR242:$BC242),1/12)</f>
        <v>9.2324500755412667E-2</v>
      </c>
      <c r="BO242" s="80">
        <f>IFERROR(BC242/SUM(Model!$AR242:$BC242),1/12)</f>
        <v>9.4322537960319142E-2</v>
      </c>
      <c r="BP24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19.847014925373134</v>
      </c>
      <c r="BQ242" s="77" cm="1">
        <f t="array" ref="BQ24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242" s="77" cm="1">
        <f t="array" ref="BR24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242" s="77">
        <f>IF(tbl_Model[[#This Row],[Type]]="Boutique",
    tbl_Model[[#This Row],[UnitListPrice]],
    tbl_Model[[#This Row],[UnitListPrice]]*(1-SUMIFS(tbl_MarketTerms[WholesaleMarginPct],tbl_MarketTerms[Country],tbl_Model[[#This Row],[country]])))</f>
        <v>9379.6906330564307</v>
      </c>
      <c r="BT242" s="79">
        <f>Model!$BP242*BD242</f>
        <v>1.4358150021979945</v>
      </c>
      <c r="BU242" s="79">
        <f>Model!$BP242*BE242</f>
        <v>1.475470076425224</v>
      </c>
      <c r="BV242" s="79">
        <f>Model!$BP242*BF242</f>
        <v>1.515125150652455</v>
      </c>
      <c r="BW242" s="79">
        <f>Model!$BP242*BG242</f>
        <v>1.5547802248796851</v>
      </c>
      <c r="BX242" s="79">
        <f>Model!$BP242*BH242</f>
        <v>1.5944352991069159</v>
      </c>
      <c r="BY242" s="79">
        <f>Model!$BP242*BI242</f>
        <v>1.6340903733341459</v>
      </c>
      <c r="BZ242" s="79">
        <f>Model!$BP242*BJ242</f>
        <v>1.6737454475613767</v>
      </c>
      <c r="CA242" s="79">
        <f>Model!$BP242*BK242</f>
        <v>1.7134005217886066</v>
      </c>
      <c r="CB242" s="79">
        <f>Model!$BP242*BL242</f>
        <v>1.7530555960158378</v>
      </c>
      <c r="CC242" s="79">
        <f>Model!$BP242*BM242</f>
        <v>1.7927106702430671</v>
      </c>
      <c r="CD242" s="79">
        <f>Model!$BP242*BN242</f>
        <v>1.8323657444702983</v>
      </c>
      <c r="CE242" s="79">
        <f>Model!$BP242*BO242</f>
        <v>1.872020818697528</v>
      </c>
      <c r="CF242" s="79">
        <f>Model!$BS242*BT242</f>
        <v>13467.500526918428</v>
      </c>
      <c r="CG242" s="79">
        <f>Model!$BS242*BU242</f>
        <v>13839.452855200729</v>
      </c>
      <c r="CH242" s="79">
        <f>Model!$BS242*BV242</f>
        <v>14211.405183483046</v>
      </c>
      <c r="CI242" s="79">
        <f>Model!$BS242*BW242</f>
        <v>14583.357511765355</v>
      </c>
      <c r="CJ242" s="79">
        <f>Model!$BS242*BX242</f>
        <v>14955.309840047668</v>
      </c>
      <c r="CK242" s="79">
        <f>Model!$BS242*BY242</f>
        <v>15327.262168329973</v>
      </c>
      <c r="CL242" s="79">
        <f>Model!$BS242*BZ242</f>
        <v>15699.214496612289</v>
      </c>
      <c r="CM242" s="79">
        <f>Model!$BS242*CA242</f>
        <v>16071.166824894593</v>
      </c>
      <c r="CN242" s="79">
        <f>Model!$BS242*CB242</f>
        <v>16443.119153176911</v>
      </c>
      <c r="CO242" s="79">
        <f>Model!$BS242*CC242</f>
        <v>16815.07148145921</v>
      </c>
      <c r="CP242" s="79">
        <f>Model!$BS242*CD242</f>
        <v>17187.023809741531</v>
      </c>
      <c r="CQ242" s="79">
        <f>Model!$BS242*CE242</f>
        <v>17558.976138023834</v>
      </c>
      <c r="CR242" s="79">
        <f>Model!$BR242*BT242</f>
        <v>3876.4331671344053</v>
      </c>
      <c r="CS242" s="79">
        <f>Model!$BR242*BU242</f>
        <v>3983.494484047997</v>
      </c>
      <c r="CT242" s="79">
        <f>Model!$BR242*BV242</f>
        <v>4090.5558009615929</v>
      </c>
      <c r="CU242" s="79">
        <f>Model!$BR242*BW242</f>
        <v>4197.6171178751865</v>
      </c>
      <c r="CV242" s="79">
        <f>Model!$BR242*BX242</f>
        <v>4304.6784347887824</v>
      </c>
      <c r="CW242" s="79">
        <f>Model!$BR242*BY242</f>
        <v>4411.7397517023755</v>
      </c>
      <c r="CX242" s="79">
        <f>Model!$BR242*BZ242</f>
        <v>4518.8010686159705</v>
      </c>
      <c r="CY242" s="79">
        <f>Model!$BR242*CA242</f>
        <v>4625.8623855295637</v>
      </c>
      <c r="CZ242" s="79">
        <f>Model!$BR242*CB242</f>
        <v>4732.9237024431604</v>
      </c>
      <c r="DA242" s="79">
        <f>Model!$BR242*CC242</f>
        <v>4839.9850193567518</v>
      </c>
      <c r="DB242" s="79">
        <f>Model!$BR242*CD242</f>
        <v>4947.0463362703485</v>
      </c>
      <c r="DC242" s="79">
        <f>Model!$BR242*CE242</f>
        <v>5054.1076531839408</v>
      </c>
      <c r="DD242" s="79">
        <f>SUM(Model!$CF242:$CQ242)</f>
        <v>186158.8599896536</v>
      </c>
      <c r="DE242" s="79">
        <f>SUM(Model!$CR242:$DC242)</f>
        <v>53583.244921910074</v>
      </c>
      <c r="DF242" s="80">
        <f>IFERROR((Model!$DD242-Model!$DE242)/Model!$DD242,0)</f>
        <v>0.71216387484921129</v>
      </c>
    </row>
    <row r="243" spans="2:110" x14ac:dyDescent="0.25">
      <c r="B243" t="s">
        <v>370</v>
      </c>
      <c r="C243" t="s">
        <v>148</v>
      </c>
      <c r="D243" t="s">
        <v>7</v>
      </c>
      <c r="E243" s="4">
        <v>18</v>
      </c>
      <c r="F243" s="4">
        <v>176753.74</v>
      </c>
      <c r="G243" s="4">
        <v>51423.76</v>
      </c>
      <c r="H243" s="4">
        <v>2</v>
      </c>
      <c r="I243" s="4">
        <v>2</v>
      </c>
      <c r="J243" s="4">
        <v>0</v>
      </c>
      <c r="K243" s="4">
        <v>0</v>
      </c>
      <c r="L243" s="4">
        <v>1</v>
      </c>
      <c r="M243" s="4">
        <v>0</v>
      </c>
      <c r="N243" s="4">
        <v>2</v>
      </c>
      <c r="O243" s="4">
        <v>1</v>
      </c>
      <c r="P243" s="4">
        <v>1</v>
      </c>
      <c r="Q243" s="4">
        <v>2</v>
      </c>
      <c r="R243" s="4">
        <v>3</v>
      </c>
      <c r="S243" s="4">
        <v>2</v>
      </c>
      <c r="T243" s="4">
        <v>2</v>
      </c>
      <c r="U243" s="4">
        <v>1</v>
      </c>
      <c r="V243" s="4">
        <v>0</v>
      </c>
      <c r="W243" s="4">
        <v>3</v>
      </c>
      <c r="X243" s="4">
        <v>2</v>
      </c>
      <c r="Y243" s="4">
        <v>2</v>
      </c>
      <c r="Z243" s="4">
        <v>2</v>
      </c>
      <c r="AA243" s="4">
        <v>1</v>
      </c>
      <c r="AB243" s="4">
        <v>1</v>
      </c>
      <c r="AC243" s="4">
        <v>1</v>
      </c>
      <c r="AD243" s="4">
        <v>1</v>
      </c>
      <c r="AE243" s="4">
        <v>3</v>
      </c>
      <c r="AF243" s="4">
        <v>1</v>
      </c>
      <c r="AG243" s="4">
        <v>2</v>
      </c>
      <c r="AH243" s="4">
        <v>0</v>
      </c>
      <c r="AI243" s="4">
        <v>3</v>
      </c>
      <c r="AJ243" s="4">
        <v>2</v>
      </c>
      <c r="AK243" s="4">
        <v>1</v>
      </c>
      <c r="AL243" s="4">
        <v>2</v>
      </c>
      <c r="AM243" s="4">
        <v>3</v>
      </c>
      <c r="AN243" s="4">
        <v>0</v>
      </c>
      <c r="AO243" s="4">
        <v>2</v>
      </c>
      <c r="AP243" s="4">
        <v>1</v>
      </c>
      <c r="AQ243" s="4">
        <v>1</v>
      </c>
      <c r="AR243" s="79">
        <f>MAX(IFERROR(IFERROR(_xlfn.FORECAST.ETS(AR$5,tbl_Model[[#This Row],[H_2023_01]:[H_2025_12]],$H$5:$AQ$5),_xlfn.FORECAST.LINEAR(AR$5,tbl_Model[[#This Row],[H_2023_01]:[H_2025_12]],$H$5:$AQ$5)),0),0)</f>
        <v>1.5209833612630046</v>
      </c>
      <c r="AS243" s="79">
        <f>MAX(IFERROR(IFERROR(_xlfn.FORECAST.ETS(AS$5,tbl_Model[[#This Row],[H_2023_01]:[H_2025_12]],$H$5:$AQ$5),_xlfn.FORECAST.LINEAR(AS$5,tbl_Model[[#This Row],[H_2023_01]:[H_2025_12]],$H$5:$AQ$5)),0),0)</f>
        <v>1.5253998395706627</v>
      </c>
      <c r="AT243" s="79">
        <f>MAX(IFERROR(IFERROR(_xlfn.FORECAST.ETS(AT$5,tbl_Model[[#This Row],[H_2023_01]:[H_2025_12]],$H$5:$AQ$5),_xlfn.FORECAST.LINEAR(AT$5,tbl_Model[[#This Row],[H_2023_01]:[H_2025_12]],$H$5:$AQ$5)),0),0)</f>
        <v>1.5298163178783171</v>
      </c>
      <c r="AU243" s="79">
        <f>MAX(IFERROR(IFERROR(_xlfn.FORECAST.ETS(AU$5,tbl_Model[[#This Row],[H_2023_01]:[H_2025_12]],$H$5:$AQ$5),_xlfn.FORECAST.LINEAR(AU$5,tbl_Model[[#This Row],[H_2023_01]:[H_2025_12]],$H$5:$AQ$5)),0),0)</f>
        <v>1.534232796185975</v>
      </c>
      <c r="AV243" s="79">
        <f>MAX(IFERROR(IFERROR(_xlfn.FORECAST.ETS(AV$5,tbl_Model[[#This Row],[H_2023_01]:[H_2025_12]],$H$5:$AQ$5),_xlfn.FORECAST.LINEAR(AV$5,tbl_Model[[#This Row],[H_2023_01]:[H_2025_12]],$H$5:$AQ$5)),0),0)</f>
        <v>1.5386492744936293</v>
      </c>
      <c r="AW243" s="79">
        <f>MAX(IFERROR(IFERROR(_xlfn.FORECAST.ETS(AW$5,tbl_Model[[#This Row],[H_2023_01]:[H_2025_12]],$H$5:$AQ$5),_xlfn.FORECAST.LINEAR(AW$5,tbl_Model[[#This Row],[H_2023_01]:[H_2025_12]],$H$5:$AQ$5)),0),0)</f>
        <v>1.5430657528012874</v>
      </c>
      <c r="AX243" s="79">
        <f>MAX(IFERROR(IFERROR(_xlfn.FORECAST.ETS(AX$5,tbl_Model[[#This Row],[H_2023_01]:[H_2025_12]],$H$5:$AQ$5),_xlfn.FORECAST.LINEAR(AX$5,tbl_Model[[#This Row],[H_2023_01]:[H_2025_12]],$H$5:$AQ$5)),0),0)</f>
        <v>1.5474822311089418</v>
      </c>
      <c r="AY243" s="79">
        <f>MAX(IFERROR(IFERROR(_xlfn.FORECAST.ETS(AY$5,tbl_Model[[#This Row],[H_2023_01]:[H_2025_12]],$H$5:$AQ$5),_xlfn.FORECAST.LINEAR(AY$5,tbl_Model[[#This Row],[H_2023_01]:[H_2025_12]],$H$5:$AQ$5)),0),0)</f>
        <v>1.5518987094165997</v>
      </c>
      <c r="AZ243" s="79">
        <f>MAX(IFERROR(IFERROR(_xlfn.FORECAST.ETS(AZ$5,tbl_Model[[#This Row],[H_2023_01]:[H_2025_12]],$H$5:$AQ$5),_xlfn.FORECAST.LINEAR(AZ$5,tbl_Model[[#This Row],[H_2023_01]:[H_2025_12]],$H$5:$AQ$5)),0),0)</f>
        <v>1.556315187724254</v>
      </c>
      <c r="BA243" s="79">
        <f>MAX(IFERROR(IFERROR(_xlfn.FORECAST.ETS(BA$5,tbl_Model[[#This Row],[H_2023_01]:[H_2025_12]],$H$5:$AQ$5),_xlfn.FORECAST.LINEAR(BA$5,tbl_Model[[#This Row],[H_2023_01]:[H_2025_12]],$H$5:$AQ$5)),0),0)</f>
        <v>1.5607316660319122</v>
      </c>
      <c r="BB243" s="79">
        <f>MAX(IFERROR(IFERROR(_xlfn.FORECAST.ETS(BB$5,tbl_Model[[#This Row],[H_2023_01]:[H_2025_12]],$H$5:$AQ$5),_xlfn.FORECAST.LINEAR(BB$5,tbl_Model[[#This Row],[H_2023_01]:[H_2025_12]],$H$5:$AQ$5)),0),0)</f>
        <v>1.5651481443395665</v>
      </c>
      <c r="BC243" s="79">
        <f>MAX(IFERROR(IFERROR(_xlfn.FORECAST.ETS(BC$5,tbl_Model[[#This Row],[H_2023_01]:[H_2025_12]],$H$5:$AQ$5),_xlfn.FORECAST.LINEAR(BC$5,tbl_Model[[#This Row],[H_2023_01]:[H_2025_12]],$H$5:$AQ$5)),0),0)</f>
        <v>1.5695646226472244</v>
      </c>
      <c r="BD243" s="80">
        <f>IFERROR(AR243/SUM(Model!$AR243:$BC243),1/12)</f>
        <v>8.2023391384603975E-2</v>
      </c>
      <c r="BE243" s="80">
        <f>IFERROR(AS243/SUM(Model!$AR243:$BC243),1/12)</f>
        <v>8.2261562648009406E-2</v>
      </c>
      <c r="BF243" s="80">
        <f>IFERROR(AT243/SUM(Model!$AR243:$BC243),1/12)</f>
        <v>8.2499733911414644E-2</v>
      </c>
      <c r="BG243" s="80">
        <f>IFERROR(AU243/SUM(Model!$AR243:$BC243),1/12)</f>
        <v>8.2737905174820062E-2</v>
      </c>
      <c r="BH243" s="80">
        <f>IFERROR(AV243/SUM(Model!$AR243:$BC243),1/12)</f>
        <v>8.2976076438225299E-2</v>
      </c>
      <c r="BI243" s="80">
        <f>IFERROR(AW243/SUM(Model!$AR243:$BC243),1/12)</f>
        <v>8.3214247701630731E-2</v>
      </c>
      <c r="BJ243" s="80">
        <f>IFERROR(AX243/SUM(Model!$AR243:$BC243),1/12)</f>
        <v>8.3452418965035954E-2</v>
      </c>
      <c r="BK243" s="80">
        <f>IFERROR(AY243/SUM(Model!$AR243:$BC243),1/12)</f>
        <v>8.3690590228441386E-2</v>
      </c>
      <c r="BL243" s="80">
        <f>IFERROR(AZ243/SUM(Model!$AR243:$BC243),1/12)</f>
        <v>8.392876149184661E-2</v>
      </c>
      <c r="BM243" s="80">
        <f>IFERROR(BA243/SUM(Model!$AR243:$BC243),1/12)</f>
        <v>8.4166932755252055E-2</v>
      </c>
      <c r="BN243" s="80">
        <f>IFERROR(BB243/SUM(Model!$AR243:$BC243),1/12)</f>
        <v>8.4405104018657279E-2</v>
      </c>
      <c r="BO243" s="80">
        <f>IFERROR(BC243/SUM(Model!$AR243:$BC243),1/12)</f>
        <v>8.464327528206271E-2</v>
      </c>
      <c r="BP24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40.946843853820603</v>
      </c>
      <c r="BQ243" s="77" cm="1">
        <f t="array" ref="BQ24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243" s="77" cm="1">
        <f t="array" ref="BR24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243" s="77">
        <f>IF(tbl_Model[[#This Row],[Type]]="Boutique",
    tbl_Model[[#This Row],[UnitListPrice]],
    tbl_Model[[#This Row],[UnitListPrice]]*(1-SUMIFS(tbl_MarketTerms[WholesaleMarginPct],tbl_MarketTerms[Country],tbl_Model[[#This Row],[country]])))</f>
        <v>9379.6906330564307</v>
      </c>
      <c r="BT243" s="79">
        <f>Model!$BP243*BD243</f>
        <v>3.3585989993861931</v>
      </c>
      <c r="BU243" s="79">
        <f>Model!$BP243*BE243</f>
        <v>3.3683513609193225</v>
      </c>
      <c r="BV243" s="79">
        <f>Model!$BP243*BF243</f>
        <v>3.3781037224524439</v>
      </c>
      <c r="BW243" s="79">
        <f>Model!$BP243*BG243</f>
        <v>3.3878560839855729</v>
      </c>
      <c r="BX243" s="79">
        <f>Model!$BP243*BH243</f>
        <v>3.3976084455186943</v>
      </c>
      <c r="BY243" s="79">
        <f>Model!$BP243*BI243</f>
        <v>3.4073608070518233</v>
      </c>
      <c r="BZ243" s="79">
        <f>Model!$BP243*BJ243</f>
        <v>3.4171131685849443</v>
      </c>
      <c r="CA243" s="79">
        <f>Model!$BP243*BK243</f>
        <v>3.4268655301180737</v>
      </c>
      <c r="CB243" s="79">
        <f>Model!$BP243*BL243</f>
        <v>3.4366178916511947</v>
      </c>
      <c r="CC243" s="79">
        <f>Model!$BP243*BM243</f>
        <v>3.4463702531843246</v>
      </c>
      <c r="CD243" s="79">
        <f>Model!$BP243*BN243</f>
        <v>3.4561226147174455</v>
      </c>
      <c r="CE243" s="79">
        <f>Model!$BP243*BO243</f>
        <v>3.4658749762505749</v>
      </c>
      <c r="CF243" s="79">
        <f>Model!$BS243*BT243</f>
        <v>31502.619574735378</v>
      </c>
      <c r="CG243" s="79">
        <f>Model!$BS243*BU243</f>
        <v>31594.09370885785</v>
      </c>
      <c r="CH243" s="79">
        <f>Model!$BS243*BV243</f>
        <v>31685.56784298025</v>
      </c>
      <c r="CI243" s="79">
        <f>Model!$BS243*BW243</f>
        <v>31777.041977102719</v>
      </c>
      <c r="CJ243" s="79">
        <f>Model!$BS243*BX243</f>
        <v>31868.516111225119</v>
      </c>
      <c r="CK243" s="79">
        <f>Model!$BS243*BY243</f>
        <v>31959.990245347588</v>
      </c>
      <c r="CL243" s="79">
        <f>Model!$BS243*BZ243</f>
        <v>32051.46437946998</v>
      </c>
      <c r="CM243" s="79">
        <f>Model!$BS243*CA243</f>
        <v>32142.938513592457</v>
      </c>
      <c r="CN243" s="79">
        <f>Model!$BS243*CB243</f>
        <v>32234.412647714849</v>
      </c>
      <c r="CO243" s="79">
        <f>Model!$BS243*CC243</f>
        <v>32325.886781837329</v>
      </c>
      <c r="CP243" s="79">
        <f>Model!$BS243*CD243</f>
        <v>32417.360915959722</v>
      </c>
      <c r="CQ243" s="79">
        <f>Model!$BS243*CE243</f>
        <v>32508.835050082198</v>
      </c>
      <c r="CR243" s="79">
        <f>Model!$BR243*BT243</f>
        <v>9067.5919504912181</v>
      </c>
      <c r="CS243" s="79">
        <f>Model!$BR243*BU243</f>
        <v>9093.9215108085536</v>
      </c>
      <c r="CT243" s="79">
        <f>Model!$BR243*BV243</f>
        <v>9120.2510711258692</v>
      </c>
      <c r="CU243" s="79">
        <f>Model!$BR243*BW243</f>
        <v>9146.5806314432048</v>
      </c>
      <c r="CV243" s="79">
        <f>Model!$BR243*BX243</f>
        <v>9172.9101917605185</v>
      </c>
      <c r="CW243" s="79">
        <f>Model!$BR243*BY243</f>
        <v>9199.2397520778541</v>
      </c>
      <c r="CX243" s="79">
        <f>Model!$BR243*BZ243</f>
        <v>9225.5693123951678</v>
      </c>
      <c r="CY243" s="79">
        <f>Model!$BR243*CA243</f>
        <v>9251.8988727125034</v>
      </c>
      <c r="CZ243" s="79">
        <f>Model!$BR243*CB243</f>
        <v>9278.2284330298171</v>
      </c>
      <c r="DA243" s="79">
        <f>Model!$BR243*CC243</f>
        <v>9304.5579933471545</v>
      </c>
      <c r="DB243" s="79">
        <f>Model!$BR243*CD243</f>
        <v>9330.8875536644682</v>
      </c>
      <c r="DC243" s="79">
        <f>Model!$BR243*CE243</f>
        <v>9357.2171139818056</v>
      </c>
      <c r="DD243" s="79">
        <f>SUM(Model!$CF243:$CQ243)</f>
        <v>384068.72774890542</v>
      </c>
      <c r="DE243" s="79">
        <f>SUM(Model!$CR243:$DC243)</f>
        <v>110548.85438683812</v>
      </c>
      <c r="DF243" s="80">
        <f>IFERROR((Model!$DD243-Model!$DE243)/Model!$DD243,0)</f>
        <v>0.71216387484921129</v>
      </c>
    </row>
    <row r="244" spans="2:110" x14ac:dyDescent="0.25">
      <c r="B244" t="s">
        <v>370</v>
      </c>
      <c r="C244" t="s">
        <v>148</v>
      </c>
      <c r="D244" t="s">
        <v>8</v>
      </c>
      <c r="E244" s="4">
        <v>16</v>
      </c>
      <c r="F244" s="4">
        <v>127277.04</v>
      </c>
      <c r="G244" s="4">
        <v>36551.85</v>
      </c>
      <c r="H244" s="4">
        <v>1</v>
      </c>
      <c r="I244" s="4">
        <v>0</v>
      </c>
      <c r="J244" s="4">
        <v>3</v>
      </c>
      <c r="K244" s="4">
        <v>0</v>
      </c>
      <c r="L244" s="4">
        <v>0</v>
      </c>
      <c r="M244" s="4">
        <v>6</v>
      </c>
      <c r="N244" s="4">
        <v>1</v>
      </c>
      <c r="O244" s="4">
        <v>1</v>
      </c>
      <c r="P244" s="4">
        <v>2</v>
      </c>
      <c r="Q244" s="4">
        <v>2</v>
      </c>
      <c r="R244" s="4">
        <v>0</v>
      </c>
      <c r="S244" s="4">
        <v>1</v>
      </c>
      <c r="T244" s="4">
        <v>3</v>
      </c>
      <c r="U244" s="4">
        <v>2</v>
      </c>
      <c r="V244" s="4">
        <v>1</v>
      </c>
      <c r="W244" s="4">
        <v>2</v>
      </c>
      <c r="X244" s="4">
        <v>0</v>
      </c>
      <c r="Y244" s="4">
        <v>0</v>
      </c>
      <c r="Z244" s="4">
        <v>1</v>
      </c>
      <c r="AA244" s="4">
        <v>1</v>
      </c>
      <c r="AB244" s="4">
        <v>0</v>
      </c>
      <c r="AC244" s="4">
        <v>1</v>
      </c>
      <c r="AD244" s="4">
        <v>1</v>
      </c>
      <c r="AE244" s="4">
        <v>3</v>
      </c>
      <c r="AF244" s="4">
        <v>2</v>
      </c>
      <c r="AG244" s="4">
        <v>1</v>
      </c>
      <c r="AH244" s="4">
        <v>0</v>
      </c>
      <c r="AI244" s="4">
        <v>2</v>
      </c>
      <c r="AJ244" s="4">
        <v>3</v>
      </c>
      <c r="AK244" s="4">
        <v>1</v>
      </c>
      <c r="AL244" s="4">
        <v>0</v>
      </c>
      <c r="AM244" s="4">
        <v>3</v>
      </c>
      <c r="AN244" s="4">
        <v>0</v>
      </c>
      <c r="AO244" s="4">
        <v>0</v>
      </c>
      <c r="AP244" s="4">
        <v>1</v>
      </c>
      <c r="AQ244" s="4">
        <v>3</v>
      </c>
      <c r="AR244" s="79">
        <f>MAX(IFERROR(IFERROR(_xlfn.FORECAST.ETS(AR$5,tbl_Model[[#This Row],[H_2023_01]:[H_2025_12]],$H$5:$AQ$5),_xlfn.FORECAST.LINEAR(AR$5,tbl_Model[[#This Row],[H_2023_01]:[H_2025_12]],$H$5:$AQ$5)),0),0)</f>
        <v>0.37275080803245975</v>
      </c>
      <c r="AS244" s="79">
        <f>MAX(IFERROR(IFERROR(_xlfn.FORECAST.ETS(AS$5,tbl_Model[[#This Row],[H_2023_01]:[H_2025_12]],$H$5:$AQ$5),_xlfn.FORECAST.LINEAR(AS$5,tbl_Model[[#This Row],[H_2023_01]:[H_2025_12]],$H$5:$AQ$5)),0),0)</f>
        <v>1.6640958363411644</v>
      </c>
      <c r="AT244" s="79">
        <f>MAX(IFERROR(IFERROR(_xlfn.FORECAST.ETS(AT$5,tbl_Model[[#This Row],[H_2023_01]:[H_2025_12]],$H$5:$AQ$5),_xlfn.FORECAST.LINEAR(AT$5,tbl_Model[[#This Row],[H_2023_01]:[H_2025_12]],$H$5:$AQ$5)),0),0)</f>
        <v>1.653468318900716</v>
      </c>
      <c r="AU244" s="79">
        <f>MAX(IFERROR(IFERROR(_xlfn.FORECAST.ETS(AU$5,tbl_Model[[#This Row],[H_2023_01]:[H_2025_12]],$H$5:$AQ$5),_xlfn.FORECAST.LINEAR(AU$5,tbl_Model[[#This Row],[H_2023_01]:[H_2025_12]],$H$5:$AQ$5)),0),0)</f>
        <v>0.33403929992376402</v>
      </c>
      <c r="AV244" s="79">
        <f>MAX(IFERROR(IFERROR(_xlfn.FORECAST.ETS(AV$5,tbl_Model[[#This Row],[H_2023_01]:[H_2025_12]],$H$5:$AQ$5),_xlfn.FORECAST.LINEAR(AV$5,tbl_Model[[#This Row],[H_2023_01]:[H_2025_12]],$H$5:$AQ$5)),0),0)</f>
        <v>1.6253843282324689</v>
      </c>
      <c r="AW244" s="79">
        <f>MAX(IFERROR(IFERROR(_xlfn.FORECAST.ETS(AW$5,tbl_Model[[#This Row],[H_2023_01]:[H_2025_12]],$H$5:$AQ$5),_xlfn.FORECAST.LINEAR(AW$5,tbl_Model[[#This Row],[H_2023_01]:[H_2025_12]],$H$5:$AQ$5)),0),0)</f>
        <v>1.6147568107920205</v>
      </c>
      <c r="AX244" s="79">
        <f>MAX(IFERROR(IFERROR(_xlfn.FORECAST.ETS(AX$5,tbl_Model[[#This Row],[H_2023_01]:[H_2025_12]],$H$5:$AQ$5),_xlfn.FORECAST.LINEAR(AX$5,tbl_Model[[#This Row],[H_2023_01]:[H_2025_12]],$H$5:$AQ$5)),0),0)</f>
        <v>0.29532779181506852</v>
      </c>
      <c r="AY244" s="79">
        <f>MAX(IFERROR(IFERROR(_xlfn.FORECAST.ETS(AY$5,tbl_Model[[#This Row],[H_2023_01]:[H_2025_12]],$H$5:$AQ$5),_xlfn.FORECAST.LINEAR(AY$5,tbl_Model[[#This Row],[H_2023_01]:[H_2025_12]],$H$5:$AQ$5)),0),0)</f>
        <v>1.5866728201237732</v>
      </c>
      <c r="AZ244" s="79">
        <f>MAX(IFERROR(IFERROR(_xlfn.FORECAST.ETS(AZ$5,tbl_Model[[#This Row],[H_2023_01]:[H_2025_12]],$H$5:$AQ$5),_xlfn.FORECAST.LINEAR(AZ$5,tbl_Model[[#This Row],[H_2023_01]:[H_2025_12]],$H$5:$AQ$5)),0),0)</f>
        <v>1.5760453026833248</v>
      </c>
      <c r="BA244" s="79">
        <f>MAX(IFERROR(IFERROR(_xlfn.FORECAST.ETS(BA$5,tbl_Model[[#This Row],[H_2023_01]:[H_2025_12]],$H$5:$AQ$5),_xlfn.FORECAST.LINEAR(BA$5,tbl_Model[[#This Row],[H_2023_01]:[H_2025_12]],$H$5:$AQ$5)),0),0)</f>
        <v>0.25661628370637279</v>
      </c>
      <c r="BB244" s="79">
        <f>MAX(IFERROR(IFERROR(_xlfn.FORECAST.ETS(BB$5,tbl_Model[[#This Row],[H_2023_01]:[H_2025_12]],$H$5:$AQ$5),_xlfn.FORECAST.LINEAR(BB$5,tbl_Model[[#This Row],[H_2023_01]:[H_2025_12]],$H$5:$AQ$5)),0),0)</f>
        <v>1.5479613120150775</v>
      </c>
      <c r="BC244" s="79">
        <f>MAX(IFERROR(IFERROR(_xlfn.FORECAST.ETS(BC$5,tbl_Model[[#This Row],[H_2023_01]:[H_2025_12]],$H$5:$AQ$5),_xlfn.FORECAST.LINEAR(BC$5,tbl_Model[[#This Row],[H_2023_01]:[H_2025_12]],$H$5:$AQ$5)),0),0)</f>
        <v>1.5373337945746293</v>
      </c>
      <c r="BD244" s="80">
        <f>IFERROR(AR244/SUM(Model!$AR244:$BC244),1/12)</f>
        <v>2.6503043935951077E-2</v>
      </c>
      <c r="BE244" s="80">
        <f>IFERROR(AS244/SUM(Model!$AR244:$BC244),1/12)</f>
        <v>0.11831927420085571</v>
      </c>
      <c r="BF244" s="80">
        <f>IFERROR(AT244/SUM(Model!$AR244:$BC244),1/12)</f>
        <v>0.11756364455342175</v>
      </c>
      <c r="BG244" s="80">
        <f>IFERROR(AU244/SUM(Model!$AR244:$BC244),1/12)</f>
        <v>2.3750607782566949E-2</v>
      </c>
      <c r="BH244" s="80">
        <f>IFERROR(AV244/SUM(Model!$AR244:$BC244),1/12)</f>
        <v>0.1155668380474716</v>
      </c>
      <c r="BI244" s="80">
        <f>IFERROR(AW244/SUM(Model!$AR244:$BC244),1/12)</f>
        <v>0.11481120840003764</v>
      </c>
      <c r="BJ244" s="80">
        <f>IFERROR(AX244/SUM(Model!$AR244:$BC244),1/12)</f>
        <v>2.0998171629182837E-2</v>
      </c>
      <c r="BK244" s="80">
        <f>IFERROR(AY244/SUM(Model!$AR244:$BC244),1/12)</f>
        <v>0.11281440189408748</v>
      </c>
      <c r="BL244" s="80">
        <f>IFERROR(AZ244/SUM(Model!$AR244:$BC244),1/12)</f>
        <v>0.11205877224665352</v>
      </c>
      <c r="BM244" s="80">
        <f>IFERROR(BA244/SUM(Model!$AR244:$BC244),1/12)</f>
        <v>1.8245735475798708E-2</v>
      </c>
      <c r="BN244" s="80">
        <f>IFERROR(BB244/SUM(Model!$AR244:$BC244),1/12)</f>
        <v>0.11006196574070334</v>
      </c>
      <c r="BO244" s="80">
        <f>IFERROR(BC244/SUM(Model!$AR244:$BC244),1/12)</f>
        <v>0.1093063360932694</v>
      </c>
      <c r="BP24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17.661971830985916</v>
      </c>
      <c r="BQ244" s="77" cm="1">
        <f t="array" ref="BQ24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244" s="77" cm="1">
        <f t="array" ref="BR24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244" s="77">
        <f>IF(tbl_Model[[#This Row],[Type]]="Boutique",
    tbl_Model[[#This Row],[UnitListPrice]],
    tbl_Model[[#This Row],[UnitListPrice]]*(1-SUMIFS(tbl_MarketTerms[WholesaleMarginPct],tbl_MarketTerms[Country],tbl_Model[[#This Row],[country]])))</f>
        <v>9379.6906330564307</v>
      </c>
      <c r="BT244" s="79">
        <f>Model!$BP244*BD244</f>
        <v>0.46809601543215001</v>
      </c>
      <c r="BU244" s="79">
        <f>Model!$BP244*BE244</f>
        <v>2.0897516879982123</v>
      </c>
      <c r="BV244" s="79">
        <f>Model!$BP244*BF244</f>
        <v>2.0764057784505758</v>
      </c>
      <c r="BW244" s="79">
        <f>Model!$BP244*BG244</f>
        <v>0.41948256562449232</v>
      </c>
      <c r="BX244" s="79">
        <f>Model!$BP244*BH244</f>
        <v>2.041138238190555</v>
      </c>
      <c r="BY244" s="79">
        <f>Model!$BP244*BI244</f>
        <v>2.0277923286429185</v>
      </c>
      <c r="BZ244" s="79">
        <f>Model!$BP244*BJ244</f>
        <v>0.3708691158168349</v>
      </c>
      <c r="CA244" s="79">
        <f>Model!$BP244*BK244</f>
        <v>1.9925247883828971</v>
      </c>
      <c r="CB244" s="79">
        <f>Model!$BP244*BL244</f>
        <v>1.9791788788352607</v>
      </c>
      <c r="CC244" s="79">
        <f>Model!$BP244*BM244</f>
        <v>0.32225566600917721</v>
      </c>
      <c r="CD244" s="79">
        <f>Model!$BP244*BN244</f>
        <v>1.9439113385752393</v>
      </c>
      <c r="CE244" s="79">
        <f>Model!$BP244*BO244</f>
        <v>1.9305654290276031</v>
      </c>
      <c r="CF244" s="79">
        <f>Model!$BS244*BT244</f>
        <v>4390.5958113199758</v>
      </c>
      <c r="CG244" s="79">
        <f>Model!$BS244*BU244</f>
        <v>19601.224333330698</v>
      </c>
      <c r="CH244" s="79">
        <f>Model!$BS244*BV244</f>
        <v>19476.043830557112</v>
      </c>
      <c r="CI244" s="79">
        <f>Model!$BS244*BW244</f>
        <v>3934.6166915185299</v>
      </c>
      <c r="CJ244" s="79">
        <f>Model!$BS244*BX244</f>
        <v>19145.245213529255</v>
      </c>
      <c r="CK244" s="79">
        <f>Model!$BS244*BY244</f>
        <v>19020.064710755669</v>
      </c>
      <c r="CL244" s="79">
        <f>Model!$BS244*BZ244</f>
        <v>3478.6375717170868</v>
      </c>
      <c r="CM244" s="79">
        <f>Model!$BS244*CA244</f>
        <v>18689.266093727809</v>
      </c>
      <c r="CN244" s="79">
        <f>Model!$BS244*CB244</f>
        <v>18564.085590954222</v>
      </c>
      <c r="CO244" s="79">
        <f>Model!$BS244*CC244</f>
        <v>3022.6584519156409</v>
      </c>
      <c r="CP244" s="79">
        <f>Model!$BS244*CD244</f>
        <v>18233.286973926359</v>
      </c>
      <c r="CQ244" s="79">
        <f>Model!$BS244*CE244</f>
        <v>18108.10647115278</v>
      </c>
      <c r="CR244" s="79">
        <f>Model!$BR244*BT244</f>
        <v>1263.7720854336253</v>
      </c>
      <c r="CS244" s="79">
        <f>Model!$BR244*BU244</f>
        <v>5641.9404603172588</v>
      </c>
      <c r="CT244" s="79">
        <f>Model!$BR244*BV244</f>
        <v>5605.9089894544832</v>
      </c>
      <c r="CU244" s="79">
        <f>Model!$BR244*BW244</f>
        <v>1132.5248224403099</v>
      </c>
      <c r="CV244" s="79">
        <f>Model!$BR244*BX244</f>
        <v>5510.6931973239443</v>
      </c>
      <c r="CW244" s="79">
        <f>Model!$BR244*BY244</f>
        <v>5474.6617264611687</v>
      </c>
      <c r="CX244" s="79">
        <f>Model!$BR244*BZ244</f>
        <v>1001.2775594469952</v>
      </c>
      <c r="CY244" s="79">
        <f>Model!$BR244*CA244</f>
        <v>5379.4459343306289</v>
      </c>
      <c r="CZ244" s="79">
        <f>Model!$BR244*CB244</f>
        <v>5343.4144634678532</v>
      </c>
      <c r="DA244" s="79">
        <f>Model!$BR244*CC244</f>
        <v>870.03029645367963</v>
      </c>
      <c r="DB244" s="79">
        <f>Model!$BR244*CD244</f>
        <v>5248.1986713373135</v>
      </c>
      <c r="DC244" s="79">
        <f>Model!$BR244*CE244</f>
        <v>5212.1672004745378</v>
      </c>
      <c r="DD244" s="79">
        <f>SUM(Model!$CF244:$CQ244)</f>
        <v>165663.83174440515</v>
      </c>
      <c r="DE244" s="79">
        <f>SUM(Model!$CR244:$DC244)</f>
        <v>47684.03540694181</v>
      </c>
      <c r="DF244" s="80">
        <f>IFERROR((Model!$DD244-Model!$DE244)/Model!$DD244,0)</f>
        <v>0.71216387484921129</v>
      </c>
    </row>
    <row r="245" spans="2:110" x14ac:dyDescent="0.25">
      <c r="B245" t="s">
        <v>370</v>
      </c>
      <c r="C245" t="s">
        <v>148</v>
      </c>
      <c r="D245" t="s">
        <v>21</v>
      </c>
      <c r="E245" s="4">
        <v>21</v>
      </c>
      <c r="F245" s="4">
        <v>193245.98</v>
      </c>
      <c r="G245" s="4">
        <v>55780.51</v>
      </c>
      <c r="H245" s="4">
        <v>0</v>
      </c>
      <c r="I245" s="4">
        <v>0</v>
      </c>
      <c r="J245" s="4">
        <v>0</v>
      </c>
      <c r="K245" s="4">
        <v>1</v>
      </c>
      <c r="L245" s="4">
        <v>2</v>
      </c>
      <c r="M245" s="4">
        <v>3</v>
      </c>
      <c r="N245" s="4">
        <v>1</v>
      </c>
      <c r="O245" s="4">
        <v>1</v>
      </c>
      <c r="P245" s="4">
        <v>4</v>
      </c>
      <c r="Q245" s="4">
        <v>2</v>
      </c>
      <c r="R245" s="4">
        <v>3</v>
      </c>
      <c r="S245" s="4">
        <v>3</v>
      </c>
      <c r="T245" s="4">
        <v>1</v>
      </c>
      <c r="U245" s="4">
        <v>0</v>
      </c>
      <c r="V245" s="4">
        <v>2</v>
      </c>
      <c r="W245" s="4">
        <v>5</v>
      </c>
      <c r="X245" s="4">
        <v>1</v>
      </c>
      <c r="Y245" s="4">
        <v>1</v>
      </c>
      <c r="Z245" s="4">
        <v>3</v>
      </c>
      <c r="AA245" s="4">
        <v>7</v>
      </c>
      <c r="AB245" s="4">
        <v>5</v>
      </c>
      <c r="AC245" s="4">
        <v>2</v>
      </c>
      <c r="AD245" s="4">
        <v>4</v>
      </c>
      <c r="AE245" s="4">
        <v>1</v>
      </c>
      <c r="AF245" s="4">
        <v>0</v>
      </c>
      <c r="AG245" s="4">
        <v>4</v>
      </c>
      <c r="AH245" s="4">
        <v>1</v>
      </c>
      <c r="AI245" s="4">
        <v>2</v>
      </c>
      <c r="AJ245" s="4">
        <v>4</v>
      </c>
      <c r="AK245" s="4">
        <v>1</v>
      </c>
      <c r="AL245" s="4">
        <v>1</v>
      </c>
      <c r="AM245" s="4">
        <v>1</v>
      </c>
      <c r="AN245" s="4">
        <v>1</v>
      </c>
      <c r="AO245" s="4">
        <v>3</v>
      </c>
      <c r="AP245" s="4">
        <v>1</v>
      </c>
      <c r="AQ245" s="4">
        <v>2</v>
      </c>
      <c r="AR245" s="79">
        <f>MAX(IFERROR(IFERROR(_xlfn.FORECAST.ETS(AR$5,tbl_Model[[#This Row],[H_2023_01]:[H_2025_12]],$H$5:$AQ$5),_xlfn.FORECAST.LINEAR(AR$5,tbl_Model[[#This Row],[H_2023_01]:[H_2025_12]],$H$5:$AQ$5)),0),0)</f>
        <v>1.8463248607472027</v>
      </c>
      <c r="AS245" s="79">
        <f>MAX(IFERROR(IFERROR(_xlfn.FORECAST.ETS(AS$5,tbl_Model[[#This Row],[H_2023_01]:[H_2025_12]],$H$5:$AQ$5),_xlfn.FORECAST.LINEAR(AS$5,tbl_Model[[#This Row],[H_2023_01]:[H_2025_12]],$H$5:$AQ$5)),0),0)</f>
        <v>1.870362978180065</v>
      </c>
      <c r="AT245" s="79">
        <f>MAX(IFERROR(IFERROR(_xlfn.FORECAST.ETS(AT$5,tbl_Model[[#This Row],[H_2023_01]:[H_2025_12]],$H$5:$AQ$5),_xlfn.FORECAST.LINEAR(AT$5,tbl_Model[[#This Row],[H_2023_01]:[H_2025_12]],$H$5:$AQ$5)),0),0)</f>
        <v>1.8944010956129258</v>
      </c>
      <c r="AU245" s="79">
        <f>MAX(IFERROR(IFERROR(_xlfn.FORECAST.ETS(AU$5,tbl_Model[[#This Row],[H_2023_01]:[H_2025_12]],$H$5:$AQ$5),_xlfn.FORECAST.LINEAR(AU$5,tbl_Model[[#This Row],[H_2023_01]:[H_2025_12]],$H$5:$AQ$5)),0),0)</f>
        <v>1.9184392130457883</v>
      </c>
      <c r="AV245" s="79">
        <f>MAX(IFERROR(IFERROR(_xlfn.FORECAST.ETS(AV$5,tbl_Model[[#This Row],[H_2023_01]:[H_2025_12]],$H$5:$AQ$5),_xlfn.FORECAST.LINEAR(AV$5,tbl_Model[[#This Row],[H_2023_01]:[H_2025_12]],$H$5:$AQ$5)),0),0)</f>
        <v>1.9424773304786491</v>
      </c>
      <c r="AW245" s="79">
        <f>MAX(IFERROR(IFERROR(_xlfn.FORECAST.ETS(AW$5,tbl_Model[[#This Row],[H_2023_01]:[H_2025_12]],$H$5:$AQ$5),_xlfn.FORECAST.LINEAR(AW$5,tbl_Model[[#This Row],[H_2023_01]:[H_2025_12]],$H$5:$AQ$5)),0),0)</f>
        <v>1.9665154479115114</v>
      </c>
      <c r="AX245" s="79">
        <f>MAX(IFERROR(IFERROR(_xlfn.FORECAST.ETS(AX$5,tbl_Model[[#This Row],[H_2023_01]:[H_2025_12]],$H$5:$AQ$5),_xlfn.FORECAST.LINEAR(AX$5,tbl_Model[[#This Row],[H_2023_01]:[H_2025_12]],$H$5:$AQ$5)),0),0)</f>
        <v>1.9905535653443722</v>
      </c>
      <c r="AY245" s="79">
        <f>MAX(IFERROR(IFERROR(_xlfn.FORECAST.ETS(AY$5,tbl_Model[[#This Row],[H_2023_01]:[H_2025_12]],$H$5:$AQ$5),_xlfn.FORECAST.LINEAR(AY$5,tbl_Model[[#This Row],[H_2023_01]:[H_2025_12]],$H$5:$AQ$5)),0),0)</f>
        <v>2.0145916827772345</v>
      </c>
      <c r="AZ245" s="79">
        <f>MAX(IFERROR(IFERROR(_xlfn.FORECAST.ETS(AZ$5,tbl_Model[[#This Row],[H_2023_01]:[H_2025_12]],$H$5:$AQ$5),_xlfn.FORECAST.LINEAR(AZ$5,tbl_Model[[#This Row],[H_2023_01]:[H_2025_12]],$H$5:$AQ$5)),0),0)</f>
        <v>2.0386298002100953</v>
      </c>
      <c r="BA245" s="79">
        <f>MAX(IFERROR(IFERROR(_xlfn.FORECAST.ETS(BA$5,tbl_Model[[#This Row],[H_2023_01]:[H_2025_12]],$H$5:$AQ$5),_xlfn.FORECAST.LINEAR(BA$5,tbl_Model[[#This Row],[H_2023_01]:[H_2025_12]],$H$5:$AQ$5)),0),0)</f>
        <v>2.0626679176429579</v>
      </c>
      <c r="BB245" s="79">
        <f>MAX(IFERROR(IFERROR(_xlfn.FORECAST.ETS(BB$5,tbl_Model[[#This Row],[H_2023_01]:[H_2025_12]],$H$5:$AQ$5),_xlfn.FORECAST.LINEAR(BB$5,tbl_Model[[#This Row],[H_2023_01]:[H_2025_12]],$H$5:$AQ$5)),0),0)</f>
        <v>2.0867060350758186</v>
      </c>
      <c r="BC245" s="79">
        <f>MAX(IFERROR(IFERROR(_xlfn.FORECAST.ETS(BC$5,tbl_Model[[#This Row],[H_2023_01]:[H_2025_12]],$H$5:$AQ$5),_xlfn.FORECAST.LINEAR(BC$5,tbl_Model[[#This Row],[H_2023_01]:[H_2025_12]],$H$5:$AQ$5)),0),0)</f>
        <v>2.1107441525086812</v>
      </c>
      <c r="BD245" s="80">
        <f>IFERROR(AR245/SUM(Model!$AR245:$BC245),1/12)</f>
        <v>7.7764832782469095E-2</v>
      </c>
      <c r="BE245" s="80">
        <f>IFERROR(AS245/SUM(Model!$AR245:$BC245),1/12)</f>
        <v>7.8777287428080808E-2</v>
      </c>
      <c r="BF245" s="80">
        <f>IFERROR(AT245/SUM(Model!$AR245:$BC245),1/12)</f>
        <v>7.9789742073692452E-2</v>
      </c>
      <c r="BG245" s="80">
        <f>IFERROR(AU245/SUM(Model!$AR245:$BC245),1/12)</f>
        <v>8.0802196719304165E-2</v>
      </c>
      <c r="BH245" s="80">
        <f>IFERROR(AV245/SUM(Model!$AR245:$BC245),1/12)</f>
        <v>8.1814651364915808E-2</v>
      </c>
      <c r="BI245" s="80">
        <f>IFERROR(AW245/SUM(Model!$AR245:$BC245),1/12)</f>
        <v>8.2827106010527521E-2</v>
      </c>
      <c r="BJ245" s="80">
        <f>IFERROR(AX245/SUM(Model!$AR245:$BC245),1/12)</f>
        <v>8.3839560656139164E-2</v>
      </c>
      <c r="BK245" s="80">
        <f>IFERROR(AY245/SUM(Model!$AR245:$BC245),1/12)</f>
        <v>8.4852015301750863E-2</v>
      </c>
      <c r="BL245" s="80">
        <f>IFERROR(AZ245/SUM(Model!$AR245:$BC245),1/12)</f>
        <v>8.5864469947362507E-2</v>
      </c>
      <c r="BM245" s="80">
        <f>IFERROR(BA245/SUM(Model!$AR245:$BC245),1/12)</f>
        <v>8.687692459297422E-2</v>
      </c>
      <c r="BN245" s="80">
        <f>IFERROR(BB245/SUM(Model!$AR245:$BC245),1/12)</f>
        <v>8.7889379238585863E-2</v>
      </c>
      <c r="BO245" s="80">
        <f>IFERROR(BC245/SUM(Model!$AR245:$BC245),1/12)</f>
        <v>8.8901833884197576E-2</v>
      </c>
      <c r="BP24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23.127532777115615</v>
      </c>
      <c r="BQ245" s="77" cm="1">
        <f t="array" ref="BQ24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245" s="77" cm="1">
        <f t="array" ref="BR24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245" s="77">
        <f>IF(tbl_Model[[#This Row],[Type]]="Boutique",
    tbl_Model[[#This Row],[UnitListPrice]],
    tbl_Model[[#This Row],[UnitListPrice]]*(1-SUMIFS(tbl_MarketTerms[WholesaleMarginPct],tbl_MarketTerms[Country],tbl_Model[[#This Row],[country]])))</f>
        <v>9379.6906330564307</v>
      </c>
      <c r="BT245" s="79">
        <f>Model!$BP245*BD245</f>
        <v>1.798508719083469</v>
      </c>
      <c r="BU245" s="79">
        <f>Model!$BP245*BE245</f>
        <v>1.8219242970851968</v>
      </c>
      <c r="BV245" s="79">
        <f>Model!$BP245*BF245</f>
        <v>1.845339875086923</v>
      </c>
      <c r="BW245" s="79">
        <f>Model!$BP245*BG245</f>
        <v>1.868755453088651</v>
      </c>
      <c r="BX245" s="79">
        <f>Model!$BP245*BH245</f>
        <v>1.8921710310903772</v>
      </c>
      <c r="BY245" s="79">
        <f>Model!$BP245*BI245</f>
        <v>1.915586609092105</v>
      </c>
      <c r="BZ245" s="79">
        <f>Model!$BP245*BJ245</f>
        <v>1.9390021870938312</v>
      </c>
      <c r="CA245" s="79">
        <f>Model!$BP245*BK245</f>
        <v>1.9624177650955588</v>
      </c>
      <c r="CB245" s="79">
        <f>Model!$BP245*BL245</f>
        <v>1.985833343097285</v>
      </c>
      <c r="CC245" s="79">
        <f>Model!$BP245*BM245</f>
        <v>2.009248921099013</v>
      </c>
      <c r="CD245" s="79">
        <f>Model!$BP245*BN245</f>
        <v>2.032664499100739</v>
      </c>
      <c r="CE245" s="79">
        <f>Model!$BP245*BO245</f>
        <v>2.0560800771024672</v>
      </c>
      <c r="CF245" s="79">
        <f>Model!$BS245*BT245</f>
        <v>16869.455385857535</v>
      </c>
      <c r="CG245" s="79">
        <f>Model!$BS245*BU245</f>
        <v>17089.086263507943</v>
      </c>
      <c r="CH245" s="79">
        <f>Model!$BS245*BV245</f>
        <v>17308.717141158337</v>
      </c>
      <c r="CI245" s="79">
        <f>Model!$BS245*BW245</f>
        <v>17528.348018808745</v>
      </c>
      <c r="CJ245" s="79">
        <f>Model!$BS245*BX245</f>
        <v>17747.978896459139</v>
      </c>
      <c r="CK245" s="79">
        <f>Model!$BS245*BY245</f>
        <v>17967.609774109547</v>
      </c>
      <c r="CL245" s="79">
        <f>Model!$BS245*BZ245</f>
        <v>18187.240651759941</v>
      </c>
      <c r="CM245" s="79">
        <f>Model!$BS245*CA245</f>
        <v>18406.871529410346</v>
      </c>
      <c r="CN245" s="79">
        <f>Model!$BS245*CB245</f>
        <v>18626.50240706074</v>
      </c>
      <c r="CO245" s="79">
        <f>Model!$BS245*CC245</f>
        <v>18846.133284711152</v>
      </c>
      <c r="CP245" s="79">
        <f>Model!$BS245*CD245</f>
        <v>19065.764162361542</v>
      </c>
      <c r="CQ245" s="79">
        <f>Model!$BS245*CE245</f>
        <v>19285.395040011954</v>
      </c>
      <c r="CR245" s="79">
        <f>Model!$BR245*BT245</f>
        <v>4855.6386716693351</v>
      </c>
      <c r="CS245" s="79">
        <f>Model!$BR245*BU245</f>
        <v>4918.8563724556961</v>
      </c>
      <c r="CT245" s="79">
        <f>Model!$BR245*BV245</f>
        <v>4982.0740732420518</v>
      </c>
      <c r="CU245" s="79">
        <f>Model!$BR245*BW245</f>
        <v>5045.2917740284129</v>
      </c>
      <c r="CV245" s="79">
        <f>Model!$BR245*BX245</f>
        <v>5108.5094748147694</v>
      </c>
      <c r="CW245" s="79">
        <f>Model!$BR245*BY245</f>
        <v>5171.7271756011296</v>
      </c>
      <c r="CX245" s="79">
        <f>Model!$BR245*BZ245</f>
        <v>5234.9448763874861</v>
      </c>
      <c r="CY245" s="79">
        <f>Model!$BR245*CA245</f>
        <v>5298.1625771738463</v>
      </c>
      <c r="CZ245" s="79">
        <f>Model!$BR245*CB245</f>
        <v>5361.380277960202</v>
      </c>
      <c r="DA245" s="79">
        <f>Model!$BR245*CC245</f>
        <v>5424.5979787465631</v>
      </c>
      <c r="DB245" s="79">
        <f>Model!$BR245*CD245</f>
        <v>5487.8156795329187</v>
      </c>
      <c r="DC245" s="79">
        <f>Model!$BR245*CE245</f>
        <v>5551.0333803192807</v>
      </c>
      <c r="DD245" s="79">
        <f>SUM(Model!$CF245:$CQ245)</f>
        <v>216929.10255521693</v>
      </c>
      <c r="DE245" s="79">
        <f>SUM(Model!$CR245:$DC245)</f>
        <v>62440.032311931689</v>
      </c>
      <c r="DF245" s="80">
        <f>IFERROR((Model!$DD245-Model!$DE245)/Model!$DD245,0)</f>
        <v>0.71216387484921129</v>
      </c>
    </row>
    <row r="246" spans="2:110" x14ac:dyDescent="0.25">
      <c r="B246" t="s">
        <v>370</v>
      </c>
      <c r="C246" t="s">
        <v>148</v>
      </c>
      <c r="D246" t="s">
        <v>29</v>
      </c>
      <c r="E246" s="4">
        <v>22</v>
      </c>
      <c r="F246" s="4">
        <v>188943.64</v>
      </c>
      <c r="G246" s="4">
        <v>54267.5</v>
      </c>
      <c r="H246" s="4">
        <v>1</v>
      </c>
      <c r="I246" s="4">
        <v>1</v>
      </c>
      <c r="J246" s="4">
        <v>2</v>
      </c>
      <c r="K246" s="4">
        <v>1</v>
      </c>
      <c r="L246" s="4">
        <v>2</v>
      </c>
      <c r="M246" s="4">
        <v>3</v>
      </c>
      <c r="N246" s="4">
        <v>1</v>
      </c>
      <c r="O246" s="4">
        <v>2</v>
      </c>
      <c r="P246" s="4">
        <v>7</v>
      </c>
      <c r="Q246" s="4">
        <v>2</v>
      </c>
      <c r="R246" s="4">
        <v>1</v>
      </c>
      <c r="S246" s="4">
        <v>1</v>
      </c>
      <c r="T246" s="4">
        <v>2</v>
      </c>
      <c r="U246" s="4">
        <v>1</v>
      </c>
      <c r="V246" s="4">
        <v>0</v>
      </c>
      <c r="W246" s="4">
        <v>2</v>
      </c>
      <c r="X246" s="4">
        <v>2</v>
      </c>
      <c r="Y246" s="4">
        <v>1</v>
      </c>
      <c r="Z246" s="4">
        <v>1</v>
      </c>
      <c r="AA246" s="4">
        <v>0</v>
      </c>
      <c r="AB246" s="4">
        <v>3</v>
      </c>
      <c r="AC246" s="4">
        <v>3</v>
      </c>
      <c r="AD246" s="4">
        <v>0</v>
      </c>
      <c r="AE246" s="4">
        <v>6</v>
      </c>
      <c r="AF246" s="4">
        <v>1</v>
      </c>
      <c r="AG246" s="4">
        <v>1</v>
      </c>
      <c r="AH246" s="4">
        <v>3</v>
      </c>
      <c r="AI246" s="4">
        <v>2</v>
      </c>
      <c r="AJ246" s="4">
        <v>2</v>
      </c>
      <c r="AK246" s="4">
        <v>1</v>
      </c>
      <c r="AL246" s="4">
        <v>0</v>
      </c>
      <c r="AM246" s="4">
        <v>3</v>
      </c>
      <c r="AN246" s="4">
        <v>2</v>
      </c>
      <c r="AO246" s="4">
        <v>1</v>
      </c>
      <c r="AP246" s="4">
        <v>3</v>
      </c>
      <c r="AQ246" s="4">
        <v>3</v>
      </c>
      <c r="AR246" s="79">
        <f>MAX(IFERROR(IFERROR(_xlfn.FORECAST.ETS(AR$5,tbl_Model[[#This Row],[H_2023_01]:[H_2025_12]],$H$5:$AQ$5),_xlfn.FORECAST.LINEAR(AR$5,tbl_Model[[#This Row],[H_2023_01]:[H_2025_12]],$H$5:$AQ$5)),0),0)</f>
        <v>2.0944840831901947</v>
      </c>
      <c r="AS246" s="79">
        <f>MAX(IFERROR(IFERROR(_xlfn.FORECAST.ETS(AS$5,tbl_Model[[#This Row],[H_2023_01]:[H_2025_12]],$H$5:$AQ$5),_xlfn.FORECAST.LINEAR(AS$5,tbl_Model[[#This Row],[H_2023_01]:[H_2025_12]],$H$5:$AQ$5)),0),0)</f>
        <v>2.108867517429903</v>
      </c>
      <c r="AT246" s="79">
        <f>MAX(IFERROR(IFERROR(_xlfn.FORECAST.ETS(AT$5,tbl_Model[[#This Row],[H_2023_01]:[H_2025_12]],$H$5:$AQ$5),_xlfn.FORECAST.LINEAR(AT$5,tbl_Model[[#This Row],[H_2023_01]:[H_2025_12]],$H$5:$AQ$5)),0),0)</f>
        <v>2.1232509516696108</v>
      </c>
      <c r="AU246" s="79">
        <f>MAX(IFERROR(IFERROR(_xlfn.FORECAST.ETS(AU$5,tbl_Model[[#This Row],[H_2023_01]:[H_2025_12]],$H$5:$AQ$5),_xlfn.FORECAST.LINEAR(AU$5,tbl_Model[[#This Row],[H_2023_01]:[H_2025_12]],$H$5:$AQ$5)),0),0)</f>
        <v>2.137634385909319</v>
      </c>
      <c r="AV246" s="79">
        <f>MAX(IFERROR(IFERROR(_xlfn.FORECAST.ETS(AV$5,tbl_Model[[#This Row],[H_2023_01]:[H_2025_12]],$H$5:$AQ$5),_xlfn.FORECAST.LINEAR(AV$5,tbl_Model[[#This Row],[H_2023_01]:[H_2025_12]],$H$5:$AQ$5)),0),0)</f>
        <v>2.1520178201490268</v>
      </c>
      <c r="AW246" s="79">
        <f>MAX(IFERROR(IFERROR(_xlfn.FORECAST.ETS(AW$5,tbl_Model[[#This Row],[H_2023_01]:[H_2025_12]],$H$5:$AQ$5),_xlfn.FORECAST.LINEAR(AW$5,tbl_Model[[#This Row],[H_2023_01]:[H_2025_12]],$H$5:$AQ$5)),0),0)</f>
        <v>2.166401254388735</v>
      </c>
      <c r="AX246" s="79">
        <f>MAX(IFERROR(IFERROR(_xlfn.FORECAST.ETS(AX$5,tbl_Model[[#This Row],[H_2023_01]:[H_2025_12]],$H$5:$AQ$5),_xlfn.FORECAST.LINEAR(AX$5,tbl_Model[[#This Row],[H_2023_01]:[H_2025_12]],$H$5:$AQ$5)),0),0)</f>
        <v>2.1807846886284428</v>
      </c>
      <c r="AY246" s="79">
        <f>MAX(IFERROR(IFERROR(_xlfn.FORECAST.ETS(AY$5,tbl_Model[[#This Row],[H_2023_01]:[H_2025_12]],$H$5:$AQ$5),_xlfn.FORECAST.LINEAR(AY$5,tbl_Model[[#This Row],[H_2023_01]:[H_2025_12]],$H$5:$AQ$5)),0),0)</f>
        <v>2.195168122868151</v>
      </c>
      <c r="AZ246" s="79">
        <f>MAX(IFERROR(IFERROR(_xlfn.FORECAST.ETS(AZ$5,tbl_Model[[#This Row],[H_2023_01]:[H_2025_12]],$H$5:$AQ$5),_xlfn.FORECAST.LINEAR(AZ$5,tbl_Model[[#This Row],[H_2023_01]:[H_2025_12]],$H$5:$AQ$5)),0),0)</f>
        <v>2.2095515571078588</v>
      </c>
      <c r="BA246" s="79">
        <f>MAX(IFERROR(IFERROR(_xlfn.FORECAST.ETS(BA$5,tbl_Model[[#This Row],[H_2023_01]:[H_2025_12]],$H$5:$AQ$5),_xlfn.FORECAST.LINEAR(BA$5,tbl_Model[[#This Row],[H_2023_01]:[H_2025_12]],$H$5:$AQ$5)),0),0)</f>
        <v>2.223934991347567</v>
      </c>
      <c r="BB246" s="79">
        <f>MAX(IFERROR(IFERROR(_xlfn.FORECAST.ETS(BB$5,tbl_Model[[#This Row],[H_2023_01]:[H_2025_12]],$H$5:$AQ$5),_xlfn.FORECAST.LINEAR(BB$5,tbl_Model[[#This Row],[H_2023_01]:[H_2025_12]],$H$5:$AQ$5)),0),0)</f>
        <v>2.2383184255872748</v>
      </c>
      <c r="BC246" s="79">
        <f>MAX(IFERROR(IFERROR(_xlfn.FORECAST.ETS(BC$5,tbl_Model[[#This Row],[H_2023_01]:[H_2025_12]],$H$5:$AQ$5),_xlfn.FORECAST.LINEAR(BC$5,tbl_Model[[#This Row],[H_2023_01]:[H_2025_12]],$H$5:$AQ$5)),0),0)</f>
        <v>2.252701859826983</v>
      </c>
      <c r="BD246" s="80">
        <f>IFERROR(AR246/SUM(Model!$AR246:$BC246),1/12)</f>
        <v>8.0300379396566299E-2</v>
      </c>
      <c r="BE246" s="80">
        <f>IFERROR(AS246/SUM(Model!$AR246:$BC246),1/12)</f>
        <v>8.0851825566887581E-2</v>
      </c>
      <c r="BF246" s="80">
        <f>IFERROR(AT246/SUM(Model!$AR246:$BC246),1/12)</f>
        <v>8.1403271737208863E-2</v>
      </c>
      <c r="BG246" s="80">
        <f>IFERROR(AU246/SUM(Model!$AR246:$BC246),1/12)</f>
        <v>8.1954717907530145E-2</v>
      </c>
      <c r="BH246" s="80">
        <f>IFERROR(AV246/SUM(Model!$AR246:$BC246),1/12)</f>
        <v>8.2506164077851427E-2</v>
      </c>
      <c r="BI246" s="80">
        <f>IFERROR(AW246/SUM(Model!$AR246:$BC246),1/12)</f>
        <v>8.3057610248172709E-2</v>
      </c>
      <c r="BJ246" s="80">
        <f>IFERROR(AX246/SUM(Model!$AR246:$BC246),1/12)</f>
        <v>8.3609056418493991E-2</v>
      </c>
      <c r="BK246" s="80">
        <f>IFERROR(AY246/SUM(Model!$AR246:$BC246),1/12)</f>
        <v>8.4160502588815272E-2</v>
      </c>
      <c r="BL246" s="80">
        <f>IFERROR(AZ246/SUM(Model!$AR246:$BC246),1/12)</f>
        <v>8.4711948759136554E-2</v>
      </c>
      <c r="BM246" s="80">
        <f>IFERROR(BA246/SUM(Model!$AR246:$BC246),1/12)</f>
        <v>8.5263394929457836E-2</v>
      </c>
      <c r="BN246" s="80">
        <f>IFERROR(BB246/SUM(Model!$AR246:$BC246),1/12)</f>
        <v>8.5814841099779118E-2</v>
      </c>
      <c r="BO246" s="80">
        <f>IFERROR(BC246/SUM(Model!$AR246:$BC246),1/12)</f>
        <v>8.63662872701004E-2</v>
      </c>
      <c r="BP24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24.147928994082843</v>
      </c>
      <c r="BQ246" s="77" cm="1">
        <f t="array" ref="BQ24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246" s="77" cm="1">
        <f t="array" ref="BR24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246" s="77">
        <f>IF(tbl_Model[[#This Row],[Type]]="Boutique",
    tbl_Model[[#This Row],[UnitListPrice]],
    tbl_Model[[#This Row],[UnitListPrice]]*(1-SUMIFS(tbl_MarketTerms[WholesaleMarginPct],tbl_MarketTerms[Country],tbl_Model[[#This Row],[country]])))</f>
        <v>9379.6906330564307</v>
      </c>
      <c r="BT246" s="79">
        <f>Model!$BP246*BD246</f>
        <v>1.9390878598661958</v>
      </c>
      <c r="BU246" s="79">
        <f>Model!$BP246*BE246</f>
        <v>1.9524041428311731</v>
      </c>
      <c r="BV246" s="79">
        <f>Model!$BP246*BF246</f>
        <v>1.9657204257961503</v>
      </c>
      <c r="BW246" s="79">
        <f>Model!$BP246*BG246</f>
        <v>1.9790367087611276</v>
      </c>
      <c r="BX246" s="79">
        <f>Model!$BP246*BH246</f>
        <v>1.9923529917261047</v>
      </c>
      <c r="BY246" s="79">
        <f>Model!$BP246*BI246</f>
        <v>2.005669274691082</v>
      </c>
      <c r="BZ246" s="79">
        <f>Model!$BP246*BJ246</f>
        <v>2.0189855576560594</v>
      </c>
      <c r="CA246" s="79">
        <f>Model!$BP246*BK246</f>
        <v>2.0323018406210367</v>
      </c>
      <c r="CB246" s="79">
        <f>Model!$BP246*BL246</f>
        <v>2.0456181235860136</v>
      </c>
      <c r="CC246" s="79">
        <f>Model!$BP246*BM246</f>
        <v>2.0589344065509909</v>
      </c>
      <c r="CD246" s="79">
        <f>Model!$BP246*BN246</f>
        <v>2.0722506895159682</v>
      </c>
      <c r="CE246" s="79">
        <f>Model!$BP246*BO246</f>
        <v>2.0855669724809456</v>
      </c>
      <c r="CF246" s="79">
        <f>Model!$BS246*BT246</f>
        <v>18188.044235860398</v>
      </c>
      <c r="CG246" s="79">
        <f>Model!$BS246*BU246</f>
        <v>18312.946850454126</v>
      </c>
      <c r="CH246" s="79">
        <f>Model!$BS246*BV246</f>
        <v>18437.84946504785</v>
      </c>
      <c r="CI246" s="79">
        <f>Model!$BS246*BW246</f>
        <v>18562.752079641577</v>
      </c>
      <c r="CJ246" s="79">
        <f>Model!$BS246*BX246</f>
        <v>18687.654694235302</v>
      </c>
      <c r="CK246" s="79">
        <f>Model!$BS246*BY246</f>
        <v>18812.557308829026</v>
      </c>
      <c r="CL246" s="79">
        <f>Model!$BS246*BZ246</f>
        <v>18937.459923422753</v>
      </c>
      <c r="CM246" s="79">
        <f>Model!$BS246*CA246</f>
        <v>19062.362538016481</v>
      </c>
      <c r="CN246" s="79">
        <f>Model!$BS246*CB246</f>
        <v>19187.265152610202</v>
      </c>
      <c r="CO246" s="79">
        <f>Model!$BS246*CC246</f>
        <v>19312.16776720393</v>
      </c>
      <c r="CP246" s="79">
        <f>Model!$BS246*CD246</f>
        <v>19437.070381797657</v>
      </c>
      <c r="CQ246" s="79">
        <f>Model!$BS246*CE246</f>
        <v>19561.972996391385</v>
      </c>
      <c r="CR246" s="79">
        <f>Model!$BR246*BT246</f>
        <v>5235.1761769211944</v>
      </c>
      <c r="CS246" s="79">
        <f>Model!$BR246*BU246</f>
        <v>5271.1276615270554</v>
      </c>
      <c r="CT246" s="79">
        <f>Model!$BR246*BV246</f>
        <v>5307.0791461329154</v>
      </c>
      <c r="CU246" s="79">
        <f>Model!$BR246*BW246</f>
        <v>5343.0306307387755</v>
      </c>
      <c r="CV246" s="79">
        <f>Model!$BR246*BX246</f>
        <v>5378.9821153446355</v>
      </c>
      <c r="CW246" s="79">
        <f>Model!$BR246*BY246</f>
        <v>5414.9335999504965</v>
      </c>
      <c r="CX246" s="79">
        <f>Model!$BR246*BZ246</f>
        <v>5450.8850845563575</v>
      </c>
      <c r="CY246" s="79">
        <f>Model!$BR246*CA246</f>
        <v>5486.8365691622175</v>
      </c>
      <c r="CZ246" s="79">
        <f>Model!$BR246*CB246</f>
        <v>5522.7880537680776</v>
      </c>
      <c r="DA246" s="79">
        <f>Model!$BR246*CC246</f>
        <v>5558.7395383739376</v>
      </c>
      <c r="DB246" s="79">
        <f>Model!$BR246*CD246</f>
        <v>5594.6910229797986</v>
      </c>
      <c r="DC246" s="79">
        <f>Model!$BR246*CE246</f>
        <v>5630.6425075856596</v>
      </c>
      <c r="DD246" s="79">
        <f>SUM(Model!$CF246:$CQ246)</f>
        <v>226500.10339351068</v>
      </c>
      <c r="DE246" s="79">
        <f>SUM(Model!$CR246:$DC246)</f>
        <v>65194.91210704112</v>
      </c>
      <c r="DF246" s="80">
        <f>IFERROR((Model!$DD246-Model!$DE246)/Model!$DD246,0)</f>
        <v>0.7121638748492114</v>
      </c>
    </row>
    <row r="247" spans="2:110" x14ac:dyDescent="0.25">
      <c r="B247" t="s">
        <v>371</v>
      </c>
      <c r="C247" t="s">
        <v>231</v>
      </c>
      <c r="D247" t="s">
        <v>3</v>
      </c>
      <c r="E247" s="4">
        <v>14</v>
      </c>
      <c r="F247" s="4">
        <v>208886.86</v>
      </c>
      <c r="G247" s="4">
        <v>78734.75</v>
      </c>
      <c r="H247" s="4">
        <v>0</v>
      </c>
      <c r="I247" s="4">
        <v>2</v>
      </c>
      <c r="J247" s="4">
        <v>0</v>
      </c>
      <c r="K247" s="4">
        <v>0</v>
      </c>
      <c r="L247" s="4">
        <v>3</v>
      </c>
      <c r="M247" s="4">
        <v>0</v>
      </c>
      <c r="N247" s="4">
        <v>0</v>
      </c>
      <c r="O247" s="4">
        <v>0</v>
      </c>
      <c r="P247" s="4">
        <v>0</v>
      </c>
      <c r="Q247" s="4">
        <v>2</v>
      </c>
      <c r="R247" s="4">
        <v>2</v>
      </c>
      <c r="S247" s="4">
        <v>12</v>
      </c>
      <c r="T247" s="4">
        <v>0</v>
      </c>
      <c r="U247" s="4">
        <v>0</v>
      </c>
      <c r="V247" s="4">
        <v>3</v>
      </c>
      <c r="W247" s="4">
        <v>0</v>
      </c>
      <c r="X247" s="4">
        <v>0</v>
      </c>
      <c r="Y247" s="4">
        <v>1</v>
      </c>
      <c r="Z247" s="4">
        <v>2</v>
      </c>
      <c r="AA247" s="4">
        <v>5</v>
      </c>
      <c r="AB247" s="4">
        <v>7</v>
      </c>
      <c r="AC247" s="4">
        <v>7</v>
      </c>
      <c r="AD247" s="4">
        <v>0</v>
      </c>
      <c r="AE247" s="4">
        <v>0</v>
      </c>
      <c r="AF247" s="4">
        <v>0</v>
      </c>
      <c r="AG247" s="4">
        <v>4</v>
      </c>
      <c r="AH247" s="4">
        <v>2</v>
      </c>
      <c r="AI247" s="4">
        <v>0</v>
      </c>
      <c r="AJ247" s="4">
        <v>0</v>
      </c>
      <c r="AK247" s="4">
        <v>1</v>
      </c>
      <c r="AL247" s="4">
        <v>0</v>
      </c>
      <c r="AM247" s="4">
        <v>0</v>
      </c>
      <c r="AN247" s="4">
        <v>0</v>
      </c>
      <c r="AO247" s="4">
        <v>2</v>
      </c>
      <c r="AP247" s="4">
        <v>0</v>
      </c>
      <c r="AQ247" s="4">
        <v>5</v>
      </c>
      <c r="AR247" s="79">
        <f>MAX(IFERROR(IFERROR(_xlfn.FORECAST.ETS(AR$5,tbl_Model[[#This Row],[H_2023_01]:[H_2025_12]],$H$5:$AQ$5),_xlfn.FORECAST.LINEAR(AR$5,tbl_Model[[#This Row],[H_2023_01]:[H_2025_12]],$H$5:$AQ$5)),0),0)</f>
        <v>1.7530531014894102</v>
      </c>
      <c r="AS247" s="79">
        <f>MAX(IFERROR(IFERROR(_xlfn.FORECAST.ETS(AS$5,tbl_Model[[#This Row],[H_2023_01]:[H_2025_12]],$H$5:$AQ$5),_xlfn.FORECAST.LINEAR(AS$5,tbl_Model[[#This Row],[H_2023_01]:[H_2025_12]],$H$5:$AQ$5)),0),0)</f>
        <v>1.7720624522134996</v>
      </c>
      <c r="AT247" s="79">
        <f>MAX(IFERROR(IFERROR(_xlfn.FORECAST.ETS(AT$5,tbl_Model[[#This Row],[H_2023_01]:[H_2025_12]],$H$5:$AQ$5),_xlfn.FORECAST.LINEAR(AT$5,tbl_Model[[#This Row],[H_2023_01]:[H_2025_12]],$H$5:$AQ$5)),0),0)</f>
        <v>1.7910718029375794</v>
      </c>
      <c r="AU247" s="79">
        <f>MAX(IFERROR(IFERROR(_xlfn.FORECAST.ETS(AU$5,tbl_Model[[#This Row],[H_2023_01]:[H_2025_12]],$H$5:$AQ$5),_xlfn.FORECAST.LINEAR(AU$5,tbl_Model[[#This Row],[H_2023_01]:[H_2025_12]],$H$5:$AQ$5)),0),0)</f>
        <v>1.8100811536616688</v>
      </c>
      <c r="AV247" s="79">
        <f>MAX(IFERROR(IFERROR(_xlfn.FORECAST.ETS(AV$5,tbl_Model[[#This Row],[H_2023_01]:[H_2025_12]],$H$5:$AQ$5),_xlfn.FORECAST.LINEAR(AV$5,tbl_Model[[#This Row],[H_2023_01]:[H_2025_12]],$H$5:$AQ$5)),0),0)</f>
        <v>1.8290905043857484</v>
      </c>
      <c r="AW247" s="79">
        <f>MAX(IFERROR(IFERROR(_xlfn.FORECAST.ETS(AW$5,tbl_Model[[#This Row],[H_2023_01]:[H_2025_12]],$H$5:$AQ$5),_xlfn.FORECAST.LINEAR(AW$5,tbl_Model[[#This Row],[H_2023_01]:[H_2025_12]],$H$5:$AQ$5)),0),0)</f>
        <v>1.8480998551098378</v>
      </c>
      <c r="AX247" s="79">
        <f>MAX(IFERROR(IFERROR(_xlfn.FORECAST.ETS(AX$5,tbl_Model[[#This Row],[H_2023_01]:[H_2025_12]],$H$5:$AQ$5),_xlfn.FORECAST.LINEAR(AX$5,tbl_Model[[#This Row],[H_2023_01]:[H_2025_12]],$H$5:$AQ$5)),0),0)</f>
        <v>1.8671092058339174</v>
      </c>
      <c r="AY247" s="79">
        <f>MAX(IFERROR(IFERROR(_xlfn.FORECAST.ETS(AY$5,tbl_Model[[#This Row],[H_2023_01]:[H_2025_12]],$H$5:$AQ$5),_xlfn.FORECAST.LINEAR(AY$5,tbl_Model[[#This Row],[H_2023_01]:[H_2025_12]],$H$5:$AQ$5)),0),0)</f>
        <v>1.8861185565580068</v>
      </c>
      <c r="AZ247" s="79">
        <f>MAX(IFERROR(IFERROR(_xlfn.FORECAST.ETS(AZ$5,tbl_Model[[#This Row],[H_2023_01]:[H_2025_12]],$H$5:$AQ$5),_xlfn.FORECAST.LINEAR(AZ$5,tbl_Model[[#This Row],[H_2023_01]:[H_2025_12]],$H$5:$AQ$5)),0),0)</f>
        <v>1.9051279072820866</v>
      </c>
      <c r="BA247" s="79">
        <f>MAX(IFERROR(IFERROR(_xlfn.FORECAST.ETS(BA$5,tbl_Model[[#This Row],[H_2023_01]:[H_2025_12]],$H$5:$AQ$5),_xlfn.FORECAST.LINEAR(BA$5,tbl_Model[[#This Row],[H_2023_01]:[H_2025_12]],$H$5:$AQ$5)),0),0)</f>
        <v>1.924137258006176</v>
      </c>
      <c r="BB247" s="79">
        <f>MAX(IFERROR(IFERROR(_xlfn.FORECAST.ETS(BB$5,tbl_Model[[#This Row],[H_2023_01]:[H_2025_12]],$H$5:$AQ$5),_xlfn.FORECAST.LINEAR(BB$5,tbl_Model[[#This Row],[H_2023_01]:[H_2025_12]],$H$5:$AQ$5)),0),0)</f>
        <v>1.9431466087302556</v>
      </c>
      <c r="BC247" s="79">
        <f>MAX(IFERROR(IFERROR(_xlfn.FORECAST.ETS(BC$5,tbl_Model[[#This Row],[H_2023_01]:[H_2025_12]],$H$5:$AQ$5),_xlfn.FORECAST.LINEAR(BC$5,tbl_Model[[#This Row],[H_2023_01]:[H_2025_12]],$H$5:$AQ$5)),0),0)</f>
        <v>1.962155959454345</v>
      </c>
      <c r="BD247" s="80">
        <f>IFERROR(AR247/SUM(Model!$AR247:$BC247),1/12)</f>
        <v>7.8643089021935633E-2</v>
      </c>
      <c r="BE247" s="80">
        <f>IFERROR(AS247/SUM(Model!$AR247:$BC247),1/12)</f>
        <v>7.9495860714917238E-2</v>
      </c>
      <c r="BF247" s="80">
        <f>IFERROR(AT247/SUM(Model!$AR247:$BC247),1/12)</f>
        <v>8.0348632407898399E-2</v>
      </c>
      <c r="BG247" s="80">
        <f>IFERROR(AU247/SUM(Model!$AR247:$BC247),1/12)</f>
        <v>8.120140410087999E-2</v>
      </c>
      <c r="BH247" s="80">
        <f>IFERROR(AV247/SUM(Model!$AR247:$BC247),1/12)</f>
        <v>8.205417579386115E-2</v>
      </c>
      <c r="BI247" s="80">
        <f>IFERROR(AW247/SUM(Model!$AR247:$BC247),1/12)</f>
        <v>8.2906947486842741E-2</v>
      </c>
      <c r="BJ247" s="80">
        <f>IFERROR(AX247/SUM(Model!$AR247:$BC247),1/12)</f>
        <v>8.3759719179823888E-2</v>
      </c>
      <c r="BK247" s="80">
        <f>IFERROR(AY247/SUM(Model!$AR247:$BC247),1/12)</f>
        <v>8.4612490872805493E-2</v>
      </c>
      <c r="BL247" s="80">
        <f>IFERROR(AZ247/SUM(Model!$AR247:$BC247),1/12)</f>
        <v>8.5465262565786654E-2</v>
      </c>
      <c r="BM247" s="80">
        <f>IFERROR(BA247/SUM(Model!$AR247:$BC247),1/12)</f>
        <v>8.6318034258768245E-2</v>
      </c>
      <c r="BN247" s="80">
        <f>IFERROR(BB247/SUM(Model!$AR247:$BC247),1/12)</f>
        <v>8.7170805951749405E-2</v>
      </c>
      <c r="BO247" s="80">
        <f>IFERROR(BC247/SUM(Model!$AR247:$BC247),1/12)</f>
        <v>8.8023577644730996E-2</v>
      </c>
      <c r="BP24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13.297008547008543</v>
      </c>
      <c r="BQ247" s="77" cm="1">
        <f t="array" ref="BQ24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47" s="77" cm="1">
        <f t="array" ref="BR24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47" s="77">
        <f>IF(tbl_Model[[#This Row],[Type]]="Boutique",
    tbl_Model[[#This Row],[UnitListPrice]],
    tbl_Model[[#This Row],[UnitListPrice]]*(1-SUMIFS(tbl_MarketTerms[WholesaleMarginPct],tbl_MarketTerms[Country],tbl_Model[[#This Row],[country]])))</f>
        <v>17730.200573888091</v>
      </c>
      <c r="BT247" s="79">
        <f>Model!$BP247*BD247</f>
        <v>1.0457178268878318</v>
      </c>
      <c r="BU247" s="79">
        <f>Model!$BP247*BE247</f>
        <v>1.0570571393780552</v>
      </c>
      <c r="BV247" s="79">
        <f>Model!$BP247*BF247</f>
        <v>1.0683964518682727</v>
      </c>
      <c r="BW247" s="79">
        <f>Model!$BP247*BG247</f>
        <v>1.0797357643584957</v>
      </c>
      <c r="BX247" s="79">
        <f>Model!$BP247*BH247</f>
        <v>1.0910750768487132</v>
      </c>
      <c r="BY247" s="79">
        <f>Model!$BP247*BI247</f>
        <v>1.1024143893389364</v>
      </c>
      <c r="BZ247" s="79">
        <f>Model!$BP247*BJ247</f>
        <v>1.1137537018291537</v>
      </c>
      <c r="CA247" s="79">
        <f>Model!$BP247*BK247</f>
        <v>1.1250930143193769</v>
      </c>
      <c r="CB247" s="79">
        <f>Model!$BP247*BL247</f>
        <v>1.1364323268095944</v>
      </c>
      <c r="CC247" s="79">
        <f>Model!$BP247*BM247</f>
        <v>1.1477716392998176</v>
      </c>
      <c r="CD247" s="79">
        <f>Model!$BP247*BN247</f>
        <v>1.1591109517900351</v>
      </c>
      <c r="CE247" s="79">
        <f>Model!$BP247*BO247</f>
        <v>1.1704502642802581</v>
      </c>
      <c r="CF247" s="79">
        <f>Model!$BS247*BT247</f>
        <v>18540.786814411644</v>
      </c>
      <c r="CG247" s="79">
        <f>Model!$BS247*BU247</f>
        <v>18741.8350992333</v>
      </c>
      <c r="CH247" s="79">
        <f>Model!$BS247*BV247</f>
        <v>18942.883384054847</v>
      </c>
      <c r="CI247" s="79">
        <f>Model!$BS247*BW247</f>
        <v>19143.931668876496</v>
      </c>
      <c r="CJ247" s="79">
        <f>Model!$BS247*BX247</f>
        <v>19344.979953698046</v>
      </c>
      <c r="CK247" s="79">
        <f>Model!$BS247*BY247</f>
        <v>19546.028238519699</v>
      </c>
      <c r="CL247" s="79">
        <f>Model!$BS247*BZ247</f>
        <v>19747.076523341246</v>
      </c>
      <c r="CM247" s="79">
        <f>Model!$BS247*CA247</f>
        <v>19948.124808162898</v>
      </c>
      <c r="CN247" s="79">
        <f>Model!$BS247*CB247</f>
        <v>20149.173092984449</v>
      </c>
      <c r="CO247" s="79">
        <f>Model!$BS247*CC247</f>
        <v>20350.221377806101</v>
      </c>
      <c r="CP247" s="79">
        <f>Model!$BS247*CD247</f>
        <v>20551.269662627652</v>
      </c>
      <c r="CQ247" s="79">
        <f>Model!$BS247*CE247</f>
        <v>20752.317947449301</v>
      </c>
      <c r="CR247" s="79">
        <f>Model!$BR247*BT247</f>
        <v>6939.4455121451711</v>
      </c>
      <c r="CS247" s="79">
        <f>Model!$BR247*BU247</f>
        <v>7014.6938622715898</v>
      </c>
      <c r="CT247" s="79">
        <f>Model!$BR247*BV247</f>
        <v>7089.9422123979684</v>
      </c>
      <c r="CU247" s="79">
        <f>Model!$BR247*BW247</f>
        <v>7165.1905625243835</v>
      </c>
      <c r="CV247" s="79">
        <f>Model!$BR247*BX247</f>
        <v>7240.4389126507622</v>
      </c>
      <c r="CW247" s="79">
        <f>Model!$BR247*BY247</f>
        <v>7315.6872627771791</v>
      </c>
      <c r="CX247" s="79">
        <f>Model!$BR247*BZ247</f>
        <v>7390.9356129035559</v>
      </c>
      <c r="CY247" s="79">
        <f>Model!$BR247*CA247</f>
        <v>7466.1839630299728</v>
      </c>
      <c r="CZ247" s="79">
        <f>Model!$BR247*CB247</f>
        <v>7541.4323131563515</v>
      </c>
      <c r="DA247" s="79">
        <f>Model!$BR247*CC247</f>
        <v>7616.6806632827684</v>
      </c>
      <c r="DB247" s="79">
        <f>Model!$BR247*CD247</f>
        <v>7691.929013409147</v>
      </c>
      <c r="DC247" s="79">
        <f>Model!$BR247*CE247</f>
        <v>7767.177363535563</v>
      </c>
      <c r="DD247" s="79">
        <f>SUM(Model!$CF247:$CQ247)</f>
        <v>235758.62857116567</v>
      </c>
      <c r="DE247" s="79">
        <f>SUM(Model!$CR247:$DC247)</f>
        <v>88239.737254084408</v>
      </c>
      <c r="DF247" s="80">
        <f>IFERROR((Model!$DD247-Model!$DE247)/Model!$DD247,0)</f>
        <v>0.62572000953318863</v>
      </c>
    </row>
    <row r="248" spans="2:110" x14ac:dyDescent="0.25">
      <c r="B248" t="s">
        <v>371</v>
      </c>
      <c r="C248" t="s">
        <v>114</v>
      </c>
      <c r="D248" t="s">
        <v>4</v>
      </c>
      <c r="E248" s="4">
        <v>135</v>
      </c>
      <c r="F248" s="4">
        <v>808159.5</v>
      </c>
      <c r="G248" s="4">
        <v>354100.92</v>
      </c>
      <c r="H248" s="4">
        <v>6</v>
      </c>
      <c r="I248" s="4">
        <v>16</v>
      </c>
      <c r="J248" s="4">
        <v>10</v>
      </c>
      <c r="K248" s="4">
        <v>18</v>
      </c>
      <c r="L248" s="4">
        <v>5</v>
      </c>
      <c r="M248" s="4">
        <v>8</v>
      </c>
      <c r="N248" s="4">
        <v>6</v>
      </c>
      <c r="O248" s="4">
        <v>9</v>
      </c>
      <c r="P248" s="4">
        <v>9</v>
      </c>
      <c r="Q248" s="4">
        <v>3</v>
      </c>
      <c r="R248" s="4">
        <v>5</v>
      </c>
      <c r="S248" s="4">
        <v>12</v>
      </c>
      <c r="T248" s="4">
        <v>4</v>
      </c>
      <c r="U248" s="4">
        <v>3</v>
      </c>
      <c r="V248" s="4">
        <v>2</v>
      </c>
      <c r="W248" s="4">
        <v>5</v>
      </c>
      <c r="X248" s="4">
        <v>6</v>
      </c>
      <c r="Y248" s="4">
        <v>8</v>
      </c>
      <c r="Z248" s="4">
        <v>13</v>
      </c>
      <c r="AA248" s="4">
        <v>2</v>
      </c>
      <c r="AB248" s="4">
        <v>4</v>
      </c>
      <c r="AC248" s="4">
        <v>6</v>
      </c>
      <c r="AD248" s="4">
        <v>13</v>
      </c>
      <c r="AE248" s="4">
        <v>20</v>
      </c>
      <c r="AF248" s="4">
        <v>15</v>
      </c>
      <c r="AG248" s="4">
        <v>0</v>
      </c>
      <c r="AH248" s="4">
        <v>9</v>
      </c>
      <c r="AI248" s="4">
        <v>14</v>
      </c>
      <c r="AJ248" s="4">
        <v>15</v>
      </c>
      <c r="AK248" s="4">
        <v>9</v>
      </c>
      <c r="AL248" s="4">
        <v>13</v>
      </c>
      <c r="AM248" s="4">
        <v>17</v>
      </c>
      <c r="AN248" s="4">
        <v>5</v>
      </c>
      <c r="AO248" s="4">
        <v>11</v>
      </c>
      <c r="AP248" s="4">
        <v>6</v>
      </c>
      <c r="AQ248" s="4">
        <v>21</v>
      </c>
      <c r="AR248" s="79">
        <f>MAX(IFERROR(IFERROR(_xlfn.FORECAST.ETS(AR$5,tbl_Model[[#This Row],[H_2023_01]:[H_2025_12]],$H$5:$AQ$5),_xlfn.FORECAST.LINEAR(AR$5,tbl_Model[[#This Row],[H_2023_01]:[H_2025_12]],$H$5:$AQ$5)),0),0)</f>
        <v>10.910324284746842</v>
      </c>
      <c r="AS248" s="79">
        <f>MAX(IFERROR(IFERROR(_xlfn.FORECAST.ETS(AS$5,tbl_Model[[#This Row],[H_2023_01]:[H_2025_12]],$H$5:$AQ$5),_xlfn.FORECAST.LINEAR(AS$5,tbl_Model[[#This Row],[H_2023_01]:[H_2025_12]],$H$5:$AQ$5)),0),0)</f>
        <v>11.056323039158377</v>
      </c>
      <c r="AT248" s="79">
        <f>MAX(IFERROR(IFERROR(_xlfn.FORECAST.ETS(AT$5,tbl_Model[[#This Row],[H_2023_01]:[H_2025_12]],$H$5:$AQ$5),_xlfn.FORECAST.LINEAR(AT$5,tbl_Model[[#This Row],[H_2023_01]:[H_2025_12]],$H$5:$AQ$5)),0),0)</f>
        <v>11.202321793569896</v>
      </c>
      <c r="AU248" s="79">
        <f>MAX(IFERROR(IFERROR(_xlfn.FORECAST.ETS(AU$5,tbl_Model[[#This Row],[H_2023_01]:[H_2025_12]],$H$5:$AQ$5),_xlfn.FORECAST.LINEAR(AU$5,tbl_Model[[#This Row],[H_2023_01]:[H_2025_12]],$H$5:$AQ$5)),0),0)</f>
        <v>11.34832054798143</v>
      </c>
      <c r="AV248" s="79">
        <f>MAX(IFERROR(IFERROR(_xlfn.FORECAST.ETS(AV$5,tbl_Model[[#This Row],[H_2023_01]:[H_2025_12]],$H$5:$AQ$5),_xlfn.FORECAST.LINEAR(AV$5,tbl_Model[[#This Row],[H_2023_01]:[H_2025_12]],$H$5:$AQ$5)),0),0)</f>
        <v>11.494319302392949</v>
      </c>
      <c r="AW248" s="79">
        <f>MAX(IFERROR(IFERROR(_xlfn.FORECAST.ETS(AW$5,tbl_Model[[#This Row],[H_2023_01]:[H_2025_12]],$H$5:$AQ$5),_xlfn.FORECAST.LINEAR(AW$5,tbl_Model[[#This Row],[H_2023_01]:[H_2025_12]],$H$5:$AQ$5)),0),0)</f>
        <v>11.640318056804484</v>
      </c>
      <c r="AX248" s="79">
        <f>MAX(IFERROR(IFERROR(_xlfn.FORECAST.ETS(AX$5,tbl_Model[[#This Row],[H_2023_01]:[H_2025_12]],$H$5:$AQ$5),_xlfn.FORECAST.LINEAR(AX$5,tbl_Model[[#This Row],[H_2023_01]:[H_2025_12]],$H$5:$AQ$5)),0),0)</f>
        <v>11.786316811216002</v>
      </c>
      <c r="AY248" s="79">
        <f>MAX(IFERROR(IFERROR(_xlfn.FORECAST.ETS(AY$5,tbl_Model[[#This Row],[H_2023_01]:[H_2025_12]],$H$5:$AQ$5),_xlfn.FORECAST.LINEAR(AY$5,tbl_Model[[#This Row],[H_2023_01]:[H_2025_12]],$H$5:$AQ$5)),0),0)</f>
        <v>11.932315565627537</v>
      </c>
      <c r="AZ248" s="79">
        <f>MAX(IFERROR(IFERROR(_xlfn.FORECAST.ETS(AZ$5,tbl_Model[[#This Row],[H_2023_01]:[H_2025_12]],$H$5:$AQ$5),_xlfn.FORECAST.LINEAR(AZ$5,tbl_Model[[#This Row],[H_2023_01]:[H_2025_12]],$H$5:$AQ$5)),0),0)</f>
        <v>12.078314320039055</v>
      </c>
      <c r="BA248" s="79">
        <f>MAX(IFERROR(IFERROR(_xlfn.FORECAST.ETS(BA$5,tbl_Model[[#This Row],[H_2023_01]:[H_2025_12]],$H$5:$AQ$5),_xlfn.FORECAST.LINEAR(BA$5,tbl_Model[[#This Row],[H_2023_01]:[H_2025_12]],$H$5:$AQ$5)),0),0)</f>
        <v>12.224313074450588</v>
      </c>
      <c r="BB248" s="79">
        <f>MAX(IFERROR(IFERROR(_xlfn.FORECAST.ETS(BB$5,tbl_Model[[#This Row],[H_2023_01]:[H_2025_12]],$H$5:$AQ$5),_xlfn.FORECAST.LINEAR(BB$5,tbl_Model[[#This Row],[H_2023_01]:[H_2025_12]],$H$5:$AQ$5)),0),0)</f>
        <v>12.370311828862109</v>
      </c>
      <c r="BC248" s="79">
        <f>MAX(IFERROR(IFERROR(_xlfn.FORECAST.ETS(BC$5,tbl_Model[[#This Row],[H_2023_01]:[H_2025_12]],$H$5:$AQ$5),_xlfn.FORECAST.LINEAR(BC$5,tbl_Model[[#This Row],[H_2023_01]:[H_2025_12]],$H$5:$AQ$5)),0),0)</f>
        <v>12.516310583273643</v>
      </c>
      <c r="BD248" s="80">
        <f>IFERROR(AR248/SUM(Model!$AR248:$BC248),1/12)</f>
        <v>7.7620511483422944E-2</v>
      </c>
      <c r="BE248" s="80">
        <f>IFERROR(AS248/SUM(Model!$AR248:$BC248),1/12)</f>
        <v>7.8659206365224887E-2</v>
      </c>
      <c r="BF248" s="80">
        <f>IFERROR(AT248/SUM(Model!$AR248:$BC248),1/12)</f>
        <v>7.9697901247026706E-2</v>
      </c>
      <c r="BG248" s="80">
        <f>IFERROR(AU248/SUM(Model!$AR248:$BC248),1/12)</f>
        <v>8.073659612882865E-2</v>
      </c>
      <c r="BH248" s="80">
        <f>IFERROR(AV248/SUM(Model!$AR248:$BC248),1/12)</f>
        <v>8.1775291010630483E-2</v>
      </c>
      <c r="BI248" s="80">
        <f>IFERROR(AW248/SUM(Model!$AR248:$BC248),1/12)</f>
        <v>8.2813985892432426E-2</v>
      </c>
      <c r="BJ248" s="80">
        <f>IFERROR(AX248/SUM(Model!$AR248:$BC248),1/12)</f>
        <v>8.3852680774234245E-2</v>
      </c>
      <c r="BK248" s="80">
        <f>IFERROR(AY248/SUM(Model!$AR248:$BC248),1/12)</f>
        <v>8.4891375656036189E-2</v>
      </c>
      <c r="BL248" s="80">
        <f>IFERROR(AZ248/SUM(Model!$AR248:$BC248),1/12)</f>
        <v>8.5930070537838021E-2</v>
      </c>
      <c r="BM248" s="80">
        <f>IFERROR(BA248/SUM(Model!$AR248:$BC248),1/12)</f>
        <v>8.6968765419639951E-2</v>
      </c>
      <c r="BN248" s="80">
        <f>IFERROR(BB248/SUM(Model!$AR248:$BC248),1/12)</f>
        <v>8.8007460301441784E-2</v>
      </c>
      <c r="BO248" s="80">
        <f>IFERROR(BC248/SUM(Model!$AR248:$BC248),1/12)</f>
        <v>8.9046155183243728E-2</v>
      </c>
      <c r="BP24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140.21605839416057</v>
      </c>
      <c r="BQ248" s="77" cm="1">
        <f t="array" ref="BQ24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248" s="77" cm="1">
        <f t="array" ref="BR24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248" s="77">
        <f>IF(tbl_Model[[#This Row],[Type]]="Boutique",
    tbl_Model[[#This Row],[UnitListPrice]],
    tbl_Model[[#This Row],[UnitListPrice]]*(1-SUMIFS(tbl_MarketTerms[WholesaleMarginPct],tbl_MarketTerms[Country],tbl_Model[[#This Row],[country]])))</f>
        <v>6295.793617021277</v>
      </c>
      <c r="BT248" s="79">
        <f>Model!$BP248*BD248</f>
        <v>10.883642170744242</v>
      </c>
      <c r="BU248" s="79">
        <f>Model!$BP248*BE248</f>
        <v>11.029283872944699</v>
      </c>
      <c r="BV248" s="79">
        <f>Model!$BP248*BF248</f>
        <v>11.174925575145139</v>
      </c>
      <c r="BW248" s="79">
        <f>Model!$BP248*BG248</f>
        <v>11.320567277345596</v>
      </c>
      <c r="BX248" s="79">
        <f>Model!$BP248*BH248</f>
        <v>11.466208979546037</v>
      </c>
      <c r="BY248" s="79">
        <f>Model!$BP248*BI248</f>
        <v>11.611850681746494</v>
      </c>
      <c r="BZ248" s="79">
        <f>Model!$BP248*BJ248</f>
        <v>11.757492383946934</v>
      </c>
      <c r="CA248" s="79">
        <f>Model!$BP248*BK248</f>
        <v>11.903134086147391</v>
      </c>
      <c r="CB248" s="79">
        <f>Model!$BP248*BL248</f>
        <v>12.048775788347832</v>
      </c>
      <c r="CC248" s="79">
        <f>Model!$BP248*BM248</f>
        <v>12.194417490548288</v>
      </c>
      <c r="CD248" s="79">
        <f>Model!$BP248*BN248</f>
        <v>12.340059192748729</v>
      </c>
      <c r="CE248" s="79">
        <f>Model!$BP248*BO248</f>
        <v>12.485700894949186</v>
      </c>
      <c r="CF248" s="79">
        <f>Model!$BS248*BT248</f>
        <v>68521.164908515188</v>
      </c>
      <c r="CG248" s="79">
        <f>Model!$BS248*BU248</f>
        <v>69438.095007600947</v>
      </c>
      <c r="CH248" s="79">
        <f>Model!$BS248*BV248</f>
        <v>70355.025106686589</v>
      </c>
      <c r="CI248" s="79">
        <f>Model!$BS248*BW248</f>
        <v>71271.955205772334</v>
      </c>
      <c r="CJ248" s="79">
        <f>Model!$BS248*BX248</f>
        <v>72188.885304857991</v>
      </c>
      <c r="CK248" s="79">
        <f>Model!$BS248*BY248</f>
        <v>73105.815403943736</v>
      </c>
      <c r="CL248" s="79">
        <f>Model!$BS248*BZ248</f>
        <v>74022.745503029379</v>
      </c>
      <c r="CM248" s="79">
        <f>Model!$BS248*CA248</f>
        <v>74939.675602115138</v>
      </c>
      <c r="CN248" s="79">
        <f>Model!$BS248*CB248</f>
        <v>75856.60570120078</v>
      </c>
      <c r="CO248" s="79">
        <f>Model!$BS248*CC248</f>
        <v>76773.535800286525</v>
      </c>
      <c r="CP248" s="79">
        <f>Model!$BS248*CD248</f>
        <v>77690.465899372182</v>
      </c>
      <c r="CQ248" s="79">
        <f>Model!$BS248*CE248</f>
        <v>78607.395998457927</v>
      </c>
      <c r="CR248" s="79">
        <f>Model!$BR248*BT248</f>
        <v>29633.803367913821</v>
      </c>
      <c r="CS248" s="79">
        <f>Model!$BR248*BU248</f>
        <v>30030.354218949517</v>
      </c>
      <c r="CT248" s="79">
        <f>Model!$BR248*BV248</f>
        <v>30426.905069985165</v>
      </c>
      <c r="CU248" s="79">
        <f>Model!$BR248*BW248</f>
        <v>30823.455921020861</v>
      </c>
      <c r="CV248" s="79">
        <f>Model!$BR248*BX248</f>
        <v>31220.006772056513</v>
      </c>
      <c r="CW248" s="79">
        <f>Model!$BR248*BY248</f>
        <v>31616.557623092209</v>
      </c>
      <c r="CX248" s="79">
        <f>Model!$BR248*BZ248</f>
        <v>32013.108474127854</v>
      </c>
      <c r="CY248" s="79">
        <f>Model!$BR248*CA248</f>
        <v>32409.65932516355</v>
      </c>
      <c r="CZ248" s="79">
        <f>Model!$BR248*CB248</f>
        <v>32806.210176199202</v>
      </c>
      <c r="DA248" s="79">
        <f>Model!$BR248*CC248</f>
        <v>33202.76102723489</v>
      </c>
      <c r="DB248" s="79">
        <f>Model!$BR248*CD248</f>
        <v>33599.311878270542</v>
      </c>
      <c r="DC248" s="79">
        <f>Model!$BR248*CE248</f>
        <v>33995.862729306238</v>
      </c>
      <c r="DD248" s="79">
        <f>SUM(Model!$CF248:$CQ248)</f>
        <v>882771.36544183875</v>
      </c>
      <c r="DE248" s="79">
        <f>SUM(Model!$CR248:$DC248)</f>
        <v>381777.99658332032</v>
      </c>
      <c r="DF248" s="80">
        <f>IFERROR((Model!$DD248-Model!$DE248)/Model!$DD248,0)</f>
        <v>0.56752335709004864</v>
      </c>
    </row>
    <row r="249" spans="2:110" x14ac:dyDescent="0.25">
      <c r="B249" t="s">
        <v>371</v>
      </c>
      <c r="C249" t="s">
        <v>231</v>
      </c>
      <c r="D249" t="s">
        <v>4</v>
      </c>
      <c r="E249" s="4">
        <v>207</v>
      </c>
      <c r="F249" s="4">
        <v>3802140.31</v>
      </c>
      <c r="G249" s="4">
        <v>1341362.42</v>
      </c>
      <c r="H249" s="4">
        <v>15</v>
      </c>
      <c r="I249" s="4">
        <v>9</v>
      </c>
      <c r="J249" s="4">
        <v>11</v>
      </c>
      <c r="K249" s="4">
        <v>24</v>
      </c>
      <c r="L249" s="4">
        <v>0</v>
      </c>
      <c r="M249" s="4">
        <v>17</v>
      </c>
      <c r="N249" s="4">
        <v>2</v>
      </c>
      <c r="O249" s="4">
        <v>22</v>
      </c>
      <c r="P249" s="4">
        <v>3</v>
      </c>
      <c r="Q249" s="4">
        <v>20</v>
      </c>
      <c r="R249" s="4">
        <v>40</v>
      </c>
      <c r="S249" s="4">
        <v>26</v>
      </c>
      <c r="T249" s="4">
        <v>32</v>
      </c>
      <c r="U249" s="4">
        <v>2</v>
      </c>
      <c r="V249" s="4">
        <v>20</v>
      </c>
      <c r="W249" s="4">
        <v>25</v>
      </c>
      <c r="X249" s="4">
        <v>12</v>
      </c>
      <c r="Y249" s="4">
        <v>16</v>
      </c>
      <c r="Z249" s="4">
        <v>6</v>
      </c>
      <c r="AA249" s="4">
        <v>10</v>
      </c>
      <c r="AB249" s="4">
        <v>13</v>
      </c>
      <c r="AC249" s="4">
        <v>14</v>
      </c>
      <c r="AD249" s="4">
        <v>4</v>
      </c>
      <c r="AE249" s="4">
        <v>14</v>
      </c>
      <c r="AF249" s="4">
        <v>10</v>
      </c>
      <c r="AG249" s="4">
        <v>6</v>
      </c>
      <c r="AH249" s="4">
        <v>29</v>
      </c>
      <c r="AI249" s="4">
        <v>8</v>
      </c>
      <c r="AJ249" s="4">
        <v>43</v>
      </c>
      <c r="AK249" s="4">
        <v>16</v>
      </c>
      <c r="AL249" s="4">
        <v>15</v>
      </c>
      <c r="AM249" s="4">
        <v>11</v>
      </c>
      <c r="AN249" s="4">
        <v>8</v>
      </c>
      <c r="AO249" s="4">
        <v>20</v>
      </c>
      <c r="AP249" s="4">
        <v>15</v>
      </c>
      <c r="AQ249" s="4">
        <v>26</v>
      </c>
      <c r="AR249" s="79">
        <f>MAX(IFERROR(IFERROR(_xlfn.FORECAST.ETS(AR$5,tbl_Model[[#This Row],[H_2023_01]:[H_2025_12]],$H$5:$AQ$5),_xlfn.FORECAST.LINEAR(AR$5,tbl_Model[[#This Row],[H_2023_01]:[H_2025_12]],$H$5:$AQ$5)),0),0)</f>
        <v>17.480909017744501</v>
      </c>
      <c r="AS249" s="79">
        <f>MAX(IFERROR(IFERROR(_xlfn.FORECAST.ETS(AS$5,tbl_Model[[#This Row],[H_2023_01]:[H_2025_12]],$H$5:$AQ$5),_xlfn.FORECAST.LINEAR(AS$5,tbl_Model[[#This Row],[H_2023_01]:[H_2025_12]],$H$5:$AQ$5)),0),0)</f>
        <v>17.541648014559424</v>
      </c>
      <c r="AT249" s="79">
        <f>MAX(IFERROR(IFERROR(_xlfn.FORECAST.ETS(AT$5,tbl_Model[[#This Row],[H_2023_01]:[H_2025_12]],$H$5:$AQ$5),_xlfn.FORECAST.LINEAR(AT$5,tbl_Model[[#This Row],[H_2023_01]:[H_2025_12]],$H$5:$AQ$5)),0),0)</f>
        <v>17.602387011374343</v>
      </c>
      <c r="AU249" s="79">
        <f>MAX(IFERROR(IFERROR(_xlfn.FORECAST.ETS(AU$5,tbl_Model[[#This Row],[H_2023_01]:[H_2025_12]],$H$5:$AQ$5),_xlfn.FORECAST.LINEAR(AU$5,tbl_Model[[#This Row],[H_2023_01]:[H_2025_12]],$H$5:$AQ$5)),0),0)</f>
        <v>17.663126008189263</v>
      </c>
      <c r="AV249" s="79">
        <f>MAX(IFERROR(IFERROR(_xlfn.FORECAST.ETS(AV$5,tbl_Model[[#This Row],[H_2023_01]:[H_2025_12]],$H$5:$AQ$5),_xlfn.FORECAST.LINEAR(AV$5,tbl_Model[[#This Row],[H_2023_01]:[H_2025_12]],$H$5:$AQ$5)),0),0)</f>
        <v>17.723865005004185</v>
      </c>
      <c r="AW249" s="79">
        <f>MAX(IFERROR(IFERROR(_xlfn.FORECAST.ETS(AW$5,tbl_Model[[#This Row],[H_2023_01]:[H_2025_12]],$H$5:$AQ$5),_xlfn.FORECAST.LINEAR(AW$5,tbl_Model[[#This Row],[H_2023_01]:[H_2025_12]],$H$5:$AQ$5)),0),0)</f>
        <v>17.784604001819105</v>
      </c>
      <c r="AX249" s="79">
        <f>MAX(IFERROR(IFERROR(_xlfn.FORECAST.ETS(AX$5,tbl_Model[[#This Row],[H_2023_01]:[H_2025_12]],$H$5:$AQ$5),_xlfn.FORECAST.LINEAR(AX$5,tbl_Model[[#This Row],[H_2023_01]:[H_2025_12]],$H$5:$AQ$5)),0),0)</f>
        <v>17.845342998634024</v>
      </c>
      <c r="AY249" s="79">
        <f>MAX(IFERROR(IFERROR(_xlfn.FORECAST.ETS(AY$5,tbl_Model[[#This Row],[H_2023_01]:[H_2025_12]],$H$5:$AQ$5),_xlfn.FORECAST.LINEAR(AY$5,tbl_Model[[#This Row],[H_2023_01]:[H_2025_12]],$H$5:$AQ$5)),0),0)</f>
        <v>17.906081995448943</v>
      </c>
      <c r="AZ249" s="79">
        <f>MAX(IFERROR(IFERROR(_xlfn.FORECAST.ETS(AZ$5,tbl_Model[[#This Row],[H_2023_01]:[H_2025_12]],$H$5:$AQ$5),_xlfn.FORECAST.LINEAR(AZ$5,tbl_Model[[#This Row],[H_2023_01]:[H_2025_12]],$H$5:$AQ$5)),0),0)</f>
        <v>17.966820992263866</v>
      </c>
      <c r="BA249" s="79">
        <f>MAX(IFERROR(IFERROR(_xlfn.FORECAST.ETS(BA$5,tbl_Model[[#This Row],[H_2023_01]:[H_2025_12]],$H$5:$AQ$5),_xlfn.FORECAST.LINEAR(BA$5,tbl_Model[[#This Row],[H_2023_01]:[H_2025_12]],$H$5:$AQ$5)),0),0)</f>
        <v>18.027559989078785</v>
      </c>
      <c r="BB249" s="79">
        <f>MAX(IFERROR(IFERROR(_xlfn.FORECAST.ETS(BB$5,tbl_Model[[#This Row],[H_2023_01]:[H_2025_12]],$H$5:$AQ$5),_xlfn.FORECAST.LINEAR(BB$5,tbl_Model[[#This Row],[H_2023_01]:[H_2025_12]],$H$5:$AQ$5)),0),0)</f>
        <v>18.088298985893704</v>
      </c>
      <c r="BC249" s="79">
        <f>MAX(IFERROR(IFERROR(_xlfn.FORECAST.ETS(BC$5,tbl_Model[[#This Row],[H_2023_01]:[H_2025_12]],$H$5:$AQ$5),_xlfn.FORECAST.LINEAR(BC$5,tbl_Model[[#This Row],[H_2023_01]:[H_2025_12]],$H$5:$AQ$5)),0),0)</f>
        <v>18.149037982708627</v>
      </c>
      <c r="BD249" s="80">
        <f>IFERROR(AR249/SUM(Model!$AR249:$BC249),1/12)</f>
        <v>8.1770675557100811E-2</v>
      </c>
      <c r="BE249" s="80">
        <f>IFERROR(AS249/SUM(Model!$AR249:$BC249),1/12)</f>
        <v>8.2054795152779456E-2</v>
      </c>
      <c r="BF249" s="80">
        <f>IFERROR(AT249/SUM(Model!$AR249:$BC249),1/12)</f>
        <v>8.2338914748458086E-2</v>
      </c>
      <c r="BG249" s="80">
        <f>IFERROR(AU249/SUM(Model!$AR249:$BC249),1/12)</f>
        <v>8.2623034344136717E-2</v>
      </c>
      <c r="BH249" s="80">
        <f>IFERROR(AV249/SUM(Model!$AR249:$BC249),1/12)</f>
        <v>8.2907153939815376E-2</v>
      </c>
      <c r="BI249" s="80">
        <f>IFERROR(AW249/SUM(Model!$AR249:$BC249),1/12)</f>
        <v>8.3191273535494006E-2</v>
      </c>
      <c r="BJ249" s="80">
        <f>IFERROR(AX249/SUM(Model!$AR249:$BC249),1/12)</f>
        <v>8.3475393131172637E-2</v>
      </c>
      <c r="BK249" s="80">
        <f>IFERROR(AY249/SUM(Model!$AR249:$BC249),1/12)</f>
        <v>8.3759512726851268E-2</v>
      </c>
      <c r="BL249" s="80">
        <f>IFERROR(AZ249/SUM(Model!$AR249:$BC249),1/12)</f>
        <v>8.4043632322529926E-2</v>
      </c>
      <c r="BM249" s="80">
        <f>IFERROR(BA249/SUM(Model!$AR249:$BC249),1/12)</f>
        <v>8.4327751918208557E-2</v>
      </c>
      <c r="BN249" s="80">
        <f>IFERROR(BB249/SUM(Model!$AR249:$BC249),1/12)</f>
        <v>8.4611871513887188E-2</v>
      </c>
      <c r="BO249" s="80">
        <f>IFERROR(BC249/SUM(Model!$AR249:$BC249),1/12)</f>
        <v>8.4895991109565833E-2</v>
      </c>
      <c r="BP24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213.84525547445244</v>
      </c>
      <c r="BQ249" s="77" cm="1">
        <f t="array" ref="BQ24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49" s="77" cm="1">
        <f t="array" ref="BR24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49" s="77">
        <f>IF(tbl_Model[[#This Row],[Type]]="Boutique",
    tbl_Model[[#This Row],[UnitListPrice]],
    tbl_Model[[#This Row],[UnitListPrice]]*(1-SUMIFS(tbl_MarketTerms[WholesaleMarginPct],tbl_MarketTerms[Country],tbl_Model[[#This Row],[country]])))</f>
        <v>19040.313916786228</v>
      </c>
      <c r="BT249" s="79">
        <f>Model!$BP249*BD249</f>
        <v>17.486271004826786</v>
      </c>
      <c r="BU249" s="79">
        <f>Model!$BP249*BE249</f>
        <v>17.547028632349985</v>
      </c>
      <c r="BV249" s="79">
        <f>Model!$BP249*BF249</f>
        <v>17.60778625987318</v>
      </c>
      <c r="BW249" s="79">
        <f>Model!$BP249*BG249</f>
        <v>17.668543887396375</v>
      </c>
      <c r="BX249" s="79">
        <f>Model!$BP249*BH249</f>
        <v>17.729301514919577</v>
      </c>
      <c r="BY249" s="79">
        <f>Model!$BP249*BI249</f>
        <v>17.790059142442772</v>
      </c>
      <c r="BZ249" s="79">
        <f>Model!$BP249*BJ249</f>
        <v>17.850816769965967</v>
      </c>
      <c r="CA249" s="79">
        <f>Model!$BP249*BK249</f>
        <v>17.911574397489161</v>
      </c>
      <c r="CB249" s="79">
        <f>Model!$BP249*BL249</f>
        <v>17.97233202501236</v>
      </c>
      <c r="CC249" s="79">
        <f>Model!$BP249*BM249</f>
        <v>18.033089652535555</v>
      </c>
      <c r="CD249" s="79">
        <f>Model!$BP249*BN249</f>
        <v>18.09384728005875</v>
      </c>
      <c r="CE249" s="79">
        <f>Model!$BP249*BO249</f>
        <v>18.154604907581948</v>
      </c>
      <c r="CF249" s="79">
        <f>Model!$BS249*BT249</f>
        <v>332944.08916589897</v>
      </c>
      <c r="CG249" s="79">
        <f>Model!$BS249*BU249</f>
        <v>334100.93346677982</v>
      </c>
      <c r="CH249" s="79">
        <f>Model!$BS249*BV249</f>
        <v>335257.77776766062</v>
      </c>
      <c r="CI249" s="79">
        <f>Model!$BS249*BW249</f>
        <v>336414.62206854142</v>
      </c>
      <c r="CJ249" s="79">
        <f>Model!$BS249*BX249</f>
        <v>337571.46636942239</v>
      </c>
      <c r="CK249" s="79">
        <f>Model!$BS249*BY249</f>
        <v>338728.31067030318</v>
      </c>
      <c r="CL249" s="79">
        <f>Model!$BS249*BZ249</f>
        <v>339885.15497118398</v>
      </c>
      <c r="CM249" s="79">
        <f>Model!$BS249*CA249</f>
        <v>341041.99927206477</v>
      </c>
      <c r="CN249" s="79">
        <f>Model!$BS249*CB249</f>
        <v>342198.84357294563</v>
      </c>
      <c r="CO249" s="79">
        <f>Model!$BS249*CC249</f>
        <v>343355.68787382648</v>
      </c>
      <c r="CP249" s="79">
        <f>Model!$BS249*CD249</f>
        <v>344512.53217470727</v>
      </c>
      <c r="CQ249" s="79">
        <f>Model!$BS249*CE249</f>
        <v>345669.37647558813</v>
      </c>
      <c r="CR249" s="79">
        <f>Model!$BR249*BT249</f>
        <v>116039.93135484289</v>
      </c>
      <c r="CS249" s="79">
        <f>Model!$BR249*BU249</f>
        <v>116443.12257412166</v>
      </c>
      <c r="CT249" s="79">
        <f>Model!$BR249*BV249</f>
        <v>116846.3137934004</v>
      </c>
      <c r="CU249" s="79">
        <f>Model!$BR249*BW249</f>
        <v>117249.50501267915</v>
      </c>
      <c r="CV249" s="79">
        <f>Model!$BR249*BX249</f>
        <v>117652.69623195793</v>
      </c>
      <c r="CW249" s="79">
        <f>Model!$BR249*BY249</f>
        <v>118055.88745123667</v>
      </c>
      <c r="CX249" s="79">
        <f>Model!$BR249*BZ249</f>
        <v>118459.07867051542</v>
      </c>
      <c r="CY249" s="79">
        <f>Model!$BR249*CA249</f>
        <v>118862.26988979417</v>
      </c>
      <c r="CZ249" s="79">
        <f>Model!$BR249*CB249</f>
        <v>119265.46110907293</v>
      </c>
      <c r="DA249" s="79">
        <f>Model!$BR249*CC249</f>
        <v>119668.65232835167</v>
      </c>
      <c r="DB249" s="79">
        <f>Model!$BR249*CD249</f>
        <v>120071.84354763041</v>
      </c>
      <c r="DC249" s="79">
        <f>Model!$BR249*CE249</f>
        <v>120475.03476690919</v>
      </c>
      <c r="DD249" s="79">
        <f>SUM(Model!$CF249:$CQ249)</f>
        <v>4071680.7938489225</v>
      </c>
      <c r="DE249" s="79">
        <f>SUM(Model!$CR249:$DC249)</f>
        <v>1419089.7967305125</v>
      </c>
      <c r="DF249" s="80">
        <f>IFERROR((Model!$DD249-Model!$DE249)/Model!$DD249,0)</f>
        <v>0.6514732198864096</v>
      </c>
    </row>
    <row r="250" spans="2:110" x14ac:dyDescent="0.25">
      <c r="B250" t="s">
        <v>371</v>
      </c>
      <c r="C250" t="s">
        <v>89</v>
      </c>
      <c r="D250" t="s">
        <v>14</v>
      </c>
      <c r="E250" s="4">
        <v>500</v>
      </c>
      <c r="F250" s="4">
        <v>7275940.8799999999</v>
      </c>
      <c r="G250" s="4">
        <v>2621382.42</v>
      </c>
      <c r="H250" s="4">
        <v>9</v>
      </c>
      <c r="I250" s="4">
        <v>34</v>
      </c>
      <c r="J250" s="4">
        <v>25</v>
      </c>
      <c r="K250" s="4">
        <v>15</v>
      </c>
      <c r="L250" s="4">
        <v>40</v>
      </c>
      <c r="M250" s="4">
        <v>36</v>
      </c>
      <c r="N250" s="4">
        <v>37</v>
      </c>
      <c r="O250" s="4">
        <v>19</v>
      </c>
      <c r="P250" s="4">
        <v>17</v>
      </c>
      <c r="Q250" s="4">
        <v>43</v>
      </c>
      <c r="R250" s="4">
        <v>40</v>
      </c>
      <c r="S250" s="4">
        <v>55</v>
      </c>
      <c r="T250" s="4">
        <v>43</v>
      </c>
      <c r="U250" s="4">
        <v>21</v>
      </c>
      <c r="V250" s="4">
        <v>25</v>
      </c>
      <c r="W250" s="4">
        <v>42</v>
      </c>
      <c r="X250" s="4">
        <v>27</v>
      </c>
      <c r="Y250" s="4">
        <v>13</v>
      </c>
      <c r="Z250" s="4">
        <v>39</v>
      </c>
      <c r="AA250" s="4">
        <v>34</v>
      </c>
      <c r="AB250" s="4">
        <v>57</v>
      </c>
      <c r="AC250" s="4">
        <v>45</v>
      </c>
      <c r="AD250" s="4">
        <v>52</v>
      </c>
      <c r="AE250" s="4">
        <v>49</v>
      </c>
      <c r="AF250" s="4">
        <v>25</v>
      </c>
      <c r="AG250" s="4">
        <v>23</v>
      </c>
      <c r="AH250" s="4">
        <v>49</v>
      </c>
      <c r="AI250" s="4">
        <v>40</v>
      </c>
      <c r="AJ250" s="4">
        <v>22</v>
      </c>
      <c r="AK250" s="4">
        <v>47</v>
      </c>
      <c r="AL250" s="4">
        <v>46</v>
      </c>
      <c r="AM250" s="4">
        <v>29</v>
      </c>
      <c r="AN250" s="4">
        <v>40</v>
      </c>
      <c r="AO250" s="4">
        <v>45</v>
      </c>
      <c r="AP250" s="4">
        <v>58</v>
      </c>
      <c r="AQ250" s="4">
        <v>76</v>
      </c>
      <c r="AR250" s="79">
        <f>MAX(IFERROR(IFERROR(_xlfn.FORECAST.ETS(AR$5,tbl_Model[[#This Row],[H_2023_01]:[H_2025_12]],$H$5:$AQ$5),_xlfn.FORECAST.LINEAR(AR$5,tbl_Model[[#This Row],[H_2023_01]:[H_2025_12]],$H$5:$AQ$5)),0),0)</f>
        <v>55.078426578201004</v>
      </c>
      <c r="AS250" s="79">
        <f>MAX(IFERROR(IFERROR(_xlfn.FORECAST.ETS(AS$5,tbl_Model[[#This Row],[H_2023_01]:[H_2025_12]],$H$5:$AQ$5),_xlfn.FORECAST.LINEAR(AS$5,tbl_Model[[#This Row],[H_2023_01]:[H_2025_12]],$H$5:$AQ$5)),0),0)</f>
        <v>55.831185243507186</v>
      </c>
      <c r="AT250" s="79">
        <f>MAX(IFERROR(IFERROR(_xlfn.FORECAST.ETS(AT$5,tbl_Model[[#This Row],[H_2023_01]:[H_2025_12]],$H$5:$AQ$5),_xlfn.FORECAST.LINEAR(AT$5,tbl_Model[[#This Row],[H_2023_01]:[H_2025_12]],$H$5:$AQ$5)),0),0)</f>
        <v>56.58394390881336</v>
      </c>
      <c r="AU250" s="79">
        <f>MAX(IFERROR(IFERROR(_xlfn.FORECAST.ETS(AU$5,tbl_Model[[#This Row],[H_2023_01]:[H_2025_12]],$H$5:$AQ$5),_xlfn.FORECAST.LINEAR(AU$5,tbl_Model[[#This Row],[H_2023_01]:[H_2025_12]],$H$5:$AQ$5)),0),0)</f>
        <v>57.336702574119542</v>
      </c>
      <c r="AV250" s="79">
        <f>MAX(IFERROR(IFERROR(_xlfn.FORECAST.ETS(AV$5,tbl_Model[[#This Row],[H_2023_01]:[H_2025_12]],$H$5:$AQ$5),_xlfn.FORECAST.LINEAR(AV$5,tbl_Model[[#This Row],[H_2023_01]:[H_2025_12]],$H$5:$AQ$5)),0),0)</f>
        <v>58.089461239425717</v>
      </c>
      <c r="AW250" s="79">
        <f>MAX(IFERROR(IFERROR(_xlfn.FORECAST.ETS(AW$5,tbl_Model[[#This Row],[H_2023_01]:[H_2025_12]],$H$5:$AQ$5),_xlfn.FORECAST.LINEAR(AW$5,tbl_Model[[#This Row],[H_2023_01]:[H_2025_12]],$H$5:$AQ$5)),0),0)</f>
        <v>58.842219904731898</v>
      </c>
      <c r="AX250" s="79">
        <f>MAX(IFERROR(IFERROR(_xlfn.FORECAST.ETS(AX$5,tbl_Model[[#This Row],[H_2023_01]:[H_2025_12]],$H$5:$AQ$5),_xlfn.FORECAST.LINEAR(AX$5,tbl_Model[[#This Row],[H_2023_01]:[H_2025_12]],$H$5:$AQ$5)),0),0)</f>
        <v>59.594978570038073</v>
      </c>
      <c r="AY250" s="79">
        <f>MAX(IFERROR(IFERROR(_xlfn.FORECAST.ETS(AY$5,tbl_Model[[#This Row],[H_2023_01]:[H_2025_12]],$H$5:$AQ$5),_xlfn.FORECAST.LINEAR(AY$5,tbl_Model[[#This Row],[H_2023_01]:[H_2025_12]],$H$5:$AQ$5)),0),0)</f>
        <v>60.347737235344255</v>
      </c>
      <c r="AZ250" s="79">
        <f>MAX(IFERROR(IFERROR(_xlfn.FORECAST.ETS(AZ$5,tbl_Model[[#This Row],[H_2023_01]:[H_2025_12]],$H$5:$AQ$5),_xlfn.FORECAST.LINEAR(AZ$5,tbl_Model[[#This Row],[H_2023_01]:[H_2025_12]],$H$5:$AQ$5)),0),0)</f>
        <v>61.100495900650429</v>
      </c>
      <c r="BA250" s="79">
        <f>MAX(IFERROR(IFERROR(_xlfn.FORECAST.ETS(BA$5,tbl_Model[[#This Row],[H_2023_01]:[H_2025_12]],$H$5:$AQ$5),_xlfn.FORECAST.LINEAR(BA$5,tbl_Model[[#This Row],[H_2023_01]:[H_2025_12]],$H$5:$AQ$5)),0),0)</f>
        <v>61.853254565956611</v>
      </c>
      <c r="BB250" s="79">
        <f>MAX(IFERROR(IFERROR(_xlfn.FORECAST.ETS(BB$5,tbl_Model[[#This Row],[H_2023_01]:[H_2025_12]],$H$5:$AQ$5),_xlfn.FORECAST.LINEAR(BB$5,tbl_Model[[#This Row],[H_2023_01]:[H_2025_12]],$H$5:$AQ$5)),0),0)</f>
        <v>62.606013231262786</v>
      </c>
      <c r="BC250" s="79">
        <f>MAX(IFERROR(IFERROR(_xlfn.FORECAST.ETS(BC$5,tbl_Model[[#This Row],[H_2023_01]:[H_2025_12]],$H$5:$AQ$5),_xlfn.FORECAST.LINEAR(BC$5,tbl_Model[[#This Row],[H_2023_01]:[H_2025_12]],$H$5:$AQ$5)),0),0)</f>
        <v>63.358771896568967</v>
      </c>
      <c r="BD250" s="80">
        <f>IFERROR(AR250/SUM(Model!$AR250:$BC250),1/12)</f>
        <v>7.7507218013004683E-2</v>
      </c>
      <c r="BE250" s="80">
        <f>IFERROR(AS250/SUM(Model!$AR250:$BC250),1/12)</f>
        <v>7.8566511707609893E-2</v>
      </c>
      <c r="BF250" s="80">
        <f>IFERROR(AT250/SUM(Model!$AR250:$BC250),1/12)</f>
        <v>7.9625805402215102E-2</v>
      </c>
      <c r="BG250" s="80">
        <f>IFERROR(AU250/SUM(Model!$AR250:$BC250),1/12)</f>
        <v>8.0685099096820326E-2</v>
      </c>
      <c r="BH250" s="80">
        <f>IFERROR(AV250/SUM(Model!$AR250:$BC250),1/12)</f>
        <v>8.1744392791425521E-2</v>
      </c>
      <c r="BI250" s="80">
        <f>IFERROR(AW250/SUM(Model!$AR250:$BC250),1/12)</f>
        <v>8.2803686486030745E-2</v>
      </c>
      <c r="BJ250" s="80">
        <f>IFERROR(AX250/SUM(Model!$AR250:$BC250),1/12)</f>
        <v>8.386298018063594E-2</v>
      </c>
      <c r="BK250" s="80">
        <f>IFERROR(AY250/SUM(Model!$AR250:$BC250),1/12)</f>
        <v>8.4922273875241164E-2</v>
      </c>
      <c r="BL250" s="80">
        <f>IFERROR(AZ250/SUM(Model!$AR250:$BC250),1/12)</f>
        <v>8.5981567569846373E-2</v>
      </c>
      <c r="BM250" s="80">
        <f>IFERROR(BA250/SUM(Model!$AR250:$BC250),1/12)</f>
        <v>8.7040861264451583E-2</v>
      </c>
      <c r="BN250" s="80">
        <f>IFERROR(BB250/SUM(Model!$AR250:$BC250),1/12)</f>
        <v>8.8100154959056792E-2</v>
      </c>
      <c r="BO250" s="80">
        <f>IFERROR(BC250/SUM(Model!$AR250:$BC250),1/12)</f>
        <v>8.9159448653662002E-2</v>
      </c>
      <c r="BP25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518.5232240437158</v>
      </c>
      <c r="BQ250" s="77" cm="1">
        <f t="array" ref="BQ25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250" s="77" cm="1">
        <f t="array" ref="BR25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250" s="77">
        <f>IF(tbl_Model[[#This Row],[Type]]="Boutique",
    tbl_Model[[#This Row],[UnitListPrice]],
    tbl_Model[[#This Row],[UnitListPrice]]*(1-SUMIFS(tbl_MarketTerms[WholesaleMarginPct],tbl_MarketTerms[Country],tbl_Model[[#This Row],[country]])))</f>
        <v>15233.546153846153</v>
      </c>
      <c r="BT250" s="79">
        <f>Model!$BP250*BD250</f>
        <v>40.189292570762355</v>
      </c>
      <c r="BU250" s="79">
        <f>Model!$BP250*BE250</f>
        <v>40.738560952498226</v>
      </c>
      <c r="BV250" s="79">
        <f>Model!$BP250*BF250</f>
        <v>41.287829334234097</v>
      </c>
      <c r="BW250" s="79">
        <f>Model!$BP250*BG250</f>
        <v>41.837097715969975</v>
      </c>
      <c r="BX250" s="79">
        <f>Model!$BP250*BH250</f>
        <v>42.386366097705846</v>
      </c>
      <c r="BY250" s="79">
        <f>Model!$BP250*BI250</f>
        <v>42.935634479441724</v>
      </c>
      <c r="BZ250" s="79">
        <f>Model!$BP250*BJ250</f>
        <v>43.484902861177588</v>
      </c>
      <c r="CA250" s="79">
        <f>Model!$BP250*BK250</f>
        <v>44.034171242913466</v>
      </c>
      <c r="CB250" s="79">
        <f>Model!$BP250*BL250</f>
        <v>44.583439624649337</v>
      </c>
      <c r="CC250" s="79">
        <f>Model!$BP250*BM250</f>
        <v>45.132708006385215</v>
      </c>
      <c r="CD250" s="79">
        <f>Model!$BP250*BN250</f>
        <v>45.681976388121086</v>
      </c>
      <c r="CE250" s="79">
        <f>Model!$BP250*BO250</f>
        <v>46.231244769856957</v>
      </c>
      <c r="CF250" s="79">
        <f>Model!$BS250*BT250</f>
        <v>612225.4432671346</v>
      </c>
      <c r="CG250" s="79">
        <f>Model!$BS250*BU250</f>
        <v>620592.74851115642</v>
      </c>
      <c r="CH250" s="79">
        <f>Model!$BS250*BV250</f>
        <v>628960.05375517823</v>
      </c>
      <c r="CI250" s="79">
        <f>Model!$BS250*BW250</f>
        <v>637327.35899920005</v>
      </c>
      <c r="CJ250" s="79">
        <f>Model!$BS250*BX250</f>
        <v>645694.66424322187</v>
      </c>
      <c r="CK250" s="79">
        <f>Model!$BS250*BY250</f>
        <v>654061.9694872438</v>
      </c>
      <c r="CL250" s="79">
        <f>Model!$BS250*BZ250</f>
        <v>662429.27473126538</v>
      </c>
      <c r="CM250" s="79">
        <f>Model!$BS250*CA250</f>
        <v>670796.57997528731</v>
      </c>
      <c r="CN250" s="79">
        <f>Model!$BS250*CB250</f>
        <v>679163.88521930913</v>
      </c>
      <c r="CO250" s="79">
        <f>Model!$BS250*CC250</f>
        <v>687531.19046333095</v>
      </c>
      <c r="CP250" s="79">
        <f>Model!$BS250*CD250</f>
        <v>695898.49570735276</v>
      </c>
      <c r="CQ250" s="79">
        <f>Model!$BS250*CE250</f>
        <v>704265.80095137458</v>
      </c>
      <c r="CR250" s="79">
        <f>Model!$BR250*BT250</f>
        <v>217814.55102321602</v>
      </c>
      <c r="CS250" s="79">
        <f>Model!$BR250*BU250</f>
        <v>220791.42964700359</v>
      </c>
      <c r="CT250" s="79">
        <f>Model!$BR250*BV250</f>
        <v>223768.30827079117</v>
      </c>
      <c r="CU250" s="79">
        <f>Model!$BR250*BW250</f>
        <v>226745.18689457877</v>
      </c>
      <c r="CV250" s="79">
        <f>Model!$BR250*BX250</f>
        <v>229722.06551836635</v>
      </c>
      <c r="CW250" s="79">
        <f>Model!$BR250*BY250</f>
        <v>232698.94414215395</v>
      </c>
      <c r="CX250" s="79">
        <f>Model!$BR250*BZ250</f>
        <v>235675.8227659415</v>
      </c>
      <c r="CY250" s="79">
        <f>Model!$BR250*CA250</f>
        <v>238652.7013897291</v>
      </c>
      <c r="CZ250" s="79">
        <f>Model!$BR250*CB250</f>
        <v>241629.58001351668</v>
      </c>
      <c r="DA250" s="79">
        <f>Model!$BR250*CC250</f>
        <v>244606.45863730428</v>
      </c>
      <c r="DB250" s="79">
        <f>Model!$BR250*CD250</f>
        <v>247583.33726109186</v>
      </c>
      <c r="DC250" s="79">
        <f>Model!$BR250*CE250</f>
        <v>250560.21588487944</v>
      </c>
      <c r="DD250" s="79">
        <f>SUM(Model!$CF250:$CQ250)</f>
        <v>7898947.4653110551</v>
      </c>
      <c r="DE250" s="79">
        <f>SUM(Model!$CR250:$DC250)</f>
        <v>2810248.6014485722</v>
      </c>
      <c r="DF250" s="80">
        <f>IFERROR((Model!$DD250-Model!$DE250)/Model!$DD250,0)</f>
        <v>0.64422492822112898</v>
      </c>
    </row>
    <row r="251" spans="2:110" x14ac:dyDescent="0.25">
      <c r="B251" t="s">
        <v>371</v>
      </c>
      <c r="C251" t="s">
        <v>231</v>
      </c>
      <c r="D251" t="s">
        <v>5</v>
      </c>
      <c r="E251" s="4">
        <v>34</v>
      </c>
      <c r="F251" s="4">
        <v>685739.49</v>
      </c>
      <c r="G251" s="4">
        <v>228833.91</v>
      </c>
      <c r="H251" s="4">
        <v>2</v>
      </c>
      <c r="I251" s="4">
        <v>0</v>
      </c>
      <c r="J251" s="4">
        <v>5</v>
      </c>
      <c r="K251" s="4">
        <v>0</v>
      </c>
      <c r="L251" s="4">
        <v>5</v>
      </c>
      <c r="M251" s="4">
        <v>2</v>
      </c>
      <c r="N251" s="4">
        <v>3</v>
      </c>
      <c r="O251" s="4">
        <v>0</v>
      </c>
      <c r="P251" s="4">
        <v>4</v>
      </c>
      <c r="Q251" s="4">
        <v>12</v>
      </c>
      <c r="R251" s="4">
        <v>8</v>
      </c>
      <c r="S251" s="4">
        <v>7</v>
      </c>
      <c r="T251" s="4">
        <v>0</v>
      </c>
      <c r="U251" s="4">
        <v>7</v>
      </c>
      <c r="V251" s="4">
        <v>0</v>
      </c>
      <c r="W251" s="4">
        <v>0</v>
      </c>
      <c r="X251" s="4">
        <v>0</v>
      </c>
      <c r="Y251" s="4">
        <v>0</v>
      </c>
      <c r="Z251" s="4">
        <v>0</v>
      </c>
      <c r="AA251" s="4">
        <v>2</v>
      </c>
      <c r="AB251" s="4">
        <v>0</v>
      </c>
      <c r="AC251" s="4">
        <v>0</v>
      </c>
      <c r="AD251" s="4">
        <v>5</v>
      </c>
      <c r="AE251" s="4">
        <v>0</v>
      </c>
      <c r="AF251" s="4">
        <v>0</v>
      </c>
      <c r="AG251" s="4">
        <v>5</v>
      </c>
      <c r="AH251" s="4">
        <v>0</v>
      </c>
      <c r="AI251" s="4">
        <v>2</v>
      </c>
      <c r="AJ251" s="4">
        <v>0</v>
      </c>
      <c r="AK251" s="4">
        <v>2</v>
      </c>
      <c r="AL251" s="4">
        <v>2</v>
      </c>
      <c r="AM251" s="4">
        <v>1</v>
      </c>
      <c r="AN251" s="4">
        <v>0</v>
      </c>
      <c r="AO251" s="4">
        <v>11</v>
      </c>
      <c r="AP251" s="4">
        <v>5</v>
      </c>
      <c r="AQ251" s="4">
        <v>6</v>
      </c>
      <c r="AR251" s="79">
        <f>MAX(IFERROR(IFERROR(_xlfn.FORECAST.ETS(AR$5,tbl_Model[[#This Row],[H_2023_01]:[H_2025_12]],$H$5:$AQ$5),_xlfn.FORECAST.LINEAR(AR$5,tbl_Model[[#This Row],[H_2023_01]:[H_2025_12]],$H$5:$AQ$5)),0),0)</f>
        <v>2.3109748356737803</v>
      </c>
      <c r="AS251" s="79">
        <f>MAX(IFERROR(IFERROR(_xlfn.FORECAST.ETS(AS$5,tbl_Model[[#This Row],[H_2023_01]:[H_2025_12]],$H$5:$AQ$5),_xlfn.FORECAST.LINEAR(AS$5,tbl_Model[[#This Row],[H_2023_01]:[H_2025_12]],$H$5:$AQ$5)),0),0)</f>
        <v>2.3264282944184784</v>
      </c>
      <c r="AT251" s="79">
        <f>MAX(IFERROR(IFERROR(_xlfn.FORECAST.ETS(AT$5,tbl_Model[[#This Row],[H_2023_01]:[H_2025_12]],$H$5:$AQ$5),_xlfn.FORECAST.LINEAR(AT$5,tbl_Model[[#This Row],[H_2023_01]:[H_2025_12]],$H$5:$AQ$5)),0),0)</f>
        <v>2.3418817531631695</v>
      </c>
      <c r="AU251" s="79">
        <f>MAX(IFERROR(IFERROR(_xlfn.FORECAST.ETS(AU$5,tbl_Model[[#This Row],[H_2023_01]:[H_2025_12]],$H$5:$AQ$5),_xlfn.FORECAST.LINEAR(AU$5,tbl_Model[[#This Row],[H_2023_01]:[H_2025_12]],$H$5:$AQ$5)),0),0)</f>
        <v>2.3573352119078677</v>
      </c>
      <c r="AV251" s="79">
        <f>MAX(IFERROR(IFERROR(_xlfn.FORECAST.ETS(AV$5,tbl_Model[[#This Row],[H_2023_01]:[H_2025_12]],$H$5:$AQ$5),_xlfn.FORECAST.LINEAR(AV$5,tbl_Model[[#This Row],[H_2023_01]:[H_2025_12]],$H$5:$AQ$5)),0),0)</f>
        <v>2.3727886706525587</v>
      </c>
      <c r="AW251" s="79">
        <f>MAX(IFERROR(IFERROR(_xlfn.FORECAST.ETS(AW$5,tbl_Model[[#This Row],[H_2023_01]:[H_2025_12]],$H$5:$AQ$5),_xlfn.FORECAST.LINEAR(AW$5,tbl_Model[[#This Row],[H_2023_01]:[H_2025_12]],$H$5:$AQ$5)),0),0)</f>
        <v>2.3882421293972569</v>
      </c>
      <c r="AX251" s="79">
        <f>MAX(IFERROR(IFERROR(_xlfn.FORECAST.ETS(AX$5,tbl_Model[[#This Row],[H_2023_01]:[H_2025_12]],$H$5:$AQ$5),_xlfn.FORECAST.LINEAR(AX$5,tbl_Model[[#This Row],[H_2023_01]:[H_2025_12]],$H$5:$AQ$5)),0),0)</f>
        <v>2.4036955881419479</v>
      </c>
      <c r="AY251" s="79">
        <f>MAX(IFERROR(IFERROR(_xlfn.FORECAST.ETS(AY$5,tbl_Model[[#This Row],[H_2023_01]:[H_2025_12]],$H$5:$AQ$5),_xlfn.FORECAST.LINEAR(AY$5,tbl_Model[[#This Row],[H_2023_01]:[H_2025_12]],$H$5:$AQ$5)),0),0)</f>
        <v>2.4191490468866466</v>
      </c>
      <c r="AZ251" s="79">
        <f>MAX(IFERROR(IFERROR(_xlfn.FORECAST.ETS(AZ$5,tbl_Model[[#This Row],[H_2023_01]:[H_2025_12]],$H$5:$AQ$5),_xlfn.FORECAST.LINEAR(AZ$5,tbl_Model[[#This Row],[H_2023_01]:[H_2025_12]],$H$5:$AQ$5)),0),0)</f>
        <v>2.4346025056313376</v>
      </c>
      <c r="BA251" s="79">
        <f>MAX(IFERROR(IFERROR(_xlfn.FORECAST.ETS(BA$5,tbl_Model[[#This Row],[H_2023_01]:[H_2025_12]],$H$5:$AQ$5),_xlfn.FORECAST.LINEAR(BA$5,tbl_Model[[#This Row],[H_2023_01]:[H_2025_12]],$H$5:$AQ$5)),0),0)</f>
        <v>2.4500559643760358</v>
      </c>
      <c r="BB251" s="79">
        <f>MAX(IFERROR(IFERROR(_xlfn.FORECAST.ETS(BB$5,tbl_Model[[#This Row],[H_2023_01]:[H_2025_12]],$H$5:$AQ$5),_xlfn.FORECAST.LINEAR(BB$5,tbl_Model[[#This Row],[H_2023_01]:[H_2025_12]],$H$5:$AQ$5)),0),0)</f>
        <v>2.4655094231207269</v>
      </c>
      <c r="BC251" s="79">
        <f>MAX(IFERROR(IFERROR(_xlfn.FORECAST.ETS(BC$5,tbl_Model[[#This Row],[H_2023_01]:[H_2025_12]],$H$5:$AQ$5),_xlfn.FORECAST.LINEAR(BC$5,tbl_Model[[#This Row],[H_2023_01]:[H_2025_12]],$H$5:$AQ$5)),0),0)</f>
        <v>2.480962881865425</v>
      </c>
      <c r="BD251" s="80">
        <f>IFERROR(AR251/SUM(Model!$AR251:$BC251),1/12)</f>
        <v>8.0377186707278087E-2</v>
      </c>
      <c r="BE251" s="80">
        <f>IFERROR(AS251/SUM(Model!$AR251:$BC251),1/12)</f>
        <v>8.0914667912015514E-2</v>
      </c>
      <c r="BF251" s="80">
        <f>IFERROR(AT251/SUM(Model!$AR251:$BC251),1/12)</f>
        <v>8.1452149116752692E-2</v>
      </c>
      <c r="BG251" s="80">
        <f>IFERROR(AU251/SUM(Model!$AR251:$BC251),1/12)</f>
        <v>8.198963032149012E-2</v>
      </c>
      <c r="BH251" s="80">
        <f>IFERROR(AV251/SUM(Model!$AR251:$BC251),1/12)</f>
        <v>8.2527111526227298E-2</v>
      </c>
      <c r="BI251" s="80">
        <f>IFERROR(AW251/SUM(Model!$AR251:$BC251),1/12)</f>
        <v>8.3064592730964726E-2</v>
      </c>
      <c r="BJ251" s="80">
        <f>IFERROR(AX251/SUM(Model!$AR251:$BC251),1/12)</f>
        <v>8.3602073935701904E-2</v>
      </c>
      <c r="BK251" s="80">
        <f>IFERROR(AY251/SUM(Model!$AR251:$BC251),1/12)</f>
        <v>8.4139555140439345E-2</v>
      </c>
      <c r="BL251" s="80">
        <f>IFERROR(AZ251/SUM(Model!$AR251:$BC251),1/12)</f>
        <v>8.4677036345176537E-2</v>
      </c>
      <c r="BM251" s="80">
        <f>IFERROR(BA251/SUM(Model!$AR251:$BC251),1/12)</f>
        <v>8.5214517549913965E-2</v>
      </c>
      <c r="BN251" s="80">
        <f>IFERROR(BB251/SUM(Model!$AR251:$BC251),1/12)</f>
        <v>8.5751998754651143E-2</v>
      </c>
      <c r="BO251" s="80">
        <f>IFERROR(BC251/SUM(Model!$AR251:$BC251),1/12)</f>
        <v>8.6289479959388571E-2</v>
      </c>
      <c r="BP25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36.060606060606069</v>
      </c>
      <c r="BQ251" s="77" cm="1">
        <f t="array" ref="BQ25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51" s="77" cm="1">
        <f t="array" ref="BR25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51" s="77">
        <f>IF(tbl_Model[[#This Row],[Type]]="Boutique",
    tbl_Model[[#This Row],[UnitListPrice]],
    tbl_Model[[#This Row],[UnitListPrice]]*(1-SUMIFS(tbl_MarketTerms[WholesaleMarginPct],tbl_MarketTerms[Country],tbl_Model[[#This Row],[country]])))</f>
        <v>20059.290961262555</v>
      </c>
      <c r="BT251" s="79">
        <f>Model!$BP251*BD251</f>
        <v>2.8984500661109376</v>
      </c>
      <c r="BU251" s="79">
        <f>Model!$BP251*BE251</f>
        <v>2.9178319640999542</v>
      </c>
      <c r="BV251" s="79">
        <f>Model!$BP251*BF251</f>
        <v>2.9372138620889614</v>
      </c>
      <c r="BW251" s="79">
        <f>Model!$BP251*BG251</f>
        <v>2.956595760077978</v>
      </c>
      <c r="BX251" s="79">
        <f>Model!$BP251*BH251</f>
        <v>2.9759776580669852</v>
      </c>
      <c r="BY251" s="79">
        <f>Model!$BP251*BI251</f>
        <v>2.9953595560560013</v>
      </c>
      <c r="BZ251" s="79">
        <f>Model!$BP251*BJ251</f>
        <v>3.0147414540450086</v>
      </c>
      <c r="CA251" s="79">
        <f>Model!$BP251*BK251</f>
        <v>3.0341233520340256</v>
      </c>
      <c r="CB251" s="79">
        <f>Model!$BP251*BL251</f>
        <v>3.0535052500230333</v>
      </c>
      <c r="CC251" s="79">
        <f>Model!$BP251*BM251</f>
        <v>3.0728871480120499</v>
      </c>
      <c r="CD251" s="79">
        <f>Model!$BP251*BN251</f>
        <v>3.0922690460010571</v>
      </c>
      <c r="CE251" s="79">
        <f>Model!$BP251*BO251</f>
        <v>3.1116509439900732</v>
      </c>
      <c r="CF251" s="79">
        <f>Model!$BS251*BT251</f>
        <v>58140.853212809983</v>
      </c>
      <c r="CG251" s="79">
        <f>Model!$BS251*BU251</f>
        <v>58529.640343953179</v>
      </c>
      <c r="CH251" s="79">
        <f>Model!$BS251*BV251</f>
        <v>58918.427475096185</v>
      </c>
      <c r="CI251" s="79">
        <f>Model!$BS251*BW251</f>
        <v>59307.21460623938</v>
      </c>
      <c r="CJ251" s="79">
        <f>Model!$BS251*BX251</f>
        <v>59696.001737382387</v>
      </c>
      <c r="CK251" s="79">
        <f>Model!$BS251*BY251</f>
        <v>60084.788868525568</v>
      </c>
      <c r="CL251" s="79">
        <f>Model!$BS251*BZ251</f>
        <v>60473.575999668574</v>
      </c>
      <c r="CM251" s="79">
        <f>Model!$BS251*CA251</f>
        <v>60862.363130811777</v>
      </c>
      <c r="CN251" s="79">
        <f>Model!$BS251*CB251</f>
        <v>61251.15026195479</v>
      </c>
      <c r="CO251" s="79">
        <f>Model!$BS251*CC251</f>
        <v>61639.937393097985</v>
      </c>
      <c r="CP251" s="79">
        <f>Model!$BS251*CD251</f>
        <v>62028.724524240992</v>
      </c>
      <c r="CQ251" s="79">
        <f>Model!$BS251*CE251</f>
        <v>62417.511655384173</v>
      </c>
      <c r="CR251" s="79">
        <f>Model!$BR251*BT251</f>
        <v>19234.286521929876</v>
      </c>
      <c r="CS251" s="79">
        <f>Model!$BR251*BU251</f>
        <v>19362.905946365838</v>
      </c>
      <c r="CT251" s="79">
        <f>Model!$BR251*BV251</f>
        <v>19491.525370801734</v>
      </c>
      <c r="CU251" s="79">
        <f>Model!$BR251*BW251</f>
        <v>19620.144795237695</v>
      </c>
      <c r="CV251" s="79">
        <f>Model!$BR251*BX251</f>
        <v>19748.764219673594</v>
      </c>
      <c r="CW251" s="79">
        <f>Model!$BR251*BY251</f>
        <v>19877.383644109552</v>
      </c>
      <c r="CX251" s="79">
        <f>Model!$BR251*BZ251</f>
        <v>20006.003068545451</v>
      </c>
      <c r="CY251" s="79">
        <f>Model!$BR251*CA251</f>
        <v>20134.622492981416</v>
      </c>
      <c r="CZ251" s="79">
        <f>Model!$BR251*CB251</f>
        <v>20263.241917417316</v>
      </c>
      <c r="DA251" s="79">
        <f>Model!$BR251*CC251</f>
        <v>20391.861341853277</v>
      </c>
      <c r="DB251" s="79">
        <f>Model!$BR251*CD251</f>
        <v>20520.480766289176</v>
      </c>
      <c r="DC251" s="79">
        <f>Model!$BR251*CE251</f>
        <v>20649.100190725134</v>
      </c>
      <c r="DD251" s="79">
        <f>SUM(Model!$CF251:$CQ251)</f>
        <v>723350.18920916505</v>
      </c>
      <c r="DE251" s="79">
        <f>SUM(Model!$CR251:$DC251)</f>
        <v>239300.32027593005</v>
      </c>
      <c r="DF251" s="80">
        <f>IFERROR((Model!$DD251-Model!$DE251)/Model!$DD251,0)</f>
        <v>0.66917777330292005</v>
      </c>
    </row>
    <row r="252" spans="2:110" x14ac:dyDescent="0.25">
      <c r="B252" t="s">
        <v>371</v>
      </c>
      <c r="C252" t="s">
        <v>231</v>
      </c>
      <c r="D252" t="s">
        <v>13</v>
      </c>
      <c r="E252" s="4">
        <v>472</v>
      </c>
      <c r="F252" s="4">
        <v>9097494.5399999991</v>
      </c>
      <c r="G252" s="4">
        <v>3082333.09</v>
      </c>
      <c r="H252" s="4">
        <v>31</v>
      </c>
      <c r="I252" s="4">
        <v>37</v>
      </c>
      <c r="J252" s="4">
        <v>31</v>
      </c>
      <c r="K252" s="4">
        <v>29</v>
      </c>
      <c r="L252" s="4">
        <v>34</v>
      </c>
      <c r="M252" s="4">
        <v>23</v>
      </c>
      <c r="N252" s="4">
        <v>33</v>
      </c>
      <c r="O252" s="4">
        <v>32</v>
      </c>
      <c r="P252" s="4">
        <v>30</v>
      </c>
      <c r="Q252" s="4">
        <v>28</v>
      </c>
      <c r="R252" s="4">
        <v>79</v>
      </c>
      <c r="S252" s="4">
        <v>53</v>
      </c>
      <c r="T252" s="4">
        <v>39</v>
      </c>
      <c r="U252" s="4">
        <v>31</v>
      </c>
      <c r="V252" s="4">
        <v>71</v>
      </c>
      <c r="W252" s="4">
        <v>26</v>
      </c>
      <c r="X252" s="4">
        <v>50</v>
      </c>
      <c r="Y252" s="4">
        <v>25</v>
      </c>
      <c r="Z252" s="4">
        <v>47</v>
      </c>
      <c r="AA252" s="4">
        <v>24</v>
      </c>
      <c r="AB252" s="4">
        <v>46</v>
      </c>
      <c r="AC252" s="4">
        <v>62</v>
      </c>
      <c r="AD252" s="4">
        <v>36</v>
      </c>
      <c r="AE252" s="4">
        <v>60</v>
      </c>
      <c r="AF252" s="4">
        <v>39</v>
      </c>
      <c r="AG252" s="4">
        <v>24</v>
      </c>
      <c r="AH252" s="4">
        <v>26</v>
      </c>
      <c r="AI252" s="4">
        <v>28</v>
      </c>
      <c r="AJ252" s="4">
        <v>49</v>
      </c>
      <c r="AK252" s="4">
        <v>38</v>
      </c>
      <c r="AL252" s="4">
        <v>29</v>
      </c>
      <c r="AM252" s="4">
        <v>41</v>
      </c>
      <c r="AN252" s="4">
        <v>58</v>
      </c>
      <c r="AO252" s="4">
        <v>42</v>
      </c>
      <c r="AP252" s="4">
        <v>30</v>
      </c>
      <c r="AQ252" s="4">
        <v>68</v>
      </c>
      <c r="AR252" s="79">
        <f>MAX(IFERROR(IFERROR(_xlfn.FORECAST.ETS(AR$5,tbl_Model[[#This Row],[H_2023_01]:[H_2025_12]],$H$5:$AQ$5),_xlfn.FORECAST.LINEAR(AR$5,tbl_Model[[#This Row],[H_2023_01]:[H_2025_12]],$H$5:$AQ$5)),0),0)</f>
        <v>43.744939691863792</v>
      </c>
      <c r="AS252" s="79">
        <f>MAX(IFERROR(IFERROR(_xlfn.FORECAST.ETS(AS$5,tbl_Model[[#This Row],[H_2023_01]:[H_2025_12]],$H$5:$AQ$5),_xlfn.FORECAST.LINEAR(AS$5,tbl_Model[[#This Row],[H_2023_01]:[H_2025_12]],$H$5:$AQ$5)),0),0)</f>
        <v>44.135381343755896</v>
      </c>
      <c r="AT252" s="79">
        <f>MAX(IFERROR(IFERROR(_xlfn.FORECAST.ETS(AT$5,tbl_Model[[#This Row],[H_2023_01]:[H_2025_12]],$H$5:$AQ$5),_xlfn.FORECAST.LINEAR(AT$5,tbl_Model[[#This Row],[H_2023_01]:[H_2025_12]],$H$5:$AQ$5)),0),0)</f>
        <v>44.525822995648028</v>
      </c>
      <c r="AU252" s="79">
        <f>MAX(IFERROR(IFERROR(_xlfn.FORECAST.ETS(AU$5,tbl_Model[[#This Row],[H_2023_01]:[H_2025_12]],$H$5:$AQ$5),_xlfn.FORECAST.LINEAR(AU$5,tbl_Model[[#This Row],[H_2023_01]:[H_2025_12]],$H$5:$AQ$5)),0),0)</f>
        <v>44.916264647540132</v>
      </c>
      <c r="AV252" s="79">
        <f>MAX(IFERROR(IFERROR(_xlfn.FORECAST.ETS(AV$5,tbl_Model[[#This Row],[H_2023_01]:[H_2025_12]],$H$5:$AQ$5),_xlfn.FORECAST.LINEAR(AV$5,tbl_Model[[#This Row],[H_2023_01]:[H_2025_12]],$H$5:$AQ$5)),0),0)</f>
        <v>45.306706299432264</v>
      </c>
      <c r="AW252" s="79">
        <f>MAX(IFERROR(IFERROR(_xlfn.FORECAST.ETS(AW$5,tbl_Model[[#This Row],[H_2023_01]:[H_2025_12]],$H$5:$AQ$5),_xlfn.FORECAST.LINEAR(AW$5,tbl_Model[[#This Row],[H_2023_01]:[H_2025_12]],$H$5:$AQ$5)),0),0)</f>
        <v>45.697147951324375</v>
      </c>
      <c r="AX252" s="79">
        <f>MAX(IFERROR(IFERROR(_xlfn.FORECAST.ETS(AX$5,tbl_Model[[#This Row],[H_2023_01]:[H_2025_12]],$H$5:$AQ$5),_xlfn.FORECAST.LINEAR(AX$5,tbl_Model[[#This Row],[H_2023_01]:[H_2025_12]],$H$5:$AQ$5)),0),0)</f>
        <v>46.087589603216507</v>
      </c>
      <c r="AY252" s="79">
        <f>MAX(IFERROR(IFERROR(_xlfn.FORECAST.ETS(AY$5,tbl_Model[[#This Row],[H_2023_01]:[H_2025_12]],$H$5:$AQ$5),_xlfn.FORECAST.LINEAR(AY$5,tbl_Model[[#This Row],[H_2023_01]:[H_2025_12]],$H$5:$AQ$5)),0),0)</f>
        <v>46.478031255108611</v>
      </c>
      <c r="AZ252" s="79">
        <f>MAX(IFERROR(IFERROR(_xlfn.FORECAST.ETS(AZ$5,tbl_Model[[#This Row],[H_2023_01]:[H_2025_12]],$H$5:$AQ$5),_xlfn.FORECAST.LINEAR(AZ$5,tbl_Model[[#This Row],[H_2023_01]:[H_2025_12]],$H$5:$AQ$5)),0),0)</f>
        <v>46.868472907000744</v>
      </c>
      <c r="BA252" s="79">
        <f>MAX(IFERROR(IFERROR(_xlfn.FORECAST.ETS(BA$5,tbl_Model[[#This Row],[H_2023_01]:[H_2025_12]],$H$5:$AQ$5),_xlfn.FORECAST.LINEAR(BA$5,tbl_Model[[#This Row],[H_2023_01]:[H_2025_12]],$H$5:$AQ$5)),0),0)</f>
        <v>47.258914558892847</v>
      </c>
      <c r="BB252" s="79">
        <f>MAX(IFERROR(IFERROR(_xlfn.FORECAST.ETS(BB$5,tbl_Model[[#This Row],[H_2023_01]:[H_2025_12]],$H$5:$AQ$5),_xlfn.FORECAST.LINEAR(BB$5,tbl_Model[[#This Row],[H_2023_01]:[H_2025_12]],$H$5:$AQ$5)),0),0)</f>
        <v>47.64935621078498</v>
      </c>
      <c r="BC252" s="79">
        <f>MAX(IFERROR(IFERROR(_xlfn.FORECAST.ETS(BC$5,tbl_Model[[#This Row],[H_2023_01]:[H_2025_12]],$H$5:$AQ$5),_xlfn.FORECAST.LINEAR(BC$5,tbl_Model[[#This Row],[H_2023_01]:[H_2025_12]],$H$5:$AQ$5)),0),0)</f>
        <v>48.039797862677084</v>
      </c>
      <c r="BD252" s="80">
        <f>IFERROR(AR252/SUM(Model!$AR252:$BC252),1/12)</f>
        <v>7.9433939413346394E-2</v>
      </c>
      <c r="BE252" s="80">
        <f>IFERROR(AS252/SUM(Model!$AR252:$BC252),1/12)</f>
        <v>8.0142920126071271E-2</v>
      </c>
      <c r="BF252" s="80">
        <f>IFERROR(AT252/SUM(Model!$AR252:$BC252),1/12)</f>
        <v>8.085190083879619E-2</v>
      </c>
      <c r="BG252" s="80">
        <f>IFERROR(AU252/SUM(Model!$AR252:$BC252),1/12)</f>
        <v>8.1560881551521067E-2</v>
      </c>
      <c r="BH252" s="80">
        <f>IFERROR(AV252/SUM(Model!$AR252:$BC252),1/12)</f>
        <v>8.2269862264245999E-2</v>
      </c>
      <c r="BI252" s="80">
        <f>IFERROR(AW252/SUM(Model!$AR252:$BC252),1/12)</f>
        <v>8.2978842976970876E-2</v>
      </c>
      <c r="BJ252" s="80">
        <f>IFERROR(AX252/SUM(Model!$AR252:$BC252),1/12)</f>
        <v>8.3687823689695809E-2</v>
      </c>
      <c r="BK252" s="80">
        <f>IFERROR(AY252/SUM(Model!$AR252:$BC252),1/12)</f>
        <v>8.4396804402420686E-2</v>
      </c>
      <c r="BL252" s="80">
        <f>IFERROR(AZ252/SUM(Model!$AR252:$BC252),1/12)</f>
        <v>8.5105785115145605E-2</v>
      </c>
      <c r="BM252" s="80">
        <f>IFERROR(BA252/SUM(Model!$AR252:$BC252),1/12)</f>
        <v>8.5814765827870482E-2</v>
      </c>
      <c r="BN252" s="80">
        <f>IFERROR(BB252/SUM(Model!$AR252:$BC252),1/12)</f>
        <v>8.6523746540595414E-2</v>
      </c>
      <c r="BO252" s="80">
        <f>IFERROR(BC252/SUM(Model!$AR252:$BC252),1/12)</f>
        <v>8.7232727253320291E-2</v>
      </c>
      <c r="BP25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491.63387030995113</v>
      </c>
      <c r="BQ252" s="77" cm="1">
        <f t="array" ref="BQ25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52" s="77" cm="1">
        <f t="array" ref="BR25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52" s="77">
        <f>IF(tbl_Model[[#This Row],[Type]]="Boutique",
    tbl_Model[[#This Row],[UnitListPrice]],
    tbl_Model[[#This Row],[UnitListPrice]]*(1-SUMIFS(tbl_MarketTerms[WholesaleMarginPct],tbl_MarketTerms[Country],tbl_Model[[#This Row],[country]])))</f>
        <v>19855.495552367287</v>
      </c>
      <c r="BT252" s="79">
        <f>Model!$BP252*BD252</f>
        <v>39.052415067749656</v>
      </c>
      <c r="BU252" s="79">
        <f>Model!$BP252*BE252</f>
        <v>39.400973999521696</v>
      </c>
      <c r="BV252" s="79">
        <f>Model!$BP252*BF252</f>
        <v>39.749532931293757</v>
      </c>
      <c r="BW252" s="79">
        <f>Model!$BP252*BG252</f>
        <v>40.098091863065797</v>
      </c>
      <c r="BX252" s="79">
        <f>Model!$BP252*BH252</f>
        <v>40.446650794837858</v>
      </c>
      <c r="BY252" s="79">
        <f>Model!$BP252*BI252</f>
        <v>40.795209726609897</v>
      </c>
      <c r="BZ252" s="79">
        <f>Model!$BP252*BJ252</f>
        <v>41.143768658381966</v>
      </c>
      <c r="CA252" s="79">
        <f>Model!$BP252*BK252</f>
        <v>41.492327590154005</v>
      </c>
      <c r="CB252" s="79">
        <f>Model!$BP252*BL252</f>
        <v>41.840886521926066</v>
      </c>
      <c r="CC252" s="79">
        <f>Model!$BP252*BM252</f>
        <v>42.189445453698106</v>
      </c>
      <c r="CD252" s="79">
        <f>Model!$BP252*BN252</f>
        <v>42.538004385470167</v>
      </c>
      <c r="CE252" s="79">
        <f>Model!$BP252*BO252</f>
        <v>42.886563317242206</v>
      </c>
      <c r="CF252" s="79">
        <f>Model!$BS252*BT252</f>
        <v>775405.05368690449</v>
      </c>
      <c r="CG252" s="79">
        <f>Model!$BS252*BU252</f>
        <v>782325.86400644213</v>
      </c>
      <c r="CH252" s="79">
        <f>Model!$BS252*BV252</f>
        <v>789246.67432598025</v>
      </c>
      <c r="CI252" s="79">
        <f>Model!$BS252*BW252</f>
        <v>796167.48464551778</v>
      </c>
      <c r="CJ252" s="79">
        <f>Model!$BS252*BX252</f>
        <v>803088.29496505589</v>
      </c>
      <c r="CK252" s="79">
        <f>Model!$BS252*BY252</f>
        <v>810009.10528459353</v>
      </c>
      <c r="CL252" s="79">
        <f>Model!$BS252*BZ252</f>
        <v>816929.91560413165</v>
      </c>
      <c r="CM252" s="79">
        <f>Model!$BS252*CA252</f>
        <v>823850.72592366929</v>
      </c>
      <c r="CN252" s="79">
        <f>Model!$BS252*CB252</f>
        <v>830771.5362432074</v>
      </c>
      <c r="CO252" s="79">
        <f>Model!$BS252*CC252</f>
        <v>837692.34656274505</v>
      </c>
      <c r="CP252" s="79">
        <f>Model!$BS252*CD252</f>
        <v>844613.15688228304</v>
      </c>
      <c r="CQ252" s="79">
        <f>Model!$BS252*CE252</f>
        <v>851533.96720182069</v>
      </c>
      <c r="CR252" s="79">
        <f>Model!$BR252*BT252</f>
        <v>259154.14226690301</v>
      </c>
      <c r="CS252" s="79">
        <f>Model!$BR252*BU252</f>
        <v>261467.20000830371</v>
      </c>
      <c r="CT252" s="79">
        <f>Model!$BR252*BV252</f>
        <v>263780.25774970453</v>
      </c>
      <c r="CU252" s="79">
        <f>Model!$BR252*BW252</f>
        <v>266093.3154911052</v>
      </c>
      <c r="CV252" s="79">
        <f>Model!$BR252*BX252</f>
        <v>268406.37323250604</v>
      </c>
      <c r="CW252" s="79">
        <f>Model!$BR252*BY252</f>
        <v>270719.43097390671</v>
      </c>
      <c r="CX252" s="79">
        <f>Model!$BR252*BZ252</f>
        <v>273032.48871530755</v>
      </c>
      <c r="CY252" s="79">
        <f>Model!$BR252*CA252</f>
        <v>275345.54645670828</v>
      </c>
      <c r="CZ252" s="79">
        <f>Model!$BR252*CB252</f>
        <v>277658.60419810907</v>
      </c>
      <c r="DA252" s="79">
        <f>Model!$BR252*CC252</f>
        <v>279971.66193950974</v>
      </c>
      <c r="DB252" s="79">
        <f>Model!$BR252*CD252</f>
        <v>282284.71968091058</v>
      </c>
      <c r="DC252" s="79">
        <f>Model!$BR252*CE252</f>
        <v>284597.77742231125</v>
      </c>
      <c r="DD252" s="79">
        <f>SUM(Model!$CF252:$CQ252)</f>
        <v>9761634.1253323518</v>
      </c>
      <c r="DE252" s="79">
        <f>SUM(Model!$CR252:$DC252)</f>
        <v>3262511.5181352855</v>
      </c>
      <c r="DF252" s="80">
        <f>IFERROR((Model!$DD252-Model!$DE252)/Model!$DD252,0)</f>
        <v>0.66578223725177699</v>
      </c>
    </row>
    <row r="253" spans="2:110" x14ac:dyDescent="0.25">
      <c r="B253" t="s">
        <v>371</v>
      </c>
      <c r="C253" t="s">
        <v>231</v>
      </c>
      <c r="D253" t="s">
        <v>6</v>
      </c>
      <c r="E253" s="4">
        <v>56</v>
      </c>
      <c r="F253" s="4">
        <v>1008458.18</v>
      </c>
      <c r="G253" s="4">
        <v>338639.98</v>
      </c>
      <c r="H253" s="4">
        <v>1</v>
      </c>
      <c r="I253" s="4">
        <v>0</v>
      </c>
      <c r="J253" s="4">
        <v>2</v>
      </c>
      <c r="K253" s="4">
        <v>7</v>
      </c>
      <c r="L253" s="4">
        <v>2</v>
      </c>
      <c r="M253" s="4">
        <v>1</v>
      </c>
      <c r="N253" s="4">
        <v>0</v>
      </c>
      <c r="O253" s="4">
        <v>8</v>
      </c>
      <c r="P253" s="4">
        <v>3</v>
      </c>
      <c r="Q253" s="4">
        <v>11</v>
      </c>
      <c r="R253" s="4">
        <v>6</v>
      </c>
      <c r="S253" s="4">
        <v>11</v>
      </c>
      <c r="T253" s="4">
        <v>2</v>
      </c>
      <c r="U253" s="4">
        <v>13</v>
      </c>
      <c r="V253" s="4">
        <v>12</v>
      </c>
      <c r="W253" s="4">
        <v>3</v>
      </c>
      <c r="X253" s="4">
        <v>7</v>
      </c>
      <c r="Y253" s="4">
        <v>11</v>
      </c>
      <c r="Z253" s="4">
        <v>8</v>
      </c>
      <c r="AA253" s="4">
        <v>5</v>
      </c>
      <c r="AB253" s="4">
        <v>4</v>
      </c>
      <c r="AC253" s="4">
        <v>12</v>
      </c>
      <c r="AD253" s="4">
        <v>4</v>
      </c>
      <c r="AE253" s="4">
        <v>7</v>
      </c>
      <c r="AF253" s="4">
        <v>3</v>
      </c>
      <c r="AG253" s="4">
        <v>7</v>
      </c>
      <c r="AH253" s="4">
        <v>13</v>
      </c>
      <c r="AI253" s="4">
        <v>2</v>
      </c>
      <c r="AJ253" s="4">
        <v>0</v>
      </c>
      <c r="AK253" s="4">
        <v>4</v>
      </c>
      <c r="AL253" s="4">
        <v>6</v>
      </c>
      <c r="AM253" s="4">
        <v>0</v>
      </c>
      <c r="AN253" s="4">
        <v>5</v>
      </c>
      <c r="AO253" s="4">
        <v>1</v>
      </c>
      <c r="AP253" s="4">
        <v>9</v>
      </c>
      <c r="AQ253" s="4">
        <v>6</v>
      </c>
      <c r="AR253" s="79">
        <f>MAX(IFERROR(IFERROR(_xlfn.FORECAST.ETS(AR$5,tbl_Model[[#This Row],[H_2023_01]:[H_2025_12]],$H$5:$AQ$5),_xlfn.FORECAST.LINEAR(AR$5,tbl_Model[[#This Row],[H_2023_01]:[H_2025_12]],$H$5:$AQ$5)),0),0)</f>
        <v>5.2096066418865528</v>
      </c>
      <c r="AS253" s="79">
        <f>MAX(IFERROR(IFERROR(_xlfn.FORECAST.ETS(AS$5,tbl_Model[[#This Row],[H_2023_01]:[H_2025_12]],$H$5:$AQ$5),_xlfn.FORECAST.LINEAR(AS$5,tbl_Model[[#This Row],[H_2023_01]:[H_2025_12]],$H$5:$AQ$5)),0),0)</f>
        <v>5.2546705506702081</v>
      </c>
      <c r="AT253" s="79">
        <f>MAX(IFERROR(IFERROR(_xlfn.FORECAST.ETS(AT$5,tbl_Model[[#This Row],[H_2023_01]:[H_2025_12]],$H$5:$AQ$5),_xlfn.FORECAST.LINEAR(AT$5,tbl_Model[[#This Row],[H_2023_01]:[H_2025_12]],$H$5:$AQ$5)),0),0)</f>
        <v>5.2997344594538518</v>
      </c>
      <c r="AU253" s="79">
        <f>MAX(IFERROR(IFERROR(_xlfn.FORECAST.ETS(AU$5,tbl_Model[[#This Row],[H_2023_01]:[H_2025_12]],$H$5:$AQ$5),_xlfn.FORECAST.LINEAR(AU$5,tbl_Model[[#This Row],[H_2023_01]:[H_2025_12]],$H$5:$AQ$5)),0),0)</f>
        <v>5.3447983682375071</v>
      </c>
      <c r="AV253" s="79">
        <f>MAX(IFERROR(IFERROR(_xlfn.FORECAST.ETS(AV$5,tbl_Model[[#This Row],[H_2023_01]:[H_2025_12]],$H$5:$AQ$5),_xlfn.FORECAST.LINEAR(AV$5,tbl_Model[[#This Row],[H_2023_01]:[H_2025_12]],$H$5:$AQ$5)),0),0)</f>
        <v>5.3898622770211517</v>
      </c>
      <c r="AW253" s="79">
        <f>MAX(IFERROR(IFERROR(_xlfn.FORECAST.ETS(AW$5,tbl_Model[[#This Row],[H_2023_01]:[H_2025_12]],$H$5:$AQ$5),_xlfn.FORECAST.LINEAR(AW$5,tbl_Model[[#This Row],[H_2023_01]:[H_2025_12]],$H$5:$AQ$5)),0),0)</f>
        <v>5.434926185804807</v>
      </c>
      <c r="AX253" s="79">
        <f>MAX(IFERROR(IFERROR(_xlfn.FORECAST.ETS(AX$5,tbl_Model[[#This Row],[H_2023_01]:[H_2025_12]],$H$5:$AQ$5),_xlfn.FORECAST.LINEAR(AX$5,tbl_Model[[#This Row],[H_2023_01]:[H_2025_12]],$H$5:$AQ$5)),0),0)</f>
        <v>5.4799900945884508</v>
      </c>
      <c r="AY253" s="79">
        <f>MAX(IFERROR(IFERROR(_xlfn.FORECAST.ETS(AY$5,tbl_Model[[#This Row],[H_2023_01]:[H_2025_12]],$H$5:$AQ$5),_xlfn.FORECAST.LINEAR(AY$5,tbl_Model[[#This Row],[H_2023_01]:[H_2025_12]],$H$5:$AQ$5)),0),0)</f>
        <v>5.5250540033721061</v>
      </c>
      <c r="AZ253" s="79">
        <f>MAX(IFERROR(IFERROR(_xlfn.FORECAST.ETS(AZ$5,tbl_Model[[#This Row],[H_2023_01]:[H_2025_12]],$H$5:$AQ$5),_xlfn.FORECAST.LINEAR(AZ$5,tbl_Model[[#This Row],[H_2023_01]:[H_2025_12]],$H$5:$AQ$5)),0),0)</f>
        <v>5.5701179121557507</v>
      </c>
      <c r="BA253" s="79">
        <f>MAX(IFERROR(IFERROR(_xlfn.FORECAST.ETS(BA$5,tbl_Model[[#This Row],[H_2023_01]:[H_2025_12]],$H$5:$AQ$5),_xlfn.FORECAST.LINEAR(BA$5,tbl_Model[[#This Row],[H_2023_01]:[H_2025_12]],$H$5:$AQ$5)),0),0)</f>
        <v>5.615181820939406</v>
      </c>
      <c r="BB253" s="79">
        <f>MAX(IFERROR(IFERROR(_xlfn.FORECAST.ETS(BB$5,tbl_Model[[#This Row],[H_2023_01]:[H_2025_12]],$H$5:$AQ$5),_xlfn.FORECAST.LINEAR(BB$5,tbl_Model[[#This Row],[H_2023_01]:[H_2025_12]],$H$5:$AQ$5)),0),0)</f>
        <v>5.6602457297230506</v>
      </c>
      <c r="BC253" s="79">
        <f>MAX(IFERROR(IFERROR(_xlfn.FORECAST.ETS(BC$5,tbl_Model[[#This Row],[H_2023_01]:[H_2025_12]],$H$5:$AQ$5),_xlfn.FORECAST.LINEAR(BC$5,tbl_Model[[#This Row],[H_2023_01]:[H_2025_12]],$H$5:$AQ$5)),0),0)</f>
        <v>5.705309638506705</v>
      </c>
      <c r="BD253" s="80">
        <f>IFERROR(AR253/SUM(Model!$AR253:$BC253),1/12)</f>
        <v>7.9548734167338542E-2</v>
      </c>
      <c r="BE253" s="80">
        <f>IFERROR(AS253/SUM(Model!$AR253:$BC253),1/12)</f>
        <v>8.0236843106610403E-2</v>
      </c>
      <c r="BF253" s="80">
        <f>IFERROR(AT253/SUM(Model!$AR253:$BC253),1/12)</f>
        <v>8.0924952045882084E-2</v>
      </c>
      <c r="BG253" s="80">
        <f>IFERROR(AU253/SUM(Model!$AR253:$BC253),1/12)</f>
        <v>8.1613060985153946E-2</v>
      </c>
      <c r="BH253" s="80">
        <f>IFERROR(AV253/SUM(Model!$AR253:$BC253),1/12)</f>
        <v>8.2301169924425641E-2</v>
      </c>
      <c r="BI253" s="80">
        <f>IFERROR(AW253/SUM(Model!$AR253:$BC253),1/12)</f>
        <v>8.2989278863697502E-2</v>
      </c>
      <c r="BJ253" s="80">
        <f>IFERROR(AX253/SUM(Model!$AR253:$BC253),1/12)</f>
        <v>8.3677387802969183E-2</v>
      </c>
      <c r="BK253" s="80">
        <f>IFERROR(AY253/SUM(Model!$AR253:$BC253),1/12)</f>
        <v>8.4365496742241045E-2</v>
      </c>
      <c r="BL253" s="80">
        <f>IFERROR(AZ253/SUM(Model!$AR253:$BC253),1/12)</f>
        <v>8.5053605681512739E-2</v>
      </c>
      <c r="BM253" s="80">
        <f>IFERROR(BA253/SUM(Model!$AR253:$BC253),1/12)</f>
        <v>8.5741714620784601E-2</v>
      </c>
      <c r="BN253" s="80">
        <f>IFERROR(BB253/SUM(Model!$AR253:$BC253),1/12)</f>
        <v>8.6429823560056296E-2</v>
      </c>
      <c r="BO253" s="80">
        <f>IFERROR(BC253/SUM(Model!$AR253:$BC253),1/12)</f>
        <v>8.7117932499328143E-2</v>
      </c>
      <c r="BP25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58.425196850393675</v>
      </c>
      <c r="BQ253" s="77" cm="1">
        <f t="array" ref="BQ25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53" s="77" cm="1">
        <f t="array" ref="BR25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53" s="77">
        <f>IF(tbl_Model[[#This Row],[Type]]="Boutique",
    tbl_Model[[#This Row],[UnitListPrice]],
    tbl_Model[[#This Row],[UnitListPrice]]*(1-SUMIFS(tbl_MarketTerms[WholesaleMarginPct],tbl_MarketTerms[Country],tbl_Model[[#This Row],[country]])))</f>
        <v>20030.177331420371</v>
      </c>
      <c r="BT253" s="79">
        <f>Model!$BP253*BD253</f>
        <v>4.6476504529263911</v>
      </c>
      <c r="BU253" s="79">
        <f>Model!$BP253*BE253</f>
        <v>4.6878533531578652</v>
      </c>
      <c r="BV253" s="79">
        <f>Model!$BP253*BF253</f>
        <v>4.7280562533893296</v>
      </c>
      <c r="BW253" s="79">
        <f>Model!$BP253*BG253</f>
        <v>4.7682591536208037</v>
      </c>
      <c r="BX253" s="79">
        <f>Model!$BP253*BH253</f>
        <v>4.808462053852268</v>
      </c>
      <c r="BY253" s="79">
        <f>Model!$BP253*BI253</f>
        <v>4.8486649540837421</v>
      </c>
      <c r="BZ253" s="79">
        <f>Model!$BP253*BJ253</f>
        <v>4.8888678543152055</v>
      </c>
      <c r="CA253" s="79">
        <f>Model!$BP253*BK253</f>
        <v>4.9290707545466796</v>
      </c>
      <c r="CB253" s="79">
        <f>Model!$BP253*BL253</f>
        <v>4.969273654778144</v>
      </c>
      <c r="CC253" s="79">
        <f>Model!$BP253*BM253</f>
        <v>5.0094765550096181</v>
      </c>
      <c r="CD253" s="79">
        <f>Model!$BP253*BN253</f>
        <v>5.0496794552410824</v>
      </c>
      <c r="CE253" s="79">
        <f>Model!$BP253*BO253</f>
        <v>5.0898823554725556</v>
      </c>
      <c r="CF253" s="79">
        <f>Model!$BS253*BT253</f>
        <v>93093.262746571825</v>
      </c>
      <c r="CG253" s="79">
        <f>Model!$BS253*BU253</f>
        <v>93898.533967445648</v>
      </c>
      <c r="CH253" s="79">
        <f>Model!$BS253*BV253</f>
        <v>94703.805188319282</v>
      </c>
      <c r="CI253" s="79">
        <f>Model!$BS253*BW253</f>
        <v>95509.076409193105</v>
      </c>
      <c r="CJ253" s="79">
        <f>Model!$BS253*BX253</f>
        <v>96314.347630066739</v>
      </c>
      <c r="CK253" s="79">
        <f>Model!$BS253*BY253</f>
        <v>97119.618850940562</v>
      </c>
      <c r="CL253" s="79">
        <f>Model!$BS253*BZ253</f>
        <v>97924.890071814181</v>
      </c>
      <c r="CM253" s="79">
        <f>Model!$BS253*CA253</f>
        <v>98730.161292688004</v>
      </c>
      <c r="CN253" s="79">
        <f>Model!$BS253*CB253</f>
        <v>99535.432513561638</v>
      </c>
      <c r="CO253" s="79">
        <f>Model!$BS253*CC253</f>
        <v>100340.70373443546</v>
      </c>
      <c r="CP253" s="79">
        <f>Model!$BS253*CD253</f>
        <v>101145.9749553091</v>
      </c>
      <c r="CQ253" s="79">
        <f>Model!$BS253*CE253</f>
        <v>101951.2461761829</v>
      </c>
      <c r="CR253" s="79">
        <f>Model!$BR253*BT253</f>
        <v>30842.084019515354</v>
      </c>
      <c r="CS253" s="79">
        <f>Model!$BR253*BU253</f>
        <v>31108.872849554537</v>
      </c>
      <c r="CT253" s="79">
        <f>Model!$BR253*BV253</f>
        <v>31375.661679593657</v>
      </c>
      <c r="CU253" s="79">
        <f>Model!$BR253*BW253</f>
        <v>31642.450509632843</v>
      </c>
      <c r="CV253" s="79">
        <f>Model!$BR253*BX253</f>
        <v>31909.23933967196</v>
      </c>
      <c r="CW253" s="79">
        <f>Model!$BR253*BY253</f>
        <v>32176.028169711146</v>
      </c>
      <c r="CX253" s="79">
        <f>Model!$BR253*BZ253</f>
        <v>32442.816999750259</v>
      </c>
      <c r="CY253" s="79">
        <f>Model!$BR253*CA253</f>
        <v>32709.605829789445</v>
      </c>
      <c r="CZ253" s="79">
        <f>Model!$BR253*CB253</f>
        <v>32976.394659828562</v>
      </c>
      <c r="DA253" s="79">
        <f>Model!$BR253*CC253</f>
        <v>33243.183489867748</v>
      </c>
      <c r="DB253" s="79">
        <f>Model!$BR253*CD253</f>
        <v>33509.972319906869</v>
      </c>
      <c r="DC253" s="79">
        <f>Model!$BR253*CE253</f>
        <v>33776.761149946047</v>
      </c>
      <c r="DD253" s="79">
        <f>SUM(Model!$CF253:$CQ253)</f>
        <v>1170267.0535365287</v>
      </c>
      <c r="DE253" s="79">
        <f>SUM(Model!$CR253:$DC253)</f>
        <v>387713.07101676846</v>
      </c>
      <c r="DF253" s="80">
        <f>IFERROR((Model!$DD253-Model!$DE253)/Model!$DD253,0)</f>
        <v>0.66869692704318584</v>
      </c>
    </row>
    <row r="254" spans="2:110" x14ac:dyDescent="0.25">
      <c r="B254" t="s">
        <v>371</v>
      </c>
      <c r="C254" t="s">
        <v>89</v>
      </c>
      <c r="D254" t="s">
        <v>3</v>
      </c>
      <c r="E254" s="4">
        <v>39</v>
      </c>
      <c r="F254" s="4">
        <v>519863.27</v>
      </c>
      <c r="G254" s="4">
        <v>200030.24</v>
      </c>
      <c r="H254" s="4">
        <v>5</v>
      </c>
      <c r="I254" s="4">
        <v>0</v>
      </c>
      <c r="J254" s="4">
        <v>0</v>
      </c>
      <c r="K254" s="4">
        <v>0</v>
      </c>
      <c r="L254" s="4">
        <v>2</v>
      </c>
      <c r="M254" s="4">
        <v>3</v>
      </c>
      <c r="N254" s="4">
        <v>0</v>
      </c>
      <c r="O254" s="4">
        <v>0</v>
      </c>
      <c r="P254" s="4">
        <v>1</v>
      </c>
      <c r="Q254" s="4">
        <v>1</v>
      </c>
      <c r="R254" s="4">
        <v>2</v>
      </c>
      <c r="S254" s="4">
        <v>0</v>
      </c>
      <c r="T254" s="4">
        <v>0</v>
      </c>
      <c r="U254" s="4">
        <v>0</v>
      </c>
      <c r="V254" s="4">
        <v>2</v>
      </c>
      <c r="W254" s="4">
        <v>1</v>
      </c>
      <c r="X254" s="4">
        <v>3</v>
      </c>
      <c r="Y254" s="4">
        <v>4</v>
      </c>
      <c r="Z254" s="4">
        <v>6</v>
      </c>
      <c r="AA254" s="4">
        <v>0</v>
      </c>
      <c r="AB254" s="4">
        <v>3</v>
      </c>
      <c r="AC254" s="4">
        <v>2</v>
      </c>
      <c r="AD254" s="4">
        <v>0</v>
      </c>
      <c r="AE254" s="4">
        <v>7</v>
      </c>
      <c r="AF254" s="4">
        <v>0</v>
      </c>
      <c r="AG254" s="4">
        <v>7</v>
      </c>
      <c r="AH254" s="4">
        <v>3</v>
      </c>
      <c r="AI254" s="4">
        <v>5</v>
      </c>
      <c r="AJ254" s="4">
        <v>2</v>
      </c>
      <c r="AK254" s="4">
        <v>1</v>
      </c>
      <c r="AL254" s="4">
        <v>5</v>
      </c>
      <c r="AM254" s="4">
        <v>3</v>
      </c>
      <c r="AN254" s="4">
        <v>7</v>
      </c>
      <c r="AO254" s="4">
        <v>1</v>
      </c>
      <c r="AP254" s="4">
        <v>2</v>
      </c>
      <c r="AQ254" s="4">
        <v>3</v>
      </c>
      <c r="AR254" s="79">
        <f>MAX(IFERROR(IFERROR(_xlfn.FORECAST.ETS(AR$5,tbl_Model[[#This Row],[H_2023_01]:[H_2025_12]],$H$5:$AQ$5),_xlfn.FORECAST.LINEAR(AR$5,tbl_Model[[#This Row],[H_2023_01]:[H_2025_12]],$H$5:$AQ$5)),0),0)</f>
        <v>3.2947737225036398</v>
      </c>
      <c r="AS254" s="79">
        <f>MAX(IFERROR(IFERROR(_xlfn.FORECAST.ETS(AS$5,tbl_Model[[#This Row],[H_2023_01]:[H_2025_12]],$H$5:$AQ$5),_xlfn.FORECAST.LINEAR(AS$5,tbl_Model[[#This Row],[H_2023_01]:[H_2025_12]],$H$5:$AQ$5)),0),0)</f>
        <v>3.3602023736085873</v>
      </c>
      <c r="AT254" s="79">
        <f>MAX(IFERROR(IFERROR(_xlfn.FORECAST.ETS(AT$5,tbl_Model[[#This Row],[H_2023_01]:[H_2025_12]],$H$5:$AQ$5),_xlfn.FORECAST.LINEAR(AT$5,tbl_Model[[#This Row],[H_2023_01]:[H_2025_12]],$H$5:$AQ$5)),0),0)</f>
        <v>3.4256310247135371</v>
      </c>
      <c r="AU254" s="79">
        <f>MAX(IFERROR(IFERROR(_xlfn.FORECAST.ETS(AU$5,tbl_Model[[#This Row],[H_2023_01]:[H_2025_12]],$H$5:$AQ$5),_xlfn.FORECAST.LINEAR(AU$5,tbl_Model[[#This Row],[H_2023_01]:[H_2025_12]],$H$5:$AQ$5)),0),0)</f>
        <v>3.4910596758184851</v>
      </c>
      <c r="AV254" s="79">
        <f>MAX(IFERROR(IFERROR(_xlfn.FORECAST.ETS(AV$5,tbl_Model[[#This Row],[H_2023_01]:[H_2025_12]],$H$5:$AQ$5),_xlfn.FORECAST.LINEAR(AV$5,tbl_Model[[#This Row],[H_2023_01]:[H_2025_12]],$H$5:$AQ$5)),0),0)</f>
        <v>3.5564883269234344</v>
      </c>
      <c r="AW254" s="79">
        <f>MAX(IFERROR(IFERROR(_xlfn.FORECAST.ETS(AW$5,tbl_Model[[#This Row],[H_2023_01]:[H_2025_12]],$H$5:$AQ$5),_xlfn.FORECAST.LINEAR(AW$5,tbl_Model[[#This Row],[H_2023_01]:[H_2025_12]],$H$5:$AQ$5)),0),0)</f>
        <v>3.6219169780283824</v>
      </c>
      <c r="AX254" s="79">
        <f>MAX(IFERROR(IFERROR(_xlfn.FORECAST.ETS(AX$5,tbl_Model[[#This Row],[H_2023_01]:[H_2025_12]],$H$5:$AQ$5),_xlfn.FORECAST.LINEAR(AX$5,tbl_Model[[#This Row],[H_2023_01]:[H_2025_12]],$H$5:$AQ$5)),0),0)</f>
        <v>3.6873456291333322</v>
      </c>
      <c r="AY254" s="79">
        <f>MAX(IFERROR(IFERROR(_xlfn.FORECAST.ETS(AY$5,tbl_Model[[#This Row],[H_2023_01]:[H_2025_12]],$H$5:$AQ$5),_xlfn.FORECAST.LINEAR(AY$5,tbl_Model[[#This Row],[H_2023_01]:[H_2025_12]],$H$5:$AQ$5)),0),0)</f>
        <v>3.7527742802382797</v>
      </c>
      <c r="AZ254" s="79">
        <f>MAX(IFERROR(IFERROR(_xlfn.FORECAST.ETS(AZ$5,tbl_Model[[#This Row],[H_2023_01]:[H_2025_12]],$H$5:$AQ$5),_xlfn.FORECAST.LINEAR(AZ$5,tbl_Model[[#This Row],[H_2023_01]:[H_2025_12]],$H$5:$AQ$5)),0),0)</f>
        <v>3.8182029313432295</v>
      </c>
      <c r="BA254" s="79">
        <f>MAX(IFERROR(IFERROR(_xlfn.FORECAST.ETS(BA$5,tbl_Model[[#This Row],[H_2023_01]:[H_2025_12]],$H$5:$AQ$5),_xlfn.FORECAST.LINEAR(BA$5,tbl_Model[[#This Row],[H_2023_01]:[H_2025_12]],$H$5:$AQ$5)),0),0)</f>
        <v>3.8836315824481775</v>
      </c>
      <c r="BB254" s="79">
        <f>MAX(IFERROR(IFERROR(_xlfn.FORECAST.ETS(BB$5,tbl_Model[[#This Row],[H_2023_01]:[H_2025_12]],$H$5:$AQ$5),_xlfn.FORECAST.LINEAR(BB$5,tbl_Model[[#This Row],[H_2023_01]:[H_2025_12]],$H$5:$AQ$5)),0),0)</f>
        <v>3.9490602335531269</v>
      </c>
      <c r="BC254" s="79">
        <f>MAX(IFERROR(IFERROR(_xlfn.FORECAST.ETS(BC$5,tbl_Model[[#This Row],[H_2023_01]:[H_2025_12]],$H$5:$AQ$5),_xlfn.FORECAST.LINEAR(BC$5,tbl_Model[[#This Row],[H_2023_01]:[H_2025_12]],$H$5:$AQ$5)),0),0)</f>
        <v>4.0144888846580749</v>
      </c>
      <c r="BD254" s="80">
        <f>IFERROR(AR254/SUM(Model!$AR254:$BC254),1/12)</f>
        <v>7.5127818394780693E-2</v>
      </c>
      <c r="BE254" s="80">
        <f>IFERROR(AS254/SUM(Model!$AR254:$BC254),1/12)</f>
        <v>7.6619730201790234E-2</v>
      </c>
      <c r="BF254" s="80">
        <f>IFERROR(AT254/SUM(Model!$AR254:$BC254),1/12)</f>
        <v>7.8111642008799831E-2</v>
      </c>
      <c r="BG254" s="80">
        <f>IFERROR(AU254/SUM(Model!$AR254:$BC254),1/12)</f>
        <v>7.9603553815809386E-2</v>
      </c>
      <c r="BH254" s="80">
        <f>IFERROR(AV254/SUM(Model!$AR254:$BC254),1/12)</f>
        <v>8.1095465622818969E-2</v>
      </c>
      <c r="BI254" s="80">
        <f>IFERROR(AW254/SUM(Model!$AR254:$BC254),1/12)</f>
        <v>8.2587377429828523E-2</v>
      </c>
      <c r="BJ254" s="80">
        <f>IFERROR(AX254/SUM(Model!$AR254:$BC254),1/12)</f>
        <v>8.407928923683812E-2</v>
      </c>
      <c r="BK254" s="80">
        <f>IFERROR(AY254/SUM(Model!$AR254:$BC254),1/12)</f>
        <v>8.5571201043847661E-2</v>
      </c>
      <c r="BL254" s="80">
        <f>IFERROR(AZ254/SUM(Model!$AR254:$BC254),1/12)</f>
        <v>8.7063112850857258E-2</v>
      </c>
      <c r="BM254" s="80">
        <f>IFERROR(BA254/SUM(Model!$AR254:$BC254),1/12)</f>
        <v>8.8555024657866813E-2</v>
      </c>
      <c r="BN254" s="80">
        <f>IFERROR(BB254/SUM(Model!$AR254:$BC254),1/12)</f>
        <v>9.0046936464876395E-2</v>
      </c>
      <c r="BO254" s="80">
        <f>IFERROR(BC254/SUM(Model!$AR254:$BC254),1/12)</f>
        <v>9.153884827188595E-2</v>
      </c>
      <c r="BP25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39.419871794871788</v>
      </c>
      <c r="BQ254" s="77" cm="1">
        <f t="array" ref="BQ25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254" s="77" cm="1">
        <f t="array" ref="BR25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254" s="77">
        <f>IF(tbl_Model[[#This Row],[Type]]="Boutique",
    tbl_Model[[#This Row],[UnitListPrice]],
    tbl_Model[[#This Row],[UnitListPrice]]*(1-SUMIFS(tbl_MarketTerms[WholesaleMarginPct],tbl_MarketTerms[Country],tbl_Model[[#This Row],[country]])))</f>
        <v>14272.660934911242</v>
      </c>
      <c r="BT254" s="79">
        <f>Model!$BP254*BD254</f>
        <v>2.9615289693506655</v>
      </c>
      <c r="BU254" s="79">
        <f>Model!$BP254*BE254</f>
        <v>3.0203399415122369</v>
      </c>
      <c r="BV254" s="79">
        <f>Model!$BP254*BF254</f>
        <v>3.0791509136738107</v>
      </c>
      <c r="BW254" s="79">
        <f>Model!$BP254*BG254</f>
        <v>3.137961885835383</v>
      </c>
      <c r="BX254" s="79">
        <f>Model!$BP254*BH254</f>
        <v>3.1967728579969563</v>
      </c>
      <c r="BY254" s="79">
        <f>Model!$BP254*BI254</f>
        <v>3.2555838301585283</v>
      </c>
      <c r="BZ254" s="79">
        <f>Model!$BP254*BJ254</f>
        <v>3.314394802320102</v>
      </c>
      <c r="CA254" s="79">
        <f>Model!$BP254*BK254</f>
        <v>3.3732057744816739</v>
      </c>
      <c r="CB254" s="79">
        <f>Model!$BP254*BL254</f>
        <v>3.4320167466432476</v>
      </c>
      <c r="CC254" s="79">
        <f>Model!$BP254*BM254</f>
        <v>3.4908277188048196</v>
      </c>
      <c r="CD254" s="79">
        <f>Model!$BP254*BN254</f>
        <v>3.5496386909663928</v>
      </c>
      <c r="CE254" s="79">
        <f>Model!$BP254*BO254</f>
        <v>3.6084496631279652</v>
      </c>
      <c r="CF254" s="79">
        <f>Model!$BS254*BT254</f>
        <v>42268.898828459198</v>
      </c>
      <c r="CG254" s="79">
        <f>Model!$BS254*BU254</f>
        <v>43108.28789337381</v>
      </c>
      <c r="CH254" s="79">
        <f>Model!$BS254*BV254</f>
        <v>43947.676958288459</v>
      </c>
      <c r="CI254" s="79">
        <f>Model!$BS254*BW254</f>
        <v>44787.066023203086</v>
      </c>
      <c r="CJ254" s="79">
        <f>Model!$BS254*BX254</f>
        <v>45626.45508811772</v>
      </c>
      <c r="CK254" s="79">
        <f>Model!$BS254*BY254</f>
        <v>46465.84415303234</v>
      </c>
      <c r="CL254" s="79">
        <f>Model!$BS254*BZ254</f>
        <v>47305.233217946989</v>
      </c>
      <c r="CM254" s="79">
        <f>Model!$BS254*CA254</f>
        <v>48144.622282861608</v>
      </c>
      <c r="CN254" s="79">
        <f>Model!$BS254*CB254</f>
        <v>48984.011347776257</v>
      </c>
      <c r="CO254" s="79">
        <f>Model!$BS254*CC254</f>
        <v>49823.400412690877</v>
      </c>
      <c r="CP254" s="79">
        <f>Model!$BS254*CD254</f>
        <v>50662.789477605518</v>
      </c>
      <c r="CQ254" s="79">
        <f>Model!$BS254*CE254</f>
        <v>51502.178542520138</v>
      </c>
      <c r="CR254" s="79">
        <f>Model!$BR254*BT254</f>
        <v>16050.645869557951</v>
      </c>
      <c r="CS254" s="79">
        <f>Model!$BR254*BU254</f>
        <v>16369.3846349656</v>
      </c>
      <c r="CT254" s="79">
        <f>Model!$BR254*BV254</f>
        <v>16688.123400373261</v>
      </c>
      <c r="CU254" s="79">
        <f>Model!$BR254*BW254</f>
        <v>17006.862165780913</v>
      </c>
      <c r="CV254" s="79">
        <f>Model!$BR254*BX254</f>
        <v>17325.600931188568</v>
      </c>
      <c r="CW254" s="79">
        <f>Model!$BR254*BY254</f>
        <v>17644.33969659622</v>
      </c>
      <c r="CX254" s="79">
        <f>Model!$BR254*BZ254</f>
        <v>17963.078462003879</v>
      </c>
      <c r="CY254" s="79">
        <f>Model!$BR254*CA254</f>
        <v>18281.817227411531</v>
      </c>
      <c r="CZ254" s="79">
        <f>Model!$BR254*CB254</f>
        <v>18600.555992819191</v>
      </c>
      <c r="DA254" s="79">
        <f>Model!$BR254*CC254</f>
        <v>18919.294758226843</v>
      </c>
      <c r="DB254" s="79">
        <f>Model!$BR254*CD254</f>
        <v>19238.033523634498</v>
      </c>
      <c r="DC254" s="79">
        <f>Model!$BR254*CE254</f>
        <v>19556.77228904215</v>
      </c>
      <c r="DD254" s="79">
        <f>SUM(Model!$CF254:$CQ254)</f>
        <v>562626.46422587603</v>
      </c>
      <c r="DE254" s="79">
        <f>SUM(Model!$CR254:$DC254)</f>
        <v>213644.50895160061</v>
      </c>
      <c r="DF254" s="80">
        <f>IFERROR((Model!$DD254-Model!$DE254)/Model!$DD254,0)</f>
        <v>0.62027291189447253</v>
      </c>
    </row>
    <row r="255" spans="2:110" x14ac:dyDescent="0.25">
      <c r="B255" t="s">
        <v>371</v>
      </c>
      <c r="C255" t="s">
        <v>231</v>
      </c>
      <c r="D255" t="s">
        <v>7</v>
      </c>
      <c r="E255" s="4">
        <v>297</v>
      </c>
      <c r="F255" s="4">
        <v>5098175.2300000004</v>
      </c>
      <c r="G255" s="4">
        <v>1930625.32</v>
      </c>
      <c r="H255" s="4">
        <v>28</v>
      </c>
      <c r="I255" s="4">
        <v>17</v>
      </c>
      <c r="J255" s="4">
        <v>14</v>
      </c>
      <c r="K255" s="4">
        <v>12</v>
      </c>
      <c r="L255" s="4">
        <v>48</v>
      </c>
      <c r="M255" s="4">
        <v>22</v>
      </c>
      <c r="N255" s="4">
        <v>14</v>
      </c>
      <c r="O255" s="4">
        <v>21</v>
      </c>
      <c r="P255" s="4">
        <v>27</v>
      </c>
      <c r="Q255" s="4">
        <v>26</v>
      </c>
      <c r="R255" s="4">
        <v>19</v>
      </c>
      <c r="S255" s="4">
        <v>36</v>
      </c>
      <c r="T255" s="4">
        <v>13</v>
      </c>
      <c r="U255" s="4">
        <v>12</v>
      </c>
      <c r="V255" s="4">
        <v>23</v>
      </c>
      <c r="W255" s="4">
        <v>24</v>
      </c>
      <c r="X255" s="4">
        <v>15</v>
      </c>
      <c r="Y255" s="4">
        <v>24</v>
      </c>
      <c r="Z255" s="4">
        <v>26</v>
      </c>
      <c r="AA255" s="4">
        <v>33</v>
      </c>
      <c r="AB255" s="4">
        <v>24</v>
      </c>
      <c r="AC255" s="4">
        <v>33</v>
      </c>
      <c r="AD255" s="4">
        <v>27</v>
      </c>
      <c r="AE255" s="4">
        <v>38</v>
      </c>
      <c r="AF255" s="4">
        <v>34</v>
      </c>
      <c r="AG255" s="4">
        <v>13</v>
      </c>
      <c r="AH255" s="4">
        <v>40</v>
      </c>
      <c r="AI255" s="4">
        <v>17</v>
      </c>
      <c r="AJ255" s="4">
        <v>5</v>
      </c>
      <c r="AK255" s="4">
        <v>21</v>
      </c>
      <c r="AL255" s="4">
        <v>18</v>
      </c>
      <c r="AM255" s="4">
        <v>20</v>
      </c>
      <c r="AN255" s="4">
        <v>21</v>
      </c>
      <c r="AO255" s="4">
        <v>19</v>
      </c>
      <c r="AP255" s="4">
        <v>51</v>
      </c>
      <c r="AQ255" s="4">
        <v>38</v>
      </c>
      <c r="AR255" s="79">
        <f>MAX(IFERROR(IFERROR(_xlfn.FORECAST.ETS(AR$5,tbl_Model[[#This Row],[H_2023_01]:[H_2025_12]],$H$5:$AQ$5),_xlfn.FORECAST.LINEAR(AR$5,tbl_Model[[#This Row],[H_2023_01]:[H_2025_12]],$H$5:$AQ$5)),0),0)</f>
        <v>27.496847227336641</v>
      </c>
      <c r="AS255" s="79">
        <f>MAX(IFERROR(IFERROR(_xlfn.FORECAST.ETS(AS$5,tbl_Model[[#This Row],[H_2023_01]:[H_2025_12]],$H$5:$AQ$5),_xlfn.FORECAST.LINEAR(AS$5,tbl_Model[[#This Row],[H_2023_01]:[H_2025_12]],$H$5:$AQ$5)),0),0)</f>
        <v>27.618296340201567</v>
      </c>
      <c r="AT255" s="79">
        <f>MAX(IFERROR(IFERROR(_xlfn.FORECAST.ETS(AT$5,tbl_Model[[#This Row],[H_2023_01]:[H_2025_12]],$H$5:$AQ$5),_xlfn.FORECAST.LINEAR(AT$5,tbl_Model[[#This Row],[H_2023_01]:[H_2025_12]],$H$5:$AQ$5)),0),0)</f>
        <v>27.739745453066512</v>
      </c>
      <c r="AU255" s="79">
        <f>MAX(IFERROR(IFERROR(_xlfn.FORECAST.ETS(AU$5,tbl_Model[[#This Row],[H_2023_01]:[H_2025_12]],$H$5:$AQ$5),_xlfn.FORECAST.LINEAR(AU$5,tbl_Model[[#This Row],[H_2023_01]:[H_2025_12]],$H$5:$AQ$5)),0),0)</f>
        <v>27.861194565931438</v>
      </c>
      <c r="AV255" s="79">
        <f>MAX(IFERROR(IFERROR(_xlfn.FORECAST.ETS(AV$5,tbl_Model[[#This Row],[H_2023_01]:[H_2025_12]],$H$5:$AQ$5),_xlfn.FORECAST.LINEAR(AV$5,tbl_Model[[#This Row],[H_2023_01]:[H_2025_12]],$H$5:$AQ$5)),0),0)</f>
        <v>27.982643678796379</v>
      </c>
      <c r="AW255" s="79">
        <f>MAX(IFERROR(IFERROR(_xlfn.FORECAST.ETS(AW$5,tbl_Model[[#This Row],[H_2023_01]:[H_2025_12]],$H$5:$AQ$5),_xlfn.FORECAST.LINEAR(AW$5,tbl_Model[[#This Row],[H_2023_01]:[H_2025_12]],$H$5:$AQ$5)),0),0)</f>
        <v>28.104092791661305</v>
      </c>
      <c r="AX255" s="79">
        <f>MAX(IFERROR(IFERROR(_xlfn.FORECAST.ETS(AX$5,tbl_Model[[#This Row],[H_2023_01]:[H_2025_12]],$H$5:$AQ$5),_xlfn.FORECAST.LINEAR(AX$5,tbl_Model[[#This Row],[H_2023_01]:[H_2025_12]],$H$5:$AQ$5)),0),0)</f>
        <v>28.225541904526249</v>
      </c>
      <c r="AY255" s="79">
        <f>MAX(IFERROR(IFERROR(_xlfn.FORECAST.ETS(AY$5,tbl_Model[[#This Row],[H_2023_01]:[H_2025_12]],$H$5:$AQ$5),_xlfn.FORECAST.LINEAR(AY$5,tbl_Model[[#This Row],[H_2023_01]:[H_2025_12]],$H$5:$AQ$5)),0),0)</f>
        <v>28.346991017391176</v>
      </c>
      <c r="AZ255" s="79">
        <f>MAX(IFERROR(IFERROR(_xlfn.FORECAST.ETS(AZ$5,tbl_Model[[#This Row],[H_2023_01]:[H_2025_12]],$H$5:$AQ$5),_xlfn.FORECAST.LINEAR(AZ$5,tbl_Model[[#This Row],[H_2023_01]:[H_2025_12]],$H$5:$AQ$5)),0),0)</f>
        <v>28.468440130256116</v>
      </c>
      <c r="BA255" s="79">
        <f>MAX(IFERROR(IFERROR(_xlfn.FORECAST.ETS(BA$5,tbl_Model[[#This Row],[H_2023_01]:[H_2025_12]],$H$5:$AQ$5),_xlfn.FORECAST.LINEAR(BA$5,tbl_Model[[#This Row],[H_2023_01]:[H_2025_12]],$H$5:$AQ$5)),0),0)</f>
        <v>28.589889243121043</v>
      </c>
      <c r="BB255" s="79">
        <f>MAX(IFERROR(IFERROR(_xlfn.FORECAST.ETS(BB$5,tbl_Model[[#This Row],[H_2023_01]:[H_2025_12]],$H$5:$AQ$5),_xlfn.FORECAST.LINEAR(BB$5,tbl_Model[[#This Row],[H_2023_01]:[H_2025_12]],$H$5:$AQ$5)),0),0)</f>
        <v>28.711338355985983</v>
      </c>
      <c r="BC255" s="79">
        <f>MAX(IFERROR(IFERROR(_xlfn.FORECAST.ETS(BC$5,tbl_Model[[#This Row],[H_2023_01]:[H_2025_12]],$H$5:$AQ$5),_xlfn.FORECAST.LINEAR(BC$5,tbl_Model[[#This Row],[H_2023_01]:[H_2025_12]],$H$5:$AQ$5)),0),0)</f>
        <v>28.832787468850913</v>
      </c>
      <c r="BD255" s="80">
        <f>IFERROR(AR255/SUM(Model!$AR255:$BC255),1/12)</f>
        <v>8.135696061123121E-2</v>
      </c>
      <c r="BE255" s="80">
        <f>IFERROR(AS255/SUM(Model!$AR255:$BC255),1/12)</f>
        <v>8.1716301106158837E-2</v>
      </c>
      <c r="BF255" s="80">
        <f>IFERROR(AT255/SUM(Model!$AR255:$BC255),1/12)</f>
        <v>8.2075641601086533E-2</v>
      </c>
      <c r="BG255" s="80">
        <f>IFERROR(AU255/SUM(Model!$AR255:$BC255),1/12)</f>
        <v>8.2434982096014173E-2</v>
      </c>
      <c r="BH255" s="80">
        <f>IFERROR(AV255/SUM(Model!$AR255:$BC255),1/12)</f>
        <v>8.2794322590941855E-2</v>
      </c>
      <c r="BI255" s="80">
        <f>IFERROR(AW255/SUM(Model!$AR255:$BC255),1/12)</f>
        <v>8.3153663085869495E-2</v>
      </c>
      <c r="BJ255" s="80">
        <f>IFERROR(AX255/SUM(Model!$AR255:$BC255),1/12)</f>
        <v>8.3513003580797177E-2</v>
      </c>
      <c r="BK255" s="80">
        <f>IFERROR(AY255/SUM(Model!$AR255:$BC255),1/12)</f>
        <v>8.3872344075724817E-2</v>
      </c>
      <c r="BL255" s="80">
        <f>IFERROR(AZ255/SUM(Model!$AR255:$BC255),1/12)</f>
        <v>8.4231684570652499E-2</v>
      </c>
      <c r="BM255" s="80">
        <f>IFERROR(BA255/SUM(Model!$AR255:$BC255),1/12)</f>
        <v>8.4591025065580139E-2</v>
      </c>
      <c r="BN255" s="80">
        <f>IFERROR(BB255/SUM(Model!$AR255:$BC255),1/12)</f>
        <v>8.4950365560507807E-2</v>
      </c>
      <c r="BO255" s="80">
        <f>IFERROR(BC255/SUM(Model!$AR255:$BC255),1/12)</f>
        <v>8.5309706055435461E-2</v>
      </c>
      <c r="BP25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299.94462901439647</v>
      </c>
      <c r="BQ255" s="77" cm="1">
        <f t="array" ref="BQ25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55" s="77" cm="1">
        <f t="array" ref="BR25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55" s="77">
        <f>IF(tbl_Model[[#This Row],[Type]]="Boutique",
    tbl_Model[[#This Row],[UnitListPrice]],
    tbl_Model[[#This Row],[UnitListPrice]]*(1-SUMIFS(tbl_MarketTerms[WholesaleMarginPct],tbl_MarketTerms[Country],tbl_Model[[#This Row],[country]])))</f>
        <v>17730.200573888091</v>
      </c>
      <c r="BT255" s="79">
        <f>Model!$BP255*BD255</f>
        <v>24.402583368274612</v>
      </c>
      <c r="BU255" s="79">
        <f>Model!$BP255*BE255</f>
        <v>24.510365619715529</v>
      </c>
      <c r="BV255" s="79">
        <f>Model!$BP255*BF255</f>
        <v>24.618147871156467</v>
      </c>
      <c r="BW255" s="79">
        <f>Model!$BP255*BG255</f>
        <v>24.725930122597386</v>
      </c>
      <c r="BX255" s="79">
        <f>Model!$BP255*BH255</f>
        <v>24.833712374038321</v>
      </c>
      <c r="BY255" s="79">
        <f>Model!$BP255*BI255</f>
        <v>24.94149462547924</v>
      </c>
      <c r="BZ255" s="79">
        <f>Model!$BP255*BJ255</f>
        <v>25.049276876920175</v>
      </c>
      <c r="CA255" s="79">
        <f>Model!$BP255*BK255</f>
        <v>25.157059128361094</v>
      </c>
      <c r="CB255" s="79">
        <f>Model!$BP255*BL255</f>
        <v>25.264841379802025</v>
      </c>
      <c r="CC255" s="79">
        <f>Model!$BP255*BM255</f>
        <v>25.372623631242949</v>
      </c>
      <c r="CD255" s="79">
        <f>Model!$BP255*BN255</f>
        <v>25.480405882683876</v>
      </c>
      <c r="CE255" s="79">
        <f>Model!$BP255*BO255</f>
        <v>25.588188134124803</v>
      </c>
      <c r="CF255" s="79">
        <f>Model!$BS255*BT255</f>
        <v>432662.69764053449</v>
      </c>
      <c r="CG255" s="79">
        <f>Model!$BS255*BU255</f>
        <v>434573.6985768872</v>
      </c>
      <c r="CH255" s="79">
        <f>Model!$BS255*BV255</f>
        <v>436484.69951324025</v>
      </c>
      <c r="CI255" s="79">
        <f>Model!$BS255*BW255</f>
        <v>438395.70044959302</v>
      </c>
      <c r="CJ255" s="79">
        <f>Model!$BS255*BX255</f>
        <v>440306.70138594601</v>
      </c>
      <c r="CK255" s="79">
        <f>Model!$BS255*BY255</f>
        <v>442217.70232229878</v>
      </c>
      <c r="CL255" s="79">
        <f>Model!$BS255*BZ255</f>
        <v>444128.70325865177</v>
      </c>
      <c r="CM255" s="79">
        <f>Model!$BS255*CA255</f>
        <v>446039.70419500448</v>
      </c>
      <c r="CN255" s="79">
        <f>Model!$BS255*CB255</f>
        <v>447950.70513135742</v>
      </c>
      <c r="CO255" s="79">
        <f>Model!$BS255*CC255</f>
        <v>449861.70606771024</v>
      </c>
      <c r="CP255" s="79">
        <f>Model!$BS255*CD255</f>
        <v>451772.70700406312</v>
      </c>
      <c r="CQ255" s="79">
        <f>Model!$BS255*CE255</f>
        <v>453683.707940416</v>
      </c>
      <c r="CR255" s="79">
        <f>Model!$BR255*BT255</f>
        <v>161936.99034824414</v>
      </c>
      <c r="CS255" s="79">
        <f>Model!$BR255*BU255</f>
        <v>162652.23976048431</v>
      </c>
      <c r="CT255" s="79">
        <f>Model!$BR255*BV255</f>
        <v>163367.4891727246</v>
      </c>
      <c r="CU255" s="79">
        <f>Model!$BR255*BW255</f>
        <v>164082.73858496477</v>
      </c>
      <c r="CV255" s="79">
        <f>Model!$BR255*BX255</f>
        <v>164797.98799720503</v>
      </c>
      <c r="CW255" s="79">
        <f>Model!$BR255*BY255</f>
        <v>165513.23740944522</v>
      </c>
      <c r="CX255" s="79">
        <f>Model!$BR255*BZ255</f>
        <v>166228.48682168548</v>
      </c>
      <c r="CY255" s="79">
        <f>Model!$BR255*CA255</f>
        <v>166943.73623392565</v>
      </c>
      <c r="CZ255" s="79">
        <f>Model!$BR255*CB255</f>
        <v>167658.98564616591</v>
      </c>
      <c r="DA255" s="79">
        <f>Model!$BR255*CC255</f>
        <v>168374.23505840611</v>
      </c>
      <c r="DB255" s="79">
        <f>Model!$BR255*CD255</f>
        <v>169089.48447064633</v>
      </c>
      <c r="DC255" s="79">
        <f>Model!$BR255*CE255</f>
        <v>169804.73388288653</v>
      </c>
      <c r="DD255" s="79">
        <f>SUM(Model!$CF255:$CQ255)</f>
        <v>5318078.4334857026</v>
      </c>
      <c r="DE255" s="79">
        <f>SUM(Model!$CR255:$DC255)</f>
        <v>1990450.3453867843</v>
      </c>
      <c r="DF255" s="80">
        <f>IFERROR((Model!$DD255-Model!$DE255)/Model!$DD255,0)</f>
        <v>0.62572000953318851</v>
      </c>
    </row>
    <row r="256" spans="2:110" x14ac:dyDescent="0.25">
      <c r="B256" t="s">
        <v>371</v>
      </c>
      <c r="C256" t="s">
        <v>70</v>
      </c>
      <c r="D256" t="s">
        <v>22</v>
      </c>
      <c r="E256" s="4">
        <v>70</v>
      </c>
      <c r="F256" s="4">
        <v>1074643.73</v>
      </c>
      <c r="G256" s="4">
        <v>376229.88</v>
      </c>
      <c r="H256" s="4">
        <v>4</v>
      </c>
      <c r="I256" s="4">
        <v>0</v>
      </c>
      <c r="J256" s="4">
        <v>7</v>
      </c>
      <c r="K256" s="4">
        <v>7</v>
      </c>
      <c r="L256" s="4">
        <v>4</v>
      </c>
      <c r="M256" s="4">
        <v>1</v>
      </c>
      <c r="N256" s="4">
        <v>8</v>
      </c>
      <c r="O256" s="4">
        <v>3</v>
      </c>
      <c r="P256" s="4">
        <v>1</v>
      </c>
      <c r="Q256" s="4">
        <v>7</v>
      </c>
      <c r="R256" s="4">
        <v>9</v>
      </c>
      <c r="S256" s="4">
        <v>5</v>
      </c>
      <c r="T256" s="4">
        <v>1</v>
      </c>
      <c r="U256" s="4">
        <v>3</v>
      </c>
      <c r="V256" s="4">
        <v>0</v>
      </c>
      <c r="W256" s="4">
        <v>2</v>
      </c>
      <c r="X256" s="4">
        <v>6</v>
      </c>
      <c r="Y256" s="4">
        <v>15</v>
      </c>
      <c r="Z256" s="4">
        <v>9</v>
      </c>
      <c r="AA256" s="4">
        <v>0</v>
      </c>
      <c r="AB256" s="4">
        <v>4</v>
      </c>
      <c r="AC256" s="4">
        <v>5</v>
      </c>
      <c r="AD256" s="4">
        <v>7</v>
      </c>
      <c r="AE256" s="4">
        <v>13</v>
      </c>
      <c r="AF256" s="4">
        <v>2</v>
      </c>
      <c r="AG256" s="4">
        <v>6</v>
      </c>
      <c r="AH256" s="4">
        <v>2</v>
      </c>
      <c r="AI256" s="4">
        <v>0</v>
      </c>
      <c r="AJ256" s="4">
        <v>12</v>
      </c>
      <c r="AK256" s="4">
        <v>7</v>
      </c>
      <c r="AL256" s="4">
        <v>4</v>
      </c>
      <c r="AM256" s="4">
        <v>13</v>
      </c>
      <c r="AN256" s="4">
        <v>0</v>
      </c>
      <c r="AO256" s="4">
        <v>3</v>
      </c>
      <c r="AP256" s="4">
        <v>1</v>
      </c>
      <c r="AQ256" s="4">
        <v>20</v>
      </c>
      <c r="AR256" s="79">
        <f>MAX(IFERROR(IFERROR(_xlfn.FORECAST.ETS(AR$5,tbl_Model[[#This Row],[H_2023_01]:[H_2025_12]],$H$5:$AQ$5),_xlfn.FORECAST.LINEAR(AR$5,tbl_Model[[#This Row],[H_2023_01]:[H_2025_12]],$H$5:$AQ$5)),0),0)</f>
        <v>7.2252772910857148</v>
      </c>
      <c r="AS256" s="79">
        <f>MAX(IFERROR(IFERROR(_xlfn.FORECAST.ETS(AS$5,tbl_Model[[#This Row],[H_2023_01]:[H_2025_12]],$H$5:$AQ$5),_xlfn.FORECAST.LINEAR(AS$5,tbl_Model[[#This Row],[H_2023_01]:[H_2025_12]],$H$5:$AQ$5)),0),0)</f>
        <v>7.3108007545053564</v>
      </c>
      <c r="AT256" s="79">
        <f>MAX(IFERROR(IFERROR(_xlfn.FORECAST.ETS(AT$5,tbl_Model[[#This Row],[H_2023_01]:[H_2025_12]],$H$5:$AQ$5),_xlfn.FORECAST.LINEAR(AT$5,tbl_Model[[#This Row],[H_2023_01]:[H_2025_12]],$H$5:$AQ$5)),0),0)</f>
        <v>7.3963242179249864</v>
      </c>
      <c r="AU256" s="79">
        <f>MAX(IFERROR(IFERROR(_xlfn.FORECAST.ETS(AU$5,tbl_Model[[#This Row],[H_2023_01]:[H_2025_12]],$H$5:$AQ$5),_xlfn.FORECAST.LINEAR(AU$5,tbl_Model[[#This Row],[H_2023_01]:[H_2025_12]],$H$5:$AQ$5)),0),0)</f>
        <v>7.481847681344628</v>
      </c>
      <c r="AV256" s="79">
        <f>MAX(IFERROR(IFERROR(_xlfn.FORECAST.ETS(AV$5,tbl_Model[[#This Row],[H_2023_01]:[H_2025_12]],$H$5:$AQ$5),_xlfn.FORECAST.LINEAR(AV$5,tbl_Model[[#This Row],[H_2023_01]:[H_2025_12]],$H$5:$AQ$5)),0),0)</f>
        <v>7.567371144764258</v>
      </c>
      <c r="AW256" s="79">
        <f>MAX(IFERROR(IFERROR(_xlfn.FORECAST.ETS(AW$5,tbl_Model[[#This Row],[H_2023_01]:[H_2025_12]],$H$5:$AQ$5),_xlfn.FORECAST.LINEAR(AW$5,tbl_Model[[#This Row],[H_2023_01]:[H_2025_12]],$H$5:$AQ$5)),0),0)</f>
        <v>7.6528946081838987</v>
      </c>
      <c r="AX256" s="79">
        <f>MAX(IFERROR(IFERROR(_xlfn.FORECAST.ETS(AX$5,tbl_Model[[#This Row],[H_2023_01]:[H_2025_12]],$H$5:$AQ$5),_xlfn.FORECAST.LINEAR(AX$5,tbl_Model[[#This Row],[H_2023_01]:[H_2025_12]],$H$5:$AQ$5)),0),0)</f>
        <v>7.7384180716035296</v>
      </c>
      <c r="AY256" s="79">
        <f>MAX(IFERROR(IFERROR(_xlfn.FORECAST.ETS(AY$5,tbl_Model[[#This Row],[H_2023_01]:[H_2025_12]],$H$5:$AQ$5),_xlfn.FORECAST.LINEAR(AY$5,tbl_Model[[#This Row],[H_2023_01]:[H_2025_12]],$H$5:$AQ$5)),0),0)</f>
        <v>7.8239415350231702</v>
      </c>
      <c r="AZ256" s="79">
        <f>MAX(IFERROR(IFERROR(_xlfn.FORECAST.ETS(AZ$5,tbl_Model[[#This Row],[H_2023_01]:[H_2025_12]],$H$5:$AQ$5),_xlfn.FORECAST.LINEAR(AZ$5,tbl_Model[[#This Row],[H_2023_01]:[H_2025_12]],$H$5:$AQ$5)),0),0)</f>
        <v>7.9094649984428012</v>
      </c>
      <c r="BA256" s="79">
        <f>MAX(IFERROR(IFERROR(_xlfn.FORECAST.ETS(BA$5,tbl_Model[[#This Row],[H_2023_01]:[H_2025_12]],$H$5:$AQ$5),_xlfn.FORECAST.LINEAR(BA$5,tbl_Model[[#This Row],[H_2023_01]:[H_2025_12]],$H$5:$AQ$5)),0),0)</f>
        <v>7.9949884618624418</v>
      </c>
      <c r="BB256" s="79">
        <f>MAX(IFERROR(IFERROR(_xlfn.FORECAST.ETS(BB$5,tbl_Model[[#This Row],[H_2023_01]:[H_2025_12]],$H$5:$AQ$5),_xlfn.FORECAST.LINEAR(BB$5,tbl_Model[[#This Row],[H_2023_01]:[H_2025_12]],$H$5:$AQ$5)),0),0)</f>
        <v>8.080511925282071</v>
      </c>
      <c r="BC256" s="79">
        <f>MAX(IFERROR(IFERROR(_xlfn.FORECAST.ETS(BC$5,tbl_Model[[#This Row],[H_2023_01]:[H_2025_12]],$H$5:$AQ$5),_xlfn.FORECAST.LINEAR(BC$5,tbl_Model[[#This Row],[H_2023_01]:[H_2025_12]],$H$5:$AQ$5)),0),0)</f>
        <v>8.1660353887017134</v>
      </c>
      <c r="BD256" s="80">
        <f>IFERROR(AR256/SUM(Model!$AR256:$BC256),1/12)</f>
        <v>7.8239777652561515E-2</v>
      </c>
      <c r="BE256" s="80">
        <f>IFERROR(AS256/SUM(Model!$AR256:$BC256),1/12)</f>
        <v>7.9165878685429181E-2</v>
      </c>
      <c r="BF256" s="80">
        <f>IFERROR(AT256/SUM(Model!$AR256:$BC256),1/12)</f>
        <v>8.0091979718296721E-2</v>
      </c>
      <c r="BG256" s="80">
        <f>IFERROR(AU256/SUM(Model!$AR256:$BC256),1/12)</f>
        <v>8.1018080751164373E-2</v>
      </c>
      <c r="BH256" s="80">
        <f>IFERROR(AV256/SUM(Model!$AR256:$BC256),1/12)</f>
        <v>8.1944181784031914E-2</v>
      </c>
      <c r="BI256" s="80">
        <f>IFERROR(AW256/SUM(Model!$AR256:$BC256),1/12)</f>
        <v>8.2870282816899565E-2</v>
      </c>
      <c r="BJ256" s="80">
        <f>IFERROR(AX256/SUM(Model!$AR256:$BC256),1/12)</f>
        <v>8.3796383849767106E-2</v>
      </c>
      <c r="BK256" s="80">
        <f>IFERROR(AY256/SUM(Model!$AR256:$BC256),1/12)</f>
        <v>8.4722484882634758E-2</v>
      </c>
      <c r="BL256" s="80">
        <f>IFERROR(AZ256/SUM(Model!$AR256:$BC256),1/12)</f>
        <v>8.5648585915502298E-2</v>
      </c>
      <c r="BM256" s="80">
        <f>IFERROR(BA256/SUM(Model!$AR256:$BC256),1/12)</f>
        <v>8.657468694836995E-2</v>
      </c>
      <c r="BN256" s="80">
        <f>IFERROR(BB256/SUM(Model!$AR256:$BC256),1/12)</f>
        <v>8.7500787981237477E-2</v>
      </c>
      <c r="BO256" s="80">
        <f>IFERROR(BC256/SUM(Model!$AR256:$BC256),1/12)</f>
        <v>8.8426889014105156E-2</v>
      </c>
      <c r="BP25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72.765000000000001</v>
      </c>
      <c r="BQ256" s="77" cm="1">
        <f t="array" ref="BQ25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256" s="77" cm="1">
        <f t="array" ref="BR25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256" s="77">
        <f>IF(tbl_Model[[#This Row],[Type]]="Boutique",
    tbl_Model[[#This Row],[UnitListPrice]],
    tbl_Model[[#This Row],[UnitListPrice]]*(1-SUMIFS(tbl_MarketTerms[WholesaleMarginPct],tbl_MarketTerms[Country],tbl_Model[[#This Row],[country]])))</f>
        <v>15192.426564843856</v>
      </c>
      <c r="BT256" s="79">
        <f>Model!$BP256*BD256</f>
        <v>5.6931174208886386</v>
      </c>
      <c r="BU256" s="79">
        <f>Model!$BP256*BE256</f>
        <v>5.7605051625452548</v>
      </c>
      <c r="BV256" s="79">
        <f>Model!$BP256*BF256</f>
        <v>5.8278929042018612</v>
      </c>
      <c r="BW256" s="79">
        <f>Model!$BP256*BG256</f>
        <v>5.8952806458584757</v>
      </c>
      <c r="BX256" s="79">
        <f>Model!$BP256*BH256</f>
        <v>5.9626683875150821</v>
      </c>
      <c r="BY256" s="79">
        <f>Model!$BP256*BI256</f>
        <v>6.0300561291716965</v>
      </c>
      <c r="BZ256" s="79">
        <f>Model!$BP256*BJ256</f>
        <v>6.0974438708283039</v>
      </c>
      <c r="CA256" s="79">
        <f>Model!$BP256*BK256</f>
        <v>6.1648316124849183</v>
      </c>
      <c r="CB256" s="79">
        <f>Model!$BP256*BL256</f>
        <v>6.2322193541415247</v>
      </c>
      <c r="CC256" s="79">
        <f>Model!$BP256*BM256</f>
        <v>6.2996070957981392</v>
      </c>
      <c r="CD256" s="79">
        <f>Model!$BP256*BN256</f>
        <v>6.3669948374547447</v>
      </c>
      <c r="CE256" s="79">
        <f>Model!$BP256*BO256</f>
        <v>6.4343825791113618</v>
      </c>
      <c r="CF256" s="79">
        <f>Model!$BS256*BT256</f>
        <v>86492.268341883886</v>
      </c>
      <c r="CG256" s="79">
        <f>Model!$BS256*BU256</f>
        <v>87516.0516583727</v>
      </c>
      <c r="CH256" s="79">
        <f>Model!$BS256*BV256</f>
        <v>88539.834974861369</v>
      </c>
      <c r="CI256" s="79">
        <f>Model!$BS256*BW256</f>
        <v>89563.618291350154</v>
      </c>
      <c r="CJ256" s="79">
        <f>Model!$BS256*BX256</f>
        <v>90587.401607838809</v>
      </c>
      <c r="CK256" s="79">
        <f>Model!$BS256*BY256</f>
        <v>91611.184924327594</v>
      </c>
      <c r="CL256" s="79">
        <f>Model!$BS256*BZ256</f>
        <v>92634.968240816277</v>
      </c>
      <c r="CM256" s="79">
        <f>Model!$BS256*CA256</f>
        <v>93658.751557305062</v>
      </c>
      <c r="CN256" s="79">
        <f>Model!$BS256*CB256</f>
        <v>94682.534873793717</v>
      </c>
      <c r="CO256" s="79">
        <f>Model!$BS256*CC256</f>
        <v>95706.318190282502</v>
      </c>
      <c r="CP256" s="79">
        <f>Model!$BS256*CD256</f>
        <v>96730.101506771156</v>
      </c>
      <c r="CQ256" s="79">
        <f>Model!$BS256*CE256</f>
        <v>97753.88482325997</v>
      </c>
      <c r="CR256" s="79">
        <f>Model!$BR256*BT256</f>
        <v>30014.832408327453</v>
      </c>
      <c r="CS256" s="79">
        <f>Model!$BR256*BU256</f>
        <v>30370.109073582549</v>
      </c>
      <c r="CT256" s="79">
        <f>Model!$BR256*BV256</f>
        <v>30725.385738837591</v>
      </c>
      <c r="CU256" s="79">
        <f>Model!$BR256*BW256</f>
        <v>31080.662404092676</v>
      </c>
      <c r="CV256" s="79">
        <f>Model!$BR256*BX256</f>
        <v>31435.939069347722</v>
      </c>
      <c r="CW256" s="79">
        <f>Model!$BR256*BY256</f>
        <v>31791.215734602807</v>
      </c>
      <c r="CX256" s="79">
        <f>Model!$BR256*BZ256</f>
        <v>32146.492399857852</v>
      </c>
      <c r="CY256" s="79">
        <f>Model!$BR256*CA256</f>
        <v>32501.769065112938</v>
      </c>
      <c r="CZ256" s="79">
        <f>Model!$BR256*CB256</f>
        <v>32857.04573036798</v>
      </c>
      <c r="DA256" s="79">
        <f>Model!$BR256*CC256</f>
        <v>33212.322395623065</v>
      </c>
      <c r="DB256" s="79">
        <f>Model!$BR256*CD256</f>
        <v>33567.599060878107</v>
      </c>
      <c r="DC256" s="79">
        <f>Model!$BR256*CE256</f>
        <v>33922.875726133207</v>
      </c>
      <c r="DD256" s="79">
        <f>SUM(Model!$CF256:$CQ256)</f>
        <v>1105476.9189908633</v>
      </c>
      <c r="DE256" s="79">
        <f>SUM(Model!$CR256:$DC256)</f>
        <v>383626.24880676391</v>
      </c>
      <c r="DF256" s="80">
        <f>IFERROR((Model!$DD256-Model!$DE256)/Model!$DD256,0)</f>
        <v>0.65297669972435257</v>
      </c>
    </row>
    <row r="257" spans="2:110" x14ac:dyDescent="0.25">
      <c r="B257" t="s">
        <v>371</v>
      </c>
      <c r="C257" t="s">
        <v>231</v>
      </c>
      <c r="D257" t="s">
        <v>8</v>
      </c>
      <c r="E257" s="4">
        <v>233</v>
      </c>
      <c r="F257" s="4">
        <v>4520028.1399999997</v>
      </c>
      <c r="G257" s="4">
        <v>1525279.71</v>
      </c>
      <c r="H257" s="4">
        <v>9</v>
      </c>
      <c r="I257" s="4">
        <v>7</v>
      </c>
      <c r="J257" s="4">
        <v>11</v>
      </c>
      <c r="K257" s="4">
        <v>14</v>
      </c>
      <c r="L257" s="4">
        <v>34</v>
      </c>
      <c r="M257" s="4">
        <v>14</v>
      </c>
      <c r="N257" s="4">
        <v>6</v>
      </c>
      <c r="O257" s="4">
        <v>13</v>
      </c>
      <c r="P257" s="4">
        <v>11</v>
      </c>
      <c r="Q257" s="4">
        <v>18</v>
      </c>
      <c r="R257" s="4">
        <v>21</v>
      </c>
      <c r="S257" s="4">
        <v>31</v>
      </c>
      <c r="T257" s="4">
        <v>20</v>
      </c>
      <c r="U257" s="4">
        <v>11</v>
      </c>
      <c r="V257" s="4">
        <v>17</v>
      </c>
      <c r="W257" s="4">
        <v>13</v>
      </c>
      <c r="X257" s="4">
        <v>12</v>
      </c>
      <c r="Y257" s="4">
        <v>16</v>
      </c>
      <c r="Z257" s="4">
        <v>8</v>
      </c>
      <c r="AA257" s="4">
        <v>19</v>
      </c>
      <c r="AB257" s="4">
        <v>13</v>
      </c>
      <c r="AC257" s="4">
        <v>22</v>
      </c>
      <c r="AD257" s="4">
        <v>11</v>
      </c>
      <c r="AE257" s="4">
        <v>14</v>
      </c>
      <c r="AF257" s="4">
        <v>4</v>
      </c>
      <c r="AG257" s="4">
        <v>18</v>
      </c>
      <c r="AH257" s="4">
        <v>20</v>
      </c>
      <c r="AI257" s="4">
        <v>23</v>
      </c>
      <c r="AJ257" s="4">
        <v>19</v>
      </c>
      <c r="AK257" s="4">
        <v>12</v>
      </c>
      <c r="AL257" s="4">
        <v>22</v>
      </c>
      <c r="AM257" s="4">
        <v>9</v>
      </c>
      <c r="AN257" s="4">
        <v>19</v>
      </c>
      <c r="AO257" s="4">
        <v>17</v>
      </c>
      <c r="AP257" s="4">
        <v>44</v>
      </c>
      <c r="AQ257" s="4">
        <v>26</v>
      </c>
      <c r="AR257" s="79">
        <f>MAX(IFERROR(IFERROR(_xlfn.FORECAST.ETS(AR$5,tbl_Model[[#This Row],[H_2023_01]:[H_2025_12]],$H$5:$AQ$5),_xlfn.FORECAST.LINEAR(AR$5,tbl_Model[[#This Row],[H_2023_01]:[H_2025_12]],$H$5:$AQ$5)),0),0)</f>
        <v>21.876536523774845</v>
      </c>
      <c r="AS257" s="79">
        <f>MAX(IFERROR(IFERROR(_xlfn.FORECAST.ETS(AS$5,tbl_Model[[#This Row],[H_2023_01]:[H_2025_12]],$H$5:$AQ$5),_xlfn.FORECAST.LINEAR(AS$5,tbl_Model[[#This Row],[H_2023_01]:[H_2025_12]],$H$5:$AQ$5)),0),0)</f>
        <v>22.144153597845911</v>
      </c>
      <c r="AT257" s="79">
        <f>MAX(IFERROR(IFERROR(_xlfn.FORECAST.ETS(AT$5,tbl_Model[[#This Row],[H_2023_01]:[H_2025_12]],$H$5:$AQ$5),_xlfn.FORECAST.LINEAR(AT$5,tbl_Model[[#This Row],[H_2023_01]:[H_2025_12]],$H$5:$AQ$5)),0),0)</f>
        <v>22.411770671916972</v>
      </c>
      <c r="AU257" s="79">
        <f>MAX(IFERROR(IFERROR(_xlfn.FORECAST.ETS(AU$5,tbl_Model[[#This Row],[H_2023_01]:[H_2025_12]],$H$5:$AQ$5),_xlfn.FORECAST.LINEAR(AU$5,tbl_Model[[#This Row],[H_2023_01]:[H_2025_12]],$H$5:$AQ$5)),0),0)</f>
        <v>22.679387745988038</v>
      </c>
      <c r="AV257" s="79">
        <f>MAX(IFERROR(IFERROR(_xlfn.FORECAST.ETS(AV$5,tbl_Model[[#This Row],[H_2023_01]:[H_2025_12]],$H$5:$AQ$5),_xlfn.FORECAST.LINEAR(AV$5,tbl_Model[[#This Row],[H_2023_01]:[H_2025_12]],$H$5:$AQ$5)),0),0)</f>
        <v>22.947004820059103</v>
      </c>
      <c r="AW257" s="79">
        <f>MAX(IFERROR(IFERROR(_xlfn.FORECAST.ETS(AW$5,tbl_Model[[#This Row],[H_2023_01]:[H_2025_12]],$H$5:$AQ$5),_xlfn.FORECAST.LINEAR(AW$5,tbl_Model[[#This Row],[H_2023_01]:[H_2025_12]],$H$5:$AQ$5)),0),0)</f>
        <v>23.214621894130168</v>
      </c>
      <c r="AX257" s="79">
        <f>MAX(IFERROR(IFERROR(_xlfn.FORECAST.ETS(AX$5,tbl_Model[[#This Row],[H_2023_01]:[H_2025_12]],$H$5:$AQ$5),_xlfn.FORECAST.LINEAR(AX$5,tbl_Model[[#This Row],[H_2023_01]:[H_2025_12]],$H$5:$AQ$5)),0),0)</f>
        <v>23.48223896820123</v>
      </c>
      <c r="AY257" s="79">
        <f>MAX(IFERROR(IFERROR(_xlfn.FORECAST.ETS(AY$5,tbl_Model[[#This Row],[H_2023_01]:[H_2025_12]],$H$5:$AQ$5),_xlfn.FORECAST.LINEAR(AY$5,tbl_Model[[#This Row],[H_2023_01]:[H_2025_12]],$H$5:$AQ$5)),0),0)</f>
        <v>23.749856042272295</v>
      </c>
      <c r="AZ257" s="79">
        <f>MAX(IFERROR(IFERROR(_xlfn.FORECAST.ETS(AZ$5,tbl_Model[[#This Row],[H_2023_01]:[H_2025_12]],$H$5:$AQ$5),_xlfn.FORECAST.LINEAR(AZ$5,tbl_Model[[#This Row],[H_2023_01]:[H_2025_12]],$H$5:$AQ$5)),0),0)</f>
        <v>24.017473116343361</v>
      </c>
      <c r="BA257" s="79">
        <f>MAX(IFERROR(IFERROR(_xlfn.FORECAST.ETS(BA$5,tbl_Model[[#This Row],[H_2023_01]:[H_2025_12]],$H$5:$AQ$5),_xlfn.FORECAST.LINEAR(BA$5,tbl_Model[[#This Row],[H_2023_01]:[H_2025_12]],$H$5:$AQ$5)),0),0)</f>
        <v>24.285090190414426</v>
      </c>
      <c r="BB257" s="79">
        <f>MAX(IFERROR(IFERROR(_xlfn.FORECAST.ETS(BB$5,tbl_Model[[#This Row],[H_2023_01]:[H_2025_12]],$H$5:$AQ$5),_xlfn.FORECAST.LINEAR(BB$5,tbl_Model[[#This Row],[H_2023_01]:[H_2025_12]],$H$5:$AQ$5)),0),0)</f>
        <v>24.552707264485491</v>
      </c>
      <c r="BC257" s="79">
        <f>MAX(IFERROR(IFERROR(_xlfn.FORECAST.ETS(BC$5,tbl_Model[[#This Row],[H_2023_01]:[H_2025_12]],$H$5:$AQ$5),_xlfn.FORECAST.LINEAR(BC$5,tbl_Model[[#This Row],[H_2023_01]:[H_2025_12]],$H$5:$AQ$5)),0),0)</f>
        <v>24.820324338556553</v>
      </c>
      <c r="BD257" s="80">
        <f>IFERROR(AR257/SUM(Model!$AR257:$BC257),1/12)</f>
        <v>7.8079968402550687E-2</v>
      </c>
      <c r="BE257" s="80">
        <f>IFERROR(AS257/SUM(Model!$AR257:$BC257),1/12)</f>
        <v>7.9035125662692995E-2</v>
      </c>
      <c r="BF257" s="80">
        <f>IFERROR(AT257/SUM(Model!$AR257:$BC257),1/12)</f>
        <v>7.999028292283529E-2</v>
      </c>
      <c r="BG257" s="80">
        <f>IFERROR(AU257/SUM(Model!$AR257:$BC257),1/12)</f>
        <v>8.0945440182977585E-2</v>
      </c>
      <c r="BH257" s="80">
        <f>IFERROR(AV257/SUM(Model!$AR257:$BC257),1/12)</f>
        <v>8.1900597443119894E-2</v>
      </c>
      <c r="BI257" s="80">
        <f>IFERROR(AW257/SUM(Model!$AR257:$BC257),1/12)</f>
        <v>8.2855754703262202E-2</v>
      </c>
      <c r="BJ257" s="80">
        <f>IFERROR(AX257/SUM(Model!$AR257:$BC257),1/12)</f>
        <v>8.3810911963404497E-2</v>
      </c>
      <c r="BK257" s="80">
        <f>IFERROR(AY257/SUM(Model!$AR257:$BC257),1/12)</f>
        <v>8.4766069223546792E-2</v>
      </c>
      <c r="BL257" s="80">
        <f>IFERROR(AZ257/SUM(Model!$AR257:$BC257),1/12)</f>
        <v>8.57212264836891E-2</v>
      </c>
      <c r="BM257" s="80">
        <f>IFERROR(BA257/SUM(Model!$AR257:$BC257),1/12)</f>
        <v>8.6676383743831409E-2</v>
      </c>
      <c r="BN257" s="80">
        <f>IFERROR(BB257/SUM(Model!$AR257:$BC257),1/12)</f>
        <v>8.7631541003973717E-2</v>
      </c>
      <c r="BO257" s="80">
        <f>IFERROR(BC257/SUM(Model!$AR257:$BC257),1/12)</f>
        <v>8.8586698264115998E-2</v>
      </c>
      <c r="BP25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243.74572434607637</v>
      </c>
      <c r="BQ257" s="77" cm="1">
        <f t="array" ref="BQ25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57" s="77" cm="1">
        <f t="array" ref="BR25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57" s="77">
        <f>IF(tbl_Model[[#This Row],[Type]]="Boutique",
    tbl_Model[[#This Row],[UnitListPrice]],
    tbl_Model[[#This Row],[UnitListPrice]]*(1-SUMIFS(tbl_MarketTerms[WholesaleMarginPct],tbl_MarketTerms[Country],tbl_Model[[#This Row],[country]])))</f>
        <v>19942.836441893833</v>
      </c>
      <c r="BT257" s="79">
        <f>Model!$BP257*BD257</f>
        <v>19.031658455198471</v>
      </c>
      <c r="BU257" s="79">
        <f>Model!$BP257*BE257</f>
        <v>19.264473953436273</v>
      </c>
      <c r="BV257" s="79">
        <f>Model!$BP257*BF257</f>
        <v>19.497289451674071</v>
      </c>
      <c r="BW257" s="79">
        <f>Model!$BP257*BG257</f>
        <v>19.730104949911869</v>
      </c>
      <c r="BX257" s="79">
        <f>Model!$BP257*BH257</f>
        <v>19.962920448149667</v>
      </c>
      <c r="BY257" s="79">
        <f>Model!$BP257*BI257</f>
        <v>20.195735946387469</v>
      </c>
      <c r="BZ257" s="79">
        <f>Model!$BP257*BJ257</f>
        <v>20.428551444625267</v>
      </c>
      <c r="CA257" s="79">
        <f>Model!$BP257*BK257</f>
        <v>20.661366942863065</v>
      </c>
      <c r="CB257" s="79">
        <f>Model!$BP257*BL257</f>
        <v>20.894182441100867</v>
      </c>
      <c r="CC257" s="79">
        <f>Model!$BP257*BM257</f>
        <v>21.126997939338665</v>
      </c>
      <c r="CD257" s="79">
        <f>Model!$BP257*BN257</f>
        <v>21.359813437576467</v>
      </c>
      <c r="CE257" s="79">
        <f>Model!$BP257*BO257</f>
        <v>21.592628935814261</v>
      </c>
      <c r="CF257" s="79">
        <f>Model!$BS257*BT257</f>
        <v>379545.25179000897</v>
      </c>
      <c r="CG257" s="79">
        <f>Model!$BS257*BU257</f>
        <v>384188.25319250347</v>
      </c>
      <c r="CH257" s="79">
        <f>Model!$BS257*BV257</f>
        <v>388831.25459499791</v>
      </c>
      <c r="CI257" s="79">
        <f>Model!$BS257*BW257</f>
        <v>393474.25599749229</v>
      </c>
      <c r="CJ257" s="79">
        <f>Model!$BS257*BX257</f>
        <v>398117.25739998673</v>
      </c>
      <c r="CK257" s="79">
        <f>Model!$BS257*BY257</f>
        <v>402760.25880248123</v>
      </c>
      <c r="CL257" s="79">
        <f>Model!$BS257*BZ257</f>
        <v>407403.26020497567</v>
      </c>
      <c r="CM257" s="79">
        <f>Model!$BS257*CA257</f>
        <v>412046.26160747011</v>
      </c>
      <c r="CN257" s="79">
        <f>Model!$BS257*CB257</f>
        <v>416689.2630099646</v>
      </c>
      <c r="CO257" s="79">
        <f>Model!$BS257*CC257</f>
        <v>421332.26441245904</v>
      </c>
      <c r="CP257" s="79">
        <f>Model!$BS257*CD257</f>
        <v>425975.26581495354</v>
      </c>
      <c r="CQ257" s="79">
        <f>Model!$BS257*CE257</f>
        <v>430618.26721744792</v>
      </c>
      <c r="CR257" s="79">
        <f>Model!$BR257*BT257</f>
        <v>126295.21411971975</v>
      </c>
      <c r="CS257" s="79">
        <f>Model!$BR257*BU257</f>
        <v>127840.1915723968</v>
      </c>
      <c r="CT257" s="79">
        <f>Model!$BR257*BV257</f>
        <v>129385.16902507385</v>
      </c>
      <c r="CU257" s="79">
        <f>Model!$BR257*BW257</f>
        <v>130930.14647775088</v>
      </c>
      <c r="CV257" s="79">
        <f>Model!$BR257*BX257</f>
        <v>132475.12393042792</v>
      </c>
      <c r="CW257" s="79">
        <f>Model!$BR257*BY257</f>
        <v>134020.10138310498</v>
      </c>
      <c r="CX257" s="79">
        <f>Model!$BR257*BZ257</f>
        <v>135565.07883578201</v>
      </c>
      <c r="CY257" s="79">
        <f>Model!$BR257*CA257</f>
        <v>137110.05628845905</v>
      </c>
      <c r="CZ257" s="79">
        <f>Model!$BR257*CB257</f>
        <v>138655.03374113611</v>
      </c>
      <c r="DA257" s="79">
        <f>Model!$BR257*CC257</f>
        <v>140200.01119381314</v>
      </c>
      <c r="DB257" s="79">
        <f>Model!$BR257*CD257</f>
        <v>141744.98864649021</v>
      </c>
      <c r="DC257" s="79">
        <f>Model!$BR257*CE257</f>
        <v>143289.96609916724</v>
      </c>
      <c r="DD257" s="79">
        <f>SUM(Model!$CF257:$CQ257)</f>
        <v>4860981.1140447408</v>
      </c>
      <c r="DE257" s="79">
        <f>SUM(Model!$CR257:$DC257)</f>
        <v>1617511.0813133218</v>
      </c>
      <c r="DF257" s="80">
        <f>IFERROR((Model!$DD257-Model!$DE257)/Model!$DD257,0)</f>
        <v>0.66724596467987141</v>
      </c>
    </row>
    <row r="258" spans="2:110" x14ac:dyDescent="0.25">
      <c r="B258" t="s">
        <v>371</v>
      </c>
      <c r="C258" t="s">
        <v>231</v>
      </c>
      <c r="D258" t="s">
        <v>30</v>
      </c>
      <c r="E258" s="4">
        <v>52</v>
      </c>
      <c r="F258" s="4">
        <v>1022006.53</v>
      </c>
      <c r="G258" s="4">
        <v>354031.45</v>
      </c>
      <c r="H258" s="4">
        <v>13</v>
      </c>
      <c r="I258" s="4">
        <v>6</v>
      </c>
      <c r="J258" s="4">
        <v>0</v>
      </c>
      <c r="K258" s="4">
        <v>4</v>
      </c>
      <c r="L258" s="4">
        <v>6</v>
      </c>
      <c r="M258" s="4">
        <v>10</v>
      </c>
      <c r="N258" s="4">
        <v>1</v>
      </c>
      <c r="O258" s="4">
        <v>5</v>
      </c>
      <c r="P258" s="4">
        <v>4</v>
      </c>
      <c r="Q258" s="4">
        <v>2</v>
      </c>
      <c r="R258" s="4">
        <v>12</v>
      </c>
      <c r="S258" s="4">
        <v>19</v>
      </c>
      <c r="T258" s="4">
        <v>9</v>
      </c>
      <c r="U258" s="4">
        <v>12</v>
      </c>
      <c r="V258" s="4">
        <v>2</v>
      </c>
      <c r="W258" s="4">
        <v>1</v>
      </c>
      <c r="X258" s="4">
        <v>10</v>
      </c>
      <c r="Y258" s="4">
        <v>1</v>
      </c>
      <c r="Z258" s="4">
        <v>6</v>
      </c>
      <c r="AA258" s="4">
        <v>5</v>
      </c>
      <c r="AB258" s="4">
        <v>4</v>
      </c>
      <c r="AC258" s="4">
        <v>7</v>
      </c>
      <c r="AD258" s="4">
        <v>15</v>
      </c>
      <c r="AE258" s="4">
        <v>2</v>
      </c>
      <c r="AF258" s="4">
        <v>3</v>
      </c>
      <c r="AG258" s="4">
        <v>1</v>
      </c>
      <c r="AH258" s="4">
        <v>4</v>
      </c>
      <c r="AI258" s="4">
        <v>2</v>
      </c>
      <c r="AJ258" s="4">
        <v>4</v>
      </c>
      <c r="AK258" s="4">
        <v>1</v>
      </c>
      <c r="AL258" s="4">
        <v>0</v>
      </c>
      <c r="AM258" s="4">
        <v>1</v>
      </c>
      <c r="AN258" s="4">
        <v>2</v>
      </c>
      <c r="AO258" s="4">
        <v>11</v>
      </c>
      <c r="AP258" s="4">
        <v>18</v>
      </c>
      <c r="AQ258" s="4">
        <v>5</v>
      </c>
      <c r="AR258" s="79">
        <f>MAX(IFERROR(IFERROR(_xlfn.FORECAST.ETS(AR$5,tbl_Model[[#This Row],[H_2023_01]:[H_2025_12]],$H$5:$AQ$5),_xlfn.FORECAST.LINEAR(AR$5,tbl_Model[[#This Row],[H_2023_01]:[H_2025_12]],$H$5:$AQ$5)),0),0)</f>
        <v>3.6583193192101469</v>
      </c>
      <c r="AS258" s="79">
        <f>MAX(IFERROR(IFERROR(_xlfn.FORECAST.ETS(AS$5,tbl_Model[[#This Row],[H_2023_01]:[H_2025_12]],$H$5:$AQ$5),_xlfn.FORECAST.LINEAR(AS$5,tbl_Model[[#This Row],[H_2023_01]:[H_2025_12]],$H$5:$AQ$5)),0),0)</f>
        <v>2.9055139987354979</v>
      </c>
      <c r="AT258" s="79">
        <f>MAX(IFERROR(IFERROR(_xlfn.FORECAST.ETS(AT$5,tbl_Model[[#This Row],[H_2023_01]:[H_2025_12]],$H$5:$AQ$5),_xlfn.FORECAST.LINEAR(AT$5,tbl_Model[[#This Row],[H_2023_01]:[H_2025_12]],$H$5:$AQ$5)),0),0)</f>
        <v>0</v>
      </c>
      <c r="AU258" s="79">
        <f>MAX(IFERROR(IFERROR(_xlfn.FORECAST.ETS(AU$5,tbl_Model[[#This Row],[H_2023_01]:[H_2025_12]],$H$5:$AQ$5),_xlfn.FORECAST.LINEAR(AU$5,tbl_Model[[#This Row],[H_2023_01]:[H_2025_12]],$H$5:$AQ$5)),0),0)</f>
        <v>0</v>
      </c>
      <c r="AV258" s="79">
        <f>MAX(IFERROR(IFERROR(_xlfn.FORECAST.ETS(AV$5,tbl_Model[[#This Row],[H_2023_01]:[H_2025_12]],$H$5:$AQ$5),_xlfn.FORECAST.LINEAR(AV$5,tbl_Model[[#This Row],[H_2023_01]:[H_2025_12]],$H$5:$AQ$5)),0),0)</f>
        <v>3.511849247575852</v>
      </c>
      <c r="AW258" s="79">
        <f>MAX(IFERROR(IFERROR(_xlfn.FORECAST.ETS(AW$5,tbl_Model[[#This Row],[H_2023_01]:[H_2025_12]],$H$5:$AQ$5),_xlfn.FORECAST.LINEAR(AW$5,tbl_Model[[#This Row],[H_2023_01]:[H_2025_12]],$H$5:$AQ$5)),0),0)</f>
        <v>0</v>
      </c>
      <c r="AX258" s="79">
        <f>MAX(IFERROR(IFERROR(_xlfn.FORECAST.ETS(AX$5,tbl_Model[[#This Row],[H_2023_01]:[H_2025_12]],$H$5:$AQ$5),_xlfn.FORECAST.LINEAR(AX$5,tbl_Model[[#This Row],[H_2023_01]:[H_2025_12]],$H$5:$AQ$5)),0),0)</f>
        <v>0</v>
      </c>
      <c r="AY258" s="79">
        <f>MAX(IFERROR(IFERROR(_xlfn.FORECAST.ETS(AY$5,tbl_Model[[#This Row],[H_2023_01]:[H_2025_12]],$H$5:$AQ$5),_xlfn.FORECAST.LINEAR(AY$5,tbl_Model[[#This Row],[H_2023_01]:[H_2025_12]],$H$5:$AQ$5)),0),0)</f>
        <v>6.7322847049666734E-3</v>
      </c>
      <c r="AZ258" s="79">
        <f>MAX(IFERROR(IFERROR(_xlfn.FORECAST.ETS(AZ$5,tbl_Model[[#This Row],[H_2023_01]:[H_2025_12]],$H$5:$AQ$5),_xlfn.FORECAST.LINEAR(AZ$5,tbl_Model[[#This Row],[H_2023_01]:[H_2025_12]],$H$5:$AQ$5)),0),0)</f>
        <v>0</v>
      </c>
      <c r="BA258" s="79">
        <f>MAX(IFERROR(IFERROR(_xlfn.FORECAST.ETS(BA$5,tbl_Model[[#This Row],[H_2023_01]:[H_2025_12]],$H$5:$AQ$5),_xlfn.FORECAST.LINEAR(BA$5,tbl_Model[[#This Row],[H_2023_01]:[H_2025_12]],$H$5:$AQ$5)),0),0)</f>
        <v>5.0406781408797912</v>
      </c>
      <c r="BB258" s="79">
        <f>MAX(IFERROR(IFERROR(_xlfn.FORECAST.ETS(BB$5,tbl_Model[[#This Row],[H_2023_01]:[H_2025_12]],$H$5:$AQ$5),_xlfn.FORECAST.LINEAR(BB$5,tbl_Model[[#This Row],[H_2023_01]:[H_2025_12]],$H$5:$AQ$5)),0),0)</f>
        <v>12.906436424877244</v>
      </c>
      <c r="BC258" s="79">
        <f>MAX(IFERROR(IFERROR(_xlfn.FORECAST.ETS(BC$5,tbl_Model[[#This Row],[H_2023_01]:[H_2025_12]],$H$5:$AQ$5),_xlfn.FORECAST.LINEAR(BC$5,tbl_Model[[#This Row],[H_2023_01]:[H_2025_12]],$H$5:$AQ$5)),0),0)</f>
        <v>4.6293549801116889</v>
      </c>
      <c r="BD258" s="80">
        <f>IFERROR(AR258/SUM(Model!$AR258:$BC258),1/12)</f>
        <v>0.11201605280943241</v>
      </c>
      <c r="BE258" s="80">
        <f>IFERROR(AS258/SUM(Model!$AR258:$BC258),1/12)</f>
        <v>8.8965500581608695E-2</v>
      </c>
      <c r="BF258" s="80">
        <f>IFERROR(AT258/SUM(Model!$AR258:$BC258),1/12)</f>
        <v>0</v>
      </c>
      <c r="BG258" s="80">
        <f>IFERROR(AU258/SUM(Model!$AR258:$BC258),1/12)</f>
        <v>0</v>
      </c>
      <c r="BH258" s="80">
        <f>IFERROR(AV258/SUM(Model!$AR258:$BC258),1/12)</f>
        <v>0.10753120666901106</v>
      </c>
      <c r="BI258" s="80">
        <f>IFERROR(AW258/SUM(Model!$AR258:$BC258),1/12)</f>
        <v>0</v>
      </c>
      <c r="BJ258" s="80">
        <f>IFERROR(AX258/SUM(Model!$AR258:$BC258),1/12)</f>
        <v>0</v>
      </c>
      <c r="BK258" s="80">
        <f>IFERROR(AY258/SUM(Model!$AR258:$BC258),1/12)</f>
        <v>2.0613945728567535E-4</v>
      </c>
      <c r="BL258" s="80">
        <f>IFERROR(AZ258/SUM(Model!$AR258:$BC258),1/12)</f>
        <v>0</v>
      </c>
      <c r="BM258" s="80">
        <f>IFERROR(BA258/SUM(Model!$AR258:$BC258),1/12)</f>
        <v>0.15434324331918919</v>
      </c>
      <c r="BN258" s="80">
        <f>IFERROR(BB258/SUM(Model!$AR258:$BC258),1/12)</f>
        <v>0.39518913960271046</v>
      </c>
      <c r="BO258" s="80">
        <f>IFERROR(BC258/SUM(Model!$AR258:$BC258),1/12)</f>
        <v>0.14174871756076246</v>
      </c>
      <c r="BP25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46.98795180722891</v>
      </c>
      <c r="BQ258" s="77" cm="1">
        <f t="array" ref="BQ25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58" s="77" cm="1">
        <f t="array" ref="BR25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58" s="77">
        <f>IF(tbl_Model[[#This Row],[Type]]="Boutique",
    tbl_Model[[#This Row],[UnitListPrice]],
    tbl_Model[[#This Row],[UnitListPrice]]*(1-SUMIFS(tbl_MarketTerms[WholesaleMarginPct],tbl_MarketTerms[Country],tbl_Model[[#This Row],[country]])))</f>
        <v>19447.904734576754</v>
      </c>
      <c r="BT258" s="79">
        <f>Model!$BP258*BD258</f>
        <v>5.263404891045619</v>
      </c>
      <c r="BU258" s="79">
        <f>Model!$BP258*BE258</f>
        <v>4.1803066538346245</v>
      </c>
      <c r="BV258" s="79">
        <f>Model!$BP258*BF258</f>
        <v>0</v>
      </c>
      <c r="BW258" s="79">
        <f>Model!$BP258*BG258</f>
        <v>0</v>
      </c>
      <c r="BX258" s="79">
        <f>Model!$BP258*BH258</f>
        <v>5.0526711567366638</v>
      </c>
      <c r="BY258" s="79">
        <f>Model!$BP258*BI258</f>
        <v>0</v>
      </c>
      <c r="BZ258" s="79">
        <f>Model!$BP258*BJ258</f>
        <v>0</v>
      </c>
      <c r="CA258" s="79">
        <f>Model!$BP258*BK258</f>
        <v>9.6860708845076353E-3</v>
      </c>
      <c r="CB258" s="79">
        <f>Model!$BP258*BL258</f>
        <v>0</v>
      </c>
      <c r="CC258" s="79">
        <f>Model!$BP258*BM258</f>
        <v>7.2522728788534669</v>
      </c>
      <c r="CD258" s="79">
        <f>Model!$BP258*BN258</f>
        <v>18.569128246392417</v>
      </c>
      <c r="CE258" s="79">
        <f>Model!$BP258*BO258</f>
        <v>6.660481909481609</v>
      </c>
      <c r="CF258" s="79">
        <f>Model!$BS258*BT258</f>
        <v>102362.19690056054</v>
      </c>
      <c r="CG258" s="79">
        <f>Model!$BS258*BU258</f>
        <v>81298.2055650931</v>
      </c>
      <c r="CH258" s="79">
        <f>Model!$BS258*BV258</f>
        <v>0</v>
      </c>
      <c r="CI258" s="79">
        <f>Model!$BS258*BW258</f>
        <v>0</v>
      </c>
      <c r="CJ258" s="79">
        <f>Model!$BS258*BX258</f>
        <v>98263.867311358365</v>
      </c>
      <c r="CK258" s="79">
        <f>Model!$BS258*BY258</f>
        <v>0</v>
      </c>
      <c r="CL258" s="79">
        <f>Model!$BS258*BZ258</f>
        <v>0</v>
      </c>
      <c r="CM258" s="79">
        <f>Model!$BS258*CA258</f>
        <v>188.37378381426208</v>
      </c>
      <c r="CN258" s="79">
        <f>Model!$BS258*CB258</f>
        <v>0</v>
      </c>
      <c r="CO258" s="79">
        <f>Model!$BS258*CC258</f>
        <v>141041.51205709693</v>
      </c>
      <c r="CP258" s="79">
        <f>Model!$BS258*CD258</f>
        <v>361130.637139978</v>
      </c>
      <c r="CQ258" s="79">
        <f>Model!$BS258*CE258</f>
        <v>129532.4176619702</v>
      </c>
      <c r="CR258" s="79">
        <f>Model!$BR258*BT258</f>
        <v>34928.266986202303</v>
      </c>
      <c r="CS258" s="79">
        <f>Model!$BR258*BU258</f>
        <v>27740.762854428143</v>
      </c>
      <c r="CT258" s="79">
        <f>Model!$BR258*BV258</f>
        <v>0</v>
      </c>
      <c r="CU258" s="79">
        <f>Model!$BR258*BW258</f>
        <v>0</v>
      </c>
      <c r="CV258" s="79">
        <f>Model!$BR258*BX258</f>
        <v>33529.825428444739</v>
      </c>
      <c r="CW258" s="79">
        <f>Model!$BR258*BY258</f>
        <v>0</v>
      </c>
      <c r="CX258" s="79">
        <f>Model!$BR258*BZ258</f>
        <v>0</v>
      </c>
      <c r="CY258" s="79">
        <f>Model!$BR258*CA258</f>
        <v>64.277340790735508</v>
      </c>
      <c r="CZ258" s="79">
        <f>Model!$BR258*CB258</f>
        <v>0</v>
      </c>
      <c r="DA258" s="79">
        <f>Model!$BR258*CC258</f>
        <v>48126.512896686138</v>
      </c>
      <c r="DB258" s="79">
        <f>Model!$BR258*CD258</f>
        <v>123225.83622522294</v>
      </c>
      <c r="DC258" s="79">
        <f>Model!$BR258*CE258</f>
        <v>44199.352929682835</v>
      </c>
      <c r="DD258" s="79">
        <f>SUM(Model!$CF258:$CQ258)</f>
        <v>913817.21041987138</v>
      </c>
      <c r="DE258" s="79">
        <f>SUM(Model!$CR258:$DC258)</f>
        <v>311814.8346614578</v>
      </c>
      <c r="DF258" s="80">
        <f>IFERROR((Model!$DD258-Model!$DE258)/Model!$DD258,0)</f>
        <v>0.65877767336184412</v>
      </c>
    </row>
    <row r="259" spans="2:110" x14ac:dyDescent="0.25">
      <c r="B259" t="s">
        <v>371</v>
      </c>
      <c r="C259" t="s">
        <v>231</v>
      </c>
      <c r="D259" t="s">
        <v>9</v>
      </c>
      <c r="E259" s="4">
        <v>32</v>
      </c>
      <c r="F259" s="4">
        <v>601185.29</v>
      </c>
      <c r="G259" s="4">
        <v>217307.59</v>
      </c>
      <c r="H259" s="4">
        <v>1</v>
      </c>
      <c r="I259" s="4">
        <v>0</v>
      </c>
      <c r="J259" s="4">
        <v>0</v>
      </c>
      <c r="K259" s="4">
        <v>1</v>
      </c>
      <c r="L259" s="4">
        <v>0</v>
      </c>
      <c r="M259" s="4">
        <v>1</v>
      </c>
      <c r="N259" s="4">
        <v>0</v>
      </c>
      <c r="O259" s="4">
        <v>0</v>
      </c>
      <c r="P259" s="4">
        <v>5</v>
      </c>
      <c r="Q259" s="4">
        <v>5</v>
      </c>
      <c r="R259" s="4">
        <v>2</v>
      </c>
      <c r="S259" s="4">
        <v>6</v>
      </c>
      <c r="T259" s="4">
        <v>5</v>
      </c>
      <c r="U259" s="4">
        <v>0</v>
      </c>
      <c r="V259" s="4">
        <v>0</v>
      </c>
      <c r="W259" s="4">
        <v>5</v>
      </c>
      <c r="X259" s="4">
        <v>7</v>
      </c>
      <c r="Y259" s="4">
        <v>5</v>
      </c>
      <c r="Z259" s="4">
        <v>0</v>
      </c>
      <c r="AA259" s="4">
        <v>3</v>
      </c>
      <c r="AB259" s="4">
        <v>0</v>
      </c>
      <c r="AC259" s="4">
        <v>3</v>
      </c>
      <c r="AD259" s="4">
        <v>8</v>
      </c>
      <c r="AE259" s="4">
        <v>6</v>
      </c>
      <c r="AF259" s="4">
        <v>0</v>
      </c>
      <c r="AG259" s="4">
        <v>0</v>
      </c>
      <c r="AH259" s="4">
        <v>8</v>
      </c>
      <c r="AI259" s="4">
        <v>1</v>
      </c>
      <c r="AJ259" s="4">
        <v>6</v>
      </c>
      <c r="AK259" s="4">
        <v>5</v>
      </c>
      <c r="AL259" s="4">
        <v>0</v>
      </c>
      <c r="AM259" s="4">
        <v>7</v>
      </c>
      <c r="AN259" s="4">
        <v>0</v>
      </c>
      <c r="AO259" s="4">
        <v>0</v>
      </c>
      <c r="AP259" s="4">
        <v>4</v>
      </c>
      <c r="AQ259" s="4">
        <v>1</v>
      </c>
      <c r="AR259" s="79">
        <f>MAX(IFERROR(IFERROR(_xlfn.FORECAST.ETS(AR$5,tbl_Model[[#This Row],[H_2023_01]:[H_2025_12]],$H$5:$AQ$5),_xlfn.FORECAST.LINEAR(AR$5,tbl_Model[[#This Row],[H_2023_01]:[H_2025_12]],$H$5:$AQ$5)),0),0)</f>
        <v>3.3738939002704247</v>
      </c>
      <c r="AS259" s="79">
        <f>MAX(IFERROR(IFERROR(_xlfn.FORECAST.ETS(AS$5,tbl_Model[[#This Row],[H_2023_01]:[H_2025_12]],$H$5:$AQ$5),_xlfn.FORECAST.LINEAR(AS$5,tbl_Model[[#This Row],[H_2023_01]:[H_2025_12]],$H$5:$AQ$5)),0),0)</f>
        <v>3.4316261573711739</v>
      </c>
      <c r="AT259" s="79">
        <f>MAX(IFERROR(IFERROR(_xlfn.FORECAST.ETS(AT$5,tbl_Model[[#This Row],[H_2023_01]:[H_2025_12]],$H$5:$AQ$5),_xlfn.FORECAST.LINEAR(AT$5,tbl_Model[[#This Row],[H_2023_01]:[H_2025_12]],$H$5:$AQ$5)),0),0)</f>
        <v>3.4893584144719236</v>
      </c>
      <c r="AU259" s="79">
        <f>MAX(IFERROR(IFERROR(_xlfn.FORECAST.ETS(AU$5,tbl_Model[[#This Row],[H_2023_01]:[H_2025_12]],$H$5:$AQ$5),_xlfn.FORECAST.LINEAR(AU$5,tbl_Model[[#This Row],[H_2023_01]:[H_2025_12]],$H$5:$AQ$5)),0),0)</f>
        <v>3.5470906715726729</v>
      </c>
      <c r="AV259" s="79">
        <f>MAX(IFERROR(IFERROR(_xlfn.FORECAST.ETS(AV$5,tbl_Model[[#This Row],[H_2023_01]:[H_2025_12]],$H$5:$AQ$5),_xlfn.FORECAST.LINEAR(AV$5,tbl_Model[[#This Row],[H_2023_01]:[H_2025_12]],$H$5:$AQ$5)),0),0)</f>
        <v>3.6048229286734226</v>
      </c>
      <c r="AW259" s="79">
        <f>MAX(IFERROR(IFERROR(_xlfn.FORECAST.ETS(AW$5,tbl_Model[[#This Row],[H_2023_01]:[H_2025_12]],$H$5:$AQ$5),_xlfn.FORECAST.LINEAR(AW$5,tbl_Model[[#This Row],[H_2023_01]:[H_2025_12]],$H$5:$AQ$5)),0),0)</f>
        <v>3.6625551857741723</v>
      </c>
      <c r="AX259" s="79">
        <f>MAX(IFERROR(IFERROR(_xlfn.FORECAST.ETS(AX$5,tbl_Model[[#This Row],[H_2023_01]:[H_2025_12]],$H$5:$AQ$5),_xlfn.FORECAST.LINEAR(AX$5,tbl_Model[[#This Row],[H_2023_01]:[H_2025_12]],$H$5:$AQ$5)),0),0)</f>
        <v>3.7202874428749215</v>
      </c>
      <c r="AY259" s="79">
        <f>MAX(IFERROR(IFERROR(_xlfn.FORECAST.ETS(AY$5,tbl_Model[[#This Row],[H_2023_01]:[H_2025_12]],$H$5:$AQ$5),_xlfn.FORECAST.LINEAR(AY$5,tbl_Model[[#This Row],[H_2023_01]:[H_2025_12]],$H$5:$AQ$5)),0),0)</f>
        <v>3.7780196999756712</v>
      </c>
      <c r="AZ259" s="79">
        <f>MAX(IFERROR(IFERROR(_xlfn.FORECAST.ETS(AZ$5,tbl_Model[[#This Row],[H_2023_01]:[H_2025_12]],$H$5:$AQ$5),_xlfn.FORECAST.LINEAR(AZ$5,tbl_Model[[#This Row],[H_2023_01]:[H_2025_12]],$H$5:$AQ$5)),0),0)</f>
        <v>3.8357519570764205</v>
      </c>
      <c r="BA259" s="79">
        <f>MAX(IFERROR(IFERROR(_xlfn.FORECAST.ETS(BA$5,tbl_Model[[#This Row],[H_2023_01]:[H_2025_12]],$H$5:$AQ$5),_xlfn.FORECAST.LINEAR(BA$5,tbl_Model[[#This Row],[H_2023_01]:[H_2025_12]],$H$5:$AQ$5)),0),0)</f>
        <v>3.8934842141771702</v>
      </c>
      <c r="BB259" s="79">
        <f>MAX(IFERROR(IFERROR(_xlfn.FORECAST.ETS(BB$5,tbl_Model[[#This Row],[H_2023_01]:[H_2025_12]],$H$5:$AQ$5),_xlfn.FORECAST.LINEAR(BB$5,tbl_Model[[#This Row],[H_2023_01]:[H_2025_12]],$H$5:$AQ$5)),0),0)</f>
        <v>3.9512164712779194</v>
      </c>
      <c r="BC259" s="79">
        <f>MAX(IFERROR(IFERROR(_xlfn.FORECAST.ETS(BC$5,tbl_Model[[#This Row],[H_2023_01]:[H_2025_12]],$H$5:$AQ$5),_xlfn.FORECAST.LINEAR(BC$5,tbl_Model[[#This Row],[H_2023_01]:[H_2025_12]],$H$5:$AQ$5)),0),0)</f>
        <v>4.0089487283786696</v>
      </c>
      <c r="BD259" s="80">
        <f>IFERROR(AR259/SUM(Model!$AR259:$BC259),1/12)</f>
        <v>7.6165195213969084E-2</v>
      </c>
      <c r="BE259" s="80">
        <f>IFERROR(AS259/SUM(Model!$AR259:$BC259),1/12)</f>
        <v>7.746849305385349E-2</v>
      </c>
      <c r="BF259" s="80">
        <f>IFERROR(AT259/SUM(Model!$AR259:$BC259),1/12)</f>
        <v>7.8771790893737897E-2</v>
      </c>
      <c r="BG259" s="80">
        <f>IFERROR(AU259/SUM(Model!$AR259:$BC259),1/12)</f>
        <v>8.0075088733622304E-2</v>
      </c>
      <c r="BH259" s="80">
        <f>IFERROR(AV259/SUM(Model!$AR259:$BC259),1/12)</f>
        <v>8.1378386573506725E-2</v>
      </c>
      <c r="BI259" s="80">
        <f>IFERROR(AW259/SUM(Model!$AR259:$BC259),1/12)</f>
        <v>8.2681684413391146E-2</v>
      </c>
      <c r="BJ259" s="80">
        <f>IFERROR(AX259/SUM(Model!$AR259:$BC259),1/12)</f>
        <v>8.3984982253275553E-2</v>
      </c>
      <c r="BK259" s="80">
        <f>IFERROR(AY259/SUM(Model!$AR259:$BC259),1/12)</f>
        <v>8.528828009315996E-2</v>
      </c>
      <c r="BL259" s="80">
        <f>IFERROR(AZ259/SUM(Model!$AR259:$BC259),1/12)</f>
        <v>8.6591577933044367E-2</v>
      </c>
      <c r="BM259" s="80">
        <f>IFERROR(BA259/SUM(Model!$AR259:$BC259),1/12)</f>
        <v>8.7894875772928788E-2</v>
      </c>
      <c r="BN259" s="80">
        <f>IFERROR(BB259/SUM(Model!$AR259:$BC259),1/12)</f>
        <v>8.9198173612813195E-2</v>
      </c>
      <c r="BO259" s="80">
        <f>IFERROR(BC259/SUM(Model!$AR259:$BC259),1/12)</f>
        <v>9.0501471452697616E-2</v>
      </c>
      <c r="BP25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31.772222222222219</v>
      </c>
      <c r="BQ259" s="77" cm="1">
        <f t="array" ref="BQ25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59" s="77" cm="1">
        <f t="array" ref="BR25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59" s="77">
        <f>IF(tbl_Model[[#This Row],[Type]]="Boutique",
    tbl_Model[[#This Row],[UnitListPrice]],
    tbl_Model[[#This Row],[UnitListPrice]]*(1-SUMIFS(tbl_MarketTerms[WholesaleMarginPct],tbl_MarketTerms[Country],tbl_Model[[#This Row],[country]])))</f>
        <v>18836.51850789096</v>
      </c>
      <c r="BT259" s="79">
        <f>Model!$BP259*BD259</f>
        <v>2.4199375079371617</v>
      </c>
      <c r="BU259" s="79">
        <f>Model!$BP259*BE259</f>
        <v>2.4613461765277114</v>
      </c>
      <c r="BV259" s="79">
        <f>Model!$BP259*BF259</f>
        <v>2.5027548451182611</v>
      </c>
      <c r="BW259" s="79">
        <f>Model!$BP259*BG259</f>
        <v>2.5441635137088108</v>
      </c>
      <c r="BX259" s="79">
        <f>Model!$BP259*BH259</f>
        <v>2.5855721822993605</v>
      </c>
      <c r="BY259" s="79">
        <f>Model!$BP259*BI259</f>
        <v>2.6269808508899106</v>
      </c>
      <c r="BZ259" s="79">
        <f>Model!$BP259*BJ259</f>
        <v>2.6683895194804603</v>
      </c>
      <c r="CA259" s="79">
        <f>Model!$BP259*BK259</f>
        <v>2.7097981880710096</v>
      </c>
      <c r="CB259" s="79">
        <f>Model!$BP259*BL259</f>
        <v>2.7512068566615593</v>
      </c>
      <c r="CC259" s="79">
        <f>Model!$BP259*BM259</f>
        <v>2.7926155252521094</v>
      </c>
      <c r="CD259" s="79">
        <f>Model!$BP259*BN259</f>
        <v>2.8340241938426587</v>
      </c>
      <c r="CE259" s="79">
        <f>Model!$BP259*BO259</f>
        <v>2.8754328624332088</v>
      </c>
      <c r="CF259" s="79">
        <f>Model!$BS259*BT259</f>
        <v>45583.197656197874</v>
      </c>
      <c r="CG259" s="79">
        <f>Model!$BS259*BU259</f>
        <v>46363.192808490887</v>
      </c>
      <c r="CH259" s="79">
        <f>Model!$BS259*BV259</f>
        <v>47143.1879607839</v>
      </c>
      <c r="CI259" s="79">
        <f>Model!$BS259*BW259</f>
        <v>47923.183113076913</v>
      </c>
      <c r="CJ259" s="79">
        <f>Model!$BS259*BX259</f>
        <v>48703.178265369919</v>
      </c>
      <c r="CK259" s="79">
        <f>Model!$BS259*BY259</f>
        <v>49483.173417662947</v>
      </c>
      <c r="CL259" s="79">
        <f>Model!$BS259*BZ259</f>
        <v>50263.168569955953</v>
      </c>
      <c r="CM259" s="79">
        <f>Model!$BS259*CA259</f>
        <v>51043.163722248959</v>
      </c>
      <c r="CN259" s="79">
        <f>Model!$BS259*CB259</f>
        <v>51823.158874541972</v>
      </c>
      <c r="CO259" s="79">
        <f>Model!$BS259*CC259</f>
        <v>52603.154026834993</v>
      </c>
      <c r="CP259" s="79">
        <f>Model!$BS259*CD259</f>
        <v>53383.149179127999</v>
      </c>
      <c r="CQ259" s="79">
        <f>Model!$BS259*CE259</f>
        <v>54163.144331421019</v>
      </c>
      <c r="CR259" s="79">
        <f>Model!$BR259*BT259</f>
        <v>16058.848809247276</v>
      </c>
      <c r="CS259" s="79">
        <f>Model!$BR259*BU259</f>
        <v>16333.639189621485</v>
      </c>
      <c r="CT259" s="79">
        <f>Model!$BR259*BV259</f>
        <v>16608.429569995693</v>
      </c>
      <c r="CU259" s="79">
        <f>Model!$BR259*BW259</f>
        <v>16883.219950369898</v>
      </c>
      <c r="CV259" s="79">
        <f>Model!$BR259*BX259</f>
        <v>17158.010330744106</v>
      </c>
      <c r="CW259" s="79">
        <f>Model!$BR259*BY259</f>
        <v>17432.800711118318</v>
      </c>
      <c r="CX259" s="79">
        <f>Model!$BR259*BZ259</f>
        <v>17707.591091492523</v>
      </c>
      <c r="CY259" s="79">
        <f>Model!$BR259*CA259</f>
        <v>17982.381471866727</v>
      </c>
      <c r="CZ259" s="79">
        <f>Model!$BR259*CB259</f>
        <v>18257.171852240936</v>
      </c>
      <c r="DA259" s="79">
        <f>Model!$BR259*CC259</f>
        <v>18531.962232615148</v>
      </c>
      <c r="DB259" s="79">
        <f>Model!$BR259*CD259</f>
        <v>18806.752612989352</v>
      </c>
      <c r="DC259" s="79">
        <f>Model!$BR259*CE259</f>
        <v>19081.542993363561</v>
      </c>
      <c r="DD259" s="79">
        <f>SUM(Model!$CF259:$CQ259)</f>
        <v>598478.05192571343</v>
      </c>
      <c r="DE259" s="79">
        <f>SUM(Model!$CR259:$DC259)</f>
        <v>210842.35081566504</v>
      </c>
      <c r="DF259" s="80">
        <f>IFERROR((Model!$DD259-Model!$DE259)/Model!$DD259,0)</f>
        <v>0.64770245101346502</v>
      </c>
    </row>
    <row r="260" spans="2:110" x14ac:dyDescent="0.25">
      <c r="B260" t="s">
        <v>371</v>
      </c>
      <c r="C260" t="s">
        <v>70</v>
      </c>
      <c r="D260" t="s">
        <v>31</v>
      </c>
      <c r="E260" s="4">
        <v>316</v>
      </c>
      <c r="F260" s="4">
        <v>5077666.08</v>
      </c>
      <c r="G260" s="4">
        <v>1646272.29</v>
      </c>
      <c r="H260" s="4">
        <v>25</v>
      </c>
      <c r="I260" s="4">
        <v>3</v>
      </c>
      <c r="J260" s="4">
        <v>21</v>
      </c>
      <c r="K260" s="4">
        <v>30</v>
      </c>
      <c r="L260" s="4">
        <v>35</v>
      </c>
      <c r="M260" s="4">
        <v>20</v>
      </c>
      <c r="N260" s="4">
        <v>14</v>
      </c>
      <c r="O260" s="4">
        <v>27</v>
      </c>
      <c r="P260" s="4">
        <v>40</v>
      </c>
      <c r="Q260" s="4">
        <v>14</v>
      </c>
      <c r="R260" s="4">
        <v>25</v>
      </c>
      <c r="S260" s="4">
        <v>42</v>
      </c>
      <c r="T260" s="4">
        <v>22</v>
      </c>
      <c r="U260" s="4">
        <v>25</v>
      </c>
      <c r="V260" s="4">
        <v>10</v>
      </c>
      <c r="W260" s="4">
        <v>10</v>
      </c>
      <c r="X260" s="4">
        <v>19</v>
      </c>
      <c r="Y260" s="4">
        <v>14</v>
      </c>
      <c r="Z260" s="4">
        <v>11</v>
      </c>
      <c r="AA260" s="4">
        <v>47</v>
      </c>
      <c r="AB260" s="4">
        <v>15</v>
      </c>
      <c r="AC260" s="4">
        <v>22</v>
      </c>
      <c r="AD260" s="4">
        <v>22</v>
      </c>
      <c r="AE260" s="4">
        <v>31</v>
      </c>
      <c r="AF260" s="4">
        <v>22</v>
      </c>
      <c r="AG260" s="4">
        <v>10</v>
      </c>
      <c r="AH260" s="4">
        <v>27</v>
      </c>
      <c r="AI260" s="4">
        <v>31</v>
      </c>
      <c r="AJ260" s="4">
        <v>15</v>
      </c>
      <c r="AK260" s="4">
        <v>40</v>
      </c>
      <c r="AL260" s="4">
        <v>24</v>
      </c>
      <c r="AM260" s="4">
        <v>17</v>
      </c>
      <c r="AN260" s="4">
        <v>40</v>
      </c>
      <c r="AO260" s="4">
        <v>20</v>
      </c>
      <c r="AP260" s="4">
        <v>27</v>
      </c>
      <c r="AQ260" s="4">
        <v>43</v>
      </c>
      <c r="AR260" s="79">
        <f>MAX(IFERROR(IFERROR(_xlfn.FORECAST.ETS(AR$5,tbl_Model[[#This Row],[H_2023_01]:[H_2025_12]],$H$5:$AQ$5),_xlfn.FORECAST.LINEAR(AR$5,tbl_Model[[#This Row],[H_2023_01]:[H_2025_12]],$H$5:$AQ$5)),0),0)</f>
        <v>27.998224805161218</v>
      </c>
      <c r="AS260" s="79">
        <f>MAX(IFERROR(IFERROR(_xlfn.FORECAST.ETS(AS$5,tbl_Model[[#This Row],[H_2023_01]:[H_2025_12]],$H$5:$AQ$5),_xlfn.FORECAST.LINEAR(AS$5,tbl_Model[[#This Row],[H_2023_01]:[H_2025_12]],$H$5:$AQ$5)),0),0)</f>
        <v>28.161093548524441</v>
      </c>
      <c r="AT260" s="79">
        <f>MAX(IFERROR(IFERROR(_xlfn.FORECAST.ETS(AT$5,tbl_Model[[#This Row],[H_2023_01]:[H_2025_12]],$H$5:$AQ$5),_xlfn.FORECAST.LINEAR(AT$5,tbl_Model[[#This Row],[H_2023_01]:[H_2025_12]],$H$5:$AQ$5)),0),0)</f>
        <v>28.323962291887646</v>
      </c>
      <c r="AU260" s="79">
        <f>MAX(IFERROR(IFERROR(_xlfn.FORECAST.ETS(AU$5,tbl_Model[[#This Row],[H_2023_01]:[H_2025_12]],$H$5:$AQ$5),_xlfn.FORECAST.LINEAR(AU$5,tbl_Model[[#This Row],[H_2023_01]:[H_2025_12]],$H$5:$AQ$5)),0),0)</f>
        <v>28.486831035250866</v>
      </c>
      <c r="AV260" s="79">
        <f>MAX(IFERROR(IFERROR(_xlfn.FORECAST.ETS(AV$5,tbl_Model[[#This Row],[H_2023_01]:[H_2025_12]],$H$5:$AQ$5),_xlfn.FORECAST.LINEAR(AV$5,tbl_Model[[#This Row],[H_2023_01]:[H_2025_12]],$H$5:$AQ$5)),0),0)</f>
        <v>28.649699778614075</v>
      </c>
      <c r="AW260" s="79">
        <f>MAX(IFERROR(IFERROR(_xlfn.FORECAST.ETS(AW$5,tbl_Model[[#This Row],[H_2023_01]:[H_2025_12]],$H$5:$AQ$5),_xlfn.FORECAST.LINEAR(AW$5,tbl_Model[[#This Row],[H_2023_01]:[H_2025_12]],$H$5:$AQ$5)),0),0)</f>
        <v>28.812568521977294</v>
      </c>
      <c r="AX260" s="79">
        <f>MAX(IFERROR(IFERROR(_xlfn.FORECAST.ETS(AX$5,tbl_Model[[#This Row],[H_2023_01]:[H_2025_12]],$H$5:$AQ$5),_xlfn.FORECAST.LINEAR(AX$5,tbl_Model[[#This Row],[H_2023_01]:[H_2025_12]],$H$5:$AQ$5)),0),0)</f>
        <v>28.975437265340499</v>
      </c>
      <c r="AY260" s="79">
        <f>MAX(IFERROR(IFERROR(_xlfn.FORECAST.ETS(AY$5,tbl_Model[[#This Row],[H_2023_01]:[H_2025_12]],$H$5:$AQ$5),_xlfn.FORECAST.LINEAR(AY$5,tbl_Model[[#This Row],[H_2023_01]:[H_2025_12]],$H$5:$AQ$5)),0),0)</f>
        <v>29.138306008703719</v>
      </c>
      <c r="AZ260" s="79">
        <f>MAX(IFERROR(IFERROR(_xlfn.FORECAST.ETS(AZ$5,tbl_Model[[#This Row],[H_2023_01]:[H_2025_12]],$H$5:$AQ$5),_xlfn.FORECAST.LINEAR(AZ$5,tbl_Model[[#This Row],[H_2023_01]:[H_2025_12]],$H$5:$AQ$5)),0),0)</f>
        <v>29.301174752066927</v>
      </c>
      <c r="BA260" s="79">
        <f>MAX(IFERROR(IFERROR(_xlfn.FORECAST.ETS(BA$5,tbl_Model[[#This Row],[H_2023_01]:[H_2025_12]],$H$5:$AQ$5),_xlfn.FORECAST.LINEAR(BA$5,tbl_Model[[#This Row],[H_2023_01]:[H_2025_12]],$H$5:$AQ$5)),0),0)</f>
        <v>29.464043495430147</v>
      </c>
      <c r="BB260" s="79">
        <f>MAX(IFERROR(IFERROR(_xlfn.FORECAST.ETS(BB$5,tbl_Model[[#This Row],[H_2023_01]:[H_2025_12]],$H$5:$AQ$5),_xlfn.FORECAST.LINEAR(BB$5,tbl_Model[[#This Row],[H_2023_01]:[H_2025_12]],$H$5:$AQ$5)),0),0)</f>
        <v>29.626912238793352</v>
      </c>
      <c r="BC260" s="79">
        <f>MAX(IFERROR(IFERROR(_xlfn.FORECAST.ETS(BC$5,tbl_Model[[#This Row],[H_2023_01]:[H_2025_12]],$H$5:$AQ$5),_xlfn.FORECAST.LINEAR(BC$5,tbl_Model[[#This Row],[H_2023_01]:[H_2025_12]],$H$5:$AQ$5)),0),0)</f>
        <v>29.789780982156575</v>
      </c>
      <c r="BD260" s="80">
        <f>IFERROR(AR260/SUM(Model!$AR260:$BC260),1/12)</f>
        <v>8.0749815420768326E-2</v>
      </c>
      <c r="BE260" s="80">
        <f>IFERROR(AS260/SUM(Model!$AR260:$BC260),1/12)</f>
        <v>8.1219545950325628E-2</v>
      </c>
      <c r="BF260" s="80">
        <f>IFERROR(AT260/SUM(Model!$AR260:$BC260),1/12)</f>
        <v>8.1689276479882875E-2</v>
      </c>
      <c r="BG260" s="80">
        <f>IFERROR(AU260/SUM(Model!$AR260:$BC260),1/12)</f>
        <v>8.2159007009440163E-2</v>
      </c>
      <c r="BH260" s="80">
        <f>IFERROR(AV260/SUM(Model!$AR260:$BC260),1/12)</f>
        <v>8.2628737538997424E-2</v>
      </c>
      <c r="BI260" s="80">
        <f>IFERROR(AW260/SUM(Model!$AR260:$BC260),1/12)</f>
        <v>8.3098468068554712E-2</v>
      </c>
      <c r="BJ260" s="80">
        <f>IFERROR(AX260/SUM(Model!$AR260:$BC260),1/12)</f>
        <v>8.3568198598111973E-2</v>
      </c>
      <c r="BK260" s="80">
        <f>IFERROR(AY260/SUM(Model!$AR260:$BC260),1/12)</f>
        <v>8.4037929127669261E-2</v>
      </c>
      <c r="BL260" s="80">
        <f>IFERROR(AZ260/SUM(Model!$AR260:$BC260),1/12)</f>
        <v>8.4507659657226522E-2</v>
      </c>
      <c r="BM260" s="80">
        <f>IFERROR(BA260/SUM(Model!$AR260:$BC260),1/12)</f>
        <v>8.4977390186783811E-2</v>
      </c>
      <c r="BN260" s="80">
        <f>IFERROR(BB260/SUM(Model!$AR260:$BC260),1/12)</f>
        <v>8.5447120716341057E-2</v>
      </c>
      <c r="BO260" s="80">
        <f>IFERROR(BC260/SUM(Model!$AR260:$BC260),1/12)</f>
        <v>8.591685124589836E-2</v>
      </c>
      <c r="BP26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330.20126091173626</v>
      </c>
      <c r="BQ260" s="77" cm="1">
        <f t="array" ref="BQ26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260" s="77" cm="1">
        <f t="array" ref="BR26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260" s="77">
        <f>IF(tbl_Model[[#This Row],[Type]]="Boutique",
    tbl_Model[[#This Row],[UnitListPrice]],
    tbl_Model[[#This Row],[UnitListPrice]]*(1-SUMIFS(tbl_MarketTerms[WholesaleMarginPct],tbl_MarketTerms[Country],tbl_Model[[#This Row],[country]])))</f>
        <v>16515.637910814126</v>
      </c>
      <c r="BT260" s="79">
        <f>Model!$BP260*BD260</f>
        <v>26.663690870327667</v>
      </c>
      <c r="BU260" s="79">
        <f>Model!$BP260*BE260</f>
        <v>26.818796483476223</v>
      </c>
      <c r="BV260" s="79">
        <f>Model!$BP260*BF260</f>
        <v>26.973902096624766</v>
      </c>
      <c r="BW260" s="79">
        <f>Model!$BP260*BG260</f>
        <v>27.129007709773319</v>
      </c>
      <c r="BX260" s="79">
        <f>Model!$BP260*BH260</f>
        <v>27.284113322921865</v>
      </c>
      <c r="BY260" s="79">
        <f>Model!$BP260*BI260</f>
        <v>27.439218936070418</v>
      </c>
      <c r="BZ260" s="79">
        <f>Model!$BP260*BJ260</f>
        <v>27.594324549218964</v>
      </c>
      <c r="CA260" s="79">
        <f>Model!$BP260*BK260</f>
        <v>27.749430162367517</v>
      </c>
      <c r="CB260" s="79">
        <f>Model!$BP260*BL260</f>
        <v>27.904535775516063</v>
      </c>
      <c r="CC260" s="79">
        <f>Model!$BP260*BM260</f>
        <v>28.059641388664616</v>
      </c>
      <c r="CD260" s="79">
        <f>Model!$BP260*BN260</f>
        <v>28.214747001813159</v>
      </c>
      <c r="CE260" s="79">
        <f>Model!$BP260*BO260</f>
        <v>28.369852614961715</v>
      </c>
      <c r="CF260" s="79">
        <f>Model!$BS260*BT260</f>
        <v>440367.86378021212</v>
      </c>
      <c r="CG260" s="79">
        <f>Model!$BS260*BU260</f>
        <v>442929.53192490852</v>
      </c>
      <c r="CH260" s="79">
        <f>Model!$BS260*BV260</f>
        <v>445491.20006960462</v>
      </c>
      <c r="CI260" s="79">
        <f>Model!$BS260*BW260</f>
        <v>448052.86821430095</v>
      </c>
      <c r="CJ260" s="79">
        <f>Model!$BS260*BX260</f>
        <v>450614.53635899717</v>
      </c>
      <c r="CK260" s="79">
        <f>Model!$BS260*BY260</f>
        <v>453176.20450369344</v>
      </c>
      <c r="CL260" s="79">
        <f>Model!$BS260*BZ260</f>
        <v>455737.87264838966</v>
      </c>
      <c r="CM260" s="79">
        <f>Model!$BS260*CA260</f>
        <v>458299.54079308594</v>
      </c>
      <c r="CN260" s="79">
        <f>Model!$BS260*CB260</f>
        <v>460861.20893778215</v>
      </c>
      <c r="CO260" s="79">
        <f>Model!$BS260*CC260</f>
        <v>463422.87708247849</v>
      </c>
      <c r="CP260" s="79">
        <f>Model!$BS260*CD260</f>
        <v>465984.54522717459</v>
      </c>
      <c r="CQ260" s="79">
        <f>Model!$BS260*CE260</f>
        <v>468546.21337187098</v>
      </c>
      <c r="CR260" s="79">
        <f>Model!$BR260*BT260</f>
        <v>140574.3380461343</v>
      </c>
      <c r="CS260" s="79">
        <f>Model!$BR260*BU260</f>
        <v>141392.07438284912</v>
      </c>
      <c r="CT260" s="79">
        <f>Model!$BR260*BV260</f>
        <v>142209.81071956386</v>
      </c>
      <c r="CU260" s="79">
        <f>Model!$BR260*BW260</f>
        <v>143027.54705627865</v>
      </c>
      <c r="CV260" s="79">
        <f>Model!$BR260*BX260</f>
        <v>143845.28339299341</v>
      </c>
      <c r="CW260" s="79">
        <f>Model!$BR260*BY260</f>
        <v>144663.01972970823</v>
      </c>
      <c r="CX260" s="79">
        <f>Model!$BR260*BZ260</f>
        <v>145480.756066423</v>
      </c>
      <c r="CY260" s="79">
        <f>Model!$BR260*CA260</f>
        <v>146298.49240313779</v>
      </c>
      <c r="CZ260" s="79">
        <f>Model!$BR260*CB260</f>
        <v>147116.22873985255</v>
      </c>
      <c r="DA260" s="79">
        <f>Model!$BR260*CC260</f>
        <v>147933.96507656734</v>
      </c>
      <c r="DB260" s="79">
        <f>Model!$BR260*CD260</f>
        <v>148751.70141328211</v>
      </c>
      <c r="DC260" s="79">
        <f>Model!$BR260*CE260</f>
        <v>149569.43774999693</v>
      </c>
      <c r="DD260" s="79">
        <f>SUM(Model!$CF260:$CQ260)</f>
        <v>5453484.462912499</v>
      </c>
      <c r="DE260" s="79">
        <f>SUM(Model!$CR260:$DC260)</f>
        <v>1740862.6547767874</v>
      </c>
      <c r="DF260" s="80">
        <f>IFERROR((Model!$DD260-Model!$DE260)/Model!$DD260,0)</f>
        <v>0.68077975345563579</v>
      </c>
    </row>
    <row r="261" spans="2:110" x14ac:dyDescent="0.25">
      <c r="B261" t="s">
        <v>371</v>
      </c>
      <c r="C261" t="s">
        <v>231</v>
      </c>
      <c r="D261" t="s">
        <v>10</v>
      </c>
      <c r="E261" s="4">
        <v>431</v>
      </c>
      <c r="F261" s="4">
        <v>7831868.6500000004</v>
      </c>
      <c r="G261" s="4">
        <v>2827955.02</v>
      </c>
      <c r="H261" s="4">
        <v>24</v>
      </c>
      <c r="I261" s="4">
        <v>11</v>
      </c>
      <c r="J261" s="4">
        <v>30</v>
      </c>
      <c r="K261" s="4">
        <v>42</v>
      </c>
      <c r="L261" s="4">
        <v>29</v>
      </c>
      <c r="M261" s="4">
        <v>36</v>
      </c>
      <c r="N261" s="4">
        <v>30</v>
      </c>
      <c r="O261" s="4">
        <v>47</v>
      </c>
      <c r="P261" s="4">
        <v>23</v>
      </c>
      <c r="Q261" s="4">
        <v>35</v>
      </c>
      <c r="R261" s="4">
        <v>40</v>
      </c>
      <c r="S261" s="4">
        <v>42</v>
      </c>
      <c r="T261" s="4">
        <v>32</v>
      </c>
      <c r="U261" s="4">
        <v>26</v>
      </c>
      <c r="V261" s="4">
        <v>47</v>
      </c>
      <c r="W261" s="4">
        <v>49</v>
      </c>
      <c r="X261" s="4">
        <v>41</v>
      </c>
      <c r="Y261" s="4">
        <v>31</v>
      </c>
      <c r="Z261" s="4">
        <v>28</v>
      </c>
      <c r="AA261" s="4">
        <v>22</v>
      </c>
      <c r="AB261" s="4">
        <v>26</v>
      </c>
      <c r="AC261" s="4">
        <v>46</v>
      </c>
      <c r="AD261" s="4">
        <v>59</v>
      </c>
      <c r="AE261" s="4">
        <v>32</v>
      </c>
      <c r="AF261" s="4">
        <v>27</v>
      </c>
      <c r="AG261" s="4">
        <v>28</v>
      </c>
      <c r="AH261" s="4">
        <v>38</v>
      </c>
      <c r="AI261" s="4">
        <v>39</v>
      </c>
      <c r="AJ261" s="4">
        <v>33</v>
      </c>
      <c r="AK261" s="4">
        <v>30</v>
      </c>
      <c r="AL261" s="4">
        <v>30</v>
      </c>
      <c r="AM261" s="4">
        <v>21</v>
      </c>
      <c r="AN261" s="4">
        <v>36</v>
      </c>
      <c r="AO261" s="4">
        <v>38</v>
      </c>
      <c r="AP261" s="4">
        <v>42</v>
      </c>
      <c r="AQ261" s="4">
        <v>69</v>
      </c>
      <c r="AR261" s="79">
        <f>MAX(IFERROR(IFERROR(_xlfn.FORECAST.ETS(AR$5,tbl_Model[[#This Row],[H_2023_01]:[H_2025_12]],$H$5:$AQ$5),_xlfn.FORECAST.LINEAR(AR$5,tbl_Model[[#This Row],[H_2023_01]:[H_2025_12]],$H$5:$AQ$5)),0),0)</f>
        <v>34.888586394448083</v>
      </c>
      <c r="AS261" s="79">
        <f>MAX(IFERROR(IFERROR(_xlfn.FORECAST.ETS(AS$5,tbl_Model[[#This Row],[H_2023_01]:[H_2025_12]],$H$5:$AQ$5),_xlfn.FORECAST.LINEAR(AS$5,tbl_Model[[#This Row],[H_2023_01]:[H_2025_12]],$H$5:$AQ$5)),0),0)</f>
        <v>36.137460931891994</v>
      </c>
      <c r="AT261" s="79">
        <f>MAX(IFERROR(IFERROR(_xlfn.FORECAST.ETS(AT$5,tbl_Model[[#This Row],[H_2023_01]:[H_2025_12]],$H$5:$AQ$5),_xlfn.FORECAST.LINEAR(AT$5,tbl_Model[[#This Row],[H_2023_01]:[H_2025_12]],$H$5:$AQ$5)),0),0)</f>
        <v>39.051635431993802</v>
      </c>
      <c r="AU261" s="79">
        <f>MAX(IFERROR(IFERROR(_xlfn.FORECAST.ETS(AU$5,tbl_Model[[#This Row],[H_2023_01]:[H_2025_12]],$H$5:$AQ$5),_xlfn.FORECAST.LINEAR(AU$5,tbl_Model[[#This Row],[H_2023_01]:[H_2025_12]],$H$5:$AQ$5)),0),0)</f>
        <v>47.929914360555472</v>
      </c>
      <c r="AV261" s="79">
        <f>MAX(IFERROR(IFERROR(_xlfn.FORECAST.ETS(AV$5,tbl_Model[[#This Row],[H_2023_01]:[H_2025_12]],$H$5:$AQ$5),_xlfn.FORECAST.LINEAR(AV$5,tbl_Model[[#This Row],[H_2023_01]:[H_2025_12]],$H$5:$AQ$5)),0),0)</f>
        <v>43.087305610898376</v>
      </c>
      <c r="AW261" s="79">
        <f>MAX(IFERROR(IFERROR(_xlfn.FORECAST.ETS(AW$5,tbl_Model[[#This Row],[H_2023_01]:[H_2025_12]],$H$5:$AQ$5),_xlfn.FORECAST.LINEAR(AW$5,tbl_Model[[#This Row],[H_2023_01]:[H_2025_12]],$H$5:$AQ$5)),0),0)</f>
        <v>42.688070080713452</v>
      </c>
      <c r="AX261" s="79">
        <f>MAX(IFERROR(IFERROR(_xlfn.FORECAST.ETS(AX$5,tbl_Model[[#This Row],[H_2023_01]:[H_2025_12]],$H$5:$AQ$5),_xlfn.FORECAST.LINEAR(AX$5,tbl_Model[[#This Row],[H_2023_01]:[H_2025_12]],$H$5:$AQ$5)),0),0)</f>
        <v>36.354066236568215</v>
      </c>
      <c r="AY261" s="79">
        <f>MAX(IFERROR(IFERROR(_xlfn.FORECAST.ETS(AY$5,tbl_Model[[#This Row],[H_2023_01]:[H_2025_12]],$H$5:$AQ$5),_xlfn.FORECAST.LINEAR(AY$5,tbl_Model[[#This Row],[H_2023_01]:[H_2025_12]],$H$5:$AQ$5)),0),0)</f>
        <v>37.60294077401214</v>
      </c>
      <c r="AZ261" s="79">
        <f>MAX(IFERROR(IFERROR(_xlfn.FORECAST.ETS(AZ$5,tbl_Model[[#This Row],[H_2023_01]:[H_2025_12]],$H$5:$AQ$5),_xlfn.FORECAST.LINEAR(AZ$5,tbl_Model[[#This Row],[H_2023_01]:[H_2025_12]],$H$5:$AQ$5)),0),0)</f>
        <v>40.517115274113948</v>
      </c>
      <c r="BA261" s="79">
        <f>MAX(IFERROR(IFERROR(_xlfn.FORECAST.ETS(BA$5,tbl_Model[[#This Row],[H_2023_01]:[H_2025_12]],$H$5:$AQ$5),_xlfn.FORECAST.LINEAR(BA$5,tbl_Model[[#This Row],[H_2023_01]:[H_2025_12]],$H$5:$AQ$5)),0),0)</f>
        <v>49.395394202675611</v>
      </c>
      <c r="BB261" s="79">
        <f>MAX(IFERROR(IFERROR(_xlfn.FORECAST.ETS(BB$5,tbl_Model[[#This Row],[H_2023_01]:[H_2025_12]],$H$5:$AQ$5),_xlfn.FORECAST.LINEAR(BB$5,tbl_Model[[#This Row],[H_2023_01]:[H_2025_12]],$H$5:$AQ$5)),0),0)</f>
        <v>44.552785453018522</v>
      </c>
      <c r="BC261" s="79">
        <f>MAX(IFERROR(IFERROR(_xlfn.FORECAST.ETS(BC$5,tbl_Model[[#This Row],[H_2023_01]:[H_2025_12]],$H$5:$AQ$5),_xlfn.FORECAST.LINEAR(BC$5,tbl_Model[[#This Row],[H_2023_01]:[H_2025_12]],$H$5:$AQ$5)),0),0)</f>
        <v>44.153549922833598</v>
      </c>
      <c r="BD261" s="80">
        <f>IFERROR(AR261/SUM(Model!$AR261:$BC261),1/12)</f>
        <v>7.0289042241531138E-2</v>
      </c>
      <c r="BE261" s="80">
        <f>IFERROR(AS261/SUM(Model!$AR261:$BC261),1/12)</f>
        <v>7.2805114234942056E-2</v>
      </c>
      <c r="BF261" s="80">
        <f>IFERROR(AT261/SUM(Model!$AR261:$BC261),1/12)</f>
        <v>7.8676218676406173E-2</v>
      </c>
      <c r="BG261" s="80">
        <f>IFERROR(AU261/SUM(Model!$AR261:$BC261),1/12)</f>
        <v>9.656303459913651E-2</v>
      </c>
      <c r="BH261" s="80">
        <f>IFERROR(AV261/SUM(Model!$AR261:$BC261),1/12)</f>
        <v>8.6806768549388458E-2</v>
      </c>
      <c r="BI261" s="80">
        <f>IFERROR(AW261/SUM(Model!$AR261:$BC261),1/12)</f>
        <v>8.6002440087116508E-2</v>
      </c>
      <c r="BJ261" s="80">
        <f>IFERROR(AX261/SUM(Model!$AR261:$BC261),1/12)</f>
        <v>7.3241502778690834E-2</v>
      </c>
      <c r="BK261" s="80">
        <f>IFERROR(AY261/SUM(Model!$AR261:$BC261),1/12)</f>
        <v>7.5757574772101766E-2</v>
      </c>
      <c r="BL261" s="80">
        <f>IFERROR(AZ261/SUM(Model!$AR261:$BC261),1/12)</f>
        <v>8.1628679213565897E-2</v>
      </c>
      <c r="BM261" s="80">
        <f>IFERROR(BA261/SUM(Model!$AR261:$BC261),1/12)</f>
        <v>9.951549513629622E-2</v>
      </c>
      <c r="BN261" s="80">
        <f>IFERROR(BB261/SUM(Model!$AR261:$BC261),1/12)</f>
        <v>8.9759229086548167E-2</v>
      </c>
      <c r="BO261" s="80">
        <f>IFERROR(BC261/SUM(Model!$AR261:$BC261),1/12)</f>
        <v>8.8954900624276231E-2</v>
      </c>
      <c r="BP26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421.17834394904435</v>
      </c>
      <c r="BQ261" s="77" cm="1">
        <f t="array" ref="BQ26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61" s="77" cm="1">
        <f t="array" ref="BR26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61" s="77">
        <f>IF(tbl_Model[[#This Row],[Type]]="Boutique",
    tbl_Model[[#This Row],[UnitListPrice]],
    tbl_Model[[#This Row],[UnitListPrice]]*(1-SUMIFS(tbl_MarketTerms[WholesaleMarginPct],tbl_MarketTerms[Country],tbl_Model[[#This Row],[country]])))</f>
        <v>18720.063988522237</v>
      </c>
      <c r="BT261" s="79">
        <f>Model!$BP261*BD261</f>
        <v>29.604222409052507</v>
      </c>
      <c r="BU261" s="79">
        <f>Model!$BP261*BE261</f>
        <v>30.663937444493889</v>
      </c>
      <c r="BV261" s="79">
        <f>Model!$BP261*BF261</f>
        <v>33.136719490301623</v>
      </c>
      <c r="BW261" s="79">
        <f>Model!$BP261*BG261</f>
        <v>40.670258999158584</v>
      </c>
      <c r="BX261" s="79">
        <f>Model!$BP261*BH261</f>
        <v>36.561131021199415</v>
      </c>
      <c r="BY261" s="79">
        <f>Model!$BP261*BI261</f>
        <v>36.222365291468634</v>
      </c>
      <c r="BZ261" s="79">
        <f>Model!$BP261*BJ261</f>
        <v>30.847734848668335</v>
      </c>
      <c r="CA261" s="79">
        <f>Model!$BP261*BK261</f>
        <v>31.907449884109724</v>
      </c>
      <c r="CB261" s="79">
        <f>Model!$BP261*BL261</f>
        <v>34.380231929917464</v>
      </c>
      <c r="CC261" s="79">
        <f>Model!$BP261*BM261</f>
        <v>41.913771438774418</v>
      </c>
      <c r="CD261" s="79">
        <f>Model!$BP261*BN261</f>
        <v>37.80464346081525</v>
      </c>
      <c r="CE261" s="79">
        <f>Model!$BP261*BO261</f>
        <v>37.465877731084475</v>
      </c>
      <c r="CF261" s="79">
        <f>Model!$BS261*BT261</f>
        <v>554192.93782790692</v>
      </c>
      <c r="CG261" s="79">
        <f>Model!$BS261*BU261</f>
        <v>574030.87110096868</v>
      </c>
      <c r="CH261" s="79">
        <f>Model!$BS261*BV261</f>
        <v>620321.50922815839</v>
      </c>
      <c r="CI261" s="79">
        <f>Model!$BS261*BW261</f>
        <v>761349.8508940211</v>
      </c>
      <c r="CJ261" s="79">
        <f>Model!$BS261*BX261</f>
        <v>684426.71220959839</v>
      </c>
      <c r="CK261" s="79">
        <f>Model!$BS261*BY261</f>
        <v>678084.9960719198</v>
      </c>
      <c r="CL261" s="79">
        <f>Model!$BS261*BZ261</f>
        <v>577471.57026803854</v>
      </c>
      <c r="CM261" s="79">
        <f>Model!$BS261*CA261</f>
        <v>597309.50354110042</v>
      </c>
      <c r="CN261" s="79">
        <f>Model!$BS261*CB261</f>
        <v>643600.14166829025</v>
      </c>
      <c r="CO261" s="79">
        <f>Model!$BS261*CC261</f>
        <v>784628.48333415284</v>
      </c>
      <c r="CP261" s="79">
        <f>Model!$BS261*CD261</f>
        <v>707705.34464973025</v>
      </c>
      <c r="CQ261" s="79">
        <f>Model!$BS261*CE261</f>
        <v>701363.62851205165</v>
      </c>
      <c r="CR261" s="79">
        <f>Model!$BR261*BT261</f>
        <v>196455.37548924561</v>
      </c>
      <c r="CS261" s="79">
        <f>Model!$BR261*BU261</f>
        <v>203487.70730741139</v>
      </c>
      <c r="CT261" s="79">
        <f>Model!$BR261*BV261</f>
        <v>219897.23560374239</v>
      </c>
      <c r="CU261" s="79">
        <f>Model!$BR261*BW261</f>
        <v>269890.25053674058</v>
      </c>
      <c r="CV261" s="79">
        <f>Model!$BR261*BX261</f>
        <v>242621.83359644338</v>
      </c>
      <c r="CW261" s="79">
        <f>Model!$BR261*BY261</f>
        <v>240373.76412454268</v>
      </c>
      <c r="CX261" s="79">
        <f>Model!$BR261*BZ261</f>
        <v>204707.39778102431</v>
      </c>
      <c r="CY261" s="79">
        <f>Model!$BR261*CA261</f>
        <v>211739.72959919012</v>
      </c>
      <c r="CZ261" s="79">
        <f>Model!$BR261*CB261</f>
        <v>228149.25789552115</v>
      </c>
      <c r="DA261" s="79">
        <f>Model!$BR261*CC261</f>
        <v>278142.27282851929</v>
      </c>
      <c r="DB261" s="79">
        <f>Model!$BR261*CD261</f>
        <v>250873.85588822208</v>
      </c>
      <c r="DC261" s="79">
        <f>Model!$BR261*CE261</f>
        <v>248625.78641632147</v>
      </c>
      <c r="DD261" s="79">
        <f>SUM(Model!$CF261:$CQ261)</f>
        <v>7884485.5493059373</v>
      </c>
      <c r="DE261" s="79">
        <f>SUM(Model!$CR261:$DC261)</f>
        <v>2794964.4670669241</v>
      </c>
      <c r="DF261" s="80">
        <f>IFERROR((Model!$DD261-Model!$DE261)/Model!$DD261,0)</f>
        <v>0.64551086439457528</v>
      </c>
    </row>
    <row r="262" spans="2:110" x14ac:dyDescent="0.25">
      <c r="B262" t="s">
        <v>371</v>
      </c>
      <c r="C262" t="s">
        <v>114</v>
      </c>
      <c r="D262" t="s">
        <v>20</v>
      </c>
      <c r="E262" s="4">
        <v>172</v>
      </c>
      <c r="F262" s="4">
        <v>1108871.45</v>
      </c>
      <c r="G262" s="4">
        <v>463540.98</v>
      </c>
      <c r="H262" s="4">
        <v>5</v>
      </c>
      <c r="I262" s="4">
        <v>4</v>
      </c>
      <c r="J262" s="4">
        <v>14</v>
      </c>
      <c r="K262" s="4">
        <v>6</v>
      </c>
      <c r="L262" s="4">
        <v>18</v>
      </c>
      <c r="M262" s="4">
        <v>14</v>
      </c>
      <c r="N262" s="4">
        <v>9</v>
      </c>
      <c r="O262" s="4">
        <v>12</v>
      </c>
      <c r="P262" s="4">
        <v>13</v>
      </c>
      <c r="Q262" s="4">
        <v>11</v>
      </c>
      <c r="R262" s="4">
        <v>15</v>
      </c>
      <c r="S262" s="4">
        <v>21</v>
      </c>
      <c r="T262" s="4">
        <v>1</v>
      </c>
      <c r="U262" s="4">
        <v>18</v>
      </c>
      <c r="V262" s="4">
        <v>9</v>
      </c>
      <c r="W262" s="4">
        <v>17</v>
      </c>
      <c r="X262" s="4">
        <v>22</v>
      </c>
      <c r="Y262" s="4">
        <v>13</v>
      </c>
      <c r="Z262" s="4">
        <v>8</v>
      </c>
      <c r="AA262" s="4">
        <v>6</v>
      </c>
      <c r="AB262" s="4">
        <v>24</v>
      </c>
      <c r="AC262" s="4">
        <v>22</v>
      </c>
      <c r="AD262" s="4">
        <v>17</v>
      </c>
      <c r="AE262" s="4">
        <v>42</v>
      </c>
      <c r="AF262" s="4">
        <v>6</v>
      </c>
      <c r="AG262" s="4">
        <v>6</v>
      </c>
      <c r="AH262" s="4">
        <v>16</v>
      </c>
      <c r="AI262" s="4">
        <v>27</v>
      </c>
      <c r="AJ262" s="4">
        <v>22</v>
      </c>
      <c r="AK262" s="4">
        <v>17</v>
      </c>
      <c r="AL262" s="4">
        <v>8</v>
      </c>
      <c r="AM262" s="4">
        <v>12</v>
      </c>
      <c r="AN262" s="4">
        <v>7</v>
      </c>
      <c r="AO262" s="4">
        <v>11</v>
      </c>
      <c r="AP262" s="4">
        <v>26</v>
      </c>
      <c r="AQ262" s="4">
        <v>14</v>
      </c>
      <c r="AR262" s="79">
        <f>MAX(IFERROR(IFERROR(_xlfn.FORECAST.ETS(AR$5,tbl_Model[[#This Row],[H_2023_01]:[H_2025_12]],$H$5:$AQ$5),_xlfn.FORECAST.LINEAR(AR$5,tbl_Model[[#This Row],[H_2023_01]:[H_2025_12]],$H$5:$AQ$5)),0),0)</f>
        <v>9.4356929998115415</v>
      </c>
      <c r="AS262" s="79">
        <f>MAX(IFERROR(IFERROR(_xlfn.FORECAST.ETS(AS$5,tbl_Model[[#This Row],[H_2023_01]:[H_2025_12]],$H$5:$AQ$5),_xlfn.FORECAST.LINEAR(AS$5,tbl_Model[[#This Row],[H_2023_01]:[H_2025_12]],$H$5:$AQ$5)),0),0)</f>
        <v>13.995483381242966</v>
      </c>
      <c r="AT262" s="79">
        <f>MAX(IFERROR(IFERROR(_xlfn.FORECAST.ETS(AT$5,tbl_Model[[#This Row],[H_2023_01]:[H_2025_12]],$H$5:$AQ$5),_xlfn.FORECAST.LINEAR(AT$5,tbl_Model[[#This Row],[H_2023_01]:[H_2025_12]],$H$5:$AQ$5)),0),0)</f>
        <v>16.791124184148259</v>
      </c>
      <c r="AU262" s="79">
        <f>MAX(IFERROR(IFERROR(_xlfn.FORECAST.ETS(AU$5,tbl_Model[[#This Row],[H_2023_01]:[H_2025_12]],$H$5:$AQ$5),_xlfn.FORECAST.LINEAR(AU$5,tbl_Model[[#This Row],[H_2023_01]:[H_2025_12]],$H$5:$AQ$5)),0),0)</f>
        <v>18.070889876164671</v>
      </c>
      <c r="AV262" s="79">
        <f>MAX(IFERROR(IFERROR(_xlfn.FORECAST.ETS(AV$5,tbl_Model[[#This Row],[H_2023_01]:[H_2025_12]],$H$5:$AQ$5),_xlfn.FORECAST.LINEAR(AV$5,tbl_Model[[#This Row],[H_2023_01]:[H_2025_12]],$H$5:$AQ$5)),0),0)</f>
        <v>23.645307652155218</v>
      </c>
      <c r="AW262" s="79">
        <f>MAX(IFERROR(IFERROR(_xlfn.FORECAST.ETS(AW$5,tbl_Model[[#This Row],[H_2023_01]:[H_2025_12]],$H$5:$AQ$5),_xlfn.FORECAST.LINEAR(AW$5,tbl_Model[[#This Row],[H_2023_01]:[H_2025_12]],$H$5:$AQ$5)),0),0)</f>
        <v>22.265911941738384</v>
      </c>
      <c r="AX262" s="79">
        <f>MAX(IFERROR(IFERROR(_xlfn.FORECAST.ETS(AX$5,tbl_Model[[#This Row],[H_2023_01]:[H_2025_12]],$H$5:$AQ$5),_xlfn.FORECAST.LINEAR(AX$5,tbl_Model[[#This Row],[H_2023_01]:[H_2025_12]],$H$5:$AQ$5)),0),0)</f>
        <v>10.227628586741192</v>
      </c>
      <c r="AY262" s="79">
        <f>MAX(IFERROR(IFERROR(_xlfn.FORECAST.ETS(AY$5,tbl_Model[[#This Row],[H_2023_01]:[H_2025_12]],$H$5:$AQ$5),_xlfn.FORECAST.LINEAR(AY$5,tbl_Model[[#This Row],[H_2023_01]:[H_2025_12]],$H$5:$AQ$5)),0),0)</f>
        <v>14.787418968172616</v>
      </c>
      <c r="AZ262" s="79">
        <f>MAX(IFERROR(IFERROR(_xlfn.FORECAST.ETS(AZ$5,tbl_Model[[#This Row],[H_2023_01]:[H_2025_12]],$H$5:$AQ$5),_xlfn.FORECAST.LINEAR(AZ$5,tbl_Model[[#This Row],[H_2023_01]:[H_2025_12]],$H$5:$AQ$5)),0),0)</f>
        <v>17.583059771077913</v>
      </c>
      <c r="BA262" s="79">
        <f>MAX(IFERROR(IFERROR(_xlfn.FORECAST.ETS(BA$5,tbl_Model[[#This Row],[H_2023_01]:[H_2025_12]],$H$5:$AQ$5),_xlfn.FORECAST.LINEAR(BA$5,tbl_Model[[#This Row],[H_2023_01]:[H_2025_12]],$H$5:$AQ$5)),0),0)</f>
        <v>18.862825463094321</v>
      </c>
      <c r="BB262" s="79">
        <f>MAX(IFERROR(IFERROR(_xlfn.FORECAST.ETS(BB$5,tbl_Model[[#This Row],[H_2023_01]:[H_2025_12]],$H$5:$AQ$5),_xlfn.FORECAST.LINEAR(BB$5,tbl_Model[[#This Row],[H_2023_01]:[H_2025_12]],$H$5:$AQ$5)),0),0)</f>
        <v>24.437243239084872</v>
      </c>
      <c r="BC262" s="79">
        <f>MAX(IFERROR(IFERROR(_xlfn.FORECAST.ETS(BC$5,tbl_Model[[#This Row],[H_2023_01]:[H_2025_12]],$H$5:$AQ$5),_xlfn.FORECAST.LINEAR(BC$5,tbl_Model[[#This Row],[H_2023_01]:[H_2025_12]],$H$5:$AQ$5)),0),0)</f>
        <v>23.057847528668038</v>
      </c>
      <c r="BD262" s="80">
        <f>IFERROR(AR262/SUM(Model!$AR262:$BC262),1/12)</f>
        <v>4.4265686838803851E-2</v>
      </c>
      <c r="BE262" s="80">
        <f>IFERROR(AS262/SUM(Model!$AR262:$BC262),1/12)</f>
        <v>6.5657041250087131E-2</v>
      </c>
      <c r="BF262" s="80">
        <f>IFERROR(AT262/SUM(Model!$AR262:$BC262),1/12)</f>
        <v>7.8772236954065586E-2</v>
      </c>
      <c r="BG262" s="80">
        <f>IFERROR(AU262/SUM(Model!$AR262:$BC262),1/12)</f>
        <v>8.4776004494083582E-2</v>
      </c>
      <c r="BH262" s="80">
        <f>IFERROR(AV262/SUM(Model!$AR262:$BC262),1/12)</f>
        <v>0.11092728258098059</v>
      </c>
      <c r="BI262" s="80">
        <f>IFERROR(AW262/SUM(Model!$AR262:$BC262),1/12)</f>
        <v>0.1044561205216257</v>
      </c>
      <c r="BJ262" s="80">
        <f>IFERROR(AX262/SUM(Model!$AR262:$BC262),1/12)</f>
        <v>4.7980895958921722E-2</v>
      </c>
      <c r="BK262" s="80">
        <f>IFERROR(AY262/SUM(Model!$AR262:$BC262),1/12)</f>
        <v>6.9372250370205002E-2</v>
      </c>
      <c r="BL262" s="80">
        <f>IFERROR(AZ262/SUM(Model!$AR262:$BC262),1/12)</f>
        <v>8.2487446074183471E-2</v>
      </c>
      <c r="BM262" s="80">
        <f>IFERROR(BA262/SUM(Model!$AR262:$BC262),1/12)</f>
        <v>8.8491213614201453E-2</v>
      </c>
      <c r="BN262" s="80">
        <f>IFERROR(BB262/SUM(Model!$AR262:$BC262),1/12)</f>
        <v>0.11464249170109847</v>
      </c>
      <c r="BO262" s="80">
        <f>IFERROR(BC262/SUM(Model!$AR262:$BC262),1/12)</f>
        <v>0.10817132964174359</v>
      </c>
      <c r="BP26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179.16152362584378</v>
      </c>
      <c r="BQ262" s="77" cm="1">
        <f t="array" ref="BQ26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262" s="77" cm="1">
        <f t="array" ref="BR26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262" s="77">
        <f>IF(tbl_Model[[#This Row],[Type]]="Boutique",
    tbl_Model[[#This Row],[UnitListPrice]],
    tbl_Model[[#This Row],[UnitListPrice]]*(1-SUMIFS(tbl_MarketTerms[WholesaleMarginPct],tbl_MarketTerms[Country],tbl_Model[[#This Row],[country]])))</f>
        <v>6642.3510638297867</v>
      </c>
      <c r="BT262" s="79">
        <f>Model!$BP262*BD262</f>
        <v>7.9307078983845587</v>
      </c>
      <c r="BU262" s="79">
        <f>Model!$BP262*BE262</f>
        <v>11.763215547130486</v>
      </c>
      <c r="BV262" s="79">
        <f>Model!$BP262*BF262</f>
        <v>14.112953992106386</v>
      </c>
      <c r="BW262" s="79">
        <f>Model!$BP262*BG262</f>
        <v>15.188598132071395</v>
      </c>
      <c r="BX262" s="79">
        <f>Model!$BP262*BH262</f>
        <v>19.873900958883002</v>
      </c>
      <c r="BY262" s="79">
        <f>Model!$BP262*BI262</f>
        <v>18.714517704699229</v>
      </c>
      <c r="BZ262" s="79">
        <f>Model!$BP262*BJ262</f>
        <v>8.5963304249335071</v>
      </c>
      <c r="CA262" s="79">
        <f>Model!$BP262*BK262</f>
        <v>12.428838073679433</v>
      </c>
      <c r="CB262" s="79">
        <f>Model!$BP262*BL262</f>
        <v>14.778576518655337</v>
      </c>
      <c r="CC262" s="79">
        <f>Model!$BP262*BM262</f>
        <v>15.854220658620342</v>
      </c>
      <c r="CD262" s="79">
        <f>Model!$BP262*BN262</f>
        <v>20.539523485431953</v>
      </c>
      <c r="CE262" s="79">
        <f>Model!$BP262*BO262</f>
        <v>19.380140231248181</v>
      </c>
      <c r="CF262" s="79">
        <f>Model!$BS262*BT262</f>
        <v>52678.546045757968</v>
      </c>
      <c r="CG262" s="79">
        <f>Model!$BS262*BU262</f>
        <v>78135.407303541273</v>
      </c>
      <c r="CH262" s="79">
        <f>Model!$BS262*BV262</f>
        <v>93743.194963248679</v>
      </c>
      <c r="CI262" s="79">
        <f>Model!$BS262*BW262</f>
        <v>100888.00096064754</v>
      </c>
      <c r="CJ262" s="79">
        <f>Model!$BS262*BX262</f>
        <v>132009.42717668432</v>
      </c>
      <c r="CK262" s="79">
        <f>Model!$BS262*BY262</f>
        <v>124308.39658487031</v>
      </c>
      <c r="CL262" s="79">
        <f>Model!$BS262*BZ262</f>
        <v>57099.844543089443</v>
      </c>
      <c r="CM262" s="79">
        <f>Model!$BS262*CA262</f>
        <v>82556.705800872733</v>
      </c>
      <c r="CN262" s="79">
        <f>Model!$BS262*CB262</f>
        <v>98164.493460580183</v>
      </c>
      <c r="CO262" s="79">
        <f>Model!$BS262*CC262</f>
        <v>105309.29945797901</v>
      </c>
      <c r="CP262" s="79">
        <f>Model!$BS262*CD262</f>
        <v>136430.72567401582</v>
      </c>
      <c r="CQ262" s="79">
        <f>Model!$BS262*CE262</f>
        <v>128729.6950822018</v>
      </c>
      <c r="CR262" s="79">
        <f>Model!$BR262*BT262</f>
        <v>21593.602099564268</v>
      </c>
      <c r="CS262" s="79">
        <f>Model!$BR262*BU262</f>
        <v>32028.691409487466</v>
      </c>
      <c r="CT262" s="79">
        <f>Model!$BR262*BV262</f>
        <v>38426.520918401016</v>
      </c>
      <c r="CU262" s="79">
        <f>Model!$BR262*BW262</f>
        <v>41355.267236729502</v>
      </c>
      <c r="CV262" s="79">
        <f>Model!$BR262*BX262</f>
        <v>54112.333346646599</v>
      </c>
      <c r="CW262" s="79">
        <f>Model!$BR262*BY262</f>
        <v>50955.583534080448</v>
      </c>
      <c r="CX262" s="79">
        <f>Model!$BR262*BZ262</f>
        <v>23405.948257179327</v>
      </c>
      <c r="CY262" s="79">
        <f>Model!$BR262*CA262</f>
        <v>33841.037567102525</v>
      </c>
      <c r="CZ262" s="79">
        <f>Model!$BR262*CB262</f>
        <v>40238.867076016082</v>
      </c>
      <c r="DA262" s="79">
        <f>Model!$BR262*CC262</f>
        <v>43167.613394344553</v>
      </c>
      <c r="DB262" s="79">
        <f>Model!$BR262*CD262</f>
        <v>55924.679504261665</v>
      </c>
      <c r="DC262" s="79">
        <f>Model!$BR262*CE262</f>
        <v>52767.929691695514</v>
      </c>
      <c r="DD262" s="79">
        <f>SUM(Model!$CF262:$CQ262)</f>
        <v>1190053.7370534891</v>
      </c>
      <c r="DE262" s="79">
        <f>SUM(Model!$CR262:$DC262)</f>
        <v>487818.07403550891</v>
      </c>
      <c r="DF262" s="80">
        <f>IFERROR((Model!$DD262-Model!$DE262)/Model!$DD262,0)</f>
        <v>0.59008735585056771</v>
      </c>
    </row>
    <row r="263" spans="2:110" x14ac:dyDescent="0.25">
      <c r="B263" t="s">
        <v>371</v>
      </c>
      <c r="C263" t="s">
        <v>231</v>
      </c>
      <c r="D263" t="s">
        <v>11</v>
      </c>
      <c r="E263" s="4">
        <v>39</v>
      </c>
      <c r="F263" s="4">
        <v>690394.31</v>
      </c>
      <c r="G263" s="4">
        <v>253194.5</v>
      </c>
      <c r="H263" s="4">
        <v>10</v>
      </c>
      <c r="I263" s="4">
        <v>1</v>
      </c>
      <c r="J263" s="4">
        <v>0</v>
      </c>
      <c r="K263" s="4">
        <v>0</v>
      </c>
      <c r="L263" s="4">
        <v>1</v>
      </c>
      <c r="M263" s="4">
        <v>5</v>
      </c>
      <c r="N263" s="4">
        <v>0</v>
      </c>
      <c r="O263" s="4">
        <v>1</v>
      </c>
      <c r="P263" s="4">
        <v>0</v>
      </c>
      <c r="Q263" s="4">
        <v>0</v>
      </c>
      <c r="R263" s="4">
        <v>0</v>
      </c>
      <c r="S263" s="4">
        <v>9</v>
      </c>
      <c r="T263" s="4">
        <v>2</v>
      </c>
      <c r="U263" s="4">
        <v>10</v>
      </c>
      <c r="V263" s="4">
        <v>0</v>
      </c>
      <c r="W263" s="4">
        <v>0</v>
      </c>
      <c r="X263" s="4">
        <v>2</v>
      </c>
      <c r="Y263" s="4">
        <v>4</v>
      </c>
      <c r="Z263" s="4">
        <v>1</v>
      </c>
      <c r="AA263" s="4">
        <v>7</v>
      </c>
      <c r="AB263" s="4">
        <v>0</v>
      </c>
      <c r="AC263" s="4">
        <v>0</v>
      </c>
      <c r="AD263" s="4">
        <v>0</v>
      </c>
      <c r="AE263" s="4">
        <v>6</v>
      </c>
      <c r="AF263" s="4">
        <v>12</v>
      </c>
      <c r="AG263" s="4">
        <v>0</v>
      </c>
      <c r="AH263" s="4">
        <v>2</v>
      </c>
      <c r="AI263" s="4">
        <v>5</v>
      </c>
      <c r="AJ263" s="4">
        <v>0</v>
      </c>
      <c r="AK263" s="4">
        <v>5</v>
      </c>
      <c r="AL263" s="4">
        <v>1</v>
      </c>
      <c r="AM263" s="4">
        <v>0</v>
      </c>
      <c r="AN263" s="4">
        <v>1</v>
      </c>
      <c r="AO263" s="4">
        <v>13</v>
      </c>
      <c r="AP263" s="4">
        <v>0</v>
      </c>
      <c r="AQ263" s="4">
        <v>0</v>
      </c>
      <c r="AR263" s="79">
        <f>MAX(IFERROR(IFERROR(_xlfn.FORECAST.ETS(AR$5,tbl_Model[[#This Row],[H_2023_01]:[H_2025_12]],$H$5:$AQ$5),_xlfn.FORECAST.LINEAR(AR$5,tbl_Model[[#This Row],[H_2023_01]:[H_2025_12]],$H$5:$AQ$5)),0),0)</f>
        <v>2.5565788979723405</v>
      </c>
      <c r="AS263" s="79">
        <f>MAX(IFERROR(IFERROR(_xlfn.FORECAST.ETS(AS$5,tbl_Model[[#This Row],[H_2023_01]:[H_2025_12]],$H$5:$AQ$5),_xlfn.FORECAST.LINEAR(AS$5,tbl_Model[[#This Row],[H_2023_01]:[H_2025_12]],$H$5:$AQ$5)),0),0)</f>
        <v>2.5471195069644841</v>
      </c>
      <c r="AT263" s="79">
        <f>MAX(IFERROR(IFERROR(_xlfn.FORECAST.ETS(AT$5,tbl_Model[[#This Row],[H_2023_01]:[H_2025_12]],$H$5:$AQ$5),_xlfn.FORECAST.LINEAR(AT$5,tbl_Model[[#This Row],[H_2023_01]:[H_2025_12]],$H$5:$AQ$5)),0),0)</f>
        <v>2.5376601159566077</v>
      </c>
      <c r="AU263" s="79">
        <f>MAX(IFERROR(IFERROR(_xlfn.FORECAST.ETS(AU$5,tbl_Model[[#This Row],[H_2023_01]:[H_2025_12]],$H$5:$AQ$5),_xlfn.FORECAST.LINEAR(AU$5,tbl_Model[[#This Row],[H_2023_01]:[H_2025_12]],$H$5:$AQ$5)),0),0)</f>
        <v>2.5282007249487513</v>
      </c>
      <c r="AV263" s="79">
        <f>MAX(IFERROR(IFERROR(_xlfn.FORECAST.ETS(AV$5,tbl_Model[[#This Row],[H_2023_01]:[H_2025_12]],$H$5:$AQ$5),_xlfn.FORECAST.LINEAR(AV$5,tbl_Model[[#This Row],[H_2023_01]:[H_2025_12]],$H$5:$AQ$5)),0),0)</f>
        <v>2.5187413339408748</v>
      </c>
      <c r="AW263" s="79">
        <f>MAX(IFERROR(IFERROR(_xlfn.FORECAST.ETS(AW$5,tbl_Model[[#This Row],[H_2023_01]:[H_2025_12]],$H$5:$AQ$5),_xlfn.FORECAST.LINEAR(AW$5,tbl_Model[[#This Row],[H_2023_01]:[H_2025_12]],$H$5:$AQ$5)),0),0)</f>
        <v>2.509281942933018</v>
      </c>
      <c r="AX263" s="79">
        <f>MAX(IFERROR(IFERROR(_xlfn.FORECAST.ETS(AX$5,tbl_Model[[#This Row],[H_2023_01]:[H_2025_12]],$H$5:$AQ$5),_xlfn.FORECAST.LINEAR(AX$5,tbl_Model[[#This Row],[H_2023_01]:[H_2025_12]],$H$5:$AQ$5)),0),0)</f>
        <v>2.499822551925142</v>
      </c>
      <c r="AY263" s="79">
        <f>MAX(IFERROR(IFERROR(_xlfn.FORECAST.ETS(AY$5,tbl_Model[[#This Row],[H_2023_01]:[H_2025_12]],$H$5:$AQ$5),_xlfn.FORECAST.LINEAR(AY$5,tbl_Model[[#This Row],[H_2023_01]:[H_2025_12]],$H$5:$AQ$5)),0),0)</f>
        <v>2.4903631609172852</v>
      </c>
      <c r="AZ263" s="79">
        <f>MAX(IFERROR(IFERROR(_xlfn.FORECAST.ETS(AZ$5,tbl_Model[[#This Row],[H_2023_01]:[H_2025_12]],$H$5:$AQ$5),_xlfn.FORECAST.LINEAR(AZ$5,tbl_Model[[#This Row],[H_2023_01]:[H_2025_12]],$H$5:$AQ$5)),0),0)</f>
        <v>2.4809037699094092</v>
      </c>
      <c r="BA263" s="79">
        <f>MAX(IFERROR(IFERROR(_xlfn.FORECAST.ETS(BA$5,tbl_Model[[#This Row],[H_2023_01]:[H_2025_12]],$H$5:$AQ$5),_xlfn.FORECAST.LINEAR(BA$5,tbl_Model[[#This Row],[H_2023_01]:[H_2025_12]],$H$5:$AQ$5)),0),0)</f>
        <v>2.4714443789015523</v>
      </c>
      <c r="BB263" s="79">
        <f>MAX(IFERROR(IFERROR(_xlfn.FORECAST.ETS(BB$5,tbl_Model[[#This Row],[H_2023_01]:[H_2025_12]],$H$5:$AQ$5),_xlfn.FORECAST.LINEAR(BB$5,tbl_Model[[#This Row],[H_2023_01]:[H_2025_12]],$H$5:$AQ$5)),0),0)</f>
        <v>2.4619849878936759</v>
      </c>
      <c r="BC263" s="79">
        <f>MAX(IFERROR(IFERROR(_xlfn.FORECAST.ETS(BC$5,tbl_Model[[#This Row],[H_2023_01]:[H_2025_12]],$H$5:$AQ$5),_xlfn.FORECAST.LINEAR(BC$5,tbl_Model[[#This Row],[H_2023_01]:[H_2025_12]],$H$5:$AQ$5)),0),0)</f>
        <v>2.4525255968858195</v>
      </c>
      <c r="BD263" s="80">
        <f>IFERROR(AR263/SUM(Model!$AR263:$BC263),1/12)</f>
        <v>8.506440291528708E-2</v>
      </c>
      <c r="BE263" s="80">
        <f>IFERROR(AS263/SUM(Model!$AR263:$BC263),1/12)</f>
        <v>8.4749662991295799E-2</v>
      </c>
      <c r="BF263" s="80">
        <f>IFERROR(AT263/SUM(Model!$AR263:$BC263),1/12)</f>
        <v>8.4434923067303838E-2</v>
      </c>
      <c r="BG263" s="80">
        <f>IFERROR(AU263/SUM(Model!$AR263:$BC263),1/12)</f>
        <v>8.4120183143312557E-2</v>
      </c>
      <c r="BH263" s="80">
        <f>IFERROR(AV263/SUM(Model!$AR263:$BC263),1/12)</f>
        <v>8.3805443219320611E-2</v>
      </c>
      <c r="BI263" s="80">
        <f>IFERROR(AW263/SUM(Model!$AR263:$BC263),1/12)</f>
        <v>8.3490703295329302E-2</v>
      </c>
      <c r="BJ263" s="80">
        <f>IFERROR(AX263/SUM(Model!$AR263:$BC263),1/12)</f>
        <v>8.3175963371337369E-2</v>
      </c>
      <c r="BK263" s="80">
        <f>IFERROR(AY263/SUM(Model!$AR263:$BC263),1/12)</f>
        <v>8.2861223447346061E-2</v>
      </c>
      <c r="BL263" s="80">
        <f>IFERROR(AZ263/SUM(Model!$AR263:$BC263),1/12)</f>
        <v>8.2546483523354128E-2</v>
      </c>
      <c r="BM263" s="80">
        <f>IFERROR(BA263/SUM(Model!$AR263:$BC263),1/12)</f>
        <v>8.2231743599362833E-2</v>
      </c>
      <c r="BN263" s="80">
        <f>IFERROR(BB263/SUM(Model!$AR263:$BC263),1/12)</f>
        <v>8.1917003675370872E-2</v>
      </c>
      <c r="BO263" s="80">
        <f>IFERROR(BC263/SUM(Model!$AR263:$BC263),1/12)</f>
        <v>8.1602263751379592E-2</v>
      </c>
      <c r="BP26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36.5625</v>
      </c>
      <c r="BQ263" s="77" cm="1">
        <f t="array" ref="BQ26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63" s="77" cm="1">
        <f t="array" ref="BR26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63" s="77">
        <f>IF(tbl_Model[[#This Row],[Type]]="Boutique",
    tbl_Model[[#This Row],[UnitListPrice]],
    tbl_Model[[#This Row],[UnitListPrice]]*(1-SUMIFS(tbl_MarketTerms[WholesaleMarginPct],tbl_MarketTerms[Country],tbl_Model[[#This Row],[country]])))</f>
        <v>18458.041319942611</v>
      </c>
      <c r="BT263" s="79">
        <f>Model!$BP263*BD263</f>
        <v>3.110167231590184</v>
      </c>
      <c r="BU263" s="79">
        <f>Model!$BP263*BE263</f>
        <v>3.0986595531192527</v>
      </c>
      <c r="BV263" s="79">
        <f>Model!$BP263*BF263</f>
        <v>3.0871518746482964</v>
      </c>
      <c r="BW263" s="79">
        <f>Model!$BP263*BG263</f>
        <v>3.0756441961773655</v>
      </c>
      <c r="BX263" s="79">
        <f>Model!$BP263*BH263</f>
        <v>3.0641365177064097</v>
      </c>
      <c r="BY263" s="79">
        <f>Model!$BP263*BI263</f>
        <v>3.0526288392354775</v>
      </c>
      <c r="BZ263" s="79">
        <f>Model!$BP263*BJ263</f>
        <v>3.0411211607645225</v>
      </c>
      <c r="CA263" s="79">
        <f>Model!$BP263*BK263</f>
        <v>3.0296134822935903</v>
      </c>
      <c r="CB263" s="79">
        <f>Model!$BP263*BL263</f>
        <v>3.0181058038226354</v>
      </c>
      <c r="CC263" s="79">
        <f>Model!$BP263*BM263</f>
        <v>3.0065981253517036</v>
      </c>
      <c r="CD263" s="79">
        <f>Model!$BP263*BN263</f>
        <v>2.9950904468807473</v>
      </c>
      <c r="CE263" s="79">
        <f>Model!$BP263*BO263</f>
        <v>2.9835827684098164</v>
      </c>
      <c r="CF263" s="79">
        <f>Model!$BS263*BT263</f>
        <v>57407.595272623141</v>
      </c>
      <c r="CG263" s="79">
        <f>Model!$BS263*BU263</f>
        <v>57195.186067910072</v>
      </c>
      <c r="CH263" s="79">
        <f>Model!$BS263*BV263</f>
        <v>56982.776863196545</v>
      </c>
      <c r="CI263" s="79">
        <f>Model!$BS263*BW263</f>
        <v>56770.36765848349</v>
      </c>
      <c r="CJ263" s="79">
        <f>Model!$BS263*BX263</f>
        <v>56557.958453769977</v>
      </c>
      <c r="CK263" s="79">
        <f>Model!$BS263*BY263</f>
        <v>56345.549249056894</v>
      </c>
      <c r="CL263" s="79">
        <f>Model!$BS263*BZ263</f>
        <v>56133.140044343396</v>
      </c>
      <c r="CM263" s="79">
        <f>Model!$BS263*CA263</f>
        <v>55920.730839630312</v>
      </c>
      <c r="CN263" s="79">
        <f>Model!$BS263*CB263</f>
        <v>55708.321634916814</v>
      </c>
      <c r="CO263" s="79">
        <f>Model!$BS263*CC263</f>
        <v>55495.912430203738</v>
      </c>
      <c r="CP263" s="79">
        <f>Model!$BS263*CD263</f>
        <v>55283.503225490218</v>
      </c>
      <c r="CQ263" s="79">
        <f>Model!$BS263*CE263</f>
        <v>55071.094020777156</v>
      </c>
      <c r="CR263" s="79">
        <f>Model!$BR263*BT263</f>
        <v>20639.2541872527</v>
      </c>
      <c r="CS263" s="79">
        <f>Model!$BR263*BU263</f>
        <v>20562.888550493903</v>
      </c>
      <c r="CT263" s="79">
        <f>Model!$BR263*BV263</f>
        <v>20486.522913734942</v>
      </c>
      <c r="CU263" s="79">
        <f>Model!$BR263*BW263</f>
        <v>20410.157276976148</v>
      </c>
      <c r="CV263" s="79">
        <f>Model!$BR263*BX263</f>
        <v>20333.791640217187</v>
      </c>
      <c r="CW263" s="79">
        <f>Model!$BR263*BY263</f>
        <v>20257.426003458386</v>
      </c>
      <c r="CX263" s="79">
        <f>Model!$BR263*BZ263</f>
        <v>20181.060366699432</v>
      </c>
      <c r="CY263" s="79">
        <f>Model!$BR263*CA263</f>
        <v>20104.694729940631</v>
      </c>
      <c r="CZ263" s="79">
        <f>Model!$BR263*CB263</f>
        <v>20028.329093181677</v>
      </c>
      <c r="DA263" s="79">
        <f>Model!$BR263*CC263</f>
        <v>19951.96345642288</v>
      </c>
      <c r="DB263" s="79">
        <f>Model!$BR263*CD263</f>
        <v>19875.597819663915</v>
      </c>
      <c r="DC263" s="79">
        <f>Model!$BR263*CE263</f>
        <v>19799.232182905122</v>
      </c>
      <c r="DD263" s="79">
        <f>SUM(Model!$CF263:$CQ263)</f>
        <v>674872.13576040172</v>
      </c>
      <c r="DE263" s="79">
        <f>SUM(Model!$CR263:$DC263)</f>
        <v>242630.91822094691</v>
      </c>
      <c r="DF263" s="80">
        <f>IFERROR((Model!$DD263-Model!$DE263)/Model!$DD263,0)</f>
        <v>0.64047868423613863</v>
      </c>
    </row>
    <row r="264" spans="2:110" x14ac:dyDescent="0.25">
      <c r="B264" t="s">
        <v>371</v>
      </c>
      <c r="C264" t="s">
        <v>169</v>
      </c>
      <c r="D264" t="s">
        <v>3</v>
      </c>
      <c r="E264" s="4">
        <v>24</v>
      </c>
      <c r="F264" s="4">
        <v>316123.40000000002</v>
      </c>
      <c r="G264" s="4">
        <v>128756.64</v>
      </c>
      <c r="H264" s="4">
        <v>0</v>
      </c>
      <c r="I264" s="4">
        <v>2</v>
      </c>
      <c r="J264" s="4">
        <v>0</v>
      </c>
      <c r="K264" s="4">
        <v>1</v>
      </c>
      <c r="L264" s="4">
        <v>2</v>
      </c>
      <c r="M264" s="4">
        <v>0</v>
      </c>
      <c r="N264" s="4">
        <v>1</v>
      </c>
      <c r="O264" s="4">
        <v>5</v>
      </c>
      <c r="P264" s="4">
        <v>1</v>
      </c>
      <c r="Q264" s="4">
        <v>5</v>
      </c>
      <c r="R264" s="4">
        <v>5</v>
      </c>
      <c r="S264" s="4">
        <v>0</v>
      </c>
      <c r="T264" s="4">
        <v>0</v>
      </c>
      <c r="U264" s="4">
        <v>6</v>
      </c>
      <c r="V264" s="4">
        <v>1</v>
      </c>
      <c r="W264" s="4">
        <v>2</v>
      </c>
      <c r="X264" s="4">
        <v>0</v>
      </c>
      <c r="Y264" s="4">
        <v>5</v>
      </c>
      <c r="Z264" s="4">
        <v>0</v>
      </c>
      <c r="AA264" s="4">
        <v>0</v>
      </c>
      <c r="AB264" s="4">
        <v>2</v>
      </c>
      <c r="AC264" s="4">
        <v>3</v>
      </c>
      <c r="AD264" s="4">
        <v>0</v>
      </c>
      <c r="AE264" s="4">
        <v>5</v>
      </c>
      <c r="AF264" s="4">
        <v>0</v>
      </c>
      <c r="AG264" s="4">
        <v>2</v>
      </c>
      <c r="AH264" s="4">
        <v>2</v>
      </c>
      <c r="AI264" s="4">
        <v>0</v>
      </c>
      <c r="AJ264" s="4">
        <v>4</v>
      </c>
      <c r="AK264" s="4">
        <v>3</v>
      </c>
      <c r="AL264" s="4">
        <v>3</v>
      </c>
      <c r="AM264" s="4">
        <v>0</v>
      </c>
      <c r="AN264" s="4">
        <v>5</v>
      </c>
      <c r="AO264" s="4">
        <v>0</v>
      </c>
      <c r="AP264" s="4">
        <v>0</v>
      </c>
      <c r="AQ264" s="4">
        <v>5</v>
      </c>
      <c r="AR264" s="79">
        <f>MAX(IFERROR(IFERROR(_xlfn.FORECAST.ETS(AR$5,tbl_Model[[#This Row],[H_2023_01]:[H_2025_12]],$H$5:$AQ$5),_xlfn.FORECAST.LINEAR(AR$5,tbl_Model[[#This Row],[H_2023_01]:[H_2025_12]],$H$5:$AQ$5)),0),0)</f>
        <v>2.4007612324198382</v>
      </c>
      <c r="AS264" s="79">
        <f>MAX(IFERROR(IFERROR(_xlfn.FORECAST.ETS(AS$5,tbl_Model[[#This Row],[H_2023_01]:[H_2025_12]],$H$5:$AQ$5),_xlfn.FORECAST.LINEAR(AS$5,tbl_Model[[#This Row],[H_2023_01]:[H_2025_12]],$H$5:$AQ$5)),0),0)</f>
        <v>2.4324067200964721</v>
      </c>
      <c r="AT264" s="79">
        <f>MAX(IFERROR(IFERROR(_xlfn.FORECAST.ETS(AT$5,tbl_Model[[#This Row],[H_2023_01]:[H_2025_12]],$H$5:$AQ$5),_xlfn.FORECAST.LINEAR(AT$5,tbl_Model[[#This Row],[H_2023_01]:[H_2025_12]],$H$5:$AQ$5)),0),0)</f>
        <v>2.4640522077730993</v>
      </c>
      <c r="AU264" s="79">
        <f>MAX(IFERROR(IFERROR(_xlfn.FORECAST.ETS(AU$5,tbl_Model[[#This Row],[H_2023_01]:[H_2025_12]],$H$5:$AQ$5),_xlfn.FORECAST.LINEAR(AU$5,tbl_Model[[#This Row],[H_2023_01]:[H_2025_12]],$H$5:$AQ$5)),0),0)</f>
        <v>2.4956976954497332</v>
      </c>
      <c r="AV264" s="79">
        <f>MAX(IFERROR(IFERROR(_xlfn.FORECAST.ETS(AV$5,tbl_Model[[#This Row],[H_2023_01]:[H_2025_12]],$H$5:$AQ$5),_xlfn.FORECAST.LINEAR(AV$5,tbl_Model[[#This Row],[H_2023_01]:[H_2025_12]],$H$5:$AQ$5)),0),0)</f>
        <v>2.5273431831263604</v>
      </c>
      <c r="AW264" s="79">
        <f>MAX(IFERROR(IFERROR(_xlfn.FORECAST.ETS(AW$5,tbl_Model[[#This Row],[H_2023_01]:[H_2025_12]],$H$5:$AQ$5),_xlfn.FORECAST.LINEAR(AW$5,tbl_Model[[#This Row],[H_2023_01]:[H_2025_12]],$H$5:$AQ$5)),0),0)</f>
        <v>2.5589886708029947</v>
      </c>
      <c r="AX264" s="79">
        <f>MAX(IFERROR(IFERROR(_xlfn.FORECAST.ETS(AX$5,tbl_Model[[#This Row],[H_2023_01]:[H_2025_12]],$H$5:$AQ$5),_xlfn.FORECAST.LINEAR(AX$5,tbl_Model[[#This Row],[H_2023_01]:[H_2025_12]],$H$5:$AQ$5)),0),0)</f>
        <v>2.5906341584796215</v>
      </c>
      <c r="AY264" s="79">
        <f>MAX(IFERROR(IFERROR(_xlfn.FORECAST.ETS(AY$5,tbl_Model[[#This Row],[H_2023_01]:[H_2025_12]],$H$5:$AQ$5),_xlfn.FORECAST.LINEAR(AY$5,tbl_Model[[#This Row],[H_2023_01]:[H_2025_12]],$H$5:$AQ$5)),0),0)</f>
        <v>2.6222796461562559</v>
      </c>
      <c r="AZ264" s="79">
        <f>MAX(IFERROR(IFERROR(_xlfn.FORECAST.ETS(AZ$5,tbl_Model[[#This Row],[H_2023_01]:[H_2025_12]],$H$5:$AQ$5),_xlfn.FORECAST.LINEAR(AZ$5,tbl_Model[[#This Row],[H_2023_01]:[H_2025_12]],$H$5:$AQ$5)),0),0)</f>
        <v>2.6539251338328826</v>
      </c>
      <c r="BA264" s="79">
        <f>MAX(IFERROR(IFERROR(_xlfn.FORECAST.ETS(BA$5,tbl_Model[[#This Row],[H_2023_01]:[H_2025_12]],$H$5:$AQ$5),_xlfn.FORECAST.LINEAR(BA$5,tbl_Model[[#This Row],[H_2023_01]:[H_2025_12]],$H$5:$AQ$5)),0),0)</f>
        <v>2.685570621509517</v>
      </c>
      <c r="BB264" s="79">
        <f>MAX(IFERROR(IFERROR(_xlfn.FORECAST.ETS(BB$5,tbl_Model[[#This Row],[H_2023_01]:[H_2025_12]],$H$5:$AQ$5),_xlfn.FORECAST.LINEAR(BB$5,tbl_Model[[#This Row],[H_2023_01]:[H_2025_12]],$H$5:$AQ$5)),0),0)</f>
        <v>2.7172161091861438</v>
      </c>
      <c r="BC264" s="79">
        <f>MAX(IFERROR(IFERROR(_xlfn.FORECAST.ETS(BC$5,tbl_Model[[#This Row],[H_2023_01]:[H_2025_12]],$H$5:$AQ$5),_xlfn.FORECAST.LINEAR(BC$5,tbl_Model[[#This Row],[H_2023_01]:[H_2025_12]],$H$5:$AQ$5)),0),0)</f>
        <v>2.7488615968627781</v>
      </c>
      <c r="BD264" s="80">
        <f>IFERROR(AR264/SUM(Model!$AR264:$BC264),1/12)</f>
        <v>7.7700228800196225E-2</v>
      </c>
      <c r="BE264" s="80">
        <f>IFERROR(AS264/SUM(Model!$AR264:$BC264),1/12)</f>
        <v>7.8724429624403069E-2</v>
      </c>
      <c r="BF264" s="80">
        <f>IFERROR(AT264/SUM(Model!$AR264:$BC264),1/12)</f>
        <v>7.9748630448609692E-2</v>
      </c>
      <c r="BG264" s="80">
        <f>IFERROR(AU264/SUM(Model!$AR264:$BC264),1/12)</f>
        <v>8.077283127281655E-2</v>
      </c>
      <c r="BH264" s="80">
        <f>IFERROR(AV264/SUM(Model!$AR264:$BC264),1/12)</f>
        <v>8.1797032097023173E-2</v>
      </c>
      <c r="BI264" s="80">
        <f>IFERROR(AW264/SUM(Model!$AR264:$BC264),1/12)</f>
        <v>8.2821232921230031E-2</v>
      </c>
      <c r="BJ264" s="80">
        <f>IFERROR(AX264/SUM(Model!$AR264:$BC264),1/12)</f>
        <v>8.3845433745436654E-2</v>
      </c>
      <c r="BK264" s="80">
        <f>IFERROR(AY264/SUM(Model!$AR264:$BC264),1/12)</f>
        <v>8.4869634569643512E-2</v>
      </c>
      <c r="BL264" s="80">
        <f>IFERROR(AZ264/SUM(Model!$AR264:$BC264),1/12)</f>
        <v>8.5893835393850135E-2</v>
      </c>
      <c r="BM264" s="80">
        <f>IFERROR(BA264/SUM(Model!$AR264:$BC264),1/12)</f>
        <v>8.6918036218056993E-2</v>
      </c>
      <c r="BN264" s="80">
        <f>IFERROR(BB264/SUM(Model!$AR264:$BC264),1/12)</f>
        <v>8.7942237042263602E-2</v>
      </c>
      <c r="BO264" s="80">
        <f>IFERROR(BC264/SUM(Model!$AR264:$BC264),1/12)</f>
        <v>8.8966437866470474E-2</v>
      </c>
      <c r="BP26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24.133547008547009</v>
      </c>
      <c r="BQ264" s="77" cm="1">
        <f t="array" ref="BQ26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264" s="77" cm="1">
        <f t="array" ref="BR26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264" s="77">
        <f>IF(tbl_Model[[#This Row],[Type]]="Boutique",
    tbl_Model[[#This Row],[UnitListPrice]],
    tbl_Model[[#This Row],[UnitListPrice]]*(1-SUMIFS(tbl_MarketTerms[WholesaleMarginPct],tbl_MarketTerms[Country],tbl_Model[[#This Row],[country]])))</f>
        <v>13984.982631215469</v>
      </c>
      <c r="BT264" s="79">
        <f>Model!$BP264*BD264</f>
        <v>1.8751821243243938</v>
      </c>
      <c r="BU264" s="79">
        <f>Model!$BP264*BE264</f>
        <v>1.8998997230615822</v>
      </c>
      <c r="BV264" s="79">
        <f>Model!$BP264*BF264</f>
        <v>1.9246173217987652</v>
      </c>
      <c r="BW264" s="79">
        <f>Model!$BP264*BG264</f>
        <v>1.949334920535954</v>
      </c>
      <c r="BX264" s="79">
        <f>Model!$BP264*BH264</f>
        <v>1.9740525192731373</v>
      </c>
      <c r="BY264" s="79">
        <f>Model!$BP264*BI264</f>
        <v>1.9987701180103261</v>
      </c>
      <c r="BZ264" s="79">
        <f>Model!$BP264*BJ264</f>
        <v>2.0234877167475092</v>
      </c>
      <c r="CA264" s="79">
        <f>Model!$BP264*BK264</f>
        <v>2.0482053154846978</v>
      </c>
      <c r="CB264" s="79">
        <f>Model!$BP264*BL264</f>
        <v>2.072922914221881</v>
      </c>
      <c r="CC264" s="79">
        <f>Model!$BP264*BM264</f>
        <v>2.0976405129590701</v>
      </c>
      <c r="CD264" s="79">
        <f>Model!$BP264*BN264</f>
        <v>2.1223581116962529</v>
      </c>
      <c r="CE264" s="79">
        <f>Model!$BP264*BO264</f>
        <v>2.1470757104334419</v>
      </c>
      <c r="CF264" s="79">
        <f>Model!$BS264*BT264</f>
        <v>26224.389439042374</v>
      </c>
      <c r="CG264" s="79">
        <f>Model!$BS264*BU264</f>
        <v>26570.064628067306</v>
      </c>
      <c r="CH264" s="79">
        <f>Model!$BS264*BV264</f>
        <v>26915.739817092166</v>
      </c>
      <c r="CI264" s="79">
        <f>Model!$BS264*BW264</f>
        <v>27261.415006117102</v>
      </c>
      <c r="CJ264" s="79">
        <f>Model!$BS264*BX264</f>
        <v>27607.090195141966</v>
      </c>
      <c r="CK264" s="79">
        <f>Model!$BS264*BY264</f>
        <v>27952.765384166905</v>
      </c>
      <c r="CL264" s="79">
        <f>Model!$BS264*BZ264</f>
        <v>28298.440573191761</v>
      </c>
      <c r="CM264" s="79">
        <f>Model!$BS264*CA264</f>
        <v>28644.115762216697</v>
      </c>
      <c r="CN264" s="79">
        <f>Model!$BS264*CB264</f>
        <v>28989.790951241561</v>
      </c>
      <c r="CO264" s="79">
        <f>Model!$BS264*CC264</f>
        <v>29335.466140266501</v>
      </c>
      <c r="CP264" s="79">
        <f>Model!$BS264*CD264</f>
        <v>29681.141329291357</v>
      </c>
      <c r="CQ264" s="79">
        <f>Model!$BS264*CE264</f>
        <v>30026.8165183163</v>
      </c>
      <c r="CR264" s="79">
        <f>Model!$BR264*BT264</f>
        <v>10495.224702842053</v>
      </c>
      <c r="CS264" s="79">
        <f>Model!$BR264*BU264</f>
        <v>10633.566866782499</v>
      </c>
      <c r="CT264" s="79">
        <f>Model!$BR264*BV264</f>
        <v>10771.909030722914</v>
      </c>
      <c r="CU264" s="79">
        <f>Model!$BR264*BW264</f>
        <v>10910.25119466336</v>
      </c>
      <c r="CV264" s="79">
        <f>Model!$BR264*BX264</f>
        <v>11048.593358603777</v>
      </c>
      <c r="CW264" s="79">
        <f>Model!$BR264*BY264</f>
        <v>11186.935522544225</v>
      </c>
      <c r="CX264" s="79">
        <f>Model!$BR264*BZ264</f>
        <v>11325.27768648464</v>
      </c>
      <c r="CY264" s="79">
        <f>Model!$BR264*CA264</f>
        <v>11463.619850425086</v>
      </c>
      <c r="CZ264" s="79">
        <f>Model!$BR264*CB264</f>
        <v>11601.962014365503</v>
      </c>
      <c r="DA264" s="79">
        <f>Model!$BR264*CC264</f>
        <v>11740.304178305951</v>
      </c>
      <c r="DB264" s="79">
        <f>Model!$BR264*CD264</f>
        <v>11878.646342246364</v>
      </c>
      <c r="DC264" s="79">
        <f>Model!$BR264*CE264</f>
        <v>12016.988506186814</v>
      </c>
      <c r="DD264" s="79">
        <f>SUM(Model!$CF264:$CQ264)</f>
        <v>337507.23574415199</v>
      </c>
      <c r="DE264" s="79">
        <f>SUM(Model!$CR264:$DC264)</f>
        <v>135073.27925417319</v>
      </c>
      <c r="DF264" s="80">
        <f>IFERROR((Model!$DD264-Model!$DE264)/Model!$DD264,0)</f>
        <v>0.59979145645171961</v>
      </c>
    </row>
    <row r="265" spans="2:110" x14ac:dyDescent="0.25">
      <c r="B265" t="s">
        <v>371</v>
      </c>
      <c r="C265" t="s">
        <v>231</v>
      </c>
      <c r="D265" t="s">
        <v>12</v>
      </c>
      <c r="E265" s="4">
        <v>42</v>
      </c>
      <c r="F265" s="4">
        <v>740888.82</v>
      </c>
      <c r="G265" s="4">
        <v>245812.92</v>
      </c>
      <c r="H265" s="4">
        <v>1</v>
      </c>
      <c r="I265" s="4">
        <v>2</v>
      </c>
      <c r="J265" s="4">
        <v>3</v>
      </c>
      <c r="K265" s="4">
        <v>1</v>
      </c>
      <c r="L265" s="4">
        <v>0</v>
      </c>
      <c r="M265" s="4">
        <v>4</v>
      </c>
      <c r="N265" s="4">
        <v>5</v>
      </c>
      <c r="O265" s="4">
        <v>0</v>
      </c>
      <c r="P265" s="4">
        <v>2</v>
      </c>
      <c r="Q265" s="4">
        <v>0</v>
      </c>
      <c r="R265" s="4">
        <v>0</v>
      </c>
      <c r="S265" s="4">
        <v>0</v>
      </c>
      <c r="T265" s="4">
        <v>1</v>
      </c>
      <c r="U265" s="4">
        <v>0</v>
      </c>
      <c r="V265" s="4">
        <v>0</v>
      </c>
      <c r="W265" s="4">
        <v>0</v>
      </c>
      <c r="X265" s="4">
        <v>12</v>
      </c>
      <c r="Y265" s="4">
        <v>0</v>
      </c>
      <c r="Z265" s="4">
        <v>1</v>
      </c>
      <c r="AA265" s="4">
        <v>7</v>
      </c>
      <c r="AB265" s="4">
        <v>0</v>
      </c>
      <c r="AC265" s="4">
        <v>2</v>
      </c>
      <c r="AD265" s="4">
        <v>1</v>
      </c>
      <c r="AE265" s="4">
        <v>6</v>
      </c>
      <c r="AF265" s="4">
        <v>0</v>
      </c>
      <c r="AG265" s="4">
        <v>0</v>
      </c>
      <c r="AH265" s="4">
        <v>6</v>
      </c>
      <c r="AI265" s="4">
        <v>5</v>
      </c>
      <c r="AJ265" s="4">
        <v>2</v>
      </c>
      <c r="AK265" s="4">
        <v>11</v>
      </c>
      <c r="AL265" s="4">
        <v>7</v>
      </c>
      <c r="AM265" s="4">
        <v>6</v>
      </c>
      <c r="AN265" s="4">
        <v>0</v>
      </c>
      <c r="AO265" s="4">
        <v>2</v>
      </c>
      <c r="AP265" s="4">
        <v>3</v>
      </c>
      <c r="AQ265" s="4">
        <v>0</v>
      </c>
      <c r="AR265" s="79">
        <f>MAX(IFERROR(IFERROR(_xlfn.FORECAST.ETS(AR$5,tbl_Model[[#This Row],[H_2023_01]:[H_2025_12]],$H$5:$AQ$5),_xlfn.FORECAST.LINEAR(AR$5,tbl_Model[[#This Row],[H_2023_01]:[H_2025_12]],$H$5:$AQ$5)),0),0)</f>
        <v>3.8024555138142069</v>
      </c>
      <c r="AS265" s="79">
        <f>MAX(IFERROR(IFERROR(_xlfn.FORECAST.ETS(AS$5,tbl_Model[[#This Row],[H_2023_01]:[H_2025_12]],$H$5:$AQ$5),_xlfn.FORECAST.LINEAR(AS$5,tbl_Model[[#This Row],[H_2023_01]:[H_2025_12]],$H$5:$AQ$5)),0),0)</f>
        <v>3.8824593396895155</v>
      </c>
      <c r="AT265" s="79">
        <f>MAX(IFERROR(IFERROR(_xlfn.FORECAST.ETS(AT$5,tbl_Model[[#This Row],[H_2023_01]:[H_2025_12]],$H$5:$AQ$5),_xlfn.FORECAST.LINEAR(AT$5,tbl_Model[[#This Row],[H_2023_01]:[H_2025_12]],$H$5:$AQ$5)),0),0)</f>
        <v>3.9624631655648237</v>
      </c>
      <c r="AU265" s="79">
        <f>MAX(IFERROR(IFERROR(_xlfn.FORECAST.ETS(AU$5,tbl_Model[[#This Row],[H_2023_01]:[H_2025_12]],$H$5:$AQ$5),_xlfn.FORECAST.LINEAR(AU$5,tbl_Model[[#This Row],[H_2023_01]:[H_2025_12]],$H$5:$AQ$5)),0),0)</f>
        <v>4.0424669914401319</v>
      </c>
      <c r="AV265" s="79">
        <f>MAX(IFERROR(IFERROR(_xlfn.FORECAST.ETS(AV$5,tbl_Model[[#This Row],[H_2023_01]:[H_2025_12]],$H$5:$AQ$5),_xlfn.FORECAST.LINEAR(AV$5,tbl_Model[[#This Row],[H_2023_01]:[H_2025_12]],$H$5:$AQ$5)),0),0)</f>
        <v>4.1224708173154401</v>
      </c>
      <c r="AW265" s="79">
        <f>MAX(IFERROR(IFERROR(_xlfn.FORECAST.ETS(AW$5,tbl_Model[[#This Row],[H_2023_01]:[H_2025_12]],$H$5:$AQ$5),_xlfn.FORECAST.LINEAR(AW$5,tbl_Model[[#This Row],[H_2023_01]:[H_2025_12]],$H$5:$AQ$5)),0),0)</f>
        <v>4.2024746431907491</v>
      </c>
      <c r="AX265" s="79">
        <f>MAX(IFERROR(IFERROR(_xlfn.FORECAST.ETS(AX$5,tbl_Model[[#This Row],[H_2023_01]:[H_2025_12]],$H$5:$AQ$5),_xlfn.FORECAST.LINEAR(AX$5,tbl_Model[[#This Row],[H_2023_01]:[H_2025_12]],$H$5:$AQ$5)),0),0)</f>
        <v>4.2824784690660573</v>
      </c>
      <c r="AY265" s="79">
        <f>MAX(IFERROR(IFERROR(_xlfn.FORECAST.ETS(AY$5,tbl_Model[[#This Row],[H_2023_01]:[H_2025_12]],$H$5:$AQ$5),_xlfn.FORECAST.LINEAR(AY$5,tbl_Model[[#This Row],[H_2023_01]:[H_2025_12]],$H$5:$AQ$5)),0),0)</f>
        <v>4.3624822949413655</v>
      </c>
      <c r="AZ265" s="79">
        <f>MAX(IFERROR(IFERROR(_xlfn.FORECAST.ETS(AZ$5,tbl_Model[[#This Row],[H_2023_01]:[H_2025_12]],$H$5:$AQ$5),_xlfn.FORECAST.LINEAR(AZ$5,tbl_Model[[#This Row],[H_2023_01]:[H_2025_12]],$H$5:$AQ$5)),0),0)</f>
        <v>4.4424861208166737</v>
      </c>
      <c r="BA265" s="79">
        <f>MAX(IFERROR(IFERROR(_xlfn.FORECAST.ETS(BA$5,tbl_Model[[#This Row],[H_2023_01]:[H_2025_12]],$H$5:$AQ$5),_xlfn.FORECAST.LINEAR(BA$5,tbl_Model[[#This Row],[H_2023_01]:[H_2025_12]],$H$5:$AQ$5)),0),0)</f>
        <v>4.5224899466919819</v>
      </c>
      <c r="BB265" s="79">
        <f>MAX(IFERROR(IFERROR(_xlfn.FORECAST.ETS(BB$5,tbl_Model[[#This Row],[H_2023_01]:[H_2025_12]],$H$5:$AQ$5),_xlfn.FORECAST.LINEAR(BB$5,tbl_Model[[#This Row],[H_2023_01]:[H_2025_12]],$H$5:$AQ$5)),0),0)</f>
        <v>4.602493772567291</v>
      </c>
      <c r="BC265" s="79">
        <f>MAX(IFERROR(IFERROR(_xlfn.FORECAST.ETS(BC$5,tbl_Model[[#This Row],[H_2023_01]:[H_2025_12]],$H$5:$AQ$5),_xlfn.FORECAST.LINEAR(BC$5,tbl_Model[[#This Row],[H_2023_01]:[H_2025_12]],$H$5:$AQ$5)),0),0)</f>
        <v>4.6824975984425992</v>
      </c>
      <c r="BD265" s="80">
        <f>IFERROR(AR265/SUM(Model!$AR265:$BC265),1/12)</f>
        <v>7.4690169438913948E-2</v>
      </c>
      <c r="BE265" s="80">
        <f>IFERROR(AS265/SUM(Model!$AR265:$BC265),1/12)</f>
        <v>7.6261653783353839E-2</v>
      </c>
      <c r="BF265" s="80">
        <f>IFERROR(AT265/SUM(Model!$AR265:$BC265),1/12)</f>
        <v>7.783313812779373E-2</v>
      </c>
      <c r="BG265" s="80">
        <f>IFERROR(AU265/SUM(Model!$AR265:$BC265),1/12)</f>
        <v>7.9404622472233607E-2</v>
      </c>
      <c r="BH265" s="80">
        <f>IFERROR(AV265/SUM(Model!$AR265:$BC265),1/12)</f>
        <v>8.0976106816673499E-2</v>
      </c>
      <c r="BI265" s="80">
        <f>IFERROR(AW265/SUM(Model!$AR265:$BC265),1/12)</f>
        <v>8.254759116111339E-2</v>
      </c>
      <c r="BJ265" s="80">
        <f>IFERROR(AX265/SUM(Model!$AR265:$BC265),1/12)</f>
        <v>8.4119075505553281E-2</v>
      </c>
      <c r="BK265" s="80">
        <f>IFERROR(AY265/SUM(Model!$AR265:$BC265),1/12)</f>
        <v>8.5690559849993159E-2</v>
      </c>
      <c r="BL265" s="80">
        <f>IFERROR(AZ265/SUM(Model!$AR265:$BC265),1/12)</f>
        <v>8.726204419443305E-2</v>
      </c>
      <c r="BM265" s="80">
        <f>IFERROR(BA265/SUM(Model!$AR265:$BC265),1/12)</f>
        <v>8.8833528538872927E-2</v>
      </c>
      <c r="BN265" s="80">
        <f>IFERROR(BB265/SUM(Model!$AR265:$BC265),1/12)</f>
        <v>9.0405012883312832E-2</v>
      </c>
      <c r="BO265" s="80">
        <f>IFERROR(BC265/SUM(Model!$AR265:$BC265),1/12)</f>
        <v>9.197649722775271E-2</v>
      </c>
      <c r="BP26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44.032258064516128</v>
      </c>
      <c r="BQ265" s="77" cm="1">
        <f t="array" ref="BQ26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65" s="77" cm="1">
        <f t="array" ref="BR26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65" s="77">
        <f>IF(tbl_Model[[#This Row],[Type]]="Boutique",
    tbl_Model[[#This Row],[UnitListPrice]],
    tbl_Model[[#This Row],[UnitListPrice]]*(1-SUMIFS(tbl_MarketTerms[WholesaleMarginPct],tbl_MarketTerms[Country],tbl_Model[[#This Row],[country]])))</f>
        <v>20233.972740315639</v>
      </c>
      <c r="BT265" s="79">
        <f>Model!$BP265*BD265</f>
        <v>3.2887768156166945</v>
      </c>
      <c r="BU265" s="79">
        <f>Model!$BP265*BE265</f>
        <v>3.3579728198154188</v>
      </c>
      <c r="BV265" s="79">
        <f>Model!$BP265*BF265</f>
        <v>3.4271688240141431</v>
      </c>
      <c r="BW265" s="79">
        <f>Model!$BP265*BG265</f>
        <v>3.496364828212867</v>
      </c>
      <c r="BX265" s="79">
        <f>Model!$BP265*BH265</f>
        <v>3.5655608324115913</v>
      </c>
      <c r="BY265" s="79">
        <f>Model!$BP265*BI265</f>
        <v>3.6347568366103151</v>
      </c>
      <c r="BZ265" s="79">
        <f>Model!$BP265*BJ265</f>
        <v>3.7039528408090394</v>
      </c>
      <c r="CA265" s="79">
        <f>Model!$BP265*BK265</f>
        <v>3.7731488450077633</v>
      </c>
      <c r="CB265" s="79">
        <f>Model!$BP265*BL265</f>
        <v>3.8423448492064876</v>
      </c>
      <c r="CC265" s="79">
        <f>Model!$BP265*BM265</f>
        <v>3.911540853405211</v>
      </c>
      <c r="CD265" s="79">
        <f>Model!$BP265*BN265</f>
        <v>3.9807368576039361</v>
      </c>
      <c r="CE265" s="79">
        <f>Model!$BP265*BO265</f>
        <v>4.0499328618026595</v>
      </c>
      <c r="CF265" s="79">
        <f>Model!$BS265*BT265</f>
        <v>66545.020436170278</v>
      </c>
      <c r="CG265" s="79">
        <f>Model!$BS265*BU265</f>
        <v>67945.130498866027</v>
      </c>
      <c r="CH265" s="79">
        <f>Model!$BS265*BV265</f>
        <v>69345.240561561775</v>
      </c>
      <c r="CI265" s="79">
        <f>Model!$BS265*BW265</f>
        <v>70745.350624257524</v>
      </c>
      <c r="CJ265" s="79">
        <f>Model!$BS265*BX265</f>
        <v>72145.460686953273</v>
      </c>
      <c r="CK265" s="79">
        <f>Model!$BS265*BY265</f>
        <v>73545.570749649021</v>
      </c>
      <c r="CL265" s="79">
        <f>Model!$BS265*BZ265</f>
        <v>74945.68081234477</v>
      </c>
      <c r="CM265" s="79">
        <f>Model!$BS265*CA265</f>
        <v>76345.790875040519</v>
      </c>
      <c r="CN265" s="79">
        <f>Model!$BS265*CB265</f>
        <v>77745.900937736282</v>
      </c>
      <c r="CO265" s="79">
        <f>Model!$BS265*CC265</f>
        <v>79146.011000432016</v>
      </c>
      <c r="CP265" s="79">
        <f>Model!$BS265*CD265</f>
        <v>80546.121063127779</v>
      </c>
      <c r="CQ265" s="79">
        <f>Model!$BS265*CE265</f>
        <v>81946.231125823513</v>
      </c>
      <c r="CR265" s="79">
        <f>Model!$BR265*BT265</f>
        <v>21824.517978717002</v>
      </c>
      <c r="CS265" s="79">
        <f>Model!$BR265*BU265</f>
        <v>22283.706766025229</v>
      </c>
      <c r="CT265" s="79">
        <f>Model!$BR265*BV265</f>
        <v>22742.895553333452</v>
      </c>
      <c r="CU265" s="79">
        <f>Model!$BR265*BW265</f>
        <v>23202.084340641675</v>
      </c>
      <c r="CV265" s="79">
        <f>Model!$BR265*BX265</f>
        <v>23661.273127949898</v>
      </c>
      <c r="CW265" s="79">
        <f>Model!$BR265*BY265</f>
        <v>24120.461915258122</v>
      </c>
      <c r="CX265" s="79">
        <f>Model!$BR265*BZ265</f>
        <v>24579.650702566345</v>
      </c>
      <c r="CY265" s="79">
        <f>Model!$BR265*CA265</f>
        <v>25038.839489874568</v>
      </c>
      <c r="CZ265" s="79">
        <f>Model!$BR265*CB265</f>
        <v>25498.028277182795</v>
      </c>
      <c r="DA265" s="79">
        <f>Model!$BR265*CC265</f>
        <v>25957.217064491011</v>
      </c>
      <c r="DB265" s="79">
        <f>Model!$BR265*CD265</f>
        <v>26416.405851799242</v>
      </c>
      <c r="DC265" s="79">
        <f>Model!$BR265*CE265</f>
        <v>26875.594639107461</v>
      </c>
      <c r="DD265" s="79">
        <f>SUM(Model!$CF265:$CQ265)</f>
        <v>890947.50937196286</v>
      </c>
      <c r="DE265" s="79">
        <f>SUM(Model!$CR265:$DC265)</f>
        <v>292200.67570694681</v>
      </c>
      <c r="DF265" s="80">
        <f>IFERROR((Model!$DD265-Model!$DE265)/Model!$DD265,0)</f>
        <v>0.67203379252620421</v>
      </c>
    </row>
    <row r="266" spans="2:110" x14ac:dyDescent="0.25">
      <c r="B266" t="s">
        <v>371</v>
      </c>
      <c r="C266" t="s">
        <v>114</v>
      </c>
      <c r="D266" t="s">
        <v>26</v>
      </c>
      <c r="E266" s="4">
        <v>159</v>
      </c>
      <c r="F266" s="4">
        <v>954754.53</v>
      </c>
      <c r="G266" s="4">
        <v>415528.37</v>
      </c>
      <c r="H266" s="4">
        <v>4</v>
      </c>
      <c r="I266" s="4">
        <v>6</v>
      </c>
      <c r="J266" s="4">
        <v>24</v>
      </c>
      <c r="K266" s="4">
        <v>9</v>
      </c>
      <c r="L266" s="4">
        <v>18</v>
      </c>
      <c r="M266" s="4">
        <v>35</v>
      </c>
      <c r="N266" s="4">
        <v>12</v>
      </c>
      <c r="O266" s="4">
        <v>8</v>
      </c>
      <c r="P266" s="4">
        <v>19</v>
      </c>
      <c r="Q266" s="4">
        <v>13</v>
      </c>
      <c r="R266" s="4">
        <v>17</v>
      </c>
      <c r="S266" s="4">
        <v>14</v>
      </c>
      <c r="T266" s="4">
        <v>9</v>
      </c>
      <c r="U266" s="4">
        <v>1</v>
      </c>
      <c r="V266" s="4">
        <v>6</v>
      </c>
      <c r="W266" s="4">
        <v>8</v>
      </c>
      <c r="X266" s="4">
        <v>11</v>
      </c>
      <c r="Y266" s="4">
        <v>9</v>
      </c>
      <c r="Z266" s="4">
        <v>10</v>
      </c>
      <c r="AA266" s="4">
        <v>6</v>
      </c>
      <c r="AB266" s="4">
        <v>3</v>
      </c>
      <c r="AC266" s="4">
        <v>20</v>
      </c>
      <c r="AD266" s="4">
        <v>32</v>
      </c>
      <c r="AE266" s="4">
        <v>24</v>
      </c>
      <c r="AF266" s="4">
        <v>13</v>
      </c>
      <c r="AG266" s="4">
        <v>5</v>
      </c>
      <c r="AH266" s="4">
        <v>14</v>
      </c>
      <c r="AI266" s="4">
        <v>6</v>
      </c>
      <c r="AJ266" s="4">
        <v>16</v>
      </c>
      <c r="AK266" s="4">
        <v>20</v>
      </c>
      <c r="AL266" s="4">
        <v>12</v>
      </c>
      <c r="AM266" s="4">
        <v>18</v>
      </c>
      <c r="AN266" s="4">
        <v>3</v>
      </c>
      <c r="AO266" s="4">
        <v>9</v>
      </c>
      <c r="AP266" s="4">
        <v>16</v>
      </c>
      <c r="AQ266" s="4">
        <v>27</v>
      </c>
      <c r="AR266" s="79">
        <f>MAX(IFERROR(IFERROR(_xlfn.FORECAST.ETS(AR$5,tbl_Model[[#This Row],[H_2023_01]:[H_2025_12]],$H$5:$AQ$5),_xlfn.FORECAST.LINEAR(AR$5,tbl_Model[[#This Row],[H_2023_01]:[H_2025_12]],$H$5:$AQ$5)),0),0)</f>
        <v>12.399483518917094</v>
      </c>
      <c r="AS266" s="79">
        <f>MAX(IFERROR(IFERROR(_xlfn.FORECAST.ETS(AS$5,tbl_Model[[#This Row],[H_2023_01]:[H_2025_12]],$H$5:$AQ$5),_xlfn.FORECAST.LINEAR(AS$5,tbl_Model[[#This Row],[H_2023_01]:[H_2025_12]],$H$5:$AQ$5)),0),0)</f>
        <v>6.7461810574253214</v>
      </c>
      <c r="AT266" s="79">
        <f>MAX(IFERROR(IFERROR(_xlfn.FORECAST.ETS(AT$5,tbl_Model[[#This Row],[H_2023_01]:[H_2025_12]],$H$5:$AQ$5),_xlfn.FORECAST.LINEAR(AT$5,tbl_Model[[#This Row],[H_2023_01]:[H_2025_12]],$H$5:$AQ$5)),0),0)</f>
        <v>17.916921722999117</v>
      </c>
      <c r="AU266" s="79">
        <f>MAX(IFERROR(IFERROR(_xlfn.FORECAST.ETS(AU$5,tbl_Model[[#This Row],[H_2023_01]:[H_2025_12]],$H$5:$AQ$5),_xlfn.FORECAST.LINEAR(AU$5,tbl_Model[[#This Row],[H_2023_01]:[H_2025_12]],$H$5:$AQ$5)),0),0)</f>
        <v>11.454465352592832</v>
      </c>
      <c r="AV266" s="79">
        <f>MAX(IFERROR(IFERROR(_xlfn.FORECAST.ETS(AV$5,tbl_Model[[#This Row],[H_2023_01]:[H_2025_12]],$H$5:$AQ$5),_xlfn.FORECAST.LINEAR(AV$5,tbl_Model[[#This Row],[H_2023_01]:[H_2025_12]],$H$5:$AQ$5)),0),0)</f>
        <v>16.903159414239358</v>
      </c>
      <c r="AW266" s="79">
        <f>MAX(IFERROR(IFERROR(_xlfn.FORECAST.ETS(AW$5,tbl_Model[[#This Row],[H_2023_01]:[H_2025_12]],$H$5:$AQ$5),_xlfn.FORECAST.LINEAR(AW$5,tbl_Model[[#This Row],[H_2023_01]:[H_2025_12]],$H$5:$AQ$5)),0),0)</f>
        <v>21.633322577824895</v>
      </c>
      <c r="AX266" s="79">
        <f>MAX(IFERROR(IFERROR(_xlfn.FORECAST.ETS(AX$5,tbl_Model[[#This Row],[H_2023_01]:[H_2025_12]],$H$5:$AQ$5),_xlfn.FORECAST.LINEAR(AX$5,tbl_Model[[#This Row],[H_2023_01]:[H_2025_12]],$H$5:$AQ$5)),0),0)</f>
        <v>12.537319708080584</v>
      </c>
      <c r="AY266" s="79">
        <f>MAX(IFERROR(IFERROR(_xlfn.FORECAST.ETS(AY$5,tbl_Model[[#This Row],[H_2023_01]:[H_2025_12]],$H$5:$AQ$5),_xlfn.FORECAST.LINEAR(AY$5,tbl_Model[[#This Row],[H_2023_01]:[H_2025_12]],$H$5:$AQ$5)),0),0)</f>
        <v>6.8840172465888116</v>
      </c>
      <c r="AZ266" s="79">
        <f>MAX(IFERROR(IFERROR(_xlfn.FORECAST.ETS(AZ$5,tbl_Model[[#This Row],[H_2023_01]:[H_2025_12]],$H$5:$AQ$5),_xlfn.FORECAST.LINEAR(AZ$5,tbl_Model[[#This Row],[H_2023_01]:[H_2025_12]],$H$5:$AQ$5)),0),0)</f>
        <v>18.054757912162611</v>
      </c>
      <c r="BA266" s="79">
        <f>MAX(IFERROR(IFERROR(_xlfn.FORECAST.ETS(BA$5,tbl_Model[[#This Row],[H_2023_01]:[H_2025_12]],$H$5:$AQ$5),_xlfn.FORECAST.LINEAR(BA$5,tbl_Model[[#This Row],[H_2023_01]:[H_2025_12]],$H$5:$AQ$5)),0),0)</f>
        <v>11.592301541756322</v>
      </c>
      <c r="BB266" s="79">
        <f>MAX(IFERROR(IFERROR(_xlfn.FORECAST.ETS(BB$5,tbl_Model[[#This Row],[H_2023_01]:[H_2025_12]],$H$5:$AQ$5),_xlfn.FORECAST.LINEAR(BB$5,tbl_Model[[#This Row],[H_2023_01]:[H_2025_12]],$H$5:$AQ$5)),0),0)</f>
        <v>17.040995603402848</v>
      </c>
      <c r="BC266" s="79">
        <f>MAX(IFERROR(IFERROR(_xlfn.FORECAST.ETS(BC$5,tbl_Model[[#This Row],[H_2023_01]:[H_2025_12]],$H$5:$AQ$5),_xlfn.FORECAST.LINEAR(BC$5,tbl_Model[[#This Row],[H_2023_01]:[H_2025_12]],$H$5:$AQ$5)),0),0)</f>
        <v>21.771158766988385</v>
      </c>
      <c r="BD266" s="80">
        <f>IFERROR(AR266/SUM(Model!$AR266:$BC266),1/12)</f>
        <v>7.0880889563728622E-2</v>
      </c>
      <c r="BE266" s="80">
        <f>IFERROR(AS266/SUM(Model!$AR266:$BC266),1/12)</f>
        <v>3.856413162522139E-2</v>
      </c>
      <c r="BF266" s="80">
        <f>IFERROR(AT266/SUM(Model!$AR266:$BC266),1/12)</f>
        <v>0.10242098778004448</v>
      </c>
      <c r="BG266" s="80">
        <f>IFERROR(AU266/SUM(Model!$AR266:$BC266),1/12)</f>
        <v>6.5478750984266448E-2</v>
      </c>
      <c r="BH266" s="80">
        <f>IFERROR(AV266/SUM(Model!$AR266:$BC266),1/12)</f>
        <v>9.6625877512633393E-2</v>
      </c>
      <c r="BI266" s="80">
        <f>IFERROR(AW266/SUM(Model!$AR266:$BC266),1/12)</f>
        <v>0.12366556608554946</v>
      </c>
      <c r="BJ266" s="80">
        <f>IFERROR(AX266/SUM(Model!$AR266:$BC266),1/12)</f>
        <v>7.1668821713247358E-2</v>
      </c>
      <c r="BK266" s="80">
        <f>IFERROR(AY266/SUM(Model!$AR266:$BC266),1/12)</f>
        <v>3.9352063774740133E-2</v>
      </c>
      <c r="BL266" s="80">
        <f>IFERROR(AZ266/SUM(Model!$AR266:$BC266),1/12)</f>
        <v>0.10320891992956324</v>
      </c>
      <c r="BM266" s="80">
        <f>IFERROR(BA266/SUM(Model!$AR266:$BC266),1/12)</f>
        <v>6.6266683133785184E-2</v>
      </c>
      <c r="BN266" s="80">
        <f>IFERROR(BB266/SUM(Model!$AR266:$BC266),1/12)</f>
        <v>9.7413809662152129E-2</v>
      </c>
      <c r="BO266" s="80">
        <f>IFERROR(BC266/SUM(Model!$AR266:$BC266),1/12)</f>
        <v>0.1244534982350682</v>
      </c>
      <c r="BP26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165.13649950182662</v>
      </c>
      <c r="BQ266" s="77" cm="1">
        <f t="array" ref="BQ26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266" s="77" cm="1">
        <f t="array" ref="BR26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266" s="77">
        <f>IF(tbl_Model[[#This Row],[Type]]="Boutique",
    tbl_Model[[#This Row],[UnitListPrice]],
    tbl_Model[[#This Row],[UnitListPrice]]*(1-SUMIFS(tbl_MarketTerms[WholesaleMarginPct],tbl_MarketTerms[Country],tbl_Model[[#This Row],[country]])))</f>
        <v>6343.9265957446814</v>
      </c>
      <c r="BT266" s="79">
        <f>Model!$BP266*BD266</f>
        <v>11.705021984129699</v>
      </c>
      <c r="BU266" s="79">
        <f>Model!$BP266*BE266</f>
        <v>6.3683457029167485</v>
      </c>
      <c r="BV266" s="79">
        <f>Model!$BP266*BF266</f>
        <v>16.913443397515906</v>
      </c>
      <c r="BW266" s="79">
        <f>Model!$BP266*BG266</f>
        <v>10.812931729293545</v>
      </c>
      <c r="BX266" s="79">
        <f>Model!$BP266*BH266</f>
        <v>15.956459173728545</v>
      </c>
      <c r="BY266" s="79">
        <f>Model!$BP266*BI266</f>
        <v>20.421698692279445</v>
      </c>
      <c r="BZ266" s="79">
        <f>Model!$BP266*BJ266</f>
        <v>11.835138341146173</v>
      </c>
      <c r="CA266" s="79">
        <f>Model!$BP266*BK266</f>
        <v>6.4984620599332237</v>
      </c>
      <c r="CB266" s="79">
        <f>Model!$BP266*BL266</f>
        <v>17.043559754532385</v>
      </c>
      <c r="CC266" s="79">
        <f>Model!$BP266*BM266</f>
        <v>10.94304808631002</v>
      </c>
      <c r="CD266" s="79">
        <f>Model!$BP266*BN266</f>
        <v>16.086575530745019</v>
      </c>
      <c r="CE266" s="79">
        <f>Model!$BP266*BO266</f>
        <v>20.551815049295918</v>
      </c>
      <c r="CF266" s="79">
        <f>Model!$BS266*BT266</f>
        <v>74255.800268896579</v>
      </c>
      <c r="CG266" s="79">
        <f>Model!$BS266*BU266</f>
        <v>40400.317675629922</v>
      </c>
      <c r="CH266" s="79">
        <f>Model!$BS266*BV266</f>
        <v>107297.64339512344</v>
      </c>
      <c r="CI266" s="79">
        <f>Model!$BS266*BW266</f>
        <v>68596.445175436849</v>
      </c>
      <c r="CJ266" s="79">
        <f>Model!$BS266*BX266</f>
        <v>101226.60572613071</v>
      </c>
      <c r="CK266" s="79">
        <f>Model!$BS266*BY266</f>
        <v>129553.75746423595</v>
      </c>
      <c r="CL266" s="79">
        <f>Model!$BS266*BZ266</f>
        <v>75081.248886714806</v>
      </c>
      <c r="CM266" s="79">
        <f>Model!$BS266*CA266</f>
        <v>41225.766293448149</v>
      </c>
      <c r="CN266" s="79">
        <f>Model!$BS266*CB266</f>
        <v>108123.09201294169</v>
      </c>
      <c r="CO266" s="79">
        <f>Model!$BS266*CC266</f>
        <v>69421.893793255076</v>
      </c>
      <c r="CP266" s="79">
        <f>Model!$BS266*CD266</f>
        <v>102052.05434394894</v>
      </c>
      <c r="CQ266" s="79">
        <f>Model!$BS266*CE266</f>
        <v>130379.20608205417</v>
      </c>
      <c r="CR266" s="79">
        <f>Model!$BR266*BT266</f>
        <v>31870.242925405626</v>
      </c>
      <c r="CS266" s="79">
        <f>Model!$BR266*BU266</f>
        <v>17339.627799085294</v>
      </c>
      <c r="CT266" s="79">
        <f>Model!$BR266*BV266</f>
        <v>46051.647789707982</v>
      </c>
      <c r="CU266" s="79">
        <f>Model!$BR266*BW266</f>
        <v>29441.2741313646</v>
      </c>
      <c r="CV266" s="79">
        <f>Model!$BR266*BX266</f>
        <v>43445.986755560712</v>
      </c>
      <c r="CW266" s="79">
        <f>Model!$BR266*BY266</f>
        <v>55603.868079430729</v>
      </c>
      <c r="CX266" s="79">
        <f>Model!$BR266*BZ266</f>
        <v>32224.521619824685</v>
      </c>
      <c r="CY266" s="79">
        <f>Model!$BR266*CA266</f>
        <v>17693.906493504353</v>
      </c>
      <c r="CZ266" s="79">
        <f>Model!$BR266*CB266</f>
        <v>46405.926484127056</v>
      </c>
      <c r="DA266" s="79">
        <f>Model!$BR266*CC266</f>
        <v>29795.552825783656</v>
      </c>
      <c r="DB266" s="79">
        <f>Model!$BR266*CD266</f>
        <v>43800.265449979772</v>
      </c>
      <c r="DC266" s="79">
        <f>Model!$BR266*CE266</f>
        <v>55958.146773849781</v>
      </c>
      <c r="DD266" s="79">
        <f>SUM(Model!$CF266:$CQ266)</f>
        <v>1047613.8311178164</v>
      </c>
      <c r="DE266" s="79">
        <f>SUM(Model!$CR266:$DC266)</f>
        <v>449630.96712762426</v>
      </c>
      <c r="DF266" s="80">
        <f>IFERROR((Model!$DD266-Model!$DE266)/Model!$DD266,0)</f>
        <v>0.57080466697555654</v>
      </c>
    </row>
    <row r="267" spans="2:110" x14ac:dyDescent="0.25">
      <c r="B267" t="s">
        <v>371</v>
      </c>
      <c r="C267" t="s">
        <v>45</v>
      </c>
      <c r="D267" t="s">
        <v>10</v>
      </c>
      <c r="E267" s="4">
        <v>369</v>
      </c>
      <c r="F267" s="4">
        <v>4331067.57</v>
      </c>
      <c r="G267" s="4">
        <v>1754193.06</v>
      </c>
      <c r="H267" s="4">
        <v>19</v>
      </c>
      <c r="I267" s="4">
        <v>19</v>
      </c>
      <c r="J267" s="4">
        <v>25</v>
      </c>
      <c r="K267" s="4">
        <v>27</v>
      </c>
      <c r="L267" s="4">
        <v>45</v>
      </c>
      <c r="M267" s="4">
        <v>39</v>
      </c>
      <c r="N267" s="4">
        <v>37</v>
      </c>
      <c r="O267" s="4">
        <v>22</v>
      </c>
      <c r="P267" s="4">
        <v>21</v>
      </c>
      <c r="Q267" s="4">
        <v>53</v>
      </c>
      <c r="R267" s="4">
        <v>32</v>
      </c>
      <c r="S267" s="4">
        <v>45</v>
      </c>
      <c r="T267" s="4">
        <v>45</v>
      </c>
      <c r="U267" s="4">
        <v>30</v>
      </c>
      <c r="V267" s="4">
        <v>29</v>
      </c>
      <c r="W267" s="4">
        <v>28</v>
      </c>
      <c r="X267" s="4">
        <v>39</v>
      </c>
      <c r="Y267" s="4">
        <v>33</v>
      </c>
      <c r="Z267" s="4">
        <v>34</v>
      </c>
      <c r="AA267" s="4">
        <v>22</v>
      </c>
      <c r="AB267" s="4">
        <v>21</v>
      </c>
      <c r="AC267" s="4">
        <v>26</v>
      </c>
      <c r="AD267" s="4">
        <v>30</v>
      </c>
      <c r="AE267" s="4">
        <v>32</v>
      </c>
      <c r="AF267" s="4">
        <v>43</v>
      </c>
      <c r="AG267" s="4">
        <v>23</v>
      </c>
      <c r="AH267" s="4">
        <v>39</v>
      </c>
      <c r="AI267" s="4">
        <v>19</v>
      </c>
      <c r="AJ267" s="4">
        <v>19</v>
      </c>
      <c r="AK267" s="4">
        <v>33</v>
      </c>
      <c r="AL267" s="4">
        <v>21</v>
      </c>
      <c r="AM267" s="4">
        <v>13</v>
      </c>
      <c r="AN267" s="4">
        <v>32</v>
      </c>
      <c r="AO267" s="4">
        <v>21</v>
      </c>
      <c r="AP267" s="4">
        <v>52</v>
      </c>
      <c r="AQ267" s="4">
        <v>54</v>
      </c>
      <c r="AR267" s="79">
        <f>MAX(IFERROR(IFERROR(_xlfn.FORECAST.ETS(AR$5,tbl_Model[[#This Row],[H_2023_01]:[H_2025_12]],$H$5:$AQ$5),_xlfn.FORECAST.LINEAR(AR$5,tbl_Model[[#This Row],[H_2023_01]:[H_2025_12]],$H$5:$AQ$5)),0),0)</f>
        <v>48.035164033696816</v>
      </c>
      <c r="AS267" s="79">
        <f>MAX(IFERROR(IFERROR(_xlfn.FORECAST.ETS(AS$5,tbl_Model[[#This Row],[H_2023_01]:[H_2025_12]],$H$5:$AQ$5),_xlfn.FORECAST.LINEAR(AS$5,tbl_Model[[#This Row],[H_2023_01]:[H_2025_12]],$H$5:$AQ$5)),0),0)</f>
        <v>34.866732691167797</v>
      </c>
      <c r="AT267" s="79">
        <f>MAX(IFERROR(IFERROR(_xlfn.FORECAST.ETS(AT$5,tbl_Model[[#This Row],[H_2023_01]:[H_2025_12]],$H$5:$AQ$5),_xlfn.FORECAST.LINEAR(AT$5,tbl_Model[[#This Row],[H_2023_01]:[H_2025_12]],$H$5:$AQ$5)),0),0)</f>
        <v>34.613363023066434</v>
      </c>
      <c r="AU267" s="79">
        <f>MAX(IFERROR(IFERROR(_xlfn.FORECAST.ETS(AU$5,tbl_Model[[#This Row],[H_2023_01]:[H_2025_12]],$H$5:$AQ$5),_xlfn.FORECAST.LINEAR(AU$5,tbl_Model[[#This Row],[H_2023_01]:[H_2025_12]],$H$5:$AQ$5)),0),0)</f>
        <v>44.996902582607149</v>
      </c>
      <c r="AV267" s="79">
        <f>MAX(IFERROR(IFERROR(_xlfn.FORECAST.ETS(AV$5,tbl_Model[[#This Row],[H_2023_01]:[H_2025_12]],$H$5:$AQ$5),_xlfn.FORECAST.LINEAR(AV$5,tbl_Model[[#This Row],[H_2023_01]:[H_2025_12]],$H$5:$AQ$5)),0),0)</f>
        <v>47.641489562924299</v>
      </c>
      <c r="AW267" s="79">
        <f>MAX(IFERROR(IFERROR(_xlfn.FORECAST.ETS(AW$5,tbl_Model[[#This Row],[H_2023_01]:[H_2025_12]],$H$5:$AQ$5),_xlfn.FORECAST.LINEAR(AW$5,tbl_Model[[#This Row],[H_2023_01]:[H_2025_12]],$H$5:$AQ$5)),0),0)</f>
        <v>47.644440346413454</v>
      </c>
      <c r="AX267" s="79">
        <f>MAX(IFERROR(IFERROR(_xlfn.FORECAST.ETS(AX$5,tbl_Model[[#This Row],[H_2023_01]:[H_2025_12]],$H$5:$AQ$5),_xlfn.FORECAST.LINEAR(AX$5,tbl_Model[[#This Row],[H_2023_01]:[H_2025_12]],$H$5:$AQ$5)),0),0)</f>
        <v>48.303840607739076</v>
      </c>
      <c r="AY267" s="79">
        <f>MAX(IFERROR(IFERROR(_xlfn.FORECAST.ETS(AY$5,tbl_Model[[#This Row],[H_2023_01]:[H_2025_12]],$H$5:$AQ$5),_xlfn.FORECAST.LINEAR(AY$5,tbl_Model[[#This Row],[H_2023_01]:[H_2025_12]],$H$5:$AQ$5)),0),0)</f>
        <v>35.135409265210058</v>
      </c>
      <c r="AZ267" s="79">
        <f>MAX(IFERROR(IFERROR(_xlfn.FORECAST.ETS(AZ$5,tbl_Model[[#This Row],[H_2023_01]:[H_2025_12]],$H$5:$AQ$5),_xlfn.FORECAST.LINEAR(AZ$5,tbl_Model[[#This Row],[H_2023_01]:[H_2025_12]],$H$5:$AQ$5)),0),0)</f>
        <v>34.882039597108694</v>
      </c>
      <c r="BA267" s="79">
        <f>MAX(IFERROR(IFERROR(_xlfn.FORECAST.ETS(BA$5,tbl_Model[[#This Row],[H_2023_01]:[H_2025_12]],$H$5:$AQ$5),_xlfn.FORECAST.LINEAR(BA$5,tbl_Model[[#This Row],[H_2023_01]:[H_2025_12]],$H$5:$AQ$5)),0),0)</f>
        <v>45.265579156649409</v>
      </c>
      <c r="BB267" s="79">
        <f>MAX(IFERROR(IFERROR(_xlfn.FORECAST.ETS(BB$5,tbl_Model[[#This Row],[H_2023_01]:[H_2025_12]],$H$5:$AQ$5),_xlfn.FORECAST.LINEAR(BB$5,tbl_Model[[#This Row],[H_2023_01]:[H_2025_12]],$H$5:$AQ$5)),0),0)</f>
        <v>47.910166136966559</v>
      </c>
      <c r="BC267" s="79">
        <f>MAX(IFERROR(IFERROR(_xlfn.FORECAST.ETS(BC$5,tbl_Model[[#This Row],[H_2023_01]:[H_2025_12]],$H$5:$AQ$5),_xlfn.FORECAST.LINEAR(BC$5,tbl_Model[[#This Row],[H_2023_01]:[H_2025_12]],$H$5:$AQ$5)),0),0)</f>
        <v>47.913116920455714</v>
      </c>
      <c r="BD267" s="80">
        <f>IFERROR(AR267/SUM(Model!$AR267:$BC267),1/12)</f>
        <v>9.2873933464901859E-2</v>
      </c>
      <c r="BE267" s="80">
        <f>IFERROR(AS267/SUM(Model!$AR267:$BC267),1/12)</f>
        <v>6.7413335152273476E-2</v>
      </c>
      <c r="BF267" s="80">
        <f>IFERROR(AT267/SUM(Model!$AR267:$BC267),1/12)</f>
        <v>6.6923455744746882E-2</v>
      </c>
      <c r="BG267" s="80">
        <f>IFERROR(AU267/SUM(Model!$AR267:$BC267),1/12)</f>
        <v>8.699958500510413E-2</v>
      </c>
      <c r="BH267" s="80">
        <f>IFERROR(AV267/SUM(Model!$AR267:$BC267),1/12)</f>
        <v>9.2112780727300947E-2</v>
      </c>
      <c r="BI267" s="80">
        <f>IFERROR(AW267/SUM(Model!$AR267:$BC267),1/12)</f>
        <v>9.2118485940865927E-2</v>
      </c>
      <c r="BJ267" s="80">
        <f>IFERROR(AX267/SUM(Model!$AR267:$BC267),1/12)</f>
        <v>9.3393408119837429E-2</v>
      </c>
      <c r="BK267" s="80">
        <f>IFERROR(AY267/SUM(Model!$AR267:$BC267),1/12)</f>
        <v>6.793280980720906E-2</v>
      </c>
      <c r="BL267" s="80">
        <f>IFERROR(AZ267/SUM(Model!$AR267:$BC267),1/12)</f>
        <v>6.7442930399682466E-2</v>
      </c>
      <c r="BM267" s="80">
        <f>IFERROR(BA267/SUM(Model!$AR267:$BC267),1/12)</f>
        <v>8.7519059660039714E-2</v>
      </c>
      <c r="BN267" s="80">
        <f>IFERROR(BB267/SUM(Model!$AR267:$BC267),1/12)</f>
        <v>9.2632255382236517E-2</v>
      </c>
      <c r="BO267" s="80">
        <f>IFERROR(BC267/SUM(Model!$AR267:$BC267),1/12)</f>
        <v>9.2637960595801497E-2</v>
      </c>
      <c r="BP26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364.91507430997871</v>
      </c>
      <c r="BQ267" s="77" cm="1">
        <f t="array" ref="BQ26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267" s="77" cm="1">
        <f t="array" ref="BR26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267" s="77">
        <f>IF(tbl_Model[[#This Row],[Type]]="Boutique",
    tbl_Model[[#This Row],[UnitListPrice]],
    tbl_Model[[#This Row],[UnitListPrice]]*(1-SUMIFS(tbl_MarketTerms[WholesaleMarginPct],tbl_MarketTerms[Country],tbl_Model[[#This Row],[country]])))</f>
        <v>11918.681869278947</v>
      </c>
      <c r="BT267" s="79">
        <f>Model!$BP267*BD267</f>
        <v>33.891098331804677</v>
      </c>
      <c r="BU267" s="79">
        <f>Model!$BP267*BE267</f>
        <v>24.600142206575374</v>
      </c>
      <c r="BV267" s="79">
        <f>Model!$BP267*BF267</f>
        <v>24.421377826174879</v>
      </c>
      <c r="BW267" s="79">
        <f>Model!$BP267*BG267</f>
        <v>31.747460027074883</v>
      </c>
      <c r="BX267" s="79">
        <f>Model!$BP267*BH267</f>
        <v>33.613342224001798</v>
      </c>
      <c r="BY267" s="79">
        <f>Model!$BP267*BI267</f>
        <v>33.615424142433817</v>
      </c>
      <c r="BZ267" s="79">
        <f>Model!$BP267*BJ267</f>
        <v>34.080662464112642</v>
      </c>
      <c r="CA267" s="79">
        <f>Model!$BP267*BK267</f>
        <v>24.789706338883345</v>
      </c>
      <c r="CB267" s="79">
        <f>Model!$BP267*BL267</f>
        <v>24.610941958482847</v>
      </c>
      <c r="CC267" s="79">
        <f>Model!$BP267*BM267</f>
        <v>31.937024159382851</v>
      </c>
      <c r="CD267" s="79">
        <f>Model!$BP267*BN267</f>
        <v>33.802906356309762</v>
      </c>
      <c r="CE267" s="79">
        <f>Model!$BP267*BO267</f>
        <v>33.804988274741781</v>
      </c>
      <c r="CF267" s="79">
        <f>Model!$BS267*BT267</f>
        <v>403937.21921723039</v>
      </c>
      <c r="CG267" s="79">
        <f>Model!$BS267*BU267</f>
        <v>293201.26889919373</v>
      </c>
      <c r="CH267" s="79">
        <f>Model!$BS267*BV267</f>
        <v>291070.63311964145</v>
      </c>
      <c r="CI267" s="79">
        <f>Model!$BS267*BW267</f>
        <v>378387.87622035551</v>
      </c>
      <c r="CJ267" s="79">
        <f>Model!$BS267*BX267</f>
        <v>400626.73253107874</v>
      </c>
      <c r="CK267" s="79">
        <f>Model!$BS267*BY267</f>
        <v>400651.54625454772</v>
      </c>
      <c r="CL267" s="79">
        <f>Model!$BS267*BZ267</f>
        <v>406196.57380403491</v>
      </c>
      <c r="CM267" s="79">
        <f>Model!$BS267*CA267</f>
        <v>295460.62348599831</v>
      </c>
      <c r="CN267" s="79">
        <f>Model!$BS267*CB267</f>
        <v>293329.98770644603</v>
      </c>
      <c r="CO267" s="79">
        <f>Model!$BS267*CC267</f>
        <v>380647.23080716009</v>
      </c>
      <c r="CP267" s="79">
        <f>Model!$BS267*CD267</f>
        <v>402886.08711788326</v>
      </c>
      <c r="CQ267" s="79">
        <f>Model!$BS267*CE267</f>
        <v>402910.9008413523</v>
      </c>
      <c r="CR267" s="79">
        <f>Model!$BR267*BT267</f>
        <v>160939.99263060818</v>
      </c>
      <c r="CS267" s="79">
        <f>Model!$BR267*BU267</f>
        <v>116819.66357882069</v>
      </c>
      <c r="CT267" s="79">
        <f>Model!$BR267*BV267</f>
        <v>115970.75812929528</v>
      </c>
      <c r="CU267" s="79">
        <f>Model!$BR267*BW267</f>
        <v>150760.4130375165</v>
      </c>
      <c r="CV267" s="79">
        <f>Model!$BR267*BX267</f>
        <v>159621.00126876871</v>
      </c>
      <c r="CW267" s="79">
        <f>Model!$BR267*BY267</f>
        <v>159630.88775677292</v>
      </c>
      <c r="CX267" s="79">
        <f>Model!$BR267*BZ267</f>
        <v>161840.18328710398</v>
      </c>
      <c r="CY267" s="79">
        <f>Model!$BR267*CA267</f>
        <v>117719.85423531654</v>
      </c>
      <c r="CZ267" s="79">
        <f>Model!$BR267*CB267</f>
        <v>116870.9487857911</v>
      </c>
      <c r="DA267" s="79">
        <f>Model!$BR267*CC267</f>
        <v>151660.60369401233</v>
      </c>
      <c r="DB267" s="79">
        <f>Model!$BR267*CD267</f>
        <v>160521.19192526455</v>
      </c>
      <c r="DC267" s="79">
        <f>Model!$BR267*CE267</f>
        <v>160531.07841326873</v>
      </c>
      <c r="DD267" s="79">
        <f>SUM(Model!$CF267:$CQ267)</f>
        <v>4349306.6800049227</v>
      </c>
      <c r="DE267" s="79">
        <f>SUM(Model!$CR267:$DC267)</f>
        <v>1732886.5767425399</v>
      </c>
      <c r="DF267" s="80">
        <f>IFERROR((Model!$DD267-Model!$DE267)/Model!$DD267,0)</f>
        <v>0.60157176666590484</v>
      </c>
    </row>
    <row r="268" spans="2:110" x14ac:dyDescent="0.25">
      <c r="B268" t="s">
        <v>371</v>
      </c>
      <c r="C268" t="s">
        <v>231</v>
      </c>
      <c r="D268" t="s">
        <v>14</v>
      </c>
      <c r="E268" s="4">
        <v>480</v>
      </c>
      <c r="F268" s="4">
        <v>8727517.7699999996</v>
      </c>
      <c r="G268" s="4">
        <v>3093399.58</v>
      </c>
      <c r="H268" s="4">
        <v>24</v>
      </c>
      <c r="I268" s="4">
        <v>38</v>
      </c>
      <c r="J268" s="4">
        <v>32</v>
      </c>
      <c r="K268" s="4">
        <v>50</v>
      </c>
      <c r="L268" s="4">
        <v>28</v>
      </c>
      <c r="M268" s="4">
        <v>34</v>
      </c>
      <c r="N268" s="4">
        <v>31</v>
      </c>
      <c r="O268" s="4">
        <v>22</v>
      </c>
      <c r="P268" s="4">
        <v>38</v>
      </c>
      <c r="Q268" s="4">
        <v>52</v>
      </c>
      <c r="R268" s="4">
        <v>37</v>
      </c>
      <c r="S268" s="4">
        <v>48</v>
      </c>
      <c r="T268" s="4">
        <v>22</v>
      </c>
      <c r="U268" s="4">
        <v>23</v>
      </c>
      <c r="V268" s="4">
        <v>45</v>
      </c>
      <c r="W268" s="4">
        <v>46</v>
      </c>
      <c r="X268" s="4">
        <v>46</v>
      </c>
      <c r="Y268" s="4">
        <v>38</v>
      </c>
      <c r="Z268" s="4">
        <v>48</v>
      </c>
      <c r="AA268" s="4">
        <v>56</v>
      </c>
      <c r="AB268" s="4">
        <v>38</v>
      </c>
      <c r="AC268" s="4">
        <v>31</v>
      </c>
      <c r="AD268" s="4">
        <v>61</v>
      </c>
      <c r="AE268" s="4">
        <v>53</v>
      </c>
      <c r="AF268" s="4">
        <v>31</v>
      </c>
      <c r="AG268" s="4">
        <v>41</v>
      </c>
      <c r="AH268" s="4">
        <v>45</v>
      </c>
      <c r="AI268" s="4">
        <v>27</v>
      </c>
      <c r="AJ268" s="4">
        <v>29</v>
      </c>
      <c r="AK268" s="4">
        <v>24</v>
      </c>
      <c r="AL268" s="4">
        <v>41</v>
      </c>
      <c r="AM268" s="4">
        <v>46</v>
      </c>
      <c r="AN268" s="4">
        <v>49</v>
      </c>
      <c r="AO268" s="4">
        <v>21</v>
      </c>
      <c r="AP268" s="4">
        <v>55</v>
      </c>
      <c r="AQ268" s="4">
        <v>71</v>
      </c>
      <c r="AR268" s="79">
        <f>MAX(IFERROR(IFERROR(_xlfn.FORECAST.ETS(AR$5,tbl_Model[[#This Row],[H_2023_01]:[H_2025_12]],$H$5:$AQ$5),_xlfn.FORECAST.LINEAR(AR$5,tbl_Model[[#This Row],[H_2023_01]:[H_2025_12]],$H$5:$AQ$5)),0),0)</f>
        <v>46.648350076055351</v>
      </c>
      <c r="AS268" s="79">
        <f>MAX(IFERROR(IFERROR(_xlfn.FORECAST.ETS(AS$5,tbl_Model[[#This Row],[H_2023_01]:[H_2025_12]],$H$5:$AQ$5),_xlfn.FORECAST.LINEAR(AS$5,tbl_Model[[#This Row],[H_2023_01]:[H_2025_12]],$H$5:$AQ$5)),0),0)</f>
        <v>47.049088208574574</v>
      </c>
      <c r="AT268" s="79">
        <f>MAX(IFERROR(IFERROR(_xlfn.FORECAST.ETS(AT$5,tbl_Model[[#This Row],[H_2023_01]:[H_2025_12]],$H$5:$AQ$5),_xlfn.FORECAST.LINEAR(AT$5,tbl_Model[[#This Row],[H_2023_01]:[H_2025_12]],$H$5:$AQ$5)),0),0)</f>
        <v>47.449826341093789</v>
      </c>
      <c r="AU268" s="79">
        <f>MAX(IFERROR(IFERROR(_xlfn.FORECAST.ETS(AU$5,tbl_Model[[#This Row],[H_2023_01]:[H_2025_12]],$H$5:$AQ$5),_xlfn.FORECAST.LINEAR(AU$5,tbl_Model[[#This Row],[H_2023_01]:[H_2025_12]],$H$5:$AQ$5)),0),0)</f>
        <v>47.850564473613012</v>
      </c>
      <c r="AV268" s="79">
        <f>MAX(IFERROR(IFERROR(_xlfn.FORECAST.ETS(AV$5,tbl_Model[[#This Row],[H_2023_01]:[H_2025_12]],$H$5:$AQ$5),_xlfn.FORECAST.LINEAR(AV$5,tbl_Model[[#This Row],[H_2023_01]:[H_2025_12]],$H$5:$AQ$5)),0),0)</f>
        <v>48.251302606132235</v>
      </c>
      <c r="AW268" s="79">
        <f>MAX(IFERROR(IFERROR(_xlfn.FORECAST.ETS(AW$5,tbl_Model[[#This Row],[H_2023_01]:[H_2025_12]],$H$5:$AQ$5),_xlfn.FORECAST.LINEAR(AW$5,tbl_Model[[#This Row],[H_2023_01]:[H_2025_12]],$H$5:$AQ$5)),0),0)</f>
        <v>48.652040738651458</v>
      </c>
      <c r="AX268" s="79">
        <f>MAX(IFERROR(IFERROR(_xlfn.FORECAST.ETS(AX$5,tbl_Model[[#This Row],[H_2023_01]:[H_2025_12]],$H$5:$AQ$5),_xlfn.FORECAST.LINEAR(AX$5,tbl_Model[[#This Row],[H_2023_01]:[H_2025_12]],$H$5:$AQ$5)),0),0)</f>
        <v>49.052778871170673</v>
      </c>
      <c r="AY268" s="79">
        <f>MAX(IFERROR(IFERROR(_xlfn.FORECAST.ETS(AY$5,tbl_Model[[#This Row],[H_2023_01]:[H_2025_12]],$H$5:$AQ$5),_xlfn.FORECAST.LINEAR(AY$5,tbl_Model[[#This Row],[H_2023_01]:[H_2025_12]],$H$5:$AQ$5)),0),0)</f>
        <v>49.453517003689896</v>
      </c>
      <c r="AZ268" s="79">
        <f>MAX(IFERROR(IFERROR(_xlfn.FORECAST.ETS(AZ$5,tbl_Model[[#This Row],[H_2023_01]:[H_2025_12]],$H$5:$AQ$5),_xlfn.FORECAST.LINEAR(AZ$5,tbl_Model[[#This Row],[H_2023_01]:[H_2025_12]],$H$5:$AQ$5)),0),0)</f>
        <v>49.854255136209119</v>
      </c>
      <c r="BA268" s="79">
        <f>MAX(IFERROR(IFERROR(_xlfn.FORECAST.ETS(BA$5,tbl_Model[[#This Row],[H_2023_01]:[H_2025_12]],$H$5:$AQ$5),_xlfn.FORECAST.LINEAR(BA$5,tbl_Model[[#This Row],[H_2023_01]:[H_2025_12]],$H$5:$AQ$5)),0),0)</f>
        <v>50.254993268728342</v>
      </c>
      <c r="BB268" s="79">
        <f>MAX(IFERROR(IFERROR(_xlfn.FORECAST.ETS(BB$5,tbl_Model[[#This Row],[H_2023_01]:[H_2025_12]],$H$5:$AQ$5),_xlfn.FORECAST.LINEAR(BB$5,tbl_Model[[#This Row],[H_2023_01]:[H_2025_12]],$H$5:$AQ$5)),0),0)</f>
        <v>50.655731401247557</v>
      </c>
      <c r="BC268" s="79">
        <f>MAX(IFERROR(IFERROR(_xlfn.FORECAST.ETS(BC$5,tbl_Model[[#This Row],[H_2023_01]:[H_2025_12]],$H$5:$AQ$5),_xlfn.FORECAST.LINEAR(BC$5,tbl_Model[[#This Row],[H_2023_01]:[H_2025_12]],$H$5:$AQ$5)),0),0)</f>
        <v>51.05646953376678</v>
      </c>
      <c r="BD268" s="80">
        <f>IFERROR(AR268/SUM(Model!$AR268:$BC268),1/12)</f>
        <v>7.9573607972705462E-2</v>
      </c>
      <c r="BE268" s="80">
        <f>IFERROR(AS268/SUM(Model!$AR268:$BC268),1/12)</f>
        <v>8.0257194401910537E-2</v>
      </c>
      <c r="BF268" s="80">
        <f>IFERROR(AT268/SUM(Model!$AR268:$BC268),1/12)</f>
        <v>8.0940780831115597E-2</v>
      </c>
      <c r="BG268" s="80">
        <f>IFERROR(AU268/SUM(Model!$AR268:$BC268),1/12)</f>
        <v>8.1624367260320657E-2</v>
      </c>
      <c r="BH268" s="80">
        <f>IFERROR(AV268/SUM(Model!$AR268:$BC268),1/12)</f>
        <v>8.2307953689525731E-2</v>
      </c>
      <c r="BI268" s="80">
        <f>IFERROR(AW268/SUM(Model!$AR268:$BC268),1/12)</f>
        <v>8.2991540118730805E-2</v>
      </c>
      <c r="BJ268" s="80">
        <f>IFERROR(AX268/SUM(Model!$AR268:$BC268),1/12)</f>
        <v>8.3675126547935866E-2</v>
      </c>
      <c r="BK268" s="80">
        <f>IFERROR(AY268/SUM(Model!$AR268:$BC268),1/12)</f>
        <v>8.4358712977140926E-2</v>
      </c>
      <c r="BL268" s="80">
        <f>IFERROR(AZ268/SUM(Model!$AR268:$BC268),1/12)</f>
        <v>8.5042299406346E-2</v>
      </c>
      <c r="BM268" s="80">
        <f>IFERROR(BA268/SUM(Model!$AR268:$BC268),1/12)</f>
        <v>8.5725885835551074E-2</v>
      </c>
      <c r="BN268" s="80">
        <f>IFERROR(BB268/SUM(Model!$AR268:$BC268),1/12)</f>
        <v>8.6409472264756121E-2</v>
      </c>
      <c r="BO268" s="80">
        <f>IFERROR(BC268/SUM(Model!$AR268:$BC268),1/12)</f>
        <v>8.7093058693961195E-2</v>
      </c>
      <c r="BP26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496.63153786104607</v>
      </c>
      <c r="BQ268" s="77" cm="1">
        <f t="array" ref="BQ26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68" s="77" cm="1">
        <f t="array" ref="BR26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68" s="77">
        <f>IF(tbl_Model[[#This Row],[Type]]="Boutique",
    tbl_Model[[#This Row],[UnitListPrice]],
    tbl_Model[[#This Row],[UnitListPrice]]*(1-SUMIFS(tbl_MarketTerms[WholesaleMarginPct],tbl_MarketTerms[Country],tbl_Model[[#This Row],[country]])))</f>
        <v>18923.859397417502</v>
      </c>
      <c r="BT268" s="79">
        <f>Model!$BP268*BD268</f>
        <v>39.518763300636714</v>
      </c>
      <c r="BU268" s="79">
        <f>Model!$BP268*BE268</f>
        <v>39.858253880233768</v>
      </c>
      <c r="BV268" s="79">
        <f>Model!$BP268*BF268</f>
        <v>40.197744459830815</v>
      </c>
      <c r="BW268" s="79">
        <f>Model!$BP268*BG268</f>
        <v>40.53723503942787</v>
      </c>
      <c r="BX268" s="79">
        <f>Model!$BP268*BH268</f>
        <v>40.876725619024924</v>
      </c>
      <c r="BY268" s="79">
        <f>Model!$BP268*BI268</f>
        <v>41.216216198621979</v>
      </c>
      <c r="BZ268" s="79">
        <f>Model!$BP268*BJ268</f>
        <v>41.555706778219033</v>
      </c>
      <c r="CA268" s="79">
        <f>Model!$BP268*BK268</f>
        <v>41.89519735781608</v>
      </c>
      <c r="CB268" s="79">
        <f>Model!$BP268*BL268</f>
        <v>42.234687937413142</v>
      </c>
      <c r="CC268" s="79">
        <f>Model!$BP268*BM268</f>
        <v>42.574178517010196</v>
      </c>
      <c r="CD268" s="79">
        <f>Model!$BP268*BN268</f>
        <v>42.913669096607236</v>
      </c>
      <c r="CE268" s="79">
        <f>Model!$BP268*BO268</f>
        <v>43.253159676204298</v>
      </c>
      <c r="CF268" s="79">
        <f>Model!$BS268*BT268</f>
        <v>747847.52026107197</v>
      </c>
      <c r="CG268" s="79">
        <f>Model!$BS268*BU268</f>
        <v>754271.99225611438</v>
      </c>
      <c r="CH268" s="79">
        <f>Model!$BS268*BV268</f>
        <v>760696.46425115666</v>
      </c>
      <c r="CI268" s="79">
        <f>Model!$BS268*BW268</f>
        <v>767120.93624619918</v>
      </c>
      <c r="CJ268" s="79">
        <f>Model!$BS268*BX268</f>
        <v>773545.40824124159</v>
      </c>
      <c r="CK268" s="79">
        <f>Model!$BS268*BY268</f>
        <v>779969.88023628399</v>
      </c>
      <c r="CL268" s="79">
        <f>Model!$BS268*BZ268</f>
        <v>786394.3522313264</v>
      </c>
      <c r="CM268" s="79">
        <f>Model!$BS268*CA268</f>
        <v>792818.82422636868</v>
      </c>
      <c r="CN268" s="79">
        <f>Model!$BS268*CB268</f>
        <v>799243.29622141132</v>
      </c>
      <c r="CO268" s="79">
        <f>Model!$BS268*CC268</f>
        <v>805667.76821645373</v>
      </c>
      <c r="CP268" s="79">
        <f>Model!$BS268*CD268</f>
        <v>812092.2402114959</v>
      </c>
      <c r="CQ268" s="79">
        <f>Model!$BS268*CE268</f>
        <v>818516.71220653842</v>
      </c>
      <c r="CR268" s="79">
        <f>Model!$BR268*BT268</f>
        <v>262248.85679561697</v>
      </c>
      <c r="CS268" s="79">
        <f>Model!$BR268*BU268</f>
        <v>264501.73641421512</v>
      </c>
      <c r="CT268" s="79">
        <f>Model!$BR268*BV268</f>
        <v>266754.61603281321</v>
      </c>
      <c r="CU268" s="79">
        <f>Model!$BR268*BW268</f>
        <v>269007.49565141136</v>
      </c>
      <c r="CV268" s="79">
        <f>Model!$BR268*BX268</f>
        <v>271260.37527000951</v>
      </c>
      <c r="CW268" s="79">
        <f>Model!$BR268*BY268</f>
        <v>273513.25488860765</v>
      </c>
      <c r="CX268" s="79">
        <f>Model!$BR268*BZ268</f>
        <v>275766.1345072058</v>
      </c>
      <c r="CY268" s="79">
        <f>Model!$BR268*CA268</f>
        <v>278019.01412580389</v>
      </c>
      <c r="CZ268" s="79">
        <f>Model!$BR268*CB268</f>
        <v>280271.8937444021</v>
      </c>
      <c r="DA268" s="79">
        <f>Model!$BR268*CC268</f>
        <v>282524.77336300025</v>
      </c>
      <c r="DB268" s="79">
        <f>Model!$BR268*CD268</f>
        <v>284777.65298159828</v>
      </c>
      <c r="DC268" s="79">
        <f>Model!$BR268*CE268</f>
        <v>287030.53260019649</v>
      </c>
      <c r="DD268" s="79">
        <f>SUM(Model!$CF268:$CQ268)</f>
        <v>9398185.3948056623</v>
      </c>
      <c r="DE268" s="79">
        <f>SUM(Model!$CR268:$DC268)</f>
        <v>3295676.3363748807</v>
      </c>
      <c r="DF268" s="80">
        <f>IFERROR((Model!$DD268-Model!$DE268)/Model!$DD268,0)</f>
        <v>0.64932843970109511</v>
      </c>
    </row>
    <row r="269" spans="2:110" x14ac:dyDescent="0.25">
      <c r="B269" t="s">
        <v>371</v>
      </c>
      <c r="C269" t="s">
        <v>89</v>
      </c>
      <c r="D269" t="s">
        <v>24</v>
      </c>
      <c r="E269" s="4">
        <v>208</v>
      </c>
      <c r="F269" s="4">
        <v>3064791.65</v>
      </c>
      <c r="G269" s="4">
        <v>1091532.52</v>
      </c>
      <c r="H269" s="4">
        <v>2</v>
      </c>
      <c r="I269" s="4">
        <v>12</v>
      </c>
      <c r="J269" s="4">
        <v>11</v>
      </c>
      <c r="K269" s="4">
        <v>3</v>
      </c>
      <c r="L269" s="4">
        <v>2</v>
      </c>
      <c r="M269" s="4">
        <v>20</v>
      </c>
      <c r="N269" s="4">
        <v>13</v>
      </c>
      <c r="O269" s="4">
        <v>16</v>
      </c>
      <c r="P269" s="4">
        <v>9</v>
      </c>
      <c r="Q269" s="4">
        <v>30</v>
      </c>
      <c r="R269" s="4">
        <v>11</v>
      </c>
      <c r="S269" s="4">
        <v>17</v>
      </c>
      <c r="T269" s="4">
        <v>15</v>
      </c>
      <c r="U269" s="4">
        <v>10</v>
      </c>
      <c r="V269" s="4">
        <v>11</v>
      </c>
      <c r="W269" s="4">
        <v>7</v>
      </c>
      <c r="X269" s="4">
        <v>20</v>
      </c>
      <c r="Y269" s="4">
        <v>17</v>
      </c>
      <c r="Z269" s="4">
        <v>11</v>
      </c>
      <c r="AA269" s="4">
        <v>20</v>
      </c>
      <c r="AB269" s="4">
        <v>2</v>
      </c>
      <c r="AC269" s="4">
        <v>12</v>
      </c>
      <c r="AD269" s="4">
        <v>20</v>
      </c>
      <c r="AE269" s="4">
        <v>12</v>
      </c>
      <c r="AF269" s="4">
        <v>12</v>
      </c>
      <c r="AG269" s="4">
        <v>12</v>
      </c>
      <c r="AH269" s="4">
        <v>25</v>
      </c>
      <c r="AI269" s="4">
        <v>13</v>
      </c>
      <c r="AJ269" s="4">
        <v>18</v>
      </c>
      <c r="AK269" s="4">
        <v>5</v>
      </c>
      <c r="AL269" s="4">
        <v>15</v>
      </c>
      <c r="AM269" s="4">
        <v>14</v>
      </c>
      <c r="AN269" s="4">
        <v>12</v>
      </c>
      <c r="AO269" s="4">
        <v>24</v>
      </c>
      <c r="AP269" s="4">
        <v>37</v>
      </c>
      <c r="AQ269" s="4">
        <v>21</v>
      </c>
      <c r="AR269" s="79">
        <f>MAX(IFERROR(IFERROR(_xlfn.FORECAST.ETS(AR$5,tbl_Model[[#This Row],[H_2023_01]:[H_2025_12]],$H$5:$AQ$5),_xlfn.FORECAST.LINEAR(AR$5,tbl_Model[[#This Row],[H_2023_01]:[H_2025_12]],$H$5:$AQ$5)),0),0)</f>
        <v>20.549538927555524</v>
      </c>
      <c r="AS269" s="79">
        <f>MAX(IFERROR(IFERROR(_xlfn.FORECAST.ETS(AS$5,tbl_Model[[#This Row],[H_2023_01]:[H_2025_12]],$H$5:$AQ$5),_xlfn.FORECAST.LINEAR(AS$5,tbl_Model[[#This Row],[H_2023_01]:[H_2025_12]],$H$5:$AQ$5)),0),0)</f>
        <v>20.885688340645437</v>
      </c>
      <c r="AT269" s="79">
        <f>MAX(IFERROR(IFERROR(_xlfn.FORECAST.ETS(AT$5,tbl_Model[[#This Row],[H_2023_01]:[H_2025_12]],$H$5:$AQ$5),_xlfn.FORECAST.LINEAR(AT$5,tbl_Model[[#This Row],[H_2023_01]:[H_2025_12]],$H$5:$AQ$5)),0),0)</f>
        <v>21.22183775373535</v>
      </c>
      <c r="AU269" s="79">
        <f>MAX(IFERROR(IFERROR(_xlfn.FORECAST.ETS(AU$5,tbl_Model[[#This Row],[H_2023_01]:[H_2025_12]],$H$5:$AQ$5),_xlfn.FORECAST.LINEAR(AU$5,tbl_Model[[#This Row],[H_2023_01]:[H_2025_12]],$H$5:$AQ$5)),0),0)</f>
        <v>21.557987166825264</v>
      </c>
      <c r="AV269" s="79">
        <f>MAX(IFERROR(IFERROR(_xlfn.FORECAST.ETS(AV$5,tbl_Model[[#This Row],[H_2023_01]:[H_2025_12]],$H$5:$AQ$5),_xlfn.FORECAST.LINEAR(AV$5,tbl_Model[[#This Row],[H_2023_01]:[H_2025_12]],$H$5:$AQ$5)),0),0)</f>
        <v>21.894136579915177</v>
      </c>
      <c r="AW269" s="79">
        <f>MAX(IFERROR(IFERROR(_xlfn.FORECAST.ETS(AW$5,tbl_Model[[#This Row],[H_2023_01]:[H_2025_12]],$H$5:$AQ$5),_xlfn.FORECAST.LINEAR(AW$5,tbl_Model[[#This Row],[H_2023_01]:[H_2025_12]],$H$5:$AQ$5)),0),0)</f>
        <v>22.23028599300509</v>
      </c>
      <c r="AX269" s="79">
        <f>MAX(IFERROR(IFERROR(_xlfn.FORECAST.ETS(AX$5,tbl_Model[[#This Row],[H_2023_01]:[H_2025_12]],$H$5:$AQ$5),_xlfn.FORECAST.LINEAR(AX$5,tbl_Model[[#This Row],[H_2023_01]:[H_2025_12]],$H$5:$AQ$5)),0),0)</f>
        <v>22.566435406095003</v>
      </c>
      <c r="AY269" s="79">
        <f>MAX(IFERROR(IFERROR(_xlfn.FORECAST.ETS(AY$5,tbl_Model[[#This Row],[H_2023_01]:[H_2025_12]],$H$5:$AQ$5),_xlfn.FORECAST.LINEAR(AY$5,tbl_Model[[#This Row],[H_2023_01]:[H_2025_12]],$H$5:$AQ$5)),0),0)</f>
        <v>22.902584819184916</v>
      </c>
      <c r="AZ269" s="79">
        <f>MAX(IFERROR(IFERROR(_xlfn.FORECAST.ETS(AZ$5,tbl_Model[[#This Row],[H_2023_01]:[H_2025_12]],$H$5:$AQ$5),_xlfn.FORECAST.LINEAR(AZ$5,tbl_Model[[#This Row],[H_2023_01]:[H_2025_12]],$H$5:$AQ$5)),0),0)</f>
        <v>23.23873423227483</v>
      </c>
      <c r="BA269" s="79">
        <f>MAX(IFERROR(IFERROR(_xlfn.FORECAST.ETS(BA$5,tbl_Model[[#This Row],[H_2023_01]:[H_2025_12]],$H$5:$AQ$5),_xlfn.FORECAST.LINEAR(BA$5,tbl_Model[[#This Row],[H_2023_01]:[H_2025_12]],$H$5:$AQ$5)),0),0)</f>
        <v>23.574883645364743</v>
      </c>
      <c r="BB269" s="79">
        <f>MAX(IFERROR(IFERROR(_xlfn.FORECAST.ETS(BB$5,tbl_Model[[#This Row],[H_2023_01]:[H_2025_12]],$H$5:$AQ$5),_xlfn.FORECAST.LINEAR(BB$5,tbl_Model[[#This Row],[H_2023_01]:[H_2025_12]],$H$5:$AQ$5)),0),0)</f>
        <v>23.911033058454656</v>
      </c>
      <c r="BC269" s="79">
        <f>MAX(IFERROR(IFERROR(_xlfn.FORECAST.ETS(BC$5,tbl_Model[[#This Row],[H_2023_01]:[H_2025_12]],$H$5:$AQ$5),_xlfn.FORECAST.LINEAR(BC$5,tbl_Model[[#This Row],[H_2023_01]:[H_2025_12]],$H$5:$AQ$5)),0),0)</f>
        <v>24.247182471544569</v>
      </c>
      <c r="BD269" s="80">
        <f>IFERROR(AR269/SUM(Model!$AR269:$BC269),1/12)</f>
        <v>7.6454772751770844E-2</v>
      </c>
      <c r="BE269" s="80">
        <f>IFERROR(AS269/SUM(Model!$AR269:$BC269),1/12)</f>
        <v>7.7705420130236749E-2</v>
      </c>
      <c r="BF269" s="80">
        <f>IFERROR(AT269/SUM(Model!$AR269:$BC269),1/12)</f>
        <v>7.8956067508702668E-2</v>
      </c>
      <c r="BG269" s="80">
        <f>IFERROR(AU269/SUM(Model!$AR269:$BC269),1/12)</f>
        <v>8.0206714887168573E-2</v>
      </c>
      <c r="BH269" s="80">
        <f>IFERROR(AV269/SUM(Model!$AR269:$BC269),1/12)</f>
        <v>8.1457362265634478E-2</v>
      </c>
      <c r="BI269" s="80">
        <f>IFERROR(AW269/SUM(Model!$AR269:$BC269),1/12)</f>
        <v>8.2708009644100383E-2</v>
      </c>
      <c r="BJ269" s="80">
        <f>IFERROR(AX269/SUM(Model!$AR269:$BC269),1/12)</f>
        <v>8.3958657022566302E-2</v>
      </c>
      <c r="BK269" s="80">
        <f>IFERROR(AY269/SUM(Model!$AR269:$BC269),1/12)</f>
        <v>8.5209304401032207E-2</v>
      </c>
      <c r="BL269" s="80">
        <f>IFERROR(AZ269/SUM(Model!$AR269:$BC269),1/12)</f>
        <v>8.6459951779498112E-2</v>
      </c>
      <c r="BM269" s="80">
        <f>IFERROR(BA269/SUM(Model!$AR269:$BC269),1/12)</f>
        <v>8.7710599157964017E-2</v>
      </c>
      <c r="BN269" s="80">
        <f>IFERROR(BB269/SUM(Model!$AR269:$BC269),1/12)</f>
        <v>8.8961246536429936E-2</v>
      </c>
      <c r="BO269" s="80">
        <f>IFERROR(BC269/SUM(Model!$AR269:$BC269),1/12)</f>
        <v>9.0211893914895841E-2</v>
      </c>
      <c r="BP26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217.49607945635131</v>
      </c>
      <c r="BQ269" s="77" cm="1">
        <f t="array" ref="BQ26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269" s="77" cm="1">
        <f t="array" ref="BR26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269" s="77">
        <f>IF(tbl_Model[[#This Row],[Type]]="Boutique",
    tbl_Model[[#This Row],[UnitListPrice]],
    tbl_Model[[#This Row],[UnitListPrice]]*(1-SUMIFS(tbl_MarketTerms[WholesaleMarginPct],tbl_MarketTerms[Country],tbl_Model[[#This Row],[country]])))</f>
        <v>15421.03595266272</v>
      </c>
      <c r="BT269" s="79">
        <f>Model!$BP269*BD269</f>
        <v>16.628613329236433</v>
      </c>
      <c r="BU269" s="79">
        <f>Model!$BP269*BE269</f>
        <v>16.900624230835131</v>
      </c>
      <c r="BV269" s="79">
        <f>Model!$BP269*BF269</f>
        <v>17.172635132433832</v>
      </c>
      <c r="BW269" s="79">
        <f>Model!$BP269*BG269</f>
        <v>17.44464603403253</v>
      </c>
      <c r="BX269" s="79">
        <f>Model!$BP269*BH269</f>
        <v>17.716656935631228</v>
      </c>
      <c r="BY269" s="79">
        <f>Model!$BP269*BI269</f>
        <v>17.988667837229926</v>
      </c>
      <c r="BZ269" s="79">
        <f>Model!$BP269*BJ269</f>
        <v>18.260678738828627</v>
      </c>
      <c r="CA269" s="79">
        <f>Model!$BP269*BK269</f>
        <v>18.532689640427325</v>
      </c>
      <c r="CB269" s="79">
        <f>Model!$BP269*BL269</f>
        <v>18.804700542026023</v>
      </c>
      <c r="CC269" s="79">
        <f>Model!$BP269*BM269</f>
        <v>19.07671144362472</v>
      </c>
      <c r="CD269" s="79">
        <f>Model!$BP269*BN269</f>
        <v>19.348722345223422</v>
      </c>
      <c r="CE269" s="79">
        <f>Model!$BP269*BO269</f>
        <v>19.62073324682212</v>
      </c>
      <c r="CF269" s="79">
        <f>Model!$BS269*BT269</f>
        <v>256430.44399308157</v>
      </c>
      <c r="CG269" s="79">
        <f>Model!$BS269*BU269</f>
        <v>260625.13388615128</v>
      </c>
      <c r="CH269" s="79">
        <f>Model!$BS269*BV269</f>
        <v>264819.82377922104</v>
      </c>
      <c r="CI269" s="79">
        <f>Model!$BS269*BW269</f>
        <v>269014.51367229078</v>
      </c>
      <c r="CJ269" s="79">
        <f>Model!$BS269*BX269</f>
        <v>273209.20356536051</v>
      </c>
      <c r="CK269" s="79">
        <f>Model!$BS269*BY269</f>
        <v>277403.89345843019</v>
      </c>
      <c r="CL269" s="79">
        <f>Model!$BS269*BZ269</f>
        <v>281598.58335149998</v>
      </c>
      <c r="CM269" s="79">
        <f>Model!$BS269*CA269</f>
        <v>285793.27324456972</v>
      </c>
      <c r="CN269" s="79">
        <f>Model!$BS269*CB269</f>
        <v>289987.96313763945</v>
      </c>
      <c r="CO269" s="79">
        <f>Model!$BS269*CC269</f>
        <v>294182.65303070913</v>
      </c>
      <c r="CP269" s="79">
        <f>Model!$BS269*CD269</f>
        <v>298377.34292377892</v>
      </c>
      <c r="CQ269" s="79">
        <f>Model!$BS269*CE269</f>
        <v>302572.03281684866</v>
      </c>
      <c r="CR269" s="79">
        <f>Model!$BR269*BT269</f>
        <v>90122.361324699319</v>
      </c>
      <c r="CS269" s="79">
        <f>Model!$BR269*BU269</f>
        <v>91596.583153830084</v>
      </c>
      <c r="CT269" s="79">
        <f>Model!$BR269*BV269</f>
        <v>93070.804982960864</v>
      </c>
      <c r="CU269" s="79">
        <f>Model!$BR269*BW269</f>
        <v>94545.026812091615</v>
      </c>
      <c r="CV269" s="79">
        <f>Model!$BR269*BX269</f>
        <v>96019.248641222381</v>
      </c>
      <c r="CW269" s="79">
        <f>Model!$BR269*BY269</f>
        <v>97493.470470353146</v>
      </c>
      <c r="CX269" s="79">
        <f>Model!$BR269*BZ269</f>
        <v>98967.692299483926</v>
      </c>
      <c r="CY269" s="79">
        <f>Model!$BR269*CA269</f>
        <v>100441.91412861468</v>
      </c>
      <c r="CZ269" s="79">
        <f>Model!$BR269*CB269</f>
        <v>101916.13595774544</v>
      </c>
      <c r="DA269" s="79">
        <f>Model!$BR269*CC269</f>
        <v>103390.35778687621</v>
      </c>
      <c r="DB269" s="79">
        <f>Model!$BR269*CD269</f>
        <v>104864.57961600699</v>
      </c>
      <c r="DC269" s="79">
        <f>Model!$BR269*CE269</f>
        <v>106338.80144513774</v>
      </c>
      <c r="DD269" s="79">
        <f>SUM(Model!$CF269:$CQ269)</f>
        <v>3354014.8608595813</v>
      </c>
      <c r="DE269" s="79">
        <f>SUM(Model!$CR269:$DC269)</f>
        <v>1178766.9766190224</v>
      </c>
      <c r="DF269" s="80">
        <f>IFERROR((Model!$DD269-Model!$DE269)/Model!$DD269,0)</f>
        <v>0.64855046100871394</v>
      </c>
    </row>
    <row r="270" spans="2:110" x14ac:dyDescent="0.25">
      <c r="B270" t="s">
        <v>371</v>
      </c>
      <c r="C270" t="s">
        <v>231</v>
      </c>
      <c r="D270" t="s">
        <v>15</v>
      </c>
      <c r="E270" s="4">
        <v>57</v>
      </c>
      <c r="F270" s="4">
        <v>1126765.52</v>
      </c>
      <c r="G270" s="4">
        <v>382460.06</v>
      </c>
      <c r="H270" s="4">
        <v>0</v>
      </c>
      <c r="I270" s="4">
        <v>10</v>
      </c>
      <c r="J270" s="4">
        <v>2</v>
      </c>
      <c r="K270" s="4">
        <v>3</v>
      </c>
      <c r="L270" s="4">
        <v>0</v>
      </c>
      <c r="M270" s="4">
        <v>0</v>
      </c>
      <c r="N270" s="4">
        <v>4</v>
      </c>
      <c r="O270" s="4">
        <v>1</v>
      </c>
      <c r="P270" s="4">
        <v>0</v>
      </c>
      <c r="Q270" s="4">
        <v>16</v>
      </c>
      <c r="R270" s="4">
        <v>11</v>
      </c>
      <c r="S270" s="4">
        <v>2</v>
      </c>
      <c r="T270" s="4">
        <v>0</v>
      </c>
      <c r="U270" s="4">
        <v>0</v>
      </c>
      <c r="V270" s="4">
        <v>5</v>
      </c>
      <c r="W270" s="4">
        <v>2</v>
      </c>
      <c r="X270" s="4">
        <v>2</v>
      </c>
      <c r="Y270" s="4">
        <v>4</v>
      </c>
      <c r="Z270" s="4">
        <v>14</v>
      </c>
      <c r="AA270" s="4">
        <v>3</v>
      </c>
      <c r="AB270" s="4">
        <v>0</v>
      </c>
      <c r="AC270" s="4">
        <v>0</v>
      </c>
      <c r="AD270" s="4">
        <v>0</v>
      </c>
      <c r="AE270" s="4">
        <v>13</v>
      </c>
      <c r="AF270" s="4">
        <v>4</v>
      </c>
      <c r="AG270" s="4">
        <v>4</v>
      </c>
      <c r="AH270" s="4">
        <v>4</v>
      </c>
      <c r="AI270" s="4">
        <v>18</v>
      </c>
      <c r="AJ270" s="4">
        <v>1</v>
      </c>
      <c r="AK270" s="4">
        <v>0</v>
      </c>
      <c r="AL270" s="4">
        <v>2</v>
      </c>
      <c r="AM270" s="4">
        <v>10</v>
      </c>
      <c r="AN270" s="4">
        <v>0</v>
      </c>
      <c r="AO270" s="4">
        <v>9</v>
      </c>
      <c r="AP270" s="4">
        <v>5</v>
      </c>
      <c r="AQ270" s="4">
        <v>0</v>
      </c>
      <c r="AR270" s="79">
        <f>MAX(IFERROR(IFERROR(_xlfn.FORECAST.ETS(AR$5,tbl_Model[[#This Row],[H_2023_01]:[H_2025_12]],$H$5:$AQ$5),_xlfn.FORECAST.LINEAR(AR$5,tbl_Model[[#This Row],[H_2023_01]:[H_2025_12]],$H$5:$AQ$5)),0),0)</f>
        <v>5.0179630364324321</v>
      </c>
      <c r="AS270" s="79">
        <f>MAX(IFERROR(IFERROR(_xlfn.FORECAST.ETS(AS$5,tbl_Model[[#This Row],[H_2023_01]:[H_2025_12]],$H$5:$AQ$5),_xlfn.FORECAST.LINEAR(AS$5,tbl_Model[[#This Row],[H_2023_01]:[H_2025_12]],$H$5:$AQ$5)),0),0)</f>
        <v>5.0895561902361477</v>
      </c>
      <c r="AT270" s="79">
        <f>MAX(IFERROR(IFERROR(_xlfn.FORECAST.ETS(AT$5,tbl_Model[[#This Row],[H_2023_01]:[H_2025_12]],$H$5:$AQ$5),_xlfn.FORECAST.LINEAR(AT$5,tbl_Model[[#This Row],[H_2023_01]:[H_2025_12]],$H$5:$AQ$5)),0),0)</f>
        <v>5.1611493440398464</v>
      </c>
      <c r="AU270" s="79">
        <f>MAX(IFERROR(IFERROR(_xlfn.FORECAST.ETS(AU$5,tbl_Model[[#This Row],[H_2023_01]:[H_2025_12]],$H$5:$AQ$5),_xlfn.FORECAST.LINEAR(AU$5,tbl_Model[[#This Row],[H_2023_01]:[H_2025_12]],$H$5:$AQ$5)),0),0)</f>
        <v>5.2327424978435619</v>
      </c>
      <c r="AV270" s="79">
        <f>MAX(IFERROR(IFERROR(_xlfn.FORECAST.ETS(AV$5,tbl_Model[[#This Row],[H_2023_01]:[H_2025_12]],$H$5:$AQ$5),_xlfn.FORECAST.LINEAR(AV$5,tbl_Model[[#This Row],[H_2023_01]:[H_2025_12]],$H$5:$AQ$5)),0),0)</f>
        <v>5.3043356516472606</v>
      </c>
      <c r="AW270" s="79">
        <f>MAX(IFERROR(IFERROR(_xlfn.FORECAST.ETS(AW$5,tbl_Model[[#This Row],[H_2023_01]:[H_2025_12]],$H$5:$AQ$5),_xlfn.FORECAST.LINEAR(AW$5,tbl_Model[[#This Row],[H_2023_01]:[H_2025_12]],$H$5:$AQ$5)),0),0)</f>
        <v>5.3759288054509762</v>
      </c>
      <c r="AX270" s="79">
        <f>MAX(IFERROR(IFERROR(_xlfn.FORECAST.ETS(AX$5,tbl_Model[[#This Row],[H_2023_01]:[H_2025_12]],$H$5:$AQ$5),_xlfn.FORECAST.LINEAR(AX$5,tbl_Model[[#This Row],[H_2023_01]:[H_2025_12]],$H$5:$AQ$5)),0),0)</f>
        <v>5.4475219592546749</v>
      </c>
      <c r="AY270" s="79">
        <f>MAX(IFERROR(IFERROR(_xlfn.FORECAST.ETS(AY$5,tbl_Model[[#This Row],[H_2023_01]:[H_2025_12]],$H$5:$AQ$5),_xlfn.FORECAST.LINEAR(AY$5,tbl_Model[[#This Row],[H_2023_01]:[H_2025_12]],$H$5:$AQ$5)),0),0)</f>
        <v>5.5191151130583904</v>
      </c>
      <c r="AZ270" s="79">
        <f>MAX(IFERROR(IFERROR(_xlfn.FORECAST.ETS(AZ$5,tbl_Model[[#This Row],[H_2023_01]:[H_2025_12]],$H$5:$AQ$5),_xlfn.FORECAST.LINEAR(AZ$5,tbl_Model[[#This Row],[H_2023_01]:[H_2025_12]],$H$5:$AQ$5)),0),0)</f>
        <v>5.5907082668620891</v>
      </c>
      <c r="BA270" s="79">
        <f>MAX(IFERROR(IFERROR(_xlfn.FORECAST.ETS(BA$5,tbl_Model[[#This Row],[H_2023_01]:[H_2025_12]],$H$5:$AQ$5),_xlfn.FORECAST.LINEAR(BA$5,tbl_Model[[#This Row],[H_2023_01]:[H_2025_12]],$H$5:$AQ$5)),0),0)</f>
        <v>5.6623014206658047</v>
      </c>
      <c r="BB270" s="79">
        <f>MAX(IFERROR(IFERROR(_xlfn.FORECAST.ETS(BB$5,tbl_Model[[#This Row],[H_2023_01]:[H_2025_12]],$H$5:$AQ$5),_xlfn.FORECAST.LINEAR(BB$5,tbl_Model[[#This Row],[H_2023_01]:[H_2025_12]],$H$5:$AQ$5)),0),0)</f>
        <v>5.7338945744695033</v>
      </c>
      <c r="BC270" s="79">
        <f>MAX(IFERROR(IFERROR(_xlfn.FORECAST.ETS(BC$5,tbl_Model[[#This Row],[H_2023_01]:[H_2025_12]],$H$5:$AQ$5),_xlfn.FORECAST.LINEAR(BC$5,tbl_Model[[#This Row],[H_2023_01]:[H_2025_12]],$H$5:$AQ$5)),0),0)</f>
        <v>5.8054877282732189</v>
      </c>
      <c r="BD270" s="80">
        <f>IFERROR(AR270/SUM(Model!$AR270:$BC270),1/12)</f>
        <v>7.7269919817617716E-2</v>
      </c>
      <c r="BE270" s="80">
        <f>IFERROR(AS270/SUM(Model!$AR270:$BC270),1/12)</f>
        <v>7.8372358638657033E-2</v>
      </c>
      <c r="BF270" s="80">
        <f>IFERROR(AT270/SUM(Model!$AR270:$BC270),1/12)</f>
        <v>7.94747974596961E-2</v>
      </c>
      <c r="BG270" s="80">
        <f>IFERROR(AU270/SUM(Model!$AR270:$BC270),1/12)</f>
        <v>8.0577236280735418E-2</v>
      </c>
      <c r="BH270" s="80">
        <f>IFERROR(AV270/SUM(Model!$AR270:$BC270),1/12)</f>
        <v>8.1679675101774485E-2</v>
      </c>
      <c r="BI270" s="80">
        <f>IFERROR(AW270/SUM(Model!$AR270:$BC270),1/12)</f>
        <v>8.2782113922813816E-2</v>
      </c>
      <c r="BJ270" s="80">
        <f>IFERROR(AX270/SUM(Model!$AR270:$BC270),1/12)</f>
        <v>8.3884552743852869E-2</v>
      </c>
      <c r="BK270" s="80">
        <f>IFERROR(AY270/SUM(Model!$AR270:$BC270),1/12)</f>
        <v>8.49869915648922E-2</v>
      </c>
      <c r="BL270" s="80">
        <f>IFERROR(AZ270/SUM(Model!$AR270:$BC270),1/12)</f>
        <v>8.6089430385931268E-2</v>
      </c>
      <c r="BM270" s="80">
        <f>IFERROR(BA270/SUM(Model!$AR270:$BC270),1/12)</f>
        <v>8.7191869206970585E-2</v>
      </c>
      <c r="BN270" s="80">
        <f>IFERROR(BB270/SUM(Model!$AR270:$BC270),1/12)</f>
        <v>8.8294308028009652E-2</v>
      </c>
      <c r="BO270" s="80">
        <f>IFERROR(BC270/SUM(Model!$AR270:$BC270),1/12)</f>
        <v>8.9396746849048969E-2</v>
      </c>
      <c r="BP27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60.17274472168905</v>
      </c>
      <c r="BQ270" s="77" cm="1">
        <f t="array" ref="BQ27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70" s="77" cm="1">
        <f t="array" ref="BR27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70" s="77">
        <f>IF(tbl_Model[[#This Row],[Type]]="Boutique",
    tbl_Model[[#This Row],[UnitListPrice]],
    tbl_Model[[#This Row],[UnitListPrice]]*(1-SUMIFS(tbl_MarketTerms[WholesaleMarginPct],tbl_MarketTerms[Country],tbl_Model[[#This Row],[country]])))</f>
        <v>19913.722812051648</v>
      </c>
      <c r="BT270" s="79">
        <f>Model!$BP270*BD270</f>
        <v>4.6495431598508929</v>
      </c>
      <c r="BU270" s="79">
        <f>Model!$BP270*BE270</f>
        <v>4.7158799296005709</v>
      </c>
      <c r="BV270" s="79">
        <f>Model!$BP270*BF270</f>
        <v>4.7822166993502346</v>
      </c>
      <c r="BW270" s="79">
        <f>Model!$BP270*BG270</f>
        <v>4.8485534690999135</v>
      </c>
      <c r="BX270" s="79">
        <f>Model!$BP270*BH270</f>
        <v>4.9148902388495772</v>
      </c>
      <c r="BY270" s="79">
        <f>Model!$BP270*BI270</f>
        <v>4.9812270085992569</v>
      </c>
      <c r="BZ270" s="79">
        <f>Model!$BP270*BJ270</f>
        <v>5.0475637783489198</v>
      </c>
      <c r="CA270" s="79">
        <f>Model!$BP270*BK270</f>
        <v>5.1139005480985986</v>
      </c>
      <c r="CB270" s="79">
        <f>Model!$BP270*BL270</f>
        <v>5.1802373178482624</v>
      </c>
      <c r="CC270" s="79">
        <f>Model!$BP270*BM270</f>
        <v>5.2465740875979412</v>
      </c>
      <c r="CD270" s="79">
        <f>Model!$BP270*BN270</f>
        <v>5.3129108573476049</v>
      </c>
      <c r="CE270" s="79">
        <f>Model!$BP270*BO270</f>
        <v>5.3792476270972838</v>
      </c>
      <c r="CF270" s="79">
        <f>Model!$BS270*BT270</f>
        <v>92589.713687941432</v>
      </c>
      <c r="CG270" s="79">
        <f>Model!$BS270*BU270</f>
        <v>93910.72573298341</v>
      </c>
      <c r="CH270" s="79">
        <f>Model!$BS270*BV270</f>
        <v>95231.737778025112</v>
      </c>
      <c r="CI270" s="79">
        <f>Model!$BS270*BW270</f>
        <v>96552.749823067104</v>
      </c>
      <c r="CJ270" s="79">
        <f>Model!$BS270*BX270</f>
        <v>97873.761868108806</v>
      </c>
      <c r="CK270" s="79">
        <f>Model!$BS270*BY270</f>
        <v>99194.773913150813</v>
      </c>
      <c r="CL270" s="79">
        <f>Model!$BS270*BZ270</f>
        <v>100515.7859581925</v>
      </c>
      <c r="CM270" s="79">
        <f>Model!$BS270*CA270</f>
        <v>101836.79800323449</v>
      </c>
      <c r="CN270" s="79">
        <f>Model!$BS270*CB270</f>
        <v>103157.81004827619</v>
      </c>
      <c r="CO270" s="79">
        <f>Model!$BS270*CC270</f>
        <v>104478.82209331819</v>
      </c>
      <c r="CP270" s="79">
        <f>Model!$BS270*CD270</f>
        <v>105799.83413835987</v>
      </c>
      <c r="CQ270" s="79">
        <f>Model!$BS270*CE270</f>
        <v>107120.84618340188</v>
      </c>
      <c r="CR270" s="79">
        <f>Model!$BR270*BT270</f>
        <v>30854.644134907216</v>
      </c>
      <c r="CS270" s="79">
        <f>Model!$BR270*BU270</f>
        <v>31294.858872853907</v>
      </c>
      <c r="CT270" s="79">
        <f>Model!$BR270*BV270</f>
        <v>31735.073610800504</v>
      </c>
      <c r="CU270" s="79">
        <f>Model!$BR270*BW270</f>
        <v>32175.288348747203</v>
      </c>
      <c r="CV270" s="79">
        <f>Model!$BR270*BX270</f>
        <v>32615.5030866938</v>
      </c>
      <c r="CW270" s="79">
        <f>Model!$BR270*BY270</f>
        <v>33055.717824640502</v>
      </c>
      <c r="CX270" s="79">
        <f>Model!$BR270*BZ270</f>
        <v>33495.932562587092</v>
      </c>
      <c r="CY270" s="79">
        <f>Model!$BR270*CA270</f>
        <v>33936.14730053379</v>
      </c>
      <c r="CZ270" s="79">
        <f>Model!$BR270*CB270</f>
        <v>34376.362038480387</v>
      </c>
      <c r="DA270" s="79">
        <f>Model!$BR270*CC270</f>
        <v>34816.576776427086</v>
      </c>
      <c r="DB270" s="79">
        <f>Model!$BR270*CD270</f>
        <v>35256.791514373683</v>
      </c>
      <c r="DC270" s="79">
        <f>Model!$BR270*CE270</f>
        <v>35697.006252320374</v>
      </c>
      <c r="DD270" s="79">
        <f>SUM(Model!$CF270:$CQ270)</f>
        <v>1198263.3592280601</v>
      </c>
      <c r="DE270" s="79">
        <f>SUM(Model!$CR270:$DC270)</f>
        <v>399309.90232336556</v>
      </c>
      <c r="DF270" s="80">
        <f>IFERROR((Model!$DD270-Model!$DE270)/Model!$DD270,0)</f>
        <v>0.66675948217209347</v>
      </c>
    </row>
    <row r="271" spans="2:110" x14ac:dyDescent="0.25">
      <c r="B271" t="s">
        <v>371</v>
      </c>
      <c r="C271" t="s">
        <v>89</v>
      </c>
      <c r="D271" t="s">
        <v>28</v>
      </c>
      <c r="E271" s="4">
        <v>478</v>
      </c>
      <c r="F271" s="4">
        <v>7498223.3499999996</v>
      </c>
      <c r="G271" s="4">
        <v>2538084.38</v>
      </c>
      <c r="H271" s="4">
        <v>33</v>
      </c>
      <c r="I271" s="4">
        <v>23</v>
      </c>
      <c r="J271" s="4">
        <v>39</v>
      </c>
      <c r="K271" s="4">
        <v>20</v>
      </c>
      <c r="L271" s="4">
        <v>40</v>
      </c>
      <c r="M271" s="4">
        <v>35</v>
      </c>
      <c r="N271" s="4">
        <v>13</v>
      </c>
      <c r="O271" s="4">
        <v>33</v>
      </c>
      <c r="P271" s="4">
        <v>40</v>
      </c>
      <c r="Q271" s="4">
        <v>46</v>
      </c>
      <c r="R271" s="4">
        <v>43</v>
      </c>
      <c r="S271" s="4">
        <v>44</v>
      </c>
      <c r="T271" s="4">
        <v>31</v>
      </c>
      <c r="U271" s="4">
        <v>18</v>
      </c>
      <c r="V271" s="4">
        <v>30</v>
      </c>
      <c r="W271" s="4">
        <v>22</v>
      </c>
      <c r="X271" s="4">
        <v>45</v>
      </c>
      <c r="Y271" s="4">
        <v>22</v>
      </c>
      <c r="Z271" s="4">
        <v>25</v>
      </c>
      <c r="AA271" s="4">
        <v>16</v>
      </c>
      <c r="AB271" s="4">
        <v>47</v>
      </c>
      <c r="AC271" s="4">
        <v>49</v>
      </c>
      <c r="AD271" s="4">
        <v>35</v>
      </c>
      <c r="AE271" s="4">
        <v>59</v>
      </c>
      <c r="AF271" s="4">
        <v>40</v>
      </c>
      <c r="AG271" s="4">
        <v>20</v>
      </c>
      <c r="AH271" s="4">
        <v>47</v>
      </c>
      <c r="AI271" s="4">
        <v>29</v>
      </c>
      <c r="AJ271" s="4">
        <v>38</v>
      </c>
      <c r="AK271" s="4">
        <v>35</v>
      </c>
      <c r="AL271" s="4">
        <v>26</v>
      </c>
      <c r="AM271" s="4">
        <v>31</v>
      </c>
      <c r="AN271" s="4">
        <v>50</v>
      </c>
      <c r="AO271" s="4">
        <v>63</v>
      </c>
      <c r="AP271" s="4">
        <v>57</v>
      </c>
      <c r="AQ271" s="4">
        <v>42</v>
      </c>
      <c r="AR271" s="79">
        <f>MAX(IFERROR(IFERROR(_xlfn.FORECAST.ETS(AR$5,tbl_Model[[#This Row],[H_2023_01]:[H_2025_12]],$H$5:$AQ$5),_xlfn.FORECAST.LINEAR(AR$5,tbl_Model[[#This Row],[H_2023_01]:[H_2025_12]],$H$5:$AQ$5)),0),0)</f>
        <v>40.250531755099061</v>
      </c>
      <c r="AS271" s="79">
        <f>MAX(IFERROR(IFERROR(_xlfn.FORECAST.ETS(AS$5,tbl_Model[[#This Row],[H_2023_01]:[H_2025_12]],$H$5:$AQ$5),_xlfn.FORECAST.LINEAR(AS$5,tbl_Model[[#This Row],[H_2023_01]:[H_2025_12]],$H$5:$AQ$5)),0),0)</f>
        <v>27.603836425562676</v>
      </c>
      <c r="AT271" s="79">
        <f>MAX(IFERROR(IFERROR(_xlfn.FORECAST.ETS(AT$5,tbl_Model[[#This Row],[H_2023_01]:[H_2025_12]],$H$5:$AQ$5),_xlfn.FORECAST.LINEAR(AT$5,tbl_Model[[#This Row],[H_2023_01]:[H_2025_12]],$H$5:$AQ$5)),0),0)</f>
        <v>39.483020512396756</v>
      </c>
      <c r="AU271" s="79">
        <f>MAX(IFERROR(IFERROR(_xlfn.FORECAST.ETS(AU$5,tbl_Model[[#This Row],[H_2023_01]:[H_2025_12]],$H$5:$AQ$5),_xlfn.FORECAST.LINEAR(AU$5,tbl_Model[[#This Row],[H_2023_01]:[H_2025_12]],$H$5:$AQ$5)),0),0)</f>
        <v>31.026309367694189</v>
      </c>
      <c r="AV271" s="79">
        <f>MAX(IFERROR(IFERROR(_xlfn.FORECAST.ETS(AV$5,tbl_Model[[#This Row],[H_2023_01]:[H_2025_12]],$H$5:$AQ$5),_xlfn.FORECAST.LINEAR(AV$5,tbl_Model[[#This Row],[H_2023_01]:[H_2025_12]],$H$5:$AQ$5)),0),0)</f>
        <v>53.704192326689146</v>
      </c>
      <c r="AW271" s="79">
        <f>MAX(IFERROR(IFERROR(_xlfn.FORECAST.ETS(AW$5,tbl_Model[[#This Row],[H_2023_01]:[H_2025_12]],$H$5:$AQ$5),_xlfn.FORECAST.LINEAR(AW$5,tbl_Model[[#This Row],[H_2023_01]:[H_2025_12]],$H$5:$AQ$5)),0),0)</f>
        <v>39.019009512230518</v>
      </c>
      <c r="AX271" s="79">
        <f>MAX(IFERROR(IFERROR(_xlfn.FORECAST.ETS(AX$5,tbl_Model[[#This Row],[H_2023_01]:[H_2025_12]],$H$5:$AQ$5),_xlfn.FORECAST.LINEAR(AX$5,tbl_Model[[#This Row],[H_2023_01]:[H_2025_12]],$H$5:$AQ$5)),0),0)</f>
        <v>29.428850488057329</v>
      </c>
      <c r="AY271" s="79">
        <f>MAX(IFERROR(IFERROR(_xlfn.FORECAST.ETS(AY$5,tbl_Model[[#This Row],[H_2023_01]:[H_2025_12]],$H$5:$AQ$5),_xlfn.FORECAST.LINEAR(AY$5,tbl_Model[[#This Row],[H_2023_01]:[H_2025_12]],$H$5:$AQ$5)),0),0)</f>
        <v>34.982665451648515</v>
      </c>
      <c r="AZ271" s="79">
        <f>MAX(IFERROR(IFERROR(_xlfn.FORECAST.ETS(AZ$5,tbl_Model[[#This Row],[H_2023_01]:[H_2025_12]],$H$5:$AQ$5),_xlfn.FORECAST.LINEAR(AZ$5,tbl_Model[[#This Row],[H_2023_01]:[H_2025_12]],$H$5:$AQ$5)),0),0)</f>
        <v>53.725522571765623</v>
      </c>
      <c r="BA271" s="79">
        <f>MAX(IFERROR(IFERROR(_xlfn.FORECAST.ETS(BA$5,tbl_Model[[#This Row],[H_2023_01]:[H_2025_12]],$H$5:$AQ$5),_xlfn.FORECAST.LINEAR(BA$5,tbl_Model[[#This Row],[H_2023_01]:[H_2025_12]],$H$5:$AQ$5)),0),0)</f>
        <v>57.684757942108462</v>
      </c>
      <c r="BB271" s="79">
        <f>MAX(IFERROR(IFERROR(_xlfn.FORECAST.ETS(BB$5,tbl_Model[[#This Row],[H_2023_01]:[H_2025_12]],$H$5:$AQ$5),_xlfn.FORECAST.LINEAR(BB$5,tbl_Model[[#This Row],[H_2023_01]:[H_2025_12]],$H$5:$AQ$5)),0),0)</f>
        <v>49.425941208219982</v>
      </c>
      <c r="BC271" s="79">
        <f>MAX(IFERROR(IFERROR(_xlfn.FORECAST.ETS(BC$5,tbl_Model[[#This Row],[H_2023_01]:[H_2025_12]],$H$5:$AQ$5),_xlfn.FORECAST.LINEAR(BC$5,tbl_Model[[#This Row],[H_2023_01]:[H_2025_12]],$H$5:$AQ$5)),0),0)</f>
        <v>56.814698503281221</v>
      </c>
      <c r="BD271" s="80">
        <f>IFERROR(AR271/SUM(Model!$AR271:$BC271),1/12)</f>
        <v>7.8438241903951156E-2</v>
      </c>
      <c r="BE271" s="80">
        <f>IFERROR(AS271/SUM(Model!$AR271:$BC271),1/12)</f>
        <v>5.3792988678990308E-2</v>
      </c>
      <c r="BF271" s="80">
        <f>IFERROR(AT271/SUM(Model!$AR271:$BC271),1/12)</f>
        <v>7.69425540237169E-2</v>
      </c>
      <c r="BG271" s="80">
        <f>IFERROR(AU271/SUM(Model!$AR271:$BC271),1/12)</f>
        <v>6.0462534367927215E-2</v>
      </c>
      <c r="BH271" s="80">
        <f>IFERROR(AV271/SUM(Model!$AR271:$BC271),1/12)</f>
        <v>0.10465606900816939</v>
      </c>
      <c r="BI271" s="80">
        <f>IFERROR(AW271/SUM(Model!$AR271:$BC271),1/12)</f>
        <v>7.6038312377952236E-2</v>
      </c>
      <c r="BJ271" s="80">
        <f>IFERROR(AX271/SUM(Model!$AR271:$BC271),1/12)</f>
        <v>5.7349485656050331E-2</v>
      </c>
      <c r="BK271" s="80">
        <f>IFERROR(AY271/SUM(Model!$AR271:$BC271),1/12)</f>
        <v>6.8172485070182587E-2</v>
      </c>
      <c r="BL271" s="80">
        <f>IFERROR(AZ271/SUM(Model!$AR271:$BC271),1/12)</f>
        <v>0.10469763633287853</v>
      </c>
      <c r="BM271" s="80">
        <f>IFERROR(BA271/SUM(Model!$AR271:$BC271),1/12)</f>
        <v>0.11241319804578158</v>
      </c>
      <c r="BN271" s="80">
        <f>IFERROR(BB271/SUM(Model!$AR271:$BC271),1/12)</f>
        <v>9.6318825212282855E-2</v>
      </c>
      <c r="BO271" s="80">
        <f>IFERROR(BC271/SUM(Model!$AR271:$BC271),1/12)</f>
        <v>0.11071766932211692</v>
      </c>
      <c r="BP27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494.56397073363672</v>
      </c>
      <c r="BQ271" s="77" cm="1">
        <f t="array" ref="BQ27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271" s="77" cm="1">
        <f t="array" ref="BR27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271" s="77">
        <f>IF(tbl_Model[[#This Row],[Type]]="Boutique",
    tbl_Model[[#This Row],[UnitListPrice]],
    tbl_Model[[#This Row],[UnitListPrice]]*(1-SUMIFS(tbl_MarketTerms[WholesaleMarginPct],tbl_MarketTerms[Country],tbl_Model[[#This Row],[country]])))</f>
        <v>16288.17627218935</v>
      </c>
      <c r="BT271" s="79">
        <f>Model!$BP271*BD271</f>
        <v>38.792728373383618</v>
      </c>
      <c r="BU271" s="79">
        <f>Model!$BP271*BE271</f>
        <v>26.604074078711015</v>
      </c>
      <c r="BV271" s="79">
        <f>Model!$BP271*BF271</f>
        <v>38.05301503635679</v>
      </c>
      <c r="BW271" s="79">
        <f>Model!$BP271*BG271</f>
        <v>29.902591077621061</v>
      </c>
      <c r="BX271" s="79">
        <f>Model!$BP271*BH271</f>
        <v>51.75912105005375</v>
      </c>
      <c r="BY271" s="79">
        <f>Model!$BP271*BI271</f>
        <v>37.605809697524698</v>
      </c>
      <c r="BZ271" s="79">
        <f>Model!$BP271*BJ271</f>
        <v>28.362989345587994</v>
      </c>
      <c r="CA271" s="79">
        <f>Model!$BP271*BK271</f>
        <v>33.715654911089068</v>
      </c>
      <c r="CB271" s="79">
        <f>Model!$BP271*BL271</f>
        <v>51.779678751214675</v>
      </c>
      <c r="CC271" s="79">
        <f>Model!$BP271*BM271</f>
        <v>55.595517588388432</v>
      </c>
      <c r="CD271" s="79">
        <f>Model!$BP271*BN271</f>
        <v>47.635820653385728</v>
      </c>
      <c r="CE271" s="79">
        <f>Model!$BP271*BO271</f>
        <v>54.756970170319903</v>
      </c>
      <c r="CF271" s="79">
        <f>Model!$BS271*BT271</f>
        <v>631862.79782483366</v>
      </c>
      <c r="CG271" s="79">
        <f>Model!$BS271*BU271</f>
        <v>433331.84815242852</v>
      </c>
      <c r="CH271" s="79">
        <f>Model!$BS271*BV271</f>
        <v>619814.21660045127</v>
      </c>
      <c r="CI271" s="79">
        <f>Model!$BS271*BW271</f>
        <v>487058.67446748831</v>
      </c>
      <c r="CJ271" s="79">
        <f>Model!$BS271*BX271</f>
        <v>843061.68735686177</v>
      </c>
      <c r="CK271" s="79">
        <f>Model!$BS271*BY271</f>
        <v>612530.05721169</v>
      </c>
      <c r="CL271" s="79">
        <f>Model!$BS271*BZ271</f>
        <v>461981.3700671657</v>
      </c>
      <c r="CM271" s="79">
        <f>Model!$BS271*CA271</f>
        <v>549166.53032412531</v>
      </c>
      <c r="CN271" s="79">
        <f>Model!$BS271*CB271</f>
        <v>843396.53481712192</v>
      </c>
      <c r="CO271" s="79">
        <f>Model!$BS271*CC271</f>
        <v>905549.59042327409</v>
      </c>
      <c r="CP271" s="79">
        <f>Model!$BS271*CD271</f>
        <v>775900.64367274486</v>
      </c>
      <c r="CQ271" s="79">
        <f>Model!$BS271*CE271</f>
        <v>891891.1822651847</v>
      </c>
      <c r="CR271" s="79">
        <f>Model!$BR271*BT271</f>
        <v>210245.56973071009</v>
      </c>
      <c r="CS271" s="79">
        <f>Model!$BR271*BU271</f>
        <v>144186.52531989312</v>
      </c>
      <c r="CT271" s="79">
        <f>Model!$BR271*BV271</f>
        <v>206236.53354012041</v>
      </c>
      <c r="CU271" s="79">
        <f>Model!$BR271*BW271</f>
        <v>162063.55059708649</v>
      </c>
      <c r="CV271" s="79">
        <f>Model!$BR271*BX271</f>
        <v>280519.73527584516</v>
      </c>
      <c r="CW271" s="79">
        <f>Model!$BR271*BY271</f>
        <v>203812.80762055144</v>
      </c>
      <c r="CX271" s="79">
        <f>Model!$BR271*BZ271</f>
        <v>153719.34649279944</v>
      </c>
      <c r="CY271" s="79">
        <f>Model!$BR271*CA271</f>
        <v>182729.27357410433</v>
      </c>
      <c r="CZ271" s="79">
        <f>Model!$BR271*CB271</f>
        <v>280631.15217726369</v>
      </c>
      <c r="DA271" s="79">
        <f>Model!$BR271*CC271</f>
        <v>301311.91488619999</v>
      </c>
      <c r="DB271" s="79">
        <f>Model!$BR271*CD271</f>
        <v>258172.61824081006</v>
      </c>
      <c r="DC271" s="79">
        <f>Model!$BR271*CE271</f>
        <v>296767.22604758258</v>
      </c>
      <c r="DD271" s="79">
        <f>SUM(Model!$CF271:$CQ271)</f>
        <v>8055545.1331833703</v>
      </c>
      <c r="DE271" s="79">
        <f>SUM(Model!$CR271:$DC271)</f>
        <v>2680396.2535029664</v>
      </c>
      <c r="DF271" s="80">
        <f>IFERROR((Model!$DD271-Model!$DE271)/Model!$DD271,0)</f>
        <v>0.66726072423558835</v>
      </c>
    </row>
    <row r="272" spans="2:110" x14ac:dyDescent="0.25">
      <c r="B272" t="s">
        <v>371</v>
      </c>
      <c r="C272" t="s">
        <v>231</v>
      </c>
      <c r="D272" t="s">
        <v>16</v>
      </c>
      <c r="E272" s="4">
        <v>225</v>
      </c>
      <c r="F272" s="4">
        <v>3980281.38</v>
      </c>
      <c r="G272" s="4">
        <v>1473418.21</v>
      </c>
      <c r="H272" s="4">
        <v>19</v>
      </c>
      <c r="I272" s="4">
        <v>17</v>
      </c>
      <c r="J272" s="4">
        <v>18</v>
      </c>
      <c r="K272" s="4">
        <v>38</v>
      </c>
      <c r="L272" s="4">
        <v>10</v>
      </c>
      <c r="M272" s="4">
        <v>26</v>
      </c>
      <c r="N272" s="4">
        <v>18</v>
      </c>
      <c r="O272" s="4">
        <v>8</v>
      </c>
      <c r="P272" s="4">
        <v>16</v>
      </c>
      <c r="Q272" s="4">
        <v>2</v>
      </c>
      <c r="R272" s="4">
        <v>20</v>
      </c>
      <c r="S272" s="4">
        <v>26</v>
      </c>
      <c r="T272" s="4">
        <v>16</v>
      </c>
      <c r="U272" s="4">
        <v>16</v>
      </c>
      <c r="V272" s="4">
        <v>20</v>
      </c>
      <c r="W272" s="4">
        <v>10</v>
      </c>
      <c r="X272" s="4">
        <v>25</v>
      </c>
      <c r="Y272" s="4">
        <v>9</v>
      </c>
      <c r="Z272" s="4">
        <v>23</v>
      </c>
      <c r="AA272" s="4">
        <v>16</v>
      </c>
      <c r="AB272" s="4">
        <v>5</v>
      </c>
      <c r="AC272" s="4">
        <v>19</v>
      </c>
      <c r="AD272" s="4">
        <v>25</v>
      </c>
      <c r="AE272" s="4">
        <v>24</v>
      </c>
      <c r="AF272" s="4">
        <v>16</v>
      </c>
      <c r="AG272" s="4">
        <v>8</v>
      </c>
      <c r="AH272" s="4">
        <v>20</v>
      </c>
      <c r="AI272" s="4">
        <v>6</v>
      </c>
      <c r="AJ272" s="4">
        <v>28</v>
      </c>
      <c r="AK272" s="4">
        <v>11</v>
      </c>
      <c r="AL272" s="4">
        <v>31</v>
      </c>
      <c r="AM272" s="4">
        <v>14</v>
      </c>
      <c r="AN272" s="4">
        <v>12</v>
      </c>
      <c r="AO272" s="4">
        <v>27</v>
      </c>
      <c r="AP272" s="4">
        <v>21</v>
      </c>
      <c r="AQ272" s="4">
        <v>31</v>
      </c>
      <c r="AR272" s="79">
        <f>MAX(IFERROR(IFERROR(_xlfn.FORECAST.ETS(AR$5,tbl_Model[[#This Row],[H_2023_01]:[H_2025_12]],$H$5:$AQ$5),_xlfn.FORECAST.LINEAR(AR$5,tbl_Model[[#This Row],[H_2023_01]:[H_2025_12]],$H$5:$AQ$5)),0),0)</f>
        <v>31.064221364221371</v>
      </c>
      <c r="AS272" s="79">
        <f>MAX(IFERROR(IFERROR(_xlfn.FORECAST.ETS(AS$5,tbl_Model[[#This Row],[H_2023_01]:[H_2025_12]],$H$5:$AQ$5),_xlfn.FORECAST.LINEAR(AS$5,tbl_Model[[#This Row],[H_2023_01]:[H_2025_12]],$H$5:$AQ$5)),0),0)</f>
        <v>31.128442728442728</v>
      </c>
      <c r="AT272" s="79">
        <f>MAX(IFERROR(IFERROR(_xlfn.FORECAST.ETS(AT$5,tbl_Model[[#This Row],[H_2023_01]:[H_2025_12]],$H$5:$AQ$5),_xlfn.FORECAST.LINEAR(AT$5,tbl_Model[[#This Row],[H_2023_01]:[H_2025_12]],$H$5:$AQ$5)),0),0)</f>
        <v>31.192664092664099</v>
      </c>
      <c r="AU272" s="79">
        <f>MAX(IFERROR(IFERROR(_xlfn.FORECAST.ETS(AU$5,tbl_Model[[#This Row],[H_2023_01]:[H_2025_12]],$H$5:$AQ$5),_xlfn.FORECAST.LINEAR(AU$5,tbl_Model[[#This Row],[H_2023_01]:[H_2025_12]],$H$5:$AQ$5)),0),0)</f>
        <v>31.256885456885456</v>
      </c>
      <c r="AV272" s="79">
        <f>MAX(IFERROR(IFERROR(_xlfn.FORECAST.ETS(AV$5,tbl_Model[[#This Row],[H_2023_01]:[H_2025_12]],$H$5:$AQ$5),_xlfn.FORECAST.LINEAR(AV$5,tbl_Model[[#This Row],[H_2023_01]:[H_2025_12]],$H$5:$AQ$5)),0),0)</f>
        <v>31.321106821106827</v>
      </c>
      <c r="AW272" s="79">
        <f>MAX(IFERROR(IFERROR(_xlfn.FORECAST.ETS(AW$5,tbl_Model[[#This Row],[H_2023_01]:[H_2025_12]],$H$5:$AQ$5),_xlfn.FORECAST.LINEAR(AW$5,tbl_Model[[#This Row],[H_2023_01]:[H_2025_12]],$H$5:$AQ$5)),0),0)</f>
        <v>31.385328185328184</v>
      </c>
      <c r="AX272" s="79">
        <f>MAX(IFERROR(IFERROR(_xlfn.FORECAST.ETS(AX$5,tbl_Model[[#This Row],[H_2023_01]:[H_2025_12]],$H$5:$AQ$5),_xlfn.FORECAST.LINEAR(AX$5,tbl_Model[[#This Row],[H_2023_01]:[H_2025_12]],$H$5:$AQ$5)),0),0)</f>
        <v>31.449549549549555</v>
      </c>
      <c r="AY272" s="79">
        <f>MAX(IFERROR(IFERROR(_xlfn.FORECAST.ETS(AY$5,tbl_Model[[#This Row],[H_2023_01]:[H_2025_12]],$H$5:$AQ$5),_xlfn.FORECAST.LINEAR(AY$5,tbl_Model[[#This Row],[H_2023_01]:[H_2025_12]],$H$5:$AQ$5)),0),0)</f>
        <v>31.513770913770912</v>
      </c>
      <c r="AZ272" s="79">
        <f>MAX(IFERROR(IFERROR(_xlfn.FORECAST.ETS(AZ$5,tbl_Model[[#This Row],[H_2023_01]:[H_2025_12]],$H$5:$AQ$5),_xlfn.FORECAST.LINEAR(AZ$5,tbl_Model[[#This Row],[H_2023_01]:[H_2025_12]],$H$5:$AQ$5)),0),0)</f>
        <v>31.577992277992283</v>
      </c>
      <c r="BA272" s="79">
        <f>MAX(IFERROR(IFERROR(_xlfn.FORECAST.ETS(BA$5,tbl_Model[[#This Row],[H_2023_01]:[H_2025_12]],$H$5:$AQ$5),_xlfn.FORECAST.LINEAR(BA$5,tbl_Model[[#This Row],[H_2023_01]:[H_2025_12]],$H$5:$AQ$5)),0),0)</f>
        <v>31.642213642213644</v>
      </c>
      <c r="BB272" s="79">
        <f>MAX(IFERROR(IFERROR(_xlfn.FORECAST.ETS(BB$5,tbl_Model[[#This Row],[H_2023_01]:[H_2025_12]],$H$5:$AQ$5),_xlfn.FORECAST.LINEAR(BB$5,tbl_Model[[#This Row],[H_2023_01]:[H_2025_12]],$H$5:$AQ$5)),0),0)</f>
        <v>31.706435006435015</v>
      </c>
      <c r="BC272" s="79">
        <f>MAX(IFERROR(IFERROR(_xlfn.FORECAST.ETS(BC$5,tbl_Model[[#This Row],[H_2023_01]:[H_2025_12]],$H$5:$AQ$5),_xlfn.FORECAST.LINEAR(BC$5,tbl_Model[[#This Row],[H_2023_01]:[H_2025_12]],$H$5:$AQ$5)),0),0)</f>
        <v>31.770656370656372</v>
      </c>
      <c r="BD272" s="80">
        <f>IFERROR(AR272/SUM(Model!$AR272:$BC272),1/12)</f>
        <v>8.2396439907392829E-2</v>
      </c>
      <c r="BE272" s="80">
        <f>IFERROR(AS272/SUM(Model!$AR272:$BC272),1/12)</f>
        <v>8.2566784166654722E-2</v>
      </c>
      <c r="BF272" s="80">
        <f>IFERROR(AT272/SUM(Model!$AR272:$BC272),1/12)</f>
        <v>8.2737128425916656E-2</v>
      </c>
      <c r="BG272" s="80">
        <f>IFERROR(AU272/SUM(Model!$AR272:$BC272),1/12)</f>
        <v>8.2907472685178549E-2</v>
      </c>
      <c r="BH272" s="80">
        <f>IFERROR(AV272/SUM(Model!$AR272:$BC272),1/12)</f>
        <v>8.3077816944440483E-2</v>
      </c>
      <c r="BI272" s="80">
        <f>IFERROR(AW272/SUM(Model!$AR272:$BC272),1/12)</f>
        <v>8.3248161203702375E-2</v>
      </c>
      <c r="BJ272" s="80">
        <f>IFERROR(AX272/SUM(Model!$AR272:$BC272),1/12)</f>
        <v>8.341850546296431E-2</v>
      </c>
      <c r="BK272" s="80">
        <f>IFERROR(AY272/SUM(Model!$AR272:$BC272),1/12)</f>
        <v>8.3588849722226202E-2</v>
      </c>
      <c r="BL272" s="80">
        <f>IFERROR(AZ272/SUM(Model!$AR272:$BC272),1/12)</f>
        <v>8.3759193981488136E-2</v>
      </c>
      <c r="BM272" s="80">
        <f>IFERROR(BA272/SUM(Model!$AR272:$BC272),1/12)</f>
        <v>8.3929538240750043E-2</v>
      </c>
      <c r="BN272" s="80">
        <f>IFERROR(BB272/SUM(Model!$AR272:$BC272),1/12)</f>
        <v>8.4099882500011977E-2</v>
      </c>
      <c r="BO272" s="80">
        <f>IFERROR(BC272/SUM(Model!$AR272:$BC272),1/12)</f>
        <v>8.427022675927387E-2</v>
      </c>
      <c r="BP27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232.58017604286255</v>
      </c>
      <c r="BQ272" s="77" cm="1">
        <f t="array" ref="BQ27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72" s="77" cm="1">
        <f t="array" ref="BR27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72" s="77">
        <f>IF(tbl_Model[[#This Row],[Type]]="Boutique",
    tbl_Model[[#This Row],[UnitListPrice]],
    tbl_Model[[#This Row],[UnitListPrice]]*(1-SUMIFS(tbl_MarketTerms[WholesaleMarginPct],tbl_MarketTerms[Country],tbl_Model[[#This Row],[country]])))</f>
        <v>18079.564131994259</v>
      </c>
      <c r="BT272" s="79">
        <f>Model!$BP272*BD272</f>
        <v>19.163778498966568</v>
      </c>
      <c r="BU272" s="79">
        <f>Model!$BP272*BE272</f>
        <v>19.20339719677359</v>
      </c>
      <c r="BV272" s="79">
        <f>Model!$BP272*BF272</f>
        <v>19.243015894580623</v>
      </c>
      <c r="BW272" s="79">
        <f>Model!$BP272*BG272</f>
        <v>19.282634592387645</v>
      </c>
      <c r="BX272" s="79">
        <f>Model!$BP272*BH272</f>
        <v>19.322253290194677</v>
      </c>
      <c r="BY272" s="79">
        <f>Model!$BP272*BI272</f>
        <v>19.361871988001699</v>
      </c>
      <c r="BZ272" s="79">
        <f>Model!$BP272*BJ272</f>
        <v>19.401490685808731</v>
      </c>
      <c r="CA272" s="79">
        <f>Model!$BP272*BK272</f>
        <v>19.441109383615753</v>
      </c>
      <c r="CB272" s="79">
        <f>Model!$BP272*BL272</f>
        <v>19.480728081422782</v>
      </c>
      <c r="CC272" s="79">
        <f>Model!$BP272*BM272</f>
        <v>19.520346779229808</v>
      </c>
      <c r="CD272" s="79">
        <f>Model!$BP272*BN272</f>
        <v>19.55996547703684</v>
      </c>
      <c r="CE272" s="79">
        <f>Model!$BP272*BO272</f>
        <v>19.599584174843862</v>
      </c>
      <c r="CF272" s="79">
        <f>Model!$BS272*BT272</f>
        <v>346472.76238339872</v>
      </c>
      <c r="CG272" s="79">
        <f>Model!$BS272*BU272</f>
        <v>347189.05117122689</v>
      </c>
      <c r="CH272" s="79">
        <f>Model!$BS272*BV272</f>
        <v>347905.33995905524</v>
      </c>
      <c r="CI272" s="79">
        <f>Model!$BS272*BW272</f>
        <v>348621.62874688342</v>
      </c>
      <c r="CJ272" s="79">
        <f>Model!$BS272*BX272</f>
        <v>349337.91753471171</v>
      </c>
      <c r="CK272" s="79">
        <f>Model!$BS272*BY272</f>
        <v>350054.20632253989</v>
      </c>
      <c r="CL272" s="79">
        <f>Model!$BS272*BZ272</f>
        <v>350770.49511036824</v>
      </c>
      <c r="CM272" s="79">
        <f>Model!$BS272*CA272</f>
        <v>351486.78389819642</v>
      </c>
      <c r="CN272" s="79">
        <f>Model!$BS272*CB272</f>
        <v>352203.07268602465</v>
      </c>
      <c r="CO272" s="79">
        <f>Model!$BS272*CC272</f>
        <v>352919.36147385288</v>
      </c>
      <c r="CP272" s="79">
        <f>Model!$BS272*CD272</f>
        <v>353635.65026168124</v>
      </c>
      <c r="CQ272" s="79">
        <f>Model!$BS272*CE272</f>
        <v>354351.93904950935</v>
      </c>
      <c r="CR272" s="79">
        <f>Model!$BR272*BT272</f>
        <v>127171.97056511721</v>
      </c>
      <c r="CS272" s="79">
        <f>Model!$BR272*BU272</f>
        <v>127434.8825932235</v>
      </c>
      <c r="CT272" s="79">
        <f>Model!$BR272*BV272</f>
        <v>127697.79462132986</v>
      </c>
      <c r="CU272" s="79">
        <f>Model!$BR272*BW272</f>
        <v>127960.70664943614</v>
      </c>
      <c r="CV272" s="79">
        <f>Model!$BR272*BX272</f>
        <v>128223.61867754249</v>
      </c>
      <c r="CW272" s="79">
        <f>Model!$BR272*BY272</f>
        <v>128486.53070564877</v>
      </c>
      <c r="CX272" s="79">
        <f>Model!$BR272*BZ272</f>
        <v>128749.44273375512</v>
      </c>
      <c r="CY272" s="79">
        <f>Model!$BR272*CA272</f>
        <v>129012.3547618614</v>
      </c>
      <c r="CZ272" s="79">
        <f>Model!$BR272*CB272</f>
        <v>129275.26678996773</v>
      </c>
      <c r="DA272" s="79">
        <f>Model!$BR272*CC272</f>
        <v>129538.17881807404</v>
      </c>
      <c r="DB272" s="79">
        <f>Model!$BR272*CD272</f>
        <v>129801.09084618039</v>
      </c>
      <c r="DC272" s="79">
        <f>Model!$BR272*CE272</f>
        <v>130064.00287428667</v>
      </c>
      <c r="DD272" s="79">
        <f>SUM(Model!$CF272:$CQ272)</f>
        <v>4204948.2085974487</v>
      </c>
      <c r="DE272" s="79">
        <f>SUM(Model!$CR272:$DC272)</f>
        <v>1543415.8406364233</v>
      </c>
      <c r="DF272" s="80">
        <f>IFERROR((Model!$DD272-Model!$DE272)/Model!$DD272,0)</f>
        <v>0.63295247311708835</v>
      </c>
    </row>
    <row r="273" spans="2:110" x14ac:dyDescent="0.25">
      <c r="B273" t="s">
        <v>371</v>
      </c>
      <c r="C273" t="s">
        <v>148</v>
      </c>
      <c r="D273" t="s">
        <v>33</v>
      </c>
      <c r="E273" s="4">
        <v>463</v>
      </c>
      <c r="F273" s="4">
        <v>2819389.65</v>
      </c>
      <c r="G273" s="4">
        <v>1210819.9099999999</v>
      </c>
      <c r="H273" s="4">
        <v>34</v>
      </c>
      <c r="I273" s="4">
        <v>47</v>
      </c>
      <c r="J273" s="4">
        <v>39</v>
      </c>
      <c r="K273" s="4">
        <v>24</v>
      </c>
      <c r="L273" s="4">
        <v>46</v>
      </c>
      <c r="M273" s="4">
        <v>46</v>
      </c>
      <c r="N273" s="4">
        <v>18</v>
      </c>
      <c r="O273" s="4">
        <v>49</v>
      </c>
      <c r="P273" s="4">
        <v>38</v>
      </c>
      <c r="Q273" s="4">
        <v>42</v>
      </c>
      <c r="R273" s="4">
        <v>74</v>
      </c>
      <c r="S273" s="4">
        <v>71</v>
      </c>
      <c r="T273" s="4">
        <v>52</v>
      </c>
      <c r="U273" s="4">
        <v>40</v>
      </c>
      <c r="V273" s="4">
        <v>49</v>
      </c>
      <c r="W273" s="4">
        <v>26</v>
      </c>
      <c r="X273" s="4">
        <v>31</v>
      </c>
      <c r="Y273" s="4">
        <v>37</v>
      </c>
      <c r="Z273" s="4">
        <v>32</v>
      </c>
      <c r="AA273" s="4">
        <v>47</v>
      </c>
      <c r="AB273" s="4">
        <v>39</v>
      </c>
      <c r="AC273" s="4">
        <v>48</v>
      </c>
      <c r="AD273" s="4">
        <v>75</v>
      </c>
      <c r="AE273" s="4">
        <v>69</v>
      </c>
      <c r="AF273" s="4">
        <v>39</v>
      </c>
      <c r="AG273" s="4">
        <v>24</v>
      </c>
      <c r="AH273" s="4">
        <v>41</v>
      </c>
      <c r="AI273" s="4">
        <v>29</v>
      </c>
      <c r="AJ273" s="4">
        <v>45</v>
      </c>
      <c r="AK273" s="4">
        <v>35</v>
      </c>
      <c r="AL273" s="4">
        <v>23</v>
      </c>
      <c r="AM273" s="4">
        <v>63</v>
      </c>
      <c r="AN273" s="4">
        <v>32</v>
      </c>
      <c r="AO273" s="4">
        <v>57</v>
      </c>
      <c r="AP273" s="4">
        <v>39</v>
      </c>
      <c r="AQ273" s="4">
        <v>36</v>
      </c>
      <c r="AR273" s="79">
        <f>MAX(IFERROR(IFERROR(_xlfn.FORECAST.ETS(AR$5,tbl_Model[[#This Row],[H_2023_01]:[H_2025_12]],$H$5:$AQ$5),_xlfn.FORECAST.LINEAR(AR$5,tbl_Model[[#This Row],[H_2023_01]:[H_2025_12]],$H$5:$AQ$5)),0),0)</f>
        <v>33.592018873641159</v>
      </c>
      <c r="AS273" s="79">
        <f>MAX(IFERROR(IFERROR(_xlfn.FORECAST.ETS(AS$5,tbl_Model[[#This Row],[H_2023_01]:[H_2025_12]],$H$5:$AQ$5),_xlfn.FORECAST.LINEAR(AS$5,tbl_Model[[#This Row],[H_2023_01]:[H_2025_12]],$H$5:$AQ$5)),0),0)</f>
        <v>24.600979024444776</v>
      </c>
      <c r="AT273" s="79">
        <f>MAX(IFERROR(IFERROR(_xlfn.FORECAST.ETS(AT$5,tbl_Model[[#This Row],[H_2023_01]:[H_2025_12]],$H$5:$AQ$5),_xlfn.FORECAST.LINEAR(AT$5,tbl_Model[[#This Row],[H_2023_01]:[H_2025_12]],$H$5:$AQ$5)),0),0)</f>
        <v>33.460820334089718</v>
      </c>
      <c r="AU273" s="79">
        <f>MAX(IFERROR(IFERROR(_xlfn.FORECAST.ETS(AU$5,tbl_Model[[#This Row],[H_2023_01]:[H_2025_12]],$H$5:$AQ$5),_xlfn.FORECAST.LINEAR(AU$5,tbl_Model[[#This Row],[H_2023_01]:[H_2025_12]],$H$5:$AQ$5)),0),0)</f>
        <v>13.72155198923328</v>
      </c>
      <c r="AV273" s="79">
        <f>MAX(IFERROR(IFERROR(_xlfn.FORECAST.ETS(AV$5,tbl_Model[[#This Row],[H_2023_01]:[H_2025_12]],$H$5:$AQ$5),_xlfn.FORECAST.LINEAR(AV$5,tbl_Model[[#This Row],[H_2023_01]:[H_2025_12]],$H$5:$AQ$5)),0),0)</f>
        <v>23.289682854078386</v>
      </c>
      <c r="AW273" s="79">
        <f>MAX(IFERROR(IFERROR(_xlfn.FORECAST.ETS(AW$5,tbl_Model[[#This Row],[H_2023_01]:[H_2025_12]],$H$5:$AQ$5),_xlfn.FORECAST.LINEAR(AW$5,tbl_Model[[#This Row],[H_2023_01]:[H_2025_12]],$H$5:$AQ$5)),0),0)</f>
        <v>24.645159537245547</v>
      </c>
      <c r="AX273" s="79">
        <f>MAX(IFERROR(IFERROR(_xlfn.FORECAST.ETS(AX$5,tbl_Model[[#This Row],[H_2023_01]:[H_2025_12]],$H$5:$AQ$5),_xlfn.FORECAST.LINEAR(AX$5,tbl_Model[[#This Row],[H_2023_01]:[H_2025_12]],$H$5:$AQ$5)),0),0)</f>
        <v>10.082192794220333</v>
      </c>
      <c r="AY273" s="79">
        <f>MAX(IFERROR(IFERROR(_xlfn.FORECAST.ETS(AY$5,tbl_Model[[#This Row],[H_2023_01]:[H_2025_12]],$H$5:$AQ$5),_xlfn.FORECAST.LINEAR(AY$5,tbl_Model[[#This Row],[H_2023_01]:[H_2025_12]],$H$5:$AQ$5)),0),0)</f>
        <v>36.696064422149952</v>
      </c>
      <c r="AZ273" s="79">
        <f>MAX(IFERROR(IFERROR(_xlfn.FORECAST.ETS(AZ$5,tbl_Model[[#This Row],[H_2023_01]:[H_2025_12]],$H$5:$AQ$5),_xlfn.FORECAST.LINEAR(AZ$5,tbl_Model[[#This Row],[H_2023_01]:[H_2025_12]],$H$5:$AQ$5)),0),0)</f>
        <v>20.76114560047461</v>
      </c>
      <c r="BA273" s="79">
        <f>MAX(IFERROR(IFERROR(_xlfn.FORECAST.ETS(BA$5,tbl_Model[[#This Row],[H_2023_01]:[H_2025_12]],$H$5:$AQ$5),_xlfn.FORECAST.LINEAR(BA$5,tbl_Model[[#This Row],[H_2023_01]:[H_2025_12]],$H$5:$AQ$5)),0),0)</f>
        <v>32.395865624086859</v>
      </c>
      <c r="BB273" s="79">
        <f>MAX(IFERROR(IFERROR(_xlfn.FORECAST.ETS(BB$5,tbl_Model[[#This Row],[H_2023_01]:[H_2025_12]],$H$5:$AQ$5),_xlfn.FORECAST.LINEAR(BB$5,tbl_Model[[#This Row],[H_2023_01]:[H_2025_12]],$H$5:$AQ$5)),0),0)</f>
        <v>48.858411636336029</v>
      </c>
      <c r="BC273" s="79">
        <f>MAX(IFERROR(IFERROR(_xlfn.FORECAST.ETS(BC$5,tbl_Model[[#This Row],[H_2023_01]:[H_2025_12]],$H$5:$AQ$5),_xlfn.FORECAST.LINEAR(BC$5,tbl_Model[[#This Row],[H_2023_01]:[H_2025_12]],$H$5:$AQ$5)),0),0)</f>
        <v>46.618513215894552</v>
      </c>
      <c r="BD273" s="80">
        <f>IFERROR(AR273/SUM(Model!$AR273:$BC273),1/12)</f>
        <v>9.632882288242231E-2</v>
      </c>
      <c r="BE273" s="80">
        <f>IFERROR(AS273/SUM(Model!$AR273:$BC273),1/12)</f>
        <v>7.0546023449618828E-2</v>
      </c>
      <c r="BF273" s="80">
        <f>IFERROR(AT273/SUM(Model!$AR273:$BC273),1/12)</f>
        <v>9.5952596585145489E-2</v>
      </c>
      <c r="BG273" s="80">
        <f>IFERROR(AU273/SUM(Model!$AR273:$BC273),1/12)</f>
        <v>3.9348065271538994E-2</v>
      </c>
      <c r="BH273" s="80">
        <f>IFERROR(AV273/SUM(Model!$AR273:$BC273),1/12)</f>
        <v>6.6785736906057144E-2</v>
      </c>
      <c r="BI273" s="80">
        <f>IFERROR(AW273/SUM(Model!$AR273:$BC273),1/12)</f>
        <v>7.0672715947871126E-2</v>
      </c>
      <c r="BJ273" s="80">
        <f>IFERROR(AX273/SUM(Model!$AR273:$BC273),1/12)</f>
        <v>2.891180097255085E-2</v>
      </c>
      <c r="BK273" s="80">
        <f>IFERROR(AY273/SUM(Model!$AR273:$BC273),1/12)</f>
        <v>0.10523001619819233</v>
      </c>
      <c r="BL273" s="80">
        <f>IFERROR(AZ273/SUM(Model!$AR273:$BC273),1/12)</f>
        <v>5.9534877165527265E-2</v>
      </c>
      <c r="BM273" s="80">
        <f>IFERROR(BA273/SUM(Model!$AR273:$BC273),1/12)</f>
        <v>9.2898721376764859E-2</v>
      </c>
      <c r="BN273" s="80">
        <f>IFERROR(BB273/SUM(Model!$AR273:$BC273),1/12)</f>
        <v>0.14010688963163659</v>
      </c>
      <c r="BO273" s="80">
        <f>IFERROR(BC273/SUM(Model!$AR273:$BC273),1/12)</f>
        <v>0.13368373361267424</v>
      </c>
      <c r="BP27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479.91696515792904</v>
      </c>
      <c r="BQ273" s="77" cm="1">
        <f t="array" ref="BQ27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273" s="77" cm="1">
        <f t="array" ref="BR27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273" s="77">
        <f>IF(tbl_Model[[#This Row],[Type]]="Boutique",
    tbl_Model[[#This Row],[UnitListPrice]],
    tbl_Model[[#This Row],[UnitListPrice]]*(1-SUMIFS(tbl_MarketTerms[WholesaleMarginPct],tbl_MarketTerms[Country],tbl_Model[[#This Row],[country]])))</f>
        <v>6350.0505585792043</v>
      </c>
      <c r="BT273" s="79">
        <f>Model!$BP273*BD273</f>
        <v>46.229836334967786</v>
      </c>
      <c r="BU273" s="79">
        <f>Model!$BP273*BE273</f>
        <v>33.856233477901164</v>
      </c>
      <c r="BV273" s="79">
        <f>Model!$BP273*BF273</f>
        <v>46.049278952166091</v>
      </c>
      <c r="BW273" s="79">
        <f>Model!$BP273*BG273</f>
        <v>18.883804069953097</v>
      </c>
      <c r="BX273" s="79">
        <f>Model!$BP273*BH273</f>
        <v>32.051608171790839</v>
      </c>
      <c r="BY273" s="79">
        <f>Model!$BP273*BI273</f>
        <v>33.917035357170683</v>
      </c>
      <c r="BZ273" s="79">
        <f>Model!$BP273*BJ273</f>
        <v>13.875263779996665</v>
      </c>
      <c r="CA273" s="79">
        <f>Model!$BP273*BK273</f>
        <v>50.501670017356176</v>
      </c>
      <c r="CB273" s="79">
        <f>Model!$BP273*BL273</f>
        <v>28.571797570329935</v>
      </c>
      <c r="CC273" s="79">
        <f>Model!$BP273*BM273</f>
        <v>44.583672430189019</v>
      </c>
      <c r="CD273" s="79">
        <f>Model!$BP273*BN273</f>
        <v>67.239673269731952</v>
      </c>
      <c r="CE273" s="79">
        <f>Model!$BP273*BO273</f>
        <v>64.157091726375654</v>
      </c>
      <c r="CF273" s="79">
        <f>Model!$BS273*BT273</f>
        <v>293561.79804188741</v>
      </c>
      <c r="CG273" s="79">
        <f>Model!$BS273*BU273</f>
        <v>214988.79430773424</v>
      </c>
      <c r="CH273" s="79">
        <f>Model!$BS273*BV273</f>
        <v>292415.24953237188</v>
      </c>
      <c r="CI273" s="79">
        <f>Model!$BS273*BW273</f>
        <v>119913.11058250592</v>
      </c>
      <c r="CJ273" s="79">
        <f>Model!$BS273*BX273</f>
        <v>203529.3323746422</v>
      </c>
      <c r="CK273" s="79">
        <f>Model!$BS273*BY273</f>
        <v>215374.88931515231</v>
      </c>
      <c r="CL273" s="79">
        <f>Model!$BS273*BZ273</f>
        <v>88108.626516601624</v>
      </c>
      <c r="CM273" s="79">
        <f>Model!$BS273*CA273</f>
        <v>320688.15790289524</v>
      </c>
      <c r="CN273" s="79">
        <f>Model!$BS273*CB273</f>
        <v>181432.35912108555</v>
      </c>
      <c r="CO273" s="79">
        <f>Model!$BS273*CC273</f>
        <v>283108.57401883404</v>
      </c>
      <c r="CP273" s="79">
        <f>Model!$BS273*CD273</f>
        <v>426975.32480514457</v>
      </c>
      <c r="CQ273" s="79">
        <f>Model!$BS273*CE273</f>
        <v>407400.77615388896</v>
      </c>
      <c r="CR273" s="79">
        <f>Model!$BR273*BT273</f>
        <v>124811.95042935782</v>
      </c>
      <c r="CS273" s="79">
        <f>Model!$BR273*BU273</f>
        <v>91405.526594354727</v>
      </c>
      <c r="CT273" s="79">
        <f>Model!$BR273*BV273</f>
        <v>124324.47911432627</v>
      </c>
      <c r="CU273" s="79">
        <f>Model!$BR273*BW273</f>
        <v>50982.754955460165</v>
      </c>
      <c r="CV273" s="79">
        <f>Model!$BR273*BX273</f>
        <v>86533.374276578994</v>
      </c>
      <c r="CW273" s="79">
        <f>Model!$BR273*BY273</f>
        <v>91569.680347493995</v>
      </c>
      <c r="CX273" s="79">
        <f>Model!$BR273*BZ273</f>
        <v>37460.62872806003</v>
      </c>
      <c r="CY273" s="79">
        <f>Model!$BR273*CA273</f>
        <v>136345.10598598764</v>
      </c>
      <c r="CZ273" s="79">
        <f>Model!$BR273*CB273</f>
        <v>77138.533569246109</v>
      </c>
      <c r="DA273" s="79">
        <f>Model!$BR273*CC273</f>
        <v>120367.61439076283</v>
      </c>
      <c r="DB273" s="79">
        <f>Model!$BR273*CD273</f>
        <v>181534.59826722633</v>
      </c>
      <c r="DC273" s="79">
        <f>Model!$BR273*CE273</f>
        <v>173212.20205547891</v>
      </c>
      <c r="DD273" s="79">
        <f>SUM(Model!$CF273:$CQ273)</f>
        <v>3047496.9926727442</v>
      </c>
      <c r="DE273" s="79">
        <f>SUM(Model!$CR273:$DC273)</f>
        <v>1295686.4487143338</v>
      </c>
      <c r="DF273" s="80">
        <f>IFERROR((Model!$DD273-Model!$DE273)/Model!$DD273,0)</f>
        <v>0.57483585649809654</v>
      </c>
    </row>
    <row r="274" spans="2:110" x14ac:dyDescent="0.25">
      <c r="B274" t="s">
        <v>371</v>
      </c>
      <c r="C274" t="s">
        <v>231</v>
      </c>
      <c r="D274" t="s">
        <v>17</v>
      </c>
      <c r="E274" s="4">
        <v>171</v>
      </c>
      <c r="F274" s="4">
        <v>3284960.91</v>
      </c>
      <c r="G274" s="4">
        <v>1118359.8400000001</v>
      </c>
      <c r="H274" s="4">
        <v>19</v>
      </c>
      <c r="I274" s="4">
        <v>22</v>
      </c>
      <c r="J274" s="4">
        <v>11</v>
      </c>
      <c r="K274" s="4">
        <v>5</v>
      </c>
      <c r="L274" s="4">
        <v>12</v>
      </c>
      <c r="M274" s="4">
        <v>13</v>
      </c>
      <c r="N274" s="4">
        <v>11</v>
      </c>
      <c r="O274" s="4">
        <v>13</v>
      </c>
      <c r="P274" s="4">
        <v>16</v>
      </c>
      <c r="Q274" s="4">
        <v>14</v>
      </c>
      <c r="R274" s="4">
        <v>27</v>
      </c>
      <c r="S274" s="4">
        <v>10</v>
      </c>
      <c r="T274" s="4">
        <v>9</v>
      </c>
      <c r="U274" s="4">
        <v>13</v>
      </c>
      <c r="V274" s="4">
        <v>12</v>
      </c>
      <c r="W274" s="4">
        <v>9</v>
      </c>
      <c r="X274" s="4">
        <v>25</v>
      </c>
      <c r="Y274" s="4">
        <v>23</v>
      </c>
      <c r="Z274" s="4">
        <v>9</v>
      </c>
      <c r="AA274" s="4">
        <v>18</v>
      </c>
      <c r="AB274" s="4">
        <v>16</v>
      </c>
      <c r="AC274" s="4">
        <v>11</v>
      </c>
      <c r="AD274" s="4">
        <v>14</v>
      </c>
      <c r="AE274" s="4">
        <v>25</v>
      </c>
      <c r="AF274" s="4">
        <v>28</v>
      </c>
      <c r="AG274" s="4">
        <v>12</v>
      </c>
      <c r="AH274" s="4">
        <v>10</v>
      </c>
      <c r="AI274" s="4">
        <v>14</v>
      </c>
      <c r="AJ274" s="4">
        <v>6</v>
      </c>
      <c r="AK274" s="4">
        <v>10</v>
      </c>
      <c r="AL274" s="4">
        <v>4</v>
      </c>
      <c r="AM274" s="4">
        <v>5</v>
      </c>
      <c r="AN274" s="4">
        <v>11</v>
      </c>
      <c r="AO274" s="4">
        <v>17</v>
      </c>
      <c r="AP274" s="4">
        <v>35</v>
      </c>
      <c r="AQ274" s="4">
        <v>19</v>
      </c>
      <c r="AR274" s="79">
        <f>MAX(IFERROR(IFERROR(_xlfn.FORECAST.ETS(AR$5,tbl_Model[[#This Row],[H_2023_01]:[H_2025_12]],$H$5:$AQ$5),_xlfn.FORECAST.LINEAR(AR$5,tbl_Model[[#This Row],[H_2023_01]:[H_2025_12]],$H$5:$AQ$5)),0),0)</f>
        <v>19.036808236808245</v>
      </c>
      <c r="AS274" s="79">
        <f>MAX(IFERROR(IFERROR(_xlfn.FORECAST.ETS(AS$5,tbl_Model[[#This Row],[H_2023_01]:[H_2025_12]],$H$5:$AQ$5),_xlfn.FORECAST.LINEAR(AS$5,tbl_Model[[#This Row],[H_2023_01]:[H_2025_12]],$H$5:$AQ$5)),0),0)</f>
        <v>19.073616473616475</v>
      </c>
      <c r="AT274" s="79">
        <f>MAX(IFERROR(IFERROR(_xlfn.FORECAST.ETS(AT$5,tbl_Model[[#This Row],[H_2023_01]:[H_2025_12]],$H$5:$AQ$5),_xlfn.FORECAST.LINEAR(AT$5,tbl_Model[[#This Row],[H_2023_01]:[H_2025_12]],$H$5:$AQ$5)),0),0)</f>
        <v>19.110424710424716</v>
      </c>
      <c r="AU274" s="79">
        <f>MAX(IFERROR(IFERROR(_xlfn.FORECAST.ETS(AU$5,tbl_Model[[#This Row],[H_2023_01]:[H_2025_12]],$H$5:$AQ$5),_xlfn.FORECAST.LINEAR(AU$5,tbl_Model[[#This Row],[H_2023_01]:[H_2025_12]],$H$5:$AQ$5)),0),0)</f>
        <v>19.147232947232947</v>
      </c>
      <c r="AV274" s="79">
        <f>MAX(IFERROR(IFERROR(_xlfn.FORECAST.ETS(AV$5,tbl_Model[[#This Row],[H_2023_01]:[H_2025_12]],$H$5:$AQ$5),_xlfn.FORECAST.LINEAR(AV$5,tbl_Model[[#This Row],[H_2023_01]:[H_2025_12]],$H$5:$AQ$5)),0),0)</f>
        <v>19.184041184041192</v>
      </c>
      <c r="AW274" s="79">
        <f>MAX(IFERROR(IFERROR(_xlfn.FORECAST.ETS(AW$5,tbl_Model[[#This Row],[H_2023_01]:[H_2025_12]],$H$5:$AQ$5),_xlfn.FORECAST.LINEAR(AW$5,tbl_Model[[#This Row],[H_2023_01]:[H_2025_12]],$H$5:$AQ$5)),0),0)</f>
        <v>19.220849420849422</v>
      </c>
      <c r="AX274" s="79">
        <f>MAX(IFERROR(IFERROR(_xlfn.FORECAST.ETS(AX$5,tbl_Model[[#This Row],[H_2023_01]:[H_2025_12]],$H$5:$AQ$5),_xlfn.FORECAST.LINEAR(AX$5,tbl_Model[[#This Row],[H_2023_01]:[H_2025_12]],$H$5:$AQ$5)),0),0)</f>
        <v>19.257657657657663</v>
      </c>
      <c r="AY274" s="79">
        <f>MAX(IFERROR(IFERROR(_xlfn.FORECAST.ETS(AY$5,tbl_Model[[#This Row],[H_2023_01]:[H_2025_12]],$H$5:$AQ$5),_xlfn.FORECAST.LINEAR(AY$5,tbl_Model[[#This Row],[H_2023_01]:[H_2025_12]],$H$5:$AQ$5)),0),0)</f>
        <v>19.294465894465894</v>
      </c>
      <c r="AZ274" s="79">
        <f>MAX(IFERROR(IFERROR(_xlfn.FORECAST.ETS(AZ$5,tbl_Model[[#This Row],[H_2023_01]:[H_2025_12]],$H$5:$AQ$5),_xlfn.FORECAST.LINEAR(AZ$5,tbl_Model[[#This Row],[H_2023_01]:[H_2025_12]],$H$5:$AQ$5)),0),0)</f>
        <v>19.331274131274139</v>
      </c>
      <c r="BA274" s="79">
        <f>MAX(IFERROR(IFERROR(_xlfn.FORECAST.ETS(BA$5,tbl_Model[[#This Row],[H_2023_01]:[H_2025_12]],$H$5:$AQ$5),_xlfn.FORECAST.LINEAR(BA$5,tbl_Model[[#This Row],[H_2023_01]:[H_2025_12]],$H$5:$AQ$5)),0),0)</f>
        <v>19.368082368082369</v>
      </c>
      <c r="BB274" s="79">
        <f>MAX(IFERROR(IFERROR(_xlfn.FORECAST.ETS(BB$5,tbl_Model[[#This Row],[H_2023_01]:[H_2025_12]],$H$5:$AQ$5),_xlfn.FORECAST.LINEAR(BB$5,tbl_Model[[#This Row],[H_2023_01]:[H_2025_12]],$H$5:$AQ$5)),0),0)</f>
        <v>19.40489060489061</v>
      </c>
      <c r="BC274" s="79">
        <f>MAX(IFERROR(IFERROR(_xlfn.FORECAST.ETS(BC$5,tbl_Model[[#This Row],[H_2023_01]:[H_2025_12]],$H$5:$AQ$5),_xlfn.FORECAST.LINEAR(BC$5,tbl_Model[[#This Row],[H_2023_01]:[H_2025_12]],$H$5:$AQ$5)),0),0)</f>
        <v>19.441698841698841</v>
      </c>
      <c r="BD274" s="80">
        <f>IFERROR(AR274/SUM(Model!$AR274:$BC274),1/12)</f>
        <v>8.2456457219817744E-2</v>
      </c>
      <c r="BE274" s="80">
        <f>IFERROR(AS274/SUM(Model!$AR274:$BC274),1/12)</f>
        <v>8.2615889240456916E-2</v>
      </c>
      <c r="BF274" s="80">
        <f>IFERROR(AT274/SUM(Model!$AR274:$BC274),1/12)</f>
        <v>8.2775321261096144E-2</v>
      </c>
      <c r="BG274" s="80">
        <f>IFERROR(AU274/SUM(Model!$AR274:$BC274),1/12)</f>
        <v>8.2934753281735316E-2</v>
      </c>
      <c r="BH274" s="80">
        <f>IFERROR(AV274/SUM(Model!$AR274:$BC274),1/12)</f>
        <v>8.3094185302374543E-2</v>
      </c>
      <c r="BI274" s="80">
        <f>IFERROR(AW274/SUM(Model!$AR274:$BC274),1/12)</f>
        <v>8.3253617323013715E-2</v>
      </c>
      <c r="BJ274" s="80">
        <f>IFERROR(AX274/SUM(Model!$AR274:$BC274),1/12)</f>
        <v>8.3413049343652942E-2</v>
      </c>
      <c r="BK274" s="80">
        <f>IFERROR(AY274/SUM(Model!$AR274:$BC274),1/12)</f>
        <v>8.3572481364292114E-2</v>
      </c>
      <c r="BL274" s="80">
        <f>IFERROR(AZ274/SUM(Model!$AR274:$BC274),1/12)</f>
        <v>8.3731913384931342E-2</v>
      </c>
      <c r="BM274" s="80">
        <f>IFERROR(BA274/SUM(Model!$AR274:$BC274),1/12)</f>
        <v>8.3891345405570514E-2</v>
      </c>
      <c r="BN274" s="80">
        <f>IFERROR(BB274/SUM(Model!$AR274:$BC274),1/12)</f>
        <v>8.4050777426209741E-2</v>
      </c>
      <c r="BO274" s="80">
        <f>IFERROR(BC274/SUM(Model!$AR274:$BC274),1/12)</f>
        <v>8.4210209446848913E-2</v>
      </c>
      <c r="BP27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176.25718323127657</v>
      </c>
      <c r="BQ274" s="77" cm="1">
        <f t="array" ref="BQ27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74" s="77" cm="1">
        <f t="array" ref="BR27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74" s="77">
        <f>IF(tbl_Model[[#This Row],[Type]]="Boutique",
    tbl_Model[[#This Row],[UnitListPrice]],
    tbl_Model[[#This Row],[UnitListPrice]]*(1-SUMIFS(tbl_MarketTerms[WholesaleMarginPct],tbl_MarketTerms[Country],tbl_Model[[#This Row],[country]])))</f>
        <v>19826.381922525106</v>
      </c>
      <c r="BT274" s="79">
        <f>Model!$BP274*BD274</f>
        <v>14.533542888795335</v>
      </c>
      <c r="BU274" s="79">
        <f>Model!$BP274*BE274</f>
        <v>14.561643927670065</v>
      </c>
      <c r="BV274" s="79">
        <f>Model!$BP274*BF274</f>
        <v>14.589744966544806</v>
      </c>
      <c r="BW274" s="79">
        <f>Model!$BP274*BG274</f>
        <v>14.617846005419537</v>
      </c>
      <c r="BX274" s="79">
        <f>Model!$BP274*BH274</f>
        <v>14.645947044294278</v>
      </c>
      <c r="BY274" s="79">
        <f>Model!$BP274*BI274</f>
        <v>14.67404808316901</v>
      </c>
      <c r="BZ274" s="79">
        <f>Model!$BP274*BJ274</f>
        <v>14.70214912204375</v>
      </c>
      <c r="CA274" s="79">
        <f>Model!$BP274*BK274</f>
        <v>14.730250160918482</v>
      </c>
      <c r="CB274" s="79">
        <f>Model!$BP274*BL274</f>
        <v>14.758351199793223</v>
      </c>
      <c r="CC274" s="79">
        <f>Model!$BP274*BM274</f>
        <v>14.786452238667954</v>
      </c>
      <c r="CD274" s="79">
        <f>Model!$BP274*BN274</f>
        <v>14.814553277542695</v>
      </c>
      <c r="CE274" s="79">
        <f>Model!$BP274*BO274</f>
        <v>14.842654316417427</v>
      </c>
      <c r="CF274" s="79">
        <f>Model!$BS274*BT274</f>
        <v>288147.57200065511</v>
      </c>
      <c r="CG274" s="79">
        <f>Model!$BS274*BU274</f>
        <v>288704.71392980526</v>
      </c>
      <c r="CH274" s="79">
        <f>Model!$BS274*BV274</f>
        <v>289261.85585895559</v>
      </c>
      <c r="CI274" s="79">
        <f>Model!$BS274*BW274</f>
        <v>289818.99778810574</v>
      </c>
      <c r="CJ274" s="79">
        <f>Model!$BS274*BX274</f>
        <v>290376.13971725607</v>
      </c>
      <c r="CK274" s="79">
        <f>Model!$BS274*BY274</f>
        <v>290933.28164640628</v>
      </c>
      <c r="CL274" s="79">
        <f>Model!$BS274*BZ274</f>
        <v>291490.42357555655</v>
      </c>
      <c r="CM274" s="79">
        <f>Model!$BS274*CA274</f>
        <v>292047.56550470676</v>
      </c>
      <c r="CN274" s="79">
        <f>Model!$BS274*CB274</f>
        <v>292604.70743385708</v>
      </c>
      <c r="CO274" s="79">
        <f>Model!$BS274*CC274</f>
        <v>293161.84936300718</v>
      </c>
      <c r="CP274" s="79">
        <f>Model!$BS274*CD274</f>
        <v>293718.99129215756</v>
      </c>
      <c r="CQ274" s="79">
        <f>Model!$BS274*CE274</f>
        <v>294276.13322130771</v>
      </c>
      <c r="CR274" s="79">
        <f>Model!$BR274*BT274</f>
        <v>96445.45247485608</v>
      </c>
      <c r="CS274" s="79">
        <f>Model!$BR274*BU274</f>
        <v>96631.932635270117</v>
      </c>
      <c r="CT274" s="79">
        <f>Model!$BR274*BV274</f>
        <v>96818.412795684228</v>
      </c>
      <c r="CU274" s="79">
        <f>Model!$BR274*BW274</f>
        <v>97004.89295609828</v>
      </c>
      <c r="CV274" s="79">
        <f>Model!$BR274*BX274</f>
        <v>97191.37311651239</v>
      </c>
      <c r="CW274" s="79">
        <f>Model!$BR274*BY274</f>
        <v>97377.853276926442</v>
      </c>
      <c r="CX274" s="79">
        <f>Model!$BR274*BZ274</f>
        <v>97564.333437340538</v>
      </c>
      <c r="CY274" s="79">
        <f>Model!$BR274*CA274</f>
        <v>97750.81359775459</v>
      </c>
      <c r="CZ274" s="79">
        <f>Model!$BR274*CB274</f>
        <v>97937.2937581687</v>
      </c>
      <c r="DA274" s="79">
        <f>Model!$BR274*CC274</f>
        <v>98123.773918582752</v>
      </c>
      <c r="DB274" s="79">
        <f>Model!$BR274*CD274</f>
        <v>98310.254078996863</v>
      </c>
      <c r="DC274" s="79">
        <f>Model!$BR274*CE274</f>
        <v>98496.734239410915</v>
      </c>
      <c r="DD274" s="79">
        <f>SUM(Model!$CF274:$CQ274)</f>
        <v>3494542.2313317768</v>
      </c>
      <c r="DE274" s="79">
        <f>SUM(Model!$CR274:$DC274)</f>
        <v>1169653.1202856018</v>
      </c>
      <c r="DF274" s="80">
        <f>IFERROR((Model!$DD274-Model!$DE274)/Model!$DD274,0)</f>
        <v>0.66529146226976776</v>
      </c>
    </row>
    <row r="275" spans="2:110" x14ac:dyDescent="0.25">
      <c r="B275" t="s">
        <v>371</v>
      </c>
      <c r="C275" t="s">
        <v>131</v>
      </c>
      <c r="D275" t="s">
        <v>10</v>
      </c>
      <c r="E275" s="4">
        <v>379</v>
      </c>
      <c r="F275" s="4">
        <v>2255822.9</v>
      </c>
      <c r="G275" s="4">
        <v>1011191.23</v>
      </c>
      <c r="H275" s="4">
        <v>15</v>
      </c>
      <c r="I275" s="4">
        <v>10</v>
      </c>
      <c r="J275" s="4">
        <v>37</v>
      </c>
      <c r="K275" s="4">
        <v>41</v>
      </c>
      <c r="L275" s="4">
        <v>18</v>
      </c>
      <c r="M275" s="4">
        <v>39</v>
      </c>
      <c r="N275" s="4">
        <v>15</v>
      </c>
      <c r="O275" s="4">
        <v>14</v>
      </c>
      <c r="P275" s="4">
        <v>17</v>
      </c>
      <c r="Q275" s="4">
        <v>24</v>
      </c>
      <c r="R275" s="4">
        <v>25</v>
      </c>
      <c r="S275" s="4">
        <v>51</v>
      </c>
      <c r="T275" s="4">
        <v>26</v>
      </c>
      <c r="U275" s="4">
        <v>14</v>
      </c>
      <c r="V275" s="4">
        <v>29</v>
      </c>
      <c r="W275" s="4">
        <v>17</v>
      </c>
      <c r="X275" s="4">
        <v>23</v>
      </c>
      <c r="Y275" s="4">
        <v>20</v>
      </c>
      <c r="Z275" s="4">
        <v>31</v>
      </c>
      <c r="AA275" s="4">
        <v>18</v>
      </c>
      <c r="AB275" s="4">
        <v>26</v>
      </c>
      <c r="AC275" s="4">
        <v>40</v>
      </c>
      <c r="AD275" s="4">
        <v>54</v>
      </c>
      <c r="AE275" s="4">
        <v>54</v>
      </c>
      <c r="AF275" s="4">
        <v>26</v>
      </c>
      <c r="AG275" s="4">
        <v>42</v>
      </c>
      <c r="AH275" s="4">
        <v>40</v>
      </c>
      <c r="AI275" s="4">
        <v>11</v>
      </c>
      <c r="AJ275" s="4">
        <v>17</v>
      </c>
      <c r="AK275" s="4">
        <v>33</v>
      </c>
      <c r="AL275" s="4">
        <v>23</v>
      </c>
      <c r="AM275" s="4">
        <v>29</v>
      </c>
      <c r="AN275" s="4">
        <v>42</v>
      </c>
      <c r="AO275" s="4">
        <v>29</v>
      </c>
      <c r="AP275" s="4">
        <v>41</v>
      </c>
      <c r="AQ275" s="4">
        <v>46</v>
      </c>
      <c r="AR275" s="79">
        <f>MAX(IFERROR(IFERROR(_xlfn.FORECAST.ETS(AR$5,tbl_Model[[#This Row],[H_2023_01]:[H_2025_12]],$H$5:$AQ$5),_xlfn.FORECAST.LINEAR(AR$5,tbl_Model[[#This Row],[H_2023_01]:[H_2025_12]],$H$5:$AQ$5)),0),0)</f>
        <v>36.858856667076964</v>
      </c>
      <c r="AS275" s="79">
        <f>MAX(IFERROR(IFERROR(_xlfn.FORECAST.ETS(AS$5,tbl_Model[[#This Row],[H_2023_01]:[H_2025_12]],$H$5:$AQ$5),_xlfn.FORECAST.LINEAR(AS$5,tbl_Model[[#This Row],[H_2023_01]:[H_2025_12]],$H$5:$AQ$5)),0),0)</f>
        <v>37.319213068522835</v>
      </c>
      <c r="AT275" s="79">
        <f>MAX(IFERROR(IFERROR(_xlfn.FORECAST.ETS(AT$5,tbl_Model[[#This Row],[H_2023_01]:[H_2025_12]],$H$5:$AQ$5),_xlfn.FORECAST.LINEAR(AT$5,tbl_Model[[#This Row],[H_2023_01]:[H_2025_12]],$H$5:$AQ$5)),0),0)</f>
        <v>37.779569469968713</v>
      </c>
      <c r="AU275" s="79">
        <f>MAX(IFERROR(IFERROR(_xlfn.FORECAST.ETS(AU$5,tbl_Model[[#This Row],[H_2023_01]:[H_2025_12]],$H$5:$AQ$5),_xlfn.FORECAST.LINEAR(AU$5,tbl_Model[[#This Row],[H_2023_01]:[H_2025_12]],$H$5:$AQ$5)),0),0)</f>
        <v>38.239925871414584</v>
      </c>
      <c r="AV275" s="79">
        <f>MAX(IFERROR(IFERROR(_xlfn.FORECAST.ETS(AV$5,tbl_Model[[#This Row],[H_2023_01]:[H_2025_12]],$H$5:$AQ$5),_xlfn.FORECAST.LINEAR(AV$5,tbl_Model[[#This Row],[H_2023_01]:[H_2025_12]],$H$5:$AQ$5)),0),0)</f>
        <v>38.700282272860463</v>
      </c>
      <c r="AW275" s="79">
        <f>MAX(IFERROR(IFERROR(_xlfn.FORECAST.ETS(AW$5,tbl_Model[[#This Row],[H_2023_01]:[H_2025_12]],$H$5:$AQ$5),_xlfn.FORECAST.LINEAR(AW$5,tbl_Model[[#This Row],[H_2023_01]:[H_2025_12]],$H$5:$AQ$5)),0),0)</f>
        <v>39.160638674306341</v>
      </c>
      <c r="AX275" s="79">
        <f>MAX(IFERROR(IFERROR(_xlfn.FORECAST.ETS(AX$5,tbl_Model[[#This Row],[H_2023_01]:[H_2025_12]],$H$5:$AQ$5),_xlfn.FORECAST.LINEAR(AX$5,tbl_Model[[#This Row],[H_2023_01]:[H_2025_12]],$H$5:$AQ$5)),0),0)</f>
        <v>39.620995075752212</v>
      </c>
      <c r="AY275" s="79">
        <f>MAX(IFERROR(IFERROR(_xlfn.FORECAST.ETS(AY$5,tbl_Model[[#This Row],[H_2023_01]:[H_2025_12]],$H$5:$AQ$5),_xlfn.FORECAST.LINEAR(AY$5,tbl_Model[[#This Row],[H_2023_01]:[H_2025_12]],$H$5:$AQ$5)),0),0)</f>
        <v>40.081351477198091</v>
      </c>
      <c r="AZ275" s="79">
        <f>MAX(IFERROR(IFERROR(_xlfn.FORECAST.ETS(AZ$5,tbl_Model[[#This Row],[H_2023_01]:[H_2025_12]],$H$5:$AQ$5),_xlfn.FORECAST.LINEAR(AZ$5,tbl_Model[[#This Row],[H_2023_01]:[H_2025_12]],$H$5:$AQ$5)),0),0)</f>
        <v>40.541707878643962</v>
      </c>
      <c r="BA275" s="79">
        <f>MAX(IFERROR(IFERROR(_xlfn.FORECAST.ETS(BA$5,tbl_Model[[#This Row],[H_2023_01]:[H_2025_12]],$H$5:$AQ$5),_xlfn.FORECAST.LINEAR(BA$5,tbl_Model[[#This Row],[H_2023_01]:[H_2025_12]],$H$5:$AQ$5)),0),0)</f>
        <v>41.00206428008984</v>
      </c>
      <c r="BB275" s="79">
        <f>MAX(IFERROR(IFERROR(_xlfn.FORECAST.ETS(BB$5,tbl_Model[[#This Row],[H_2023_01]:[H_2025_12]],$H$5:$AQ$5),_xlfn.FORECAST.LINEAR(BB$5,tbl_Model[[#This Row],[H_2023_01]:[H_2025_12]],$H$5:$AQ$5)),0),0)</f>
        <v>41.462420681535718</v>
      </c>
      <c r="BC275" s="79">
        <f>MAX(IFERROR(IFERROR(_xlfn.FORECAST.ETS(BC$5,tbl_Model[[#This Row],[H_2023_01]:[H_2025_12]],$H$5:$AQ$5),_xlfn.FORECAST.LINEAR(BC$5,tbl_Model[[#This Row],[H_2023_01]:[H_2025_12]],$H$5:$AQ$5)),0),0)</f>
        <v>41.92277708298159</v>
      </c>
      <c r="BD275" s="80">
        <f>IFERROR(AR275/SUM(Model!$AR275:$BC275),1/12)</f>
        <v>7.7976839085817956E-2</v>
      </c>
      <c r="BE275" s="80">
        <f>IFERROR(AS275/SUM(Model!$AR275:$BC275),1/12)</f>
        <v>7.8950747130820745E-2</v>
      </c>
      <c r="BF275" s="80">
        <f>IFERROR(AT275/SUM(Model!$AR275:$BC275),1/12)</f>
        <v>7.9924655175823547E-2</v>
      </c>
      <c r="BG275" s="80">
        <f>IFERROR(AU275/SUM(Model!$AR275:$BC275),1/12)</f>
        <v>8.0898563220826336E-2</v>
      </c>
      <c r="BH275" s="80">
        <f>IFERROR(AV275/SUM(Model!$AR275:$BC275),1/12)</f>
        <v>8.1872471265829139E-2</v>
      </c>
      <c r="BI275" s="80">
        <f>IFERROR(AW275/SUM(Model!$AR275:$BC275),1/12)</f>
        <v>8.2846379310831941E-2</v>
      </c>
      <c r="BJ275" s="80">
        <f>IFERROR(AX275/SUM(Model!$AR275:$BC275),1/12)</f>
        <v>8.382028735583473E-2</v>
      </c>
      <c r="BK275" s="80">
        <f>IFERROR(AY275/SUM(Model!$AR275:$BC275),1/12)</f>
        <v>8.4794195400837533E-2</v>
      </c>
      <c r="BL275" s="80">
        <f>IFERROR(AZ275/SUM(Model!$AR275:$BC275),1/12)</f>
        <v>8.5768103445840321E-2</v>
      </c>
      <c r="BM275" s="80">
        <f>IFERROR(BA275/SUM(Model!$AR275:$BC275),1/12)</f>
        <v>8.6742011490843124E-2</v>
      </c>
      <c r="BN275" s="80">
        <f>IFERROR(BB275/SUM(Model!$AR275:$BC275),1/12)</f>
        <v>8.7715919535845926E-2</v>
      </c>
      <c r="BO275" s="80">
        <f>IFERROR(BC275/SUM(Model!$AR275:$BC275),1/12)</f>
        <v>8.8689827580848715E-2</v>
      </c>
      <c r="BP27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374.25690021231424</v>
      </c>
      <c r="BQ275" s="77" cm="1">
        <f t="array" ref="BQ27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275" s="77" cm="1">
        <f t="array" ref="BR27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275" s="77">
        <f>IF(tbl_Model[[#This Row],[Type]]="Boutique",
    tbl_Model[[#This Row],[UnitListPrice]],
    tbl_Model[[#This Row],[UnitListPrice]]*(1-SUMIFS(tbl_MarketTerms[WholesaleMarginPct],tbl_MarketTerms[Country],tbl_Model[[#This Row],[country]])))</f>
        <v>6023.183158943697</v>
      </c>
      <c r="BT275" s="79">
        <f>Model!$BP275*BD275</f>
        <v>29.183370084612655</v>
      </c>
      <c r="BU275" s="79">
        <f>Model!$BP275*BE275</f>
        <v>29.547861890627235</v>
      </c>
      <c r="BV275" s="79">
        <f>Model!$BP275*BF275</f>
        <v>29.912353696641819</v>
      </c>
      <c r="BW275" s="79">
        <f>Model!$BP275*BG275</f>
        <v>30.276845502656396</v>
      </c>
      <c r="BX275" s="79">
        <f>Model!$BP275*BH275</f>
        <v>30.64133730867098</v>
      </c>
      <c r="BY275" s="79">
        <f>Model!$BP275*BI275</f>
        <v>31.005829114685564</v>
      </c>
      <c r="BZ275" s="79">
        <f>Model!$BP275*BJ275</f>
        <v>31.370320920700141</v>
      </c>
      <c r="CA275" s="79">
        <f>Model!$BP275*BK275</f>
        <v>31.734812726714726</v>
      </c>
      <c r="CB275" s="79">
        <f>Model!$BP275*BL275</f>
        <v>32.099304532729306</v>
      </c>
      <c r="CC275" s="79">
        <f>Model!$BP275*BM275</f>
        <v>32.46379633874389</v>
      </c>
      <c r="CD275" s="79">
        <f>Model!$BP275*BN275</f>
        <v>32.828288144758474</v>
      </c>
      <c r="CE275" s="79">
        <f>Model!$BP275*BO275</f>
        <v>33.192779950773051</v>
      </c>
      <c r="CF275" s="79">
        <f>Model!$BS275*BT275</f>
        <v>175776.78321486025</v>
      </c>
      <c r="CG275" s="79">
        <f>Model!$BS275*BU275</f>
        <v>177972.18412242024</v>
      </c>
      <c r="CH275" s="79">
        <f>Model!$BS275*BV275</f>
        <v>180167.58502998026</v>
      </c>
      <c r="CI275" s="79">
        <f>Model!$BS275*BW275</f>
        <v>182362.98593754022</v>
      </c>
      <c r="CJ275" s="79">
        <f>Model!$BS275*BX275</f>
        <v>184558.38684510023</v>
      </c>
      <c r="CK275" s="79">
        <f>Model!$BS275*BY275</f>
        <v>186753.78775266025</v>
      </c>
      <c r="CL275" s="79">
        <f>Model!$BS275*BZ275</f>
        <v>188949.18866022021</v>
      </c>
      <c r="CM275" s="79">
        <f>Model!$BS275*CA275</f>
        <v>191144.58956778023</v>
      </c>
      <c r="CN275" s="79">
        <f>Model!$BS275*CB275</f>
        <v>193339.99047534022</v>
      </c>
      <c r="CO275" s="79">
        <f>Model!$BS275*CC275</f>
        <v>195535.39138290024</v>
      </c>
      <c r="CP275" s="79">
        <f>Model!$BS275*CD275</f>
        <v>197730.79229046026</v>
      </c>
      <c r="CQ275" s="79">
        <f>Model!$BS275*CE275</f>
        <v>199926.19319802025</v>
      </c>
      <c r="CR275" s="79">
        <f>Model!$BR275*BT275</f>
        <v>77489.820775740969</v>
      </c>
      <c r="CS275" s="79">
        <f>Model!$BR275*BU275</f>
        <v>78457.6461036728</v>
      </c>
      <c r="CT275" s="79">
        <f>Model!$BR275*BV275</f>
        <v>79425.47143160463</v>
      </c>
      <c r="CU275" s="79">
        <f>Model!$BR275*BW275</f>
        <v>80393.296759536446</v>
      </c>
      <c r="CV275" s="79">
        <f>Model!$BR275*BX275</f>
        <v>81361.122087468277</v>
      </c>
      <c r="CW275" s="79">
        <f>Model!$BR275*BY275</f>
        <v>82328.947415400107</v>
      </c>
      <c r="CX275" s="79">
        <f>Model!$BR275*BZ275</f>
        <v>83296.772743331923</v>
      </c>
      <c r="CY275" s="79">
        <f>Model!$BR275*CA275</f>
        <v>84264.598071263754</v>
      </c>
      <c r="CZ275" s="79">
        <f>Model!$BR275*CB275</f>
        <v>85232.42339919557</v>
      </c>
      <c r="DA275" s="79">
        <f>Model!$BR275*CC275</f>
        <v>86200.2487271274</v>
      </c>
      <c r="DB275" s="79">
        <f>Model!$BR275*CD275</f>
        <v>87168.074055059231</v>
      </c>
      <c r="DC275" s="79">
        <f>Model!$BR275*CE275</f>
        <v>88135.899382991047</v>
      </c>
      <c r="DD275" s="79">
        <f>SUM(Model!$CF275:$CQ275)</f>
        <v>2254217.8584772833</v>
      </c>
      <c r="DE275" s="79">
        <f>SUM(Model!$CR275:$DC275)</f>
        <v>993754.32095239218</v>
      </c>
      <c r="DF275" s="80">
        <f>IFERROR((Model!$DD275-Model!$DE275)/Model!$DD275,0)</f>
        <v>0.55915781732664027</v>
      </c>
    </row>
    <row r="276" spans="2:110" x14ac:dyDescent="0.25">
      <c r="B276" t="s">
        <v>371</v>
      </c>
      <c r="C276" t="s">
        <v>231</v>
      </c>
      <c r="D276" t="s">
        <v>18</v>
      </c>
      <c r="E276" s="4">
        <v>527</v>
      </c>
      <c r="F276" s="4">
        <v>9649888.8900000006</v>
      </c>
      <c r="G276" s="4">
        <v>3465714.85</v>
      </c>
      <c r="H276" s="4">
        <v>23</v>
      </c>
      <c r="I276" s="4">
        <v>25</v>
      </c>
      <c r="J276" s="4">
        <v>43</v>
      </c>
      <c r="K276" s="4">
        <v>20</v>
      </c>
      <c r="L276" s="4">
        <v>33</v>
      </c>
      <c r="M276" s="4">
        <v>17</v>
      </c>
      <c r="N276" s="4">
        <v>26</v>
      </c>
      <c r="O276" s="4">
        <v>36</v>
      </c>
      <c r="P276" s="4">
        <v>32</v>
      </c>
      <c r="Q276" s="4">
        <v>24</v>
      </c>
      <c r="R276" s="4">
        <v>50</v>
      </c>
      <c r="S276" s="4">
        <v>74</v>
      </c>
      <c r="T276" s="4">
        <v>34</v>
      </c>
      <c r="U276" s="4">
        <v>35</v>
      </c>
      <c r="V276" s="4">
        <v>27</v>
      </c>
      <c r="W276" s="4">
        <v>29</v>
      </c>
      <c r="X276" s="4">
        <v>37</v>
      </c>
      <c r="Y276" s="4">
        <v>37</v>
      </c>
      <c r="Z276" s="4">
        <v>37</v>
      </c>
      <c r="AA276" s="4">
        <v>32</v>
      </c>
      <c r="AB276" s="4">
        <v>51</v>
      </c>
      <c r="AC276" s="4">
        <v>41</v>
      </c>
      <c r="AD276" s="4">
        <v>47</v>
      </c>
      <c r="AE276" s="4">
        <v>71</v>
      </c>
      <c r="AF276" s="4">
        <v>40</v>
      </c>
      <c r="AG276" s="4">
        <v>25</v>
      </c>
      <c r="AH276" s="4">
        <v>24</v>
      </c>
      <c r="AI276" s="4">
        <v>32</v>
      </c>
      <c r="AJ276" s="4">
        <v>37</v>
      </c>
      <c r="AK276" s="4">
        <v>45</v>
      </c>
      <c r="AL276" s="4">
        <v>51</v>
      </c>
      <c r="AM276" s="4">
        <v>39</v>
      </c>
      <c r="AN276" s="4">
        <v>58</v>
      </c>
      <c r="AO276" s="4">
        <v>75</v>
      </c>
      <c r="AP276" s="4">
        <v>46</v>
      </c>
      <c r="AQ276" s="4">
        <v>55</v>
      </c>
      <c r="AR276" s="79">
        <f>MAX(IFERROR(IFERROR(_xlfn.FORECAST.ETS(AR$5,tbl_Model[[#This Row],[H_2023_01]:[H_2025_12]],$H$5:$AQ$5),_xlfn.FORECAST.LINEAR(AR$5,tbl_Model[[#This Row],[H_2023_01]:[H_2025_12]],$H$5:$AQ$5)),0),0)</f>
        <v>45.055126138961683</v>
      </c>
      <c r="AS276" s="79">
        <f>MAX(IFERROR(IFERROR(_xlfn.FORECAST.ETS(AS$5,tbl_Model[[#This Row],[H_2023_01]:[H_2025_12]],$H$5:$AQ$5),_xlfn.FORECAST.LINEAR(AS$5,tbl_Model[[#This Row],[H_2023_01]:[H_2025_12]],$H$5:$AQ$5)),0),0)</f>
        <v>38.235135170014516</v>
      </c>
      <c r="AT276" s="79">
        <f>MAX(IFERROR(IFERROR(_xlfn.FORECAST.ETS(AT$5,tbl_Model[[#This Row],[H_2023_01]:[H_2025_12]],$H$5:$AQ$5),_xlfn.FORECAST.LINEAR(AT$5,tbl_Model[[#This Row],[H_2023_01]:[H_2025_12]],$H$5:$AQ$5)),0),0)</f>
        <v>36.942750121430194</v>
      </c>
      <c r="AU276" s="79">
        <f>MAX(IFERROR(IFERROR(_xlfn.FORECAST.ETS(AU$5,tbl_Model[[#This Row],[H_2023_01]:[H_2025_12]],$H$5:$AQ$5),_xlfn.FORECAST.LINEAR(AU$5,tbl_Model[[#This Row],[H_2023_01]:[H_2025_12]],$H$5:$AQ$5)),0),0)</f>
        <v>38.649572584673422</v>
      </c>
      <c r="AV276" s="79">
        <f>MAX(IFERROR(IFERROR(_xlfn.FORECAST.ETS(AV$5,tbl_Model[[#This Row],[H_2023_01]:[H_2025_12]],$H$5:$AQ$5),_xlfn.FORECAST.LINEAR(AV$5,tbl_Model[[#This Row],[H_2023_01]:[H_2025_12]],$H$5:$AQ$5)),0),0)</f>
        <v>45.877958307807887</v>
      </c>
      <c r="AW276" s="79">
        <f>MAX(IFERROR(IFERROR(_xlfn.FORECAST.ETS(AW$5,tbl_Model[[#This Row],[H_2023_01]:[H_2025_12]],$H$5:$AQ$5),_xlfn.FORECAST.LINEAR(AW$5,tbl_Model[[#This Row],[H_2023_01]:[H_2025_12]],$H$5:$AQ$5)),0),0)</f>
        <v>47.138124332176339</v>
      </c>
      <c r="AX276" s="79">
        <f>MAX(IFERROR(IFERROR(_xlfn.FORECAST.ETS(AX$5,tbl_Model[[#This Row],[H_2023_01]:[H_2025_12]],$H$5:$AQ$5),_xlfn.FORECAST.LINEAR(AX$5,tbl_Model[[#This Row],[H_2023_01]:[H_2025_12]],$H$5:$AQ$5)),0),0)</f>
        <v>51.834001045588259</v>
      </c>
      <c r="AY276" s="79">
        <f>MAX(IFERROR(IFERROR(_xlfn.FORECAST.ETS(AY$5,tbl_Model[[#This Row],[H_2023_01]:[H_2025_12]],$H$5:$AQ$5),_xlfn.FORECAST.LINEAR(AY$5,tbl_Model[[#This Row],[H_2023_01]:[H_2025_12]],$H$5:$AQ$5)),0),0)</f>
        <v>46.188766257989649</v>
      </c>
      <c r="AZ276" s="79">
        <f>MAX(IFERROR(IFERROR(_xlfn.FORECAST.ETS(AZ$5,tbl_Model[[#This Row],[H_2023_01]:[H_2025_12]],$H$5:$AQ$5),_xlfn.FORECAST.LINEAR(AZ$5,tbl_Model[[#This Row],[H_2023_01]:[H_2025_12]],$H$5:$AQ$5)),0),0)</f>
        <v>60.917891922637864</v>
      </c>
      <c r="BA276" s="79">
        <f>MAX(IFERROR(IFERROR(_xlfn.FORECAST.ETS(BA$5,tbl_Model[[#This Row],[H_2023_01]:[H_2025_12]],$H$5:$AQ$5),_xlfn.FORECAST.LINEAR(BA$5,tbl_Model[[#This Row],[H_2023_01]:[H_2025_12]],$H$5:$AQ$5)),0),0)</f>
        <v>64.798497704912052</v>
      </c>
      <c r="BB276" s="79">
        <f>MAX(IFERROR(IFERROR(_xlfn.FORECAST.ETS(BB$5,tbl_Model[[#This Row],[H_2023_01]:[H_2025_12]],$H$5:$AQ$5),_xlfn.FORECAST.LINEAR(BB$5,tbl_Model[[#This Row],[H_2023_01]:[H_2025_12]],$H$5:$AQ$5)),0),0)</f>
        <v>57.017271504284849</v>
      </c>
      <c r="BC276" s="79">
        <f>MAX(IFERROR(IFERROR(_xlfn.FORECAST.ETS(BC$5,tbl_Model[[#This Row],[H_2023_01]:[H_2025_12]],$H$5:$AQ$5),_xlfn.FORECAST.LINEAR(BC$5,tbl_Model[[#This Row],[H_2023_01]:[H_2025_12]],$H$5:$AQ$5)),0),0)</f>
        <v>74.062100319431963</v>
      </c>
      <c r="BD276" s="80">
        <f>IFERROR(AR276/SUM(Model!$AR276:$BC276),1/12)</f>
        <v>7.4260506344346583E-2</v>
      </c>
      <c r="BE276" s="80">
        <f>IFERROR(AS276/SUM(Model!$AR276:$BC276),1/12)</f>
        <v>6.3019699226065609E-2</v>
      </c>
      <c r="BF276" s="80">
        <f>IFERROR(AT276/SUM(Model!$AR276:$BC276),1/12)</f>
        <v>6.0889571617417294E-2</v>
      </c>
      <c r="BG276" s="80">
        <f>IFERROR(AU276/SUM(Model!$AR276:$BC276),1/12)</f>
        <v>6.3702780928371575E-2</v>
      </c>
      <c r="BH276" s="80">
        <f>IFERROR(AV276/SUM(Model!$AR276:$BC276),1/12)</f>
        <v>7.5616710149136193E-2</v>
      </c>
      <c r="BI276" s="80">
        <f>IFERROR(AW276/SUM(Model!$AR276:$BC276),1/12)</f>
        <v>7.7693733899084572E-2</v>
      </c>
      <c r="BJ276" s="80">
        <f>IFERROR(AX276/SUM(Model!$AR276:$BC276),1/12)</f>
        <v>8.5433545377872983E-2</v>
      </c>
      <c r="BK276" s="80">
        <f>IFERROR(AY276/SUM(Model!$AR276:$BC276),1/12)</f>
        <v>7.6128988278935661E-2</v>
      </c>
      <c r="BL276" s="80">
        <f>IFERROR(AZ276/SUM(Model!$AR276:$BC276),1/12)</f>
        <v>0.10040574485692742</v>
      </c>
      <c r="BM276" s="80">
        <f>IFERROR(BA276/SUM(Model!$AR276:$BC276),1/12)</f>
        <v>0.1068018150715723</v>
      </c>
      <c r="BN276" s="80">
        <f>IFERROR(BB276/SUM(Model!$AR276:$BC276),1/12)</f>
        <v>9.3976686231487139E-2</v>
      </c>
      <c r="BO276" s="80">
        <f>IFERROR(BC276/SUM(Model!$AR276:$BC276),1/12)</f>
        <v>0.12207021801878275</v>
      </c>
      <c r="BP27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547.89737949502694</v>
      </c>
      <c r="BQ276" s="77" cm="1">
        <f t="array" ref="BQ27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76" s="77" cm="1">
        <f t="array" ref="BR27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76" s="77">
        <f>IF(tbl_Model[[#This Row],[Type]]="Boutique",
    tbl_Model[[#This Row],[UnitListPrice]],
    tbl_Model[[#This Row],[UnitListPrice]]*(1-SUMIFS(tbl_MarketTerms[WholesaleMarginPct],tbl_MarketTerms[Country],tbl_Model[[#This Row],[country]])))</f>
        <v>18807.404878048779</v>
      </c>
      <c r="BT276" s="79">
        <f>Model!$BP276*BD276</f>
        <v>40.687136826041318</v>
      </c>
      <c r="BU276" s="79">
        <f>Model!$BP276*BE276</f>
        <v>34.528328062526121</v>
      </c>
      <c r="BV276" s="79">
        <f>Model!$BP276*BF276</f>
        <v>33.361236727757706</v>
      </c>
      <c r="BW276" s="79">
        <f>Model!$BP276*BG276</f>
        <v>34.902586737200565</v>
      </c>
      <c r="BX276" s="79">
        <f>Model!$BP276*BH276</f>
        <v>41.43019733674673</v>
      </c>
      <c r="BY276" s="79">
        <f>Model!$BP276*BI276</f>
        <v>42.568193206492381</v>
      </c>
      <c r="BZ276" s="79">
        <f>Model!$BP276*BJ276</f>
        <v>46.808815633506079</v>
      </c>
      <c r="CA276" s="79">
        <f>Model!$BP276*BK276</f>
        <v>41.710873181636472</v>
      </c>
      <c r="CB276" s="79">
        <f>Model!$BP276*BL276</f>
        <v>55.012044493356811</v>
      </c>
      <c r="CC276" s="79">
        <f>Model!$BP276*BM276</f>
        <v>58.516434603026937</v>
      </c>
      <c r="CD276" s="79">
        <f>Model!$BP276*BN276</f>
        <v>51.489580119858182</v>
      </c>
      <c r="CE276" s="79">
        <f>Model!$BP276*BO276</f>
        <v>66.881952566877686</v>
      </c>
      <c r="CF276" s="79">
        <f>Model!$BS276*BT276</f>
        <v>765219.45561592758</v>
      </c>
      <c r="CG276" s="79">
        <f>Model!$BS276*BU276</f>
        <v>649388.24563402229</v>
      </c>
      <c r="CH276" s="79">
        <f>Model!$BS276*BV276</f>
        <v>627438.28637137043</v>
      </c>
      <c r="CI276" s="79">
        <f>Model!$BS276*BW276</f>
        <v>656427.0800577465</v>
      </c>
      <c r="CJ276" s="79">
        <f>Model!$BS276*BX276</f>
        <v>779194.49548965401</v>
      </c>
      <c r="CK276" s="79">
        <f>Model!$BS276*BY276</f>
        <v>800597.24456150772</v>
      </c>
      <c r="CL276" s="79">
        <f>Model!$BS276*BZ276</f>
        <v>880352.34748128813</v>
      </c>
      <c r="CM276" s="79">
        <f>Model!$BS276*CA276</f>
        <v>784473.27974398376</v>
      </c>
      <c r="CN276" s="79">
        <f>Model!$BS276*CB276</f>
        <v>1034633.7939557954</v>
      </c>
      <c r="CO276" s="79">
        <f>Model!$BS276*CC276</f>
        <v>1100542.2775989913</v>
      </c>
      <c r="CP276" s="79">
        <f>Model!$BS276*CD276</f>
        <v>968385.38031490427</v>
      </c>
      <c r="CQ276" s="79">
        <f>Model!$BS276*CE276</f>
        <v>1257875.9609597225</v>
      </c>
      <c r="CR276" s="79">
        <f>Model!$BR276*BT276</f>
        <v>270002.25279681938</v>
      </c>
      <c r="CS276" s="79">
        <f>Model!$BR276*BU276</f>
        <v>229132.03261387491</v>
      </c>
      <c r="CT276" s="79">
        <f>Model!$BR276*BV276</f>
        <v>221387.14530577042</v>
      </c>
      <c r="CU276" s="79">
        <f>Model!$BR276*BW276</f>
        <v>231615.63537321618</v>
      </c>
      <c r="CV276" s="79">
        <f>Model!$BR276*BX276</f>
        <v>274933.24641066359</v>
      </c>
      <c r="CW276" s="79">
        <f>Model!$BR276*BY276</f>
        <v>282485.05448746448</v>
      </c>
      <c r="CX276" s="79">
        <f>Model!$BR276*BZ276</f>
        <v>310626.07638954103</v>
      </c>
      <c r="CY276" s="79">
        <f>Model!$BR276*CA276</f>
        <v>276795.82796192617</v>
      </c>
      <c r="CZ276" s="79">
        <f>Model!$BR276*CB276</f>
        <v>365063.18956949742</v>
      </c>
      <c r="DA276" s="79">
        <f>Model!$BR276*CC276</f>
        <v>388318.53015380283</v>
      </c>
      <c r="DB276" s="79">
        <f>Model!$BR276*CD276</f>
        <v>341687.90709859022</v>
      </c>
      <c r="DC276" s="79">
        <f>Model!$BR276*CE276</f>
        <v>443832.60345193435</v>
      </c>
      <c r="DD276" s="79">
        <f>SUM(Model!$CF276:$CQ276)</f>
        <v>10304527.847784914</v>
      </c>
      <c r="DE276" s="79">
        <f>SUM(Model!$CR276:$DC276)</f>
        <v>3635879.5016131005</v>
      </c>
      <c r="DF276" s="80">
        <f>IFERROR((Model!$DD276-Model!$DE276)/Model!$DD276,0)</f>
        <v>0.6471570987704518</v>
      </c>
    </row>
    <row r="277" spans="2:110" x14ac:dyDescent="0.25">
      <c r="B277" t="s">
        <v>371</v>
      </c>
      <c r="C277" t="s">
        <v>45</v>
      </c>
      <c r="D277" t="s">
        <v>12</v>
      </c>
      <c r="E277" s="4">
        <v>18</v>
      </c>
      <c r="F277" s="4">
        <v>240463.57</v>
      </c>
      <c r="G277" s="4">
        <v>90087.69</v>
      </c>
      <c r="H277" s="4">
        <v>0</v>
      </c>
      <c r="I277" s="4">
        <v>3</v>
      </c>
      <c r="J277" s="4">
        <v>0</v>
      </c>
      <c r="K277" s="4">
        <v>0</v>
      </c>
      <c r="L277" s="4">
        <v>0</v>
      </c>
      <c r="M277" s="4">
        <v>5</v>
      </c>
      <c r="N277" s="4">
        <v>1</v>
      </c>
      <c r="O277" s="4">
        <v>1</v>
      </c>
      <c r="P277" s="4">
        <v>1</v>
      </c>
      <c r="Q277" s="4">
        <v>0</v>
      </c>
      <c r="R277" s="4">
        <v>3</v>
      </c>
      <c r="S277" s="4">
        <v>3</v>
      </c>
      <c r="T277" s="4">
        <v>0</v>
      </c>
      <c r="U277" s="4">
        <v>0</v>
      </c>
      <c r="V277" s="4">
        <v>4</v>
      </c>
      <c r="W277" s="4">
        <v>0</v>
      </c>
      <c r="X277" s="4">
        <v>5</v>
      </c>
      <c r="Y277" s="4">
        <v>2</v>
      </c>
      <c r="Z277" s="4">
        <v>3</v>
      </c>
      <c r="AA277" s="4">
        <v>0</v>
      </c>
      <c r="AB277" s="4">
        <v>3</v>
      </c>
      <c r="AC277" s="4">
        <v>1</v>
      </c>
      <c r="AD277" s="4">
        <v>14</v>
      </c>
      <c r="AE277" s="4">
        <v>2</v>
      </c>
      <c r="AF277" s="4">
        <v>5</v>
      </c>
      <c r="AG277" s="4">
        <v>0</v>
      </c>
      <c r="AH277" s="4">
        <v>6</v>
      </c>
      <c r="AI277" s="4">
        <v>0</v>
      </c>
      <c r="AJ277" s="4">
        <v>0</v>
      </c>
      <c r="AK277" s="4">
        <v>0</v>
      </c>
      <c r="AL277" s="4">
        <v>0</v>
      </c>
      <c r="AM277" s="4">
        <v>0</v>
      </c>
      <c r="AN277" s="4">
        <v>1</v>
      </c>
      <c r="AO277" s="4">
        <v>1</v>
      </c>
      <c r="AP277" s="4">
        <v>0</v>
      </c>
      <c r="AQ277" s="4">
        <v>5</v>
      </c>
      <c r="AR277" s="79">
        <f>MAX(IFERROR(IFERROR(_xlfn.FORECAST.ETS(AR$5,tbl_Model[[#This Row],[H_2023_01]:[H_2025_12]],$H$5:$AQ$5),_xlfn.FORECAST.LINEAR(AR$5,tbl_Model[[#This Row],[H_2023_01]:[H_2025_12]],$H$5:$AQ$5)),0),0)</f>
        <v>2.1544091800718701</v>
      </c>
      <c r="AS277" s="79">
        <f>MAX(IFERROR(IFERROR(_xlfn.FORECAST.ETS(AS$5,tbl_Model[[#This Row],[H_2023_01]:[H_2025_12]],$H$5:$AQ$5),_xlfn.FORECAST.LINEAR(AS$5,tbl_Model[[#This Row],[H_2023_01]:[H_2025_12]],$H$5:$AQ$5)),0),0)</f>
        <v>2.1849113066213155</v>
      </c>
      <c r="AT277" s="79">
        <f>MAX(IFERROR(IFERROR(_xlfn.FORECAST.ETS(AT$5,tbl_Model[[#This Row],[H_2023_01]:[H_2025_12]],$H$5:$AQ$5),_xlfn.FORECAST.LINEAR(AT$5,tbl_Model[[#This Row],[H_2023_01]:[H_2025_12]],$H$5:$AQ$5)),0),0)</f>
        <v>2.2154134331707711</v>
      </c>
      <c r="AU277" s="79">
        <f>MAX(IFERROR(IFERROR(_xlfn.FORECAST.ETS(AU$5,tbl_Model[[#This Row],[H_2023_01]:[H_2025_12]],$H$5:$AQ$5),_xlfn.FORECAST.LINEAR(AU$5,tbl_Model[[#This Row],[H_2023_01]:[H_2025_12]],$H$5:$AQ$5)),0),0)</f>
        <v>2.2459155597202161</v>
      </c>
      <c r="AV277" s="79">
        <f>MAX(IFERROR(IFERROR(_xlfn.FORECAST.ETS(AV$5,tbl_Model[[#This Row],[H_2023_01]:[H_2025_12]],$H$5:$AQ$5),_xlfn.FORECAST.LINEAR(AV$5,tbl_Model[[#This Row],[H_2023_01]:[H_2025_12]],$H$5:$AQ$5)),0),0)</f>
        <v>2.2764176862696721</v>
      </c>
      <c r="AW277" s="79">
        <f>MAX(IFERROR(IFERROR(_xlfn.FORECAST.ETS(AW$5,tbl_Model[[#This Row],[H_2023_01]:[H_2025_12]],$H$5:$AQ$5),_xlfn.FORECAST.LINEAR(AW$5,tbl_Model[[#This Row],[H_2023_01]:[H_2025_12]],$H$5:$AQ$5)),0),0)</f>
        <v>2.3069198128191171</v>
      </c>
      <c r="AX277" s="79">
        <f>MAX(IFERROR(IFERROR(_xlfn.FORECAST.ETS(AX$5,tbl_Model[[#This Row],[H_2023_01]:[H_2025_12]],$H$5:$AQ$5),_xlfn.FORECAST.LINEAR(AX$5,tbl_Model[[#This Row],[H_2023_01]:[H_2025_12]],$H$5:$AQ$5)),0),0)</f>
        <v>2.3374219393685731</v>
      </c>
      <c r="AY277" s="79">
        <f>MAX(IFERROR(IFERROR(_xlfn.FORECAST.ETS(AY$5,tbl_Model[[#This Row],[H_2023_01]:[H_2025_12]],$H$5:$AQ$5),_xlfn.FORECAST.LINEAR(AY$5,tbl_Model[[#This Row],[H_2023_01]:[H_2025_12]],$H$5:$AQ$5)),0),0)</f>
        <v>2.3679240659180181</v>
      </c>
      <c r="AZ277" s="79">
        <f>MAX(IFERROR(IFERROR(_xlfn.FORECAST.ETS(AZ$5,tbl_Model[[#This Row],[H_2023_01]:[H_2025_12]],$H$5:$AQ$5),_xlfn.FORECAST.LINEAR(AZ$5,tbl_Model[[#This Row],[H_2023_01]:[H_2025_12]],$H$5:$AQ$5)),0),0)</f>
        <v>2.3984261924674737</v>
      </c>
      <c r="BA277" s="79">
        <f>MAX(IFERROR(IFERROR(_xlfn.FORECAST.ETS(BA$5,tbl_Model[[#This Row],[H_2023_01]:[H_2025_12]],$H$5:$AQ$5),_xlfn.FORECAST.LINEAR(BA$5,tbl_Model[[#This Row],[H_2023_01]:[H_2025_12]],$H$5:$AQ$5)),0),0)</f>
        <v>2.4289283190169191</v>
      </c>
      <c r="BB277" s="79">
        <f>MAX(IFERROR(IFERROR(_xlfn.FORECAST.ETS(BB$5,tbl_Model[[#This Row],[H_2023_01]:[H_2025_12]],$H$5:$AQ$5),_xlfn.FORECAST.LINEAR(BB$5,tbl_Model[[#This Row],[H_2023_01]:[H_2025_12]],$H$5:$AQ$5)),0),0)</f>
        <v>2.4594304455663747</v>
      </c>
      <c r="BC277" s="79">
        <f>MAX(IFERROR(IFERROR(_xlfn.FORECAST.ETS(BC$5,tbl_Model[[#This Row],[H_2023_01]:[H_2025_12]],$H$5:$AQ$5),_xlfn.FORECAST.LINEAR(BC$5,tbl_Model[[#This Row],[H_2023_01]:[H_2025_12]],$H$5:$AQ$5)),0),0)</f>
        <v>2.4899325721158196</v>
      </c>
      <c r="BD277" s="80">
        <f>IFERROR(AR277/SUM(Model!$AR277:$BC277),1/12)</f>
        <v>7.7313043664262657E-2</v>
      </c>
      <c r="BE277" s="80">
        <f>IFERROR(AS277/SUM(Model!$AR277:$BC277),1/12)</f>
        <v>7.8407641785911711E-2</v>
      </c>
      <c r="BF277" s="80">
        <f>IFERROR(AT277/SUM(Model!$AR277:$BC277),1/12)</f>
        <v>7.9502239907561126E-2</v>
      </c>
      <c r="BG277" s="80">
        <f>IFERROR(AU277/SUM(Model!$AR277:$BC277),1/12)</f>
        <v>8.0596838029210152E-2</v>
      </c>
      <c r="BH277" s="80">
        <f>IFERROR(AV277/SUM(Model!$AR277:$BC277),1/12)</f>
        <v>8.1691436150859581E-2</v>
      </c>
      <c r="BI277" s="80">
        <f>IFERROR(AW277/SUM(Model!$AR277:$BC277),1/12)</f>
        <v>8.2786034272508621E-2</v>
      </c>
      <c r="BJ277" s="80">
        <f>IFERROR(AX277/SUM(Model!$AR277:$BC277),1/12)</f>
        <v>8.388063239415805E-2</v>
      </c>
      <c r="BK277" s="80">
        <f>IFERROR(AY277/SUM(Model!$AR277:$BC277),1/12)</f>
        <v>8.497523051580709E-2</v>
      </c>
      <c r="BL277" s="80">
        <f>IFERROR(AZ277/SUM(Model!$AR277:$BC277),1/12)</f>
        <v>8.6069828637456505E-2</v>
      </c>
      <c r="BM277" s="80">
        <f>IFERROR(BA277/SUM(Model!$AR277:$BC277),1/12)</f>
        <v>8.7164426759105545E-2</v>
      </c>
      <c r="BN277" s="80">
        <f>IFERROR(BB277/SUM(Model!$AR277:$BC277),1/12)</f>
        <v>8.825902488075496E-2</v>
      </c>
      <c r="BO277" s="80">
        <f>IFERROR(BC277/SUM(Model!$AR277:$BC277),1/12)</f>
        <v>8.9353623002404001E-2</v>
      </c>
      <c r="BP27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18.870967741935484</v>
      </c>
      <c r="BQ277" s="77" cm="1">
        <f t="array" ref="BQ27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277" s="77" cm="1">
        <f t="array" ref="BR27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277" s="77">
        <f>IF(tbl_Model[[#This Row],[Type]]="Boutique",
    tbl_Model[[#This Row],[UnitListPrice]],
    tbl_Model[[#This Row],[UnitListPrice]]*(1-SUMIFS(tbl_MarketTerms[WholesaleMarginPct],tbl_MarketTerms[Country],tbl_Model[[#This Row],[country]])))</f>
        <v>12882.556608318615</v>
      </c>
      <c r="BT277" s="79">
        <f>Model!$BP277*BD277</f>
        <v>1.4589719530191501</v>
      </c>
      <c r="BU277" s="79">
        <f>Model!$BP277*BE277</f>
        <v>1.4796280788631726</v>
      </c>
      <c r="BV277" s="79">
        <f>Model!$BP277*BF277</f>
        <v>1.5002842047072018</v>
      </c>
      <c r="BW277" s="79">
        <f>Model!$BP277*BG277</f>
        <v>1.5209403305512239</v>
      </c>
      <c r="BX277" s="79">
        <f>Model!$BP277*BH277</f>
        <v>1.5415964563952533</v>
      </c>
      <c r="BY277" s="79">
        <f>Model!$BP277*BI277</f>
        <v>1.5622525822392757</v>
      </c>
      <c r="BZ277" s="79">
        <f>Model!$BP277*BJ277</f>
        <v>1.5829087080833051</v>
      </c>
      <c r="CA277" s="79">
        <f>Model!$BP277*BK277</f>
        <v>1.6035648339273274</v>
      </c>
      <c r="CB277" s="79">
        <f>Model!$BP277*BL277</f>
        <v>1.6242209597713566</v>
      </c>
      <c r="CC277" s="79">
        <f>Model!$BP277*BM277</f>
        <v>1.6448770856153789</v>
      </c>
      <c r="CD277" s="79">
        <f>Model!$BP277*BN277</f>
        <v>1.6655332114594081</v>
      </c>
      <c r="CE277" s="79">
        <f>Model!$BP277*BO277</f>
        <v>1.6861893373034302</v>
      </c>
      <c r="CF277" s="79">
        <f>Model!$BS277*BT277</f>
        <v>18795.288774718367</v>
      </c>
      <c r="CG277" s="79">
        <f>Model!$BS277*BU277</f>
        <v>19061.392485212542</v>
      </c>
      <c r="CH277" s="79">
        <f>Model!$BS277*BV277</f>
        <v>19327.496195706801</v>
      </c>
      <c r="CI277" s="79">
        <f>Model!$BS277*BW277</f>
        <v>19593.599906200969</v>
      </c>
      <c r="CJ277" s="79">
        <f>Model!$BS277*BX277</f>
        <v>19859.703616695231</v>
      </c>
      <c r="CK277" s="79">
        <f>Model!$BS277*BY277</f>
        <v>20125.807327189403</v>
      </c>
      <c r="CL277" s="79">
        <f>Model!$BS277*BZ277</f>
        <v>20391.911037683662</v>
      </c>
      <c r="CM277" s="79">
        <f>Model!$BS277*CA277</f>
        <v>20658.014748177833</v>
      </c>
      <c r="CN277" s="79">
        <f>Model!$BS277*CB277</f>
        <v>20924.118458672092</v>
      </c>
      <c r="CO277" s="79">
        <f>Model!$BS277*CC277</f>
        <v>21190.222169166263</v>
      </c>
      <c r="CP277" s="79">
        <f>Model!$BS277*CD277</f>
        <v>21456.325879660522</v>
      </c>
      <c r="CQ277" s="79">
        <f>Model!$BS277*CE277</f>
        <v>21722.42959015469</v>
      </c>
      <c r="CR277" s="79">
        <f>Model!$BR277*BT277</f>
        <v>6928.2775396752013</v>
      </c>
      <c r="CS277" s="79">
        <f>Model!$BR277*BU277</f>
        <v>7026.3680975133393</v>
      </c>
      <c r="CT277" s="79">
        <f>Model!$BR277*BV277</f>
        <v>7124.4586553515082</v>
      </c>
      <c r="CU277" s="79">
        <f>Model!$BR277*BW277</f>
        <v>7222.5492131896444</v>
      </c>
      <c r="CV277" s="79">
        <f>Model!$BR277*BX277</f>
        <v>7320.6397710278143</v>
      </c>
      <c r="CW277" s="79">
        <f>Model!$BR277*BY277</f>
        <v>7418.7303288659514</v>
      </c>
      <c r="CX277" s="79">
        <f>Model!$BR277*BZ277</f>
        <v>7516.8208867041221</v>
      </c>
      <c r="CY277" s="79">
        <f>Model!$BR277*CA277</f>
        <v>7614.9114445422583</v>
      </c>
      <c r="CZ277" s="79">
        <f>Model!$BR277*CB277</f>
        <v>7713.0020023804282</v>
      </c>
      <c r="DA277" s="79">
        <f>Model!$BR277*CC277</f>
        <v>7811.0925602185653</v>
      </c>
      <c r="DB277" s="79">
        <f>Model!$BR277*CD277</f>
        <v>7909.1831180567342</v>
      </c>
      <c r="DC277" s="79">
        <f>Model!$BR277*CE277</f>
        <v>8007.2736758948704</v>
      </c>
      <c r="DD277" s="79">
        <f>SUM(Model!$CF277:$CQ277)</f>
        <v>243106.3101892384</v>
      </c>
      <c r="DE277" s="79">
        <f>SUM(Model!$CR277:$DC277)</f>
        <v>89613.307293420454</v>
      </c>
      <c r="DF277" s="80">
        <f>IFERROR((Model!$DD277-Model!$DE277)/Model!$DD277,0)</f>
        <v>0.63138222441176528</v>
      </c>
    </row>
    <row r="278" spans="2:110" x14ac:dyDescent="0.25">
      <c r="B278" t="s">
        <v>371</v>
      </c>
      <c r="C278" t="s">
        <v>231</v>
      </c>
      <c r="D278" t="s">
        <v>19</v>
      </c>
      <c r="E278" s="4">
        <v>27</v>
      </c>
      <c r="F278" s="4">
        <v>477680.39</v>
      </c>
      <c r="G278" s="4">
        <v>169391.86</v>
      </c>
      <c r="H278" s="4">
        <v>4</v>
      </c>
      <c r="I278" s="4">
        <v>6</v>
      </c>
      <c r="J278" s="4">
        <v>4</v>
      </c>
      <c r="K278" s="4">
        <v>0</v>
      </c>
      <c r="L278" s="4">
        <v>1</v>
      </c>
      <c r="M278" s="4">
        <v>0</v>
      </c>
      <c r="N278" s="4">
        <v>1</v>
      </c>
      <c r="O278" s="4">
        <v>0</v>
      </c>
      <c r="P278" s="4">
        <v>8</v>
      </c>
      <c r="Q278" s="4">
        <v>0</v>
      </c>
      <c r="R278" s="4">
        <v>0</v>
      </c>
      <c r="S278" s="4">
        <v>0</v>
      </c>
      <c r="T278" s="4">
        <v>0</v>
      </c>
      <c r="U278" s="4">
        <v>7</v>
      </c>
      <c r="V278" s="4">
        <v>1</v>
      </c>
      <c r="W278" s="4">
        <v>5</v>
      </c>
      <c r="X278" s="4">
        <v>3</v>
      </c>
      <c r="Y278" s="4">
        <v>1</v>
      </c>
      <c r="Z278" s="4">
        <v>0</v>
      </c>
      <c r="AA278" s="4">
        <v>0</v>
      </c>
      <c r="AB278" s="4">
        <v>2</v>
      </c>
      <c r="AC278" s="4">
        <v>3</v>
      </c>
      <c r="AD278" s="4">
        <v>5</v>
      </c>
      <c r="AE278" s="4">
        <v>0</v>
      </c>
      <c r="AF278" s="4">
        <v>0</v>
      </c>
      <c r="AG278" s="4">
        <v>5</v>
      </c>
      <c r="AH278" s="4">
        <v>6</v>
      </c>
      <c r="AI278" s="4">
        <v>0</v>
      </c>
      <c r="AJ278" s="4">
        <v>3</v>
      </c>
      <c r="AK278" s="4">
        <v>2</v>
      </c>
      <c r="AL278" s="4">
        <v>1</v>
      </c>
      <c r="AM278" s="4">
        <v>0</v>
      </c>
      <c r="AN278" s="4">
        <v>2</v>
      </c>
      <c r="AO278" s="4">
        <v>0</v>
      </c>
      <c r="AP278" s="4">
        <v>1</v>
      </c>
      <c r="AQ278" s="4">
        <v>7</v>
      </c>
      <c r="AR278" s="79">
        <f>MAX(IFERROR(IFERROR(_xlfn.FORECAST.ETS(AR$5,tbl_Model[[#This Row],[H_2023_01]:[H_2025_12]],$H$5:$AQ$5),_xlfn.FORECAST.LINEAR(AR$5,tbl_Model[[#This Row],[H_2023_01]:[H_2025_12]],$H$5:$AQ$5)),0),0)</f>
        <v>2.0678796378185162</v>
      </c>
      <c r="AS278" s="79">
        <f>MAX(IFERROR(IFERROR(_xlfn.FORECAST.ETS(AS$5,tbl_Model[[#This Row],[H_2023_01]:[H_2025_12]],$H$5:$AQ$5),_xlfn.FORECAST.LINEAR(AS$5,tbl_Model[[#This Row],[H_2023_01]:[H_2025_12]],$H$5:$AQ$5)),0),0)</f>
        <v>2.0492071269336951</v>
      </c>
      <c r="AT278" s="79">
        <f>MAX(IFERROR(IFERROR(_xlfn.FORECAST.ETS(AT$5,tbl_Model[[#This Row],[H_2023_01]:[H_2025_12]],$H$5:$AQ$5),_xlfn.FORECAST.LINEAR(AT$5,tbl_Model[[#This Row],[H_2023_01]:[H_2025_12]],$H$5:$AQ$5)),0),0)</f>
        <v>2.0305346160488753</v>
      </c>
      <c r="AU278" s="79">
        <f>MAX(IFERROR(IFERROR(_xlfn.FORECAST.ETS(AU$5,tbl_Model[[#This Row],[H_2023_01]:[H_2025_12]],$H$5:$AQ$5),_xlfn.FORECAST.LINEAR(AU$5,tbl_Model[[#This Row],[H_2023_01]:[H_2025_12]],$H$5:$AQ$5)),0),0)</f>
        <v>2.0118621051640537</v>
      </c>
      <c r="AV278" s="79">
        <f>MAX(IFERROR(IFERROR(_xlfn.FORECAST.ETS(AV$5,tbl_Model[[#This Row],[H_2023_01]:[H_2025_12]],$H$5:$AQ$5),_xlfn.FORECAST.LINEAR(AV$5,tbl_Model[[#This Row],[H_2023_01]:[H_2025_12]],$H$5:$AQ$5)),0),0)</f>
        <v>1.9931895942792344</v>
      </c>
      <c r="AW278" s="79">
        <f>MAX(IFERROR(IFERROR(_xlfn.FORECAST.ETS(AW$5,tbl_Model[[#This Row],[H_2023_01]:[H_2025_12]],$H$5:$AQ$5),_xlfn.FORECAST.LINEAR(AW$5,tbl_Model[[#This Row],[H_2023_01]:[H_2025_12]],$H$5:$AQ$5)),0),0)</f>
        <v>1.9745170833944126</v>
      </c>
      <c r="AX278" s="79">
        <f>MAX(IFERROR(IFERROR(_xlfn.FORECAST.ETS(AX$5,tbl_Model[[#This Row],[H_2023_01]:[H_2025_12]],$H$5:$AQ$5),_xlfn.FORECAST.LINEAR(AX$5,tbl_Model[[#This Row],[H_2023_01]:[H_2025_12]],$H$5:$AQ$5)),0),0)</f>
        <v>1.9558445725095934</v>
      </c>
      <c r="AY278" s="79">
        <f>MAX(IFERROR(IFERROR(_xlfn.FORECAST.ETS(AY$5,tbl_Model[[#This Row],[H_2023_01]:[H_2025_12]],$H$5:$AQ$5),_xlfn.FORECAST.LINEAR(AY$5,tbl_Model[[#This Row],[H_2023_01]:[H_2025_12]],$H$5:$AQ$5)),0),0)</f>
        <v>1.9371720616247714</v>
      </c>
      <c r="AZ278" s="79">
        <f>MAX(IFERROR(IFERROR(_xlfn.FORECAST.ETS(AZ$5,tbl_Model[[#This Row],[H_2023_01]:[H_2025_12]],$H$5:$AQ$5),_xlfn.FORECAST.LINEAR(AZ$5,tbl_Model[[#This Row],[H_2023_01]:[H_2025_12]],$H$5:$AQ$5)),0),0)</f>
        <v>1.9184995507399523</v>
      </c>
      <c r="BA278" s="79">
        <f>MAX(IFERROR(IFERROR(_xlfn.FORECAST.ETS(BA$5,tbl_Model[[#This Row],[H_2023_01]:[H_2025_12]],$H$5:$AQ$5),_xlfn.FORECAST.LINEAR(BA$5,tbl_Model[[#This Row],[H_2023_01]:[H_2025_12]],$H$5:$AQ$5)),0),0)</f>
        <v>1.8998270398551302</v>
      </c>
      <c r="BB278" s="79">
        <f>MAX(IFERROR(IFERROR(_xlfn.FORECAST.ETS(BB$5,tbl_Model[[#This Row],[H_2023_01]:[H_2025_12]],$H$5:$AQ$5),_xlfn.FORECAST.LINEAR(BB$5,tbl_Model[[#This Row],[H_2023_01]:[H_2025_12]],$H$5:$AQ$5)),0),0)</f>
        <v>1.8811545289703111</v>
      </c>
      <c r="BC278" s="79">
        <f>MAX(IFERROR(IFERROR(_xlfn.FORECAST.ETS(BC$5,tbl_Model[[#This Row],[H_2023_01]:[H_2025_12]],$H$5:$AQ$5),_xlfn.FORECAST.LINEAR(BC$5,tbl_Model[[#This Row],[H_2023_01]:[H_2025_12]],$H$5:$AQ$5)),0),0)</f>
        <v>1.8624820180854893</v>
      </c>
      <c r="BD278" s="80">
        <f>IFERROR(AR278/SUM(Model!$AR278:$BC278),1/12)</f>
        <v>8.7688268021181723E-2</v>
      </c>
      <c r="BE278" s="80">
        <f>IFERROR(AS278/SUM(Model!$AR278:$BC278),1/12)</f>
        <v>8.6896461714300169E-2</v>
      </c>
      <c r="BF278" s="80">
        <f>IFERROR(AT278/SUM(Model!$AR278:$BC278),1/12)</f>
        <v>8.6104655407418684E-2</v>
      </c>
      <c r="BG278" s="80">
        <f>IFERROR(AU278/SUM(Model!$AR278:$BC278),1/12)</f>
        <v>8.5312849100537116E-2</v>
      </c>
      <c r="BH278" s="80">
        <f>IFERROR(AV278/SUM(Model!$AR278:$BC278),1/12)</f>
        <v>8.4521042793655646E-2</v>
      </c>
      <c r="BI278" s="80">
        <f>IFERROR(AW278/SUM(Model!$AR278:$BC278),1/12)</f>
        <v>8.3729236486774078E-2</v>
      </c>
      <c r="BJ278" s="80">
        <f>IFERROR(AX278/SUM(Model!$AR278:$BC278),1/12)</f>
        <v>8.2937430179892607E-2</v>
      </c>
      <c r="BK278" s="80">
        <f>IFERROR(AY278/SUM(Model!$AR278:$BC278),1/12)</f>
        <v>8.2145623873011026E-2</v>
      </c>
      <c r="BL278" s="80">
        <f>IFERROR(AZ278/SUM(Model!$AR278:$BC278),1/12)</f>
        <v>8.1353817566129569E-2</v>
      </c>
      <c r="BM278" s="80">
        <f>IFERROR(BA278/SUM(Model!$AR278:$BC278),1/12)</f>
        <v>8.0562011259247987E-2</v>
      </c>
      <c r="BN278" s="80">
        <f>IFERROR(BB278/SUM(Model!$AR278:$BC278),1/12)</f>
        <v>7.9770204952366516E-2</v>
      </c>
      <c r="BO278" s="80">
        <f>IFERROR(BC278/SUM(Model!$AR278:$BC278),1/12)</f>
        <v>7.8978398645484948E-2</v>
      </c>
      <c r="BP27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28.56655290102389</v>
      </c>
      <c r="BQ278" s="77" cm="1">
        <f t="array" ref="BQ27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78" s="77" cm="1">
        <f t="array" ref="BR27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78" s="77">
        <f>IF(tbl_Model[[#This Row],[Type]]="Boutique",
    tbl_Model[[#This Row],[UnitListPrice]],
    tbl_Model[[#This Row],[UnitListPrice]]*(1-SUMIFS(tbl_MarketTerms[WholesaleMarginPct],tbl_MarketTerms[Country],tbl_Model[[#This Row],[country]])))</f>
        <v>19040.313916786228</v>
      </c>
      <c r="BT278" s="79">
        <f>Model!$BP278*BD278</f>
        <v>2.5049515472262494</v>
      </c>
      <c r="BU278" s="79">
        <f>Model!$BP278*BE278</f>
        <v>2.4823323704733529</v>
      </c>
      <c r="BV278" s="79">
        <f>Model!$BP278*BF278</f>
        <v>2.4597131937204586</v>
      </c>
      <c r="BW278" s="79">
        <f>Model!$BP278*BG278</f>
        <v>2.4370940169675621</v>
      </c>
      <c r="BX278" s="79">
        <f>Model!$BP278*BH278</f>
        <v>2.4144748402146679</v>
      </c>
      <c r="BY278" s="79">
        <f>Model!$BP278*BI278</f>
        <v>2.3918556634617714</v>
      </c>
      <c r="BZ278" s="79">
        <f>Model!$BP278*BJ278</f>
        <v>2.3692364867088775</v>
      </c>
      <c r="CA278" s="79">
        <f>Model!$BP278*BK278</f>
        <v>2.3466173099559806</v>
      </c>
      <c r="CB278" s="79">
        <f>Model!$BP278*BL278</f>
        <v>2.3239981332030868</v>
      </c>
      <c r="CC278" s="79">
        <f>Model!$BP278*BM278</f>
        <v>2.3013789564501899</v>
      </c>
      <c r="CD278" s="79">
        <f>Model!$BP278*BN278</f>
        <v>2.278759779697296</v>
      </c>
      <c r="CE278" s="79">
        <f>Model!$BP278*BO278</f>
        <v>2.2561406029443991</v>
      </c>
      <c r="CF278" s="79">
        <f>Model!$BS278*BT278</f>
        <v>47695.063805527148</v>
      </c>
      <c r="CG278" s="79">
        <f>Model!$BS278*BU278</f>
        <v>47264.387579612725</v>
      </c>
      <c r="CH278" s="79">
        <f>Model!$BS278*BV278</f>
        <v>46833.711353698345</v>
      </c>
      <c r="CI278" s="79">
        <f>Model!$BS278*BW278</f>
        <v>46403.035127783922</v>
      </c>
      <c r="CJ278" s="79">
        <f>Model!$BS278*BX278</f>
        <v>45972.358901869542</v>
      </c>
      <c r="CK278" s="79">
        <f>Model!$BS278*BY278</f>
        <v>45541.682675955126</v>
      </c>
      <c r="CL278" s="79">
        <f>Model!$BS278*BZ278</f>
        <v>45111.006450040753</v>
      </c>
      <c r="CM278" s="79">
        <f>Model!$BS278*CA278</f>
        <v>44680.330224126323</v>
      </c>
      <c r="CN278" s="79">
        <f>Model!$BS278*CB278</f>
        <v>44249.65399821195</v>
      </c>
      <c r="CO278" s="79">
        <f>Model!$BS278*CC278</f>
        <v>43818.97777229752</v>
      </c>
      <c r="CP278" s="79">
        <f>Model!$BS278*CD278</f>
        <v>43388.301546383147</v>
      </c>
      <c r="CQ278" s="79">
        <f>Model!$BS278*CE278</f>
        <v>42957.625320468716</v>
      </c>
      <c r="CR278" s="79">
        <f>Model!$BR278*BT278</f>
        <v>16623.007015452622</v>
      </c>
      <c r="CS278" s="79">
        <f>Model!$BR278*BU278</f>
        <v>16472.904817163195</v>
      </c>
      <c r="CT278" s="79">
        <f>Model!$BR278*BV278</f>
        <v>16322.802618873784</v>
      </c>
      <c r="CU278" s="79">
        <f>Model!$BR278*BW278</f>
        <v>16172.700420584357</v>
      </c>
      <c r="CV278" s="79">
        <f>Model!$BR278*BX278</f>
        <v>16022.598222294946</v>
      </c>
      <c r="CW278" s="79">
        <f>Model!$BR278*BY278</f>
        <v>15872.496024005519</v>
      </c>
      <c r="CX278" s="79">
        <f>Model!$BR278*BZ278</f>
        <v>15722.39382571611</v>
      </c>
      <c r="CY278" s="79">
        <f>Model!$BR278*CA278</f>
        <v>15572.291627426679</v>
      </c>
      <c r="CZ278" s="79">
        <f>Model!$BR278*CB278</f>
        <v>15422.18942913727</v>
      </c>
      <c r="DA278" s="79">
        <f>Model!$BR278*CC278</f>
        <v>15272.087230847841</v>
      </c>
      <c r="DB278" s="79">
        <f>Model!$BR278*CD278</f>
        <v>15121.985032558432</v>
      </c>
      <c r="DC278" s="79">
        <f>Model!$BR278*CE278</f>
        <v>14971.882834269001</v>
      </c>
      <c r="DD278" s="79">
        <f>SUM(Model!$CF278:$CQ278)</f>
        <v>543916.13475597522</v>
      </c>
      <c r="DE278" s="79">
        <f>SUM(Model!$CR278:$DC278)</f>
        <v>189569.33909832974</v>
      </c>
      <c r="DF278" s="80">
        <f>IFERROR((Model!$DD278-Model!$DE278)/Model!$DD278,0)</f>
        <v>0.6514732198864096</v>
      </c>
    </row>
    <row r="279" spans="2:110" x14ac:dyDescent="0.25">
      <c r="B279" t="s">
        <v>371</v>
      </c>
      <c r="C279" t="s">
        <v>114</v>
      </c>
      <c r="D279" t="s">
        <v>10</v>
      </c>
      <c r="E279" s="4">
        <v>260</v>
      </c>
      <c r="F279" s="4">
        <v>1521183.9</v>
      </c>
      <c r="G279" s="4">
        <v>677147.03</v>
      </c>
      <c r="H279" s="4">
        <v>20</v>
      </c>
      <c r="I279" s="4">
        <v>7</v>
      </c>
      <c r="J279" s="4">
        <v>10</v>
      </c>
      <c r="K279" s="4">
        <v>42</v>
      </c>
      <c r="L279" s="4">
        <v>24</v>
      </c>
      <c r="M279" s="4">
        <v>8</v>
      </c>
      <c r="N279" s="4">
        <v>14</v>
      </c>
      <c r="O279" s="4">
        <v>20</v>
      </c>
      <c r="P279" s="4">
        <v>15</v>
      </c>
      <c r="Q279" s="4">
        <v>36</v>
      </c>
      <c r="R279" s="4">
        <v>27</v>
      </c>
      <c r="S279" s="4">
        <v>42</v>
      </c>
      <c r="T279" s="4">
        <v>9</v>
      </c>
      <c r="U279" s="4">
        <v>8</v>
      </c>
      <c r="V279" s="4">
        <v>5</v>
      </c>
      <c r="W279" s="4">
        <v>28</v>
      </c>
      <c r="X279" s="4">
        <v>32</v>
      </c>
      <c r="Y279" s="4">
        <v>18</v>
      </c>
      <c r="Z279" s="4">
        <v>13</v>
      </c>
      <c r="AA279" s="4">
        <v>10</v>
      </c>
      <c r="AB279" s="4">
        <v>15</v>
      </c>
      <c r="AC279" s="4">
        <v>44</v>
      </c>
      <c r="AD279" s="4">
        <v>27</v>
      </c>
      <c r="AE279" s="4">
        <v>19</v>
      </c>
      <c r="AF279" s="4">
        <v>27</v>
      </c>
      <c r="AG279" s="4">
        <v>16</v>
      </c>
      <c r="AH279" s="4">
        <v>27</v>
      </c>
      <c r="AI279" s="4">
        <v>25</v>
      </c>
      <c r="AJ279" s="4">
        <v>11</v>
      </c>
      <c r="AK279" s="4">
        <v>14</v>
      </c>
      <c r="AL279" s="4">
        <v>11</v>
      </c>
      <c r="AM279" s="4">
        <v>33</v>
      </c>
      <c r="AN279" s="4">
        <v>30</v>
      </c>
      <c r="AO279" s="4">
        <v>14</v>
      </c>
      <c r="AP279" s="4">
        <v>26</v>
      </c>
      <c r="AQ279" s="4">
        <v>26</v>
      </c>
      <c r="AR279" s="79">
        <f>MAX(IFERROR(IFERROR(_xlfn.FORECAST.ETS(AR$5,tbl_Model[[#This Row],[H_2023_01]:[H_2025_12]],$H$5:$AQ$5),_xlfn.FORECAST.LINEAR(AR$5,tbl_Model[[#This Row],[H_2023_01]:[H_2025_12]],$H$5:$AQ$5)),0),0)</f>
        <v>12.473715799873201</v>
      </c>
      <c r="AS279" s="79">
        <f>MAX(IFERROR(IFERROR(_xlfn.FORECAST.ETS(AS$5,tbl_Model[[#This Row],[H_2023_01]:[H_2025_12]],$H$5:$AQ$5),_xlfn.FORECAST.LINEAR(AS$5,tbl_Model[[#This Row],[H_2023_01]:[H_2025_12]],$H$5:$AQ$5)),0),0)</f>
        <v>13.457035203193229</v>
      </c>
      <c r="AT279" s="79">
        <f>MAX(IFERROR(IFERROR(_xlfn.FORECAST.ETS(AT$5,tbl_Model[[#This Row],[H_2023_01]:[H_2025_12]],$H$5:$AQ$5),_xlfn.FORECAST.LINEAR(AT$5,tbl_Model[[#This Row],[H_2023_01]:[H_2025_12]],$H$5:$AQ$5)),0),0)</f>
        <v>10.776832812401777</v>
      </c>
      <c r="AU279" s="79">
        <f>MAX(IFERROR(IFERROR(_xlfn.FORECAST.ETS(AU$5,tbl_Model[[#This Row],[H_2023_01]:[H_2025_12]],$H$5:$AQ$5),_xlfn.FORECAST.LINEAR(AU$5,tbl_Model[[#This Row],[H_2023_01]:[H_2025_12]],$H$5:$AQ$5)),0),0)</f>
        <v>35.838995140559277</v>
      </c>
      <c r="AV279" s="79">
        <f>MAX(IFERROR(IFERROR(_xlfn.FORECAST.ETS(AV$5,tbl_Model[[#This Row],[H_2023_01]:[H_2025_12]],$H$5:$AQ$5),_xlfn.FORECAST.LINEAR(AV$5,tbl_Model[[#This Row],[H_2023_01]:[H_2025_12]],$H$5:$AQ$5)),0),0)</f>
        <v>28.171971191026788</v>
      </c>
      <c r="AW279" s="79">
        <f>MAX(IFERROR(IFERROR(_xlfn.FORECAST.ETS(AW$5,tbl_Model[[#This Row],[H_2023_01]:[H_2025_12]],$H$5:$AQ$5),_xlfn.FORECAST.LINEAR(AW$5,tbl_Model[[#This Row],[H_2023_01]:[H_2025_12]],$H$5:$AQ$5)),0),0)</f>
        <v>22.679420031582747</v>
      </c>
      <c r="AX279" s="79">
        <f>MAX(IFERROR(IFERROR(_xlfn.FORECAST.ETS(AX$5,tbl_Model[[#This Row],[H_2023_01]:[H_2025_12]],$H$5:$AQ$5),_xlfn.FORECAST.LINEAR(AX$5,tbl_Model[[#This Row],[H_2023_01]:[H_2025_12]],$H$5:$AQ$5)),0),0)</f>
        <v>12.249387194850534</v>
      </c>
      <c r="AY279" s="79">
        <f>MAX(IFERROR(IFERROR(_xlfn.FORECAST.ETS(AY$5,tbl_Model[[#This Row],[H_2023_01]:[H_2025_12]],$H$5:$AQ$5),_xlfn.FORECAST.LINEAR(AY$5,tbl_Model[[#This Row],[H_2023_01]:[H_2025_12]],$H$5:$AQ$5)),0),0)</f>
        <v>13.232706598170566</v>
      </c>
      <c r="AZ279" s="79">
        <f>MAX(IFERROR(IFERROR(_xlfn.FORECAST.ETS(AZ$5,tbl_Model[[#This Row],[H_2023_01]:[H_2025_12]],$H$5:$AQ$5),_xlfn.FORECAST.LINEAR(AZ$5,tbl_Model[[#This Row],[H_2023_01]:[H_2025_12]],$H$5:$AQ$5)),0),0)</f>
        <v>10.55250420737911</v>
      </c>
      <c r="BA279" s="79">
        <f>MAX(IFERROR(IFERROR(_xlfn.FORECAST.ETS(BA$5,tbl_Model[[#This Row],[H_2023_01]:[H_2025_12]],$H$5:$AQ$5),_xlfn.FORECAST.LINEAR(BA$5,tbl_Model[[#This Row],[H_2023_01]:[H_2025_12]],$H$5:$AQ$5)),0),0)</f>
        <v>35.614666535536614</v>
      </c>
      <c r="BB279" s="79">
        <f>MAX(IFERROR(IFERROR(_xlfn.FORECAST.ETS(BB$5,tbl_Model[[#This Row],[H_2023_01]:[H_2025_12]],$H$5:$AQ$5),_xlfn.FORECAST.LINEAR(BB$5,tbl_Model[[#This Row],[H_2023_01]:[H_2025_12]],$H$5:$AQ$5)),0),0)</f>
        <v>27.947642586004125</v>
      </c>
      <c r="BC279" s="79">
        <f>MAX(IFERROR(IFERROR(_xlfn.FORECAST.ETS(BC$5,tbl_Model[[#This Row],[H_2023_01]:[H_2025_12]],$H$5:$AQ$5),_xlfn.FORECAST.LINEAR(BC$5,tbl_Model[[#This Row],[H_2023_01]:[H_2025_12]],$H$5:$AQ$5)),0),0)</f>
        <v>22.455091426560081</v>
      </c>
      <c r="BD279" s="80">
        <f>IFERROR(AR279/SUM(Model!$AR279:$BC279),1/12)</f>
        <v>5.0819789729694316E-2</v>
      </c>
      <c r="BE279" s="80">
        <f>IFERROR(AS279/SUM(Model!$AR279:$BC279),1/12)</f>
        <v>5.4825980516433281E-2</v>
      </c>
      <c r="BF279" s="80">
        <f>IFERROR(AT279/SUM(Model!$AR279:$BC279),1/12)</f>
        <v>4.390643383777397E-2</v>
      </c>
      <c r="BG279" s="80">
        <f>IFERROR(AU279/SUM(Model!$AR279:$BC279),1/12)</f>
        <v>0.14601344349895107</v>
      </c>
      <c r="BH279" s="80">
        <f>IFERROR(AV279/SUM(Model!$AR279:$BC279),1/12)</f>
        <v>0.11477683756539819</v>
      </c>
      <c r="BI279" s="80">
        <f>IFERROR(AW279/SUM(Model!$AR279:$BC279),1/12)</f>
        <v>9.2399360037381056E-2</v>
      </c>
      <c r="BJ279" s="80">
        <f>IFERROR(AX279/SUM(Model!$AR279:$BC279),1/12)</f>
        <v>4.990584133448369E-2</v>
      </c>
      <c r="BK279" s="80">
        <f>IFERROR(AY279/SUM(Model!$AR279:$BC279),1/12)</f>
        <v>5.3912032121222669E-2</v>
      </c>
      <c r="BL279" s="80">
        <f>IFERROR(AZ279/SUM(Model!$AR279:$BC279),1/12)</f>
        <v>4.2992485442563344E-2</v>
      </c>
      <c r="BM279" s="80">
        <f>IFERROR(BA279/SUM(Model!$AR279:$BC279),1/12)</f>
        <v>0.14509949510374046</v>
      </c>
      <c r="BN279" s="80">
        <f>IFERROR(BB279/SUM(Model!$AR279:$BC279),1/12)</f>
        <v>0.11386288917018758</v>
      </c>
      <c r="BO279" s="80">
        <f>IFERROR(BC279/SUM(Model!$AR279:$BC279),1/12)</f>
        <v>9.1485411642170417E-2</v>
      </c>
      <c r="BP27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256.36942675159236</v>
      </c>
      <c r="BQ279" s="77" cm="1">
        <f t="array" ref="BQ27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279" s="77" cm="1">
        <f t="array" ref="BR27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279" s="77">
        <f>IF(tbl_Model[[#This Row],[Type]]="Boutique",
    tbl_Model[[#This Row],[UnitListPrice]],
    tbl_Model[[#This Row],[UnitListPrice]]*(1-SUMIFS(tbl_MarketTerms[WholesaleMarginPct],tbl_MarketTerms[Country],tbl_Model[[#This Row],[country]])))</f>
        <v>6189.9010638297877</v>
      </c>
      <c r="BT279" s="79">
        <f>Model!$BP279*BD279</f>
        <v>13.028640360638192</v>
      </c>
      <c r="BU279" s="79">
        <f>Model!$BP279*BE279</f>
        <v>14.055705196091973</v>
      </c>
      <c r="BV279" s="79">
        <f>Model!$BP279*BF279</f>
        <v>11.25626727369683</v>
      </c>
      <c r="BW279" s="79">
        <f>Model!$BP279*BG279</f>
        <v>37.433382807852105</v>
      </c>
      <c r="BX279" s="79">
        <f>Model!$BP279*BH279</f>
        <v>29.425272051001766</v>
      </c>
      <c r="BY279" s="79">
        <f>Model!$BP279*BI279</f>
        <v>23.688370964997372</v>
      </c>
      <c r="BZ279" s="79">
        <f>Model!$BP279*BJ279</f>
        <v>12.794331934477507</v>
      </c>
      <c r="CA279" s="79">
        <f>Model!$BP279*BK279</f>
        <v>13.82139676993129</v>
      </c>
      <c r="CB279" s="79">
        <f>Model!$BP279*BL279</f>
        <v>11.021958847536144</v>
      </c>
      <c r="CC279" s="79">
        <f>Model!$BP279*BM279</f>
        <v>37.199074381691425</v>
      </c>
      <c r="CD279" s="79">
        <f>Model!$BP279*BN279</f>
        <v>29.190963624841082</v>
      </c>
      <c r="CE279" s="79">
        <f>Model!$BP279*BO279</f>
        <v>23.454062538836684</v>
      </c>
      <c r="CF279" s="79">
        <f>Model!$BS279*BT279</f>
        <v>80645.994828570052</v>
      </c>
      <c r="CG279" s="79">
        <f>Model!$BS279*BU279</f>
        <v>87003.424546167575</v>
      </c>
      <c r="CH279" s="79">
        <f>Model!$BS279*BV279</f>
        <v>69675.180772208434</v>
      </c>
      <c r="CI279" s="79">
        <f>Model!$BS279*BW279</f>
        <v>231708.93606507144</v>
      </c>
      <c r="CJ279" s="79">
        <f>Model!$BS279*BX279</f>
        <v>182139.52277197674</v>
      </c>
      <c r="CK279" s="79">
        <f>Model!$BS279*BY279</f>
        <v>146628.67263663188</v>
      </c>
      <c r="CL279" s="79">
        <f>Model!$BS279*BZ279</f>
        <v>79195.648852213752</v>
      </c>
      <c r="CM279" s="79">
        <f>Model!$BS279*CA279</f>
        <v>85553.078569811289</v>
      </c>
      <c r="CN279" s="79">
        <f>Model!$BS279*CB279</f>
        <v>68224.834795852119</v>
      </c>
      <c r="CO279" s="79">
        <f>Model!$BS279*CC279</f>
        <v>230258.59008871517</v>
      </c>
      <c r="CP279" s="79">
        <f>Model!$BS279*CD279</f>
        <v>180689.17679562044</v>
      </c>
      <c r="CQ279" s="79">
        <f>Model!$BS279*CE279</f>
        <v>145178.32666027558</v>
      </c>
      <c r="CR279" s="79">
        <f>Model!$BR279*BT279</f>
        <v>35474.169450024892</v>
      </c>
      <c r="CS279" s="79">
        <f>Model!$BR279*BU279</f>
        <v>38270.644830458579</v>
      </c>
      <c r="CT279" s="79">
        <f>Model!$BR279*BV279</f>
        <v>30648.380919951309</v>
      </c>
      <c r="CU279" s="79">
        <f>Model!$BR279*BW279</f>
        <v>101923.00409375547</v>
      </c>
      <c r="CV279" s="79">
        <f>Model!$BR279*BX279</f>
        <v>80118.65075376039</v>
      </c>
      <c r="CW279" s="79">
        <f>Model!$BR279*BY279</f>
        <v>64498.310057443647</v>
      </c>
      <c r="CX279" s="79">
        <f>Model!$BR279*BZ279</f>
        <v>34836.198289326923</v>
      </c>
      <c r="CY279" s="79">
        <f>Model!$BR279*CA279</f>
        <v>37632.673669760617</v>
      </c>
      <c r="CZ279" s="79">
        <f>Model!$BR279*CB279</f>
        <v>30010.409759253333</v>
      </c>
      <c r="DA279" s="79">
        <f>Model!$BR279*CC279</f>
        <v>101285.03293305752</v>
      </c>
      <c r="DB279" s="79">
        <f>Model!$BR279*CD279</f>
        <v>79480.679593062421</v>
      </c>
      <c r="DC279" s="79">
        <f>Model!$BR279*CE279</f>
        <v>63860.338896745663</v>
      </c>
      <c r="DD279" s="79">
        <f>SUM(Model!$CF279:$CQ279)</f>
        <v>1586901.3873831145</v>
      </c>
      <c r="DE279" s="79">
        <f>SUM(Model!$CR279:$DC279)</f>
        <v>698038.49324660073</v>
      </c>
      <c r="DF279" s="80">
        <f>IFERROR((Model!$DD279-Model!$DE279)/Model!$DD279,0)</f>
        <v>0.5601248453139841</v>
      </c>
    </row>
    <row r="280" spans="2:110" x14ac:dyDescent="0.25">
      <c r="B280" t="s">
        <v>371</v>
      </c>
      <c r="C280" t="s">
        <v>231</v>
      </c>
      <c r="D280" t="s">
        <v>20</v>
      </c>
      <c r="E280" s="4">
        <v>359</v>
      </c>
      <c r="F280" s="4">
        <v>6932054.8700000001</v>
      </c>
      <c r="G280" s="4">
        <v>2326376.83</v>
      </c>
      <c r="H280" s="4">
        <v>15</v>
      </c>
      <c r="I280" s="4">
        <v>21</v>
      </c>
      <c r="J280" s="4">
        <v>29</v>
      </c>
      <c r="K280" s="4">
        <v>24</v>
      </c>
      <c r="L280" s="4">
        <v>30</v>
      </c>
      <c r="M280" s="4">
        <v>31</v>
      </c>
      <c r="N280" s="4">
        <v>12</v>
      </c>
      <c r="O280" s="4">
        <v>18</v>
      </c>
      <c r="P280" s="4">
        <v>27</v>
      </c>
      <c r="Q280" s="4">
        <v>18</v>
      </c>
      <c r="R280" s="4">
        <v>33</v>
      </c>
      <c r="S280" s="4">
        <v>37</v>
      </c>
      <c r="T280" s="4">
        <v>16</v>
      </c>
      <c r="U280" s="4">
        <v>57</v>
      </c>
      <c r="V280" s="4">
        <v>8</v>
      </c>
      <c r="W280" s="4">
        <v>14</v>
      </c>
      <c r="X280" s="4">
        <v>12</v>
      </c>
      <c r="Y280" s="4">
        <v>27</v>
      </c>
      <c r="Z280" s="4">
        <v>29</v>
      </c>
      <c r="AA280" s="4">
        <v>19</v>
      </c>
      <c r="AB280" s="4">
        <v>25</v>
      </c>
      <c r="AC280" s="4">
        <v>33</v>
      </c>
      <c r="AD280" s="4">
        <v>37</v>
      </c>
      <c r="AE280" s="4">
        <v>67</v>
      </c>
      <c r="AF280" s="4">
        <v>34</v>
      </c>
      <c r="AG280" s="4">
        <v>25</v>
      </c>
      <c r="AH280" s="4">
        <v>15</v>
      </c>
      <c r="AI280" s="4">
        <v>24</v>
      </c>
      <c r="AJ280" s="4">
        <v>21</v>
      </c>
      <c r="AK280" s="4">
        <v>24</v>
      </c>
      <c r="AL280" s="4">
        <v>18</v>
      </c>
      <c r="AM280" s="4">
        <v>53</v>
      </c>
      <c r="AN280" s="4">
        <v>13</v>
      </c>
      <c r="AO280" s="4">
        <v>38</v>
      </c>
      <c r="AP280" s="4">
        <v>47</v>
      </c>
      <c r="AQ280" s="4">
        <v>47</v>
      </c>
      <c r="AR280" s="79">
        <f>MAX(IFERROR(IFERROR(_xlfn.FORECAST.ETS(AR$5,tbl_Model[[#This Row],[H_2023_01]:[H_2025_12]],$H$5:$AQ$5),_xlfn.FORECAST.LINEAR(AR$5,tbl_Model[[#This Row],[H_2023_01]:[H_2025_12]],$H$5:$AQ$5)),0),0)</f>
        <v>35.712914003362677</v>
      </c>
      <c r="AS280" s="79">
        <f>MAX(IFERROR(IFERROR(_xlfn.FORECAST.ETS(AS$5,tbl_Model[[#This Row],[H_2023_01]:[H_2025_12]],$H$5:$AQ$5),_xlfn.FORECAST.LINEAR(AS$5,tbl_Model[[#This Row],[H_2023_01]:[H_2025_12]],$H$5:$AQ$5)),0),0)</f>
        <v>36.147662330170562</v>
      </c>
      <c r="AT280" s="79">
        <f>MAX(IFERROR(IFERROR(_xlfn.FORECAST.ETS(AT$5,tbl_Model[[#This Row],[H_2023_01]:[H_2025_12]],$H$5:$AQ$5),_xlfn.FORECAST.LINEAR(AT$5,tbl_Model[[#This Row],[H_2023_01]:[H_2025_12]],$H$5:$AQ$5)),0),0)</f>
        <v>36.582410656978396</v>
      </c>
      <c r="AU280" s="79">
        <f>MAX(IFERROR(IFERROR(_xlfn.FORECAST.ETS(AU$5,tbl_Model[[#This Row],[H_2023_01]:[H_2025_12]],$H$5:$AQ$5),_xlfn.FORECAST.LINEAR(AU$5,tbl_Model[[#This Row],[H_2023_01]:[H_2025_12]],$H$5:$AQ$5)),0),0)</f>
        <v>37.017158983786288</v>
      </c>
      <c r="AV280" s="79">
        <f>MAX(IFERROR(IFERROR(_xlfn.FORECAST.ETS(AV$5,tbl_Model[[#This Row],[H_2023_01]:[H_2025_12]],$H$5:$AQ$5),_xlfn.FORECAST.LINEAR(AV$5,tbl_Model[[#This Row],[H_2023_01]:[H_2025_12]],$H$5:$AQ$5)),0),0)</f>
        <v>37.451907310594116</v>
      </c>
      <c r="AW280" s="79">
        <f>MAX(IFERROR(IFERROR(_xlfn.FORECAST.ETS(AW$5,tbl_Model[[#This Row],[H_2023_01]:[H_2025_12]],$H$5:$AQ$5),_xlfn.FORECAST.LINEAR(AW$5,tbl_Model[[#This Row],[H_2023_01]:[H_2025_12]],$H$5:$AQ$5)),0),0)</f>
        <v>37.886655637402008</v>
      </c>
      <c r="AX280" s="79">
        <f>MAX(IFERROR(IFERROR(_xlfn.FORECAST.ETS(AX$5,tbl_Model[[#This Row],[H_2023_01]:[H_2025_12]],$H$5:$AQ$5),_xlfn.FORECAST.LINEAR(AX$5,tbl_Model[[#This Row],[H_2023_01]:[H_2025_12]],$H$5:$AQ$5)),0),0)</f>
        <v>38.321403964209843</v>
      </c>
      <c r="AY280" s="79">
        <f>MAX(IFERROR(IFERROR(_xlfn.FORECAST.ETS(AY$5,tbl_Model[[#This Row],[H_2023_01]:[H_2025_12]],$H$5:$AQ$5),_xlfn.FORECAST.LINEAR(AY$5,tbl_Model[[#This Row],[H_2023_01]:[H_2025_12]],$H$5:$AQ$5)),0),0)</f>
        <v>38.756152291017727</v>
      </c>
      <c r="AZ280" s="79">
        <f>MAX(IFERROR(IFERROR(_xlfn.FORECAST.ETS(AZ$5,tbl_Model[[#This Row],[H_2023_01]:[H_2025_12]],$H$5:$AQ$5),_xlfn.FORECAST.LINEAR(AZ$5,tbl_Model[[#This Row],[H_2023_01]:[H_2025_12]],$H$5:$AQ$5)),0),0)</f>
        <v>39.190900617825562</v>
      </c>
      <c r="BA280" s="79">
        <f>MAX(IFERROR(IFERROR(_xlfn.FORECAST.ETS(BA$5,tbl_Model[[#This Row],[H_2023_01]:[H_2025_12]],$H$5:$AQ$5),_xlfn.FORECAST.LINEAR(BA$5,tbl_Model[[#This Row],[H_2023_01]:[H_2025_12]],$H$5:$AQ$5)),0),0)</f>
        <v>39.625648944633454</v>
      </c>
      <c r="BB280" s="79">
        <f>MAX(IFERROR(IFERROR(_xlfn.FORECAST.ETS(BB$5,tbl_Model[[#This Row],[H_2023_01]:[H_2025_12]],$H$5:$AQ$5),_xlfn.FORECAST.LINEAR(BB$5,tbl_Model[[#This Row],[H_2023_01]:[H_2025_12]],$H$5:$AQ$5)),0),0)</f>
        <v>40.060397271441289</v>
      </c>
      <c r="BC280" s="79">
        <f>MAX(IFERROR(IFERROR(_xlfn.FORECAST.ETS(BC$5,tbl_Model[[#This Row],[H_2023_01]:[H_2025_12]],$H$5:$AQ$5),_xlfn.FORECAST.LINEAR(BC$5,tbl_Model[[#This Row],[H_2023_01]:[H_2025_12]],$H$5:$AQ$5)),0),0)</f>
        <v>40.495145598249174</v>
      </c>
      <c r="BD280" s="80">
        <f>IFERROR(AR280/SUM(Model!$AR280:$BC280),1/12)</f>
        <v>7.8103974369764545E-2</v>
      </c>
      <c r="BE280" s="80">
        <f>IFERROR(AS280/SUM(Model!$AR280:$BC280),1/12)</f>
        <v>7.9054766908595281E-2</v>
      </c>
      <c r="BF280" s="80">
        <f>IFERROR(AT280/SUM(Model!$AR280:$BC280),1/12)</f>
        <v>8.0005559447425906E-2</v>
      </c>
      <c r="BG280" s="80">
        <f>IFERROR(AU280/SUM(Model!$AR280:$BC280),1/12)</f>
        <v>8.0956351986256669E-2</v>
      </c>
      <c r="BH280" s="80">
        <f>IFERROR(AV280/SUM(Model!$AR280:$BC280),1/12)</f>
        <v>8.190714452508728E-2</v>
      </c>
      <c r="BI280" s="80">
        <f>IFERROR(AW280/SUM(Model!$AR280:$BC280),1/12)</f>
        <v>8.285793706391803E-2</v>
      </c>
      <c r="BJ280" s="80">
        <f>IFERROR(AX280/SUM(Model!$AR280:$BC280),1/12)</f>
        <v>8.3808729602748669E-2</v>
      </c>
      <c r="BK280" s="80">
        <f>IFERROR(AY280/SUM(Model!$AR280:$BC280),1/12)</f>
        <v>8.4759522141579405E-2</v>
      </c>
      <c r="BL280" s="80">
        <f>IFERROR(AZ280/SUM(Model!$AR280:$BC280),1/12)</f>
        <v>8.571031468041003E-2</v>
      </c>
      <c r="BM280" s="80">
        <f>IFERROR(BA280/SUM(Model!$AR280:$BC280),1/12)</f>
        <v>8.6661107219240793E-2</v>
      </c>
      <c r="BN280" s="80">
        <f>IFERROR(BB280/SUM(Model!$AR280:$BC280),1/12)</f>
        <v>8.7611899758071418E-2</v>
      </c>
      <c r="BO280" s="80">
        <f>IFERROR(BC280/SUM(Model!$AR280:$BC280),1/12)</f>
        <v>8.8562692296902154E-2</v>
      </c>
      <c r="BP28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374.82545805207315</v>
      </c>
      <c r="BQ280" s="77" cm="1">
        <f t="array" ref="BQ28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80" s="77" cm="1">
        <f t="array" ref="BR28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80" s="77">
        <f>IF(tbl_Model[[#This Row],[Type]]="Boutique",
    tbl_Model[[#This Row],[UnitListPrice]],
    tbl_Model[[#This Row],[UnitListPrice]]*(1-SUMIFS(tbl_MarketTerms[WholesaleMarginPct],tbl_MarketTerms[Country],tbl_Model[[#This Row],[country]])))</f>
        <v>20088.404591104732</v>
      </c>
      <c r="BT280" s="79">
        <f>Model!$BP280*BD280</f>
        <v>29.275357968834378</v>
      </c>
      <c r="BU280" s="79">
        <f>Model!$BP280*BE280</f>
        <v>29.631739217714102</v>
      </c>
      <c r="BV280" s="79">
        <f>Model!$BP280*BF280</f>
        <v>29.988120466593784</v>
      </c>
      <c r="BW280" s="79">
        <f>Model!$BP280*BG280</f>
        <v>30.344501715473516</v>
      </c>
      <c r="BX280" s="79">
        <f>Model!$BP280*BH280</f>
        <v>30.700882964353195</v>
      </c>
      <c r="BY280" s="79">
        <f>Model!$BP280*BI280</f>
        <v>31.057264213232923</v>
      </c>
      <c r="BZ280" s="79">
        <f>Model!$BP280*BJ280</f>
        <v>31.413645462112612</v>
      </c>
      <c r="CA280" s="79">
        <f>Model!$BP280*BK280</f>
        <v>31.770026710992337</v>
      </c>
      <c r="CB280" s="79">
        <f>Model!$BP280*BL280</f>
        <v>32.126407959872019</v>
      </c>
      <c r="CC280" s="79">
        <f>Model!$BP280*BM280</f>
        <v>32.482789208751754</v>
      </c>
      <c r="CD280" s="79">
        <f>Model!$BP280*BN280</f>
        <v>32.839170457631432</v>
      </c>
      <c r="CE280" s="79">
        <f>Model!$BP280*BO280</f>
        <v>33.195551706511161</v>
      </c>
      <c r="CF280" s="79">
        <f>Model!$BS280*BT280</f>
        <v>588095.23542736704</v>
      </c>
      <c r="CG280" s="79">
        <f>Model!$BS280*BU280</f>
        <v>595254.36614354607</v>
      </c>
      <c r="CH280" s="79">
        <f>Model!$BS280*BV280</f>
        <v>602413.4968597244</v>
      </c>
      <c r="CI280" s="79">
        <f>Model!$BS280*BW280</f>
        <v>609572.62757590367</v>
      </c>
      <c r="CJ280" s="79">
        <f>Model!$BS280*BX280</f>
        <v>616731.75829208177</v>
      </c>
      <c r="CK280" s="79">
        <f>Model!$BS280*BY280</f>
        <v>623890.88900826091</v>
      </c>
      <c r="CL280" s="79">
        <f>Model!$BS280*BZ280</f>
        <v>631050.01972443936</v>
      </c>
      <c r="CM280" s="79">
        <f>Model!$BS280*CA280</f>
        <v>638209.1504406184</v>
      </c>
      <c r="CN280" s="79">
        <f>Model!$BS280*CB280</f>
        <v>645368.28115679673</v>
      </c>
      <c r="CO280" s="79">
        <f>Model!$BS280*CC280</f>
        <v>652527.41187297599</v>
      </c>
      <c r="CP280" s="79">
        <f>Model!$BS280*CD280</f>
        <v>659686.54258915421</v>
      </c>
      <c r="CQ280" s="79">
        <f>Model!$BS280*CE280</f>
        <v>666845.67330533336</v>
      </c>
      <c r="CR280" s="79">
        <f>Model!$BR280*BT280</f>
        <v>194273.01156171487</v>
      </c>
      <c r="CS280" s="79">
        <f>Model!$BR280*BU280</f>
        <v>196637.9786633194</v>
      </c>
      <c r="CT280" s="79">
        <f>Model!$BR280*BV280</f>
        <v>199002.94576492364</v>
      </c>
      <c r="CU280" s="79">
        <f>Model!$BR280*BW280</f>
        <v>201367.91286652823</v>
      </c>
      <c r="CV280" s="79">
        <f>Model!$BR280*BX280</f>
        <v>203732.87996813245</v>
      </c>
      <c r="CW280" s="79">
        <f>Model!$BR280*BY280</f>
        <v>206097.84706973698</v>
      </c>
      <c r="CX280" s="79">
        <f>Model!$BR280*BZ280</f>
        <v>208462.81417134128</v>
      </c>
      <c r="CY280" s="79">
        <f>Model!$BR280*CA280</f>
        <v>210827.78127294581</v>
      </c>
      <c r="CZ280" s="79">
        <f>Model!$BR280*CB280</f>
        <v>213192.74837455005</v>
      </c>
      <c r="DA280" s="79">
        <f>Model!$BR280*CC280</f>
        <v>215557.71547615464</v>
      </c>
      <c r="DB280" s="79">
        <f>Model!$BR280*CD280</f>
        <v>217922.68257775885</v>
      </c>
      <c r="DC280" s="79">
        <f>Model!$BR280*CE280</f>
        <v>220287.64967936339</v>
      </c>
      <c r="DD280" s="79">
        <f>SUM(Model!$CF280:$CQ280)</f>
        <v>7529645.4523962019</v>
      </c>
      <c r="DE280" s="79">
        <f>SUM(Model!$CR280:$DC280)</f>
        <v>2487363.9674464697</v>
      </c>
      <c r="DF280" s="80">
        <f>IFERROR((Model!$DD280-Model!$DE280)/Model!$DD280,0)</f>
        <v>0.66965722580537945</v>
      </c>
    </row>
    <row r="281" spans="2:110" x14ac:dyDescent="0.25">
      <c r="B281" t="s">
        <v>371</v>
      </c>
      <c r="C281" t="s">
        <v>148</v>
      </c>
      <c r="D281" t="s">
        <v>26</v>
      </c>
      <c r="E281" s="4">
        <v>272</v>
      </c>
      <c r="F281" s="4">
        <v>1591035.87</v>
      </c>
      <c r="G281" s="4">
        <v>704425.88</v>
      </c>
      <c r="H281" s="4">
        <v>20</v>
      </c>
      <c r="I281" s="4">
        <v>7</v>
      </c>
      <c r="J281" s="4">
        <v>38</v>
      </c>
      <c r="K281" s="4">
        <v>21</v>
      </c>
      <c r="L281" s="4">
        <v>28</v>
      </c>
      <c r="M281" s="4">
        <v>30</v>
      </c>
      <c r="N281" s="4">
        <v>20</v>
      </c>
      <c r="O281" s="4">
        <v>23</v>
      </c>
      <c r="P281" s="4">
        <v>33</v>
      </c>
      <c r="Q281" s="4">
        <v>19</v>
      </c>
      <c r="R281" s="4">
        <v>26</v>
      </c>
      <c r="S281" s="4">
        <v>25</v>
      </c>
      <c r="T281" s="4">
        <v>12</v>
      </c>
      <c r="U281" s="4">
        <v>8</v>
      </c>
      <c r="V281" s="4">
        <v>18</v>
      </c>
      <c r="W281" s="4">
        <v>27</v>
      </c>
      <c r="X281" s="4">
        <v>28</v>
      </c>
      <c r="Y281" s="4">
        <v>11</v>
      </c>
      <c r="Z281" s="4">
        <v>18</v>
      </c>
      <c r="AA281" s="4">
        <v>12</v>
      </c>
      <c r="AB281" s="4">
        <v>32</v>
      </c>
      <c r="AC281" s="4">
        <v>16</v>
      </c>
      <c r="AD281" s="4">
        <v>51</v>
      </c>
      <c r="AE281" s="4">
        <v>37</v>
      </c>
      <c r="AF281" s="4">
        <v>21</v>
      </c>
      <c r="AG281" s="4">
        <v>26</v>
      </c>
      <c r="AH281" s="4">
        <v>10</v>
      </c>
      <c r="AI281" s="4">
        <v>18</v>
      </c>
      <c r="AJ281" s="4">
        <v>23</v>
      </c>
      <c r="AK281" s="4">
        <v>20</v>
      </c>
      <c r="AL281" s="4">
        <v>19</v>
      </c>
      <c r="AM281" s="4">
        <v>22</v>
      </c>
      <c r="AN281" s="4">
        <v>13</v>
      </c>
      <c r="AO281" s="4">
        <v>33</v>
      </c>
      <c r="AP281" s="4">
        <v>20</v>
      </c>
      <c r="AQ281" s="4">
        <v>47</v>
      </c>
      <c r="AR281" s="79">
        <f>MAX(IFERROR(IFERROR(_xlfn.FORECAST.ETS(AR$5,tbl_Model[[#This Row],[H_2023_01]:[H_2025_12]],$H$5:$AQ$5),_xlfn.FORECAST.LINEAR(AR$5,tbl_Model[[#This Row],[H_2023_01]:[H_2025_12]],$H$5:$AQ$5)),0),0)</f>
        <v>24.156242417294358</v>
      </c>
      <c r="AS281" s="79">
        <f>MAX(IFERROR(IFERROR(_xlfn.FORECAST.ETS(AS$5,tbl_Model[[#This Row],[H_2023_01]:[H_2025_12]],$H$5:$AQ$5),_xlfn.FORECAST.LINEAR(AS$5,tbl_Model[[#This Row],[H_2023_01]:[H_2025_12]],$H$5:$AQ$5)),0),0)</f>
        <v>24.286488887683877</v>
      </c>
      <c r="AT281" s="79">
        <f>MAX(IFERROR(IFERROR(_xlfn.FORECAST.ETS(AT$5,tbl_Model[[#This Row],[H_2023_01]:[H_2025_12]],$H$5:$AQ$5),_xlfn.FORECAST.LINEAR(AT$5,tbl_Model[[#This Row],[H_2023_01]:[H_2025_12]],$H$5:$AQ$5)),0),0)</f>
        <v>24.416735358073414</v>
      </c>
      <c r="AU281" s="79">
        <f>MAX(IFERROR(IFERROR(_xlfn.FORECAST.ETS(AU$5,tbl_Model[[#This Row],[H_2023_01]:[H_2025_12]],$H$5:$AQ$5),_xlfn.FORECAST.LINEAR(AU$5,tbl_Model[[#This Row],[H_2023_01]:[H_2025_12]],$H$5:$AQ$5)),0),0)</f>
        <v>24.546981828462933</v>
      </c>
      <c r="AV281" s="79">
        <f>MAX(IFERROR(IFERROR(_xlfn.FORECAST.ETS(AV$5,tbl_Model[[#This Row],[H_2023_01]:[H_2025_12]],$H$5:$AQ$5),_xlfn.FORECAST.LINEAR(AV$5,tbl_Model[[#This Row],[H_2023_01]:[H_2025_12]],$H$5:$AQ$5)),0),0)</f>
        <v>24.677228298852466</v>
      </c>
      <c r="AW281" s="79">
        <f>MAX(IFERROR(IFERROR(_xlfn.FORECAST.ETS(AW$5,tbl_Model[[#This Row],[H_2023_01]:[H_2025_12]],$H$5:$AQ$5),_xlfn.FORECAST.LINEAR(AW$5,tbl_Model[[#This Row],[H_2023_01]:[H_2025_12]],$H$5:$AQ$5)),0),0)</f>
        <v>24.807474769241985</v>
      </c>
      <c r="AX281" s="79">
        <f>MAX(IFERROR(IFERROR(_xlfn.FORECAST.ETS(AX$5,tbl_Model[[#This Row],[H_2023_01]:[H_2025_12]],$H$5:$AQ$5),_xlfn.FORECAST.LINEAR(AX$5,tbl_Model[[#This Row],[H_2023_01]:[H_2025_12]],$H$5:$AQ$5)),0),0)</f>
        <v>24.937721239631522</v>
      </c>
      <c r="AY281" s="79">
        <f>MAX(IFERROR(IFERROR(_xlfn.FORECAST.ETS(AY$5,tbl_Model[[#This Row],[H_2023_01]:[H_2025_12]],$H$5:$AQ$5),_xlfn.FORECAST.LINEAR(AY$5,tbl_Model[[#This Row],[H_2023_01]:[H_2025_12]],$H$5:$AQ$5)),0),0)</f>
        <v>25.067967710021041</v>
      </c>
      <c r="AZ281" s="79">
        <f>MAX(IFERROR(IFERROR(_xlfn.FORECAST.ETS(AZ$5,tbl_Model[[#This Row],[H_2023_01]:[H_2025_12]],$H$5:$AQ$5),_xlfn.FORECAST.LINEAR(AZ$5,tbl_Model[[#This Row],[H_2023_01]:[H_2025_12]],$H$5:$AQ$5)),0),0)</f>
        <v>25.198214180410574</v>
      </c>
      <c r="BA281" s="79">
        <f>MAX(IFERROR(IFERROR(_xlfn.FORECAST.ETS(BA$5,tbl_Model[[#This Row],[H_2023_01]:[H_2025_12]],$H$5:$AQ$5),_xlfn.FORECAST.LINEAR(BA$5,tbl_Model[[#This Row],[H_2023_01]:[H_2025_12]],$H$5:$AQ$5)),0),0)</f>
        <v>25.328460650800093</v>
      </c>
      <c r="BB281" s="79">
        <f>MAX(IFERROR(IFERROR(_xlfn.FORECAST.ETS(BB$5,tbl_Model[[#This Row],[H_2023_01]:[H_2025_12]],$H$5:$AQ$5),_xlfn.FORECAST.LINEAR(BB$5,tbl_Model[[#This Row],[H_2023_01]:[H_2025_12]],$H$5:$AQ$5)),0),0)</f>
        <v>25.458707121189629</v>
      </c>
      <c r="BC281" s="79">
        <f>MAX(IFERROR(IFERROR(_xlfn.FORECAST.ETS(BC$5,tbl_Model[[#This Row],[H_2023_01]:[H_2025_12]],$H$5:$AQ$5),_xlfn.FORECAST.LINEAR(BC$5,tbl_Model[[#This Row],[H_2023_01]:[H_2025_12]],$H$5:$AQ$5)),0),0)</f>
        <v>25.588953591579148</v>
      </c>
      <c r="BD281" s="80">
        <f>IFERROR(AR281/SUM(Model!$AR281:$BC281),1/12)</f>
        <v>8.0933250361788348E-2</v>
      </c>
      <c r="BE281" s="80">
        <f>IFERROR(AS281/SUM(Model!$AR281:$BC281),1/12)</f>
        <v>8.136962908388741E-2</v>
      </c>
      <c r="BF281" s="80">
        <f>IFERROR(AT281/SUM(Model!$AR281:$BC281),1/12)</f>
        <v>8.1806007805986541E-2</v>
      </c>
      <c r="BG281" s="80">
        <f>IFERROR(AU281/SUM(Model!$AR281:$BC281),1/12)</f>
        <v>8.2242386528085604E-2</v>
      </c>
      <c r="BH281" s="80">
        <f>IFERROR(AV281/SUM(Model!$AR281:$BC281),1/12)</f>
        <v>8.2678765250184721E-2</v>
      </c>
      <c r="BI281" s="80">
        <f>IFERROR(AW281/SUM(Model!$AR281:$BC281),1/12)</f>
        <v>8.3115143972283784E-2</v>
      </c>
      <c r="BJ281" s="80">
        <f>IFERROR(AX281/SUM(Model!$AR281:$BC281),1/12)</f>
        <v>8.3551522694382915E-2</v>
      </c>
      <c r="BK281" s="80">
        <f>IFERROR(AY281/SUM(Model!$AR281:$BC281),1/12)</f>
        <v>8.3987901416481978E-2</v>
      </c>
      <c r="BL281" s="80">
        <f>IFERROR(AZ281/SUM(Model!$AR281:$BC281),1/12)</f>
        <v>8.4424280138581095E-2</v>
      </c>
      <c r="BM281" s="80">
        <f>IFERROR(BA281/SUM(Model!$AR281:$BC281),1/12)</f>
        <v>8.4860658860680158E-2</v>
      </c>
      <c r="BN281" s="80">
        <f>IFERROR(BB281/SUM(Model!$AR281:$BC281),1/12)</f>
        <v>8.5297037582779289E-2</v>
      </c>
      <c r="BO281" s="80">
        <f>IFERROR(BC281/SUM(Model!$AR281:$BC281),1/12)</f>
        <v>8.5733416304878352E-2</v>
      </c>
      <c r="BP28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283.25606110926611</v>
      </c>
      <c r="BQ281" s="77" cm="1">
        <f t="array" ref="BQ28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281" s="77" cm="1">
        <f t="array" ref="BR28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281" s="77">
        <f>IF(tbl_Model[[#This Row],[Type]]="Boutique",
    tbl_Model[[#This Row],[UnitListPrice]],
    tbl_Model[[#This Row],[UnitListPrice]]*(1-SUMIFS(tbl_MarketTerms[WholesaleMarginPct],tbl_MarketTerms[Country],tbl_Model[[#This Row],[country]])))</f>
        <v>6181.2161271841878</v>
      </c>
      <c r="BT281" s="79">
        <f>Model!$BP281*BD281</f>
        <v>22.924833710250255</v>
      </c>
      <c r="BU281" s="79">
        <f>Model!$BP281*BE281</f>
        <v>23.048440628223929</v>
      </c>
      <c r="BV281" s="79">
        <f>Model!$BP281*BF281</f>
        <v>23.172047546197625</v>
      </c>
      <c r="BW281" s="79">
        <f>Model!$BP281*BG281</f>
        <v>23.295654464171299</v>
      </c>
      <c r="BX281" s="79">
        <f>Model!$BP281*BH281</f>
        <v>23.419261382144992</v>
      </c>
      <c r="BY281" s="79">
        <f>Model!$BP281*BI281</f>
        <v>23.542868300118666</v>
      </c>
      <c r="BZ281" s="79">
        <f>Model!$BP281*BJ281</f>
        <v>23.666475218092362</v>
      </c>
      <c r="CA281" s="79">
        <f>Model!$BP281*BK281</f>
        <v>23.790082136066037</v>
      </c>
      <c r="CB281" s="79">
        <f>Model!$BP281*BL281</f>
        <v>23.913689054039729</v>
      </c>
      <c r="CC281" s="79">
        <f>Model!$BP281*BM281</f>
        <v>24.037295972013403</v>
      </c>
      <c r="CD281" s="79">
        <f>Model!$BP281*BN281</f>
        <v>24.160902889987099</v>
      </c>
      <c r="CE281" s="79">
        <f>Model!$BP281*BO281</f>
        <v>24.284509807960774</v>
      </c>
      <c r="CF281" s="79">
        <f>Model!$BS281*BT281</f>
        <v>141703.35184281459</v>
      </c>
      <c r="CG281" s="79">
        <f>Model!$BS281*BU281</f>
        <v>142467.39291762499</v>
      </c>
      <c r="CH281" s="79">
        <f>Model!$BS281*BV281</f>
        <v>143231.43399243554</v>
      </c>
      <c r="CI281" s="79">
        <f>Model!$BS281*BW281</f>
        <v>143995.47506724595</v>
      </c>
      <c r="CJ281" s="79">
        <f>Model!$BS281*BX281</f>
        <v>144759.51614205647</v>
      </c>
      <c r="CK281" s="79">
        <f>Model!$BS281*BY281</f>
        <v>145523.55721686687</v>
      </c>
      <c r="CL281" s="79">
        <f>Model!$BS281*BZ281</f>
        <v>146287.59829167742</v>
      </c>
      <c r="CM281" s="79">
        <f>Model!$BS281*CA281</f>
        <v>147051.63936648783</v>
      </c>
      <c r="CN281" s="79">
        <f>Model!$BS281*CB281</f>
        <v>147815.68044129835</v>
      </c>
      <c r="CO281" s="79">
        <f>Model!$BS281*CC281</f>
        <v>148579.72151610878</v>
      </c>
      <c r="CP281" s="79">
        <f>Model!$BS281*CD281</f>
        <v>149343.7625909193</v>
      </c>
      <c r="CQ281" s="79">
        <f>Model!$BS281*CE281</f>
        <v>150107.80366572971</v>
      </c>
      <c r="CR281" s="79">
        <f>Model!$BR281*BT281</f>
        <v>61892.782572556338</v>
      </c>
      <c r="CS281" s="79">
        <f>Model!$BR281*BU281</f>
        <v>62226.498236333988</v>
      </c>
      <c r="CT281" s="79">
        <f>Model!$BR281*BV281</f>
        <v>62560.213900111696</v>
      </c>
      <c r="CU281" s="79">
        <f>Model!$BR281*BW281</f>
        <v>62893.929563889345</v>
      </c>
      <c r="CV281" s="79">
        <f>Model!$BR281*BX281</f>
        <v>63227.645227667046</v>
      </c>
      <c r="CW281" s="79">
        <f>Model!$BR281*BY281</f>
        <v>63561.360891444696</v>
      </c>
      <c r="CX281" s="79">
        <f>Model!$BR281*BZ281</f>
        <v>63895.076555222404</v>
      </c>
      <c r="CY281" s="79">
        <f>Model!$BR281*CA281</f>
        <v>64228.792219000061</v>
      </c>
      <c r="CZ281" s="79">
        <f>Model!$BR281*CB281</f>
        <v>64562.507882777762</v>
      </c>
      <c r="DA281" s="79">
        <f>Model!$BR281*CC281</f>
        <v>64896.223546555411</v>
      </c>
      <c r="DB281" s="79">
        <f>Model!$BR281*CD281</f>
        <v>65229.939210333119</v>
      </c>
      <c r="DC281" s="79">
        <f>Model!$BR281*CE281</f>
        <v>65563.654874110769</v>
      </c>
      <c r="DD281" s="79">
        <f>SUM(Model!$CF281:$CQ281)</f>
        <v>1750866.933051266</v>
      </c>
      <c r="DE281" s="79">
        <f>SUM(Model!$CR281:$DC281)</f>
        <v>764738.62468000269</v>
      </c>
      <c r="DF281" s="80">
        <f>IFERROR((Model!$DD281-Model!$DE281)/Model!$DD281,0)</f>
        <v>0.56322287534022963</v>
      </c>
    </row>
    <row r="282" spans="2:110" x14ac:dyDescent="0.25">
      <c r="B282" t="s">
        <v>371</v>
      </c>
      <c r="C282" t="s">
        <v>231</v>
      </c>
      <c r="D282" t="s">
        <v>21</v>
      </c>
      <c r="E282" s="4">
        <v>249</v>
      </c>
      <c r="F282" s="4">
        <v>4620120.26</v>
      </c>
      <c r="G282" s="4">
        <v>1603525.42</v>
      </c>
      <c r="H282" s="4">
        <v>18</v>
      </c>
      <c r="I282" s="4">
        <v>9</v>
      </c>
      <c r="J282" s="4">
        <v>10</v>
      </c>
      <c r="K282" s="4">
        <v>46</v>
      </c>
      <c r="L282" s="4">
        <v>18</v>
      </c>
      <c r="M282" s="4">
        <v>23</v>
      </c>
      <c r="N282" s="4">
        <v>28</v>
      </c>
      <c r="O282" s="4">
        <v>19</v>
      </c>
      <c r="P282" s="4">
        <v>27</v>
      </c>
      <c r="Q282" s="4">
        <v>28</v>
      </c>
      <c r="R282" s="4">
        <v>24</v>
      </c>
      <c r="S282" s="4">
        <v>22</v>
      </c>
      <c r="T282" s="4">
        <v>16</v>
      </c>
      <c r="U282" s="4">
        <v>18</v>
      </c>
      <c r="V282" s="4">
        <v>25</v>
      </c>
      <c r="W282" s="4">
        <v>29</v>
      </c>
      <c r="X282" s="4">
        <v>22</v>
      </c>
      <c r="Y282" s="4">
        <v>16</v>
      </c>
      <c r="Z282" s="4">
        <v>19</v>
      </c>
      <c r="AA282" s="4">
        <v>32</v>
      </c>
      <c r="AB282" s="4">
        <v>47</v>
      </c>
      <c r="AC282" s="4">
        <v>33</v>
      </c>
      <c r="AD282" s="4">
        <v>38</v>
      </c>
      <c r="AE282" s="4">
        <v>42</v>
      </c>
      <c r="AF282" s="4">
        <v>4</v>
      </c>
      <c r="AG282" s="4">
        <v>10</v>
      </c>
      <c r="AH282" s="4">
        <v>28</v>
      </c>
      <c r="AI282" s="4">
        <v>15</v>
      </c>
      <c r="AJ282" s="4">
        <v>25</v>
      </c>
      <c r="AK282" s="4">
        <v>18</v>
      </c>
      <c r="AL282" s="4">
        <v>29</v>
      </c>
      <c r="AM282" s="4">
        <v>23</v>
      </c>
      <c r="AN282" s="4">
        <v>19</v>
      </c>
      <c r="AO282" s="4">
        <v>11</v>
      </c>
      <c r="AP282" s="4">
        <v>25</v>
      </c>
      <c r="AQ282" s="4">
        <v>42</v>
      </c>
      <c r="AR282" s="79">
        <f>MAX(IFERROR(IFERROR(_xlfn.FORECAST.ETS(AR$5,tbl_Model[[#This Row],[H_2023_01]:[H_2025_12]],$H$5:$AQ$5),_xlfn.FORECAST.LINEAR(AR$5,tbl_Model[[#This Row],[H_2023_01]:[H_2025_12]],$H$5:$AQ$5)),0),0)</f>
        <v>25.596422766738357</v>
      </c>
      <c r="AS282" s="79">
        <f>MAX(IFERROR(IFERROR(_xlfn.FORECAST.ETS(AS$5,tbl_Model[[#This Row],[H_2023_01]:[H_2025_12]],$H$5:$AQ$5),_xlfn.FORECAST.LINEAR(AS$5,tbl_Model[[#This Row],[H_2023_01]:[H_2025_12]],$H$5:$AQ$5)),0),0)</f>
        <v>25.725256295623087</v>
      </c>
      <c r="AT282" s="79">
        <f>MAX(IFERROR(IFERROR(_xlfn.FORECAST.ETS(AT$5,tbl_Model[[#This Row],[H_2023_01]:[H_2025_12]],$H$5:$AQ$5),_xlfn.FORECAST.LINEAR(AT$5,tbl_Model[[#This Row],[H_2023_01]:[H_2025_12]],$H$5:$AQ$5)),0),0)</f>
        <v>25.854089824507817</v>
      </c>
      <c r="AU282" s="79">
        <f>MAX(IFERROR(IFERROR(_xlfn.FORECAST.ETS(AU$5,tbl_Model[[#This Row],[H_2023_01]:[H_2025_12]],$H$5:$AQ$5),_xlfn.FORECAST.LINEAR(AU$5,tbl_Model[[#This Row],[H_2023_01]:[H_2025_12]],$H$5:$AQ$5)),0),0)</f>
        <v>25.982923353392547</v>
      </c>
      <c r="AV282" s="79">
        <f>MAX(IFERROR(IFERROR(_xlfn.FORECAST.ETS(AV$5,tbl_Model[[#This Row],[H_2023_01]:[H_2025_12]],$H$5:$AQ$5),_xlfn.FORECAST.LINEAR(AV$5,tbl_Model[[#This Row],[H_2023_01]:[H_2025_12]],$H$5:$AQ$5)),0),0)</f>
        <v>26.111756882277277</v>
      </c>
      <c r="AW282" s="79">
        <f>MAX(IFERROR(IFERROR(_xlfn.FORECAST.ETS(AW$5,tbl_Model[[#This Row],[H_2023_01]:[H_2025_12]],$H$5:$AQ$5),_xlfn.FORECAST.LINEAR(AW$5,tbl_Model[[#This Row],[H_2023_01]:[H_2025_12]],$H$5:$AQ$5)),0),0)</f>
        <v>26.24059041116201</v>
      </c>
      <c r="AX282" s="79">
        <f>MAX(IFERROR(IFERROR(_xlfn.FORECAST.ETS(AX$5,tbl_Model[[#This Row],[H_2023_01]:[H_2025_12]],$H$5:$AQ$5),_xlfn.FORECAST.LINEAR(AX$5,tbl_Model[[#This Row],[H_2023_01]:[H_2025_12]],$H$5:$AQ$5)),0),0)</f>
        <v>26.36942394004674</v>
      </c>
      <c r="AY282" s="79">
        <f>MAX(IFERROR(IFERROR(_xlfn.FORECAST.ETS(AY$5,tbl_Model[[#This Row],[H_2023_01]:[H_2025_12]],$H$5:$AQ$5),_xlfn.FORECAST.LINEAR(AY$5,tbl_Model[[#This Row],[H_2023_01]:[H_2025_12]],$H$5:$AQ$5)),0),0)</f>
        <v>26.49825746893147</v>
      </c>
      <c r="AZ282" s="79">
        <f>MAX(IFERROR(IFERROR(_xlfn.FORECAST.ETS(AZ$5,tbl_Model[[#This Row],[H_2023_01]:[H_2025_12]],$H$5:$AQ$5),_xlfn.FORECAST.LINEAR(AZ$5,tbl_Model[[#This Row],[H_2023_01]:[H_2025_12]],$H$5:$AQ$5)),0),0)</f>
        <v>26.6270909978162</v>
      </c>
      <c r="BA282" s="79">
        <f>MAX(IFERROR(IFERROR(_xlfn.FORECAST.ETS(BA$5,tbl_Model[[#This Row],[H_2023_01]:[H_2025_12]],$H$5:$AQ$5),_xlfn.FORECAST.LINEAR(BA$5,tbl_Model[[#This Row],[H_2023_01]:[H_2025_12]],$H$5:$AQ$5)),0),0)</f>
        <v>26.75592452670093</v>
      </c>
      <c r="BB282" s="79">
        <f>MAX(IFERROR(IFERROR(_xlfn.FORECAST.ETS(BB$5,tbl_Model[[#This Row],[H_2023_01]:[H_2025_12]],$H$5:$AQ$5),_xlfn.FORECAST.LINEAR(BB$5,tbl_Model[[#This Row],[H_2023_01]:[H_2025_12]],$H$5:$AQ$5)),0),0)</f>
        <v>26.88475805558566</v>
      </c>
      <c r="BC282" s="79">
        <f>MAX(IFERROR(IFERROR(_xlfn.FORECAST.ETS(BC$5,tbl_Model[[#This Row],[H_2023_01]:[H_2025_12]],$H$5:$AQ$5),_xlfn.FORECAST.LINEAR(BC$5,tbl_Model[[#This Row],[H_2023_01]:[H_2025_12]],$H$5:$AQ$5)),0),0)</f>
        <v>27.01359158447039</v>
      </c>
      <c r="BD282" s="80">
        <f>IFERROR(AR282/SUM(Model!$AR282:$BC282),1/12)</f>
        <v>8.108856296149336E-2</v>
      </c>
      <c r="BE282" s="80">
        <f>IFERROR(AS282/SUM(Model!$AR282:$BC282),1/12)</f>
        <v>8.1496703029100628E-2</v>
      </c>
      <c r="BF282" s="80">
        <f>IFERROR(AT282/SUM(Model!$AR282:$BC282),1/12)</f>
        <v>8.1904843096707897E-2</v>
      </c>
      <c r="BG282" s="80">
        <f>IFERROR(AU282/SUM(Model!$AR282:$BC282),1/12)</f>
        <v>8.2312983164315165E-2</v>
      </c>
      <c r="BH282" s="80">
        <f>IFERROR(AV282/SUM(Model!$AR282:$BC282),1/12)</f>
        <v>8.2721123231922419E-2</v>
      </c>
      <c r="BI282" s="80">
        <f>IFERROR(AW282/SUM(Model!$AR282:$BC282),1/12)</f>
        <v>8.3129263299529702E-2</v>
      </c>
      <c r="BJ282" s="80">
        <f>IFERROR(AX282/SUM(Model!$AR282:$BC282),1/12)</f>
        <v>8.353740336713697E-2</v>
      </c>
      <c r="BK282" s="80">
        <f>IFERROR(AY282/SUM(Model!$AR282:$BC282),1/12)</f>
        <v>8.3945543434744238E-2</v>
      </c>
      <c r="BL282" s="80">
        <f>IFERROR(AZ282/SUM(Model!$AR282:$BC282),1/12)</f>
        <v>8.4353683502351506E-2</v>
      </c>
      <c r="BM282" s="80">
        <f>IFERROR(BA282/SUM(Model!$AR282:$BC282),1/12)</f>
        <v>8.4761823569958775E-2</v>
      </c>
      <c r="BN282" s="80">
        <f>IFERROR(BB282/SUM(Model!$AR282:$BC282),1/12)</f>
        <v>8.5169963637566043E-2</v>
      </c>
      <c r="BO282" s="80">
        <f>IFERROR(BC282/SUM(Model!$AR282:$BC282),1/12)</f>
        <v>8.5578103705173311E-2</v>
      </c>
      <c r="BP28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259.69964243146609</v>
      </c>
      <c r="BQ282" s="77" cm="1">
        <f t="array" ref="BQ28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82" s="77" cm="1">
        <f t="array" ref="BR28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82" s="77">
        <f>IF(tbl_Model[[#This Row],[Type]]="Boutique",
    tbl_Model[[#This Row],[UnitListPrice]],
    tbl_Model[[#This Row],[UnitListPrice]]*(1-SUMIFS(tbl_MarketTerms[WholesaleMarginPct],tbl_MarketTerms[Country],tbl_Model[[#This Row],[country]])))</f>
        <v>19447.904734576754</v>
      </c>
      <c r="BT282" s="79">
        <f>Model!$BP282*BD282</f>
        <v>21.058670806381251</v>
      </c>
      <c r="BU282" s="79">
        <f>Model!$BP282*BE282</f>
        <v>21.164664636000811</v>
      </c>
      <c r="BV282" s="79">
        <f>Model!$BP282*BF282</f>
        <v>21.270658465620375</v>
      </c>
      <c r="BW282" s="79">
        <f>Model!$BP282*BG282</f>
        <v>21.376652295239936</v>
      </c>
      <c r="BX282" s="79">
        <f>Model!$BP282*BH282</f>
        <v>21.482646124859496</v>
      </c>
      <c r="BY282" s="79">
        <f>Model!$BP282*BI282</f>
        <v>21.58863995447906</v>
      </c>
      <c r="BZ282" s="79">
        <f>Model!$BP282*BJ282</f>
        <v>21.694633784098624</v>
      </c>
      <c r="CA282" s="79">
        <f>Model!$BP282*BK282</f>
        <v>21.800627613718184</v>
      </c>
      <c r="CB282" s="79">
        <f>Model!$BP282*BL282</f>
        <v>21.906621443337745</v>
      </c>
      <c r="CC282" s="79">
        <f>Model!$BP282*BM282</f>
        <v>22.012615272957309</v>
      </c>
      <c r="CD282" s="79">
        <f>Model!$BP282*BN282</f>
        <v>22.118609102576869</v>
      </c>
      <c r="CE282" s="79">
        <f>Model!$BP282*BO282</f>
        <v>22.224602932196433</v>
      </c>
      <c r="CF282" s="79">
        <f>Model!$BS282*BT282</f>
        <v>409547.02367931517</v>
      </c>
      <c r="CG282" s="79">
        <f>Model!$BS282*BU282</f>
        <v>411608.38158020936</v>
      </c>
      <c r="CH282" s="79">
        <f>Model!$BS282*BV282</f>
        <v>413669.73948110361</v>
      </c>
      <c r="CI282" s="79">
        <f>Model!$BS282*BW282</f>
        <v>415731.0973819978</v>
      </c>
      <c r="CJ282" s="79">
        <f>Model!$BS282*BX282</f>
        <v>417792.45528289193</v>
      </c>
      <c r="CK282" s="79">
        <f>Model!$BS282*BY282</f>
        <v>419853.81318378617</v>
      </c>
      <c r="CL282" s="79">
        <f>Model!$BS282*BZ282</f>
        <v>421915.17108468042</v>
      </c>
      <c r="CM282" s="79">
        <f>Model!$BS282*CA282</f>
        <v>423976.52898557461</v>
      </c>
      <c r="CN282" s="79">
        <f>Model!$BS282*CB282</f>
        <v>426037.88688646874</v>
      </c>
      <c r="CO282" s="79">
        <f>Model!$BS282*CC282</f>
        <v>428099.24478736299</v>
      </c>
      <c r="CP282" s="79">
        <f>Model!$BS282*CD282</f>
        <v>430160.60268825718</v>
      </c>
      <c r="CQ282" s="79">
        <f>Model!$BS282*CE282</f>
        <v>432221.96058915142</v>
      </c>
      <c r="CR282" s="79">
        <f>Model!$BR282*BT282</f>
        <v>139746.58828758786</v>
      </c>
      <c r="CS282" s="79">
        <f>Model!$BR282*BU282</f>
        <v>140449.96962656491</v>
      </c>
      <c r="CT282" s="79">
        <f>Model!$BR282*BV282</f>
        <v>141153.35096554199</v>
      </c>
      <c r="CU282" s="79">
        <f>Model!$BR282*BW282</f>
        <v>141856.73230451904</v>
      </c>
      <c r="CV282" s="79">
        <f>Model!$BR282*BX282</f>
        <v>142560.11364349612</v>
      </c>
      <c r="CW282" s="79">
        <f>Model!$BR282*BY282</f>
        <v>143263.49498247317</v>
      </c>
      <c r="CX282" s="79">
        <f>Model!$BR282*BZ282</f>
        <v>143966.87632145025</v>
      </c>
      <c r="CY282" s="79">
        <f>Model!$BR282*CA282</f>
        <v>144670.25766042731</v>
      </c>
      <c r="CZ282" s="79">
        <f>Model!$BR282*CB282</f>
        <v>145373.63899940439</v>
      </c>
      <c r="DA282" s="79">
        <f>Model!$BR282*CC282</f>
        <v>146077.02033838144</v>
      </c>
      <c r="DB282" s="79">
        <f>Model!$BR282*CD282</f>
        <v>146780.40167735852</v>
      </c>
      <c r="DC282" s="79">
        <f>Model!$BR282*CE282</f>
        <v>147483.78301633557</v>
      </c>
      <c r="DD282" s="79">
        <f>SUM(Model!$CF282:$CQ282)</f>
        <v>5050613.9056107998</v>
      </c>
      <c r="DE282" s="79">
        <f>SUM(Model!$CR282:$DC282)</f>
        <v>1723382.2278235406</v>
      </c>
      <c r="DF282" s="80">
        <f>IFERROR((Model!$DD282-Model!$DE282)/Model!$DD282,0)</f>
        <v>0.65877767336184412</v>
      </c>
    </row>
    <row r="283" spans="2:110" x14ac:dyDescent="0.25">
      <c r="B283" t="s">
        <v>371</v>
      </c>
      <c r="C283" t="s">
        <v>114</v>
      </c>
      <c r="D283" t="s">
        <v>21</v>
      </c>
      <c r="E283" s="4">
        <v>157</v>
      </c>
      <c r="F283" s="4">
        <v>974172.54</v>
      </c>
      <c r="G283" s="4">
        <v>418742.05</v>
      </c>
      <c r="H283" s="4">
        <v>12</v>
      </c>
      <c r="I283" s="4">
        <v>15</v>
      </c>
      <c r="J283" s="4">
        <v>19</v>
      </c>
      <c r="K283" s="4">
        <v>19</v>
      </c>
      <c r="L283" s="4">
        <v>18</v>
      </c>
      <c r="M283" s="4">
        <v>15</v>
      </c>
      <c r="N283" s="4">
        <v>13</v>
      </c>
      <c r="O283" s="4">
        <v>14</v>
      </c>
      <c r="P283" s="4">
        <v>28</v>
      </c>
      <c r="Q283" s="4">
        <v>3</v>
      </c>
      <c r="R283" s="4">
        <v>24</v>
      </c>
      <c r="S283" s="4">
        <v>19</v>
      </c>
      <c r="T283" s="4">
        <v>9</v>
      </c>
      <c r="U283" s="4">
        <v>19</v>
      </c>
      <c r="V283" s="4">
        <v>17</v>
      </c>
      <c r="W283" s="4">
        <v>13</v>
      </c>
      <c r="X283" s="4">
        <v>9</v>
      </c>
      <c r="Y283" s="4">
        <v>8</v>
      </c>
      <c r="Z283" s="4">
        <v>8</v>
      </c>
      <c r="AA283" s="4">
        <v>14</v>
      </c>
      <c r="AB283" s="4">
        <v>10</v>
      </c>
      <c r="AC283" s="4">
        <v>7</v>
      </c>
      <c r="AD283" s="4">
        <v>20</v>
      </c>
      <c r="AE283" s="4">
        <v>22</v>
      </c>
      <c r="AF283" s="4">
        <v>17</v>
      </c>
      <c r="AG283" s="4">
        <v>11</v>
      </c>
      <c r="AH283" s="4">
        <v>3</v>
      </c>
      <c r="AI283" s="4">
        <v>8</v>
      </c>
      <c r="AJ283" s="4">
        <v>2</v>
      </c>
      <c r="AK283" s="4">
        <v>11</v>
      </c>
      <c r="AL283" s="4">
        <v>21</v>
      </c>
      <c r="AM283" s="4">
        <v>7</v>
      </c>
      <c r="AN283" s="4">
        <v>11</v>
      </c>
      <c r="AO283" s="4">
        <v>14</v>
      </c>
      <c r="AP283" s="4">
        <v>29</v>
      </c>
      <c r="AQ283" s="4">
        <v>23</v>
      </c>
      <c r="AR283" s="79">
        <f>MAX(IFERROR(IFERROR(_xlfn.FORECAST.ETS(AR$5,tbl_Model[[#This Row],[H_2023_01]:[H_2025_12]],$H$5:$AQ$5),_xlfn.FORECAST.LINEAR(AR$5,tbl_Model[[#This Row],[H_2023_01]:[H_2025_12]],$H$5:$AQ$5)),0),0)</f>
        <v>14.130058794432291</v>
      </c>
      <c r="AS283" s="79">
        <f>MAX(IFERROR(IFERROR(_xlfn.FORECAST.ETS(AS$5,tbl_Model[[#This Row],[H_2023_01]:[H_2025_12]],$H$5:$AQ$5),_xlfn.FORECAST.LINEAR(AS$5,tbl_Model[[#This Row],[H_2023_01]:[H_2025_12]],$H$5:$AQ$5)),0),0)</f>
        <v>14.102449860939508</v>
      </c>
      <c r="AT283" s="79">
        <f>MAX(IFERROR(IFERROR(_xlfn.FORECAST.ETS(AT$5,tbl_Model[[#This Row],[H_2023_01]:[H_2025_12]],$H$5:$AQ$5),_xlfn.FORECAST.LINEAR(AT$5,tbl_Model[[#This Row],[H_2023_01]:[H_2025_12]],$H$5:$AQ$5)),0),0)</f>
        <v>14.074840927446742</v>
      </c>
      <c r="AU283" s="79">
        <f>MAX(IFERROR(IFERROR(_xlfn.FORECAST.ETS(AU$5,tbl_Model[[#This Row],[H_2023_01]:[H_2025_12]],$H$5:$AQ$5),_xlfn.FORECAST.LINEAR(AU$5,tbl_Model[[#This Row],[H_2023_01]:[H_2025_12]],$H$5:$AQ$5)),0),0)</f>
        <v>14.047231993953959</v>
      </c>
      <c r="AV283" s="79">
        <f>MAX(IFERROR(IFERROR(_xlfn.FORECAST.ETS(AV$5,tbl_Model[[#This Row],[H_2023_01]:[H_2025_12]],$H$5:$AQ$5),_xlfn.FORECAST.LINEAR(AV$5,tbl_Model[[#This Row],[H_2023_01]:[H_2025_12]],$H$5:$AQ$5)),0),0)</f>
        <v>14.019623060461193</v>
      </c>
      <c r="AW283" s="79">
        <f>MAX(IFERROR(IFERROR(_xlfn.FORECAST.ETS(AW$5,tbl_Model[[#This Row],[H_2023_01]:[H_2025_12]],$H$5:$AQ$5),_xlfn.FORECAST.LINEAR(AW$5,tbl_Model[[#This Row],[H_2023_01]:[H_2025_12]],$H$5:$AQ$5)),0),0)</f>
        <v>13.99201412696841</v>
      </c>
      <c r="AX283" s="79">
        <f>MAX(IFERROR(IFERROR(_xlfn.FORECAST.ETS(AX$5,tbl_Model[[#This Row],[H_2023_01]:[H_2025_12]],$H$5:$AQ$5),_xlfn.FORECAST.LINEAR(AX$5,tbl_Model[[#This Row],[H_2023_01]:[H_2025_12]],$H$5:$AQ$5)),0),0)</f>
        <v>13.964405193475644</v>
      </c>
      <c r="AY283" s="79">
        <f>MAX(IFERROR(IFERROR(_xlfn.FORECAST.ETS(AY$5,tbl_Model[[#This Row],[H_2023_01]:[H_2025_12]],$H$5:$AQ$5),_xlfn.FORECAST.LINEAR(AY$5,tbl_Model[[#This Row],[H_2023_01]:[H_2025_12]],$H$5:$AQ$5)),0),0)</f>
        <v>13.936796259982863</v>
      </c>
      <c r="AZ283" s="79">
        <f>MAX(IFERROR(IFERROR(_xlfn.FORECAST.ETS(AZ$5,tbl_Model[[#This Row],[H_2023_01]:[H_2025_12]],$H$5:$AQ$5),_xlfn.FORECAST.LINEAR(AZ$5,tbl_Model[[#This Row],[H_2023_01]:[H_2025_12]],$H$5:$AQ$5)),0),0)</f>
        <v>13.909187326490095</v>
      </c>
      <c r="BA283" s="79">
        <f>MAX(IFERROR(IFERROR(_xlfn.FORECAST.ETS(BA$5,tbl_Model[[#This Row],[H_2023_01]:[H_2025_12]],$H$5:$AQ$5),_xlfn.FORECAST.LINEAR(BA$5,tbl_Model[[#This Row],[H_2023_01]:[H_2025_12]],$H$5:$AQ$5)),0),0)</f>
        <v>13.881578392997314</v>
      </c>
      <c r="BB283" s="79">
        <f>MAX(IFERROR(IFERROR(_xlfn.FORECAST.ETS(BB$5,tbl_Model[[#This Row],[H_2023_01]:[H_2025_12]],$H$5:$AQ$5),_xlfn.FORECAST.LINEAR(BB$5,tbl_Model[[#This Row],[H_2023_01]:[H_2025_12]],$H$5:$AQ$5)),0),0)</f>
        <v>13.853969459504546</v>
      </c>
      <c r="BC283" s="79">
        <f>MAX(IFERROR(IFERROR(_xlfn.FORECAST.ETS(BC$5,tbl_Model[[#This Row],[H_2023_01]:[H_2025_12]],$H$5:$AQ$5),_xlfn.FORECAST.LINEAR(BC$5,tbl_Model[[#This Row],[H_2023_01]:[H_2025_12]],$H$5:$AQ$5)),0),0)</f>
        <v>13.826360526011765</v>
      </c>
      <c r="BD283" s="80">
        <f>IFERROR(AR283/SUM(Model!$AR283:$BC283),1/12)</f>
        <v>8.4238606242032929E-2</v>
      </c>
      <c r="BE283" s="80">
        <f>IFERROR(AS283/SUM(Model!$AR283:$BC283),1/12)</f>
        <v>8.4074011167723867E-2</v>
      </c>
      <c r="BF283" s="80">
        <f>IFERROR(AT283/SUM(Model!$AR283:$BC283),1/12)</f>
        <v>8.3909416093414901E-2</v>
      </c>
      <c r="BG283" s="80">
        <f>IFERROR(AU283/SUM(Model!$AR283:$BC283),1/12)</f>
        <v>8.3744821019105839E-2</v>
      </c>
      <c r="BH283" s="80">
        <f>IFERROR(AV283/SUM(Model!$AR283:$BC283),1/12)</f>
        <v>8.3580225944796874E-2</v>
      </c>
      <c r="BI283" s="80">
        <f>IFERROR(AW283/SUM(Model!$AR283:$BC283),1/12)</f>
        <v>8.3415630870487811E-2</v>
      </c>
      <c r="BJ283" s="80">
        <f>IFERROR(AX283/SUM(Model!$AR283:$BC283),1/12)</f>
        <v>8.3251035796178846E-2</v>
      </c>
      <c r="BK283" s="80">
        <f>IFERROR(AY283/SUM(Model!$AR283:$BC283),1/12)</f>
        <v>8.3086440721869798E-2</v>
      </c>
      <c r="BL283" s="80">
        <f>IFERROR(AZ283/SUM(Model!$AR283:$BC283),1/12)</f>
        <v>8.2921845647560818E-2</v>
      </c>
      <c r="BM283" s="80">
        <f>IFERROR(BA283/SUM(Model!$AR283:$BC283),1/12)</f>
        <v>8.275725057325177E-2</v>
      </c>
      <c r="BN283" s="80">
        <f>IFERROR(BB283/SUM(Model!$AR283:$BC283),1/12)</f>
        <v>8.2592655498942791E-2</v>
      </c>
      <c r="BO283" s="80">
        <f>IFERROR(BC283/SUM(Model!$AR283:$BC283),1/12)</f>
        <v>8.2428060424633742E-2</v>
      </c>
      <c r="BP28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163.83313468414784</v>
      </c>
      <c r="BQ283" s="77" cm="1">
        <f t="array" ref="BQ28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283" s="77" cm="1">
        <f t="array" ref="BR28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283" s="77">
        <f>IF(tbl_Model[[#This Row],[Type]]="Boutique",
    tbl_Model[[#This Row],[UnitListPrice]],
    tbl_Model[[#This Row],[UnitListPrice]]*(1-SUMIFS(tbl_MarketTerms[WholesaleMarginPct],tbl_MarketTerms[Country],tbl_Model[[#This Row],[country]])))</f>
        <v>6430.5659574468082</v>
      </c>
      <c r="BT283" s="79">
        <f>Model!$BP283*BD283</f>
        <v>13.801074922055877</v>
      </c>
      <c r="BU283" s="79">
        <f>Model!$BP283*BE283</f>
        <v>13.774108795078254</v>
      </c>
      <c r="BV283" s="79">
        <f>Model!$BP283*BF283</f>
        <v>13.747142668100645</v>
      </c>
      <c r="BW283" s="79">
        <f>Model!$BP283*BG283</f>
        <v>13.720176541123022</v>
      </c>
      <c r="BX283" s="79">
        <f>Model!$BP283*BH283</f>
        <v>13.693210414145414</v>
      </c>
      <c r="BY283" s="79">
        <f>Model!$BP283*BI283</f>
        <v>13.666244287167789</v>
      </c>
      <c r="BZ283" s="79">
        <f>Model!$BP283*BJ283</f>
        <v>13.639278160190182</v>
      </c>
      <c r="CA283" s="79">
        <f>Model!$BP283*BK283</f>
        <v>13.612312033212559</v>
      </c>
      <c r="CB283" s="79">
        <f>Model!$BP283*BL283</f>
        <v>13.58534590623495</v>
      </c>
      <c r="CC283" s="79">
        <f>Model!$BP283*BM283</f>
        <v>13.558379779257328</v>
      </c>
      <c r="CD283" s="79">
        <f>Model!$BP283*BN283</f>
        <v>13.531413652279717</v>
      </c>
      <c r="CE283" s="79">
        <f>Model!$BP283*BO283</f>
        <v>13.504447525302096</v>
      </c>
      <c r="CF283" s="79">
        <f>Model!$BS283*BT283</f>
        <v>88748.722569945385</v>
      </c>
      <c r="CG283" s="79">
        <f>Model!$BS283*BU283</f>
        <v>88575.315111798889</v>
      </c>
      <c r="CH283" s="79">
        <f>Model!$BS283*BV283</f>
        <v>88401.907653652495</v>
      </c>
      <c r="CI283" s="79">
        <f>Model!$BS283*BW283</f>
        <v>88228.500195506</v>
      </c>
      <c r="CJ283" s="79">
        <f>Model!$BS283*BX283</f>
        <v>88055.092737359606</v>
      </c>
      <c r="CK283" s="79">
        <f>Model!$BS283*BY283</f>
        <v>87881.68527921311</v>
      </c>
      <c r="CL283" s="79">
        <f>Model!$BS283*BZ283</f>
        <v>87708.277821066717</v>
      </c>
      <c r="CM283" s="79">
        <f>Model!$BS283*CA283</f>
        <v>87534.870362920221</v>
      </c>
      <c r="CN283" s="79">
        <f>Model!$BS283*CB283</f>
        <v>87361.462904773827</v>
      </c>
      <c r="CO283" s="79">
        <f>Model!$BS283*CC283</f>
        <v>87188.055446627346</v>
      </c>
      <c r="CP283" s="79">
        <f>Model!$BS283*CD283</f>
        <v>87014.647988480923</v>
      </c>
      <c r="CQ283" s="79">
        <f>Model!$BS283*CE283</f>
        <v>86841.240530334457</v>
      </c>
      <c r="CR283" s="79">
        <f>Model!$BR283*BT283</f>
        <v>37577.341673856572</v>
      </c>
      <c r="CS283" s="79">
        <f>Model!$BR283*BU283</f>
        <v>37503.918743194896</v>
      </c>
      <c r="CT283" s="79">
        <f>Model!$BR283*BV283</f>
        <v>37430.495812533256</v>
      </c>
      <c r="CU283" s="79">
        <f>Model!$BR283*BW283</f>
        <v>37357.07288187158</v>
      </c>
      <c r="CV283" s="79">
        <f>Model!$BR283*BX283</f>
        <v>37283.64995120994</v>
      </c>
      <c r="CW283" s="79">
        <f>Model!$BR283*BY283</f>
        <v>37210.227020548256</v>
      </c>
      <c r="CX283" s="79">
        <f>Model!$BR283*BZ283</f>
        <v>37136.804089886624</v>
      </c>
      <c r="CY283" s="79">
        <f>Model!$BR283*CA283</f>
        <v>37063.38115922494</v>
      </c>
      <c r="CZ283" s="79">
        <f>Model!$BR283*CB283</f>
        <v>36989.958228563301</v>
      </c>
      <c r="DA283" s="79">
        <f>Model!$BR283*CC283</f>
        <v>36916.535297901624</v>
      </c>
      <c r="DB283" s="79">
        <f>Model!$BR283*CD283</f>
        <v>36843.112367239977</v>
      </c>
      <c r="DC283" s="79">
        <f>Model!$BR283*CE283</f>
        <v>36769.689436578308</v>
      </c>
      <c r="DD283" s="79">
        <f>SUM(Model!$CF283:$CQ283)</f>
        <v>1053539.7786016788</v>
      </c>
      <c r="DE283" s="79">
        <f>SUM(Model!$CR283:$DC283)</f>
        <v>446082.18666260922</v>
      </c>
      <c r="DF283" s="80">
        <f>IFERROR((Model!$DD283-Model!$DE283)/Model!$DD283,0)</f>
        <v>0.57658723882768215</v>
      </c>
    </row>
    <row r="284" spans="2:110" x14ac:dyDescent="0.25">
      <c r="B284" t="s">
        <v>371</v>
      </c>
      <c r="C284" t="s">
        <v>231</v>
      </c>
      <c r="D284" t="s">
        <v>22</v>
      </c>
      <c r="E284" s="4">
        <v>48</v>
      </c>
      <c r="F284" s="4">
        <v>837288.34</v>
      </c>
      <c r="G284" s="4">
        <v>313266.71999999997</v>
      </c>
      <c r="H284" s="4">
        <v>10</v>
      </c>
      <c r="I284" s="4">
        <v>5</v>
      </c>
      <c r="J284" s="4">
        <v>6</v>
      </c>
      <c r="K284" s="4">
        <v>3</v>
      </c>
      <c r="L284" s="4">
        <v>3</v>
      </c>
      <c r="M284" s="4">
        <v>2</v>
      </c>
      <c r="N284" s="4">
        <v>3</v>
      </c>
      <c r="O284" s="4">
        <v>3</v>
      </c>
      <c r="P284" s="4">
        <v>5</v>
      </c>
      <c r="Q284" s="4">
        <v>5</v>
      </c>
      <c r="R284" s="4">
        <v>7</v>
      </c>
      <c r="S284" s="4">
        <v>6</v>
      </c>
      <c r="T284" s="4">
        <v>1</v>
      </c>
      <c r="U284" s="4">
        <v>5</v>
      </c>
      <c r="V284" s="4">
        <v>9</v>
      </c>
      <c r="W284" s="4">
        <v>7</v>
      </c>
      <c r="X284" s="4">
        <v>6</v>
      </c>
      <c r="Y284" s="4">
        <v>5</v>
      </c>
      <c r="Z284" s="4">
        <v>15</v>
      </c>
      <c r="AA284" s="4">
        <v>0</v>
      </c>
      <c r="AB284" s="4">
        <v>5</v>
      </c>
      <c r="AC284" s="4">
        <v>0</v>
      </c>
      <c r="AD284" s="4">
        <v>1</v>
      </c>
      <c r="AE284" s="4">
        <v>6</v>
      </c>
      <c r="AF284" s="4">
        <v>3</v>
      </c>
      <c r="AG284" s="4">
        <v>5</v>
      </c>
      <c r="AH284" s="4">
        <v>7</v>
      </c>
      <c r="AI284" s="4">
        <v>0</v>
      </c>
      <c r="AJ284" s="4">
        <v>0</v>
      </c>
      <c r="AK284" s="4">
        <v>4</v>
      </c>
      <c r="AL284" s="4">
        <v>0</v>
      </c>
      <c r="AM284" s="4">
        <v>4</v>
      </c>
      <c r="AN284" s="4">
        <v>1</v>
      </c>
      <c r="AO284" s="4">
        <v>2</v>
      </c>
      <c r="AP284" s="4">
        <v>10</v>
      </c>
      <c r="AQ284" s="4">
        <v>12</v>
      </c>
      <c r="AR284" s="79">
        <f>MAX(IFERROR(IFERROR(_xlfn.FORECAST.ETS(AR$5,tbl_Model[[#This Row],[H_2023_01]:[H_2025_12]],$H$5:$AQ$5),_xlfn.FORECAST.LINEAR(AR$5,tbl_Model[[#This Row],[H_2023_01]:[H_2025_12]],$H$5:$AQ$5)),0),0)</f>
        <v>5.9380800958957547</v>
      </c>
      <c r="AS284" s="79">
        <f>MAX(IFERROR(IFERROR(_xlfn.FORECAST.ETS(AS$5,tbl_Model[[#This Row],[H_2023_01]:[H_2025_12]],$H$5:$AQ$5),_xlfn.FORECAST.LINEAR(AS$5,tbl_Model[[#This Row],[H_2023_01]:[H_2025_12]],$H$5:$AQ$5)),0),0)</f>
        <v>5.9021393655935812</v>
      </c>
      <c r="AT284" s="79">
        <f>MAX(IFERROR(IFERROR(_xlfn.FORECAST.ETS(AT$5,tbl_Model[[#This Row],[H_2023_01]:[H_2025_12]],$H$5:$AQ$5),_xlfn.FORECAST.LINEAR(AT$5,tbl_Model[[#This Row],[H_2023_01]:[H_2025_12]],$H$5:$AQ$5)),0),0)</f>
        <v>5.8661986352914139</v>
      </c>
      <c r="AU284" s="79">
        <f>MAX(IFERROR(IFERROR(_xlfn.FORECAST.ETS(AU$5,tbl_Model[[#This Row],[H_2023_01]:[H_2025_12]],$H$5:$AQ$5),_xlfn.FORECAST.LINEAR(AU$5,tbl_Model[[#This Row],[H_2023_01]:[H_2025_12]],$H$5:$AQ$5)),0),0)</f>
        <v>5.8302579049892405</v>
      </c>
      <c r="AV284" s="79">
        <f>MAX(IFERROR(IFERROR(_xlfn.FORECAST.ETS(AV$5,tbl_Model[[#This Row],[H_2023_01]:[H_2025_12]],$H$5:$AQ$5),_xlfn.FORECAST.LINEAR(AV$5,tbl_Model[[#This Row],[H_2023_01]:[H_2025_12]],$H$5:$AQ$5)),0),0)</f>
        <v>5.7943171746870732</v>
      </c>
      <c r="AW284" s="79">
        <f>MAX(IFERROR(IFERROR(_xlfn.FORECAST.ETS(AW$5,tbl_Model[[#This Row],[H_2023_01]:[H_2025_12]],$H$5:$AQ$5),_xlfn.FORECAST.LINEAR(AW$5,tbl_Model[[#This Row],[H_2023_01]:[H_2025_12]],$H$5:$AQ$5)),0),0)</f>
        <v>5.7583764443848988</v>
      </c>
      <c r="AX284" s="79">
        <f>MAX(IFERROR(IFERROR(_xlfn.FORECAST.ETS(AX$5,tbl_Model[[#This Row],[H_2023_01]:[H_2025_12]],$H$5:$AQ$5),_xlfn.FORECAST.LINEAR(AX$5,tbl_Model[[#This Row],[H_2023_01]:[H_2025_12]],$H$5:$AQ$5)),0),0)</f>
        <v>5.7224357140827324</v>
      </c>
      <c r="AY284" s="79">
        <f>MAX(IFERROR(IFERROR(_xlfn.FORECAST.ETS(AY$5,tbl_Model[[#This Row],[H_2023_01]:[H_2025_12]],$H$5:$AQ$5),_xlfn.FORECAST.LINEAR(AY$5,tbl_Model[[#This Row],[H_2023_01]:[H_2025_12]],$H$5:$AQ$5)),0),0)</f>
        <v>5.6864949837805581</v>
      </c>
      <c r="AZ284" s="79">
        <f>MAX(IFERROR(IFERROR(_xlfn.FORECAST.ETS(AZ$5,tbl_Model[[#This Row],[H_2023_01]:[H_2025_12]],$H$5:$AQ$5),_xlfn.FORECAST.LINEAR(AZ$5,tbl_Model[[#This Row],[H_2023_01]:[H_2025_12]],$H$5:$AQ$5)),0),0)</f>
        <v>5.6505542534783917</v>
      </c>
      <c r="BA284" s="79">
        <f>MAX(IFERROR(IFERROR(_xlfn.FORECAST.ETS(BA$5,tbl_Model[[#This Row],[H_2023_01]:[H_2025_12]],$H$5:$AQ$5),_xlfn.FORECAST.LINEAR(BA$5,tbl_Model[[#This Row],[H_2023_01]:[H_2025_12]],$H$5:$AQ$5)),0),0)</f>
        <v>5.6146135231762173</v>
      </c>
      <c r="BB284" s="79">
        <f>MAX(IFERROR(IFERROR(_xlfn.FORECAST.ETS(BB$5,tbl_Model[[#This Row],[H_2023_01]:[H_2025_12]],$H$5:$AQ$5),_xlfn.FORECAST.LINEAR(BB$5,tbl_Model[[#This Row],[H_2023_01]:[H_2025_12]],$H$5:$AQ$5)),0),0)</f>
        <v>5.57867279287405</v>
      </c>
      <c r="BC284" s="79">
        <f>MAX(IFERROR(IFERROR(_xlfn.FORECAST.ETS(BC$5,tbl_Model[[#This Row],[H_2023_01]:[H_2025_12]],$H$5:$AQ$5),_xlfn.FORECAST.LINEAR(BC$5,tbl_Model[[#This Row],[H_2023_01]:[H_2025_12]],$H$5:$AQ$5)),0),0)</f>
        <v>5.5427320625718766</v>
      </c>
      <c r="BD284" s="80">
        <f>IFERROR(AR284/SUM(Model!$AR284:$BC284),1/12)</f>
        <v>8.6202962153046889E-2</v>
      </c>
      <c r="BE284" s="80">
        <f>IFERROR(AS284/SUM(Model!$AR284:$BC284),1/12)</f>
        <v>8.568121145855348E-2</v>
      </c>
      <c r="BF284" s="80">
        <f>IFERROR(AT284/SUM(Model!$AR284:$BC284),1/12)</f>
        <v>8.5159460764060155E-2</v>
      </c>
      <c r="BG284" s="80">
        <f>IFERROR(AU284/SUM(Model!$AR284:$BC284),1/12)</f>
        <v>8.4637710069566746E-2</v>
      </c>
      <c r="BH284" s="80">
        <f>IFERROR(AV284/SUM(Model!$AR284:$BC284),1/12)</f>
        <v>8.4115959375073421E-2</v>
      </c>
      <c r="BI284" s="80">
        <f>IFERROR(AW284/SUM(Model!$AR284:$BC284),1/12)</f>
        <v>8.3594208680579984E-2</v>
      </c>
      <c r="BJ284" s="80">
        <f>IFERROR(AX284/SUM(Model!$AR284:$BC284),1/12)</f>
        <v>8.3072457986086687E-2</v>
      </c>
      <c r="BK284" s="80">
        <f>IFERROR(AY284/SUM(Model!$AR284:$BC284),1/12)</f>
        <v>8.255070729159325E-2</v>
      </c>
      <c r="BL284" s="80">
        <f>IFERROR(AZ284/SUM(Model!$AR284:$BC284),1/12)</f>
        <v>8.2028956597099939E-2</v>
      </c>
      <c r="BM284" s="80">
        <f>IFERROR(BA284/SUM(Model!$AR284:$BC284),1/12)</f>
        <v>8.1507205902606517E-2</v>
      </c>
      <c r="BN284" s="80">
        <f>IFERROR(BB284/SUM(Model!$AR284:$BC284),1/12)</f>
        <v>8.0985455208113191E-2</v>
      </c>
      <c r="BO284" s="80">
        <f>IFERROR(BC284/SUM(Model!$AR284:$BC284),1/12)</f>
        <v>8.0463704513619783E-2</v>
      </c>
      <c r="BP28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48.72</v>
      </c>
      <c r="BQ284" s="77" cm="1">
        <f t="array" ref="BQ28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84" s="77" cm="1">
        <f t="array" ref="BR28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84" s="77">
        <f>IF(tbl_Model[[#This Row],[Type]]="Boutique",
    tbl_Model[[#This Row],[UnitListPrice]],
    tbl_Model[[#This Row],[UnitListPrice]]*(1-SUMIFS(tbl_MarketTerms[WholesaleMarginPct],tbl_MarketTerms[Country],tbl_Model[[#This Row],[country]])))</f>
        <v>18050.450502152078</v>
      </c>
      <c r="BT284" s="79">
        <f>Model!$BP284*BD284</f>
        <v>4.1998083160964441</v>
      </c>
      <c r="BU284" s="79">
        <f>Model!$BP284*BE284</f>
        <v>4.1743886222607252</v>
      </c>
      <c r="BV284" s="79">
        <f>Model!$BP284*BF284</f>
        <v>4.1489689284250106</v>
      </c>
      <c r="BW284" s="79">
        <f>Model!$BP284*BG284</f>
        <v>4.1235492345892917</v>
      </c>
      <c r="BX284" s="79">
        <f>Model!$BP284*BH284</f>
        <v>4.0981295407535772</v>
      </c>
      <c r="BY284" s="79">
        <f>Model!$BP284*BI284</f>
        <v>4.0727098469178564</v>
      </c>
      <c r="BZ284" s="79">
        <f>Model!$BP284*BJ284</f>
        <v>4.0472901530821437</v>
      </c>
      <c r="CA284" s="79">
        <f>Model!$BP284*BK284</f>
        <v>4.0218704592464229</v>
      </c>
      <c r="CB284" s="79">
        <f>Model!$BP284*BL284</f>
        <v>3.9964507654107089</v>
      </c>
      <c r="CC284" s="79">
        <f>Model!$BP284*BM284</f>
        <v>3.9710310715749895</v>
      </c>
      <c r="CD284" s="79">
        <f>Model!$BP284*BN284</f>
        <v>3.9456113777392745</v>
      </c>
      <c r="CE284" s="79">
        <f>Model!$BP284*BO284</f>
        <v>3.9201916839035555</v>
      </c>
      <c r="CF284" s="79">
        <f>Model!$BS284*BT284</f>
        <v>75808.432128225541</v>
      </c>
      <c r="CG284" s="79">
        <f>Model!$BS284*BU284</f>
        <v>75349.595202864031</v>
      </c>
      <c r="CH284" s="79">
        <f>Model!$BS284*BV284</f>
        <v>74890.758277502609</v>
      </c>
      <c r="CI284" s="79">
        <f>Model!$BS284*BW284</f>
        <v>74431.9213521411</v>
      </c>
      <c r="CJ284" s="79">
        <f>Model!$BS284*BX284</f>
        <v>73973.084426779678</v>
      </c>
      <c r="CK284" s="79">
        <f>Model!$BS284*BY284</f>
        <v>73514.24750141814</v>
      </c>
      <c r="CL284" s="79">
        <f>Model!$BS284*BZ284</f>
        <v>73055.410576056747</v>
      </c>
      <c r="CM284" s="79">
        <f>Model!$BS284*CA284</f>
        <v>72596.573650695209</v>
      </c>
      <c r="CN284" s="79">
        <f>Model!$BS284*CB284</f>
        <v>72137.736725333787</v>
      </c>
      <c r="CO284" s="79">
        <f>Model!$BS284*CC284</f>
        <v>71678.899799972278</v>
      </c>
      <c r="CP284" s="79">
        <f>Model!$BS284*CD284</f>
        <v>71220.062874610841</v>
      </c>
      <c r="CQ284" s="79">
        <f>Model!$BS284*CE284</f>
        <v>70761.225949249332</v>
      </c>
      <c r="CR284" s="79">
        <f>Model!$BR284*BT284</f>
        <v>27870.177041680658</v>
      </c>
      <c r="CS284" s="79">
        <f>Model!$BR284*BU284</f>
        <v>27701.490445954005</v>
      </c>
      <c r="CT284" s="79">
        <f>Model!$BR284*BV284</f>
        <v>27532.803850227378</v>
      </c>
      <c r="CU284" s="79">
        <f>Model!$BR284*BW284</f>
        <v>27364.117254500721</v>
      </c>
      <c r="CV284" s="79">
        <f>Model!$BR284*BX284</f>
        <v>27195.430658774098</v>
      </c>
      <c r="CW284" s="79">
        <f>Model!$BR284*BY284</f>
        <v>27026.74406304743</v>
      </c>
      <c r="CX284" s="79">
        <f>Model!$BR284*BZ284</f>
        <v>26858.057467320814</v>
      </c>
      <c r="CY284" s="79">
        <f>Model!$BR284*CA284</f>
        <v>26689.37087159415</v>
      </c>
      <c r="CZ284" s="79">
        <f>Model!$BR284*CB284</f>
        <v>26520.684275867527</v>
      </c>
      <c r="DA284" s="79">
        <f>Model!$BR284*CC284</f>
        <v>26351.997680140867</v>
      </c>
      <c r="DB284" s="79">
        <f>Model!$BR284*CD284</f>
        <v>26183.311084414239</v>
      </c>
      <c r="DC284" s="79">
        <f>Model!$BR284*CE284</f>
        <v>26014.624488687583</v>
      </c>
      <c r="DD284" s="79">
        <f>SUM(Model!$CF284:$CQ284)</f>
        <v>879417.94846484927</v>
      </c>
      <c r="DE284" s="79">
        <f>SUM(Model!$CR284:$DC284)</f>
        <v>323308.80918220954</v>
      </c>
      <c r="DF284" s="80">
        <f>IFERROR((Model!$DD284-Model!$DE284)/Model!$DD284,0)</f>
        <v>0.63236046097695453</v>
      </c>
    </row>
    <row r="285" spans="2:110" x14ac:dyDescent="0.25">
      <c r="B285" t="s">
        <v>371</v>
      </c>
      <c r="C285" t="s">
        <v>114</v>
      </c>
      <c r="D285" t="s">
        <v>12</v>
      </c>
      <c r="E285" s="4">
        <v>26</v>
      </c>
      <c r="F285" s="4">
        <v>182349.94</v>
      </c>
      <c r="G285" s="4">
        <v>76148.350000000006</v>
      </c>
      <c r="H285" s="4">
        <v>2</v>
      </c>
      <c r="I285" s="4">
        <v>2</v>
      </c>
      <c r="J285" s="4">
        <v>0</v>
      </c>
      <c r="K285" s="4">
        <v>2</v>
      </c>
      <c r="L285" s="4">
        <v>0</v>
      </c>
      <c r="M285" s="4">
        <v>0</v>
      </c>
      <c r="N285" s="4">
        <v>0</v>
      </c>
      <c r="O285" s="4">
        <v>0</v>
      </c>
      <c r="P285" s="4">
        <v>3</v>
      </c>
      <c r="Q285" s="4">
        <v>0</v>
      </c>
      <c r="R285" s="4">
        <v>0</v>
      </c>
      <c r="S285" s="4">
        <v>0</v>
      </c>
      <c r="T285" s="4">
        <v>0</v>
      </c>
      <c r="U285" s="4">
        <v>2</v>
      </c>
      <c r="V285" s="4">
        <v>8</v>
      </c>
      <c r="W285" s="4">
        <v>0</v>
      </c>
      <c r="X285" s="4">
        <v>1</v>
      </c>
      <c r="Y285" s="4">
        <v>0</v>
      </c>
      <c r="Z285" s="4">
        <v>3</v>
      </c>
      <c r="AA285" s="4">
        <v>5</v>
      </c>
      <c r="AB285" s="4">
        <v>0</v>
      </c>
      <c r="AC285" s="4">
        <v>0</v>
      </c>
      <c r="AD285" s="4">
        <v>0</v>
      </c>
      <c r="AE285" s="4">
        <v>4</v>
      </c>
      <c r="AF285" s="4">
        <v>0</v>
      </c>
      <c r="AG285" s="4">
        <v>3</v>
      </c>
      <c r="AH285" s="4">
        <v>0</v>
      </c>
      <c r="AI285" s="4">
        <v>6</v>
      </c>
      <c r="AJ285" s="4">
        <v>10</v>
      </c>
      <c r="AK285" s="4">
        <v>0</v>
      </c>
      <c r="AL285" s="4">
        <v>5</v>
      </c>
      <c r="AM285" s="4">
        <v>0</v>
      </c>
      <c r="AN285" s="4">
        <v>0</v>
      </c>
      <c r="AO285" s="4">
        <v>2</v>
      </c>
      <c r="AP285" s="4">
        <v>0</v>
      </c>
      <c r="AQ285" s="4">
        <v>0</v>
      </c>
      <c r="AR285" s="79">
        <f>MAX(IFERROR(IFERROR(_xlfn.FORECAST.ETS(AR$5,tbl_Model[[#This Row],[H_2023_01]:[H_2025_12]],$H$5:$AQ$5),_xlfn.FORECAST.LINEAR(AR$5,tbl_Model[[#This Row],[H_2023_01]:[H_2025_12]],$H$5:$AQ$5)),0),0)</f>
        <v>2.0569108777273635</v>
      </c>
      <c r="AS285" s="79">
        <f>MAX(IFERROR(IFERROR(_xlfn.FORECAST.ETS(AS$5,tbl_Model[[#This Row],[H_2023_01]:[H_2025_12]],$H$5:$AQ$5),_xlfn.FORECAST.LINEAR(AS$5,tbl_Model[[#This Row],[H_2023_01]:[H_2025_12]],$H$5:$AQ$5)),0),0)</f>
        <v>2.0837684771318421</v>
      </c>
      <c r="AT285" s="79">
        <f>MAX(IFERROR(IFERROR(_xlfn.FORECAST.ETS(AT$5,tbl_Model[[#This Row],[H_2023_01]:[H_2025_12]],$H$5:$AQ$5),_xlfn.FORECAST.LINEAR(AT$5,tbl_Model[[#This Row],[H_2023_01]:[H_2025_12]],$H$5:$AQ$5)),0),0)</f>
        <v>2.1106260765363238</v>
      </c>
      <c r="AU285" s="79">
        <f>MAX(IFERROR(IFERROR(_xlfn.FORECAST.ETS(AU$5,tbl_Model[[#This Row],[H_2023_01]:[H_2025_12]],$H$5:$AQ$5),_xlfn.FORECAST.LINEAR(AU$5,tbl_Model[[#This Row],[H_2023_01]:[H_2025_12]],$H$5:$AQ$5)),0),0)</f>
        <v>2.1374836759408025</v>
      </c>
      <c r="AV285" s="79">
        <f>MAX(IFERROR(IFERROR(_xlfn.FORECAST.ETS(AV$5,tbl_Model[[#This Row],[H_2023_01]:[H_2025_12]],$H$5:$AQ$5),_xlfn.FORECAST.LINEAR(AV$5,tbl_Model[[#This Row],[H_2023_01]:[H_2025_12]],$H$5:$AQ$5)),0),0)</f>
        <v>2.1643412753452846</v>
      </c>
      <c r="AW285" s="79">
        <f>MAX(IFERROR(IFERROR(_xlfn.FORECAST.ETS(AW$5,tbl_Model[[#This Row],[H_2023_01]:[H_2025_12]],$H$5:$AQ$5),_xlfn.FORECAST.LINEAR(AW$5,tbl_Model[[#This Row],[H_2023_01]:[H_2025_12]],$H$5:$AQ$5)),0),0)</f>
        <v>2.1911988747497633</v>
      </c>
      <c r="AX285" s="79">
        <f>MAX(IFERROR(IFERROR(_xlfn.FORECAST.ETS(AX$5,tbl_Model[[#This Row],[H_2023_01]:[H_2025_12]],$H$5:$AQ$5),_xlfn.FORECAST.LINEAR(AX$5,tbl_Model[[#This Row],[H_2023_01]:[H_2025_12]],$H$5:$AQ$5)),0),0)</f>
        <v>2.2180564741542454</v>
      </c>
      <c r="AY285" s="79">
        <f>MAX(IFERROR(IFERROR(_xlfn.FORECAST.ETS(AY$5,tbl_Model[[#This Row],[H_2023_01]:[H_2025_12]],$H$5:$AQ$5),_xlfn.FORECAST.LINEAR(AY$5,tbl_Model[[#This Row],[H_2023_01]:[H_2025_12]],$H$5:$AQ$5)),0),0)</f>
        <v>2.2449140735587236</v>
      </c>
      <c r="AZ285" s="79">
        <f>MAX(IFERROR(IFERROR(_xlfn.FORECAST.ETS(AZ$5,tbl_Model[[#This Row],[H_2023_01]:[H_2025_12]],$H$5:$AQ$5),_xlfn.FORECAST.LINEAR(AZ$5,tbl_Model[[#This Row],[H_2023_01]:[H_2025_12]],$H$5:$AQ$5)),0),0)</f>
        <v>2.2717716729632058</v>
      </c>
      <c r="BA285" s="79">
        <f>MAX(IFERROR(IFERROR(_xlfn.FORECAST.ETS(BA$5,tbl_Model[[#This Row],[H_2023_01]:[H_2025_12]],$H$5:$AQ$5),_xlfn.FORECAST.LINEAR(BA$5,tbl_Model[[#This Row],[H_2023_01]:[H_2025_12]],$H$5:$AQ$5)),0),0)</f>
        <v>2.2986292723676844</v>
      </c>
      <c r="BB285" s="79">
        <f>MAX(IFERROR(IFERROR(_xlfn.FORECAST.ETS(BB$5,tbl_Model[[#This Row],[H_2023_01]:[H_2025_12]],$H$5:$AQ$5),_xlfn.FORECAST.LINEAR(BB$5,tbl_Model[[#This Row],[H_2023_01]:[H_2025_12]],$H$5:$AQ$5)),0),0)</f>
        <v>2.3254868717721666</v>
      </c>
      <c r="BC285" s="79">
        <f>MAX(IFERROR(IFERROR(_xlfn.FORECAST.ETS(BC$5,tbl_Model[[#This Row],[H_2023_01]:[H_2025_12]],$H$5:$AQ$5),_xlfn.FORECAST.LINEAR(BC$5,tbl_Model[[#This Row],[H_2023_01]:[H_2025_12]],$H$5:$AQ$5)),0),0)</f>
        <v>2.3523444711766452</v>
      </c>
      <c r="BD285" s="80">
        <f>IFERROR(AR285/SUM(Model!$AR285:$BC285),1/12)</f>
        <v>7.7749745136996951E-2</v>
      </c>
      <c r="BE285" s="80">
        <f>IFERROR(AS285/SUM(Model!$AR285:$BC285),1/12)</f>
        <v>7.8764942990876233E-2</v>
      </c>
      <c r="BF285" s="80">
        <f>IFERROR(AT285/SUM(Model!$AR285:$BC285),1/12)</f>
        <v>7.9780140844755626E-2</v>
      </c>
      <c r="BG285" s="80">
        <f>IFERROR(AU285/SUM(Model!$AR285:$BC285),1/12)</f>
        <v>8.0795338698634922E-2</v>
      </c>
      <c r="BH285" s="80">
        <f>IFERROR(AV285/SUM(Model!$AR285:$BC285),1/12)</f>
        <v>8.1810536552514329E-2</v>
      </c>
      <c r="BI285" s="80">
        <f>IFERROR(AW285/SUM(Model!$AR285:$BC285),1/12)</f>
        <v>8.2825734406393625E-2</v>
      </c>
      <c r="BJ285" s="80">
        <f>IFERROR(AX285/SUM(Model!$AR285:$BC285),1/12)</f>
        <v>8.3840932260273032E-2</v>
      </c>
      <c r="BK285" s="80">
        <f>IFERROR(AY285/SUM(Model!$AR285:$BC285),1/12)</f>
        <v>8.4856130114152301E-2</v>
      </c>
      <c r="BL285" s="80">
        <f>IFERROR(AZ285/SUM(Model!$AR285:$BC285),1/12)</f>
        <v>8.5871327968031722E-2</v>
      </c>
      <c r="BM285" s="80">
        <f>IFERROR(BA285/SUM(Model!$AR285:$BC285),1/12)</f>
        <v>8.6886525821911004E-2</v>
      </c>
      <c r="BN285" s="80">
        <f>IFERROR(BB285/SUM(Model!$AR285:$BC285),1/12)</f>
        <v>8.7901723675790425E-2</v>
      </c>
      <c r="BO285" s="80">
        <f>IFERROR(BC285/SUM(Model!$AR285:$BC285),1/12)</f>
        <v>8.8916921529669707E-2</v>
      </c>
      <c r="BP28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27.258064516129043</v>
      </c>
      <c r="BQ285" s="77" cm="1">
        <f t="array" ref="BQ28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285" s="77" cm="1">
        <f t="array" ref="BR28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285" s="77">
        <f>IF(tbl_Model[[#This Row],[Type]]="Boutique",
    tbl_Model[[#This Row],[UnitListPrice]],
    tbl_Model[[#This Row],[UnitListPrice]]*(1-SUMIFS(tbl_MarketTerms[WholesaleMarginPct],tbl_MarketTerms[Country],tbl_Model[[#This Row],[country]])))</f>
        <v>6690.484042553192</v>
      </c>
      <c r="BT285" s="79">
        <f>Model!$BP285*BD285</f>
        <v>2.1193075690568532</v>
      </c>
      <c r="BU285" s="79">
        <f>Model!$BP285*BE285</f>
        <v>2.1469798976545302</v>
      </c>
      <c r="BV285" s="79">
        <f>Model!$BP285*BF285</f>
        <v>2.1746522262522108</v>
      </c>
      <c r="BW285" s="79">
        <f>Model!$BP285*BG285</f>
        <v>2.2023245548498882</v>
      </c>
      <c r="BX285" s="79">
        <f>Model!$BP285*BH285</f>
        <v>2.2299968834475687</v>
      </c>
      <c r="BY285" s="79">
        <f>Model!$BP285*BI285</f>
        <v>2.2576692120452466</v>
      </c>
      <c r="BZ285" s="79">
        <f>Model!$BP285*BJ285</f>
        <v>2.2853415406429272</v>
      </c>
      <c r="CA285" s="79">
        <f>Model!$BP285*BK285</f>
        <v>2.3130138692406037</v>
      </c>
      <c r="CB285" s="79">
        <f>Model!$BP285*BL285</f>
        <v>2.3406861978382851</v>
      </c>
      <c r="CC285" s="79">
        <f>Model!$BP285*BM285</f>
        <v>2.3683585264359621</v>
      </c>
      <c r="CD285" s="79">
        <f>Model!$BP285*BN285</f>
        <v>2.3960308550336431</v>
      </c>
      <c r="CE285" s="79">
        <f>Model!$BP285*BO285</f>
        <v>2.4237031836313205</v>
      </c>
      <c r="CF285" s="79">
        <f>Model!$BS285*BT285</f>
        <v>14179.193472037074</v>
      </c>
      <c r="CG285" s="79">
        <f>Model!$BS285*BU285</f>
        <v>14364.334744940119</v>
      </c>
      <c r="CH285" s="79">
        <f>Model!$BS285*BV285</f>
        <v>14549.47601784319</v>
      </c>
      <c r="CI285" s="79">
        <f>Model!$BS285*BW285</f>
        <v>14734.617290746239</v>
      </c>
      <c r="CJ285" s="79">
        <f>Model!$BS285*BX285</f>
        <v>14919.75856364931</v>
      </c>
      <c r="CK285" s="79">
        <f>Model!$BS285*BY285</f>
        <v>15104.899836552362</v>
      </c>
      <c r="CL285" s="79">
        <f>Model!$BS285*BZ285</f>
        <v>15290.041109455431</v>
      </c>
      <c r="CM285" s="79">
        <f>Model!$BS285*CA285</f>
        <v>15475.182382358475</v>
      </c>
      <c r="CN285" s="79">
        <f>Model!$BS285*CB285</f>
        <v>15660.323655261551</v>
      </c>
      <c r="CO285" s="79">
        <f>Model!$BS285*CC285</f>
        <v>15845.464928164596</v>
      </c>
      <c r="CP285" s="79">
        <f>Model!$BS285*CD285</f>
        <v>16030.606201067671</v>
      </c>
      <c r="CQ285" s="79">
        <f>Model!$BS285*CE285</f>
        <v>16215.74747397072</v>
      </c>
      <c r="CR285" s="79">
        <f>Model!$BR285*BT285</f>
        <v>5770.4160787626897</v>
      </c>
      <c r="CS285" s="79">
        <f>Model!$BR285*BU285</f>
        <v>5845.7618436758503</v>
      </c>
      <c r="CT285" s="79">
        <f>Model!$BR285*BV285</f>
        <v>5921.1076085890209</v>
      </c>
      <c r="CU285" s="79">
        <f>Model!$BR285*BW285</f>
        <v>5996.4533735021823</v>
      </c>
      <c r="CV285" s="79">
        <f>Model!$BR285*BX285</f>
        <v>6071.7991384153529</v>
      </c>
      <c r="CW285" s="79">
        <f>Model!$BR285*BY285</f>
        <v>6147.1449033285162</v>
      </c>
      <c r="CX285" s="79">
        <f>Model!$BR285*BZ285</f>
        <v>6222.4906682416868</v>
      </c>
      <c r="CY285" s="79">
        <f>Model!$BR285*CA285</f>
        <v>6297.8364331548464</v>
      </c>
      <c r="CZ285" s="79">
        <f>Model!$BR285*CB285</f>
        <v>6373.1821980680188</v>
      </c>
      <c r="DA285" s="79">
        <f>Model!$BR285*CC285</f>
        <v>6448.5279629811794</v>
      </c>
      <c r="DB285" s="79">
        <f>Model!$BR285*CD285</f>
        <v>6523.8737278943518</v>
      </c>
      <c r="DC285" s="79">
        <f>Model!$BR285*CE285</f>
        <v>6599.2194928075132</v>
      </c>
      <c r="DD285" s="79">
        <f>SUM(Model!$CF285:$CQ285)</f>
        <v>182369.64567604673</v>
      </c>
      <c r="DE285" s="79">
        <f>SUM(Model!$CR285:$DC285)</f>
        <v>74217.813429421207</v>
      </c>
      <c r="DF285" s="80">
        <f>IFERROR((Model!$DD285-Model!$DE285)/Model!$DD285,0)</f>
        <v>0.59303636767898094</v>
      </c>
    </row>
    <row r="286" spans="2:110" x14ac:dyDescent="0.25">
      <c r="B286" t="s">
        <v>371</v>
      </c>
      <c r="C286" t="s">
        <v>231</v>
      </c>
      <c r="D286" t="s">
        <v>23</v>
      </c>
      <c r="E286" s="4">
        <v>56</v>
      </c>
      <c r="F286" s="4">
        <v>1098145.48</v>
      </c>
      <c r="G286" s="4">
        <v>366497.72</v>
      </c>
      <c r="H286" s="4">
        <v>3</v>
      </c>
      <c r="I286" s="4">
        <v>7</v>
      </c>
      <c r="J286" s="4">
        <v>5</v>
      </c>
      <c r="K286" s="4">
        <v>3</v>
      </c>
      <c r="L286" s="4">
        <v>4</v>
      </c>
      <c r="M286" s="4">
        <v>5</v>
      </c>
      <c r="N286" s="4">
        <v>0</v>
      </c>
      <c r="O286" s="4">
        <v>3</v>
      </c>
      <c r="P286" s="4">
        <v>2</v>
      </c>
      <c r="Q286" s="4">
        <v>6</v>
      </c>
      <c r="R286" s="4">
        <v>0</v>
      </c>
      <c r="S286" s="4">
        <v>21</v>
      </c>
      <c r="T286" s="4">
        <v>0</v>
      </c>
      <c r="U286" s="4">
        <v>0</v>
      </c>
      <c r="V286" s="4">
        <v>3</v>
      </c>
      <c r="W286" s="4">
        <v>4</v>
      </c>
      <c r="X286" s="4">
        <v>5</v>
      </c>
      <c r="Y286" s="4">
        <v>9</v>
      </c>
      <c r="Z286" s="4">
        <v>0</v>
      </c>
      <c r="AA286" s="4">
        <v>8</v>
      </c>
      <c r="AB286" s="4">
        <v>2</v>
      </c>
      <c r="AC286" s="4">
        <v>2</v>
      </c>
      <c r="AD286" s="4">
        <v>0</v>
      </c>
      <c r="AE286" s="4">
        <v>4</v>
      </c>
      <c r="AF286" s="4">
        <v>7</v>
      </c>
      <c r="AG286" s="4">
        <v>3</v>
      </c>
      <c r="AH286" s="4">
        <v>5</v>
      </c>
      <c r="AI286" s="4">
        <v>13</v>
      </c>
      <c r="AJ286" s="4">
        <v>10</v>
      </c>
      <c r="AK286" s="4">
        <v>9</v>
      </c>
      <c r="AL286" s="4">
        <v>2</v>
      </c>
      <c r="AM286" s="4">
        <v>0</v>
      </c>
      <c r="AN286" s="4">
        <v>0</v>
      </c>
      <c r="AO286" s="4">
        <v>2</v>
      </c>
      <c r="AP286" s="4">
        <v>3</v>
      </c>
      <c r="AQ286" s="4">
        <v>2</v>
      </c>
      <c r="AR286" s="79">
        <f>MAX(IFERROR(IFERROR(_xlfn.FORECAST.ETS(AR$5,tbl_Model[[#This Row],[H_2023_01]:[H_2025_12]],$H$5:$AQ$5),_xlfn.FORECAST.LINEAR(AR$5,tbl_Model[[#This Row],[H_2023_01]:[H_2025_12]],$H$5:$AQ$5)),0),0)</f>
        <v>3.4921085242736614</v>
      </c>
      <c r="AS286" s="79">
        <f>MAX(IFERROR(IFERROR(_xlfn.FORECAST.ETS(AS$5,tbl_Model[[#This Row],[H_2023_01]:[H_2025_12]],$H$5:$AQ$5),_xlfn.FORECAST.LINEAR(AS$5,tbl_Model[[#This Row],[H_2023_01]:[H_2025_12]],$H$5:$AQ$5)),0),0)</f>
        <v>3.5204596692215304</v>
      </c>
      <c r="AT286" s="79">
        <f>MAX(IFERROR(IFERROR(_xlfn.FORECAST.ETS(AT$5,tbl_Model[[#This Row],[H_2023_01]:[H_2025_12]],$H$5:$AQ$5),_xlfn.FORECAST.LINEAR(AT$5,tbl_Model[[#This Row],[H_2023_01]:[H_2025_12]],$H$5:$AQ$5)),0),0)</f>
        <v>3.5488108141693786</v>
      </c>
      <c r="AU286" s="79">
        <f>MAX(IFERROR(IFERROR(_xlfn.FORECAST.ETS(AU$5,tbl_Model[[#This Row],[H_2023_01]:[H_2025_12]],$H$5:$AQ$5),_xlfn.FORECAST.LINEAR(AU$5,tbl_Model[[#This Row],[H_2023_01]:[H_2025_12]],$H$5:$AQ$5)),0),0)</f>
        <v>3.5771619591172477</v>
      </c>
      <c r="AV286" s="79">
        <f>MAX(IFERROR(IFERROR(_xlfn.FORECAST.ETS(AV$5,tbl_Model[[#This Row],[H_2023_01]:[H_2025_12]],$H$5:$AQ$5),_xlfn.FORECAST.LINEAR(AV$5,tbl_Model[[#This Row],[H_2023_01]:[H_2025_12]],$H$5:$AQ$5)),0),0)</f>
        <v>3.6055131040650954</v>
      </c>
      <c r="AW286" s="79">
        <f>MAX(IFERROR(IFERROR(_xlfn.FORECAST.ETS(AW$5,tbl_Model[[#This Row],[H_2023_01]:[H_2025_12]],$H$5:$AQ$5),_xlfn.FORECAST.LINEAR(AW$5,tbl_Model[[#This Row],[H_2023_01]:[H_2025_12]],$H$5:$AQ$5)),0),0)</f>
        <v>3.6338642490129645</v>
      </c>
      <c r="AX286" s="79">
        <f>MAX(IFERROR(IFERROR(_xlfn.FORECAST.ETS(AX$5,tbl_Model[[#This Row],[H_2023_01]:[H_2025_12]],$H$5:$AQ$5),_xlfn.FORECAST.LINEAR(AX$5,tbl_Model[[#This Row],[H_2023_01]:[H_2025_12]],$H$5:$AQ$5)),0),0)</f>
        <v>3.6622153939608122</v>
      </c>
      <c r="AY286" s="79">
        <f>MAX(IFERROR(IFERROR(_xlfn.FORECAST.ETS(AY$5,tbl_Model[[#This Row],[H_2023_01]:[H_2025_12]],$H$5:$AQ$5),_xlfn.FORECAST.LINEAR(AY$5,tbl_Model[[#This Row],[H_2023_01]:[H_2025_12]],$H$5:$AQ$5)),0),0)</f>
        <v>3.6905665389086817</v>
      </c>
      <c r="AZ286" s="79">
        <f>MAX(IFERROR(IFERROR(_xlfn.FORECAST.ETS(AZ$5,tbl_Model[[#This Row],[H_2023_01]:[H_2025_12]],$H$5:$AQ$5),_xlfn.FORECAST.LINEAR(AZ$5,tbl_Model[[#This Row],[H_2023_01]:[H_2025_12]],$H$5:$AQ$5)),0),0)</f>
        <v>3.7189176838565294</v>
      </c>
      <c r="BA286" s="79">
        <f>MAX(IFERROR(IFERROR(_xlfn.FORECAST.ETS(BA$5,tbl_Model[[#This Row],[H_2023_01]:[H_2025_12]],$H$5:$AQ$5),_xlfn.FORECAST.LINEAR(BA$5,tbl_Model[[#This Row],[H_2023_01]:[H_2025_12]],$H$5:$AQ$5)),0),0)</f>
        <v>3.7472688288043985</v>
      </c>
      <c r="BB286" s="79">
        <f>MAX(IFERROR(IFERROR(_xlfn.FORECAST.ETS(BB$5,tbl_Model[[#This Row],[H_2023_01]:[H_2025_12]],$H$5:$AQ$5),_xlfn.FORECAST.LINEAR(BB$5,tbl_Model[[#This Row],[H_2023_01]:[H_2025_12]],$H$5:$AQ$5)),0),0)</f>
        <v>3.7756199737522462</v>
      </c>
      <c r="BC286" s="79">
        <f>MAX(IFERROR(IFERROR(_xlfn.FORECAST.ETS(BC$5,tbl_Model[[#This Row],[H_2023_01]:[H_2025_12]],$H$5:$AQ$5),_xlfn.FORECAST.LINEAR(BC$5,tbl_Model[[#This Row],[H_2023_01]:[H_2025_12]],$H$5:$AQ$5)),0),0)</f>
        <v>3.8039711187001153</v>
      </c>
      <c r="BD286" s="80">
        <f>IFERROR(AR286/SUM(Model!$AR286:$BC286),1/12)</f>
        <v>7.9771345141419148E-2</v>
      </c>
      <c r="BE286" s="80">
        <f>IFERROR(AS286/SUM(Model!$AR286:$BC286),1/12)</f>
        <v>8.0418979358131026E-2</v>
      </c>
      <c r="BF286" s="80">
        <f>IFERROR(AT286/SUM(Model!$AR286:$BC286),1/12)</f>
        <v>8.1066613574842433E-2</v>
      </c>
      <c r="BG286" s="80">
        <f>IFERROR(AU286/SUM(Model!$AR286:$BC286),1/12)</f>
        <v>8.1714247791554326E-2</v>
      </c>
      <c r="BH286" s="80">
        <f>IFERROR(AV286/SUM(Model!$AR286:$BC286),1/12)</f>
        <v>8.2361882008265719E-2</v>
      </c>
      <c r="BI286" s="80">
        <f>IFERROR(AW286/SUM(Model!$AR286:$BC286),1/12)</f>
        <v>8.3009516224977598E-2</v>
      </c>
      <c r="BJ286" s="80">
        <f>IFERROR(AX286/SUM(Model!$AR286:$BC286),1/12)</f>
        <v>8.3657150441688991E-2</v>
      </c>
      <c r="BK286" s="80">
        <f>IFERROR(AY286/SUM(Model!$AR286:$BC286),1/12)</f>
        <v>8.4304784658400883E-2</v>
      </c>
      <c r="BL286" s="80">
        <f>IFERROR(AZ286/SUM(Model!$AR286:$BC286),1/12)</f>
        <v>8.495241887511229E-2</v>
      </c>
      <c r="BM286" s="80">
        <f>IFERROR(BA286/SUM(Model!$AR286:$BC286),1/12)</f>
        <v>8.5600053091824169E-2</v>
      </c>
      <c r="BN286" s="80">
        <f>IFERROR(BB286/SUM(Model!$AR286:$BC286),1/12)</f>
        <v>8.6247687308535562E-2</v>
      </c>
      <c r="BO286" s="80">
        <f>IFERROR(BC286/SUM(Model!$AR286:$BC286),1/12)</f>
        <v>8.6895321525247454E-2</v>
      </c>
      <c r="BP28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59.376299376299364</v>
      </c>
      <c r="BQ286" s="77" cm="1">
        <f t="array" ref="BQ28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86" s="77" cm="1">
        <f t="array" ref="BR28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86" s="77">
        <f>IF(tbl_Model[[#This Row],[Type]]="Boutique",
    tbl_Model[[#This Row],[UnitListPrice]],
    tbl_Model[[#This Row],[UnitListPrice]]*(1-SUMIFS(tbl_MarketTerms[WholesaleMarginPct],tbl_MarketTerms[Country],tbl_Model[[#This Row],[country]])))</f>
        <v>20117.518220946917</v>
      </c>
      <c r="BT286" s="79">
        <f>Model!$BP286*BD286</f>
        <v>4.7365272707670067</v>
      </c>
      <c r="BU286" s="79">
        <f>Model!$BP286*BE286</f>
        <v>4.7749813939048265</v>
      </c>
      <c r="BV286" s="79">
        <f>Model!$BP286*BF286</f>
        <v>4.8134355170426186</v>
      </c>
      <c r="BW286" s="79">
        <f>Model!$BP286*BG286</f>
        <v>4.8518896401804392</v>
      </c>
      <c r="BX286" s="79">
        <f>Model!$BP286*BH286</f>
        <v>4.8903437633182296</v>
      </c>
      <c r="BY286" s="79">
        <f>Model!$BP286*BI286</f>
        <v>4.9287978864560493</v>
      </c>
      <c r="BZ286" s="79">
        <f>Model!$BP286*BJ286</f>
        <v>4.9672520095938397</v>
      </c>
      <c r="CA286" s="79">
        <f>Model!$BP286*BK286</f>
        <v>5.0057061327316603</v>
      </c>
      <c r="CB286" s="79">
        <f>Model!$BP286*BL286</f>
        <v>5.0441602558694525</v>
      </c>
      <c r="CC286" s="79">
        <f>Model!$BP286*BM286</f>
        <v>5.0826143790072722</v>
      </c>
      <c r="CD286" s="79">
        <f>Model!$BP286*BN286</f>
        <v>5.1210685021450626</v>
      </c>
      <c r="CE286" s="79">
        <f>Model!$BP286*BO286</f>
        <v>5.1595226252828832</v>
      </c>
      <c r="CF286" s="79">
        <f>Model!$BS286*BT286</f>
        <v>95287.173673667232</v>
      </c>
      <c r="CG286" s="79">
        <f>Model!$BS286*BU286</f>
        <v>96060.775196562856</v>
      </c>
      <c r="CH286" s="79">
        <f>Model!$BS286*BV286</f>
        <v>96834.376719457927</v>
      </c>
      <c r="CI286" s="79">
        <f>Model!$BS286*BW286</f>
        <v>97607.978242353565</v>
      </c>
      <c r="CJ286" s="79">
        <f>Model!$BS286*BX286</f>
        <v>98381.579765248607</v>
      </c>
      <c r="CK286" s="79">
        <f>Model!$BS286*BY286</f>
        <v>99155.181288144231</v>
      </c>
      <c r="CL286" s="79">
        <f>Model!$BS286*BZ286</f>
        <v>99928.782811039258</v>
      </c>
      <c r="CM286" s="79">
        <f>Model!$BS286*CA286</f>
        <v>100702.3843339349</v>
      </c>
      <c r="CN286" s="79">
        <f>Model!$BS286*CB286</f>
        <v>101475.98585682997</v>
      </c>
      <c r="CO286" s="79">
        <f>Model!$BS286*CC286</f>
        <v>102249.58737972559</v>
      </c>
      <c r="CP286" s="79">
        <f>Model!$BS286*CD286</f>
        <v>103023.18890262063</v>
      </c>
      <c r="CQ286" s="79">
        <f>Model!$BS286*CE286</f>
        <v>103796.79042551627</v>
      </c>
      <c r="CR286" s="79">
        <f>Model!$BR286*BT286</f>
        <v>31431.875853258243</v>
      </c>
      <c r="CS286" s="79">
        <f>Model!$BR286*BU286</f>
        <v>31687.059694798361</v>
      </c>
      <c r="CT286" s="79">
        <f>Model!$BR286*BV286</f>
        <v>31942.243536338294</v>
      </c>
      <c r="CU286" s="79">
        <f>Model!$BR286*BW286</f>
        <v>32197.427377878419</v>
      </c>
      <c r="CV286" s="79">
        <f>Model!$BR286*BX286</f>
        <v>32452.611219418341</v>
      </c>
      <c r="CW286" s="79">
        <f>Model!$BR286*BY286</f>
        <v>32707.795060958459</v>
      </c>
      <c r="CX286" s="79">
        <f>Model!$BR286*BZ286</f>
        <v>32962.978902498384</v>
      </c>
      <c r="CY286" s="79">
        <f>Model!$BR286*CA286</f>
        <v>33218.162744038505</v>
      </c>
      <c r="CZ286" s="79">
        <f>Model!$BR286*CB286</f>
        <v>33473.346585578445</v>
      </c>
      <c r="DA286" s="79">
        <f>Model!$BR286*CC286</f>
        <v>33728.53042711856</v>
      </c>
      <c r="DB286" s="79">
        <f>Model!$BR286*CD286</f>
        <v>33983.714268658485</v>
      </c>
      <c r="DC286" s="79">
        <f>Model!$BR286*CE286</f>
        <v>34238.898110198606</v>
      </c>
      <c r="DD286" s="79">
        <f>SUM(Model!$CF286:$CQ286)</f>
        <v>1194503.7845951009</v>
      </c>
      <c r="DE286" s="79">
        <f>SUM(Model!$CR286:$DC286)</f>
        <v>394024.64378074114</v>
      </c>
      <c r="DF286" s="80">
        <f>IFERROR((Model!$DD286-Model!$DE286)/Model!$DD286,0)</f>
        <v>0.67013529060160903</v>
      </c>
    </row>
    <row r="287" spans="2:110" x14ac:dyDescent="0.25">
      <c r="B287" t="s">
        <v>371</v>
      </c>
      <c r="C287" t="s">
        <v>208</v>
      </c>
      <c r="D287" t="s">
        <v>23</v>
      </c>
      <c r="E287" s="4">
        <v>47</v>
      </c>
      <c r="F287" s="4">
        <v>873850.96</v>
      </c>
      <c r="G287" s="4">
        <v>281216.87</v>
      </c>
      <c r="H287" s="4">
        <v>0</v>
      </c>
      <c r="I287" s="4">
        <v>10</v>
      </c>
      <c r="J287" s="4">
        <v>11</v>
      </c>
      <c r="K287" s="4">
        <v>3</v>
      </c>
      <c r="L287" s="4">
        <v>5</v>
      </c>
      <c r="M287" s="4">
        <v>6</v>
      </c>
      <c r="N287" s="4">
        <v>6</v>
      </c>
      <c r="O287" s="4">
        <v>2</v>
      </c>
      <c r="P287" s="4">
        <v>2</v>
      </c>
      <c r="Q287" s="4">
        <v>8</v>
      </c>
      <c r="R287" s="4">
        <v>12</v>
      </c>
      <c r="S287" s="4">
        <v>5</v>
      </c>
      <c r="T287" s="4">
        <v>1</v>
      </c>
      <c r="U287" s="4">
        <v>4</v>
      </c>
      <c r="V287" s="4">
        <v>6</v>
      </c>
      <c r="W287" s="4">
        <v>2</v>
      </c>
      <c r="X287" s="4">
        <v>0</v>
      </c>
      <c r="Y287" s="4">
        <v>0</v>
      </c>
      <c r="Z287" s="4">
        <v>10</v>
      </c>
      <c r="AA287" s="4">
        <v>4</v>
      </c>
      <c r="AB287" s="4">
        <v>3</v>
      </c>
      <c r="AC287" s="4">
        <v>4</v>
      </c>
      <c r="AD287" s="4">
        <v>7</v>
      </c>
      <c r="AE287" s="4">
        <v>3</v>
      </c>
      <c r="AF287" s="4">
        <v>7</v>
      </c>
      <c r="AG287" s="4">
        <v>9</v>
      </c>
      <c r="AH287" s="4">
        <v>1</v>
      </c>
      <c r="AI287" s="4">
        <v>8</v>
      </c>
      <c r="AJ287" s="4">
        <v>2</v>
      </c>
      <c r="AK287" s="4">
        <v>0</v>
      </c>
      <c r="AL287" s="4">
        <v>7</v>
      </c>
      <c r="AM287" s="4">
        <v>2</v>
      </c>
      <c r="AN287" s="4">
        <v>5</v>
      </c>
      <c r="AO287" s="4">
        <v>1</v>
      </c>
      <c r="AP287" s="4">
        <v>2</v>
      </c>
      <c r="AQ287" s="4">
        <v>3</v>
      </c>
      <c r="AR287" s="79">
        <f>MAX(IFERROR(IFERROR(_xlfn.FORECAST.ETS(AR$5,tbl_Model[[#This Row],[H_2023_01]:[H_2025_12]],$H$5:$AQ$5),_xlfn.FORECAST.LINEAR(AR$5,tbl_Model[[#This Row],[H_2023_01]:[H_2025_12]],$H$5:$AQ$5)),0),0)</f>
        <v>3.2495000905281324</v>
      </c>
      <c r="AS287" s="79">
        <f>MAX(IFERROR(IFERROR(_xlfn.FORECAST.ETS(AS$5,tbl_Model[[#This Row],[H_2023_01]:[H_2025_12]],$H$5:$AQ$5),_xlfn.FORECAST.LINEAR(AS$5,tbl_Model[[#This Row],[H_2023_01]:[H_2025_12]],$H$5:$AQ$5)),0),0)</f>
        <v>3.2133474324500169</v>
      </c>
      <c r="AT287" s="79">
        <f>MAX(IFERROR(IFERROR(_xlfn.FORECAST.ETS(AT$5,tbl_Model[[#This Row],[H_2023_01]:[H_2025_12]],$H$5:$AQ$5),_xlfn.FORECAST.LINEAR(AT$5,tbl_Model[[#This Row],[H_2023_01]:[H_2025_12]],$H$5:$AQ$5)),0),0)</f>
        <v>3.177194774371908</v>
      </c>
      <c r="AU287" s="79">
        <f>MAX(IFERROR(IFERROR(_xlfn.FORECAST.ETS(AU$5,tbl_Model[[#This Row],[H_2023_01]:[H_2025_12]],$H$5:$AQ$5),_xlfn.FORECAST.LINEAR(AU$5,tbl_Model[[#This Row],[H_2023_01]:[H_2025_12]],$H$5:$AQ$5)),0),0)</f>
        <v>3.1410421162937925</v>
      </c>
      <c r="AV287" s="79">
        <f>MAX(IFERROR(IFERROR(_xlfn.FORECAST.ETS(AV$5,tbl_Model[[#This Row],[H_2023_01]:[H_2025_12]],$H$5:$AQ$5),_xlfn.FORECAST.LINEAR(AV$5,tbl_Model[[#This Row],[H_2023_01]:[H_2025_12]],$H$5:$AQ$5)),0),0)</f>
        <v>3.1048894582156841</v>
      </c>
      <c r="AW287" s="79">
        <f>MAX(IFERROR(IFERROR(_xlfn.FORECAST.ETS(AW$5,tbl_Model[[#This Row],[H_2023_01]:[H_2025_12]],$H$5:$AQ$5),_xlfn.FORECAST.LINEAR(AW$5,tbl_Model[[#This Row],[H_2023_01]:[H_2025_12]],$H$5:$AQ$5)),0),0)</f>
        <v>3.0687368001375686</v>
      </c>
      <c r="AX287" s="79">
        <f>MAX(IFERROR(IFERROR(_xlfn.FORECAST.ETS(AX$5,tbl_Model[[#This Row],[H_2023_01]:[H_2025_12]],$H$5:$AQ$5),_xlfn.FORECAST.LINEAR(AX$5,tbl_Model[[#This Row],[H_2023_01]:[H_2025_12]],$H$5:$AQ$5)),0),0)</f>
        <v>3.0325841420594601</v>
      </c>
      <c r="AY287" s="79">
        <f>MAX(IFERROR(IFERROR(_xlfn.FORECAST.ETS(AY$5,tbl_Model[[#This Row],[H_2023_01]:[H_2025_12]],$H$5:$AQ$5),_xlfn.FORECAST.LINEAR(AY$5,tbl_Model[[#This Row],[H_2023_01]:[H_2025_12]],$H$5:$AQ$5)),0),0)</f>
        <v>2.9964314839813442</v>
      </c>
      <c r="AZ287" s="79">
        <f>MAX(IFERROR(IFERROR(_xlfn.FORECAST.ETS(AZ$5,tbl_Model[[#This Row],[H_2023_01]:[H_2025_12]],$H$5:$AQ$5),_xlfn.FORECAST.LINEAR(AZ$5,tbl_Model[[#This Row],[H_2023_01]:[H_2025_12]],$H$5:$AQ$5)),0),0)</f>
        <v>2.9602788259032358</v>
      </c>
      <c r="BA287" s="79">
        <f>MAX(IFERROR(IFERROR(_xlfn.FORECAST.ETS(BA$5,tbl_Model[[#This Row],[H_2023_01]:[H_2025_12]],$H$5:$AQ$5),_xlfn.FORECAST.LINEAR(BA$5,tbl_Model[[#This Row],[H_2023_01]:[H_2025_12]],$H$5:$AQ$5)),0),0)</f>
        <v>2.9241261678251202</v>
      </c>
      <c r="BB287" s="79">
        <f>MAX(IFERROR(IFERROR(_xlfn.FORECAST.ETS(BB$5,tbl_Model[[#This Row],[H_2023_01]:[H_2025_12]],$H$5:$AQ$5),_xlfn.FORECAST.LINEAR(BB$5,tbl_Model[[#This Row],[H_2023_01]:[H_2025_12]],$H$5:$AQ$5)),0),0)</f>
        <v>2.8879735097470118</v>
      </c>
      <c r="BC287" s="79">
        <f>MAX(IFERROR(IFERROR(_xlfn.FORECAST.ETS(BC$5,tbl_Model[[#This Row],[H_2023_01]:[H_2025_12]],$H$5:$AQ$5),_xlfn.FORECAST.LINEAR(BC$5,tbl_Model[[#This Row],[H_2023_01]:[H_2025_12]],$H$5:$AQ$5)),0),0)</f>
        <v>2.8518208516688963</v>
      </c>
      <c r="BD287" s="80">
        <f>IFERROR(AR287/SUM(Model!$AR287:$BC287),1/12)</f>
        <v>8.876493361883965E-2</v>
      </c>
      <c r="BE287" s="80">
        <f>IFERROR(AS287/SUM(Model!$AR287:$BC287),1/12)</f>
        <v>8.7777369930565688E-2</v>
      </c>
      <c r="BF287" s="80">
        <f>IFERROR(AT287/SUM(Model!$AR287:$BC287),1/12)</f>
        <v>8.6789806242291906E-2</v>
      </c>
      <c r="BG287" s="80">
        <f>IFERROR(AU287/SUM(Model!$AR287:$BC287),1/12)</f>
        <v>8.5802242554017943E-2</v>
      </c>
      <c r="BH287" s="80">
        <f>IFERROR(AV287/SUM(Model!$AR287:$BC287),1/12)</f>
        <v>8.4814678865744175E-2</v>
      </c>
      <c r="BI287" s="80">
        <f>IFERROR(AW287/SUM(Model!$AR287:$BC287),1/12)</f>
        <v>8.3827115177470213E-2</v>
      </c>
      <c r="BJ287" s="80">
        <f>IFERROR(AX287/SUM(Model!$AR287:$BC287),1/12)</f>
        <v>8.2839551489196459E-2</v>
      </c>
      <c r="BK287" s="80">
        <f>IFERROR(AY287/SUM(Model!$AR287:$BC287),1/12)</f>
        <v>8.1851987800922482E-2</v>
      </c>
      <c r="BL287" s="80">
        <f>IFERROR(AZ287/SUM(Model!$AR287:$BC287),1/12)</f>
        <v>8.0864424112648714E-2</v>
      </c>
      <c r="BM287" s="80">
        <f>IFERROR(BA287/SUM(Model!$AR287:$BC287),1/12)</f>
        <v>7.9876860424374752E-2</v>
      </c>
      <c r="BN287" s="80">
        <f>IFERROR(BB287/SUM(Model!$AR287:$BC287),1/12)</f>
        <v>7.8889296736100983E-2</v>
      </c>
      <c r="BO287" s="80">
        <f>IFERROR(BC287/SUM(Model!$AR287:$BC287),1/12)</f>
        <v>7.7901733047827021E-2</v>
      </c>
      <c r="BP28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49.833679833679838</v>
      </c>
      <c r="BQ287" s="77" cm="1">
        <f t="array" ref="BQ28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287" s="77" cm="1">
        <f t="array" ref="BR28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287" s="77">
        <f>IF(tbl_Model[[#This Row],[Type]]="Boutique",
    tbl_Model[[#This Row],[UnitListPrice]],
    tbl_Model[[#This Row],[UnitListPrice]]*(1-SUMIFS(tbl_MarketTerms[WholesaleMarginPct],tbl_MarketTerms[Country],tbl_Model[[#This Row],[country]])))</f>
        <v>18991.065379327585</v>
      </c>
      <c r="BT287" s="79">
        <f>Model!$BP287*BD287</f>
        <v>4.4234832824190988</v>
      </c>
      <c r="BU287" s="79">
        <f>Model!$BP287*BE287</f>
        <v>4.3742693497622867</v>
      </c>
      <c r="BV287" s="79">
        <f>Model!$BP287*BF287</f>
        <v>4.3250554171054825</v>
      </c>
      <c r="BW287" s="79">
        <f>Model!$BP287*BG287</f>
        <v>4.2758414844486703</v>
      </c>
      <c r="BX287" s="79">
        <f>Model!$BP287*BH287</f>
        <v>4.226627551791867</v>
      </c>
      <c r="BY287" s="79">
        <f>Model!$BP287*BI287</f>
        <v>4.1774136191350548</v>
      </c>
      <c r="BZ287" s="79">
        <f>Model!$BP287*BJ287</f>
        <v>4.1281996864782524</v>
      </c>
      <c r="CA287" s="79">
        <f>Model!$BP287*BK287</f>
        <v>4.0789857538214385</v>
      </c>
      <c r="CB287" s="79">
        <f>Model!$BP287*BL287</f>
        <v>4.0297718211646361</v>
      </c>
      <c r="CC287" s="79">
        <f>Model!$BP287*BM287</f>
        <v>3.980557888507823</v>
      </c>
      <c r="CD287" s="79">
        <f>Model!$BP287*BN287</f>
        <v>3.9313439558510201</v>
      </c>
      <c r="CE287" s="79">
        <f>Model!$BP287*BO287</f>
        <v>3.8821300231942075</v>
      </c>
      <c r="CF287" s="79">
        <f>Model!$BS287*BT287</f>
        <v>84006.660220783699</v>
      </c>
      <c r="CG287" s="79">
        <f>Model!$BS287*BU287</f>
        <v>83072.035208124347</v>
      </c>
      <c r="CH287" s="79">
        <f>Model!$BS287*BV287</f>
        <v>82137.410195465156</v>
      </c>
      <c r="CI287" s="79">
        <f>Model!$BS287*BW287</f>
        <v>81202.785182805805</v>
      </c>
      <c r="CJ287" s="79">
        <f>Model!$BS287*BX287</f>
        <v>80268.160170146628</v>
      </c>
      <c r="CK287" s="79">
        <f>Model!$BS287*BY287</f>
        <v>79333.535157487291</v>
      </c>
      <c r="CL287" s="79">
        <f>Model!$BS287*BZ287</f>
        <v>78398.910144828129</v>
      </c>
      <c r="CM287" s="79">
        <f>Model!$BS287*CA287</f>
        <v>77464.285132168749</v>
      </c>
      <c r="CN287" s="79">
        <f>Model!$BS287*CB287</f>
        <v>76529.660119509586</v>
      </c>
      <c r="CO287" s="79">
        <f>Model!$BS287*CC287</f>
        <v>75595.035106850235</v>
      </c>
      <c r="CP287" s="79">
        <f>Model!$BS287*CD287</f>
        <v>74660.410094191058</v>
      </c>
      <c r="CQ287" s="79">
        <f>Model!$BS287*CE287</f>
        <v>73725.785081531707</v>
      </c>
      <c r="CR287" s="79">
        <f>Model!$BR287*BT287</f>
        <v>26646.165438418178</v>
      </c>
      <c r="CS287" s="79">
        <f>Model!$BR287*BU287</f>
        <v>26349.710697273225</v>
      </c>
      <c r="CT287" s="79">
        <f>Model!$BR287*BV287</f>
        <v>26053.25595612832</v>
      </c>
      <c r="CU287" s="79">
        <f>Model!$BR287*BW287</f>
        <v>25756.801214983363</v>
      </c>
      <c r="CV287" s="79">
        <f>Model!$BR287*BX287</f>
        <v>25460.346473838461</v>
      </c>
      <c r="CW287" s="79">
        <f>Model!$BR287*BY287</f>
        <v>25163.891732693508</v>
      </c>
      <c r="CX287" s="79">
        <f>Model!$BR287*BZ287</f>
        <v>24867.436991548613</v>
      </c>
      <c r="CY287" s="79">
        <f>Model!$BR287*CA287</f>
        <v>24570.982250403646</v>
      </c>
      <c r="CZ287" s="79">
        <f>Model!$BR287*CB287</f>
        <v>24274.527509258751</v>
      </c>
      <c r="DA287" s="79">
        <f>Model!$BR287*CC287</f>
        <v>23978.072768113791</v>
      </c>
      <c r="DB287" s="79">
        <f>Model!$BR287*CD287</f>
        <v>23681.618026968892</v>
      </c>
      <c r="DC287" s="79">
        <f>Model!$BR287*CE287</f>
        <v>23385.163285823935</v>
      </c>
      <c r="DD287" s="79">
        <f>SUM(Model!$CF287:$CQ287)</f>
        <v>946394.67181389243</v>
      </c>
      <c r="DE287" s="79">
        <f>SUM(Model!$CR287:$DC287)</f>
        <v>300187.97234545264</v>
      </c>
      <c r="DF287" s="80">
        <f>IFERROR((Model!$DD287-Model!$DE287)/Model!$DD287,0)</f>
        <v>0.68280889433781145</v>
      </c>
    </row>
    <row r="288" spans="2:110" x14ac:dyDescent="0.25">
      <c r="B288" t="s">
        <v>371</v>
      </c>
      <c r="C288" t="s">
        <v>231</v>
      </c>
      <c r="D288" t="s">
        <v>24</v>
      </c>
      <c r="E288" s="4">
        <v>175</v>
      </c>
      <c r="F288" s="4">
        <v>3280257.22</v>
      </c>
      <c r="G288" s="4">
        <v>1149428.31</v>
      </c>
      <c r="H288" s="4">
        <v>12</v>
      </c>
      <c r="I288" s="4">
        <v>9</v>
      </c>
      <c r="J288" s="4">
        <v>15</v>
      </c>
      <c r="K288" s="4">
        <v>10</v>
      </c>
      <c r="L288" s="4">
        <v>16</v>
      </c>
      <c r="M288" s="4">
        <v>10</v>
      </c>
      <c r="N288" s="4">
        <v>8</v>
      </c>
      <c r="O288" s="4">
        <v>10</v>
      </c>
      <c r="P288" s="4">
        <v>8</v>
      </c>
      <c r="Q288" s="4">
        <v>28</v>
      </c>
      <c r="R288" s="4">
        <v>30</v>
      </c>
      <c r="S288" s="4">
        <v>15</v>
      </c>
      <c r="T288" s="4">
        <v>9</v>
      </c>
      <c r="U288" s="4">
        <v>15</v>
      </c>
      <c r="V288" s="4">
        <v>17</v>
      </c>
      <c r="W288" s="4">
        <v>18</v>
      </c>
      <c r="X288" s="4">
        <v>12</v>
      </c>
      <c r="Y288" s="4">
        <v>12</v>
      </c>
      <c r="Z288" s="4">
        <v>14</v>
      </c>
      <c r="AA288" s="4">
        <v>8</v>
      </c>
      <c r="AB288" s="4">
        <v>8</v>
      </c>
      <c r="AC288" s="4">
        <v>17</v>
      </c>
      <c r="AD288" s="4">
        <v>11</v>
      </c>
      <c r="AE288" s="4">
        <v>31</v>
      </c>
      <c r="AF288" s="4">
        <v>19</v>
      </c>
      <c r="AG288" s="4">
        <v>18</v>
      </c>
      <c r="AH288" s="4">
        <v>22</v>
      </c>
      <c r="AI288" s="4">
        <v>14</v>
      </c>
      <c r="AJ288" s="4">
        <v>9</v>
      </c>
      <c r="AK288" s="4">
        <v>5</v>
      </c>
      <c r="AL288" s="4">
        <v>18</v>
      </c>
      <c r="AM288" s="4">
        <v>9</v>
      </c>
      <c r="AN288" s="4">
        <v>10</v>
      </c>
      <c r="AO288" s="4">
        <v>16</v>
      </c>
      <c r="AP288" s="4">
        <v>16</v>
      </c>
      <c r="AQ288" s="4">
        <v>19</v>
      </c>
      <c r="AR288" s="79">
        <f>MAX(IFERROR(IFERROR(_xlfn.FORECAST.ETS(AR$5,tbl_Model[[#This Row],[H_2023_01]:[H_2025_12]],$H$5:$AQ$5),_xlfn.FORECAST.LINEAR(AR$5,tbl_Model[[#This Row],[H_2023_01]:[H_2025_12]],$H$5:$AQ$5)),0),0)</f>
        <v>11.534399984710511</v>
      </c>
      <c r="AS288" s="79">
        <f>MAX(IFERROR(IFERROR(_xlfn.FORECAST.ETS(AS$5,tbl_Model[[#This Row],[H_2023_01]:[H_2025_12]],$H$5:$AQ$5),_xlfn.FORECAST.LINEAR(AS$5,tbl_Model[[#This Row],[H_2023_01]:[H_2025_12]],$H$5:$AQ$5)),0),0)</f>
        <v>14.489086760555876</v>
      </c>
      <c r="AT288" s="79">
        <f>MAX(IFERROR(IFERROR(_xlfn.FORECAST.ETS(AT$5,tbl_Model[[#This Row],[H_2023_01]:[H_2025_12]],$H$5:$AQ$5),_xlfn.FORECAST.LINEAR(AT$5,tbl_Model[[#This Row],[H_2023_01]:[H_2025_12]],$H$5:$AQ$5)),0),0)</f>
        <v>17.473888608819749</v>
      </c>
      <c r="AU288" s="79">
        <f>MAX(IFERROR(IFERROR(_xlfn.FORECAST.ETS(AU$5,tbl_Model[[#This Row],[H_2023_01]:[H_2025_12]],$H$5:$AQ$5),_xlfn.FORECAST.LINEAR(AU$5,tbl_Model[[#This Row],[H_2023_01]:[H_2025_12]],$H$5:$AQ$5)),0),0)</f>
        <v>15.546685699479649</v>
      </c>
      <c r="AV288" s="79">
        <f>MAX(IFERROR(IFERROR(_xlfn.FORECAST.ETS(AV$5,tbl_Model[[#This Row],[H_2023_01]:[H_2025_12]],$H$5:$AQ$5),_xlfn.FORECAST.LINEAR(AV$5,tbl_Model[[#This Row],[H_2023_01]:[H_2025_12]],$H$5:$AQ$5)),0),0)</f>
        <v>11.693696382300486</v>
      </c>
      <c r="AW288" s="79">
        <f>MAX(IFERROR(IFERROR(_xlfn.FORECAST.ETS(AW$5,tbl_Model[[#This Row],[H_2023_01]:[H_2025_12]],$H$5:$AQ$5),_xlfn.FORECAST.LINEAR(AW$5,tbl_Model[[#This Row],[H_2023_01]:[H_2025_12]],$H$5:$AQ$5)),0),0)</f>
        <v>9.356919309185237</v>
      </c>
      <c r="AX288" s="79">
        <f>MAX(IFERROR(IFERROR(_xlfn.FORECAST.ETS(AX$5,tbl_Model[[#This Row],[H_2023_01]:[H_2025_12]],$H$5:$AQ$5),_xlfn.FORECAST.LINEAR(AX$5,tbl_Model[[#This Row],[H_2023_01]:[H_2025_12]],$H$5:$AQ$5)),0),0)</f>
        <v>12.576549543696618</v>
      </c>
      <c r="AY288" s="79">
        <f>MAX(IFERROR(IFERROR(_xlfn.FORECAST.ETS(AY$5,tbl_Model[[#This Row],[H_2023_01]:[H_2025_12]],$H$5:$AQ$5),_xlfn.FORECAST.LINEAR(AY$5,tbl_Model[[#This Row],[H_2023_01]:[H_2025_12]],$H$5:$AQ$5)),0),0)</f>
        <v>8.5684340097000398</v>
      </c>
      <c r="AZ288" s="79">
        <f>MAX(IFERROR(IFERROR(_xlfn.FORECAST.ETS(AZ$5,tbl_Model[[#This Row],[H_2023_01]:[H_2025_12]],$H$5:$AQ$5),_xlfn.FORECAST.LINEAR(AZ$5,tbl_Model[[#This Row],[H_2023_01]:[H_2025_12]],$H$5:$AQ$5)),0),0)</f>
        <v>8.0321836298842069</v>
      </c>
      <c r="BA288" s="79">
        <f>MAX(IFERROR(IFERROR(_xlfn.FORECAST.ETS(BA$5,tbl_Model[[#This Row],[H_2023_01]:[H_2025_12]],$H$5:$AQ$5),_xlfn.FORECAST.LINEAR(BA$5,tbl_Model[[#This Row],[H_2023_01]:[H_2025_12]],$H$5:$AQ$5)),0),0)</f>
        <v>20.144436471910204</v>
      </c>
      <c r="BB288" s="79">
        <f>MAX(IFERROR(IFERROR(_xlfn.FORECAST.ETS(BB$5,tbl_Model[[#This Row],[H_2023_01]:[H_2025_12]],$H$5:$AQ$5),_xlfn.FORECAST.LINEAR(BB$5,tbl_Model[[#This Row],[H_2023_01]:[H_2025_12]],$H$5:$AQ$5)),0),0)</f>
        <v>18.451288463343701</v>
      </c>
      <c r="BC288" s="79">
        <f>MAX(IFERROR(IFERROR(_xlfn.FORECAST.ETS(BC$5,tbl_Model[[#This Row],[H_2023_01]:[H_2025_12]],$H$5:$AQ$5),_xlfn.FORECAST.LINEAR(BC$5,tbl_Model[[#This Row],[H_2023_01]:[H_2025_12]],$H$5:$AQ$5)),0),0)</f>
        <v>18.386476153544081</v>
      </c>
      <c r="BD288" s="80">
        <f>IFERROR(AR288/SUM(Model!$AR288:$BC288),1/12)</f>
        <v>6.9378161496894936E-2</v>
      </c>
      <c r="BE288" s="80">
        <f>IFERROR(AS288/SUM(Model!$AR288:$BC288),1/12)</f>
        <v>8.7150281119854622E-2</v>
      </c>
      <c r="BF288" s="80">
        <f>IFERROR(AT288/SUM(Model!$AR288:$BC288),1/12)</f>
        <v>0.10510353962827965</v>
      </c>
      <c r="BG288" s="80">
        <f>IFERROR(AU288/SUM(Model!$AR288:$BC288),1/12)</f>
        <v>9.3511623719457551E-2</v>
      </c>
      <c r="BH288" s="80">
        <f>IFERROR(AV288/SUM(Model!$AR288:$BC288),1/12)</f>
        <v>7.0336312004291981E-2</v>
      </c>
      <c r="BI288" s="80">
        <f>IFERROR(AW288/SUM(Model!$AR288:$BC288),1/12)</f>
        <v>5.6280852043155562E-2</v>
      </c>
      <c r="BJ288" s="80">
        <f>IFERROR(AX288/SUM(Model!$AR288:$BC288),1/12)</f>
        <v>7.5646577756353334E-2</v>
      </c>
      <c r="BK288" s="80">
        <f>IFERROR(AY288/SUM(Model!$AR288:$BC288),1/12)</f>
        <v>5.1538198717614191E-2</v>
      </c>
      <c r="BL288" s="80">
        <f>IFERROR(AZ288/SUM(Model!$AR288:$BC288),1/12)</f>
        <v>4.8312711002349407E-2</v>
      </c>
      <c r="BM288" s="80">
        <f>IFERROR(BA288/SUM(Model!$AR288:$BC288),1/12)</f>
        <v>0.1211665945922373</v>
      </c>
      <c r="BN288" s="80">
        <f>IFERROR(BB288/SUM(Model!$AR288:$BC288),1/12)</f>
        <v>0.11098249345718195</v>
      </c>
      <c r="BO288" s="80">
        <f>IFERROR(BC288/SUM(Model!$AR288:$BC288),1/12)</f>
        <v>0.11059265446232956</v>
      </c>
      <c r="BP28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182.34997386304244</v>
      </c>
      <c r="BQ288" s="77" cm="1">
        <f t="array" ref="BQ28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88" s="77" cm="1">
        <f t="array" ref="BR28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88" s="77">
        <f>IF(tbl_Model[[#This Row],[Type]]="Boutique",
    tbl_Model[[#This Row],[UnitListPrice]],
    tbl_Model[[#This Row],[UnitListPrice]]*(1-SUMIFS(tbl_MarketTerms[WholesaleMarginPct],tbl_MarketTerms[Country],tbl_Model[[#This Row],[country]])))</f>
        <v>19156.768436154947</v>
      </c>
      <c r="BT288" s="79">
        <f>Model!$BP288*BD288</f>
        <v>12.651105935624729</v>
      </c>
      <c r="BU288" s="79">
        <f>Model!$BP288*BE288</f>
        <v>15.891851484362292</v>
      </c>
      <c r="BV288" s="79">
        <f>Model!$BP288*BF288</f>
        <v>19.165627704130038</v>
      </c>
      <c r="BW288" s="79">
        <f>Model!$BP288*BG288</f>
        <v>17.051842141133744</v>
      </c>
      <c r="BX288" s="79">
        <f>Model!$BP288*BH288</f>
        <v>12.825824655605441</v>
      </c>
      <c r="BY288" s="79">
        <f>Model!$BP288*BI288</f>
        <v>10.262811899059175</v>
      </c>
      <c r="BZ288" s="79">
        <f>Model!$BP288*BJ288</f>
        <v>13.794151476699637</v>
      </c>
      <c r="CA288" s="79">
        <f>Model!$BP288*BK288</f>
        <v>9.3979891891052354</v>
      </c>
      <c r="CB288" s="79">
        <f>Model!$BP288*BL288</f>
        <v>8.8098215885311362</v>
      </c>
      <c r="CC288" s="79">
        <f>Model!$BP288*BM288</f>
        <v>22.094725356968333</v>
      </c>
      <c r="CD288" s="79">
        <f>Model!$BP288*BN288</f>
        <v>20.237654781172406</v>
      </c>
      <c r="CE288" s="79">
        <f>Model!$BP288*BO288</f>
        <v>20.166567650650279</v>
      </c>
      <c r="CF288" s="79">
        <f>Model!$BS288*BT288</f>
        <v>242354.30687002832</v>
      </c>
      <c r="CG288" s="79">
        <f>Model!$BS288*BU288</f>
        <v>304436.51890769368</v>
      </c>
      <c r="CH288" s="79">
        <f>Model!$BS288*BV288</f>
        <v>367151.49186157511</v>
      </c>
      <c r="CI288" s="79">
        <f>Model!$BS288*BW288</f>
        <v>326658.1913075677</v>
      </c>
      <c r="CJ288" s="79">
        <f>Model!$BS288*BX288</f>
        <v>245701.35293016021</v>
      </c>
      <c r="CK288" s="79">
        <f>Model!$BS288*BY288</f>
        <v>196602.31105409222</v>
      </c>
      <c r="CL288" s="79">
        <f>Model!$BS288*BZ288</f>
        <v>264251.36561237974</v>
      </c>
      <c r="CM288" s="79">
        <f>Model!$BS288*CA288</f>
        <v>180035.10266117661</v>
      </c>
      <c r="CN288" s="79">
        <f>Model!$BS288*CB288</f>
        <v>168767.7121353297</v>
      </c>
      <c r="CO288" s="79">
        <f>Model!$BS288*CC288</f>
        <v>423263.53732388333</v>
      </c>
      <c r="CP288" s="79">
        <f>Model!$BS288*CD288</f>
        <v>387688.06633376383</v>
      </c>
      <c r="CQ288" s="79">
        <f>Model!$BS288*CE288</f>
        <v>386326.26663556072</v>
      </c>
      <c r="CR288" s="79">
        <f>Model!$BR288*BT288</f>
        <v>83953.489221773663</v>
      </c>
      <c r="CS288" s="79">
        <f>Model!$BR288*BU288</f>
        <v>105459.26886514164</v>
      </c>
      <c r="CT288" s="79">
        <f>Model!$BR288*BV288</f>
        <v>127184.24200024315</v>
      </c>
      <c r="CU288" s="79">
        <f>Model!$BR288*BW288</f>
        <v>113157.03565297552</v>
      </c>
      <c r="CV288" s="79">
        <f>Model!$BR288*BX288</f>
        <v>85112.933008694934</v>
      </c>
      <c r="CW288" s="79">
        <f>Model!$BR288*BY288</f>
        <v>68104.628365062221</v>
      </c>
      <c r="CX288" s="79">
        <f>Model!$BR288*BZ288</f>
        <v>91538.807216969944</v>
      </c>
      <c r="CY288" s="79">
        <f>Model!$BR288*CA288</f>
        <v>62365.613576290889</v>
      </c>
      <c r="CZ288" s="79">
        <f>Model!$BR288*CB288</f>
        <v>58462.498499501693</v>
      </c>
      <c r="DA288" s="79">
        <f>Model!$BR288*CC288</f>
        <v>146621.90772515189</v>
      </c>
      <c r="DB288" s="79">
        <f>Model!$BR288*CD288</f>
        <v>134298.2772565989</v>
      </c>
      <c r="DC288" s="79">
        <f>Model!$BR288*CE288</f>
        <v>133826.53884286145</v>
      </c>
      <c r="DD288" s="79">
        <f>SUM(Model!$CF288:$CQ288)</f>
        <v>3493236.2236332116</v>
      </c>
      <c r="DE288" s="79">
        <f>SUM(Model!$CR288:$DC288)</f>
        <v>1210085.2402312658</v>
      </c>
      <c r="DF288" s="80">
        <f>IFERROR((Model!$DD288-Model!$DE288)/Model!$DD288,0)</f>
        <v>0.65359192371688735</v>
      </c>
    </row>
    <row r="289" spans="2:110" x14ac:dyDescent="0.25">
      <c r="B289" t="s">
        <v>371</v>
      </c>
      <c r="C289" t="s">
        <v>148</v>
      </c>
      <c r="D289" t="s">
        <v>32</v>
      </c>
      <c r="E289" s="4">
        <v>345</v>
      </c>
      <c r="F289" s="4">
        <v>2087167.25</v>
      </c>
      <c r="G289" s="4">
        <v>918633.37</v>
      </c>
      <c r="H289" s="4">
        <v>17</v>
      </c>
      <c r="I289" s="4">
        <v>24</v>
      </c>
      <c r="J289" s="4">
        <v>22</v>
      </c>
      <c r="K289" s="4">
        <v>42</v>
      </c>
      <c r="L289" s="4">
        <v>16</v>
      </c>
      <c r="M289" s="4">
        <v>28</v>
      </c>
      <c r="N289" s="4">
        <v>23</v>
      </c>
      <c r="O289" s="4">
        <v>23</v>
      </c>
      <c r="P289" s="4">
        <v>29</v>
      </c>
      <c r="Q289" s="4">
        <v>23</v>
      </c>
      <c r="R289" s="4">
        <v>50</v>
      </c>
      <c r="S289" s="4">
        <v>31</v>
      </c>
      <c r="T289" s="4">
        <v>28</v>
      </c>
      <c r="U289" s="4">
        <v>38</v>
      </c>
      <c r="V289" s="4">
        <v>30</v>
      </c>
      <c r="W289" s="4">
        <v>42</v>
      </c>
      <c r="X289" s="4">
        <v>22</v>
      </c>
      <c r="Y289" s="4">
        <v>35</v>
      </c>
      <c r="Z289" s="4">
        <v>39</v>
      </c>
      <c r="AA289" s="4">
        <v>35</v>
      </c>
      <c r="AB289" s="4">
        <v>18</v>
      </c>
      <c r="AC289" s="4">
        <v>27</v>
      </c>
      <c r="AD289" s="4">
        <v>51</v>
      </c>
      <c r="AE289" s="4">
        <v>57</v>
      </c>
      <c r="AF289" s="4">
        <v>25</v>
      </c>
      <c r="AG289" s="4">
        <v>13</v>
      </c>
      <c r="AH289" s="4">
        <v>25</v>
      </c>
      <c r="AI289" s="4">
        <v>21</v>
      </c>
      <c r="AJ289" s="4">
        <v>31</v>
      </c>
      <c r="AK289" s="4">
        <v>27</v>
      </c>
      <c r="AL289" s="4">
        <v>29</v>
      </c>
      <c r="AM289" s="4">
        <v>39</v>
      </c>
      <c r="AN289" s="4">
        <v>27</v>
      </c>
      <c r="AO289" s="4">
        <v>24</v>
      </c>
      <c r="AP289" s="4">
        <v>42</v>
      </c>
      <c r="AQ289" s="4">
        <v>42</v>
      </c>
      <c r="AR289" s="79">
        <f>MAX(IFERROR(IFERROR(_xlfn.FORECAST.ETS(AR$5,tbl_Model[[#This Row],[H_2023_01]:[H_2025_12]],$H$5:$AQ$5),_xlfn.FORECAST.LINEAR(AR$5,tbl_Model[[#This Row],[H_2023_01]:[H_2025_12]],$H$5:$AQ$5)),0),0)</f>
        <v>28.059095937193874</v>
      </c>
      <c r="AS289" s="79">
        <f>MAX(IFERROR(IFERROR(_xlfn.FORECAST.ETS(AS$5,tbl_Model[[#This Row],[H_2023_01]:[H_2025_12]],$H$5:$AQ$5),_xlfn.FORECAST.LINEAR(AS$5,tbl_Model[[#This Row],[H_2023_01]:[H_2025_12]],$H$5:$AQ$5)),0),0)</f>
        <v>31.502818842931994</v>
      </c>
      <c r="AT289" s="79">
        <f>MAX(IFERROR(IFERROR(_xlfn.FORECAST.ETS(AT$5,tbl_Model[[#This Row],[H_2023_01]:[H_2025_12]],$H$5:$AQ$5),_xlfn.FORECAST.LINEAR(AT$5,tbl_Model[[#This Row],[H_2023_01]:[H_2025_12]],$H$5:$AQ$5)),0),0)</f>
        <v>37.677228065536319</v>
      </c>
      <c r="AU289" s="79">
        <f>MAX(IFERROR(IFERROR(_xlfn.FORECAST.ETS(AU$5,tbl_Model[[#This Row],[H_2023_01]:[H_2025_12]],$H$5:$AQ$5),_xlfn.FORECAST.LINEAR(AU$5,tbl_Model[[#This Row],[H_2023_01]:[H_2025_12]],$H$5:$AQ$5)),0),0)</f>
        <v>37.356739807858332</v>
      </c>
      <c r="AV289" s="79">
        <f>MAX(IFERROR(IFERROR(_xlfn.FORECAST.ETS(AV$5,tbl_Model[[#This Row],[H_2023_01]:[H_2025_12]],$H$5:$AQ$5),_xlfn.FORECAST.LINEAR(AV$5,tbl_Model[[#This Row],[H_2023_01]:[H_2025_12]],$H$5:$AQ$5)),0),0)</f>
        <v>28.852808318800854</v>
      </c>
      <c r="AW289" s="79">
        <f>MAX(IFERROR(IFERROR(_xlfn.FORECAST.ETS(AW$5,tbl_Model[[#This Row],[H_2023_01]:[H_2025_12]],$H$5:$AQ$5),_xlfn.FORECAST.LINEAR(AW$5,tbl_Model[[#This Row],[H_2023_01]:[H_2025_12]],$H$5:$AQ$5)),0),0)</f>
        <v>32.296531224538974</v>
      </c>
      <c r="AX289" s="79">
        <f>MAX(IFERROR(IFERROR(_xlfn.FORECAST.ETS(AX$5,tbl_Model[[#This Row],[H_2023_01]:[H_2025_12]],$H$5:$AQ$5),_xlfn.FORECAST.LINEAR(AX$5,tbl_Model[[#This Row],[H_2023_01]:[H_2025_12]],$H$5:$AQ$5)),0),0)</f>
        <v>38.470940447143299</v>
      </c>
      <c r="AY289" s="79">
        <f>MAX(IFERROR(IFERROR(_xlfn.FORECAST.ETS(AY$5,tbl_Model[[#This Row],[H_2023_01]:[H_2025_12]],$H$5:$AQ$5),_xlfn.FORECAST.LINEAR(AY$5,tbl_Model[[#This Row],[H_2023_01]:[H_2025_12]],$H$5:$AQ$5)),0),0)</f>
        <v>38.150452189465312</v>
      </c>
      <c r="AZ289" s="79">
        <f>MAX(IFERROR(IFERROR(_xlfn.FORECAST.ETS(AZ$5,tbl_Model[[#This Row],[H_2023_01]:[H_2025_12]],$H$5:$AQ$5),_xlfn.FORECAST.LINEAR(AZ$5,tbl_Model[[#This Row],[H_2023_01]:[H_2025_12]],$H$5:$AQ$5)),0),0)</f>
        <v>29.646520700407834</v>
      </c>
      <c r="BA289" s="79">
        <f>MAX(IFERROR(IFERROR(_xlfn.FORECAST.ETS(BA$5,tbl_Model[[#This Row],[H_2023_01]:[H_2025_12]],$H$5:$AQ$5),_xlfn.FORECAST.LINEAR(BA$5,tbl_Model[[#This Row],[H_2023_01]:[H_2025_12]],$H$5:$AQ$5)),0),0)</f>
        <v>33.090243606145954</v>
      </c>
      <c r="BB289" s="79">
        <f>MAX(IFERROR(IFERROR(_xlfn.FORECAST.ETS(BB$5,tbl_Model[[#This Row],[H_2023_01]:[H_2025_12]],$H$5:$AQ$5),_xlfn.FORECAST.LINEAR(BB$5,tbl_Model[[#This Row],[H_2023_01]:[H_2025_12]],$H$5:$AQ$5)),0),0)</f>
        <v>39.264652828750272</v>
      </c>
      <c r="BC289" s="79">
        <f>MAX(IFERROR(IFERROR(_xlfn.FORECAST.ETS(BC$5,tbl_Model[[#This Row],[H_2023_01]:[H_2025_12]],$H$5:$AQ$5),_xlfn.FORECAST.LINEAR(BC$5,tbl_Model[[#This Row],[H_2023_01]:[H_2025_12]],$H$5:$AQ$5)),0),0)</f>
        <v>38.944164571072292</v>
      </c>
      <c r="BD289" s="80">
        <f>IFERROR(AR289/SUM(Model!$AR289:$BC289),1/12)</f>
        <v>6.7888381161016226E-2</v>
      </c>
      <c r="BE289" s="80">
        <f>IFERROR(AS289/SUM(Model!$AR289:$BC289),1/12)</f>
        <v>7.6220394913739178E-2</v>
      </c>
      <c r="BF289" s="80">
        <f>IFERROR(AT289/SUM(Model!$AR289:$BC289),1/12)</f>
        <v>9.1159245676661393E-2</v>
      </c>
      <c r="BG289" s="80">
        <f>IFERROR(AU289/SUM(Model!$AR289:$BC289),1/12)</f>
        <v>9.0383831207015833E-2</v>
      </c>
      <c r="BH289" s="80">
        <f>IFERROR(AV289/SUM(Model!$AR289:$BC289),1/12)</f>
        <v>6.9808751254741411E-2</v>
      </c>
      <c r="BI289" s="80">
        <f>IFERROR(AW289/SUM(Model!$AR289:$BC289),1/12)</f>
        <v>7.814076500746435E-2</v>
      </c>
      <c r="BJ289" s="80">
        <f>IFERROR(AX289/SUM(Model!$AR289:$BC289),1/12)</f>
        <v>9.3079615770386565E-2</v>
      </c>
      <c r="BK289" s="80">
        <f>IFERROR(AY289/SUM(Model!$AR289:$BC289),1/12)</f>
        <v>9.2304201300741004E-2</v>
      </c>
      <c r="BL289" s="80">
        <f>IFERROR(AZ289/SUM(Model!$AR289:$BC289),1/12)</f>
        <v>7.1729121348466582E-2</v>
      </c>
      <c r="BM289" s="80">
        <f>IFERROR(BA289/SUM(Model!$AR289:$BC289),1/12)</f>
        <v>8.0061135101189521E-2</v>
      </c>
      <c r="BN289" s="80">
        <f>IFERROR(BB289/SUM(Model!$AR289:$BC289),1/12)</f>
        <v>9.4999985864111722E-2</v>
      </c>
      <c r="BO289" s="80">
        <f>IFERROR(BC289/SUM(Model!$AR289:$BC289),1/12)</f>
        <v>9.4224571394466175E-2</v>
      </c>
      <c r="BP28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354.99865977407609</v>
      </c>
      <c r="BQ289" s="77" cm="1">
        <f t="array" ref="BQ28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289" s="77" cm="1">
        <f t="array" ref="BR28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289" s="77">
        <f>IF(tbl_Model[[#This Row],[Type]]="Boutique",
    tbl_Model[[#This Row],[UnitListPrice]],
    tbl_Model[[#This Row],[UnitListPrice]]*(1-SUMIFS(tbl_MarketTerms[WholesaleMarginPct],tbl_MarketTerms[Country],tbl_Model[[#This Row],[country]])))</f>
        <v>6218.7348897164138</v>
      </c>
      <c r="BT289" s="79">
        <f>Model!$BP289*BD289</f>
        <v>24.100284326392394</v>
      </c>
      <c r="BU289" s="79">
        <f>Model!$BP289*BE289</f>
        <v>27.058138041828215</v>
      </c>
      <c r="BV289" s="79">
        <f>Model!$BP289*BF289</f>
        <v>32.361410041230535</v>
      </c>
      <c r="BW289" s="79">
        <f>Model!$BP289*BG289</f>
        <v>32.086138943736934</v>
      </c>
      <c r="BX289" s="79">
        <f>Model!$BP289*BH289</f>
        <v>24.782013135935053</v>
      </c>
      <c r="BY289" s="79">
        <f>Model!$BP289*BI289</f>
        <v>27.739866851370866</v>
      </c>
      <c r="BZ289" s="79">
        <f>Model!$BP289*BJ289</f>
        <v>33.04313885077319</v>
      </c>
      <c r="CA289" s="79">
        <f>Model!$BP289*BK289</f>
        <v>32.767867753279589</v>
      </c>
      <c r="CB289" s="79">
        <f>Model!$BP289*BL289</f>
        <v>25.463741945477707</v>
      </c>
      <c r="CC289" s="79">
        <f>Model!$BP289*BM289</f>
        <v>28.421595660913521</v>
      </c>
      <c r="CD289" s="79">
        <f>Model!$BP289*BN289</f>
        <v>33.724867660315837</v>
      </c>
      <c r="CE289" s="79">
        <f>Model!$BP289*BO289</f>
        <v>33.449596562822236</v>
      </c>
      <c r="CF289" s="79">
        <f>Model!$BS289*BT289</f>
        <v>149873.27899262201</v>
      </c>
      <c r="CG289" s="79">
        <f>Model!$BS289*BU289</f>
        <v>168267.38709148008</v>
      </c>
      <c r="CH289" s="79">
        <f>Model!$BS289*BV289</f>
        <v>201247.02970381943</v>
      </c>
      <c r="CI289" s="79">
        <f>Model!$BS289*BW289</f>
        <v>199535.19172570543</v>
      </c>
      <c r="CJ289" s="79">
        <f>Model!$BS289*BX289</f>
        <v>154112.76972584979</v>
      </c>
      <c r="CK289" s="79">
        <f>Model!$BS289*BY289</f>
        <v>172506.8778247078</v>
      </c>
      <c r="CL289" s="79">
        <f>Model!$BS289*BZ289</f>
        <v>205486.52043704715</v>
      </c>
      <c r="CM289" s="79">
        <f>Model!$BS289*CA289</f>
        <v>203774.68245893318</v>
      </c>
      <c r="CN289" s="79">
        <f>Model!$BS289*CB289</f>
        <v>158352.26045907754</v>
      </c>
      <c r="CO289" s="79">
        <f>Model!$BS289*CC289</f>
        <v>176746.36855793555</v>
      </c>
      <c r="CP289" s="79">
        <f>Model!$BS289*CD289</f>
        <v>209726.01117027487</v>
      </c>
      <c r="CQ289" s="79">
        <f>Model!$BS289*CE289</f>
        <v>208014.17319216087</v>
      </c>
      <c r="CR289" s="79">
        <f>Model!$BR289*BT289</f>
        <v>65066.280375383743</v>
      </c>
      <c r="CS289" s="79">
        <f>Model!$BR289*BU289</f>
        <v>73051.934675202821</v>
      </c>
      <c r="CT289" s="79">
        <f>Model!$BR289*BV289</f>
        <v>87369.781641105656</v>
      </c>
      <c r="CU289" s="79">
        <f>Model!$BR289*BW289</f>
        <v>86626.600931443085</v>
      </c>
      <c r="CV289" s="79">
        <f>Model!$BR289*BX289</f>
        <v>66906.821227970402</v>
      </c>
      <c r="CW289" s="79">
        <f>Model!$BR289*BY289</f>
        <v>74892.475527789458</v>
      </c>
      <c r="CX289" s="79">
        <f>Model!$BR289*BZ289</f>
        <v>89210.322493692307</v>
      </c>
      <c r="CY289" s="79">
        <f>Model!$BR289*CA289</f>
        <v>88467.141784029736</v>
      </c>
      <c r="CZ289" s="79">
        <f>Model!$BR289*CB289</f>
        <v>68747.362080557054</v>
      </c>
      <c r="DA289" s="79">
        <f>Model!$BR289*CC289</f>
        <v>76733.01638037611</v>
      </c>
      <c r="DB289" s="79">
        <f>Model!$BR289*CD289</f>
        <v>91050.863346278944</v>
      </c>
      <c r="DC289" s="79">
        <f>Model!$BR289*CE289</f>
        <v>90307.682636616359</v>
      </c>
      <c r="DD289" s="79">
        <f>SUM(Model!$CF289:$CQ289)</f>
        <v>2207642.5513396137</v>
      </c>
      <c r="DE289" s="79">
        <f>SUM(Model!$CR289:$DC289)</f>
        <v>958430.28310044564</v>
      </c>
      <c r="DF289" s="80">
        <f>IFERROR((Model!$DD289-Model!$DE289)/Model!$DD289,0)</f>
        <v>0.56585803144677416</v>
      </c>
    </row>
    <row r="290" spans="2:110" x14ac:dyDescent="0.25">
      <c r="B290" t="s">
        <v>371</v>
      </c>
      <c r="C290" t="s">
        <v>231</v>
      </c>
      <c r="D290" t="s">
        <v>25</v>
      </c>
      <c r="E290" s="4">
        <v>187</v>
      </c>
      <c r="F290" s="4">
        <v>3438100.48</v>
      </c>
      <c r="G290" s="4">
        <v>1236648.26</v>
      </c>
      <c r="H290" s="4">
        <v>7</v>
      </c>
      <c r="I290" s="4">
        <v>14</v>
      </c>
      <c r="J290" s="4">
        <v>12</v>
      </c>
      <c r="K290" s="4">
        <v>12</v>
      </c>
      <c r="L290" s="4">
        <v>7</v>
      </c>
      <c r="M290" s="4">
        <v>15</v>
      </c>
      <c r="N290" s="4">
        <v>3</v>
      </c>
      <c r="O290" s="4">
        <v>17</v>
      </c>
      <c r="P290" s="4">
        <v>24</v>
      </c>
      <c r="Q290" s="4">
        <v>18</v>
      </c>
      <c r="R290" s="4">
        <v>15</v>
      </c>
      <c r="S290" s="4">
        <v>27</v>
      </c>
      <c r="T290" s="4">
        <v>13</v>
      </c>
      <c r="U290" s="4">
        <v>9</v>
      </c>
      <c r="V290" s="4">
        <v>6</v>
      </c>
      <c r="W290" s="4">
        <v>11</v>
      </c>
      <c r="X290" s="4">
        <v>23</v>
      </c>
      <c r="Y290" s="4">
        <v>17</v>
      </c>
      <c r="Z290" s="4">
        <v>10</v>
      </c>
      <c r="AA290" s="4">
        <v>7</v>
      </c>
      <c r="AB290" s="4">
        <v>13</v>
      </c>
      <c r="AC290" s="4">
        <v>23</v>
      </c>
      <c r="AD290" s="4">
        <v>7</v>
      </c>
      <c r="AE290" s="4">
        <v>19</v>
      </c>
      <c r="AF290" s="4">
        <v>10</v>
      </c>
      <c r="AG290" s="4">
        <v>19</v>
      </c>
      <c r="AH290" s="4">
        <v>3</v>
      </c>
      <c r="AI290" s="4">
        <v>5</v>
      </c>
      <c r="AJ290" s="4">
        <v>22</v>
      </c>
      <c r="AK290" s="4">
        <v>17</v>
      </c>
      <c r="AL290" s="4">
        <v>21</v>
      </c>
      <c r="AM290" s="4">
        <v>18</v>
      </c>
      <c r="AN290" s="4">
        <v>11</v>
      </c>
      <c r="AO290" s="4">
        <v>15</v>
      </c>
      <c r="AP290" s="4">
        <v>25</v>
      </c>
      <c r="AQ290" s="4">
        <v>21</v>
      </c>
      <c r="AR290" s="79">
        <f>MAX(IFERROR(IFERROR(_xlfn.FORECAST.ETS(AR$5,tbl_Model[[#This Row],[H_2023_01]:[H_2025_12]],$H$5:$AQ$5),_xlfn.FORECAST.LINEAR(AR$5,tbl_Model[[#This Row],[H_2023_01]:[H_2025_12]],$H$5:$AQ$5)),0),0)</f>
        <v>17.855494053708181</v>
      </c>
      <c r="AS290" s="79">
        <f>MAX(IFERROR(IFERROR(_xlfn.FORECAST.ETS(AS$5,tbl_Model[[#This Row],[H_2023_01]:[H_2025_12]],$H$5:$AQ$5),_xlfn.FORECAST.LINEAR(AS$5,tbl_Model[[#This Row],[H_2023_01]:[H_2025_12]],$H$5:$AQ$5)),0),0)</f>
        <v>18.038275130521445</v>
      </c>
      <c r="AT290" s="79">
        <f>MAX(IFERROR(IFERROR(_xlfn.FORECAST.ETS(AT$5,tbl_Model[[#This Row],[H_2023_01]:[H_2025_12]],$H$5:$AQ$5),_xlfn.FORECAST.LINEAR(AT$5,tbl_Model[[#This Row],[H_2023_01]:[H_2025_12]],$H$5:$AQ$5)),0),0)</f>
        <v>18.22105620733468</v>
      </c>
      <c r="AU290" s="79">
        <f>MAX(IFERROR(IFERROR(_xlfn.FORECAST.ETS(AU$5,tbl_Model[[#This Row],[H_2023_01]:[H_2025_12]],$H$5:$AQ$5),_xlfn.FORECAST.LINEAR(AU$5,tbl_Model[[#This Row],[H_2023_01]:[H_2025_12]],$H$5:$AQ$5)),0),0)</f>
        <v>18.403837284147944</v>
      </c>
      <c r="AV290" s="79">
        <f>MAX(IFERROR(IFERROR(_xlfn.FORECAST.ETS(AV$5,tbl_Model[[#This Row],[H_2023_01]:[H_2025_12]],$H$5:$AQ$5),_xlfn.FORECAST.LINEAR(AV$5,tbl_Model[[#This Row],[H_2023_01]:[H_2025_12]],$H$5:$AQ$5)),0),0)</f>
        <v>18.586618360961179</v>
      </c>
      <c r="AW290" s="79">
        <f>MAX(IFERROR(IFERROR(_xlfn.FORECAST.ETS(AW$5,tbl_Model[[#This Row],[H_2023_01]:[H_2025_12]],$H$5:$AQ$5),_xlfn.FORECAST.LINEAR(AW$5,tbl_Model[[#This Row],[H_2023_01]:[H_2025_12]],$H$5:$AQ$5)),0),0)</f>
        <v>18.769399437774439</v>
      </c>
      <c r="AX290" s="79">
        <f>MAX(IFERROR(IFERROR(_xlfn.FORECAST.ETS(AX$5,tbl_Model[[#This Row],[H_2023_01]:[H_2025_12]],$H$5:$AQ$5),_xlfn.FORECAST.LINEAR(AX$5,tbl_Model[[#This Row],[H_2023_01]:[H_2025_12]],$H$5:$AQ$5)),0),0)</f>
        <v>18.952180514587674</v>
      </c>
      <c r="AY290" s="79">
        <f>MAX(IFERROR(IFERROR(_xlfn.FORECAST.ETS(AY$5,tbl_Model[[#This Row],[H_2023_01]:[H_2025_12]],$H$5:$AQ$5),_xlfn.FORECAST.LINEAR(AY$5,tbl_Model[[#This Row],[H_2023_01]:[H_2025_12]],$H$5:$AQ$5)),0),0)</f>
        <v>19.134961591400938</v>
      </c>
      <c r="AZ290" s="79">
        <f>MAX(IFERROR(IFERROR(_xlfn.FORECAST.ETS(AZ$5,tbl_Model[[#This Row],[H_2023_01]:[H_2025_12]],$H$5:$AQ$5),_xlfn.FORECAST.LINEAR(AZ$5,tbl_Model[[#This Row],[H_2023_01]:[H_2025_12]],$H$5:$AQ$5)),0),0)</f>
        <v>19.317742668214173</v>
      </c>
      <c r="BA290" s="79">
        <f>MAX(IFERROR(IFERROR(_xlfn.FORECAST.ETS(BA$5,tbl_Model[[#This Row],[H_2023_01]:[H_2025_12]],$H$5:$AQ$5),_xlfn.FORECAST.LINEAR(BA$5,tbl_Model[[#This Row],[H_2023_01]:[H_2025_12]],$H$5:$AQ$5)),0),0)</f>
        <v>19.500523745027436</v>
      </c>
      <c r="BB290" s="79">
        <f>MAX(IFERROR(IFERROR(_xlfn.FORECAST.ETS(BB$5,tbl_Model[[#This Row],[H_2023_01]:[H_2025_12]],$H$5:$AQ$5),_xlfn.FORECAST.LINEAR(BB$5,tbl_Model[[#This Row],[H_2023_01]:[H_2025_12]],$H$5:$AQ$5)),0),0)</f>
        <v>19.683304821840672</v>
      </c>
      <c r="BC290" s="79">
        <f>MAX(IFERROR(IFERROR(_xlfn.FORECAST.ETS(BC$5,tbl_Model[[#This Row],[H_2023_01]:[H_2025_12]],$H$5:$AQ$5),_xlfn.FORECAST.LINEAR(BC$5,tbl_Model[[#This Row],[H_2023_01]:[H_2025_12]],$H$5:$AQ$5)),0),0)</f>
        <v>19.866085898653935</v>
      </c>
      <c r="BD290" s="80">
        <f>IFERROR(AR290/SUM(Model!$AR290:$BC290),1/12)</f>
        <v>7.8891596782962412E-2</v>
      </c>
      <c r="BE290" s="80">
        <f>IFERROR(AS290/SUM(Model!$AR290:$BC290),1/12)</f>
        <v>7.9699185246666263E-2</v>
      </c>
      <c r="BF290" s="80">
        <f>IFERROR(AT290/SUM(Model!$AR290:$BC290),1/12)</f>
        <v>8.0506773710370003E-2</v>
      </c>
      <c r="BG290" s="80">
        <f>IFERROR(AU290/SUM(Model!$AR290:$BC290),1/12)</f>
        <v>8.1314362174073868E-2</v>
      </c>
      <c r="BH290" s="80">
        <f>IFERROR(AV290/SUM(Model!$AR290:$BC290),1/12)</f>
        <v>8.2121950637777608E-2</v>
      </c>
      <c r="BI290" s="80">
        <f>IFERROR(AW290/SUM(Model!$AR290:$BC290),1/12)</f>
        <v>8.2929539101481459E-2</v>
      </c>
      <c r="BJ290" s="80">
        <f>IFERROR(AX290/SUM(Model!$AR290:$BC290),1/12)</f>
        <v>8.3737127565185199E-2</v>
      </c>
      <c r="BK290" s="80">
        <f>IFERROR(AY290/SUM(Model!$AR290:$BC290),1/12)</f>
        <v>8.4544716028889064E-2</v>
      </c>
      <c r="BL290" s="80">
        <f>IFERROR(AZ290/SUM(Model!$AR290:$BC290),1/12)</f>
        <v>8.5352304492592804E-2</v>
      </c>
      <c r="BM290" s="80">
        <f>IFERROR(BA290/SUM(Model!$AR290:$BC290),1/12)</f>
        <v>8.6159892956296669E-2</v>
      </c>
      <c r="BN290" s="80">
        <f>IFERROR(BB290/SUM(Model!$AR290:$BC290),1/12)</f>
        <v>8.6967481420000409E-2</v>
      </c>
      <c r="BO290" s="80">
        <f>IFERROR(BC290/SUM(Model!$AR290:$BC290),1/12)</f>
        <v>8.7775069883704274E-2</v>
      </c>
      <c r="BP29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195.1098081023454</v>
      </c>
      <c r="BQ290" s="77" cm="1">
        <f t="array" ref="BQ29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90" s="77" cm="1">
        <f t="array" ref="BR29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90" s="77">
        <f>IF(tbl_Model[[#This Row],[Type]]="Boutique",
    tbl_Model[[#This Row],[UnitListPrice]],
    tbl_Model[[#This Row],[UnitListPrice]]*(1-SUMIFS(tbl_MarketTerms[WholesaleMarginPct],tbl_MarketTerms[Country],tbl_Model[[#This Row],[country]])))</f>
        <v>18632.723098995695</v>
      </c>
      <c r="BT290" s="79">
        <f>Model!$BP290*BD290</f>
        <v>15.392524309211405</v>
      </c>
      <c r="BU290" s="79">
        <f>Model!$BP290*BE290</f>
        <v>15.550092739390331</v>
      </c>
      <c r="BV290" s="79">
        <f>Model!$BP290*BF290</f>
        <v>15.707661169569237</v>
      </c>
      <c r="BW290" s="79">
        <f>Model!$BP290*BG290</f>
        <v>15.865229599748165</v>
      </c>
      <c r="BX290" s="79">
        <f>Model!$BP290*BH290</f>
        <v>16.02279802992707</v>
      </c>
      <c r="BY290" s="79">
        <f>Model!$BP290*BI290</f>
        <v>16.180366460105997</v>
      </c>
      <c r="BZ290" s="79">
        <f>Model!$BP290*BJ290</f>
        <v>16.337934890284902</v>
      </c>
      <c r="CA290" s="79">
        <f>Model!$BP290*BK290</f>
        <v>16.495503320463829</v>
      </c>
      <c r="CB290" s="79">
        <f>Model!$BP290*BL290</f>
        <v>16.653071750642734</v>
      </c>
      <c r="CC290" s="79">
        <f>Model!$BP290*BM290</f>
        <v>16.810640180821665</v>
      </c>
      <c r="CD290" s="79">
        <f>Model!$BP290*BN290</f>
        <v>16.96820861100057</v>
      </c>
      <c r="CE290" s="79">
        <f>Model!$BP290*BO290</f>
        <v>17.125777041179497</v>
      </c>
      <c r="CF290" s="79">
        <f>Model!$BS290*BT290</f>
        <v>286804.64324809611</v>
      </c>
      <c r="CG290" s="79">
        <f>Model!$BS290*BU290</f>
        <v>289740.5721767635</v>
      </c>
      <c r="CH290" s="79">
        <f>Model!$BS290*BV290</f>
        <v>292676.50110543048</v>
      </c>
      <c r="CI290" s="79">
        <f>Model!$BS290*BW290</f>
        <v>295612.43003409787</v>
      </c>
      <c r="CJ290" s="79">
        <f>Model!$BS290*BX290</f>
        <v>298548.35896276485</v>
      </c>
      <c r="CK290" s="79">
        <f>Model!$BS290*BY290</f>
        <v>301484.28789143224</v>
      </c>
      <c r="CL290" s="79">
        <f>Model!$BS290*BZ290</f>
        <v>304420.21682009922</v>
      </c>
      <c r="CM290" s="79">
        <f>Model!$BS290*CA290</f>
        <v>307356.1457487666</v>
      </c>
      <c r="CN290" s="79">
        <f>Model!$BS290*CB290</f>
        <v>310292.07467743353</v>
      </c>
      <c r="CO290" s="79">
        <f>Model!$BS290*CC290</f>
        <v>313228.00360610097</v>
      </c>
      <c r="CP290" s="79">
        <f>Model!$BS290*CD290</f>
        <v>316163.93253476796</v>
      </c>
      <c r="CQ290" s="79">
        <f>Model!$BS290*CE290</f>
        <v>319099.86146343534</v>
      </c>
      <c r="CR290" s="79">
        <f>Model!$BR290*BT290</f>
        <v>102145.70411985531</v>
      </c>
      <c r="CS290" s="79">
        <f>Model!$BR290*BU290</f>
        <v>103191.33756660939</v>
      </c>
      <c r="CT290" s="79">
        <f>Model!$BR290*BV290</f>
        <v>104236.97101336333</v>
      </c>
      <c r="CU290" s="79">
        <f>Model!$BR290*BW290</f>
        <v>105282.60446011742</v>
      </c>
      <c r="CV290" s="79">
        <f>Model!$BR290*BX290</f>
        <v>106328.23790687136</v>
      </c>
      <c r="CW290" s="79">
        <f>Model!$BR290*BY290</f>
        <v>107373.87135362545</v>
      </c>
      <c r="CX290" s="79">
        <f>Model!$BR290*BZ290</f>
        <v>108419.50480037939</v>
      </c>
      <c r="CY290" s="79">
        <f>Model!$BR290*CA290</f>
        <v>109465.13824713347</v>
      </c>
      <c r="CZ290" s="79">
        <f>Model!$BR290*CB290</f>
        <v>110510.77169388741</v>
      </c>
      <c r="DA290" s="79">
        <f>Model!$BR290*CC290</f>
        <v>111556.40514064152</v>
      </c>
      <c r="DB290" s="79">
        <f>Model!$BR290*CD290</f>
        <v>112602.03858739547</v>
      </c>
      <c r="DC290" s="79">
        <f>Model!$BR290*CE290</f>
        <v>113647.67203414954</v>
      </c>
      <c r="DD290" s="79">
        <f>SUM(Model!$CF290:$CQ290)</f>
        <v>3635427.0282691885</v>
      </c>
      <c r="DE290" s="79">
        <f>SUM(Model!$CR290:$DC290)</f>
        <v>1294760.2569240292</v>
      </c>
      <c r="DF290" s="80">
        <f>IFERROR((Model!$DD290-Model!$DE290)/Model!$DD290,0)</f>
        <v>0.6438491965714247</v>
      </c>
    </row>
    <row r="291" spans="2:110" x14ac:dyDescent="0.25">
      <c r="B291" t="s">
        <v>371</v>
      </c>
      <c r="C291" t="s">
        <v>231</v>
      </c>
      <c r="D291" t="s">
        <v>26</v>
      </c>
      <c r="E291" s="4">
        <v>319</v>
      </c>
      <c r="F291" s="4">
        <v>5919128.0599999996</v>
      </c>
      <c r="G291" s="4">
        <v>2074617.58</v>
      </c>
      <c r="H291" s="4">
        <v>15</v>
      </c>
      <c r="I291" s="4">
        <v>14</v>
      </c>
      <c r="J291" s="4">
        <v>42</v>
      </c>
      <c r="K291" s="4">
        <v>20</v>
      </c>
      <c r="L291" s="4">
        <v>21</v>
      </c>
      <c r="M291" s="4">
        <v>29</v>
      </c>
      <c r="N291" s="4">
        <v>25</v>
      </c>
      <c r="O291" s="4">
        <v>3</v>
      </c>
      <c r="P291" s="4">
        <v>23</v>
      </c>
      <c r="Q291" s="4">
        <v>11</v>
      </c>
      <c r="R291" s="4">
        <v>32</v>
      </c>
      <c r="S291" s="4">
        <v>11</v>
      </c>
      <c r="T291" s="4">
        <v>18</v>
      </c>
      <c r="U291" s="4">
        <v>21</v>
      </c>
      <c r="V291" s="4">
        <v>39</v>
      </c>
      <c r="W291" s="4">
        <v>22</v>
      </c>
      <c r="X291" s="4">
        <v>9</v>
      </c>
      <c r="Y291" s="4">
        <v>20</v>
      </c>
      <c r="Z291" s="4">
        <v>22</v>
      </c>
      <c r="AA291" s="4">
        <v>19</v>
      </c>
      <c r="AB291" s="4">
        <v>52</v>
      </c>
      <c r="AC291" s="4">
        <v>15</v>
      </c>
      <c r="AD291" s="4">
        <v>40</v>
      </c>
      <c r="AE291" s="4">
        <v>24</v>
      </c>
      <c r="AF291" s="4">
        <v>23</v>
      </c>
      <c r="AG291" s="4">
        <v>23</v>
      </c>
      <c r="AH291" s="4">
        <v>44</v>
      </c>
      <c r="AI291" s="4">
        <v>21</v>
      </c>
      <c r="AJ291" s="4">
        <v>18</v>
      </c>
      <c r="AK291" s="4">
        <v>29</v>
      </c>
      <c r="AL291" s="4">
        <v>20</v>
      </c>
      <c r="AM291" s="4">
        <v>25</v>
      </c>
      <c r="AN291" s="4">
        <v>17</v>
      </c>
      <c r="AO291" s="4">
        <v>29</v>
      </c>
      <c r="AP291" s="4">
        <v>26</v>
      </c>
      <c r="AQ291" s="4">
        <v>44</v>
      </c>
      <c r="AR291" s="79">
        <f>MAX(IFERROR(IFERROR(_xlfn.FORECAST.ETS(AR$5,tbl_Model[[#This Row],[H_2023_01]:[H_2025_12]],$H$5:$AQ$5),_xlfn.FORECAST.LINEAR(AR$5,tbl_Model[[#This Row],[H_2023_01]:[H_2025_12]],$H$5:$AQ$5)),0),0)</f>
        <v>29.322298037559385</v>
      </c>
      <c r="AS291" s="79">
        <f>MAX(IFERROR(IFERROR(_xlfn.FORECAST.ETS(AS$5,tbl_Model[[#This Row],[H_2023_01]:[H_2025_12]],$H$5:$AQ$5),_xlfn.FORECAST.LINEAR(AS$5,tbl_Model[[#This Row],[H_2023_01]:[H_2025_12]],$H$5:$AQ$5)),0),0)</f>
        <v>29.61966433391061</v>
      </c>
      <c r="AT291" s="79">
        <f>MAX(IFERROR(IFERROR(_xlfn.FORECAST.ETS(AT$5,tbl_Model[[#This Row],[H_2023_01]:[H_2025_12]],$H$5:$AQ$5),_xlfn.FORECAST.LINEAR(AT$5,tbl_Model[[#This Row],[H_2023_01]:[H_2025_12]],$H$5:$AQ$5)),0),0)</f>
        <v>29.917030630261888</v>
      </c>
      <c r="AU291" s="79">
        <f>MAX(IFERROR(IFERROR(_xlfn.FORECAST.ETS(AU$5,tbl_Model[[#This Row],[H_2023_01]:[H_2025_12]],$H$5:$AQ$5),_xlfn.FORECAST.LINEAR(AU$5,tbl_Model[[#This Row],[H_2023_01]:[H_2025_12]],$H$5:$AQ$5)),0),0)</f>
        <v>30.214396926613112</v>
      </c>
      <c r="AV291" s="79">
        <f>MAX(IFERROR(IFERROR(_xlfn.FORECAST.ETS(AV$5,tbl_Model[[#This Row],[H_2023_01]:[H_2025_12]],$H$5:$AQ$5),_xlfn.FORECAST.LINEAR(AV$5,tbl_Model[[#This Row],[H_2023_01]:[H_2025_12]],$H$5:$AQ$5)),0),0)</f>
        <v>30.51176322296439</v>
      </c>
      <c r="AW291" s="79">
        <f>MAX(IFERROR(IFERROR(_xlfn.FORECAST.ETS(AW$5,tbl_Model[[#This Row],[H_2023_01]:[H_2025_12]],$H$5:$AQ$5),_xlfn.FORECAST.LINEAR(AW$5,tbl_Model[[#This Row],[H_2023_01]:[H_2025_12]],$H$5:$AQ$5)),0),0)</f>
        <v>30.809129519315615</v>
      </c>
      <c r="AX291" s="79">
        <f>MAX(IFERROR(IFERROR(_xlfn.FORECAST.ETS(AX$5,tbl_Model[[#This Row],[H_2023_01]:[H_2025_12]],$H$5:$AQ$5),_xlfn.FORECAST.LINEAR(AX$5,tbl_Model[[#This Row],[H_2023_01]:[H_2025_12]],$H$5:$AQ$5)),0),0)</f>
        <v>31.106495815666893</v>
      </c>
      <c r="AY291" s="79">
        <f>MAX(IFERROR(IFERROR(_xlfn.FORECAST.ETS(AY$5,tbl_Model[[#This Row],[H_2023_01]:[H_2025_12]],$H$5:$AQ$5),_xlfn.FORECAST.LINEAR(AY$5,tbl_Model[[#This Row],[H_2023_01]:[H_2025_12]],$H$5:$AQ$5)),0),0)</f>
        <v>31.403862112018118</v>
      </c>
      <c r="AZ291" s="79">
        <f>MAX(IFERROR(IFERROR(_xlfn.FORECAST.ETS(AZ$5,tbl_Model[[#This Row],[H_2023_01]:[H_2025_12]],$H$5:$AQ$5),_xlfn.FORECAST.LINEAR(AZ$5,tbl_Model[[#This Row],[H_2023_01]:[H_2025_12]],$H$5:$AQ$5)),0),0)</f>
        <v>31.701228408369396</v>
      </c>
      <c r="BA291" s="79">
        <f>MAX(IFERROR(IFERROR(_xlfn.FORECAST.ETS(BA$5,tbl_Model[[#This Row],[H_2023_01]:[H_2025_12]],$H$5:$AQ$5),_xlfn.FORECAST.LINEAR(BA$5,tbl_Model[[#This Row],[H_2023_01]:[H_2025_12]],$H$5:$AQ$5)),0),0)</f>
        <v>31.998594704720617</v>
      </c>
      <c r="BB291" s="79">
        <f>MAX(IFERROR(IFERROR(_xlfn.FORECAST.ETS(BB$5,tbl_Model[[#This Row],[H_2023_01]:[H_2025_12]],$H$5:$AQ$5),_xlfn.FORECAST.LINEAR(BB$5,tbl_Model[[#This Row],[H_2023_01]:[H_2025_12]],$H$5:$AQ$5)),0),0)</f>
        <v>32.295961001071895</v>
      </c>
      <c r="BC291" s="79">
        <f>MAX(IFERROR(IFERROR(_xlfn.FORECAST.ETS(BC$5,tbl_Model[[#This Row],[H_2023_01]:[H_2025_12]],$H$5:$AQ$5),_xlfn.FORECAST.LINEAR(BC$5,tbl_Model[[#This Row],[H_2023_01]:[H_2025_12]],$H$5:$AQ$5)),0),0)</f>
        <v>32.593327297423123</v>
      </c>
      <c r="BD291" s="80">
        <f>IFERROR(AR291/SUM(Model!$AR291:$BC291),1/12)</f>
        <v>7.8930797298519192E-2</v>
      </c>
      <c r="BE291" s="80">
        <f>IFERROR(AS291/SUM(Model!$AR291:$BC291),1/12)</f>
        <v>7.9731258395758065E-2</v>
      </c>
      <c r="BF291" s="80">
        <f>IFERROR(AT291/SUM(Model!$AR291:$BC291),1/12)</f>
        <v>8.0531719492997075E-2</v>
      </c>
      <c r="BG291" s="80">
        <f>IFERROR(AU291/SUM(Model!$AR291:$BC291),1/12)</f>
        <v>8.1332180590235947E-2</v>
      </c>
      <c r="BH291" s="80">
        <f>IFERROR(AV291/SUM(Model!$AR291:$BC291),1/12)</f>
        <v>8.2132641687474958E-2</v>
      </c>
      <c r="BI291" s="80">
        <f>IFERROR(AW291/SUM(Model!$AR291:$BC291),1/12)</f>
        <v>8.293310278471383E-2</v>
      </c>
      <c r="BJ291" s="80">
        <f>IFERROR(AX291/SUM(Model!$AR291:$BC291),1/12)</f>
        <v>8.3733563881952841E-2</v>
      </c>
      <c r="BK291" s="80">
        <f>IFERROR(AY291/SUM(Model!$AR291:$BC291),1/12)</f>
        <v>8.4534024979191713E-2</v>
      </c>
      <c r="BL291" s="80">
        <f>IFERROR(AZ291/SUM(Model!$AR291:$BC291),1/12)</f>
        <v>8.5334486076430724E-2</v>
      </c>
      <c r="BM291" s="80">
        <f>IFERROR(BA291/SUM(Model!$AR291:$BC291),1/12)</f>
        <v>8.6134947173669582E-2</v>
      </c>
      <c r="BN291" s="80">
        <f>IFERROR(BB291/SUM(Model!$AR291:$BC291),1/12)</f>
        <v>8.6935408270908593E-2</v>
      </c>
      <c r="BO291" s="80">
        <f>IFERROR(BC291/SUM(Model!$AR291:$BC291),1/12)</f>
        <v>8.7735869368147465E-2</v>
      </c>
      <c r="BP29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332.00464961806705</v>
      </c>
      <c r="BQ291" s="77" cm="1">
        <f t="array" ref="BQ29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91" s="77" cm="1">
        <f t="array" ref="BR29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91" s="77">
        <f>IF(tbl_Model[[#This Row],[Type]]="Boutique",
    tbl_Model[[#This Row],[UnitListPrice]],
    tbl_Model[[#This Row],[UnitListPrice]]*(1-SUMIFS(tbl_MarketTerms[WholesaleMarginPct],tbl_MarketTerms[Country],tbl_Model[[#This Row],[country]])))</f>
        <v>19185.882065997132</v>
      </c>
      <c r="BT291" s="79">
        <f>Model!$BP291*BD291</f>
        <v>26.205391701169539</v>
      </c>
      <c r="BU291" s="79">
        <f>Model!$BP291*BE291</f>
        <v>26.471148507291222</v>
      </c>
      <c r="BV291" s="79">
        <f>Model!$BP291*BF291</f>
        <v>26.736905313412954</v>
      </c>
      <c r="BW291" s="79">
        <f>Model!$BP291*BG291</f>
        <v>27.002662119534641</v>
      </c>
      <c r="BX291" s="79">
        <f>Model!$BP291*BH291</f>
        <v>27.26841892565637</v>
      </c>
      <c r="BY291" s="79">
        <f>Model!$BP291*BI291</f>
        <v>27.534175731778056</v>
      </c>
      <c r="BZ291" s="79">
        <f>Model!$BP291*BJ291</f>
        <v>27.799932537899789</v>
      </c>
      <c r="CA291" s="79">
        <f>Model!$BP291*BK291</f>
        <v>28.065689344021472</v>
      </c>
      <c r="CB291" s="79">
        <f>Model!$BP291*BL291</f>
        <v>28.331446150143204</v>
      </c>
      <c r="CC291" s="79">
        <f>Model!$BP291*BM291</f>
        <v>28.597202956264884</v>
      </c>
      <c r="CD291" s="79">
        <f>Model!$BP291*BN291</f>
        <v>28.862959762386616</v>
      </c>
      <c r="CE291" s="79">
        <f>Model!$BP291*BO291</f>
        <v>29.128716568508302</v>
      </c>
      <c r="CF291" s="79">
        <f>Model!$BS291*BT291</f>
        <v>502773.55467189872</v>
      </c>
      <c r="CG291" s="79">
        <f>Model!$BS291*BU291</f>
        <v>507872.33341238537</v>
      </c>
      <c r="CH291" s="79">
        <f>Model!$BS291*BV291</f>
        <v>512971.11215287301</v>
      </c>
      <c r="CI291" s="79">
        <f>Model!$BS291*BW291</f>
        <v>518069.89089335978</v>
      </c>
      <c r="CJ291" s="79">
        <f>Model!$BS291*BX291</f>
        <v>523168.66963384731</v>
      </c>
      <c r="CK291" s="79">
        <f>Model!$BS291*BY291</f>
        <v>528267.44837433402</v>
      </c>
      <c r="CL291" s="79">
        <f>Model!$BS291*BZ291</f>
        <v>533366.22711482167</v>
      </c>
      <c r="CM291" s="79">
        <f>Model!$BS291*CA291</f>
        <v>538465.00585530838</v>
      </c>
      <c r="CN291" s="79">
        <f>Model!$BS291*CB291</f>
        <v>543563.78459579602</v>
      </c>
      <c r="CO291" s="79">
        <f>Model!$BS291*CC291</f>
        <v>548662.56333628262</v>
      </c>
      <c r="CP291" s="79">
        <f>Model!$BS291*CD291</f>
        <v>553761.34207677026</v>
      </c>
      <c r="CQ291" s="79">
        <f>Model!$BS291*CE291</f>
        <v>558860.12081725697</v>
      </c>
      <c r="CR291" s="79">
        <f>Model!$BR291*BT291</f>
        <v>173900.53335505907</v>
      </c>
      <c r="CS291" s="79">
        <f>Model!$BR291*BU291</f>
        <v>175664.11128033142</v>
      </c>
      <c r="CT291" s="79">
        <f>Model!$BR291*BV291</f>
        <v>177427.68920560408</v>
      </c>
      <c r="CU291" s="79">
        <f>Model!$BR291*BW291</f>
        <v>179191.26713087645</v>
      </c>
      <c r="CV291" s="79">
        <f>Model!$BR291*BX291</f>
        <v>180954.84505614912</v>
      </c>
      <c r="CW291" s="79">
        <f>Model!$BR291*BY291</f>
        <v>182718.42298142146</v>
      </c>
      <c r="CX291" s="79">
        <f>Model!$BR291*BZ291</f>
        <v>184482.00090669416</v>
      </c>
      <c r="CY291" s="79">
        <f>Model!$BR291*CA291</f>
        <v>186245.5788319665</v>
      </c>
      <c r="CZ291" s="79">
        <f>Model!$BR291*CB291</f>
        <v>188009.15675723917</v>
      </c>
      <c r="DA291" s="79">
        <f>Model!$BR291*CC291</f>
        <v>189772.73468251148</v>
      </c>
      <c r="DB291" s="79">
        <f>Model!$BR291*CD291</f>
        <v>191536.31260778417</v>
      </c>
      <c r="DC291" s="79">
        <f>Model!$BR291*CE291</f>
        <v>193299.89053305652</v>
      </c>
      <c r="DD291" s="79">
        <f>SUM(Model!$CF291:$CQ291)</f>
        <v>6369802.0529349344</v>
      </c>
      <c r="DE291" s="79">
        <f>SUM(Model!$CR291:$DC291)</f>
        <v>2203202.5433286941</v>
      </c>
      <c r="DF291" s="80">
        <f>IFERROR((Model!$DD291-Model!$DE291)/Model!$DD291,0)</f>
        <v>0.65411758088878891</v>
      </c>
    </row>
    <row r="292" spans="2:110" x14ac:dyDescent="0.25">
      <c r="B292" t="s">
        <v>371</v>
      </c>
      <c r="C292" t="s">
        <v>169</v>
      </c>
      <c r="D292" t="s">
        <v>21</v>
      </c>
      <c r="E292" s="4">
        <v>184</v>
      </c>
      <c r="F292" s="4">
        <v>2749621.15</v>
      </c>
      <c r="G292" s="4">
        <v>1016748.24</v>
      </c>
      <c r="H292" s="4">
        <v>19</v>
      </c>
      <c r="I292" s="4">
        <v>9</v>
      </c>
      <c r="J292" s="4">
        <v>20</v>
      </c>
      <c r="K292" s="4">
        <v>19</v>
      </c>
      <c r="L292" s="4">
        <v>17</v>
      </c>
      <c r="M292" s="4">
        <v>15</v>
      </c>
      <c r="N292" s="4">
        <v>28</v>
      </c>
      <c r="O292" s="4">
        <v>7</v>
      </c>
      <c r="P292" s="4">
        <v>9</v>
      </c>
      <c r="Q292" s="4">
        <v>22</v>
      </c>
      <c r="R292" s="4">
        <v>11</v>
      </c>
      <c r="S292" s="4">
        <v>21</v>
      </c>
      <c r="T292" s="4">
        <v>15</v>
      </c>
      <c r="U292" s="4">
        <v>27</v>
      </c>
      <c r="V292" s="4">
        <v>9</v>
      </c>
      <c r="W292" s="4">
        <v>21</v>
      </c>
      <c r="X292" s="4">
        <v>8</v>
      </c>
      <c r="Y292" s="4">
        <v>8</v>
      </c>
      <c r="Z292" s="4">
        <v>10</v>
      </c>
      <c r="AA292" s="4">
        <v>15</v>
      </c>
      <c r="AB292" s="4">
        <v>19</v>
      </c>
      <c r="AC292" s="4">
        <v>21</v>
      </c>
      <c r="AD292" s="4">
        <v>23</v>
      </c>
      <c r="AE292" s="4">
        <v>22</v>
      </c>
      <c r="AF292" s="4">
        <v>6</v>
      </c>
      <c r="AG292" s="4">
        <v>14</v>
      </c>
      <c r="AH292" s="4">
        <v>23</v>
      </c>
      <c r="AI292" s="4">
        <v>15</v>
      </c>
      <c r="AJ292" s="4">
        <v>17</v>
      </c>
      <c r="AK292" s="4">
        <v>8</v>
      </c>
      <c r="AL292" s="4">
        <v>11</v>
      </c>
      <c r="AM292" s="4">
        <v>23</v>
      </c>
      <c r="AN292" s="4">
        <v>16</v>
      </c>
      <c r="AO292" s="4">
        <v>9</v>
      </c>
      <c r="AP292" s="4">
        <v>23</v>
      </c>
      <c r="AQ292" s="4">
        <v>19</v>
      </c>
      <c r="AR292" s="79">
        <f>MAX(IFERROR(IFERROR(_xlfn.FORECAST.ETS(AR$5,tbl_Model[[#This Row],[H_2023_01]:[H_2025_12]],$H$5:$AQ$5),_xlfn.FORECAST.LINEAR(AR$5,tbl_Model[[#This Row],[H_2023_01]:[H_2025_12]],$H$5:$AQ$5)),0),0)</f>
        <v>16.059887206757761</v>
      </c>
      <c r="AS292" s="79">
        <f>MAX(IFERROR(IFERROR(_xlfn.FORECAST.ETS(AS$5,tbl_Model[[#This Row],[H_2023_01]:[H_2025_12]],$H$5:$AQ$5),_xlfn.FORECAST.LINEAR(AS$5,tbl_Model[[#This Row],[H_2023_01]:[H_2025_12]],$H$5:$AQ$5)),0),0)</f>
        <v>16.034931196736103</v>
      </c>
      <c r="AT292" s="79">
        <f>MAX(IFERROR(IFERROR(_xlfn.FORECAST.ETS(AT$5,tbl_Model[[#This Row],[H_2023_01]:[H_2025_12]],$H$5:$AQ$5),_xlfn.FORECAST.LINEAR(AT$5,tbl_Model[[#This Row],[H_2023_01]:[H_2025_12]],$H$5:$AQ$5)),0),0)</f>
        <v>16.009975186714449</v>
      </c>
      <c r="AU292" s="79">
        <f>MAX(IFERROR(IFERROR(_xlfn.FORECAST.ETS(AU$5,tbl_Model[[#This Row],[H_2023_01]:[H_2025_12]],$H$5:$AQ$5),_xlfn.FORECAST.LINEAR(AU$5,tbl_Model[[#This Row],[H_2023_01]:[H_2025_12]],$H$5:$AQ$5)),0),0)</f>
        <v>15.985019176692795</v>
      </c>
      <c r="AV292" s="79">
        <f>MAX(IFERROR(IFERROR(_xlfn.FORECAST.ETS(AV$5,tbl_Model[[#This Row],[H_2023_01]:[H_2025_12]],$H$5:$AQ$5),_xlfn.FORECAST.LINEAR(AV$5,tbl_Model[[#This Row],[H_2023_01]:[H_2025_12]],$H$5:$AQ$5)),0),0)</f>
        <v>15.960063166671137</v>
      </c>
      <c r="AW292" s="79">
        <f>MAX(IFERROR(IFERROR(_xlfn.FORECAST.ETS(AW$5,tbl_Model[[#This Row],[H_2023_01]:[H_2025_12]],$H$5:$AQ$5),_xlfn.FORECAST.LINEAR(AW$5,tbl_Model[[#This Row],[H_2023_01]:[H_2025_12]],$H$5:$AQ$5)),0),0)</f>
        <v>15.935107156649485</v>
      </c>
      <c r="AX292" s="79">
        <f>MAX(IFERROR(IFERROR(_xlfn.FORECAST.ETS(AX$5,tbl_Model[[#This Row],[H_2023_01]:[H_2025_12]],$H$5:$AQ$5),_xlfn.FORECAST.LINEAR(AX$5,tbl_Model[[#This Row],[H_2023_01]:[H_2025_12]],$H$5:$AQ$5)),0),0)</f>
        <v>15.910151146627825</v>
      </c>
      <c r="AY292" s="79">
        <f>MAX(IFERROR(IFERROR(_xlfn.FORECAST.ETS(AY$5,tbl_Model[[#This Row],[H_2023_01]:[H_2025_12]],$H$5:$AQ$5),_xlfn.FORECAST.LINEAR(AY$5,tbl_Model[[#This Row],[H_2023_01]:[H_2025_12]],$H$5:$AQ$5)),0),0)</f>
        <v>15.885195136606173</v>
      </c>
      <c r="AZ292" s="79">
        <f>MAX(IFERROR(IFERROR(_xlfn.FORECAST.ETS(AZ$5,tbl_Model[[#This Row],[H_2023_01]:[H_2025_12]],$H$5:$AQ$5),_xlfn.FORECAST.LINEAR(AZ$5,tbl_Model[[#This Row],[H_2023_01]:[H_2025_12]],$H$5:$AQ$5)),0),0)</f>
        <v>15.860239126584515</v>
      </c>
      <c r="BA292" s="79">
        <f>MAX(IFERROR(IFERROR(_xlfn.FORECAST.ETS(BA$5,tbl_Model[[#This Row],[H_2023_01]:[H_2025_12]],$H$5:$AQ$5),_xlfn.FORECAST.LINEAR(BA$5,tbl_Model[[#This Row],[H_2023_01]:[H_2025_12]],$H$5:$AQ$5)),0),0)</f>
        <v>15.835283116562863</v>
      </c>
      <c r="BB292" s="79">
        <f>MAX(IFERROR(IFERROR(_xlfn.FORECAST.ETS(BB$5,tbl_Model[[#This Row],[H_2023_01]:[H_2025_12]],$H$5:$AQ$5),_xlfn.FORECAST.LINEAR(BB$5,tbl_Model[[#This Row],[H_2023_01]:[H_2025_12]],$H$5:$AQ$5)),0),0)</f>
        <v>15.810327106541203</v>
      </c>
      <c r="BC292" s="79">
        <f>MAX(IFERROR(IFERROR(_xlfn.FORECAST.ETS(BC$5,tbl_Model[[#This Row],[H_2023_01]:[H_2025_12]],$H$5:$AQ$5),_xlfn.FORECAST.LINEAR(BC$5,tbl_Model[[#This Row],[H_2023_01]:[H_2025_12]],$H$5:$AQ$5)),0),0)</f>
        <v>15.785371096519553</v>
      </c>
      <c r="BD292" s="80">
        <f>IFERROR(AR292/SUM(Model!$AR292:$BC292),1/12)</f>
        <v>8.405169279212589E-2</v>
      </c>
      <c r="BE292" s="80">
        <f>IFERROR(AS292/SUM(Model!$AR292:$BC292),1/12)</f>
        <v>8.392108198143633E-2</v>
      </c>
      <c r="BF292" s="80">
        <f>IFERROR(AT292/SUM(Model!$AR292:$BC292),1/12)</f>
        <v>8.3790471170746783E-2</v>
      </c>
      <c r="BG292" s="80">
        <f>IFERROR(AU292/SUM(Model!$AR292:$BC292),1/12)</f>
        <v>8.3659860360057237E-2</v>
      </c>
      <c r="BH292" s="80">
        <f>IFERROR(AV292/SUM(Model!$AR292:$BC292),1/12)</f>
        <v>8.3529249549367676E-2</v>
      </c>
      <c r="BI292" s="80">
        <f>IFERROR(AW292/SUM(Model!$AR292:$BC292),1/12)</f>
        <v>8.339863873867813E-2</v>
      </c>
      <c r="BJ292" s="80">
        <f>IFERROR(AX292/SUM(Model!$AR292:$BC292),1/12)</f>
        <v>8.3268027927988555E-2</v>
      </c>
      <c r="BK292" s="80">
        <f>IFERROR(AY292/SUM(Model!$AR292:$BC292),1/12)</f>
        <v>8.3137417117299023E-2</v>
      </c>
      <c r="BL292" s="80">
        <f>IFERROR(AZ292/SUM(Model!$AR292:$BC292),1/12)</f>
        <v>8.3006806306609462E-2</v>
      </c>
      <c r="BM292" s="80">
        <f>IFERROR(BA292/SUM(Model!$AR292:$BC292),1/12)</f>
        <v>8.287619549591993E-2</v>
      </c>
      <c r="BN292" s="80">
        <f>IFERROR(BB292/SUM(Model!$AR292:$BC292),1/12)</f>
        <v>8.2745584685230356E-2</v>
      </c>
      <c r="BO292" s="80">
        <f>IFERROR(BC292/SUM(Model!$AR292:$BC292),1/12)</f>
        <v>8.2614973874540823E-2</v>
      </c>
      <c r="BP29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192.30989272943978</v>
      </c>
      <c r="BQ292" s="77" cm="1">
        <f t="array" ref="BQ29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292" s="77" cm="1">
        <f t="array" ref="BR29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292" s="77">
        <f>IF(tbl_Model[[#This Row],[Type]]="Boutique",
    tbl_Model[[#This Row],[UnitListPrice]],
    tbl_Model[[#This Row],[UnitListPrice]]*(1-SUMIFS(tbl_MarketTerms[WholesaleMarginPct],tbl_MarketTerms[Country],tbl_Model[[#This Row],[country]])))</f>
        <v>15339.849585635358</v>
      </c>
      <c r="BT292" s="79">
        <f>Model!$BP292*BD292</f>
        <v>16.163972024581557</v>
      </c>
      <c r="BU292" s="79">
        <f>Model!$BP292*BE292</f>
        <v>16.138854273588542</v>
      </c>
      <c r="BV292" s="79">
        <f>Model!$BP292*BF292</f>
        <v>16.113736522595531</v>
      </c>
      <c r="BW292" s="79">
        <f>Model!$BP292*BG292</f>
        <v>16.088618771602519</v>
      </c>
      <c r="BX292" s="79">
        <f>Model!$BP292*BH292</f>
        <v>16.063501020609504</v>
      </c>
      <c r="BY292" s="79">
        <f>Model!$BP292*BI292</f>
        <v>16.038383269616492</v>
      </c>
      <c r="BZ292" s="79">
        <f>Model!$BP292*BJ292</f>
        <v>16.013265518623474</v>
      </c>
      <c r="CA292" s="79">
        <f>Model!$BP292*BK292</f>
        <v>15.988147767630466</v>
      </c>
      <c r="CB292" s="79">
        <f>Model!$BP292*BL292</f>
        <v>15.96303001663745</v>
      </c>
      <c r="CC292" s="79">
        <f>Model!$BP292*BM292</f>
        <v>15.937912265644442</v>
      </c>
      <c r="CD292" s="79">
        <f>Model!$BP292*BN292</f>
        <v>15.912794514651425</v>
      </c>
      <c r="CE292" s="79">
        <f>Model!$BP292*BO292</f>
        <v>15.887676763658416</v>
      </c>
      <c r="CF292" s="79">
        <f>Model!$BS292*BT292</f>
        <v>247952.89956349894</v>
      </c>
      <c r="CG292" s="79">
        <f>Model!$BS292*BU292</f>
        <v>247567.59704133664</v>
      </c>
      <c r="CH292" s="79">
        <f>Model!$BS292*BV292</f>
        <v>247182.29451917438</v>
      </c>
      <c r="CI292" s="79">
        <f>Model!$BS292*BW292</f>
        <v>246796.99199701214</v>
      </c>
      <c r="CJ292" s="79">
        <f>Model!$BS292*BX292</f>
        <v>246411.68947484985</v>
      </c>
      <c r="CK292" s="79">
        <f>Model!$BS292*BY292</f>
        <v>246026.38695268761</v>
      </c>
      <c r="CL292" s="79">
        <f>Model!$BS292*BZ292</f>
        <v>245641.08443052525</v>
      </c>
      <c r="CM292" s="79">
        <f>Model!$BS292*CA292</f>
        <v>245255.78190836307</v>
      </c>
      <c r="CN292" s="79">
        <f>Model!$BS292*CB292</f>
        <v>244870.47938620078</v>
      </c>
      <c r="CO292" s="79">
        <f>Model!$BS292*CC292</f>
        <v>244485.1768640386</v>
      </c>
      <c r="CP292" s="79">
        <f>Model!$BS292*CD292</f>
        <v>244099.87434187628</v>
      </c>
      <c r="CQ292" s="79">
        <f>Model!$BS292*CE292</f>
        <v>243714.57181971407</v>
      </c>
      <c r="CR292" s="79">
        <f>Model!$BR292*BT292</f>
        <v>90468.289073285181</v>
      </c>
      <c r="CS292" s="79">
        <f>Model!$BR292*BU292</f>
        <v>90327.707293370491</v>
      </c>
      <c r="CT292" s="79">
        <f>Model!$BR292*BV292</f>
        <v>90187.125513455831</v>
      </c>
      <c r="CU292" s="79">
        <f>Model!$BR292*BW292</f>
        <v>90046.543733541155</v>
      </c>
      <c r="CV292" s="79">
        <f>Model!$BR292*BX292</f>
        <v>89905.961953626465</v>
      </c>
      <c r="CW292" s="79">
        <f>Model!$BR292*BY292</f>
        <v>89765.380173711805</v>
      </c>
      <c r="CX292" s="79">
        <f>Model!$BR292*BZ292</f>
        <v>89624.7983937971</v>
      </c>
      <c r="CY292" s="79">
        <f>Model!$BR292*CA292</f>
        <v>89484.21661388244</v>
      </c>
      <c r="CZ292" s="79">
        <f>Model!$BR292*CB292</f>
        <v>89343.634833967764</v>
      </c>
      <c r="DA292" s="79">
        <f>Model!$BR292*CC292</f>
        <v>89203.053054053104</v>
      </c>
      <c r="DB292" s="79">
        <f>Model!$BR292*CD292</f>
        <v>89062.471274138414</v>
      </c>
      <c r="DC292" s="79">
        <f>Model!$BR292*CE292</f>
        <v>88921.889494223753</v>
      </c>
      <c r="DD292" s="79">
        <f>SUM(Model!$CF292:$CQ292)</f>
        <v>2950004.8282992779</v>
      </c>
      <c r="DE292" s="79">
        <f>SUM(Model!$CR292:$DC292)</f>
        <v>1076341.0714050536</v>
      </c>
      <c r="DF292" s="80">
        <f>IFERROR((Model!$DD292-Model!$DE292)/Model!$DD292,0)</f>
        <v>0.63513921703457676</v>
      </c>
    </row>
    <row r="293" spans="2:110" x14ac:dyDescent="0.25">
      <c r="B293" t="s">
        <v>371</v>
      </c>
      <c r="C293" t="s">
        <v>231</v>
      </c>
      <c r="D293" t="s">
        <v>27</v>
      </c>
      <c r="E293" s="4">
        <v>171</v>
      </c>
      <c r="F293" s="4">
        <v>3153614.44</v>
      </c>
      <c r="G293" s="4">
        <v>1095288.56</v>
      </c>
      <c r="H293" s="4">
        <v>8</v>
      </c>
      <c r="I293" s="4">
        <v>5</v>
      </c>
      <c r="J293" s="4">
        <v>22</v>
      </c>
      <c r="K293" s="4">
        <v>13</v>
      </c>
      <c r="L293" s="4">
        <v>11</v>
      </c>
      <c r="M293" s="4">
        <v>18</v>
      </c>
      <c r="N293" s="4">
        <v>17</v>
      </c>
      <c r="O293" s="4">
        <v>10</v>
      </c>
      <c r="P293" s="4">
        <v>15</v>
      </c>
      <c r="Q293" s="4">
        <v>16</v>
      </c>
      <c r="R293" s="4">
        <v>23</v>
      </c>
      <c r="S293" s="4">
        <v>21</v>
      </c>
      <c r="T293" s="4">
        <v>17</v>
      </c>
      <c r="U293" s="4">
        <v>19</v>
      </c>
      <c r="V293" s="4">
        <v>3</v>
      </c>
      <c r="W293" s="4">
        <v>8</v>
      </c>
      <c r="X293" s="4">
        <v>15</v>
      </c>
      <c r="Y293" s="4">
        <v>7</v>
      </c>
      <c r="Z293" s="4">
        <v>5</v>
      </c>
      <c r="AA293" s="4">
        <v>14</v>
      </c>
      <c r="AB293" s="4">
        <v>14</v>
      </c>
      <c r="AC293" s="4">
        <v>7</v>
      </c>
      <c r="AD293" s="4">
        <v>42</v>
      </c>
      <c r="AE293" s="4">
        <v>3</v>
      </c>
      <c r="AF293" s="4">
        <v>9</v>
      </c>
      <c r="AG293" s="4">
        <v>12</v>
      </c>
      <c r="AH293" s="4">
        <v>10</v>
      </c>
      <c r="AI293" s="4">
        <v>8</v>
      </c>
      <c r="AJ293" s="4">
        <v>26</v>
      </c>
      <c r="AK293" s="4">
        <v>10</v>
      </c>
      <c r="AL293" s="4">
        <v>19</v>
      </c>
      <c r="AM293" s="4">
        <v>5</v>
      </c>
      <c r="AN293" s="4">
        <v>7</v>
      </c>
      <c r="AO293" s="4">
        <v>19</v>
      </c>
      <c r="AP293" s="4">
        <v>22</v>
      </c>
      <c r="AQ293" s="4">
        <v>24</v>
      </c>
      <c r="AR293" s="79">
        <f>MAX(IFERROR(IFERROR(_xlfn.FORECAST.ETS(AR$5,tbl_Model[[#This Row],[H_2023_01]:[H_2025_12]],$H$5:$AQ$5),_xlfn.FORECAST.LINEAR(AR$5,tbl_Model[[#This Row],[H_2023_01]:[H_2025_12]],$H$5:$AQ$5)),0),0)</f>
        <v>15.8049819066949</v>
      </c>
      <c r="AS293" s="79">
        <f>MAX(IFERROR(IFERROR(_xlfn.FORECAST.ETS(AS$5,tbl_Model[[#This Row],[H_2023_01]:[H_2025_12]],$H$5:$AQ$5),_xlfn.FORECAST.LINEAR(AS$5,tbl_Model[[#This Row],[H_2023_01]:[H_2025_12]],$H$5:$AQ$5)),0),0)</f>
        <v>15.907445799540969</v>
      </c>
      <c r="AT293" s="79">
        <f>MAX(IFERROR(IFERROR(_xlfn.FORECAST.ETS(AT$5,tbl_Model[[#This Row],[H_2023_01]:[H_2025_12]],$H$5:$AQ$5),_xlfn.FORECAST.LINEAR(AT$5,tbl_Model[[#This Row],[H_2023_01]:[H_2025_12]],$H$5:$AQ$5)),0),0)</f>
        <v>16.009909692387073</v>
      </c>
      <c r="AU293" s="79">
        <f>MAX(IFERROR(IFERROR(_xlfn.FORECAST.ETS(AU$5,tbl_Model[[#This Row],[H_2023_01]:[H_2025_12]],$H$5:$AQ$5),_xlfn.FORECAST.LINEAR(AU$5,tbl_Model[[#This Row],[H_2023_01]:[H_2025_12]],$H$5:$AQ$5)),0),0)</f>
        <v>16.112373585233147</v>
      </c>
      <c r="AV293" s="79">
        <f>MAX(IFERROR(IFERROR(_xlfn.FORECAST.ETS(AV$5,tbl_Model[[#This Row],[H_2023_01]:[H_2025_12]],$H$5:$AQ$5),_xlfn.FORECAST.LINEAR(AV$5,tbl_Model[[#This Row],[H_2023_01]:[H_2025_12]],$H$5:$AQ$5)),0),0)</f>
        <v>16.21483747807925</v>
      </c>
      <c r="AW293" s="79">
        <f>MAX(IFERROR(IFERROR(_xlfn.FORECAST.ETS(AW$5,tbl_Model[[#This Row],[H_2023_01]:[H_2025_12]],$H$5:$AQ$5),_xlfn.FORECAST.LINEAR(AW$5,tbl_Model[[#This Row],[H_2023_01]:[H_2025_12]],$H$5:$AQ$5)),0),0)</f>
        <v>16.317301370925325</v>
      </c>
      <c r="AX293" s="79">
        <f>MAX(IFERROR(IFERROR(_xlfn.FORECAST.ETS(AX$5,tbl_Model[[#This Row],[H_2023_01]:[H_2025_12]],$H$5:$AQ$5),_xlfn.FORECAST.LINEAR(AX$5,tbl_Model[[#This Row],[H_2023_01]:[H_2025_12]],$H$5:$AQ$5)),0),0)</f>
        <v>16.419765263771428</v>
      </c>
      <c r="AY293" s="79">
        <f>MAX(IFERROR(IFERROR(_xlfn.FORECAST.ETS(AY$5,tbl_Model[[#This Row],[H_2023_01]:[H_2025_12]],$H$5:$AQ$5),_xlfn.FORECAST.LINEAR(AY$5,tbl_Model[[#This Row],[H_2023_01]:[H_2025_12]],$H$5:$AQ$5)),0),0)</f>
        <v>16.522229156617502</v>
      </c>
      <c r="AZ293" s="79">
        <f>MAX(IFERROR(IFERROR(_xlfn.FORECAST.ETS(AZ$5,tbl_Model[[#This Row],[H_2023_01]:[H_2025_12]],$H$5:$AQ$5),_xlfn.FORECAST.LINEAR(AZ$5,tbl_Model[[#This Row],[H_2023_01]:[H_2025_12]],$H$5:$AQ$5)),0),0)</f>
        <v>16.624693049463602</v>
      </c>
      <c r="BA293" s="79">
        <f>MAX(IFERROR(IFERROR(_xlfn.FORECAST.ETS(BA$5,tbl_Model[[#This Row],[H_2023_01]:[H_2025_12]],$H$5:$AQ$5),_xlfn.FORECAST.LINEAR(BA$5,tbl_Model[[#This Row],[H_2023_01]:[H_2025_12]],$H$5:$AQ$5)),0),0)</f>
        <v>16.727156942309676</v>
      </c>
      <c r="BB293" s="79">
        <f>MAX(IFERROR(IFERROR(_xlfn.FORECAST.ETS(BB$5,tbl_Model[[#This Row],[H_2023_01]:[H_2025_12]],$H$5:$AQ$5),_xlfn.FORECAST.LINEAR(BB$5,tbl_Model[[#This Row],[H_2023_01]:[H_2025_12]],$H$5:$AQ$5)),0),0)</f>
        <v>16.829620835155779</v>
      </c>
      <c r="BC293" s="79">
        <f>MAX(IFERROR(IFERROR(_xlfn.FORECAST.ETS(BC$5,tbl_Model[[#This Row],[H_2023_01]:[H_2025_12]],$H$5:$AQ$5),_xlfn.FORECAST.LINEAR(BC$5,tbl_Model[[#This Row],[H_2023_01]:[H_2025_12]],$H$5:$AQ$5)),0),0)</f>
        <v>16.932084728001854</v>
      </c>
      <c r="BD293" s="80">
        <f>IFERROR(AR293/SUM(Model!$AR293:$BC293),1/12)</f>
        <v>8.0464254189590953E-2</v>
      </c>
      <c r="BE293" s="80">
        <f>IFERROR(AS293/SUM(Model!$AR293:$BC293),1/12)</f>
        <v>8.0985904942998579E-2</v>
      </c>
      <c r="BF293" s="80">
        <f>IFERROR(AT293/SUM(Model!$AR293:$BC293),1/12)</f>
        <v>8.1507555696406359E-2</v>
      </c>
      <c r="BG293" s="80">
        <f>IFERROR(AU293/SUM(Model!$AR293:$BC293),1/12)</f>
        <v>8.2029206449813999E-2</v>
      </c>
      <c r="BH293" s="80">
        <f>IFERROR(AV293/SUM(Model!$AR293:$BC293),1/12)</f>
        <v>8.2550857203221792E-2</v>
      </c>
      <c r="BI293" s="80">
        <f>IFERROR(AW293/SUM(Model!$AR293:$BC293),1/12)</f>
        <v>8.3072507956629432E-2</v>
      </c>
      <c r="BJ293" s="80">
        <f>IFERROR(AX293/SUM(Model!$AR293:$BC293),1/12)</f>
        <v>8.3594158710037225E-2</v>
      </c>
      <c r="BK293" s="80">
        <f>IFERROR(AY293/SUM(Model!$AR293:$BC293),1/12)</f>
        <v>8.4115809463444866E-2</v>
      </c>
      <c r="BL293" s="80">
        <f>IFERROR(AZ293/SUM(Model!$AR293:$BC293),1/12)</f>
        <v>8.4637460216852631E-2</v>
      </c>
      <c r="BM293" s="80">
        <f>IFERROR(BA293/SUM(Model!$AR293:$BC293),1/12)</f>
        <v>8.5159110970260271E-2</v>
      </c>
      <c r="BN293" s="80">
        <f>IFERROR(BB293/SUM(Model!$AR293:$BC293),1/12)</f>
        <v>8.5680761723668064E-2</v>
      </c>
      <c r="BO293" s="80">
        <f>IFERROR(BC293/SUM(Model!$AR293:$BC293),1/12)</f>
        <v>8.6202412477075704E-2</v>
      </c>
      <c r="BP29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177.62162162162153</v>
      </c>
      <c r="BQ293" s="77" cm="1">
        <f t="array" ref="BQ29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93" s="77" cm="1">
        <f t="array" ref="BR29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93" s="77">
        <f>IF(tbl_Model[[#This Row],[Type]]="Boutique",
    tbl_Model[[#This Row],[UnitListPrice]],
    tbl_Model[[#This Row],[UnitListPrice]]*(1-SUMIFS(tbl_MarketTerms[WholesaleMarginPct],tbl_MarketTerms[Country],tbl_Model[[#This Row],[country]])))</f>
        <v>19331.450215208031</v>
      </c>
      <c r="BT293" s="79">
        <f>Model!$BP293*BD293</f>
        <v>14.2921913117295</v>
      </c>
      <c r="BU293" s="79">
        <f>Model!$BP293*BE293</f>
        <v>14.384847764469903</v>
      </c>
      <c r="BV293" s="79">
        <f>Model!$BP293*BF293</f>
        <v>14.477504217210333</v>
      </c>
      <c r="BW293" s="79">
        <f>Model!$BP293*BG293</f>
        <v>14.570160669950738</v>
      </c>
      <c r="BX293" s="79">
        <f>Model!$BP293*BH293</f>
        <v>14.662817122691171</v>
      </c>
      <c r="BY293" s="79">
        <f>Model!$BP293*BI293</f>
        <v>14.755473575431576</v>
      </c>
      <c r="BZ293" s="79">
        <f>Model!$BP293*BJ293</f>
        <v>14.84813002817201</v>
      </c>
      <c r="CA293" s="79">
        <f>Model!$BP293*BK293</f>
        <v>14.940786480912415</v>
      </c>
      <c r="CB293" s="79">
        <f>Model!$BP293*BL293</f>
        <v>15.033442933652843</v>
      </c>
      <c r="CC293" s="79">
        <f>Model!$BP293*BM293</f>
        <v>15.126099386393248</v>
      </c>
      <c r="CD293" s="79">
        <f>Model!$BP293*BN293</f>
        <v>15.218755839133681</v>
      </c>
      <c r="CE293" s="79">
        <f>Model!$BP293*BO293</f>
        <v>15.311412291874088</v>
      </c>
      <c r="CF293" s="79">
        <f>Model!$BS293*BT293</f>
        <v>276288.78480892762</v>
      </c>
      <c r="CG293" s="79">
        <f>Model!$BS293*BU293</f>
        <v>278079.9684121965</v>
      </c>
      <c r="CH293" s="79">
        <f>Model!$BS293*BV293</f>
        <v>279871.15201546589</v>
      </c>
      <c r="CI293" s="79">
        <f>Model!$BS293*BW293</f>
        <v>281662.33561873477</v>
      </c>
      <c r="CJ293" s="79">
        <f>Model!$BS293*BX293</f>
        <v>283453.51922200428</v>
      </c>
      <c r="CK293" s="79">
        <f>Model!$BS293*BY293</f>
        <v>285244.70282527315</v>
      </c>
      <c r="CL293" s="79">
        <f>Model!$BS293*BZ293</f>
        <v>287035.88642854261</v>
      </c>
      <c r="CM293" s="79">
        <f>Model!$BS293*CA293</f>
        <v>288827.07003181154</v>
      </c>
      <c r="CN293" s="79">
        <f>Model!$BS293*CB293</f>
        <v>290618.25363508088</v>
      </c>
      <c r="CO293" s="79">
        <f>Model!$BS293*CC293</f>
        <v>292409.43723834981</v>
      </c>
      <c r="CP293" s="79">
        <f>Model!$BS293*CD293</f>
        <v>294200.62084161927</v>
      </c>
      <c r="CQ293" s="79">
        <f>Model!$BS293*CE293</f>
        <v>295991.80444488826</v>
      </c>
      <c r="CR293" s="79">
        <f>Model!$BR293*BT293</f>
        <v>94843.829096871617</v>
      </c>
      <c r="CS293" s="79">
        <f>Model!$BR293*BU293</f>
        <v>95458.702811948533</v>
      </c>
      <c r="CT293" s="79">
        <f>Model!$BR293*BV293</f>
        <v>96073.576527025623</v>
      </c>
      <c r="CU293" s="79">
        <f>Model!$BR293*BW293</f>
        <v>96688.450242102554</v>
      </c>
      <c r="CV293" s="79">
        <f>Model!$BR293*BX293</f>
        <v>97303.323957179673</v>
      </c>
      <c r="CW293" s="79">
        <f>Model!$BR293*BY293</f>
        <v>97918.197672256603</v>
      </c>
      <c r="CX293" s="79">
        <f>Model!$BR293*BZ293</f>
        <v>98533.071387333723</v>
      </c>
      <c r="CY293" s="79">
        <f>Model!$BR293*CA293</f>
        <v>99147.945102410653</v>
      </c>
      <c r="CZ293" s="79">
        <f>Model!$BR293*CB293</f>
        <v>99762.818817487729</v>
      </c>
      <c r="DA293" s="79">
        <f>Model!$BR293*CC293</f>
        <v>100377.69253256466</v>
      </c>
      <c r="DB293" s="79">
        <f>Model!$BR293*CD293</f>
        <v>100992.56624764178</v>
      </c>
      <c r="DC293" s="79">
        <f>Model!$BR293*CE293</f>
        <v>101607.43996271872</v>
      </c>
      <c r="DD293" s="79">
        <f>SUM(Model!$CF293:$CQ293)</f>
        <v>3433683.5355228949</v>
      </c>
      <c r="DE293" s="79">
        <f>SUM(Model!$CR293:$DC293)</f>
        <v>1178707.6143575415</v>
      </c>
      <c r="DF293" s="80">
        <f>IFERROR((Model!$DD293-Model!$DE293)/Model!$DD293,0)</f>
        <v>0.65672211717727702</v>
      </c>
    </row>
    <row r="294" spans="2:110" x14ac:dyDescent="0.25">
      <c r="B294" t="s">
        <v>371</v>
      </c>
      <c r="C294" t="s">
        <v>131</v>
      </c>
      <c r="D294" t="s">
        <v>33</v>
      </c>
      <c r="E294" s="4">
        <v>419</v>
      </c>
      <c r="F294" s="4">
        <v>2631405.42</v>
      </c>
      <c r="G294" s="4">
        <v>1117606.78</v>
      </c>
      <c r="H294" s="4">
        <v>38</v>
      </c>
      <c r="I294" s="4">
        <v>25</v>
      </c>
      <c r="J294" s="4">
        <v>29</v>
      </c>
      <c r="K294" s="4">
        <v>43</v>
      </c>
      <c r="L294" s="4">
        <v>25</v>
      </c>
      <c r="M294" s="4">
        <v>44</v>
      </c>
      <c r="N294" s="4">
        <v>23</v>
      </c>
      <c r="O294" s="4">
        <v>50</v>
      </c>
      <c r="P294" s="4">
        <v>36</v>
      </c>
      <c r="Q294" s="4">
        <v>34</v>
      </c>
      <c r="R294" s="4">
        <v>67</v>
      </c>
      <c r="S294" s="4">
        <v>85</v>
      </c>
      <c r="T294" s="4">
        <v>12</v>
      </c>
      <c r="U294" s="4">
        <v>22</v>
      </c>
      <c r="V294" s="4">
        <v>22</v>
      </c>
      <c r="W294" s="4">
        <v>13</v>
      </c>
      <c r="X294" s="4">
        <v>40</v>
      </c>
      <c r="Y294" s="4">
        <v>32</v>
      </c>
      <c r="Z294" s="4">
        <v>16</v>
      </c>
      <c r="AA294" s="4">
        <v>42</v>
      </c>
      <c r="AB294" s="4">
        <v>55</v>
      </c>
      <c r="AC294" s="4">
        <v>26</v>
      </c>
      <c r="AD294" s="4">
        <v>33</v>
      </c>
      <c r="AE294" s="4">
        <v>51</v>
      </c>
      <c r="AF294" s="4">
        <v>34</v>
      </c>
      <c r="AG294" s="4">
        <v>21</v>
      </c>
      <c r="AH294" s="4">
        <v>33</v>
      </c>
      <c r="AI294" s="4">
        <v>36</v>
      </c>
      <c r="AJ294" s="4">
        <v>32</v>
      </c>
      <c r="AK294" s="4">
        <v>49</v>
      </c>
      <c r="AL294" s="4">
        <v>32</v>
      </c>
      <c r="AM294" s="4">
        <v>19</v>
      </c>
      <c r="AN294" s="4">
        <v>37</v>
      </c>
      <c r="AO294" s="4">
        <v>35</v>
      </c>
      <c r="AP294" s="4">
        <v>43</v>
      </c>
      <c r="AQ294" s="4">
        <v>48</v>
      </c>
      <c r="AR294" s="79">
        <f>MAX(IFERROR(IFERROR(_xlfn.FORECAST.ETS(AR$5,tbl_Model[[#This Row],[H_2023_01]:[H_2025_12]],$H$5:$AQ$5),_xlfn.FORECAST.LINEAR(AR$5,tbl_Model[[#This Row],[H_2023_01]:[H_2025_12]],$H$5:$AQ$5)),0),0)</f>
        <v>36.779987123794832</v>
      </c>
      <c r="AS294" s="79">
        <f>MAX(IFERROR(IFERROR(_xlfn.FORECAST.ETS(AS$5,tbl_Model[[#This Row],[H_2023_01]:[H_2025_12]],$H$5:$AQ$5),_xlfn.FORECAST.LINEAR(AS$5,tbl_Model[[#This Row],[H_2023_01]:[H_2025_12]],$H$5:$AQ$5)),0),0)</f>
        <v>36.719071043355086</v>
      </c>
      <c r="AT294" s="79">
        <f>MAX(IFERROR(IFERROR(_xlfn.FORECAST.ETS(AT$5,tbl_Model[[#This Row],[H_2023_01]:[H_2025_12]],$H$5:$AQ$5),_xlfn.FORECAST.LINEAR(AT$5,tbl_Model[[#This Row],[H_2023_01]:[H_2025_12]],$H$5:$AQ$5)),0),0)</f>
        <v>36.658154962915312</v>
      </c>
      <c r="AU294" s="79">
        <f>MAX(IFERROR(IFERROR(_xlfn.FORECAST.ETS(AU$5,tbl_Model[[#This Row],[H_2023_01]:[H_2025_12]],$H$5:$AQ$5),_xlfn.FORECAST.LINEAR(AU$5,tbl_Model[[#This Row],[H_2023_01]:[H_2025_12]],$H$5:$AQ$5)),0),0)</f>
        <v>36.597238882475565</v>
      </c>
      <c r="AV294" s="79">
        <f>MAX(IFERROR(IFERROR(_xlfn.FORECAST.ETS(AV$5,tbl_Model[[#This Row],[H_2023_01]:[H_2025_12]],$H$5:$AQ$5),_xlfn.FORECAST.LINEAR(AV$5,tbl_Model[[#This Row],[H_2023_01]:[H_2025_12]],$H$5:$AQ$5)),0),0)</f>
        <v>36.536322802035791</v>
      </c>
      <c r="AW294" s="79">
        <f>MAX(IFERROR(IFERROR(_xlfn.FORECAST.ETS(AW$5,tbl_Model[[#This Row],[H_2023_01]:[H_2025_12]],$H$5:$AQ$5),_xlfn.FORECAST.LINEAR(AW$5,tbl_Model[[#This Row],[H_2023_01]:[H_2025_12]],$H$5:$AQ$5)),0),0)</f>
        <v>36.475406721596045</v>
      </c>
      <c r="AX294" s="79">
        <f>MAX(IFERROR(IFERROR(_xlfn.FORECAST.ETS(AX$5,tbl_Model[[#This Row],[H_2023_01]:[H_2025_12]],$H$5:$AQ$5),_xlfn.FORECAST.LINEAR(AX$5,tbl_Model[[#This Row],[H_2023_01]:[H_2025_12]],$H$5:$AQ$5)),0),0)</f>
        <v>36.41449064115627</v>
      </c>
      <c r="AY294" s="79">
        <f>MAX(IFERROR(IFERROR(_xlfn.FORECAST.ETS(AY$5,tbl_Model[[#This Row],[H_2023_01]:[H_2025_12]],$H$5:$AQ$5),_xlfn.FORECAST.LINEAR(AY$5,tbl_Model[[#This Row],[H_2023_01]:[H_2025_12]],$H$5:$AQ$5)),0),0)</f>
        <v>36.353574560716524</v>
      </c>
      <c r="AZ294" s="79">
        <f>MAX(IFERROR(IFERROR(_xlfn.FORECAST.ETS(AZ$5,tbl_Model[[#This Row],[H_2023_01]:[H_2025_12]],$H$5:$AQ$5),_xlfn.FORECAST.LINEAR(AZ$5,tbl_Model[[#This Row],[H_2023_01]:[H_2025_12]],$H$5:$AQ$5)),0),0)</f>
        <v>36.292658480276749</v>
      </c>
      <c r="BA294" s="79">
        <f>MAX(IFERROR(IFERROR(_xlfn.FORECAST.ETS(BA$5,tbl_Model[[#This Row],[H_2023_01]:[H_2025_12]],$H$5:$AQ$5),_xlfn.FORECAST.LINEAR(BA$5,tbl_Model[[#This Row],[H_2023_01]:[H_2025_12]],$H$5:$AQ$5)),0),0)</f>
        <v>36.231742399837003</v>
      </c>
      <c r="BB294" s="79">
        <f>MAX(IFERROR(IFERROR(_xlfn.FORECAST.ETS(BB$5,tbl_Model[[#This Row],[H_2023_01]:[H_2025_12]],$H$5:$AQ$5),_xlfn.FORECAST.LINEAR(BB$5,tbl_Model[[#This Row],[H_2023_01]:[H_2025_12]],$H$5:$AQ$5)),0),0)</f>
        <v>36.170826319397229</v>
      </c>
      <c r="BC294" s="79">
        <f>MAX(IFERROR(IFERROR(_xlfn.FORECAST.ETS(BC$5,tbl_Model[[#This Row],[H_2023_01]:[H_2025_12]],$H$5:$AQ$5),_xlfn.FORECAST.LINEAR(BC$5,tbl_Model[[#This Row],[H_2023_01]:[H_2025_12]],$H$5:$AQ$5)),0),0)</f>
        <v>36.109910238957475</v>
      </c>
      <c r="BD294" s="80">
        <f>IFERROR(AR294/SUM(Model!$AR294:$BC294),1/12)</f>
        <v>8.4099416733412952E-2</v>
      </c>
      <c r="BE294" s="80">
        <f>IFERROR(AS294/SUM(Model!$AR294:$BC294),1/12)</f>
        <v>8.396012884248942E-2</v>
      </c>
      <c r="BF294" s="80">
        <f>IFERROR(AT294/SUM(Model!$AR294:$BC294),1/12)</f>
        <v>8.3820840951565806E-2</v>
      </c>
      <c r="BG294" s="80">
        <f>IFERROR(AU294/SUM(Model!$AR294:$BC294),1/12)</f>
        <v>8.3681553060642275E-2</v>
      </c>
      <c r="BH294" s="80">
        <f>IFERROR(AV294/SUM(Model!$AR294:$BC294),1/12)</f>
        <v>8.354226516971866E-2</v>
      </c>
      <c r="BI294" s="80">
        <f>IFERROR(AW294/SUM(Model!$AR294:$BC294),1/12)</f>
        <v>8.3402977278795129E-2</v>
      </c>
      <c r="BJ294" s="80">
        <f>IFERROR(AX294/SUM(Model!$AR294:$BC294),1/12)</f>
        <v>8.3263689387871528E-2</v>
      </c>
      <c r="BK294" s="80">
        <f>IFERROR(AY294/SUM(Model!$AR294:$BC294),1/12)</f>
        <v>8.3124401496947983E-2</v>
      </c>
      <c r="BL294" s="80">
        <f>IFERROR(AZ294/SUM(Model!$AR294:$BC294),1/12)</f>
        <v>8.2985113606024383E-2</v>
      </c>
      <c r="BM294" s="80">
        <f>IFERROR(BA294/SUM(Model!$AR294:$BC294),1/12)</f>
        <v>8.2845825715100838E-2</v>
      </c>
      <c r="BN294" s="80">
        <f>IFERROR(BB294/SUM(Model!$AR294:$BC294),1/12)</f>
        <v>8.2706537824177237E-2</v>
      </c>
      <c r="BO294" s="80">
        <f>IFERROR(BC294/SUM(Model!$AR294:$BC294),1/12)</f>
        <v>8.2567249933253678E-2</v>
      </c>
      <c r="BP29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435.02320091175511</v>
      </c>
      <c r="BQ294" s="77" cm="1">
        <f t="array" ref="BQ29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294" s="77" cm="1">
        <f t="array" ref="BR29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294" s="77">
        <f>IF(tbl_Model[[#This Row],[Type]]="Boutique",
    tbl_Model[[#This Row],[UnitListPrice]],
    tbl_Model[[#This Row],[UnitListPrice]]*(1-SUMIFS(tbl_MarketTerms[WholesaleMarginPct],tbl_MarketTerms[Country],tbl_Model[[#This Row],[country]])))</f>
        <v>6341.6718485301453</v>
      </c>
      <c r="BT294" s="79">
        <f>Model!$BP294*BD294</f>
        <v>36.585197462180922</v>
      </c>
      <c r="BU294" s="79">
        <f>Model!$BP294*BE294</f>
        <v>36.524603998023117</v>
      </c>
      <c r="BV294" s="79">
        <f>Model!$BP294*BF294</f>
        <v>36.464010533865284</v>
      </c>
      <c r="BW294" s="79">
        <f>Model!$BP294*BG294</f>
        <v>36.40341706970748</v>
      </c>
      <c r="BX294" s="79">
        <f>Model!$BP294*BH294</f>
        <v>36.34282360554964</v>
      </c>
      <c r="BY294" s="79">
        <f>Model!$BP294*BI294</f>
        <v>36.282230141391842</v>
      </c>
      <c r="BZ294" s="79">
        <f>Model!$BP294*BJ294</f>
        <v>36.221636677234009</v>
      </c>
      <c r="CA294" s="79">
        <f>Model!$BP294*BK294</f>
        <v>36.161043213076198</v>
      </c>
      <c r="CB294" s="79">
        <f>Model!$BP294*BL294</f>
        <v>36.100449748918365</v>
      </c>
      <c r="CC294" s="79">
        <f>Model!$BP294*BM294</f>
        <v>36.03985628476056</v>
      </c>
      <c r="CD294" s="79">
        <f>Model!$BP294*BN294</f>
        <v>35.979262820602727</v>
      </c>
      <c r="CE294" s="79">
        <f>Model!$BP294*BO294</f>
        <v>35.918669356444916</v>
      </c>
      <c r="CF294" s="79">
        <f>Model!$BS294*BT294</f>
        <v>232011.31681882928</v>
      </c>
      <c r="CG294" s="79">
        <f>Model!$BS294*BU294</f>
        <v>231627.0529529748</v>
      </c>
      <c r="CH294" s="79">
        <f>Model!$BS294*BV294</f>
        <v>231242.78908712015</v>
      </c>
      <c r="CI294" s="79">
        <f>Model!$BS294*BW294</f>
        <v>230858.52522126568</v>
      </c>
      <c r="CJ294" s="79">
        <f>Model!$BS294*BX294</f>
        <v>230474.261355411</v>
      </c>
      <c r="CK294" s="79">
        <f>Model!$BS294*BY294</f>
        <v>230089.99748955655</v>
      </c>
      <c r="CL294" s="79">
        <f>Model!$BS294*BZ294</f>
        <v>229705.7336237019</v>
      </c>
      <c r="CM294" s="79">
        <f>Model!$BS294*CA294</f>
        <v>229321.4697578474</v>
      </c>
      <c r="CN294" s="79">
        <f>Model!$BS294*CB294</f>
        <v>228937.20589199275</v>
      </c>
      <c r="CO294" s="79">
        <f>Model!$BS294*CC294</f>
        <v>228552.94202613828</v>
      </c>
      <c r="CP294" s="79">
        <f>Model!$BS294*CD294</f>
        <v>228168.67816028363</v>
      </c>
      <c r="CQ294" s="79">
        <f>Model!$BS294*CE294</f>
        <v>227784.41429442912</v>
      </c>
      <c r="CR294" s="79">
        <f>Model!$BR294*BT294</f>
        <v>97143.694719626525</v>
      </c>
      <c r="CS294" s="79">
        <f>Model!$BR294*BU294</f>
        <v>96982.802517521151</v>
      </c>
      <c r="CT294" s="79">
        <f>Model!$BR294*BV294</f>
        <v>96821.910315415691</v>
      </c>
      <c r="CU294" s="79">
        <f>Model!$BR294*BW294</f>
        <v>96661.018113310318</v>
      </c>
      <c r="CV294" s="79">
        <f>Model!$BR294*BX294</f>
        <v>96500.125911204843</v>
      </c>
      <c r="CW294" s="79">
        <f>Model!$BR294*BY294</f>
        <v>96339.233709099484</v>
      </c>
      <c r="CX294" s="79">
        <f>Model!$BR294*BZ294</f>
        <v>96178.341506994024</v>
      </c>
      <c r="CY294" s="79">
        <f>Model!$BR294*CA294</f>
        <v>96017.449304888636</v>
      </c>
      <c r="CZ294" s="79">
        <f>Model!$BR294*CB294</f>
        <v>95856.557102783176</v>
      </c>
      <c r="DA294" s="79">
        <f>Model!$BR294*CC294</f>
        <v>95695.664900677803</v>
      </c>
      <c r="DB294" s="79">
        <f>Model!$BR294*CD294</f>
        <v>95534.772698572342</v>
      </c>
      <c r="DC294" s="79">
        <f>Model!$BR294*CE294</f>
        <v>95373.88049646694</v>
      </c>
      <c r="DD294" s="79">
        <f>SUM(Model!$CF294:$CQ294)</f>
        <v>2758774.3866795506</v>
      </c>
      <c r="DE294" s="79">
        <f>SUM(Model!$CR294:$DC294)</f>
        <v>1155105.4512965609</v>
      </c>
      <c r="DF294" s="80">
        <f>IFERROR((Model!$DD294-Model!$DE294)/Model!$DD294,0)</f>
        <v>0.58129760198084157</v>
      </c>
    </row>
    <row r="295" spans="2:110" x14ac:dyDescent="0.25">
      <c r="B295" t="s">
        <v>371</v>
      </c>
      <c r="C295" t="s">
        <v>231</v>
      </c>
      <c r="D295" t="s">
        <v>28</v>
      </c>
      <c r="E295" s="4">
        <v>396</v>
      </c>
      <c r="F295" s="4">
        <v>7686976.1100000003</v>
      </c>
      <c r="G295" s="4">
        <v>2556305.79</v>
      </c>
      <c r="H295" s="4">
        <v>29</v>
      </c>
      <c r="I295" s="4">
        <v>15</v>
      </c>
      <c r="J295" s="4">
        <v>30</v>
      </c>
      <c r="K295" s="4">
        <v>22</v>
      </c>
      <c r="L295" s="4">
        <v>49</v>
      </c>
      <c r="M295" s="4">
        <v>42</v>
      </c>
      <c r="N295" s="4">
        <v>31</v>
      </c>
      <c r="O295" s="4">
        <v>47</v>
      </c>
      <c r="P295" s="4">
        <v>45</v>
      </c>
      <c r="Q295" s="4">
        <v>55</v>
      </c>
      <c r="R295" s="4">
        <v>45</v>
      </c>
      <c r="S295" s="4">
        <v>44</v>
      </c>
      <c r="T295" s="4">
        <v>32</v>
      </c>
      <c r="U295" s="4">
        <v>26</v>
      </c>
      <c r="V295" s="4">
        <v>44</v>
      </c>
      <c r="W295" s="4">
        <v>27</v>
      </c>
      <c r="X295" s="4">
        <v>38</v>
      </c>
      <c r="Y295" s="4">
        <v>33</v>
      </c>
      <c r="Z295" s="4">
        <v>42</v>
      </c>
      <c r="AA295" s="4">
        <v>40</v>
      </c>
      <c r="AB295" s="4">
        <v>33</v>
      </c>
      <c r="AC295" s="4">
        <v>49</v>
      </c>
      <c r="AD295" s="4">
        <v>48</v>
      </c>
      <c r="AE295" s="4">
        <v>29</v>
      </c>
      <c r="AF295" s="4">
        <v>15</v>
      </c>
      <c r="AG295" s="4">
        <v>27</v>
      </c>
      <c r="AH295" s="4">
        <v>25</v>
      </c>
      <c r="AI295" s="4">
        <v>43</v>
      </c>
      <c r="AJ295" s="4">
        <v>24</v>
      </c>
      <c r="AK295" s="4">
        <v>29</v>
      </c>
      <c r="AL295" s="4">
        <v>33</v>
      </c>
      <c r="AM295" s="4">
        <v>24</v>
      </c>
      <c r="AN295" s="4">
        <v>27</v>
      </c>
      <c r="AO295" s="4">
        <v>57</v>
      </c>
      <c r="AP295" s="4">
        <v>62</v>
      </c>
      <c r="AQ295" s="4">
        <v>30</v>
      </c>
      <c r="AR295" s="79">
        <f>MAX(IFERROR(IFERROR(_xlfn.FORECAST.ETS(AR$5,tbl_Model[[#This Row],[H_2023_01]:[H_2025_12]],$H$5:$AQ$5),_xlfn.FORECAST.LINEAR(AR$5,tbl_Model[[#This Row],[H_2023_01]:[H_2025_12]],$H$5:$AQ$5)),0),0)</f>
        <v>24.147585699527209</v>
      </c>
      <c r="AS295" s="79">
        <f>MAX(IFERROR(IFERROR(_xlfn.FORECAST.ETS(AS$5,tbl_Model[[#This Row],[H_2023_01]:[H_2025_12]],$H$5:$AQ$5),_xlfn.FORECAST.LINEAR(AS$5,tbl_Model[[#This Row],[H_2023_01]:[H_2025_12]],$H$5:$AQ$5)),0),0)</f>
        <v>22.460295958887755</v>
      </c>
      <c r="AT295" s="79">
        <f>MAX(IFERROR(IFERROR(_xlfn.FORECAST.ETS(AT$5,tbl_Model[[#This Row],[H_2023_01]:[H_2025_12]],$H$5:$AQ$5),_xlfn.FORECAST.LINEAR(AT$5,tbl_Model[[#This Row],[H_2023_01]:[H_2025_12]],$H$5:$AQ$5)),0),0)</f>
        <v>34.774132182219162</v>
      </c>
      <c r="AU295" s="79">
        <f>MAX(IFERROR(IFERROR(_xlfn.FORECAST.ETS(AU$5,tbl_Model[[#This Row],[H_2023_01]:[H_2025_12]],$H$5:$AQ$5),_xlfn.FORECAST.LINEAR(AU$5,tbl_Model[[#This Row],[H_2023_01]:[H_2025_12]],$H$5:$AQ$5)),0),0)</f>
        <v>28.696402405971014</v>
      </c>
      <c r="AV295" s="79">
        <f>MAX(IFERROR(IFERROR(_xlfn.FORECAST.ETS(AV$5,tbl_Model[[#This Row],[H_2023_01]:[H_2025_12]],$H$5:$AQ$5),_xlfn.FORECAST.LINEAR(AV$5,tbl_Model[[#This Row],[H_2023_01]:[H_2025_12]],$H$5:$AQ$5)),0),0)</f>
        <v>32.550141623737659</v>
      </c>
      <c r="AW295" s="79">
        <f>MAX(IFERROR(IFERROR(_xlfn.FORECAST.ETS(AW$5,tbl_Model[[#This Row],[H_2023_01]:[H_2025_12]],$H$5:$AQ$5),_xlfn.FORECAST.LINEAR(AW$5,tbl_Model[[#This Row],[H_2023_01]:[H_2025_12]],$H$5:$AQ$5)),0),0)</f>
        <v>31.784463819071377</v>
      </c>
      <c r="AX295" s="79">
        <f>MAX(IFERROR(IFERROR(_xlfn.FORECAST.ETS(AX$5,tbl_Model[[#This Row],[H_2023_01]:[H_2025_12]],$H$5:$AQ$5),_xlfn.FORECAST.LINEAR(AX$5,tbl_Model[[#This Row],[H_2023_01]:[H_2025_12]],$H$5:$AQ$5)),0),0)</f>
        <v>32.677624594120772</v>
      </c>
      <c r="AY295" s="79">
        <f>MAX(IFERROR(IFERROR(_xlfn.FORECAST.ETS(AY$5,tbl_Model[[#This Row],[H_2023_01]:[H_2025_12]],$H$5:$AQ$5),_xlfn.FORECAST.LINEAR(AY$5,tbl_Model[[#This Row],[H_2023_01]:[H_2025_12]],$H$5:$AQ$5)),0),0)</f>
        <v>34.753397242781666</v>
      </c>
      <c r="AZ295" s="79">
        <f>MAX(IFERROR(IFERROR(_xlfn.FORECAST.ETS(AZ$5,tbl_Model[[#This Row],[H_2023_01]:[H_2025_12]],$H$5:$AQ$5),_xlfn.FORECAST.LINEAR(AZ$5,tbl_Model[[#This Row],[H_2023_01]:[H_2025_12]],$H$5:$AQ$5)),0),0)</f>
        <v>32.969968648081675</v>
      </c>
      <c r="BA295" s="79">
        <f>MAX(IFERROR(IFERROR(_xlfn.FORECAST.ETS(BA$5,tbl_Model[[#This Row],[H_2023_01]:[H_2025_12]],$H$5:$AQ$5),_xlfn.FORECAST.LINEAR(BA$5,tbl_Model[[#This Row],[H_2023_01]:[H_2025_12]],$H$5:$AQ$5)),0),0)</f>
        <v>50.408560902657115</v>
      </c>
      <c r="BB295" s="79">
        <f>MAX(IFERROR(IFERROR(_xlfn.FORECAST.ETS(BB$5,tbl_Model[[#This Row],[H_2023_01]:[H_2025_12]],$H$5:$AQ$5),_xlfn.FORECAST.LINEAR(BB$5,tbl_Model[[#This Row],[H_2023_01]:[H_2025_12]],$H$5:$AQ$5)),0),0)</f>
        <v>46.821727426693442</v>
      </c>
      <c r="BC295" s="79">
        <f>MAX(IFERROR(IFERROR(_xlfn.FORECAST.ETS(BC$5,tbl_Model[[#This Row],[H_2023_01]:[H_2025_12]],$H$5:$AQ$5),_xlfn.FORECAST.LINEAR(BC$5,tbl_Model[[#This Row],[H_2023_01]:[H_2025_12]],$H$5:$AQ$5)),0),0)</f>
        <v>31.777396298967151</v>
      </c>
      <c r="BD295" s="80">
        <f>IFERROR(AR295/SUM(Model!$AR295:$BC295),1/12)</f>
        <v>5.9797643095250354E-2</v>
      </c>
      <c r="BE295" s="80">
        <f>IFERROR(AS295/SUM(Model!$AR295:$BC295),1/12)</f>
        <v>5.561933926958007E-2</v>
      </c>
      <c r="BF295" s="80">
        <f>IFERROR(AT295/SUM(Model!$AR295:$BC295),1/12)</f>
        <v>8.6112589931510788E-2</v>
      </c>
      <c r="BG295" s="80">
        <f>IFERROR(AU295/SUM(Model!$AR295:$BC295),1/12)</f>
        <v>7.1062061878241337E-2</v>
      </c>
      <c r="BH295" s="80">
        <f>IFERROR(AV295/SUM(Model!$AR295:$BC295),1/12)</f>
        <v>8.060523216423357E-2</v>
      </c>
      <c r="BI295" s="80">
        <f>IFERROR(AW295/SUM(Model!$AR295:$BC295),1/12)</f>
        <v>7.8709153249384309E-2</v>
      </c>
      <c r="BJ295" s="80">
        <f>IFERROR(AX295/SUM(Model!$AR295:$BC295),1/12)</f>
        <v>8.092092339972802E-2</v>
      </c>
      <c r="BK295" s="80">
        <f>IFERROR(AY295/SUM(Model!$AR295:$BC295),1/12)</f>
        <v>8.6061243162375636E-2</v>
      </c>
      <c r="BL295" s="80">
        <f>IFERROR(AZ295/SUM(Model!$AR295:$BC295),1/12)</f>
        <v>8.1644866804145261E-2</v>
      </c>
      <c r="BM295" s="80">
        <f>IFERROR(BA295/SUM(Model!$AR295:$BC295),1/12)</f>
        <v>0.12482875809242076</v>
      </c>
      <c r="BN295" s="80">
        <f>IFERROR(BB295/SUM(Model!$AR295:$BC295),1/12)</f>
        <v>0.11594653728961929</v>
      </c>
      <c r="BO295" s="80">
        <f>IFERROR(BC295/SUM(Model!$AR295:$BC295),1/12)</f>
        <v>7.8691651663510678E-2</v>
      </c>
      <c r="BP29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407.09649990112717</v>
      </c>
      <c r="BQ295" s="77" cm="1">
        <f t="array" ref="BQ29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95" s="77" cm="1">
        <f t="array" ref="BR29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95" s="77">
        <f>IF(tbl_Model[[#This Row],[Type]]="Boutique",
    tbl_Model[[#This Row],[UnitListPrice]],
    tbl_Model[[#This Row],[UnitListPrice]]*(1-SUMIFS(tbl_MarketTerms[WholesaleMarginPct],tbl_MarketTerms[Country],tbl_Model[[#This Row],[country]])))</f>
        <v>20233.972740315639</v>
      </c>
      <c r="BT295" s="79">
        <f>Model!$BP295*BD295</f>
        <v>24.343411206413222</v>
      </c>
      <c r="BU295" s="79">
        <f>Model!$BP295*BE295</f>
        <v>22.642438343459361</v>
      </c>
      <c r="BV295" s="79">
        <f>Model!$BP295*BF295</f>
        <v>35.056133958539085</v>
      </c>
      <c r="BW295" s="79">
        <f>Model!$BP295*BG295</f>
        <v>28.929116666389369</v>
      </c>
      <c r="BX295" s="79">
        <f>Model!$BP295*BH295</f>
        <v>32.814107887777247</v>
      </c>
      <c r="BY295" s="79">
        <f>Model!$BP295*BI295</f>
        <v>32.042220798005786</v>
      </c>
      <c r="BZ295" s="79">
        <f>Model!$BP295*BJ295</f>
        <v>32.942624684796499</v>
      </c>
      <c r="CA295" s="79">
        <f>Model!$BP295*BK295</f>
        <v>35.035230868542932</v>
      </c>
      <c r="CB295" s="79">
        <f>Model!$BP295*BL295</f>
        <v>33.237339510861261</v>
      </c>
      <c r="CC295" s="79">
        <f>Model!$BP295*BM295</f>
        <v>50.817350506428994</v>
      </c>
      <c r="CD295" s="79">
        <f>Model!$BP295*BN295</f>
        <v>47.201429506259537</v>
      </c>
      <c r="CE295" s="79">
        <f>Model!$BP295*BO295</f>
        <v>32.035095963653909</v>
      </c>
      <c r="CF295" s="79">
        <f>Model!$BS295*BT295</f>
        <v>492563.91875685938</v>
      </c>
      <c r="CG295" s="79">
        <f>Model!$BS295*BU295</f>
        <v>458146.48021583434</v>
      </c>
      <c r="CH295" s="79">
        <f>Model!$BS295*BV295</f>
        <v>709324.85889793327</v>
      </c>
      <c r="CI295" s="79">
        <f>Model!$BS295*BW295</f>
        <v>585350.95802913338</v>
      </c>
      <c r="CJ295" s="79">
        <f>Model!$BS295*BX295</f>
        <v>663959.76449906128</v>
      </c>
      <c r="CK295" s="79">
        <f>Model!$BS295*BY295</f>
        <v>648341.42216602387</v>
      </c>
      <c r="CL295" s="79">
        <f>Model!$BS295*BZ295</f>
        <v>666560.16986662149</v>
      </c>
      <c r="CM295" s="79">
        <f>Model!$BS295*CA295</f>
        <v>708901.90634476265</v>
      </c>
      <c r="CN295" s="79">
        <f>Model!$BS295*CB295</f>
        <v>672523.42162338272</v>
      </c>
      <c r="CO295" s="79">
        <f>Model!$BS295*CC295</f>
        <v>1028236.8848821494</v>
      </c>
      <c r="CP295" s="79">
        <f>Model!$BS295*CD295</f>
        <v>955072.43793358572</v>
      </c>
      <c r="CQ295" s="79">
        <f>Model!$BS295*CE295</f>
        <v>648197.25846196874</v>
      </c>
      <c r="CR295" s="79">
        <f>Model!$BR295*BT295</f>
        <v>161544.32037311807</v>
      </c>
      <c r="CS295" s="79">
        <f>Model!$BR295*BU295</f>
        <v>150256.5635838556</v>
      </c>
      <c r="CT295" s="79">
        <f>Model!$BR295*BV295</f>
        <v>232634.58383964052</v>
      </c>
      <c r="CU295" s="79">
        <f>Model!$BR295*BW295</f>
        <v>191975.33374596789</v>
      </c>
      <c r="CV295" s="79">
        <f>Model!$BR295*BX295</f>
        <v>217756.36587795173</v>
      </c>
      <c r="CW295" s="79">
        <f>Model!$BR295*BY295</f>
        <v>212634.07737595806</v>
      </c>
      <c r="CX295" s="79">
        <f>Model!$BR295*BZ295</f>
        <v>218609.21096424496</v>
      </c>
      <c r="CY295" s="79">
        <f>Model!$BR295*CA295</f>
        <v>232495.86969483583</v>
      </c>
      <c r="CZ295" s="79">
        <f>Model!$BR295*CB295</f>
        <v>220564.9560271214</v>
      </c>
      <c r="DA295" s="79">
        <f>Model!$BR295*CC295</f>
        <v>337226.95151946857</v>
      </c>
      <c r="DB295" s="79">
        <f>Model!$BR295*CD295</f>
        <v>313231.48533183039</v>
      </c>
      <c r="DC295" s="79">
        <f>Model!$BR295*CE295</f>
        <v>212586.79655268372</v>
      </c>
      <c r="DD295" s="79">
        <f>SUM(Model!$CF295:$CQ295)</f>
        <v>8237179.4816773171</v>
      </c>
      <c r="DE295" s="79">
        <f>SUM(Model!$CR295:$DC295)</f>
        <v>2701516.5148866768</v>
      </c>
      <c r="DF295" s="80">
        <f>IFERROR((Model!$DD295-Model!$DE295)/Model!$DD295,0)</f>
        <v>0.67203379252620421</v>
      </c>
    </row>
    <row r="296" spans="2:110" x14ac:dyDescent="0.25">
      <c r="B296" t="s">
        <v>371</v>
      </c>
      <c r="C296" t="s">
        <v>114</v>
      </c>
      <c r="D296" t="s">
        <v>7</v>
      </c>
      <c r="E296" s="4">
        <v>142</v>
      </c>
      <c r="F296" s="4">
        <v>762227.25</v>
      </c>
      <c r="G296" s="4">
        <v>359367.61</v>
      </c>
      <c r="H296" s="4">
        <v>13</v>
      </c>
      <c r="I296" s="4">
        <v>2</v>
      </c>
      <c r="J296" s="4">
        <v>1</v>
      </c>
      <c r="K296" s="4">
        <v>2</v>
      </c>
      <c r="L296" s="4">
        <v>12</v>
      </c>
      <c r="M296" s="4">
        <v>18</v>
      </c>
      <c r="N296" s="4">
        <v>10</v>
      </c>
      <c r="O296" s="4">
        <v>13</v>
      </c>
      <c r="P296" s="4">
        <v>11</v>
      </c>
      <c r="Q296" s="4">
        <v>0</v>
      </c>
      <c r="R296" s="4">
        <v>26</v>
      </c>
      <c r="S296" s="4">
        <v>19</v>
      </c>
      <c r="T296" s="4">
        <v>17</v>
      </c>
      <c r="U296" s="4">
        <v>21</v>
      </c>
      <c r="V296" s="4">
        <v>24</v>
      </c>
      <c r="W296" s="4">
        <v>21</v>
      </c>
      <c r="X296" s="4">
        <v>19</v>
      </c>
      <c r="Y296" s="4">
        <v>8</v>
      </c>
      <c r="Z296" s="4">
        <v>12</v>
      </c>
      <c r="AA296" s="4">
        <v>18</v>
      </c>
      <c r="AB296" s="4">
        <v>12</v>
      </c>
      <c r="AC296" s="4">
        <v>18</v>
      </c>
      <c r="AD296" s="4">
        <v>5</v>
      </c>
      <c r="AE296" s="4">
        <v>15</v>
      </c>
      <c r="AF296" s="4">
        <v>19</v>
      </c>
      <c r="AG296" s="4">
        <v>4</v>
      </c>
      <c r="AH296" s="4">
        <v>4</v>
      </c>
      <c r="AI296" s="4">
        <v>12</v>
      </c>
      <c r="AJ296" s="4">
        <v>7</v>
      </c>
      <c r="AK296" s="4">
        <v>10</v>
      </c>
      <c r="AL296" s="4">
        <v>13</v>
      </c>
      <c r="AM296" s="4">
        <v>8</v>
      </c>
      <c r="AN296" s="4">
        <v>14</v>
      </c>
      <c r="AO296" s="4">
        <v>9</v>
      </c>
      <c r="AP296" s="4">
        <v>11</v>
      </c>
      <c r="AQ296" s="4">
        <v>31</v>
      </c>
      <c r="AR296" s="79">
        <f>MAX(IFERROR(IFERROR(_xlfn.FORECAST.ETS(AR$5,tbl_Model[[#This Row],[H_2023_01]:[H_2025_12]],$H$5:$AQ$5),_xlfn.FORECAST.LINEAR(AR$5,tbl_Model[[#This Row],[H_2023_01]:[H_2025_12]],$H$5:$AQ$5)),0),0)</f>
        <v>15.987693651800837</v>
      </c>
      <c r="AS296" s="79">
        <f>MAX(IFERROR(IFERROR(_xlfn.FORECAST.ETS(AS$5,tbl_Model[[#This Row],[H_2023_01]:[H_2025_12]],$H$5:$AQ$5),_xlfn.FORECAST.LINEAR(AS$5,tbl_Model[[#This Row],[H_2023_01]:[H_2025_12]],$H$5:$AQ$5)),0),0)</f>
        <v>16.074308307143127</v>
      </c>
      <c r="AT296" s="79">
        <f>MAX(IFERROR(IFERROR(_xlfn.FORECAST.ETS(AT$5,tbl_Model[[#This Row],[H_2023_01]:[H_2025_12]],$H$5:$AQ$5),_xlfn.FORECAST.LINEAR(AT$5,tbl_Model[[#This Row],[H_2023_01]:[H_2025_12]],$H$5:$AQ$5)),0),0)</f>
        <v>16.160922962485415</v>
      </c>
      <c r="AU296" s="79">
        <f>MAX(IFERROR(IFERROR(_xlfn.FORECAST.ETS(AU$5,tbl_Model[[#This Row],[H_2023_01]:[H_2025_12]],$H$5:$AQ$5),_xlfn.FORECAST.LINEAR(AU$5,tbl_Model[[#This Row],[H_2023_01]:[H_2025_12]],$H$5:$AQ$5)),0),0)</f>
        <v>16.247537617827703</v>
      </c>
      <c r="AV296" s="79">
        <f>MAX(IFERROR(IFERROR(_xlfn.FORECAST.ETS(AV$5,tbl_Model[[#This Row],[H_2023_01]:[H_2025_12]],$H$5:$AQ$5),_xlfn.FORECAST.LINEAR(AV$5,tbl_Model[[#This Row],[H_2023_01]:[H_2025_12]],$H$5:$AQ$5)),0),0)</f>
        <v>16.334152273169991</v>
      </c>
      <c r="AW296" s="79">
        <f>MAX(IFERROR(IFERROR(_xlfn.FORECAST.ETS(AW$5,tbl_Model[[#This Row],[H_2023_01]:[H_2025_12]],$H$5:$AQ$5),_xlfn.FORECAST.LINEAR(AW$5,tbl_Model[[#This Row],[H_2023_01]:[H_2025_12]],$H$5:$AQ$5)),0),0)</f>
        <v>16.420766928512283</v>
      </c>
      <c r="AX296" s="79">
        <f>MAX(IFERROR(IFERROR(_xlfn.FORECAST.ETS(AX$5,tbl_Model[[#This Row],[H_2023_01]:[H_2025_12]],$H$5:$AQ$5),_xlfn.FORECAST.LINEAR(AX$5,tbl_Model[[#This Row],[H_2023_01]:[H_2025_12]],$H$5:$AQ$5)),0),0)</f>
        <v>16.507381583854571</v>
      </c>
      <c r="AY296" s="79">
        <f>MAX(IFERROR(IFERROR(_xlfn.FORECAST.ETS(AY$5,tbl_Model[[#This Row],[H_2023_01]:[H_2025_12]],$H$5:$AQ$5),_xlfn.FORECAST.LINEAR(AY$5,tbl_Model[[#This Row],[H_2023_01]:[H_2025_12]],$H$5:$AQ$5)),0),0)</f>
        <v>16.593996239196859</v>
      </c>
      <c r="AZ296" s="79">
        <f>MAX(IFERROR(IFERROR(_xlfn.FORECAST.ETS(AZ$5,tbl_Model[[#This Row],[H_2023_01]:[H_2025_12]],$H$5:$AQ$5),_xlfn.FORECAST.LINEAR(AZ$5,tbl_Model[[#This Row],[H_2023_01]:[H_2025_12]],$H$5:$AQ$5)),0),0)</f>
        <v>16.68061089453915</v>
      </c>
      <c r="BA296" s="79">
        <f>MAX(IFERROR(IFERROR(_xlfn.FORECAST.ETS(BA$5,tbl_Model[[#This Row],[H_2023_01]:[H_2025_12]],$H$5:$AQ$5),_xlfn.FORECAST.LINEAR(BA$5,tbl_Model[[#This Row],[H_2023_01]:[H_2025_12]],$H$5:$AQ$5)),0),0)</f>
        <v>16.767225549881438</v>
      </c>
      <c r="BB296" s="79">
        <f>MAX(IFERROR(IFERROR(_xlfn.FORECAST.ETS(BB$5,tbl_Model[[#This Row],[H_2023_01]:[H_2025_12]],$H$5:$AQ$5),_xlfn.FORECAST.LINEAR(BB$5,tbl_Model[[#This Row],[H_2023_01]:[H_2025_12]],$H$5:$AQ$5)),0),0)</f>
        <v>16.853840205223726</v>
      </c>
      <c r="BC296" s="79">
        <f>MAX(IFERROR(IFERROR(_xlfn.FORECAST.ETS(BC$5,tbl_Model[[#This Row],[H_2023_01]:[H_2025_12]],$H$5:$AQ$5),_xlfn.FORECAST.LINEAR(BC$5,tbl_Model[[#This Row],[H_2023_01]:[H_2025_12]],$H$5:$AQ$5)),0),0)</f>
        <v>16.940454860566014</v>
      </c>
      <c r="BD296" s="80">
        <f>IFERROR(AR296/SUM(Model!$AR296:$BC296),1/12)</f>
        <v>8.0922120708752321E-2</v>
      </c>
      <c r="BE296" s="80">
        <f>IFERROR(AS296/SUM(Model!$AR296:$BC296),1/12)</f>
        <v>8.1360523004130686E-2</v>
      </c>
      <c r="BF296" s="80">
        <f>IFERROR(AT296/SUM(Model!$AR296:$BC296),1/12)</f>
        <v>8.1798925299509051E-2</v>
      </c>
      <c r="BG296" s="80">
        <f>IFERROR(AU296/SUM(Model!$AR296:$BC296),1/12)</f>
        <v>8.2237327594887416E-2</v>
      </c>
      <c r="BH296" s="80">
        <f>IFERROR(AV296/SUM(Model!$AR296:$BC296),1/12)</f>
        <v>8.2675729890265781E-2</v>
      </c>
      <c r="BI296" s="80">
        <f>IFERROR(AW296/SUM(Model!$AR296:$BC296),1/12)</f>
        <v>8.3114132185644174E-2</v>
      </c>
      <c r="BJ296" s="80">
        <f>IFERROR(AX296/SUM(Model!$AR296:$BC296),1/12)</f>
        <v>8.3552534481022539E-2</v>
      </c>
      <c r="BK296" s="80">
        <f>IFERROR(AY296/SUM(Model!$AR296:$BC296),1/12)</f>
        <v>8.3990936776400904E-2</v>
      </c>
      <c r="BL296" s="80">
        <f>IFERROR(AZ296/SUM(Model!$AR296:$BC296),1/12)</f>
        <v>8.4429339071779283E-2</v>
      </c>
      <c r="BM296" s="80">
        <f>IFERROR(BA296/SUM(Model!$AR296:$BC296),1/12)</f>
        <v>8.4867741367157648E-2</v>
      </c>
      <c r="BN296" s="80">
        <f>IFERROR(BB296/SUM(Model!$AR296:$BC296),1/12)</f>
        <v>8.5306143662536013E-2</v>
      </c>
      <c r="BO296" s="80">
        <f>IFERROR(BC296/SUM(Model!$AR296:$BC296),1/12)</f>
        <v>8.5744545957914378E-2</v>
      </c>
      <c r="BP29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142.96788482834992</v>
      </c>
      <c r="BQ296" s="77" cm="1">
        <f t="array" ref="BQ29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296" s="77" cm="1">
        <f t="array" ref="BR29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296" s="77">
        <f>IF(tbl_Model[[#This Row],[Type]]="Boutique",
    tbl_Model[[#This Row],[UnitListPrice]],
    tbl_Model[[#This Row],[UnitListPrice]]*(1-SUMIFS(tbl_MarketTerms[WholesaleMarginPct],tbl_MarketTerms[Country],tbl_Model[[#This Row],[country]])))</f>
        <v>5862.5968085106388</v>
      </c>
      <c r="BT296" s="79">
        <f>Model!$BP296*BD296</f>
        <v>11.569264433554732</v>
      </c>
      <c r="BU296" s="79">
        <f>Model!$BP296*BE296</f>
        <v>11.631941882428871</v>
      </c>
      <c r="BV296" s="79">
        <f>Model!$BP296*BF296</f>
        <v>11.694619331303009</v>
      </c>
      <c r="BW296" s="79">
        <f>Model!$BP296*BG296</f>
        <v>11.757296780177148</v>
      </c>
      <c r="BX296" s="79">
        <f>Model!$BP296*BH296</f>
        <v>11.819974229051285</v>
      </c>
      <c r="BY296" s="79">
        <f>Model!$BP296*BI296</f>
        <v>11.882651677925427</v>
      </c>
      <c r="BZ296" s="79">
        <f>Model!$BP296*BJ296</f>
        <v>11.945329126799566</v>
      </c>
      <c r="CA296" s="79">
        <f>Model!$BP296*BK296</f>
        <v>12.008006575673704</v>
      </c>
      <c r="CB296" s="79">
        <f>Model!$BP296*BL296</f>
        <v>12.070684024547845</v>
      </c>
      <c r="CC296" s="79">
        <f>Model!$BP296*BM296</f>
        <v>12.133361473421983</v>
      </c>
      <c r="CD296" s="79">
        <f>Model!$BP296*BN296</f>
        <v>12.196038922296122</v>
      </c>
      <c r="CE296" s="79">
        <f>Model!$BP296*BO296</f>
        <v>12.25871637117026</v>
      </c>
      <c r="CF296" s="79">
        <f>Model!$BS296*BT296</f>
        <v>67825.932744973616</v>
      </c>
      <c r="CG296" s="79">
        <f>Model!$BS296*BU296</f>
        <v>68193.385356708735</v>
      </c>
      <c r="CH296" s="79">
        <f>Model!$BS296*BV296</f>
        <v>68560.837968443841</v>
      </c>
      <c r="CI296" s="79">
        <f>Model!$BS296*BW296</f>
        <v>68928.29058017896</v>
      </c>
      <c r="CJ296" s="79">
        <f>Model!$BS296*BX296</f>
        <v>69295.743191914065</v>
      </c>
      <c r="CK296" s="79">
        <f>Model!$BS296*BY296</f>
        <v>69663.1958036492</v>
      </c>
      <c r="CL296" s="79">
        <f>Model!$BS296*BZ296</f>
        <v>70030.648415384305</v>
      </c>
      <c r="CM296" s="79">
        <f>Model!$BS296*CA296</f>
        <v>70398.101027119425</v>
      </c>
      <c r="CN296" s="79">
        <f>Model!$BS296*CB296</f>
        <v>70765.553638854544</v>
      </c>
      <c r="CO296" s="79">
        <f>Model!$BS296*CC296</f>
        <v>71133.006250589664</v>
      </c>
      <c r="CP296" s="79">
        <f>Model!$BS296*CD296</f>
        <v>71500.458862324769</v>
      </c>
      <c r="CQ296" s="79">
        <f>Model!$BS296*CE296</f>
        <v>71867.911474059889</v>
      </c>
      <c r="CR296" s="79">
        <f>Model!$BR296*BT296</f>
        <v>31500.604481184975</v>
      </c>
      <c r="CS296" s="79">
        <f>Model!$BR296*BU296</f>
        <v>31671.261616581374</v>
      </c>
      <c r="CT296" s="79">
        <f>Model!$BR296*BV296</f>
        <v>31841.918751977777</v>
      </c>
      <c r="CU296" s="79">
        <f>Model!$BR296*BW296</f>
        <v>32012.57588737418</v>
      </c>
      <c r="CV296" s="79">
        <f>Model!$BR296*BX296</f>
        <v>32183.233022770579</v>
      </c>
      <c r="CW296" s="79">
        <f>Model!$BR296*BY296</f>
        <v>32353.890158166989</v>
      </c>
      <c r="CX296" s="79">
        <f>Model!$BR296*BZ296</f>
        <v>32524.547293563392</v>
      </c>
      <c r="CY296" s="79">
        <f>Model!$BR296*CA296</f>
        <v>32695.204428959794</v>
      </c>
      <c r="CZ296" s="79">
        <f>Model!$BR296*CB296</f>
        <v>32865.861564356201</v>
      </c>
      <c r="DA296" s="79">
        <f>Model!$BR296*CC296</f>
        <v>33036.518699752603</v>
      </c>
      <c r="DB296" s="79">
        <f>Model!$BR296*CD296</f>
        <v>33207.175835149006</v>
      </c>
      <c r="DC296" s="79">
        <f>Model!$BR296*CE296</f>
        <v>33377.832970545409</v>
      </c>
      <c r="DD296" s="79">
        <f>SUM(Model!$CF296:$CQ296)</f>
        <v>838163.06531420106</v>
      </c>
      <c r="DE296" s="79">
        <f>SUM(Model!$CR296:$DC296)</f>
        <v>389270.62471038231</v>
      </c>
      <c r="DF296" s="80">
        <f>IFERROR((Model!$DD296-Model!$DE296)/Model!$DD296,0)</f>
        <v>0.53556695490458417</v>
      </c>
    </row>
    <row r="297" spans="2:110" x14ac:dyDescent="0.25">
      <c r="B297" t="s">
        <v>371</v>
      </c>
      <c r="C297" t="s">
        <v>231</v>
      </c>
      <c r="D297" t="s">
        <v>29</v>
      </c>
      <c r="E297" s="4">
        <v>35</v>
      </c>
      <c r="F297" s="4">
        <v>669502.59</v>
      </c>
      <c r="G297" s="4">
        <v>238143.14</v>
      </c>
      <c r="H297" s="4">
        <v>1</v>
      </c>
      <c r="I297" s="4">
        <v>2</v>
      </c>
      <c r="J297" s="4">
        <v>2</v>
      </c>
      <c r="K297" s="4">
        <v>3</v>
      </c>
      <c r="L297" s="4">
        <v>0</v>
      </c>
      <c r="M297" s="4">
        <v>2</v>
      </c>
      <c r="N297" s="4">
        <v>2</v>
      </c>
      <c r="O297" s="4">
        <v>0</v>
      </c>
      <c r="P297" s="4">
        <v>5</v>
      </c>
      <c r="Q297" s="4">
        <v>2</v>
      </c>
      <c r="R297" s="4">
        <v>2</v>
      </c>
      <c r="S297" s="4">
        <v>0</v>
      </c>
      <c r="T297" s="4">
        <v>0</v>
      </c>
      <c r="U297" s="4">
        <v>1</v>
      </c>
      <c r="V297" s="4">
        <v>0</v>
      </c>
      <c r="W297" s="4">
        <v>11</v>
      </c>
      <c r="X297" s="4">
        <v>5</v>
      </c>
      <c r="Y297" s="4">
        <v>8</v>
      </c>
      <c r="Z297" s="4">
        <v>10</v>
      </c>
      <c r="AA297" s="4">
        <v>4</v>
      </c>
      <c r="AB297" s="4">
        <v>0</v>
      </c>
      <c r="AC297" s="4">
        <v>5</v>
      </c>
      <c r="AD297" s="4">
        <v>3</v>
      </c>
      <c r="AE297" s="4">
        <v>10</v>
      </c>
      <c r="AF297" s="4">
        <v>0</v>
      </c>
      <c r="AG297" s="4">
        <v>0</v>
      </c>
      <c r="AH297" s="4">
        <v>0</v>
      </c>
      <c r="AI297" s="4">
        <v>0</v>
      </c>
      <c r="AJ297" s="4">
        <v>3</v>
      </c>
      <c r="AK297" s="4">
        <v>6</v>
      </c>
      <c r="AL297" s="4">
        <v>3</v>
      </c>
      <c r="AM297" s="4">
        <v>0</v>
      </c>
      <c r="AN297" s="4">
        <v>3</v>
      </c>
      <c r="AO297" s="4">
        <v>1</v>
      </c>
      <c r="AP297" s="4">
        <v>12</v>
      </c>
      <c r="AQ297" s="4">
        <v>7</v>
      </c>
      <c r="AR297" s="79">
        <f>MAX(IFERROR(IFERROR(_xlfn.FORECAST.ETS(AR$5,tbl_Model[[#This Row],[H_2023_01]:[H_2025_12]],$H$5:$AQ$5),_xlfn.FORECAST.LINEAR(AR$5,tbl_Model[[#This Row],[H_2023_01]:[H_2025_12]],$H$5:$AQ$5)),0),0)</f>
        <v>4.4080754232585022</v>
      </c>
      <c r="AS297" s="79">
        <f>MAX(IFERROR(IFERROR(_xlfn.FORECAST.ETS(AS$5,tbl_Model[[#This Row],[H_2023_01]:[H_2025_12]],$H$5:$AQ$5),_xlfn.FORECAST.LINEAR(AS$5,tbl_Model[[#This Row],[H_2023_01]:[H_2025_12]],$H$5:$AQ$5)),0),0)</f>
        <v>4.509737305163724</v>
      </c>
      <c r="AT297" s="79">
        <f>MAX(IFERROR(IFERROR(_xlfn.FORECAST.ETS(AT$5,tbl_Model[[#This Row],[H_2023_01]:[H_2025_12]],$H$5:$AQ$5),_xlfn.FORECAST.LINEAR(AT$5,tbl_Model[[#This Row],[H_2023_01]:[H_2025_12]],$H$5:$AQ$5)),0),0)</f>
        <v>4.6113991870689413</v>
      </c>
      <c r="AU297" s="79">
        <f>MAX(IFERROR(IFERROR(_xlfn.FORECAST.ETS(AU$5,tbl_Model[[#This Row],[H_2023_01]:[H_2025_12]],$H$5:$AQ$5),_xlfn.FORECAST.LINEAR(AU$5,tbl_Model[[#This Row],[H_2023_01]:[H_2025_12]],$H$5:$AQ$5)),0),0)</f>
        <v>4.713061068974163</v>
      </c>
      <c r="AV297" s="79">
        <f>MAX(IFERROR(IFERROR(_xlfn.FORECAST.ETS(AV$5,tbl_Model[[#This Row],[H_2023_01]:[H_2025_12]],$H$5:$AQ$5),_xlfn.FORECAST.LINEAR(AV$5,tbl_Model[[#This Row],[H_2023_01]:[H_2025_12]],$H$5:$AQ$5)),0),0)</f>
        <v>4.8147229508793812</v>
      </c>
      <c r="AW297" s="79">
        <f>MAX(IFERROR(IFERROR(_xlfn.FORECAST.ETS(AW$5,tbl_Model[[#This Row],[H_2023_01]:[H_2025_12]],$H$5:$AQ$5),_xlfn.FORECAST.LINEAR(AW$5,tbl_Model[[#This Row],[H_2023_01]:[H_2025_12]],$H$5:$AQ$5)),0),0)</f>
        <v>4.9163848327846029</v>
      </c>
      <c r="AX297" s="79">
        <f>MAX(IFERROR(IFERROR(_xlfn.FORECAST.ETS(AX$5,tbl_Model[[#This Row],[H_2023_01]:[H_2025_12]],$H$5:$AQ$5),_xlfn.FORECAST.LINEAR(AX$5,tbl_Model[[#This Row],[H_2023_01]:[H_2025_12]],$H$5:$AQ$5)),0),0)</f>
        <v>5.0180467146898211</v>
      </c>
      <c r="AY297" s="79">
        <f>MAX(IFERROR(IFERROR(_xlfn.FORECAST.ETS(AY$5,tbl_Model[[#This Row],[H_2023_01]:[H_2025_12]],$H$5:$AQ$5),_xlfn.FORECAST.LINEAR(AY$5,tbl_Model[[#This Row],[H_2023_01]:[H_2025_12]],$H$5:$AQ$5)),0),0)</f>
        <v>5.1197085965950428</v>
      </c>
      <c r="AZ297" s="79">
        <f>MAX(IFERROR(IFERROR(_xlfn.FORECAST.ETS(AZ$5,tbl_Model[[#This Row],[H_2023_01]:[H_2025_12]],$H$5:$AQ$5),_xlfn.FORECAST.LINEAR(AZ$5,tbl_Model[[#This Row],[H_2023_01]:[H_2025_12]],$H$5:$AQ$5)),0),0)</f>
        <v>5.221370478500261</v>
      </c>
      <c r="BA297" s="79">
        <f>MAX(IFERROR(IFERROR(_xlfn.FORECAST.ETS(BA$5,tbl_Model[[#This Row],[H_2023_01]:[H_2025_12]],$H$5:$AQ$5),_xlfn.FORECAST.LINEAR(BA$5,tbl_Model[[#This Row],[H_2023_01]:[H_2025_12]],$H$5:$AQ$5)),0),0)</f>
        <v>5.3230323604054819</v>
      </c>
      <c r="BB297" s="79">
        <f>MAX(IFERROR(IFERROR(_xlfn.FORECAST.ETS(BB$5,tbl_Model[[#This Row],[H_2023_01]:[H_2025_12]],$H$5:$AQ$5),_xlfn.FORECAST.LINEAR(BB$5,tbl_Model[[#This Row],[H_2023_01]:[H_2025_12]],$H$5:$AQ$5)),0),0)</f>
        <v>5.4246942423107001</v>
      </c>
      <c r="BC297" s="79">
        <f>MAX(IFERROR(IFERROR(_xlfn.FORECAST.ETS(BC$5,tbl_Model[[#This Row],[H_2023_01]:[H_2025_12]],$H$5:$AQ$5),_xlfn.FORECAST.LINEAR(BC$5,tbl_Model[[#This Row],[H_2023_01]:[H_2025_12]],$H$5:$AQ$5)),0),0)</f>
        <v>5.5263561242159218</v>
      </c>
      <c r="BD297" s="80">
        <f>IFERROR(AR297/SUM(Model!$AR297:$BC297),1/12)</f>
        <v>7.395282092376225E-2</v>
      </c>
      <c r="BE297" s="80">
        <f>IFERROR(AS297/SUM(Model!$AR297:$BC297),1/12)</f>
        <v>7.5658368634593381E-2</v>
      </c>
      <c r="BF297" s="80">
        <f>IFERROR(AT297/SUM(Model!$AR297:$BC297),1/12)</f>
        <v>7.7363916345424444E-2</v>
      </c>
      <c r="BG297" s="80">
        <f>IFERROR(AU297/SUM(Model!$AR297:$BC297),1/12)</f>
        <v>7.9069464056255576E-2</v>
      </c>
      <c r="BH297" s="80">
        <f>IFERROR(AV297/SUM(Model!$AR297:$BC297),1/12)</f>
        <v>8.0775011767086652E-2</v>
      </c>
      <c r="BI297" s="80">
        <f>IFERROR(AW297/SUM(Model!$AR297:$BC297),1/12)</f>
        <v>8.2480559477917784E-2</v>
      </c>
      <c r="BJ297" s="80">
        <f>IFERROR(AX297/SUM(Model!$AR297:$BC297),1/12)</f>
        <v>8.418610718874886E-2</v>
      </c>
      <c r="BK297" s="80">
        <f>IFERROR(AY297/SUM(Model!$AR297:$BC297),1/12)</f>
        <v>8.5891654899580006E-2</v>
      </c>
      <c r="BL297" s="80">
        <f>IFERROR(AZ297/SUM(Model!$AR297:$BC297),1/12)</f>
        <v>8.7597202610411082E-2</v>
      </c>
      <c r="BM297" s="80">
        <f>IFERROR(BA297/SUM(Model!$AR297:$BC297),1/12)</f>
        <v>8.93027503212422E-2</v>
      </c>
      <c r="BN297" s="80">
        <f>IFERROR(BB297/SUM(Model!$AR297:$BC297),1/12)</f>
        <v>9.1008298032073276E-2</v>
      </c>
      <c r="BO297" s="80">
        <f>IFERROR(BC297/SUM(Model!$AR297:$BC297),1/12)</f>
        <v>9.2713845742904408E-2</v>
      </c>
      <c r="BP29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34.862919132149905</v>
      </c>
      <c r="BQ297" s="77" cm="1">
        <f t="array" ref="BQ29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97" s="77" cm="1">
        <f t="array" ref="BR29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97" s="77">
        <f>IF(tbl_Model[[#This Row],[Type]]="Boutique",
    tbl_Model[[#This Row],[UnitListPrice]],
    tbl_Model[[#This Row],[UnitListPrice]]*(1-SUMIFS(tbl_MarketTerms[WholesaleMarginPct],tbl_MarketTerms[Country],tbl_Model[[#This Row],[country]])))</f>
        <v>19127.65480631277</v>
      </c>
      <c r="BT297" s="79">
        <f>Model!$BP297*BD297</f>
        <v>2.5782112154594867</v>
      </c>
      <c r="BU297" s="79">
        <f>Model!$BP297*BE297</f>
        <v>2.6376715873782159</v>
      </c>
      <c r="BV297" s="79">
        <f>Model!$BP297*BF297</f>
        <v>2.6971319592969425</v>
      </c>
      <c r="BW297" s="79">
        <f>Model!$BP297*BG297</f>
        <v>2.7565923312156717</v>
      </c>
      <c r="BX297" s="79">
        <f>Model!$BP297*BH297</f>
        <v>2.8160527031343991</v>
      </c>
      <c r="BY297" s="79">
        <f>Model!$BP297*BI297</f>
        <v>2.8755130750531279</v>
      </c>
      <c r="BZ297" s="79">
        <f>Model!$BP297*BJ297</f>
        <v>2.9349734469718554</v>
      </c>
      <c r="CA297" s="79">
        <f>Model!$BP297*BK297</f>
        <v>2.994433818890585</v>
      </c>
      <c r="CB297" s="79">
        <f>Model!$BP297*BL297</f>
        <v>3.053894190809312</v>
      </c>
      <c r="CC297" s="79">
        <f>Model!$BP297*BM297</f>
        <v>3.1133545627280408</v>
      </c>
      <c r="CD297" s="79">
        <f>Model!$BP297*BN297</f>
        <v>3.1728149346467678</v>
      </c>
      <c r="CE297" s="79">
        <f>Model!$BP297*BO297</f>
        <v>3.232275306565497</v>
      </c>
      <c r="CF297" s="79">
        <f>Model!$BS297*BT297</f>
        <v>49315.134147073142</v>
      </c>
      <c r="CG297" s="79">
        <f>Model!$BS297*BU297</f>
        <v>50452.471615789567</v>
      </c>
      <c r="CH297" s="79">
        <f>Model!$BS297*BV297</f>
        <v>51589.809084505941</v>
      </c>
      <c r="CI297" s="79">
        <f>Model!$BS297*BW297</f>
        <v>52727.146553222366</v>
      </c>
      <c r="CJ297" s="79">
        <f>Model!$BS297*BX297</f>
        <v>53864.484021938755</v>
      </c>
      <c r="CK297" s="79">
        <f>Model!$BS297*BY297</f>
        <v>55001.821490655173</v>
      </c>
      <c r="CL297" s="79">
        <f>Model!$BS297*BZ297</f>
        <v>56139.158959371569</v>
      </c>
      <c r="CM297" s="79">
        <f>Model!$BS297*CA297</f>
        <v>57276.496428088001</v>
      </c>
      <c r="CN297" s="79">
        <f>Model!$BS297*CB297</f>
        <v>58413.833896804383</v>
      </c>
      <c r="CO297" s="79">
        <f>Model!$BS297*CC297</f>
        <v>59551.1713655208</v>
      </c>
      <c r="CP297" s="79">
        <f>Model!$BS297*CD297</f>
        <v>60688.508834237189</v>
      </c>
      <c r="CQ297" s="79">
        <f>Model!$BS297*CE297</f>
        <v>61825.846302953614</v>
      </c>
      <c r="CR297" s="79">
        <f>Model!$BR297*BT297</f>
        <v>17109.162518276346</v>
      </c>
      <c r="CS297" s="79">
        <f>Model!$BR297*BU297</f>
        <v>17503.7450724343</v>
      </c>
      <c r="CT297" s="79">
        <f>Model!$BR297*BV297</f>
        <v>17898.32762659224</v>
      </c>
      <c r="CU297" s="79">
        <f>Model!$BR297*BW297</f>
        <v>18292.910180750197</v>
      </c>
      <c r="CV297" s="79">
        <f>Model!$BR297*BX297</f>
        <v>18687.492734908141</v>
      </c>
      <c r="CW297" s="79">
        <f>Model!$BR297*BY297</f>
        <v>19082.075289066095</v>
      </c>
      <c r="CX297" s="79">
        <f>Model!$BR297*BZ297</f>
        <v>19476.657843224039</v>
      </c>
      <c r="CY297" s="79">
        <f>Model!$BR297*CA297</f>
        <v>19871.240397381996</v>
      </c>
      <c r="CZ297" s="79">
        <f>Model!$BR297*CB297</f>
        <v>20265.82295153994</v>
      </c>
      <c r="DA297" s="79">
        <f>Model!$BR297*CC297</f>
        <v>20660.405505697894</v>
      </c>
      <c r="DB297" s="79">
        <f>Model!$BR297*CD297</f>
        <v>21054.988059855834</v>
      </c>
      <c r="DC297" s="79">
        <f>Model!$BR297*CE297</f>
        <v>21449.570614013792</v>
      </c>
      <c r="DD297" s="79">
        <f>SUM(Model!$CF297:$CQ297)</f>
        <v>666845.88270016061</v>
      </c>
      <c r="DE297" s="79">
        <f>SUM(Model!$CR297:$DC297)</f>
        <v>231352.39879374078</v>
      </c>
      <c r="DF297" s="80">
        <f>IFERROR((Model!$DD297-Model!$DE297)/Model!$DD297,0)</f>
        <v>0.65306466637094662</v>
      </c>
    </row>
    <row r="298" spans="2:110" x14ac:dyDescent="0.25">
      <c r="B298" t="s">
        <v>371</v>
      </c>
      <c r="C298" t="s">
        <v>131</v>
      </c>
      <c r="D298" t="s">
        <v>15</v>
      </c>
      <c r="E298" s="4">
        <v>37</v>
      </c>
      <c r="F298" s="4">
        <v>238377.2</v>
      </c>
      <c r="G298" s="4">
        <v>99919.76</v>
      </c>
      <c r="H298" s="4">
        <v>13</v>
      </c>
      <c r="I298" s="4">
        <v>1</v>
      </c>
      <c r="J298" s="4">
        <v>3</v>
      </c>
      <c r="K298" s="4">
        <v>4</v>
      </c>
      <c r="L298" s="4">
        <v>0</v>
      </c>
      <c r="M298" s="4">
        <v>5</v>
      </c>
      <c r="N298" s="4">
        <v>5</v>
      </c>
      <c r="O298" s="4">
        <v>8</v>
      </c>
      <c r="P298" s="4">
        <v>0</v>
      </c>
      <c r="Q298" s="4">
        <v>6</v>
      </c>
      <c r="R298" s="4">
        <v>2</v>
      </c>
      <c r="S298" s="4">
        <v>7</v>
      </c>
      <c r="T298" s="4">
        <v>1</v>
      </c>
      <c r="U298" s="4">
        <v>2</v>
      </c>
      <c r="V298" s="4">
        <v>0</v>
      </c>
      <c r="W298" s="4">
        <v>7</v>
      </c>
      <c r="X298" s="4">
        <v>0</v>
      </c>
      <c r="Y298" s="4">
        <v>6</v>
      </c>
      <c r="Z298" s="4">
        <v>9</v>
      </c>
      <c r="AA298" s="4">
        <v>5</v>
      </c>
      <c r="AB298" s="4">
        <v>0</v>
      </c>
      <c r="AC298" s="4">
        <v>3</v>
      </c>
      <c r="AD298" s="4">
        <v>3</v>
      </c>
      <c r="AE298" s="4">
        <v>11</v>
      </c>
      <c r="AF298" s="4">
        <v>7</v>
      </c>
      <c r="AG298" s="4">
        <v>7</v>
      </c>
      <c r="AH298" s="4">
        <v>0</v>
      </c>
      <c r="AI298" s="4">
        <v>2</v>
      </c>
      <c r="AJ298" s="4">
        <v>0</v>
      </c>
      <c r="AK298" s="4">
        <v>4</v>
      </c>
      <c r="AL298" s="4">
        <v>0</v>
      </c>
      <c r="AM298" s="4">
        <v>3</v>
      </c>
      <c r="AN298" s="4">
        <v>6</v>
      </c>
      <c r="AO298" s="4">
        <v>0</v>
      </c>
      <c r="AP298" s="4">
        <v>5</v>
      </c>
      <c r="AQ298" s="4">
        <v>3</v>
      </c>
      <c r="AR298" s="79">
        <f>MAX(IFERROR(IFERROR(_xlfn.FORECAST.ETS(AR$5,tbl_Model[[#This Row],[H_2023_01]:[H_2025_12]],$H$5:$AQ$5),_xlfn.FORECAST.LINEAR(AR$5,tbl_Model[[#This Row],[H_2023_01]:[H_2025_12]],$H$5:$AQ$5)),0),0)</f>
        <v>3.2346403005518298</v>
      </c>
      <c r="AS298" s="79">
        <f>MAX(IFERROR(IFERROR(_xlfn.FORECAST.ETS(AS$5,tbl_Model[[#This Row],[H_2023_01]:[H_2025_12]],$H$5:$AQ$5),_xlfn.FORECAST.LINEAR(AS$5,tbl_Model[[#This Row],[H_2023_01]:[H_2025_12]],$H$5:$AQ$5)),0),0)</f>
        <v>2.8857609712849115</v>
      </c>
      <c r="AT298" s="79">
        <f>MAX(IFERROR(IFERROR(_xlfn.FORECAST.ETS(AT$5,tbl_Model[[#This Row],[H_2023_01]:[H_2025_12]],$H$5:$AQ$5),_xlfn.FORECAST.LINEAR(AT$5,tbl_Model[[#This Row],[H_2023_01]:[H_2025_12]],$H$5:$AQ$5)),0),0)</f>
        <v>3.1106521777946812</v>
      </c>
      <c r="AU298" s="79">
        <f>MAX(IFERROR(IFERROR(_xlfn.FORECAST.ETS(AU$5,tbl_Model[[#This Row],[H_2023_01]:[H_2025_12]],$H$5:$AQ$5),_xlfn.FORECAST.LINEAR(AU$5,tbl_Model[[#This Row],[H_2023_01]:[H_2025_12]],$H$5:$AQ$5)),0),0)</f>
        <v>2.7617728485277628</v>
      </c>
      <c r="AV298" s="79">
        <f>MAX(IFERROR(IFERROR(_xlfn.FORECAST.ETS(AV$5,tbl_Model[[#This Row],[H_2023_01]:[H_2025_12]],$H$5:$AQ$5),_xlfn.FORECAST.LINEAR(AV$5,tbl_Model[[#This Row],[H_2023_01]:[H_2025_12]],$H$5:$AQ$5)),0),0)</f>
        <v>2.9866640550375325</v>
      </c>
      <c r="AW298" s="79">
        <f>MAX(IFERROR(IFERROR(_xlfn.FORECAST.ETS(AW$5,tbl_Model[[#This Row],[H_2023_01]:[H_2025_12]],$H$5:$AQ$5),_xlfn.FORECAST.LINEAR(AW$5,tbl_Model[[#This Row],[H_2023_01]:[H_2025_12]],$H$5:$AQ$5)),0),0)</f>
        <v>2.6377847257706142</v>
      </c>
      <c r="AX298" s="79">
        <f>MAX(IFERROR(IFERROR(_xlfn.FORECAST.ETS(AX$5,tbl_Model[[#This Row],[H_2023_01]:[H_2025_12]],$H$5:$AQ$5),_xlfn.FORECAST.LINEAR(AX$5,tbl_Model[[#This Row],[H_2023_01]:[H_2025_12]],$H$5:$AQ$5)),0),0)</f>
        <v>2.8626759322803839</v>
      </c>
      <c r="AY298" s="79">
        <f>MAX(IFERROR(IFERROR(_xlfn.FORECAST.ETS(AY$5,tbl_Model[[#This Row],[H_2023_01]:[H_2025_12]],$H$5:$AQ$5),_xlfn.FORECAST.LINEAR(AY$5,tbl_Model[[#This Row],[H_2023_01]:[H_2025_12]],$H$5:$AQ$5)),0),0)</f>
        <v>2.5137966030134655</v>
      </c>
      <c r="AZ298" s="79">
        <f>MAX(IFERROR(IFERROR(_xlfn.FORECAST.ETS(AZ$5,tbl_Model[[#This Row],[H_2023_01]:[H_2025_12]],$H$5:$AQ$5),_xlfn.FORECAST.LINEAR(AZ$5,tbl_Model[[#This Row],[H_2023_01]:[H_2025_12]],$H$5:$AQ$5)),0),0)</f>
        <v>2.7386878095232352</v>
      </c>
      <c r="BA298" s="79">
        <f>MAX(IFERROR(IFERROR(_xlfn.FORECAST.ETS(BA$5,tbl_Model[[#This Row],[H_2023_01]:[H_2025_12]],$H$5:$AQ$5),_xlfn.FORECAST.LINEAR(BA$5,tbl_Model[[#This Row],[H_2023_01]:[H_2025_12]],$H$5:$AQ$5)),0),0)</f>
        <v>2.3898084802563169</v>
      </c>
      <c r="BB298" s="79">
        <f>MAX(IFERROR(IFERROR(_xlfn.FORECAST.ETS(BB$5,tbl_Model[[#This Row],[H_2023_01]:[H_2025_12]],$H$5:$AQ$5),_xlfn.FORECAST.LINEAR(BB$5,tbl_Model[[#This Row],[H_2023_01]:[H_2025_12]],$H$5:$AQ$5)),0),0)</f>
        <v>2.6146996867660866</v>
      </c>
      <c r="BC298" s="79">
        <f>MAX(IFERROR(IFERROR(_xlfn.FORECAST.ETS(BC$5,tbl_Model[[#This Row],[H_2023_01]:[H_2025_12]],$H$5:$AQ$5),_xlfn.FORECAST.LINEAR(BC$5,tbl_Model[[#This Row],[H_2023_01]:[H_2025_12]],$H$5:$AQ$5)),0),0)</f>
        <v>2.2658203574991682</v>
      </c>
      <c r="BD298" s="80">
        <f>IFERROR(AR298/SUM(Model!$AR298:$BC298),1/12)</f>
        <v>9.8011194020549974E-2</v>
      </c>
      <c r="BE298" s="80">
        <f>IFERROR(AS298/SUM(Model!$AR298:$BC298),1/12)</f>
        <v>8.7439978536495766E-2</v>
      </c>
      <c r="BF298" s="80">
        <f>IFERROR(AT298/SUM(Model!$AR298:$BC298),1/12)</f>
        <v>9.4254292842474163E-2</v>
      </c>
      <c r="BG298" s="80">
        <f>IFERROR(AU298/SUM(Model!$AR298:$BC298),1/12)</f>
        <v>8.3683077358419955E-2</v>
      </c>
      <c r="BH298" s="80">
        <f>IFERROR(AV298/SUM(Model!$AR298:$BC298),1/12)</f>
        <v>9.0497391664398352E-2</v>
      </c>
      <c r="BI298" s="80">
        <f>IFERROR(AW298/SUM(Model!$AR298:$BC298),1/12)</f>
        <v>7.9926176180344144E-2</v>
      </c>
      <c r="BJ298" s="80">
        <f>IFERROR(AX298/SUM(Model!$AR298:$BC298),1/12)</f>
        <v>8.6740490486322541E-2</v>
      </c>
      <c r="BK298" s="80">
        <f>IFERROR(AY298/SUM(Model!$AR298:$BC298),1/12)</f>
        <v>7.6169275002268333E-2</v>
      </c>
      <c r="BL298" s="80">
        <f>IFERROR(AZ298/SUM(Model!$AR298:$BC298),1/12)</f>
        <v>8.298358930824673E-2</v>
      </c>
      <c r="BM298" s="80">
        <f>IFERROR(BA298/SUM(Model!$AR298:$BC298),1/12)</f>
        <v>7.2412373824192522E-2</v>
      </c>
      <c r="BN298" s="80">
        <f>IFERROR(BB298/SUM(Model!$AR298:$BC298),1/12)</f>
        <v>7.9226688130170919E-2</v>
      </c>
      <c r="BO298" s="80">
        <f>IFERROR(BC298/SUM(Model!$AR298:$BC298),1/12)</f>
        <v>6.8655472646116711E-2</v>
      </c>
      <c r="BP29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39.059500959692897</v>
      </c>
      <c r="BQ298" s="77" cm="1">
        <f t="array" ref="BQ29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298" s="77" cm="1">
        <f t="array" ref="BR29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298" s="77">
        <f>IF(tbl_Model[[#This Row],[Type]]="Boutique",
    tbl_Model[[#This Row],[UnitListPrice]],
    tbl_Model[[#This Row],[UnitListPrice]]*(1-SUMIFS(tbl_MarketTerms[WholesaleMarginPct],tbl_MarketTerms[Country],tbl_Model[[#This Row],[country]])))</f>
        <v>6407.2430493273532</v>
      </c>
      <c r="BT298" s="79">
        <f>Model!$BP298*BD298</f>
        <v>3.8282683269063185</v>
      </c>
      <c r="BU298" s="79">
        <f>Model!$BP298*BE298</f>
        <v>3.4153619255617826</v>
      </c>
      <c r="BV298" s="79">
        <f>Model!$BP298*BF298</f>
        <v>3.6815256417357949</v>
      </c>
      <c r="BW298" s="79">
        <f>Model!$BP298*BG298</f>
        <v>3.2686192403912591</v>
      </c>
      <c r="BX298" s="79">
        <f>Model!$BP298*BH298</f>
        <v>3.5347829565652713</v>
      </c>
      <c r="BY298" s="79">
        <f>Model!$BP298*BI298</f>
        <v>3.1218765552207355</v>
      </c>
      <c r="BZ298" s="79">
        <f>Model!$BP298*BJ298</f>
        <v>3.3880402713947477</v>
      </c>
      <c r="CA298" s="79">
        <f>Model!$BP298*BK298</f>
        <v>2.9751338700502123</v>
      </c>
      <c r="CB298" s="79">
        <f>Model!$BP298*BL298</f>
        <v>3.2412975862242246</v>
      </c>
      <c r="CC298" s="79">
        <f>Model!$BP298*BM298</f>
        <v>2.8283911848796888</v>
      </c>
      <c r="CD298" s="79">
        <f>Model!$BP298*BN298</f>
        <v>3.094554901053701</v>
      </c>
      <c r="CE298" s="79">
        <f>Model!$BP298*BO298</f>
        <v>2.6816484997091652</v>
      </c>
      <c r="CF298" s="79">
        <f>Model!$BS298*BT298</f>
        <v>24528.645628530565</v>
      </c>
      <c r="CG298" s="79">
        <f>Model!$BS298*BU298</f>
        <v>21883.053958493016</v>
      </c>
      <c r="CH298" s="79">
        <f>Model!$BS298*BV298</f>
        <v>23588.429578932097</v>
      </c>
      <c r="CI298" s="79">
        <f>Model!$BS298*BW298</f>
        <v>20942.837908894548</v>
      </c>
      <c r="CJ298" s="79">
        <f>Model!$BS298*BX298</f>
        <v>22648.213529333625</v>
      </c>
      <c r="CK298" s="79">
        <f>Model!$BS298*BY298</f>
        <v>20002.621859296079</v>
      </c>
      <c r="CL298" s="79">
        <f>Model!$BS298*BZ298</f>
        <v>21707.997479735157</v>
      </c>
      <c r="CM298" s="79">
        <f>Model!$BS298*CA298</f>
        <v>19062.405809697611</v>
      </c>
      <c r="CN298" s="79">
        <f>Model!$BS298*CB298</f>
        <v>20767.781430136689</v>
      </c>
      <c r="CO298" s="79">
        <f>Model!$BS298*CC298</f>
        <v>18122.189760099143</v>
      </c>
      <c r="CP298" s="79">
        <f>Model!$BS298*CD298</f>
        <v>19827.565380538221</v>
      </c>
      <c r="CQ298" s="79">
        <f>Model!$BS298*CE298</f>
        <v>17181.973710500675</v>
      </c>
      <c r="CR298" s="79">
        <f>Model!$BR298*BT298</f>
        <v>10165.098330772642</v>
      </c>
      <c r="CS298" s="79">
        <f>Model!$BR298*BU298</f>
        <v>9068.7190248673724</v>
      </c>
      <c r="CT298" s="79">
        <f>Model!$BR298*BV298</f>
        <v>9775.4564100127645</v>
      </c>
      <c r="CU298" s="79">
        <f>Model!$BR298*BW298</f>
        <v>8679.0771041074931</v>
      </c>
      <c r="CV298" s="79">
        <f>Model!$BR298*BX298</f>
        <v>9385.8144892528853</v>
      </c>
      <c r="CW298" s="79">
        <f>Model!$BR298*BY298</f>
        <v>8289.4351833476157</v>
      </c>
      <c r="CX298" s="79">
        <f>Model!$BR298*BZ298</f>
        <v>8996.1725684930061</v>
      </c>
      <c r="CY298" s="79">
        <f>Model!$BR298*CA298</f>
        <v>7899.7932625877374</v>
      </c>
      <c r="CZ298" s="79">
        <f>Model!$BR298*CB298</f>
        <v>8606.5306477331287</v>
      </c>
      <c r="DA298" s="79">
        <f>Model!$BR298*CC298</f>
        <v>7510.1513418278591</v>
      </c>
      <c r="DB298" s="79">
        <f>Model!$BR298*CD298</f>
        <v>8216.8887269732513</v>
      </c>
      <c r="DC298" s="79">
        <f>Model!$BR298*CE298</f>
        <v>7120.5094210679808</v>
      </c>
      <c r="DD298" s="79">
        <f>SUM(Model!$CF298:$CQ298)</f>
        <v>250263.71603418741</v>
      </c>
      <c r="DE298" s="79">
        <f>SUM(Model!$CR298:$DC298)</f>
        <v>103713.64651104376</v>
      </c>
      <c r="DF298" s="80">
        <f>IFERROR((Model!$DD298-Model!$DE298)/Model!$DD298,0)</f>
        <v>0.5855825680424408</v>
      </c>
    </row>
    <row r="299" spans="2:110" x14ac:dyDescent="0.25">
      <c r="B299" t="s">
        <v>371</v>
      </c>
      <c r="C299" t="s">
        <v>231</v>
      </c>
      <c r="D299" t="s">
        <v>31</v>
      </c>
      <c r="E299" s="4">
        <v>299</v>
      </c>
      <c r="F299" s="4">
        <v>5740480.7599999998</v>
      </c>
      <c r="G299" s="4">
        <v>1964424.43</v>
      </c>
      <c r="H299" s="4">
        <v>22</v>
      </c>
      <c r="I299" s="4">
        <v>7</v>
      </c>
      <c r="J299" s="4">
        <v>31</v>
      </c>
      <c r="K299" s="4">
        <v>26</v>
      </c>
      <c r="L299" s="4">
        <v>32</v>
      </c>
      <c r="M299" s="4">
        <v>24</v>
      </c>
      <c r="N299" s="4">
        <v>18</v>
      </c>
      <c r="O299" s="4">
        <v>9</v>
      </c>
      <c r="P299" s="4">
        <v>19</v>
      </c>
      <c r="Q299" s="4">
        <v>9</v>
      </c>
      <c r="R299" s="4">
        <v>13</v>
      </c>
      <c r="S299" s="4">
        <v>40</v>
      </c>
      <c r="T299" s="4">
        <v>10</v>
      </c>
      <c r="U299" s="4">
        <v>16</v>
      </c>
      <c r="V299" s="4">
        <v>16</v>
      </c>
      <c r="W299" s="4">
        <v>28</v>
      </c>
      <c r="X299" s="4">
        <v>34</v>
      </c>
      <c r="Y299" s="4">
        <v>29</v>
      </c>
      <c r="Z299" s="4">
        <v>13</v>
      </c>
      <c r="AA299" s="4">
        <v>19</v>
      </c>
      <c r="AB299" s="4">
        <v>17</v>
      </c>
      <c r="AC299" s="4">
        <v>21</v>
      </c>
      <c r="AD299" s="4">
        <v>29</v>
      </c>
      <c r="AE299" s="4">
        <v>38</v>
      </c>
      <c r="AF299" s="4">
        <v>12</v>
      </c>
      <c r="AG299" s="4">
        <v>18</v>
      </c>
      <c r="AH299" s="4">
        <v>34</v>
      </c>
      <c r="AI299" s="4">
        <v>14</v>
      </c>
      <c r="AJ299" s="4">
        <v>25</v>
      </c>
      <c r="AK299" s="4">
        <v>25</v>
      </c>
      <c r="AL299" s="4">
        <v>15</v>
      </c>
      <c r="AM299" s="4">
        <v>21</v>
      </c>
      <c r="AN299" s="4">
        <v>27</v>
      </c>
      <c r="AO299" s="4">
        <v>39</v>
      </c>
      <c r="AP299" s="4">
        <v>29</v>
      </c>
      <c r="AQ299" s="4">
        <v>40</v>
      </c>
      <c r="AR299" s="79">
        <f>MAX(IFERROR(IFERROR(_xlfn.FORECAST.ETS(AR$5,tbl_Model[[#This Row],[H_2023_01]:[H_2025_12]],$H$5:$AQ$5),_xlfn.FORECAST.LINEAR(AR$5,tbl_Model[[#This Row],[H_2023_01]:[H_2025_12]],$H$5:$AQ$5)),0),0)</f>
        <v>20.311366995701821</v>
      </c>
      <c r="AS299" s="79">
        <f>MAX(IFERROR(IFERROR(_xlfn.FORECAST.ETS(AS$5,tbl_Model[[#This Row],[H_2023_01]:[H_2025_12]],$H$5:$AQ$5),_xlfn.FORECAST.LINEAR(AS$5,tbl_Model[[#This Row],[H_2023_01]:[H_2025_12]],$H$5:$AQ$5)),0),0)</f>
        <v>21.194755647129242</v>
      </c>
      <c r="AT299" s="79">
        <f>MAX(IFERROR(IFERROR(_xlfn.FORECAST.ETS(AT$5,tbl_Model[[#This Row],[H_2023_01]:[H_2025_12]],$H$5:$AQ$5),_xlfn.FORECAST.LINEAR(AT$5,tbl_Model[[#This Row],[H_2023_01]:[H_2025_12]],$H$5:$AQ$5)),0),0)</f>
        <v>29.11861558135443</v>
      </c>
      <c r="AU299" s="79">
        <f>MAX(IFERROR(IFERROR(_xlfn.FORECAST.ETS(AU$5,tbl_Model[[#This Row],[H_2023_01]:[H_2025_12]],$H$5:$AQ$5),_xlfn.FORECAST.LINEAR(AU$5,tbl_Model[[#This Row],[H_2023_01]:[H_2025_12]],$H$5:$AQ$5)),0),0)</f>
        <v>28.668466028162658</v>
      </c>
      <c r="AV299" s="79">
        <f>MAX(IFERROR(IFERROR(_xlfn.FORECAST.ETS(AV$5,tbl_Model[[#This Row],[H_2023_01]:[H_2025_12]],$H$5:$AQ$5),_xlfn.FORECAST.LINEAR(AV$5,tbl_Model[[#This Row],[H_2023_01]:[H_2025_12]],$H$5:$AQ$5)),0),0)</f>
        <v>33.552660479360668</v>
      </c>
      <c r="AW299" s="79">
        <f>MAX(IFERROR(IFERROR(_xlfn.FORECAST.ETS(AW$5,tbl_Model[[#This Row],[H_2023_01]:[H_2025_12]],$H$5:$AQ$5),_xlfn.FORECAST.LINEAR(AW$5,tbl_Model[[#This Row],[H_2023_01]:[H_2025_12]],$H$5:$AQ$5)),0),0)</f>
        <v>38.336255874980154</v>
      </c>
      <c r="AX299" s="79">
        <f>MAX(IFERROR(IFERROR(_xlfn.FORECAST.ETS(AX$5,tbl_Model[[#This Row],[H_2023_01]:[H_2025_12]],$H$5:$AQ$5),_xlfn.FORECAST.LINEAR(AX$5,tbl_Model[[#This Row],[H_2023_01]:[H_2025_12]],$H$5:$AQ$5)),0),0)</f>
        <v>21.135950062844319</v>
      </c>
      <c r="AY299" s="79">
        <f>MAX(IFERROR(IFERROR(_xlfn.FORECAST.ETS(AY$5,tbl_Model[[#This Row],[H_2023_01]:[H_2025_12]],$H$5:$AQ$5),_xlfn.FORECAST.LINEAR(AY$5,tbl_Model[[#This Row],[H_2023_01]:[H_2025_12]],$H$5:$AQ$5)),0),0)</f>
        <v>22.01933871427174</v>
      </c>
      <c r="AZ299" s="79">
        <f>MAX(IFERROR(IFERROR(_xlfn.FORECAST.ETS(AZ$5,tbl_Model[[#This Row],[H_2023_01]:[H_2025_12]],$H$5:$AQ$5),_xlfn.FORECAST.LINEAR(AZ$5,tbl_Model[[#This Row],[H_2023_01]:[H_2025_12]],$H$5:$AQ$5)),0),0)</f>
        <v>29.943198648496928</v>
      </c>
      <c r="BA299" s="79">
        <f>MAX(IFERROR(IFERROR(_xlfn.FORECAST.ETS(BA$5,tbl_Model[[#This Row],[H_2023_01]:[H_2025_12]],$H$5:$AQ$5),_xlfn.FORECAST.LINEAR(BA$5,tbl_Model[[#This Row],[H_2023_01]:[H_2025_12]],$H$5:$AQ$5)),0),0)</f>
        <v>29.493049095305153</v>
      </c>
      <c r="BB299" s="79">
        <f>MAX(IFERROR(IFERROR(_xlfn.FORECAST.ETS(BB$5,tbl_Model[[#This Row],[H_2023_01]:[H_2025_12]],$H$5:$AQ$5),_xlfn.FORECAST.LINEAR(BB$5,tbl_Model[[#This Row],[H_2023_01]:[H_2025_12]],$H$5:$AQ$5)),0),0)</f>
        <v>34.377243546503159</v>
      </c>
      <c r="BC299" s="79">
        <f>MAX(IFERROR(IFERROR(_xlfn.FORECAST.ETS(BC$5,tbl_Model[[#This Row],[H_2023_01]:[H_2025_12]],$H$5:$AQ$5),_xlfn.FORECAST.LINEAR(BC$5,tbl_Model[[#This Row],[H_2023_01]:[H_2025_12]],$H$5:$AQ$5)),0),0)</f>
        <v>39.160838942122652</v>
      </c>
      <c r="BD299" s="80">
        <f>IFERROR(AR299/SUM(Model!$AR299:$BC299),1/12)</f>
        <v>5.8481659785370788E-2</v>
      </c>
      <c r="BE299" s="80">
        <f>IFERROR(AS299/SUM(Model!$AR299:$BC299),1/12)</f>
        <v>6.1025163360584035E-2</v>
      </c>
      <c r="BF299" s="80">
        <f>IFERROR(AT299/SUM(Model!$AR299:$BC299),1/12)</f>
        <v>8.3839998076452746E-2</v>
      </c>
      <c r="BG299" s="80">
        <f>IFERROR(AU299/SUM(Model!$AR299:$BC299),1/12)</f>
        <v>8.2543901510039042E-2</v>
      </c>
      <c r="BH299" s="80">
        <f>IFERROR(AV299/SUM(Model!$AR299:$BC299),1/12)</f>
        <v>9.6606755983645001E-2</v>
      </c>
      <c r="BI299" s="80">
        <f>IFERROR(AW299/SUM(Model!$AR299:$BC299),1/12)</f>
        <v>0.11037995985203479</v>
      </c>
      <c r="BJ299" s="80">
        <f>IFERROR(AX299/SUM(Model!$AR299:$BC299),1/12)</f>
        <v>6.085584692932864E-2</v>
      </c>
      <c r="BK299" s="80">
        <f>IFERROR(AY299/SUM(Model!$AR299:$BC299),1/12)</f>
        <v>6.3399350504541888E-2</v>
      </c>
      <c r="BL299" s="80">
        <f>IFERROR(AZ299/SUM(Model!$AR299:$BC299),1/12)</f>
        <v>8.6214185220410605E-2</v>
      </c>
      <c r="BM299" s="80">
        <f>IFERROR(BA299/SUM(Model!$AR299:$BC299),1/12)</f>
        <v>8.4918088653996887E-2</v>
      </c>
      <c r="BN299" s="80">
        <f>IFERROR(BB299/SUM(Model!$AR299:$BC299),1/12)</f>
        <v>9.8980943127602833E-2</v>
      </c>
      <c r="BO299" s="80">
        <f>IFERROR(BC299/SUM(Model!$AR299:$BC299),1/12)</f>
        <v>0.11275414699599265</v>
      </c>
      <c r="BP29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311.81296475913348</v>
      </c>
      <c r="BQ299" s="77" cm="1">
        <f t="array" ref="BQ29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299" s="77" cm="1">
        <f t="array" ref="BR29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299" s="77">
        <f>IF(tbl_Model[[#This Row],[Type]]="Boutique",
    tbl_Model[[#This Row],[UnitListPrice]],
    tbl_Model[[#This Row],[UnitListPrice]]*(1-SUMIFS(tbl_MarketTerms[WholesaleMarginPct],tbl_MarketTerms[Country],tbl_Model[[#This Row],[country]])))</f>
        <v>19622.586513629838</v>
      </c>
      <c r="BT299" s="79">
        <f>Model!$BP299*BD299</f>
        <v>18.235339721711455</v>
      </c>
      <c r="BU299" s="79">
        <f>Model!$BP299*BE299</f>
        <v>19.028437112374153</v>
      </c>
      <c r="BV299" s="79">
        <f>Model!$BP299*BF299</f>
        <v>26.142398365618778</v>
      </c>
      <c r="BW299" s="79">
        <f>Model!$BP299*BG299</f>
        <v>25.738258652631188</v>
      </c>
      <c r="BX299" s="79">
        <f>Model!$BP299*BH299</f>
        <v>30.123238999022504</v>
      </c>
      <c r="BY299" s="79">
        <f>Model!$BP299*BI299</f>
        <v>34.417902531457095</v>
      </c>
      <c r="BZ299" s="79">
        <f>Model!$BP299*BJ299</f>
        <v>18.975642053961973</v>
      </c>
      <c r="CA299" s="79">
        <f>Model!$BP299*BK299</f>
        <v>19.768739444624671</v>
      </c>
      <c r="CB299" s="79">
        <f>Model!$BP299*BL299</f>
        <v>26.8827006978693</v>
      </c>
      <c r="CC299" s="79">
        <f>Model!$BP299*BM299</f>
        <v>26.478560984881703</v>
      </c>
      <c r="CD299" s="79">
        <f>Model!$BP299*BN299</f>
        <v>30.863541331273016</v>
      </c>
      <c r="CE299" s="79">
        <f>Model!$BP299*BO299</f>
        <v>35.15820486370761</v>
      </c>
      <c r="CF299" s="79">
        <f>Model!$BS299*BT299</f>
        <v>357824.53129471367</v>
      </c>
      <c r="CG299" s="79">
        <f>Model!$BS299*BU299</f>
        <v>373387.15345672658</v>
      </c>
      <c r="CH299" s="79">
        <f>Model!$BS299*BV299</f>
        <v>512981.47360312974</v>
      </c>
      <c r="CI299" s="79">
        <f>Model!$BS299*BW299</f>
        <v>505051.20712143724</v>
      </c>
      <c r="CJ299" s="79">
        <f>Model!$BS299*BX299</f>
        <v>591095.86332906736</v>
      </c>
      <c r="CK299" s="79">
        <f>Model!$BS299*BY299</f>
        <v>675368.27004119626</v>
      </c>
      <c r="CL299" s="79">
        <f>Model!$BS299*BZ299</f>
        <v>372351.17785554141</v>
      </c>
      <c r="CM299" s="79">
        <f>Model!$BS299*CA299</f>
        <v>387913.80001755431</v>
      </c>
      <c r="CN299" s="79">
        <f>Model!$BS299*CB299</f>
        <v>527508.12016395759</v>
      </c>
      <c r="CO299" s="79">
        <f>Model!$BS299*CC299</f>
        <v>519577.85368226492</v>
      </c>
      <c r="CP299" s="79">
        <f>Model!$BS299*CD299</f>
        <v>605622.50988989498</v>
      </c>
      <c r="CQ299" s="79">
        <f>Model!$BS299*CE299</f>
        <v>689894.91660202388</v>
      </c>
      <c r="CR299" s="79">
        <f>Model!$BR299*BT299</f>
        <v>121010.79578118993</v>
      </c>
      <c r="CS299" s="79">
        <f>Model!$BR299*BU299</f>
        <v>126273.83709770624</v>
      </c>
      <c r="CT299" s="79">
        <f>Model!$BR299*BV299</f>
        <v>173482.50584472794</v>
      </c>
      <c r="CU299" s="79">
        <f>Model!$BR299*BW299</f>
        <v>170800.6107431422</v>
      </c>
      <c r="CV299" s="79">
        <f>Model!$BR299*BX299</f>
        <v>199899.60035888871</v>
      </c>
      <c r="CW299" s="79">
        <f>Model!$BR299*BY299</f>
        <v>228399.24224127148</v>
      </c>
      <c r="CX299" s="79">
        <f>Model!$BR299*BZ299</f>
        <v>125923.48595924264</v>
      </c>
      <c r="CY299" s="79">
        <f>Model!$BR299*CA299</f>
        <v>131186.52727575894</v>
      </c>
      <c r="CZ299" s="79">
        <f>Model!$BR299*CB299</f>
        <v>178395.19602278067</v>
      </c>
      <c r="DA299" s="79">
        <f>Model!$BR299*CC299</f>
        <v>175713.3009211949</v>
      </c>
      <c r="DB299" s="79">
        <f>Model!$BR299*CD299</f>
        <v>204812.29053694135</v>
      </c>
      <c r="DC299" s="79">
        <f>Model!$BR299*CE299</f>
        <v>233311.93241932415</v>
      </c>
      <c r="DD299" s="79">
        <f>SUM(Model!$CF299:$CQ299)</f>
        <v>6118576.8770575076</v>
      </c>
      <c r="DE299" s="79">
        <f>SUM(Model!$CR299:$DC299)</f>
        <v>2069209.3252021691</v>
      </c>
      <c r="DF299" s="80">
        <f>IFERROR((Model!$DD299-Model!$DE299)/Model!$DD299,0)</f>
        <v>0.66181526083933506</v>
      </c>
    </row>
    <row r="300" spans="2:110" x14ac:dyDescent="0.25">
      <c r="B300" t="s">
        <v>371</v>
      </c>
      <c r="C300" t="s">
        <v>231</v>
      </c>
      <c r="D300" t="s">
        <v>32</v>
      </c>
      <c r="E300" s="4">
        <v>396</v>
      </c>
      <c r="F300" s="4">
        <v>7077215.3300000001</v>
      </c>
      <c r="G300" s="4">
        <v>2474700.69</v>
      </c>
      <c r="H300" s="4">
        <v>44</v>
      </c>
      <c r="I300" s="4">
        <v>27</v>
      </c>
      <c r="J300" s="4">
        <v>21</v>
      </c>
      <c r="K300" s="4">
        <v>28</v>
      </c>
      <c r="L300" s="4">
        <v>52</v>
      </c>
      <c r="M300" s="4">
        <v>13</v>
      </c>
      <c r="N300" s="4">
        <v>26</v>
      </c>
      <c r="O300" s="4">
        <v>15</v>
      </c>
      <c r="P300" s="4">
        <v>41</v>
      </c>
      <c r="Q300" s="4">
        <v>33</v>
      </c>
      <c r="R300" s="4">
        <v>32</v>
      </c>
      <c r="S300" s="4">
        <v>24</v>
      </c>
      <c r="T300" s="4">
        <v>21</v>
      </c>
      <c r="U300" s="4">
        <v>17</v>
      </c>
      <c r="V300" s="4">
        <v>42</v>
      </c>
      <c r="W300" s="4">
        <v>51</v>
      </c>
      <c r="X300" s="4">
        <v>27</v>
      </c>
      <c r="Y300" s="4">
        <v>45</v>
      </c>
      <c r="Z300" s="4">
        <v>49</v>
      </c>
      <c r="AA300" s="4">
        <v>26</v>
      </c>
      <c r="AB300" s="4">
        <v>20</v>
      </c>
      <c r="AC300" s="4">
        <v>29</v>
      </c>
      <c r="AD300" s="4">
        <v>65</v>
      </c>
      <c r="AE300" s="4">
        <v>50</v>
      </c>
      <c r="AF300" s="4">
        <v>29</v>
      </c>
      <c r="AG300" s="4">
        <v>29</v>
      </c>
      <c r="AH300" s="4">
        <v>46</v>
      </c>
      <c r="AI300" s="4">
        <v>26</v>
      </c>
      <c r="AJ300" s="4">
        <v>30</v>
      </c>
      <c r="AK300" s="4">
        <v>22</v>
      </c>
      <c r="AL300" s="4">
        <v>30</v>
      </c>
      <c r="AM300" s="4">
        <v>24</v>
      </c>
      <c r="AN300" s="4">
        <v>34</v>
      </c>
      <c r="AO300" s="4">
        <v>28</v>
      </c>
      <c r="AP300" s="4">
        <v>41</v>
      </c>
      <c r="AQ300" s="4">
        <v>57</v>
      </c>
      <c r="AR300" s="79">
        <f>MAX(IFERROR(IFERROR(_xlfn.FORECAST.ETS(AR$5,tbl_Model[[#This Row],[H_2023_01]:[H_2025_12]],$H$5:$AQ$5),_xlfn.FORECAST.LINEAR(AR$5,tbl_Model[[#This Row],[H_2023_01]:[H_2025_12]],$H$5:$AQ$5)),0),0)</f>
        <v>36.724834513523589</v>
      </c>
      <c r="AS300" s="79">
        <f>MAX(IFERROR(IFERROR(_xlfn.FORECAST.ETS(AS$5,tbl_Model[[#This Row],[H_2023_01]:[H_2025_12]],$H$5:$AQ$5),_xlfn.FORECAST.LINEAR(AS$5,tbl_Model[[#This Row],[H_2023_01]:[H_2025_12]],$H$5:$AQ$5)),0),0)</f>
        <v>36.844739127140663</v>
      </c>
      <c r="AT300" s="79">
        <f>MAX(IFERROR(IFERROR(_xlfn.FORECAST.ETS(AT$5,tbl_Model[[#This Row],[H_2023_01]:[H_2025_12]],$H$5:$AQ$5),_xlfn.FORECAST.LINEAR(AT$5,tbl_Model[[#This Row],[H_2023_01]:[H_2025_12]],$H$5:$AQ$5)),0),0)</f>
        <v>36.964643740757793</v>
      </c>
      <c r="AU300" s="79">
        <f>MAX(IFERROR(IFERROR(_xlfn.FORECAST.ETS(AU$5,tbl_Model[[#This Row],[H_2023_01]:[H_2025_12]],$H$5:$AQ$5),_xlfn.FORECAST.LINEAR(AU$5,tbl_Model[[#This Row],[H_2023_01]:[H_2025_12]],$H$5:$AQ$5)),0),0)</f>
        <v>37.084548354374867</v>
      </c>
      <c r="AV300" s="79">
        <f>MAX(IFERROR(IFERROR(_xlfn.FORECAST.ETS(AV$5,tbl_Model[[#This Row],[H_2023_01]:[H_2025_12]],$H$5:$AQ$5),_xlfn.FORECAST.LINEAR(AV$5,tbl_Model[[#This Row],[H_2023_01]:[H_2025_12]],$H$5:$AQ$5)),0),0)</f>
        <v>37.204452967991998</v>
      </c>
      <c r="AW300" s="79">
        <f>MAX(IFERROR(IFERROR(_xlfn.FORECAST.ETS(AW$5,tbl_Model[[#This Row],[H_2023_01]:[H_2025_12]],$H$5:$AQ$5),_xlfn.FORECAST.LINEAR(AW$5,tbl_Model[[#This Row],[H_2023_01]:[H_2025_12]],$H$5:$AQ$5)),0),0)</f>
        <v>37.324357581609071</v>
      </c>
      <c r="AX300" s="79">
        <f>MAX(IFERROR(IFERROR(_xlfn.FORECAST.ETS(AX$5,tbl_Model[[#This Row],[H_2023_01]:[H_2025_12]],$H$5:$AQ$5),_xlfn.FORECAST.LINEAR(AX$5,tbl_Model[[#This Row],[H_2023_01]:[H_2025_12]],$H$5:$AQ$5)),0),0)</f>
        <v>37.444262195226202</v>
      </c>
      <c r="AY300" s="79">
        <f>MAX(IFERROR(IFERROR(_xlfn.FORECAST.ETS(AY$5,tbl_Model[[#This Row],[H_2023_01]:[H_2025_12]],$H$5:$AQ$5),_xlfn.FORECAST.LINEAR(AY$5,tbl_Model[[#This Row],[H_2023_01]:[H_2025_12]],$H$5:$AQ$5)),0),0)</f>
        <v>37.564166808843268</v>
      </c>
      <c r="AZ300" s="79">
        <f>MAX(IFERROR(IFERROR(_xlfn.FORECAST.ETS(AZ$5,tbl_Model[[#This Row],[H_2023_01]:[H_2025_12]],$H$5:$AQ$5),_xlfn.FORECAST.LINEAR(AZ$5,tbl_Model[[#This Row],[H_2023_01]:[H_2025_12]],$H$5:$AQ$5)),0),0)</f>
        <v>37.684071422460399</v>
      </c>
      <c r="BA300" s="79">
        <f>MAX(IFERROR(IFERROR(_xlfn.FORECAST.ETS(BA$5,tbl_Model[[#This Row],[H_2023_01]:[H_2025_12]],$H$5:$AQ$5),_xlfn.FORECAST.LINEAR(BA$5,tbl_Model[[#This Row],[H_2023_01]:[H_2025_12]],$H$5:$AQ$5)),0),0)</f>
        <v>37.803976036077472</v>
      </c>
      <c r="BB300" s="79">
        <f>MAX(IFERROR(IFERROR(_xlfn.FORECAST.ETS(BB$5,tbl_Model[[#This Row],[H_2023_01]:[H_2025_12]],$H$5:$AQ$5),_xlfn.FORECAST.LINEAR(BB$5,tbl_Model[[#This Row],[H_2023_01]:[H_2025_12]],$H$5:$AQ$5)),0),0)</f>
        <v>37.923880649694603</v>
      </c>
      <c r="BC300" s="79">
        <f>MAX(IFERROR(IFERROR(_xlfn.FORECAST.ETS(BC$5,tbl_Model[[#This Row],[H_2023_01]:[H_2025_12]],$H$5:$AQ$5),_xlfn.FORECAST.LINEAR(BC$5,tbl_Model[[#This Row],[H_2023_01]:[H_2025_12]],$H$5:$AQ$5)),0),0)</f>
        <v>38.043785263311676</v>
      </c>
      <c r="BD300" s="80">
        <f>IFERROR(AR300/SUM(Model!$AR300:$BC300),1/12)</f>
        <v>8.1863297336809637E-2</v>
      </c>
      <c r="BE300" s="80">
        <f>IFERROR(AS300/SUM(Model!$AR300:$BC300),1/12)</f>
        <v>8.2130576608904798E-2</v>
      </c>
      <c r="BF300" s="80">
        <f>IFERROR(AT300/SUM(Model!$AR300:$BC300),1/12)</f>
        <v>8.2397855881000084E-2</v>
      </c>
      <c r="BG300" s="80">
        <f>IFERROR(AU300/SUM(Model!$AR300:$BC300),1/12)</f>
        <v>8.2665135153095246E-2</v>
      </c>
      <c r="BH300" s="80">
        <f>IFERROR(AV300/SUM(Model!$AR300:$BC300),1/12)</f>
        <v>8.2932414425190532E-2</v>
      </c>
      <c r="BI300" s="80">
        <f>IFERROR(AW300/SUM(Model!$AR300:$BC300),1/12)</f>
        <v>8.3199693697285693E-2</v>
      </c>
      <c r="BJ300" s="80">
        <f>IFERROR(AX300/SUM(Model!$AR300:$BC300),1/12)</f>
        <v>8.3466972969380979E-2</v>
      </c>
      <c r="BK300" s="80">
        <f>IFERROR(AY300/SUM(Model!$AR300:$BC300),1/12)</f>
        <v>8.3734252241476112E-2</v>
      </c>
      <c r="BL300" s="80">
        <f>IFERROR(AZ300/SUM(Model!$AR300:$BC300),1/12)</f>
        <v>8.4001531513571398E-2</v>
      </c>
      <c r="BM300" s="80">
        <f>IFERROR(BA300/SUM(Model!$AR300:$BC300),1/12)</f>
        <v>8.4268810785666559E-2</v>
      </c>
      <c r="BN300" s="80">
        <f>IFERROR(BB300/SUM(Model!$AR300:$BC300),1/12)</f>
        <v>8.4536090057761845E-2</v>
      </c>
      <c r="BO300" s="80">
        <f>IFERROR(BC300/SUM(Model!$AR300:$BC300),1/12)</f>
        <v>8.4803369329857006E-2</v>
      </c>
      <c r="BP30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406.56710702661309</v>
      </c>
      <c r="BQ300" s="77" cm="1">
        <f t="array" ref="BQ30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300" s="77" cm="1">
        <f t="array" ref="BR30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300" s="77">
        <f>IF(tbl_Model[[#This Row],[Type]]="Boutique",
    tbl_Model[[#This Row],[UnitListPrice]],
    tbl_Model[[#This Row],[UnitListPrice]]*(1-SUMIFS(tbl_MarketTerms[WholesaleMarginPct],tbl_MarketTerms[Country],tbl_Model[[#This Row],[country]])))</f>
        <v>19302.336585365854</v>
      </c>
      <c r="BT300" s="79">
        <f>Model!$BP300*BD300</f>
        <v>33.282923969886134</v>
      </c>
      <c r="BU300" s="79">
        <f>Model!$BP300*BE300</f>
        <v>33.391590930310045</v>
      </c>
      <c r="BV300" s="79">
        <f>Model!$BP300*BF300</f>
        <v>33.500257890734005</v>
      </c>
      <c r="BW300" s="79">
        <f>Model!$BP300*BG300</f>
        <v>33.608924851157909</v>
      </c>
      <c r="BX300" s="79">
        <f>Model!$BP300*BH300</f>
        <v>33.717591811581869</v>
      </c>
      <c r="BY300" s="79">
        <f>Model!$BP300*BI300</f>
        <v>33.826258772005779</v>
      </c>
      <c r="BZ300" s="79">
        <f>Model!$BP300*BJ300</f>
        <v>33.93492573242974</v>
      </c>
      <c r="CA300" s="79">
        <f>Model!$BP300*BK300</f>
        <v>34.043592692853636</v>
      </c>
      <c r="CB300" s="79">
        <f>Model!$BP300*BL300</f>
        <v>34.152259653277596</v>
      </c>
      <c r="CC300" s="79">
        <f>Model!$BP300*BM300</f>
        <v>34.2609266137015</v>
      </c>
      <c r="CD300" s="79">
        <f>Model!$BP300*BN300</f>
        <v>34.36959357412546</v>
      </c>
      <c r="CE300" s="79">
        <f>Model!$BP300*BO300</f>
        <v>34.478260534549371</v>
      </c>
      <c r="CF300" s="79">
        <f>Model!$BS300*BT300</f>
        <v>642438.20101188321</v>
      </c>
      <c r="CG300" s="79">
        <f>Model!$BS300*BU300</f>
        <v>644535.72725769423</v>
      </c>
      <c r="CH300" s="79">
        <f>Model!$BS300*BV300</f>
        <v>646633.25350350619</v>
      </c>
      <c r="CI300" s="79">
        <f>Model!$BS300*BW300</f>
        <v>648730.77974931698</v>
      </c>
      <c r="CJ300" s="79">
        <f>Model!$BS300*BX300</f>
        <v>650828.30599512882</v>
      </c>
      <c r="CK300" s="79">
        <f>Model!$BS300*BY300</f>
        <v>652925.83224093984</v>
      </c>
      <c r="CL300" s="79">
        <f>Model!$BS300*BZ300</f>
        <v>655023.35848675168</v>
      </c>
      <c r="CM300" s="79">
        <f>Model!$BS300*CA300</f>
        <v>657120.88473256235</v>
      </c>
      <c r="CN300" s="79">
        <f>Model!$BS300*CB300</f>
        <v>659218.4109783743</v>
      </c>
      <c r="CO300" s="79">
        <f>Model!$BS300*CC300</f>
        <v>661315.93722418509</v>
      </c>
      <c r="CP300" s="79">
        <f>Model!$BS300*CD300</f>
        <v>663413.46346999705</v>
      </c>
      <c r="CQ300" s="79">
        <f>Model!$BS300*CE300</f>
        <v>665510.98971580795</v>
      </c>
      <c r="CR300" s="79">
        <f>Model!$BR300*BT300</f>
        <v>220867.45720044954</v>
      </c>
      <c r="CS300" s="79">
        <f>Model!$BR300*BU300</f>
        <v>221588.57759396566</v>
      </c>
      <c r="CT300" s="79">
        <f>Model!$BR300*BV300</f>
        <v>222309.6979874821</v>
      </c>
      <c r="CU300" s="79">
        <f>Model!$BR300*BW300</f>
        <v>223030.81838099816</v>
      </c>
      <c r="CV300" s="79">
        <f>Model!$BR300*BX300</f>
        <v>223751.93877451459</v>
      </c>
      <c r="CW300" s="79">
        <f>Model!$BR300*BY300</f>
        <v>224473.05916803071</v>
      </c>
      <c r="CX300" s="79">
        <f>Model!$BR300*BZ300</f>
        <v>225194.17956154715</v>
      </c>
      <c r="CY300" s="79">
        <f>Model!$BR300*CA300</f>
        <v>225915.29995506315</v>
      </c>
      <c r="CZ300" s="79">
        <f>Model!$BR300*CB300</f>
        <v>226636.42034857959</v>
      </c>
      <c r="DA300" s="79">
        <f>Model!$BR300*CC300</f>
        <v>227357.54074209565</v>
      </c>
      <c r="DB300" s="79">
        <f>Model!$BR300*CD300</f>
        <v>228078.66113561208</v>
      </c>
      <c r="DC300" s="79">
        <f>Model!$BR300*CE300</f>
        <v>228799.7815291282</v>
      </c>
      <c r="DD300" s="79">
        <f>SUM(Model!$CF300:$CQ300)</f>
        <v>7847695.1443661479</v>
      </c>
      <c r="DE300" s="79">
        <f>SUM(Model!$CR300:$DC300)</f>
        <v>2698003.4323774665</v>
      </c>
      <c r="DF300" s="80">
        <f>IFERROR((Model!$DD300-Model!$DE300)/Model!$DD300,0)</f>
        <v>0.65620435264813259</v>
      </c>
    </row>
    <row r="301" spans="2:110" x14ac:dyDescent="0.25">
      <c r="B301" t="s">
        <v>371</v>
      </c>
      <c r="C301" t="s">
        <v>70</v>
      </c>
      <c r="D301" t="s">
        <v>13</v>
      </c>
      <c r="E301" s="4">
        <v>462</v>
      </c>
      <c r="F301" s="4">
        <v>7549640.1500000004</v>
      </c>
      <c r="G301" s="4">
        <v>2414406.37</v>
      </c>
      <c r="H301" s="4">
        <v>40</v>
      </c>
      <c r="I301" s="4">
        <v>46</v>
      </c>
      <c r="J301" s="4">
        <v>37</v>
      </c>
      <c r="K301" s="4">
        <v>23</v>
      </c>
      <c r="L301" s="4">
        <v>50</v>
      </c>
      <c r="M301" s="4">
        <v>34</v>
      </c>
      <c r="N301" s="4">
        <v>30</v>
      </c>
      <c r="O301" s="4">
        <v>20</v>
      </c>
      <c r="P301" s="4">
        <v>42</v>
      </c>
      <c r="Q301" s="4">
        <v>22</v>
      </c>
      <c r="R301" s="4">
        <v>43</v>
      </c>
      <c r="S301" s="4">
        <v>53</v>
      </c>
      <c r="T301" s="4">
        <v>35</v>
      </c>
      <c r="U301" s="4">
        <v>23</v>
      </c>
      <c r="V301" s="4">
        <v>43</v>
      </c>
      <c r="W301" s="4">
        <v>53</v>
      </c>
      <c r="X301" s="4">
        <v>35</v>
      </c>
      <c r="Y301" s="4">
        <v>35</v>
      </c>
      <c r="Z301" s="4">
        <v>59</v>
      </c>
      <c r="AA301" s="4">
        <v>15</v>
      </c>
      <c r="AB301" s="4">
        <v>39</v>
      </c>
      <c r="AC301" s="4">
        <v>40</v>
      </c>
      <c r="AD301" s="4">
        <v>38</v>
      </c>
      <c r="AE301" s="4">
        <v>74</v>
      </c>
      <c r="AF301" s="4">
        <v>30</v>
      </c>
      <c r="AG301" s="4">
        <v>25</v>
      </c>
      <c r="AH301" s="4">
        <v>46</v>
      </c>
      <c r="AI301" s="4">
        <v>38</v>
      </c>
      <c r="AJ301" s="4">
        <v>34</v>
      </c>
      <c r="AK301" s="4">
        <v>31</v>
      </c>
      <c r="AL301" s="4">
        <v>40</v>
      </c>
      <c r="AM301" s="4">
        <v>37</v>
      </c>
      <c r="AN301" s="4">
        <v>31</v>
      </c>
      <c r="AO301" s="4">
        <v>33</v>
      </c>
      <c r="AP301" s="4">
        <v>56</v>
      </c>
      <c r="AQ301" s="4">
        <v>61</v>
      </c>
      <c r="AR301" s="79">
        <f>MAX(IFERROR(IFERROR(_xlfn.FORECAST.ETS(AR$5,tbl_Model[[#This Row],[H_2023_01]:[H_2025_12]],$H$5:$AQ$5),_xlfn.FORECAST.LINEAR(AR$5,tbl_Model[[#This Row],[H_2023_01]:[H_2025_12]],$H$5:$AQ$5)),0),0)</f>
        <v>42.512016993992219</v>
      </c>
      <c r="AS301" s="79">
        <f>MAX(IFERROR(IFERROR(_xlfn.FORECAST.ETS(AS$5,tbl_Model[[#This Row],[H_2023_01]:[H_2025_12]],$H$5:$AQ$5),_xlfn.FORECAST.LINEAR(AS$5,tbl_Model[[#This Row],[H_2023_01]:[H_2025_12]],$H$5:$AQ$5)),0),0)</f>
        <v>42.672208024528885</v>
      </c>
      <c r="AT301" s="79">
        <f>MAX(IFERROR(IFERROR(_xlfn.FORECAST.ETS(AT$5,tbl_Model[[#This Row],[H_2023_01]:[H_2025_12]],$H$5:$AQ$5),_xlfn.FORECAST.LINEAR(AT$5,tbl_Model[[#This Row],[H_2023_01]:[H_2025_12]],$H$5:$AQ$5)),0),0)</f>
        <v>42.832399055065572</v>
      </c>
      <c r="AU301" s="79">
        <f>MAX(IFERROR(IFERROR(_xlfn.FORECAST.ETS(AU$5,tbl_Model[[#This Row],[H_2023_01]:[H_2025_12]],$H$5:$AQ$5),_xlfn.FORECAST.LINEAR(AU$5,tbl_Model[[#This Row],[H_2023_01]:[H_2025_12]],$H$5:$AQ$5)),0),0)</f>
        <v>42.992590085602238</v>
      </c>
      <c r="AV301" s="79">
        <f>MAX(IFERROR(IFERROR(_xlfn.FORECAST.ETS(AV$5,tbl_Model[[#This Row],[H_2023_01]:[H_2025_12]],$H$5:$AQ$5),_xlfn.FORECAST.LINEAR(AV$5,tbl_Model[[#This Row],[H_2023_01]:[H_2025_12]],$H$5:$AQ$5)),0),0)</f>
        <v>43.152781116138932</v>
      </c>
      <c r="AW301" s="79">
        <f>MAX(IFERROR(IFERROR(_xlfn.FORECAST.ETS(AW$5,tbl_Model[[#This Row],[H_2023_01]:[H_2025_12]],$H$5:$AQ$5),_xlfn.FORECAST.LINEAR(AW$5,tbl_Model[[#This Row],[H_2023_01]:[H_2025_12]],$H$5:$AQ$5)),0),0)</f>
        <v>43.312972146675598</v>
      </c>
      <c r="AX301" s="79">
        <f>MAX(IFERROR(IFERROR(_xlfn.FORECAST.ETS(AX$5,tbl_Model[[#This Row],[H_2023_01]:[H_2025_12]],$H$5:$AQ$5),_xlfn.FORECAST.LINEAR(AX$5,tbl_Model[[#This Row],[H_2023_01]:[H_2025_12]],$H$5:$AQ$5)),0),0)</f>
        <v>43.473163177212285</v>
      </c>
      <c r="AY301" s="79">
        <f>MAX(IFERROR(IFERROR(_xlfn.FORECAST.ETS(AY$5,tbl_Model[[#This Row],[H_2023_01]:[H_2025_12]],$H$5:$AQ$5),_xlfn.FORECAST.LINEAR(AY$5,tbl_Model[[#This Row],[H_2023_01]:[H_2025_12]],$H$5:$AQ$5)),0),0)</f>
        <v>43.633354207748951</v>
      </c>
      <c r="AZ301" s="79">
        <f>MAX(IFERROR(IFERROR(_xlfn.FORECAST.ETS(AZ$5,tbl_Model[[#This Row],[H_2023_01]:[H_2025_12]],$H$5:$AQ$5),_xlfn.FORECAST.LINEAR(AZ$5,tbl_Model[[#This Row],[H_2023_01]:[H_2025_12]],$H$5:$AQ$5)),0),0)</f>
        <v>43.793545238285645</v>
      </c>
      <c r="BA301" s="79">
        <f>MAX(IFERROR(IFERROR(_xlfn.FORECAST.ETS(BA$5,tbl_Model[[#This Row],[H_2023_01]:[H_2025_12]],$H$5:$AQ$5),_xlfn.FORECAST.LINEAR(BA$5,tbl_Model[[#This Row],[H_2023_01]:[H_2025_12]],$H$5:$AQ$5)),0),0)</f>
        <v>43.953736268822311</v>
      </c>
      <c r="BB301" s="79">
        <f>MAX(IFERROR(IFERROR(_xlfn.FORECAST.ETS(BB$5,tbl_Model[[#This Row],[H_2023_01]:[H_2025_12]],$H$5:$AQ$5),_xlfn.FORECAST.LINEAR(BB$5,tbl_Model[[#This Row],[H_2023_01]:[H_2025_12]],$H$5:$AQ$5)),0),0)</f>
        <v>44.113927299358998</v>
      </c>
      <c r="BC301" s="79">
        <f>MAX(IFERROR(IFERROR(_xlfn.FORECAST.ETS(BC$5,tbl_Model[[#This Row],[H_2023_01]:[H_2025_12]],$H$5:$AQ$5),_xlfn.FORECAST.LINEAR(BC$5,tbl_Model[[#This Row],[H_2023_01]:[H_2025_12]],$H$5:$AQ$5)),0),0)</f>
        <v>44.274118329895664</v>
      </c>
      <c r="BD301" s="80">
        <f>IFERROR(AR301/SUM(Model!$AR301:$BC301),1/12)</f>
        <v>8.1641337515753309E-2</v>
      </c>
      <c r="BE301" s="80">
        <f>IFERROR(AS301/SUM(Model!$AR301:$BC301),1/12)</f>
        <v>8.194897311894965E-2</v>
      </c>
      <c r="BF301" s="80">
        <f>IFERROR(AT301/SUM(Model!$AR301:$BC301),1/12)</f>
        <v>8.2256608722146046E-2</v>
      </c>
      <c r="BG301" s="80">
        <f>IFERROR(AU301/SUM(Model!$AR301:$BC301),1/12)</f>
        <v>8.2564244325342401E-2</v>
      </c>
      <c r="BH301" s="80">
        <f>IFERROR(AV301/SUM(Model!$AR301:$BC301),1/12)</f>
        <v>8.2871879928538797E-2</v>
      </c>
      <c r="BI301" s="80">
        <f>IFERROR(AW301/SUM(Model!$AR301:$BC301),1/12)</f>
        <v>8.3179515531735151E-2</v>
      </c>
      <c r="BJ301" s="80">
        <f>IFERROR(AX301/SUM(Model!$AR301:$BC301),1/12)</f>
        <v>8.3487151134931534E-2</v>
      </c>
      <c r="BK301" s="80">
        <f>IFERROR(AY301/SUM(Model!$AR301:$BC301),1/12)</f>
        <v>8.3794786738127888E-2</v>
      </c>
      <c r="BL301" s="80">
        <f>IFERROR(AZ301/SUM(Model!$AR301:$BC301),1/12)</f>
        <v>8.4102422341324298E-2</v>
      </c>
      <c r="BM301" s="80">
        <f>IFERROR(BA301/SUM(Model!$AR301:$BC301),1/12)</f>
        <v>8.4410057944520639E-2</v>
      </c>
      <c r="BN301" s="80">
        <f>IFERROR(BB301/SUM(Model!$AR301:$BC301),1/12)</f>
        <v>8.4717693547717035E-2</v>
      </c>
      <c r="BO301" s="80">
        <f>IFERROR(BC301/SUM(Model!$AR301:$BC301),1/12)</f>
        <v>8.502532915091339E-2</v>
      </c>
      <c r="BP30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483.91517128874392</v>
      </c>
      <c r="BQ301" s="77" cm="1">
        <f t="array" ref="BQ30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301" s="77" cm="1">
        <f t="array" ref="BR30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301" s="77">
        <f>IF(tbl_Model[[#This Row],[Type]]="Boutique",
    tbl_Model[[#This Row],[UnitListPrice]],
    tbl_Model[[#This Row],[UnitListPrice]]*(1-SUMIFS(tbl_MarketTerms[WholesaleMarginPct],tbl_MarketTerms[Country],tbl_Model[[#This Row],[country]])))</f>
        <v>16711.66922132824</v>
      </c>
      <c r="BT301" s="79">
        <f>Model!$BP301*BD301</f>
        <v>39.507481828177916</v>
      </c>
      <c r="BU301" s="79">
        <f>Model!$BP301*BE301</f>
        <v>39.656351363793192</v>
      </c>
      <c r="BV301" s="79">
        <f>Model!$BP301*BF301</f>
        <v>39.805220899408489</v>
      </c>
      <c r="BW301" s="79">
        <f>Model!$BP301*BG301</f>
        <v>39.954090435023772</v>
      </c>
      <c r="BX301" s="79">
        <f>Model!$BP301*BH301</f>
        <v>40.10295997063907</v>
      </c>
      <c r="BY301" s="79">
        <f>Model!$BP301*BI301</f>
        <v>40.251829506254353</v>
      </c>
      <c r="BZ301" s="79">
        <f>Model!$BP301*BJ301</f>
        <v>40.400699041869643</v>
      </c>
      <c r="CA301" s="79">
        <f>Model!$BP301*BK301</f>
        <v>40.549568577484926</v>
      </c>
      <c r="CB301" s="79">
        <f>Model!$BP301*BL301</f>
        <v>40.698438113100231</v>
      </c>
      <c r="CC301" s="79">
        <f>Model!$BP301*BM301</f>
        <v>40.847307648715507</v>
      </c>
      <c r="CD301" s="79">
        <f>Model!$BP301*BN301</f>
        <v>40.996177184330804</v>
      </c>
      <c r="CE301" s="79">
        <f>Model!$BP301*BO301</f>
        <v>41.145046719946087</v>
      </c>
      <c r="CF301" s="79">
        <f>Model!$BS301*BT301</f>
        <v>660235.96808014566</v>
      </c>
      <c r="CG301" s="79">
        <f>Model!$BS301*BU301</f>
        <v>662723.82651648088</v>
      </c>
      <c r="CH301" s="79">
        <f>Model!$BS301*BV301</f>
        <v>665211.68495281646</v>
      </c>
      <c r="CI301" s="79">
        <f>Model!$BS301*BW301</f>
        <v>667699.5433891518</v>
      </c>
      <c r="CJ301" s="79">
        <f>Model!$BS301*BX301</f>
        <v>670187.40182548738</v>
      </c>
      <c r="CK301" s="79">
        <f>Model!$BS301*BY301</f>
        <v>672675.26026182272</v>
      </c>
      <c r="CL301" s="79">
        <f>Model!$BS301*BZ301</f>
        <v>675163.1186981583</v>
      </c>
      <c r="CM301" s="79">
        <f>Model!$BS301*CA301</f>
        <v>677650.97713449365</v>
      </c>
      <c r="CN301" s="79">
        <f>Model!$BS301*CB301</f>
        <v>680138.83557082934</v>
      </c>
      <c r="CO301" s="79">
        <f>Model!$BS301*CC301</f>
        <v>682626.69400716457</v>
      </c>
      <c r="CP301" s="79">
        <f>Model!$BS301*CD301</f>
        <v>685114.55244350014</v>
      </c>
      <c r="CQ301" s="79">
        <f>Model!$BS301*CE301</f>
        <v>687602.41087983549</v>
      </c>
      <c r="CR301" s="79">
        <f>Model!$BR301*BT301</f>
        <v>208288.42236714473</v>
      </c>
      <c r="CS301" s="79">
        <f>Model!$BR301*BU301</f>
        <v>209073.2813173226</v>
      </c>
      <c r="CT301" s="79">
        <f>Model!$BR301*BV301</f>
        <v>209858.1402675006</v>
      </c>
      <c r="CU301" s="79">
        <f>Model!$BR301*BW301</f>
        <v>210642.9992176785</v>
      </c>
      <c r="CV301" s="79">
        <f>Model!$BR301*BX301</f>
        <v>211427.8581678565</v>
      </c>
      <c r="CW301" s="79">
        <f>Model!$BR301*BY301</f>
        <v>212212.71711803443</v>
      </c>
      <c r="CX301" s="79">
        <f>Model!$BR301*BZ301</f>
        <v>212997.57606821237</v>
      </c>
      <c r="CY301" s="79">
        <f>Model!$BR301*CA301</f>
        <v>213782.4350183903</v>
      </c>
      <c r="CZ301" s="79">
        <f>Model!$BR301*CB301</f>
        <v>214567.29396856832</v>
      </c>
      <c r="DA301" s="79">
        <f>Model!$BR301*CC301</f>
        <v>215352.1529187462</v>
      </c>
      <c r="DB301" s="79">
        <f>Model!$BR301*CD301</f>
        <v>216137.01186892419</v>
      </c>
      <c r="DC301" s="79">
        <f>Model!$BR301*CE301</f>
        <v>216921.8708191021</v>
      </c>
      <c r="DD301" s="79">
        <f>SUM(Model!$CF301:$CQ301)</f>
        <v>8087030.2737598848</v>
      </c>
      <c r="DE301" s="79">
        <f>SUM(Model!$CR301:$DC301)</f>
        <v>2551261.7591174808</v>
      </c>
      <c r="DF301" s="80">
        <f>IFERROR((Model!$DD301-Model!$DE301)/Model!$DD301,0)</f>
        <v>0.68452427247668413</v>
      </c>
    </row>
    <row r="302" spans="2:110" x14ac:dyDescent="0.25">
      <c r="B302" t="s">
        <v>371</v>
      </c>
      <c r="C302" t="s">
        <v>231</v>
      </c>
      <c r="D302" t="s">
        <v>33</v>
      </c>
      <c r="E302" s="4">
        <v>594</v>
      </c>
      <c r="F302" s="4">
        <v>11331708.25</v>
      </c>
      <c r="G302" s="4">
        <v>3865553.9</v>
      </c>
      <c r="H302" s="4">
        <v>44</v>
      </c>
      <c r="I302" s="4">
        <v>29</v>
      </c>
      <c r="J302" s="4">
        <v>38</v>
      </c>
      <c r="K302" s="4">
        <v>81</v>
      </c>
      <c r="L302" s="4">
        <v>58</v>
      </c>
      <c r="M302" s="4">
        <v>29</v>
      </c>
      <c r="N302" s="4">
        <v>40</v>
      </c>
      <c r="O302" s="4">
        <v>41</v>
      </c>
      <c r="P302" s="4">
        <v>31</v>
      </c>
      <c r="Q302" s="4">
        <v>40</v>
      </c>
      <c r="R302" s="4">
        <v>64</v>
      </c>
      <c r="S302" s="4">
        <v>57</v>
      </c>
      <c r="T302" s="4">
        <v>28</v>
      </c>
      <c r="U302" s="4">
        <v>51</v>
      </c>
      <c r="V302" s="4">
        <v>38</v>
      </c>
      <c r="W302" s="4">
        <v>27</v>
      </c>
      <c r="X302" s="4">
        <v>38</v>
      </c>
      <c r="Y302" s="4">
        <v>56</v>
      </c>
      <c r="Z302" s="4">
        <v>23</v>
      </c>
      <c r="AA302" s="4">
        <v>37</v>
      </c>
      <c r="AB302" s="4">
        <v>26</v>
      </c>
      <c r="AC302" s="4">
        <v>37</v>
      </c>
      <c r="AD302" s="4">
        <v>50</v>
      </c>
      <c r="AE302" s="4">
        <v>77</v>
      </c>
      <c r="AF302" s="4">
        <v>44</v>
      </c>
      <c r="AG302" s="4">
        <v>48</v>
      </c>
      <c r="AH302" s="4">
        <v>44</v>
      </c>
      <c r="AI302" s="4">
        <v>38</v>
      </c>
      <c r="AJ302" s="4">
        <v>36</v>
      </c>
      <c r="AK302" s="4">
        <v>40</v>
      </c>
      <c r="AL302" s="4">
        <v>59</v>
      </c>
      <c r="AM302" s="4">
        <v>57</v>
      </c>
      <c r="AN302" s="4">
        <v>51</v>
      </c>
      <c r="AO302" s="4">
        <v>31</v>
      </c>
      <c r="AP302" s="4">
        <v>67</v>
      </c>
      <c r="AQ302" s="4">
        <v>79</v>
      </c>
      <c r="AR302" s="79">
        <f>MAX(IFERROR(IFERROR(_xlfn.FORECAST.ETS(AR$5,tbl_Model[[#This Row],[H_2023_01]:[H_2025_12]],$H$5:$AQ$5),_xlfn.FORECAST.LINEAR(AR$5,tbl_Model[[#This Row],[H_2023_01]:[H_2025_12]],$H$5:$AQ$5)),0),0)</f>
        <v>52.047709705778544</v>
      </c>
      <c r="AS302" s="79">
        <f>MAX(IFERROR(IFERROR(_xlfn.FORECAST.ETS(AS$5,tbl_Model[[#This Row],[H_2023_01]:[H_2025_12]],$H$5:$AQ$5),_xlfn.FORECAST.LINEAR(AS$5,tbl_Model[[#This Row],[H_2023_01]:[H_2025_12]],$H$5:$AQ$5)),0),0)</f>
        <v>52.231562962715429</v>
      </c>
      <c r="AT302" s="79">
        <f>MAX(IFERROR(IFERROR(_xlfn.FORECAST.ETS(AT$5,tbl_Model[[#This Row],[H_2023_01]:[H_2025_12]],$H$5:$AQ$5),_xlfn.FORECAST.LINEAR(AT$5,tbl_Model[[#This Row],[H_2023_01]:[H_2025_12]],$H$5:$AQ$5)),0),0)</f>
        <v>52.415416219652286</v>
      </c>
      <c r="AU302" s="79">
        <f>MAX(IFERROR(IFERROR(_xlfn.FORECAST.ETS(AU$5,tbl_Model[[#This Row],[H_2023_01]:[H_2025_12]],$H$5:$AQ$5),_xlfn.FORECAST.LINEAR(AU$5,tbl_Model[[#This Row],[H_2023_01]:[H_2025_12]],$H$5:$AQ$5)),0),0)</f>
        <v>52.599269476589171</v>
      </c>
      <c r="AV302" s="79">
        <f>MAX(IFERROR(IFERROR(_xlfn.FORECAST.ETS(AV$5,tbl_Model[[#This Row],[H_2023_01]:[H_2025_12]],$H$5:$AQ$5),_xlfn.FORECAST.LINEAR(AV$5,tbl_Model[[#This Row],[H_2023_01]:[H_2025_12]],$H$5:$AQ$5)),0),0)</f>
        <v>52.783122733526028</v>
      </c>
      <c r="AW302" s="79">
        <f>MAX(IFERROR(IFERROR(_xlfn.FORECAST.ETS(AW$5,tbl_Model[[#This Row],[H_2023_01]:[H_2025_12]],$H$5:$AQ$5),_xlfn.FORECAST.LINEAR(AW$5,tbl_Model[[#This Row],[H_2023_01]:[H_2025_12]],$H$5:$AQ$5)),0),0)</f>
        <v>52.966975990462913</v>
      </c>
      <c r="AX302" s="79">
        <f>MAX(IFERROR(IFERROR(_xlfn.FORECAST.ETS(AX$5,tbl_Model[[#This Row],[H_2023_01]:[H_2025_12]],$H$5:$AQ$5),_xlfn.FORECAST.LINEAR(AX$5,tbl_Model[[#This Row],[H_2023_01]:[H_2025_12]],$H$5:$AQ$5)),0),0)</f>
        <v>53.15082924739977</v>
      </c>
      <c r="AY302" s="79">
        <f>MAX(IFERROR(IFERROR(_xlfn.FORECAST.ETS(AY$5,tbl_Model[[#This Row],[H_2023_01]:[H_2025_12]],$H$5:$AQ$5),_xlfn.FORECAST.LINEAR(AY$5,tbl_Model[[#This Row],[H_2023_01]:[H_2025_12]],$H$5:$AQ$5)),0),0)</f>
        <v>53.334682504336655</v>
      </c>
      <c r="AZ302" s="79">
        <f>MAX(IFERROR(IFERROR(_xlfn.FORECAST.ETS(AZ$5,tbl_Model[[#This Row],[H_2023_01]:[H_2025_12]],$H$5:$AQ$5),_xlfn.FORECAST.LINEAR(AZ$5,tbl_Model[[#This Row],[H_2023_01]:[H_2025_12]],$H$5:$AQ$5)),0),0)</f>
        <v>53.518535761273512</v>
      </c>
      <c r="BA302" s="79">
        <f>MAX(IFERROR(IFERROR(_xlfn.FORECAST.ETS(BA$5,tbl_Model[[#This Row],[H_2023_01]:[H_2025_12]],$H$5:$AQ$5),_xlfn.FORECAST.LINEAR(BA$5,tbl_Model[[#This Row],[H_2023_01]:[H_2025_12]],$H$5:$AQ$5)),0),0)</f>
        <v>53.702389018210397</v>
      </c>
      <c r="BB302" s="79">
        <f>MAX(IFERROR(IFERROR(_xlfn.FORECAST.ETS(BB$5,tbl_Model[[#This Row],[H_2023_01]:[H_2025_12]],$H$5:$AQ$5),_xlfn.FORECAST.LINEAR(BB$5,tbl_Model[[#This Row],[H_2023_01]:[H_2025_12]],$H$5:$AQ$5)),0),0)</f>
        <v>53.886242275147254</v>
      </c>
      <c r="BC302" s="79">
        <f>MAX(IFERROR(IFERROR(_xlfn.FORECAST.ETS(BC$5,tbl_Model[[#This Row],[H_2023_01]:[H_2025_12]],$H$5:$AQ$5),_xlfn.FORECAST.LINEAR(BC$5,tbl_Model[[#This Row],[H_2023_01]:[H_2025_12]],$H$5:$AQ$5)),0),0)</f>
        <v>54.070095532084146</v>
      </c>
      <c r="BD302" s="80">
        <f>IFERROR(AR302/SUM(Model!$AR302:$BC302),1/12)</f>
        <v>8.1745172403936348E-2</v>
      </c>
      <c r="BE302" s="80">
        <f>IFERROR(AS302/SUM(Model!$AR302:$BC302),1/12)</f>
        <v>8.2033928936553993E-2</v>
      </c>
      <c r="BF302" s="80">
        <f>IFERROR(AT302/SUM(Model!$AR302:$BC302),1/12)</f>
        <v>8.2322685469171611E-2</v>
      </c>
      <c r="BG302" s="80">
        <f>IFERROR(AU302/SUM(Model!$AR302:$BC302),1/12)</f>
        <v>8.2611442001789256E-2</v>
      </c>
      <c r="BH302" s="80">
        <f>IFERROR(AV302/SUM(Model!$AR302:$BC302),1/12)</f>
        <v>8.2900198534406874E-2</v>
      </c>
      <c r="BI302" s="80">
        <f>IFERROR(AW302/SUM(Model!$AR302:$BC302),1/12)</f>
        <v>8.3188955067024534E-2</v>
      </c>
      <c r="BJ302" s="80">
        <f>IFERROR(AX302/SUM(Model!$AR302:$BC302),1/12)</f>
        <v>8.3477711599642138E-2</v>
      </c>
      <c r="BK302" s="80">
        <f>IFERROR(AY302/SUM(Model!$AR302:$BC302),1/12)</f>
        <v>8.3766468132259797E-2</v>
      </c>
      <c r="BL302" s="80">
        <f>IFERROR(AZ302/SUM(Model!$AR302:$BC302),1/12)</f>
        <v>8.4055224664877401E-2</v>
      </c>
      <c r="BM302" s="80">
        <f>IFERROR(BA302/SUM(Model!$AR302:$BC302),1/12)</f>
        <v>8.434398119749506E-2</v>
      </c>
      <c r="BN302" s="80">
        <f>IFERROR(BB302/SUM(Model!$AR302:$BC302),1/12)</f>
        <v>8.4632737730112664E-2</v>
      </c>
      <c r="BO302" s="80">
        <f>IFERROR(BC302/SUM(Model!$AR302:$BC302),1/12)</f>
        <v>8.4921494262730338E-2</v>
      </c>
      <c r="BP30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614.96580918267671</v>
      </c>
      <c r="BQ302" s="77" cm="1">
        <f t="array" ref="BQ30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302" s="77" cm="1">
        <f t="array" ref="BR30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302" s="77">
        <f>IF(tbl_Model[[#This Row],[Type]]="Boutique",
    tbl_Model[[#This Row],[UnitListPrice]],
    tbl_Model[[#This Row],[UnitListPrice]]*(1-SUMIFS(tbl_MarketTerms[WholesaleMarginPct],tbl_MarketTerms[Country],tbl_Model[[#This Row],[country]])))</f>
        <v>19709.927403156384</v>
      </c>
      <c r="BT302" s="79">
        <f>Model!$BP302*BD302</f>
        <v>50.270486094164127</v>
      </c>
      <c r="BU302" s="79">
        <f>Model!$BP302*BE302</f>
        <v>50.448061488902127</v>
      </c>
      <c r="BV302" s="79">
        <f>Model!$BP302*BF302</f>
        <v>50.625636883640098</v>
      </c>
      <c r="BW302" s="79">
        <f>Model!$BP302*BG302</f>
        <v>50.803212278378098</v>
      </c>
      <c r="BX302" s="79">
        <f>Model!$BP302*BH302</f>
        <v>50.980787673116076</v>
      </c>
      <c r="BY302" s="79">
        <f>Model!$BP302*BI302</f>
        <v>51.158363067854076</v>
      </c>
      <c r="BZ302" s="79">
        <f>Model!$BP302*BJ302</f>
        <v>51.335938462592047</v>
      </c>
      <c r="CA302" s="79">
        <f>Model!$BP302*BK302</f>
        <v>51.513513857330047</v>
      </c>
      <c r="CB302" s="79">
        <f>Model!$BP302*BL302</f>
        <v>51.691089252068018</v>
      </c>
      <c r="CC302" s="79">
        <f>Model!$BP302*BM302</f>
        <v>51.868664646806018</v>
      </c>
      <c r="CD302" s="79">
        <f>Model!$BP302*BN302</f>
        <v>52.046240041543989</v>
      </c>
      <c r="CE302" s="79">
        <f>Model!$BP302*BO302</f>
        <v>52.223815436282003</v>
      </c>
      <c r="CF302" s="79">
        <f>Model!$BS302*BT302</f>
        <v>990827.6314373574</v>
      </c>
      <c r="CG302" s="79">
        <f>Model!$BS302*BU302</f>
        <v>994327.62957623031</v>
      </c>
      <c r="CH302" s="79">
        <f>Model!$BS302*BV302</f>
        <v>997827.62771510251</v>
      </c>
      <c r="CI302" s="79">
        <f>Model!$BS302*BW302</f>
        <v>1001327.6258539753</v>
      </c>
      <c r="CJ302" s="79">
        <f>Model!$BS302*BX302</f>
        <v>1004827.6239928477</v>
      </c>
      <c r="CK302" s="79">
        <f>Model!$BS302*BY302</f>
        <v>1008327.6221317205</v>
      </c>
      <c r="CL302" s="79">
        <f>Model!$BS302*BZ302</f>
        <v>1011827.6202705927</v>
      </c>
      <c r="CM302" s="79">
        <f>Model!$BS302*CA302</f>
        <v>1015327.6184094655</v>
      </c>
      <c r="CN302" s="79">
        <f>Model!$BS302*CB302</f>
        <v>1018827.6165483379</v>
      </c>
      <c r="CO302" s="79">
        <f>Model!$BS302*CC302</f>
        <v>1022327.6146872106</v>
      </c>
      <c r="CP302" s="79">
        <f>Model!$BS302*CD302</f>
        <v>1025827.6128260829</v>
      </c>
      <c r="CQ302" s="79">
        <f>Model!$BS302*CE302</f>
        <v>1029327.610964956</v>
      </c>
      <c r="CR302" s="79">
        <f>Model!$BR302*BT302</f>
        <v>333597.92684965156</v>
      </c>
      <c r="CS302" s="79">
        <f>Model!$BR302*BU302</f>
        <v>334776.32769966807</v>
      </c>
      <c r="CT302" s="79">
        <f>Model!$BR302*BV302</f>
        <v>335954.72854968434</v>
      </c>
      <c r="CU302" s="79">
        <f>Model!$BR302*BW302</f>
        <v>337133.12939970085</v>
      </c>
      <c r="CV302" s="79">
        <f>Model!$BR302*BX302</f>
        <v>338311.53024971718</v>
      </c>
      <c r="CW302" s="79">
        <f>Model!$BR302*BY302</f>
        <v>339489.93109973369</v>
      </c>
      <c r="CX302" s="79">
        <f>Model!$BR302*BZ302</f>
        <v>340668.33194975002</v>
      </c>
      <c r="CY302" s="79">
        <f>Model!$BR302*CA302</f>
        <v>341846.73279976647</v>
      </c>
      <c r="CZ302" s="79">
        <f>Model!$BR302*CB302</f>
        <v>343025.1336497828</v>
      </c>
      <c r="DA302" s="79">
        <f>Model!$BR302*CC302</f>
        <v>344203.53449979925</v>
      </c>
      <c r="DB302" s="79">
        <f>Model!$BR302*CD302</f>
        <v>345381.93534981558</v>
      </c>
      <c r="DC302" s="79">
        <f>Model!$BR302*CE302</f>
        <v>346560.33619983215</v>
      </c>
      <c r="DD302" s="79">
        <f>SUM(Model!$CF302:$CQ302)</f>
        <v>12120931.454413878</v>
      </c>
      <c r="DE302" s="79">
        <f>SUM(Model!$CR302:$DC302)</f>
        <v>4080949.5782969021</v>
      </c>
      <c r="DF302" s="80">
        <f>IFERROR((Model!$DD302-Model!$DE302)/Model!$DD302,0)</f>
        <v>0.66331386381936763</v>
      </c>
    </row>
    <row r="303" spans="2:110" x14ac:dyDescent="0.25">
      <c r="B303" t="s">
        <v>371</v>
      </c>
      <c r="C303" t="s">
        <v>131</v>
      </c>
      <c r="D303" t="s">
        <v>29</v>
      </c>
      <c r="E303" s="4">
        <v>25</v>
      </c>
      <c r="F303" s="4">
        <v>157573.85999999999</v>
      </c>
      <c r="G303" s="4">
        <v>69078.8</v>
      </c>
      <c r="H303" s="4">
        <v>8</v>
      </c>
      <c r="I303" s="4">
        <v>0</v>
      </c>
      <c r="J303" s="4">
        <v>3</v>
      </c>
      <c r="K303" s="4">
        <v>0</v>
      </c>
      <c r="L303" s="4">
        <v>3</v>
      </c>
      <c r="M303" s="4">
        <v>0</v>
      </c>
      <c r="N303" s="4">
        <v>0</v>
      </c>
      <c r="O303" s="4">
        <v>1</v>
      </c>
      <c r="P303" s="4">
        <v>5</v>
      </c>
      <c r="Q303" s="4">
        <v>1</v>
      </c>
      <c r="R303" s="4">
        <v>0</v>
      </c>
      <c r="S303" s="4">
        <v>0</v>
      </c>
      <c r="T303" s="4">
        <v>0</v>
      </c>
      <c r="U303" s="4">
        <v>0</v>
      </c>
      <c r="V303" s="4">
        <v>0</v>
      </c>
      <c r="W303" s="4">
        <v>2</v>
      </c>
      <c r="X303" s="4">
        <v>4</v>
      </c>
      <c r="Y303" s="4">
        <v>0</v>
      </c>
      <c r="Z303" s="4">
        <v>0</v>
      </c>
      <c r="AA303" s="4">
        <v>2</v>
      </c>
      <c r="AB303" s="4">
        <v>0</v>
      </c>
      <c r="AC303" s="4">
        <v>0</v>
      </c>
      <c r="AD303" s="4">
        <v>6</v>
      </c>
      <c r="AE303" s="4">
        <v>0</v>
      </c>
      <c r="AF303" s="4">
        <v>0</v>
      </c>
      <c r="AG303" s="4">
        <v>0</v>
      </c>
      <c r="AH303" s="4">
        <v>3</v>
      </c>
      <c r="AI303" s="4">
        <v>5</v>
      </c>
      <c r="AJ303" s="4">
        <v>1</v>
      </c>
      <c r="AK303" s="4">
        <v>2</v>
      </c>
      <c r="AL303" s="4">
        <v>1</v>
      </c>
      <c r="AM303" s="4">
        <v>3</v>
      </c>
      <c r="AN303" s="4">
        <v>0</v>
      </c>
      <c r="AO303" s="4">
        <v>1</v>
      </c>
      <c r="AP303" s="4">
        <v>2</v>
      </c>
      <c r="AQ303" s="4">
        <v>7</v>
      </c>
      <c r="AR303" s="79">
        <f>MAX(IFERROR(IFERROR(_xlfn.FORECAST.ETS(AR$5,tbl_Model[[#This Row],[H_2023_01]:[H_2025_12]],$H$5:$AQ$5),_xlfn.FORECAST.LINEAR(AR$5,tbl_Model[[#This Row],[H_2023_01]:[H_2025_12]],$H$5:$AQ$5)),0),0)</f>
        <v>7.0144144144144178</v>
      </c>
      <c r="AS303" s="79">
        <f>MAX(IFERROR(IFERROR(_xlfn.FORECAST.ETS(AS$5,tbl_Model[[#This Row],[H_2023_01]:[H_2025_12]],$H$5:$AQ$5),_xlfn.FORECAST.LINEAR(AS$5,tbl_Model[[#This Row],[H_2023_01]:[H_2025_12]],$H$5:$AQ$5)),0),0)</f>
        <v>7.0288288288288285</v>
      </c>
      <c r="AT303" s="79">
        <f>MAX(IFERROR(IFERROR(_xlfn.FORECAST.ETS(AT$5,tbl_Model[[#This Row],[H_2023_01]:[H_2025_12]],$H$5:$AQ$5),_xlfn.FORECAST.LINEAR(AT$5,tbl_Model[[#This Row],[H_2023_01]:[H_2025_12]],$H$5:$AQ$5)),0),0)</f>
        <v>7.0432432432432464</v>
      </c>
      <c r="AU303" s="79">
        <f>MAX(IFERROR(IFERROR(_xlfn.FORECAST.ETS(AU$5,tbl_Model[[#This Row],[H_2023_01]:[H_2025_12]],$H$5:$AQ$5),_xlfn.FORECAST.LINEAR(AU$5,tbl_Model[[#This Row],[H_2023_01]:[H_2025_12]],$H$5:$AQ$5)),0),0)</f>
        <v>7.057657657657658</v>
      </c>
      <c r="AV303" s="79">
        <f>MAX(IFERROR(IFERROR(_xlfn.FORECAST.ETS(AV$5,tbl_Model[[#This Row],[H_2023_01]:[H_2025_12]],$H$5:$AQ$5),_xlfn.FORECAST.LINEAR(AV$5,tbl_Model[[#This Row],[H_2023_01]:[H_2025_12]],$H$5:$AQ$5)),0),0)</f>
        <v>7.0720720720720758</v>
      </c>
      <c r="AW303" s="79">
        <f>MAX(IFERROR(IFERROR(_xlfn.FORECAST.ETS(AW$5,tbl_Model[[#This Row],[H_2023_01]:[H_2025_12]],$H$5:$AQ$5),_xlfn.FORECAST.LINEAR(AW$5,tbl_Model[[#This Row],[H_2023_01]:[H_2025_12]],$H$5:$AQ$5)),0),0)</f>
        <v>7.0864864864864865</v>
      </c>
      <c r="AX303" s="79">
        <f>MAX(IFERROR(IFERROR(_xlfn.FORECAST.ETS(AX$5,tbl_Model[[#This Row],[H_2023_01]:[H_2025_12]],$H$5:$AQ$5),_xlfn.FORECAST.LINEAR(AX$5,tbl_Model[[#This Row],[H_2023_01]:[H_2025_12]],$H$5:$AQ$5)),0),0)</f>
        <v>7.1009009009009043</v>
      </c>
      <c r="AY303" s="79">
        <f>MAX(IFERROR(IFERROR(_xlfn.FORECAST.ETS(AY$5,tbl_Model[[#This Row],[H_2023_01]:[H_2025_12]],$H$5:$AQ$5),_xlfn.FORECAST.LINEAR(AY$5,tbl_Model[[#This Row],[H_2023_01]:[H_2025_12]],$H$5:$AQ$5)),0),0)</f>
        <v>7.115315315315315</v>
      </c>
      <c r="AZ303" s="79">
        <f>MAX(IFERROR(IFERROR(_xlfn.FORECAST.ETS(AZ$5,tbl_Model[[#This Row],[H_2023_01]:[H_2025_12]],$H$5:$AQ$5),_xlfn.FORECAST.LINEAR(AZ$5,tbl_Model[[#This Row],[H_2023_01]:[H_2025_12]],$H$5:$AQ$5)),0),0)</f>
        <v>7.1297297297297337</v>
      </c>
      <c r="BA303" s="79">
        <f>MAX(IFERROR(IFERROR(_xlfn.FORECAST.ETS(BA$5,tbl_Model[[#This Row],[H_2023_01]:[H_2025_12]],$H$5:$AQ$5),_xlfn.FORECAST.LINEAR(BA$5,tbl_Model[[#This Row],[H_2023_01]:[H_2025_12]],$H$5:$AQ$5)),0),0)</f>
        <v>7.1441441441441444</v>
      </c>
      <c r="BB303" s="79">
        <f>MAX(IFERROR(IFERROR(_xlfn.FORECAST.ETS(BB$5,tbl_Model[[#This Row],[H_2023_01]:[H_2025_12]],$H$5:$AQ$5),_xlfn.FORECAST.LINEAR(BB$5,tbl_Model[[#This Row],[H_2023_01]:[H_2025_12]],$H$5:$AQ$5)),0),0)</f>
        <v>7.1585585585585623</v>
      </c>
      <c r="BC303" s="79">
        <f>MAX(IFERROR(IFERROR(_xlfn.FORECAST.ETS(BC$5,tbl_Model[[#This Row],[H_2023_01]:[H_2025_12]],$H$5:$AQ$5),_xlfn.FORECAST.LINEAR(BC$5,tbl_Model[[#This Row],[H_2023_01]:[H_2025_12]],$H$5:$AQ$5)),0),0)</f>
        <v>7.172972972972973</v>
      </c>
      <c r="BD303" s="80">
        <f>IFERROR(AR303/SUM(Model!$AR303:$BC303),1/12)</f>
        <v>8.2401998137329624E-2</v>
      </c>
      <c r="BE303" s="80">
        <f>IFERROR(AS303/SUM(Model!$AR303:$BC303),1/12)</f>
        <v>8.2571331809330253E-2</v>
      </c>
      <c r="BF303" s="80">
        <f>IFERROR(AT303/SUM(Model!$AR303:$BC303),1/12)</f>
        <v>8.274066548133098E-2</v>
      </c>
      <c r="BG303" s="80">
        <f>IFERROR(AU303/SUM(Model!$AR303:$BC303),1/12)</f>
        <v>8.2909999153331623E-2</v>
      </c>
      <c r="BH303" s="80">
        <f>IFERROR(AV303/SUM(Model!$AR303:$BC303),1/12)</f>
        <v>8.3079332825332336E-2</v>
      </c>
      <c r="BI303" s="80">
        <f>IFERROR(AW303/SUM(Model!$AR303:$BC303),1/12)</f>
        <v>8.3248666497332965E-2</v>
      </c>
      <c r="BJ303" s="80">
        <f>IFERROR(AX303/SUM(Model!$AR303:$BC303),1/12)</f>
        <v>8.3418000169333692E-2</v>
      </c>
      <c r="BK303" s="80">
        <f>IFERROR(AY303/SUM(Model!$AR303:$BC303),1/12)</f>
        <v>8.3587333841334321E-2</v>
      </c>
      <c r="BL303" s="80">
        <f>IFERROR(AZ303/SUM(Model!$AR303:$BC303),1/12)</f>
        <v>8.3756667513335048E-2</v>
      </c>
      <c r="BM303" s="80">
        <f>IFERROR(BA303/SUM(Model!$AR303:$BC303),1/12)</f>
        <v>8.3926001185335677E-2</v>
      </c>
      <c r="BN303" s="80">
        <f>IFERROR(BB303/SUM(Model!$AR303:$BC303),1/12)</f>
        <v>8.4095334857336404E-2</v>
      </c>
      <c r="BO303" s="80">
        <f>IFERROR(BC303/SUM(Model!$AR303:$BC303),1/12)</f>
        <v>8.4264668529337033E-2</v>
      </c>
      <c r="BP30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25.141025641025642</v>
      </c>
      <c r="BQ303" s="77" cm="1">
        <f t="array" ref="BQ30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303" s="77" cm="1">
        <f t="array" ref="BR30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303" s="77">
        <f>IF(tbl_Model[[#This Row],[Type]]="Boutique",
    tbl_Model[[#This Row],[UnitListPrice]],
    tbl_Model[[#This Row],[UnitListPrice]]*(1-SUMIFS(tbl_MarketTerms[WholesaleMarginPct],tbl_MarketTerms[Country],tbl_Model[[#This Row],[country]])))</f>
        <v>6154.3255605381164</v>
      </c>
      <c r="BT303" s="79">
        <f>Model!$BP303*BD303</f>
        <v>2.0716707480423513</v>
      </c>
      <c r="BU303" s="79">
        <f>Model!$BP303*BE303</f>
        <v>2.0759279702320081</v>
      </c>
      <c r="BV303" s="79">
        <f>Model!$BP303*BF303</f>
        <v>2.0801851924216672</v>
      </c>
      <c r="BW303" s="79">
        <f>Model!$BP303*BG303</f>
        <v>2.0844424146113245</v>
      </c>
      <c r="BX303" s="79">
        <f>Model!$BP303*BH303</f>
        <v>2.0886996368009836</v>
      </c>
      <c r="BY303" s="79">
        <f>Model!$BP303*BI303</f>
        <v>2.0929568589906404</v>
      </c>
      <c r="BZ303" s="79">
        <f>Model!$BP303*BJ303</f>
        <v>2.0972140811802995</v>
      </c>
      <c r="CA303" s="79">
        <f>Model!$BP303*BK303</f>
        <v>2.1014713033699564</v>
      </c>
      <c r="CB303" s="79">
        <f>Model!$BP303*BL303</f>
        <v>2.1057285255596159</v>
      </c>
      <c r="CC303" s="79">
        <f>Model!$BP303*BM303</f>
        <v>2.1099857477492727</v>
      </c>
      <c r="CD303" s="79">
        <f>Model!$BP303*BN303</f>
        <v>2.1142429699389318</v>
      </c>
      <c r="CE303" s="79">
        <f>Model!$BP303*BO303</f>
        <v>2.1185001921285886</v>
      </c>
      <c r="CF303" s="79">
        <f>Model!$BS303*BT303</f>
        <v>12749.736237696163</v>
      </c>
      <c r="CG303" s="79">
        <f>Model!$BS303*BU303</f>
        <v>12775.936569034859</v>
      </c>
      <c r="CH303" s="79">
        <f>Model!$BS303*BV303</f>
        <v>12802.136900373567</v>
      </c>
      <c r="CI303" s="79">
        <f>Model!$BS303*BW303</f>
        <v>12828.337231712265</v>
      </c>
      <c r="CJ303" s="79">
        <f>Model!$BS303*BX303</f>
        <v>12854.537563050973</v>
      </c>
      <c r="CK303" s="79">
        <f>Model!$BS303*BY303</f>
        <v>12880.737894389669</v>
      </c>
      <c r="CL303" s="79">
        <f>Model!$BS303*BZ303</f>
        <v>12906.938225728378</v>
      </c>
      <c r="CM303" s="79">
        <f>Model!$BS303*CA303</f>
        <v>12933.138557067072</v>
      </c>
      <c r="CN303" s="79">
        <f>Model!$BS303*CB303</f>
        <v>12959.338888405784</v>
      </c>
      <c r="CO303" s="79">
        <f>Model!$BS303*CC303</f>
        <v>12985.53921974448</v>
      </c>
      <c r="CP303" s="79">
        <f>Model!$BS303*CD303</f>
        <v>13011.739551083188</v>
      </c>
      <c r="CQ303" s="79">
        <f>Model!$BS303*CE303</f>
        <v>13037.939882421884</v>
      </c>
      <c r="CR303" s="79">
        <f>Model!$BR303*BT303</f>
        <v>5500.8518381086678</v>
      </c>
      <c r="CS303" s="79">
        <f>Model!$BR303*BU303</f>
        <v>5512.1559261397124</v>
      </c>
      <c r="CT303" s="79">
        <f>Model!$BR303*BV303</f>
        <v>5523.4600141707633</v>
      </c>
      <c r="CU303" s="79">
        <f>Model!$BR303*BW303</f>
        <v>5534.7641022018088</v>
      </c>
      <c r="CV303" s="79">
        <f>Model!$BR303*BX303</f>
        <v>5546.0681902328597</v>
      </c>
      <c r="CW303" s="79">
        <f>Model!$BR303*BY303</f>
        <v>5557.3722782639043</v>
      </c>
      <c r="CX303" s="79">
        <f>Model!$BR303*BZ303</f>
        <v>5568.6763662949543</v>
      </c>
      <c r="CY303" s="79">
        <f>Model!$BR303*CA303</f>
        <v>5579.9804543259997</v>
      </c>
      <c r="CZ303" s="79">
        <f>Model!$BR303*CB303</f>
        <v>5591.2845423570516</v>
      </c>
      <c r="DA303" s="79">
        <f>Model!$BR303*CC303</f>
        <v>5602.5886303880961</v>
      </c>
      <c r="DB303" s="79">
        <f>Model!$BR303*CD303</f>
        <v>5613.8927184191461</v>
      </c>
      <c r="DC303" s="79">
        <f>Model!$BR303*CE303</f>
        <v>5625.1968064501907</v>
      </c>
      <c r="DD303" s="79">
        <f>SUM(Model!$CF303:$CQ303)</f>
        <v>154726.05672070826</v>
      </c>
      <c r="DE303" s="79">
        <f>SUM(Model!$CR303:$DC303)</f>
        <v>66756.291867353153</v>
      </c>
      <c r="DF303" s="80">
        <f>IFERROR((Model!$DD303-Model!$DE303)/Model!$DD303,0)</f>
        <v>0.5685517146743222</v>
      </c>
    </row>
    <row r="304" spans="2:110" x14ac:dyDescent="0.25">
      <c r="B304" t="s">
        <v>371</v>
      </c>
      <c r="C304" t="s">
        <v>231</v>
      </c>
      <c r="D304" t="s">
        <v>34</v>
      </c>
      <c r="E304" s="4">
        <v>60</v>
      </c>
      <c r="F304" s="4">
        <v>1079246.97</v>
      </c>
      <c r="G304" s="4">
        <v>388945.08</v>
      </c>
      <c r="H304" s="4">
        <v>0</v>
      </c>
      <c r="I304" s="4">
        <v>0</v>
      </c>
      <c r="J304" s="4">
        <v>3</v>
      </c>
      <c r="K304" s="4">
        <v>6</v>
      </c>
      <c r="L304" s="4">
        <v>6</v>
      </c>
      <c r="M304" s="4">
        <v>0</v>
      </c>
      <c r="N304" s="4">
        <v>6</v>
      </c>
      <c r="O304" s="4">
        <v>17</v>
      </c>
      <c r="P304" s="4">
        <v>5</v>
      </c>
      <c r="Q304" s="4">
        <v>1</v>
      </c>
      <c r="R304" s="4">
        <v>1</v>
      </c>
      <c r="S304" s="4">
        <v>22</v>
      </c>
      <c r="T304" s="4">
        <v>1</v>
      </c>
      <c r="U304" s="4">
        <v>6</v>
      </c>
      <c r="V304" s="4">
        <v>5</v>
      </c>
      <c r="W304" s="4">
        <v>11</v>
      </c>
      <c r="X304" s="4">
        <v>0</v>
      </c>
      <c r="Y304" s="4">
        <v>0</v>
      </c>
      <c r="Z304" s="4">
        <v>0</v>
      </c>
      <c r="AA304" s="4">
        <v>0</v>
      </c>
      <c r="AB304" s="4">
        <v>0</v>
      </c>
      <c r="AC304" s="4">
        <v>8</v>
      </c>
      <c r="AD304" s="4">
        <v>6</v>
      </c>
      <c r="AE304" s="4">
        <v>7</v>
      </c>
      <c r="AF304" s="4">
        <v>2</v>
      </c>
      <c r="AG304" s="4">
        <v>2</v>
      </c>
      <c r="AH304" s="4">
        <v>1</v>
      </c>
      <c r="AI304" s="4">
        <v>10</v>
      </c>
      <c r="AJ304" s="4">
        <v>23</v>
      </c>
      <c r="AK304" s="4">
        <v>2</v>
      </c>
      <c r="AL304" s="4">
        <v>3</v>
      </c>
      <c r="AM304" s="4">
        <v>3</v>
      </c>
      <c r="AN304" s="4">
        <v>2</v>
      </c>
      <c r="AO304" s="4">
        <v>6</v>
      </c>
      <c r="AP304" s="4">
        <v>6</v>
      </c>
      <c r="AQ304" s="4">
        <v>0</v>
      </c>
      <c r="AR304" s="79">
        <f>MAX(IFERROR(IFERROR(_xlfn.FORECAST.ETS(AR$5,tbl_Model[[#This Row],[H_2023_01]:[H_2025_12]],$H$5:$AQ$5),_xlfn.FORECAST.LINEAR(AR$5,tbl_Model[[#This Row],[H_2023_01]:[H_2025_12]],$H$5:$AQ$5)),0),0)</f>
        <v>4.8482986622293609</v>
      </c>
      <c r="AS304" s="79">
        <f>MAX(IFERROR(IFERROR(_xlfn.FORECAST.ETS(AS$5,tbl_Model[[#This Row],[H_2023_01]:[H_2025_12]],$H$5:$AQ$5),_xlfn.FORECAST.LINEAR(AS$5,tbl_Model[[#This Row],[H_2023_01]:[H_2025_12]],$H$5:$AQ$5)),0),0)</f>
        <v>4.886707552348061</v>
      </c>
      <c r="AT304" s="79">
        <f>MAX(IFERROR(IFERROR(_xlfn.FORECAST.ETS(AT$5,tbl_Model[[#This Row],[H_2023_01]:[H_2025_12]],$H$5:$AQ$5),_xlfn.FORECAST.LINEAR(AT$5,tbl_Model[[#This Row],[H_2023_01]:[H_2025_12]],$H$5:$AQ$5)),0),0)</f>
        <v>4.9251164424667468</v>
      </c>
      <c r="AU304" s="79">
        <f>MAX(IFERROR(IFERROR(_xlfn.FORECAST.ETS(AU$5,tbl_Model[[#This Row],[H_2023_01]:[H_2025_12]],$H$5:$AQ$5),_xlfn.FORECAST.LINEAR(AU$5,tbl_Model[[#This Row],[H_2023_01]:[H_2025_12]],$H$5:$AQ$5)),0),0)</f>
        <v>4.963525332585446</v>
      </c>
      <c r="AV304" s="79">
        <f>MAX(IFERROR(IFERROR(_xlfn.FORECAST.ETS(AV$5,tbl_Model[[#This Row],[H_2023_01]:[H_2025_12]],$H$5:$AQ$5),_xlfn.FORECAST.LINEAR(AV$5,tbl_Model[[#This Row],[H_2023_01]:[H_2025_12]],$H$5:$AQ$5)),0),0)</f>
        <v>5.0019342227041319</v>
      </c>
      <c r="AW304" s="79">
        <f>MAX(IFERROR(IFERROR(_xlfn.FORECAST.ETS(AW$5,tbl_Model[[#This Row],[H_2023_01]:[H_2025_12]],$H$5:$AQ$5),_xlfn.FORECAST.LINEAR(AW$5,tbl_Model[[#This Row],[H_2023_01]:[H_2025_12]],$H$5:$AQ$5)),0),0)</f>
        <v>5.040343112822832</v>
      </c>
      <c r="AX304" s="79">
        <f>MAX(IFERROR(IFERROR(_xlfn.FORECAST.ETS(AX$5,tbl_Model[[#This Row],[H_2023_01]:[H_2025_12]],$H$5:$AQ$5),_xlfn.FORECAST.LINEAR(AX$5,tbl_Model[[#This Row],[H_2023_01]:[H_2025_12]],$H$5:$AQ$5)),0),0)</f>
        <v>5.0787520029415179</v>
      </c>
      <c r="AY304" s="79">
        <f>MAX(IFERROR(IFERROR(_xlfn.FORECAST.ETS(AY$5,tbl_Model[[#This Row],[H_2023_01]:[H_2025_12]],$H$5:$AQ$5),_xlfn.FORECAST.LINEAR(AY$5,tbl_Model[[#This Row],[H_2023_01]:[H_2025_12]],$H$5:$AQ$5)),0),0)</f>
        <v>5.1171608930602179</v>
      </c>
      <c r="AZ304" s="79">
        <f>MAX(IFERROR(IFERROR(_xlfn.FORECAST.ETS(AZ$5,tbl_Model[[#This Row],[H_2023_01]:[H_2025_12]],$H$5:$AQ$5),_xlfn.FORECAST.LINEAR(AZ$5,tbl_Model[[#This Row],[H_2023_01]:[H_2025_12]],$H$5:$AQ$5)),0),0)</f>
        <v>5.1555697831789038</v>
      </c>
      <c r="BA304" s="79">
        <f>MAX(IFERROR(IFERROR(_xlfn.FORECAST.ETS(BA$5,tbl_Model[[#This Row],[H_2023_01]:[H_2025_12]],$H$5:$AQ$5),_xlfn.FORECAST.LINEAR(BA$5,tbl_Model[[#This Row],[H_2023_01]:[H_2025_12]],$H$5:$AQ$5)),0),0)</f>
        <v>5.1939786732976039</v>
      </c>
      <c r="BB304" s="79">
        <f>MAX(IFERROR(IFERROR(_xlfn.FORECAST.ETS(BB$5,tbl_Model[[#This Row],[H_2023_01]:[H_2025_12]],$H$5:$AQ$5),_xlfn.FORECAST.LINEAR(BB$5,tbl_Model[[#This Row],[H_2023_01]:[H_2025_12]],$H$5:$AQ$5)),0),0)</f>
        <v>5.2323875634162897</v>
      </c>
      <c r="BC304" s="79">
        <f>MAX(IFERROR(IFERROR(_xlfn.FORECAST.ETS(BC$5,tbl_Model[[#This Row],[H_2023_01]:[H_2025_12]],$H$5:$AQ$5),_xlfn.FORECAST.LINEAR(BC$5,tbl_Model[[#This Row],[H_2023_01]:[H_2025_12]],$H$5:$AQ$5)),0),0)</f>
        <v>5.2707964535349889</v>
      </c>
      <c r="BD304" s="80">
        <f>IFERROR(AR304/SUM(Model!$AR304:$BC304),1/12)</f>
        <v>7.9853956089352404E-2</v>
      </c>
      <c r="BE304" s="80">
        <f>IFERROR(AS304/SUM(Model!$AR304:$BC304),1/12)</f>
        <v>8.0486570133712687E-2</v>
      </c>
      <c r="BF304" s="80">
        <f>IFERROR(AT304/SUM(Model!$AR304:$BC304),1/12)</f>
        <v>8.111918417807272E-2</v>
      </c>
      <c r="BG304" s="80">
        <f>IFERROR(AU304/SUM(Model!$AR304:$BC304),1/12)</f>
        <v>8.1751798222432989E-2</v>
      </c>
      <c r="BH304" s="80">
        <f>IFERROR(AV304/SUM(Model!$AR304:$BC304),1/12)</f>
        <v>8.2384412266793036E-2</v>
      </c>
      <c r="BI304" s="80">
        <f>IFERROR(AW304/SUM(Model!$AR304:$BC304),1/12)</f>
        <v>8.3017026311153305E-2</v>
      </c>
      <c r="BJ304" s="80">
        <f>IFERROR(AX304/SUM(Model!$AR304:$BC304),1/12)</f>
        <v>8.3649640355513352E-2</v>
      </c>
      <c r="BK304" s="80">
        <f>IFERROR(AY304/SUM(Model!$AR304:$BC304),1/12)</f>
        <v>8.4282254399873635E-2</v>
      </c>
      <c r="BL304" s="80">
        <f>IFERROR(AZ304/SUM(Model!$AR304:$BC304),1/12)</f>
        <v>8.4914868444233668E-2</v>
      </c>
      <c r="BM304" s="80">
        <f>IFERROR(BA304/SUM(Model!$AR304:$BC304),1/12)</f>
        <v>8.5547482488593951E-2</v>
      </c>
      <c r="BN304" s="80">
        <f>IFERROR(BB304/SUM(Model!$AR304:$BC304),1/12)</f>
        <v>8.6180096532953998E-2</v>
      </c>
      <c r="BO304" s="80">
        <f>IFERROR(BC304/SUM(Model!$AR304:$BC304),1/12)</f>
        <v>8.6812710577314253E-2</v>
      </c>
      <c r="BP30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51.470160116448305</v>
      </c>
      <c r="BQ304" s="77" cm="1">
        <f t="array" ref="BQ30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29113.629842180773</v>
      </c>
      <c r="BR304" s="77" cm="1">
        <f t="array" ref="BR30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6636.0593017694882</v>
      </c>
      <c r="BS304" s="77">
        <f>IF(tbl_Model[[#This Row],[Type]]="Boutique",
    tbl_Model[[#This Row],[UnitListPrice]],
    tbl_Model[[#This Row],[UnitListPrice]]*(1-SUMIFS(tbl_MarketTerms[WholesaleMarginPct],tbl_MarketTerms[Country],tbl_Model[[#This Row],[country]])))</f>
        <v>18545.382209469153</v>
      </c>
      <c r="BT304" s="79">
        <f>Model!$BP304*BD304</f>
        <v>4.1100959058508</v>
      </c>
      <c r="BU304" s="79">
        <f>Model!$BP304*BE304</f>
        <v>4.1426566520059378</v>
      </c>
      <c r="BV304" s="79">
        <f>Model!$BP304*BF304</f>
        <v>4.1752173981610632</v>
      </c>
      <c r="BW304" s="79">
        <f>Model!$BP304*BG304</f>
        <v>4.2077781443162001</v>
      </c>
      <c r="BX304" s="79">
        <f>Model!$BP304*BH304</f>
        <v>4.2403388904713255</v>
      </c>
      <c r="BY304" s="79">
        <f>Model!$BP304*BI304</f>
        <v>4.2728996366264624</v>
      </c>
      <c r="BZ304" s="79">
        <f>Model!$BP304*BJ304</f>
        <v>4.3054603827815878</v>
      </c>
      <c r="CA304" s="79">
        <f>Model!$BP304*BK304</f>
        <v>4.3380211289367256</v>
      </c>
      <c r="CB304" s="79">
        <f>Model!$BP304*BL304</f>
        <v>4.3705818750918501</v>
      </c>
      <c r="CC304" s="79">
        <f>Model!$BP304*BM304</f>
        <v>4.403142621246988</v>
      </c>
      <c r="CD304" s="79">
        <f>Model!$BP304*BN304</f>
        <v>4.4357033674021134</v>
      </c>
      <c r="CE304" s="79">
        <f>Model!$BP304*BO304</f>
        <v>4.4682641135572503</v>
      </c>
      <c r="CF304" s="79">
        <f>Model!$BS304*BT304</f>
        <v>76223.299491577432</v>
      </c>
      <c r="CG304" s="79">
        <f>Model!$BS304*BU304</f>
        <v>76827.15097404996</v>
      </c>
      <c r="CH304" s="79">
        <f>Model!$BS304*BV304</f>
        <v>77431.00245652227</v>
      </c>
      <c r="CI304" s="79">
        <f>Model!$BS304*BW304</f>
        <v>78034.853938994784</v>
      </c>
      <c r="CJ304" s="79">
        <f>Model!$BS304*BX304</f>
        <v>78638.705421467093</v>
      </c>
      <c r="CK304" s="79">
        <f>Model!$BS304*BY304</f>
        <v>79242.556903939607</v>
      </c>
      <c r="CL304" s="79">
        <f>Model!$BS304*BZ304</f>
        <v>79846.408386411902</v>
      </c>
      <c r="CM304" s="79">
        <f>Model!$BS304*CA304</f>
        <v>80450.259868884445</v>
      </c>
      <c r="CN304" s="79">
        <f>Model!$BS304*CB304</f>
        <v>81054.111351356725</v>
      </c>
      <c r="CO304" s="79">
        <f>Model!$BS304*CC304</f>
        <v>81657.962833829268</v>
      </c>
      <c r="CP304" s="79">
        <f>Model!$BS304*CD304</f>
        <v>82261.814316301563</v>
      </c>
      <c r="CQ304" s="79">
        <f>Model!$BS304*CE304</f>
        <v>82865.665798774091</v>
      </c>
      <c r="CR304" s="79">
        <f>Model!$BR304*BT304</f>
        <v>27274.840167185892</v>
      </c>
      <c r="CS304" s="79">
        <f>Model!$BR304*BU304</f>
        <v>27490.91520958125</v>
      </c>
      <c r="CT304" s="79">
        <f>Model!$BR304*BV304</f>
        <v>27706.990251976524</v>
      </c>
      <c r="CU304" s="79">
        <f>Model!$BR304*BW304</f>
        <v>27923.065294371874</v>
      </c>
      <c r="CV304" s="79">
        <f>Model!$BR304*BX304</f>
        <v>28139.140336767152</v>
      </c>
      <c r="CW304" s="79">
        <f>Model!$BR304*BY304</f>
        <v>28355.215379162502</v>
      </c>
      <c r="CX304" s="79">
        <f>Model!$BR304*BZ304</f>
        <v>28571.290421557776</v>
      </c>
      <c r="CY304" s="79">
        <f>Model!$BR304*CA304</f>
        <v>28787.365463953134</v>
      </c>
      <c r="CZ304" s="79">
        <f>Model!$BR304*CB304</f>
        <v>29003.440506348405</v>
      </c>
      <c r="DA304" s="79">
        <f>Model!$BR304*CC304</f>
        <v>29219.515548743762</v>
      </c>
      <c r="DB304" s="79">
        <f>Model!$BR304*CD304</f>
        <v>29435.590591139036</v>
      </c>
      <c r="DC304" s="79">
        <f>Model!$BR304*CE304</f>
        <v>29651.665633534387</v>
      </c>
      <c r="DD304" s="79">
        <f>SUM(Model!$CF304:$CQ304)</f>
        <v>954533.79174210923</v>
      </c>
      <c r="DE304" s="79">
        <f>SUM(Model!$CR304:$DC304)</f>
        <v>341559.03480432171</v>
      </c>
      <c r="DF304" s="80">
        <f>IFERROR((Model!$DD304-Model!$DE304)/Model!$DD304,0)</f>
        <v>0.64217187724601554</v>
      </c>
    </row>
    <row r="305" spans="2:110" x14ac:dyDescent="0.25">
      <c r="B305" t="s">
        <v>371</v>
      </c>
      <c r="C305" t="s">
        <v>131</v>
      </c>
      <c r="D305" t="s">
        <v>9</v>
      </c>
      <c r="E305" s="4">
        <v>29</v>
      </c>
      <c r="F305" s="4">
        <v>159764.75</v>
      </c>
      <c r="G305" s="4">
        <v>70695.320000000007</v>
      </c>
      <c r="H305" s="4">
        <v>5</v>
      </c>
      <c r="I305" s="4">
        <v>0</v>
      </c>
      <c r="J305" s="4">
        <v>0</v>
      </c>
      <c r="K305" s="4">
        <v>12</v>
      </c>
      <c r="L305" s="4">
        <v>0</v>
      </c>
      <c r="M305" s="4">
        <v>0</v>
      </c>
      <c r="N305" s="4">
        <v>2</v>
      </c>
      <c r="O305" s="4">
        <v>7</v>
      </c>
      <c r="P305" s="4">
        <v>2</v>
      </c>
      <c r="Q305" s="4">
        <v>3</v>
      </c>
      <c r="R305" s="4">
        <v>0</v>
      </c>
      <c r="S305" s="4">
        <v>0</v>
      </c>
      <c r="T305" s="4">
        <v>0</v>
      </c>
      <c r="U305" s="4">
        <v>0</v>
      </c>
      <c r="V305" s="4">
        <v>3</v>
      </c>
      <c r="W305" s="4">
        <v>0</v>
      </c>
      <c r="X305" s="4">
        <v>0</v>
      </c>
      <c r="Y305" s="4">
        <v>2</v>
      </c>
      <c r="Z305" s="4">
        <v>0</v>
      </c>
      <c r="AA305" s="4">
        <v>5</v>
      </c>
      <c r="AB305" s="4">
        <v>0</v>
      </c>
      <c r="AC305" s="4">
        <v>0</v>
      </c>
      <c r="AD305" s="4">
        <v>2</v>
      </c>
      <c r="AE305" s="4">
        <v>8</v>
      </c>
      <c r="AF305" s="4">
        <v>0</v>
      </c>
      <c r="AG305" s="4">
        <v>0</v>
      </c>
      <c r="AH305" s="4">
        <v>0</v>
      </c>
      <c r="AI305" s="4">
        <v>0</v>
      </c>
      <c r="AJ305" s="4">
        <v>6</v>
      </c>
      <c r="AK305" s="4">
        <v>2</v>
      </c>
      <c r="AL305" s="4">
        <v>0</v>
      </c>
      <c r="AM305" s="4">
        <v>5</v>
      </c>
      <c r="AN305" s="4">
        <v>4</v>
      </c>
      <c r="AO305" s="4">
        <v>0</v>
      </c>
      <c r="AP305" s="4">
        <v>5</v>
      </c>
      <c r="AQ305" s="4">
        <v>7</v>
      </c>
      <c r="AR305" s="79">
        <f>MAX(IFERROR(IFERROR(_xlfn.FORECAST.ETS(AR$5,tbl_Model[[#This Row],[H_2023_01]:[H_2025_12]],$H$5:$AQ$5),_xlfn.FORECAST.LINEAR(AR$5,tbl_Model[[#This Row],[H_2023_01]:[H_2025_12]],$H$5:$AQ$5)),0),0)</f>
        <v>7.0162162162162112</v>
      </c>
      <c r="AS305" s="79">
        <f>MAX(IFERROR(IFERROR(_xlfn.FORECAST.ETS(AS$5,tbl_Model[[#This Row],[H_2023_01]:[H_2025_12]],$H$5:$AQ$5),_xlfn.FORECAST.LINEAR(AS$5,tbl_Model[[#This Row],[H_2023_01]:[H_2025_12]],$H$5:$AQ$5)),0),0)</f>
        <v>7.0324324324324321</v>
      </c>
      <c r="AT305" s="79">
        <f>MAX(IFERROR(IFERROR(_xlfn.FORECAST.ETS(AT$5,tbl_Model[[#This Row],[H_2023_01]:[H_2025_12]],$H$5:$AQ$5),_xlfn.FORECAST.LINEAR(AT$5,tbl_Model[[#This Row],[H_2023_01]:[H_2025_12]],$H$5:$AQ$5)),0),0)</f>
        <v>7.0486486486486433</v>
      </c>
      <c r="AU305" s="79">
        <f>MAX(IFERROR(IFERROR(_xlfn.FORECAST.ETS(AU$5,tbl_Model[[#This Row],[H_2023_01]:[H_2025_12]],$H$5:$AQ$5),_xlfn.FORECAST.LINEAR(AU$5,tbl_Model[[#This Row],[H_2023_01]:[H_2025_12]],$H$5:$AQ$5)),0),0)</f>
        <v>7.0648648648648651</v>
      </c>
      <c r="AV305" s="79">
        <f>MAX(IFERROR(IFERROR(_xlfn.FORECAST.ETS(AV$5,tbl_Model[[#This Row],[H_2023_01]:[H_2025_12]],$H$5:$AQ$5),_xlfn.FORECAST.LINEAR(AV$5,tbl_Model[[#This Row],[H_2023_01]:[H_2025_12]],$H$5:$AQ$5)),0),0)</f>
        <v>7.0810810810810754</v>
      </c>
      <c r="AW305" s="79">
        <f>MAX(IFERROR(IFERROR(_xlfn.FORECAST.ETS(AW$5,tbl_Model[[#This Row],[H_2023_01]:[H_2025_12]],$H$5:$AQ$5),_xlfn.FORECAST.LINEAR(AW$5,tbl_Model[[#This Row],[H_2023_01]:[H_2025_12]],$H$5:$AQ$5)),0),0)</f>
        <v>7.0972972972972972</v>
      </c>
      <c r="AX305" s="79">
        <f>MAX(IFERROR(IFERROR(_xlfn.FORECAST.ETS(AX$5,tbl_Model[[#This Row],[H_2023_01]:[H_2025_12]],$H$5:$AQ$5),_xlfn.FORECAST.LINEAR(AX$5,tbl_Model[[#This Row],[H_2023_01]:[H_2025_12]],$H$5:$AQ$5)),0),0)</f>
        <v>7.1135135135135084</v>
      </c>
      <c r="AY305" s="79">
        <f>MAX(IFERROR(IFERROR(_xlfn.FORECAST.ETS(AY$5,tbl_Model[[#This Row],[H_2023_01]:[H_2025_12]],$H$5:$AQ$5),_xlfn.FORECAST.LINEAR(AY$5,tbl_Model[[#This Row],[H_2023_01]:[H_2025_12]],$H$5:$AQ$5)),0),0)</f>
        <v>7.1297297297297293</v>
      </c>
      <c r="AZ305" s="79">
        <f>MAX(IFERROR(IFERROR(_xlfn.FORECAST.ETS(AZ$5,tbl_Model[[#This Row],[H_2023_01]:[H_2025_12]],$H$5:$AQ$5),_xlfn.FORECAST.LINEAR(AZ$5,tbl_Model[[#This Row],[H_2023_01]:[H_2025_12]],$H$5:$AQ$5)),0),0)</f>
        <v>7.1459459459459405</v>
      </c>
      <c r="BA305" s="79">
        <f>MAX(IFERROR(IFERROR(_xlfn.FORECAST.ETS(BA$5,tbl_Model[[#This Row],[H_2023_01]:[H_2025_12]],$H$5:$AQ$5),_xlfn.FORECAST.LINEAR(BA$5,tbl_Model[[#This Row],[H_2023_01]:[H_2025_12]],$H$5:$AQ$5)),0),0)</f>
        <v>7.1621621621621623</v>
      </c>
      <c r="BB305" s="79">
        <f>MAX(IFERROR(IFERROR(_xlfn.FORECAST.ETS(BB$5,tbl_Model[[#This Row],[H_2023_01]:[H_2025_12]],$H$5:$AQ$5),_xlfn.FORECAST.LINEAR(BB$5,tbl_Model[[#This Row],[H_2023_01]:[H_2025_12]],$H$5:$AQ$5)),0),0)</f>
        <v>7.1783783783783734</v>
      </c>
      <c r="BC305" s="79">
        <f>MAX(IFERROR(IFERROR(_xlfn.FORECAST.ETS(BC$5,tbl_Model[[#This Row],[H_2023_01]:[H_2025_12]],$H$5:$AQ$5),_xlfn.FORECAST.LINEAR(BC$5,tbl_Model[[#This Row],[H_2023_01]:[H_2025_12]],$H$5:$AQ$5)),0),0)</f>
        <v>7.1945945945945944</v>
      </c>
      <c r="BD305" s="80">
        <f>IFERROR(AR305/SUM(Model!$AR305:$BC305),1/12)</f>
        <v>8.2287308228730788E-2</v>
      </c>
      <c r="BE305" s="80">
        <f>IFERROR(AS305/SUM(Model!$AR305:$BC305),1/12)</f>
        <v>8.2477494611385857E-2</v>
      </c>
      <c r="BF305" s="80">
        <f>IFERROR(AT305/SUM(Model!$AR305:$BC305),1/12)</f>
        <v>8.2667680994040788E-2</v>
      </c>
      <c r="BG305" s="80">
        <f>IFERROR(AU305/SUM(Model!$AR305:$BC305),1/12)</f>
        <v>8.2857867376695857E-2</v>
      </c>
      <c r="BH305" s="80">
        <f>IFERROR(AV305/SUM(Model!$AR305:$BC305),1/12)</f>
        <v>8.3048053759350801E-2</v>
      </c>
      <c r="BI305" s="80">
        <f>IFERROR(AW305/SUM(Model!$AR305:$BC305),1/12)</f>
        <v>8.3238240142005857E-2</v>
      </c>
      <c r="BJ305" s="80">
        <f>IFERROR(AX305/SUM(Model!$AR305:$BC305),1/12)</f>
        <v>8.3428426524660801E-2</v>
      </c>
      <c r="BK305" s="80">
        <f>IFERROR(AY305/SUM(Model!$AR305:$BC305),1/12)</f>
        <v>8.3618612907315856E-2</v>
      </c>
      <c r="BL305" s="80">
        <f>IFERROR(AZ305/SUM(Model!$AR305:$BC305),1/12)</f>
        <v>8.3808799289970801E-2</v>
      </c>
      <c r="BM305" s="80">
        <f>IFERROR(BA305/SUM(Model!$AR305:$BC305),1/12)</f>
        <v>8.399898567262587E-2</v>
      </c>
      <c r="BN305" s="80">
        <f>IFERROR(BB305/SUM(Model!$AR305:$BC305),1/12)</f>
        <v>8.4189172055280814E-2</v>
      </c>
      <c r="BO305" s="80">
        <f>IFERROR(BC305/SUM(Model!$AR305:$BC305),1/12)</f>
        <v>8.437935843793587E-2</v>
      </c>
      <c r="BP30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29.925000000000004</v>
      </c>
      <c r="BQ305" s="77" cm="1">
        <f t="array" ref="BQ30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305" s="77" cm="1">
        <f t="array" ref="BR30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305" s="77">
        <f>IF(tbl_Model[[#This Row],[Type]]="Boutique",
    tbl_Model[[#This Row],[UnitListPrice]],
    tbl_Model[[#This Row],[UnitListPrice]]*(1-SUMIFS(tbl_MarketTerms[WholesaleMarginPct],tbl_MarketTerms[Country],tbl_Model[[#This Row],[country]])))</f>
        <v>6060.6524165421024</v>
      </c>
      <c r="BT305" s="79">
        <f>Model!$BP305*BD305</f>
        <v>2.4624476987447692</v>
      </c>
      <c r="BU305" s="79">
        <f>Model!$BP305*BE305</f>
        <v>2.4681390262457223</v>
      </c>
      <c r="BV305" s="79">
        <f>Model!$BP305*BF305</f>
        <v>2.473830353746671</v>
      </c>
      <c r="BW305" s="79">
        <f>Model!$BP305*BG305</f>
        <v>2.4795216812476237</v>
      </c>
      <c r="BX305" s="79">
        <f>Model!$BP305*BH305</f>
        <v>2.4852130087485729</v>
      </c>
      <c r="BY305" s="79">
        <f>Model!$BP305*BI305</f>
        <v>2.4909043362495256</v>
      </c>
      <c r="BZ305" s="79">
        <f>Model!$BP305*BJ305</f>
        <v>2.4965956637504747</v>
      </c>
      <c r="CA305" s="79">
        <f>Model!$BP305*BK305</f>
        <v>2.5022869912514274</v>
      </c>
      <c r="CB305" s="79">
        <f>Model!$BP305*BL305</f>
        <v>2.5079783187523765</v>
      </c>
      <c r="CC305" s="79">
        <f>Model!$BP305*BM305</f>
        <v>2.5136696462533297</v>
      </c>
      <c r="CD305" s="79">
        <f>Model!$BP305*BN305</f>
        <v>2.5193609737542788</v>
      </c>
      <c r="CE305" s="79">
        <f>Model!$BP305*BO305</f>
        <v>2.5250523012552311</v>
      </c>
      <c r="CF305" s="79">
        <f>Model!$BS305*BT305</f>
        <v>14924.039596006025</v>
      </c>
      <c r="CG305" s="79">
        <f>Model!$BS305*BU305</f>
        <v>14958.532753778009</v>
      </c>
      <c r="CH305" s="79">
        <f>Model!$BS305*BV305</f>
        <v>14993.025911549967</v>
      </c>
      <c r="CI305" s="79">
        <f>Model!$BS305*BW305</f>
        <v>15027.519069321947</v>
      </c>
      <c r="CJ305" s="79">
        <f>Model!$BS305*BX305</f>
        <v>15062.012227093906</v>
      </c>
      <c r="CK305" s="79">
        <f>Model!$BS305*BY305</f>
        <v>15096.505384865888</v>
      </c>
      <c r="CL305" s="79">
        <f>Model!$BS305*BZ305</f>
        <v>15130.998542637848</v>
      </c>
      <c r="CM305" s="79">
        <f>Model!$BS305*CA305</f>
        <v>15165.49170040983</v>
      </c>
      <c r="CN305" s="79">
        <f>Model!$BS305*CB305</f>
        <v>15199.98485818179</v>
      </c>
      <c r="CO305" s="79">
        <f>Model!$BS305*CC305</f>
        <v>15234.478015953775</v>
      </c>
      <c r="CP305" s="79">
        <f>Model!$BS305*CD305</f>
        <v>15268.971173725735</v>
      </c>
      <c r="CQ305" s="79">
        <f>Model!$BS305*CE305</f>
        <v>15303.464331497713</v>
      </c>
      <c r="CR305" s="79">
        <f>Model!$BR305*BT305</f>
        <v>6538.4714065623857</v>
      </c>
      <c r="CS305" s="79">
        <f>Model!$BR305*BU305</f>
        <v>6553.5834360074514</v>
      </c>
      <c r="CT305" s="79">
        <f>Model!$BR305*BV305</f>
        <v>6568.6954654525043</v>
      </c>
      <c r="CU305" s="79">
        <f>Model!$BR305*BW305</f>
        <v>6583.8074948975691</v>
      </c>
      <c r="CV305" s="79">
        <f>Model!$BR305*BX305</f>
        <v>6598.9195243426238</v>
      </c>
      <c r="CW305" s="79">
        <f>Model!$BR305*BY305</f>
        <v>6614.0315537876877</v>
      </c>
      <c r="CX305" s="79">
        <f>Model!$BR305*BZ305</f>
        <v>6629.1435832327425</v>
      </c>
      <c r="CY305" s="79">
        <f>Model!$BR305*CA305</f>
        <v>6644.2556126778063</v>
      </c>
      <c r="CZ305" s="79">
        <f>Model!$BR305*CB305</f>
        <v>6659.3676421228611</v>
      </c>
      <c r="DA305" s="79">
        <f>Model!$BR305*CC305</f>
        <v>6674.4796715679267</v>
      </c>
      <c r="DB305" s="79">
        <f>Model!$BR305*CD305</f>
        <v>6689.5917010129815</v>
      </c>
      <c r="DC305" s="79">
        <f>Model!$BR305*CE305</f>
        <v>6704.7037304580444</v>
      </c>
      <c r="DD305" s="79">
        <f>SUM(Model!$CF305:$CQ305)</f>
        <v>181365.02356502239</v>
      </c>
      <c r="DE305" s="79">
        <f>SUM(Model!$CR305:$DC305)</f>
        <v>79459.050822122575</v>
      </c>
      <c r="DF305" s="80">
        <f>IFERROR((Model!$DD305-Model!$DE305)/Model!$DD305,0)</f>
        <v>0.56188327131534721</v>
      </c>
    </row>
    <row r="306" spans="2:110" x14ac:dyDescent="0.25">
      <c r="B306" t="s">
        <v>371</v>
      </c>
      <c r="C306" t="s">
        <v>114</v>
      </c>
      <c r="D306" t="s">
        <v>3</v>
      </c>
      <c r="E306" s="4">
        <v>26</v>
      </c>
      <c r="F306" s="4">
        <v>139805.63</v>
      </c>
      <c r="G306" s="4">
        <v>65411.29</v>
      </c>
      <c r="H306" s="4">
        <v>0</v>
      </c>
      <c r="I306" s="4">
        <v>1</v>
      </c>
      <c r="J306" s="4">
        <v>3</v>
      </c>
      <c r="K306" s="4">
        <v>0</v>
      </c>
      <c r="L306" s="4">
        <v>0</v>
      </c>
      <c r="M306" s="4">
        <v>0</v>
      </c>
      <c r="N306" s="4">
        <v>0</v>
      </c>
      <c r="O306" s="4">
        <v>2</v>
      </c>
      <c r="P306" s="4">
        <v>0</v>
      </c>
      <c r="Q306" s="4">
        <v>3</v>
      </c>
      <c r="R306" s="4">
        <v>0</v>
      </c>
      <c r="S306" s="4">
        <v>12</v>
      </c>
      <c r="T306" s="4">
        <v>0</v>
      </c>
      <c r="U306" s="4">
        <v>3</v>
      </c>
      <c r="V306" s="4">
        <v>0</v>
      </c>
      <c r="W306" s="4">
        <v>0</v>
      </c>
      <c r="X306" s="4">
        <v>0</v>
      </c>
      <c r="Y306" s="4">
        <v>1</v>
      </c>
      <c r="Z306" s="4">
        <v>0</v>
      </c>
      <c r="AA306" s="4">
        <v>0</v>
      </c>
      <c r="AB306" s="4">
        <v>0</v>
      </c>
      <c r="AC306" s="4">
        <v>6</v>
      </c>
      <c r="AD306" s="4">
        <v>3</v>
      </c>
      <c r="AE306" s="4">
        <v>0</v>
      </c>
      <c r="AF306" s="4">
        <v>0</v>
      </c>
      <c r="AG306" s="4">
        <v>8</v>
      </c>
      <c r="AH306" s="4">
        <v>3</v>
      </c>
      <c r="AI306" s="4">
        <v>2</v>
      </c>
      <c r="AJ306" s="4">
        <v>0</v>
      </c>
      <c r="AK306" s="4">
        <v>0</v>
      </c>
      <c r="AL306" s="4">
        <v>5</v>
      </c>
      <c r="AM306" s="4">
        <v>0</v>
      </c>
      <c r="AN306" s="4">
        <v>2</v>
      </c>
      <c r="AO306" s="4">
        <v>0</v>
      </c>
      <c r="AP306" s="4">
        <v>6</v>
      </c>
      <c r="AQ306" s="4">
        <v>0</v>
      </c>
      <c r="AR306" s="79">
        <f>MAX(IFERROR(IFERROR(_xlfn.FORECAST.ETS(AR$5,tbl_Model[[#This Row],[H_2023_01]:[H_2025_12]],$H$5:$AQ$5),_xlfn.FORECAST.LINEAR(AR$5,tbl_Model[[#This Row],[H_2023_01]:[H_2025_12]],$H$5:$AQ$5)),0),0)</f>
        <v>2.269502693518795</v>
      </c>
      <c r="AS306" s="79">
        <f>MAX(IFERROR(IFERROR(_xlfn.FORECAST.ETS(AS$5,tbl_Model[[#This Row],[H_2023_01]:[H_2025_12]],$H$5:$AQ$5),_xlfn.FORECAST.LINEAR(AS$5,tbl_Model[[#This Row],[H_2023_01]:[H_2025_12]],$H$5:$AQ$5)),0),0)</f>
        <v>2.3104873201172422</v>
      </c>
      <c r="AT306" s="79">
        <f>MAX(IFERROR(IFERROR(_xlfn.FORECAST.ETS(AT$5,tbl_Model[[#This Row],[H_2023_01]:[H_2025_12]],$H$5:$AQ$5),_xlfn.FORECAST.LINEAR(AT$5,tbl_Model[[#This Row],[H_2023_01]:[H_2025_12]],$H$5:$AQ$5)),0),0)</f>
        <v>2.3514719467156819</v>
      </c>
      <c r="AU306" s="79">
        <f>MAX(IFERROR(IFERROR(_xlfn.FORECAST.ETS(AU$5,tbl_Model[[#This Row],[H_2023_01]:[H_2025_12]],$H$5:$AQ$5),_xlfn.FORECAST.LINEAR(AU$5,tbl_Model[[#This Row],[H_2023_01]:[H_2025_12]],$H$5:$AQ$5)),0),0)</f>
        <v>2.3924565733141292</v>
      </c>
      <c r="AV306" s="79">
        <f>MAX(IFERROR(IFERROR(_xlfn.FORECAST.ETS(AV$5,tbl_Model[[#This Row],[H_2023_01]:[H_2025_12]],$H$5:$AQ$5),_xlfn.FORECAST.LINEAR(AV$5,tbl_Model[[#This Row],[H_2023_01]:[H_2025_12]],$H$5:$AQ$5)),0),0)</f>
        <v>2.4334411999125694</v>
      </c>
      <c r="AW306" s="79">
        <f>MAX(IFERROR(IFERROR(_xlfn.FORECAST.ETS(AW$5,tbl_Model[[#This Row],[H_2023_01]:[H_2025_12]],$H$5:$AQ$5),_xlfn.FORECAST.LINEAR(AW$5,tbl_Model[[#This Row],[H_2023_01]:[H_2025_12]],$H$5:$AQ$5)),0),0)</f>
        <v>2.4744258265110166</v>
      </c>
      <c r="AX306" s="79">
        <f>MAX(IFERROR(IFERROR(_xlfn.FORECAST.ETS(AX$5,tbl_Model[[#This Row],[H_2023_01]:[H_2025_12]],$H$5:$AQ$5),_xlfn.FORECAST.LINEAR(AX$5,tbl_Model[[#This Row],[H_2023_01]:[H_2025_12]],$H$5:$AQ$5)),0),0)</f>
        <v>2.5154104531094568</v>
      </c>
      <c r="AY306" s="79">
        <f>MAX(IFERROR(IFERROR(_xlfn.FORECAST.ETS(AY$5,tbl_Model[[#This Row],[H_2023_01]:[H_2025_12]],$H$5:$AQ$5),_xlfn.FORECAST.LINEAR(AY$5,tbl_Model[[#This Row],[H_2023_01]:[H_2025_12]],$H$5:$AQ$5)),0),0)</f>
        <v>2.5563950797079036</v>
      </c>
      <c r="AZ306" s="79">
        <f>MAX(IFERROR(IFERROR(_xlfn.FORECAST.ETS(AZ$5,tbl_Model[[#This Row],[H_2023_01]:[H_2025_12]],$H$5:$AQ$5),_xlfn.FORECAST.LINEAR(AZ$5,tbl_Model[[#This Row],[H_2023_01]:[H_2025_12]],$H$5:$AQ$5)),0),0)</f>
        <v>2.5973797063063437</v>
      </c>
      <c r="BA306" s="79">
        <f>MAX(IFERROR(IFERROR(_xlfn.FORECAST.ETS(BA$5,tbl_Model[[#This Row],[H_2023_01]:[H_2025_12]],$H$5:$AQ$5),_xlfn.FORECAST.LINEAR(BA$5,tbl_Model[[#This Row],[H_2023_01]:[H_2025_12]],$H$5:$AQ$5)),0),0)</f>
        <v>2.638364332904791</v>
      </c>
      <c r="BB306" s="79">
        <f>MAX(IFERROR(IFERROR(_xlfn.FORECAST.ETS(BB$5,tbl_Model[[#This Row],[H_2023_01]:[H_2025_12]],$H$5:$AQ$5),_xlfn.FORECAST.LINEAR(BB$5,tbl_Model[[#This Row],[H_2023_01]:[H_2025_12]],$H$5:$AQ$5)),0),0)</f>
        <v>2.6793489595032312</v>
      </c>
      <c r="BC306" s="79">
        <f>MAX(IFERROR(IFERROR(_xlfn.FORECAST.ETS(BC$5,tbl_Model[[#This Row],[H_2023_01]:[H_2025_12]],$H$5:$AQ$5),_xlfn.FORECAST.LINEAR(BC$5,tbl_Model[[#This Row],[H_2023_01]:[H_2025_12]],$H$5:$AQ$5)),0),0)</f>
        <v>2.7203335861016784</v>
      </c>
      <c r="BD306" s="80">
        <f>IFERROR(AR306/SUM(Model!$AR306:$BC306),1/12)</f>
        <v>7.580418028235765E-2</v>
      </c>
      <c r="BE306" s="80">
        <f>IFERROR(AS306/SUM(Model!$AR306:$BC306),1/12)</f>
        <v>7.717311720071697E-2</v>
      </c>
      <c r="BF306" s="80">
        <f>IFERROR(AT306/SUM(Model!$AR306:$BC306),1/12)</f>
        <v>7.8542054119076055E-2</v>
      </c>
      <c r="BG306" s="80">
        <f>IFERROR(AU306/SUM(Model!$AR306:$BC306),1/12)</f>
        <v>7.9910991037435375E-2</v>
      </c>
      <c r="BH306" s="80">
        <f>IFERROR(AV306/SUM(Model!$AR306:$BC306),1/12)</f>
        <v>8.1279927955794459E-2</v>
      </c>
      <c r="BI306" s="80">
        <f>IFERROR(AW306/SUM(Model!$AR306:$BC306),1/12)</f>
        <v>8.2648864874153793E-2</v>
      </c>
      <c r="BJ306" s="80">
        <f>IFERROR(AX306/SUM(Model!$AR306:$BC306),1/12)</f>
        <v>8.4017801792512878E-2</v>
      </c>
      <c r="BK306" s="80">
        <f>IFERROR(AY306/SUM(Model!$AR306:$BC306),1/12)</f>
        <v>8.5386738710872184E-2</v>
      </c>
      <c r="BL306" s="80">
        <f>IFERROR(AZ306/SUM(Model!$AR306:$BC306),1/12)</f>
        <v>8.6755675629231269E-2</v>
      </c>
      <c r="BM306" s="80">
        <f>IFERROR(BA306/SUM(Model!$AR306:$BC306),1/12)</f>
        <v>8.8124612547590603E-2</v>
      </c>
      <c r="BN306" s="80">
        <f>IFERROR(BB306/SUM(Model!$AR306:$BC306),1/12)</f>
        <v>8.9493549465949687E-2</v>
      </c>
      <c r="BO306" s="80">
        <f>IFERROR(BC306/SUM(Model!$AR306:$BC306),1/12)</f>
        <v>9.0862486384309007E-2</v>
      </c>
      <c r="BP30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26.594017094017101</v>
      </c>
      <c r="BQ306" s="77" cm="1">
        <f t="array" ref="BQ30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06" s="77" cm="1">
        <f t="array" ref="BR30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06" s="77">
        <f>IF(tbl_Model[[#This Row],[Type]]="Boutique",
    tbl_Model[[#This Row],[UnitListPrice]],
    tbl_Model[[#This Row],[UnitListPrice]]*(1-SUMIFS(tbl_MarketTerms[WholesaleMarginPct],tbl_MarketTerms[Country],tbl_Model[[#This Row],[country]])))</f>
        <v>5862.5968085106388</v>
      </c>
      <c r="BT306" s="79">
        <f>Model!$BP306*BD306</f>
        <v>2.0159376662269732</v>
      </c>
      <c r="BU306" s="79">
        <f>Model!$BP306*BE306</f>
        <v>2.0523431980344524</v>
      </c>
      <c r="BV306" s="79">
        <f>Model!$BP306*BF306</f>
        <v>2.0887487298419249</v>
      </c>
      <c r="BW306" s="79">
        <f>Model!$BP306*BG306</f>
        <v>2.1251542616494037</v>
      </c>
      <c r="BX306" s="79">
        <f>Model!$BP306*BH306</f>
        <v>2.1615597934568762</v>
      </c>
      <c r="BY306" s="79">
        <f>Model!$BP306*BI306</f>
        <v>2.1979653252643554</v>
      </c>
      <c r="BZ306" s="79">
        <f>Model!$BP306*BJ306</f>
        <v>2.2343708570718279</v>
      </c>
      <c r="CA306" s="79">
        <f>Model!$BP306*BK306</f>
        <v>2.2707763888793067</v>
      </c>
      <c r="CB306" s="79">
        <f>Model!$BP306*BL306</f>
        <v>2.3071819206867792</v>
      </c>
      <c r="CC306" s="79">
        <f>Model!$BP306*BM306</f>
        <v>2.3435874524942584</v>
      </c>
      <c r="CD306" s="79">
        <f>Model!$BP306*BN306</f>
        <v>2.3799929843017309</v>
      </c>
      <c r="CE306" s="79">
        <f>Model!$BP306*BO306</f>
        <v>2.4163985161092096</v>
      </c>
      <c r="CF306" s="79">
        <f>Model!$BS306*BT306</f>
        <v>11818.629728178639</v>
      </c>
      <c r="CG306" s="79">
        <f>Model!$BS306*BU306</f>
        <v>12032.060682765299</v>
      </c>
      <c r="CH306" s="79">
        <f>Model!$BS306*BV306</f>
        <v>12245.491637351919</v>
      </c>
      <c r="CI306" s="79">
        <f>Model!$BS306*BW306</f>
        <v>12458.922591938577</v>
      </c>
      <c r="CJ306" s="79">
        <f>Model!$BS306*BX306</f>
        <v>12672.353546525197</v>
      </c>
      <c r="CK306" s="79">
        <f>Model!$BS306*BY306</f>
        <v>12885.784501111859</v>
      </c>
      <c r="CL306" s="79">
        <f>Model!$BS306*BZ306</f>
        <v>13099.215455698479</v>
      </c>
      <c r="CM306" s="79">
        <f>Model!$BS306*CA306</f>
        <v>13312.646410285137</v>
      </c>
      <c r="CN306" s="79">
        <f>Model!$BS306*CB306</f>
        <v>13526.077364871757</v>
      </c>
      <c r="CO306" s="79">
        <f>Model!$BS306*CC306</f>
        <v>13739.508319458417</v>
      </c>
      <c r="CP306" s="79">
        <f>Model!$BS306*CD306</f>
        <v>13952.939274045038</v>
      </c>
      <c r="CQ306" s="79">
        <f>Model!$BS306*CE306</f>
        <v>14166.370228631697</v>
      </c>
      <c r="CR306" s="79">
        <f>Model!$BR306*BT306</f>
        <v>5488.9621935132118</v>
      </c>
      <c r="CS306" s="79">
        <f>Model!$BR306*BU306</f>
        <v>5588.0865816695159</v>
      </c>
      <c r="CT306" s="79">
        <f>Model!$BR306*BV306</f>
        <v>5687.2109698258018</v>
      </c>
      <c r="CU306" s="79">
        <f>Model!$BR306*BW306</f>
        <v>5786.3353579821041</v>
      </c>
      <c r="CV306" s="79">
        <f>Model!$BR306*BX306</f>
        <v>5885.4597461383901</v>
      </c>
      <c r="CW306" s="79">
        <f>Model!$BR306*BY306</f>
        <v>5984.5841342946942</v>
      </c>
      <c r="CX306" s="79">
        <f>Model!$BR306*BZ306</f>
        <v>6083.7085224509801</v>
      </c>
      <c r="CY306" s="79">
        <f>Model!$BR306*CA306</f>
        <v>6182.8329106072824</v>
      </c>
      <c r="CZ306" s="79">
        <f>Model!$BR306*CB306</f>
        <v>6281.9572987635684</v>
      </c>
      <c r="DA306" s="79">
        <f>Model!$BR306*CC306</f>
        <v>6381.0816869198725</v>
      </c>
      <c r="DB306" s="79">
        <f>Model!$BR306*CD306</f>
        <v>6480.2060750761584</v>
      </c>
      <c r="DC306" s="79">
        <f>Model!$BR306*CE306</f>
        <v>6579.3304632324607</v>
      </c>
      <c r="DD306" s="79">
        <f>SUM(Model!$CF306:$CQ306)</f>
        <v>155909.999740862</v>
      </c>
      <c r="DE306" s="79">
        <f>SUM(Model!$CR306:$DC306)</f>
        <v>72409.755940474046</v>
      </c>
      <c r="DF306" s="80">
        <f>IFERROR((Model!$DD306-Model!$DE306)/Model!$DD306,0)</f>
        <v>0.53556695490458406</v>
      </c>
    </row>
    <row r="307" spans="2:110" x14ac:dyDescent="0.25">
      <c r="B307" t="s">
        <v>371</v>
      </c>
      <c r="C307" t="s">
        <v>148</v>
      </c>
      <c r="D307" t="s">
        <v>4</v>
      </c>
      <c r="E307" s="4">
        <v>177</v>
      </c>
      <c r="F307" s="4">
        <v>1031969.58</v>
      </c>
      <c r="G307" s="4">
        <v>457715.51</v>
      </c>
      <c r="H307" s="4">
        <v>13</v>
      </c>
      <c r="I307" s="4">
        <v>7</v>
      </c>
      <c r="J307" s="4">
        <v>9</v>
      </c>
      <c r="K307" s="4">
        <v>18</v>
      </c>
      <c r="L307" s="4">
        <v>16</v>
      </c>
      <c r="M307" s="4">
        <v>17</v>
      </c>
      <c r="N307" s="4">
        <v>9</v>
      </c>
      <c r="O307" s="4">
        <v>9</v>
      </c>
      <c r="P307" s="4">
        <v>11</v>
      </c>
      <c r="Q307" s="4">
        <v>11</v>
      </c>
      <c r="R307" s="4">
        <v>15</v>
      </c>
      <c r="S307" s="4">
        <v>31</v>
      </c>
      <c r="T307" s="4">
        <v>6</v>
      </c>
      <c r="U307" s="4">
        <v>4</v>
      </c>
      <c r="V307" s="4">
        <v>15</v>
      </c>
      <c r="W307" s="4">
        <v>19</v>
      </c>
      <c r="X307" s="4">
        <v>8</v>
      </c>
      <c r="Y307" s="4">
        <v>21</v>
      </c>
      <c r="Z307" s="4">
        <v>12</v>
      </c>
      <c r="AA307" s="4">
        <v>11</v>
      </c>
      <c r="AB307" s="4">
        <v>10</v>
      </c>
      <c r="AC307" s="4">
        <v>6</v>
      </c>
      <c r="AD307" s="4">
        <v>10</v>
      </c>
      <c r="AE307" s="4">
        <v>10</v>
      </c>
      <c r="AF307" s="4">
        <v>16</v>
      </c>
      <c r="AG307" s="4">
        <v>17</v>
      </c>
      <c r="AH307" s="4">
        <v>20</v>
      </c>
      <c r="AI307" s="4">
        <v>15</v>
      </c>
      <c r="AJ307" s="4">
        <v>10</v>
      </c>
      <c r="AK307" s="4">
        <v>23</v>
      </c>
      <c r="AL307" s="4">
        <v>11</v>
      </c>
      <c r="AM307" s="4">
        <v>20</v>
      </c>
      <c r="AN307" s="4">
        <v>7</v>
      </c>
      <c r="AO307" s="4">
        <v>6</v>
      </c>
      <c r="AP307" s="4">
        <v>10</v>
      </c>
      <c r="AQ307" s="4">
        <v>22</v>
      </c>
      <c r="AR307" s="79">
        <f>MAX(IFERROR(IFERROR(_xlfn.FORECAST.ETS(AR$5,tbl_Model[[#This Row],[H_2023_01]:[H_2025_12]],$H$5:$AQ$5),_xlfn.FORECAST.LINEAR(AR$5,tbl_Model[[#This Row],[H_2023_01]:[H_2025_12]],$H$5:$AQ$5)),0),0)</f>
        <v>14.268051582782533</v>
      </c>
      <c r="AS307" s="79">
        <f>MAX(IFERROR(IFERROR(_xlfn.FORECAST.ETS(AS$5,tbl_Model[[#This Row],[H_2023_01]:[H_2025_12]],$H$5:$AQ$5),_xlfn.FORECAST.LINEAR(AS$5,tbl_Model[[#This Row],[H_2023_01]:[H_2025_12]],$H$5:$AQ$5)),0),0)</f>
        <v>14.297121117937797</v>
      </c>
      <c r="AT307" s="79">
        <f>MAX(IFERROR(IFERROR(_xlfn.FORECAST.ETS(AT$5,tbl_Model[[#This Row],[H_2023_01]:[H_2025_12]],$H$5:$AQ$5),_xlfn.FORECAST.LINEAR(AT$5,tbl_Model[[#This Row],[H_2023_01]:[H_2025_12]],$H$5:$AQ$5)),0),0)</f>
        <v>14.326190653093031</v>
      </c>
      <c r="AU307" s="79">
        <f>MAX(IFERROR(IFERROR(_xlfn.FORECAST.ETS(AU$5,tbl_Model[[#This Row],[H_2023_01]:[H_2025_12]],$H$5:$AQ$5),_xlfn.FORECAST.LINEAR(AU$5,tbl_Model[[#This Row],[H_2023_01]:[H_2025_12]],$H$5:$AQ$5)),0),0)</f>
        <v>14.355260188248295</v>
      </c>
      <c r="AV307" s="79">
        <f>MAX(IFERROR(IFERROR(_xlfn.FORECAST.ETS(AV$5,tbl_Model[[#This Row],[H_2023_01]:[H_2025_12]],$H$5:$AQ$5),_xlfn.FORECAST.LINEAR(AV$5,tbl_Model[[#This Row],[H_2023_01]:[H_2025_12]],$H$5:$AQ$5)),0),0)</f>
        <v>14.384329723403528</v>
      </c>
      <c r="AW307" s="79">
        <f>MAX(IFERROR(IFERROR(_xlfn.FORECAST.ETS(AW$5,tbl_Model[[#This Row],[H_2023_01]:[H_2025_12]],$H$5:$AQ$5),_xlfn.FORECAST.LINEAR(AW$5,tbl_Model[[#This Row],[H_2023_01]:[H_2025_12]],$H$5:$AQ$5)),0),0)</f>
        <v>14.413399258558792</v>
      </c>
      <c r="AX307" s="79">
        <f>MAX(IFERROR(IFERROR(_xlfn.FORECAST.ETS(AX$5,tbl_Model[[#This Row],[H_2023_01]:[H_2025_12]],$H$5:$AQ$5),_xlfn.FORECAST.LINEAR(AX$5,tbl_Model[[#This Row],[H_2023_01]:[H_2025_12]],$H$5:$AQ$5)),0),0)</f>
        <v>14.442468793714026</v>
      </c>
      <c r="AY307" s="79">
        <f>MAX(IFERROR(IFERROR(_xlfn.FORECAST.ETS(AY$5,tbl_Model[[#This Row],[H_2023_01]:[H_2025_12]],$H$5:$AQ$5),_xlfn.FORECAST.LINEAR(AY$5,tbl_Model[[#This Row],[H_2023_01]:[H_2025_12]],$H$5:$AQ$5)),0),0)</f>
        <v>14.47153832886929</v>
      </c>
      <c r="AZ307" s="79">
        <f>MAX(IFERROR(IFERROR(_xlfn.FORECAST.ETS(AZ$5,tbl_Model[[#This Row],[H_2023_01]:[H_2025_12]],$H$5:$AQ$5),_xlfn.FORECAST.LINEAR(AZ$5,tbl_Model[[#This Row],[H_2023_01]:[H_2025_12]],$H$5:$AQ$5)),0),0)</f>
        <v>14.500607864024524</v>
      </c>
      <c r="BA307" s="79">
        <f>MAX(IFERROR(IFERROR(_xlfn.FORECAST.ETS(BA$5,tbl_Model[[#This Row],[H_2023_01]:[H_2025_12]],$H$5:$AQ$5),_xlfn.FORECAST.LINEAR(BA$5,tbl_Model[[#This Row],[H_2023_01]:[H_2025_12]],$H$5:$AQ$5)),0),0)</f>
        <v>14.529677399179786</v>
      </c>
      <c r="BB307" s="79">
        <f>MAX(IFERROR(IFERROR(_xlfn.FORECAST.ETS(BB$5,tbl_Model[[#This Row],[H_2023_01]:[H_2025_12]],$H$5:$AQ$5),_xlfn.FORECAST.LINEAR(BB$5,tbl_Model[[#This Row],[H_2023_01]:[H_2025_12]],$H$5:$AQ$5)),0),0)</f>
        <v>14.558746934335021</v>
      </c>
      <c r="BC307" s="79">
        <f>MAX(IFERROR(IFERROR(_xlfn.FORECAST.ETS(BC$5,tbl_Model[[#This Row],[H_2023_01]:[H_2025_12]],$H$5:$AQ$5),_xlfn.FORECAST.LINEAR(BC$5,tbl_Model[[#This Row],[H_2023_01]:[H_2025_12]],$H$5:$AQ$5)),0),0)</f>
        <v>14.587816469490283</v>
      </c>
      <c r="BD307" s="80">
        <f>IFERROR(AR307/SUM(Model!$AR307:$BC307),1/12)</f>
        <v>8.2409879086729448E-2</v>
      </c>
      <c r="BE307" s="80">
        <f>IFERROR(AS307/SUM(Model!$AR307:$BC307),1/12)</f>
        <v>8.2577779858839323E-2</v>
      </c>
      <c r="BF307" s="80">
        <f>IFERROR(AT307/SUM(Model!$AR307:$BC307),1/12)</f>
        <v>8.2745680630949017E-2</v>
      </c>
      <c r="BG307" s="80">
        <f>IFERROR(AU307/SUM(Model!$AR307:$BC307),1/12)</f>
        <v>8.2913581403058892E-2</v>
      </c>
      <c r="BH307" s="80">
        <f>IFERROR(AV307/SUM(Model!$AR307:$BC307),1/12)</f>
        <v>8.30814821751686E-2</v>
      </c>
      <c r="BI307" s="80">
        <f>IFERROR(AW307/SUM(Model!$AR307:$BC307),1/12)</f>
        <v>8.3249382947278475E-2</v>
      </c>
      <c r="BJ307" s="80">
        <f>IFERROR(AX307/SUM(Model!$AR307:$BC307),1/12)</f>
        <v>8.3417283719388183E-2</v>
      </c>
      <c r="BK307" s="80">
        <f>IFERROR(AY307/SUM(Model!$AR307:$BC307),1/12)</f>
        <v>8.3585184491498057E-2</v>
      </c>
      <c r="BL307" s="80">
        <f>IFERROR(AZ307/SUM(Model!$AR307:$BC307),1/12)</f>
        <v>8.3753085263607752E-2</v>
      </c>
      <c r="BM307" s="80">
        <f>IFERROR(BA307/SUM(Model!$AR307:$BC307),1/12)</f>
        <v>8.3920986035717626E-2</v>
      </c>
      <c r="BN307" s="80">
        <f>IFERROR(BB307/SUM(Model!$AR307:$BC307),1/12)</f>
        <v>8.4088886807827334E-2</v>
      </c>
      <c r="BO307" s="80">
        <f>IFERROR(BC307/SUM(Model!$AR307:$BC307),1/12)</f>
        <v>8.4256787579937195E-2</v>
      </c>
      <c r="BP30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184.30948905109486</v>
      </c>
      <c r="BQ307" s="77" cm="1">
        <f t="array" ref="BQ30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307" s="77" cm="1">
        <f t="array" ref="BR30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307" s="77">
        <f>IF(tbl_Model[[#This Row],[Type]]="Boutique",
    tbl_Model[[#This Row],[UnitListPrice]],
    tbl_Model[[#This Row],[UnitListPrice]]*(1-SUMIFS(tbl_MarketTerms[WholesaleMarginPct],tbl_MarketTerms[Country],tbl_Model[[#This Row],[country]])))</f>
        <v>6134.3176740189056</v>
      </c>
      <c r="BT307" s="79">
        <f>Model!$BP307*BD307</f>
        <v>15.188922707237612</v>
      </c>
      <c r="BU307" s="79">
        <f>Model!$BP307*BE307</f>
        <v>15.219868412756467</v>
      </c>
      <c r="BV307" s="79">
        <f>Model!$BP307*BF307</f>
        <v>15.25081411827529</v>
      </c>
      <c r="BW307" s="79">
        <f>Model!$BP307*BG307</f>
        <v>15.281759823794145</v>
      </c>
      <c r="BX307" s="79">
        <f>Model!$BP307*BH307</f>
        <v>15.31270552931297</v>
      </c>
      <c r="BY307" s="79">
        <f>Model!$BP307*BI307</f>
        <v>15.343651234831825</v>
      </c>
      <c r="BZ307" s="79">
        <f>Model!$BP307*BJ307</f>
        <v>15.374596940350649</v>
      </c>
      <c r="CA307" s="79">
        <f>Model!$BP307*BK307</f>
        <v>15.405542645869504</v>
      </c>
      <c r="CB307" s="79">
        <f>Model!$BP307*BL307</f>
        <v>15.436488351388327</v>
      </c>
      <c r="CC307" s="79">
        <f>Model!$BP307*BM307</f>
        <v>15.467434056907182</v>
      </c>
      <c r="CD307" s="79">
        <f>Model!$BP307*BN307</f>
        <v>15.498379762426007</v>
      </c>
      <c r="CE307" s="79">
        <f>Model!$BP307*BO307</f>
        <v>15.52932546794486</v>
      </c>
      <c r="CF307" s="79">
        <f>Model!$BS307*BT307</f>
        <v>93173.677012314773</v>
      </c>
      <c r="CG307" s="79">
        <f>Model!$BS307*BU307</f>
        <v>93363.507800614068</v>
      </c>
      <c r="CH307" s="79">
        <f>Model!$BS307*BV307</f>
        <v>93553.33858891316</v>
      </c>
      <c r="CI307" s="79">
        <f>Model!$BS307*BW307</f>
        <v>93743.169377212456</v>
      </c>
      <c r="CJ307" s="79">
        <f>Model!$BS307*BX307</f>
        <v>93933.000165511578</v>
      </c>
      <c r="CK307" s="79">
        <f>Model!$BS307*BY307</f>
        <v>94122.830953810873</v>
      </c>
      <c r="CL307" s="79">
        <f>Model!$BS307*BZ307</f>
        <v>94312.66174210998</v>
      </c>
      <c r="CM307" s="79">
        <f>Model!$BS307*CA307</f>
        <v>94502.492530409276</v>
      </c>
      <c r="CN307" s="79">
        <f>Model!$BS307*CB307</f>
        <v>94692.323318708368</v>
      </c>
      <c r="CO307" s="79">
        <f>Model!$BS307*CC307</f>
        <v>94882.154107007664</v>
      </c>
      <c r="CP307" s="79">
        <f>Model!$BS307*CD307</f>
        <v>95071.984895306785</v>
      </c>
      <c r="CQ307" s="79">
        <f>Model!$BS307*CE307</f>
        <v>95261.815683606066</v>
      </c>
      <c r="CR307" s="79">
        <f>Model!$BR307*BT307</f>
        <v>41007.26323742477</v>
      </c>
      <c r="CS307" s="79">
        <f>Model!$BR307*BU307</f>
        <v>41090.810880449826</v>
      </c>
      <c r="CT307" s="79">
        <f>Model!$BR307*BV307</f>
        <v>41174.358523474802</v>
      </c>
      <c r="CU307" s="79">
        <f>Model!$BR307*BW307</f>
        <v>41257.906166499859</v>
      </c>
      <c r="CV307" s="79">
        <f>Model!$BR307*BX307</f>
        <v>41341.453809524835</v>
      </c>
      <c r="CW307" s="79">
        <f>Model!$BR307*BY307</f>
        <v>41425.001452549899</v>
      </c>
      <c r="CX307" s="79">
        <f>Model!$BR307*BZ307</f>
        <v>41508.549095574876</v>
      </c>
      <c r="CY307" s="79">
        <f>Model!$BR307*CA307</f>
        <v>41592.096738599932</v>
      </c>
      <c r="CZ307" s="79">
        <f>Model!$BR307*CB307</f>
        <v>41675.644381624908</v>
      </c>
      <c r="DA307" s="79">
        <f>Model!$BR307*CC307</f>
        <v>41759.192024649965</v>
      </c>
      <c r="DB307" s="79">
        <f>Model!$BR307*CD307</f>
        <v>41842.739667674949</v>
      </c>
      <c r="DC307" s="79">
        <f>Model!$BR307*CE307</f>
        <v>41926.287310700005</v>
      </c>
      <c r="DD307" s="79">
        <f>SUM(Model!$CF307:$CQ307)</f>
        <v>1130612.956175525</v>
      </c>
      <c r="DE307" s="79">
        <f>SUM(Model!$CR307:$DC307)</f>
        <v>497601.3032887486</v>
      </c>
      <c r="DF307" s="80">
        <f>IFERROR((Model!$DD307-Model!$DE307)/Model!$DD307,0)</f>
        <v>0.55988360068686738</v>
      </c>
    </row>
    <row r="308" spans="2:110" x14ac:dyDescent="0.25">
      <c r="B308" t="s">
        <v>371</v>
      </c>
      <c r="C308" t="s">
        <v>185</v>
      </c>
      <c r="D308" t="s">
        <v>4</v>
      </c>
      <c r="E308" s="4">
        <v>173</v>
      </c>
      <c r="F308" s="4">
        <v>1310099.45</v>
      </c>
      <c r="G308" s="4">
        <v>564504.74</v>
      </c>
      <c r="H308" s="4">
        <v>16</v>
      </c>
      <c r="I308" s="4">
        <v>6</v>
      </c>
      <c r="J308" s="4">
        <v>20</v>
      </c>
      <c r="K308" s="4">
        <v>9</v>
      </c>
      <c r="L308" s="4">
        <v>15</v>
      </c>
      <c r="M308" s="4">
        <v>17</v>
      </c>
      <c r="N308" s="4">
        <v>3</v>
      </c>
      <c r="O308" s="4">
        <v>24</v>
      </c>
      <c r="P308" s="4">
        <v>18</v>
      </c>
      <c r="Q308" s="4">
        <v>23</v>
      </c>
      <c r="R308" s="4">
        <v>18</v>
      </c>
      <c r="S308" s="4">
        <v>45</v>
      </c>
      <c r="T308" s="4">
        <v>11</v>
      </c>
      <c r="U308" s="4">
        <v>9</v>
      </c>
      <c r="V308" s="4">
        <v>29</v>
      </c>
      <c r="W308" s="4">
        <v>9</v>
      </c>
      <c r="X308" s="4">
        <v>24</v>
      </c>
      <c r="Y308" s="4">
        <v>12</v>
      </c>
      <c r="Z308" s="4">
        <v>6</v>
      </c>
      <c r="AA308" s="4">
        <v>11</v>
      </c>
      <c r="AB308" s="4">
        <v>29</v>
      </c>
      <c r="AC308" s="4">
        <v>19</v>
      </c>
      <c r="AD308" s="4">
        <v>25</v>
      </c>
      <c r="AE308" s="4">
        <v>17</v>
      </c>
      <c r="AF308" s="4">
        <v>8</v>
      </c>
      <c r="AG308" s="4">
        <v>4</v>
      </c>
      <c r="AH308" s="4">
        <v>20</v>
      </c>
      <c r="AI308" s="4">
        <v>20</v>
      </c>
      <c r="AJ308" s="4">
        <v>17</v>
      </c>
      <c r="AK308" s="4">
        <v>9</v>
      </c>
      <c r="AL308" s="4">
        <v>11</v>
      </c>
      <c r="AM308" s="4">
        <v>6</v>
      </c>
      <c r="AN308" s="4">
        <v>23</v>
      </c>
      <c r="AO308" s="4">
        <v>13</v>
      </c>
      <c r="AP308" s="4">
        <v>20</v>
      </c>
      <c r="AQ308" s="4">
        <v>22</v>
      </c>
      <c r="AR308" s="79">
        <f>MAX(IFERROR(IFERROR(_xlfn.FORECAST.ETS(AR$5,tbl_Model[[#This Row],[H_2023_01]:[H_2025_12]],$H$5:$AQ$5),_xlfn.FORECAST.LINEAR(AR$5,tbl_Model[[#This Row],[H_2023_01]:[H_2025_12]],$H$5:$AQ$5)),0),0)</f>
        <v>21.993564993565002</v>
      </c>
      <c r="AS308" s="79">
        <f>MAX(IFERROR(IFERROR(_xlfn.FORECAST.ETS(AS$5,tbl_Model[[#This Row],[H_2023_01]:[H_2025_12]],$H$5:$AQ$5),_xlfn.FORECAST.LINEAR(AS$5,tbl_Model[[#This Row],[H_2023_01]:[H_2025_12]],$H$5:$AQ$5)),0),0)</f>
        <v>21.987129987129986</v>
      </c>
      <c r="AT308" s="79">
        <f>MAX(IFERROR(IFERROR(_xlfn.FORECAST.ETS(AT$5,tbl_Model[[#This Row],[H_2023_01]:[H_2025_12]],$H$5:$AQ$5),_xlfn.FORECAST.LINEAR(AT$5,tbl_Model[[#This Row],[H_2023_01]:[H_2025_12]],$H$5:$AQ$5)),0),0)</f>
        <v>21.980694980694988</v>
      </c>
      <c r="AU308" s="79">
        <f>MAX(IFERROR(IFERROR(_xlfn.FORECAST.ETS(AU$5,tbl_Model[[#This Row],[H_2023_01]:[H_2025_12]],$H$5:$AQ$5),_xlfn.FORECAST.LINEAR(AU$5,tbl_Model[[#This Row],[H_2023_01]:[H_2025_12]],$H$5:$AQ$5)),0),0)</f>
        <v>21.974259974259976</v>
      </c>
      <c r="AV308" s="79">
        <f>MAX(IFERROR(IFERROR(_xlfn.FORECAST.ETS(AV$5,tbl_Model[[#This Row],[H_2023_01]:[H_2025_12]],$H$5:$AQ$5),_xlfn.FORECAST.LINEAR(AV$5,tbl_Model[[#This Row],[H_2023_01]:[H_2025_12]],$H$5:$AQ$5)),0),0)</f>
        <v>21.967824967824974</v>
      </c>
      <c r="AW308" s="79">
        <f>MAX(IFERROR(IFERROR(_xlfn.FORECAST.ETS(AW$5,tbl_Model[[#This Row],[H_2023_01]:[H_2025_12]],$H$5:$AQ$5),_xlfn.FORECAST.LINEAR(AW$5,tbl_Model[[#This Row],[H_2023_01]:[H_2025_12]],$H$5:$AQ$5)),0),0)</f>
        <v>21.961389961389962</v>
      </c>
      <c r="AX308" s="79">
        <f>MAX(IFERROR(IFERROR(_xlfn.FORECAST.ETS(AX$5,tbl_Model[[#This Row],[H_2023_01]:[H_2025_12]],$H$5:$AQ$5),_xlfn.FORECAST.LINEAR(AX$5,tbl_Model[[#This Row],[H_2023_01]:[H_2025_12]],$H$5:$AQ$5)),0),0)</f>
        <v>21.95495495495496</v>
      </c>
      <c r="AY308" s="79">
        <f>MAX(IFERROR(IFERROR(_xlfn.FORECAST.ETS(AY$5,tbl_Model[[#This Row],[H_2023_01]:[H_2025_12]],$H$5:$AQ$5),_xlfn.FORECAST.LINEAR(AY$5,tbl_Model[[#This Row],[H_2023_01]:[H_2025_12]],$H$5:$AQ$5)),0),0)</f>
        <v>21.948519948519948</v>
      </c>
      <c r="AZ308" s="79">
        <f>MAX(IFERROR(IFERROR(_xlfn.FORECAST.ETS(AZ$5,tbl_Model[[#This Row],[H_2023_01]:[H_2025_12]],$H$5:$AQ$5),_xlfn.FORECAST.LINEAR(AZ$5,tbl_Model[[#This Row],[H_2023_01]:[H_2025_12]],$H$5:$AQ$5)),0),0)</f>
        <v>21.94208494208495</v>
      </c>
      <c r="BA308" s="79">
        <f>MAX(IFERROR(IFERROR(_xlfn.FORECAST.ETS(BA$5,tbl_Model[[#This Row],[H_2023_01]:[H_2025_12]],$H$5:$AQ$5),_xlfn.FORECAST.LINEAR(BA$5,tbl_Model[[#This Row],[H_2023_01]:[H_2025_12]],$H$5:$AQ$5)),0),0)</f>
        <v>21.935649935649934</v>
      </c>
      <c r="BB308" s="79">
        <f>MAX(IFERROR(IFERROR(_xlfn.FORECAST.ETS(BB$5,tbl_Model[[#This Row],[H_2023_01]:[H_2025_12]],$H$5:$AQ$5),_xlfn.FORECAST.LINEAR(BB$5,tbl_Model[[#This Row],[H_2023_01]:[H_2025_12]],$H$5:$AQ$5)),0),0)</f>
        <v>21.929214929214936</v>
      </c>
      <c r="BC308" s="79">
        <f>MAX(IFERROR(IFERROR(_xlfn.FORECAST.ETS(BC$5,tbl_Model[[#This Row],[H_2023_01]:[H_2025_12]],$H$5:$AQ$5),_xlfn.FORECAST.LINEAR(BC$5,tbl_Model[[#This Row],[H_2023_01]:[H_2025_12]],$H$5:$AQ$5)),0),0)</f>
        <v>21.922779922779924</v>
      </c>
      <c r="BD308" s="80">
        <f>IFERROR(AR308/SUM(Model!$AR308:$BC308),1/12)</f>
        <v>8.346765133976107E-2</v>
      </c>
      <c r="BE308" s="80">
        <f>IFERROR(AS308/SUM(Model!$AR308:$BC308),1/12)</f>
        <v>8.3443229884046899E-2</v>
      </c>
      <c r="BF308" s="80">
        <f>IFERROR(AT308/SUM(Model!$AR308:$BC308),1/12)</f>
        <v>8.3418808428332797E-2</v>
      </c>
      <c r="BG308" s="80">
        <f>IFERROR(AU308/SUM(Model!$AR308:$BC308),1/12)</f>
        <v>8.3394386972618639E-2</v>
      </c>
      <c r="BH308" s="80">
        <f>IFERROR(AV308/SUM(Model!$AR308:$BC308),1/12)</f>
        <v>8.3369965516904523E-2</v>
      </c>
      <c r="BI308" s="80">
        <f>IFERROR(AW308/SUM(Model!$AR308:$BC308),1/12)</f>
        <v>8.334554406119038E-2</v>
      </c>
      <c r="BJ308" s="80">
        <f>IFERROR(AX308/SUM(Model!$AR308:$BC308),1/12)</f>
        <v>8.3321122605476264E-2</v>
      </c>
      <c r="BK308" s="80">
        <f>IFERROR(AY308/SUM(Model!$AR308:$BC308),1/12)</f>
        <v>8.3296701149762106E-2</v>
      </c>
      <c r="BL308" s="80">
        <f>IFERROR(AZ308/SUM(Model!$AR308:$BC308),1/12)</f>
        <v>8.3272279694048004E-2</v>
      </c>
      <c r="BM308" s="80">
        <f>IFERROR(BA308/SUM(Model!$AR308:$BC308),1/12)</f>
        <v>8.3247858238333833E-2</v>
      </c>
      <c r="BN308" s="80">
        <f>IFERROR(BB308/SUM(Model!$AR308:$BC308),1/12)</f>
        <v>8.3223436782619731E-2</v>
      </c>
      <c r="BO308" s="80">
        <f>IFERROR(BC308/SUM(Model!$AR308:$BC308),1/12)</f>
        <v>8.3199015326905587E-2</v>
      </c>
      <c r="BP30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179.26423357664243</v>
      </c>
      <c r="BQ308" s="77" cm="1">
        <f t="array" ref="BQ30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308" s="77" cm="1">
        <f t="array" ref="BR30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308" s="77">
        <f>IF(tbl_Model[[#This Row],[Type]]="Boutique",
    tbl_Model[[#This Row],[UnitListPrice]],
    tbl_Model[[#This Row],[UnitListPrice]]*(1-SUMIFS(tbl_MarketTerms[WholesaleMarginPct],tbl_MarketTerms[Country],tbl_Model[[#This Row],[country]])))</f>
        <v>7898.0250161463946</v>
      </c>
      <c r="BT308" s="79">
        <f>Model!$BP308*BD308</f>
        <v>14.96276454586468</v>
      </c>
      <c r="BU308" s="79">
        <f>Model!$BP308*BE308</f>
        <v>14.958386652323252</v>
      </c>
      <c r="BV308" s="79">
        <f>Model!$BP308*BF308</f>
        <v>14.954008758781839</v>
      </c>
      <c r="BW308" s="79">
        <f>Model!$BP308*BG308</f>
        <v>14.949630865240414</v>
      </c>
      <c r="BX308" s="79">
        <f>Model!$BP308*BH308</f>
        <v>14.945252971698997</v>
      </c>
      <c r="BY308" s="79">
        <f>Model!$BP308*BI308</f>
        <v>14.940875078157575</v>
      </c>
      <c r="BZ308" s="79">
        <f>Model!$BP308*BJ308</f>
        <v>14.936497184616158</v>
      </c>
      <c r="CA308" s="79">
        <f>Model!$BP308*BK308</f>
        <v>14.932119291074734</v>
      </c>
      <c r="CB308" s="79">
        <f>Model!$BP308*BL308</f>
        <v>14.927741397533319</v>
      </c>
      <c r="CC308" s="79">
        <f>Model!$BP308*BM308</f>
        <v>14.923363503991892</v>
      </c>
      <c r="CD308" s="79">
        <f>Model!$BP308*BN308</f>
        <v>14.918985610450479</v>
      </c>
      <c r="CE308" s="79">
        <f>Model!$BP308*BO308</f>
        <v>14.914607716909057</v>
      </c>
      <c r="CF308" s="79">
        <f>Model!$BS308*BT308</f>
        <v>118176.28869394759</v>
      </c>
      <c r="CG308" s="79">
        <f>Model!$BS308*BU308</f>
        <v>118141.71198123936</v>
      </c>
      <c r="CH308" s="79">
        <f>Model!$BS308*BV308</f>
        <v>118107.13526853126</v>
      </c>
      <c r="CI308" s="79">
        <f>Model!$BS308*BW308</f>
        <v>118072.55855582305</v>
      </c>
      <c r="CJ308" s="79">
        <f>Model!$BS308*BX308</f>
        <v>118037.98184311492</v>
      </c>
      <c r="CK308" s="79">
        <f>Model!$BS308*BY308</f>
        <v>118003.40513040674</v>
      </c>
      <c r="CL308" s="79">
        <f>Model!$BS308*BZ308</f>
        <v>117968.82841769861</v>
      </c>
      <c r="CM308" s="79">
        <f>Model!$BS308*CA308</f>
        <v>117934.25170499041</v>
      </c>
      <c r="CN308" s="79">
        <f>Model!$BS308*CB308</f>
        <v>117899.67499228229</v>
      </c>
      <c r="CO308" s="79">
        <f>Model!$BS308*CC308</f>
        <v>117865.09827957407</v>
      </c>
      <c r="CP308" s="79">
        <f>Model!$BS308*CD308</f>
        <v>117830.52156686597</v>
      </c>
      <c r="CQ308" s="79">
        <f>Model!$BS308*CE308</f>
        <v>117795.94485415779</v>
      </c>
      <c r="CR308" s="79">
        <f>Model!$BR308*BT308</f>
        <v>50367.016983042187</v>
      </c>
      <c r="CS308" s="79">
        <f>Model!$BR308*BU308</f>
        <v>50352.280305359724</v>
      </c>
      <c r="CT308" s="79">
        <f>Model!$BR308*BV308</f>
        <v>50337.543627677303</v>
      </c>
      <c r="CU308" s="79">
        <f>Model!$BR308*BW308</f>
        <v>50322.806949994847</v>
      </c>
      <c r="CV308" s="79">
        <f>Model!$BR308*BX308</f>
        <v>50308.07027231242</v>
      </c>
      <c r="CW308" s="79">
        <f>Model!$BR308*BY308</f>
        <v>50293.33359462997</v>
      </c>
      <c r="CX308" s="79">
        <f>Model!$BR308*BZ308</f>
        <v>50278.596916947543</v>
      </c>
      <c r="CY308" s="79">
        <f>Model!$BR308*CA308</f>
        <v>50263.860239265086</v>
      </c>
      <c r="CZ308" s="79">
        <f>Model!$BR308*CB308</f>
        <v>50249.123561582666</v>
      </c>
      <c r="DA308" s="79">
        <f>Model!$BR308*CC308</f>
        <v>50234.386883900203</v>
      </c>
      <c r="DB308" s="79">
        <f>Model!$BR308*CD308</f>
        <v>50219.650206217782</v>
      </c>
      <c r="DC308" s="79">
        <f>Model!$BR308*CE308</f>
        <v>50204.913528535333</v>
      </c>
      <c r="DD308" s="79">
        <f>SUM(Model!$CF308:$CQ308)</f>
        <v>1415833.4012886321</v>
      </c>
      <c r="DE308" s="79">
        <f>SUM(Model!$CR308:$DC308)</f>
        <v>603431.58306946501</v>
      </c>
      <c r="DF308" s="80">
        <f>IFERROR((Model!$DD308-Model!$DE308)/Model!$DD308,0)</f>
        <v>0.57379760745844322</v>
      </c>
    </row>
    <row r="309" spans="2:110" x14ac:dyDescent="0.25">
      <c r="B309" t="s">
        <v>371</v>
      </c>
      <c r="C309" t="s">
        <v>114</v>
      </c>
      <c r="D309" t="s">
        <v>5</v>
      </c>
      <c r="E309" s="4">
        <v>10</v>
      </c>
      <c r="F309" s="4">
        <v>65688.52</v>
      </c>
      <c r="G309" s="4">
        <v>27223.5</v>
      </c>
      <c r="H309" s="4">
        <v>0</v>
      </c>
      <c r="I309" s="4">
        <v>0</v>
      </c>
      <c r="J309" s="4">
        <v>2</v>
      </c>
      <c r="K309" s="4">
        <v>0</v>
      </c>
      <c r="L309" s="4">
        <v>1</v>
      </c>
      <c r="M309" s="4">
        <v>1</v>
      </c>
      <c r="N309" s="4">
        <v>0</v>
      </c>
      <c r="O309" s="4">
        <v>0</v>
      </c>
      <c r="P309" s="4">
        <v>1</v>
      </c>
      <c r="Q309" s="4">
        <v>0</v>
      </c>
      <c r="R309" s="4">
        <v>1</v>
      </c>
      <c r="S309" s="4">
        <v>0</v>
      </c>
      <c r="T309" s="4">
        <v>0</v>
      </c>
      <c r="U309" s="4">
        <v>2</v>
      </c>
      <c r="V309" s="4">
        <v>0</v>
      </c>
      <c r="W309" s="4">
        <v>3</v>
      </c>
      <c r="X309" s="4">
        <v>0</v>
      </c>
      <c r="Y309" s="4">
        <v>0</v>
      </c>
      <c r="Z309" s="4">
        <v>0</v>
      </c>
      <c r="AA309" s="4">
        <v>0</v>
      </c>
      <c r="AB309" s="4">
        <v>0</v>
      </c>
      <c r="AC309" s="4">
        <v>1</v>
      </c>
      <c r="AD309" s="4">
        <v>7</v>
      </c>
      <c r="AE309" s="4">
        <v>1</v>
      </c>
      <c r="AF309" s="4">
        <v>0</v>
      </c>
      <c r="AG309" s="4">
        <v>0</v>
      </c>
      <c r="AH309" s="4">
        <v>0</v>
      </c>
      <c r="AI309" s="4">
        <v>0</v>
      </c>
      <c r="AJ309" s="4">
        <v>0</v>
      </c>
      <c r="AK309" s="4">
        <v>5</v>
      </c>
      <c r="AL309" s="4">
        <v>0</v>
      </c>
      <c r="AM309" s="4">
        <v>0</v>
      </c>
      <c r="AN309" s="4">
        <v>3</v>
      </c>
      <c r="AO309" s="4">
        <v>0</v>
      </c>
      <c r="AP309" s="4">
        <v>0</v>
      </c>
      <c r="AQ309" s="4">
        <v>2</v>
      </c>
      <c r="AR309" s="79">
        <f>MAX(IFERROR(IFERROR(_xlfn.FORECAST.ETS(AR$5,tbl_Model[[#This Row],[H_2023_01]:[H_2025_12]],$H$5:$AQ$5),_xlfn.FORECAST.LINEAR(AR$5,tbl_Model[[#This Row],[H_2023_01]:[H_2025_12]],$H$5:$AQ$5)),0),0)</f>
        <v>4.1552099140537289</v>
      </c>
      <c r="AS309" s="79">
        <f>MAX(IFERROR(IFERROR(_xlfn.FORECAST.ETS(AS$5,tbl_Model[[#This Row],[H_2023_01]:[H_2025_12]],$H$5:$AQ$5),_xlfn.FORECAST.LINEAR(AS$5,tbl_Model[[#This Row],[H_2023_01]:[H_2025_12]],$H$5:$AQ$5)),0),0)</f>
        <v>1.4484835713824138</v>
      </c>
      <c r="AT309" s="79">
        <f>MAX(IFERROR(IFERROR(_xlfn.FORECAST.ETS(AT$5,tbl_Model[[#This Row],[H_2023_01]:[H_2025_12]],$H$5:$AQ$5),_xlfn.FORECAST.LINEAR(AT$5,tbl_Model[[#This Row],[H_2023_01]:[H_2025_12]],$H$5:$AQ$5)),0),0)</f>
        <v>1.1217361640889514</v>
      </c>
      <c r="AU309" s="79">
        <f>MAX(IFERROR(IFERROR(_xlfn.FORECAST.ETS(AU$5,tbl_Model[[#This Row],[H_2023_01]:[H_2025_12]],$H$5:$AQ$5),_xlfn.FORECAST.LINEAR(AU$5,tbl_Model[[#This Row],[H_2023_01]:[H_2025_12]],$H$5:$AQ$5)),0),0)</f>
        <v>0.89477281765948236</v>
      </c>
      <c r="AV309" s="79">
        <f>MAX(IFERROR(IFERROR(_xlfn.FORECAST.ETS(AV$5,tbl_Model[[#This Row],[H_2023_01]:[H_2025_12]],$H$5:$AQ$5),_xlfn.FORECAST.LINEAR(AV$5,tbl_Model[[#This Row],[H_2023_01]:[H_2025_12]],$H$5:$AQ$5)),0),0)</f>
        <v>0.94555092007320629</v>
      </c>
      <c r="AW309" s="79">
        <f>MAX(IFERROR(IFERROR(_xlfn.FORECAST.ETS(AW$5,tbl_Model[[#This Row],[H_2023_01]:[H_2025_12]],$H$5:$AQ$5),_xlfn.FORECAST.LINEAR(AW$5,tbl_Model[[#This Row],[H_2023_01]:[H_2025_12]],$H$5:$AQ$5)),0),0)</f>
        <v>1.332456584786383</v>
      </c>
      <c r="AX309" s="79">
        <f>MAX(IFERROR(IFERROR(_xlfn.FORECAST.ETS(AX$5,tbl_Model[[#This Row],[H_2023_01]:[H_2025_12]],$H$5:$AQ$5),_xlfn.FORECAST.LINEAR(AX$5,tbl_Model[[#This Row],[H_2023_01]:[H_2025_12]],$H$5:$AQ$5)),0),0)</f>
        <v>0.98506429630703529</v>
      </c>
      <c r="AY309" s="79">
        <f>MAX(IFERROR(IFERROR(_xlfn.FORECAST.ETS(AY$5,tbl_Model[[#This Row],[H_2023_01]:[H_2025_12]],$H$5:$AQ$5),_xlfn.FORECAST.LINEAR(AY$5,tbl_Model[[#This Row],[H_2023_01]:[H_2025_12]],$H$5:$AQ$5)),0),0)</f>
        <v>4.3694890815777701</v>
      </c>
      <c r="AZ309" s="79">
        <f>MAX(IFERROR(IFERROR(_xlfn.FORECAST.ETS(AZ$5,tbl_Model[[#This Row],[H_2023_01]:[H_2025_12]],$H$5:$AQ$5),_xlfn.FORECAST.LINEAR(AZ$5,tbl_Model[[#This Row],[H_2023_01]:[H_2025_12]],$H$5:$AQ$5)),0),0)</f>
        <v>1.6627627389064557</v>
      </c>
      <c r="BA309" s="79">
        <f>MAX(IFERROR(IFERROR(_xlfn.FORECAST.ETS(BA$5,tbl_Model[[#This Row],[H_2023_01]:[H_2025_12]],$H$5:$AQ$5),_xlfn.FORECAST.LINEAR(BA$5,tbl_Model[[#This Row],[H_2023_01]:[H_2025_12]],$H$5:$AQ$5)),0),0)</f>
        <v>1.336015331612993</v>
      </c>
      <c r="BB309" s="79">
        <f>MAX(IFERROR(IFERROR(_xlfn.FORECAST.ETS(BB$5,tbl_Model[[#This Row],[H_2023_01]:[H_2025_12]],$H$5:$AQ$5),_xlfn.FORECAST.LINEAR(BB$5,tbl_Model[[#This Row],[H_2023_01]:[H_2025_12]],$H$5:$AQ$5)),0),0)</f>
        <v>1.1090519851835241</v>
      </c>
      <c r="BC309" s="79">
        <f>MAX(IFERROR(IFERROR(_xlfn.FORECAST.ETS(BC$5,tbl_Model[[#This Row],[H_2023_01]:[H_2025_12]],$H$5:$AQ$5),_xlfn.FORECAST.LINEAR(BC$5,tbl_Model[[#This Row],[H_2023_01]:[H_2025_12]],$H$5:$AQ$5)),0),0)</f>
        <v>1.159830087597248</v>
      </c>
      <c r="BD309" s="80">
        <f>IFERROR(AR309/SUM(Model!$AR309:$BC309),1/12)</f>
        <v>0.20249143081402579</v>
      </c>
      <c r="BE309" s="80">
        <f>IFERROR(AS309/SUM(Model!$AR309:$BC309),1/12)</f>
        <v>7.0587411213045737E-2</v>
      </c>
      <c r="BF309" s="80">
        <f>IFERROR(AT309/SUM(Model!$AR309:$BC309),1/12)</f>
        <v>5.4664376905236539E-2</v>
      </c>
      <c r="BG309" s="80">
        <f>IFERROR(AU309/SUM(Model!$AR309:$BC309),1/12)</f>
        <v>4.3604013238553126E-2</v>
      </c>
      <c r="BH309" s="80">
        <f>IFERROR(AV309/SUM(Model!$AR309:$BC309),1/12)</f>
        <v>4.6078528563759664E-2</v>
      </c>
      <c r="BI309" s="80">
        <f>IFERROR(AW309/SUM(Model!$AR309:$BC309),1/12)</f>
        <v>6.4933191326486658E-2</v>
      </c>
      <c r="BJ309" s="80">
        <f>IFERROR(AX309/SUM(Model!$AR309:$BC309),1/12)</f>
        <v>4.80040919541481E-2</v>
      </c>
      <c r="BK309" s="80">
        <f>IFERROR(AY309/SUM(Model!$AR309:$BC309),1/12)</f>
        <v>0.21293366986405043</v>
      </c>
      <c r="BL309" s="80">
        <f>IFERROR(AZ309/SUM(Model!$AR309:$BC309),1/12)</f>
        <v>8.1029650263070421E-2</v>
      </c>
      <c r="BM309" s="80">
        <f>IFERROR(BA309/SUM(Model!$AR309:$BC309),1/12)</f>
        <v>6.510661595526121E-2</v>
      </c>
      <c r="BN309" s="80">
        <f>IFERROR(BB309/SUM(Model!$AR309:$BC309),1/12)</f>
        <v>5.4046252288577804E-2</v>
      </c>
      <c r="BO309" s="80">
        <f>IFERROR(BC309/SUM(Model!$AR309:$BC309),1/12)</f>
        <v>5.6520767613784342E-2</v>
      </c>
      <c r="BP30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10.606060606060606</v>
      </c>
      <c r="BQ309" s="77" cm="1">
        <f t="array" ref="BQ30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09" s="77" cm="1">
        <f t="array" ref="BR30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09" s="77">
        <f>IF(tbl_Model[[#This Row],[Type]]="Boutique",
    tbl_Model[[#This Row],[UnitListPrice]],
    tbl_Model[[#This Row],[UnitListPrice]]*(1-SUMIFS(tbl_MarketTerms[WholesaleMarginPct],tbl_MarketTerms[Country],tbl_Model[[#This Row],[country]])))</f>
        <v>6632.7244680851072</v>
      </c>
      <c r="BT309" s="79">
        <f>Model!$BP309*BD309</f>
        <v>2.1476363874214854</v>
      </c>
      <c r="BU309" s="79">
        <f>Model!$BP309*BE309</f>
        <v>0.74865436135048502</v>
      </c>
      <c r="BV309" s="79">
        <f>Model!$BP309*BF309</f>
        <v>0.57977369444947846</v>
      </c>
      <c r="BW309" s="79">
        <f>Model!$BP309*BG309</f>
        <v>0.46246680707556342</v>
      </c>
      <c r="BX309" s="79">
        <f>Model!$BP309*BH309</f>
        <v>0.48871166658532977</v>
      </c>
      <c r="BY309" s="79">
        <f>Model!$BP309*BI309</f>
        <v>0.68868536255364632</v>
      </c>
      <c r="BZ309" s="79">
        <f>Model!$BP309*BJ309</f>
        <v>0.50913430860460107</v>
      </c>
      <c r="CA309" s="79">
        <f>Model!$BP309*BK309</f>
        <v>2.2583874076490198</v>
      </c>
      <c r="CB309" s="79">
        <f>Model!$BP309*BL309</f>
        <v>0.8594053815780196</v>
      </c>
      <c r="CC309" s="79">
        <f>Model!$BP309*BM309</f>
        <v>0.69052471467701282</v>
      </c>
      <c r="CD309" s="79">
        <f>Model!$BP309*BN309</f>
        <v>0.57321782730309789</v>
      </c>
      <c r="CE309" s="79">
        <f>Model!$BP309*BO309</f>
        <v>0.59946268681286419</v>
      </c>
      <c r="CF309" s="79">
        <f>Model!$BS309*BT309</f>
        <v>14244.680415400393</v>
      </c>
      <c r="CG309" s="79">
        <f>Model!$BS309*BU309</f>
        <v>4965.6181006679917</v>
      </c>
      <c r="CH309" s="79">
        <f>Model!$BS309*BV309</f>
        <v>3845.4791691271544</v>
      </c>
      <c r="CI309" s="79">
        <f>Model!$BS309*BW309</f>
        <v>3067.4149069672844</v>
      </c>
      <c r="CJ309" s="79">
        <f>Model!$BS309*BX309</f>
        <v>3241.4898287991678</v>
      </c>
      <c r="CK309" s="79">
        <f>Model!$BS309*BY309</f>
        <v>4567.8602550216328</v>
      </c>
      <c r="CL309" s="79">
        <f>Model!$BS309*BZ309</f>
        <v>3376.9475862233317</v>
      </c>
      <c r="CM309" s="79">
        <f>Model!$BS309*CA309</f>
        <v>14979.26141712895</v>
      </c>
      <c r="CN309" s="79">
        <f>Model!$BS309*CB309</f>
        <v>5700.1991023965484</v>
      </c>
      <c r="CO309" s="79">
        <f>Model!$BS309*CC309</f>
        <v>4580.0601708557106</v>
      </c>
      <c r="CP309" s="79">
        <f>Model!$BS309*CD309</f>
        <v>3801.9959086958406</v>
      </c>
      <c r="CQ309" s="79">
        <f>Model!$BS309*CE309</f>
        <v>3976.070830527724</v>
      </c>
      <c r="CR309" s="79">
        <f>Model!$BR309*BT309</f>
        <v>5847.5493233046172</v>
      </c>
      <c r="CS309" s="79">
        <f>Model!$BR309*BU309</f>
        <v>2038.4238829926815</v>
      </c>
      <c r="CT309" s="79">
        <f>Model!$BR309*BV309</f>
        <v>1578.5983579456413</v>
      </c>
      <c r="CU309" s="79">
        <f>Model!$BR309*BW309</f>
        <v>1259.1970785205478</v>
      </c>
      <c r="CV309" s="79">
        <f>Model!$BR309*BX309</f>
        <v>1330.6561538861024</v>
      </c>
      <c r="CW309" s="79">
        <f>Model!$BR309*BY309</f>
        <v>1875.1412712863601</v>
      </c>
      <c r="CX309" s="79">
        <f>Model!$BR309*BZ309</f>
        <v>1386.2625904408787</v>
      </c>
      <c r="CY309" s="79">
        <f>Model!$BR309*CA309</f>
        <v>6149.1003946032224</v>
      </c>
      <c r="CZ309" s="79">
        <f>Model!$BR309*CB309</f>
        <v>2339.9749542912868</v>
      </c>
      <c r="DA309" s="79">
        <f>Model!$BR309*CC309</f>
        <v>1880.149429244246</v>
      </c>
      <c r="DB309" s="79">
        <f>Model!$BR309*CD309</f>
        <v>1560.748149819153</v>
      </c>
      <c r="DC309" s="79">
        <f>Model!$BR309*CE309</f>
        <v>1632.2072251847073</v>
      </c>
      <c r="DD309" s="79">
        <f>SUM(Model!$CF309:$CQ309)</f>
        <v>70347.077691811719</v>
      </c>
      <c r="DE309" s="79">
        <f>SUM(Model!$CR309:$DC309)</f>
        <v>28878.008811519445</v>
      </c>
      <c r="DF309" s="80">
        <f>IFERROR((Model!$DD309-Model!$DE309)/Model!$DD309,0)</f>
        <v>0.58949241732495172</v>
      </c>
    </row>
    <row r="310" spans="2:110" x14ac:dyDescent="0.25">
      <c r="B310" t="s">
        <v>371</v>
      </c>
      <c r="C310" t="s">
        <v>114</v>
      </c>
      <c r="D310" t="s">
        <v>6</v>
      </c>
      <c r="E310" s="4">
        <v>23</v>
      </c>
      <c r="F310" s="4">
        <v>139115.21</v>
      </c>
      <c r="G310" s="4">
        <v>57567.61</v>
      </c>
      <c r="H310" s="4">
        <v>0</v>
      </c>
      <c r="I310" s="4">
        <v>2</v>
      </c>
      <c r="J310" s="4">
        <v>1</v>
      </c>
      <c r="K310" s="4">
        <v>12</v>
      </c>
      <c r="L310" s="4">
        <v>0</v>
      </c>
      <c r="M310" s="4">
        <v>6</v>
      </c>
      <c r="N310" s="4">
        <v>1</v>
      </c>
      <c r="O310" s="4">
        <v>1</v>
      </c>
      <c r="P310" s="4">
        <v>0</v>
      </c>
      <c r="Q310" s="4">
        <v>1</v>
      </c>
      <c r="R310" s="4">
        <v>0</v>
      </c>
      <c r="S310" s="4">
        <v>11</v>
      </c>
      <c r="T310" s="4">
        <v>8</v>
      </c>
      <c r="U310" s="4">
        <v>9</v>
      </c>
      <c r="V310" s="4">
        <v>3</v>
      </c>
      <c r="W310" s="4">
        <v>8</v>
      </c>
      <c r="X310" s="4">
        <v>3</v>
      </c>
      <c r="Y310" s="4">
        <v>3</v>
      </c>
      <c r="Z310" s="4">
        <v>4</v>
      </c>
      <c r="AA310" s="4">
        <v>0</v>
      </c>
      <c r="AB310" s="4">
        <v>0</v>
      </c>
      <c r="AC310" s="4">
        <v>7</v>
      </c>
      <c r="AD310" s="4">
        <v>1</v>
      </c>
      <c r="AE310" s="4">
        <v>1</v>
      </c>
      <c r="AF310" s="4">
        <v>0</v>
      </c>
      <c r="AG310" s="4">
        <v>4</v>
      </c>
      <c r="AH310" s="4">
        <v>0</v>
      </c>
      <c r="AI310" s="4">
        <v>3</v>
      </c>
      <c r="AJ310" s="4">
        <v>0</v>
      </c>
      <c r="AK310" s="4">
        <v>0</v>
      </c>
      <c r="AL310" s="4">
        <v>1</v>
      </c>
      <c r="AM310" s="4">
        <v>4</v>
      </c>
      <c r="AN310" s="4">
        <v>0</v>
      </c>
      <c r="AO310" s="4">
        <v>4</v>
      </c>
      <c r="AP310" s="4">
        <v>5</v>
      </c>
      <c r="AQ310" s="4">
        <v>2</v>
      </c>
      <c r="AR310" s="79">
        <f>MAX(IFERROR(IFERROR(_xlfn.FORECAST.ETS(AR$5,tbl_Model[[#This Row],[H_2023_01]:[H_2025_12]],$H$5:$AQ$5),_xlfn.FORECAST.LINEAR(AR$5,tbl_Model[[#This Row],[H_2023_01]:[H_2025_12]],$H$5:$AQ$5)),0),0)</f>
        <v>0.67192333457031106</v>
      </c>
      <c r="AS310" s="79">
        <f>MAX(IFERROR(IFERROR(_xlfn.FORECAST.ETS(AS$5,tbl_Model[[#This Row],[H_2023_01]:[H_2025_12]],$H$5:$AQ$5),_xlfn.FORECAST.LINEAR(AS$5,tbl_Model[[#This Row],[H_2023_01]:[H_2025_12]],$H$5:$AQ$5)),0),0)</f>
        <v>3.0172683341763995</v>
      </c>
      <c r="AT310" s="79">
        <f>MAX(IFERROR(IFERROR(_xlfn.FORECAST.ETS(AT$5,tbl_Model[[#This Row],[H_2023_01]:[H_2025_12]],$H$5:$AQ$5),_xlfn.FORECAST.LINEAR(AT$5,tbl_Model[[#This Row],[H_2023_01]:[H_2025_12]],$H$5:$AQ$5)),0),0)</f>
        <v>0.56929860731190152</v>
      </c>
      <c r="AU310" s="79">
        <f>MAX(IFERROR(IFERROR(_xlfn.FORECAST.ETS(AU$5,tbl_Model[[#This Row],[H_2023_01]:[H_2025_12]],$H$5:$AQ$5),_xlfn.FORECAST.LINEAR(AU$5,tbl_Model[[#This Row],[H_2023_01]:[H_2025_12]],$H$5:$AQ$5)),0),0)</f>
        <v>2.91464360691799</v>
      </c>
      <c r="AV310" s="79">
        <f>MAX(IFERROR(IFERROR(_xlfn.FORECAST.ETS(AV$5,tbl_Model[[#This Row],[H_2023_01]:[H_2025_12]],$H$5:$AQ$5),_xlfn.FORECAST.LINEAR(AV$5,tbl_Model[[#This Row],[H_2023_01]:[H_2025_12]],$H$5:$AQ$5)),0),0)</f>
        <v>0.46667388005349197</v>
      </c>
      <c r="AW310" s="79">
        <f>MAX(IFERROR(IFERROR(_xlfn.FORECAST.ETS(AW$5,tbl_Model[[#This Row],[H_2023_01]:[H_2025_12]],$H$5:$AQ$5),_xlfn.FORECAST.LINEAR(AW$5,tbl_Model[[#This Row],[H_2023_01]:[H_2025_12]],$H$5:$AQ$5)),0),0)</f>
        <v>2.8120188796595804</v>
      </c>
      <c r="AX310" s="79">
        <f>MAX(IFERROR(IFERROR(_xlfn.FORECAST.ETS(AX$5,tbl_Model[[#This Row],[H_2023_01]:[H_2025_12]],$H$5:$AQ$5),_xlfn.FORECAST.LINEAR(AX$5,tbl_Model[[#This Row],[H_2023_01]:[H_2025_12]],$H$5:$AQ$5)),0),0)</f>
        <v>0.36404915279508243</v>
      </c>
      <c r="AY310" s="79">
        <f>MAX(IFERROR(IFERROR(_xlfn.FORECAST.ETS(AY$5,tbl_Model[[#This Row],[H_2023_01]:[H_2025_12]],$H$5:$AQ$5),_xlfn.FORECAST.LINEAR(AY$5,tbl_Model[[#This Row],[H_2023_01]:[H_2025_12]],$H$5:$AQ$5)),0),0)</f>
        <v>2.7093941524011709</v>
      </c>
      <c r="AZ310" s="79">
        <f>MAX(IFERROR(IFERROR(_xlfn.FORECAST.ETS(AZ$5,tbl_Model[[#This Row],[H_2023_01]:[H_2025_12]],$H$5:$AQ$5),_xlfn.FORECAST.LINEAR(AZ$5,tbl_Model[[#This Row],[H_2023_01]:[H_2025_12]],$H$5:$AQ$5)),0),0)</f>
        <v>0.26142442553667289</v>
      </c>
      <c r="BA310" s="79">
        <f>MAX(IFERROR(IFERROR(_xlfn.FORECAST.ETS(BA$5,tbl_Model[[#This Row],[H_2023_01]:[H_2025_12]],$H$5:$AQ$5),_xlfn.FORECAST.LINEAR(BA$5,tbl_Model[[#This Row],[H_2023_01]:[H_2025_12]],$H$5:$AQ$5)),0),0)</f>
        <v>2.6067694251427613</v>
      </c>
      <c r="BB310" s="79">
        <f>MAX(IFERROR(IFERROR(_xlfn.FORECAST.ETS(BB$5,tbl_Model[[#This Row],[H_2023_01]:[H_2025_12]],$H$5:$AQ$5),_xlfn.FORECAST.LINEAR(BB$5,tbl_Model[[#This Row],[H_2023_01]:[H_2025_12]],$H$5:$AQ$5)),0),0)</f>
        <v>0.15879969827826335</v>
      </c>
      <c r="BC310" s="79">
        <f>MAX(IFERROR(IFERROR(_xlfn.FORECAST.ETS(BC$5,tbl_Model[[#This Row],[H_2023_01]:[H_2025_12]],$H$5:$AQ$5),_xlfn.FORECAST.LINEAR(BC$5,tbl_Model[[#This Row],[H_2023_01]:[H_2025_12]],$H$5:$AQ$5)),0),0)</f>
        <v>2.5041446978843518</v>
      </c>
      <c r="BD310" s="80">
        <f>IFERROR(AR310/SUM(Model!$AR310:$BC310),1/12)</f>
        <v>3.5259705171313507E-2</v>
      </c>
      <c r="BE310" s="80">
        <f>IFERROR(AS310/SUM(Model!$AR310:$BC310),1/12)</f>
        <v>0.15833352766924555</v>
      </c>
      <c r="BF310" s="80">
        <f>IFERROR(AT310/SUM(Model!$AR310:$BC310),1/12)</f>
        <v>2.987439193653503E-2</v>
      </c>
      <c r="BG310" s="80">
        <f>IFERROR(AU310/SUM(Model!$AR310:$BC310),1/12)</f>
        <v>0.15294821443446707</v>
      </c>
      <c r="BH310" s="80">
        <f>IFERROR(AV310/SUM(Model!$AR310:$BC310),1/12)</f>
        <v>2.4489078701756557E-2</v>
      </c>
      <c r="BI310" s="80">
        <f>IFERROR(AW310/SUM(Model!$AR310:$BC310),1/12)</f>
        <v>0.1475629011996886</v>
      </c>
      <c r="BJ310" s="80">
        <f>IFERROR(AX310/SUM(Model!$AR310:$BC310),1/12)</f>
        <v>1.9103765466978083E-2</v>
      </c>
      <c r="BK310" s="80">
        <f>IFERROR(AY310/SUM(Model!$AR310:$BC310),1/12)</f>
        <v>0.14217758796491012</v>
      </c>
      <c r="BL310" s="80">
        <f>IFERROR(AZ310/SUM(Model!$AR310:$BC310),1/12)</f>
        <v>1.3718452232199608E-2</v>
      </c>
      <c r="BM310" s="80">
        <f>IFERROR(BA310/SUM(Model!$AR310:$BC310),1/12)</f>
        <v>0.13679227473013164</v>
      </c>
      <c r="BN310" s="80">
        <f>IFERROR(BB310/SUM(Model!$AR310:$BC310),1/12)</f>
        <v>8.3331389974211339E-3</v>
      </c>
      <c r="BO310" s="80">
        <f>IFERROR(BC310/SUM(Model!$AR310:$BC310),1/12)</f>
        <v>0.13140696149535316</v>
      </c>
      <c r="BP31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23.996062992125989</v>
      </c>
      <c r="BQ310" s="77" cm="1">
        <f t="array" ref="BQ31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10" s="77" cm="1">
        <f t="array" ref="BR31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10" s="77">
        <f>IF(tbl_Model[[#This Row],[Type]]="Boutique",
    tbl_Model[[#This Row],[UnitListPrice]],
    tbl_Model[[#This Row],[UnitListPrice]]*(1-SUMIFS(tbl_MarketTerms[WholesaleMarginPct],tbl_MarketTerms[Country],tbl_Model[[#This Row],[country]])))</f>
        <v>6623.0978723404251</v>
      </c>
      <c r="BT310" s="79">
        <f>Model!$BP310*BD310</f>
        <v>0.84609410637462945</v>
      </c>
      <c r="BU310" s="79">
        <f>Model!$BP310*BE310</f>
        <v>3.7993813037167392</v>
      </c>
      <c r="BV310" s="79">
        <f>Model!$BP310*BF310</f>
        <v>0.71686779076055529</v>
      </c>
      <c r="BW310" s="79">
        <f>Model!$BP310*BG310</f>
        <v>3.6701549881026652</v>
      </c>
      <c r="BX310" s="79">
        <f>Model!$BP310*BH310</f>
        <v>0.58764147514648124</v>
      </c>
      <c r="BY310" s="79">
        <f>Model!$BP310*BI310</f>
        <v>3.5409286724885911</v>
      </c>
      <c r="BZ310" s="79">
        <f>Model!$BP310*BJ310</f>
        <v>0.45841515953240725</v>
      </c>
      <c r="CA310" s="79">
        <f>Model!$BP310*BK310</f>
        <v>3.4117023568745171</v>
      </c>
      <c r="CB310" s="79">
        <f>Model!$BP310*BL310</f>
        <v>0.32918884391833314</v>
      </c>
      <c r="CC310" s="79">
        <f>Model!$BP310*BM310</f>
        <v>3.282476041260443</v>
      </c>
      <c r="CD310" s="79">
        <f>Model!$BP310*BN310</f>
        <v>0.19996252830425915</v>
      </c>
      <c r="CE310" s="79">
        <f>Model!$BP310*BO310</f>
        <v>3.153249725646369</v>
      </c>
      <c r="CF310" s="79">
        <f>Model!$BS310*BT310</f>
        <v>5603.7640757295812</v>
      </c>
      <c r="CG310" s="79">
        <f>Model!$BS310*BU310</f>
        <v>25163.674228856325</v>
      </c>
      <c r="CH310" s="79">
        <f>Model!$BS310*BV310</f>
        <v>4747.8855397356147</v>
      </c>
      <c r="CI310" s="79">
        <f>Model!$BS310*BW310</f>
        <v>24307.795692862361</v>
      </c>
      <c r="CJ310" s="79">
        <f>Model!$BS310*BX310</f>
        <v>3892.0070037416485</v>
      </c>
      <c r="CK310" s="79">
        <f>Model!$BS310*BY310</f>
        <v>23451.917156868392</v>
      </c>
      <c r="CL310" s="79">
        <f>Model!$BS310*BZ310</f>
        <v>3036.1284677476829</v>
      </c>
      <c r="CM310" s="79">
        <f>Model!$BS310*CA310</f>
        <v>22596.038620874428</v>
      </c>
      <c r="CN310" s="79">
        <f>Model!$BS310*CB310</f>
        <v>2180.2499317537163</v>
      </c>
      <c r="CO310" s="79">
        <f>Model!$BS310*CC310</f>
        <v>21740.160084880463</v>
      </c>
      <c r="CP310" s="79">
        <f>Model!$BS310*CD310</f>
        <v>1324.3713957597508</v>
      </c>
      <c r="CQ310" s="79">
        <f>Model!$BS310*CE310</f>
        <v>20884.281548886494</v>
      </c>
      <c r="CR310" s="79">
        <f>Model!$BR310*BT310</f>
        <v>2303.7312313017728</v>
      </c>
      <c r="CS310" s="79">
        <f>Model!$BR310*BU310</f>
        <v>10344.893438036544</v>
      </c>
      <c r="CT310" s="79">
        <f>Model!$BR310*BV310</f>
        <v>1951.8759270947637</v>
      </c>
      <c r="CU310" s="79">
        <f>Model!$BR310*BW310</f>
        <v>9993.0381338295356</v>
      </c>
      <c r="CV310" s="79">
        <f>Model!$BR310*BX310</f>
        <v>1600.0206228877553</v>
      </c>
      <c r="CW310" s="79">
        <f>Model!$BR310*BY310</f>
        <v>9641.1828296225267</v>
      </c>
      <c r="CX310" s="79">
        <f>Model!$BR310*BZ310</f>
        <v>1248.1653186807469</v>
      </c>
      <c r="CY310" s="79">
        <f>Model!$BR310*CA310</f>
        <v>9289.3275254155178</v>
      </c>
      <c r="CZ310" s="79">
        <f>Model!$BR310*CB310</f>
        <v>896.31001447373808</v>
      </c>
      <c r="DA310" s="79">
        <f>Model!$BR310*CC310</f>
        <v>8937.4722212085089</v>
      </c>
      <c r="DB310" s="79">
        <f>Model!$BR310*CD310</f>
        <v>544.45471026672976</v>
      </c>
      <c r="DC310" s="79">
        <f>Model!$BR310*CE310</f>
        <v>8585.6169170015019</v>
      </c>
      <c r="DD310" s="79">
        <f>SUM(Model!$CF310:$CQ310)</f>
        <v>158928.27374769645</v>
      </c>
      <c r="DE310" s="79">
        <f>SUM(Model!$CR310:$DC310)</f>
        <v>65336.088889819643</v>
      </c>
      <c r="DF310" s="80">
        <f>IFERROR((Model!$DD310-Model!$DE310)/Model!$DD310,0)</f>
        <v>0.58889574932687749</v>
      </c>
    </row>
    <row r="311" spans="2:110" x14ac:dyDescent="0.25">
      <c r="B311" t="s">
        <v>371</v>
      </c>
      <c r="C311" t="s">
        <v>208</v>
      </c>
      <c r="D311" t="s">
        <v>15</v>
      </c>
      <c r="E311" s="4">
        <v>62</v>
      </c>
      <c r="F311" s="4">
        <v>1187370.46</v>
      </c>
      <c r="G311" s="4">
        <v>381802.65</v>
      </c>
      <c r="H311" s="4">
        <v>3</v>
      </c>
      <c r="I311" s="4">
        <v>12</v>
      </c>
      <c r="J311" s="4">
        <v>0</v>
      </c>
      <c r="K311" s="4">
        <v>3</v>
      </c>
      <c r="L311" s="4">
        <v>2</v>
      </c>
      <c r="M311" s="4">
        <v>3</v>
      </c>
      <c r="N311" s="4">
        <v>0</v>
      </c>
      <c r="O311" s="4">
        <v>0</v>
      </c>
      <c r="P311" s="4">
        <v>2</v>
      </c>
      <c r="Q311" s="4">
        <v>5</v>
      </c>
      <c r="R311" s="4">
        <v>4</v>
      </c>
      <c r="S311" s="4">
        <v>6</v>
      </c>
      <c r="T311" s="4">
        <v>4</v>
      </c>
      <c r="U311" s="4">
        <v>1</v>
      </c>
      <c r="V311" s="4">
        <v>0</v>
      </c>
      <c r="W311" s="4">
        <v>6</v>
      </c>
      <c r="X311" s="4">
        <v>3</v>
      </c>
      <c r="Y311" s="4">
        <v>1</v>
      </c>
      <c r="Z311" s="4">
        <v>9</v>
      </c>
      <c r="AA311" s="4">
        <v>5</v>
      </c>
      <c r="AB311" s="4">
        <v>0</v>
      </c>
      <c r="AC311" s="4">
        <v>3</v>
      </c>
      <c r="AD311" s="4">
        <v>5</v>
      </c>
      <c r="AE311" s="4">
        <v>3</v>
      </c>
      <c r="AF311" s="4">
        <v>13</v>
      </c>
      <c r="AG311" s="4">
        <v>3</v>
      </c>
      <c r="AH311" s="4">
        <v>6</v>
      </c>
      <c r="AI311" s="4">
        <v>2</v>
      </c>
      <c r="AJ311" s="4">
        <v>4</v>
      </c>
      <c r="AK311" s="4">
        <v>8</v>
      </c>
      <c r="AL311" s="4">
        <v>4</v>
      </c>
      <c r="AM311" s="4">
        <v>4</v>
      </c>
      <c r="AN311" s="4">
        <v>0</v>
      </c>
      <c r="AO311" s="4">
        <v>10</v>
      </c>
      <c r="AP311" s="4">
        <v>3</v>
      </c>
      <c r="AQ311" s="4">
        <v>5</v>
      </c>
      <c r="AR311" s="79">
        <f>MAX(IFERROR(IFERROR(_xlfn.FORECAST.ETS(AR$5,tbl_Model[[#This Row],[H_2023_01]:[H_2025_12]],$H$5:$AQ$5),_xlfn.FORECAST.LINEAR(AR$5,tbl_Model[[#This Row],[H_2023_01]:[H_2025_12]],$H$5:$AQ$5)),0),0)</f>
        <v>5.0826712249792223</v>
      </c>
      <c r="AS311" s="79">
        <f>MAX(IFERROR(IFERROR(_xlfn.FORECAST.ETS(AS$5,tbl_Model[[#This Row],[H_2023_01]:[H_2025_12]],$H$5:$AQ$5),_xlfn.FORECAST.LINEAR(AS$5,tbl_Model[[#This Row],[H_2023_01]:[H_2025_12]],$H$5:$AQ$5)),0),0)</f>
        <v>5.1395334529558845</v>
      </c>
      <c r="AT311" s="79">
        <f>MAX(IFERROR(IFERROR(_xlfn.FORECAST.ETS(AT$5,tbl_Model[[#This Row],[H_2023_01]:[H_2025_12]],$H$5:$AQ$5),_xlfn.FORECAST.LINEAR(AT$5,tbl_Model[[#This Row],[H_2023_01]:[H_2025_12]],$H$5:$AQ$5)),0),0)</f>
        <v>5.1963956809325405</v>
      </c>
      <c r="AU311" s="79">
        <f>MAX(IFERROR(IFERROR(_xlfn.FORECAST.ETS(AU$5,tbl_Model[[#This Row],[H_2023_01]:[H_2025_12]],$H$5:$AQ$5),_xlfn.FORECAST.LINEAR(AU$5,tbl_Model[[#This Row],[H_2023_01]:[H_2025_12]],$H$5:$AQ$5)),0),0)</f>
        <v>5.2532579089092026</v>
      </c>
      <c r="AV311" s="79">
        <f>MAX(IFERROR(IFERROR(_xlfn.FORECAST.ETS(AV$5,tbl_Model[[#This Row],[H_2023_01]:[H_2025_12]],$H$5:$AQ$5),_xlfn.FORECAST.LINEAR(AV$5,tbl_Model[[#This Row],[H_2023_01]:[H_2025_12]],$H$5:$AQ$5)),0),0)</f>
        <v>5.3101201368858577</v>
      </c>
      <c r="AW311" s="79">
        <f>MAX(IFERROR(IFERROR(_xlfn.FORECAST.ETS(AW$5,tbl_Model[[#This Row],[H_2023_01]:[H_2025_12]],$H$5:$AQ$5),_xlfn.FORECAST.LINEAR(AW$5,tbl_Model[[#This Row],[H_2023_01]:[H_2025_12]],$H$5:$AQ$5)),0),0)</f>
        <v>5.3669823648625199</v>
      </c>
      <c r="AX311" s="79">
        <f>MAX(IFERROR(IFERROR(_xlfn.FORECAST.ETS(AX$5,tbl_Model[[#This Row],[H_2023_01]:[H_2025_12]],$H$5:$AQ$5),_xlfn.FORECAST.LINEAR(AX$5,tbl_Model[[#This Row],[H_2023_01]:[H_2025_12]],$H$5:$AQ$5)),0),0)</f>
        <v>5.423844592839175</v>
      </c>
      <c r="AY311" s="79">
        <f>MAX(IFERROR(IFERROR(_xlfn.FORECAST.ETS(AY$5,tbl_Model[[#This Row],[H_2023_01]:[H_2025_12]],$H$5:$AQ$5),_xlfn.FORECAST.LINEAR(AY$5,tbl_Model[[#This Row],[H_2023_01]:[H_2025_12]],$H$5:$AQ$5)),0),0)</f>
        <v>5.480706820815838</v>
      </c>
      <c r="AZ311" s="79">
        <f>MAX(IFERROR(IFERROR(_xlfn.FORECAST.ETS(AZ$5,tbl_Model[[#This Row],[H_2023_01]:[H_2025_12]],$H$5:$AQ$5),_xlfn.FORECAST.LINEAR(AZ$5,tbl_Model[[#This Row],[H_2023_01]:[H_2025_12]],$H$5:$AQ$5)),0),0)</f>
        <v>5.5375690487924931</v>
      </c>
      <c r="BA311" s="79">
        <f>MAX(IFERROR(IFERROR(_xlfn.FORECAST.ETS(BA$5,tbl_Model[[#This Row],[H_2023_01]:[H_2025_12]],$H$5:$AQ$5),_xlfn.FORECAST.LINEAR(BA$5,tbl_Model[[#This Row],[H_2023_01]:[H_2025_12]],$H$5:$AQ$5)),0),0)</f>
        <v>5.5944312767691553</v>
      </c>
      <c r="BB311" s="79">
        <f>MAX(IFERROR(IFERROR(_xlfn.FORECAST.ETS(BB$5,tbl_Model[[#This Row],[H_2023_01]:[H_2025_12]],$H$5:$AQ$5),_xlfn.FORECAST.LINEAR(BB$5,tbl_Model[[#This Row],[H_2023_01]:[H_2025_12]],$H$5:$AQ$5)),0),0)</f>
        <v>5.6512935047458104</v>
      </c>
      <c r="BC311" s="79">
        <f>MAX(IFERROR(IFERROR(_xlfn.FORECAST.ETS(BC$5,tbl_Model[[#This Row],[H_2023_01]:[H_2025_12]],$H$5:$AQ$5),_xlfn.FORECAST.LINEAR(BC$5,tbl_Model[[#This Row],[H_2023_01]:[H_2025_12]],$H$5:$AQ$5)),0),0)</f>
        <v>5.7081557327224726</v>
      </c>
      <c r="BD311" s="80">
        <f>IFERROR(AR311/SUM(Model!$AR311:$BC311),1/12)</f>
        <v>7.8502961279094979E-2</v>
      </c>
      <c r="BE311" s="80">
        <f>IFERROR(AS311/SUM(Model!$AR311:$BC311),1/12)</f>
        <v>7.9381210743502004E-2</v>
      </c>
      <c r="BF311" s="80">
        <f>IFERROR(AT311/SUM(Model!$AR311:$BC311),1/12)</f>
        <v>8.0259460207908931E-2</v>
      </c>
      <c r="BG311" s="80">
        <f>IFERROR(AU311/SUM(Model!$AR311:$BC311),1/12)</f>
        <v>8.1137709672315955E-2</v>
      </c>
      <c r="BH311" s="80">
        <f>IFERROR(AV311/SUM(Model!$AR311:$BC311),1/12)</f>
        <v>8.2015959136722855E-2</v>
      </c>
      <c r="BI311" s="80">
        <f>IFERROR(AW311/SUM(Model!$AR311:$BC311),1/12)</f>
        <v>8.2894208601129879E-2</v>
      </c>
      <c r="BJ311" s="80">
        <f>IFERROR(AX311/SUM(Model!$AR311:$BC311),1/12)</f>
        <v>8.3772458065536792E-2</v>
      </c>
      <c r="BK311" s="80">
        <f>IFERROR(AY311/SUM(Model!$AR311:$BC311),1/12)</f>
        <v>8.4650707529943831E-2</v>
      </c>
      <c r="BL311" s="80">
        <f>IFERROR(AZ311/SUM(Model!$AR311:$BC311),1/12)</f>
        <v>8.5528956994350744E-2</v>
      </c>
      <c r="BM311" s="80">
        <f>IFERROR(BA311/SUM(Model!$AR311:$BC311),1/12)</f>
        <v>8.6407206458757768E-2</v>
      </c>
      <c r="BN311" s="80">
        <f>IFERROR(BB311/SUM(Model!$AR311:$BC311),1/12)</f>
        <v>8.7285455923164681E-2</v>
      </c>
      <c r="BO311" s="80">
        <f>IFERROR(BC311/SUM(Model!$AR311:$BC311),1/12)</f>
        <v>8.8163705387571692E-2</v>
      </c>
      <c r="BP31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65.451055662188082</v>
      </c>
      <c r="BQ311" s="77" cm="1">
        <f t="array" ref="BQ31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311" s="77" cm="1">
        <f t="array" ref="BR31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311" s="77">
        <f>IF(tbl_Model[[#This Row],[Type]]="Boutique",
    tbl_Model[[#This Row],[UnitListPrice]],
    tbl_Model[[#This Row],[UnitListPrice]]*(1-SUMIFS(tbl_MarketTerms[WholesaleMarginPct],tbl_MarketTerms[Country],tbl_Model[[#This Row],[country]])))</f>
        <v>18798.681214848144</v>
      </c>
      <c r="BT311" s="79">
        <f>Model!$BP311*BD311</f>
        <v>5.1381016883246415</v>
      </c>
      <c r="BU311" s="79">
        <f>Model!$BP311*BE311</f>
        <v>5.1955840429048319</v>
      </c>
      <c r="BV311" s="79">
        <f>Model!$BP311*BF311</f>
        <v>5.2530663974850169</v>
      </c>
      <c r="BW311" s="79">
        <f>Model!$BP311*BG311</f>
        <v>5.3105487520652082</v>
      </c>
      <c r="BX311" s="79">
        <f>Model!$BP311*BH311</f>
        <v>5.3680311066453905</v>
      </c>
      <c r="BY311" s="79">
        <f>Model!$BP311*BI311</f>
        <v>5.4255134612255818</v>
      </c>
      <c r="BZ311" s="79">
        <f>Model!$BP311*BJ311</f>
        <v>5.4829958158057659</v>
      </c>
      <c r="CA311" s="79">
        <f>Model!$BP311*BK311</f>
        <v>5.5404781703859571</v>
      </c>
      <c r="CB311" s="79">
        <f>Model!$BP311*BL311</f>
        <v>5.5979605249661413</v>
      </c>
      <c r="CC311" s="79">
        <f>Model!$BP311*BM311</f>
        <v>5.6554428795463325</v>
      </c>
      <c r="CD311" s="79">
        <f>Model!$BP311*BN311</f>
        <v>5.7129252341265158</v>
      </c>
      <c r="CE311" s="79">
        <f>Model!$BP311*BO311</f>
        <v>5.7704075887067061</v>
      </c>
      <c r="CF311" s="79">
        <f>Model!$BS311*BT311</f>
        <v>96589.535688287971</v>
      </c>
      <c r="CG311" s="79">
        <f>Model!$BS311*BU311</f>
        <v>97670.128147519834</v>
      </c>
      <c r="CH311" s="79">
        <f>Model!$BS311*BV311</f>
        <v>98750.720606751594</v>
      </c>
      <c r="CI311" s="79">
        <f>Model!$BS311*BW311</f>
        <v>99831.313065983486</v>
      </c>
      <c r="CJ311" s="79">
        <f>Model!$BS311*BX311</f>
        <v>100911.9055252152</v>
      </c>
      <c r="CK311" s="79">
        <f>Model!$BS311*BY311</f>
        <v>101992.49798444708</v>
      </c>
      <c r="CL311" s="79">
        <f>Model!$BS311*BZ311</f>
        <v>103073.09044367883</v>
      </c>
      <c r="CM311" s="79">
        <f>Model!$BS311*CA311</f>
        <v>104153.6829029107</v>
      </c>
      <c r="CN311" s="79">
        <f>Model!$BS311*CB311</f>
        <v>105234.27536214245</v>
      </c>
      <c r="CO311" s="79">
        <f>Model!$BS311*CC311</f>
        <v>106314.86782137434</v>
      </c>
      <c r="CP311" s="79">
        <f>Model!$BS311*CD311</f>
        <v>107395.46028060607</v>
      </c>
      <c r="CQ311" s="79">
        <f>Model!$BS311*CE311</f>
        <v>108476.05273983793</v>
      </c>
      <c r="CR311" s="79">
        <f>Model!$BR311*BT311</f>
        <v>30950.881666187946</v>
      </c>
      <c r="CS311" s="79">
        <f>Model!$BR311*BU311</f>
        <v>31297.143702719466</v>
      </c>
      <c r="CT311" s="79">
        <f>Model!$BR311*BV311</f>
        <v>31643.405739250953</v>
      </c>
      <c r="CU311" s="79">
        <f>Model!$BR311*BW311</f>
        <v>31989.667775782476</v>
      </c>
      <c r="CV311" s="79">
        <f>Model!$BR311*BX311</f>
        <v>32335.929812313949</v>
      </c>
      <c r="CW311" s="79">
        <f>Model!$BR311*BY311</f>
        <v>32682.191848845472</v>
      </c>
      <c r="CX311" s="79">
        <f>Model!$BR311*BZ311</f>
        <v>33028.453885376955</v>
      </c>
      <c r="CY311" s="79">
        <f>Model!$BR311*CA311</f>
        <v>33374.715921908479</v>
      </c>
      <c r="CZ311" s="79">
        <f>Model!$BR311*CB311</f>
        <v>33720.977958439958</v>
      </c>
      <c r="DA311" s="79">
        <f>Model!$BR311*CC311</f>
        <v>34067.239994971489</v>
      </c>
      <c r="DB311" s="79">
        <f>Model!$BR311*CD311</f>
        <v>34413.502031502961</v>
      </c>
      <c r="DC311" s="79">
        <f>Model!$BR311*CE311</f>
        <v>34759.764068034485</v>
      </c>
      <c r="DD311" s="79">
        <f>SUM(Model!$CF311:$CQ311)</f>
        <v>1230393.5305687555</v>
      </c>
      <c r="DE311" s="79">
        <f>SUM(Model!$CR311:$DC311)</f>
        <v>394263.87440533459</v>
      </c>
      <c r="DF311" s="80">
        <f>IFERROR((Model!$DD311-Model!$DE311)/Model!$DD311,0)</f>
        <v>0.67956278653132696</v>
      </c>
    </row>
    <row r="312" spans="2:110" x14ac:dyDescent="0.25">
      <c r="B312" t="s">
        <v>371</v>
      </c>
      <c r="C312" t="s">
        <v>70</v>
      </c>
      <c r="D312" t="s">
        <v>8</v>
      </c>
      <c r="E312" s="4">
        <v>200</v>
      </c>
      <c r="F312" s="4">
        <v>3277994.87</v>
      </c>
      <c r="G312" s="4">
        <v>1050689.8400000001</v>
      </c>
      <c r="H312" s="4">
        <v>9</v>
      </c>
      <c r="I312" s="4">
        <v>15</v>
      </c>
      <c r="J312" s="4">
        <v>9</v>
      </c>
      <c r="K312" s="4">
        <v>15</v>
      </c>
      <c r="L312" s="4">
        <v>2</v>
      </c>
      <c r="M312" s="4">
        <v>0</v>
      </c>
      <c r="N312" s="4">
        <v>10</v>
      </c>
      <c r="O312" s="4">
        <v>6</v>
      </c>
      <c r="P312" s="4">
        <v>8</v>
      </c>
      <c r="Q312" s="4">
        <v>10</v>
      </c>
      <c r="R312" s="4">
        <v>21</v>
      </c>
      <c r="S312" s="4">
        <v>31</v>
      </c>
      <c r="T312" s="4">
        <v>4</v>
      </c>
      <c r="U312" s="4">
        <v>9</v>
      </c>
      <c r="V312" s="4">
        <v>14</v>
      </c>
      <c r="W312" s="4">
        <v>41</v>
      </c>
      <c r="X312" s="4">
        <v>9</v>
      </c>
      <c r="Y312" s="4">
        <v>14</v>
      </c>
      <c r="Z312" s="4">
        <v>18</v>
      </c>
      <c r="AA312" s="4">
        <v>12</v>
      </c>
      <c r="AB312" s="4">
        <v>14</v>
      </c>
      <c r="AC312" s="4">
        <v>18</v>
      </c>
      <c r="AD312" s="4">
        <v>12</v>
      </c>
      <c r="AE312" s="4">
        <v>20</v>
      </c>
      <c r="AF312" s="4">
        <v>20</v>
      </c>
      <c r="AG312" s="4">
        <v>11</v>
      </c>
      <c r="AH312" s="4">
        <v>10</v>
      </c>
      <c r="AI312" s="4">
        <v>12</v>
      </c>
      <c r="AJ312" s="4">
        <v>12</v>
      </c>
      <c r="AK312" s="4">
        <v>13</v>
      </c>
      <c r="AL312" s="4">
        <v>24</v>
      </c>
      <c r="AM312" s="4">
        <v>12</v>
      </c>
      <c r="AN312" s="4">
        <v>11</v>
      </c>
      <c r="AO312" s="4">
        <v>15</v>
      </c>
      <c r="AP312" s="4">
        <v>21</v>
      </c>
      <c r="AQ312" s="4">
        <v>39</v>
      </c>
      <c r="AR312" s="79">
        <f>MAX(IFERROR(IFERROR(_xlfn.FORECAST.ETS(AR$5,tbl_Model[[#This Row],[H_2023_01]:[H_2025_12]],$H$5:$AQ$5),_xlfn.FORECAST.LINEAR(AR$5,tbl_Model[[#This Row],[H_2023_01]:[H_2025_12]],$H$5:$AQ$5)),0),0)</f>
        <v>19.770632090077552</v>
      </c>
      <c r="AS312" s="79">
        <f>MAX(IFERROR(IFERROR(_xlfn.FORECAST.ETS(AS$5,tbl_Model[[#This Row],[H_2023_01]:[H_2025_12]],$H$5:$AQ$5),_xlfn.FORECAST.LINEAR(AS$5,tbl_Model[[#This Row],[H_2023_01]:[H_2025_12]],$H$5:$AQ$5)),0),0)</f>
        <v>20.072926770735389</v>
      </c>
      <c r="AT312" s="79">
        <f>MAX(IFERROR(IFERROR(_xlfn.FORECAST.ETS(AT$5,tbl_Model[[#This Row],[H_2023_01]:[H_2025_12]],$H$5:$AQ$5),_xlfn.FORECAST.LINEAR(AT$5,tbl_Model[[#This Row],[H_2023_01]:[H_2025_12]],$H$5:$AQ$5)),0),0)</f>
        <v>20.375221451393198</v>
      </c>
      <c r="AU312" s="79">
        <f>MAX(IFERROR(IFERROR(_xlfn.FORECAST.ETS(AU$5,tbl_Model[[#This Row],[H_2023_01]:[H_2025_12]],$H$5:$AQ$5),_xlfn.FORECAST.LINEAR(AU$5,tbl_Model[[#This Row],[H_2023_01]:[H_2025_12]],$H$5:$AQ$5)),0),0)</f>
        <v>20.677516132051036</v>
      </c>
      <c r="AV312" s="79">
        <f>MAX(IFERROR(IFERROR(_xlfn.FORECAST.ETS(AV$5,tbl_Model[[#This Row],[H_2023_01]:[H_2025_12]],$H$5:$AQ$5),_xlfn.FORECAST.LINEAR(AV$5,tbl_Model[[#This Row],[H_2023_01]:[H_2025_12]],$H$5:$AQ$5)),0),0)</f>
        <v>20.979810812708841</v>
      </c>
      <c r="AW312" s="79">
        <f>MAX(IFERROR(IFERROR(_xlfn.FORECAST.ETS(AW$5,tbl_Model[[#This Row],[H_2023_01]:[H_2025_12]],$H$5:$AQ$5),_xlfn.FORECAST.LINEAR(AW$5,tbl_Model[[#This Row],[H_2023_01]:[H_2025_12]],$H$5:$AQ$5)),0),0)</f>
        <v>21.282105493366679</v>
      </c>
      <c r="AX312" s="79">
        <f>MAX(IFERROR(IFERROR(_xlfn.FORECAST.ETS(AX$5,tbl_Model[[#This Row],[H_2023_01]:[H_2025_12]],$H$5:$AQ$5),_xlfn.FORECAST.LINEAR(AX$5,tbl_Model[[#This Row],[H_2023_01]:[H_2025_12]],$H$5:$AQ$5)),0),0)</f>
        <v>21.584400174024488</v>
      </c>
      <c r="AY312" s="79">
        <f>MAX(IFERROR(IFERROR(_xlfn.FORECAST.ETS(AY$5,tbl_Model[[#This Row],[H_2023_01]:[H_2025_12]],$H$5:$AQ$5),_xlfn.FORECAST.LINEAR(AY$5,tbl_Model[[#This Row],[H_2023_01]:[H_2025_12]],$H$5:$AQ$5)),0),0)</f>
        <v>21.886694854682325</v>
      </c>
      <c r="AZ312" s="79">
        <f>MAX(IFERROR(IFERROR(_xlfn.FORECAST.ETS(AZ$5,tbl_Model[[#This Row],[H_2023_01]:[H_2025_12]],$H$5:$AQ$5),_xlfn.FORECAST.LINEAR(AZ$5,tbl_Model[[#This Row],[H_2023_01]:[H_2025_12]],$H$5:$AQ$5)),0),0)</f>
        <v>22.188989535340134</v>
      </c>
      <c r="BA312" s="79">
        <f>MAX(IFERROR(IFERROR(_xlfn.FORECAST.ETS(BA$5,tbl_Model[[#This Row],[H_2023_01]:[H_2025_12]],$H$5:$AQ$5),_xlfn.FORECAST.LINEAR(BA$5,tbl_Model[[#This Row],[H_2023_01]:[H_2025_12]],$H$5:$AQ$5)),0),0)</f>
        <v>22.491284215997972</v>
      </c>
      <c r="BB312" s="79">
        <f>MAX(IFERROR(IFERROR(_xlfn.FORECAST.ETS(BB$5,tbl_Model[[#This Row],[H_2023_01]:[H_2025_12]],$H$5:$AQ$5),_xlfn.FORECAST.LINEAR(BB$5,tbl_Model[[#This Row],[H_2023_01]:[H_2025_12]],$H$5:$AQ$5)),0),0)</f>
        <v>22.793578896655781</v>
      </c>
      <c r="BC312" s="79">
        <f>MAX(IFERROR(IFERROR(_xlfn.FORECAST.ETS(BC$5,tbl_Model[[#This Row],[H_2023_01]:[H_2025_12]],$H$5:$AQ$5),_xlfn.FORECAST.LINEAR(BC$5,tbl_Model[[#This Row],[H_2023_01]:[H_2025_12]],$H$5:$AQ$5)),0),0)</f>
        <v>23.095873577313618</v>
      </c>
      <c r="BD312" s="80">
        <f>IFERROR(AR312/SUM(Model!$AR312:$BC312),1/12)</f>
        <v>7.6868998231709534E-2</v>
      </c>
      <c r="BE312" s="80">
        <f>IFERROR(AS312/SUM(Model!$AR312:$BC312),1/12)</f>
        <v>7.8044331886550272E-2</v>
      </c>
      <c r="BF312" s="80">
        <f>IFERROR(AT312/SUM(Model!$AR312:$BC312),1/12)</f>
        <v>7.9219665541390913E-2</v>
      </c>
      <c r="BG312" s="80">
        <f>IFERROR(AU312/SUM(Model!$AR312:$BC312),1/12)</f>
        <v>8.0394999196231651E-2</v>
      </c>
      <c r="BH312" s="80">
        <f>IFERROR(AV312/SUM(Model!$AR312:$BC312),1/12)</f>
        <v>8.1570332851072264E-2</v>
      </c>
      <c r="BI312" s="80">
        <f>IFERROR(AW312/SUM(Model!$AR312:$BC312),1/12)</f>
        <v>8.2745666505913001E-2</v>
      </c>
      <c r="BJ312" s="80">
        <f>IFERROR(AX312/SUM(Model!$AR312:$BC312),1/12)</f>
        <v>8.3921000160753642E-2</v>
      </c>
      <c r="BK312" s="80">
        <f>IFERROR(AY312/SUM(Model!$AR312:$BC312),1/12)</f>
        <v>8.509633381559438E-2</v>
      </c>
      <c r="BL312" s="80">
        <f>IFERROR(AZ312/SUM(Model!$AR312:$BC312),1/12)</f>
        <v>8.6271667470435007E-2</v>
      </c>
      <c r="BM312" s="80">
        <f>IFERROR(BA312/SUM(Model!$AR312:$BC312),1/12)</f>
        <v>8.7447001125275758E-2</v>
      </c>
      <c r="BN312" s="80">
        <f>IFERROR(BB312/SUM(Model!$AR312:$BC312),1/12)</f>
        <v>8.8622334780116385E-2</v>
      </c>
      <c r="BO312" s="80">
        <f>IFERROR(BC312/SUM(Model!$AR312:$BC312),1/12)</f>
        <v>8.9797668434957123E-2</v>
      </c>
      <c r="BP31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209.42052313883303</v>
      </c>
      <c r="BQ312" s="77" cm="1">
        <f t="array" ref="BQ31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312" s="77" cm="1">
        <f t="array" ref="BR31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312" s="77">
        <f>IF(tbl_Model[[#This Row],[Type]]="Boutique",
    tbl_Model[[#This Row],[UnitListPrice]],
    tbl_Model[[#This Row],[UnitListPrice]]*(1-SUMIFS(tbl_MarketTerms[WholesaleMarginPct],tbl_MarketTerms[Country],tbl_Model[[#This Row],[country]])))</f>
        <v>16785.180962771035</v>
      </c>
      <c r="BT312" s="79">
        <f>Model!$BP312*BD312</f>
        <v>16.097945822842643</v>
      </c>
      <c r="BU312" s="79">
        <f>Model!$BP312*BE312</f>
        <v>16.344084811702064</v>
      </c>
      <c r="BV312" s="79">
        <f>Model!$BP312*BF312</f>
        <v>16.590223800561471</v>
      </c>
      <c r="BW312" s="79">
        <f>Model!$BP312*BG312</f>
        <v>16.836362789420892</v>
      </c>
      <c r="BX312" s="79">
        <f>Model!$BP312*BH312</f>
        <v>17.082501778280292</v>
      </c>
      <c r="BY312" s="79">
        <f>Model!$BP312*BI312</f>
        <v>17.328640767139714</v>
      </c>
      <c r="BZ312" s="79">
        <f>Model!$BP312*BJ312</f>
        <v>17.574779755999121</v>
      </c>
      <c r="CA312" s="79">
        <f>Model!$BP312*BK312</f>
        <v>17.820918744858542</v>
      </c>
      <c r="CB312" s="79">
        <f>Model!$BP312*BL312</f>
        <v>18.067057733717942</v>
      </c>
      <c r="CC312" s="79">
        <f>Model!$BP312*BM312</f>
        <v>18.31319672257737</v>
      </c>
      <c r="CD312" s="79">
        <f>Model!$BP312*BN312</f>
        <v>18.55933571143677</v>
      </c>
      <c r="CE312" s="79">
        <f>Model!$BP312*BO312</f>
        <v>18.805474700296195</v>
      </c>
      <c r="CF312" s="79">
        <f>Model!$BS312*BT312</f>
        <v>270206.93376529787</v>
      </c>
      <c r="CG312" s="79">
        <f>Model!$BS312*BU312</f>
        <v>274338.4212352967</v>
      </c>
      <c r="CH312" s="79">
        <f>Model!$BS312*BV312</f>
        <v>278469.90870529535</v>
      </c>
      <c r="CI312" s="79">
        <f>Model!$BS312*BW312</f>
        <v>282601.39617529418</v>
      </c>
      <c r="CJ312" s="79">
        <f>Model!$BS312*BX312</f>
        <v>286732.88364529272</v>
      </c>
      <c r="CK312" s="79">
        <f>Model!$BS312*BY312</f>
        <v>290864.37111529161</v>
      </c>
      <c r="CL312" s="79">
        <f>Model!$BS312*BZ312</f>
        <v>294995.8585852902</v>
      </c>
      <c r="CM312" s="79">
        <f>Model!$BS312*CA312</f>
        <v>299127.34605528909</v>
      </c>
      <c r="CN312" s="79">
        <f>Model!$BS312*CB312</f>
        <v>303258.83352528763</v>
      </c>
      <c r="CO312" s="79">
        <f>Model!$BS312*CC312</f>
        <v>307390.32099528657</v>
      </c>
      <c r="CP312" s="79">
        <f>Model!$BS312*CD312</f>
        <v>311521.80846528511</v>
      </c>
      <c r="CQ312" s="79">
        <f>Model!$BS312*CE312</f>
        <v>315653.29593528406</v>
      </c>
      <c r="CR312" s="79">
        <f>Model!$BR312*BT312</f>
        <v>84870.39881140161</v>
      </c>
      <c r="CS312" s="79">
        <f>Model!$BR312*BU312</f>
        <v>86168.074575590843</v>
      </c>
      <c r="CT312" s="79">
        <f>Model!$BR312*BV312</f>
        <v>87465.750339780003</v>
      </c>
      <c r="CU312" s="79">
        <f>Model!$BR312*BW312</f>
        <v>88763.426103969236</v>
      </c>
      <c r="CV312" s="79">
        <f>Model!$BR312*BX312</f>
        <v>90061.101868158352</v>
      </c>
      <c r="CW312" s="79">
        <f>Model!$BR312*BY312</f>
        <v>91358.777632347599</v>
      </c>
      <c r="CX312" s="79">
        <f>Model!$BR312*BZ312</f>
        <v>92656.453396536759</v>
      </c>
      <c r="CY312" s="79">
        <f>Model!$BR312*CA312</f>
        <v>93954.129160725992</v>
      </c>
      <c r="CZ312" s="79">
        <f>Model!$BR312*CB312</f>
        <v>95251.804924915108</v>
      </c>
      <c r="DA312" s="79">
        <f>Model!$BR312*CC312</f>
        <v>96549.480689104385</v>
      </c>
      <c r="DB312" s="79">
        <f>Model!$BR312*CD312</f>
        <v>97847.156453293501</v>
      </c>
      <c r="DC312" s="79">
        <f>Model!$BR312*CE312</f>
        <v>99144.832217482748</v>
      </c>
      <c r="DD312" s="79">
        <f>SUM(Model!$CF312:$CQ312)</f>
        <v>3515161.3782034907</v>
      </c>
      <c r="DE312" s="79">
        <f>SUM(Model!$CR312:$DC312)</f>
        <v>1104091.386173306</v>
      </c>
      <c r="DF312" s="80">
        <f>IFERROR((Model!$DD312-Model!$DE312)/Model!$DD312,0)</f>
        <v>0.68590591799868406</v>
      </c>
    </row>
    <row r="313" spans="2:110" x14ac:dyDescent="0.25">
      <c r="B313" t="s">
        <v>371</v>
      </c>
      <c r="C313" t="s">
        <v>114</v>
      </c>
      <c r="D313" t="s">
        <v>8</v>
      </c>
      <c r="E313" s="4">
        <v>108</v>
      </c>
      <c r="F313" s="4">
        <v>686119.75</v>
      </c>
      <c r="G313" s="4">
        <v>287858.78999999998</v>
      </c>
      <c r="H313" s="4">
        <v>11</v>
      </c>
      <c r="I313" s="4">
        <v>7</v>
      </c>
      <c r="J313" s="4">
        <v>15</v>
      </c>
      <c r="K313" s="4">
        <v>3</v>
      </c>
      <c r="L313" s="4">
        <v>17</v>
      </c>
      <c r="M313" s="4">
        <v>9</v>
      </c>
      <c r="N313" s="4">
        <v>9</v>
      </c>
      <c r="O313" s="4">
        <v>6</v>
      </c>
      <c r="P313" s="4">
        <v>9</v>
      </c>
      <c r="Q313" s="4">
        <v>10</v>
      </c>
      <c r="R313" s="4">
        <v>4</v>
      </c>
      <c r="S313" s="4">
        <v>18</v>
      </c>
      <c r="T313" s="4">
        <v>17</v>
      </c>
      <c r="U313" s="4">
        <v>8</v>
      </c>
      <c r="V313" s="4">
        <v>5</v>
      </c>
      <c r="W313" s="4">
        <v>8</v>
      </c>
      <c r="X313" s="4">
        <v>11</v>
      </c>
      <c r="Y313" s="4">
        <v>29</v>
      </c>
      <c r="Z313" s="4">
        <v>6</v>
      </c>
      <c r="AA313" s="4">
        <v>7</v>
      </c>
      <c r="AB313" s="4">
        <v>18</v>
      </c>
      <c r="AC313" s="4">
        <v>9</v>
      </c>
      <c r="AD313" s="4">
        <v>11</v>
      </c>
      <c r="AE313" s="4">
        <v>25</v>
      </c>
      <c r="AF313" s="4">
        <v>11</v>
      </c>
      <c r="AG313" s="4">
        <v>7</v>
      </c>
      <c r="AH313" s="4">
        <v>11</v>
      </c>
      <c r="AI313" s="4">
        <v>12</v>
      </c>
      <c r="AJ313" s="4">
        <v>13</v>
      </c>
      <c r="AK313" s="4">
        <v>4</v>
      </c>
      <c r="AL313" s="4">
        <v>5</v>
      </c>
      <c r="AM313" s="4">
        <v>4</v>
      </c>
      <c r="AN313" s="4">
        <v>9</v>
      </c>
      <c r="AO313" s="4">
        <v>10</v>
      </c>
      <c r="AP313" s="4">
        <v>9</v>
      </c>
      <c r="AQ313" s="4">
        <v>13</v>
      </c>
      <c r="AR313" s="79">
        <f>MAX(IFERROR(IFERROR(_xlfn.FORECAST.ETS(AR$5,tbl_Model[[#This Row],[H_2023_01]:[H_2025_12]],$H$5:$AQ$5),_xlfn.FORECAST.LINEAR(AR$5,tbl_Model[[#This Row],[H_2023_01]:[H_2025_12]],$H$5:$AQ$5)),0),0)</f>
        <v>12.98996138996139</v>
      </c>
      <c r="AS313" s="79">
        <f>MAX(IFERROR(IFERROR(_xlfn.FORECAST.ETS(AS$5,tbl_Model[[#This Row],[H_2023_01]:[H_2025_12]],$H$5:$AQ$5),_xlfn.FORECAST.LINEAR(AS$5,tbl_Model[[#This Row],[H_2023_01]:[H_2025_12]],$H$5:$AQ$5)),0),0)</f>
        <v>12.979922779922781</v>
      </c>
      <c r="AT313" s="79">
        <f>MAX(IFERROR(IFERROR(_xlfn.FORECAST.ETS(AT$5,tbl_Model[[#This Row],[H_2023_01]:[H_2025_12]],$H$5:$AQ$5),_xlfn.FORECAST.LINEAR(AT$5,tbl_Model[[#This Row],[H_2023_01]:[H_2025_12]],$H$5:$AQ$5)),0),0)</f>
        <v>12.969884169884169</v>
      </c>
      <c r="AU313" s="79">
        <f>MAX(IFERROR(IFERROR(_xlfn.FORECAST.ETS(AU$5,tbl_Model[[#This Row],[H_2023_01]:[H_2025_12]],$H$5:$AQ$5),_xlfn.FORECAST.LINEAR(AU$5,tbl_Model[[#This Row],[H_2023_01]:[H_2025_12]],$H$5:$AQ$5)),0),0)</f>
        <v>12.95984555984556</v>
      </c>
      <c r="AV313" s="79">
        <f>MAX(IFERROR(IFERROR(_xlfn.FORECAST.ETS(AV$5,tbl_Model[[#This Row],[H_2023_01]:[H_2025_12]],$H$5:$AQ$5),_xlfn.FORECAST.LINEAR(AV$5,tbl_Model[[#This Row],[H_2023_01]:[H_2025_12]],$H$5:$AQ$5)),0),0)</f>
        <v>12.94980694980695</v>
      </c>
      <c r="AW313" s="79">
        <f>MAX(IFERROR(IFERROR(_xlfn.FORECAST.ETS(AW$5,tbl_Model[[#This Row],[H_2023_01]:[H_2025_12]],$H$5:$AQ$5),_xlfn.FORECAST.LINEAR(AW$5,tbl_Model[[#This Row],[H_2023_01]:[H_2025_12]],$H$5:$AQ$5)),0),0)</f>
        <v>12.939768339768341</v>
      </c>
      <c r="AX313" s="79">
        <f>MAX(IFERROR(IFERROR(_xlfn.FORECAST.ETS(AX$5,tbl_Model[[#This Row],[H_2023_01]:[H_2025_12]],$H$5:$AQ$5),_xlfn.FORECAST.LINEAR(AX$5,tbl_Model[[#This Row],[H_2023_01]:[H_2025_12]],$H$5:$AQ$5)),0),0)</f>
        <v>12.929729729729729</v>
      </c>
      <c r="AY313" s="79">
        <f>MAX(IFERROR(IFERROR(_xlfn.FORECAST.ETS(AY$5,tbl_Model[[#This Row],[H_2023_01]:[H_2025_12]],$H$5:$AQ$5),_xlfn.FORECAST.LINEAR(AY$5,tbl_Model[[#This Row],[H_2023_01]:[H_2025_12]],$H$5:$AQ$5)),0),0)</f>
        <v>12.919691119691119</v>
      </c>
      <c r="AZ313" s="79">
        <f>MAX(IFERROR(IFERROR(_xlfn.FORECAST.ETS(AZ$5,tbl_Model[[#This Row],[H_2023_01]:[H_2025_12]],$H$5:$AQ$5),_xlfn.FORECAST.LINEAR(AZ$5,tbl_Model[[#This Row],[H_2023_01]:[H_2025_12]],$H$5:$AQ$5)),0),0)</f>
        <v>12.90965250965251</v>
      </c>
      <c r="BA313" s="79">
        <f>MAX(IFERROR(IFERROR(_xlfn.FORECAST.ETS(BA$5,tbl_Model[[#This Row],[H_2023_01]:[H_2025_12]],$H$5:$AQ$5),_xlfn.FORECAST.LINEAR(BA$5,tbl_Model[[#This Row],[H_2023_01]:[H_2025_12]],$H$5:$AQ$5)),0),0)</f>
        <v>12.8996138996139</v>
      </c>
      <c r="BB313" s="79">
        <f>MAX(IFERROR(IFERROR(_xlfn.FORECAST.ETS(BB$5,tbl_Model[[#This Row],[H_2023_01]:[H_2025_12]],$H$5:$AQ$5),_xlfn.FORECAST.LINEAR(BB$5,tbl_Model[[#This Row],[H_2023_01]:[H_2025_12]],$H$5:$AQ$5)),0),0)</f>
        <v>12.889575289575289</v>
      </c>
      <c r="BC313" s="79">
        <f>MAX(IFERROR(IFERROR(_xlfn.FORECAST.ETS(BC$5,tbl_Model[[#This Row],[H_2023_01]:[H_2025_12]],$H$5:$AQ$5),_xlfn.FORECAST.LINEAR(BC$5,tbl_Model[[#This Row],[H_2023_01]:[H_2025_12]],$H$5:$AQ$5)),0),0)</f>
        <v>12.879536679536679</v>
      </c>
      <c r="BD313" s="80">
        <f>IFERROR(AR313/SUM(Model!$AR313:$BC313),1/12)</f>
        <v>8.3689044108136074E-2</v>
      </c>
      <c r="BE313" s="80">
        <f>IFERROR(AS313/SUM(Model!$AR313:$BC313),1/12)</f>
        <v>8.3624369421808314E-2</v>
      </c>
      <c r="BF313" s="80">
        <f>IFERROR(AT313/SUM(Model!$AR313:$BC313),1/12)</f>
        <v>8.3559694735480528E-2</v>
      </c>
      <c r="BG313" s="80">
        <f>IFERROR(AU313/SUM(Model!$AR313:$BC313),1/12)</f>
        <v>8.3495020049152768E-2</v>
      </c>
      <c r="BH313" s="80">
        <f>IFERROR(AV313/SUM(Model!$AR313:$BC313),1/12)</f>
        <v>8.3430345362824995E-2</v>
      </c>
      <c r="BI313" s="80">
        <f>IFERROR(AW313/SUM(Model!$AR313:$BC313),1/12)</f>
        <v>8.3365670676497222E-2</v>
      </c>
      <c r="BJ313" s="80">
        <f>IFERROR(AX313/SUM(Model!$AR313:$BC313),1/12)</f>
        <v>8.3300995990169449E-2</v>
      </c>
      <c r="BK313" s="80">
        <f>IFERROR(AY313/SUM(Model!$AR313:$BC313),1/12)</f>
        <v>8.3236321303841676E-2</v>
      </c>
      <c r="BL313" s="80">
        <f>IFERROR(AZ313/SUM(Model!$AR313:$BC313),1/12)</f>
        <v>8.3171646617513903E-2</v>
      </c>
      <c r="BM313" s="80">
        <f>IFERROR(BA313/SUM(Model!$AR313:$BC313),1/12)</f>
        <v>8.3106971931186144E-2</v>
      </c>
      <c r="BN313" s="80">
        <f>IFERROR(BB313/SUM(Model!$AR313:$BC313),1/12)</f>
        <v>8.3042297244858357E-2</v>
      </c>
      <c r="BO313" s="80">
        <f>IFERROR(BC313/SUM(Model!$AR313:$BC313),1/12)</f>
        <v>8.2977622558530598E-2</v>
      </c>
      <c r="BP31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112.75276659959756</v>
      </c>
      <c r="BQ313" s="77" cm="1">
        <f t="array" ref="BQ31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13" s="77" cm="1">
        <f t="array" ref="BR31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13" s="77">
        <f>IF(tbl_Model[[#This Row],[Type]]="Boutique",
    tbl_Model[[#This Row],[UnitListPrice]],
    tbl_Model[[#This Row],[UnitListPrice]]*(1-SUMIFS(tbl_MarketTerms[WholesaleMarginPct],tbl_MarketTerms[Country],tbl_Model[[#This Row],[country]])))</f>
        <v>6594.218085106384</v>
      </c>
      <c r="BT313" s="79">
        <f>Model!$BP313*BD313</f>
        <v>9.4361712572680929</v>
      </c>
      <c r="BU313" s="79">
        <f>Model!$BP313*BE313</f>
        <v>9.4288790074556772</v>
      </c>
      <c r="BV313" s="79">
        <f>Model!$BP313*BF313</f>
        <v>9.4215867576432579</v>
      </c>
      <c r="BW313" s="79">
        <f>Model!$BP313*BG313</f>
        <v>9.4142945078308404</v>
      </c>
      <c r="BX313" s="79">
        <f>Model!$BP313*BH313</f>
        <v>9.4070022580184229</v>
      </c>
      <c r="BY313" s="79">
        <f>Model!$BP313*BI313</f>
        <v>9.3997100082060054</v>
      </c>
      <c r="BZ313" s="79">
        <f>Model!$BP313*BJ313</f>
        <v>9.3924177583935879</v>
      </c>
      <c r="CA313" s="79">
        <f>Model!$BP313*BK313</f>
        <v>9.3851255085811705</v>
      </c>
      <c r="CB313" s="79">
        <f>Model!$BP313*BL313</f>
        <v>9.377833258768753</v>
      </c>
      <c r="CC313" s="79">
        <f>Model!$BP313*BM313</f>
        <v>9.3705410089563372</v>
      </c>
      <c r="CD313" s="79">
        <f>Model!$BP313*BN313</f>
        <v>9.363248759143918</v>
      </c>
      <c r="CE313" s="79">
        <f>Model!$BP313*BO313</f>
        <v>9.3559565093315022</v>
      </c>
      <c r="CF313" s="79">
        <f>Model!$BS313*BT313</f>
        <v>62224.171158838304</v>
      </c>
      <c r="CG313" s="79">
        <f>Model!$BS313*BU313</f>
        <v>62176.084473244162</v>
      </c>
      <c r="CH313" s="79">
        <f>Model!$BS313*BV313</f>
        <v>62127.997787649991</v>
      </c>
      <c r="CI313" s="79">
        <f>Model!$BS313*BW313</f>
        <v>62079.911102055834</v>
      </c>
      <c r="CJ313" s="79">
        <f>Model!$BS313*BX313</f>
        <v>62031.824416461677</v>
      </c>
      <c r="CK313" s="79">
        <f>Model!$BS313*BY313</f>
        <v>61983.73773086752</v>
      </c>
      <c r="CL313" s="79">
        <f>Model!$BS313*BZ313</f>
        <v>61935.651045273364</v>
      </c>
      <c r="CM313" s="79">
        <f>Model!$BS313*CA313</f>
        <v>61887.564359679207</v>
      </c>
      <c r="CN313" s="79">
        <f>Model!$BS313*CB313</f>
        <v>61839.47767408505</v>
      </c>
      <c r="CO313" s="79">
        <f>Model!$BS313*CC313</f>
        <v>61791.390988490901</v>
      </c>
      <c r="CP313" s="79">
        <f>Model!$BS313*CD313</f>
        <v>61743.304302896729</v>
      </c>
      <c r="CQ313" s="79">
        <f>Model!$BS313*CE313</f>
        <v>61695.217617302587</v>
      </c>
      <c r="CR313" s="79">
        <f>Model!$BR313*BT313</f>
        <v>25692.65317592863</v>
      </c>
      <c r="CS313" s="79">
        <f>Model!$BR313*BU313</f>
        <v>25672.797957090977</v>
      </c>
      <c r="CT313" s="79">
        <f>Model!$BR313*BV313</f>
        <v>25652.942738253314</v>
      </c>
      <c r="CU313" s="79">
        <f>Model!$BR313*BW313</f>
        <v>25633.087519415658</v>
      </c>
      <c r="CV313" s="79">
        <f>Model!$BR313*BX313</f>
        <v>25613.232300577998</v>
      </c>
      <c r="CW313" s="79">
        <f>Model!$BR313*BY313</f>
        <v>25593.377081740342</v>
      </c>
      <c r="CX313" s="79">
        <f>Model!$BR313*BZ313</f>
        <v>25573.521862902686</v>
      </c>
      <c r="CY313" s="79">
        <f>Model!$BR313*CA313</f>
        <v>25553.666644065026</v>
      </c>
      <c r="CZ313" s="79">
        <f>Model!$BR313*CB313</f>
        <v>25533.81142522737</v>
      </c>
      <c r="DA313" s="79">
        <f>Model!$BR313*CC313</f>
        <v>25513.956206389717</v>
      </c>
      <c r="DB313" s="79">
        <f>Model!$BR313*CD313</f>
        <v>25494.100987552054</v>
      </c>
      <c r="DC313" s="79">
        <f>Model!$BR313*CE313</f>
        <v>25474.245768714401</v>
      </c>
      <c r="DD313" s="79">
        <f>SUM(Model!$CF313:$CQ313)</f>
        <v>743516.33265684522</v>
      </c>
      <c r="DE313" s="79">
        <f>SUM(Model!$CR313:$DC313)</f>
        <v>307001.39366785815</v>
      </c>
      <c r="DF313" s="80">
        <f>IFERROR((Model!$DD313-Model!$DE313)/Model!$DD313,0)</f>
        <v>0.5870952927545865</v>
      </c>
    </row>
    <row r="314" spans="2:110" x14ac:dyDescent="0.25">
      <c r="B314" t="s">
        <v>371</v>
      </c>
      <c r="C314" t="s">
        <v>114</v>
      </c>
      <c r="D314" t="s">
        <v>9</v>
      </c>
      <c r="E314" s="4">
        <v>31</v>
      </c>
      <c r="F314" s="4">
        <v>163880.32999999999</v>
      </c>
      <c r="G314" s="4">
        <v>72862.69</v>
      </c>
      <c r="H314" s="4">
        <v>0</v>
      </c>
      <c r="I314" s="4">
        <v>2</v>
      </c>
      <c r="J314" s="4">
        <v>0</v>
      </c>
      <c r="K314" s="4">
        <v>7</v>
      </c>
      <c r="L314" s="4">
        <v>0</v>
      </c>
      <c r="M314" s="4">
        <v>0</v>
      </c>
      <c r="N314" s="4">
        <v>0</v>
      </c>
      <c r="O314" s="4">
        <v>4</v>
      </c>
      <c r="P314" s="4">
        <v>0</v>
      </c>
      <c r="Q314" s="4">
        <v>4</v>
      </c>
      <c r="R314" s="4">
        <v>2</v>
      </c>
      <c r="S314" s="4">
        <v>5</v>
      </c>
      <c r="T314" s="4">
        <v>5</v>
      </c>
      <c r="U314" s="4">
        <v>0</v>
      </c>
      <c r="V314" s="4">
        <v>7</v>
      </c>
      <c r="W314" s="4">
        <v>0</v>
      </c>
      <c r="X314" s="4">
        <v>5</v>
      </c>
      <c r="Y314" s="4">
        <v>0</v>
      </c>
      <c r="Z314" s="4">
        <v>0</v>
      </c>
      <c r="AA314" s="4">
        <v>1</v>
      </c>
      <c r="AB314" s="4">
        <v>0</v>
      </c>
      <c r="AC314" s="4">
        <v>0</v>
      </c>
      <c r="AD314" s="4">
        <v>5</v>
      </c>
      <c r="AE314" s="4">
        <v>2</v>
      </c>
      <c r="AF314" s="4">
        <v>8</v>
      </c>
      <c r="AG314" s="4">
        <v>0</v>
      </c>
      <c r="AH314" s="4">
        <v>0</v>
      </c>
      <c r="AI314" s="4">
        <v>2</v>
      </c>
      <c r="AJ314" s="4">
        <v>9</v>
      </c>
      <c r="AK314" s="4">
        <v>5</v>
      </c>
      <c r="AL314" s="4">
        <v>0</v>
      </c>
      <c r="AM314" s="4">
        <v>0</v>
      </c>
      <c r="AN314" s="4">
        <v>5</v>
      </c>
      <c r="AO314" s="4">
        <v>0</v>
      </c>
      <c r="AP314" s="4">
        <v>1</v>
      </c>
      <c r="AQ314" s="4">
        <v>1</v>
      </c>
      <c r="AR314" s="79">
        <f>MAX(IFERROR(IFERROR(_xlfn.FORECAST.ETS(AR$5,tbl_Model[[#This Row],[H_2023_01]:[H_2025_12]],$H$5:$AQ$5),_xlfn.FORECAST.LINEAR(AR$5,tbl_Model[[#This Row],[H_2023_01]:[H_2025_12]],$H$5:$AQ$5)),0),0)</f>
        <v>2.3972734323629097</v>
      </c>
      <c r="AS314" s="79">
        <f>MAX(IFERROR(IFERROR(_xlfn.FORECAST.ETS(AS$5,tbl_Model[[#This Row],[H_2023_01]:[H_2025_12]],$H$5:$AQ$5),_xlfn.FORECAST.LINEAR(AS$5,tbl_Model[[#This Row],[H_2023_01]:[H_2025_12]],$H$5:$AQ$5)),0),0)</f>
        <v>2.4237907402030023</v>
      </c>
      <c r="AT314" s="79">
        <f>MAX(IFERROR(IFERROR(_xlfn.FORECAST.ETS(AT$5,tbl_Model[[#This Row],[H_2023_01]:[H_2025_12]],$H$5:$AQ$5),_xlfn.FORECAST.LINEAR(AT$5,tbl_Model[[#This Row],[H_2023_01]:[H_2025_12]],$H$5:$AQ$5)),0),0)</f>
        <v>2.4503080480431016</v>
      </c>
      <c r="AU314" s="79">
        <f>MAX(IFERROR(IFERROR(_xlfn.FORECAST.ETS(AU$5,tbl_Model[[#This Row],[H_2023_01]:[H_2025_12]],$H$5:$AQ$5),_xlfn.FORECAST.LINEAR(AU$5,tbl_Model[[#This Row],[H_2023_01]:[H_2025_12]],$H$5:$AQ$5)),0),0)</f>
        <v>2.4768253558831939</v>
      </c>
      <c r="AV314" s="79">
        <f>MAX(IFERROR(IFERROR(_xlfn.FORECAST.ETS(AV$5,tbl_Model[[#This Row],[H_2023_01]:[H_2025_12]],$H$5:$AQ$5),_xlfn.FORECAST.LINEAR(AV$5,tbl_Model[[#This Row],[H_2023_01]:[H_2025_12]],$H$5:$AQ$5)),0),0)</f>
        <v>2.5033426637232936</v>
      </c>
      <c r="AW314" s="79">
        <f>MAX(IFERROR(IFERROR(_xlfn.FORECAST.ETS(AW$5,tbl_Model[[#This Row],[H_2023_01]:[H_2025_12]],$H$5:$AQ$5),_xlfn.FORECAST.LINEAR(AW$5,tbl_Model[[#This Row],[H_2023_01]:[H_2025_12]],$H$5:$AQ$5)),0),0)</f>
        <v>2.5298599715633858</v>
      </c>
      <c r="AX314" s="79">
        <f>MAX(IFERROR(IFERROR(_xlfn.FORECAST.ETS(AX$5,tbl_Model[[#This Row],[H_2023_01]:[H_2025_12]],$H$5:$AQ$5),_xlfn.FORECAST.LINEAR(AX$5,tbl_Model[[#This Row],[H_2023_01]:[H_2025_12]],$H$5:$AQ$5)),0),0)</f>
        <v>2.5563772794034851</v>
      </c>
      <c r="AY314" s="79">
        <f>MAX(IFERROR(IFERROR(_xlfn.FORECAST.ETS(AY$5,tbl_Model[[#This Row],[H_2023_01]:[H_2025_12]],$H$5:$AQ$5),_xlfn.FORECAST.LINEAR(AY$5,tbl_Model[[#This Row],[H_2023_01]:[H_2025_12]],$H$5:$AQ$5)),0),0)</f>
        <v>2.5828945872435778</v>
      </c>
      <c r="AZ314" s="79">
        <f>MAX(IFERROR(IFERROR(_xlfn.FORECAST.ETS(AZ$5,tbl_Model[[#This Row],[H_2023_01]:[H_2025_12]],$H$5:$AQ$5),_xlfn.FORECAST.LINEAR(AZ$5,tbl_Model[[#This Row],[H_2023_01]:[H_2025_12]],$H$5:$AQ$5)),0),0)</f>
        <v>2.6094118950836771</v>
      </c>
      <c r="BA314" s="79">
        <f>MAX(IFERROR(IFERROR(_xlfn.FORECAST.ETS(BA$5,tbl_Model[[#This Row],[H_2023_01]:[H_2025_12]],$H$5:$AQ$5),_xlfn.FORECAST.LINEAR(BA$5,tbl_Model[[#This Row],[H_2023_01]:[H_2025_12]],$H$5:$AQ$5)),0),0)</f>
        <v>2.6359292029237693</v>
      </c>
      <c r="BB314" s="79">
        <f>MAX(IFERROR(IFERROR(_xlfn.FORECAST.ETS(BB$5,tbl_Model[[#This Row],[H_2023_01]:[H_2025_12]],$H$5:$AQ$5),_xlfn.FORECAST.LINEAR(BB$5,tbl_Model[[#This Row],[H_2023_01]:[H_2025_12]],$H$5:$AQ$5)),0),0)</f>
        <v>2.6624465107638691</v>
      </c>
      <c r="BC314" s="79">
        <f>MAX(IFERROR(IFERROR(_xlfn.FORECAST.ETS(BC$5,tbl_Model[[#This Row],[H_2023_01]:[H_2025_12]],$H$5:$AQ$5),_xlfn.FORECAST.LINEAR(BC$5,tbl_Model[[#This Row],[H_2023_01]:[H_2025_12]],$H$5:$AQ$5)),0),0)</f>
        <v>2.6889638186039613</v>
      </c>
      <c r="BD314" s="80">
        <f>IFERROR(AR314/SUM(Model!$AR314:$BC314),1/12)</f>
        <v>7.8554253831657789E-2</v>
      </c>
      <c r="BE314" s="80">
        <f>IFERROR(AS314/SUM(Model!$AR314:$BC314),1/12)</f>
        <v>7.9423177377416887E-2</v>
      </c>
      <c r="BF314" s="80">
        <f>IFERROR(AT314/SUM(Model!$AR314:$BC314),1/12)</f>
        <v>8.0292100923176193E-2</v>
      </c>
      <c r="BG314" s="80">
        <f>IFERROR(AU314/SUM(Model!$AR314:$BC314),1/12)</f>
        <v>8.1161024468935264E-2</v>
      </c>
      <c r="BH314" s="80">
        <f>IFERROR(AV314/SUM(Model!$AR314:$BC314),1/12)</f>
        <v>8.2029948014694598E-2</v>
      </c>
      <c r="BI314" s="80">
        <f>IFERROR(AW314/SUM(Model!$AR314:$BC314),1/12)</f>
        <v>8.2898871560453669E-2</v>
      </c>
      <c r="BJ314" s="80">
        <f>IFERROR(AX314/SUM(Model!$AR314:$BC314),1/12)</f>
        <v>8.3767795106212975E-2</v>
      </c>
      <c r="BK314" s="80">
        <f>IFERROR(AY314/SUM(Model!$AR314:$BC314),1/12)</f>
        <v>8.4636718651972073E-2</v>
      </c>
      <c r="BL314" s="80">
        <f>IFERROR(AZ314/SUM(Model!$AR314:$BC314),1/12)</f>
        <v>8.550564219773138E-2</v>
      </c>
      <c r="BM314" s="80">
        <f>IFERROR(BA314/SUM(Model!$AR314:$BC314),1/12)</f>
        <v>8.6374565743490464E-2</v>
      </c>
      <c r="BN314" s="80">
        <f>IFERROR(BB314/SUM(Model!$AR314:$BC314),1/12)</f>
        <v>8.7243489289249784E-2</v>
      </c>
      <c r="BO314" s="80">
        <f>IFERROR(BC314/SUM(Model!$AR314:$BC314),1/12)</f>
        <v>8.8112412835008855E-2</v>
      </c>
      <c r="BP31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31.666666666666664</v>
      </c>
      <c r="BQ314" s="77" cm="1">
        <f t="array" ref="BQ31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14" s="77" cm="1">
        <f t="array" ref="BR31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14" s="77">
        <f>IF(tbl_Model[[#This Row],[Type]]="Boutique",
    tbl_Model[[#This Row],[UnitListPrice]],
    tbl_Model[[#This Row],[UnitListPrice]]*(1-SUMIFS(tbl_MarketTerms[WholesaleMarginPct],tbl_MarketTerms[Country],tbl_Model[[#This Row],[country]])))</f>
        <v>6228.4074468085109</v>
      </c>
      <c r="BT314" s="79">
        <f>Model!$BP314*BD314</f>
        <v>2.4875513713358299</v>
      </c>
      <c r="BU314" s="79">
        <f>Model!$BP314*BE314</f>
        <v>2.5150672836182011</v>
      </c>
      <c r="BV314" s="79">
        <f>Model!$BP314*BF314</f>
        <v>2.5425831959005794</v>
      </c>
      <c r="BW314" s="79">
        <f>Model!$BP314*BG314</f>
        <v>2.5700991081829496</v>
      </c>
      <c r="BX314" s="79">
        <f>Model!$BP314*BH314</f>
        <v>2.5976150204653288</v>
      </c>
      <c r="BY314" s="79">
        <f>Model!$BP314*BI314</f>
        <v>2.6251309327476995</v>
      </c>
      <c r="BZ314" s="79">
        <f>Model!$BP314*BJ314</f>
        <v>2.6526468450300773</v>
      </c>
      <c r="CA314" s="79">
        <f>Model!$BP314*BK314</f>
        <v>2.6801627573124489</v>
      </c>
      <c r="CB314" s="79">
        <f>Model!$BP314*BL314</f>
        <v>2.7076786695948267</v>
      </c>
      <c r="CC314" s="79">
        <f>Model!$BP314*BM314</f>
        <v>2.7351945818771979</v>
      </c>
      <c r="CD314" s="79">
        <f>Model!$BP314*BN314</f>
        <v>2.7627104941595761</v>
      </c>
      <c r="CE314" s="79">
        <f>Model!$BP314*BO314</f>
        <v>2.7902264064419469</v>
      </c>
      <c r="CF314" s="79">
        <f>Model!$BS314*BT314</f>
        <v>15493.483485546807</v>
      </c>
      <c r="CG314" s="79">
        <f>Model!$BS314*BU314</f>
        <v>15664.863798512057</v>
      </c>
      <c r="CH314" s="79">
        <f>Model!$BS314*BV314</f>
        <v>15836.244111477352</v>
      </c>
      <c r="CI314" s="79">
        <f>Model!$BS314*BW314</f>
        <v>16007.624424442596</v>
      </c>
      <c r="CJ314" s="79">
        <f>Model!$BS314*BX314</f>
        <v>16179.004737407897</v>
      </c>
      <c r="CK314" s="79">
        <f>Model!$BS314*BY314</f>
        <v>16350.385050373145</v>
      </c>
      <c r="CL314" s="79">
        <f>Model!$BS314*BZ314</f>
        <v>16521.765363338436</v>
      </c>
      <c r="CM314" s="79">
        <f>Model!$BS314*CA314</f>
        <v>16693.145676303688</v>
      </c>
      <c r="CN314" s="79">
        <f>Model!$BS314*CB314</f>
        <v>16864.525989268979</v>
      </c>
      <c r="CO314" s="79">
        <f>Model!$BS314*CC314</f>
        <v>17035.906302234231</v>
      </c>
      <c r="CP314" s="79">
        <f>Model!$BS314*CD314</f>
        <v>17207.286615199526</v>
      </c>
      <c r="CQ314" s="79">
        <f>Model!$BS314*CE314</f>
        <v>17378.666928164774</v>
      </c>
      <c r="CR314" s="79">
        <f>Model!$BR314*BT314</f>
        <v>6773.0642967940912</v>
      </c>
      <c r="CS314" s="79">
        <f>Model!$BR314*BU314</f>
        <v>6847.984173915409</v>
      </c>
      <c r="CT314" s="79">
        <f>Model!$BR314*BV314</f>
        <v>6922.9040510367458</v>
      </c>
      <c r="CU314" s="79">
        <f>Model!$BR314*BW314</f>
        <v>6997.8239281580618</v>
      </c>
      <c r="CV314" s="79">
        <f>Model!$BR314*BX314</f>
        <v>7072.7438052794014</v>
      </c>
      <c r="CW314" s="79">
        <f>Model!$BR314*BY314</f>
        <v>7147.6636824007182</v>
      </c>
      <c r="CX314" s="79">
        <f>Model!$BR314*BZ314</f>
        <v>7222.5835595220542</v>
      </c>
      <c r="CY314" s="79">
        <f>Model!$BR314*CA314</f>
        <v>7297.5034366433729</v>
      </c>
      <c r="CZ314" s="79">
        <f>Model!$BR314*CB314</f>
        <v>7372.4233137647088</v>
      </c>
      <c r="DA314" s="79">
        <f>Model!$BR314*CC314</f>
        <v>7447.3431908860266</v>
      </c>
      <c r="DB314" s="79">
        <f>Model!$BR314*CD314</f>
        <v>7522.2630680073644</v>
      </c>
      <c r="DC314" s="79">
        <f>Model!$BR314*CE314</f>
        <v>7597.1829451286803</v>
      </c>
      <c r="DD314" s="79">
        <f>SUM(Model!$CF314:$CQ314)</f>
        <v>197232.90248226945</v>
      </c>
      <c r="DE314" s="79">
        <f>SUM(Model!$CR314:$DC314)</f>
        <v>86221.483451536638</v>
      </c>
      <c r="DF314" s="80">
        <f>IFERROR((Model!$DD314-Model!$DE314)/Model!$DD314,0)</f>
        <v>0.56284432076799329</v>
      </c>
    </row>
    <row r="315" spans="2:110" x14ac:dyDescent="0.25">
      <c r="B315" t="s">
        <v>371</v>
      </c>
      <c r="C315" t="s">
        <v>208</v>
      </c>
      <c r="D315" t="s">
        <v>10</v>
      </c>
      <c r="E315" s="4">
        <v>362</v>
      </c>
      <c r="F315" s="4">
        <v>6196319.3700000001</v>
      </c>
      <c r="G315" s="4">
        <v>2146813.31</v>
      </c>
      <c r="H315" s="4">
        <v>38</v>
      </c>
      <c r="I315" s="4">
        <v>8</v>
      </c>
      <c r="J315" s="4">
        <v>40</v>
      </c>
      <c r="K315" s="4">
        <v>29</v>
      </c>
      <c r="L315" s="4">
        <v>25</v>
      </c>
      <c r="M315" s="4">
        <v>9</v>
      </c>
      <c r="N315" s="4">
        <v>19</v>
      </c>
      <c r="O315" s="4">
        <v>46</v>
      </c>
      <c r="P315" s="4">
        <v>28</v>
      </c>
      <c r="Q315" s="4">
        <v>46</v>
      </c>
      <c r="R315" s="4">
        <v>51</v>
      </c>
      <c r="S315" s="4">
        <v>45</v>
      </c>
      <c r="T315" s="4">
        <v>35</v>
      </c>
      <c r="U315" s="4">
        <v>23</v>
      </c>
      <c r="V315" s="4">
        <v>14</v>
      </c>
      <c r="W315" s="4">
        <v>36</v>
      </c>
      <c r="X315" s="4">
        <v>28</v>
      </c>
      <c r="Y315" s="4">
        <v>27</v>
      </c>
      <c r="Z315" s="4">
        <v>34</v>
      </c>
      <c r="AA315" s="4">
        <v>11</v>
      </c>
      <c r="AB315" s="4">
        <v>32</v>
      </c>
      <c r="AC315" s="4">
        <v>44</v>
      </c>
      <c r="AD315" s="4">
        <v>50</v>
      </c>
      <c r="AE315" s="4">
        <v>36</v>
      </c>
      <c r="AF315" s="4">
        <v>20</v>
      </c>
      <c r="AG315" s="4">
        <v>26</v>
      </c>
      <c r="AH315" s="4">
        <v>33</v>
      </c>
      <c r="AI315" s="4">
        <v>31</v>
      </c>
      <c r="AJ315" s="4">
        <v>22</v>
      </c>
      <c r="AK315" s="4">
        <v>53</v>
      </c>
      <c r="AL315" s="4">
        <v>29</v>
      </c>
      <c r="AM315" s="4">
        <v>18</v>
      </c>
      <c r="AN315" s="4">
        <v>33</v>
      </c>
      <c r="AO315" s="4">
        <v>25</v>
      </c>
      <c r="AP315" s="4">
        <v>31</v>
      </c>
      <c r="AQ315" s="4">
        <v>41</v>
      </c>
      <c r="AR315" s="79">
        <f>MAX(IFERROR(IFERROR(_xlfn.FORECAST.ETS(AR$5,tbl_Model[[#This Row],[H_2023_01]:[H_2025_12]],$H$5:$AQ$5),_xlfn.FORECAST.LINEAR(AR$5,tbl_Model[[#This Row],[H_2023_01]:[H_2025_12]],$H$5:$AQ$5)),0),0)</f>
        <v>31.847151884867795</v>
      </c>
      <c r="AS315" s="79">
        <f>MAX(IFERROR(IFERROR(_xlfn.FORECAST.ETS(AS$5,tbl_Model[[#This Row],[H_2023_01]:[H_2025_12]],$H$5:$AQ$5),_xlfn.FORECAST.LINEAR(AS$5,tbl_Model[[#This Row],[H_2023_01]:[H_2025_12]],$H$5:$AQ$5)),0),0)</f>
        <v>31.859226530077535</v>
      </c>
      <c r="AT315" s="79">
        <f>MAX(IFERROR(IFERROR(_xlfn.FORECAST.ETS(AT$5,tbl_Model[[#This Row],[H_2023_01]:[H_2025_12]],$H$5:$AQ$5),_xlfn.FORECAST.LINEAR(AT$5,tbl_Model[[#This Row],[H_2023_01]:[H_2025_12]],$H$5:$AQ$5)),0),0)</f>
        <v>31.871301175287272</v>
      </c>
      <c r="AU315" s="79">
        <f>MAX(IFERROR(IFERROR(_xlfn.FORECAST.ETS(AU$5,tbl_Model[[#This Row],[H_2023_01]:[H_2025_12]],$H$5:$AQ$5),_xlfn.FORECAST.LINEAR(AU$5,tbl_Model[[#This Row],[H_2023_01]:[H_2025_12]],$H$5:$AQ$5)),0),0)</f>
        <v>31.883375820497012</v>
      </c>
      <c r="AV315" s="79">
        <f>MAX(IFERROR(IFERROR(_xlfn.FORECAST.ETS(AV$5,tbl_Model[[#This Row],[H_2023_01]:[H_2025_12]],$H$5:$AQ$5),_xlfn.FORECAST.LINEAR(AV$5,tbl_Model[[#This Row],[H_2023_01]:[H_2025_12]],$H$5:$AQ$5)),0),0)</f>
        <v>31.895450465706748</v>
      </c>
      <c r="AW315" s="79">
        <f>MAX(IFERROR(IFERROR(_xlfn.FORECAST.ETS(AW$5,tbl_Model[[#This Row],[H_2023_01]:[H_2025_12]],$H$5:$AQ$5),_xlfn.FORECAST.LINEAR(AW$5,tbl_Model[[#This Row],[H_2023_01]:[H_2025_12]],$H$5:$AQ$5)),0),0)</f>
        <v>31.907525110916485</v>
      </c>
      <c r="AX315" s="79">
        <f>MAX(IFERROR(IFERROR(_xlfn.FORECAST.ETS(AX$5,tbl_Model[[#This Row],[H_2023_01]:[H_2025_12]],$H$5:$AQ$5),_xlfn.FORECAST.LINEAR(AX$5,tbl_Model[[#This Row],[H_2023_01]:[H_2025_12]],$H$5:$AQ$5)),0),0)</f>
        <v>31.919599756126225</v>
      </c>
      <c r="AY315" s="79">
        <f>MAX(IFERROR(IFERROR(_xlfn.FORECAST.ETS(AY$5,tbl_Model[[#This Row],[H_2023_01]:[H_2025_12]],$H$5:$AQ$5),_xlfn.FORECAST.LINEAR(AY$5,tbl_Model[[#This Row],[H_2023_01]:[H_2025_12]],$H$5:$AQ$5)),0),0)</f>
        <v>31.931674401335961</v>
      </c>
      <c r="AZ315" s="79">
        <f>MAX(IFERROR(IFERROR(_xlfn.FORECAST.ETS(AZ$5,tbl_Model[[#This Row],[H_2023_01]:[H_2025_12]],$H$5:$AQ$5),_xlfn.FORECAST.LINEAR(AZ$5,tbl_Model[[#This Row],[H_2023_01]:[H_2025_12]],$H$5:$AQ$5)),0),0)</f>
        <v>31.943749046545697</v>
      </c>
      <c r="BA315" s="79">
        <f>MAX(IFERROR(IFERROR(_xlfn.FORECAST.ETS(BA$5,tbl_Model[[#This Row],[H_2023_01]:[H_2025_12]],$H$5:$AQ$5),_xlfn.FORECAST.LINEAR(BA$5,tbl_Model[[#This Row],[H_2023_01]:[H_2025_12]],$H$5:$AQ$5)),0),0)</f>
        <v>31.955823691755437</v>
      </c>
      <c r="BB315" s="79">
        <f>MAX(IFERROR(IFERROR(_xlfn.FORECAST.ETS(BB$5,tbl_Model[[#This Row],[H_2023_01]:[H_2025_12]],$H$5:$AQ$5),_xlfn.FORECAST.LINEAR(BB$5,tbl_Model[[#This Row],[H_2023_01]:[H_2025_12]],$H$5:$AQ$5)),0),0)</f>
        <v>31.967898336965174</v>
      </c>
      <c r="BC315" s="79">
        <f>MAX(IFERROR(IFERROR(_xlfn.FORECAST.ETS(BC$5,tbl_Model[[#This Row],[H_2023_01]:[H_2025_12]],$H$5:$AQ$5),_xlfn.FORECAST.LINEAR(BC$5,tbl_Model[[#This Row],[H_2023_01]:[H_2025_12]],$H$5:$AQ$5)),0),0)</f>
        <v>31.979972982174914</v>
      </c>
      <c r="BD315" s="80">
        <f>IFERROR(AR315/SUM(Model!$AR315:$BC315),1/12)</f>
        <v>8.315992077873921E-2</v>
      </c>
      <c r="BE315" s="80">
        <f>IFERROR(AS315/SUM(Model!$AR315:$BC315),1/12)</f>
        <v>8.3191450334119968E-2</v>
      </c>
      <c r="BF315" s="80">
        <f>IFERROR(AT315/SUM(Model!$AR315:$BC315),1/12)</f>
        <v>8.3222979889500712E-2</v>
      </c>
      <c r="BG315" s="80">
        <f>IFERROR(AU315/SUM(Model!$AR315:$BC315),1/12)</f>
        <v>8.3254509444881469E-2</v>
      </c>
      <c r="BH315" s="80">
        <f>IFERROR(AV315/SUM(Model!$AR315:$BC315),1/12)</f>
        <v>8.3286039000262213E-2</v>
      </c>
      <c r="BI315" s="80">
        <f>IFERROR(AW315/SUM(Model!$AR315:$BC315),1/12)</f>
        <v>8.3317568555642971E-2</v>
      </c>
      <c r="BJ315" s="80">
        <f>IFERROR(AX315/SUM(Model!$AR315:$BC315),1/12)</f>
        <v>8.3349098111023728E-2</v>
      </c>
      <c r="BK315" s="80">
        <f>IFERROR(AY315/SUM(Model!$AR315:$BC315),1/12)</f>
        <v>8.3380627666404472E-2</v>
      </c>
      <c r="BL315" s="80">
        <f>IFERROR(AZ315/SUM(Model!$AR315:$BC315),1/12)</f>
        <v>8.341215722178523E-2</v>
      </c>
      <c r="BM315" s="80">
        <f>IFERROR(BA315/SUM(Model!$AR315:$BC315),1/12)</f>
        <v>8.3443686777165987E-2</v>
      </c>
      <c r="BN315" s="80">
        <f>IFERROR(BB315/SUM(Model!$AR315:$BC315),1/12)</f>
        <v>8.3475216332546731E-2</v>
      </c>
      <c r="BO315" s="80">
        <f>IFERROR(BC315/SUM(Model!$AR315:$BC315),1/12)</f>
        <v>8.3506745887927489E-2</v>
      </c>
      <c r="BP31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353.82165605095537</v>
      </c>
      <c r="BQ315" s="77" cm="1">
        <f t="array" ref="BQ31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315" s="77" cm="1">
        <f t="array" ref="BR31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315" s="77">
        <f>IF(tbl_Model[[#This Row],[Type]]="Boutique",
    tbl_Model[[#This Row],[UnitListPrice]],
    tbl_Model[[#This Row],[UnitListPrice]]*(1-SUMIFS(tbl_MarketTerms[WholesaleMarginPct],tbl_MarketTerms[Country],tbl_Model[[#This Row],[country]])))</f>
        <v>17671.859680039997</v>
      </c>
      <c r="BT315" s="79">
        <f>Model!$BP315*BD315</f>
        <v>29.423780886999761</v>
      </c>
      <c r="BU315" s="79">
        <f>Model!$BP315*BE315</f>
        <v>29.434936726499132</v>
      </c>
      <c r="BV315" s="79">
        <f>Model!$BP315*BF315</f>
        <v>29.446092565998498</v>
      </c>
      <c r="BW315" s="79">
        <f>Model!$BP315*BG315</f>
        <v>29.457248405497868</v>
      </c>
      <c r="BX315" s="79">
        <f>Model!$BP315*BH315</f>
        <v>29.468404244997231</v>
      </c>
      <c r="BY315" s="79">
        <f>Model!$BP315*BI315</f>
        <v>29.479560084496601</v>
      </c>
      <c r="BZ315" s="79">
        <f>Model!$BP315*BJ315</f>
        <v>29.490715923995971</v>
      </c>
      <c r="CA315" s="79">
        <f>Model!$BP315*BK315</f>
        <v>29.501871763495338</v>
      </c>
      <c r="CB315" s="79">
        <f>Model!$BP315*BL315</f>
        <v>29.513027602994708</v>
      </c>
      <c r="CC315" s="79">
        <f>Model!$BP315*BM315</f>
        <v>29.524183442494078</v>
      </c>
      <c r="CD315" s="79">
        <f>Model!$BP315*BN315</f>
        <v>29.535339281993441</v>
      </c>
      <c r="CE315" s="79">
        <f>Model!$BP315*BO315</f>
        <v>29.546495121492811</v>
      </c>
      <c r="CF315" s="79">
        <f>Model!$BS315*BT315</f>
        <v>519972.92709130258</v>
      </c>
      <c r="CG315" s="79">
        <f>Model!$BS315*BU315</f>
        <v>520170.0715215485</v>
      </c>
      <c r="CH315" s="79">
        <f>Model!$BS315*BV315</f>
        <v>520367.21595179435</v>
      </c>
      <c r="CI315" s="79">
        <f>Model!$BS315*BW315</f>
        <v>520564.36038204026</v>
      </c>
      <c r="CJ315" s="79">
        <f>Model!$BS315*BX315</f>
        <v>520761.50481228606</v>
      </c>
      <c r="CK315" s="79">
        <f>Model!$BS315*BY315</f>
        <v>520958.64924253197</v>
      </c>
      <c r="CL315" s="79">
        <f>Model!$BS315*BZ315</f>
        <v>521155.79367277789</v>
      </c>
      <c r="CM315" s="79">
        <f>Model!$BS315*CA315</f>
        <v>521352.93810302374</v>
      </c>
      <c r="CN315" s="79">
        <f>Model!$BS315*CB315</f>
        <v>521550.08253326965</v>
      </c>
      <c r="CO315" s="79">
        <f>Model!$BS315*CC315</f>
        <v>521747.22696351557</v>
      </c>
      <c r="CP315" s="79">
        <f>Model!$BS315*CD315</f>
        <v>521944.37139376136</v>
      </c>
      <c r="CQ315" s="79">
        <f>Model!$BS315*CE315</f>
        <v>522141.51582400728</v>
      </c>
      <c r="CR315" s="79">
        <f>Model!$BR315*BT315</f>
        <v>177242.88378230162</v>
      </c>
      <c r="CS315" s="79">
        <f>Model!$BR315*BU315</f>
        <v>177310.08429509346</v>
      </c>
      <c r="CT315" s="79">
        <f>Model!$BR315*BV315</f>
        <v>177377.28480788527</v>
      </c>
      <c r="CU315" s="79">
        <f>Model!$BR315*BW315</f>
        <v>177444.48532067711</v>
      </c>
      <c r="CV315" s="79">
        <f>Model!$BR315*BX315</f>
        <v>177511.68583346889</v>
      </c>
      <c r="CW315" s="79">
        <f>Model!$BR315*BY315</f>
        <v>177578.88634626073</v>
      </c>
      <c r="CX315" s="79">
        <f>Model!$BR315*BZ315</f>
        <v>177646.08685905254</v>
      </c>
      <c r="CY315" s="79">
        <f>Model!$BR315*CA315</f>
        <v>177713.28737184434</v>
      </c>
      <c r="CZ315" s="79">
        <f>Model!$BR315*CB315</f>
        <v>177780.48788463618</v>
      </c>
      <c r="DA315" s="79">
        <f>Model!$BR315*CC315</f>
        <v>177847.68839742802</v>
      </c>
      <c r="DB315" s="79">
        <f>Model!$BR315*CD315</f>
        <v>177914.8889102198</v>
      </c>
      <c r="DC315" s="79">
        <f>Model!$BR315*CE315</f>
        <v>177982.08942301164</v>
      </c>
      <c r="DD315" s="79">
        <f>SUM(Model!$CF315:$CQ315)</f>
        <v>6252686.657491859</v>
      </c>
      <c r="DE315" s="79">
        <f>SUM(Model!$CR315:$DC315)</f>
        <v>2131349.8392318795</v>
      </c>
      <c r="DF315" s="80">
        <f>IFERROR((Model!$DD315-Model!$DE315)/Model!$DD315,0)</f>
        <v>0.6591305536351908</v>
      </c>
    </row>
    <row r="316" spans="2:110" x14ac:dyDescent="0.25">
      <c r="B316" t="s">
        <v>371</v>
      </c>
      <c r="C316" t="s">
        <v>70</v>
      </c>
      <c r="D316" t="s">
        <v>30</v>
      </c>
      <c r="E316" s="4">
        <v>45</v>
      </c>
      <c r="F316" s="4">
        <v>723712.75</v>
      </c>
      <c r="G316" s="4">
        <v>236461.09</v>
      </c>
      <c r="H316" s="4">
        <v>14</v>
      </c>
      <c r="I316" s="4">
        <v>4</v>
      </c>
      <c r="J316" s="4">
        <v>6</v>
      </c>
      <c r="K316" s="4">
        <v>0</v>
      </c>
      <c r="L316" s="4">
        <v>9</v>
      </c>
      <c r="M316" s="4">
        <v>7</v>
      </c>
      <c r="N316" s="4">
        <v>3</v>
      </c>
      <c r="O316" s="4">
        <v>4</v>
      </c>
      <c r="P316" s="4">
        <v>4</v>
      </c>
      <c r="Q316" s="4">
        <v>5</v>
      </c>
      <c r="R316" s="4">
        <v>10</v>
      </c>
      <c r="S316" s="4">
        <v>16</v>
      </c>
      <c r="T316" s="4">
        <v>5</v>
      </c>
      <c r="U316" s="4">
        <v>6</v>
      </c>
      <c r="V316" s="4">
        <v>0</v>
      </c>
      <c r="W316" s="4">
        <v>10</v>
      </c>
      <c r="X316" s="4">
        <v>4</v>
      </c>
      <c r="Y316" s="4">
        <v>7</v>
      </c>
      <c r="Z316" s="4">
        <v>1</v>
      </c>
      <c r="AA316" s="4">
        <v>3</v>
      </c>
      <c r="AB316" s="4">
        <v>6</v>
      </c>
      <c r="AC316" s="4">
        <v>8</v>
      </c>
      <c r="AD316" s="4">
        <v>1</v>
      </c>
      <c r="AE316" s="4">
        <v>7</v>
      </c>
      <c r="AF316" s="4">
        <v>1</v>
      </c>
      <c r="AG316" s="4">
        <v>8</v>
      </c>
      <c r="AH316" s="4">
        <v>5</v>
      </c>
      <c r="AI316" s="4">
        <v>8</v>
      </c>
      <c r="AJ316" s="4">
        <v>4</v>
      </c>
      <c r="AK316" s="4">
        <v>0</v>
      </c>
      <c r="AL316" s="4">
        <v>3</v>
      </c>
      <c r="AM316" s="4">
        <v>3</v>
      </c>
      <c r="AN316" s="4">
        <v>1</v>
      </c>
      <c r="AO316" s="4">
        <v>1</v>
      </c>
      <c r="AP316" s="4">
        <v>8</v>
      </c>
      <c r="AQ316" s="4">
        <v>3</v>
      </c>
      <c r="AR316" s="79">
        <f>MAX(IFERROR(IFERROR(_xlfn.FORECAST.ETS(AR$5,tbl_Model[[#This Row],[H_2023_01]:[H_2025_12]],$H$5:$AQ$5),_xlfn.FORECAST.LINEAR(AR$5,tbl_Model[[#This Row],[H_2023_01]:[H_2025_12]],$H$5:$AQ$5)),0),0)</f>
        <v>3.0802688290071383</v>
      </c>
      <c r="AS316" s="79">
        <f>MAX(IFERROR(IFERROR(_xlfn.FORECAST.ETS(AS$5,tbl_Model[[#This Row],[H_2023_01]:[H_2025_12]],$H$5:$AQ$5),_xlfn.FORECAST.LINEAR(AS$5,tbl_Model[[#This Row],[H_2023_01]:[H_2025_12]],$H$5:$AQ$5)),0),0)</f>
        <v>2.9458700365991284</v>
      </c>
      <c r="AT316" s="79">
        <f>MAX(IFERROR(IFERROR(_xlfn.FORECAST.ETS(AT$5,tbl_Model[[#This Row],[H_2023_01]:[H_2025_12]],$H$5:$AQ$5),_xlfn.FORECAST.LINEAR(AT$5,tbl_Model[[#This Row],[H_2023_01]:[H_2025_12]],$H$5:$AQ$5)),0),0)</f>
        <v>2.8114712441911083</v>
      </c>
      <c r="AU316" s="79">
        <f>MAX(IFERROR(IFERROR(_xlfn.FORECAST.ETS(AU$5,tbl_Model[[#This Row],[H_2023_01]:[H_2025_12]],$H$5:$AQ$5),_xlfn.FORECAST.LINEAR(AU$5,tbl_Model[[#This Row],[H_2023_01]:[H_2025_12]],$H$5:$AQ$5)),0),0)</f>
        <v>2.6770724517830988</v>
      </c>
      <c r="AV316" s="79">
        <f>MAX(IFERROR(IFERROR(_xlfn.FORECAST.ETS(AV$5,tbl_Model[[#This Row],[H_2023_01]:[H_2025_12]],$H$5:$AQ$5),_xlfn.FORECAST.LINEAR(AV$5,tbl_Model[[#This Row],[H_2023_01]:[H_2025_12]],$H$5:$AQ$5)),0),0)</f>
        <v>2.5426736593750783</v>
      </c>
      <c r="AW316" s="79">
        <f>MAX(IFERROR(IFERROR(_xlfn.FORECAST.ETS(AW$5,tbl_Model[[#This Row],[H_2023_01]:[H_2025_12]],$H$5:$AQ$5),_xlfn.FORECAST.LINEAR(AW$5,tbl_Model[[#This Row],[H_2023_01]:[H_2025_12]],$H$5:$AQ$5)),0),0)</f>
        <v>2.4082748669670688</v>
      </c>
      <c r="AX316" s="79">
        <f>MAX(IFERROR(IFERROR(_xlfn.FORECAST.ETS(AX$5,tbl_Model[[#This Row],[H_2023_01]:[H_2025_12]],$H$5:$AQ$5),_xlfn.FORECAST.LINEAR(AX$5,tbl_Model[[#This Row],[H_2023_01]:[H_2025_12]],$H$5:$AQ$5)),0),0)</f>
        <v>2.2738760745590483</v>
      </c>
      <c r="AY316" s="79">
        <f>MAX(IFERROR(IFERROR(_xlfn.FORECAST.ETS(AY$5,tbl_Model[[#This Row],[H_2023_01]:[H_2025_12]],$H$5:$AQ$5),_xlfn.FORECAST.LINEAR(AY$5,tbl_Model[[#This Row],[H_2023_01]:[H_2025_12]],$H$5:$AQ$5)),0),0)</f>
        <v>2.1394772821510388</v>
      </c>
      <c r="AZ316" s="79">
        <f>MAX(IFERROR(IFERROR(_xlfn.FORECAST.ETS(AZ$5,tbl_Model[[#This Row],[H_2023_01]:[H_2025_12]],$H$5:$AQ$5),_xlfn.FORECAST.LINEAR(AZ$5,tbl_Model[[#This Row],[H_2023_01]:[H_2025_12]],$H$5:$AQ$5)),0),0)</f>
        <v>2.0050784897430187</v>
      </c>
      <c r="BA316" s="79">
        <f>MAX(IFERROR(IFERROR(_xlfn.FORECAST.ETS(BA$5,tbl_Model[[#This Row],[H_2023_01]:[H_2025_12]],$H$5:$AQ$5),_xlfn.FORECAST.LINEAR(BA$5,tbl_Model[[#This Row],[H_2023_01]:[H_2025_12]],$H$5:$AQ$5)),0),0)</f>
        <v>1.8706796973350088</v>
      </c>
      <c r="BB316" s="79">
        <f>MAX(IFERROR(IFERROR(_xlfn.FORECAST.ETS(BB$5,tbl_Model[[#This Row],[H_2023_01]:[H_2025_12]],$H$5:$AQ$5),_xlfn.FORECAST.LINEAR(BB$5,tbl_Model[[#This Row],[H_2023_01]:[H_2025_12]],$H$5:$AQ$5)),0),0)</f>
        <v>1.7362809049269887</v>
      </c>
      <c r="BC316" s="79">
        <f>MAX(IFERROR(IFERROR(_xlfn.FORECAST.ETS(BC$5,tbl_Model[[#This Row],[H_2023_01]:[H_2025_12]],$H$5:$AQ$5),_xlfn.FORECAST.LINEAR(BC$5,tbl_Model[[#This Row],[H_2023_01]:[H_2025_12]],$H$5:$AQ$5)),0),0)</f>
        <v>1.6018821125189791</v>
      </c>
      <c r="BD316" s="80">
        <f>IFERROR(AR316/SUM(Model!$AR316:$BC316),1/12)</f>
        <v>0.10964578984728844</v>
      </c>
      <c r="BE316" s="80">
        <f>IFERROR(AS316/SUM(Model!$AR316:$BC316),1/12)</f>
        <v>0.10486170684475131</v>
      </c>
      <c r="BF316" s="80">
        <f>IFERROR(AT316/SUM(Model!$AR316:$BC316),1/12)</f>
        <v>0.10007762384221382</v>
      </c>
      <c r="BG316" s="80">
        <f>IFERROR(AU316/SUM(Model!$AR316:$BC316),1/12)</f>
        <v>9.5293540839676699E-2</v>
      </c>
      <c r="BH316" s="80">
        <f>IFERROR(AV316/SUM(Model!$AR316:$BC316),1/12)</f>
        <v>9.0509457837139193E-2</v>
      </c>
      <c r="BI316" s="80">
        <f>IFERROR(AW316/SUM(Model!$AR316:$BC316),1/12)</f>
        <v>8.5725374834602075E-2</v>
      </c>
      <c r="BJ316" s="80">
        <f>IFERROR(AX316/SUM(Model!$AR316:$BC316),1/12)</f>
        <v>8.0941291832064569E-2</v>
      </c>
      <c r="BK316" s="80">
        <f>IFERROR(AY316/SUM(Model!$AR316:$BC316),1/12)</f>
        <v>7.6157208829527451E-2</v>
      </c>
      <c r="BL316" s="80">
        <f>IFERROR(AZ316/SUM(Model!$AR316:$BC316),1/12)</f>
        <v>7.1373125826989958E-2</v>
      </c>
      <c r="BM316" s="80">
        <f>IFERROR(BA316/SUM(Model!$AR316:$BC316),1/12)</f>
        <v>6.658904282445284E-2</v>
      </c>
      <c r="BN316" s="80">
        <f>IFERROR(BB316/SUM(Model!$AR316:$BC316),1/12)</f>
        <v>6.1804959821915341E-2</v>
      </c>
      <c r="BO316" s="80">
        <f>IFERROR(BC316/SUM(Model!$AR316:$BC316),1/12)</f>
        <v>5.7020876819378223E-2</v>
      </c>
      <c r="BP31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40.662650602409641</v>
      </c>
      <c r="BQ316" s="77" cm="1">
        <f t="array" ref="BQ31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316" s="77" cm="1">
        <f t="array" ref="BR31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316" s="77">
        <f>IF(tbl_Model[[#This Row],[Type]]="Boutique",
    tbl_Model[[#This Row],[UnitListPrice]],
    tbl_Model[[#This Row],[UnitListPrice]]*(1-SUMIFS(tbl_MarketTerms[WholesaleMarginPct],tbl_MarketTerms[Country],tbl_Model[[#This Row],[country]])))</f>
        <v>16368.61442792854</v>
      </c>
      <c r="BT316" s="79">
        <f>Model!$BP316*BD316</f>
        <v>4.4584884425855247</v>
      </c>
      <c r="BU316" s="79">
        <f>Model!$BP316*BE316</f>
        <v>4.2639549470004301</v>
      </c>
      <c r="BV316" s="79">
        <f>Model!$BP316*BF316</f>
        <v>4.0694214514153213</v>
      </c>
      <c r="BW316" s="79">
        <f>Model!$BP316*BG316</f>
        <v>3.8748879558302276</v>
      </c>
      <c r="BX316" s="79">
        <f>Model!$BP316*BH316</f>
        <v>3.6803544602451179</v>
      </c>
      <c r="BY316" s="79">
        <f>Model!$BP316*BI316</f>
        <v>3.4858209646600242</v>
      </c>
      <c r="BZ316" s="79">
        <f>Model!$BP316*BJ316</f>
        <v>3.291287469074915</v>
      </c>
      <c r="CA316" s="79">
        <f>Model!$BP316*BK316</f>
        <v>3.0967539734898213</v>
      </c>
      <c r="CB316" s="79">
        <f>Model!$BP316*BL316</f>
        <v>2.9022204779047125</v>
      </c>
      <c r="CC316" s="79">
        <f>Model!$BP316*BM316</f>
        <v>2.7076869823196188</v>
      </c>
      <c r="CD316" s="79">
        <f>Model!$BP316*BN316</f>
        <v>2.5131534867345096</v>
      </c>
      <c r="CE316" s="79">
        <f>Model!$BP316*BO316</f>
        <v>2.3186199911494159</v>
      </c>
      <c r="CF316" s="79">
        <f>Model!$BS316*BT316</f>
        <v>72979.278248058064</v>
      </c>
      <c r="CG316" s="79">
        <f>Model!$BS316*BU316</f>
        <v>69795.034465508506</v>
      </c>
      <c r="CH316" s="79">
        <f>Model!$BS316*BV316</f>
        <v>66610.79068295873</v>
      </c>
      <c r="CI316" s="79">
        <f>Model!$BS316*BW316</f>
        <v>63426.546900409194</v>
      </c>
      <c r="CJ316" s="79">
        <f>Model!$BS316*BX316</f>
        <v>60242.303117859388</v>
      </c>
      <c r="CK316" s="79">
        <f>Model!$BS316*BY316</f>
        <v>57058.059335309852</v>
      </c>
      <c r="CL316" s="79">
        <f>Model!$BS316*BZ316</f>
        <v>53873.815552760061</v>
      </c>
      <c r="CM316" s="79">
        <f>Model!$BS316*CA316</f>
        <v>50689.571770210525</v>
      </c>
      <c r="CN316" s="79">
        <f>Model!$BS316*CB316</f>
        <v>47505.327987660741</v>
      </c>
      <c r="CO316" s="79">
        <f>Model!$BS316*CC316</f>
        <v>44321.084205111205</v>
      </c>
      <c r="CP316" s="79">
        <f>Model!$BS316*CD316</f>
        <v>41136.840422561407</v>
      </c>
      <c r="CQ316" s="79">
        <f>Model!$BS316*CE316</f>
        <v>37952.59664001187</v>
      </c>
      <c r="CR316" s="79">
        <f>Model!$BR316*BT316</f>
        <v>23505.712864390793</v>
      </c>
      <c r="CS316" s="79">
        <f>Model!$BR316*BU316</f>
        <v>22480.107763331533</v>
      </c>
      <c r="CT316" s="79">
        <f>Model!$BR316*BV316</f>
        <v>21454.5026622722</v>
      </c>
      <c r="CU316" s="79">
        <f>Model!$BR316*BW316</f>
        <v>20428.897561212943</v>
      </c>
      <c r="CV316" s="79">
        <f>Model!$BR316*BX316</f>
        <v>19403.292460153603</v>
      </c>
      <c r="CW316" s="79">
        <f>Model!$BR316*BY316</f>
        <v>18377.687359094351</v>
      </c>
      <c r="CX316" s="79">
        <f>Model!$BR316*BZ316</f>
        <v>17352.082258035014</v>
      </c>
      <c r="CY316" s="79">
        <f>Model!$BR316*CA316</f>
        <v>16326.477156975758</v>
      </c>
      <c r="CZ316" s="79">
        <f>Model!$BR316*CB316</f>
        <v>15300.872055916425</v>
      </c>
      <c r="DA316" s="79">
        <f>Model!$BR316*CC316</f>
        <v>14275.266954857168</v>
      </c>
      <c r="DB316" s="79">
        <f>Model!$BR316*CD316</f>
        <v>13249.661853797832</v>
      </c>
      <c r="DC316" s="79">
        <f>Model!$BR316*CE316</f>
        <v>12224.056752738577</v>
      </c>
      <c r="DD316" s="79">
        <f>SUM(Model!$CF316:$CQ316)</f>
        <v>665591.24932841968</v>
      </c>
      <c r="DE316" s="79">
        <f>SUM(Model!$CR316:$DC316)</f>
        <v>214378.61770277619</v>
      </c>
      <c r="DF316" s="80">
        <f>IFERROR((Model!$DD316-Model!$DE316)/Model!$DD316,0)</f>
        <v>0.67791250573218342</v>
      </c>
    </row>
    <row r="317" spans="2:110" x14ac:dyDescent="0.25">
      <c r="B317" t="s">
        <v>371</v>
      </c>
      <c r="C317" t="s">
        <v>114</v>
      </c>
      <c r="D317" t="s">
        <v>11</v>
      </c>
      <c r="E317" s="4">
        <v>19</v>
      </c>
      <c r="F317" s="4">
        <v>121775.4</v>
      </c>
      <c r="G317" s="4">
        <v>55152.639999999999</v>
      </c>
      <c r="H317" s="4">
        <v>3</v>
      </c>
      <c r="I317" s="4">
        <v>0</v>
      </c>
      <c r="J317" s="4">
        <v>0</v>
      </c>
      <c r="K317" s="4">
        <v>1</v>
      </c>
      <c r="L317" s="4">
        <v>0</v>
      </c>
      <c r="M317" s="4">
        <v>0</v>
      </c>
      <c r="N317" s="4">
        <v>0</v>
      </c>
      <c r="O317" s="4">
        <v>5</v>
      </c>
      <c r="P317" s="4">
        <v>6</v>
      </c>
      <c r="Q317" s="4">
        <v>0</v>
      </c>
      <c r="R317" s="4">
        <v>2</v>
      </c>
      <c r="S317" s="4">
        <v>9</v>
      </c>
      <c r="T317" s="4">
        <v>0</v>
      </c>
      <c r="U317" s="4">
        <v>0</v>
      </c>
      <c r="V317" s="4">
        <v>0</v>
      </c>
      <c r="W317" s="4">
        <v>2</v>
      </c>
      <c r="X317" s="4">
        <v>0</v>
      </c>
      <c r="Y317" s="4">
        <v>0</v>
      </c>
      <c r="Z317" s="4">
        <v>5</v>
      </c>
      <c r="AA317" s="4">
        <v>6</v>
      </c>
      <c r="AB317" s="4">
        <v>5</v>
      </c>
      <c r="AC317" s="4">
        <v>0</v>
      </c>
      <c r="AD317" s="4">
        <v>0</v>
      </c>
      <c r="AE317" s="4">
        <v>3</v>
      </c>
      <c r="AF317" s="4">
        <v>0</v>
      </c>
      <c r="AG317" s="4">
        <v>0</v>
      </c>
      <c r="AH317" s="4">
        <v>3</v>
      </c>
      <c r="AI317" s="4">
        <v>0</v>
      </c>
      <c r="AJ317" s="4">
        <v>2</v>
      </c>
      <c r="AK317" s="4">
        <v>2</v>
      </c>
      <c r="AL317" s="4">
        <v>5</v>
      </c>
      <c r="AM317" s="4">
        <v>0</v>
      </c>
      <c r="AN317" s="4">
        <v>2</v>
      </c>
      <c r="AO317" s="4">
        <v>0</v>
      </c>
      <c r="AP317" s="4">
        <v>2</v>
      </c>
      <c r="AQ317" s="4">
        <v>3</v>
      </c>
      <c r="AR317" s="79">
        <f>MAX(IFERROR(IFERROR(_xlfn.FORECAST.ETS(AR$5,tbl_Model[[#This Row],[H_2023_01]:[H_2025_12]],$H$5:$AQ$5),_xlfn.FORECAST.LINEAR(AR$5,tbl_Model[[#This Row],[H_2023_01]:[H_2025_12]],$H$5:$AQ$5)),0),0)</f>
        <v>3.0082368082368092</v>
      </c>
      <c r="AS317" s="79">
        <f>MAX(IFERROR(IFERROR(_xlfn.FORECAST.ETS(AS$5,tbl_Model[[#This Row],[H_2023_01]:[H_2025_12]],$H$5:$AQ$5),_xlfn.FORECAST.LINEAR(AS$5,tbl_Model[[#This Row],[H_2023_01]:[H_2025_12]],$H$5:$AQ$5)),0),0)</f>
        <v>3.0164736164736166</v>
      </c>
      <c r="AT317" s="79">
        <f>MAX(IFERROR(IFERROR(_xlfn.FORECAST.ETS(AT$5,tbl_Model[[#This Row],[H_2023_01]:[H_2025_12]],$H$5:$AQ$5),_xlfn.FORECAST.LINEAR(AT$5,tbl_Model[[#This Row],[H_2023_01]:[H_2025_12]],$H$5:$AQ$5)),0),0)</f>
        <v>3.0247104247104257</v>
      </c>
      <c r="AU317" s="79">
        <f>MAX(IFERROR(IFERROR(_xlfn.FORECAST.ETS(AU$5,tbl_Model[[#This Row],[H_2023_01]:[H_2025_12]],$H$5:$AQ$5),_xlfn.FORECAST.LINEAR(AU$5,tbl_Model[[#This Row],[H_2023_01]:[H_2025_12]],$H$5:$AQ$5)),0),0)</f>
        <v>3.0329472329472331</v>
      </c>
      <c r="AV317" s="79">
        <f>MAX(IFERROR(IFERROR(_xlfn.FORECAST.ETS(AV$5,tbl_Model[[#This Row],[H_2023_01]:[H_2025_12]],$H$5:$AQ$5),_xlfn.FORECAST.LINEAR(AV$5,tbl_Model[[#This Row],[H_2023_01]:[H_2025_12]],$H$5:$AQ$5)),0),0)</f>
        <v>3.0411840411840423</v>
      </c>
      <c r="AW317" s="79">
        <f>MAX(IFERROR(IFERROR(_xlfn.FORECAST.ETS(AW$5,tbl_Model[[#This Row],[H_2023_01]:[H_2025_12]],$H$5:$AQ$5),_xlfn.FORECAST.LINEAR(AW$5,tbl_Model[[#This Row],[H_2023_01]:[H_2025_12]],$H$5:$AQ$5)),0),0)</f>
        <v>3.0494208494208492</v>
      </c>
      <c r="AX317" s="79">
        <f>MAX(IFERROR(IFERROR(_xlfn.FORECAST.ETS(AX$5,tbl_Model[[#This Row],[H_2023_01]:[H_2025_12]],$H$5:$AQ$5),_xlfn.FORECAST.LINEAR(AX$5,tbl_Model[[#This Row],[H_2023_01]:[H_2025_12]],$H$5:$AQ$5)),0),0)</f>
        <v>3.0576576576576584</v>
      </c>
      <c r="AY317" s="79">
        <f>MAX(IFERROR(IFERROR(_xlfn.FORECAST.ETS(AY$5,tbl_Model[[#This Row],[H_2023_01]:[H_2025_12]],$H$5:$AQ$5),_xlfn.FORECAST.LINEAR(AY$5,tbl_Model[[#This Row],[H_2023_01]:[H_2025_12]],$H$5:$AQ$5)),0),0)</f>
        <v>3.0658944658944658</v>
      </c>
      <c r="AZ317" s="79">
        <f>MAX(IFERROR(IFERROR(_xlfn.FORECAST.ETS(AZ$5,tbl_Model[[#This Row],[H_2023_01]:[H_2025_12]],$H$5:$AQ$5),_xlfn.FORECAST.LINEAR(AZ$5,tbl_Model[[#This Row],[H_2023_01]:[H_2025_12]],$H$5:$AQ$5)),0),0)</f>
        <v>3.074131274131275</v>
      </c>
      <c r="BA317" s="79">
        <f>MAX(IFERROR(IFERROR(_xlfn.FORECAST.ETS(BA$5,tbl_Model[[#This Row],[H_2023_01]:[H_2025_12]],$H$5:$AQ$5),_xlfn.FORECAST.LINEAR(BA$5,tbl_Model[[#This Row],[H_2023_01]:[H_2025_12]],$H$5:$AQ$5)),0),0)</f>
        <v>3.0823680823680824</v>
      </c>
      <c r="BB317" s="79">
        <f>MAX(IFERROR(IFERROR(_xlfn.FORECAST.ETS(BB$5,tbl_Model[[#This Row],[H_2023_01]:[H_2025_12]],$H$5:$AQ$5),_xlfn.FORECAST.LINEAR(BB$5,tbl_Model[[#This Row],[H_2023_01]:[H_2025_12]],$H$5:$AQ$5)),0),0)</f>
        <v>3.0906048906048915</v>
      </c>
      <c r="BC317" s="79">
        <f>MAX(IFERROR(IFERROR(_xlfn.FORECAST.ETS(BC$5,tbl_Model[[#This Row],[H_2023_01]:[H_2025_12]],$H$5:$AQ$5),_xlfn.FORECAST.LINEAR(BC$5,tbl_Model[[#This Row],[H_2023_01]:[H_2025_12]],$H$5:$AQ$5)),0),0)</f>
        <v>3.0988416988416989</v>
      </c>
      <c r="BD317" s="80">
        <f>IFERROR(AR317/SUM(Model!$AR317:$BC317),1/12)</f>
        <v>8.2096996262890243E-2</v>
      </c>
      <c r="BE317" s="80">
        <f>IFERROR(AS317/SUM(Model!$AR317:$BC317),1/12)</f>
        <v>8.2321784821152599E-2</v>
      </c>
      <c r="BF317" s="80">
        <f>IFERROR(AT317/SUM(Model!$AR317:$BC317),1/12)</f>
        <v>8.2546573379415011E-2</v>
      </c>
      <c r="BG317" s="80">
        <f>IFERROR(AU317/SUM(Model!$AR317:$BC317),1/12)</f>
        <v>8.2771361937677368E-2</v>
      </c>
      <c r="BH317" s="80">
        <f>IFERROR(AV317/SUM(Model!$AR317:$BC317),1/12)</f>
        <v>8.299615049593978E-2</v>
      </c>
      <c r="BI317" s="80">
        <f>IFERROR(AW317/SUM(Model!$AR317:$BC317),1/12)</f>
        <v>8.3220939054202137E-2</v>
      </c>
      <c r="BJ317" s="80">
        <f>IFERROR(AX317/SUM(Model!$AR317:$BC317),1/12)</f>
        <v>8.3445727612464549E-2</v>
      </c>
      <c r="BK317" s="80">
        <f>IFERROR(AY317/SUM(Model!$AR317:$BC317),1/12)</f>
        <v>8.3670516170726905E-2</v>
      </c>
      <c r="BL317" s="80">
        <f>IFERROR(AZ317/SUM(Model!$AR317:$BC317),1/12)</f>
        <v>8.3895304728989317E-2</v>
      </c>
      <c r="BM317" s="80">
        <f>IFERROR(BA317/SUM(Model!$AR317:$BC317),1/12)</f>
        <v>8.4120093287251674E-2</v>
      </c>
      <c r="BN317" s="80">
        <f>IFERROR(BB317/SUM(Model!$AR317:$BC317),1/12)</f>
        <v>8.4344881845514086E-2</v>
      </c>
      <c r="BO317" s="80">
        <f>IFERROR(BC317/SUM(Model!$AR317:$BC317),1/12)</f>
        <v>8.4569670403776442E-2</v>
      </c>
      <c r="BP31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17.812499999999996</v>
      </c>
      <c r="BQ317" s="77" cm="1">
        <f t="array" ref="BQ31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17" s="77" cm="1">
        <f t="array" ref="BR31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17" s="77">
        <f>IF(tbl_Model[[#This Row],[Type]]="Boutique",
    tbl_Model[[#This Row],[UnitListPrice]],
    tbl_Model[[#This Row],[UnitListPrice]]*(1-SUMIFS(tbl_MarketTerms[WholesaleMarginPct],tbl_MarketTerms[Country],tbl_Model[[#This Row],[country]])))</f>
        <v>6103.2617021276601</v>
      </c>
      <c r="BT317" s="79">
        <f>Model!$BP317*BD317</f>
        <v>1.4623527459327321</v>
      </c>
      <c r="BU317" s="79">
        <f>Model!$BP317*BE317</f>
        <v>1.4663567921267804</v>
      </c>
      <c r="BV317" s="79">
        <f>Model!$BP317*BF317</f>
        <v>1.4703608383208295</v>
      </c>
      <c r="BW317" s="79">
        <f>Model!$BP317*BG317</f>
        <v>1.4743648845148778</v>
      </c>
      <c r="BX317" s="79">
        <f>Model!$BP317*BH317</f>
        <v>1.4783689307089269</v>
      </c>
      <c r="BY317" s="79">
        <f>Model!$BP317*BI317</f>
        <v>1.4823729769029752</v>
      </c>
      <c r="BZ317" s="79">
        <f>Model!$BP317*BJ317</f>
        <v>1.4863770230970246</v>
      </c>
      <c r="CA317" s="79">
        <f>Model!$BP317*BK317</f>
        <v>1.4903810692910726</v>
      </c>
      <c r="CB317" s="79">
        <f>Model!$BP317*BL317</f>
        <v>1.494385115485122</v>
      </c>
      <c r="CC317" s="79">
        <f>Model!$BP317*BM317</f>
        <v>1.4983891616791702</v>
      </c>
      <c r="CD317" s="79">
        <f>Model!$BP317*BN317</f>
        <v>1.5023932078732194</v>
      </c>
      <c r="CE317" s="79">
        <f>Model!$BP317*BO317</f>
        <v>1.5063972540672677</v>
      </c>
      <c r="CF317" s="79">
        <f>Model!$BS317*BT317</f>
        <v>8925.1215092524635</v>
      </c>
      <c r="CG317" s="79">
        <f>Model!$BS317*BU317</f>
        <v>8949.5592510421484</v>
      </c>
      <c r="CH317" s="79">
        <f>Model!$BS317*BV317</f>
        <v>8973.9969928318387</v>
      </c>
      <c r="CI317" s="79">
        <f>Model!$BS317*BW317</f>
        <v>8998.4347346215236</v>
      </c>
      <c r="CJ317" s="79">
        <f>Model!$BS317*BX317</f>
        <v>9022.8724764112139</v>
      </c>
      <c r="CK317" s="79">
        <f>Model!$BS317*BY317</f>
        <v>9047.3102182008988</v>
      </c>
      <c r="CL317" s="79">
        <f>Model!$BS317*BZ317</f>
        <v>9071.747959990591</v>
      </c>
      <c r="CM317" s="79">
        <f>Model!$BS317*CA317</f>
        <v>9096.185701780274</v>
      </c>
      <c r="CN317" s="79">
        <f>Model!$BS317*CB317</f>
        <v>9120.6234435699662</v>
      </c>
      <c r="CO317" s="79">
        <f>Model!$BS317*CC317</f>
        <v>9145.0611853596511</v>
      </c>
      <c r="CP317" s="79">
        <f>Model!$BS317*CD317</f>
        <v>9169.4989271493396</v>
      </c>
      <c r="CQ317" s="79">
        <f>Model!$BS317*CE317</f>
        <v>9193.9366689390245</v>
      </c>
      <c r="CR317" s="79">
        <f>Model!$BR317*BT317</f>
        <v>3981.670202644681</v>
      </c>
      <c r="CS317" s="79">
        <f>Model!$BR317*BU317</f>
        <v>3992.5723543076069</v>
      </c>
      <c r="CT317" s="79">
        <f>Model!$BR317*BV317</f>
        <v>4003.4745059705356</v>
      </c>
      <c r="CU317" s="79">
        <f>Model!$BR317*BW317</f>
        <v>4014.3766576334615</v>
      </c>
      <c r="CV317" s="79">
        <f>Model!$BR317*BX317</f>
        <v>4025.2788092963897</v>
      </c>
      <c r="CW317" s="79">
        <f>Model!$BR317*BY317</f>
        <v>4036.1809609593156</v>
      </c>
      <c r="CX317" s="79">
        <f>Model!$BR317*BZ317</f>
        <v>4047.0831126222442</v>
      </c>
      <c r="CY317" s="79">
        <f>Model!$BR317*CA317</f>
        <v>4057.9852642851697</v>
      </c>
      <c r="CZ317" s="79">
        <f>Model!$BR317*CB317</f>
        <v>4068.8874159480988</v>
      </c>
      <c r="DA317" s="79">
        <f>Model!$BR317*CC317</f>
        <v>4079.7895676110247</v>
      </c>
      <c r="DB317" s="79">
        <f>Model!$BR317*CD317</f>
        <v>4090.6917192739529</v>
      </c>
      <c r="DC317" s="79">
        <f>Model!$BR317*CE317</f>
        <v>4101.5938709368793</v>
      </c>
      <c r="DD317" s="79">
        <f>SUM(Model!$CF317:$CQ317)</f>
        <v>108714.34906914894</v>
      </c>
      <c r="DE317" s="79">
        <f>SUM(Model!$CR317:$DC317)</f>
        <v>48499.584441489365</v>
      </c>
      <c r="DF317" s="80">
        <f>IFERROR((Model!$DD317-Model!$DE317)/Model!$DD317,0)</f>
        <v>0.55388056078374093</v>
      </c>
    </row>
    <row r="318" spans="2:110" x14ac:dyDescent="0.25">
      <c r="B318" t="s">
        <v>371</v>
      </c>
      <c r="C318" t="s">
        <v>208</v>
      </c>
      <c r="D318" t="s">
        <v>31</v>
      </c>
      <c r="E318" s="4">
        <v>293</v>
      </c>
      <c r="F318" s="4">
        <v>5189597.1900000004</v>
      </c>
      <c r="G318" s="4">
        <v>1712311.76</v>
      </c>
      <c r="H318" s="4">
        <v>17</v>
      </c>
      <c r="I318" s="4">
        <v>14</v>
      </c>
      <c r="J318" s="4">
        <v>18</v>
      </c>
      <c r="K318" s="4">
        <v>25</v>
      </c>
      <c r="L318" s="4">
        <v>4</v>
      </c>
      <c r="M318" s="4">
        <v>21</v>
      </c>
      <c r="N318" s="4">
        <v>18</v>
      </c>
      <c r="O318" s="4">
        <v>22</v>
      </c>
      <c r="P318" s="4">
        <v>40</v>
      </c>
      <c r="Q318" s="4">
        <v>16</v>
      </c>
      <c r="R318" s="4">
        <v>24</v>
      </c>
      <c r="S318" s="4">
        <v>24</v>
      </c>
      <c r="T318" s="4">
        <v>23</v>
      </c>
      <c r="U318" s="4">
        <v>13</v>
      </c>
      <c r="V318" s="4">
        <v>12</v>
      </c>
      <c r="W318" s="4">
        <v>11</v>
      </c>
      <c r="X318" s="4">
        <v>23</v>
      </c>
      <c r="Y318" s="4">
        <v>19</v>
      </c>
      <c r="Z318" s="4">
        <v>14</v>
      </c>
      <c r="AA318" s="4">
        <v>22</v>
      </c>
      <c r="AB318" s="4">
        <v>4</v>
      </c>
      <c r="AC318" s="4">
        <v>29</v>
      </c>
      <c r="AD318" s="4">
        <v>25</v>
      </c>
      <c r="AE318" s="4">
        <v>45</v>
      </c>
      <c r="AF318" s="4">
        <v>23</v>
      </c>
      <c r="AG318" s="4">
        <v>19</v>
      </c>
      <c r="AH318" s="4">
        <v>20</v>
      </c>
      <c r="AI318" s="4">
        <v>18</v>
      </c>
      <c r="AJ318" s="4">
        <v>21</v>
      </c>
      <c r="AK318" s="4">
        <v>43</v>
      </c>
      <c r="AL318" s="4">
        <v>22</v>
      </c>
      <c r="AM318" s="4">
        <v>31</v>
      </c>
      <c r="AN318" s="4">
        <v>32</v>
      </c>
      <c r="AO318" s="4">
        <v>26</v>
      </c>
      <c r="AP318" s="4">
        <v>14</v>
      </c>
      <c r="AQ318" s="4">
        <v>24</v>
      </c>
      <c r="AR318" s="79">
        <f>MAX(IFERROR(IFERROR(_xlfn.FORECAST.ETS(AR$5,tbl_Model[[#This Row],[H_2023_01]:[H_2025_12]],$H$5:$AQ$5),_xlfn.FORECAST.LINEAR(AR$5,tbl_Model[[#This Row],[H_2023_01]:[H_2025_12]],$H$5:$AQ$5)),0),0)</f>
        <v>26.264605108251178</v>
      </c>
      <c r="AS318" s="79">
        <f>MAX(IFERROR(IFERROR(_xlfn.FORECAST.ETS(AS$5,tbl_Model[[#This Row],[H_2023_01]:[H_2025_12]],$H$5:$AQ$5),_xlfn.FORECAST.LINEAR(AS$5,tbl_Model[[#This Row],[H_2023_01]:[H_2025_12]],$H$5:$AQ$5)),0),0)</f>
        <v>26.52265803130129</v>
      </c>
      <c r="AT318" s="79">
        <f>MAX(IFERROR(IFERROR(_xlfn.FORECAST.ETS(AT$5,tbl_Model[[#This Row],[H_2023_01]:[H_2025_12]],$H$5:$AQ$5),_xlfn.FORECAST.LINEAR(AT$5,tbl_Model[[#This Row],[H_2023_01]:[H_2025_12]],$H$5:$AQ$5)),0),0)</f>
        <v>26.78071095435137</v>
      </c>
      <c r="AU318" s="79">
        <f>MAX(IFERROR(IFERROR(_xlfn.FORECAST.ETS(AU$5,tbl_Model[[#This Row],[H_2023_01]:[H_2025_12]],$H$5:$AQ$5),_xlfn.FORECAST.LINEAR(AU$5,tbl_Model[[#This Row],[H_2023_01]:[H_2025_12]],$H$5:$AQ$5)),0),0)</f>
        <v>27.038763877401479</v>
      </c>
      <c r="AV318" s="79">
        <f>MAX(IFERROR(IFERROR(_xlfn.FORECAST.ETS(AV$5,tbl_Model[[#This Row],[H_2023_01]:[H_2025_12]],$H$5:$AQ$5),_xlfn.FORECAST.LINEAR(AV$5,tbl_Model[[#This Row],[H_2023_01]:[H_2025_12]],$H$5:$AQ$5)),0),0)</f>
        <v>27.296816800451563</v>
      </c>
      <c r="AW318" s="79">
        <f>MAX(IFERROR(IFERROR(_xlfn.FORECAST.ETS(AW$5,tbl_Model[[#This Row],[H_2023_01]:[H_2025_12]],$H$5:$AQ$5),_xlfn.FORECAST.LINEAR(AW$5,tbl_Model[[#This Row],[H_2023_01]:[H_2025_12]],$H$5:$AQ$5)),0),0)</f>
        <v>27.554869723501671</v>
      </c>
      <c r="AX318" s="79">
        <f>MAX(IFERROR(IFERROR(_xlfn.FORECAST.ETS(AX$5,tbl_Model[[#This Row],[H_2023_01]:[H_2025_12]],$H$5:$AQ$5),_xlfn.FORECAST.LINEAR(AX$5,tbl_Model[[#This Row],[H_2023_01]:[H_2025_12]],$H$5:$AQ$5)),0),0)</f>
        <v>27.812922646551751</v>
      </c>
      <c r="AY318" s="79">
        <f>MAX(IFERROR(IFERROR(_xlfn.FORECAST.ETS(AY$5,tbl_Model[[#This Row],[H_2023_01]:[H_2025_12]],$H$5:$AQ$5),_xlfn.FORECAST.LINEAR(AY$5,tbl_Model[[#This Row],[H_2023_01]:[H_2025_12]],$H$5:$AQ$5)),0),0)</f>
        <v>28.070975569601863</v>
      </c>
      <c r="AZ318" s="79">
        <f>MAX(IFERROR(IFERROR(_xlfn.FORECAST.ETS(AZ$5,tbl_Model[[#This Row],[H_2023_01]:[H_2025_12]],$H$5:$AQ$5),_xlfn.FORECAST.LINEAR(AZ$5,tbl_Model[[#This Row],[H_2023_01]:[H_2025_12]],$H$5:$AQ$5)),0),0)</f>
        <v>28.329028492651943</v>
      </c>
      <c r="BA318" s="79">
        <f>MAX(IFERROR(IFERROR(_xlfn.FORECAST.ETS(BA$5,tbl_Model[[#This Row],[H_2023_01]:[H_2025_12]],$H$5:$AQ$5),_xlfn.FORECAST.LINEAR(BA$5,tbl_Model[[#This Row],[H_2023_01]:[H_2025_12]],$H$5:$AQ$5)),0),0)</f>
        <v>28.587081415702052</v>
      </c>
      <c r="BB318" s="79">
        <f>MAX(IFERROR(IFERROR(_xlfn.FORECAST.ETS(BB$5,tbl_Model[[#This Row],[H_2023_01]:[H_2025_12]],$H$5:$AQ$5),_xlfn.FORECAST.LINEAR(BB$5,tbl_Model[[#This Row],[H_2023_01]:[H_2025_12]],$H$5:$AQ$5)),0),0)</f>
        <v>28.845134338752136</v>
      </c>
      <c r="BC318" s="79">
        <f>MAX(IFERROR(IFERROR(_xlfn.FORECAST.ETS(BC$5,tbl_Model[[#This Row],[H_2023_01]:[H_2025_12]],$H$5:$AQ$5),_xlfn.FORECAST.LINEAR(BC$5,tbl_Model[[#This Row],[H_2023_01]:[H_2025_12]],$H$5:$AQ$5)),0),0)</f>
        <v>29.103187261802244</v>
      </c>
      <c r="BD318" s="80">
        <f>IFERROR(AR318/SUM(Model!$AR318:$BC318),1/12)</f>
        <v>7.9061020808843668E-2</v>
      </c>
      <c r="BE318" s="80">
        <f>IFERROR(AS318/SUM(Model!$AR318:$BC318),1/12)</f>
        <v>7.9837804904205459E-2</v>
      </c>
      <c r="BF318" s="80">
        <f>IFERROR(AT318/SUM(Model!$AR318:$BC318),1/12)</f>
        <v>8.0614588999567166E-2</v>
      </c>
      <c r="BG318" s="80">
        <f>IFERROR(AU318/SUM(Model!$AR318:$BC318),1/12)</f>
        <v>8.1391373094928957E-2</v>
      </c>
      <c r="BH318" s="80">
        <f>IFERROR(AV318/SUM(Model!$AR318:$BC318),1/12)</f>
        <v>8.2168157190290678E-2</v>
      </c>
      <c r="BI318" s="80">
        <f>IFERROR(AW318/SUM(Model!$AR318:$BC318),1/12)</f>
        <v>8.2944941285652468E-2</v>
      </c>
      <c r="BJ318" s="80">
        <f>IFERROR(AX318/SUM(Model!$AR318:$BC318),1/12)</f>
        <v>8.3721725381014175E-2</v>
      </c>
      <c r="BK318" s="80">
        <f>IFERROR(AY318/SUM(Model!$AR318:$BC318),1/12)</f>
        <v>8.449850947637598E-2</v>
      </c>
      <c r="BL318" s="80">
        <f>IFERROR(AZ318/SUM(Model!$AR318:$BC318),1/12)</f>
        <v>8.5275293571737673E-2</v>
      </c>
      <c r="BM318" s="80">
        <f>IFERROR(BA318/SUM(Model!$AR318:$BC318),1/12)</f>
        <v>8.6052077667099464E-2</v>
      </c>
      <c r="BN318" s="80">
        <f>IFERROR(BB318/SUM(Model!$AR318:$BC318),1/12)</f>
        <v>8.6828861762461185E-2</v>
      </c>
      <c r="BO318" s="80">
        <f>IFERROR(BC318/SUM(Model!$AR318:$BC318),1/12)</f>
        <v>8.7605645857822975E-2</v>
      </c>
      <c r="BP31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305.24571613320398</v>
      </c>
      <c r="BQ318" s="77" cm="1">
        <f t="array" ref="BQ31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318" s="77" cm="1">
        <f t="array" ref="BR31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318" s="77">
        <f>IF(tbl_Model[[#This Row],[Type]]="Boutique",
    tbl_Model[[#This Row],[UnitListPrice]],
    tbl_Model[[#This Row],[UnitListPrice]]*(1-SUMIFS(tbl_MarketTerms[WholesaleMarginPct],tbl_MarketTerms[Country],tbl_Model[[#This Row],[country]])))</f>
        <v>18523.846694163229</v>
      </c>
      <c r="BT318" s="79">
        <f>Model!$BP318*BD318</f>
        <v>24.133037915017628</v>
      </c>
      <c r="BU318" s="79">
        <f>Model!$BP318*BE318</f>
        <v>24.370147932487221</v>
      </c>
      <c r="BV318" s="79">
        <f>Model!$BP318*BF318</f>
        <v>24.607257949956789</v>
      </c>
      <c r="BW318" s="79">
        <f>Model!$BP318*BG318</f>
        <v>24.844367967426379</v>
      </c>
      <c r="BX318" s="79">
        <f>Model!$BP318*BH318</f>
        <v>25.081477984895951</v>
      </c>
      <c r="BY318" s="79">
        <f>Model!$BP318*BI318</f>
        <v>25.318588002365544</v>
      </c>
      <c r="BZ318" s="79">
        <f>Model!$BP318*BJ318</f>
        <v>25.555698019835113</v>
      </c>
      <c r="CA318" s="79">
        <f>Model!$BP318*BK318</f>
        <v>25.79280803730471</v>
      </c>
      <c r="CB318" s="79">
        <f>Model!$BP318*BL318</f>
        <v>26.029918054774271</v>
      </c>
      <c r="CC318" s="79">
        <f>Model!$BP318*BM318</f>
        <v>26.267028072243864</v>
      </c>
      <c r="CD318" s="79">
        <f>Model!$BP318*BN318</f>
        <v>26.504138089713436</v>
      </c>
      <c r="CE318" s="79">
        <f>Model!$BP318*BO318</f>
        <v>26.741248107183029</v>
      </c>
      <c r="CF318" s="79">
        <f>Model!$BS318*BT318</f>
        <v>447036.69460221514</v>
      </c>
      <c r="CG318" s="79">
        <f>Model!$BS318*BU318</f>
        <v>451428.88421547227</v>
      </c>
      <c r="CH318" s="79">
        <f>Model!$BS318*BV318</f>
        <v>455821.07382872893</v>
      </c>
      <c r="CI318" s="79">
        <f>Model!$BS318*BW318</f>
        <v>460213.26344198594</v>
      </c>
      <c r="CJ318" s="79">
        <f>Model!$BS318*BX318</f>
        <v>464605.45305524266</v>
      </c>
      <c r="CK318" s="79">
        <f>Model!$BS318*BY318</f>
        <v>468997.64266849979</v>
      </c>
      <c r="CL318" s="79">
        <f>Model!$BS318*BZ318</f>
        <v>473389.83228175645</v>
      </c>
      <c r="CM318" s="79">
        <f>Model!$BS318*CA318</f>
        <v>477782.02189501357</v>
      </c>
      <c r="CN318" s="79">
        <f>Model!$BS318*CB318</f>
        <v>482174.21150827012</v>
      </c>
      <c r="CO318" s="79">
        <f>Model!$BS318*CC318</f>
        <v>486566.40112152725</v>
      </c>
      <c r="CP318" s="79">
        <f>Model!$BS318*CD318</f>
        <v>490958.59073478397</v>
      </c>
      <c r="CQ318" s="79">
        <f>Model!$BS318*CE318</f>
        <v>495350.78034804104</v>
      </c>
      <c r="CR318" s="79">
        <f>Model!$BR318*BT318</f>
        <v>145372.52200566875</v>
      </c>
      <c r="CS318" s="79">
        <f>Model!$BR318*BU318</f>
        <v>146800.82462358795</v>
      </c>
      <c r="CT318" s="79">
        <f>Model!$BR318*BV318</f>
        <v>148229.127241507</v>
      </c>
      <c r="CU318" s="79">
        <f>Model!$BR318*BW318</f>
        <v>149657.42985942616</v>
      </c>
      <c r="CV318" s="79">
        <f>Model!$BR318*BX318</f>
        <v>151085.73247734524</v>
      </c>
      <c r="CW318" s="79">
        <f>Model!$BR318*BY318</f>
        <v>152514.03509526444</v>
      </c>
      <c r="CX318" s="79">
        <f>Model!$BR318*BZ318</f>
        <v>153942.33771318349</v>
      </c>
      <c r="CY318" s="79">
        <f>Model!$BR318*CA318</f>
        <v>155370.64033110271</v>
      </c>
      <c r="CZ318" s="79">
        <f>Model!$BR318*CB318</f>
        <v>156798.9429490217</v>
      </c>
      <c r="DA318" s="79">
        <f>Model!$BR318*CC318</f>
        <v>158227.2455669409</v>
      </c>
      <c r="DB318" s="79">
        <f>Model!$BR318*CD318</f>
        <v>159655.54818485997</v>
      </c>
      <c r="DC318" s="79">
        <f>Model!$BR318*CE318</f>
        <v>161083.85080277917</v>
      </c>
      <c r="DD318" s="79">
        <f>SUM(Model!$CF318:$CQ318)</f>
        <v>5654324.8497015368</v>
      </c>
      <c r="DE318" s="79">
        <f>SUM(Model!$CR318:$DC318)</f>
        <v>1838738.2368506875</v>
      </c>
      <c r="DF318" s="80">
        <f>IFERROR((Model!$DD318-Model!$DE318)/Model!$DD318,0)</f>
        <v>0.67480852520389856</v>
      </c>
    </row>
    <row r="319" spans="2:110" x14ac:dyDescent="0.25">
      <c r="B319" t="s">
        <v>371</v>
      </c>
      <c r="C319" t="s">
        <v>169</v>
      </c>
      <c r="D319" t="s">
        <v>4</v>
      </c>
      <c r="E319" s="4">
        <v>114</v>
      </c>
      <c r="F319" s="4">
        <v>1607606.86</v>
      </c>
      <c r="G319" s="4">
        <v>608514.85</v>
      </c>
      <c r="H319" s="4">
        <v>2</v>
      </c>
      <c r="I319" s="4">
        <v>18</v>
      </c>
      <c r="J319" s="4">
        <v>7</v>
      </c>
      <c r="K319" s="4">
        <v>12</v>
      </c>
      <c r="L319" s="4">
        <v>22</v>
      </c>
      <c r="M319" s="4">
        <v>8</v>
      </c>
      <c r="N319" s="4">
        <v>10</v>
      </c>
      <c r="O319" s="4">
        <v>7</v>
      </c>
      <c r="P319" s="4">
        <v>10</v>
      </c>
      <c r="Q319" s="4">
        <v>19</v>
      </c>
      <c r="R319" s="4">
        <v>10</v>
      </c>
      <c r="S319" s="4">
        <v>25</v>
      </c>
      <c r="T319" s="4">
        <v>10</v>
      </c>
      <c r="U319" s="4">
        <v>19</v>
      </c>
      <c r="V319" s="4">
        <v>4</v>
      </c>
      <c r="W319" s="4">
        <v>9</v>
      </c>
      <c r="X319" s="4">
        <v>2</v>
      </c>
      <c r="Y319" s="4">
        <v>6</v>
      </c>
      <c r="Z319" s="4">
        <v>11</v>
      </c>
      <c r="AA319" s="4">
        <v>8</v>
      </c>
      <c r="AB319" s="4">
        <v>14</v>
      </c>
      <c r="AC319" s="4">
        <v>19</v>
      </c>
      <c r="AD319" s="4">
        <v>2</v>
      </c>
      <c r="AE319" s="4">
        <v>9</v>
      </c>
      <c r="AF319" s="4">
        <v>2</v>
      </c>
      <c r="AG319" s="4">
        <v>4</v>
      </c>
      <c r="AH319" s="4">
        <v>12</v>
      </c>
      <c r="AI319" s="4">
        <v>15</v>
      </c>
      <c r="AJ319" s="4">
        <v>6</v>
      </c>
      <c r="AK319" s="4">
        <v>3</v>
      </c>
      <c r="AL319" s="4">
        <v>18</v>
      </c>
      <c r="AM319" s="4">
        <v>6</v>
      </c>
      <c r="AN319" s="4">
        <v>6</v>
      </c>
      <c r="AO319" s="4">
        <v>9</v>
      </c>
      <c r="AP319" s="4">
        <v>6</v>
      </c>
      <c r="AQ319" s="4">
        <v>27</v>
      </c>
      <c r="AR319" s="79">
        <f>MAX(IFERROR(IFERROR(_xlfn.FORECAST.ETS(AR$5,tbl_Model[[#This Row],[H_2023_01]:[H_2025_12]],$H$5:$AQ$5),_xlfn.FORECAST.LINEAR(AR$5,tbl_Model[[#This Row],[H_2023_01]:[H_2025_12]],$H$5:$AQ$5)),0),0)</f>
        <v>12.54368803063651</v>
      </c>
      <c r="AS319" s="79">
        <f>MAX(IFERROR(IFERROR(_xlfn.FORECAST.ETS(AS$5,tbl_Model[[#This Row],[H_2023_01]:[H_2025_12]],$H$5:$AQ$5),_xlfn.FORECAST.LINEAR(AS$5,tbl_Model[[#This Row],[H_2023_01]:[H_2025_12]],$H$5:$AQ$5)),0),0)</f>
        <v>12.534914722451379</v>
      </c>
      <c r="AT319" s="79">
        <f>MAX(IFERROR(IFERROR(_xlfn.FORECAST.ETS(AT$5,tbl_Model[[#This Row],[H_2023_01]:[H_2025_12]],$H$5:$AQ$5),_xlfn.FORECAST.LINEAR(AT$5,tbl_Model[[#This Row],[H_2023_01]:[H_2025_12]],$H$5:$AQ$5)),0),0)</f>
        <v>12.526141414266215</v>
      </c>
      <c r="AU319" s="79">
        <f>MAX(IFERROR(IFERROR(_xlfn.FORECAST.ETS(AU$5,tbl_Model[[#This Row],[H_2023_01]:[H_2025_12]],$H$5:$AQ$5),_xlfn.FORECAST.LINEAR(AU$5,tbl_Model[[#This Row],[H_2023_01]:[H_2025_12]],$H$5:$AQ$5)),0),0)</f>
        <v>12.517368106081085</v>
      </c>
      <c r="AV319" s="79">
        <f>MAX(IFERROR(IFERROR(_xlfn.FORECAST.ETS(AV$5,tbl_Model[[#This Row],[H_2023_01]:[H_2025_12]],$H$5:$AQ$5),_xlfn.FORECAST.LINEAR(AV$5,tbl_Model[[#This Row],[H_2023_01]:[H_2025_12]],$H$5:$AQ$5)),0),0)</f>
        <v>12.50859479789592</v>
      </c>
      <c r="AW319" s="79">
        <f>MAX(IFERROR(IFERROR(_xlfn.FORECAST.ETS(AW$5,tbl_Model[[#This Row],[H_2023_01]:[H_2025_12]],$H$5:$AQ$5),_xlfn.FORECAST.LINEAR(AW$5,tbl_Model[[#This Row],[H_2023_01]:[H_2025_12]],$H$5:$AQ$5)),0),0)</f>
        <v>12.49982148971079</v>
      </c>
      <c r="AX319" s="79">
        <f>MAX(IFERROR(IFERROR(_xlfn.FORECAST.ETS(AX$5,tbl_Model[[#This Row],[H_2023_01]:[H_2025_12]],$H$5:$AQ$5),_xlfn.FORECAST.LINEAR(AX$5,tbl_Model[[#This Row],[H_2023_01]:[H_2025_12]],$H$5:$AQ$5)),0),0)</f>
        <v>12.491048181525626</v>
      </c>
      <c r="AY319" s="79">
        <f>MAX(IFERROR(IFERROR(_xlfn.FORECAST.ETS(AY$5,tbl_Model[[#This Row],[H_2023_01]:[H_2025_12]],$H$5:$AQ$5),_xlfn.FORECAST.LINEAR(AY$5,tbl_Model[[#This Row],[H_2023_01]:[H_2025_12]],$H$5:$AQ$5)),0),0)</f>
        <v>12.482274873340495</v>
      </c>
      <c r="AZ319" s="79">
        <f>MAX(IFERROR(IFERROR(_xlfn.FORECAST.ETS(AZ$5,tbl_Model[[#This Row],[H_2023_01]:[H_2025_12]],$H$5:$AQ$5),_xlfn.FORECAST.LINEAR(AZ$5,tbl_Model[[#This Row],[H_2023_01]:[H_2025_12]],$H$5:$AQ$5)),0),0)</f>
        <v>12.473501565155331</v>
      </c>
      <c r="BA319" s="79">
        <f>MAX(IFERROR(IFERROR(_xlfn.FORECAST.ETS(BA$5,tbl_Model[[#This Row],[H_2023_01]:[H_2025_12]],$H$5:$AQ$5),_xlfn.FORECAST.LINEAR(BA$5,tbl_Model[[#This Row],[H_2023_01]:[H_2025_12]],$H$5:$AQ$5)),0),0)</f>
        <v>12.464728256970201</v>
      </c>
      <c r="BB319" s="79">
        <f>MAX(IFERROR(IFERROR(_xlfn.FORECAST.ETS(BB$5,tbl_Model[[#This Row],[H_2023_01]:[H_2025_12]],$H$5:$AQ$5),_xlfn.FORECAST.LINEAR(BB$5,tbl_Model[[#This Row],[H_2023_01]:[H_2025_12]],$H$5:$AQ$5)),0),0)</f>
        <v>12.455954948785037</v>
      </c>
      <c r="BC319" s="79">
        <f>MAX(IFERROR(IFERROR(_xlfn.FORECAST.ETS(BC$5,tbl_Model[[#This Row],[H_2023_01]:[H_2025_12]],$H$5:$AQ$5),_xlfn.FORECAST.LINEAR(BC$5,tbl_Model[[#This Row],[H_2023_01]:[H_2025_12]],$H$5:$AQ$5)),0),0)</f>
        <v>12.447181640599906</v>
      </c>
      <c r="BD319" s="80">
        <f>IFERROR(AR319/SUM(Model!$AR319:$BC319),1/12)</f>
        <v>8.3655138827720479E-2</v>
      </c>
      <c r="BE319" s="80">
        <f>IFERROR(AS319/SUM(Model!$AR319:$BC319),1/12)</f>
        <v>8.359662873783201E-2</v>
      </c>
      <c r="BF319" s="80">
        <f>IFERROR(AT319/SUM(Model!$AR319:$BC319),1/12)</f>
        <v>8.3538118647943319E-2</v>
      </c>
      <c r="BG319" s="80">
        <f>IFERROR(AU319/SUM(Model!$AR319:$BC319),1/12)</f>
        <v>8.3479608558054849E-2</v>
      </c>
      <c r="BH319" s="80">
        <f>IFERROR(AV319/SUM(Model!$AR319:$BC319),1/12)</f>
        <v>8.3421098468166158E-2</v>
      </c>
      <c r="BI319" s="80">
        <f>IFERROR(AW319/SUM(Model!$AR319:$BC319),1/12)</f>
        <v>8.3362588378277688E-2</v>
      </c>
      <c r="BJ319" s="80">
        <f>IFERROR(AX319/SUM(Model!$AR319:$BC319),1/12)</f>
        <v>8.3304078288388983E-2</v>
      </c>
      <c r="BK319" s="80">
        <f>IFERROR(AY319/SUM(Model!$AR319:$BC319),1/12)</f>
        <v>8.3245568198500514E-2</v>
      </c>
      <c r="BL319" s="80">
        <f>IFERROR(AZ319/SUM(Model!$AR319:$BC319),1/12)</f>
        <v>8.3187058108611822E-2</v>
      </c>
      <c r="BM319" s="80">
        <f>IFERROR(BA319/SUM(Model!$AR319:$BC319),1/12)</f>
        <v>8.3128548018723353E-2</v>
      </c>
      <c r="BN319" s="80">
        <f>IFERROR(BB319/SUM(Model!$AR319:$BC319),1/12)</f>
        <v>8.3070037928834661E-2</v>
      </c>
      <c r="BO319" s="80">
        <f>IFERROR(BC319/SUM(Model!$AR319:$BC319),1/12)</f>
        <v>8.3011527838946192E-2</v>
      </c>
      <c r="BP31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117.61751824817519</v>
      </c>
      <c r="BQ319" s="77" cm="1">
        <f t="array" ref="BQ31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319" s="77" cm="1">
        <f t="array" ref="BR31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319" s="77">
        <f>IF(tbl_Model[[#This Row],[Type]]="Boutique",
    tbl_Model[[#This Row],[UnitListPrice]],
    tbl_Model[[#This Row],[UnitListPrice]]*(1-SUMIFS(tbl_MarketTerms[WholesaleMarginPct],tbl_MarketTerms[Country],tbl_Model[[#This Row],[country]])))</f>
        <v>15018.3557320442</v>
      </c>
      <c r="BT319" s="79">
        <f>Model!$BP319*BD319</f>
        <v>9.8393098176230414</v>
      </c>
      <c r="BU319" s="79">
        <f>Model!$BP319*BE319</f>
        <v>9.8324280060578833</v>
      </c>
      <c r="BV319" s="79">
        <f>Model!$BP319*BF319</f>
        <v>9.8255461944926967</v>
      </c>
      <c r="BW319" s="79">
        <f>Model!$BP319*BG319</f>
        <v>9.8186643829275386</v>
      </c>
      <c r="BX319" s="79">
        <f>Model!$BP319*BH319</f>
        <v>9.8117825713623521</v>
      </c>
      <c r="BY319" s="79">
        <f>Model!$BP319*BI319</f>
        <v>9.8049007597971922</v>
      </c>
      <c r="BZ319" s="79">
        <f>Model!$BP319*BJ319</f>
        <v>9.7980189482320057</v>
      </c>
      <c r="CA319" s="79">
        <f>Model!$BP319*BK319</f>
        <v>9.7911371366668458</v>
      </c>
      <c r="CB319" s="79">
        <f>Model!$BP319*BL319</f>
        <v>9.7842553251016611</v>
      </c>
      <c r="CC319" s="79">
        <f>Model!$BP319*BM319</f>
        <v>9.7773735135365012</v>
      </c>
      <c r="CD319" s="79">
        <f>Model!$BP319*BN319</f>
        <v>9.7704917019713164</v>
      </c>
      <c r="CE319" s="79">
        <f>Model!$BP319*BO319</f>
        <v>9.7636098904061566</v>
      </c>
      <c r="CF319" s="79">
        <f>Model!$BS319*BT319</f>
        <v>147770.25499885777</v>
      </c>
      <c r="CG319" s="79">
        <f>Model!$BS319*BU319</f>
        <v>147666.90150469134</v>
      </c>
      <c r="CH319" s="79">
        <f>Model!$BS319*BV319</f>
        <v>147563.54801052445</v>
      </c>
      <c r="CI319" s="79">
        <f>Model!$BS319*BW319</f>
        <v>147460.19451635802</v>
      </c>
      <c r="CJ319" s="79">
        <f>Model!$BS319*BX319</f>
        <v>147356.84102219116</v>
      </c>
      <c r="CK319" s="79">
        <f>Model!$BS319*BY319</f>
        <v>147253.48752802468</v>
      </c>
      <c r="CL319" s="79">
        <f>Model!$BS319*BZ319</f>
        <v>147150.13403385782</v>
      </c>
      <c r="CM319" s="79">
        <f>Model!$BS319*CA319</f>
        <v>147046.78053969136</v>
      </c>
      <c r="CN319" s="79">
        <f>Model!$BS319*CB319</f>
        <v>146943.42704552453</v>
      </c>
      <c r="CO319" s="79">
        <f>Model!$BS319*CC319</f>
        <v>146840.07355135804</v>
      </c>
      <c r="CP319" s="79">
        <f>Model!$BS319*CD319</f>
        <v>146736.72005719121</v>
      </c>
      <c r="CQ319" s="79">
        <f>Model!$BS319*CE319</f>
        <v>146633.36656302473</v>
      </c>
      <c r="CR319" s="79">
        <f>Model!$BR319*BT319</f>
        <v>55069.726890682221</v>
      </c>
      <c r="CS319" s="79">
        <f>Model!$BR319*BU319</f>
        <v>55031.210013946868</v>
      </c>
      <c r="CT319" s="79">
        <f>Model!$BR319*BV319</f>
        <v>54992.693137211347</v>
      </c>
      <c r="CU319" s="79">
        <f>Model!$BR319*BW319</f>
        <v>54954.176260475986</v>
      </c>
      <c r="CV319" s="79">
        <f>Model!$BR319*BX319</f>
        <v>54915.659383740473</v>
      </c>
      <c r="CW319" s="79">
        <f>Model!$BR319*BY319</f>
        <v>54877.142507005097</v>
      </c>
      <c r="CX319" s="79">
        <f>Model!$BR319*BZ319</f>
        <v>54838.625630269584</v>
      </c>
      <c r="CY319" s="79">
        <f>Model!$BR319*CA319</f>
        <v>54800.108753534216</v>
      </c>
      <c r="CZ319" s="79">
        <f>Model!$BR319*CB319</f>
        <v>54761.591876798702</v>
      </c>
      <c r="DA319" s="79">
        <f>Model!$BR319*CC319</f>
        <v>54723.075000063334</v>
      </c>
      <c r="DB319" s="79">
        <f>Model!$BR319*CD319</f>
        <v>54684.558123327828</v>
      </c>
      <c r="DC319" s="79">
        <f>Model!$BR319*CE319</f>
        <v>54646.04124659246</v>
      </c>
      <c r="DD319" s="79">
        <f>SUM(Model!$CF319:$CQ319)</f>
        <v>1766421.7293712951</v>
      </c>
      <c r="DE319" s="79">
        <f>SUM(Model!$CR319:$DC319)</f>
        <v>658294.60882364796</v>
      </c>
      <c r="DF319" s="80">
        <f>IFERROR((Model!$DD319-Model!$DE319)/Model!$DD319,0)</f>
        <v>0.6273287415582528</v>
      </c>
    </row>
    <row r="320" spans="2:110" x14ac:dyDescent="0.25">
      <c r="B320" t="s">
        <v>371</v>
      </c>
      <c r="C320" t="s">
        <v>114</v>
      </c>
      <c r="D320" t="s">
        <v>13</v>
      </c>
      <c r="E320" s="4">
        <v>264</v>
      </c>
      <c r="F320" s="4">
        <v>1642855.44</v>
      </c>
      <c r="G320" s="4">
        <v>690846.61</v>
      </c>
      <c r="H320" s="4">
        <v>13</v>
      </c>
      <c r="I320" s="4">
        <v>10</v>
      </c>
      <c r="J320" s="4">
        <v>20</v>
      </c>
      <c r="K320" s="4">
        <v>22</v>
      </c>
      <c r="L320" s="4">
        <v>39</v>
      </c>
      <c r="M320" s="4">
        <v>14</v>
      </c>
      <c r="N320" s="4">
        <v>22</v>
      </c>
      <c r="O320" s="4">
        <v>16</v>
      </c>
      <c r="P320" s="4">
        <v>23</v>
      </c>
      <c r="Q320" s="4">
        <v>17</v>
      </c>
      <c r="R320" s="4">
        <v>35</v>
      </c>
      <c r="S320" s="4">
        <v>27</v>
      </c>
      <c r="T320" s="4">
        <v>29</v>
      </c>
      <c r="U320" s="4">
        <v>38</v>
      </c>
      <c r="V320" s="4">
        <v>18</v>
      </c>
      <c r="W320" s="4">
        <v>27</v>
      </c>
      <c r="X320" s="4">
        <v>11</v>
      </c>
      <c r="Y320" s="4">
        <v>39</v>
      </c>
      <c r="Z320" s="4">
        <v>15</v>
      </c>
      <c r="AA320" s="4">
        <v>10</v>
      </c>
      <c r="AB320" s="4">
        <v>33</v>
      </c>
      <c r="AC320" s="4">
        <v>31</v>
      </c>
      <c r="AD320" s="4">
        <v>15</v>
      </c>
      <c r="AE320" s="4">
        <v>27</v>
      </c>
      <c r="AF320" s="4">
        <v>22</v>
      </c>
      <c r="AG320" s="4">
        <v>15</v>
      </c>
      <c r="AH320" s="4">
        <v>20</v>
      </c>
      <c r="AI320" s="4">
        <v>20</v>
      </c>
      <c r="AJ320" s="4">
        <v>26</v>
      </c>
      <c r="AK320" s="4">
        <v>17</v>
      </c>
      <c r="AL320" s="4">
        <v>18</v>
      </c>
      <c r="AM320" s="4">
        <v>12</v>
      </c>
      <c r="AN320" s="4">
        <v>15</v>
      </c>
      <c r="AO320" s="4">
        <v>37</v>
      </c>
      <c r="AP320" s="4">
        <v>40</v>
      </c>
      <c r="AQ320" s="4">
        <v>22</v>
      </c>
      <c r="AR320" s="79">
        <f>MAX(IFERROR(IFERROR(_xlfn.FORECAST.ETS(AR$5,tbl_Model[[#This Row],[H_2023_01]:[H_2025_12]],$H$5:$AQ$5),_xlfn.FORECAST.LINEAR(AR$5,tbl_Model[[#This Row],[H_2023_01]:[H_2025_12]],$H$5:$AQ$5)),0),0)</f>
        <v>24.628834361988012</v>
      </c>
      <c r="AS320" s="79">
        <f>MAX(IFERROR(IFERROR(_xlfn.FORECAST.ETS(AS$5,tbl_Model[[#This Row],[H_2023_01]:[H_2025_12]],$H$5:$AQ$5),_xlfn.FORECAST.LINEAR(AS$5,tbl_Model[[#This Row],[H_2023_01]:[H_2025_12]],$H$5:$AQ$5)),0),0)</f>
        <v>24.761281851552322</v>
      </c>
      <c r="AT320" s="79">
        <f>MAX(IFERROR(IFERROR(_xlfn.FORECAST.ETS(AT$5,tbl_Model[[#This Row],[H_2023_01]:[H_2025_12]],$H$5:$AQ$5),_xlfn.FORECAST.LINEAR(AT$5,tbl_Model[[#This Row],[H_2023_01]:[H_2025_12]],$H$5:$AQ$5)),0),0)</f>
        <v>24.893729341116643</v>
      </c>
      <c r="AU320" s="79">
        <f>MAX(IFERROR(IFERROR(_xlfn.FORECAST.ETS(AU$5,tbl_Model[[#This Row],[H_2023_01]:[H_2025_12]],$H$5:$AQ$5),_xlfn.FORECAST.LINEAR(AU$5,tbl_Model[[#This Row],[H_2023_01]:[H_2025_12]],$H$5:$AQ$5)),0),0)</f>
        <v>25.026176830680949</v>
      </c>
      <c r="AV320" s="79">
        <f>MAX(IFERROR(IFERROR(_xlfn.FORECAST.ETS(AV$5,tbl_Model[[#This Row],[H_2023_01]:[H_2025_12]],$H$5:$AQ$5),_xlfn.FORECAST.LINEAR(AV$5,tbl_Model[[#This Row],[H_2023_01]:[H_2025_12]],$H$5:$AQ$5)),0),0)</f>
        <v>25.158624320245274</v>
      </c>
      <c r="AW320" s="79">
        <f>MAX(IFERROR(IFERROR(_xlfn.FORECAST.ETS(AW$5,tbl_Model[[#This Row],[H_2023_01]:[H_2025_12]],$H$5:$AQ$5),_xlfn.FORECAST.LINEAR(AW$5,tbl_Model[[#This Row],[H_2023_01]:[H_2025_12]],$H$5:$AQ$5)),0),0)</f>
        <v>25.29107180980958</v>
      </c>
      <c r="AX320" s="79">
        <f>MAX(IFERROR(IFERROR(_xlfn.FORECAST.ETS(AX$5,tbl_Model[[#This Row],[H_2023_01]:[H_2025_12]],$H$5:$AQ$5),_xlfn.FORECAST.LINEAR(AX$5,tbl_Model[[#This Row],[H_2023_01]:[H_2025_12]],$H$5:$AQ$5)),0),0)</f>
        <v>25.423519299373904</v>
      </c>
      <c r="AY320" s="79">
        <f>MAX(IFERROR(IFERROR(_xlfn.FORECAST.ETS(AY$5,tbl_Model[[#This Row],[H_2023_01]:[H_2025_12]],$H$5:$AQ$5),_xlfn.FORECAST.LINEAR(AY$5,tbl_Model[[#This Row],[H_2023_01]:[H_2025_12]],$H$5:$AQ$5)),0),0)</f>
        <v>25.55596678893821</v>
      </c>
      <c r="AZ320" s="79">
        <f>MAX(IFERROR(IFERROR(_xlfn.FORECAST.ETS(AZ$5,tbl_Model[[#This Row],[H_2023_01]:[H_2025_12]],$H$5:$AQ$5),_xlfn.FORECAST.LINEAR(AZ$5,tbl_Model[[#This Row],[H_2023_01]:[H_2025_12]],$H$5:$AQ$5)),0),0)</f>
        <v>25.688414278502531</v>
      </c>
      <c r="BA320" s="79">
        <f>MAX(IFERROR(IFERROR(_xlfn.FORECAST.ETS(BA$5,tbl_Model[[#This Row],[H_2023_01]:[H_2025_12]],$H$5:$AQ$5),_xlfn.FORECAST.LINEAR(BA$5,tbl_Model[[#This Row],[H_2023_01]:[H_2025_12]],$H$5:$AQ$5)),0),0)</f>
        <v>25.820861768066841</v>
      </c>
      <c r="BB320" s="79">
        <f>MAX(IFERROR(IFERROR(_xlfn.FORECAST.ETS(BB$5,tbl_Model[[#This Row],[H_2023_01]:[H_2025_12]],$H$5:$AQ$5),_xlfn.FORECAST.LINEAR(BB$5,tbl_Model[[#This Row],[H_2023_01]:[H_2025_12]],$H$5:$AQ$5)),0),0)</f>
        <v>25.953309257631162</v>
      </c>
      <c r="BC320" s="79">
        <f>MAX(IFERROR(IFERROR(_xlfn.FORECAST.ETS(BC$5,tbl_Model[[#This Row],[H_2023_01]:[H_2025_12]],$H$5:$AQ$5),_xlfn.FORECAST.LINEAR(BC$5,tbl_Model[[#This Row],[H_2023_01]:[H_2025_12]],$H$5:$AQ$5)),0),0)</f>
        <v>26.085756747195472</v>
      </c>
      <c r="BD320" s="80">
        <f>IFERROR(AR320/SUM(Model!$AR320:$BC320),1/12)</f>
        <v>8.0939343830274846E-2</v>
      </c>
      <c r="BE320" s="80">
        <f>IFERROR(AS320/SUM(Model!$AR320:$BC320),1/12)</f>
        <v>8.137461464901273E-2</v>
      </c>
      <c r="BF320" s="80">
        <f>IFERROR(AT320/SUM(Model!$AR320:$BC320),1/12)</f>
        <v>8.1809885467750657E-2</v>
      </c>
      <c r="BG320" s="80">
        <f>IFERROR(AU320/SUM(Model!$AR320:$BC320),1/12)</f>
        <v>8.2245156286488541E-2</v>
      </c>
      <c r="BH320" s="80">
        <f>IFERROR(AV320/SUM(Model!$AR320:$BC320),1/12)</f>
        <v>8.2680427105226481E-2</v>
      </c>
      <c r="BI320" s="80">
        <f>IFERROR(AW320/SUM(Model!$AR320:$BC320),1/12)</f>
        <v>8.3115697923964366E-2</v>
      </c>
      <c r="BJ320" s="80">
        <f>IFERROR(AX320/SUM(Model!$AR320:$BC320),1/12)</f>
        <v>8.3550968742702292E-2</v>
      </c>
      <c r="BK320" s="80">
        <f>IFERROR(AY320/SUM(Model!$AR320:$BC320),1/12)</f>
        <v>8.3986239561440176E-2</v>
      </c>
      <c r="BL320" s="80">
        <f>IFERROR(AZ320/SUM(Model!$AR320:$BC320),1/12)</f>
        <v>8.4421510380178102E-2</v>
      </c>
      <c r="BM320" s="80">
        <f>IFERROR(BA320/SUM(Model!$AR320:$BC320),1/12)</f>
        <v>8.4856781198915987E-2</v>
      </c>
      <c r="BN320" s="80">
        <f>IFERROR(BB320/SUM(Model!$AR320:$BC320),1/12)</f>
        <v>8.5292052017653913E-2</v>
      </c>
      <c r="BO320" s="80">
        <f>IFERROR(BC320/SUM(Model!$AR320:$BC320),1/12)</f>
        <v>8.5727322836391812E-2</v>
      </c>
      <c r="BP32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275.195248776509</v>
      </c>
      <c r="BQ320" s="77" cm="1">
        <f t="array" ref="BQ32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20" s="77" cm="1">
        <f t="array" ref="BR32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20" s="77">
        <f>IF(tbl_Model[[#This Row],[Type]]="Boutique",
    tbl_Model[[#This Row],[UnitListPrice]],
    tbl_Model[[#This Row],[UnitListPrice]]*(1-SUMIFS(tbl_MarketTerms[WholesaleMarginPct],tbl_MarketTerms[Country],tbl_Model[[#This Row],[country]])))</f>
        <v>6565.3382978723403</v>
      </c>
      <c r="BT320" s="79">
        <f>Model!$BP320*BD320</f>
        <v>22.274122861179887</v>
      </c>
      <c r="BU320" s="79">
        <f>Model!$BP320*BE320</f>
        <v>22.393907322427612</v>
      </c>
      <c r="BV320" s="79">
        <f>Model!$BP320*BF320</f>
        <v>22.513691783675352</v>
      </c>
      <c r="BW320" s="79">
        <f>Model!$BP320*BG320</f>
        <v>22.633476244923077</v>
      </c>
      <c r="BX320" s="79">
        <f>Model!$BP320*BH320</f>
        <v>22.753260706170821</v>
      </c>
      <c r="BY320" s="79">
        <f>Model!$BP320*BI320</f>
        <v>22.873045167418546</v>
      </c>
      <c r="BZ320" s="79">
        <f>Model!$BP320*BJ320</f>
        <v>22.992829628666286</v>
      </c>
      <c r="CA320" s="79">
        <f>Model!$BP320*BK320</f>
        <v>23.112614089914011</v>
      </c>
      <c r="CB320" s="79">
        <f>Model!$BP320*BL320</f>
        <v>23.232398551161751</v>
      </c>
      <c r="CC320" s="79">
        <f>Model!$BP320*BM320</f>
        <v>23.352183012409476</v>
      </c>
      <c r="CD320" s="79">
        <f>Model!$BP320*BN320</f>
        <v>23.471967473657216</v>
      </c>
      <c r="CE320" s="79">
        <f>Model!$BP320*BO320</f>
        <v>23.591751934904945</v>
      </c>
      <c r="CF320" s="79">
        <f>Model!$BS320*BT320</f>
        <v>146237.15187201815</v>
      </c>
      <c r="CG320" s="79">
        <f>Model!$BS320*BU320</f>
        <v>147023.57738293783</v>
      </c>
      <c r="CH320" s="79">
        <f>Model!$BS320*BV320</f>
        <v>147810.00289385763</v>
      </c>
      <c r="CI320" s="79">
        <f>Model!$BS320*BW320</f>
        <v>148596.42840477731</v>
      </c>
      <c r="CJ320" s="79">
        <f>Model!$BS320*BX320</f>
        <v>149382.85391569714</v>
      </c>
      <c r="CK320" s="79">
        <f>Model!$BS320*BY320</f>
        <v>150169.27942661685</v>
      </c>
      <c r="CL320" s="79">
        <f>Model!$BS320*BZ320</f>
        <v>150955.70493753662</v>
      </c>
      <c r="CM320" s="79">
        <f>Model!$BS320*CA320</f>
        <v>151742.13044845633</v>
      </c>
      <c r="CN320" s="79">
        <f>Model!$BS320*CB320</f>
        <v>152528.5559593761</v>
      </c>
      <c r="CO320" s="79">
        <f>Model!$BS320*CC320</f>
        <v>153314.98147029581</v>
      </c>
      <c r="CP320" s="79">
        <f>Model!$BS320*CD320</f>
        <v>154101.40698121561</v>
      </c>
      <c r="CQ320" s="79">
        <f>Model!$BS320*CE320</f>
        <v>154887.83249213532</v>
      </c>
      <c r="CR320" s="79">
        <f>Model!$BR320*BT320</f>
        <v>60647.618389664705</v>
      </c>
      <c r="CS320" s="79">
        <f>Model!$BR320*BU320</f>
        <v>60973.765566819086</v>
      </c>
      <c r="CT320" s="79">
        <f>Model!$BR320*BV320</f>
        <v>61299.912743973502</v>
      </c>
      <c r="CU320" s="79">
        <f>Model!$BR320*BW320</f>
        <v>61626.059921127882</v>
      </c>
      <c r="CV320" s="79">
        <f>Model!$BR320*BX320</f>
        <v>61952.207098282306</v>
      </c>
      <c r="CW320" s="79">
        <f>Model!$BR320*BY320</f>
        <v>62278.354275436686</v>
      </c>
      <c r="CX320" s="79">
        <f>Model!$BR320*BZ320</f>
        <v>62604.501452591103</v>
      </c>
      <c r="CY320" s="79">
        <f>Model!$BR320*CA320</f>
        <v>62930.648629745483</v>
      </c>
      <c r="CZ320" s="79">
        <f>Model!$BR320*CB320</f>
        <v>63256.7958068999</v>
      </c>
      <c r="DA320" s="79">
        <f>Model!$BR320*CC320</f>
        <v>63582.94298405428</v>
      </c>
      <c r="DB320" s="79">
        <f>Model!$BR320*CD320</f>
        <v>63909.090161208696</v>
      </c>
      <c r="DC320" s="79">
        <f>Model!$BR320*CE320</f>
        <v>64235.237338363084</v>
      </c>
      <c r="DD320" s="79">
        <f>SUM(Model!$CF320:$CQ320)</f>
        <v>1806749.9061849206</v>
      </c>
      <c r="DE320" s="79">
        <f>SUM(Model!$CR320:$DC320)</f>
        <v>749297.13436816668</v>
      </c>
      <c r="DF320" s="80">
        <f>IFERROR((Model!$DD320-Model!$DE320)/Model!$DD320,0)</f>
        <v>0.58527899638840419</v>
      </c>
    </row>
    <row r="321" spans="2:110" x14ac:dyDescent="0.25">
      <c r="B321" t="s">
        <v>371</v>
      </c>
      <c r="C321" t="s">
        <v>185</v>
      </c>
      <c r="D321" t="s">
        <v>24</v>
      </c>
      <c r="E321" s="4">
        <v>224</v>
      </c>
      <c r="F321" s="4">
        <v>1730196.63</v>
      </c>
      <c r="G321" s="4">
        <v>741043.25</v>
      </c>
      <c r="H321" s="4">
        <v>10</v>
      </c>
      <c r="I321" s="4">
        <v>11</v>
      </c>
      <c r="J321" s="4">
        <v>10</v>
      </c>
      <c r="K321" s="4">
        <v>20</v>
      </c>
      <c r="L321" s="4">
        <v>21</v>
      </c>
      <c r="M321" s="4">
        <v>22</v>
      </c>
      <c r="N321" s="4">
        <v>30</v>
      </c>
      <c r="O321" s="4">
        <v>10</v>
      </c>
      <c r="P321" s="4">
        <v>9</v>
      </c>
      <c r="Q321" s="4">
        <v>52</v>
      </c>
      <c r="R321" s="4">
        <v>35</v>
      </c>
      <c r="S321" s="4">
        <v>23</v>
      </c>
      <c r="T321" s="4">
        <v>5</v>
      </c>
      <c r="U321" s="4">
        <v>6</v>
      </c>
      <c r="V321" s="4">
        <v>12</v>
      </c>
      <c r="W321" s="4">
        <v>15</v>
      </c>
      <c r="X321" s="4">
        <v>6</v>
      </c>
      <c r="Y321" s="4">
        <v>25</v>
      </c>
      <c r="Z321" s="4">
        <v>8</v>
      </c>
      <c r="AA321" s="4">
        <v>6</v>
      </c>
      <c r="AB321" s="4">
        <v>18</v>
      </c>
      <c r="AC321" s="4">
        <v>10</v>
      </c>
      <c r="AD321" s="4">
        <v>11</v>
      </c>
      <c r="AE321" s="4">
        <v>30</v>
      </c>
      <c r="AF321" s="4">
        <v>18</v>
      </c>
      <c r="AG321" s="4">
        <v>36</v>
      </c>
      <c r="AH321" s="4">
        <v>6</v>
      </c>
      <c r="AI321" s="4">
        <v>8</v>
      </c>
      <c r="AJ321" s="4">
        <v>22</v>
      </c>
      <c r="AK321" s="4">
        <v>17</v>
      </c>
      <c r="AL321" s="4">
        <v>6</v>
      </c>
      <c r="AM321" s="4">
        <v>12</v>
      </c>
      <c r="AN321" s="4">
        <v>11</v>
      </c>
      <c r="AO321" s="4">
        <v>38</v>
      </c>
      <c r="AP321" s="4">
        <v>30</v>
      </c>
      <c r="AQ321" s="4">
        <v>20</v>
      </c>
      <c r="AR321" s="79">
        <f>MAX(IFERROR(IFERROR(_xlfn.FORECAST.ETS(AR$5,tbl_Model[[#This Row],[H_2023_01]:[H_2025_12]],$H$5:$AQ$5),_xlfn.FORECAST.LINEAR(AR$5,tbl_Model[[#This Row],[H_2023_01]:[H_2025_12]],$H$5:$AQ$5)),0),0)</f>
        <v>19.383409344655028</v>
      </c>
      <c r="AS321" s="79">
        <f>MAX(IFERROR(IFERROR(_xlfn.FORECAST.ETS(AS$5,tbl_Model[[#This Row],[H_2023_01]:[H_2025_12]],$H$5:$AQ$5),_xlfn.FORECAST.LINEAR(AS$5,tbl_Model[[#This Row],[H_2023_01]:[H_2025_12]],$H$5:$AQ$5)),0),0)</f>
        <v>19.489875420472146</v>
      </c>
      <c r="AT321" s="79">
        <f>MAX(IFERROR(IFERROR(_xlfn.FORECAST.ETS(AT$5,tbl_Model[[#This Row],[H_2023_01]:[H_2025_12]],$H$5:$AQ$5),_xlfn.FORECAST.LINEAR(AT$5,tbl_Model[[#This Row],[H_2023_01]:[H_2025_12]],$H$5:$AQ$5)),0),0)</f>
        <v>19.596341496289217</v>
      </c>
      <c r="AU321" s="79">
        <f>MAX(IFERROR(IFERROR(_xlfn.FORECAST.ETS(AU$5,tbl_Model[[#This Row],[H_2023_01]:[H_2025_12]],$H$5:$AQ$5),_xlfn.FORECAST.LINEAR(AU$5,tbl_Model[[#This Row],[H_2023_01]:[H_2025_12]],$H$5:$AQ$5)),0),0)</f>
        <v>19.702807572106334</v>
      </c>
      <c r="AV321" s="79">
        <f>MAX(IFERROR(IFERROR(_xlfn.FORECAST.ETS(AV$5,tbl_Model[[#This Row],[H_2023_01]:[H_2025_12]],$H$5:$AQ$5),_xlfn.FORECAST.LINEAR(AV$5,tbl_Model[[#This Row],[H_2023_01]:[H_2025_12]],$H$5:$AQ$5)),0),0)</f>
        <v>19.809273647923405</v>
      </c>
      <c r="AW321" s="79">
        <f>MAX(IFERROR(IFERROR(_xlfn.FORECAST.ETS(AW$5,tbl_Model[[#This Row],[H_2023_01]:[H_2025_12]],$H$5:$AQ$5),_xlfn.FORECAST.LINEAR(AW$5,tbl_Model[[#This Row],[H_2023_01]:[H_2025_12]],$H$5:$AQ$5)),0),0)</f>
        <v>19.915739723740518</v>
      </c>
      <c r="AX321" s="79">
        <f>MAX(IFERROR(IFERROR(_xlfn.FORECAST.ETS(AX$5,tbl_Model[[#This Row],[H_2023_01]:[H_2025_12]],$H$5:$AQ$5),_xlfn.FORECAST.LINEAR(AX$5,tbl_Model[[#This Row],[H_2023_01]:[H_2025_12]],$H$5:$AQ$5)),0),0)</f>
        <v>20.022205799557593</v>
      </c>
      <c r="AY321" s="79">
        <f>MAX(IFERROR(IFERROR(_xlfn.FORECAST.ETS(AY$5,tbl_Model[[#This Row],[H_2023_01]:[H_2025_12]],$H$5:$AQ$5),_xlfn.FORECAST.LINEAR(AY$5,tbl_Model[[#This Row],[H_2023_01]:[H_2025_12]],$H$5:$AQ$5)),0),0)</f>
        <v>20.128671875374707</v>
      </c>
      <c r="AZ321" s="79">
        <f>MAX(IFERROR(IFERROR(_xlfn.FORECAST.ETS(AZ$5,tbl_Model[[#This Row],[H_2023_01]:[H_2025_12]],$H$5:$AQ$5),_xlfn.FORECAST.LINEAR(AZ$5,tbl_Model[[#This Row],[H_2023_01]:[H_2025_12]],$H$5:$AQ$5)),0),0)</f>
        <v>20.235137951191778</v>
      </c>
      <c r="BA321" s="79">
        <f>MAX(IFERROR(IFERROR(_xlfn.FORECAST.ETS(BA$5,tbl_Model[[#This Row],[H_2023_01]:[H_2025_12]],$H$5:$AQ$5),_xlfn.FORECAST.LINEAR(BA$5,tbl_Model[[#This Row],[H_2023_01]:[H_2025_12]],$H$5:$AQ$5)),0),0)</f>
        <v>20.341604027008895</v>
      </c>
      <c r="BB321" s="79">
        <f>MAX(IFERROR(IFERROR(_xlfn.FORECAST.ETS(BB$5,tbl_Model[[#This Row],[H_2023_01]:[H_2025_12]],$H$5:$AQ$5),_xlfn.FORECAST.LINEAR(BB$5,tbl_Model[[#This Row],[H_2023_01]:[H_2025_12]],$H$5:$AQ$5)),0),0)</f>
        <v>20.448070102825966</v>
      </c>
      <c r="BC321" s="79">
        <f>MAX(IFERROR(IFERROR(_xlfn.FORECAST.ETS(BC$5,tbl_Model[[#This Row],[H_2023_01]:[H_2025_12]],$H$5:$AQ$5),_xlfn.FORECAST.LINEAR(BC$5,tbl_Model[[#This Row],[H_2023_01]:[H_2025_12]],$H$5:$AQ$5)),0),0)</f>
        <v>20.554536178643083</v>
      </c>
      <c r="BD321" s="80">
        <f>IFERROR(AR321/SUM(Model!$AR321:$BC321),1/12)</f>
        <v>8.0889694794755884E-2</v>
      </c>
      <c r="BE321" s="80">
        <f>IFERROR(AS321/SUM(Model!$AR321:$BC321),1/12)</f>
        <v>8.1333992710860961E-2</v>
      </c>
      <c r="BF321" s="80">
        <f>IFERROR(AT321/SUM(Model!$AR321:$BC321),1/12)</f>
        <v>8.1778290626965858E-2</v>
      </c>
      <c r="BG321" s="80">
        <f>IFERROR(AU321/SUM(Model!$AR321:$BC321),1/12)</f>
        <v>8.2222588543070935E-2</v>
      </c>
      <c r="BH321" s="80">
        <f>IFERROR(AV321/SUM(Model!$AR321:$BC321),1/12)</f>
        <v>8.2666886459175817E-2</v>
      </c>
      <c r="BI321" s="80">
        <f>IFERROR(AW321/SUM(Model!$AR321:$BC321),1/12)</f>
        <v>8.311118437528088E-2</v>
      </c>
      <c r="BJ321" s="80">
        <f>IFERROR(AX321/SUM(Model!$AR321:$BC321),1/12)</f>
        <v>8.3555482291385791E-2</v>
      </c>
      <c r="BK321" s="80">
        <f>IFERROR(AY321/SUM(Model!$AR321:$BC321),1/12)</f>
        <v>8.3999780207490854E-2</v>
      </c>
      <c r="BL321" s="80">
        <f>IFERROR(AZ321/SUM(Model!$AR321:$BC321),1/12)</f>
        <v>8.4444078123595737E-2</v>
      </c>
      <c r="BM321" s="80">
        <f>IFERROR(BA321/SUM(Model!$AR321:$BC321),1/12)</f>
        <v>8.4888376039700814E-2</v>
      </c>
      <c r="BN321" s="80">
        <f>IFERROR(BB321/SUM(Model!$AR321:$BC321),1/12)</f>
        <v>8.5332673955805696E-2</v>
      </c>
      <c r="BO321" s="80">
        <f>IFERROR(BC321/SUM(Model!$AR321:$BC321),1/12)</f>
        <v>8.5776971871910787E-2</v>
      </c>
      <c r="BP32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233.78201777313109</v>
      </c>
      <c r="BQ321" s="77" cm="1">
        <f t="array" ref="BQ32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321" s="77" cm="1">
        <f t="array" ref="BR32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321" s="77">
        <f>IF(tbl_Model[[#This Row],[Type]]="Boutique",
    tbl_Model[[#This Row],[UnitListPrice]],
    tbl_Model[[#This Row],[UnitListPrice]]*(1-SUMIFS(tbl_MarketTerms[WholesaleMarginPct],tbl_MarketTerms[Country],tbl_Model[[#This Row],[country]])))</f>
        <v>7946.3309795478999</v>
      </c>
      <c r="BT321" s="79">
        <f>Model!$BP321*BD321</f>
        <v>18.91055606617077</v>
      </c>
      <c r="BU321" s="79">
        <f>Model!$BP321*BE321</f>
        <v>19.014424929490211</v>
      </c>
      <c r="BV321" s="79">
        <f>Model!$BP321*BF321</f>
        <v>19.118293792809613</v>
      </c>
      <c r="BW321" s="79">
        <f>Model!$BP321*BG321</f>
        <v>19.222162656129054</v>
      </c>
      <c r="BX321" s="79">
        <f>Model!$BP321*BH321</f>
        <v>19.326031519448449</v>
      </c>
      <c r="BY321" s="79">
        <f>Model!$BP321*BI321</f>
        <v>19.42990038276789</v>
      </c>
      <c r="BZ321" s="79">
        <f>Model!$BP321*BJ321</f>
        <v>19.533769246087292</v>
      </c>
      <c r="CA321" s="79">
        <f>Model!$BP321*BK321</f>
        <v>19.637638109406733</v>
      </c>
      <c r="CB321" s="79">
        <f>Model!$BP321*BL321</f>
        <v>19.741506972726128</v>
      </c>
      <c r="CC321" s="79">
        <f>Model!$BP321*BM321</f>
        <v>19.845375836045569</v>
      </c>
      <c r="CD321" s="79">
        <f>Model!$BP321*BN321</f>
        <v>19.949244699364968</v>
      </c>
      <c r="CE321" s="79">
        <f>Model!$BP321*BO321</f>
        <v>20.053113562684413</v>
      </c>
      <c r="CF321" s="79">
        <f>Model!$BS321*BT321</f>
        <v>150269.53750909027</v>
      </c>
      <c r="CG321" s="79">
        <f>Model!$BS321*BU321</f>
        <v>151094.91387549596</v>
      </c>
      <c r="CH321" s="79">
        <f>Model!$BS321*BV321</f>
        <v>151920.29024190136</v>
      </c>
      <c r="CI321" s="79">
        <f>Model!$BS321*BW321</f>
        <v>152745.66660830704</v>
      </c>
      <c r="CJ321" s="79">
        <f>Model!$BS321*BX321</f>
        <v>153571.04297471239</v>
      </c>
      <c r="CK321" s="79">
        <f>Model!$BS321*BY321</f>
        <v>154396.41934111807</v>
      </c>
      <c r="CL321" s="79">
        <f>Model!$BS321*BZ321</f>
        <v>155221.79570752347</v>
      </c>
      <c r="CM321" s="79">
        <f>Model!$BS321*CA321</f>
        <v>156047.17207392916</v>
      </c>
      <c r="CN321" s="79">
        <f>Model!$BS321*CB321</f>
        <v>156872.5484403345</v>
      </c>
      <c r="CO321" s="79">
        <f>Model!$BS321*CC321</f>
        <v>157697.92480674022</v>
      </c>
      <c r="CP321" s="79">
        <f>Model!$BS321*CD321</f>
        <v>158523.30117314556</v>
      </c>
      <c r="CQ321" s="79">
        <f>Model!$BS321*CE321</f>
        <v>159348.67753955131</v>
      </c>
      <c r="CR321" s="79">
        <f>Model!$BR321*BT321</f>
        <v>63655.903668338629</v>
      </c>
      <c r="CS321" s="79">
        <f>Model!$BR321*BU321</f>
        <v>64005.54258611906</v>
      </c>
      <c r="CT321" s="79">
        <f>Model!$BR321*BV321</f>
        <v>64355.181503899366</v>
      </c>
      <c r="CU321" s="79">
        <f>Model!$BR321*BW321</f>
        <v>64704.820421679797</v>
      </c>
      <c r="CV321" s="79">
        <f>Model!$BR321*BX321</f>
        <v>65054.459339460082</v>
      </c>
      <c r="CW321" s="79">
        <f>Model!$BR321*BY321</f>
        <v>65404.098257240512</v>
      </c>
      <c r="CX321" s="79">
        <f>Model!$BR321*BZ321</f>
        <v>65753.737175020811</v>
      </c>
      <c r="CY321" s="79">
        <f>Model!$BR321*CA321</f>
        <v>66103.376092801249</v>
      </c>
      <c r="CZ321" s="79">
        <f>Model!$BR321*CB321</f>
        <v>66453.015010581526</v>
      </c>
      <c r="DA321" s="79">
        <f>Model!$BR321*CC321</f>
        <v>66802.653928361964</v>
      </c>
      <c r="DB321" s="79">
        <f>Model!$BR321*CD321</f>
        <v>67152.292846142256</v>
      </c>
      <c r="DC321" s="79">
        <f>Model!$BR321*CE321</f>
        <v>67501.931763922694</v>
      </c>
      <c r="DD321" s="79">
        <f>SUM(Model!$CF321:$CQ321)</f>
        <v>1857709.2902918491</v>
      </c>
      <c r="DE321" s="79">
        <f>SUM(Model!$CR321:$DC321)</f>
        <v>786947.01259356772</v>
      </c>
      <c r="DF321" s="80">
        <f>IFERROR((Model!$DD321-Model!$DE321)/Model!$DD321,0)</f>
        <v>0.57638850346173531</v>
      </c>
    </row>
    <row r="322" spans="2:110" x14ac:dyDescent="0.25">
      <c r="B322" t="s">
        <v>371</v>
      </c>
      <c r="C322" t="s">
        <v>114</v>
      </c>
      <c r="D322" t="s">
        <v>14</v>
      </c>
      <c r="E322" s="4">
        <v>216</v>
      </c>
      <c r="F322" s="4">
        <v>1316262.6599999999</v>
      </c>
      <c r="G322" s="4">
        <v>582025.56999999995</v>
      </c>
      <c r="H322" s="4">
        <v>16</v>
      </c>
      <c r="I322" s="4">
        <v>23</v>
      </c>
      <c r="J322" s="4">
        <v>29</v>
      </c>
      <c r="K322" s="4">
        <v>22</v>
      </c>
      <c r="L322" s="4">
        <v>16</v>
      </c>
      <c r="M322" s="4">
        <v>16</v>
      </c>
      <c r="N322" s="4">
        <v>15</v>
      </c>
      <c r="O322" s="4">
        <v>24</v>
      </c>
      <c r="P322" s="4">
        <v>16</v>
      </c>
      <c r="Q322" s="4">
        <v>24</v>
      </c>
      <c r="R322" s="4">
        <v>21</v>
      </c>
      <c r="S322" s="4">
        <v>17</v>
      </c>
      <c r="T322" s="4">
        <v>16</v>
      </c>
      <c r="U322" s="4">
        <v>14</v>
      </c>
      <c r="V322" s="4">
        <v>14</v>
      </c>
      <c r="W322" s="4">
        <v>18</v>
      </c>
      <c r="X322" s="4">
        <v>10</v>
      </c>
      <c r="Y322" s="4">
        <v>17</v>
      </c>
      <c r="Z322" s="4">
        <v>16</v>
      </c>
      <c r="AA322" s="4">
        <v>22</v>
      </c>
      <c r="AB322" s="4">
        <v>21</v>
      </c>
      <c r="AC322" s="4">
        <v>28</v>
      </c>
      <c r="AD322" s="4">
        <v>35</v>
      </c>
      <c r="AE322" s="4">
        <v>37</v>
      </c>
      <c r="AF322" s="4">
        <v>11</v>
      </c>
      <c r="AG322" s="4">
        <v>13</v>
      </c>
      <c r="AH322" s="4">
        <v>24</v>
      </c>
      <c r="AI322" s="4">
        <v>17</v>
      </c>
      <c r="AJ322" s="4">
        <v>16</v>
      </c>
      <c r="AK322" s="4">
        <v>17</v>
      </c>
      <c r="AL322" s="4">
        <v>25</v>
      </c>
      <c r="AM322" s="4">
        <v>19</v>
      </c>
      <c r="AN322" s="4">
        <v>14</v>
      </c>
      <c r="AO322" s="4">
        <v>9</v>
      </c>
      <c r="AP322" s="4">
        <v>23</v>
      </c>
      <c r="AQ322" s="4">
        <v>28</v>
      </c>
      <c r="AR322" s="79">
        <f>MAX(IFERROR(IFERROR(_xlfn.FORECAST.ETS(AR$5,tbl_Model[[#This Row],[H_2023_01]:[H_2025_12]],$H$5:$AQ$5),_xlfn.FORECAST.LINEAR(AR$5,tbl_Model[[#This Row],[H_2023_01]:[H_2025_12]],$H$5:$AQ$5)),0),0)</f>
        <v>20.112341228258344</v>
      </c>
      <c r="AS322" s="79">
        <f>MAX(IFERROR(IFERROR(_xlfn.FORECAST.ETS(AS$5,tbl_Model[[#This Row],[H_2023_01]:[H_2025_12]],$H$5:$AQ$5),_xlfn.FORECAST.LINEAR(AS$5,tbl_Model[[#This Row],[H_2023_01]:[H_2025_12]],$H$5:$AQ$5)),0),0)</f>
        <v>20.157125794540022</v>
      </c>
      <c r="AT322" s="79">
        <f>MAX(IFERROR(IFERROR(_xlfn.FORECAST.ETS(AT$5,tbl_Model[[#This Row],[H_2023_01]:[H_2025_12]],$H$5:$AQ$5),_xlfn.FORECAST.LINEAR(AT$5,tbl_Model[[#This Row],[H_2023_01]:[H_2025_12]],$H$5:$AQ$5)),0),0)</f>
        <v>20.201910360821689</v>
      </c>
      <c r="AU322" s="79">
        <f>MAX(IFERROR(IFERROR(_xlfn.FORECAST.ETS(AU$5,tbl_Model[[#This Row],[H_2023_01]:[H_2025_12]],$H$5:$AQ$5),_xlfn.FORECAST.LINEAR(AU$5,tbl_Model[[#This Row],[H_2023_01]:[H_2025_12]],$H$5:$AQ$5)),0),0)</f>
        <v>20.246694927103366</v>
      </c>
      <c r="AV322" s="79">
        <f>MAX(IFERROR(IFERROR(_xlfn.FORECAST.ETS(AV$5,tbl_Model[[#This Row],[H_2023_01]:[H_2025_12]],$H$5:$AQ$5),_xlfn.FORECAST.LINEAR(AV$5,tbl_Model[[#This Row],[H_2023_01]:[H_2025_12]],$H$5:$AQ$5)),0),0)</f>
        <v>20.29147949338503</v>
      </c>
      <c r="AW322" s="79">
        <f>MAX(IFERROR(IFERROR(_xlfn.FORECAST.ETS(AW$5,tbl_Model[[#This Row],[H_2023_01]:[H_2025_12]],$H$5:$AQ$5),_xlfn.FORECAST.LINEAR(AW$5,tbl_Model[[#This Row],[H_2023_01]:[H_2025_12]],$H$5:$AQ$5)),0),0)</f>
        <v>20.336264059666707</v>
      </c>
      <c r="AX322" s="79">
        <f>MAX(IFERROR(IFERROR(_xlfn.FORECAST.ETS(AX$5,tbl_Model[[#This Row],[H_2023_01]:[H_2025_12]],$H$5:$AQ$5),_xlfn.FORECAST.LINEAR(AX$5,tbl_Model[[#This Row],[H_2023_01]:[H_2025_12]],$H$5:$AQ$5)),0),0)</f>
        <v>20.38104862594837</v>
      </c>
      <c r="AY322" s="79">
        <f>MAX(IFERROR(IFERROR(_xlfn.FORECAST.ETS(AY$5,tbl_Model[[#This Row],[H_2023_01]:[H_2025_12]],$H$5:$AQ$5),_xlfn.FORECAST.LINEAR(AY$5,tbl_Model[[#This Row],[H_2023_01]:[H_2025_12]],$H$5:$AQ$5)),0),0)</f>
        <v>20.425833192230048</v>
      </c>
      <c r="AZ322" s="79">
        <f>MAX(IFERROR(IFERROR(_xlfn.FORECAST.ETS(AZ$5,tbl_Model[[#This Row],[H_2023_01]:[H_2025_12]],$H$5:$AQ$5),_xlfn.FORECAST.LINEAR(AZ$5,tbl_Model[[#This Row],[H_2023_01]:[H_2025_12]],$H$5:$AQ$5)),0),0)</f>
        <v>20.470617758511715</v>
      </c>
      <c r="BA322" s="79">
        <f>MAX(IFERROR(IFERROR(_xlfn.FORECAST.ETS(BA$5,tbl_Model[[#This Row],[H_2023_01]:[H_2025_12]],$H$5:$AQ$5),_xlfn.FORECAST.LINEAR(BA$5,tbl_Model[[#This Row],[H_2023_01]:[H_2025_12]],$H$5:$AQ$5)),0),0)</f>
        <v>20.515402324793392</v>
      </c>
      <c r="BB322" s="79">
        <f>MAX(IFERROR(IFERROR(_xlfn.FORECAST.ETS(BB$5,tbl_Model[[#This Row],[H_2023_01]:[H_2025_12]],$H$5:$AQ$5),_xlfn.FORECAST.LINEAR(BB$5,tbl_Model[[#This Row],[H_2023_01]:[H_2025_12]],$H$5:$AQ$5)),0),0)</f>
        <v>20.560186891075055</v>
      </c>
      <c r="BC322" s="79">
        <f>MAX(IFERROR(IFERROR(_xlfn.FORECAST.ETS(BC$5,tbl_Model[[#This Row],[H_2023_01]:[H_2025_12]],$H$5:$AQ$5),_xlfn.FORECAST.LINEAR(BC$5,tbl_Model[[#This Row],[H_2023_01]:[H_2025_12]],$H$5:$AQ$5)),0),0)</f>
        <v>20.604971457356733</v>
      </c>
      <c r="BD322" s="80">
        <f>IFERROR(AR322/SUM(Model!$AR322:$BC322),1/12)</f>
        <v>8.2325100805599849E-2</v>
      </c>
      <c r="BE322" s="80">
        <f>IFERROR(AS322/SUM(Model!$AR322:$BC322),1/12)</f>
        <v>8.2508415810642333E-2</v>
      </c>
      <c r="BF322" s="80">
        <f>IFERROR(AT322/SUM(Model!$AR322:$BC322),1/12)</f>
        <v>8.2691730815684761E-2</v>
      </c>
      <c r="BG322" s="80">
        <f>IFERROR(AU322/SUM(Model!$AR322:$BC322),1/12)</f>
        <v>8.2875045820727231E-2</v>
      </c>
      <c r="BH322" s="80">
        <f>IFERROR(AV322/SUM(Model!$AR322:$BC322),1/12)</f>
        <v>8.3058360825769659E-2</v>
      </c>
      <c r="BI322" s="80">
        <f>IFERROR(AW322/SUM(Model!$AR322:$BC322),1/12)</f>
        <v>8.3241675830812129E-2</v>
      </c>
      <c r="BJ322" s="80">
        <f>IFERROR(AX322/SUM(Model!$AR322:$BC322),1/12)</f>
        <v>8.3424990835854543E-2</v>
      </c>
      <c r="BK322" s="80">
        <f>IFERROR(AY322/SUM(Model!$AR322:$BC322),1/12)</f>
        <v>8.3608305840897026E-2</v>
      </c>
      <c r="BL322" s="80">
        <f>IFERROR(AZ322/SUM(Model!$AR322:$BC322),1/12)</f>
        <v>8.3791620845939455E-2</v>
      </c>
      <c r="BM322" s="80">
        <f>IFERROR(BA322/SUM(Model!$AR322:$BC322),1/12)</f>
        <v>8.3974935850981924E-2</v>
      </c>
      <c r="BN322" s="80">
        <f>IFERROR(BB322/SUM(Model!$AR322:$BC322),1/12)</f>
        <v>8.4158250856024353E-2</v>
      </c>
      <c r="BO322" s="80">
        <f>IFERROR(BC322/SUM(Model!$AR322:$BC322),1/12)</f>
        <v>8.4341565861066822E-2</v>
      </c>
      <c r="BP32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223.74668227946921</v>
      </c>
      <c r="BQ322" s="77" cm="1">
        <f t="array" ref="BQ32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22" s="77" cm="1">
        <f t="array" ref="BR32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22" s="77">
        <f>IF(tbl_Model[[#This Row],[Type]]="Boutique",
    tbl_Model[[#This Row],[UnitListPrice]],
    tbl_Model[[#This Row],[UnitListPrice]]*(1-SUMIFS(tbl_MarketTerms[WholesaleMarginPct],tbl_MarketTerms[Country],tbl_Model[[#This Row],[country]])))</f>
        <v>6257.2872340425538</v>
      </c>
      <c r="BT322" s="79">
        <f>Model!$BP322*BD322</f>
        <v>18.419968173575825</v>
      </c>
      <c r="BU322" s="79">
        <f>Model!$BP322*BE322</f>
        <v>18.460984297766124</v>
      </c>
      <c r="BV322" s="79">
        <f>Model!$BP322*BF322</f>
        <v>18.50200042195641</v>
      </c>
      <c r="BW322" s="79">
        <f>Model!$BP322*BG322</f>
        <v>18.54301654614671</v>
      </c>
      <c r="BX322" s="79">
        <f>Model!$BP322*BH322</f>
        <v>18.584032670336995</v>
      </c>
      <c r="BY322" s="79">
        <f>Model!$BP322*BI322</f>
        <v>18.625048794527292</v>
      </c>
      <c r="BZ322" s="79">
        <f>Model!$BP322*BJ322</f>
        <v>18.666064918717577</v>
      </c>
      <c r="CA322" s="79">
        <f>Model!$BP322*BK322</f>
        <v>18.707081042907877</v>
      </c>
      <c r="CB322" s="79">
        <f>Model!$BP322*BL322</f>
        <v>18.748097167098166</v>
      </c>
      <c r="CC322" s="79">
        <f>Model!$BP322*BM322</f>
        <v>18.789113291288462</v>
      </c>
      <c r="CD322" s="79">
        <f>Model!$BP322*BN322</f>
        <v>18.830129415478748</v>
      </c>
      <c r="CE322" s="79">
        <f>Model!$BP322*BO322</f>
        <v>18.871145539669044</v>
      </c>
      <c r="CF322" s="79">
        <f>Model!$BS322*BT322</f>
        <v>115259.03170398614</v>
      </c>
      <c r="CG322" s="79">
        <f>Model!$BS322*BU322</f>
        <v>115515.68137427201</v>
      </c>
      <c r="CH322" s="79">
        <f>Model!$BS322*BV322</f>
        <v>115772.33104455778</v>
      </c>
      <c r="CI322" s="79">
        <f>Model!$BS322*BW322</f>
        <v>116028.98071484365</v>
      </c>
      <c r="CJ322" s="79">
        <f>Model!$BS322*BX322</f>
        <v>116285.63038512944</v>
      </c>
      <c r="CK322" s="79">
        <f>Model!$BS322*BY322</f>
        <v>116542.28005541528</v>
      </c>
      <c r="CL322" s="79">
        <f>Model!$BS322*BZ322</f>
        <v>116798.92972570105</v>
      </c>
      <c r="CM322" s="79">
        <f>Model!$BS322*CA322</f>
        <v>117055.57939598692</v>
      </c>
      <c r="CN322" s="79">
        <f>Model!$BS322*CB322</f>
        <v>117312.22906627272</v>
      </c>
      <c r="CO322" s="79">
        <f>Model!$BS322*CC322</f>
        <v>117568.87873655856</v>
      </c>
      <c r="CP322" s="79">
        <f>Model!$BS322*CD322</f>
        <v>117825.52840684434</v>
      </c>
      <c r="CQ322" s="79">
        <f>Model!$BS322*CE322</f>
        <v>118082.17807713019</v>
      </c>
      <c r="CR322" s="79">
        <f>Model!$BR322*BT322</f>
        <v>50153.588875446309</v>
      </c>
      <c r="CS322" s="79">
        <f>Model!$BR322*BU322</f>
        <v>50265.266909334307</v>
      </c>
      <c r="CT322" s="79">
        <f>Model!$BR322*BV322</f>
        <v>50376.944943222275</v>
      </c>
      <c r="CU322" s="79">
        <f>Model!$BR322*BW322</f>
        <v>50488.622977110273</v>
      </c>
      <c r="CV322" s="79">
        <f>Model!$BR322*BX322</f>
        <v>50600.301010998242</v>
      </c>
      <c r="CW322" s="79">
        <f>Model!$BR322*BY322</f>
        <v>50711.979044886233</v>
      </c>
      <c r="CX322" s="79">
        <f>Model!$BR322*BZ322</f>
        <v>50823.657078774202</v>
      </c>
      <c r="CY322" s="79">
        <f>Model!$BR322*CA322</f>
        <v>50935.3351126622</v>
      </c>
      <c r="CZ322" s="79">
        <f>Model!$BR322*CB322</f>
        <v>51047.013146550176</v>
      </c>
      <c r="DA322" s="79">
        <f>Model!$BR322*CC322</f>
        <v>51158.691180438167</v>
      </c>
      <c r="DB322" s="79">
        <f>Model!$BR322*CD322</f>
        <v>51270.369214326136</v>
      </c>
      <c r="DC322" s="79">
        <f>Model!$BR322*CE322</f>
        <v>51382.047248214127</v>
      </c>
      <c r="DD322" s="79">
        <f>SUM(Model!$CF322:$CQ322)</f>
        <v>1400047.2586866978</v>
      </c>
      <c r="DE322" s="79">
        <f>SUM(Model!$CR322:$DC322)</f>
        <v>609213.81674196257</v>
      </c>
      <c r="DF322" s="80">
        <f>IFERROR((Model!$DD322-Model!$DE322)/Model!$DD322,0)</f>
        <v>0.56486196236444886</v>
      </c>
    </row>
    <row r="323" spans="2:110" x14ac:dyDescent="0.25">
      <c r="B323" t="s">
        <v>371</v>
      </c>
      <c r="C323" t="s">
        <v>148</v>
      </c>
      <c r="D323" t="s">
        <v>28</v>
      </c>
      <c r="E323" s="4">
        <v>402</v>
      </c>
      <c r="F323" s="4">
        <v>2487989.88</v>
      </c>
      <c r="G323" s="4">
        <v>1042151.27</v>
      </c>
      <c r="H323" s="4">
        <v>21</v>
      </c>
      <c r="I323" s="4">
        <v>21</v>
      </c>
      <c r="J323" s="4">
        <v>33</v>
      </c>
      <c r="K323" s="4">
        <v>31</v>
      </c>
      <c r="L323" s="4">
        <v>42</v>
      </c>
      <c r="M323" s="4">
        <v>18</v>
      </c>
      <c r="N323" s="4">
        <v>21</v>
      </c>
      <c r="O323" s="4">
        <v>38</v>
      </c>
      <c r="P323" s="4">
        <v>17</v>
      </c>
      <c r="Q323" s="4">
        <v>40</v>
      </c>
      <c r="R323" s="4">
        <v>75</v>
      </c>
      <c r="S323" s="4">
        <v>53</v>
      </c>
      <c r="T323" s="4">
        <v>42</v>
      </c>
      <c r="U323" s="4">
        <v>35</v>
      </c>
      <c r="V323" s="4">
        <v>37</v>
      </c>
      <c r="W323" s="4">
        <v>32</v>
      </c>
      <c r="X323" s="4">
        <v>24</v>
      </c>
      <c r="Y323" s="4">
        <v>27</v>
      </c>
      <c r="Z323" s="4">
        <v>31</v>
      </c>
      <c r="AA323" s="4">
        <v>46</v>
      </c>
      <c r="AB323" s="4">
        <v>28</v>
      </c>
      <c r="AC323" s="4">
        <v>23</v>
      </c>
      <c r="AD323" s="4">
        <v>68</v>
      </c>
      <c r="AE323" s="4">
        <v>61</v>
      </c>
      <c r="AF323" s="4">
        <v>25</v>
      </c>
      <c r="AG323" s="4">
        <v>15</v>
      </c>
      <c r="AH323" s="4">
        <v>31</v>
      </c>
      <c r="AI323" s="4">
        <v>38</v>
      </c>
      <c r="AJ323" s="4">
        <v>44</v>
      </c>
      <c r="AK323" s="4">
        <v>32</v>
      </c>
      <c r="AL323" s="4">
        <v>30</v>
      </c>
      <c r="AM323" s="4">
        <v>23</v>
      </c>
      <c r="AN323" s="4">
        <v>35</v>
      </c>
      <c r="AO323" s="4">
        <v>28</v>
      </c>
      <c r="AP323" s="4">
        <v>36</v>
      </c>
      <c r="AQ323" s="4">
        <v>65</v>
      </c>
      <c r="AR323" s="79">
        <f>MAX(IFERROR(IFERROR(_xlfn.FORECAST.ETS(AR$5,tbl_Model[[#This Row],[H_2023_01]:[H_2025_12]],$H$5:$AQ$5),_xlfn.FORECAST.LINEAR(AR$5,tbl_Model[[#This Row],[H_2023_01]:[H_2025_12]],$H$5:$AQ$5)),0),0)</f>
        <v>39.428151982207702</v>
      </c>
      <c r="AS323" s="79">
        <f>MAX(IFERROR(IFERROR(_xlfn.FORECAST.ETS(AS$5,tbl_Model[[#This Row],[H_2023_01]:[H_2025_12]],$H$5:$AQ$5),_xlfn.FORECAST.LINEAR(AS$5,tbl_Model[[#This Row],[H_2023_01]:[H_2025_12]],$H$5:$AQ$5)),0),0)</f>
        <v>39.703761536141151</v>
      </c>
      <c r="AT323" s="79">
        <f>MAX(IFERROR(IFERROR(_xlfn.FORECAST.ETS(AT$5,tbl_Model[[#This Row],[H_2023_01]:[H_2025_12]],$H$5:$AQ$5),_xlfn.FORECAST.LINEAR(AT$5,tbl_Model[[#This Row],[H_2023_01]:[H_2025_12]],$H$5:$AQ$5)),0),0)</f>
        <v>39.979371090074594</v>
      </c>
      <c r="AU323" s="79">
        <f>MAX(IFERROR(IFERROR(_xlfn.FORECAST.ETS(AU$5,tbl_Model[[#This Row],[H_2023_01]:[H_2025_12]],$H$5:$AQ$5),_xlfn.FORECAST.LINEAR(AU$5,tbl_Model[[#This Row],[H_2023_01]:[H_2025_12]],$H$5:$AQ$5)),0),0)</f>
        <v>40.254980644008043</v>
      </c>
      <c r="AV323" s="79">
        <f>MAX(IFERROR(IFERROR(_xlfn.FORECAST.ETS(AV$5,tbl_Model[[#This Row],[H_2023_01]:[H_2025_12]],$H$5:$AQ$5),_xlfn.FORECAST.LINEAR(AV$5,tbl_Model[[#This Row],[H_2023_01]:[H_2025_12]],$H$5:$AQ$5)),0),0)</f>
        <v>40.530590197941486</v>
      </c>
      <c r="AW323" s="79">
        <f>MAX(IFERROR(IFERROR(_xlfn.FORECAST.ETS(AW$5,tbl_Model[[#This Row],[H_2023_01]:[H_2025_12]],$H$5:$AQ$5),_xlfn.FORECAST.LINEAR(AW$5,tbl_Model[[#This Row],[H_2023_01]:[H_2025_12]],$H$5:$AQ$5)),0),0)</f>
        <v>40.806199751874935</v>
      </c>
      <c r="AX323" s="79">
        <f>MAX(IFERROR(IFERROR(_xlfn.FORECAST.ETS(AX$5,tbl_Model[[#This Row],[H_2023_01]:[H_2025_12]],$H$5:$AQ$5),_xlfn.FORECAST.LINEAR(AX$5,tbl_Model[[#This Row],[H_2023_01]:[H_2025_12]],$H$5:$AQ$5)),0),0)</f>
        <v>41.081809305808378</v>
      </c>
      <c r="AY323" s="79">
        <f>MAX(IFERROR(IFERROR(_xlfn.FORECAST.ETS(AY$5,tbl_Model[[#This Row],[H_2023_01]:[H_2025_12]],$H$5:$AQ$5),_xlfn.FORECAST.LINEAR(AY$5,tbl_Model[[#This Row],[H_2023_01]:[H_2025_12]],$H$5:$AQ$5)),0),0)</f>
        <v>41.357418859741827</v>
      </c>
      <c r="AZ323" s="79">
        <f>MAX(IFERROR(IFERROR(_xlfn.FORECAST.ETS(AZ$5,tbl_Model[[#This Row],[H_2023_01]:[H_2025_12]],$H$5:$AQ$5),_xlfn.FORECAST.LINEAR(AZ$5,tbl_Model[[#This Row],[H_2023_01]:[H_2025_12]],$H$5:$AQ$5)),0),0)</f>
        <v>41.63302841367527</v>
      </c>
      <c r="BA323" s="79">
        <f>MAX(IFERROR(IFERROR(_xlfn.FORECAST.ETS(BA$5,tbl_Model[[#This Row],[H_2023_01]:[H_2025_12]],$H$5:$AQ$5),_xlfn.FORECAST.LINEAR(BA$5,tbl_Model[[#This Row],[H_2023_01]:[H_2025_12]],$H$5:$AQ$5)),0),0)</f>
        <v>41.908637967608719</v>
      </c>
      <c r="BB323" s="79">
        <f>MAX(IFERROR(IFERROR(_xlfn.FORECAST.ETS(BB$5,tbl_Model[[#This Row],[H_2023_01]:[H_2025_12]],$H$5:$AQ$5),_xlfn.FORECAST.LINEAR(BB$5,tbl_Model[[#This Row],[H_2023_01]:[H_2025_12]],$H$5:$AQ$5)),0),0)</f>
        <v>42.184247521542162</v>
      </c>
      <c r="BC323" s="79">
        <f>MAX(IFERROR(IFERROR(_xlfn.FORECAST.ETS(BC$5,tbl_Model[[#This Row],[H_2023_01]:[H_2025_12]],$H$5:$AQ$5),_xlfn.FORECAST.LINEAR(BC$5,tbl_Model[[#This Row],[H_2023_01]:[H_2025_12]],$H$5:$AQ$5)),0),0)</f>
        <v>42.459857075475611</v>
      </c>
      <c r="BD323" s="80">
        <f>IFERROR(AR323/SUM(Model!$AR323:$BC323),1/12)</f>
        <v>8.0248118611264629E-2</v>
      </c>
      <c r="BE323" s="80">
        <f>IFERROR(AS323/SUM(Model!$AR323:$BC323),1/12)</f>
        <v>8.0809066742549854E-2</v>
      </c>
      <c r="BF323" s="80">
        <f>IFERROR(AT323/SUM(Model!$AR323:$BC323),1/12)</f>
        <v>8.1370014873835064E-2</v>
      </c>
      <c r="BG323" s="80">
        <f>IFERROR(AU323/SUM(Model!$AR323:$BC323),1/12)</f>
        <v>8.1930963005120289E-2</v>
      </c>
      <c r="BH323" s="80">
        <f>IFERROR(AV323/SUM(Model!$AR323:$BC323),1/12)</f>
        <v>8.2491911136405499E-2</v>
      </c>
      <c r="BI323" s="80">
        <f>IFERROR(AW323/SUM(Model!$AR323:$BC323),1/12)</f>
        <v>8.3052859267690723E-2</v>
      </c>
      <c r="BJ323" s="80">
        <f>IFERROR(AX323/SUM(Model!$AR323:$BC323),1/12)</f>
        <v>8.3613807398975934E-2</v>
      </c>
      <c r="BK323" s="80">
        <f>IFERROR(AY323/SUM(Model!$AR323:$BC323),1/12)</f>
        <v>8.4174755530261158E-2</v>
      </c>
      <c r="BL323" s="80">
        <f>IFERROR(AZ323/SUM(Model!$AR323:$BC323),1/12)</f>
        <v>8.4735703661546369E-2</v>
      </c>
      <c r="BM323" s="80">
        <f>IFERROR(BA323/SUM(Model!$AR323:$BC323),1/12)</f>
        <v>8.5296651792831593E-2</v>
      </c>
      <c r="BN323" s="80">
        <f>IFERROR(BB323/SUM(Model!$AR323:$BC323),1/12)</f>
        <v>8.585759992411679E-2</v>
      </c>
      <c r="BO323" s="80">
        <f>IFERROR(BC323/SUM(Model!$AR323:$BC323),1/12)</f>
        <v>8.6418548055402014E-2</v>
      </c>
      <c r="BP32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415.75924461142972</v>
      </c>
      <c r="BQ323" s="77" cm="1">
        <f t="array" ref="BQ32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323" s="77" cm="1">
        <f t="array" ref="BR32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323" s="77">
        <f>IF(tbl_Model[[#This Row],[Type]]="Boutique",
    tbl_Model[[#This Row],[UnitListPrice]],
    tbl_Model[[#This Row],[UnitListPrice]]*(1-SUMIFS(tbl_MarketTerms[WholesaleMarginPct],tbl_MarketTerms[Country],tbl_Model[[#This Row],[country]])))</f>
        <v>6518.8849899742199</v>
      </c>
      <c r="BT323" s="79">
        <f>Model!$BP323*BD323</f>
        <v>33.363897175307798</v>
      </c>
      <c r="BU323" s="79">
        <f>Model!$BP323*BE323</f>
        <v>33.597116546637132</v>
      </c>
      <c r="BV323" s="79">
        <f>Model!$BP323*BF323</f>
        <v>33.830335917966465</v>
      </c>
      <c r="BW323" s="79">
        <f>Model!$BP323*BG323</f>
        <v>34.063555289295806</v>
      </c>
      <c r="BX323" s="79">
        <f>Model!$BP323*BH323</f>
        <v>34.29677466062514</v>
      </c>
      <c r="BY323" s="79">
        <f>Model!$BP323*BI323</f>
        <v>34.529994031954473</v>
      </c>
      <c r="BZ323" s="79">
        <f>Model!$BP323*BJ323</f>
        <v>34.763213403283807</v>
      </c>
      <c r="CA323" s="79">
        <f>Model!$BP323*BK323</f>
        <v>34.996432774613147</v>
      </c>
      <c r="CB323" s="79">
        <f>Model!$BP323*BL323</f>
        <v>35.229652145942481</v>
      </c>
      <c r="CC323" s="79">
        <f>Model!$BP323*BM323</f>
        <v>35.462871517271815</v>
      </c>
      <c r="CD323" s="79">
        <f>Model!$BP323*BN323</f>
        <v>35.696090888601141</v>
      </c>
      <c r="CE323" s="79">
        <f>Model!$BP323*BO323</f>
        <v>35.929310259930482</v>
      </c>
      <c r="CF323" s="79">
        <f>Model!$BS323*BT323</f>
        <v>217495.40850315729</v>
      </c>
      <c r="CG323" s="79">
        <f>Model!$BS323*BU323</f>
        <v>219015.73876228731</v>
      </c>
      <c r="CH323" s="79">
        <f>Model!$BS323*BV323</f>
        <v>220536.06902141732</v>
      </c>
      <c r="CI323" s="79">
        <f>Model!$BS323*BW323</f>
        <v>222056.39928054737</v>
      </c>
      <c r="CJ323" s="79">
        <f>Model!$BS323*BX323</f>
        <v>223576.72953967738</v>
      </c>
      <c r="CK323" s="79">
        <f>Model!$BS323*BY323</f>
        <v>225097.0597988074</v>
      </c>
      <c r="CL323" s="79">
        <f>Model!$BS323*BZ323</f>
        <v>226617.39005793742</v>
      </c>
      <c r="CM323" s="79">
        <f>Model!$BS323*CA323</f>
        <v>228137.72031706749</v>
      </c>
      <c r="CN323" s="79">
        <f>Model!$BS323*CB323</f>
        <v>229658.05057619751</v>
      </c>
      <c r="CO323" s="79">
        <f>Model!$BS323*CC323</f>
        <v>231178.38083532752</v>
      </c>
      <c r="CP323" s="79">
        <f>Model!$BS323*CD323</f>
        <v>232698.71109445748</v>
      </c>
      <c r="CQ323" s="79">
        <f>Model!$BS323*CE323</f>
        <v>234219.04135358756</v>
      </c>
      <c r="CR323" s="79">
        <f>Model!$BR323*BT323</f>
        <v>90076.310246959256</v>
      </c>
      <c r="CS323" s="79">
        <f>Model!$BR323*BU323</f>
        <v>90705.959125718218</v>
      </c>
      <c r="CT323" s="79">
        <f>Model!$BR323*BV323</f>
        <v>91335.608004477181</v>
      </c>
      <c r="CU323" s="79">
        <f>Model!$BR323*BW323</f>
        <v>91965.256883236158</v>
      </c>
      <c r="CV323" s="79">
        <f>Model!$BR323*BX323</f>
        <v>92594.90576199512</v>
      </c>
      <c r="CW323" s="79">
        <f>Model!$BR323*BY323</f>
        <v>93224.554640754082</v>
      </c>
      <c r="CX323" s="79">
        <f>Model!$BR323*BZ323</f>
        <v>93854.203519513045</v>
      </c>
      <c r="CY323" s="79">
        <f>Model!$BR323*CA323</f>
        <v>94483.852398272036</v>
      </c>
      <c r="CZ323" s="79">
        <f>Model!$BR323*CB323</f>
        <v>95113.501277030984</v>
      </c>
      <c r="DA323" s="79">
        <f>Model!$BR323*CC323</f>
        <v>95743.150155789946</v>
      </c>
      <c r="DB323" s="79">
        <f>Model!$BR323*CD323</f>
        <v>96372.799034548894</v>
      </c>
      <c r="DC323" s="79">
        <f>Model!$BR323*CE323</f>
        <v>97002.447913307871</v>
      </c>
      <c r="DD323" s="79">
        <f>SUM(Model!$CF323:$CQ323)</f>
        <v>2710286.6991404691</v>
      </c>
      <c r="DE323" s="79">
        <f>SUM(Model!$CR323:$DC323)</f>
        <v>1122472.5489616028</v>
      </c>
      <c r="DF323" s="80">
        <f>IFERROR((Model!$DD323-Model!$DE323)/Model!$DD323,0)</f>
        <v>0.58584730194131129</v>
      </c>
    </row>
    <row r="324" spans="2:110" x14ac:dyDescent="0.25">
      <c r="B324" t="s">
        <v>371</v>
      </c>
      <c r="C324" t="s">
        <v>114</v>
      </c>
      <c r="D324" t="s">
        <v>15</v>
      </c>
      <c r="E324" s="4">
        <v>28</v>
      </c>
      <c r="F324" s="4">
        <v>187003.62</v>
      </c>
      <c r="G324" s="4">
        <v>79249.460000000006</v>
      </c>
      <c r="H324" s="4">
        <v>5</v>
      </c>
      <c r="I324" s="4">
        <v>0</v>
      </c>
      <c r="J324" s="4">
        <v>3</v>
      </c>
      <c r="K324" s="4">
        <v>1</v>
      </c>
      <c r="L324" s="4">
        <v>0</v>
      </c>
      <c r="M324" s="4">
        <v>3</v>
      </c>
      <c r="N324" s="4">
        <v>0</v>
      </c>
      <c r="O324" s="4">
        <v>0</v>
      </c>
      <c r="P324" s="4">
        <v>0</v>
      </c>
      <c r="Q324" s="4">
        <v>1</v>
      </c>
      <c r="R324" s="4">
        <v>12</v>
      </c>
      <c r="S324" s="4">
        <v>1</v>
      </c>
      <c r="T324" s="4">
        <v>0</v>
      </c>
      <c r="U324" s="4">
        <v>0</v>
      </c>
      <c r="V324" s="4">
        <v>2</v>
      </c>
      <c r="W324" s="4">
        <v>6</v>
      </c>
      <c r="X324" s="4">
        <v>2</v>
      </c>
      <c r="Y324" s="4">
        <v>2</v>
      </c>
      <c r="Z324" s="4">
        <v>7</v>
      </c>
      <c r="AA324" s="4">
        <v>0</v>
      </c>
      <c r="AB324" s="4">
        <v>0</v>
      </c>
      <c r="AC324" s="4">
        <v>0</v>
      </c>
      <c r="AD324" s="4">
        <v>3</v>
      </c>
      <c r="AE324" s="4">
        <v>3</v>
      </c>
      <c r="AF324" s="4">
        <v>2</v>
      </c>
      <c r="AG324" s="4">
        <v>0</v>
      </c>
      <c r="AH324" s="4">
        <v>0</v>
      </c>
      <c r="AI324" s="4">
        <v>1</v>
      </c>
      <c r="AJ324" s="4">
        <v>5</v>
      </c>
      <c r="AK324" s="4">
        <v>2</v>
      </c>
      <c r="AL324" s="4">
        <v>6</v>
      </c>
      <c r="AM324" s="4">
        <v>1</v>
      </c>
      <c r="AN324" s="4">
        <v>0</v>
      </c>
      <c r="AO324" s="4">
        <v>0</v>
      </c>
      <c r="AP324" s="4">
        <v>4</v>
      </c>
      <c r="AQ324" s="4">
        <v>7</v>
      </c>
      <c r="AR324" s="79">
        <f>MAX(IFERROR(IFERROR(_xlfn.FORECAST.ETS(AR$5,tbl_Model[[#This Row],[H_2023_01]:[H_2025_12]],$H$5:$AQ$5),_xlfn.FORECAST.LINEAR(AR$5,tbl_Model[[#This Row],[H_2023_01]:[H_2025_12]],$H$5:$AQ$5)),0),0)</f>
        <v>7.023552123552129</v>
      </c>
      <c r="AS324" s="79">
        <f>MAX(IFERROR(IFERROR(_xlfn.FORECAST.ETS(AS$5,tbl_Model[[#This Row],[H_2023_01]:[H_2025_12]],$H$5:$AQ$5),_xlfn.FORECAST.LINEAR(AS$5,tbl_Model[[#This Row],[H_2023_01]:[H_2025_12]],$H$5:$AQ$5)),0),0)</f>
        <v>7.0471042471042473</v>
      </c>
      <c r="AT324" s="79">
        <f>MAX(IFERROR(IFERROR(_xlfn.FORECAST.ETS(AT$5,tbl_Model[[#This Row],[H_2023_01]:[H_2025_12]],$H$5:$AQ$5),_xlfn.FORECAST.LINEAR(AT$5,tbl_Model[[#This Row],[H_2023_01]:[H_2025_12]],$H$5:$AQ$5)),0),0)</f>
        <v>7.0706563706563763</v>
      </c>
      <c r="AU324" s="79">
        <f>MAX(IFERROR(IFERROR(_xlfn.FORECAST.ETS(AU$5,tbl_Model[[#This Row],[H_2023_01]:[H_2025_12]],$H$5:$AQ$5),_xlfn.FORECAST.LINEAR(AU$5,tbl_Model[[#This Row],[H_2023_01]:[H_2025_12]],$H$5:$AQ$5)),0),0)</f>
        <v>7.0942084942084946</v>
      </c>
      <c r="AV324" s="79">
        <f>MAX(IFERROR(IFERROR(_xlfn.FORECAST.ETS(AV$5,tbl_Model[[#This Row],[H_2023_01]:[H_2025_12]],$H$5:$AQ$5),_xlfn.FORECAST.LINEAR(AV$5,tbl_Model[[#This Row],[H_2023_01]:[H_2025_12]],$H$5:$AQ$5)),0),0)</f>
        <v>7.1177606177606227</v>
      </c>
      <c r="AW324" s="79">
        <f>MAX(IFERROR(IFERROR(_xlfn.FORECAST.ETS(AW$5,tbl_Model[[#This Row],[H_2023_01]:[H_2025_12]],$H$5:$AQ$5),_xlfn.FORECAST.LINEAR(AW$5,tbl_Model[[#This Row],[H_2023_01]:[H_2025_12]],$H$5:$AQ$5)),0),0)</f>
        <v>7.1413127413127411</v>
      </c>
      <c r="AX324" s="79">
        <f>MAX(IFERROR(IFERROR(_xlfn.FORECAST.ETS(AX$5,tbl_Model[[#This Row],[H_2023_01]:[H_2025_12]],$H$5:$AQ$5),_xlfn.FORECAST.LINEAR(AX$5,tbl_Model[[#This Row],[H_2023_01]:[H_2025_12]],$H$5:$AQ$5)),0),0)</f>
        <v>7.1648648648648701</v>
      </c>
      <c r="AY324" s="79">
        <f>MAX(IFERROR(IFERROR(_xlfn.FORECAST.ETS(AY$5,tbl_Model[[#This Row],[H_2023_01]:[H_2025_12]],$H$5:$AQ$5),_xlfn.FORECAST.LINEAR(AY$5,tbl_Model[[#This Row],[H_2023_01]:[H_2025_12]],$H$5:$AQ$5)),0),0)</f>
        <v>7.1884169884169884</v>
      </c>
      <c r="AZ324" s="79">
        <f>MAX(IFERROR(IFERROR(_xlfn.FORECAST.ETS(AZ$5,tbl_Model[[#This Row],[H_2023_01]:[H_2025_12]],$H$5:$AQ$5),_xlfn.FORECAST.LINEAR(AZ$5,tbl_Model[[#This Row],[H_2023_01]:[H_2025_12]],$H$5:$AQ$5)),0),0)</f>
        <v>7.2119691119691174</v>
      </c>
      <c r="BA324" s="79">
        <f>MAX(IFERROR(IFERROR(_xlfn.FORECAST.ETS(BA$5,tbl_Model[[#This Row],[H_2023_01]:[H_2025_12]],$H$5:$AQ$5),_xlfn.FORECAST.LINEAR(BA$5,tbl_Model[[#This Row],[H_2023_01]:[H_2025_12]],$H$5:$AQ$5)),0),0)</f>
        <v>7.2355212355212357</v>
      </c>
      <c r="BB324" s="79">
        <f>MAX(IFERROR(IFERROR(_xlfn.FORECAST.ETS(BB$5,tbl_Model[[#This Row],[H_2023_01]:[H_2025_12]],$H$5:$AQ$5),_xlfn.FORECAST.LINEAR(BB$5,tbl_Model[[#This Row],[H_2023_01]:[H_2025_12]],$H$5:$AQ$5)),0),0)</f>
        <v>7.2590733590733647</v>
      </c>
      <c r="BC324" s="79">
        <f>MAX(IFERROR(IFERROR(_xlfn.FORECAST.ETS(BC$5,tbl_Model[[#This Row],[H_2023_01]:[H_2025_12]],$H$5:$AQ$5),_xlfn.FORECAST.LINEAR(BC$5,tbl_Model[[#This Row],[H_2023_01]:[H_2025_12]],$H$5:$AQ$5)),0),0)</f>
        <v>7.282625482625483</v>
      </c>
      <c r="BD324" s="80">
        <f>IFERROR(AR324/SUM(Model!$AR324:$BC324),1/12)</f>
        <v>8.1824233755251524E-2</v>
      </c>
      <c r="BE324" s="80">
        <f>IFERROR(AS324/SUM(Model!$AR324:$BC324),1/12)</f>
        <v>8.2098615496720886E-2</v>
      </c>
      <c r="BF324" s="80">
        <f>IFERROR(AT324/SUM(Model!$AR324:$BC324),1/12)</f>
        <v>8.2372997238190387E-2</v>
      </c>
      <c r="BG324" s="80">
        <f>IFERROR(AU324/SUM(Model!$AR324:$BC324),1/12)</f>
        <v>8.264737897965975E-2</v>
      </c>
      <c r="BH324" s="80">
        <f>IFERROR(AV324/SUM(Model!$AR324:$BC324),1/12)</f>
        <v>8.2921760721129223E-2</v>
      </c>
      <c r="BI324" s="80">
        <f>IFERROR(AW324/SUM(Model!$AR324:$BC324),1/12)</f>
        <v>8.3196142462598585E-2</v>
      </c>
      <c r="BJ324" s="80">
        <f>IFERROR(AX324/SUM(Model!$AR324:$BC324),1/12)</f>
        <v>8.3470524204068086E-2</v>
      </c>
      <c r="BK324" s="80">
        <f>IFERROR(AY324/SUM(Model!$AR324:$BC324),1/12)</f>
        <v>8.3744905945537448E-2</v>
      </c>
      <c r="BL324" s="80">
        <f>IFERROR(AZ324/SUM(Model!$AR324:$BC324),1/12)</f>
        <v>8.4019287687006936E-2</v>
      </c>
      <c r="BM324" s="80">
        <f>IFERROR(BA324/SUM(Model!$AR324:$BC324),1/12)</f>
        <v>8.4293669428476298E-2</v>
      </c>
      <c r="BN324" s="80">
        <f>IFERROR(BB324/SUM(Model!$AR324:$BC324),1/12)</f>
        <v>8.4568051169945799E-2</v>
      </c>
      <c r="BO324" s="80">
        <f>IFERROR(BC324/SUM(Model!$AR324:$BC324),1/12)</f>
        <v>8.4842432911415161E-2</v>
      </c>
      <c r="BP32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29.558541266794631</v>
      </c>
      <c r="BQ324" s="77" cm="1">
        <f t="array" ref="BQ32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24" s="77" cm="1">
        <f t="array" ref="BR32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24" s="77">
        <f>IF(tbl_Model[[#This Row],[Type]]="Boutique",
    tbl_Model[[#This Row],[UnitListPrice]],
    tbl_Model[[#This Row],[UnitListPrice]]*(1-SUMIFS(tbl_MarketTerms[WholesaleMarginPct],tbl_MarketTerms[Country],tbl_Model[[#This Row],[country]])))</f>
        <v>6584.5914893617019</v>
      </c>
      <c r="BT324" s="79">
        <f>Model!$BP324*BD324</f>
        <v>2.4186049900784523</v>
      </c>
      <c r="BU324" s="79">
        <f>Model!$BP324*BE324</f>
        <v>2.4267153141065294</v>
      </c>
      <c r="BV324" s="79">
        <f>Model!$BP324*BF324</f>
        <v>2.4348256381346105</v>
      </c>
      <c r="BW324" s="79">
        <f>Model!$BP324*BG324</f>
        <v>2.442935962162688</v>
      </c>
      <c r="BX324" s="79">
        <f>Model!$BP324*BH324</f>
        <v>2.4510462861907683</v>
      </c>
      <c r="BY324" s="79">
        <f>Model!$BP324*BI324</f>
        <v>2.4591566102188454</v>
      </c>
      <c r="BZ324" s="79">
        <f>Model!$BP324*BJ324</f>
        <v>2.4672669342469264</v>
      </c>
      <c r="CA324" s="79">
        <f>Model!$BP324*BK324</f>
        <v>2.4753772582750035</v>
      </c>
      <c r="CB324" s="79">
        <f>Model!$BP324*BL324</f>
        <v>2.4834875823030846</v>
      </c>
      <c r="CC324" s="79">
        <f>Model!$BP324*BM324</f>
        <v>2.4915979063311617</v>
      </c>
      <c r="CD324" s="79">
        <f>Model!$BP324*BN324</f>
        <v>2.4997082303592428</v>
      </c>
      <c r="CE324" s="79">
        <f>Model!$BP324*BO324</f>
        <v>2.5078185543873199</v>
      </c>
      <c r="CF324" s="79">
        <f>Model!$BS324*BT324</f>
        <v>15925.52583379832</v>
      </c>
      <c r="CG324" s="79">
        <f>Model!$BS324*BU324</f>
        <v>15978.929004369562</v>
      </c>
      <c r="CH324" s="79">
        <f>Model!$BS324*BV324</f>
        <v>16032.332174940831</v>
      </c>
      <c r="CI324" s="79">
        <f>Model!$BS324*BW324</f>
        <v>16085.735345512076</v>
      </c>
      <c r="CJ324" s="79">
        <f>Model!$BS324*BX324</f>
        <v>16139.13851608334</v>
      </c>
      <c r="CK324" s="79">
        <f>Model!$BS324*BY324</f>
        <v>16192.54168665458</v>
      </c>
      <c r="CL324" s="79">
        <f>Model!$BS324*BZ324</f>
        <v>16245.94485722585</v>
      </c>
      <c r="CM324" s="79">
        <f>Model!$BS324*CA324</f>
        <v>16299.348027797092</v>
      </c>
      <c r="CN324" s="79">
        <f>Model!$BS324*CB324</f>
        <v>16352.75119836836</v>
      </c>
      <c r="CO324" s="79">
        <f>Model!$BS324*CC324</f>
        <v>16406.154368939602</v>
      </c>
      <c r="CP324" s="79">
        <f>Model!$BS324*CD324</f>
        <v>16459.557539510872</v>
      </c>
      <c r="CQ324" s="79">
        <f>Model!$BS324*CE324</f>
        <v>16512.960710082112</v>
      </c>
      <c r="CR324" s="79">
        <f>Model!$BR324*BT324</f>
        <v>6585.3382145637861</v>
      </c>
      <c r="CS324" s="79">
        <f>Model!$BR324*BU324</f>
        <v>6607.4208725313692</v>
      </c>
      <c r="CT324" s="79">
        <f>Model!$BR324*BV324</f>
        <v>6629.5035304989624</v>
      </c>
      <c r="CU324" s="79">
        <f>Model!$BR324*BW324</f>
        <v>6651.5861884665464</v>
      </c>
      <c r="CV324" s="79">
        <f>Model!$BR324*BX324</f>
        <v>6673.6688464341369</v>
      </c>
      <c r="CW324" s="79">
        <f>Model!$BR324*BY324</f>
        <v>6695.75150440172</v>
      </c>
      <c r="CX324" s="79">
        <f>Model!$BR324*BZ324</f>
        <v>6717.8341623693132</v>
      </c>
      <c r="CY324" s="79">
        <f>Model!$BR324*CA324</f>
        <v>6739.9168203368963</v>
      </c>
      <c r="CZ324" s="79">
        <f>Model!$BR324*CB324</f>
        <v>6761.9994783044895</v>
      </c>
      <c r="DA324" s="79">
        <f>Model!$BR324*CC324</f>
        <v>6784.0821362720717</v>
      </c>
      <c r="DB324" s="79">
        <f>Model!$BR324*CD324</f>
        <v>6806.1647942396658</v>
      </c>
      <c r="DC324" s="79">
        <f>Model!$BR324*CE324</f>
        <v>6828.247452207248</v>
      </c>
      <c r="DD324" s="79">
        <f>SUM(Model!$CF324:$CQ324)</f>
        <v>194630.91926328262</v>
      </c>
      <c r="DE324" s="79">
        <f>SUM(Model!$CR324:$DC324)</f>
        <v>80481.514000626208</v>
      </c>
      <c r="DF324" s="80">
        <f>IFERROR((Model!$DD324-Model!$DE324)/Model!$DD324,0)</f>
        <v>0.58649163090188849</v>
      </c>
    </row>
    <row r="325" spans="2:110" x14ac:dyDescent="0.25">
      <c r="B325" t="s">
        <v>371</v>
      </c>
      <c r="C325" t="s">
        <v>45</v>
      </c>
      <c r="D325" t="s">
        <v>3</v>
      </c>
      <c r="E325" s="4">
        <v>9</v>
      </c>
      <c r="F325" s="4">
        <v>86200.8</v>
      </c>
      <c r="G325" s="4">
        <v>37346.75</v>
      </c>
      <c r="H325" s="4">
        <v>0</v>
      </c>
      <c r="I325" s="4">
        <v>0</v>
      </c>
      <c r="J325" s="4">
        <v>0</v>
      </c>
      <c r="K325" s="4">
        <v>4</v>
      </c>
      <c r="L325" s="4">
        <v>3</v>
      </c>
      <c r="M325" s="4">
        <v>0</v>
      </c>
      <c r="N325" s="4">
        <v>5</v>
      </c>
      <c r="O325" s="4">
        <v>0</v>
      </c>
      <c r="P325" s="4">
        <v>0</v>
      </c>
      <c r="Q325" s="4">
        <v>0</v>
      </c>
      <c r="R325" s="4">
        <v>0</v>
      </c>
      <c r="S325" s="4">
        <v>13</v>
      </c>
      <c r="T325" s="4">
        <v>0</v>
      </c>
      <c r="U325" s="4">
        <v>2</v>
      </c>
      <c r="V325" s="4">
        <v>0</v>
      </c>
      <c r="W325" s="4">
        <v>5</v>
      </c>
      <c r="X325" s="4">
        <v>0</v>
      </c>
      <c r="Y325" s="4">
        <v>4</v>
      </c>
      <c r="Z325" s="4">
        <v>0</v>
      </c>
      <c r="AA325" s="4">
        <v>2</v>
      </c>
      <c r="AB325" s="4">
        <v>0</v>
      </c>
      <c r="AC325" s="4">
        <v>4</v>
      </c>
      <c r="AD325" s="4">
        <v>0</v>
      </c>
      <c r="AE325" s="4">
        <v>2</v>
      </c>
      <c r="AF325" s="4">
        <v>3</v>
      </c>
      <c r="AG325" s="4">
        <v>0</v>
      </c>
      <c r="AH325" s="4">
        <v>0</v>
      </c>
      <c r="AI325" s="4">
        <v>1</v>
      </c>
      <c r="AJ325" s="4">
        <v>0</v>
      </c>
      <c r="AK325" s="4">
        <v>2</v>
      </c>
      <c r="AL325" s="4">
        <v>0</v>
      </c>
      <c r="AM325" s="4">
        <v>0</v>
      </c>
      <c r="AN325" s="4">
        <v>0</v>
      </c>
      <c r="AO325" s="4">
        <v>0</v>
      </c>
      <c r="AP325" s="4">
        <v>1</v>
      </c>
      <c r="AQ325" s="4">
        <v>2</v>
      </c>
      <c r="AR325" s="79">
        <f>MAX(IFERROR(IFERROR(_xlfn.FORECAST.ETS(AR$5,tbl_Model[[#This Row],[H_2023_01]:[H_2025_12]],$H$5:$AQ$5),_xlfn.FORECAST.LINEAR(AR$5,tbl_Model[[#This Row],[H_2023_01]:[H_2025_12]],$H$5:$AQ$5)),0),0)</f>
        <v>0.84072657595925193</v>
      </c>
      <c r="AS325" s="79">
        <f>MAX(IFERROR(IFERROR(_xlfn.FORECAST.ETS(AS$5,tbl_Model[[#This Row],[H_2023_01]:[H_2025_12]],$H$5:$AQ$5),_xlfn.FORECAST.LINEAR(AS$5,tbl_Model[[#This Row],[H_2023_01]:[H_2025_12]],$H$5:$AQ$5)),0),0)</f>
        <v>0.82201352877248701</v>
      </c>
      <c r="AT325" s="79">
        <f>MAX(IFERROR(IFERROR(_xlfn.FORECAST.ETS(AT$5,tbl_Model[[#This Row],[H_2023_01]:[H_2025_12]],$H$5:$AQ$5),_xlfn.FORECAST.LINEAR(AT$5,tbl_Model[[#This Row],[H_2023_01]:[H_2025_12]],$H$5:$AQ$5)),0),0)</f>
        <v>0.80330048158570877</v>
      </c>
      <c r="AU325" s="79">
        <f>MAX(IFERROR(IFERROR(_xlfn.FORECAST.ETS(AU$5,tbl_Model[[#This Row],[H_2023_01]:[H_2025_12]],$H$5:$AQ$5),_xlfn.FORECAST.LINEAR(AU$5,tbl_Model[[#This Row],[H_2023_01]:[H_2025_12]],$H$5:$AQ$5)),0),0)</f>
        <v>0.78458743439894396</v>
      </c>
      <c r="AV325" s="79">
        <f>MAX(IFERROR(IFERROR(_xlfn.FORECAST.ETS(AV$5,tbl_Model[[#This Row],[H_2023_01]:[H_2025_12]],$H$5:$AQ$5),_xlfn.FORECAST.LINEAR(AV$5,tbl_Model[[#This Row],[H_2023_01]:[H_2025_12]],$H$5:$AQ$5)),0),0)</f>
        <v>0.76587438721216583</v>
      </c>
      <c r="AW325" s="79">
        <f>MAX(IFERROR(IFERROR(_xlfn.FORECAST.ETS(AW$5,tbl_Model[[#This Row],[H_2023_01]:[H_2025_12]],$H$5:$AQ$5),_xlfn.FORECAST.LINEAR(AW$5,tbl_Model[[#This Row],[H_2023_01]:[H_2025_12]],$H$5:$AQ$5)),0),0)</f>
        <v>0.74716134002540091</v>
      </c>
      <c r="AX325" s="79">
        <f>MAX(IFERROR(IFERROR(_xlfn.FORECAST.ETS(AX$5,tbl_Model[[#This Row],[H_2023_01]:[H_2025_12]],$H$5:$AQ$5),_xlfn.FORECAST.LINEAR(AX$5,tbl_Model[[#This Row],[H_2023_01]:[H_2025_12]],$H$5:$AQ$5)),0),0)</f>
        <v>0.72844829283862267</v>
      </c>
      <c r="AY325" s="79">
        <f>MAX(IFERROR(IFERROR(_xlfn.FORECAST.ETS(AY$5,tbl_Model[[#This Row],[H_2023_01]:[H_2025_12]],$H$5:$AQ$5),_xlfn.FORECAST.LINEAR(AY$5,tbl_Model[[#This Row],[H_2023_01]:[H_2025_12]],$H$5:$AQ$5)),0),0)</f>
        <v>0.70973524565185786</v>
      </c>
      <c r="AZ325" s="79">
        <f>MAX(IFERROR(IFERROR(_xlfn.FORECAST.ETS(AZ$5,tbl_Model[[#This Row],[H_2023_01]:[H_2025_12]],$H$5:$AQ$5),_xlfn.FORECAST.LINEAR(AZ$5,tbl_Model[[#This Row],[H_2023_01]:[H_2025_12]],$H$5:$AQ$5)),0),0)</f>
        <v>0.69102219846507973</v>
      </c>
      <c r="BA325" s="79">
        <f>MAX(IFERROR(IFERROR(_xlfn.FORECAST.ETS(BA$5,tbl_Model[[#This Row],[H_2023_01]:[H_2025_12]],$H$5:$AQ$5),_xlfn.FORECAST.LINEAR(BA$5,tbl_Model[[#This Row],[H_2023_01]:[H_2025_12]],$H$5:$AQ$5)),0),0)</f>
        <v>0.67230915127831481</v>
      </c>
      <c r="BB325" s="79">
        <f>MAX(IFERROR(IFERROR(_xlfn.FORECAST.ETS(BB$5,tbl_Model[[#This Row],[H_2023_01]:[H_2025_12]],$H$5:$AQ$5),_xlfn.FORECAST.LINEAR(BB$5,tbl_Model[[#This Row],[H_2023_01]:[H_2025_12]],$H$5:$AQ$5)),0),0)</f>
        <v>0.65359610409153657</v>
      </c>
      <c r="BC325" s="79">
        <f>MAX(IFERROR(IFERROR(_xlfn.FORECAST.ETS(BC$5,tbl_Model[[#This Row],[H_2023_01]:[H_2025_12]],$H$5:$AQ$5),_xlfn.FORECAST.LINEAR(BC$5,tbl_Model[[#This Row],[H_2023_01]:[H_2025_12]],$H$5:$AQ$5)),0),0)</f>
        <v>0.63488305690477176</v>
      </c>
      <c r="BD325" s="80">
        <f>IFERROR(AR325/SUM(Model!$AR325:$BC325),1/12)</f>
        <v>9.4958106041396859E-2</v>
      </c>
      <c r="BE325" s="80">
        <f>IFERROR(AS325/SUM(Model!$AR325:$BC325),1/12)</f>
        <v>9.2844511003567803E-2</v>
      </c>
      <c r="BF325" s="80">
        <f>IFERROR(AT325/SUM(Model!$AR325:$BC325),1/12)</f>
        <v>9.0730915965737249E-2</v>
      </c>
      <c r="BG325" s="80">
        <f>IFERROR(AU325/SUM(Model!$AR325:$BC325),1/12)</f>
        <v>8.8617320927908194E-2</v>
      </c>
      <c r="BH325" s="80">
        <f>IFERROR(AV325/SUM(Model!$AR325:$BC325),1/12)</f>
        <v>8.6503725890077654E-2</v>
      </c>
      <c r="BI325" s="80">
        <f>IFERROR(AW325/SUM(Model!$AR325:$BC325),1/12)</f>
        <v>8.4390130852248599E-2</v>
      </c>
      <c r="BJ325" s="80">
        <f>IFERROR(AX325/SUM(Model!$AR325:$BC325),1/12)</f>
        <v>8.2276535814418045E-2</v>
      </c>
      <c r="BK325" s="80">
        <f>IFERROR(AY325/SUM(Model!$AR325:$BC325),1/12)</f>
        <v>8.0162940776589003E-2</v>
      </c>
      <c r="BL325" s="80">
        <f>IFERROR(AZ325/SUM(Model!$AR325:$BC325),1/12)</f>
        <v>7.8049345738758449E-2</v>
      </c>
      <c r="BM325" s="80">
        <f>IFERROR(BA325/SUM(Model!$AR325:$BC325),1/12)</f>
        <v>7.5935750700929394E-2</v>
      </c>
      <c r="BN325" s="80">
        <f>IFERROR(BB325/SUM(Model!$AR325:$BC325),1/12)</f>
        <v>7.382215566309884E-2</v>
      </c>
      <c r="BO325" s="80">
        <f>IFERROR(BC325/SUM(Model!$AR325:$BC325),1/12)</f>
        <v>7.1708560625269799E-2</v>
      </c>
      <c r="BP32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8.7425213675213662</v>
      </c>
      <c r="BQ325" s="77" cm="1">
        <f t="array" ref="BQ32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325" s="77" cm="1">
        <f t="array" ref="BR32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325" s="77">
        <f>IF(tbl_Model[[#This Row],[Type]]="Boutique",
    tbl_Model[[#This Row],[UnitListPrice]],
    tbl_Model[[#This Row],[UnitListPrice]]*(1-SUMIFS(tbl_MarketTerms[WholesaleMarginPct],tbl_MarketTerms[Country],tbl_Model[[#This Row],[country]])))</f>
        <v>11288.456078368396</v>
      </c>
      <c r="BT325" s="79">
        <f>Model!$BP325*BD325</f>
        <v>0.83017327108627181</v>
      </c>
      <c r="BU325" s="79">
        <f>Model!$BP325*BE325</f>
        <v>0.81169512130576416</v>
      </c>
      <c r="BV325" s="79">
        <f>Model!$BP325*BF325</f>
        <v>0.7932169715252434</v>
      </c>
      <c r="BW325" s="79">
        <f>Model!$BP325*BG325</f>
        <v>0.77473882174473574</v>
      </c>
      <c r="BX325" s="79">
        <f>Model!$BP325*BH325</f>
        <v>0.75626067196421509</v>
      </c>
      <c r="BY325" s="79">
        <f>Model!$BP325*BI325</f>
        <v>0.73778252218370743</v>
      </c>
      <c r="BZ325" s="79">
        <f>Model!$BP325*BJ325</f>
        <v>0.71930437240318668</v>
      </c>
      <c r="CA325" s="79">
        <f>Model!$BP325*BK325</f>
        <v>0.70082622262267924</v>
      </c>
      <c r="CB325" s="79">
        <f>Model!$BP325*BL325</f>
        <v>0.68234807284215848</v>
      </c>
      <c r="CC325" s="79">
        <f>Model!$BP325*BM325</f>
        <v>0.66386992306165082</v>
      </c>
      <c r="CD325" s="79">
        <f>Model!$BP325*BN325</f>
        <v>0.64539177328113007</v>
      </c>
      <c r="CE325" s="79">
        <f>Model!$BP325*BO325</f>
        <v>0.62691362350062252</v>
      </c>
      <c r="CF325" s="79">
        <f>Model!$BS325*BT325</f>
        <v>9371.3745080927984</v>
      </c>
      <c r="CG325" s="79">
        <f>Model!$BS325*BU325</f>
        <v>9162.7847258860256</v>
      </c>
      <c r="CH325" s="79">
        <f>Model!$BS325*BV325</f>
        <v>8954.1949436791037</v>
      </c>
      <c r="CI325" s="79">
        <f>Model!$BS325*BW325</f>
        <v>8745.605161472331</v>
      </c>
      <c r="CJ325" s="79">
        <f>Model!$BS325*BX325</f>
        <v>8537.015379265411</v>
      </c>
      <c r="CK325" s="79">
        <f>Model!$BS325*BY325</f>
        <v>8328.4255970586382</v>
      </c>
      <c r="CL325" s="79">
        <f>Model!$BS325*BZ325</f>
        <v>8119.8358148517163</v>
      </c>
      <c r="CM325" s="79">
        <f>Model!$BS325*CA325</f>
        <v>7911.2460326449454</v>
      </c>
      <c r="CN325" s="79">
        <f>Model!$BS325*CB325</f>
        <v>7702.6562504380245</v>
      </c>
      <c r="CO325" s="79">
        <f>Model!$BS325*CC325</f>
        <v>7494.0664682312517</v>
      </c>
      <c r="CP325" s="79">
        <f>Model!$BS325*CD325</f>
        <v>7285.4766860243299</v>
      </c>
      <c r="CQ325" s="79">
        <f>Model!$BS325*CE325</f>
        <v>7076.886903817558</v>
      </c>
      <c r="CR325" s="79">
        <f>Model!$BR325*BT325</f>
        <v>3942.2764887312501</v>
      </c>
      <c r="CS325" s="79">
        <f>Model!$BR325*BU325</f>
        <v>3854.5285715529099</v>
      </c>
      <c r="CT325" s="79">
        <f>Model!$BR325*BV325</f>
        <v>3766.7806543745073</v>
      </c>
      <c r="CU325" s="79">
        <f>Model!$BR325*BW325</f>
        <v>3679.0327371961675</v>
      </c>
      <c r="CV325" s="79">
        <f>Model!$BR325*BX325</f>
        <v>3591.2848200177659</v>
      </c>
      <c r="CW325" s="79">
        <f>Model!$BR325*BY325</f>
        <v>3503.5369028394257</v>
      </c>
      <c r="CX325" s="79">
        <f>Model!$BR325*BZ325</f>
        <v>3415.7889856610232</v>
      </c>
      <c r="CY325" s="79">
        <f>Model!$BR325*CA325</f>
        <v>3328.0410684826843</v>
      </c>
      <c r="CZ325" s="79">
        <f>Model!$BR325*CB325</f>
        <v>3240.2931513042822</v>
      </c>
      <c r="DA325" s="79">
        <f>Model!$BR325*CC325</f>
        <v>3152.545234125942</v>
      </c>
      <c r="DB325" s="79">
        <f>Model!$BR325*CD325</f>
        <v>3064.7973169475395</v>
      </c>
      <c r="DC325" s="79">
        <f>Model!$BR325*CE325</f>
        <v>2977.0493997692001</v>
      </c>
      <c r="DD325" s="79">
        <f>SUM(Model!$CF325:$CQ325)</f>
        <v>98689.568471462131</v>
      </c>
      <c r="DE325" s="79">
        <f>SUM(Model!$CR325:$DC325)</f>
        <v>41515.955331002704</v>
      </c>
      <c r="DF325" s="80">
        <f>IFERROR((Model!$DD325-Model!$DE325)/Model!$DD325,0)</f>
        <v>0.57932782588863185</v>
      </c>
    </row>
    <row r="326" spans="2:110" x14ac:dyDescent="0.25">
      <c r="B326" t="s">
        <v>371</v>
      </c>
      <c r="C326" t="s">
        <v>114</v>
      </c>
      <c r="D326" t="s">
        <v>16</v>
      </c>
      <c r="E326" s="4">
        <v>142</v>
      </c>
      <c r="F326" s="4">
        <v>830881.92</v>
      </c>
      <c r="G326" s="4">
        <v>384733.4</v>
      </c>
      <c r="H326" s="4">
        <v>0</v>
      </c>
      <c r="I326" s="4">
        <v>2</v>
      </c>
      <c r="J326" s="4">
        <v>8</v>
      </c>
      <c r="K326" s="4">
        <v>12</v>
      </c>
      <c r="L326" s="4">
        <v>6</v>
      </c>
      <c r="M326" s="4">
        <v>17</v>
      </c>
      <c r="N326" s="4">
        <v>1</v>
      </c>
      <c r="O326" s="4">
        <v>9</v>
      </c>
      <c r="P326" s="4">
        <v>11</v>
      </c>
      <c r="Q326" s="4">
        <v>8</v>
      </c>
      <c r="R326" s="4">
        <v>7</v>
      </c>
      <c r="S326" s="4">
        <v>28</v>
      </c>
      <c r="T326" s="4">
        <v>4</v>
      </c>
      <c r="U326" s="4">
        <v>8</v>
      </c>
      <c r="V326" s="4">
        <v>19</v>
      </c>
      <c r="W326" s="4">
        <v>4</v>
      </c>
      <c r="X326" s="4">
        <v>2</v>
      </c>
      <c r="Y326" s="4">
        <v>10</v>
      </c>
      <c r="Z326" s="4">
        <v>5</v>
      </c>
      <c r="AA326" s="4">
        <v>1</v>
      </c>
      <c r="AB326" s="4">
        <v>10</v>
      </c>
      <c r="AC326" s="4">
        <v>9</v>
      </c>
      <c r="AD326" s="4">
        <v>18</v>
      </c>
      <c r="AE326" s="4">
        <v>38</v>
      </c>
      <c r="AF326" s="4">
        <v>16</v>
      </c>
      <c r="AG326" s="4">
        <v>18</v>
      </c>
      <c r="AH326" s="4">
        <v>14</v>
      </c>
      <c r="AI326" s="4">
        <v>5</v>
      </c>
      <c r="AJ326" s="4">
        <v>6</v>
      </c>
      <c r="AK326" s="4">
        <v>10</v>
      </c>
      <c r="AL326" s="4">
        <v>8</v>
      </c>
      <c r="AM326" s="4">
        <v>9</v>
      </c>
      <c r="AN326" s="4">
        <v>9</v>
      </c>
      <c r="AO326" s="4">
        <v>6</v>
      </c>
      <c r="AP326" s="4">
        <v>12</v>
      </c>
      <c r="AQ326" s="4">
        <v>29</v>
      </c>
      <c r="AR326" s="79">
        <f>MAX(IFERROR(IFERROR(_xlfn.FORECAST.ETS(AR$5,tbl_Model[[#This Row],[H_2023_01]:[H_2025_12]],$H$5:$AQ$5),_xlfn.FORECAST.LINEAR(AR$5,tbl_Model[[#This Row],[H_2023_01]:[H_2025_12]],$H$5:$AQ$5)),0),0)</f>
        <v>7.610878517721412</v>
      </c>
      <c r="AS326" s="79">
        <f>MAX(IFERROR(IFERROR(_xlfn.FORECAST.ETS(AS$5,tbl_Model[[#This Row],[H_2023_01]:[H_2025_12]],$H$5:$AQ$5),_xlfn.FORECAST.LINEAR(AS$5,tbl_Model[[#This Row],[H_2023_01]:[H_2025_12]],$H$5:$AQ$5)),0),0)</f>
        <v>11.294918754420612</v>
      </c>
      <c r="AT326" s="79">
        <f>MAX(IFERROR(IFERROR(_xlfn.FORECAST.ETS(AT$5,tbl_Model[[#This Row],[H_2023_01]:[H_2025_12]],$H$5:$AQ$5),_xlfn.FORECAST.LINEAR(AT$5,tbl_Model[[#This Row],[H_2023_01]:[H_2025_12]],$H$5:$AQ$5)),0),0)</f>
        <v>20.122201844232563</v>
      </c>
      <c r="AU326" s="79">
        <f>MAX(IFERROR(IFERROR(_xlfn.FORECAST.ETS(AU$5,tbl_Model[[#This Row],[H_2023_01]:[H_2025_12]],$H$5:$AQ$5),_xlfn.FORECAST.LINEAR(AU$5,tbl_Model[[#This Row],[H_2023_01]:[H_2025_12]],$H$5:$AQ$5)),0),0)</f>
        <v>7.8768841049693012</v>
      </c>
      <c r="AV326" s="79">
        <f>MAX(IFERROR(IFERROR(_xlfn.FORECAST.ETS(AV$5,tbl_Model[[#This Row],[H_2023_01]:[H_2025_12]],$H$5:$AQ$5),_xlfn.FORECAST.LINEAR(AV$5,tbl_Model[[#This Row],[H_2023_01]:[H_2025_12]],$H$5:$AQ$5)),0),0)</f>
        <v>5.8550021578082445</v>
      </c>
      <c r="AW326" s="79">
        <f>MAX(IFERROR(IFERROR(_xlfn.FORECAST.ETS(AW$5,tbl_Model[[#This Row],[H_2023_01]:[H_2025_12]],$H$5:$AQ$5),_xlfn.FORECAST.LINEAR(AW$5,tbl_Model[[#This Row],[H_2023_01]:[H_2025_12]],$H$5:$AQ$5)),0),0)</f>
        <v>16.543615721623059</v>
      </c>
      <c r="AX326" s="79">
        <f>MAX(IFERROR(IFERROR(_xlfn.FORECAST.ETS(AX$5,tbl_Model[[#This Row],[H_2023_01]:[H_2025_12]],$H$5:$AQ$5),_xlfn.FORECAST.LINEAR(AX$5,tbl_Model[[#This Row],[H_2023_01]:[H_2025_12]],$H$5:$AQ$5)),0),0)</f>
        <v>7.0838310067046546</v>
      </c>
      <c r="AY326" s="79">
        <f>MAX(IFERROR(IFERROR(_xlfn.FORECAST.ETS(AY$5,tbl_Model[[#This Row],[H_2023_01]:[H_2025_12]],$H$5:$AQ$5),_xlfn.FORECAST.LINEAR(AY$5,tbl_Model[[#This Row],[H_2023_01]:[H_2025_12]],$H$5:$AQ$5)),0),0)</f>
        <v>8.8038576813828158</v>
      </c>
      <c r="AZ326" s="79">
        <f>MAX(IFERROR(IFERROR(_xlfn.FORECAST.ETS(AZ$5,tbl_Model[[#This Row],[H_2023_01]:[H_2025_12]],$H$5:$AQ$5),_xlfn.FORECAST.LINEAR(AZ$5,tbl_Model[[#This Row],[H_2023_01]:[H_2025_12]],$H$5:$AQ$5)),0),0)</f>
        <v>13.800473678330579</v>
      </c>
      <c r="BA326" s="79">
        <f>MAX(IFERROR(IFERROR(_xlfn.FORECAST.ETS(BA$5,tbl_Model[[#This Row],[H_2023_01]:[H_2025_12]],$H$5:$AQ$5),_xlfn.FORECAST.LINEAR(BA$5,tbl_Model[[#This Row],[H_2023_01]:[H_2025_12]],$H$5:$AQ$5)),0),0)</f>
        <v>11.743000023485186</v>
      </c>
      <c r="BB326" s="79">
        <f>MAX(IFERROR(IFERROR(_xlfn.FORECAST.ETS(BB$5,tbl_Model[[#This Row],[H_2023_01]:[H_2025_12]],$H$5:$AQ$5),_xlfn.FORECAST.LINEAR(BB$5,tbl_Model[[#This Row],[H_2023_01]:[H_2025_12]],$H$5:$AQ$5)),0),0)</f>
        <v>16.073717820758251</v>
      </c>
      <c r="BC326" s="79">
        <f>MAX(IFERROR(IFERROR(_xlfn.FORECAST.ETS(BC$5,tbl_Model[[#This Row],[H_2023_01]:[H_2025_12]],$H$5:$AQ$5),_xlfn.FORECAST.LINEAR(BC$5,tbl_Model[[#This Row],[H_2023_01]:[H_2025_12]],$H$5:$AQ$5)),0),0)</f>
        <v>33.290088712853247</v>
      </c>
      <c r="BD326" s="80">
        <f>IFERROR(AR326/SUM(Model!$AR326:$BC326),1/12)</f>
        <v>4.7538733609176285E-2</v>
      </c>
      <c r="BE326" s="80">
        <f>IFERROR(AS326/SUM(Model!$AR326:$BC326),1/12)</f>
        <v>7.0549823197604347E-2</v>
      </c>
      <c r="BF326" s="80">
        <f>IFERROR(AT326/SUM(Model!$AR326:$BC326),1/12)</f>
        <v>0.12568640937780137</v>
      </c>
      <c r="BG326" s="80">
        <f>IFERROR(AU326/SUM(Model!$AR326:$BC326),1/12)</f>
        <v>4.9200245972208428E-2</v>
      </c>
      <c r="BH326" s="80">
        <f>IFERROR(AV326/SUM(Model!$AR326:$BC326),1/12)</f>
        <v>3.6571256158287664E-2</v>
      </c>
      <c r="BI326" s="80">
        <f>IFERROR(AW326/SUM(Model!$AR326:$BC326),1/12)</f>
        <v>0.10333400262421676</v>
      </c>
      <c r="BJ326" s="80">
        <f>IFERROR(AX326/SUM(Model!$AR326:$BC326),1/12)</f>
        <v>4.424671269894026E-2</v>
      </c>
      <c r="BK326" s="80">
        <f>IFERROR(AY326/SUM(Model!$AR326:$BC326),1/12)</f>
        <v>5.4990267427584463E-2</v>
      </c>
      <c r="BL326" s="80">
        <f>IFERROR(AZ326/SUM(Model!$AR326:$BC326),1/12)</f>
        <v>8.6199909819480433E-2</v>
      </c>
      <c r="BM326" s="80">
        <f>IFERROR(BA326/SUM(Model!$AR326:$BC326),1/12)</f>
        <v>7.3348608651310376E-2</v>
      </c>
      <c r="BN326" s="80">
        <f>IFERROR(BB326/SUM(Model!$AR326:$BC326),1/12)</f>
        <v>0.10039894708749916</v>
      </c>
      <c r="BO326" s="80">
        <f>IFERROR(BC326/SUM(Model!$AR326:$BC326),1/12)</f>
        <v>0.20793508337589064</v>
      </c>
      <c r="BP32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147.69575200918482</v>
      </c>
      <c r="BQ326" s="77" cm="1">
        <f t="array" ref="BQ32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26" s="77" cm="1">
        <f t="array" ref="BR32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26" s="77">
        <f>IF(tbl_Model[[#This Row],[Type]]="Boutique",
    tbl_Model[[#This Row],[UnitListPrice]],
    tbl_Model[[#This Row],[UnitListPrice]]*(1-SUMIFS(tbl_MarketTerms[WholesaleMarginPct],tbl_MarketTerms[Country],tbl_Model[[#This Row],[country]])))</f>
        <v>5978.1159574468084</v>
      </c>
      <c r="BT326" s="79">
        <f>Model!$BP326*BD326</f>
        <v>7.0212690099715998</v>
      </c>
      <c r="BU326" s="79">
        <f>Model!$BP326*BE326</f>
        <v>10.419909191285205</v>
      </c>
      <c r="BV326" s="79">
        <f>Model!$BP326*BF326</f>
        <v>18.563348750388631</v>
      </c>
      <c r="BW326" s="79">
        <f>Model!$BP326*BG326</f>
        <v>7.2666673279021898</v>
      </c>
      <c r="BX326" s="79">
        <f>Model!$BP326*BH326</f>
        <v>5.4014191802188281</v>
      </c>
      <c r="BY326" s="79">
        <f>Model!$BP326*BI326</f>
        <v>15.261993225702771</v>
      </c>
      <c r="BZ326" s="79">
        <f>Model!$BP326*BJ326</f>
        <v>6.5350515060043293</v>
      </c>
      <c r="CA326" s="79">
        <f>Model!$BP326*BK326</f>
        <v>8.1218289009032691</v>
      </c>
      <c r="CB326" s="79">
        <f>Model!$BP326*BL326</f>
        <v>12.731360503912077</v>
      </c>
      <c r="CC326" s="79">
        <f>Model!$BP326*BM326</f>
        <v>10.833277913582686</v>
      </c>
      <c r="CD326" s="79">
        <f>Model!$BP326*BN326</f>
        <v>14.828497991018544</v>
      </c>
      <c r="CE326" s="79">
        <f>Model!$BP326*BO326</f>
        <v>30.711128508294713</v>
      </c>
      <c r="CF326" s="79">
        <f>Model!$BS326*BT326</f>
        <v>41973.960310037975</v>
      </c>
      <c r="CG326" s="79">
        <f>Model!$BS326*BU326</f>
        <v>62291.425411568751</v>
      </c>
      <c r="CH326" s="79">
        <f>Model!$BS326*BV326</f>
        <v>110973.85138834854</v>
      </c>
      <c r="CI326" s="79">
        <f>Model!$BS326*BW326</f>
        <v>43440.97991038944</v>
      </c>
      <c r="CJ326" s="79">
        <f>Model!$BS326*BX326</f>
        <v>32290.310194125435</v>
      </c>
      <c r="CK326" s="79">
        <f>Model!$BS326*BY326</f>
        <v>91237.965245018815</v>
      </c>
      <c r="CL326" s="79">
        <f>Model!$BS326*BZ326</f>
        <v>39067.295690781277</v>
      </c>
      <c r="CM326" s="79">
        <f>Model!$BS326*CA326</f>
        <v>48553.234956142507</v>
      </c>
      <c r="CN326" s="79">
        <f>Model!$BS326*CB326</f>
        <v>76109.549388444822</v>
      </c>
      <c r="CO326" s="79">
        <f>Model!$BS326*CC326</f>
        <v>64762.591566644718</v>
      </c>
      <c r="CP326" s="79">
        <f>Model!$BS326*CD326</f>
        <v>88646.480465075903</v>
      </c>
      <c r="CQ326" s="79">
        <f>Model!$BS326*CE326</f>
        <v>183594.68740663622</v>
      </c>
      <c r="CR326" s="79">
        <f>Model!$BR326*BT326</f>
        <v>19117.396729012213</v>
      </c>
      <c r="CS326" s="79">
        <f>Model!$BR326*BU326</f>
        <v>28371.158775881428</v>
      </c>
      <c r="CT326" s="79">
        <f>Model!$BR326*BV326</f>
        <v>50543.983171160107</v>
      </c>
      <c r="CU326" s="79">
        <f>Model!$BR326*BW326</f>
        <v>19785.563266122339</v>
      </c>
      <c r="CV326" s="79">
        <f>Model!$BR326*BX326</f>
        <v>14706.896035643695</v>
      </c>
      <c r="CW326" s="79">
        <f>Model!$BR326*BY326</f>
        <v>41555.106200444076</v>
      </c>
      <c r="CX326" s="79">
        <f>Model!$BR326*BZ326</f>
        <v>17793.531640417641</v>
      </c>
      <c r="CY326" s="79">
        <f>Model!$BR326*CA326</f>
        <v>22113.983247645578</v>
      </c>
      <c r="CZ326" s="79">
        <f>Model!$BR326*CB326</f>
        <v>34664.74070537692</v>
      </c>
      <c r="DA326" s="79">
        <f>Model!$BR326*CC326</f>
        <v>29496.672390058957</v>
      </c>
      <c r="DB326" s="79">
        <f>Model!$BR326*CD326</f>
        <v>40374.792446644729</v>
      </c>
      <c r="DC326" s="79">
        <f>Model!$BR326*CE326</f>
        <v>83619.759740714144</v>
      </c>
      <c r="DD326" s="79">
        <f>SUM(Model!$CF326:$CQ326)</f>
        <v>882942.33193321445</v>
      </c>
      <c r="DE326" s="79">
        <f>SUM(Model!$CR326:$DC326)</f>
        <v>402143.58434912184</v>
      </c>
      <c r="DF326" s="80">
        <f>IFERROR((Model!$DD326-Model!$DE326)/Model!$DD326,0)</f>
        <v>0.54454150650063082</v>
      </c>
    </row>
    <row r="327" spans="2:110" x14ac:dyDescent="0.25">
      <c r="B327" t="s">
        <v>371</v>
      </c>
      <c r="C327" t="s">
        <v>208</v>
      </c>
      <c r="D327" t="s">
        <v>26</v>
      </c>
      <c r="E327" s="4">
        <v>323</v>
      </c>
      <c r="F327" s="4">
        <v>5644486.4800000004</v>
      </c>
      <c r="G327" s="4">
        <v>1904538.21</v>
      </c>
      <c r="H327" s="4">
        <v>34</v>
      </c>
      <c r="I327" s="4">
        <v>15</v>
      </c>
      <c r="J327" s="4">
        <v>36</v>
      </c>
      <c r="K327" s="4">
        <v>16</v>
      </c>
      <c r="L327" s="4">
        <v>22</v>
      </c>
      <c r="M327" s="4">
        <v>21</v>
      </c>
      <c r="N327" s="4">
        <v>16</v>
      </c>
      <c r="O327" s="4">
        <v>14</v>
      </c>
      <c r="P327" s="4">
        <v>23</v>
      </c>
      <c r="Q327" s="4">
        <v>17</v>
      </c>
      <c r="R327" s="4">
        <v>33</v>
      </c>
      <c r="S327" s="4">
        <v>19</v>
      </c>
      <c r="T327" s="4">
        <v>16</v>
      </c>
      <c r="U327" s="4">
        <v>20</v>
      </c>
      <c r="V327" s="4">
        <v>27</v>
      </c>
      <c r="W327" s="4">
        <v>24</v>
      </c>
      <c r="X327" s="4">
        <v>19</v>
      </c>
      <c r="Y327" s="4">
        <v>26</v>
      </c>
      <c r="Z327" s="4">
        <v>19</v>
      </c>
      <c r="AA327" s="4">
        <v>3</v>
      </c>
      <c r="AB327" s="4">
        <v>21</v>
      </c>
      <c r="AC327" s="4">
        <v>25</v>
      </c>
      <c r="AD327" s="4">
        <v>24</v>
      </c>
      <c r="AE327" s="4">
        <v>15</v>
      </c>
      <c r="AF327" s="4">
        <v>19</v>
      </c>
      <c r="AG327" s="4">
        <v>37</v>
      </c>
      <c r="AH327" s="4">
        <v>26</v>
      </c>
      <c r="AI327" s="4">
        <v>27</v>
      </c>
      <c r="AJ327" s="4">
        <v>16</v>
      </c>
      <c r="AK327" s="4">
        <v>29</v>
      </c>
      <c r="AL327" s="4">
        <v>35</v>
      </c>
      <c r="AM327" s="4">
        <v>14</v>
      </c>
      <c r="AN327" s="4">
        <v>35</v>
      </c>
      <c r="AO327" s="4">
        <v>23</v>
      </c>
      <c r="AP327" s="4">
        <v>32</v>
      </c>
      <c r="AQ327" s="4">
        <v>30</v>
      </c>
      <c r="AR327" s="79">
        <f>MAX(IFERROR(IFERROR(_xlfn.FORECAST.ETS(AR$5,tbl_Model[[#This Row],[H_2023_01]:[H_2025_12]],$H$5:$AQ$5),_xlfn.FORECAST.LINEAR(AR$5,tbl_Model[[#This Row],[H_2023_01]:[H_2025_12]],$H$5:$AQ$5)),0),0)</f>
        <v>28.409465055244468</v>
      </c>
      <c r="AS327" s="79">
        <f>MAX(IFERROR(IFERROR(_xlfn.FORECAST.ETS(AS$5,tbl_Model[[#This Row],[H_2023_01]:[H_2025_12]],$H$5:$AQ$5),_xlfn.FORECAST.LINEAR(AS$5,tbl_Model[[#This Row],[H_2023_01]:[H_2025_12]],$H$5:$AQ$5)),0),0)</f>
        <v>28.534520164897859</v>
      </c>
      <c r="AT327" s="79">
        <f>MAX(IFERROR(IFERROR(_xlfn.FORECAST.ETS(AT$5,tbl_Model[[#This Row],[H_2023_01]:[H_2025_12]],$H$5:$AQ$5),_xlfn.FORECAST.LINEAR(AT$5,tbl_Model[[#This Row],[H_2023_01]:[H_2025_12]],$H$5:$AQ$5)),0),0)</f>
        <v>28.659575274551294</v>
      </c>
      <c r="AU327" s="79">
        <f>MAX(IFERROR(IFERROR(_xlfn.FORECAST.ETS(AU$5,tbl_Model[[#This Row],[H_2023_01]:[H_2025_12]],$H$5:$AQ$5),_xlfn.FORECAST.LINEAR(AU$5,tbl_Model[[#This Row],[H_2023_01]:[H_2025_12]],$H$5:$AQ$5)),0),0)</f>
        <v>28.784630384204686</v>
      </c>
      <c r="AV327" s="79">
        <f>MAX(IFERROR(IFERROR(_xlfn.FORECAST.ETS(AV$5,tbl_Model[[#This Row],[H_2023_01]:[H_2025_12]],$H$5:$AQ$5),_xlfn.FORECAST.LINEAR(AV$5,tbl_Model[[#This Row],[H_2023_01]:[H_2025_12]],$H$5:$AQ$5)),0),0)</f>
        <v>28.90968549385812</v>
      </c>
      <c r="AW327" s="79">
        <f>MAX(IFERROR(IFERROR(_xlfn.FORECAST.ETS(AW$5,tbl_Model[[#This Row],[H_2023_01]:[H_2025_12]],$H$5:$AQ$5),_xlfn.FORECAST.LINEAR(AW$5,tbl_Model[[#This Row],[H_2023_01]:[H_2025_12]],$H$5:$AQ$5)),0),0)</f>
        <v>29.034740603511512</v>
      </c>
      <c r="AX327" s="79">
        <f>MAX(IFERROR(IFERROR(_xlfn.FORECAST.ETS(AX$5,tbl_Model[[#This Row],[H_2023_01]:[H_2025_12]],$H$5:$AQ$5),_xlfn.FORECAST.LINEAR(AX$5,tbl_Model[[#This Row],[H_2023_01]:[H_2025_12]],$H$5:$AQ$5)),0),0)</f>
        <v>29.159795713164947</v>
      </c>
      <c r="AY327" s="79">
        <f>MAX(IFERROR(IFERROR(_xlfn.FORECAST.ETS(AY$5,tbl_Model[[#This Row],[H_2023_01]:[H_2025_12]],$H$5:$AQ$5),_xlfn.FORECAST.LINEAR(AY$5,tbl_Model[[#This Row],[H_2023_01]:[H_2025_12]],$H$5:$AQ$5)),0),0)</f>
        <v>29.284850822818338</v>
      </c>
      <c r="AZ327" s="79">
        <f>MAX(IFERROR(IFERROR(_xlfn.FORECAST.ETS(AZ$5,tbl_Model[[#This Row],[H_2023_01]:[H_2025_12]],$H$5:$AQ$5),_xlfn.FORECAST.LINEAR(AZ$5,tbl_Model[[#This Row],[H_2023_01]:[H_2025_12]],$H$5:$AQ$5)),0),0)</f>
        <v>29.409905932471773</v>
      </c>
      <c r="BA327" s="79">
        <f>MAX(IFERROR(IFERROR(_xlfn.FORECAST.ETS(BA$5,tbl_Model[[#This Row],[H_2023_01]:[H_2025_12]],$H$5:$AQ$5),_xlfn.FORECAST.LINEAR(BA$5,tbl_Model[[#This Row],[H_2023_01]:[H_2025_12]],$H$5:$AQ$5)),0),0)</f>
        <v>29.534961042125165</v>
      </c>
      <c r="BB327" s="79">
        <f>MAX(IFERROR(IFERROR(_xlfn.FORECAST.ETS(BB$5,tbl_Model[[#This Row],[H_2023_01]:[H_2025_12]],$H$5:$AQ$5),_xlfn.FORECAST.LINEAR(BB$5,tbl_Model[[#This Row],[H_2023_01]:[H_2025_12]],$H$5:$AQ$5)),0),0)</f>
        <v>29.660016151778596</v>
      </c>
      <c r="BC327" s="79">
        <f>MAX(IFERROR(IFERROR(_xlfn.FORECAST.ETS(BC$5,tbl_Model[[#This Row],[H_2023_01]:[H_2025_12]],$H$5:$AQ$5),_xlfn.FORECAST.LINEAR(BC$5,tbl_Model[[#This Row],[H_2023_01]:[H_2025_12]],$H$5:$AQ$5)),0),0)</f>
        <v>29.785071261431987</v>
      </c>
      <c r="BD327" s="80">
        <f>IFERROR(AR327/SUM(Model!$AR327:$BC327),1/12)</f>
        <v>8.1363494620437224E-2</v>
      </c>
      <c r="BE327" s="80">
        <f>IFERROR(AS327/SUM(Model!$AR327:$BC327),1/12)</f>
        <v>8.1721647113691009E-2</v>
      </c>
      <c r="BF327" s="80">
        <f>IFERROR(AT327/SUM(Model!$AR327:$BC327),1/12)</f>
        <v>8.2079799606944906E-2</v>
      </c>
      <c r="BG327" s="80">
        <f>IFERROR(AU327/SUM(Model!$AR327:$BC327),1/12)</f>
        <v>8.2437952100198691E-2</v>
      </c>
      <c r="BH327" s="80">
        <f>IFERROR(AV327/SUM(Model!$AR327:$BC327),1/12)</f>
        <v>8.2796104593452588E-2</v>
      </c>
      <c r="BI327" s="80">
        <f>IFERROR(AW327/SUM(Model!$AR327:$BC327),1/12)</f>
        <v>8.3154257086706374E-2</v>
      </c>
      <c r="BJ327" s="80">
        <f>IFERROR(AX327/SUM(Model!$AR327:$BC327),1/12)</f>
        <v>8.351240957996027E-2</v>
      </c>
      <c r="BK327" s="80">
        <f>IFERROR(AY327/SUM(Model!$AR327:$BC327),1/12)</f>
        <v>8.3870562073214056E-2</v>
      </c>
      <c r="BL327" s="80">
        <f>IFERROR(AZ327/SUM(Model!$AR327:$BC327),1/12)</f>
        <v>8.4228714566467952E-2</v>
      </c>
      <c r="BM327" s="80">
        <f>IFERROR(BA327/SUM(Model!$AR327:$BC327),1/12)</f>
        <v>8.4586867059721738E-2</v>
      </c>
      <c r="BN327" s="80">
        <f>IFERROR(BB327/SUM(Model!$AR327:$BC327),1/12)</f>
        <v>8.494501955297562E-2</v>
      </c>
      <c r="BO327" s="80">
        <f>IFERROR(BC327/SUM(Model!$AR327:$BC327),1/12)</f>
        <v>8.5303172046229406E-2</v>
      </c>
      <c r="BP32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336.20259050149457</v>
      </c>
      <c r="BQ327" s="77" cm="1">
        <f t="array" ref="BQ32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327" s="77" cm="1">
        <f t="array" ref="BR32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327" s="77">
        <f>IF(tbl_Model[[#This Row],[Type]]="Boutique",
    tbl_Model[[#This Row],[UnitListPrice]],
    tbl_Model[[#This Row],[UnitListPrice]]*(1-SUMIFS(tbl_MarketTerms[WholesaleMarginPct],tbl_MarketTerms[Country],tbl_Model[[#This Row],[country]])))</f>
        <v>18111.594913135857</v>
      </c>
      <c r="BT327" s="79">
        <f>Model!$BP327*BD327</f>
        <v>27.354617663645413</v>
      </c>
      <c r="BU327" s="79">
        <f>Model!$BP327*BE327</f>
        <v>27.475029459671905</v>
      </c>
      <c r="BV327" s="79">
        <f>Model!$BP327*BF327</f>
        <v>27.595441255698432</v>
      </c>
      <c r="BW327" s="79">
        <f>Model!$BP327*BG327</f>
        <v>27.715853051724924</v>
      </c>
      <c r="BX327" s="79">
        <f>Model!$BP327*BH327</f>
        <v>27.836264847751455</v>
      </c>
      <c r="BY327" s="79">
        <f>Model!$BP327*BI327</f>
        <v>27.956676643777946</v>
      </c>
      <c r="BZ327" s="79">
        <f>Model!$BP327*BJ327</f>
        <v>28.077088439804474</v>
      </c>
      <c r="CA327" s="79">
        <f>Model!$BP327*BK327</f>
        <v>28.197500235830965</v>
      </c>
      <c r="CB327" s="79">
        <f>Model!$BP327*BL327</f>
        <v>28.317912031857496</v>
      </c>
      <c r="CC327" s="79">
        <f>Model!$BP327*BM327</f>
        <v>28.438323827883988</v>
      </c>
      <c r="CD327" s="79">
        <f>Model!$BP327*BN327</f>
        <v>28.558735623910511</v>
      </c>
      <c r="CE327" s="79">
        <f>Model!$BP327*BO327</f>
        <v>28.679147419937003</v>
      </c>
      <c r="CF327" s="79">
        <f>Model!$BS327*BT327</f>
        <v>495435.75412765652</v>
      </c>
      <c r="CG327" s="79">
        <f>Model!$BS327*BU327</f>
        <v>497616.6038000515</v>
      </c>
      <c r="CH327" s="79">
        <f>Model!$BS327*BV327</f>
        <v>499797.45347244712</v>
      </c>
      <c r="CI327" s="79">
        <f>Model!$BS327*BW327</f>
        <v>501978.30314484204</v>
      </c>
      <c r="CJ327" s="79">
        <f>Model!$BS327*BX327</f>
        <v>504159.15281723771</v>
      </c>
      <c r="CK327" s="79">
        <f>Model!$BS327*BY327</f>
        <v>506340.00248963269</v>
      </c>
      <c r="CL327" s="79">
        <f>Model!$BS327*BZ327</f>
        <v>508520.85216202831</v>
      </c>
      <c r="CM327" s="79">
        <f>Model!$BS327*CA327</f>
        <v>510701.70183442323</v>
      </c>
      <c r="CN327" s="79">
        <f>Model!$BS327*CB327</f>
        <v>512882.55150681891</v>
      </c>
      <c r="CO327" s="79">
        <f>Model!$BS327*CC327</f>
        <v>515063.40117921389</v>
      </c>
      <c r="CP327" s="79">
        <f>Model!$BS327*CD327</f>
        <v>517244.25085160939</v>
      </c>
      <c r="CQ327" s="79">
        <f>Model!$BS327*CE327</f>
        <v>519425.10052400437</v>
      </c>
      <c r="CR327" s="79">
        <f>Model!$BR327*BT327</f>
        <v>164778.66451245092</v>
      </c>
      <c r="CS327" s="79">
        <f>Model!$BR327*BU327</f>
        <v>165504.00073117498</v>
      </c>
      <c r="CT327" s="79">
        <f>Model!$BR327*BV327</f>
        <v>166229.33694989927</v>
      </c>
      <c r="CU327" s="79">
        <f>Model!$BR327*BW327</f>
        <v>166954.67316862333</v>
      </c>
      <c r="CV327" s="79">
        <f>Model!$BR327*BX327</f>
        <v>167680.00938734761</v>
      </c>
      <c r="CW327" s="79">
        <f>Model!$BR327*BY327</f>
        <v>168405.34560607167</v>
      </c>
      <c r="CX327" s="79">
        <f>Model!$BR327*BZ327</f>
        <v>169130.68182479593</v>
      </c>
      <c r="CY327" s="79">
        <f>Model!$BR327*CA327</f>
        <v>169856.01804352002</v>
      </c>
      <c r="CZ327" s="79">
        <f>Model!$BR327*CB327</f>
        <v>170581.35426224431</v>
      </c>
      <c r="DA327" s="79">
        <f>Model!$BR327*CC327</f>
        <v>171306.69048096836</v>
      </c>
      <c r="DB327" s="79">
        <f>Model!$BR327*CD327</f>
        <v>172032.02669969262</v>
      </c>
      <c r="DC327" s="79">
        <f>Model!$BR327*CE327</f>
        <v>172757.36291841668</v>
      </c>
      <c r="DD327" s="79">
        <f>SUM(Model!$CF327:$CQ327)</f>
        <v>6089165.1279099658</v>
      </c>
      <c r="DE327" s="79">
        <f>SUM(Model!$CR327:$DC327)</f>
        <v>2025216.1645852057</v>
      </c>
      <c r="DF327" s="80">
        <f>IFERROR((Model!$DD327-Model!$DE327)/Model!$DD327,0)</f>
        <v>0.6674065948215897</v>
      </c>
    </row>
    <row r="328" spans="2:110" x14ac:dyDescent="0.25">
      <c r="B328" t="s">
        <v>371</v>
      </c>
      <c r="C328" t="s">
        <v>114</v>
      </c>
      <c r="D328" t="s">
        <v>17</v>
      </c>
      <c r="E328" s="4">
        <v>80</v>
      </c>
      <c r="F328" s="4">
        <v>498183.45</v>
      </c>
      <c r="G328" s="4">
        <v>209551.2</v>
      </c>
      <c r="H328" s="4">
        <v>3</v>
      </c>
      <c r="I328" s="4">
        <v>11</v>
      </c>
      <c r="J328" s="4">
        <v>0</v>
      </c>
      <c r="K328" s="4">
        <v>6</v>
      </c>
      <c r="L328" s="4">
        <v>9</v>
      </c>
      <c r="M328" s="4">
        <v>6</v>
      </c>
      <c r="N328" s="4">
        <v>10</v>
      </c>
      <c r="O328" s="4">
        <v>14</v>
      </c>
      <c r="P328" s="4">
        <v>12</v>
      </c>
      <c r="Q328" s="4">
        <v>6</v>
      </c>
      <c r="R328" s="4">
        <v>6</v>
      </c>
      <c r="S328" s="4">
        <v>18</v>
      </c>
      <c r="T328" s="4">
        <v>5</v>
      </c>
      <c r="U328" s="4">
        <v>3</v>
      </c>
      <c r="V328" s="4">
        <v>7</v>
      </c>
      <c r="W328" s="4">
        <v>5</v>
      </c>
      <c r="X328" s="4">
        <v>10</v>
      </c>
      <c r="Y328" s="4">
        <v>12</v>
      </c>
      <c r="Z328" s="4">
        <v>4</v>
      </c>
      <c r="AA328" s="4">
        <v>2</v>
      </c>
      <c r="AB328" s="4">
        <v>2</v>
      </c>
      <c r="AC328" s="4">
        <v>5</v>
      </c>
      <c r="AD328" s="4">
        <v>8</v>
      </c>
      <c r="AE328" s="4">
        <v>11</v>
      </c>
      <c r="AF328" s="4">
        <v>1</v>
      </c>
      <c r="AG328" s="4">
        <v>2</v>
      </c>
      <c r="AH328" s="4">
        <v>15</v>
      </c>
      <c r="AI328" s="4">
        <v>7</v>
      </c>
      <c r="AJ328" s="4">
        <v>10</v>
      </c>
      <c r="AK328" s="4">
        <v>7</v>
      </c>
      <c r="AL328" s="4">
        <v>3</v>
      </c>
      <c r="AM328" s="4">
        <v>5</v>
      </c>
      <c r="AN328" s="4">
        <v>6</v>
      </c>
      <c r="AO328" s="4">
        <v>9</v>
      </c>
      <c r="AP328" s="4">
        <v>6</v>
      </c>
      <c r="AQ328" s="4">
        <v>9</v>
      </c>
      <c r="AR328" s="79">
        <f>MAX(IFERROR(IFERROR(_xlfn.FORECAST.ETS(AR$5,tbl_Model[[#This Row],[H_2023_01]:[H_2025_12]],$H$5:$AQ$5),_xlfn.FORECAST.LINEAR(AR$5,tbl_Model[[#This Row],[H_2023_01]:[H_2025_12]],$H$5:$AQ$5)),0),0)</f>
        <v>6.9679511147232489</v>
      </c>
      <c r="AS328" s="79">
        <f>MAX(IFERROR(IFERROR(_xlfn.FORECAST.ETS(AS$5,tbl_Model[[#This Row],[H_2023_01]:[H_2025_12]],$H$5:$AQ$5),_xlfn.FORECAST.LINEAR(AS$5,tbl_Model[[#This Row],[H_2023_01]:[H_2025_12]],$H$5:$AQ$5)),0),0)</f>
        <v>6.9748626767083763</v>
      </c>
      <c r="AT328" s="79">
        <f>MAX(IFERROR(IFERROR(_xlfn.FORECAST.ETS(AT$5,tbl_Model[[#This Row],[H_2023_01]:[H_2025_12]],$H$5:$AQ$5),_xlfn.FORECAST.LINEAR(AT$5,tbl_Model[[#This Row],[H_2023_01]:[H_2025_12]],$H$5:$AQ$5)),0),0)</f>
        <v>6.9817742386934931</v>
      </c>
      <c r="AU328" s="79">
        <f>MAX(IFERROR(IFERROR(_xlfn.FORECAST.ETS(AU$5,tbl_Model[[#This Row],[H_2023_01]:[H_2025_12]],$H$5:$AQ$5),_xlfn.FORECAST.LINEAR(AU$5,tbl_Model[[#This Row],[H_2023_01]:[H_2025_12]],$H$5:$AQ$5)),0),0)</f>
        <v>6.9886858006786197</v>
      </c>
      <c r="AV328" s="79">
        <f>MAX(IFERROR(IFERROR(_xlfn.FORECAST.ETS(AV$5,tbl_Model[[#This Row],[H_2023_01]:[H_2025_12]],$H$5:$AQ$5),_xlfn.FORECAST.LINEAR(AV$5,tbl_Model[[#This Row],[H_2023_01]:[H_2025_12]],$H$5:$AQ$5)),0),0)</f>
        <v>6.9955973626637364</v>
      </c>
      <c r="AW328" s="79">
        <f>MAX(IFERROR(IFERROR(_xlfn.FORECAST.ETS(AW$5,tbl_Model[[#This Row],[H_2023_01]:[H_2025_12]],$H$5:$AQ$5),_xlfn.FORECAST.LINEAR(AW$5,tbl_Model[[#This Row],[H_2023_01]:[H_2025_12]],$H$5:$AQ$5)),0),0)</f>
        <v>7.0025089246488639</v>
      </c>
      <c r="AX328" s="79">
        <f>MAX(IFERROR(IFERROR(_xlfn.FORECAST.ETS(AX$5,tbl_Model[[#This Row],[H_2023_01]:[H_2025_12]],$H$5:$AQ$5),_xlfn.FORECAST.LINEAR(AX$5,tbl_Model[[#This Row],[H_2023_01]:[H_2025_12]],$H$5:$AQ$5)),0),0)</f>
        <v>7.0094204866339807</v>
      </c>
      <c r="AY328" s="79">
        <f>MAX(IFERROR(IFERROR(_xlfn.FORECAST.ETS(AY$5,tbl_Model[[#This Row],[H_2023_01]:[H_2025_12]],$H$5:$AQ$5),_xlfn.FORECAST.LINEAR(AY$5,tbl_Model[[#This Row],[H_2023_01]:[H_2025_12]],$H$5:$AQ$5)),0),0)</f>
        <v>7.0163320486191081</v>
      </c>
      <c r="AZ328" s="79">
        <f>MAX(IFERROR(IFERROR(_xlfn.FORECAST.ETS(AZ$5,tbl_Model[[#This Row],[H_2023_01]:[H_2025_12]],$H$5:$AQ$5),_xlfn.FORECAST.LINEAR(AZ$5,tbl_Model[[#This Row],[H_2023_01]:[H_2025_12]],$H$5:$AQ$5)),0),0)</f>
        <v>7.0232436106042249</v>
      </c>
      <c r="BA328" s="79">
        <f>MAX(IFERROR(IFERROR(_xlfn.FORECAST.ETS(BA$5,tbl_Model[[#This Row],[H_2023_01]:[H_2025_12]],$H$5:$AQ$5),_xlfn.FORECAST.LINEAR(BA$5,tbl_Model[[#This Row],[H_2023_01]:[H_2025_12]],$H$5:$AQ$5)),0),0)</f>
        <v>7.0301551725893523</v>
      </c>
      <c r="BB328" s="79">
        <f>MAX(IFERROR(IFERROR(_xlfn.FORECAST.ETS(BB$5,tbl_Model[[#This Row],[H_2023_01]:[H_2025_12]],$H$5:$AQ$5),_xlfn.FORECAST.LINEAR(BB$5,tbl_Model[[#This Row],[H_2023_01]:[H_2025_12]],$H$5:$AQ$5)),0),0)</f>
        <v>7.0370667345744691</v>
      </c>
      <c r="BC328" s="79">
        <f>MAX(IFERROR(IFERROR(_xlfn.FORECAST.ETS(BC$5,tbl_Model[[#This Row],[H_2023_01]:[H_2025_12]],$H$5:$AQ$5),_xlfn.FORECAST.LINEAR(BC$5,tbl_Model[[#This Row],[H_2023_01]:[H_2025_12]],$H$5:$AQ$5)),0),0)</f>
        <v>7.0439782965595956</v>
      </c>
      <c r="BD328" s="80">
        <f>IFERROR(AR328/SUM(Model!$AR328:$BC328),1/12)</f>
        <v>8.2881175868048024E-2</v>
      </c>
      <c r="BE328" s="80">
        <f>IFERROR(AS328/SUM(Model!$AR328:$BC328),1/12)</f>
        <v>8.2963386316281779E-2</v>
      </c>
      <c r="BF328" s="80">
        <f>IFERROR(AT328/SUM(Model!$AR328:$BC328),1/12)</f>
        <v>8.3045596764515409E-2</v>
      </c>
      <c r="BG328" s="80">
        <f>IFERROR(AU328/SUM(Model!$AR328:$BC328),1/12)</f>
        <v>8.312780721274915E-2</v>
      </c>
      <c r="BH328" s="80">
        <f>IFERROR(AV328/SUM(Model!$AR328:$BC328),1/12)</f>
        <v>8.3210017660982766E-2</v>
      </c>
      <c r="BI328" s="80">
        <f>IFERROR(AW328/SUM(Model!$AR328:$BC328),1/12)</f>
        <v>8.3292228109216521E-2</v>
      </c>
      <c r="BJ328" s="80">
        <f>IFERROR(AX328/SUM(Model!$AR328:$BC328),1/12)</f>
        <v>8.3374438557450137E-2</v>
      </c>
      <c r="BK328" s="80">
        <f>IFERROR(AY328/SUM(Model!$AR328:$BC328),1/12)</f>
        <v>8.3456649005683892E-2</v>
      </c>
      <c r="BL328" s="80">
        <f>IFERROR(AZ328/SUM(Model!$AR328:$BC328),1/12)</f>
        <v>8.3538859453917522E-2</v>
      </c>
      <c r="BM328" s="80">
        <f>IFERROR(BA328/SUM(Model!$AR328:$BC328),1/12)</f>
        <v>8.3621069902151263E-2</v>
      </c>
      <c r="BN328" s="80">
        <f>IFERROR(BB328/SUM(Model!$AR328:$BC328),1/12)</f>
        <v>8.3703280350384893E-2</v>
      </c>
      <c r="BO328" s="80">
        <f>IFERROR(BC328/SUM(Model!$AR328:$BC328),1/12)</f>
        <v>8.3785490798618634E-2</v>
      </c>
      <c r="BP32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82.824069712670763</v>
      </c>
      <c r="BQ328" s="77" cm="1">
        <f t="array" ref="BQ32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28" s="77" cm="1">
        <f t="array" ref="BR32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28" s="77">
        <f>IF(tbl_Model[[#This Row],[Type]]="Boutique",
    tbl_Model[[#This Row],[UnitListPrice]],
    tbl_Model[[#This Row],[UnitListPrice]]*(1-SUMIFS(tbl_MarketTerms[WholesaleMarginPct],tbl_MarketTerms[Country],tbl_Model[[#This Row],[country]])))</f>
        <v>6555.7117021276608</v>
      </c>
      <c r="BT328" s="79">
        <f>Model!$BP328*BD328</f>
        <v>6.8645562879633353</v>
      </c>
      <c r="BU328" s="79">
        <f>Model!$BP328*BE328</f>
        <v>6.8713652918589574</v>
      </c>
      <c r="BV328" s="79">
        <f>Model!$BP328*BF328</f>
        <v>6.8781742957545697</v>
      </c>
      <c r="BW328" s="79">
        <f>Model!$BP328*BG328</f>
        <v>6.884983299650191</v>
      </c>
      <c r="BX328" s="79">
        <f>Model!$BP328*BH328</f>
        <v>6.8917923035458024</v>
      </c>
      <c r="BY328" s="79">
        <f>Model!$BP328*BI328</f>
        <v>6.8986013074414245</v>
      </c>
      <c r="BZ328" s="79">
        <f>Model!$BP328*BJ328</f>
        <v>6.9054103113370351</v>
      </c>
      <c r="CA328" s="79">
        <f>Model!$BP328*BK328</f>
        <v>6.9122193152326581</v>
      </c>
      <c r="CB328" s="79">
        <f>Model!$BP328*BL328</f>
        <v>6.9190283191282695</v>
      </c>
      <c r="CC328" s="79">
        <f>Model!$BP328*BM328</f>
        <v>6.9258373230238908</v>
      </c>
      <c r="CD328" s="79">
        <f>Model!$BP328*BN328</f>
        <v>6.9326463269195031</v>
      </c>
      <c r="CE328" s="79">
        <f>Model!$BP328*BO328</f>
        <v>6.9394553308151243</v>
      </c>
      <c r="CF328" s="79">
        <f>Model!$BS328*BT328</f>
        <v>45002.051986915256</v>
      </c>
      <c r="CG328" s="79">
        <f>Model!$BS328*BU328</f>
        <v>45046.689853433614</v>
      </c>
      <c r="CH328" s="79">
        <f>Model!$BS328*BV328</f>
        <v>45091.327719951914</v>
      </c>
      <c r="CI328" s="79">
        <f>Model!$BS328*BW328</f>
        <v>45135.965586470273</v>
      </c>
      <c r="CJ328" s="79">
        <f>Model!$BS328*BX328</f>
        <v>45180.603452988566</v>
      </c>
      <c r="CK328" s="79">
        <f>Model!$BS328*BY328</f>
        <v>45225.241319506931</v>
      </c>
      <c r="CL328" s="79">
        <f>Model!$BS328*BZ328</f>
        <v>45269.879186025217</v>
      </c>
      <c r="CM328" s="79">
        <f>Model!$BS328*CA328</f>
        <v>45314.517052543582</v>
      </c>
      <c r="CN328" s="79">
        <f>Model!$BS328*CB328</f>
        <v>45359.154919061875</v>
      </c>
      <c r="CO328" s="79">
        <f>Model!$BS328*CC328</f>
        <v>45403.792785580234</v>
      </c>
      <c r="CP328" s="79">
        <f>Model!$BS328*CD328</f>
        <v>45448.430652098534</v>
      </c>
      <c r="CQ328" s="79">
        <f>Model!$BS328*CE328</f>
        <v>45493.068518616885</v>
      </c>
      <c r="CR328" s="79">
        <f>Model!$BR328*BT328</f>
        <v>18690.701885834922</v>
      </c>
      <c r="CS328" s="79">
        <f>Model!$BR328*BU328</f>
        <v>18709.241330573066</v>
      </c>
      <c r="CT328" s="79">
        <f>Model!$BR328*BV328</f>
        <v>18727.780775311181</v>
      </c>
      <c r="CU328" s="79">
        <f>Model!$BR328*BW328</f>
        <v>18746.320220049318</v>
      </c>
      <c r="CV328" s="79">
        <f>Model!$BR328*BX328</f>
        <v>18764.859664787433</v>
      </c>
      <c r="CW328" s="79">
        <f>Model!$BR328*BY328</f>
        <v>18783.399109525573</v>
      </c>
      <c r="CX328" s="79">
        <f>Model!$BR328*BZ328</f>
        <v>18801.938554263685</v>
      </c>
      <c r="CY328" s="79">
        <f>Model!$BR328*CA328</f>
        <v>18820.477999001829</v>
      </c>
      <c r="CZ328" s="79">
        <f>Model!$BR328*CB328</f>
        <v>18839.017443739944</v>
      </c>
      <c r="DA328" s="79">
        <f>Model!$BR328*CC328</f>
        <v>18857.556888478081</v>
      </c>
      <c r="DB328" s="79">
        <f>Model!$BR328*CD328</f>
        <v>18876.096333216199</v>
      </c>
      <c r="DC328" s="79">
        <f>Model!$BR328*CE328</f>
        <v>18894.635777954336</v>
      </c>
      <c r="DD328" s="79">
        <f>SUM(Model!$CF328:$CQ328)</f>
        <v>542970.72303319292</v>
      </c>
      <c r="DE328" s="79">
        <f>SUM(Model!$CR328:$DC328)</f>
        <v>225512.02598273559</v>
      </c>
      <c r="DF328" s="80">
        <f>IFERROR((Model!$DD328-Model!$DE328)/Model!$DD328,0)</f>
        <v>0.58467000813053127</v>
      </c>
    </row>
    <row r="329" spans="2:110" x14ac:dyDescent="0.25">
      <c r="B329" t="s">
        <v>371</v>
      </c>
      <c r="C329" t="s">
        <v>45</v>
      </c>
      <c r="D329" t="s">
        <v>19</v>
      </c>
      <c r="E329" s="4">
        <v>31</v>
      </c>
      <c r="F329" s="4">
        <v>383890.9</v>
      </c>
      <c r="G329" s="4">
        <v>153867.71</v>
      </c>
      <c r="H329" s="4">
        <v>2</v>
      </c>
      <c r="I329" s="4">
        <v>8</v>
      </c>
      <c r="J329" s="4">
        <v>3</v>
      </c>
      <c r="K329" s="4">
        <v>2</v>
      </c>
      <c r="L329" s="4">
        <v>0</v>
      </c>
      <c r="M329" s="4">
        <v>0</v>
      </c>
      <c r="N329" s="4">
        <v>0</v>
      </c>
      <c r="O329" s="4">
        <v>0</v>
      </c>
      <c r="P329" s="4">
        <v>2</v>
      </c>
      <c r="Q329" s="4">
        <v>0</v>
      </c>
      <c r="R329" s="4">
        <v>0</v>
      </c>
      <c r="S329" s="4">
        <v>9</v>
      </c>
      <c r="T329" s="4">
        <v>0</v>
      </c>
      <c r="U329" s="4">
        <v>6</v>
      </c>
      <c r="V329" s="4">
        <v>2</v>
      </c>
      <c r="W329" s="4">
        <v>5</v>
      </c>
      <c r="X329" s="4">
        <v>0</v>
      </c>
      <c r="Y329" s="4">
        <v>0</v>
      </c>
      <c r="Z329" s="4">
        <v>0</v>
      </c>
      <c r="AA329" s="4">
        <v>7</v>
      </c>
      <c r="AB329" s="4">
        <v>0</v>
      </c>
      <c r="AC329" s="4">
        <v>8</v>
      </c>
      <c r="AD329" s="4">
        <v>0</v>
      </c>
      <c r="AE329" s="4">
        <v>0</v>
      </c>
      <c r="AF329" s="4">
        <v>3</v>
      </c>
      <c r="AG329" s="4">
        <v>0</v>
      </c>
      <c r="AH329" s="4">
        <v>6</v>
      </c>
      <c r="AI329" s="4">
        <v>3</v>
      </c>
      <c r="AJ329" s="4">
        <v>0</v>
      </c>
      <c r="AK329" s="4">
        <v>1</v>
      </c>
      <c r="AL329" s="4">
        <v>5</v>
      </c>
      <c r="AM329" s="4">
        <v>2</v>
      </c>
      <c r="AN329" s="4">
        <v>3</v>
      </c>
      <c r="AO329" s="4">
        <v>0</v>
      </c>
      <c r="AP329" s="4">
        <v>5</v>
      </c>
      <c r="AQ329" s="4">
        <v>3</v>
      </c>
      <c r="AR329" s="79">
        <f>MAX(IFERROR(IFERROR(_xlfn.FORECAST.ETS(AR$5,tbl_Model[[#This Row],[H_2023_01]:[H_2025_12]],$H$5:$AQ$5),_xlfn.FORECAST.LINEAR(AR$5,tbl_Model[[#This Row],[H_2023_01]:[H_2025_12]],$H$5:$AQ$5)),0),0)</f>
        <v>2.5461800913768435</v>
      </c>
      <c r="AS329" s="79">
        <f>MAX(IFERROR(IFERROR(_xlfn.FORECAST.ETS(AS$5,tbl_Model[[#This Row],[H_2023_01]:[H_2025_12]],$H$5:$AQ$5),_xlfn.FORECAST.LINEAR(AS$5,tbl_Model[[#This Row],[H_2023_01]:[H_2025_12]],$H$5:$AQ$5)),0),0)</f>
        <v>2.5626740748411261</v>
      </c>
      <c r="AT329" s="79">
        <f>MAX(IFERROR(IFERROR(_xlfn.FORECAST.ETS(AT$5,tbl_Model[[#This Row],[H_2023_01]:[H_2025_12]],$H$5:$AQ$5),_xlfn.FORECAST.LINEAR(AT$5,tbl_Model[[#This Row],[H_2023_01]:[H_2025_12]],$H$5:$AQ$5)),0),0)</f>
        <v>2.579168058305398</v>
      </c>
      <c r="AU329" s="79">
        <f>MAX(IFERROR(IFERROR(_xlfn.FORECAST.ETS(AU$5,tbl_Model[[#This Row],[H_2023_01]:[H_2025_12]],$H$5:$AQ$5),_xlfn.FORECAST.LINEAR(AU$5,tbl_Model[[#This Row],[H_2023_01]:[H_2025_12]],$H$5:$AQ$5)),0),0)</f>
        <v>2.5956620417696805</v>
      </c>
      <c r="AV329" s="79">
        <f>MAX(IFERROR(IFERROR(_xlfn.FORECAST.ETS(AV$5,tbl_Model[[#This Row],[H_2023_01]:[H_2025_12]],$H$5:$AQ$5),_xlfn.FORECAST.LINEAR(AV$5,tbl_Model[[#This Row],[H_2023_01]:[H_2025_12]],$H$5:$AQ$5)),0),0)</f>
        <v>2.6121560252339524</v>
      </c>
      <c r="AW329" s="79">
        <f>MAX(IFERROR(IFERROR(_xlfn.FORECAST.ETS(AW$5,tbl_Model[[#This Row],[H_2023_01]:[H_2025_12]],$H$5:$AQ$5),_xlfn.FORECAST.LINEAR(AW$5,tbl_Model[[#This Row],[H_2023_01]:[H_2025_12]],$H$5:$AQ$5)),0),0)</f>
        <v>2.628650008698235</v>
      </c>
      <c r="AX329" s="79">
        <f>MAX(IFERROR(IFERROR(_xlfn.FORECAST.ETS(AX$5,tbl_Model[[#This Row],[H_2023_01]:[H_2025_12]],$H$5:$AQ$5),_xlfn.FORECAST.LINEAR(AX$5,tbl_Model[[#This Row],[H_2023_01]:[H_2025_12]],$H$5:$AQ$5)),0),0)</f>
        <v>2.6451439921625068</v>
      </c>
      <c r="AY329" s="79">
        <f>MAX(IFERROR(IFERROR(_xlfn.FORECAST.ETS(AY$5,tbl_Model[[#This Row],[H_2023_01]:[H_2025_12]],$H$5:$AQ$5),_xlfn.FORECAST.LINEAR(AY$5,tbl_Model[[#This Row],[H_2023_01]:[H_2025_12]],$H$5:$AQ$5)),0),0)</f>
        <v>2.6616379756267894</v>
      </c>
      <c r="AZ329" s="79">
        <f>MAX(IFERROR(IFERROR(_xlfn.FORECAST.ETS(AZ$5,tbl_Model[[#This Row],[H_2023_01]:[H_2025_12]],$H$5:$AQ$5),_xlfn.FORECAST.LINEAR(AZ$5,tbl_Model[[#This Row],[H_2023_01]:[H_2025_12]],$H$5:$AQ$5)),0),0)</f>
        <v>2.6781319590910613</v>
      </c>
      <c r="BA329" s="79">
        <f>MAX(IFERROR(IFERROR(_xlfn.FORECAST.ETS(BA$5,tbl_Model[[#This Row],[H_2023_01]:[H_2025_12]],$H$5:$AQ$5),_xlfn.FORECAST.LINEAR(BA$5,tbl_Model[[#This Row],[H_2023_01]:[H_2025_12]],$H$5:$AQ$5)),0),0)</f>
        <v>2.6946259425553438</v>
      </c>
      <c r="BB329" s="79">
        <f>MAX(IFERROR(IFERROR(_xlfn.FORECAST.ETS(BB$5,tbl_Model[[#This Row],[H_2023_01]:[H_2025_12]],$H$5:$AQ$5),_xlfn.FORECAST.LINEAR(BB$5,tbl_Model[[#This Row],[H_2023_01]:[H_2025_12]],$H$5:$AQ$5)),0),0)</f>
        <v>2.7111199260196157</v>
      </c>
      <c r="BC329" s="79">
        <f>MAX(IFERROR(IFERROR(_xlfn.FORECAST.ETS(BC$5,tbl_Model[[#This Row],[H_2023_01]:[H_2025_12]],$H$5:$AQ$5),_xlfn.FORECAST.LINEAR(BC$5,tbl_Model[[#This Row],[H_2023_01]:[H_2025_12]],$H$5:$AQ$5)),0),0)</f>
        <v>2.7276139094838983</v>
      </c>
      <c r="BD329" s="80">
        <f>IFERROR(AR329/SUM(Model!$AR329:$BC329),1/12)</f>
        <v>8.0466424834482797E-2</v>
      </c>
      <c r="BE329" s="80">
        <f>IFERROR(AS329/SUM(Model!$AR329:$BC329),1/12)</f>
        <v>8.0987680925183048E-2</v>
      </c>
      <c r="BF329" s="80">
        <f>IFERROR(AT329/SUM(Model!$AR329:$BC329),1/12)</f>
        <v>8.1508937015882965E-2</v>
      </c>
      <c r="BG329" s="80">
        <f>IFERROR(AU329/SUM(Model!$AR329:$BC329),1/12)</f>
        <v>8.2030193106583202E-2</v>
      </c>
      <c r="BH329" s="80">
        <f>IFERROR(AV329/SUM(Model!$AR329:$BC329),1/12)</f>
        <v>8.2551449197283119E-2</v>
      </c>
      <c r="BI329" s="80">
        <f>IFERROR(AW329/SUM(Model!$AR329:$BC329),1/12)</f>
        <v>8.307270528798337E-2</v>
      </c>
      <c r="BJ329" s="80">
        <f>IFERROR(AX329/SUM(Model!$AR329:$BC329),1/12)</f>
        <v>8.3593961378683274E-2</v>
      </c>
      <c r="BK329" s="80">
        <f>IFERROR(AY329/SUM(Model!$AR329:$BC329),1/12)</f>
        <v>8.4115217469383524E-2</v>
      </c>
      <c r="BL329" s="80">
        <f>IFERROR(AZ329/SUM(Model!$AR329:$BC329),1/12)</f>
        <v>8.4636473560083442E-2</v>
      </c>
      <c r="BM329" s="80">
        <f>IFERROR(BA329/SUM(Model!$AR329:$BC329),1/12)</f>
        <v>8.5157729650783678E-2</v>
      </c>
      <c r="BN329" s="80">
        <f>IFERROR(BB329/SUM(Model!$AR329:$BC329),1/12)</f>
        <v>8.5678985741483596E-2</v>
      </c>
      <c r="BO329" s="80">
        <f>IFERROR(BC329/SUM(Model!$AR329:$BC329),1/12)</f>
        <v>8.6200241832183847E-2</v>
      </c>
      <c r="BP32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32.7986348122867</v>
      </c>
      <c r="BQ329" s="77" cm="1">
        <f t="array" ref="BQ32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329" s="77" cm="1">
        <f t="array" ref="BR32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329" s="77">
        <f>IF(tbl_Model[[#This Row],[Type]]="Boutique",
    tbl_Model[[#This Row],[UnitListPrice]],
    tbl_Model[[#This Row],[UnitListPrice]]*(1-SUMIFS(tbl_MarketTerms[WholesaleMarginPct],tbl_MarketTerms[Country],tbl_Model[[#This Row],[country]])))</f>
        <v>12122.578448691185</v>
      </c>
      <c r="BT329" s="79">
        <f>Model!$BP329*BD329</f>
        <v>2.6391888827965184</v>
      </c>
      <c r="BU329" s="79">
        <f>Model!$BP329*BE329</f>
        <v>2.6562853709590764</v>
      </c>
      <c r="BV329" s="79">
        <f>Model!$BP329*BF329</f>
        <v>2.6733818591216232</v>
      </c>
      <c r="BW329" s="79">
        <f>Model!$BP329*BG329</f>
        <v>2.6904783472841802</v>
      </c>
      <c r="BX329" s="79">
        <f>Model!$BP329*BH329</f>
        <v>2.7075748354467271</v>
      </c>
      <c r="BY329" s="79">
        <f>Model!$BP329*BI329</f>
        <v>2.724671323609285</v>
      </c>
      <c r="BZ329" s="79">
        <f>Model!$BP329*BJ329</f>
        <v>2.7417678117718309</v>
      </c>
      <c r="CA329" s="79">
        <f>Model!$BP329*BK329</f>
        <v>2.7588642999343889</v>
      </c>
      <c r="CB329" s="79">
        <f>Model!$BP329*BL329</f>
        <v>2.7759607880969357</v>
      </c>
      <c r="CC329" s="79">
        <f>Model!$BP329*BM329</f>
        <v>2.7930572762594927</v>
      </c>
      <c r="CD329" s="79">
        <f>Model!$BP329*BN329</f>
        <v>2.8101537644220396</v>
      </c>
      <c r="CE329" s="79">
        <f>Model!$BP329*BO329</f>
        <v>2.8272502525845975</v>
      </c>
      <c r="CF329" s="79">
        <f>Model!$BS329*BT329</f>
        <v>31993.774272614439</v>
      </c>
      <c r="CG329" s="79">
        <f>Model!$BS329*BU329</f>
        <v>32201.02779156217</v>
      </c>
      <c r="CH329" s="79">
        <f>Model!$BS329*BV329</f>
        <v>32408.281310509763</v>
      </c>
      <c r="CI329" s="79">
        <f>Model!$BS329*BW329</f>
        <v>32615.534829457483</v>
      </c>
      <c r="CJ329" s="79">
        <f>Model!$BS329*BX329</f>
        <v>32822.788348405076</v>
      </c>
      <c r="CK329" s="79">
        <f>Model!$BS329*BY329</f>
        <v>33030.041867352804</v>
      </c>
      <c r="CL329" s="79">
        <f>Model!$BS329*BZ329</f>
        <v>33237.295386300386</v>
      </c>
      <c r="CM329" s="79">
        <f>Model!$BS329*CA329</f>
        <v>33444.548905248113</v>
      </c>
      <c r="CN329" s="79">
        <f>Model!$BS329*CB329</f>
        <v>33651.80242419571</v>
      </c>
      <c r="CO329" s="79">
        <f>Model!$BS329*CC329</f>
        <v>33859.05594314343</v>
      </c>
      <c r="CP329" s="79">
        <f>Model!$BS329*CD329</f>
        <v>34066.30946209102</v>
      </c>
      <c r="CQ329" s="79">
        <f>Model!$BS329*CE329</f>
        <v>34273.562981038755</v>
      </c>
      <c r="CR329" s="79">
        <f>Model!$BR329*BT329</f>
        <v>12532.820128448077</v>
      </c>
      <c r="CS329" s="79">
        <f>Model!$BR329*BU329</f>
        <v>12614.006894717886</v>
      </c>
      <c r="CT329" s="79">
        <f>Model!$BR329*BV329</f>
        <v>12695.193660987643</v>
      </c>
      <c r="CU329" s="79">
        <f>Model!$BR329*BW329</f>
        <v>12776.380427257447</v>
      </c>
      <c r="CV329" s="79">
        <f>Model!$BR329*BX329</f>
        <v>12857.567193527204</v>
      </c>
      <c r="CW329" s="79">
        <f>Model!$BR329*BY329</f>
        <v>12938.753959797014</v>
      </c>
      <c r="CX329" s="79">
        <f>Model!$BR329*BZ329</f>
        <v>13019.940726066767</v>
      </c>
      <c r="CY329" s="79">
        <f>Model!$BR329*CA329</f>
        <v>13101.127492336576</v>
      </c>
      <c r="CZ329" s="79">
        <f>Model!$BR329*CB329</f>
        <v>13182.314258606333</v>
      </c>
      <c r="DA329" s="79">
        <f>Model!$BR329*CC329</f>
        <v>13263.501024876137</v>
      </c>
      <c r="DB329" s="79">
        <f>Model!$BR329*CD329</f>
        <v>13344.687791145894</v>
      </c>
      <c r="DC329" s="79">
        <f>Model!$BR329*CE329</f>
        <v>13425.874557415704</v>
      </c>
      <c r="DD329" s="79">
        <f>SUM(Model!$CF329:$CQ329)</f>
        <v>397604.02352191915</v>
      </c>
      <c r="DE329" s="79">
        <f>SUM(Model!$CR329:$DC329)</f>
        <v>155752.16811518266</v>
      </c>
      <c r="DF329" s="80">
        <f>IFERROR((Model!$DD329-Model!$DE329)/Model!$DD329,0)</f>
        <v>0.60827315896968948</v>
      </c>
    </row>
    <row r="330" spans="2:110" x14ac:dyDescent="0.25">
      <c r="B330" t="s">
        <v>371</v>
      </c>
      <c r="C330" t="s">
        <v>114</v>
      </c>
      <c r="D330" t="s">
        <v>18</v>
      </c>
      <c r="E330" s="4">
        <v>262</v>
      </c>
      <c r="F330" s="4">
        <v>1604927.97</v>
      </c>
      <c r="G330" s="4">
        <v>714487.46</v>
      </c>
      <c r="H330" s="4">
        <v>21</v>
      </c>
      <c r="I330" s="4">
        <v>20</v>
      </c>
      <c r="J330" s="4">
        <v>28</v>
      </c>
      <c r="K330" s="4">
        <v>15</v>
      </c>
      <c r="L330" s="4">
        <v>15</v>
      </c>
      <c r="M330" s="4">
        <v>8</v>
      </c>
      <c r="N330" s="4">
        <v>11</v>
      </c>
      <c r="O330" s="4">
        <v>16</v>
      </c>
      <c r="P330" s="4">
        <v>37</v>
      </c>
      <c r="Q330" s="4">
        <v>15</v>
      </c>
      <c r="R330" s="4">
        <v>31</v>
      </c>
      <c r="S330" s="4">
        <v>56</v>
      </c>
      <c r="T330" s="4">
        <v>23</v>
      </c>
      <c r="U330" s="4">
        <v>9</v>
      </c>
      <c r="V330" s="4">
        <v>17</v>
      </c>
      <c r="W330" s="4">
        <v>21</v>
      </c>
      <c r="X330" s="4">
        <v>18</v>
      </c>
      <c r="Y330" s="4">
        <v>16</v>
      </c>
      <c r="Z330" s="4">
        <v>22</v>
      </c>
      <c r="AA330" s="4">
        <v>17</v>
      </c>
      <c r="AB330" s="4">
        <v>16</v>
      </c>
      <c r="AC330" s="4">
        <v>24</v>
      </c>
      <c r="AD330" s="4">
        <v>31</v>
      </c>
      <c r="AE330" s="4">
        <v>18</v>
      </c>
      <c r="AF330" s="4">
        <v>12</v>
      </c>
      <c r="AG330" s="4">
        <v>24</v>
      </c>
      <c r="AH330" s="4">
        <v>31</v>
      </c>
      <c r="AI330" s="4">
        <v>15</v>
      </c>
      <c r="AJ330" s="4">
        <v>22</v>
      </c>
      <c r="AK330" s="4">
        <v>24</v>
      </c>
      <c r="AL330" s="4">
        <v>33</v>
      </c>
      <c r="AM330" s="4">
        <v>13</v>
      </c>
      <c r="AN330" s="4">
        <v>23</v>
      </c>
      <c r="AO330" s="4">
        <v>20</v>
      </c>
      <c r="AP330" s="4">
        <v>23</v>
      </c>
      <c r="AQ330" s="4">
        <v>22</v>
      </c>
      <c r="AR330" s="79">
        <f>MAX(IFERROR(IFERROR(_xlfn.FORECAST.ETS(AR$5,tbl_Model[[#This Row],[H_2023_01]:[H_2025_12]],$H$5:$AQ$5),_xlfn.FORECAST.LINEAR(AR$5,tbl_Model[[#This Row],[H_2023_01]:[H_2025_12]],$H$5:$AQ$5)),0),0)</f>
        <v>22.682636754334837</v>
      </c>
      <c r="AS330" s="79">
        <f>MAX(IFERROR(IFERROR(_xlfn.FORECAST.ETS(AS$5,tbl_Model[[#This Row],[H_2023_01]:[H_2025_12]],$H$5:$AQ$5),_xlfn.FORECAST.LINEAR(AS$5,tbl_Model[[#This Row],[H_2023_01]:[H_2025_12]],$H$5:$AQ$5)),0),0)</f>
        <v>22.722046163763704</v>
      </c>
      <c r="AT330" s="79">
        <f>MAX(IFERROR(IFERROR(_xlfn.FORECAST.ETS(AT$5,tbl_Model[[#This Row],[H_2023_01]:[H_2025_12]],$H$5:$AQ$5),_xlfn.FORECAST.LINEAR(AT$5,tbl_Model[[#This Row],[H_2023_01]:[H_2025_12]],$H$5:$AQ$5)),0),0)</f>
        <v>22.761455573192602</v>
      </c>
      <c r="AU330" s="79">
        <f>MAX(IFERROR(IFERROR(_xlfn.FORECAST.ETS(AU$5,tbl_Model[[#This Row],[H_2023_01]:[H_2025_12]],$H$5:$AQ$5),_xlfn.FORECAST.LINEAR(AU$5,tbl_Model[[#This Row],[H_2023_01]:[H_2025_12]],$H$5:$AQ$5)),0),0)</f>
        <v>22.800864982621469</v>
      </c>
      <c r="AV330" s="79">
        <f>MAX(IFERROR(IFERROR(_xlfn.FORECAST.ETS(AV$5,tbl_Model[[#This Row],[H_2023_01]:[H_2025_12]],$H$5:$AQ$5),_xlfn.FORECAST.LINEAR(AV$5,tbl_Model[[#This Row],[H_2023_01]:[H_2025_12]],$H$5:$AQ$5)),0),0)</f>
        <v>22.840274392050365</v>
      </c>
      <c r="AW330" s="79">
        <f>MAX(IFERROR(IFERROR(_xlfn.FORECAST.ETS(AW$5,tbl_Model[[#This Row],[H_2023_01]:[H_2025_12]],$H$5:$AQ$5),_xlfn.FORECAST.LINEAR(AW$5,tbl_Model[[#This Row],[H_2023_01]:[H_2025_12]],$H$5:$AQ$5)),0),0)</f>
        <v>22.879683801479231</v>
      </c>
      <c r="AX330" s="79">
        <f>MAX(IFERROR(IFERROR(_xlfn.FORECAST.ETS(AX$5,tbl_Model[[#This Row],[H_2023_01]:[H_2025_12]],$H$5:$AQ$5),_xlfn.FORECAST.LINEAR(AX$5,tbl_Model[[#This Row],[H_2023_01]:[H_2025_12]],$H$5:$AQ$5)),0),0)</f>
        <v>22.91909321090813</v>
      </c>
      <c r="AY330" s="79">
        <f>MAX(IFERROR(IFERROR(_xlfn.FORECAST.ETS(AY$5,tbl_Model[[#This Row],[H_2023_01]:[H_2025_12]],$H$5:$AQ$5),_xlfn.FORECAST.LINEAR(AY$5,tbl_Model[[#This Row],[H_2023_01]:[H_2025_12]],$H$5:$AQ$5)),0),0)</f>
        <v>22.958502620336997</v>
      </c>
      <c r="AZ330" s="79">
        <f>MAX(IFERROR(IFERROR(_xlfn.FORECAST.ETS(AZ$5,tbl_Model[[#This Row],[H_2023_01]:[H_2025_12]],$H$5:$AQ$5),_xlfn.FORECAST.LINEAR(AZ$5,tbl_Model[[#This Row],[H_2023_01]:[H_2025_12]],$H$5:$AQ$5)),0),0)</f>
        <v>22.997912029765892</v>
      </c>
      <c r="BA330" s="79">
        <f>MAX(IFERROR(IFERROR(_xlfn.FORECAST.ETS(BA$5,tbl_Model[[#This Row],[H_2023_01]:[H_2025_12]],$H$5:$AQ$5),_xlfn.FORECAST.LINEAR(BA$5,tbl_Model[[#This Row],[H_2023_01]:[H_2025_12]],$H$5:$AQ$5)),0),0)</f>
        <v>23.037321439194759</v>
      </c>
      <c r="BB330" s="79">
        <f>MAX(IFERROR(IFERROR(_xlfn.FORECAST.ETS(BB$5,tbl_Model[[#This Row],[H_2023_01]:[H_2025_12]],$H$5:$AQ$5),_xlfn.FORECAST.LINEAR(BB$5,tbl_Model[[#This Row],[H_2023_01]:[H_2025_12]],$H$5:$AQ$5)),0),0)</f>
        <v>23.076730848623658</v>
      </c>
      <c r="BC330" s="79">
        <f>MAX(IFERROR(IFERROR(_xlfn.FORECAST.ETS(BC$5,tbl_Model[[#This Row],[H_2023_01]:[H_2025_12]],$H$5:$AQ$5),_xlfn.FORECAST.LINEAR(BC$5,tbl_Model[[#This Row],[H_2023_01]:[H_2025_12]],$H$5:$AQ$5)),0),0)</f>
        <v>23.116140258052525</v>
      </c>
      <c r="BD330" s="80">
        <f>IFERROR(AR330/SUM(Model!$AR330:$BC330),1/12)</f>
        <v>8.2544550437084738E-2</v>
      </c>
      <c r="BE330" s="80">
        <f>IFERROR(AS330/SUM(Model!$AR330:$BC330),1/12)</f>
        <v>8.2687965509129893E-2</v>
      </c>
      <c r="BF330" s="80">
        <f>IFERROR(AT330/SUM(Model!$AR330:$BC330),1/12)</f>
        <v>8.2831380581175146E-2</v>
      </c>
      <c r="BG330" s="80">
        <f>IFERROR(AU330/SUM(Model!$AR330:$BC330),1/12)</f>
        <v>8.2974795653220301E-2</v>
      </c>
      <c r="BH330" s="80">
        <f>IFERROR(AV330/SUM(Model!$AR330:$BC330),1/12)</f>
        <v>8.311821072526554E-2</v>
      </c>
      <c r="BI330" s="80">
        <f>IFERROR(AW330/SUM(Model!$AR330:$BC330),1/12)</f>
        <v>8.3261625797310695E-2</v>
      </c>
      <c r="BJ330" s="80">
        <f>IFERROR(AX330/SUM(Model!$AR330:$BC330),1/12)</f>
        <v>8.3405040869355962E-2</v>
      </c>
      <c r="BK330" s="80">
        <f>IFERROR(AY330/SUM(Model!$AR330:$BC330),1/12)</f>
        <v>8.3548455941401104E-2</v>
      </c>
      <c r="BL330" s="80">
        <f>IFERROR(AZ330/SUM(Model!$AR330:$BC330),1/12)</f>
        <v>8.3691871013446356E-2</v>
      </c>
      <c r="BM330" s="80">
        <f>IFERROR(BA330/SUM(Model!$AR330:$BC330),1/12)</f>
        <v>8.3835286085491498E-2</v>
      </c>
      <c r="BN330" s="80">
        <f>IFERROR(BB330/SUM(Model!$AR330:$BC330),1/12)</f>
        <v>8.3978701157536764E-2</v>
      </c>
      <c r="BO330" s="80">
        <f>IFERROR(BC330/SUM(Model!$AR330:$BC330),1/12)</f>
        <v>8.4122116229581906E-2</v>
      </c>
      <c r="BP33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272.29475899005359</v>
      </c>
      <c r="BQ330" s="77" cm="1">
        <f t="array" ref="BQ33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30" s="77" cm="1">
        <f t="array" ref="BR33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30" s="77">
        <f>IF(tbl_Model[[#This Row],[Type]]="Boutique",
    tbl_Model[[#This Row],[UnitListPrice]],
    tbl_Model[[#This Row],[UnitListPrice]]*(1-SUMIFS(tbl_MarketTerms[WholesaleMarginPct],tbl_MarketTerms[Country],tbl_Model[[#This Row],[country]])))</f>
        <v>6218.7808510638306</v>
      </c>
      <c r="BT330" s="79">
        <f>Model!$BP330*BD330</f>
        <v>22.476448467208311</v>
      </c>
      <c r="BU330" s="79">
        <f>Model!$BP330*BE330</f>
        <v>22.515499639686389</v>
      </c>
      <c r="BV330" s="79">
        <f>Model!$BP330*BF330</f>
        <v>22.554550812164493</v>
      </c>
      <c r="BW330" s="79">
        <f>Model!$BP330*BG330</f>
        <v>22.593601984642568</v>
      </c>
      <c r="BX330" s="79">
        <f>Model!$BP330*BH330</f>
        <v>22.632653157120668</v>
      </c>
      <c r="BY330" s="79">
        <f>Model!$BP330*BI330</f>
        <v>22.671704329598743</v>
      </c>
      <c r="BZ330" s="79">
        <f>Model!$BP330*BJ330</f>
        <v>22.71075550207685</v>
      </c>
      <c r="CA330" s="79">
        <f>Model!$BP330*BK330</f>
        <v>22.749806674554925</v>
      </c>
      <c r="CB330" s="79">
        <f>Model!$BP330*BL330</f>
        <v>22.788857847033029</v>
      </c>
      <c r="CC330" s="79">
        <f>Model!$BP330*BM330</f>
        <v>22.8279090195111</v>
      </c>
      <c r="CD330" s="79">
        <f>Model!$BP330*BN330</f>
        <v>22.866960191989207</v>
      </c>
      <c r="CE330" s="79">
        <f>Model!$BP330*BO330</f>
        <v>22.906011364467282</v>
      </c>
      <c r="CF330" s="79">
        <f>Model!$BS330*BT330</f>
        <v>139776.10732779803</v>
      </c>
      <c r="CG330" s="79">
        <f>Model!$BS330*BU330</f>
        <v>140018.95801141628</v>
      </c>
      <c r="CH330" s="79">
        <f>Model!$BS330*BV330</f>
        <v>140261.80869503471</v>
      </c>
      <c r="CI330" s="79">
        <f>Model!$BS330*BW330</f>
        <v>140504.65937865296</v>
      </c>
      <c r="CJ330" s="79">
        <f>Model!$BS330*BX330</f>
        <v>140747.51006227135</v>
      </c>
      <c r="CK330" s="79">
        <f>Model!$BS330*BY330</f>
        <v>140990.3607458896</v>
      </c>
      <c r="CL330" s="79">
        <f>Model!$BS330*BZ330</f>
        <v>141233.21142950805</v>
      </c>
      <c r="CM330" s="79">
        <f>Model!$BS330*CA330</f>
        <v>141476.0621131263</v>
      </c>
      <c r="CN330" s="79">
        <f>Model!$BS330*CB330</f>
        <v>141718.9127967447</v>
      </c>
      <c r="CO330" s="79">
        <f>Model!$BS330*CC330</f>
        <v>141961.76348036295</v>
      </c>
      <c r="CP330" s="79">
        <f>Model!$BS330*CD330</f>
        <v>142204.61416398137</v>
      </c>
      <c r="CQ330" s="79">
        <f>Model!$BS330*CE330</f>
        <v>142447.46484759962</v>
      </c>
      <c r="CR330" s="79">
        <f>Model!$BR330*BT330</f>
        <v>61198.507249412134</v>
      </c>
      <c r="CS330" s="79">
        <f>Model!$BR330*BU330</f>
        <v>61304.835144830504</v>
      </c>
      <c r="CT330" s="79">
        <f>Model!$BR330*BV330</f>
        <v>61411.163040248946</v>
      </c>
      <c r="CU330" s="79">
        <f>Model!$BR330*BW330</f>
        <v>61517.490935667309</v>
      </c>
      <c r="CV330" s="79">
        <f>Model!$BR330*BX330</f>
        <v>61623.818831085737</v>
      </c>
      <c r="CW330" s="79">
        <f>Model!$BR330*BY330</f>
        <v>61730.146726504099</v>
      </c>
      <c r="CX330" s="79">
        <f>Model!$BR330*BZ330</f>
        <v>61836.474621922549</v>
      </c>
      <c r="CY330" s="79">
        <f>Model!$BR330*CA330</f>
        <v>61942.802517340911</v>
      </c>
      <c r="CZ330" s="79">
        <f>Model!$BR330*CB330</f>
        <v>62049.130412759347</v>
      </c>
      <c r="DA330" s="79">
        <f>Model!$BR330*CC330</f>
        <v>62155.458308177702</v>
      </c>
      <c r="DB330" s="79">
        <f>Model!$BR330*CD330</f>
        <v>62261.786203596152</v>
      </c>
      <c r="DC330" s="79">
        <f>Model!$BR330*CE330</f>
        <v>62368.114099014507</v>
      </c>
      <c r="DD330" s="79">
        <f>SUM(Model!$CF330:$CQ330)</f>
        <v>1693341.4330523857</v>
      </c>
      <c r="DE330" s="79">
        <f>SUM(Model!$CR330:$DC330)</f>
        <v>741399.72809055983</v>
      </c>
      <c r="DF330" s="80">
        <f>IFERROR((Model!$DD330-Model!$DE330)/Model!$DD330,0)</f>
        <v>0.5621676091902349</v>
      </c>
    </row>
    <row r="331" spans="2:110" x14ac:dyDescent="0.25">
      <c r="B331" t="s">
        <v>371</v>
      </c>
      <c r="C331" t="s">
        <v>114</v>
      </c>
      <c r="D331" t="s">
        <v>19</v>
      </c>
      <c r="E331" s="4">
        <v>26</v>
      </c>
      <c r="F331" s="4">
        <v>166023.03</v>
      </c>
      <c r="G331" s="4">
        <v>73675.240000000005</v>
      </c>
      <c r="H331" s="4">
        <v>0</v>
      </c>
      <c r="I331" s="4">
        <v>0</v>
      </c>
      <c r="J331" s="4">
        <v>0</v>
      </c>
      <c r="K331" s="4">
        <v>0</v>
      </c>
      <c r="L331" s="4">
        <v>2</v>
      </c>
      <c r="M331" s="4">
        <v>0</v>
      </c>
      <c r="N331" s="4">
        <v>0</v>
      </c>
      <c r="O331" s="4">
        <v>3</v>
      </c>
      <c r="P331" s="4">
        <v>5</v>
      </c>
      <c r="Q331" s="4">
        <v>0</v>
      </c>
      <c r="R331" s="4">
        <v>1</v>
      </c>
      <c r="S331" s="4">
        <v>0</v>
      </c>
      <c r="T331" s="4">
        <v>2</v>
      </c>
      <c r="U331" s="4">
        <v>1</v>
      </c>
      <c r="V331" s="4">
        <v>2</v>
      </c>
      <c r="W331" s="4">
        <v>2</v>
      </c>
      <c r="X331" s="4">
        <v>0</v>
      </c>
      <c r="Y331" s="4">
        <v>0</v>
      </c>
      <c r="Z331" s="4">
        <v>0</v>
      </c>
      <c r="AA331" s="4">
        <v>0</v>
      </c>
      <c r="AB331" s="4">
        <v>3</v>
      </c>
      <c r="AC331" s="4">
        <v>1</v>
      </c>
      <c r="AD331" s="4">
        <v>0</v>
      </c>
      <c r="AE331" s="4">
        <v>0</v>
      </c>
      <c r="AF331" s="4">
        <v>11</v>
      </c>
      <c r="AG331" s="4">
        <v>5</v>
      </c>
      <c r="AH331" s="4">
        <v>3</v>
      </c>
      <c r="AI331" s="4">
        <v>0</v>
      </c>
      <c r="AJ331" s="4">
        <v>0</v>
      </c>
      <c r="AK331" s="4">
        <v>3</v>
      </c>
      <c r="AL331" s="4">
        <v>0</v>
      </c>
      <c r="AM331" s="4">
        <v>0</v>
      </c>
      <c r="AN331" s="4">
        <v>1</v>
      </c>
      <c r="AO331" s="4">
        <v>0</v>
      </c>
      <c r="AP331" s="4">
        <v>0</v>
      </c>
      <c r="AQ331" s="4">
        <v>3</v>
      </c>
      <c r="AR331" s="79">
        <f>MAX(IFERROR(IFERROR(_xlfn.FORECAST.ETS(AR$5,tbl_Model[[#This Row],[H_2023_01]:[H_2025_12]],$H$5:$AQ$5),_xlfn.FORECAST.LINEAR(AR$5,tbl_Model[[#This Row],[H_2023_01]:[H_2025_12]],$H$5:$AQ$5)),0),0)</f>
        <v>1.5406152547895882</v>
      </c>
      <c r="AS331" s="79">
        <f>MAX(IFERROR(IFERROR(_xlfn.FORECAST.ETS(AS$5,tbl_Model[[#This Row],[H_2023_01]:[H_2025_12]],$H$5:$AQ$5),_xlfn.FORECAST.LINEAR(AS$5,tbl_Model[[#This Row],[H_2023_01]:[H_2025_12]],$H$5:$AQ$5)),0),0)</f>
        <v>1.5921491158925689</v>
      </c>
      <c r="AT331" s="79">
        <f>MAX(IFERROR(IFERROR(_xlfn.FORECAST.ETS(AT$5,tbl_Model[[#This Row],[H_2023_01]:[H_2025_12]],$H$5:$AQ$5),_xlfn.FORECAST.LINEAR(AT$5,tbl_Model[[#This Row],[H_2023_01]:[H_2025_12]],$H$5:$AQ$5)),0),0)</f>
        <v>1.643682976995555</v>
      </c>
      <c r="AU331" s="79">
        <f>MAX(IFERROR(IFERROR(_xlfn.FORECAST.ETS(AU$5,tbl_Model[[#This Row],[H_2023_01]:[H_2025_12]],$H$5:$AQ$5),_xlfn.FORECAST.LINEAR(AU$5,tbl_Model[[#This Row],[H_2023_01]:[H_2025_12]],$H$5:$AQ$5)),0),0)</f>
        <v>1.6952168380985357</v>
      </c>
      <c r="AV331" s="79">
        <f>MAX(IFERROR(IFERROR(_xlfn.FORECAST.ETS(AV$5,tbl_Model[[#This Row],[H_2023_01]:[H_2025_12]],$H$5:$AQ$5),_xlfn.FORECAST.LINEAR(AV$5,tbl_Model[[#This Row],[H_2023_01]:[H_2025_12]],$H$5:$AQ$5)),0),0)</f>
        <v>1.7467506992015218</v>
      </c>
      <c r="AW331" s="79">
        <f>MAX(IFERROR(IFERROR(_xlfn.FORECAST.ETS(AW$5,tbl_Model[[#This Row],[H_2023_01]:[H_2025_12]],$H$5:$AQ$5),_xlfn.FORECAST.LINEAR(AW$5,tbl_Model[[#This Row],[H_2023_01]:[H_2025_12]],$H$5:$AQ$5)),0),0)</f>
        <v>1.7982845603045026</v>
      </c>
      <c r="AX331" s="79">
        <f>MAX(IFERROR(IFERROR(_xlfn.FORECAST.ETS(AX$5,tbl_Model[[#This Row],[H_2023_01]:[H_2025_12]],$H$5:$AQ$5),_xlfn.FORECAST.LINEAR(AX$5,tbl_Model[[#This Row],[H_2023_01]:[H_2025_12]],$H$5:$AQ$5)),0),0)</f>
        <v>1.8498184214074884</v>
      </c>
      <c r="AY331" s="79">
        <f>MAX(IFERROR(IFERROR(_xlfn.FORECAST.ETS(AY$5,tbl_Model[[#This Row],[H_2023_01]:[H_2025_12]],$H$5:$AQ$5),_xlfn.FORECAST.LINEAR(AY$5,tbl_Model[[#This Row],[H_2023_01]:[H_2025_12]],$H$5:$AQ$5)),0),0)</f>
        <v>1.9013522825104694</v>
      </c>
      <c r="AZ331" s="79">
        <f>MAX(IFERROR(IFERROR(_xlfn.FORECAST.ETS(AZ$5,tbl_Model[[#This Row],[H_2023_01]:[H_2025_12]],$H$5:$AQ$5),_xlfn.FORECAST.LINEAR(AZ$5,tbl_Model[[#This Row],[H_2023_01]:[H_2025_12]],$H$5:$AQ$5)),0),0)</f>
        <v>1.9528861436134552</v>
      </c>
      <c r="BA331" s="79">
        <f>MAX(IFERROR(IFERROR(_xlfn.FORECAST.ETS(BA$5,tbl_Model[[#This Row],[H_2023_01]:[H_2025_12]],$H$5:$AQ$5),_xlfn.FORECAST.LINEAR(BA$5,tbl_Model[[#This Row],[H_2023_01]:[H_2025_12]],$H$5:$AQ$5)),0),0)</f>
        <v>2.0044200047164362</v>
      </c>
      <c r="BB331" s="79">
        <f>MAX(IFERROR(IFERROR(_xlfn.FORECAST.ETS(BB$5,tbl_Model[[#This Row],[H_2023_01]:[H_2025_12]],$H$5:$AQ$5),_xlfn.FORECAST.LINEAR(BB$5,tbl_Model[[#This Row],[H_2023_01]:[H_2025_12]],$H$5:$AQ$5)),0),0)</f>
        <v>2.0559538658194221</v>
      </c>
      <c r="BC331" s="79">
        <f>MAX(IFERROR(IFERROR(_xlfn.FORECAST.ETS(BC$5,tbl_Model[[#This Row],[H_2023_01]:[H_2025_12]],$H$5:$AQ$5),_xlfn.FORECAST.LINEAR(BC$5,tbl_Model[[#This Row],[H_2023_01]:[H_2025_12]],$H$5:$AQ$5)),0),0)</f>
        <v>2.1074877269224026</v>
      </c>
      <c r="BD331" s="80">
        <f>IFERROR(AR331/SUM(Model!$AR331:$BC331),1/12)</f>
        <v>7.038430943939547E-2</v>
      </c>
      <c r="BE331" s="80">
        <f>IFERROR(AS331/SUM(Model!$AR331:$BC331),1/12)</f>
        <v>7.2738677420111336E-2</v>
      </c>
      <c r="BF331" s="80">
        <f>IFERROR(AT331/SUM(Model!$AR331:$BC331),1/12)</f>
        <v>7.5093045400827438E-2</v>
      </c>
      <c r="BG331" s="80">
        <f>IFERROR(AU331/SUM(Model!$AR331:$BC331),1/12)</f>
        <v>7.7447413381543304E-2</v>
      </c>
      <c r="BH331" s="80">
        <f>IFERROR(AV331/SUM(Model!$AR331:$BC331),1/12)</f>
        <v>7.9801781362259419E-2</v>
      </c>
      <c r="BI331" s="80">
        <f>IFERROR(AW331/SUM(Model!$AR331:$BC331),1/12)</f>
        <v>8.2156149342975285E-2</v>
      </c>
      <c r="BJ331" s="80">
        <f>IFERROR(AX331/SUM(Model!$AR331:$BC331),1/12)</f>
        <v>8.4510517323691386E-2</v>
      </c>
      <c r="BK331" s="80">
        <f>IFERROR(AY331/SUM(Model!$AR331:$BC331),1/12)</f>
        <v>8.6864885304407266E-2</v>
      </c>
      <c r="BL331" s="80">
        <f>IFERROR(AZ331/SUM(Model!$AR331:$BC331),1/12)</f>
        <v>8.9219253285123368E-2</v>
      </c>
      <c r="BM331" s="80">
        <f>IFERROR(BA331/SUM(Model!$AR331:$BC331),1/12)</f>
        <v>9.1573621265839233E-2</v>
      </c>
      <c r="BN331" s="80">
        <f>IFERROR(BB331/SUM(Model!$AR331:$BC331),1/12)</f>
        <v>9.3927989246555335E-2</v>
      </c>
      <c r="BO331" s="80">
        <f>IFERROR(BC331/SUM(Model!$AR331:$BC331),1/12)</f>
        <v>9.6282357227271201E-2</v>
      </c>
      <c r="BP33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27.508532423208191</v>
      </c>
      <c r="BQ331" s="77" cm="1">
        <f t="array" ref="BQ33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31" s="77" cm="1">
        <f t="array" ref="BR33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31" s="77">
        <f>IF(tbl_Model[[#This Row],[Type]]="Boutique",
    tbl_Model[[#This Row],[UnitListPrice]],
    tbl_Model[[#This Row],[UnitListPrice]]*(1-SUMIFS(tbl_MarketTerms[WholesaleMarginPct],tbl_MarketTerms[Country],tbl_Model[[#This Row],[country]])))</f>
        <v>6295.793617021277</v>
      </c>
      <c r="BT331" s="79">
        <f>Model!$BP331*BD331</f>
        <v>1.9361690582987285</v>
      </c>
      <c r="BU331" s="79">
        <f>Model!$BP331*BE331</f>
        <v>2.0009342662324143</v>
      </c>
      <c r="BV331" s="79">
        <f>Model!$BP331*BF331</f>
        <v>2.0656994741661063</v>
      </c>
      <c r="BW331" s="79">
        <f>Model!$BP331*BG331</f>
        <v>2.1304646820997917</v>
      </c>
      <c r="BX331" s="79">
        <f>Model!$BP331*BH331</f>
        <v>2.1952298900334846</v>
      </c>
      <c r="BY331" s="79">
        <f>Model!$BP331*BI331</f>
        <v>2.2599950979671699</v>
      </c>
      <c r="BZ331" s="79">
        <f>Model!$BP331*BJ331</f>
        <v>2.3247603059008619</v>
      </c>
      <c r="CA331" s="79">
        <f>Model!$BP331*BK331</f>
        <v>2.3895255138345481</v>
      </c>
      <c r="CB331" s="79">
        <f>Model!$BP331*BL331</f>
        <v>2.4542907217682401</v>
      </c>
      <c r="CC331" s="79">
        <f>Model!$BP331*BM331</f>
        <v>2.5190559297019255</v>
      </c>
      <c r="CD331" s="79">
        <f>Model!$BP331*BN331</f>
        <v>2.5838211376356179</v>
      </c>
      <c r="CE331" s="79">
        <f>Model!$BP331*BO331</f>
        <v>2.6485863455693033</v>
      </c>
      <c r="CF331" s="79">
        <f>Model!$BS331*BT331</f>
        <v>12189.720798711232</v>
      </c>
      <c r="CG331" s="79">
        <f>Model!$BS331*BU331</f>
        <v>12597.469181425187</v>
      </c>
      <c r="CH331" s="79">
        <f>Model!$BS331*BV331</f>
        <v>13005.21756413918</v>
      </c>
      <c r="CI331" s="79">
        <f>Model!$BS331*BW331</f>
        <v>13412.965946853132</v>
      </c>
      <c r="CJ331" s="79">
        <f>Model!$BS331*BX331</f>
        <v>13820.714329567132</v>
      </c>
      <c r="CK331" s="79">
        <f>Model!$BS331*BY331</f>
        <v>14228.462712281083</v>
      </c>
      <c r="CL331" s="79">
        <f>Model!$BS331*BZ331</f>
        <v>14636.211094995078</v>
      </c>
      <c r="CM331" s="79">
        <f>Model!$BS331*CA331</f>
        <v>15043.959477709035</v>
      </c>
      <c r="CN331" s="79">
        <f>Model!$BS331*CB331</f>
        <v>15451.70786042303</v>
      </c>
      <c r="CO331" s="79">
        <f>Model!$BS331*CC331</f>
        <v>15859.456243136981</v>
      </c>
      <c r="CP331" s="79">
        <f>Model!$BS331*CD331</f>
        <v>16267.204625850978</v>
      </c>
      <c r="CQ331" s="79">
        <f>Model!$BS331*CE331</f>
        <v>16674.953008564931</v>
      </c>
      <c r="CR331" s="79">
        <f>Model!$BR331*BT331</f>
        <v>5271.7695290362453</v>
      </c>
      <c r="CS331" s="79">
        <f>Model!$BR331*BU331</f>
        <v>5448.1111807443385</v>
      </c>
      <c r="CT331" s="79">
        <f>Model!$BR331*BV331</f>
        <v>5624.452832452449</v>
      </c>
      <c r="CU331" s="79">
        <f>Model!$BR331*BW331</f>
        <v>5800.7944841605413</v>
      </c>
      <c r="CV331" s="79">
        <f>Model!$BR331*BX331</f>
        <v>5977.1361358686536</v>
      </c>
      <c r="CW331" s="79">
        <f>Model!$BR331*BY331</f>
        <v>6153.4777875767459</v>
      </c>
      <c r="CX331" s="79">
        <f>Model!$BR331*BZ331</f>
        <v>6329.8194392848563</v>
      </c>
      <c r="CY331" s="79">
        <f>Model!$BR331*CA331</f>
        <v>6506.1610909929504</v>
      </c>
      <c r="CZ331" s="79">
        <f>Model!$BR331*CB331</f>
        <v>6682.5027427010609</v>
      </c>
      <c r="DA331" s="79">
        <f>Model!$BR331*CC331</f>
        <v>6858.8443944091523</v>
      </c>
      <c r="DB331" s="79">
        <f>Model!$BR331*CD331</f>
        <v>7035.1860461172637</v>
      </c>
      <c r="DC331" s="79">
        <f>Model!$BR331*CE331</f>
        <v>7211.527697825356</v>
      </c>
      <c r="DD331" s="79">
        <f>SUM(Model!$CF331:$CQ331)</f>
        <v>173188.04284365696</v>
      </c>
      <c r="DE331" s="79">
        <f>SUM(Model!$CR331:$DC331)</f>
        <v>74899.783361169611</v>
      </c>
      <c r="DF331" s="80">
        <f>IFERROR((Model!$DD331-Model!$DE331)/Model!$DD331,0)</f>
        <v>0.56752335709004853</v>
      </c>
    </row>
    <row r="332" spans="2:110" x14ac:dyDescent="0.25">
      <c r="B332" t="s">
        <v>371</v>
      </c>
      <c r="C332" t="s">
        <v>169</v>
      </c>
      <c r="D332" t="s">
        <v>29</v>
      </c>
      <c r="E332" s="4">
        <v>11</v>
      </c>
      <c r="F332" s="4">
        <v>143457.29</v>
      </c>
      <c r="G332" s="4">
        <v>54123.85</v>
      </c>
      <c r="H332" s="4">
        <v>0</v>
      </c>
      <c r="I332" s="4">
        <v>3</v>
      </c>
      <c r="J332" s="4">
        <v>2</v>
      </c>
      <c r="K332" s="4">
        <v>7</v>
      </c>
      <c r="L332" s="4">
        <v>3</v>
      </c>
      <c r="M332" s="4">
        <v>3</v>
      </c>
      <c r="N332" s="4">
        <v>3</v>
      </c>
      <c r="O332" s="4">
        <v>2</v>
      </c>
      <c r="P332" s="4">
        <v>1</v>
      </c>
      <c r="Q332" s="4">
        <v>0</v>
      </c>
      <c r="R332" s="4">
        <v>0</v>
      </c>
      <c r="S332" s="4">
        <v>1</v>
      </c>
      <c r="T332" s="4">
        <v>0</v>
      </c>
      <c r="U332" s="4">
        <v>0</v>
      </c>
      <c r="V332" s="4">
        <v>5</v>
      </c>
      <c r="W332" s="4">
        <v>1</v>
      </c>
      <c r="X332" s="4">
        <v>2</v>
      </c>
      <c r="Y332" s="4">
        <v>0</v>
      </c>
      <c r="Z332" s="4">
        <v>0</v>
      </c>
      <c r="AA332" s="4">
        <v>5</v>
      </c>
      <c r="AB332" s="4">
        <v>3</v>
      </c>
      <c r="AC332" s="4">
        <v>1</v>
      </c>
      <c r="AD332" s="4">
        <v>5</v>
      </c>
      <c r="AE332" s="4">
        <v>2</v>
      </c>
      <c r="AF332" s="4">
        <v>0</v>
      </c>
      <c r="AG332" s="4">
        <v>0</v>
      </c>
      <c r="AH332" s="4">
        <v>0</v>
      </c>
      <c r="AI332" s="4">
        <v>0</v>
      </c>
      <c r="AJ332" s="4">
        <v>0</v>
      </c>
      <c r="AK332" s="4">
        <v>3</v>
      </c>
      <c r="AL332" s="4">
        <v>2</v>
      </c>
      <c r="AM332" s="4">
        <v>0</v>
      </c>
      <c r="AN332" s="4">
        <v>3</v>
      </c>
      <c r="AO332" s="4">
        <v>1</v>
      </c>
      <c r="AP332" s="4">
        <v>0</v>
      </c>
      <c r="AQ332" s="4">
        <v>2</v>
      </c>
      <c r="AR332" s="79">
        <f>MAX(IFERROR(IFERROR(_xlfn.FORECAST.ETS(AR$5,tbl_Model[[#This Row],[H_2023_01]:[H_2025_12]],$H$5:$AQ$5),_xlfn.FORECAST.LINEAR(AR$5,tbl_Model[[#This Row],[H_2023_01]:[H_2025_12]],$H$5:$AQ$5)),0),0)</f>
        <v>1.1696912368139492</v>
      </c>
      <c r="AS332" s="79">
        <f>MAX(IFERROR(IFERROR(_xlfn.FORECAST.ETS(AS$5,tbl_Model[[#This Row],[H_2023_01]:[H_2025_12]],$H$5:$AQ$5),_xlfn.FORECAST.LINEAR(AS$5,tbl_Model[[#This Row],[H_2023_01]:[H_2025_12]],$H$5:$AQ$5)),0),0)</f>
        <v>1.1403794466473638</v>
      </c>
      <c r="AT332" s="79">
        <f>MAX(IFERROR(IFERROR(_xlfn.FORECAST.ETS(AT$5,tbl_Model[[#This Row],[H_2023_01]:[H_2025_12]],$H$5:$AQ$5),_xlfn.FORECAST.LINEAR(AT$5,tbl_Model[[#This Row],[H_2023_01]:[H_2025_12]],$H$5:$AQ$5)),0),0)</f>
        <v>1.1110676564807775</v>
      </c>
      <c r="AU332" s="79">
        <f>MAX(IFERROR(IFERROR(_xlfn.FORECAST.ETS(AU$5,tbl_Model[[#This Row],[H_2023_01]:[H_2025_12]],$H$5:$AQ$5),_xlfn.FORECAST.LINEAR(AU$5,tbl_Model[[#This Row],[H_2023_01]:[H_2025_12]],$H$5:$AQ$5)),0),0)</f>
        <v>1.081755866314192</v>
      </c>
      <c r="AV332" s="79">
        <f>MAX(IFERROR(IFERROR(_xlfn.FORECAST.ETS(AV$5,tbl_Model[[#This Row],[H_2023_01]:[H_2025_12]],$H$5:$AQ$5),_xlfn.FORECAST.LINEAR(AV$5,tbl_Model[[#This Row],[H_2023_01]:[H_2025_12]],$H$5:$AQ$5)),0),0)</f>
        <v>1.0524440761476057</v>
      </c>
      <c r="AW332" s="79">
        <f>MAX(IFERROR(IFERROR(_xlfn.FORECAST.ETS(AW$5,tbl_Model[[#This Row],[H_2023_01]:[H_2025_12]],$H$5:$AQ$5),_xlfn.FORECAST.LINEAR(AW$5,tbl_Model[[#This Row],[H_2023_01]:[H_2025_12]],$H$5:$AQ$5)),0),0)</f>
        <v>1.0231322859810204</v>
      </c>
      <c r="AX332" s="79">
        <f>MAX(IFERROR(IFERROR(_xlfn.FORECAST.ETS(AX$5,tbl_Model[[#This Row],[H_2023_01]:[H_2025_12]],$H$5:$AQ$5),_xlfn.FORECAST.LINEAR(AX$5,tbl_Model[[#This Row],[H_2023_01]:[H_2025_12]],$H$5:$AQ$5)),0),0)</f>
        <v>0.9938204958144341</v>
      </c>
      <c r="AY332" s="79">
        <f>MAX(IFERROR(IFERROR(_xlfn.FORECAST.ETS(AY$5,tbl_Model[[#This Row],[H_2023_01]:[H_2025_12]],$H$5:$AQ$5),_xlfn.FORECAST.LINEAR(AY$5,tbl_Model[[#This Row],[H_2023_01]:[H_2025_12]],$H$5:$AQ$5)),0),0)</f>
        <v>0.96450870564784874</v>
      </c>
      <c r="AZ332" s="79">
        <f>MAX(IFERROR(IFERROR(_xlfn.FORECAST.ETS(AZ$5,tbl_Model[[#This Row],[H_2023_01]:[H_2025_12]],$H$5:$AQ$5),_xlfn.FORECAST.LINEAR(AZ$5,tbl_Model[[#This Row],[H_2023_01]:[H_2025_12]],$H$5:$AQ$5)),0),0)</f>
        <v>0.93519691548126249</v>
      </c>
      <c r="BA332" s="79">
        <f>MAX(IFERROR(IFERROR(_xlfn.FORECAST.ETS(BA$5,tbl_Model[[#This Row],[H_2023_01]:[H_2025_12]],$H$5:$AQ$5),_xlfn.FORECAST.LINEAR(BA$5,tbl_Model[[#This Row],[H_2023_01]:[H_2025_12]],$H$5:$AQ$5)),0),0)</f>
        <v>0.90588512531467713</v>
      </c>
      <c r="BB332" s="79">
        <f>MAX(IFERROR(IFERROR(_xlfn.FORECAST.ETS(BB$5,tbl_Model[[#This Row],[H_2023_01]:[H_2025_12]],$H$5:$AQ$5),_xlfn.FORECAST.LINEAR(BB$5,tbl_Model[[#This Row],[H_2023_01]:[H_2025_12]],$H$5:$AQ$5)),0),0)</f>
        <v>0.87657333514809077</v>
      </c>
      <c r="BC332" s="79">
        <f>MAX(IFERROR(IFERROR(_xlfn.FORECAST.ETS(BC$5,tbl_Model[[#This Row],[H_2023_01]:[H_2025_12]],$H$5:$AQ$5),_xlfn.FORECAST.LINEAR(BC$5,tbl_Model[[#This Row],[H_2023_01]:[H_2025_12]],$H$5:$AQ$5)),0),0)</f>
        <v>0.84726154498150541</v>
      </c>
      <c r="BD332" s="80">
        <f>IFERROR(AR332/SUM(Model!$AR332:$BC332),1/12)</f>
        <v>9.6654984305310263E-2</v>
      </c>
      <c r="BE332" s="80">
        <f>IFERROR(AS332/SUM(Model!$AR332:$BC332),1/12)</f>
        <v>9.4232865946769037E-2</v>
      </c>
      <c r="BF332" s="80">
        <f>IFERROR(AT332/SUM(Model!$AR332:$BC332),1/12)</f>
        <v>9.1810747588227742E-2</v>
      </c>
      <c r="BG332" s="80">
        <f>IFERROR(AU332/SUM(Model!$AR332:$BC332),1/12)</f>
        <v>8.9388629229686489E-2</v>
      </c>
      <c r="BH332" s="80">
        <f>IFERROR(AV332/SUM(Model!$AR332:$BC332),1/12)</f>
        <v>8.6966510871145195E-2</v>
      </c>
      <c r="BI332" s="80">
        <f>IFERROR(AW332/SUM(Model!$AR332:$BC332),1/12)</f>
        <v>8.4544392512603969E-2</v>
      </c>
      <c r="BJ332" s="80">
        <f>IFERROR(AX332/SUM(Model!$AR332:$BC332),1/12)</f>
        <v>8.2122274154062674E-2</v>
      </c>
      <c r="BK332" s="80">
        <f>IFERROR(AY332/SUM(Model!$AR332:$BC332),1/12)</f>
        <v>7.9700155795521449E-2</v>
      </c>
      <c r="BL332" s="80">
        <f>IFERROR(AZ332/SUM(Model!$AR332:$BC332),1/12)</f>
        <v>7.7278037436980154E-2</v>
      </c>
      <c r="BM332" s="80">
        <f>IFERROR(BA332/SUM(Model!$AR332:$BC332),1/12)</f>
        <v>7.4855919078438943E-2</v>
      </c>
      <c r="BN332" s="80">
        <f>IFERROR(BB332/SUM(Model!$AR332:$BC332),1/12)</f>
        <v>7.2433800719897634E-2</v>
      </c>
      <c r="BO332" s="80">
        <f>IFERROR(BC332/SUM(Model!$AR332:$BC332),1/12)</f>
        <v>7.0011682361356409E-2</v>
      </c>
      <c r="BP33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10.714990138067062</v>
      </c>
      <c r="BQ332" s="77" cm="1">
        <f t="array" ref="BQ33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332" s="77" cm="1">
        <f t="array" ref="BR33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332" s="77">
        <f>IF(tbl_Model[[#This Row],[Type]]="Boutique",
    tbl_Model[[#This Row],[UnitListPrice]],
    tbl_Model[[#This Row],[UnitListPrice]]*(1-SUMIFS(tbl_MarketTerms[WholesaleMarginPct],tbl_MarketTerms[Country],tbl_Model[[#This Row],[country]])))</f>
        <v>15087.247272099448</v>
      </c>
      <c r="BT332" s="79">
        <f>Model!$BP332*BD332</f>
        <v>1.0356572036264262</v>
      </c>
      <c r="BU332" s="79">
        <f>Model!$BP332*BE332</f>
        <v>1.0097042293014258</v>
      </c>
      <c r="BV332" s="79">
        <f>Model!$BP332*BF332</f>
        <v>0.98375125497642457</v>
      </c>
      <c r="BW332" s="79">
        <f>Model!$BP332*BG332</f>
        <v>0.95779828065142381</v>
      </c>
      <c r="BX332" s="79">
        <f>Model!$BP332*BH332</f>
        <v>0.93184530632642271</v>
      </c>
      <c r="BY332" s="79">
        <f>Model!$BP332*BI332</f>
        <v>0.90589233200142227</v>
      </c>
      <c r="BZ332" s="79">
        <f>Model!$BP332*BJ332</f>
        <v>0.87993935767642117</v>
      </c>
      <c r="CA332" s="79">
        <f>Model!$BP332*BK332</f>
        <v>0.85398638335142074</v>
      </c>
      <c r="CB332" s="79">
        <f>Model!$BP332*BL332</f>
        <v>0.82803340902641953</v>
      </c>
      <c r="CC332" s="79">
        <f>Model!$BP332*BM332</f>
        <v>0.80208043470141932</v>
      </c>
      <c r="CD332" s="79">
        <f>Model!$BP332*BN332</f>
        <v>0.776127460376418</v>
      </c>
      <c r="CE332" s="79">
        <f>Model!$BP332*BO332</f>
        <v>0.75017448605141757</v>
      </c>
      <c r="CF332" s="79">
        <f>Model!$BS332*BT332</f>
        <v>15625.216320242942</v>
      </c>
      <c r="CG332" s="79">
        <f>Model!$BS332*BU332</f>
        <v>15233.657379155213</v>
      </c>
      <c r="CH332" s="79">
        <f>Model!$BS332*BV332</f>
        <v>14842.098438067471</v>
      </c>
      <c r="CI332" s="79">
        <f>Model!$BS332*BW332</f>
        <v>14450.539496979736</v>
      </c>
      <c r="CJ332" s="79">
        <f>Model!$BS332*BX332</f>
        <v>14058.980555891996</v>
      </c>
      <c r="CK332" s="79">
        <f>Model!$BS332*BY332</f>
        <v>13667.421614804265</v>
      </c>
      <c r="CL332" s="79">
        <f>Model!$BS332*BZ332</f>
        <v>13275.862673716527</v>
      </c>
      <c r="CM332" s="79">
        <f>Model!$BS332*CA332</f>
        <v>12884.303732628796</v>
      </c>
      <c r="CN332" s="79">
        <f>Model!$BS332*CB332</f>
        <v>12492.744791541054</v>
      </c>
      <c r="CO332" s="79">
        <f>Model!$BS332*CC332</f>
        <v>12101.185850453328</v>
      </c>
      <c r="CP332" s="79">
        <f>Model!$BS332*CD332</f>
        <v>11709.626909365585</v>
      </c>
      <c r="CQ332" s="79">
        <f>Model!$BS332*CE332</f>
        <v>11318.067968277855</v>
      </c>
      <c r="CR332" s="79">
        <f>Model!$BR332*BT332</f>
        <v>5796.4796731904262</v>
      </c>
      <c r="CS332" s="79">
        <f>Model!$BR332*BU332</f>
        <v>5651.2232238489487</v>
      </c>
      <c r="CT332" s="79">
        <f>Model!$BR332*BV332</f>
        <v>5505.9667745074676</v>
      </c>
      <c r="CU332" s="79">
        <f>Model!$BR332*BW332</f>
        <v>5360.7103251659883</v>
      </c>
      <c r="CV332" s="79">
        <f>Model!$BR332*BX332</f>
        <v>5215.4538758245071</v>
      </c>
      <c r="CW332" s="79">
        <f>Model!$BR332*BY332</f>
        <v>5070.1974264830296</v>
      </c>
      <c r="CX332" s="79">
        <f>Model!$BR332*BZ332</f>
        <v>4924.9409771415485</v>
      </c>
      <c r="CY332" s="79">
        <f>Model!$BR332*CA332</f>
        <v>4779.684527800071</v>
      </c>
      <c r="CZ332" s="79">
        <f>Model!$BR332*CB332</f>
        <v>4634.4280784585899</v>
      </c>
      <c r="DA332" s="79">
        <f>Model!$BR332*CC332</f>
        <v>4489.1716291171133</v>
      </c>
      <c r="DB332" s="79">
        <f>Model!$BR332*CD332</f>
        <v>4343.9151797756313</v>
      </c>
      <c r="DC332" s="79">
        <f>Model!$BR332*CE332</f>
        <v>4198.6587304341538</v>
      </c>
      <c r="DD332" s="79">
        <f>SUM(Model!$CF332:$CQ332)</f>
        <v>161659.70573112473</v>
      </c>
      <c r="DE332" s="79">
        <f>SUM(Model!$CR332:$DC332)</f>
        <v>59970.830421747465</v>
      </c>
      <c r="DF332" s="80">
        <f>IFERROR((Model!$DD332-Model!$DE332)/Model!$DD332,0)</f>
        <v>0.62903043680227899</v>
      </c>
    </row>
    <row r="333" spans="2:110" x14ac:dyDescent="0.25">
      <c r="B333" t="s">
        <v>371</v>
      </c>
      <c r="C333" t="s">
        <v>114</v>
      </c>
      <c r="D333" t="s">
        <v>24</v>
      </c>
      <c r="E333" s="4">
        <v>122</v>
      </c>
      <c r="F333" s="4">
        <v>773477.32</v>
      </c>
      <c r="G333" s="4">
        <v>335347.95</v>
      </c>
      <c r="H333" s="4">
        <v>7</v>
      </c>
      <c r="I333" s="4">
        <v>5</v>
      </c>
      <c r="J333" s="4">
        <v>5</v>
      </c>
      <c r="K333" s="4">
        <v>7</v>
      </c>
      <c r="L333" s="4">
        <v>3</v>
      </c>
      <c r="M333" s="4">
        <v>4</v>
      </c>
      <c r="N333" s="4">
        <v>5</v>
      </c>
      <c r="O333" s="4">
        <v>1</v>
      </c>
      <c r="P333" s="4">
        <v>10</v>
      </c>
      <c r="Q333" s="4">
        <v>7</v>
      </c>
      <c r="R333" s="4">
        <v>20</v>
      </c>
      <c r="S333" s="4">
        <v>13</v>
      </c>
      <c r="T333" s="4">
        <v>3</v>
      </c>
      <c r="U333" s="4">
        <v>1</v>
      </c>
      <c r="V333" s="4">
        <v>4</v>
      </c>
      <c r="W333" s="4">
        <v>9</v>
      </c>
      <c r="X333" s="4">
        <v>11</v>
      </c>
      <c r="Y333" s="4">
        <v>8</v>
      </c>
      <c r="Z333" s="4">
        <v>2</v>
      </c>
      <c r="AA333" s="4">
        <v>9</v>
      </c>
      <c r="AB333" s="4">
        <v>5</v>
      </c>
      <c r="AC333" s="4">
        <v>5</v>
      </c>
      <c r="AD333" s="4">
        <v>8</v>
      </c>
      <c r="AE333" s="4">
        <v>25</v>
      </c>
      <c r="AF333" s="4">
        <v>8</v>
      </c>
      <c r="AG333" s="4">
        <v>11</v>
      </c>
      <c r="AH333" s="4">
        <v>7</v>
      </c>
      <c r="AI333" s="4">
        <v>15</v>
      </c>
      <c r="AJ333" s="4">
        <v>7</v>
      </c>
      <c r="AK333" s="4">
        <v>11</v>
      </c>
      <c r="AL333" s="4">
        <v>13</v>
      </c>
      <c r="AM333" s="4">
        <v>18</v>
      </c>
      <c r="AN333" s="4">
        <v>14</v>
      </c>
      <c r="AO333" s="4">
        <v>5</v>
      </c>
      <c r="AP333" s="4">
        <v>3</v>
      </c>
      <c r="AQ333" s="4">
        <v>10</v>
      </c>
      <c r="AR333" s="79">
        <f>MAX(IFERROR(IFERROR(_xlfn.FORECAST.ETS(AR$5,tbl_Model[[#This Row],[H_2023_01]:[H_2025_12]],$H$5:$AQ$5),_xlfn.FORECAST.LINEAR(AR$5,tbl_Model[[#This Row],[H_2023_01]:[H_2025_12]],$H$5:$AQ$5)),0),0)</f>
        <v>13.025792022750805</v>
      </c>
      <c r="AS333" s="79">
        <f>MAX(IFERROR(IFERROR(_xlfn.FORECAST.ETS(AS$5,tbl_Model[[#This Row],[H_2023_01]:[H_2025_12]],$H$5:$AQ$5),_xlfn.FORECAST.LINEAR(AS$5,tbl_Model[[#This Row],[H_2023_01]:[H_2025_12]],$H$5:$AQ$5)),0),0)</f>
        <v>13.017684247441526</v>
      </c>
      <c r="AT333" s="79">
        <f>MAX(IFERROR(IFERROR(_xlfn.FORECAST.ETS(AT$5,tbl_Model[[#This Row],[H_2023_01]:[H_2025_12]],$H$5:$AQ$5),_xlfn.FORECAST.LINEAR(AT$5,tbl_Model[[#This Row],[H_2023_01]:[H_2025_12]],$H$5:$AQ$5)),0),0)</f>
        <v>17.078124477743998</v>
      </c>
      <c r="AU333" s="79">
        <f>MAX(IFERROR(IFERROR(_xlfn.FORECAST.ETS(AU$5,tbl_Model[[#This Row],[H_2023_01]:[H_2025_12]],$H$5:$AQ$5),_xlfn.FORECAST.LINEAR(AU$5,tbl_Model[[#This Row],[H_2023_01]:[H_2025_12]],$H$5:$AQ$5)),0),0)</f>
        <v>11.515577027121374</v>
      </c>
      <c r="AV333" s="79">
        <f>MAX(IFERROR(IFERROR(_xlfn.FORECAST.ETS(AV$5,tbl_Model[[#This Row],[H_2023_01]:[H_2025_12]],$H$5:$AQ$5),_xlfn.FORECAST.LINEAR(AV$5,tbl_Model[[#This Row],[H_2023_01]:[H_2025_12]],$H$5:$AQ$5)),0),0)</f>
        <v>10.401343517492828</v>
      </c>
      <c r="AW333" s="79">
        <f>MAX(IFERROR(IFERROR(_xlfn.FORECAST.ETS(AW$5,tbl_Model[[#This Row],[H_2023_01]:[H_2025_12]],$H$5:$AQ$5),_xlfn.FORECAST.LINEAR(AW$5,tbl_Model[[#This Row],[H_2023_01]:[H_2025_12]],$H$5:$AQ$5)),0),0)</f>
        <v>8.9531899633054195</v>
      </c>
      <c r="AX333" s="79">
        <f>MAX(IFERROR(IFERROR(_xlfn.FORECAST.ETS(AX$5,tbl_Model[[#This Row],[H_2023_01]:[H_2025_12]],$H$5:$AQ$5),_xlfn.FORECAST.LINEAR(AX$5,tbl_Model[[#This Row],[H_2023_01]:[H_2025_12]],$H$5:$AQ$5)),0),0)</f>
        <v>8.5856401057957683</v>
      </c>
      <c r="AY333" s="79">
        <f>MAX(IFERROR(IFERROR(_xlfn.FORECAST.ETS(AY$5,tbl_Model[[#This Row],[H_2023_01]:[H_2025_12]],$H$5:$AQ$5),_xlfn.FORECAST.LINEAR(AY$5,tbl_Model[[#This Row],[H_2023_01]:[H_2025_12]],$H$5:$AQ$5)),0),0)</f>
        <v>14.302295623575702</v>
      </c>
      <c r="AZ333" s="79">
        <f>MAX(IFERROR(IFERROR(_xlfn.FORECAST.ETS(AZ$5,tbl_Model[[#This Row],[H_2023_01]:[H_2025_12]],$H$5:$AQ$5),_xlfn.FORECAST.LINEAR(AZ$5,tbl_Model[[#This Row],[H_2023_01]:[H_2025_12]],$H$5:$AQ$5)),0),0)</f>
        <v>14.294187848266423</v>
      </c>
      <c r="BA333" s="79">
        <f>MAX(IFERROR(IFERROR(_xlfn.FORECAST.ETS(BA$5,tbl_Model[[#This Row],[H_2023_01]:[H_2025_12]],$H$5:$AQ$5),_xlfn.FORECAST.LINEAR(BA$5,tbl_Model[[#This Row],[H_2023_01]:[H_2025_12]],$H$5:$AQ$5)),0),0)</f>
        <v>18.354628078568894</v>
      </c>
      <c r="BB333" s="79">
        <f>MAX(IFERROR(IFERROR(_xlfn.FORECAST.ETS(BB$5,tbl_Model[[#This Row],[H_2023_01]:[H_2025_12]],$H$5:$AQ$5),_xlfn.FORECAST.LINEAR(BB$5,tbl_Model[[#This Row],[H_2023_01]:[H_2025_12]],$H$5:$AQ$5)),0),0)</f>
        <v>12.792080627946271</v>
      </c>
      <c r="BC333" s="79">
        <f>MAX(IFERROR(IFERROR(_xlfn.FORECAST.ETS(BC$5,tbl_Model[[#This Row],[H_2023_01]:[H_2025_12]],$H$5:$AQ$5),_xlfn.FORECAST.LINEAR(BC$5,tbl_Model[[#This Row],[H_2023_01]:[H_2025_12]],$H$5:$AQ$5)),0),0)</f>
        <v>11.677847118317725</v>
      </c>
      <c r="BD333" s="80">
        <f>IFERROR(AR333/SUM(Model!$AR333:$BC333),1/12)</f>
        <v>8.4583949007953477E-2</v>
      </c>
      <c r="BE333" s="80">
        <f>IFERROR(AS333/SUM(Model!$AR333:$BC333),1/12)</f>
        <v>8.4531300566144316E-2</v>
      </c>
      <c r="BF333" s="80">
        <f>IFERROR(AT333/SUM(Model!$AR333:$BC333),1/12)</f>
        <v>0.11089807110799559</v>
      </c>
      <c r="BG333" s="80">
        <f>IFERROR(AU333/SUM(Model!$AR333:$BC333),1/12)</f>
        <v>7.4777255644643492E-2</v>
      </c>
      <c r="BH333" s="80">
        <f>IFERROR(AV333/SUM(Model!$AR333:$BC333),1/12)</f>
        <v>6.754189750313748E-2</v>
      </c>
      <c r="BI333" s="80">
        <f>IFERROR(AW333/SUM(Model!$AR333:$BC333),1/12)</f>
        <v>5.8138204724292805E-2</v>
      </c>
      <c r="BJ333" s="80">
        <f>IFERROR(AX333/SUM(Model!$AR333:$BC333),1/12)</f>
        <v>5.575149239607681E-2</v>
      </c>
      <c r="BK333" s="80">
        <f>IFERROR(AY333/SUM(Model!$AR333:$BC333),1/12)</f>
        <v>9.2873020051929836E-2</v>
      </c>
      <c r="BL333" s="80">
        <f>IFERROR(AZ333/SUM(Model!$AR333:$BC333),1/12)</f>
        <v>9.2820371610120689E-2</v>
      </c>
      <c r="BM333" s="80">
        <f>IFERROR(BA333/SUM(Model!$AR333:$BC333),1/12)</f>
        <v>0.11918714215197194</v>
      </c>
      <c r="BN333" s="80">
        <f>IFERROR(BB333/SUM(Model!$AR333:$BC333),1/12)</f>
        <v>8.3066326688619865E-2</v>
      </c>
      <c r="BO333" s="80">
        <f>IFERROR(BC333/SUM(Model!$AR333:$BC333),1/12)</f>
        <v>7.5830968547113853E-2</v>
      </c>
      <c r="BP33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127.45060115002615</v>
      </c>
      <c r="BQ333" s="77" cm="1">
        <f t="array" ref="BQ33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33" s="77" cm="1">
        <f t="array" ref="BR33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33" s="77">
        <f>IF(tbl_Model[[#This Row],[Type]]="Boutique",
    tbl_Model[[#This Row],[UnitListPrice]],
    tbl_Model[[#This Row],[UnitListPrice]]*(1-SUMIFS(tbl_MarketTerms[WholesaleMarginPct],tbl_MarketTerms[Country],tbl_Model[[#This Row],[country]])))</f>
        <v>6334.2999999999993</v>
      </c>
      <c r="BT333" s="79">
        <f>Model!$BP333*BD333</f>
        <v>10.780275148706828</v>
      </c>
      <c r="BU333" s="79">
        <f>Model!$BP333*BE333</f>
        <v>10.773565073148639</v>
      </c>
      <c r="BV333" s="79">
        <f>Model!$BP333*BF333</f>
        <v>14.134025829092383</v>
      </c>
      <c r="BW333" s="79">
        <f>Model!$BP333*BG333</f>
        <v>9.5304061842589984</v>
      </c>
      <c r="BX333" s="79">
        <f>Model!$BP333*BH333</f>
        <v>8.6082554395883211</v>
      </c>
      <c r="BY333" s="79">
        <f>Model!$BP333*BI333</f>
        <v>7.4097491418944079</v>
      </c>
      <c r="BZ333" s="79">
        <f>Model!$BP333*BJ333</f>
        <v>7.1055612208911008</v>
      </c>
      <c r="CA333" s="79">
        <f>Model!$BP333*BK333</f>
        <v>11.83672223623689</v>
      </c>
      <c r="CB333" s="79">
        <f>Model!$BP333*BL333</f>
        <v>11.830012160678702</v>
      </c>
      <c r="CC333" s="79">
        <f>Model!$BP333*BM333</f>
        <v>15.190472916622445</v>
      </c>
      <c r="CD333" s="79">
        <f>Model!$BP333*BN333</f>
        <v>10.586853271789062</v>
      </c>
      <c r="CE333" s="79">
        <f>Model!$BP333*BO333</f>
        <v>9.6647025271183846</v>
      </c>
      <c r="CF333" s="79">
        <f>Model!$BS333*BT333</f>
        <v>68285.496874453645</v>
      </c>
      <c r="CG333" s="79">
        <f>Model!$BS333*BU333</f>
        <v>68242.993242845419</v>
      </c>
      <c r="CH333" s="79">
        <f>Model!$BS333*BV333</f>
        <v>89529.159809219869</v>
      </c>
      <c r="CI333" s="79">
        <f>Model!$BS333*BW333</f>
        <v>60368.451892951765</v>
      </c>
      <c r="CJ333" s="79">
        <f>Model!$BS333*BX333</f>
        <v>54527.272430984296</v>
      </c>
      <c r="CK333" s="79">
        <f>Model!$BS333*BY333</f>
        <v>46935.57398950174</v>
      </c>
      <c r="CL333" s="79">
        <f>Model!$BS333*BZ333</f>
        <v>45008.756441490492</v>
      </c>
      <c r="CM333" s="79">
        <f>Model!$BS333*CA333</f>
        <v>74977.349660995314</v>
      </c>
      <c r="CN333" s="79">
        <f>Model!$BS333*CB333</f>
        <v>74934.846029387088</v>
      </c>
      <c r="CO333" s="79">
        <f>Model!$BS333*CC333</f>
        <v>96221.012595761538</v>
      </c>
      <c r="CP333" s="79">
        <f>Model!$BS333*CD333</f>
        <v>67060.304679493449</v>
      </c>
      <c r="CQ333" s="79">
        <f>Model!$BS333*CE333</f>
        <v>61219.12521752598</v>
      </c>
      <c r="CR333" s="79">
        <f>Model!$BR333*BT333</f>
        <v>29352.35732643908</v>
      </c>
      <c r="CS333" s="79">
        <f>Model!$BR333*BU333</f>
        <v>29334.087242164376</v>
      </c>
      <c r="CT333" s="79">
        <f>Model!$BR333*BV333</f>
        <v>38483.894972421491</v>
      </c>
      <c r="CU333" s="79">
        <f>Model!$BR333*BW333</f>
        <v>25949.234497973994</v>
      </c>
      <c r="CV333" s="79">
        <f>Model!$BR333*BX333</f>
        <v>23438.41749255994</v>
      </c>
      <c r="CW333" s="79">
        <f>Model!$BR333*BY333</f>
        <v>20175.144095301679</v>
      </c>
      <c r="CX333" s="79">
        <f>Model!$BR333*BZ333</f>
        <v>19346.906185924501</v>
      </c>
      <c r="CY333" s="79">
        <f>Model!$BR333*CA333</f>
        <v>32228.8342235411</v>
      </c>
      <c r="CZ333" s="79">
        <f>Model!$BR333*CB333</f>
        <v>32210.5641392664</v>
      </c>
      <c r="DA333" s="79">
        <f>Model!$BR333*CC333</f>
        <v>41360.371869523507</v>
      </c>
      <c r="DB333" s="79">
        <f>Model!$BR333*CD333</f>
        <v>28825.711395076018</v>
      </c>
      <c r="DC333" s="79">
        <f>Model!$BR333*CE333</f>
        <v>26314.894389661964</v>
      </c>
      <c r="DD333" s="79">
        <f>SUM(Model!$CF333:$CQ333)</f>
        <v>807310.34286461072</v>
      </c>
      <c r="DE333" s="79">
        <f>SUM(Model!$CR333:$DC333)</f>
        <v>347020.41782985406</v>
      </c>
      <c r="DF333" s="80">
        <f>IFERROR((Model!$DD333-Model!$DE333)/Model!$DD333,0)</f>
        <v>0.57015239443296617</v>
      </c>
    </row>
    <row r="334" spans="2:110" x14ac:dyDescent="0.25">
      <c r="B334" t="s">
        <v>371</v>
      </c>
      <c r="C334" t="s">
        <v>131</v>
      </c>
      <c r="D334" t="s">
        <v>3</v>
      </c>
      <c r="E334" s="4">
        <v>23</v>
      </c>
      <c r="F334" s="4">
        <v>127411.9</v>
      </c>
      <c r="G334" s="4">
        <v>60068.37</v>
      </c>
      <c r="H334" s="4">
        <v>0</v>
      </c>
      <c r="I334" s="4">
        <v>0</v>
      </c>
      <c r="J334" s="4">
        <v>5</v>
      </c>
      <c r="K334" s="4">
        <v>0</v>
      </c>
      <c r="L334" s="4">
        <v>0</v>
      </c>
      <c r="M334" s="4">
        <v>0</v>
      </c>
      <c r="N334" s="4">
        <v>4</v>
      </c>
      <c r="O334" s="4">
        <v>0</v>
      </c>
      <c r="P334" s="4">
        <v>0</v>
      </c>
      <c r="Q334" s="4">
        <v>0</v>
      </c>
      <c r="R334" s="4">
        <v>0</v>
      </c>
      <c r="S334" s="4">
        <v>1</v>
      </c>
      <c r="T334" s="4">
        <v>0</v>
      </c>
      <c r="U334" s="4">
        <v>1</v>
      </c>
      <c r="V334" s="4">
        <v>3</v>
      </c>
      <c r="W334" s="4">
        <v>0</v>
      </c>
      <c r="X334" s="4">
        <v>6</v>
      </c>
      <c r="Y334" s="4">
        <v>11</v>
      </c>
      <c r="Z334" s="4">
        <v>0</v>
      </c>
      <c r="AA334" s="4">
        <v>0</v>
      </c>
      <c r="AB334" s="4">
        <v>0</v>
      </c>
      <c r="AC334" s="4">
        <v>2</v>
      </c>
      <c r="AD334" s="4">
        <v>6</v>
      </c>
      <c r="AE334" s="4">
        <v>0</v>
      </c>
      <c r="AF334" s="4">
        <v>0</v>
      </c>
      <c r="AG334" s="4">
        <v>0</v>
      </c>
      <c r="AH334" s="4">
        <v>1</v>
      </c>
      <c r="AI334" s="4">
        <v>6</v>
      </c>
      <c r="AJ334" s="4">
        <v>0</v>
      </c>
      <c r="AK334" s="4">
        <v>3</v>
      </c>
      <c r="AL334" s="4">
        <v>0</v>
      </c>
      <c r="AM334" s="4">
        <v>3</v>
      </c>
      <c r="AN334" s="4">
        <v>0</v>
      </c>
      <c r="AO334" s="4">
        <v>0</v>
      </c>
      <c r="AP334" s="4">
        <v>10</v>
      </c>
      <c r="AQ334" s="4">
        <v>0</v>
      </c>
      <c r="AR334" s="79">
        <f>MAX(IFERROR(IFERROR(_xlfn.FORECAST.ETS(AR$5,tbl_Model[[#This Row],[H_2023_01]:[H_2025_12]],$H$5:$AQ$5),_xlfn.FORECAST.LINEAR(AR$5,tbl_Model[[#This Row],[H_2023_01]:[H_2025_12]],$H$5:$AQ$5)),0),0)</f>
        <v>2.2535632502117933</v>
      </c>
      <c r="AS334" s="79">
        <f>MAX(IFERROR(IFERROR(_xlfn.FORECAST.ETS(AS$5,tbl_Model[[#This Row],[H_2023_01]:[H_2025_12]],$H$5:$AQ$5),_xlfn.FORECAST.LINEAR(AS$5,tbl_Model[[#This Row],[H_2023_01]:[H_2025_12]],$H$5:$AQ$5)),0),0)</f>
        <v>2.3253199308951475</v>
      </c>
      <c r="AT334" s="79">
        <f>MAX(IFERROR(IFERROR(_xlfn.FORECAST.ETS(AT$5,tbl_Model[[#This Row],[H_2023_01]:[H_2025_12]],$H$5:$AQ$5),_xlfn.FORECAST.LINEAR(AT$5,tbl_Model[[#This Row],[H_2023_01]:[H_2025_12]],$H$5:$AQ$5)),0),0)</f>
        <v>2.3970766115785049</v>
      </c>
      <c r="AU334" s="79">
        <f>MAX(IFERROR(IFERROR(_xlfn.FORECAST.ETS(AU$5,tbl_Model[[#This Row],[H_2023_01]:[H_2025_12]],$H$5:$AQ$5),_xlfn.FORECAST.LINEAR(AU$5,tbl_Model[[#This Row],[H_2023_01]:[H_2025_12]],$H$5:$AQ$5)),0),0)</f>
        <v>2.4688332922618592</v>
      </c>
      <c r="AV334" s="79">
        <f>MAX(IFERROR(IFERROR(_xlfn.FORECAST.ETS(AV$5,tbl_Model[[#This Row],[H_2023_01]:[H_2025_12]],$H$5:$AQ$5),_xlfn.FORECAST.LINEAR(AV$5,tbl_Model[[#This Row],[H_2023_01]:[H_2025_12]],$H$5:$AQ$5)),0),0)</f>
        <v>2.5405899729452166</v>
      </c>
      <c r="AW334" s="79">
        <f>MAX(IFERROR(IFERROR(_xlfn.FORECAST.ETS(AW$5,tbl_Model[[#This Row],[H_2023_01]:[H_2025_12]],$H$5:$AQ$5),_xlfn.FORECAST.LINEAR(AW$5,tbl_Model[[#This Row],[H_2023_01]:[H_2025_12]],$H$5:$AQ$5)),0),0)</f>
        <v>2.6123466536285709</v>
      </c>
      <c r="AX334" s="79">
        <f>MAX(IFERROR(IFERROR(_xlfn.FORECAST.ETS(AX$5,tbl_Model[[#This Row],[H_2023_01]:[H_2025_12]],$H$5:$AQ$5),_xlfn.FORECAST.LINEAR(AX$5,tbl_Model[[#This Row],[H_2023_01]:[H_2025_12]],$H$5:$AQ$5)),0),0)</f>
        <v>2.6841033343119283</v>
      </c>
      <c r="AY334" s="79">
        <f>MAX(IFERROR(IFERROR(_xlfn.FORECAST.ETS(AY$5,tbl_Model[[#This Row],[H_2023_01]:[H_2025_12]],$H$5:$AQ$5),_xlfn.FORECAST.LINEAR(AY$5,tbl_Model[[#This Row],[H_2023_01]:[H_2025_12]],$H$5:$AQ$5)),0),0)</f>
        <v>2.7558600149952825</v>
      </c>
      <c r="AZ334" s="79">
        <f>MAX(IFERROR(IFERROR(_xlfn.FORECAST.ETS(AZ$5,tbl_Model[[#This Row],[H_2023_01]:[H_2025_12]],$H$5:$AQ$5),_xlfn.FORECAST.LINEAR(AZ$5,tbl_Model[[#This Row],[H_2023_01]:[H_2025_12]],$H$5:$AQ$5)),0),0)</f>
        <v>2.8276166956786399</v>
      </c>
      <c r="BA334" s="79">
        <f>MAX(IFERROR(IFERROR(_xlfn.FORECAST.ETS(BA$5,tbl_Model[[#This Row],[H_2023_01]:[H_2025_12]],$H$5:$AQ$5),_xlfn.FORECAST.LINEAR(BA$5,tbl_Model[[#This Row],[H_2023_01]:[H_2025_12]],$H$5:$AQ$5)),0),0)</f>
        <v>2.8993733763619938</v>
      </c>
      <c r="BB334" s="79">
        <f>MAX(IFERROR(IFERROR(_xlfn.FORECAST.ETS(BB$5,tbl_Model[[#This Row],[H_2023_01]:[H_2025_12]],$H$5:$AQ$5),_xlfn.FORECAST.LINEAR(BB$5,tbl_Model[[#This Row],[H_2023_01]:[H_2025_12]],$H$5:$AQ$5)),0),0)</f>
        <v>2.9711300570453516</v>
      </c>
      <c r="BC334" s="79">
        <f>MAX(IFERROR(IFERROR(_xlfn.FORECAST.ETS(BC$5,tbl_Model[[#This Row],[H_2023_01]:[H_2025_12]],$H$5:$AQ$5),_xlfn.FORECAST.LINEAR(BC$5,tbl_Model[[#This Row],[H_2023_01]:[H_2025_12]],$H$5:$AQ$5)),0),0)</f>
        <v>3.0428867377287054</v>
      </c>
      <c r="BD334" s="80">
        <f>IFERROR(AR334/SUM(Model!$AR334:$BC334),1/12)</f>
        <v>7.091426821559528E-2</v>
      </c>
      <c r="BE334" s="80">
        <f>IFERROR(AS334/SUM(Model!$AR334:$BC334),1/12)</f>
        <v>7.3172280055183975E-2</v>
      </c>
      <c r="BF334" s="80">
        <f>IFERROR(AT334/SUM(Model!$AR334:$BC334),1/12)</f>
        <v>7.5430291894772766E-2</v>
      </c>
      <c r="BG334" s="80">
        <f>IFERROR(AU334/SUM(Model!$AR334:$BC334),1/12)</f>
        <v>7.7688303734361461E-2</v>
      </c>
      <c r="BH334" s="80">
        <f>IFERROR(AV334/SUM(Model!$AR334:$BC334),1/12)</f>
        <v>7.9946315573950252E-2</v>
      </c>
      <c r="BI334" s="80">
        <f>IFERROR(AW334/SUM(Model!$AR334:$BC334),1/12)</f>
        <v>8.2204327413538947E-2</v>
      </c>
      <c r="BJ334" s="80">
        <f>IFERROR(AX334/SUM(Model!$AR334:$BC334),1/12)</f>
        <v>8.4462339253127738E-2</v>
      </c>
      <c r="BK334" s="80">
        <f>IFERROR(AY334/SUM(Model!$AR334:$BC334),1/12)</f>
        <v>8.6720351092716433E-2</v>
      </c>
      <c r="BL334" s="80">
        <f>IFERROR(AZ334/SUM(Model!$AR334:$BC334),1/12)</f>
        <v>8.8978362932305238E-2</v>
      </c>
      <c r="BM334" s="80">
        <f>IFERROR(BA334/SUM(Model!$AR334:$BC334),1/12)</f>
        <v>9.1236374771893919E-2</v>
      </c>
      <c r="BN334" s="80">
        <f>IFERROR(BB334/SUM(Model!$AR334:$BC334),1/12)</f>
        <v>9.3494386611482724E-2</v>
      </c>
      <c r="BO334" s="80">
        <f>IFERROR(BC334/SUM(Model!$AR334:$BC334),1/12)</f>
        <v>9.5752398451071405E-2</v>
      </c>
      <c r="BP33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23.348290598290596</v>
      </c>
      <c r="BQ334" s="77" cm="1">
        <f t="array" ref="BQ33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334" s="77" cm="1">
        <f t="array" ref="BR33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334" s="77">
        <f>IF(tbl_Model[[#This Row],[Type]]="Boutique",
    tbl_Model[[#This Row],[UnitListPrice]],
    tbl_Model[[#This Row],[UnitListPrice]]*(1-SUMIFS(tbl_MarketTerms[WholesaleMarginPct],tbl_MarketTerms[Country],tbl_Model[[#This Row],[country]])))</f>
        <v>5704.6944693572495</v>
      </c>
      <c r="BT334" s="79">
        <f>Model!$BP334*BD334</f>
        <v>1.6557269418628409</v>
      </c>
      <c r="BU334" s="79">
        <f>Model!$BP334*BE334</f>
        <v>1.7084476584679384</v>
      </c>
      <c r="BV334" s="79">
        <f>Model!$BP334*BF334</f>
        <v>1.7611683750730383</v>
      </c>
      <c r="BW334" s="79">
        <f>Model!$BP334*BG334</f>
        <v>1.8138890916781358</v>
      </c>
      <c r="BX334" s="79">
        <f>Model!$BP334*BH334</f>
        <v>1.8666098082832356</v>
      </c>
      <c r="BY334" s="79">
        <f>Model!$BP334*BI334</f>
        <v>1.9193305248883332</v>
      </c>
      <c r="BZ334" s="79">
        <f>Model!$BP334*BJ334</f>
        <v>1.9720512414934332</v>
      </c>
      <c r="CA334" s="79">
        <f>Model!$BP334*BK334</f>
        <v>2.0247719580985306</v>
      </c>
      <c r="CB334" s="79">
        <f>Model!$BP334*BL334</f>
        <v>2.0774926747036311</v>
      </c>
      <c r="CC334" s="79">
        <f>Model!$BP334*BM334</f>
        <v>2.130213391308728</v>
      </c>
      <c r="CD334" s="79">
        <f>Model!$BP334*BN334</f>
        <v>2.1829341079138285</v>
      </c>
      <c r="CE334" s="79">
        <f>Model!$BP334*BO334</f>
        <v>2.2356548245189254</v>
      </c>
      <c r="CF334" s="79">
        <f>Model!$BS334*BT334</f>
        <v>9445.4163280107405</v>
      </c>
      <c r="CG334" s="79">
        <f>Model!$BS334*BU334</f>
        <v>9746.1719084483921</v>
      </c>
      <c r="CH334" s="79">
        <f>Model!$BS334*BV334</f>
        <v>10046.927488886055</v>
      </c>
      <c r="CI334" s="79">
        <f>Model!$BS334*BW334</f>
        <v>10347.683069323706</v>
      </c>
      <c r="CJ334" s="79">
        <f>Model!$BS334*BX334</f>
        <v>10648.43864976137</v>
      </c>
      <c r="CK334" s="79">
        <f>Model!$BS334*BY334</f>
        <v>10949.194230199022</v>
      </c>
      <c r="CL334" s="79">
        <f>Model!$BS334*BZ334</f>
        <v>11249.949810636686</v>
      </c>
      <c r="CM334" s="79">
        <f>Model!$BS334*CA334</f>
        <v>11550.705391074336</v>
      </c>
      <c r="CN334" s="79">
        <f>Model!$BS334*CB334</f>
        <v>11851.460971512004</v>
      </c>
      <c r="CO334" s="79">
        <f>Model!$BS334*CC334</f>
        <v>12152.21655194965</v>
      </c>
      <c r="CP334" s="79">
        <f>Model!$BS334*CD334</f>
        <v>12452.972132387318</v>
      </c>
      <c r="CQ334" s="79">
        <f>Model!$BS334*CE334</f>
        <v>12753.727712824966</v>
      </c>
      <c r="CR334" s="79">
        <f>Model!$BR334*BT334</f>
        <v>4396.4073925158582</v>
      </c>
      <c r="CS334" s="79">
        <f>Model!$BR334*BU334</f>
        <v>4536.3952989520549</v>
      </c>
      <c r="CT334" s="79">
        <f>Model!$BR334*BV334</f>
        <v>4676.383205388257</v>
      </c>
      <c r="CU334" s="79">
        <f>Model!$BR334*BW334</f>
        <v>4816.3711118244528</v>
      </c>
      <c r="CV334" s="79">
        <f>Model!$BR334*BX334</f>
        <v>4956.3590182606549</v>
      </c>
      <c r="CW334" s="79">
        <f>Model!$BR334*BY334</f>
        <v>5096.3469246968507</v>
      </c>
      <c r="CX334" s="79">
        <f>Model!$BR334*BZ334</f>
        <v>5236.3348311330537</v>
      </c>
      <c r="CY334" s="79">
        <f>Model!$BR334*CA334</f>
        <v>5376.3227375692495</v>
      </c>
      <c r="CZ334" s="79">
        <f>Model!$BR334*CB334</f>
        <v>5516.3106440054535</v>
      </c>
      <c r="DA334" s="79">
        <f>Model!$BR334*CC334</f>
        <v>5656.2985504416474</v>
      </c>
      <c r="DB334" s="79">
        <f>Model!$BR334*CD334</f>
        <v>5796.2864568778514</v>
      </c>
      <c r="DC334" s="79">
        <f>Model!$BR334*CE334</f>
        <v>5936.2743633140462</v>
      </c>
      <c r="DD334" s="79">
        <f>SUM(Model!$CF334:$CQ334)</f>
        <v>133194.86424501424</v>
      </c>
      <c r="DE334" s="79">
        <f>SUM(Model!$CR334:$DC334)</f>
        <v>61996.090534979448</v>
      </c>
      <c r="DF334" s="80">
        <f>IFERROR((Model!$DD334-Model!$DE334)/Model!$DD334,0)</f>
        <v>0.53454593849101739</v>
      </c>
    </row>
    <row r="335" spans="2:110" x14ac:dyDescent="0.25">
      <c r="B335" t="s">
        <v>371</v>
      </c>
      <c r="C335" t="s">
        <v>114</v>
      </c>
      <c r="D335" t="s">
        <v>22</v>
      </c>
      <c r="E335" s="4">
        <v>47</v>
      </c>
      <c r="F335" s="4">
        <v>274501.74</v>
      </c>
      <c r="G335" s="4">
        <v>128633.92</v>
      </c>
      <c r="H335" s="4">
        <v>8</v>
      </c>
      <c r="I335" s="4">
        <v>2</v>
      </c>
      <c r="J335" s="4">
        <v>2</v>
      </c>
      <c r="K335" s="4">
        <v>0</v>
      </c>
      <c r="L335" s="4">
        <v>1</v>
      </c>
      <c r="M335" s="4">
        <v>0</v>
      </c>
      <c r="N335" s="4">
        <v>0</v>
      </c>
      <c r="O335" s="4">
        <v>0</v>
      </c>
      <c r="P335" s="4">
        <v>2</v>
      </c>
      <c r="Q335" s="4">
        <v>3</v>
      </c>
      <c r="R335" s="4">
        <v>12</v>
      </c>
      <c r="S335" s="4">
        <v>5</v>
      </c>
      <c r="T335" s="4">
        <v>10</v>
      </c>
      <c r="U335" s="4">
        <v>0</v>
      </c>
      <c r="V335" s="4">
        <v>4</v>
      </c>
      <c r="W335" s="4">
        <v>2</v>
      </c>
      <c r="X335" s="4">
        <v>0</v>
      </c>
      <c r="Y335" s="4">
        <v>7</v>
      </c>
      <c r="Z335" s="4">
        <v>3</v>
      </c>
      <c r="AA335" s="4">
        <v>0</v>
      </c>
      <c r="AB335" s="4">
        <v>4</v>
      </c>
      <c r="AC335" s="4">
        <v>5</v>
      </c>
      <c r="AD335" s="4">
        <v>0</v>
      </c>
      <c r="AE335" s="4">
        <v>8</v>
      </c>
      <c r="AF335" s="4">
        <v>5</v>
      </c>
      <c r="AG335" s="4">
        <v>0</v>
      </c>
      <c r="AH335" s="4">
        <v>0</v>
      </c>
      <c r="AI335" s="4">
        <v>3</v>
      </c>
      <c r="AJ335" s="4">
        <v>11</v>
      </c>
      <c r="AK335" s="4">
        <v>3</v>
      </c>
      <c r="AL335" s="4">
        <v>2</v>
      </c>
      <c r="AM335" s="4">
        <v>5</v>
      </c>
      <c r="AN335" s="4">
        <v>0</v>
      </c>
      <c r="AO335" s="4">
        <v>7</v>
      </c>
      <c r="AP335" s="4">
        <v>7</v>
      </c>
      <c r="AQ335" s="4">
        <v>4</v>
      </c>
      <c r="AR335" s="79">
        <f>MAX(IFERROR(IFERROR(_xlfn.FORECAST.ETS(AR$5,tbl_Model[[#This Row],[H_2023_01]:[H_2025_12]],$H$5:$AQ$5),_xlfn.FORECAST.LINEAR(AR$5,tbl_Model[[#This Row],[H_2023_01]:[H_2025_12]],$H$5:$AQ$5)),0),0)</f>
        <v>4.7019651476718289</v>
      </c>
      <c r="AS335" s="79">
        <f>MAX(IFERROR(IFERROR(_xlfn.FORECAST.ETS(AS$5,tbl_Model[[#This Row],[H_2023_01]:[H_2025_12]],$H$5:$AQ$5),_xlfn.FORECAST.LINEAR(AS$5,tbl_Model[[#This Row],[H_2023_01]:[H_2025_12]],$H$5:$AQ$5)),0),0)</f>
        <v>4.7374630934873876</v>
      </c>
      <c r="AT335" s="79">
        <f>MAX(IFERROR(IFERROR(_xlfn.FORECAST.ETS(AT$5,tbl_Model[[#This Row],[H_2023_01]:[H_2025_12]],$H$5:$AQ$5),_xlfn.FORECAST.LINEAR(AT$5,tbl_Model[[#This Row],[H_2023_01]:[H_2025_12]],$H$5:$AQ$5)),0),0)</f>
        <v>4.7729610393029525</v>
      </c>
      <c r="AU335" s="79">
        <f>MAX(IFERROR(IFERROR(_xlfn.FORECAST.ETS(AU$5,tbl_Model[[#This Row],[H_2023_01]:[H_2025_12]],$H$5:$AQ$5),_xlfn.FORECAST.LINEAR(AU$5,tbl_Model[[#This Row],[H_2023_01]:[H_2025_12]],$H$5:$AQ$5)),0),0)</f>
        <v>4.8084589851185111</v>
      </c>
      <c r="AV335" s="79">
        <f>MAX(IFERROR(IFERROR(_xlfn.FORECAST.ETS(AV$5,tbl_Model[[#This Row],[H_2023_01]:[H_2025_12]],$H$5:$AQ$5),_xlfn.FORECAST.LINEAR(AV$5,tbl_Model[[#This Row],[H_2023_01]:[H_2025_12]],$H$5:$AQ$5)),0),0)</f>
        <v>4.843956930934076</v>
      </c>
      <c r="AW335" s="79">
        <f>MAX(IFERROR(IFERROR(_xlfn.FORECAST.ETS(AW$5,tbl_Model[[#This Row],[H_2023_01]:[H_2025_12]],$H$5:$AQ$5),_xlfn.FORECAST.LINEAR(AW$5,tbl_Model[[#This Row],[H_2023_01]:[H_2025_12]],$H$5:$AQ$5)),0),0)</f>
        <v>4.8794548767496346</v>
      </c>
      <c r="AX335" s="79">
        <f>MAX(IFERROR(IFERROR(_xlfn.FORECAST.ETS(AX$5,tbl_Model[[#This Row],[H_2023_01]:[H_2025_12]],$H$5:$AQ$5),_xlfn.FORECAST.LINEAR(AX$5,tbl_Model[[#This Row],[H_2023_01]:[H_2025_12]],$H$5:$AQ$5)),0),0)</f>
        <v>4.9149528225651995</v>
      </c>
      <c r="AY335" s="79">
        <f>MAX(IFERROR(IFERROR(_xlfn.FORECAST.ETS(AY$5,tbl_Model[[#This Row],[H_2023_01]:[H_2025_12]],$H$5:$AQ$5),_xlfn.FORECAST.LINEAR(AY$5,tbl_Model[[#This Row],[H_2023_01]:[H_2025_12]],$H$5:$AQ$5)),0),0)</f>
        <v>4.9504507683807581</v>
      </c>
      <c r="AZ335" s="79">
        <f>MAX(IFERROR(IFERROR(_xlfn.FORECAST.ETS(AZ$5,tbl_Model[[#This Row],[H_2023_01]:[H_2025_12]],$H$5:$AQ$5),_xlfn.FORECAST.LINEAR(AZ$5,tbl_Model[[#This Row],[H_2023_01]:[H_2025_12]],$H$5:$AQ$5)),0),0)</f>
        <v>4.985948714196323</v>
      </c>
      <c r="BA335" s="79">
        <f>MAX(IFERROR(IFERROR(_xlfn.FORECAST.ETS(BA$5,tbl_Model[[#This Row],[H_2023_01]:[H_2025_12]],$H$5:$AQ$5),_xlfn.FORECAST.LINEAR(BA$5,tbl_Model[[#This Row],[H_2023_01]:[H_2025_12]],$H$5:$AQ$5)),0),0)</f>
        <v>5.0214466600118808</v>
      </c>
      <c r="BB335" s="79">
        <f>MAX(IFERROR(IFERROR(_xlfn.FORECAST.ETS(BB$5,tbl_Model[[#This Row],[H_2023_01]:[H_2025_12]],$H$5:$AQ$5),_xlfn.FORECAST.LINEAR(BB$5,tbl_Model[[#This Row],[H_2023_01]:[H_2025_12]],$H$5:$AQ$5)),0),0)</f>
        <v>5.0569446058274465</v>
      </c>
      <c r="BC335" s="79">
        <f>MAX(IFERROR(IFERROR(_xlfn.FORECAST.ETS(BC$5,tbl_Model[[#This Row],[H_2023_01]:[H_2025_12]],$H$5:$AQ$5),_xlfn.FORECAST.LINEAR(BC$5,tbl_Model[[#This Row],[H_2023_01]:[H_2025_12]],$H$5:$AQ$5)),0),0)</f>
        <v>5.0924425516430043</v>
      </c>
      <c r="BD335" s="80">
        <f>IFERROR(AR335/SUM(Model!$AR335:$BC335),1/12)</f>
        <v>8.0011051408460945E-2</v>
      </c>
      <c r="BE335" s="80">
        <f>IFERROR(AS335/SUM(Model!$AR335:$BC335),1/12)</f>
        <v>8.0615102667528596E-2</v>
      </c>
      <c r="BF335" s="80">
        <f>IFERROR(AT335/SUM(Model!$AR335:$BC335),1/12)</f>
        <v>8.1219153926596371E-2</v>
      </c>
      <c r="BG335" s="80">
        <f>IFERROR(AU335/SUM(Model!$AR335:$BC335),1/12)</f>
        <v>8.1823205185664022E-2</v>
      </c>
      <c r="BH335" s="80">
        <f>IFERROR(AV335/SUM(Model!$AR335:$BC335),1/12)</f>
        <v>8.2427256444731797E-2</v>
      </c>
      <c r="BI335" s="80">
        <f>IFERROR(AW335/SUM(Model!$AR335:$BC335),1/12)</f>
        <v>8.3031307703799448E-2</v>
      </c>
      <c r="BJ335" s="80">
        <f>IFERROR(AX335/SUM(Model!$AR335:$BC335),1/12)</f>
        <v>8.3635358962867223E-2</v>
      </c>
      <c r="BK335" s="80">
        <f>IFERROR(AY335/SUM(Model!$AR335:$BC335),1/12)</f>
        <v>8.4239410221934874E-2</v>
      </c>
      <c r="BL335" s="80">
        <f>IFERROR(AZ335/SUM(Model!$AR335:$BC335),1/12)</f>
        <v>8.4843461481002649E-2</v>
      </c>
      <c r="BM335" s="80">
        <f>IFERROR(BA335/SUM(Model!$AR335:$BC335),1/12)</f>
        <v>8.5447512740070286E-2</v>
      </c>
      <c r="BN335" s="80">
        <f>IFERROR(BB335/SUM(Model!$AR335:$BC335),1/12)</f>
        <v>8.6051563999138075E-2</v>
      </c>
      <c r="BO335" s="80">
        <f>IFERROR(BC335/SUM(Model!$AR335:$BC335),1/12)</f>
        <v>8.6655615258205712E-2</v>
      </c>
      <c r="BP33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48.142499999999991</v>
      </c>
      <c r="BQ335" s="77" cm="1">
        <f t="array" ref="BQ33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35" s="77" cm="1">
        <f t="array" ref="BR33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35" s="77">
        <f>IF(tbl_Model[[#This Row],[Type]]="Boutique",
    tbl_Model[[#This Row],[UnitListPrice]],
    tbl_Model[[#This Row],[UnitListPrice]]*(1-SUMIFS(tbl_MarketTerms[WholesaleMarginPct],tbl_MarketTerms[Country],tbl_Model[[#This Row],[country]])))</f>
        <v>5968.489361702128</v>
      </c>
      <c r="BT335" s="79">
        <f>Model!$BP335*BD335</f>
        <v>3.8519320424318302</v>
      </c>
      <c r="BU335" s="79">
        <f>Model!$BP335*BE335</f>
        <v>3.8810125801714945</v>
      </c>
      <c r="BV335" s="79">
        <f>Model!$BP335*BF335</f>
        <v>3.9100931179111651</v>
      </c>
      <c r="BW335" s="79">
        <f>Model!$BP335*BG335</f>
        <v>3.9391736556508294</v>
      </c>
      <c r="BX335" s="79">
        <f>Model!$BP335*BH335</f>
        <v>3.9682541933905</v>
      </c>
      <c r="BY335" s="79">
        <f>Model!$BP335*BI335</f>
        <v>3.9973347311301644</v>
      </c>
      <c r="BZ335" s="79">
        <f>Model!$BP335*BJ335</f>
        <v>4.0264152688698349</v>
      </c>
      <c r="CA335" s="79">
        <f>Model!$BP335*BK335</f>
        <v>4.0554958066094988</v>
      </c>
      <c r="CB335" s="79">
        <f>Model!$BP335*BL335</f>
        <v>4.0845763443491689</v>
      </c>
      <c r="CC335" s="79">
        <f>Model!$BP335*BM335</f>
        <v>4.1136568820888328</v>
      </c>
      <c r="CD335" s="79">
        <f>Model!$BP335*BN335</f>
        <v>4.1427374198285039</v>
      </c>
      <c r="CE335" s="79">
        <f>Model!$BP335*BO335</f>
        <v>4.1718179575681678</v>
      </c>
      <c r="CF335" s="79">
        <f>Model!$BS335*BT335</f>
        <v>22990.215417253927</v>
      </c>
      <c r="CG335" s="79">
        <f>Model!$BS335*BU335</f>
        <v>23163.782297385693</v>
      </c>
      <c r="CH335" s="79">
        <f>Model!$BS335*BV335</f>
        <v>23337.349177517492</v>
      </c>
      <c r="CI335" s="79">
        <f>Model!$BS335*BW335</f>
        <v>23510.916057649258</v>
      </c>
      <c r="CJ335" s="79">
        <f>Model!$BS335*BX335</f>
        <v>23684.482937781057</v>
      </c>
      <c r="CK335" s="79">
        <f>Model!$BS335*BY335</f>
        <v>23858.049817912823</v>
      </c>
      <c r="CL335" s="79">
        <f>Model!$BS335*BZ335</f>
        <v>24031.616698044621</v>
      </c>
      <c r="CM335" s="79">
        <f>Model!$BS335*CA335</f>
        <v>24205.183578176384</v>
      </c>
      <c r="CN335" s="79">
        <f>Model!$BS335*CB335</f>
        <v>24378.750458308183</v>
      </c>
      <c r="CO335" s="79">
        <f>Model!$BS335*CC335</f>
        <v>24552.317338439945</v>
      </c>
      <c r="CP335" s="79">
        <f>Model!$BS335*CD335</f>
        <v>24725.884218571748</v>
      </c>
      <c r="CQ335" s="79">
        <f>Model!$BS335*CE335</f>
        <v>24899.45109870351</v>
      </c>
      <c r="CR335" s="79">
        <f>Model!$BR335*BT335</f>
        <v>10487.977732199362</v>
      </c>
      <c r="CS335" s="79">
        <f>Model!$BR335*BU335</f>
        <v>10567.157745993538</v>
      </c>
      <c r="CT335" s="79">
        <f>Model!$BR335*BV335</f>
        <v>10646.337759787732</v>
      </c>
      <c r="CU335" s="79">
        <f>Model!$BR335*BW335</f>
        <v>10725.517773581909</v>
      </c>
      <c r="CV335" s="79">
        <f>Model!$BR335*BX335</f>
        <v>10804.697787376102</v>
      </c>
      <c r="CW335" s="79">
        <f>Model!$BR335*BY335</f>
        <v>10883.877801170278</v>
      </c>
      <c r="CX335" s="79">
        <f>Model!$BR335*BZ335</f>
        <v>10963.057814964472</v>
      </c>
      <c r="CY335" s="79">
        <f>Model!$BR335*CA335</f>
        <v>11042.237828758647</v>
      </c>
      <c r="CZ335" s="79">
        <f>Model!$BR335*CB335</f>
        <v>11121.417842552839</v>
      </c>
      <c r="DA335" s="79">
        <f>Model!$BR335*CC335</f>
        <v>11200.597856347014</v>
      </c>
      <c r="DB335" s="79">
        <f>Model!$BR335*CD335</f>
        <v>11279.77787014121</v>
      </c>
      <c r="DC335" s="79">
        <f>Model!$BR335*CE335</f>
        <v>11358.957883935385</v>
      </c>
      <c r="DD335" s="79">
        <f>SUM(Model!$CF335:$CQ335)</f>
        <v>287337.99909574463</v>
      </c>
      <c r="DE335" s="79">
        <f>SUM(Model!$CR335:$DC335)</f>
        <v>131081.61369680849</v>
      </c>
      <c r="DF335" s="80">
        <f>IFERROR((Model!$DD335-Model!$DE335)/Model!$DD335,0)</f>
        <v>0.54380689602724475</v>
      </c>
    </row>
    <row r="336" spans="2:110" x14ac:dyDescent="0.25">
      <c r="B336" t="s">
        <v>371</v>
      </c>
      <c r="C336" t="s">
        <v>131</v>
      </c>
      <c r="D336" t="s">
        <v>31</v>
      </c>
      <c r="E336" s="4">
        <v>266</v>
      </c>
      <c r="F336" s="4">
        <v>1595478.89</v>
      </c>
      <c r="G336" s="4">
        <v>678992.71</v>
      </c>
      <c r="H336" s="4">
        <v>18</v>
      </c>
      <c r="I336" s="4">
        <v>11</v>
      </c>
      <c r="J336" s="4">
        <v>3</v>
      </c>
      <c r="K336" s="4">
        <v>13</v>
      </c>
      <c r="L336" s="4">
        <v>20</v>
      </c>
      <c r="M336" s="4">
        <v>35</v>
      </c>
      <c r="N336" s="4">
        <v>11</v>
      </c>
      <c r="O336" s="4">
        <v>13</v>
      </c>
      <c r="P336" s="4">
        <v>25</v>
      </c>
      <c r="Q336" s="4">
        <v>20</v>
      </c>
      <c r="R336" s="4">
        <v>27</v>
      </c>
      <c r="S336" s="4">
        <v>17</v>
      </c>
      <c r="T336" s="4">
        <v>18</v>
      </c>
      <c r="U336" s="4">
        <v>3</v>
      </c>
      <c r="V336" s="4">
        <v>18</v>
      </c>
      <c r="W336" s="4">
        <v>26</v>
      </c>
      <c r="X336" s="4">
        <v>16</v>
      </c>
      <c r="Y336" s="4">
        <v>22</v>
      </c>
      <c r="Z336" s="4">
        <v>23</v>
      </c>
      <c r="AA336" s="4">
        <v>33</v>
      </c>
      <c r="AB336" s="4">
        <v>23</v>
      </c>
      <c r="AC336" s="4">
        <v>20</v>
      </c>
      <c r="AD336" s="4">
        <v>20</v>
      </c>
      <c r="AE336" s="4">
        <v>46</v>
      </c>
      <c r="AF336" s="4">
        <v>20</v>
      </c>
      <c r="AG336" s="4">
        <v>22</v>
      </c>
      <c r="AH336" s="4">
        <v>17</v>
      </c>
      <c r="AI336" s="4">
        <v>8</v>
      </c>
      <c r="AJ336" s="4">
        <v>15</v>
      </c>
      <c r="AK336" s="4">
        <v>30</v>
      </c>
      <c r="AL336" s="4">
        <v>33</v>
      </c>
      <c r="AM336" s="4">
        <v>25</v>
      </c>
      <c r="AN336" s="4">
        <v>17</v>
      </c>
      <c r="AO336" s="4">
        <v>11</v>
      </c>
      <c r="AP336" s="4">
        <v>28</v>
      </c>
      <c r="AQ336" s="4">
        <v>40</v>
      </c>
      <c r="AR336" s="79">
        <f>MAX(IFERROR(IFERROR(_xlfn.FORECAST.ETS(AR$5,tbl_Model[[#This Row],[H_2023_01]:[H_2025_12]],$H$5:$AQ$5),_xlfn.FORECAST.LINEAR(AR$5,tbl_Model[[#This Row],[H_2023_01]:[H_2025_12]],$H$5:$AQ$5)),0),0)</f>
        <v>27.326266835681146</v>
      </c>
      <c r="AS336" s="79">
        <f>MAX(IFERROR(IFERROR(_xlfn.FORECAST.ETS(AS$5,tbl_Model[[#This Row],[H_2023_01]:[H_2025_12]],$H$5:$AQ$5),_xlfn.FORECAST.LINEAR(AS$5,tbl_Model[[#This Row],[H_2023_01]:[H_2025_12]],$H$5:$AQ$5)),0),0)</f>
        <v>27.559573281563658</v>
      </c>
      <c r="AT336" s="79">
        <f>MAX(IFERROR(IFERROR(_xlfn.FORECAST.ETS(AT$5,tbl_Model[[#This Row],[H_2023_01]:[H_2025_12]],$H$5:$AQ$5),_xlfn.FORECAST.LINEAR(AT$5,tbl_Model[[#This Row],[H_2023_01]:[H_2025_12]],$H$5:$AQ$5)),0),0)</f>
        <v>27.792879727446152</v>
      </c>
      <c r="AU336" s="79">
        <f>MAX(IFERROR(IFERROR(_xlfn.FORECAST.ETS(AU$5,tbl_Model[[#This Row],[H_2023_01]:[H_2025_12]],$H$5:$AQ$5),_xlfn.FORECAST.LINEAR(AU$5,tbl_Model[[#This Row],[H_2023_01]:[H_2025_12]],$H$5:$AQ$5)),0),0)</f>
        <v>28.026186173328664</v>
      </c>
      <c r="AV336" s="79">
        <f>MAX(IFERROR(IFERROR(_xlfn.FORECAST.ETS(AV$5,tbl_Model[[#This Row],[H_2023_01]:[H_2025_12]],$H$5:$AQ$5),_xlfn.FORECAST.LINEAR(AV$5,tbl_Model[[#This Row],[H_2023_01]:[H_2025_12]],$H$5:$AQ$5)),0),0)</f>
        <v>28.259492619211159</v>
      </c>
      <c r="AW336" s="79">
        <f>MAX(IFERROR(IFERROR(_xlfn.FORECAST.ETS(AW$5,tbl_Model[[#This Row],[H_2023_01]:[H_2025_12]],$H$5:$AQ$5),_xlfn.FORECAST.LINEAR(AW$5,tbl_Model[[#This Row],[H_2023_01]:[H_2025_12]],$H$5:$AQ$5)),0),0)</f>
        <v>28.492799065093667</v>
      </c>
      <c r="AX336" s="79">
        <f>MAX(IFERROR(IFERROR(_xlfn.FORECAST.ETS(AX$5,tbl_Model[[#This Row],[H_2023_01]:[H_2025_12]],$H$5:$AQ$5),_xlfn.FORECAST.LINEAR(AX$5,tbl_Model[[#This Row],[H_2023_01]:[H_2025_12]],$H$5:$AQ$5)),0),0)</f>
        <v>28.726105510976165</v>
      </c>
      <c r="AY336" s="79">
        <f>MAX(IFERROR(IFERROR(_xlfn.FORECAST.ETS(AY$5,tbl_Model[[#This Row],[H_2023_01]:[H_2025_12]],$H$5:$AQ$5),_xlfn.FORECAST.LINEAR(AY$5,tbl_Model[[#This Row],[H_2023_01]:[H_2025_12]],$H$5:$AQ$5)),0),0)</f>
        <v>28.959411956858673</v>
      </c>
      <c r="AZ336" s="79">
        <f>MAX(IFERROR(IFERROR(_xlfn.FORECAST.ETS(AZ$5,tbl_Model[[#This Row],[H_2023_01]:[H_2025_12]],$H$5:$AQ$5),_xlfn.FORECAST.LINEAR(AZ$5,tbl_Model[[#This Row],[H_2023_01]:[H_2025_12]],$H$5:$AQ$5)),0),0)</f>
        <v>29.192718402741171</v>
      </c>
      <c r="BA336" s="79">
        <f>MAX(IFERROR(IFERROR(_xlfn.FORECAST.ETS(BA$5,tbl_Model[[#This Row],[H_2023_01]:[H_2025_12]],$H$5:$AQ$5),_xlfn.FORECAST.LINEAR(BA$5,tbl_Model[[#This Row],[H_2023_01]:[H_2025_12]],$H$5:$AQ$5)),0),0)</f>
        <v>29.42602484862368</v>
      </c>
      <c r="BB336" s="79">
        <f>MAX(IFERROR(IFERROR(_xlfn.FORECAST.ETS(BB$5,tbl_Model[[#This Row],[H_2023_01]:[H_2025_12]],$H$5:$AQ$5),_xlfn.FORECAST.LINEAR(BB$5,tbl_Model[[#This Row],[H_2023_01]:[H_2025_12]],$H$5:$AQ$5)),0),0)</f>
        <v>29.659331294506178</v>
      </c>
      <c r="BC336" s="79">
        <f>MAX(IFERROR(IFERROR(_xlfn.FORECAST.ETS(BC$5,tbl_Model[[#This Row],[H_2023_01]:[H_2025_12]],$H$5:$AQ$5),_xlfn.FORECAST.LINEAR(BC$5,tbl_Model[[#This Row],[H_2023_01]:[H_2025_12]],$H$5:$AQ$5)),0),0)</f>
        <v>29.892637740388686</v>
      </c>
      <c r="BD336" s="80">
        <f>IFERROR(AR336/SUM(Model!$AR336:$BC336),1/12)</f>
        <v>7.9595683274432977E-2</v>
      </c>
      <c r="BE336" s="80">
        <f>IFERROR(AS336/SUM(Model!$AR336:$BC336),1/12)</f>
        <v>8.0275256012414878E-2</v>
      </c>
      <c r="BF336" s="80">
        <f>IFERROR(AT336/SUM(Model!$AR336:$BC336),1/12)</f>
        <v>8.0954828750396737E-2</v>
      </c>
      <c r="BG336" s="80">
        <f>IFERROR(AU336/SUM(Model!$AR336:$BC336),1/12)</f>
        <v>8.1634401488378638E-2</v>
      </c>
      <c r="BH336" s="80">
        <f>IFERROR(AV336/SUM(Model!$AR336:$BC336),1/12)</f>
        <v>8.2313974226360498E-2</v>
      </c>
      <c r="BI336" s="80">
        <f>IFERROR(AW336/SUM(Model!$AR336:$BC336),1/12)</f>
        <v>8.2993546964342399E-2</v>
      </c>
      <c r="BJ336" s="80">
        <f>IFERROR(AX336/SUM(Model!$AR336:$BC336),1/12)</f>
        <v>8.3673119702324272E-2</v>
      </c>
      <c r="BK336" s="80">
        <f>IFERROR(AY336/SUM(Model!$AR336:$BC336),1/12)</f>
        <v>8.435269244030616E-2</v>
      </c>
      <c r="BL336" s="80">
        <f>IFERROR(AZ336/SUM(Model!$AR336:$BC336),1/12)</f>
        <v>8.5032265178288033E-2</v>
      </c>
      <c r="BM336" s="80">
        <f>IFERROR(BA336/SUM(Model!$AR336:$BC336),1/12)</f>
        <v>8.5711837916269934E-2</v>
      </c>
      <c r="BN336" s="80">
        <f>IFERROR(BB336/SUM(Model!$AR336:$BC336),1/12)</f>
        <v>8.6391410654251793E-2</v>
      </c>
      <c r="BO336" s="80">
        <f>IFERROR(BC336/SUM(Model!$AR336:$BC336),1/12)</f>
        <v>8.7070983392233695E-2</v>
      </c>
      <c r="BP33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277.61073391529266</v>
      </c>
      <c r="BQ336" s="77" cm="1">
        <f t="array" ref="BQ33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336" s="77" cm="1">
        <f t="array" ref="BR33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336" s="77">
        <f>IF(tbl_Model[[#This Row],[Type]]="Boutique",
    tbl_Model[[#This Row],[UnitListPrice]],
    tbl_Model[[#This Row],[UnitListPrice]]*(1-SUMIFS(tbl_MarketTerms[WholesaleMarginPct],tbl_MarketTerms[Country],tbl_Model[[#This Row],[country]])))</f>
        <v>6313.5699053313392</v>
      </c>
      <c r="BT336" s="79">
        <f>Model!$BP336*BD336</f>
        <v>22.096616050304522</v>
      </c>
      <c r="BU336" s="79">
        <f>Model!$BP336*BE336</f>
        <v>22.285272736844504</v>
      </c>
      <c r="BV336" s="79">
        <f>Model!$BP336*BF336</f>
        <v>22.473929423384472</v>
      </c>
      <c r="BW336" s="79">
        <f>Model!$BP336*BG336</f>
        <v>22.662586109924455</v>
      </c>
      <c r="BX336" s="79">
        <f>Model!$BP336*BH336</f>
        <v>22.851242796464422</v>
      </c>
      <c r="BY336" s="79">
        <f>Model!$BP336*BI336</f>
        <v>23.039899483004401</v>
      </c>
      <c r="BZ336" s="79">
        <f>Model!$BP336*BJ336</f>
        <v>23.228556169544376</v>
      </c>
      <c r="CA336" s="79">
        <f>Model!$BP336*BK336</f>
        <v>23.417212856084351</v>
      </c>
      <c r="CB336" s="79">
        <f>Model!$BP336*BL336</f>
        <v>23.605869542624323</v>
      </c>
      <c r="CC336" s="79">
        <f>Model!$BP336*BM336</f>
        <v>23.794526229164305</v>
      </c>
      <c r="CD336" s="79">
        <f>Model!$BP336*BN336</f>
        <v>23.983182915704273</v>
      </c>
      <c r="CE336" s="79">
        <f>Model!$BP336*BO336</f>
        <v>24.171839602244255</v>
      </c>
      <c r="CF336" s="79">
        <f>Model!$BS336*BT336</f>
        <v>139508.53010486407</v>
      </c>
      <c r="CG336" s="79">
        <f>Model!$BS336*BU336</f>
        <v>140699.62728344245</v>
      </c>
      <c r="CH336" s="79">
        <f>Model!$BS336*BV336</f>
        <v>141890.72446202071</v>
      </c>
      <c r="CI336" s="79">
        <f>Model!$BS336*BW336</f>
        <v>143081.82164059905</v>
      </c>
      <c r="CJ336" s="79">
        <f>Model!$BS336*BX336</f>
        <v>144272.91881917734</v>
      </c>
      <c r="CK336" s="79">
        <f>Model!$BS336*BY336</f>
        <v>145464.01599775566</v>
      </c>
      <c r="CL336" s="79">
        <f>Model!$BS336*BZ336</f>
        <v>146655.11317633398</v>
      </c>
      <c r="CM336" s="79">
        <f>Model!$BS336*CA336</f>
        <v>147846.2103549123</v>
      </c>
      <c r="CN336" s="79">
        <f>Model!$BS336*CB336</f>
        <v>149037.30753349059</v>
      </c>
      <c r="CO336" s="79">
        <f>Model!$BS336*CC336</f>
        <v>150228.40471206894</v>
      </c>
      <c r="CP336" s="79">
        <f>Model!$BS336*CD336</f>
        <v>151419.50189064723</v>
      </c>
      <c r="CQ336" s="79">
        <f>Model!$BS336*CE336</f>
        <v>152610.59906922557</v>
      </c>
      <c r="CR336" s="79">
        <f>Model!$BR336*BT336</f>
        <v>58672.552639534719</v>
      </c>
      <c r="CS336" s="79">
        <f>Model!$BR336*BU336</f>
        <v>59173.487685272856</v>
      </c>
      <c r="CT336" s="79">
        <f>Model!$BR336*BV336</f>
        <v>59674.422731010949</v>
      </c>
      <c r="CU336" s="79">
        <f>Model!$BR336*BW336</f>
        <v>60175.357776749086</v>
      </c>
      <c r="CV336" s="79">
        <f>Model!$BR336*BX336</f>
        <v>60676.292822487187</v>
      </c>
      <c r="CW336" s="79">
        <f>Model!$BR336*BY336</f>
        <v>61177.227868225309</v>
      </c>
      <c r="CX336" s="79">
        <f>Model!$BR336*BZ336</f>
        <v>61678.162913963424</v>
      </c>
      <c r="CY336" s="79">
        <f>Model!$BR336*CA336</f>
        <v>62179.097959701539</v>
      </c>
      <c r="CZ336" s="79">
        <f>Model!$BR336*CB336</f>
        <v>62680.033005439647</v>
      </c>
      <c r="DA336" s="79">
        <f>Model!$BR336*CC336</f>
        <v>63180.968051177784</v>
      </c>
      <c r="DB336" s="79">
        <f>Model!$BR336*CD336</f>
        <v>63681.903096915878</v>
      </c>
      <c r="DC336" s="79">
        <f>Model!$BR336*CE336</f>
        <v>64182.838142654015</v>
      </c>
      <c r="DD336" s="79">
        <f>SUM(Model!$CF336:$CQ336)</f>
        <v>1752714.7750445376</v>
      </c>
      <c r="DE336" s="79">
        <f>SUM(Model!$CR336:$DC336)</f>
        <v>737132.34469313256</v>
      </c>
      <c r="DF336" s="80">
        <f>IFERROR((Model!$DD336-Model!$DE336)/Model!$DD336,0)</f>
        <v>0.5794339414555334</v>
      </c>
    </row>
    <row r="337" spans="2:110" x14ac:dyDescent="0.25">
      <c r="B337" t="s">
        <v>371</v>
      </c>
      <c r="C337" t="s">
        <v>114</v>
      </c>
      <c r="D337" t="s">
        <v>23</v>
      </c>
      <c r="E337" s="4">
        <v>38</v>
      </c>
      <c r="F337" s="4">
        <v>277993.96000000002</v>
      </c>
      <c r="G337" s="4">
        <v>115691.35</v>
      </c>
      <c r="H337" s="4">
        <v>5</v>
      </c>
      <c r="I337" s="4">
        <v>4</v>
      </c>
      <c r="J337" s="4">
        <v>2</v>
      </c>
      <c r="K337" s="4">
        <v>5</v>
      </c>
      <c r="L337" s="4">
        <v>0</v>
      </c>
      <c r="M337" s="4">
        <v>0</v>
      </c>
      <c r="N337" s="4">
        <v>1</v>
      </c>
      <c r="O337" s="4">
        <v>3</v>
      </c>
      <c r="P337" s="4">
        <v>0</v>
      </c>
      <c r="Q337" s="4">
        <v>1</v>
      </c>
      <c r="R337" s="4">
        <v>7</v>
      </c>
      <c r="S337" s="4">
        <v>3</v>
      </c>
      <c r="T337" s="4">
        <v>3</v>
      </c>
      <c r="U337" s="4">
        <v>0</v>
      </c>
      <c r="V337" s="4">
        <v>5</v>
      </c>
      <c r="W337" s="4">
        <v>0</v>
      </c>
      <c r="X337" s="4">
        <v>2</v>
      </c>
      <c r="Y337" s="4">
        <v>2</v>
      </c>
      <c r="Z337" s="4">
        <v>0</v>
      </c>
      <c r="AA337" s="4">
        <v>4</v>
      </c>
      <c r="AB337" s="4">
        <v>0</v>
      </c>
      <c r="AC337" s="4">
        <v>4</v>
      </c>
      <c r="AD337" s="4">
        <v>1</v>
      </c>
      <c r="AE337" s="4">
        <v>3</v>
      </c>
      <c r="AF337" s="4">
        <v>15</v>
      </c>
      <c r="AG337" s="4">
        <v>10</v>
      </c>
      <c r="AH337" s="4">
        <v>0</v>
      </c>
      <c r="AI337" s="4">
        <v>0</v>
      </c>
      <c r="AJ337" s="4">
        <v>2</v>
      </c>
      <c r="AK337" s="4">
        <v>5</v>
      </c>
      <c r="AL337" s="4">
        <v>3</v>
      </c>
      <c r="AM337" s="4">
        <v>0</v>
      </c>
      <c r="AN337" s="4">
        <v>2</v>
      </c>
      <c r="AO337" s="4">
        <v>0</v>
      </c>
      <c r="AP337" s="4">
        <v>0</v>
      </c>
      <c r="AQ337" s="4">
        <v>1</v>
      </c>
      <c r="AR337" s="79">
        <f>MAX(IFERROR(IFERROR(_xlfn.FORECAST.ETS(AR$5,tbl_Model[[#This Row],[H_2023_01]:[H_2025_12]],$H$5:$AQ$5),_xlfn.FORECAST.LINEAR(AR$5,tbl_Model[[#This Row],[H_2023_01]:[H_2025_12]],$H$5:$AQ$5)),0),0)</f>
        <v>2.0210062569558027</v>
      </c>
      <c r="AS337" s="79">
        <f>MAX(IFERROR(IFERROR(_xlfn.FORECAST.ETS(AS$5,tbl_Model[[#This Row],[H_2023_01]:[H_2025_12]],$H$5:$AQ$5),_xlfn.FORECAST.LINEAR(AS$5,tbl_Model[[#This Row],[H_2023_01]:[H_2025_12]],$H$5:$AQ$5)),0),0)</f>
        <v>1.9895200439805818</v>
      </c>
      <c r="AT337" s="79">
        <f>MAX(IFERROR(IFERROR(_xlfn.FORECAST.ETS(AT$5,tbl_Model[[#This Row],[H_2023_01]:[H_2025_12]],$H$5:$AQ$5),_xlfn.FORECAST.LINEAR(AT$5,tbl_Model[[#This Row],[H_2023_01]:[H_2025_12]],$H$5:$AQ$5)),0),0)</f>
        <v>1.9580338310053615</v>
      </c>
      <c r="AU337" s="79">
        <f>MAX(IFERROR(IFERROR(_xlfn.FORECAST.ETS(AU$5,tbl_Model[[#This Row],[H_2023_01]:[H_2025_12]],$H$5:$AQ$5),_xlfn.FORECAST.LINEAR(AU$5,tbl_Model[[#This Row],[H_2023_01]:[H_2025_12]],$H$5:$AQ$5)),0),0)</f>
        <v>1.9265476180301404</v>
      </c>
      <c r="AV337" s="79">
        <f>MAX(IFERROR(IFERROR(_xlfn.FORECAST.ETS(AV$5,tbl_Model[[#This Row],[H_2023_01]:[H_2025_12]],$H$5:$AQ$5),_xlfn.FORECAST.LINEAR(AV$5,tbl_Model[[#This Row],[H_2023_01]:[H_2025_12]],$H$5:$AQ$5)),0),0)</f>
        <v>1.8950614050549199</v>
      </c>
      <c r="AW337" s="79">
        <f>MAX(IFERROR(IFERROR(_xlfn.FORECAST.ETS(AW$5,tbl_Model[[#This Row],[H_2023_01]:[H_2025_12]],$H$5:$AQ$5),_xlfn.FORECAST.LINEAR(AW$5,tbl_Model[[#This Row],[H_2023_01]:[H_2025_12]],$H$5:$AQ$5)),0),0)</f>
        <v>1.8635751920796988</v>
      </c>
      <c r="AX337" s="79">
        <f>MAX(IFERROR(IFERROR(_xlfn.FORECAST.ETS(AX$5,tbl_Model[[#This Row],[H_2023_01]:[H_2025_12]],$H$5:$AQ$5),_xlfn.FORECAST.LINEAR(AX$5,tbl_Model[[#This Row],[H_2023_01]:[H_2025_12]],$H$5:$AQ$5)),0),0)</f>
        <v>1.8320889791044785</v>
      </c>
      <c r="AY337" s="79">
        <f>MAX(IFERROR(IFERROR(_xlfn.FORECAST.ETS(AY$5,tbl_Model[[#This Row],[H_2023_01]:[H_2025_12]],$H$5:$AQ$5),_xlfn.FORECAST.LINEAR(AY$5,tbl_Model[[#This Row],[H_2023_01]:[H_2025_12]],$H$5:$AQ$5)),0),0)</f>
        <v>1.8006027661292574</v>
      </c>
      <c r="AZ337" s="79">
        <f>MAX(IFERROR(IFERROR(_xlfn.FORECAST.ETS(AZ$5,tbl_Model[[#This Row],[H_2023_01]:[H_2025_12]],$H$5:$AQ$5),_xlfn.FORECAST.LINEAR(AZ$5,tbl_Model[[#This Row],[H_2023_01]:[H_2025_12]],$H$5:$AQ$5)),0),0)</f>
        <v>1.7691165531540372</v>
      </c>
      <c r="BA337" s="79">
        <f>MAX(IFERROR(IFERROR(_xlfn.FORECAST.ETS(BA$5,tbl_Model[[#This Row],[H_2023_01]:[H_2025_12]],$H$5:$AQ$5),_xlfn.FORECAST.LINEAR(BA$5,tbl_Model[[#This Row],[H_2023_01]:[H_2025_12]],$H$5:$AQ$5)),0),0)</f>
        <v>1.737630340178816</v>
      </c>
      <c r="BB337" s="79">
        <f>MAX(IFERROR(IFERROR(_xlfn.FORECAST.ETS(BB$5,tbl_Model[[#This Row],[H_2023_01]:[H_2025_12]],$H$5:$AQ$5),_xlfn.FORECAST.LINEAR(BB$5,tbl_Model[[#This Row],[H_2023_01]:[H_2025_12]],$H$5:$AQ$5)),0),0)</f>
        <v>1.7061441272035955</v>
      </c>
      <c r="BC337" s="79">
        <f>MAX(IFERROR(IFERROR(_xlfn.FORECAST.ETS(BC$5,tbl_Model[[#This Row],[H_2023_01]:[H_2025_12]],$H$5:$AQ$5),_xlfn.FORECAST.LINEAR(BC$5,tbl_Model[[#This Row],[H_2023_01]:[H_2025_12]],$H$5:$AQ$5)),0),0)</f>
        <v>1.6746579142283744</v>
      </c>
      <c r="BD337" s="80">
        <f>IFERROR(AR337/SUM(Model!$AR337:$BC337),1/12)</f>
        <v>9.1143123551556599E-2</v>
      </c>
      <c r="BE337" s="80">
        <f>IFERROR(AS337/SUM(Model!$AR337:$BC337),1/12)</f>
        <v>8.9723161693697817E-2</v>
      </c>
      <c r="BF337" s="80">
        <f>IFERROR(AT337/SUM(Model!$AR337:$BC337),1/12)</f>
        <v>8.8303199835839064E-2</v>
      </c>
      <c r="BG337" s="80">
        <f>IFERROR(AU337/SUM(Model!$AR337:$BC337),1/12)</f>
        <v>8.6883237977980268E-2</v>
      </c>
      <c r="BH337" s="80">
        <f>IFERROR(AV337/SUM(Model!$AR337:$BC337),1/12)</f>
        <v>8.5463276120121515E-2</v>
      </c>
      <c r="BI337" s="80">
        <f>IFERROR(AW337/SUM(Model!$AR337:$BC337),1/12)</f>
        <v>8.4043314262262719E-2</v>
      </c>
      <c r="BJ337" s="80">
        <f>IFERROR(AX337/SUM(Model!$AR337:$BC337),1/12)</f>
        <v>8.2623352404403966E-2</v>
      </c>
      <c r="BK337" s="80">
        <f>IFERROR(AY337/SUM(Model!$AR337:$BC337),1/12)</f>
        <v>8.1203390546545171E-2</v>
      </c>
      <c r="BL337" s="80">
        <f>IFERROR(AZ337/SUM(Model!$AR337:$BC337),1/12)</f>
        <v>7.9783428688686417E-2</v>
      </c>
      <c r="BM337" s="80">
        <f>IFERROR(BA337/SUM(Model!$AR337:$BC337),1/12)</f>
        <v>7.8363466830827636E-2</v>
      </c>
      <c r="BN337" s="80">
        <f>IFERROR(BB337/SUM(Model!$AR337:$BC337),1/12)</f>
        <v>7.6943504972968868E-2</v>
      </c>
      <c r="BO337" s="80">
        <f>IFERROR(BC337/SUM(Model!$AR337:$BC337),1/12)</f>
        <v>7.5523543115110073E-2</v>
      </c>
      <c r="BP33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40.29106029106029</v>
      </c>
      <c r="BQ337" s="77" cm="1">
        <f t="array" ref="BQ33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37" s="77" cm="1">
        <f t="array" ref="BR33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37" s="77">
        <f>IF(tbl_Model[[#This Row],[Type]]="Boutique",
    tbl_Model[[#This Row],[UnitListPrice]],
    tbl_Model[[#This Row],[UnitListPrice]]*(1-SUMIFS(tbl_MarketTerms[WholesaleMarginPct],tbl_MarketTerms[Country],tbl_Model[[#This Row],[country]])))</f>
        <v>6651.9776595744688</v>
      </c>
      <c r="BT337" s="79">
        <f>Model!$BP337*BD337</f>
        <v>3.6722530861313238</v>
      </c>
      <c r="BU337" s="79">
        <f>Model!$BP337*BE337</f>
        <v>3.6150413173053297</v>
      </c>
      <c r="BV337" s="79">
        <f>Model!$BP337*BF337</f>
        <v>3.557829548479337</v>
      </c>
      <c r="BW337" s="79">
        <f>Model!$BP337*BG337</f>
        <v>3.500617779653342</v>
      </c>
      <c r="BX337" s="79">
        <f>Model!$BP337*BH337</f>
        <v>3.4434060108273492</v>
      </c>
      <c r="BY337" s="79">
        <f>Model!$BP337*BI337</f>
        <v>3.3861942420013542</v>
      </c>
      <c r="BZ337" s="79">
        <f>Model!$BP337*BJ337</f>
        <v>3.3289824731753614</v>
      </c>
      <c r="CA337" s="79">
        <f>Model!$BP337*BK337</f>
        <v>3.2717707043493669</v>
      </c>
      <c r="CB337" s="79">
        <f>Model!$BP337*BL337</f>
        <v>3.2145589355233737</v>
      </c>
      <c r="CC337" s="79">
        <f>Model!$BP337*BM337</f>
        <v>3.1573471666973796</v>
      </c>
      <c r="CD337" s="79">
        <f>Model!$BP337*BN337</f>
        <v>3.1001353978713859</v>
      </c>
      <c r="CE337" s="79">
        <f>Model!$BP337*BO337</f>
        <v>3.0429236290453914</v>
      </c>
      <c r="CF337" s="79">
        <f>Model!$BS337*BT337</f>
        <v>24427.745489248962</v>
      </c>
      <c r="CG337" s="79">
        <f>Model!$BS337*BU337</f>
        <v>24047.174081153713</v>
      </c>
      <c r="CH337" s="79">
        <f>Model!$BS337*BV337</f>
        <v>23666.602673058471</v>
      </c>
      <c r="CI337" s="79">
        <f>Model!$BS337*BW337</f>
        <v>23286.031264963211</v>
      </c>
      <c r="CJ337" s="79">
        <f>Model!$BS337*BX337</f>
        <v>22905.459856867968</v>
      </c>
      <c r="CK337" s="79">
        <f>Model!$BS337*BY337</f>
        <v>22524.888448772712</v>
      </c>
      <c r="CL337" s="79">
        <f>Model!$BS337*BZ337</f>
        <v>22144.317040677466</v>
      </c>
      <c r="CM337" s="79">
        <f>Model!$BS337*CA337</f>
        <v>21763.745632582213</v>
      </c>
      <c r="CN337" s="79">
        <f>Model!$BS337*CB337</f>
        <v>21383.174224486967</v>
      </c>
      <c r="CO337" s="79">
        <f>Model!$BS337*CC337</f>
        <v>21002.602816391714</v>
      </c>
      <c r="CP337" s="79">
        <f>Model!$BS337*CD337</f>
        <v>20622.031408296465</v>
      </c>
      <c r="CQ337" s="79">
        <f>Model!$BS337*CE337</f>
        <v>20241.460000201212</v>
      </c>
      <c r="CR337" s="79">
        <f>Model!$BR337*BT337</f>
        <v>9998.7508009176727</v>
      </c>
      <c r="CS337" s="79">
        <f>Model!$BR337*BU337</f>
        <v>9842.975529999876</v>
      </c>
      <c r="CT337" s="79">
        <f>Model!$BR337*BV337</f>
        <v>9687.2002590820812</v>
      </c>
      <c r="CU337" s="79">
        <f>Model!$BR337*BW337</f>
        <v>9531.4249881642809</v>
      </c>
      <c r="CV337" s="79">
        <f>Model!$BR337*BX337</f>
        <v>9375.6497172464879</v>
      </c>
      <c r="CW337" s="79">
        <f>Model!$BR337*BY337</f>
        <v>9219.8744463286876</v>
      </c>
      <c r="CX337" s="79">
        <f>Model!$BR337*BZ337</f>
        <v>9064.0991754108945</v>
      </c>
      <c r="CY337" s="79">
        <f>Model!$BR337*CA337</f>
        <v>8908.3239044930942</v>
      </c>
      <c r="CZ337" s="79">
        <f>Model!$BR337*CB337</f>
        <v>8752.5486335752994</v>
      </c>
      <c r="DA337" s="79">
        <f>Model!$BR337*CC337</f>
        <v>8596.7733626575027</v>
      </c>
      <c r="DB337" s="79">
        <f>Model!$BR337*CD337</f>
        <v>8440.9980917397061</v>
      </c>
      <c r="DC337" s="79">
        <f>Model!$BR337*CE337</f>
        <v>8285.2228208219076</v>
      </c>
      <c r="DD337" s="79">
        <f>SUM(Model!$CF337:$CQ337)</f>
        <v>268015.23293670104</v>
      </c>
      <c r="DE337" s="79">
        <f>SUM(Model!$CR337:$DC337)</f>
        <v>109703.84173043747</v>
      </c>
      <c r="DF337" s="80">
        <f>IFERROR((Model!$DD337-Model!$DE337)/Model!$DD337,0)</f>
        <v>0.59068057241228911</v>
      </c>
    </row>
    <row r="338" spans="2:110" x14ac:dyDescent="0.25">
      <c r="B338" t="s">
        <v>371</v>
      </c>
      <c r="C338" t="s">
        <v>208</v>
      </c>
      <c r="D338" t="s">
        <v>27</v>
      </c>
      <c r="E338" s="4">
        <v>118</v>
      </c>
      <c r="F338" s="4">
        <v>1982584.11</v>
      </c>
      <c r="G338" s="4">
        <v>668326.16</v>
      </c>
      <c r="H338" s="4">
        <v>18</v>
      </c>
      <c r="I338" s="4">
        <v>2</v>
      </c>
      <c r="J338" s="4">
        <v>17</v>
      </c>
      <c r="K338" s="4">
        <v>8</v>
      </c>
      <c r="L338" s="4">
        <v>8</v>
      </c>
      <c r="M338" s="4">
        <v>11</v>
      </c>
      <c r="N338" s="4">
        <v>12</v>
      </c>
      <c r="O338" s="4">
        <v>1</v>
      </c>
      <c r="P338" s="4">
        <v>4</v>
      </c>
      <c r="Q338" s="4">
        <v>7</v>
      </c>
      <c r="R338" s="4">
        <v>23</v>
      </c>
      <c r="S338" s="4">
        <v>15</v>
      </c>
      <c r="T338" s="4">
        <v>25</v>
      </c>
      <c r="U338" s="4">
        <v>18</v>
      </c>
      <c r="V338" s="4">
        <v>6</v>
      </c>
      <c r="W338" s="4">
        <v>6</v>
      </c>
      <c r="X338" s="4">
        <v>12</v>
      </c>
      <c r="Y338" s="4">
        <v>13</v>
      </c>
      <c r="Z338" s="4">
        <v>7</v>
      </c>
      <c r="AA338" s="4">
        <v>14</v>
      </c>
      <c r="AB338" s="4">
        <v>11</v>
      </c>
      <c r="AC338" s="4">
        <v>8</v>
      </c>
      <c r="AD338" s="4">
        <v>10</v>
      </c>
      <c r="AE338" s="4">
        <v>7</v>
      </c>
      <c r="AF338" s="4">
        <v>4</v>
      </c>
      <c r="AG338" s="4">
        <v>7</v>
      </c>
      <c r="AH338" s="4">
        <v>22</v>
      </c>
      <c r="AI338" s="4">
        <v>8</v>
      </c>
      <c r="AJ338" s="4">
        <v>12</v>
      </c>
      <c r="AK338" s="4">
        <v>10</v>
      </c>
      <c r="AL338" s="4">
        <v>6</v>
      </c>
      <c r="AM338" s="4">
        <v>8</v>
      </c>
      <c r="AN338" s="4">
        <v>3</v>
      </c>
      <c r="AO338" s="4">
        <v>10</v>
      </c>
      <c r="AP338" s="4">
        <v>5</v>
      </c>
      <c r="AQ338" s="4">
        <v>23</v>
      </c>
      <c r="AR338" s="79">
        <f>MAX(IFERROR(IFERROR(_xlfn.FORECAST.ETS(AR$5,tbl_Model[[#This Row],[H_2023_01]:[H_2025_12]],$H$5:$AQ$5),_xlfn.FORECAST.LINEAR(AR$5,tbl_Model[[#This Row],[H_2023_01]:[H_2025_12]],$H$5:$AQ$5)),0),0)</f>
        <v>9.7381855245165312</v>
      </c>
      <c r="AS338" s="79">
        <f>MAX(IFERROR(IFERROR(_xlfn.FORECAST.ETS(AS$5,tbl_Model[[#This Row],[H_2023_01]:[H_2025_12]],$H$5:$AQ$5),_xlfn.FORECAST.LINEAR(AS$5,tbl_Model[[#This Row],[H_2023_01]:[H_2025_12]],$H$5:$AQ$5)),0),0)</f>
        <v>9.6555194858283908</v>
      </c>
      <c r="AT338" s="79">
        <f>MAX(IFERROR(IFERROR(_xlfn.FORECAST.ETS(AT$5,tbl_Model[[#This Row],[H_2023_01]:[H_2025_12]],$H$5:$AQ$5),_xlfn.FORECAST.LINEAR(AT$5,tbl_Model[[#This Row],[H_2023_01]:[H_2025_12]],$H$5:$AQ$5)),0),0)</f>
        <v>9.5728534471402629</v>
      </c>
      <c r="AU338" s="79">
        <f>MAX(IFERROR(IFERROR(_xlfn.FORECAST.ETS(AU$5,tbl_Model[[#This Row],[H_2023_01]:[H_2025_12]],$H$5:$AQ$5),_xlfn.FORECAST.LINEAR(AU$5,tbl_Model[[#This Row],[H_2023_01]:[H_2025_12]],$H$5:$AQ$5)),0),0)</f>
        <v>9.4901874084521225</v>
      </c>
      <c r="AV338" s="79">
        <f>MAX(IFERROR(IFERROR(_xlfn.FORECAST.ETS(AV$5,tbl_Model[[#This Row],[H_2023_01]:[H_2025_12]],$H$5:$AQ$5),_xlfn.FORECAST.LINEAR(AV$5,tbl_Model[[#This Row],[H_2023_01]:[H_2025_12]],$H$5:$AQ$5)),0),0)</f>
        <v>9.4075213697639946</v>
      </c>
      <c r="AW338" s="79">
        <f>MAX(IFERROR(IFERROR(_xlfn.FORECAST.ETS(AW$5,tbl_Model[[#This Row],[H_2023_01]:[H_2025_12]],$H$5:$AQ$5),_xlfn.FORECAST.LINEAR(AW$5,tbl_Model[[#This Row],[H_2023_01]:[H_2025_12]],$H$5:$AQ$5)),0),0)</f>
        <v>9.3248553310758542</v>
      </c>
      <c r="AX338" s="79">
        <f>MAX(IFERROR(IFERROR(_xlfn.FORECAST.ETS(AX$5,tbl_Model[[#This Row],[H_2023_01]:[H_2025_12]],$H$5:$AQ$5),_xlfn.FORECAST.LINEAR(AX$5,tbl_Model[[#This Row],[H_2023_01]:[H_2025_12]],$H$5:$AQ$5)),0),0)</f>
        <v>9.2421892923877262</v>
      </c>
      <c r="AY338" s="79">
        <f>MAX(IFERROR(IFERROR(_xlfn.FORECAST.ETS(AY$5,tbl_Model[[#This Row],[H_2023_01]:[H_2025_12]],$H$5:$AQ$5),_xlfn.FORECAST.LINEAR(AY$5,tbl_Model[[#This Row],[H_2023_01]:[H_2025_12]],$H$5:$AQ$5)),0),0)</f>
        <v>9.1595232536995859</v>
      </c>
      <c r="AZ338" s="79">
        <f>MAX(IFERROR(IFERROR(_xlfn.FORECAST.ETS(AZ$5,tbl_Model[[#This Row],[H_2023_01]:[H_2025_12]],$H$5:$AQ$5),_xlfn.FORECAST.LINEAR(AZ$5,tbl_Model[[#This Row],[H_2023_01]:[H_2025_12]],$H$5:$AQ$5)),0),0)</f>
        <v>9.0768572150114579</v>
      </c>
      <c r="BA338" s="79">
        <f>MAX(IFERROR(IFERROR(_xlfn.FORECAST.ETS(BA$5,tbl_Model[[#This Row],[H_2023_01]:[H_2025_12]],$H$5:$AQ$5),_xlfn.FORECAST.LINEAR(BA$5,tbl_Model[[#This Row],[H_2023_01]:[H_2025_12]],$H$5:$AQ$5)),0),0)</f>
        <v>8.9941911763233158</v>
      </c>
      <c r="BB338" s="79">
        <f>MAX(IFERROR(IFERROR(_xlfn.FORECAST.ETS(BB$5,tbl_Model[[#This Row],[H_2023_01]:[H_2025_12]],$H$5:$AQ$5),_xlfn.FORECAST.LINEAR(BB$5,tbl_Model[[#This Row],[H_2023_01]:[H_2025_12]],$H$5:$AQ$5)),0),0)</f>
        <v>8.9115251376351896</v>
      </c>
      <c r="BC338" s="79">
        <f>MAX(IFERROR(IFERROR(_xlfn.FORECAST.ETS(BC$5,tbl_Model[[#This Row],[H_2023_01]:[H_2025_12]],$H$5:$AQ$5),_xlfn.FORECAST.LINEAR(BC$5,tbl_Model[[#This Row],[H_2023_01]:[H_2025_12]],$H$5:$AQ$5)),0),0)</f>
        <v>8.8288590989470475</v>
      </c>
      <c r="BD338" s="80">
        <f>IFERROR(AR338/SUM(Model!$AR338:$BC338),1/12)</f>
        <v>8.7414607637754882E-2</v>
      </c>
      <c r="BE338" s="80">
        <f>IFERROR(AS338/SUM(Model!$AR338:$BC338),1/12)</f>
        <v>8.667255776422364E-2</v>
      </c>
      <c r="BF338" s="80">
        <f>IFERROR(AT338/SUM(Model!$AR338:$BC338),1/12)</f>
        <v>8.5930507890692509E-2</v>
      </c>
      <c r="BG338" s="80">
        <f>IFERROR(AU338/SUM(Model!$AR338:$BC338),1/12)</f>
        <v>8.5188458017161267E-2</v>
      </c>
      <c r="BH338" s="80">
        <f>IFERROR(AV338/SUM(Model!$AR338:$BC338),1/12)</f>
        <v>8.4446408143630136E-2</v>
      </c>
      <c r="BI338" s="80">
        <f>IFERROR(AW338/SUM(Model!$AR338:$BC338),1/12)</f>
        <v>8.3704358270098894E-2</v>
      </c>
      <c r="BJ338" s="80">
        <f>IFERROR(AX338/SUM(Model!$AR338:$BC338),1/12)</f>
        <v>8.2962308396567763E-2</v>
      </c>
      <c r="BK338" s="80">
        <f>IFERROR(AY338/SUM(Model!$AR338:$BC338),1/12)</f>
        <v>8.2220258523036521E-2</v>
      </c>
      <c r="BL338" s="80">
        <f>IFERROR(AZ338/SUM(Model!$AR338:$BC338),1/12)</f>
        <v>8.1478208649505404E-2</v>
      </c>
      <c r="BM338" s="80">
        <f>IFERROR(BA338/SUM(Model!$AR338:$BC338),1/12)</f>
        <v>8.0736158775974134E-2</v>
      </c>
      <c r="BN338" s="80">
        <f>IFERROR(BB338/SUM(Model!$AR338:$BC338),1/12)</f>
        <v>7.9994108902443031E-2</v>
      </c>
      <c r="BO338" s="80">
        <f>IFERROR(BC338/SUM(Model!$AR338:$BC338),1/12)</f>
        <v>7.9252059028911775E-2</v>
      </c>
      <c r="BP33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122.58614864864866</v>
      </c>
      <c r="BQ338" s="77" cm="1">
        <f t="array" ref="BQ33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338" s="77" cm="1">
        <f t="array" ref="BR33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338" s="77">
        <f>IF(tbl_Model[[#This Row],[Type]]="Boutique",
    tbl_Model[[#This Row],[UnitListPrice]],
    tbl_Model[[#This Row],[UnitListPrice]]*(1-SUMIFS(tbl_MarketTerms[WholesaleMarginPct],tbl_MarketTerms[Country],tbl_Model[[#This Row],[country]])))</f>
        <v>18249.012173478313</v>
      </c>
      <c r="BT338" s="79">
        <f>Model!$BP338*BD338</f>
        <v>10.715820085945118</v>
      </c>
      <c r="BU338" s="79">
        <f>Model!$BP338*BE338</f>
        <v>10.624855049843706</v>
      </c>
      <c r="BV338" s="79">
        <f>Model!$BP338*BF338</f>
        <v>10.533890013742308</v>
      </c>
      <c r="BW338" s="79">
        <f>Model!$BP338*BG338</f>
        <v>10.442924977640896</v>
      </c>
      <c r="BX338" s="79">
        <f>Model!$BP338*BH338</f>
        <v>10.351959941539498</v>
      </c>
      <c r="BY338" s="79">
        <f>Model!$BP338*BI338</f>
        <v>10.260994905438087</v>
      </c>
      <c r="BZ338" s="79">
        <f>Model!$BP338*BJ338</f>
        <v>10.170029869336689</v>
      </c>
      <c r="CA338" s="79">
        <f>Model!$BP338*BK338</f>
        <v>10.079064833235277</v>
      </c>
      <c r="CB338" s="79">
        <f>Model!$BP338*BL338</f>
        <v>9.9880997971338807</v>
      </c>
      <c r="CC338" s="79">
        <f>Model!$BP338*BM338</f>
        <v>9.8971347610324649</v>
      </c>
      <c r="CD338" s="79">
        <f>Model!$BP338*BN338</f>
        <v>9.8061697249310704</v>
      </c>
      <c r="CE338" s="79">
        <f>Model!$BP338*BO338</f>
        <v>9.7152046888296564</v>
      </c>
      <c r="CF338" s="79">
        <f>Model!$BS338*BT338</f>
        <v>195553.1311972159</v>
      </c>
      <c r="CG338" s="79">
        <f>Model!$BS338*BU338</f>
        <v>193893.10914604034</v>
      </c>
      <c r="CH338" s="79">
        <f>Model!$BS338*BV338</f>
        <v>192233.08709486501</v>
      </c>
      <c r="CI338" s="79">
        <f>Model!$BS338*BW338</f>
        <v>190573.06504368945</v>
      </c>
      <c r="CJ338" s="79">
        <f>Model!$BS338*BX338</f>
        <v>188913.04299251415</v>
      </c>
      <c r="CK338" s="79">
        <f>Model!$BS338*BY338</f>
        <v>187253.02094133862</v>
      </c>
      <c r="CL338" s="79">
        <f>Model!$BS338*BZ338</f>
        <v>185592.99889016329</v>
      </c>
      <c r="CM338" s="79">
        <f>Model!$BS338*CA338</f>
        <v>183932.97683898773</v>
      </c>
      <c r="CN338" s="79">
        <f>Model!$BS338*CB338</f>
        <v>182272.95478781246</v>
      </c>
      <c r="CO338" s="79">
        <f>Model!$BS338*CC338</f>
        <v>180612.93273663684</v>
      </c>
      <c r="CP338" s="79">
        <f>Model!$BS338*CD338</f>
        <v>178952.9106854616</v>
      </c>
      <c r="CQ338" s="79">
        <f>Model!$BS338*CE338</f>
        <v>177292.88863428598</v>
      </c>
      <c r="CR338" s="79">
        <f>Model!$BR338*BT338</f>
        <v>64549.925158135899</v>
      </c>
      <c r="CS338" s="79">
        <f>Model!$BR338*BU338</f>
        <v>64001.970244255368</v>
      </c>
      <c r="CT338" s="79">
        <f>Model!$BR338*BV338</f>
        <v>63454.015330374925</v>
      </c>
      <c r="CU338" s="79">
        <f>Model!$BR338*BW338</f>
        <v>62906.060416494402</v>
      </c>
      <c r="CV338" s="79">
        <f>Model!$BR338*BX338</f>
        <v>62358.105502613958</v>
      </c>
      <c r="CW338" s="79">
        <f>Model!$BR338*BY338</f>
        <v>61810.150588733435</v>
      </c>
      <c r="CX338" s="79">
        <f>Model!$BR338*BZ338</f>
        <v>61262.195674852992</v>
      </c>
      <c r="CY338" s="79">
        <f>Model!$BR338*CA338</f>
        <v>60714.240760972469</v>
      </c>
      <c r="CZ338" s="79">
        <f>Model!$BR338*CB338</f>
        <v>60166.285847092033</v>
      </c>
      <c r="DA338" s="79">
        <f>Model!$BR338*CC338</f>
        <v>59618.330933211488</v>
      </c>
      <c r="DB338" s="79">
        <f>Model!$BR338*CD338</f>
        <v>59070.376019331066</v>
      </c>
      <c r="DC338" s="79">
        <f>Model!$BR338*CE338</f>
        <v>58522.421105450529</v>
      </c>
      <c r="DD338" s="79">
        <f>SUM(Model!$CF338:$CQ338)</f>
        <v>2237076.1189890113</v>
      </c>
      <c r="DE338" s="79">
        <f>SUM(Model!$CR338:$DC338)</f>
        <v>738434.07758151856</v>
      </c>
      <c r="DF338" s="80">
        <f>IFERROR((Model!$DD338-Model!$DE338)/Model!$DD338,0)</f>
        <v>0.66991106323407767</v>
      </c>
    </row>
    <row r="339" spans="2:110" x14ac:dyDescent="0.25">
      <c r="B339" t="s">
        <v>371</v>
      </c>
      <c r="C339" t="s">
        <v>45</v>
      </c>
      <c r="D339" t="s">
        <v>21</v>
      </c>
      <c r="E339" s="4">
        <v>223</v>
      </c>
      <c r="F339" s="4">
        <v>2621928.92</v>
      </c>
      <c r="G339" s="4">
        <v>1018151.64</v>
      </c>
      <c r="H339" s="4">
        <v>5</v>
      </c>
      <c r="I339" s="4">
        <v>16</v>
      </c>
      <c r="J339" s="4">
        <v>23</v>
      </c>
      <c r="K339" s="4">
        <v>31</v>
      </c>
      <c r="L339" s="4">
        <v>26</v>
      </c>
      <c r="M339" s="4">
        <v>20</v>
      </c>
      <c r="N339" s="4">
        <v>34</v>
      </c>
      <c r="O339" s="4">
        <v>22</v>
      </c>
      <c r="P339" s="4">
        <v>24</v>
      </c>
      <c r="Q339" s="4">
        <v>15</v>
      </c>
      <c r="R339" s="4">
        <v>22</v>
      </c>
      <c r="S339" s="4">
        <v>30</v>
      </c>
      <c r="T339" s="4">
        <v>20</v>
      </c>
      <c r="U339" s="4">
        <v>12</v>
      </c>
      <c r="V339" s="4">
        <v>19</v>
      </c>
      <c r="W339" s="4">
        <v>26</v>
      </c>
      <c r="X339" s="4">
        <v>17</v>
      </c>
      <c r="Y339" s="4">
        <v>26</v>
      </c>
      <c r="Z339" s="4">
        <v>24</v>
      </c>
      <c r="AA339" s="4">
        <v>31</v>
      </c>
      <c r="AB339" s="4">
        <v>13</v>
      </c>
      <c r="AC339" s="4">
        <v>23</v>
      </c>
      <c r="AD339" s="4">
        <v>27</v>
      </c>
      <c r="AE339" s="4">
        <v>21</v>
      </c>
      <c r="AF339" s="4">
        <v>22</v>
      </c>
      <c r="AG339" s="4">
        <v>27</v>
      </c>
      <c r="AH339" s="4">
        <v>16</v>
      </c>
      <c r="AI339" s="4">
        <v>8</v>
      </c>
      <c r="AJ339" s="4">
        <v>32</v>
      </c>
      <c r="AK339" s="4">
        <v>10</v>
      </c>
      <c r="AL339" s="4">
        <v>22</v>
      </c>
      <c r="AM339" s="4">
        <v>18</v>
      </c>
      <c r="AN339" s="4">
        <v>6</v>
      </c>
      <c r="AO339" s="4">
        <v>21</v>
      </c>
      <c r="AP339" s="4">
        <v>24</v>
      </c>
      <c r="AQ339" s="4">
        <v>17</v>
      </c>
      <c r="AR339" s="79">
        <f>MAX(IFERROR(IFERROR(_xlfn.FORECAST.ETS(AR$5,tbl_Model[[#This Row],[H_2023_01]:[H_2025_12]],$H$5:$AQ$5),_xlfn.FORECAST.LINEAR(AR$5,tbl_Model[[#This Row],[H_2023_01]:[H_2025_12]],$H$5:$AQ$5)),0),0)</f>
        <v>18.527020987160427</v>
      </c>
      <c r="AS339" s="79">
        <f>MAX(IFERROR(IFERROR(_xlfn.FORECAST.ETS(AS$5,tbl_Model[[#This Row],[H_2023_01]:[H_2025_12]],$H$5:$AQ$5),_xlfn.FORECAST.LINEAR(AS$5,tbl_Model[[#This Row],[H_2023_01]:[H_2025_12]],$H$5:$AQ$5)),0),0)</f>
        <v>18.45876923004041</v>
      </c>
      <c r="AT339" s="79">
        <f>MAX(IFERROR(IFERROR(_xlfn.FORECAST.ETS(AT$5,tbl_Model[[#This Row],[H_2023_01]:[H_2025_12]],$H$5:$AQ$5),_xlfn.FORECAST.LINEAR(AT$5,tbl_Model[[#This Row],[H_2023_01]:[H_2025_12]],$H$5:$AQ$5)),0),0)</f>
        <v>18.39051747292039</v>
      </c>
      <c r="AU339" s="79">
        <f>MAX(IFERROR(IFERROR(_xlfn.FORECAST.ETS(AU$5,tbl_Model[[#This Row],[H_2023_01]:[H_2025_12]],$H$5:$AQ$5),_xlfn.FORECAST.LINEAR(AU$5,tbl_Model[[#This Row],[H_2023_01]:[H_2025_12]],$H$5:$AQ$5)),0),0)</f>
        <v>18.322265715800373</v>
      </c>
      <c r="AV339" s="79">
        <f>MAX(IFERROR(IFERROR(_xlfn.FORECAST.ETS(AV$5,tbl_Model[[#This Row],[H_2023_01]:[H_2025_12]],$H$5:$AQ$5),_xlfn.FORECAST.LINEAR(AV$5,tbl_Model[[#This Row],[H_2023_01]:[H_2025_12]],$H$5:$AQ$5)),0),0)</f>
        <v>18.254013958680353</v>
      </c>
      <c r="AW339" s="79">
        <f>MAX(IFERROR(IFERROR(_xlfn.FORECAST.ETS(AW$5,tbl_Model[[#This Row],[H_2023_01]:[H_2025_12]],$H$5:$AQ$5),_xlfn.FORECAST.LINEAR(AW$5,tbl_Model[[#This Row],[H_2023_01]:[H_2025_12]],$H$5:$AQ$5)),0),0)</f>
        <v>18.185762201560337</v>
      </c>
      <c r="AX339" s="79">
        <f>MAX(IFERROR(IFERROR(_xlfn.FORECAST.ETS(AX$5,tbl_Model[[#This Row],[H_2023_01]:[H_2025_12]],$H$5:$AQ$5),_xlfn.FORECAST.LINEAR(AX$5,tbl_Model[[#This Row],[H_2023_01]:[H_2025_12]],$H$5:$AQ$5)),0),0)</f>
        <v>18.117510444440317</v>
      </c>
      <c r="AY339" s="79">
        <f>MAX(IFERROR(IFERROR(_xlfn.FORECAST.ETS(AY$5,tbl_Model[[#This Row],[H_2023_01]:[H_2025_12]],$H$5:$AQ$5),_xlfn.FORECAST.LINEAR(AY$5,tbl_Model[[#This Row],[H_2023_01]:[H_2025_12]],$H$5:$AQ$5)),0),0)</f>
        <v>18.0492586873203</v>
      </c>
      <c r="AZ339" s="79">
        <f>MAX(IFERROR(IFERROR(_xlfn.FORECAST.ETS(AZ$5,tbl_Model[[#This Row],[H_2023_01]:[H_2025_12]],$H$5:$AQ$5),_xlfn.FORECAST.LINEAR(AZ$5,tbl_Model[[#This Row],[H_2023_01]:[H_2025_12]],$H$5:$AQ$5)),0),0)</f>
        <v>17.98100693020028</v>
      </c>
      <c r="BA339" s="79">
        <f>MAX(IFERROR(IFERROR(_xlfn.FORECAST.ETS(BA$5,tbl_Model[[#This Row],[H_2023_01]:[H_2025_12]],$H$5:$AQ$5),_xlfn.FORECAST.LINEAR(BA$5,tbl_Model[[#This Row],[H_2023_01]:[H_2025_12]],$H$5:$AQ$5)),0),0)</f>
        <v>17.912755173080264</v>
      </c>
      <c r="BB339" s="79">
        <f>MAX(IFERROR(IFERROR(_xlfn.FORECAST.ETS(BB$5,tbl_Model[[#This Row],[H_2023_01]:[H_2025_12]],$H$5:$AQ$5),_xlfn.FORECAST.LINEAR(BB$5,tbl_Model[[#This Row],[H_2023_01]:[H_2025_12]],$H$5:$AQ$5)),0),0)</f>
        <v>17.844503415960244</v>
      </c>
      <c r="BC339" s="79">
        <f>MAX(IFERROR(IFERROR(_xlfn.FORECAST.ETS(BC$5,tbl_Model[[#This Row],[H_2023_01]:[H_2025_12]],$H$5:$AQ$5),_xlfn.FORECAST.LINEAR(BC$5,tbl_Model[[#This Row],[H_2023_01]:[H_2025_12]],$H$5:$AQ$5)),0),0)</f>
        <v>17.776251658840227</v>
      </c>
      <c r="BD339" s="80">
        <f>IFERROR(AR339/SUM(Model!$AR339:$BC339),1/12)</f>
        <v>8.5056707181840677E-2</v>
      </c>
      <c r="BE339" s="80">
        <f>IFERROR(AS339/SUM(Model!$AR339:$BC339),1/12)</f>
        <v>8.4743366482112073E-2</v>
      </c>
      <c r="BF339" s="80">
        <f>IFERROR(AT339/SUM(Model!$AR339:$BC339),1/12)</f>
        <v>8.4430025782383455E-2</v>
      </c>
      <c r="BG339" s="80">
        <f>IFERROR(AU339/SUM(Model!$AR339:$BC339),1/12)</f>
        <v>8.4116685082654852E-2</v>
      </c>
      <c r="BH339" s="80">
        <f>IFERROR(AV339/SUM(Model!$AR339:$BC339),1/12)</f>
        <v>8.3803344382926234E-2</v>
      </c>
      <c r="BI339" s="80">
        <f>IFERROR(AW339/SUM(Model!$AR339:$BC339),1/12)</f>
        <v>8.3490003683197631E-2</v>
      </c>
      <c r="BJ339" s="80">
        <f>IFERROR(AX339/SUM(Model!$AR339:$BC339),1/12)</f>
        <v>8.3176662983469013E-2</v>
      </c>
      <c r="BK339" s="80">
        <f>IFERROR(AY339/SUM(Model!$AR339:$BC339),1/12)</f>
        <v>8.2863322283740409E-2</v>
      </c>
      <c r="BL339" s="80">
        <f>IFERROR(AZ339/SUM(Model!$AR339:$BC339),1/12)</f>
        <v>8.2549981584011792E-2</v>
      </c>
      <c r="BM339" s="80">
        <f>IFERROR(BA339/SUM(Model!$AR339:$BC339),1/12)</f>
        <v>8.2236640884283188E-2</v>
      </c>
      <c r="BN339" s="80">
        <f>IFERROR(BB339/SUM(Model!$AR339:$BC339),1/12)</f>
        <v>8.1923300184554571E-2</v>
      </c>
      <c r="BO339" s="80">
        <f>IFERROR(BC339/SUM(Model!$AR339:$BC339),1/12)</f>
        <v>8.1609959484825967E-2</v>
      </c>
      <c r="BP33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233.21573301549466</v>
      </c>
      <c r="BQ339" s="77" cm="1">
        <f t="array" ref="BQ33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339" s="77" cm="1">
        <f t="array" ref="BR33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339" s="77">
        <f>IF(tbl_Model[[#This Row],[Type]]="Boutique",
    tbl_Model[[#This Row],[UnitListPrice]],
    tbl_Model[[#This Row],[UnitListPrice]]*(1-SUMIFS(tbl_MarketTerms[WholesaleMarginPct],tbl_MarketTerms[Country],tbl_Model[[#This Row],[country]])))</f>
        <v>12382.083186124939</v>
      </c>
      <c r="BT339" s="79">
        <f>Model!$BP339*BD339</f>
        <v>19.836562313297264</v>
      </c>
      <c r="BU339" s="79">
        <f>Model!$BP339*BE339</f>
        <v>19.763486332326469</v>
      </c>
      <c r="BV339" s="79">
        <f>Model!$BP339*BF339</f>
        <v>19.69041035135567</v>
      </c>
      <c r="BW339" s="79">
        <f>Model!$BP339*BG339</f>
        <v>19.617334370384878</v>
      </c>
      <c r="BX339" s="79">
        <f>Model!$BP339*BH339</f>
        <v>19.544258389414079</v>
      </c>
      <c r="BY339" s="79">
        <f>Model!$BP339*BI339</f>
        <v>19.471182408443283</v>
      </c>
      <c r="BZ339" s="79">
        <f>Model!$BP339*BJ339</f>
        <v>19.398106427472488</v>
      </c>
      <c r="CA339" s="79">
        <f>Model!$BP339*BK339</f>
        <v>19.325030446501692</v>
      </c>
      <c r="CB339" s="79">
        <f>Model!$BP339*BL339</f>
        <v>19.251954465530897</v>
      </c>
      <c r="CC339" s="79">
        <f>Model!$BP339*BM339</f>
        <v>19.178878484560101</v>
      </c>
      <c r="CD339" s="79">
        <f>Model!$BP339*BN339</f>
        <v>19.105802503589302</v>
      </c>
      <c r="CE339" s="79">
        <f>Model!$BP339*BO339</f>
        <v>19.032726522618511</v>
      </c>
      <c r="CF339" s="79">
        <f>Model!$BS339*BT339</f>
        <v>245617.96468999769</v>
      </c>
      <c r="CG339" s="79">
        <f>Model!$BS339*BU339</f>
        <v>244713.1318147096</v>
      </c>
      <c r="CH339" s="79">
        <f>Model!$BS339*BV339</f>
        <v>243808.29893942148</v>
      </c>
      <c r="CI339" s="79">
        <f>Model!$BS339*BW339</f>
        <v>242903.46606413345</v>
      </c>
      <c r="CJ339" s="79">
        <f>Model!$BS339*BX339</f>
        <v>241998.63318884536</v>
      </c>
      <c r="CK339" s="79">
        <f>Model!$BS339*BY339</f>
        <v>241093.80031355727</v>
      </c>
      <c r="CL339" s="79">
        <f>Model!$BS339*BZ339</f>
        <v>240188.9674382692</v>
      </c>
      <c r="CM339" s="79">
        <f>Model!$BS339*CA339</f>
        <v>239284.13456298114</v>
      </c>
      <c r="CN339" s="79">
        <f>Model!$BS339*CB339</f>
        <v>238379.30168769305</v>
      </c>
      <c r="CO339" s="79">
        <f>Model!$BS339*CC339</f>
        <v>237474.46881240499</v>
      </c>
      <c r="CP339" s="79">
        <f>Model!$BS339*CD339</f>
        <v>236569.63593711687</v>
      </c>
      <c r="CQ339" s="79">
        <f>Model!$BS339*CE339</f>
        <v>235664.80306182883</v>
      </c>
      <c r="CR339" s="79">
        <f>Model!$BR339*BT339</f>
        <v>94198.664241067207</v>
      </c>
      <c r="CS339" s="79">
        <f>Model!$BR339*BU339</f>
        <v>93851.645453898615</v>
      </c>
      <c r="CT339" s="79">
        <f>Model!$BR339*BV339</f>
        <v>93504.626666730008</v>
      </c>
      <c r="CU339" s="79">
        <f>Model!$BR339*BW339</f>
        <v>93157.60787956143</v>
      </c>
      <c r="CV339" s="79">
        <f>Model!$BR339*BX339</f>
        <v>92810.589092392824</v>
      </c>
      <c r="CW339" s="79">
        <f>Model!$BR339*BY339</f>
        <v>92463.570305224232</v>
      </c>
      <c r="CX339" s="79">
        <f>Model!$BR339*BZ339</f>
        <v>92116.551518055639</v>
      </c>
      <c r="CY339" s="79">
        <f>Model!$BR339*CA339</f>
        <v>91769.532730887047</v>
      </c>
      <c r="CZ339" s="79">
        <f>Model!$BR339*CB339</f>
        <v>91422.513943718455</v>
      </c>
      <c r="DA339" s="79">
        <f>Model!$BR339*CC339</f>
        <v>91075.495156549878</v>
      </c>
      <c r="DB339" s="79">
        <f>Model!$BR339*CD339</f>
        <v>90728.476369381271</v>
      </c>
      <c r="DC339" s="79">
        <f>Model!$BR339*CE339</f>
        <v>90381.457582212694</v>
      </c>
      <c r="DD339" s="79">
        <f>SUM(Model!$CF339:$CQ339)</f>
        <v>2887696.6065109591</v>
      </c>
      <c r="DE339" s="79">
        <f>SUM(Model!$CR339:$DC339)</f>
        <v>1107480.7309396793</v>
      </c>
      <c r="DF339" s="80">
        <f>IFERROR((Model!$DD339-Model!$DE339)/Model!$DD339,0)</f>
        <v>0.61648300294337854</v>
      </c>
    </row>
    <row r="340" spans="2:110" x14ac:dyDescent="0.25">
      <c r="B340" t="s">
        <v>371</v>
      </c>
      <c r="C340" t="s">
        <v>114</v>
      </c>
      <c r="D340" t="s">
        <v>25</v>
      </c>
      <c r="E340" s="4">
        <v>118</v>
      </c>
      <c r="F340" s="4">
        <v>697640.49</v>
      </c>
      <c r="G340" s="4">
        <v>313421.01</v>
      </c>
      <c r="H340" s="4">
        <v>13</v>
      </c>
      <c r="I340" s="4">
        <v>6</v>
      </c>
      <c r="J340" s="4">
        <v>3</v>
      </c>
      <c r="K340" s="4">
        <v>0</v>
      </c>
      <c r="L340" s="4">
        <v>6</v>
      </c>
      <c r="M340" s="4">
        <v>5</v>
      </c>
      <c r="N340" s="4">
        <v>9</v>
      </c>
      <c r="O340" s="4">
        <v>7</v>
      </c>
      <c r="P340" s="4">
        <v>9</v>
      </c>
      <c r="Q340" s="4">
        <v>7</v>
      </c>
      <c r="R340" s="4">
        <v>12</v>
      </c>
      <c r="S340" s="4">
        <v>12</v>
      </c>
      <c r="T340" s="4">
        <v>7</v>
      </c>
      <c r="U340" s="4">
        <v>0</v>
      </c>
      <c r="V340" s="4">
        <v>4</v>
      </c>
      <c r="W340" s="4">
        <v>8</v>
      </c>
      <c r="X340" s="4">
        <v>8</v>
      </c>
      <c r="Y340" s="4">
        <v>17</v>
      </c>
      <c r="Z340" s="4">
        <v>15</v>
      </c>
      <c r="AA340" s="4">
        <v>11</v>
      </c>
      <c r="AB340" s="4">
        <v>2</v>
      </c>
      <c r="AC340" s="4">
        <v>18</v>
      </c>
      <c r="AD340" s="4">
        <v>9</v>
      </c>
      <c r="AE340" s="4">
        <v>17</v>
      </c>
      <c r="AF340" s="4">
        <v>5</v>
      </c>
      <c r="AG340" s="4">
        <v>3</v>
      </c>
      <c r="AH340" s="4">
        <v>0</v>
      </c>
      <c r="AI340" s="4">
        <v>1</v>
      </c>
      <c r="AJ340" s="4">
        <v>20</v>
      </c>
      <c r="AK340" s="4">
        <v>17</v>
      </c>
      <c r="AL340" s="4">
        <v>9</v>
      </c>
      <c r="AM340" s="4">
        <v>10</v>
      </c>
      <c r="AN340" s="4">
        <v>16</v>
      </c>
      <c r="AO340" s="4">
        <v>8</v>
      </c>
      <c r="AP340" s="4">
        <v>20</v>
      </c>
      <c r="AQ340" s="4">
        <v>9</v>
      </c>
      <c r="AR340" s="79">
        <f>MAX(IFERROR(IFERROR(_xlfn.FORECAST.ETS(AR$5,tbl_Model[[#This Row],[H_2023_01]:[H_2025_12]],$H$5:$AQ$5),_xlfn.FORECAST.LINEAR(AR$5,tbl_Model[[#This Row],[H_2023_01]:[H_2025_12]],$H$5:$AQ$5)),0),0)</f>
        <v>5.2492130769432865</v>
      </c>
      <c r="AS340" s="79">
        <f>MAX(IFERROR(IFERROR(_xlfn.FORECAST.ETS(AS$5,tbl_Model[[#This Row],[H_2023_01]:[H_2025_12]],$H$5:$AQ$5),_xlfn.FORECAST.LINEAR(AS$5,tbl_Model[[#This Row],[H_2023_01]:[H_2025_12]],$H$5:$AQ$5)),0),0)</f>
        <v>5.946971966139424</v>
      </c>
      <c r="AT340" s="79">
        <f>MAX(IFERROR(IFERROR(_xlfn.FORECAST.ETS(AT$5,tbl_Model[[#This Row],[H_2023_01]:[H_2025_12]],$H$5:$AQ$5),_xlfn.FORECAST.LINEAR(AT$5,tbl_Model[[#This Row],[H_2023_01]:[H_2025_12]],$H$5:$AQ$5)),0),0)</f>
        <v>6.3048821005988707</v>
      </c>
      <c r="AU340" s="79">
        <f>MAX(IFERROR(IFERROR(_xlfn.FORECAST.ETS(AU$5,tbl_Model[[#This Row],[H_2023_01]:[H_2025_12]],$H$5:$AQ$5),_xlfn.FORECAST.LINEAR(AU$5,tbl_Model[[#This Row],[H_2023_01]:[H_2025_12]],$H$5:$AQ$5)),0),0)</f>
        <v>19.324953308363924</v>
      </c>
      <c r="AV340" s="79">
        <f>MAX(IFERROR(IFERROR(_xlfn.FORECAST.ETS(AV$5,tbl_Model[[#This Row],[H_2023_01]:[H_2025_12]],$H$5:$AQ$5),_xlfn.FORECAST.LINEAR(AV$5,tbl_Model[[#This Row],[H_2023_01]:[H_2025_12]],$H$5:$AQ$5)),0),0)</f>
        <v>16.803736549257572</v>
      </c>
      <c r="AW340" s="79">
        <f>MAX(IFERROR(IFERROR(_xlfn.FORECAST.ETS(AW$5,tbl_Model[[#This Row],[H_2023_01]:[H_2025_12]],$H$5:$AQ$5),_xlfn.FORECAST.LINEAR(AW$5,tbl_Model[[#This Row],[H_2023_01]:[H_2025_12]],$H$5:$AQ$5)),0),0)</f>
        <v>11.928164290624865</v>
      </c>
      <c r="AX340" s="79">
        <f>MAX(IFERROR(IFERROR(_xlfn.FORECAST.ETS(AX$5,tbl_Model[[#This Row],[H_2023_01]:[H_2025_12]],$H$5:$AQ$5),_xlfn.FORECAST.LINEAR(AX$5,tbl_Model[[#This Row],[H_2023_01]:[H_2025_12]],$H$5:$AQ$5)),0),0)</f>
        <v>9.2698539591286924</v>
      </c>
      <c r="AY340" s="79">
        <f>MAX(IFERROR(IFERROR(_xlfn.FORECAST.ETS(AY$5,tbl_Model[[#This Row],[H_2023_01]:[H_2025_12]],$H$5:$AQ$5),_xlfn.FORECAST.LINEAR(AY$5,tbl_Model[[#This Row],[H_2023_01]:[H_2025_12]],$H$5:$AQ$5)),0),0)</f>
        <v>17.995327016627151</v>
      </c>
      <c r="AZ340" s="79">
        <f>MAX(IFERROR(IFERROR(_xlfn.FORECAST.ETS(AZ$5,tbl_Model[[#This Row],[H_2023_01]:[H_2025_12]],$H$5:$AQ$5),_xlfn.FORECAST.LINEAR(AZ$5,tbl_Model[[#This Row],[H_2023_01]:[H_2025_12]],$H$5:$AQ$5)),0),0)</f>
        <v>11.697839534680183</v>
      </c>
      <c r="BA340" s="79">
        <f>MAX(IFERROR(IFERROR(_xlfn.FORECAST.ETS(BA$5,tbl_Model[[#This Row],[H_2023_01]:[H_2025_12]],$H$5:$AQ$5),_xlfn.FORECAST.LINEAR(BA$5,tbl_Model[[#This Row],[H_2023_01]:[H_2025_12]],$H$5:$AQ$5)),0),0)</f>
        <v>18.312311683553276</v>
      </c>
      <c r="BB340" s="79">
        <f>MAX(IFERROR(IFERROR(_xlfn.FORECAST.ETS(BB$5,tbl_Model[[#This Row],[H_2023_01]:[H_2025_12]],$H$5:$AQ$5),_xlfn.FORECAST.LINEAR(BB$5,tbl_Model[[#This Row],[H_2023_01]:[H_2025_12]],$H$5:$AQ$5)),0),0)</f>
        <v>8.3077771936375804</v>
      </c>
      <c r="BC340" s="79">
        <f>MAX(IFERROR(IFERROR(_xlfn.FORECAST.ETS(BC$5,tbl_Model[[#This Row],[H_2023_01]:[H_2025_12]],$H$5:$AQ$5),_xlfn.FORECAST.LINEAR(BC$5,tbl_Model[[#This Row],[H_2023_01]:[H_2025_12]],$H$5:$AQ$5)),0),0)</f>
        <v>6.4846952533363158</v>
      </c>
      <c r="BD340" s="80">
        <f>IFERROR(AR340/SUM(Model!$AR340:$BC340),1/12)</f>
        <v>3.814121990174206E-2</v>
      </c>
      <c r="BE340" s="80">
        <f>IFERROR(AS340/SUM(Model!$AR340:$BC340),1/12)</f>
        <v>4.321119417048E-2</v>
      </c>
      <c r="BF340" s="80">
        <f>IFERROR(AT340/SUM(Model!$AR340:$BC340),1/12)</f>
        <v>4.581179905036975E-2</v>
      </c>
      <c r="BG340" s="80">
        <f>IFERROR(AU340/SUM(Model!$AR340:$BC340),1/12)</f>
        <v>0.14041672207263872</v>
      </c>
      <c r="BH340" s="80">
        <f>IFERROR(AV340/SUM(Model!$AR340:$BC340),1/12)</f>
        <v>0.1220973508793798</v>
      </c>
      <c r="BI340" s="80">
        <f>IFERROR(AW340/SUM(Model!$AR340:$BC340),1/12)</f>
        <v>8.6671036318030095E-2</v>
      </c>
      <c r="BJ340" s="80">
        <f>IFERROR(AX340/SUM(Model!$AR340:$BC340),1/12)</f>
        <v>6.7355531796786633E-2</v>
      </c>
      <c r="BK340" s="80">
        <f>IFERROR(AY340/SUM(Model!$AR340:$BC340),1/12)</f>
        <v>0.13075554657130023</v>
      </c>
      <c r="BL340" s="80">
        <f>IFERROR(AZ340/SUM(Model!$AR340:$BC340),1/12)</f>
        <v>8.4997477436625946E-2</v>
      </c>
      <c r="BM340" s="80">
        <f>IFERROR(BA340/SUM(Model!$AR340:$BC340),1/12)</f>
        <v>0.13305878359168616</v>
      </c>
      <c r="BN340" s="80">
        <f>IFERROR(BB340/SUM(Model!$AR340:$BC340),1/12)</f>
        <v>6.0365001799798722E-2</v>
      </c>
      <c r="BO340" s="80">
        <f>IFERROR(BC340/SUM(Model!$AR340:$BC340),1/12)</f>
        <v>4.7118336411161768E-2</v>
      </c>
      <c r="BP34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123.125</v>
      </c>
      <c r="BQ340" s="77" cm="1">
        <f t="array" ref="BQ34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40" s="77" cm="1">
        <f t="array" ref="BR34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40" s="77">
        <f>IF(tbl_Model[[#This Row],[Type]]="Boutique",
    tbl_Model[[#This Row],[UnitListPrice]],
    tbl_Model[[#This Row],[UnitListPrice]]*(1-SUMIFS(tbl_MarketTerms[WholesaleMarginPct],tbl_MarketTerms[Country],tbl_Model[[#This Row],[country]])))</f>
        <v>6161.0212765957449</v>
      </c>
      <c r="BT340" s="79">
        <f>Model!$BP340*BD340</f>
        <v>4.6961377004019909</v>
      </c>
      <c r="BU340" s="79">
        <f>Model!$BP340*BE340</f>
        <v>5.32037828224035</v>
      </c>
      <c r="BV340" s="79">
        <f>Model!$BP340*BF340</f>
        <v>5.6405777580767751</v>
      </c>
      <c r="BW340" s="79">
        <f>Model!$BP340*BG340</f>
        <v>17.288808905193644</v>
      </c>
      <c r="BX340" s="79">
        <f>Model!$BP340*BH340</f>
        <v>15.033236327023637</v>
      </c>
      <c r="BY340" s="79">
        <f>Model!$BP340*BI340</f>
        <v>10.671371346657455</v>
      </c>
      <c r="BZ340" s="79">
        <f>Model!$BP340*BJ340</f>
        <v>8.2931498524793543</v>
      </c>
      <c r="CA340" s="79">
        <f>Model!$BP340*BK340</f>
        <v>16.09927667159134</v>
      </c>
      <c r="CB340" s="79">
        <f>Model!$BP340*BL340</f>
        <v>10.46531440938457</v>
      </c>
      <c r="CC340" s="79">
        <f>Model!$BP340*BM340</f>
        <v>16.382862729726359</v>
      </c>
      <c r="CD340" s="79">
        <f>Model!$BP340*BN340</f>
        <v>7.4324408466002172</v>
      </c>
      <c r="CE340" s="79">
        <f>Model!$BP340*BO340</f>
        <v>5.8014451706242927</v>
      </c>
      <c r="CF340" s="79">
        <f>Model!$BS340*BT340</f>
        <v>28933.004290000081</v>
      </c>
      <c r="CG340" s="79">
        <f>Model!$BS340*BU340</f>
        <v>32778.963796420714</v>
      </c>
      <c r="CH340" s="79">
        <f>Model!$BS340*BV340</f>
        <v>34751.719579803736</v>
      </c>
      <c r="CI340" s="79">
        <f>Model!$BS340*BW340</f>
        <v>106516.71951189602</v>
      </c>
      <c r="CJ340" s="79">
        <f>Model!$BS340*BX340</f>
        <v>92620.088866884689</v>
      </c>
      <c r="CK340" s="79">
        <f>Model!$BS340*BY340</f>
        <v>65746.545917210766</v>
      </c>
      <c r="CL340" s="79">
        <f>Model!$BS340*BZ340</f>
        <v>51094.272691122162</v>
      </c>
      <c r="CM340" s="79">
        <f>Model!$BS340*CA340</f>
        <v>99187.98611147578</v>
      </c>
      <c r="CN340" s="79">
        <f>Model!$BS340*CB340</f>
        <v>64477.024742482368</v>
      </c>
      <c r="CO340" s="79">
        <f>Model!$BS340*CC340</f>
        <v>100935.16584939155</v>
      </c>
      <c r="CP340" s="79">
        <f>Model!$BS340*CD340</f>
        <v>45791.426192943232</v>
      </c>
      <c r="CQ340" s="79">
        <f>Model!$BS340*CE340</f>
        <v>35742.827131219899</v>
      </c>
      <c r="CR340" s="79">
        <f>Model!$BR340*BT340</f>
        <v>12786.567126989925</v>
      </c>
      <c r="CS340" s="79">
        <f>Model!$BR340*BU340</f>
        <v>14486.239200571621</v>
      </c>
      <c r="CT340" s="79">
        <f>Model!$BR340*BV340</f>
        <v>15358.073110267022</v>
      </c>
      <c r="CU340" s="79">
        <f>Model!$BR340*BW340</f>
        <v>47073.686871029466</v>
      </c>
      <c r="CV340" s="79">
        <f>Model!$BR340*BX340</f>
        <v>40932.250648216046</v>
      </c>
      <c r="CW340" s="79">
        <f>Model!$BR340*BY340</f>
        <v>29055.835830664048</v>
      </c>
      <c r="CX340" s="79">
        <f>Model!$BR340*BZ340</f>
        <v>22580.45313999986</v>
      </c>
      <c r="CY340" s="79">
        <f>Model!$BR340*CA340</f>
        <v>43834.847909094402</v>
      </c>
      <c r="CZ340" s="79">
        <f>Model!$BR340*CB340</f>
        <v>28494.787363069885</v>
      </c>
      <c r="DA340" s="79">
        <f>Model!$BR340*CC340</f>
        <v>44606.99140231256</v>
      </c>
      <c r="DB340" s="79">
        <f>Model!$BR340*CD340</f>
        <v>20236.928698726282</v>
      </c>
      <c r="DC340" s="79">
        <f>Model!$BR340*CE340</f>
        <v>15796.080277073041</v>
      </c>
      <c r="DD340" s="79">
        <f>SUM(Model!$CF340:$CQ340)</f>
        <v>758575.744680851</v>
      </c>
      <c r="DE340" s="79">
        <f>SUM(Model!$CR340:$DC340)</f>
        <v>335242.7415780141</v>
      </c>
      <c r="DF340" s="80">
        <f>IFERROR((Model!$DD340-Model!$DE340)/Model!$DD340,0)</f>
        <v>0.55806293052639344</v>
      </c>
    </row>
    <row r="341" spans="2:110" x14ac:dyDescent="0.25">
      <c r="B341" t="s">
        <v>371</v>
      </c>
      <c r="C341" t="s">
        <v>70</v>
      </c>
      <c r="D341" t="s">
        <v>11</v>
      </c>
      <c r="E341" s="4">
        <v>28</v>
      </c>
      <c r="F341" s="4">
        <v>426754.86</v>
      </c>
      <c r="G341" s="4">
        <v>147088.66</v>
      </c>
      <c r="H341" s="4">
        <v>5</v>
      </c>
      <c r="I341" s="4">
        <v>0</v>
      </c>
      <c r="J341" s="4">
        <v>6</v>
      </c>
      <c r="K341" s="4">
        <v>2</v>
      </c>
      <c r="L341" s="4">
        <v>0</v>
      </c>
      <c r="M341" s="4">
        <v>1</v>
      </c>
      <c r="N341" s="4">
        <v>9</v>
      </c>
      <c r="O341" s="4">
        <v>3</v>
      </c>
      <c r="P341" s="4">
        <v>0</v>
      </c>
      <c r="Q341" s="4">
        <v>5</v>
      </c>
      <c r="R341" s="4">
        <v>7</v>
      </c>
      <c r="S341" s="4">
        <v>3</v>
      </c>
      <c r="T341" s="4">
        <v>3</v>
      </c>
      <c r="U341" s="4">
        <v>1</v>
      </c>
      <c r="V341" s="4">
        <v>1</v>
      </c>
      <c r="W341" s="4">
        <v>2</v>
      </c>
      <c r="X341" s="4">
        <v>0</v>
      </c>
      <c r="Y341" s="4">
        <v>5</v>
      </c>
      <c r="Z341" s="4">
        <v>2</v>
      </c>
      <c r="AA341" s="4">
        <v>0</v>
      </c>
      <c r="AB341" s="4">
        <v>0</v>
      </c>
      <c r="AC341" s="4">
        <v>0</v>
      </c>
      <c r="AD341" s="4">
        <v>9</v>
      </c>
      <c r="AE341" s="4">
        <v>10</v>
      </c>
      <c r="AF341" s="4">
        <v>4</v>
      </c>
      <c r="AG341" s="4">
        <v>0</v>
      </c>
      <c r="AH341" s="4">
        <v>3</v>
      </c>
      <c r="AI341" s="4">
        <v>0</v>
      </c>
      <c r="AJ341" s="4">
        <v>1</v>
      </c>
      <c r="AK341" s="4">
        <v>6</v>
      </c>
      <c r="AL341" s="4">
        <v>0</v>
      </c>
      <c r="AM341" s="4">
        <v>1</v>
      </c>
      <c r="AN341" s="4">
        <v>10</v>
      </c>
      <c r="AO341" s="4">
        <v>1</v>
      </c>
      <c r="AP341" s="4">
        <v>2</v>
      </c>
      <c r="AQ341" s="4">
        <v>0</v>
      </c>
      <c r="AR341" s="79">
        <f>MAX(IFERROR(IFERROR(_xlfn.FORECAST.ETS(AR$5,tbl_Model[[#This Row],[H_2023_01]:[H_2025_12]],$H$5:$AQ$5),_xlfn.FORECAST.LINEAR(AR$5,tbl_Model[[#This Row],[H_2023_01]:[H_2025_12]],$H$5:$AQ$5)),0),0)</f>
        <v>2.3621081728977953</v>
      </c>
      <c r="AS341" s="79">
        <f>MAX(IFERROR(IFERROR(_xlfn.FORECAST.ETS(AS$5,tbl_Model[[#This Row],[H_2023_01]:[H_2025_12]],$H$5:$AQ$5),_xlfn.FORECAST.LINEAR(AS$5,tbl_Model[[#This Row],[H_2023_01]:[H_2025_12]],$H$5:$AQ$5)),0),0)</f>
        <v>2.328957845532889</v>
      </c>
      <c r="AT341" s="79">
        <f>MAX(IFERROR(IFERROR(_xlfn.FORECAST.ETS(AT$5,tbl_Model[[#This Row],[H_2023_01]:[H_2025_12]],$H$5:$AQ$5),_xlfn.FORECAST.LINEAR(AT$5,tbl_Model[[#This Row],[H_2023_01]:[H_2025_12]],$H$5:$AQ$5)),0),0)</f>
        <v>2.2958075181679916</v>
      </c>
      <c r="AU341" s="79">
        <f>MAX(IFERROR(IFERROR(_xlfn.FORECAST.ETS(AU$5,tbl_Model[[#This Row],[H_2023_01]:[H_2025_12]],$H$5:$AQ$5),_xlfn.FORECAST.LINEAR(AU$5,tbl_Model[[#This Row],[H_2023_01]:[H_2025_12]],$H$5:$AQ$5)),0),0)</f>
        <v>2.2626571908030848</v>
      </c>
      <c r="AV341" s="79">
        <f>MAX(IFERROR(IFERROR(_xlfn.FORECAST.ETS(AV$5,tbl_Model[[#This Row],[H_2023_01]:[H_2025_12]],$H$5:$AQ$5),_xlfn.FORECAST.LINEAR(AV$5,tbl_Model[[#This Row],[H_2023_01]:[H_2025_12]],$H$5:$AQ$5)),0),0)</f>
        <v>2.2295068634381874</v>
      </c>
      <c r="AW341" s="79">
        <f>MAX(IFERROR(IFERROR(_xlfn.FORECAST.ETS(AW$5,tbl_Model[[#This Row],[H_2023_01]:[H_2025_12]],$H$5:$AQ$5),_xlfn.FORECAST.LINEAR(AW$5,tbl_Model[[#This Row],[H_2023_01]:[H_2025_12]],$H$5:$AQ$5)),0),0)</f>
        <v>2.1963565360732811</v>
      </c>
      <c r="AX341" s="79">
        <f>MAX(IFERROR(IFERROR(_xlfn.FORECAST.ETS(AX$5,tbl_Model[[#This Row],[H_2023_01]:[H_2025_12]],$H$5:$AQ$5),_xlfn.FORECAST.LINEAR(AX$5,tbl_Model[[#This Row],[H_2023_01]:[H_2025_12]],$H$5:$AQ$5)),0),0)</f>
        <v>2.1632062087083836</v>
      </c>
      <c r="AY341" s="79">
        <f>MAX(IFERROR(IFERROR(_xlfn.FORECAST.ETS(AY$5,tbl_Model[[#This Row],[H_2023_01]:[H_2025_12]],$H$5:$AQ$5),_xlfn.FORECAST.LINEAR(AY$5,tbl_Model[[#This Row],[H_2023_01]:[H_2025_12]],$H$5:$AQ$5)),0),0)</f>
        <v>2.1300558813434773</v>
      </c>
      <c r="AZ341" s="79">
        <f>MAX(IFERROR(IFERROR(_xlfn.FORECAST.ETS(AZ$5,tbl_Model[[#This Row],[H_2023_01]:[H_2025_12]],$H$5:$AQ$5),_xlfn.FORECAST.LINEAR(AZ$5,tbl_Model[[#This Row],[H_2023_01]:[H_2025_12]],$H$5:$AQ$5)),0),0)</f>
        <v>2.0969055539785799</v>
      </c>
      <c r="BA341" s="79">
        <f>MAX(IFERROR(IFERROR(_xlfn.FORECAST.ETS(BA$5,tbl_Model[[#This Row],[H_2023_01]:[H_2025_12]],$H$5:$AQ$5),_xlfn.FORECAST.LINEAR(BA$5,tbl_Model[[#This Row],[H_2023_01]:[H_2025_12]],$H$5:$AQ$5)),0),0)</f>
        <v>2.0637552266136736</v>
      </c>
      <c r="BB341" s="79">
        <f>MAX(IFERROR(IFERROR(_xlfn.FORECAST.ETS(BB$5,tbl_Model[[#This Row],[H_2023_01]:[H_2025_12]],$H$5:$AQ$5),_xlfn.FORECAST.LINEAR(BB$5,tbl_Model[[#This Row],[H_2023_01]:[H_2025_12]],$H$5:$AQ$5)),0),0)</f>
        <v>2.0306048992487757</v>
      </c>
      <c r="BC341" s="79">
        <f>MAX(IFERROR(IFERROR(_xlfn.FORECAST.ETS(BC$5,tbl_Model[[#This Row],[H_2023_01]:[H_2025_12]],$H$5:$AQ$5),_xlfn.FORECAST.LINEAR(BC$5,tbl_Model[[#This Row],[H_2023_01]:[H_2025_12]],$H$5:$AQ$5)),0),0)</f>
        <v>1.9974545718838692</v>
      </c>
      <c r="BD341" s="80">
        <f>IFERROR(AR341/SUM(Model!$AR341:$BC341),1/12)</f>
        <v>9.0303711296322309E-2</v>
      </c>
      <c r="BE341" s="80">
        <f>IFERROR(AS341/SUM(Model!$AR341:$BC341),1/12)</f>
        <v>8.9036369848505978E-2</v>
      </c>
      <c r="BF341" s="80">
        <f>IFERROR(AT341/SUM(Model!$AR341:$BC341),1/12)</f>
        <v>8.7769028400689994E-2</v>
      </c>
      <c r="BG341" s="80">
        <f>IFERROR(AU341/SUM(Model!$AR341:$BC341),1/12)</f>
        <v>8.6501686952873649E-2</v>
      </c>
      <c r="BH341" s="80">
        <f>IFERROR(AV341/SUM(Model!$AR341:$BC341),1/12)</f>
        <v>8.5234345505057665E-2</v>
      </c>
      <c r="BI341" s="80">
        <f>IFERROR(AW341/SUM(Model!$AR341:$BC341),1/12)</f>
        <v>8.3967004057241335E-2</v>
      </c>
      <c r="BJ341" s="80">
        <f>IFERROR(AX341/SUM(Model!$AR341:$BC341),1/12)</f>
        <v>8.2699662609425351E-2</v>
      </c>
      <c r="BK341" s="80">
        <f>IFERROR(AY341/SUM(Model!$AR341:$BC341),1/12)</f>
        <v>8.143232116160902E-2</v>
      </c>
      <c r="BL341" s="80">
        <f>IFERROR(AZ341/SUM(Model!$AR341:$BC341),1/12)</f>
        <v>8.0164979713793036E-2</v>
      </c>
      <c r="BM341" s="80">
        <f>IFERROR(BA341/SUM(Model!$AR341:$BC341),1/12)</f>
        <v>7.8897638265976705E-2</v>
      </c>
      <c r="BN341" s="80">
        <f>IFERROR(BB341/SUM(Model!$AR341:$BC341),1/12)</f>
        <v>7.7630296818160693E-2</v>
      </c>
      <c r="BO341" s="80">
        <f>IFERROR(BC341/SUM(Model!$AR341:$BC341),1/12)</f>
        <v>7.6362955370344363E-2</v>
      </c>
      <c r="BP34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26.25</v>
      </c>
      <c r="BQ341" s="77" cm="1">
        <f t="array" ref="BQ34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341" s="77" cm="1">
        <f t="array" ref="BR34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341" s="77">
        <f>IF(tbl_Model[[#This Row],[Type]]="Boutique",
    tbl_Model[[#This Row],[UnitListPrice]],
    tbl_Model[[#This Row],[UnitListPrice]]*(1-SUMIFS(tbl_MarketTerms[WholesaleMarginPct],tbl_MarketTerms[Country],tbl_Model[[#This Row],[country]])))</f>
        <v>15535.481358243556</v>
      </c>
      <c r="BT341" s="79">
        <f>Model!$BP341*BD341</f>
        <v>2.3704724215284605</v>
      </c>
      <c r="BU341" s="79">
        <f>Model!$BP341*BE341</f>
        <v>2.3372047085232821</v>
      </c>
      <c r="BV341" s="79">
        <f>Model!$BP341*BF341</f>
        <v>2.3039369955181122</v>
      </c>
      <c r="BW341" s="79">
        <f>Model!$BP341*BG341</f>
        <v>2.2706692825129333</v>
      </c>
      <c r="BX341" s="79">
        <f>Model!$BP341*BH341</f>
        <v>2.2374015695077638</v>
      </c>
      <c r="BY341" s="79">
        <f>Model!$BP341*BI341</f>
        <v>2.204133856502585</v>
      </c>
      <c r="BZ341" s="79">
        <f>Model!$BP341*BJ341</f>
        <v>2.1708661434974155</v>
      </c>
      <c r="CA341" s="79">
        <f>Model!$BP341*BK341</f>
        <v>2.1375984304922366</v>
      </c>
      <c r="CB341" s="79">
        <f>Model!$BP341*BL341</f>
        <v>2.1043307174870671</v>
      </c>
      <c r="CC341" s="79">
        <f>Model!$BP341*BM341</f>
        <v>2.0710630044818883</v>
      </c>
      <c r="CD341" s="79">
        <f>Model!$BP341*BN341</f>
        <v>2.0377952914767183</v>
      </c>
      <c r="CE341" s="79">
        <f>Model!$BP341*BO341</f>
        <v>2.0045275784715395</v>
      </c>
      <c r="CF341" s="79">
        <f>Model!$BS341*BT341</f>
        <v>36826.430114885858</v>
      </c>
      <c r="CG341" s="79">
        <f>Model!$BS341*BU341</f>
        <v>36309.600179662513</v>
      </c>
      <c r="CH341" s="79">
        <f>Model!$BS341*BV341</f>
        <v>35792.7702444393</v>
      </c>
      <c r="CI341" s="79">
        <f>Model!$BS341*BW341</f>
        <v>35275.940309215948</v>
      </c>
      <c r="CJ341" s="79">
        <f>Model!$BS341*BX341</f>
        <v>34759.110373992742</v>
      </c>
      <c r="CK341" s="79">
        <f>Model!$BS341*BY341</f>
        <v>34242.280438769383</v>
      </c>
      <c r="CL341" s="79">
        <f>Model!$BS341*BZ341</f>
        <v>33725.450503546177</v>
      </c>
      <c r="CM341" s="79">
        <f>Model!$BS341*CA341</f>
        <v>33208.620568322825</v>
      </c>
      <c r="CN341" s="79">
        <f>Model!$BS341*CB341</f>
        <v>32691.790633099619</v>
      </c>
      <c r="CO341" s="79">
        <f>Model!$BS341*CC341</f>
        <v>32174.960697876268</v>
      </c>
      <c r="CP341" s="79">
        <f>Model!$BS341*CD341</f>
        <v>31658.130762653051</v>
      </c>
      <c r="CQ341" s="79">
        <f>Model!$BS341*CE341</f>
        <v>31141.300827429699</v>
      </c>
      <c r="CR341" s="79">
        <f>Model!$BR341*BT341</f>
        <v>12497.429299400115</v>
      </c>
      <c r="CS341" s="79">
        <f>Model!$BR341*BU341</f>
        <v>12322.037724514434</v>
      </c>
      <c r="CT341" s="79">
        <f>Model!$BR341*BV341</f>
        <v>12146.646149628798</v>
      </c>
      <c r="CU341" s="79">
        <f>Model!$BR341*BW341</f>
        <v>11971.254574743114</v>
      </c>
      <c r="CV341" s="79">
        <f>Model!$BR341*BX341</f>
        <v>11795.86299985748</v>
      </c>
      <c r="CW341" s="79">
        <f>Model!$BR341*BY341</f>
        <v>11620.471424971796</v>
      </c>
      <c r="CX341" s="79">
        <f>Model!$BR341*BZ341</f>
        <v>11445.079850086162</v>
      </c>
      <c r="CY341" s="79">
        <f>Model!$BR341*CA341</f>
        <v>11269.688275200479</v>
      </c>
      <c r="CZ341" s="79">
        <f>Model!$BR341*CB341</f>
        <v>11094.296700314844</v>
      </c>
      <c r="DA341" s="79">
        <f>Model!$BR341*CC341</f>
        <v>10918.905125429163</v>
      </c>
      <c r="DB341" s="79">
        <f>Model!$BR341*CD341</f>
        <v>10743.513550543525</v>
      </c>
      <c r="DC341" s="79">
        <f>Model!$BR341*CE341</f>
        <v>10568.121975657841</v>
      </c>
      <c r="DD341" s="79">
        <f>SUM(Model!$CF341:$CQ341)</f>
        <v>407806.38565389341</v>
      </c>
      <c r="DE341" s="79">
        <f>SUM(Model!$CR341:$DC341)</f>
        <v>138393.30765034774</v>
      </c>
      <c r="DF341" s="80">
        <f>IFERROR((Model!$DD341-Model!$DE341)/Model!$DD341,0)</f>
        <v>0.66063967480930375</v>
      </c>
    </row>
    <row r="342" spans="2:110" x14ac:dyDescent="0.25">
      <c r="B342" t="s">
        <v>371</v>
      </c>
      <c r="C342" t="s">
        <v>131</v>
      </c>
      <c r="D342" t="s">
        <v>25</v>
      </c>
      <c r="E342" s="4">
        <v>160</v>
      </c>
      <c r="F342" s="4">
        <v>948746.77</v>
      </c>
      <c r="G342" s="4">
        <v>429207.41</v>
      </c>
      <c r="H342" s="4">
        <v>0</v>
      </c>
      <c r="I342" s="4">
        <v>7</v>
      </c>
      <c r="J342" s="4">
        <v>14</v>
      </c>
      <c r="K342" s="4">
        <v>4</v>
      </c>
      <c r="L342" s="4">
        <v>34</v>
      </c>
      <c r="M342" s="4">
        <v>6</v>
      </c>
      <c r="N342" s="4">
        <v>7</v>
      </c>
      <c r="O342" s="4">
        <v>3</v>
      </c>
      <c r="P342" s="4">
        <v>12</v>
      </c>
      <c r="Q342" s="4">
        <v>12</v>
      </c>
      <c r="R342" s="4">
        <v>18</v>
      </c>
      <c r="S342" s="4">
        <v>33</v>
      </c>
      <c r="T342" s="4">
        <v>7</v>
      </c>
      <c r="U342" s="4">
        <v>0</v>
      </c>
      <c r="V342" s="4">
        <v>18</v>
      </c>
      <c r="W342" s="4">
        <v>15</v>
      </c>
      <c r="X342" s="4">
        <v>7</v>
      </c>
      <c r="Y342" s="4">
        <v>5</v>
      </c>
      <c r="Z342" s="4">
        <v>5</v>
      </c>
      <c r="AA342" s="4">
        <v>20</v>
      </c>
      <c r="AB342" s="4">
        <v>12</v>
      </c>
      <c r="AC342" s="4">
        <v>25</v>
      </c>
      <c r="AD342" s="4">
        <v>22</v>
      </c>
      <c r="AE342" s="4">
        <v>14</v>
      </c>
      <c r="AF342" s="4">
        <v>8</v>
      </c>
      <c r="AG342" s="4">
        <v>7</v>
      </c>
      <c r="AH342" s="4">
        <v>10</v>
      </c>
      <c r="AI342" s="4">
        <v>18</v>
      </c>
      <c r="AJ342" s="4">
        <v>15</v>
      </c>
      <c r="AK342" s="4">
        <v>13</v>
      </c>
      <c r="AL342" s="4">
        <v>8</v>
      </c>
      <c r="AM342" s="4">
        <v>4</v>
      </c>
      <c r="AN342" s="4">
        <v>13</v>
      </c>
      <c r="AO342" s="4">
        <v>7</v>
      </c>
      <c r="AP342" s="4">
        <v>34</v>
      </c>
      <c r="AQ342" s="4">
        <v>23</v>
      </c>
      <c r="AR342" s="79">
        <f>MAX(IFERROR(IFERROR(_xlfn.FORECAST.ETS(AR$5,tbl_Model[[#This Row],[H_2023_01]:[H_2025_12]],$H$5:$AQ$5),_xlfn.FORECAST.LINEAR(AR$5,tbl_Model[[#This Row],[H_2023_01]:[H_2025_12]],$H$5:$AQ$5)),0),0)</f>
        <v>8.744557384722123</v>
      </c>
      <c r="AS342" s="79">
        <f>MAX(IFERROR(IFERROR(_xlfn.FORECAST.ETS(AS$5,tbl_Model[[#This Row],[H_2023_01]:[H_2025_12]],$H$5:$AQ$5),_xlfn.FORECAST.LINEAR(AS$5,tbl_Model[[#This Row],[H_2023_01]:[H_2025_12]],$H$5:$AQ$5)),0),0)</f>
        <v>10.62819278879476</v>
      </c>
      <c r="AT342" s="79">
        <f>MAX(IFERROR(IFERROR(_xlfn.FORECAST.ETS(AT$5,tbl_Model[[#This Row],[H_2023_01]:[H_2025_12]],$H$5:$AQ$5),_xlfn.FORECAST.LINEAR(AT$5,tbl_Model[[#This Row],[H_2023_01]:[H_2025_12]],$H$5:$AQ$5)),0),0)</f>
        <v>18.619043098682489</v>
      </c>
      <c r="AU342" s="79">
        <f>MAX(IFERROR(IFERROR(_xlfn.FORECAST.ETS(AU$5,tbl_Model[[#This Row],[H_2023_01]:[H_2025_12]],$H$5:$AQ$5),_xlfn.FORECAST.LINEAR(AU$5,tbl_Model[[#This Row],[H_2023_01]:[H_2025_12]],$H$5:$AQ$5)),0),0)</f>
        <v>14.288164400854722</v>
      </c>
      <c r="AV342" s="79">
        <f>MAX(IFERROR(IFERROR(_xlfn.FORECAST.ETS(AV$5,tbl_Model[[#This Row],[H_2023_01]:[H_2025_12]],$H$5:$AQ$5),_xlfn.FORECAST.LINEAR(AV$5,tbl_Model[[#This Row],[H_2023_01]:[H_2025_12]],$H$5:$AQ$5)),0),0)</f>
        <v>23.281543307683478</v>
      </c>
      <c r="AW342" s="79">
        <f>MAX(IFERROR(IFERROR(_xlfn.FORECAST.ETS(AW$5,tbl_Model[[#This Row],[H_2023_01]:[H_2025_12]],$H$5:$AQ$5),_xlfn.FORECAST.LINEAR(AW$5,tbl_Model[[#This Row],[H_2023_01]:[H_2025_12]],$H$5:$AQ$5)),0),0)</f>
        <v>18.523385296941328</v>
      </c>
      <c r="AX342" s="79">
        <f>MAX(IFERROR(IFERROR(_xlfn.FORECAST.ETS(AX$5,tbl_Model[[#This Row],[H_2023_01]:[H_2025_12]],$H$5:$AQ$5),_xlfn.FORECAST.LINEAR(AX$5,tbl_Model[[#This Row],[H_2023_01]:[H_2025_12]],$H$5:$AQ$5)),0),0)</f>
        <v>9.5827656095629674</v>
      </c>
      <c r="AY342" s="79">
        <f>MAX(IFERROR(IFERROR(_xlfn.FORECAST.ETS(AY$5,tbl_Model[[#This Row],[H_2023_01]:[H_2025_12]],$H$5:$AQ$5),_xlfn.FORECAST.LINEAR(AY$5,tbl_Model[[#This Row],[H_2023_01]:[H_2025_12]],$H$5:$AQ$5)),0),0)</f>
        <v>11.466401013635604</v>
      </c>
      <c r="AZ342" s="79">
        <f>MAX(IFERROR(IFERROR(_xlfn.FORECAST.ETS(AZ$5,tbl_Model[[#This Row],[H_2023_01]:[H_2025_12]],$H$5:$AQ$5),_xlfn.FORECAST.LINEAR(AZ$5,tbl_Model[[#This Row],[H_2023_01]:[H_2025_12]],$H$5:$AQ$5)),0),0)</f>
        <v>19.457251323523334</v>
      </c>
      <c r="BA342" s="79">
        <f>MAX(IFERROR(IFERROR(_xlfn.FORECAST.ETS(BA$5,tbl_Model[[#This Row],[H_2023_01]:[H_2025_12]],$H$5:$AQ$5),_xlfn.FORECAST.LINEAR(BA$5,tbl_Model[[#This Row],[H_2023_01]:[H_2025_12]],$H$5:$AQ$5)),0),0)</f>
        <v>15.126372625695568</v>
      </c>
      <c r="BB342" s="79">
        <f>MAX(IFERROR(IFERROR(_xlfn.FORECAST.ETS(BB$5,tbl_Model[[#This Row],[H_2023_01]:[H_2025_12]],$H$5:$AQ$5),_xlfn.FORECAST.LINEAR(BB$5,tbl_Model[[#This Row],[H_2023_01]:[H_2025_12]],$H$5:$AQ$5)),0),0)</f>
        <v>24.119751532524326</v>
      </c>
      <c r="BC342" s="79">
        <f>MAX(IFERROR(IFERROR(_xlfn.FORECAST.ETS(BC$5,tbl_Model[[#This Row],[H_2023_01]:[H_2025_12]],$H$5:$AQ$5),_xlfn.FORECAST.LINEAR(BC$5,tbl_Model[[#This Row],[H_2023_01]:[H_2025_12]],$H$5:$AQ$5)),0),0)</f>
        <v>19.361593521782172</v>
      </c>
      <c r="BD342" s="80">
        <f>IFERROR(AR342/SUM(Model!$AR342:$BC342),1/12)</f>
        <v>4.526191332919393E-2</v>
      </c>
      <c r="BE342" s="80">
        <f>IFERROR(AS342/SUM(Model!$AR342:$BC342),1/12)</f>
        <v>5.5011628340715477E-2</v>
      </c>
      <c r="BF342" s="80">
        <f>IFERROR(AT342/SUM(Model!$AR342:$BC342),1/12)</f>
        <v>9.6372346584111632E-2</v>
      </c>
      <c r="BG342" s="80">
        <f>IFERROR(AU342/SUM(Model!$AR342:$BC342),1/12)</f>
        <v>7.3955676690354424E-2</v>
      </c>
      <c r="BH342" s="80">
        <f>IFERROR(AV342/SUM(Model!$AR342:$BC342),1/12)</f>
        <v>0.12050549261684904</v>
      </c>
      <c r="BI342" s="80">
        <f>IFERROR(AW342/SUM(Model!$AR342:$BC342),1/12)</f>
        <v>9.5877220880066949E-2</v>
      </c>
      <c r="BJ342" s="80">
        <f>IFERROR(AX342/SUM(Model!$AR342:$BC342),1/12)</f>
        <v>4.9600487182096767E-2</v>
      </c>
      <c r="BK342" s="80">
        <f>IFERROR(AY342/SUM(Model!$AR342:$BC342),1/12)</f>
        <v>5.9350202193618314E-2</v>
      </c>
      <c r="BL342" s="80">
        <f>IFERROR(AZ342/SUM(Model!$AR342:$BC342),1/12)</f>
        <v>0.10071092043701446</v>
      </c>
      <c r="BM342" s="80">
        <f>IFERROR(BA342/SUM(Model!$AR342:$BC342),1/12)</f>
        <v>7.8294250543257268E-2</v>
      </c>
      <c r="BN342" s="80">
        <f>IFERROR(BB342/SUM(Model!$AR342:$BC342),1/12)</f>
        <v>0.12484406646975189</v>
      </c>
      <c r="BO342" s="80">
        <f>IFERROR(BC342/SUM(Model!$AR342:$BC342),1/12)</f>
        <v>0.10021579473296978</v>
      </c>
      <c r="BP34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166.91444562899787</v>
      </c>
      <c r="BQ342" s="77" cm="1">
        <f t="array" ref="BQ34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342" s="77" cm="1">
        <f t="array" ref="BR34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342" s="77">
        <f>IF(tbl_Model[[#This Row],[Type]]="Boutique",
    tbl_Model[[#This Row],[UnitListPrice]],
    tbl_Model[[#This Row],[UnitListPrice]]*(1-SUMIFS(tbl_MarketTerms[WholesaleMarginPct],tbl_MarketTerms[Country],tbl_Model[[#This Row],[country]])))</f>
        <v>5995.0812157448927</v>
      </c>
      <c r="BT342" s="79">
        <f>Model!$BP342*BD342</f>
        <v>7.5548671714501543</v>
      </c>
      <c r="BU342" s="79">
        <f>Model!$BP342*BE342</f>
        <v>9.1822354476389911</v>
      </c>
      <c r="BV342" s="79">
        <f>Model!$BP342*BF342</f>
        <v>16.08593680405264</v>
      </c>
      <c r="BW342" s="79">
        <f>Model!$BP342*BG342</f>
        <v>12.344270775887908</v>
      </c>
      <c r="BX342" s="79">
        <f>Model!$BP342*BH342</f>
        <v>20.114107495390652</v>
      </c>
      <c r="BY342" s="79">
        <f>Model!$BP342*BI342</f>
        <v>16.003293171645353</v>
      </c>
      <c r="BZ342" s="79">
        <f>Model!$BP342*BJ342</f>
        <v>8.279037820927897</v>
      </c>
      <c r="CA342" s="79">
        <f>Model!$BP342*BK342</f>
        <v>9.9064060971167347</v>
      </c>
      <c r="CB342" s="79">
        <f>Model!$BP342*BL342</f>
        <v>16.810107453530382</v>
      </c>
      <c r="CC342" s="79">
        <f>Model!$BP342*BM342</f>
        <v>13.068441425365652</v>
      </c>
      <c r="CD342" s="79">
        <f>Model!$BP342*BN342</f>
        <v>20.838278144868397</v>
      </c>
      <c r="CE342" s="79">
        <f>Model!$BP342*BO342</f>
        <v>16.727463821123095</v>
      </c>
      <c r="CF342" s="79">
        <f>Model!$BS342*BT342</f>
        <v>45292.042267008568</v>
      </c>
      <c r="CG342" s="79">
        <f>Model!$BS342*BU342</f>
        <v>55048.247250687411</v>
      </c>
      <c r="CH342" s="79">
        <f>Model!$BS342*BV342</f>
        <v>96436.497571635409</v>
      </c>
      <c r="CI342" s="79">
        <f>Model!$BS342*BW342</f>
        <v>74004.905850594238</v>
      </c>
      <c r="CJ342" s="79">
        <f>Model!$BS342*BX342</f>
        <v>120585.70801709004</v>
      </c>
      <c r="CK342" s="79">
        <f>Model!$BS342*BY342</f>
        <v>95941.042283389557</v>
      </c>
      <c r="CL342" s="79">
        <f>Model!$BS342*BZ342</f>
        <v>49633.504124686362</v>
      </c>
      <c r="CM342" s="79">
        <f>Model!$BS342*CA342</f>
        <v>59389.709108365212</v>
      </c>
      <c r="CN342" s="79">
        <f>Model!$BS342*CB342</f>
        <v>100777.9594293132</v>
      </c>
      <c r="CO342" s="79">
        <f>Model!$BS342*CC342</f>
        <v>78346.367708272024</v>
      </c>
      <c r="CP342" s="79">
        <f>Model!$BS342*CD342</f>
        <v>124927.16987476786</v>
      </c>
      <c r="CQ342" s="79">
        <f>Model!$BS342*CE342</f>
        <v>100282.50414106736</v>
      </c>
      <c r="CR342" s="79">
        <f>Model!$BR342*BT342</f>
        <v>20060.236408709883</v>
      </c>
      <c r="CS342" s="79">
        <f>Model!$BR342*BU342</f>
        <v>24381.343795978013</v>
      </c>
      <c r="CT342" s="79">
        <f>Model!$BR342*BV342</f>
        <v>42712.55706047354</v>
      </c>
      <c r="CU342" s="79">
        <f>Model!$BR342*BW342</f>
        <v>32777.411493511107</v>
      </c>
      <c r="CV342" s="79">
        <f>Model!$BR342*BX342</f>
        <v>53408.450784223307</v>
      </c>
      <c r="CW342" s="79">
        <f>Model!$BR342*BY342</f>
        <v>42493.115637329836</v>
      </c>
      <c r="CX342" s="79">
        <f>Model!$BR342*BZ342</f>
        <v>21983.107334047945</v>
      </c>
      <c r="CY342" s="79">
        <f>Model!$BR342*CA342</f>
        <v>26304.214721316075</v>
      </c>
      <c r="CZ342" s="79">
        <f>Model!$BR342*CB342</f>
        <v>44635.427985811599</v>
      </c>
      <c r="DA342" s="79">
        <f>Model!$BR342*CC342</f>
        <v>34700.282418849165</v>
      </c>
      <c r="DB342" s="79">
        <f>Model!$BR342*CD342</f>
        <v>55331.321709561373</v>
      </c>
      <c r="DC342" s="79">
        <f>Model!$BR342*CE342</f>
        <v>44415.986562667895</v>
      </c>
      <c r="DD342" s="79">
        <f>SUM(Model!$CF342:$CQ342)</f>
        <v>1000665.6576268774</v>
      </c>
      <c r="DE342" s="79">
        <f>SUM(Model!$CR342:$DC342)</f>
        <v>443203.45591247978</v>
      </c>
      <c r="DF342" s="80">
        <f>IFERROR((Model!$DD342-Model!$DE342)/Model!$DD342,0)</f>
        <v>0.55709136959535888</v>
      </c>
    </row>
    <row r="343" spans="2:110" x14ac:dyDescent="0.25">
      <c r="B343" t="s">
        <v>371</v>
      </c>
      <c r="C343" t="s">
        <v>114</v>
      </c>
      <c r="D343" t="s">
        <v>27</v>
      </c>
      <c r="E343" s="4">
        <v>88</v>
      </c>
      <c r="F343" s="4">
        <v>561246.18000000005</v>
      </c>
      <c r="G343" s="4">
        <v>241066.53</v>
      </c>
      <c r="H343" s="4">
        <v>4</v>
      </c>
      <c r="I343" s="4">
        <v>5</v>
      </c>
      <c r="J343" s="4">
        <v>12</v>
      </c>
      <c r="K343" s="4">
        <v>7</v>
      </c>
      <c r="L343" s="4">
        <v>13</v>
      </c>
      <c r="M343" s="4">
        <v>5</v>
      </c>
      <c r="N343" s="4">
        <v>2</v>
      </c>
      <c r="O343" s="4">
        <v>6</v>
      </c>
      <c r="P343" s="4">
        <v>6</v>
      </c>
      <c r="Q343" s="4">
        <v>10</v>
      </c>
      <c r="R343" s="4">
        <v>9</v>
      </c>
      <c r="S343" s="4">
        <v>5</v>
      </c>
      <c r="T343" s="4">
        <v>1</v>
      </c>
      <c r="U343" s="4">
        <v>2</v>
      </c>
      <c r="V343" s="4">
        <v>2</v>
      </c>
      <c r="W343" s="4">
        <v>0</v>
      </c>
      <c r="X343" s="4">
        <v>0</v>
      </c>
      <c r="Y343" s="4">
        <v>4</v>
      </c>
      <c r="Z343" s="4">
        <v>0</v>
      </c>
      <c r="AA343" s="4">
        <v>5</v>
      </c>
      <c r="AB343" s="4">
        <v>5</v>
      </c>
      <c r="AC343" s="4">
        <v>1</v>
      </c>
      <c r="AD343" s="4">
        <v>7</v>
      </c>
      <c r="AE343" s="4">
        <v>8</v>
      </c>
      <c r="AF343" s="4">
        <v>8</v>
      </c>
      <c r="AG343" s="4">
        <v>8</v>
      </c>
      <c r="AH343" s="4">
        <v>6</v>
      </c>
      <c r="AI343" s="4">
        <v>13</v>
      </c>
      <c r="AJ343" s="4">
        <v>8</v>
      </c>
      <c r="AK343" s="4">
        <v>6</v>
      </c>
      <c r="AL343" s="4">
        <v>2</v>
      </c>
      <c r="AM343" s="4">
        <v>5</v>
      </c>
      <c r="AN343" s="4">
        <v>9</v>
      </c>
      <c r="AO343" s="4">
        <v>8</v>
      </c>
      <c r="AP343" s="4">
        <v>3</v>
      </c>
      <c r="AQ343" s="4">
        <v>12</v>
      </c>
      <c r="AR343" s="79">
        <f>MAX(IFERROR(IFERROR(_xlfn.FORECAST.ETS(AR$5,tbl_Model[[#This Row],[H_2023_01]:[H_2025_12]],$H$5:$AQ$5),_xlfn.FORECAST.LINEAR(AR$5,tbl_Model[[#This Row],[H_2023_01]:[H_2025_12]],$H$5:$AQ$5)),0),0)</f>
        <v>8.6854032754200254</v>
      </c>
      <c r="AS343" s="79">
        <f>MAX(IFERROR(IFERROR(_xlfn.FORECAST.ETS(AS$5,tbl_Model[[#This Row],[H_2023_01]:[H_2025_12]],$H$5:$AQ$5),_xlfn.FORECAST.LINEAR(AS$5,tbl_Model[[#This Row],[H_2023_01]:[H_2025_12]],$H$5:$AQ$5)),0),0)</f>
        <v>8.7222060833441351</v>
      </c>
      <c r="AT343" s="79">
        <f>MAX(IFERROR(IFERROR(_xlfn.FORECAST.ETS(AT$5,tbl_Model[[#This Row],[H_2023_01]:[H_2025_12]],$H$5:$AQ$5),_xlfn.FORECAST.LINEAR(AT$5,tbl_Model[[#This Row],[H_2023_01]:[H_2025_12]],$H$5:$AQ$5)),0),0)</f>
        <v>8.7590088912682376</v>
      </c>
      <c r="AU343" s="79">
        <f>MAX(IFERROR(IFERROR(_xlfn.FORECAST.ETS(AU$5,tbl_Model[[#This Row],[H_2023_01]:[H_2025_12]],$H$5:$AQ$5),_xlfn.FORECAST.LINEAR(AU$5,tbl_Model[[#This Row],[H_2023_01]:[H_2025_12]],$H$5:$AQ$5)),0),0)</f>
        <v>8.795811699192349</v>
      </c>
      <c r="AV343" s="79">
        <f>MAX(IFERROR(IFERROR(_xlfn.FORECAST.ETS(AV$5,tbl_Model[[#This Row],[H_2023_01]:[H_2025_12]],$H$5:$AQ$5),_xlfn.FORECAST.LINEAR(AV$5,tbl_Model[[#This Row],[H_2023_01]:[H_2025_12]],$H$5:$AQ$5)),0),0)</f>
        <v>8.8326145071164515</v>
      </c>
      <c r="AW343" s="79">
        <f>MAX(IFERROR(IFERROR(_xlfn.FORECAST.ETS(AW$5,tbl_Model[[#This Row],[H_2023_01]:[H_2025_12]],$H$5:$AQ$5),_xlfn.FORECAST.LINEAR(AW$5,tbl_Model[[#This Row],[H_2023_01]:[H_2025_12]],$H$5:$AQ$5)),0),0)</f>
        <v>8.8694173150405611</v>
      </c>
      <c r="AX343" s="79">
        <f>MAX(IFERROR(IFERROR(_xlfn.FORECAST.ETS(AX$5,tbl_Model[[#This Row],[H_2023_01]:[H_2025_12]],$H$5:$AQ$5),_xlfn.FORECAST.LINEAR(AX$5,tbl_Model[[#This Row],[H_2023_01]:[H_2025_12]],$H$5:$AQ$5)),0),0)</f>
        <v>8.9062201229646636</v>
      </c>
      <c r="AY343" s="79">
        <f>MAX(IFERROR(IFERROR(_xlfn.FORECAST.ETS(AY$5,tbl_Model[[#This Row],[H_2023_01]:[H_2025_12]],$H$5:$AQ$5),_xlfn.FORECAST.LINEAR(AY$5,tbl_Model[[#This Row],[H_2023_01]:[H_2025_12]],$H$5:$AQ$5)),0),0)</f>
        <v>8.9430229308887732</v>
      </c>
      <c r="AZ343" s="79">
        <f>MAX(IFERROR(IFERROR(_xlfn.FORECAST.ETS(AZ$5,tbl_Model[[#This Row],[H_2023_01]:[H_2025_12]],$H$5:$AQ$5),_xlfn.FORECAST.LINEAR(AZ$5,tbl_Model[[#This Row],[H_2023_01]:[H_2025_12]],$H$5:$AQ$5)),0),0)</f>
        <v>8.9798257388128757</v>
      </c>
      <c r="BA343" s="79">
        <f>MAX(IFERROR(IFERROR(_xlfn.FORECAST.ETS(BA$5,tbl_Model[[#This Row],[H_2023_01]:[H_2025_12]],$H$5:$AQ$5),_xlfn.FORECAST.LINEAR(BA$5,tbl_Model[[#This Row],[H_2023_01]:[H_2025_12]],$H$5:$AQ$5)),0),0)</f>
        <v>9.0166285467369853</v>
      </c>
      <c r="BB343" s="79">
        <f>MAX(IFERROR(IFERROR(_xlfn.FORECAST.ETS(BB$5,tbl_Model[[#This Row],[H_2023_01]:[H_2025_12]],$H$5:$AQ$5),_xlfn.FORECAST.LINEAR(BB$5,tbl_Model[[#This Row],[H_2023_01]:[H_2025_12]],$H$5:$AQ$5)),0),0)</f>
        <v>9.0534313546610878</v>
      </c>
      <c r="BC343" s="79">
        <f>MAX(IFERROR(IFERROR(_xlfn.FORECAST.ETS(BC$5,tbl_Model[[#This Row],[H_2023_01]:[H_2025_12]],$H$5:$AQ$5),_xlfn.FORECAST.LINEAR(BC$5,tbl_Model[[#This Row],[H_2023_01]:[H_2025_12]],$H$5:$AQ$5)),0),0)</f>
        <v>9.0902341625851992</v>
      </c>
      <c r="BD343" s="80">
        <f>IFERROR(AR343/SUM(Model!$AR343:$BC343),1/12)</f>
        <v>8.1435460056978382E-2</v>
      </c>
      <c r="BE343" s="80">
        <f>IFERROR(AS343/SUM(Model!$AR343:$BC343),1/12)</f>
        <v>8.178052792540659E-2</v>
      </c>
      <c r="BF343" s="80">
        <f>IFERROR(AT343/SUM(Model!$AR343:$BC343),1/12)</f>
        <v>8.2125595793834716E-2</v>
      </c>
      <c r="BG343" s="80">
        <f>IFERROR(AU343/SUM(Model!$AR343:$BC343),1/12)</f>
        <v>8.2470663662262925E-2</v>
      </c>
      <c r="BH343" s="80">
        <f>IFERROR(AV343/SUM(Model!$AR343:$BC343),1/12)</f>
        <v>8.2815731530691064E-2</v>
      </c>
      <c r="BI343" s="80">
        <f>IFERROR(AW343/SUM(Model!$AR343:$BC343),1/12)</f>
        <v>8.3160799399119259E-2</v>
      </c>
      <c r="BJ343" s="80">
        <f>IFERROR(AX343/SUM(Model!$AR343:$BC343),1/12)</f>
        <v>8.3505867267547385E-2</v>
      </c>
      <c r="BK343" s="80">
        <f>IFERROR(AY343/SUM(Model!$AR343:$BC343),1/12)</f>
        <v>8.3850935135975593E-2</v>
      </c>
      <c r="BL343" s="80">
        <f>IFERROR(AZ343/SUM(Model!$AR343:$BC343),1/12)</f>
        <v>8.4196003004403719E-2</v>
      </c>
      <c r="BM343" s="80">
        <f>IFERROR(BA343/SUM(Model!$AR343:$BC343),1/12)</f>
        <v>8.4541070872831914E-2</v>
      </c>
      <c r="BN343" s="80">
        <f>IFERROR(BB343/SUM(Model!$AR343:$BC343),1/12)</f>
        <v>8.4886138741260053E-2</v>
      </c>
      <c r="BO343" s="80">
        <f>IFERROR(BC343/SUM(Model!$AR343:$BC343),1/12)</f>
        <v>8.5231206609688262E-2</v>
      </c>
      <c r="BP34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91.690878378378386</v>
      </c>
      <c r="BQ343" s="77" cm="1">
        <f t="array" ref="BQ34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43" s="77" cm="1">
        <f t="array" ref="BR34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43" s="77">
        <f>IF(tbl_Model[[#This Row],[Type]]="Boutique",
    tbl_Model[[#This Row],[UnitListPrice]],
    tbl_Model[[#This Row],[UnitListPrice]]*(1-SUMIFS(tbl_MarketTerms[WholesaleMarginPct],tbl_MarketTerms[Country],tbl_Model[[#This Row],[country]])))</f>
        <v>6392.059574468085</v>
      </c>
      <c r="BT343" s="79">
        <f>Model!$BP343*BD343</f>
        <v>7.4668888637716959</v>
      </c>
      <c r="BU343" s="79">
        <f>Model!$BP343*BE343</f>
        <v>7.498528439728033</v>
      </c>
      <c r="BV343" s="79">
        <f>Model!$BP343*BF343</f>
        <v>7.5301680156843629</v>
      </c>
      <c r="BW343" s="79">
        <f>Model!$BP343*BG343</f>
        <v>7.5618075916406999</v>
      </c>
      <c r="BX343" s="79">
        <f>Model!$BP343*BH343</f>
        <v>7.5934471675970308</v>
      </c>
      <c r="BY343" s="79">
        <f>Model!$BP343*BI343</f>
        <v>7.625086743553366</v>
      </c>
      <c r="BZ343" s="79">
        <f>Model!$BP343*BJ343</f>
        <v>7.656726319509696</v>
      </c>
      <c r="CA343" s="79">
        <f>Model!$BP343*BK343</f>
        <v>7.688365895466033</v>
      </c>
      <c r="CB343" s="79">
        <f>Model!$BP343*BL343</f>
        <v>7.7200054714223629</v>
      </c>
      <c r="CC343" s="79">
        <f>Model!$BP343*BM343</f>
        <v>7.7516450473786982</v>
      </c>
      <c r="CD343" s="79">
        <f>Model!$BP343*BN343</f>
        <v>7.783284623335029</v>
      </c>
      <c r="CE343" s="79">
        <f>Model!$BP343*BO343</f>
        <v>7.8149241992913661</v>
      </c>
      <c r="CF343" s="79">
        <f>Model!$BS343*BT343</f>
        <v>47728.798453160991</v>
      </c>
      <c r="CG343" s="79">
        <f>Model!$BS343*BU343</f>
        <v>47931.040507584803</v>
      </c>
      <c r="CH343" s="79">
        <f>Model!$BS343*BV343</f>
        <v>48133.282562008571</v>
      </c>
      <c r="CI343" s="79">
        <f>Model!$BS343*BW343</f>
        <v>48335.524616432383</v>
      </c>
      <c r="CJ343" s="79">
        <f>Model!$BS343*BX343</f>
        <v>48537.766670856159</v>
      </c>
      <c r="CK343" s="79">
        <f>Model!$BS343*BY343</f>
        <v>48740.008725279964</v>
      </c>
      <c r="CL343" s="79">
        <f>Model!$BS343*BZ343</f>
        <v>48942.250779703732</v>
      </c>
      <c r="CM343" s="79">
        <f>Model!$BS343*CA343</f>
        <v>49144.492834127544</v>
      </c>
      <c r="CN343" s="79">
        <f>Model!$BS343*CB343</f>
        <v>49346.73488855132</v>
      </c>
      <c r="CO343" s="79">
        <f>Model!$BS343*CC343</f>
        <v>49548.976942975118</v>
      </c>
      <c r="CP343" s="79">
        <f>Model!$BS343*CD343</f>
        <v>49751.218997398893</v>
      </c>
      <c r="CQ343" s="79">
        <f>Model!$BS343*CE343</f>
        <v>49953.461051822705</v>
      </c>
      <c r="CR343" s="79">
        <f>Model!$BR343*BT343</f>
        <v>20330.723197962776</v>
      </c>
      <c r="CS343" s="79">
        <f>Model!$BR343*BU343</f>
        <v>20416.870919270132</v>
      </c>
      <c r="CT343" s="79">
        <f>Model!$BR343*BV343</f>
        <v>20503.018640577469</v>
      </c>
      <c r="CU343" s="79">
        <f>Model!$BR343*BW343</f>
        <v>20589.166361884825</v>
      </c>
      <c r="CV343" s="79">
        <f>Model!$BR343*BX343</f>
        <v>20675.314083192163</v>
      </c>
      <c r="CW343" s="79">
        <f>Model!$BR343*BY343</f>
        <v>20761.461804499515</v>
      </c>
      <c r="CX343" s="79">
        <f>Model!$BR343*BZ343</f>
        <v>20847.609525806853</v>
      </c>
      <c r="CY343" s="79">
        <f>Model!$BR343*CA343</f>
        <v>20933.757247114208</v>
      </c>
      <c r="CZ343" s="79">
        <f>Model!$BR343*CB343</f>
        <v>21019.904968421546</v>
      </c>
      <c r="DA343" s="79">
        <f>Model!$BR343*CC343</f>
        <v>21106.052689728898</v>
      </c>
      <c r="DB343" s="79">
        <f>Model!$BR343*CD343</f>
        <v>21192.200411036236</v>
      </c>
      <c r="DC343" s="79">
        <f>Model!$BR343*CE343</f>
        <v>21278.348132343595</v>
      </c>
      <c r="DD343" s="79">
        <f>SUM(Model!$CF343:$CQ343)</f>
        <v>586093.55702990224</v>
      </c>
      <c r="DE343" s="79">
        <f>SUM(Model!$CR343:$DC343)</f>
        <v>249654.42798183823</v>
      </c>
      <c r="DF343" s="80">
        <f>IFERROR((Model!$DD343-Model!$DE343)/Model!$DD343,0)</f>
        <v>0.57403655954351163</v>
      </c>
    </row>
    <row r="344" spans="2:110" x14ac:dyDescent="0.25">
      <c r="B344" t="s">
        <v>371</v>
      </c>
      <c r="C344" t="s">
        <v>131</v>
      </c>
      <c r="D344" t="s">
        <v>23</v>
      </c>
      <c r="E344" s="4">
        <v>43</v>
      </c>
      <c r="F344" s="4">
        <v>266160.84999999998</v>
      </c>
      <c r="G344" s="4">
        <v>109942.39999999999</v>
      </c>
      <c r="H344" s="4">
        <v>1</v>
      </c>
      <c r="I344" s="4">
        <v>3</v>
      </c>
      <c r="J344" s="4">
        <v>7</v>
      </c>
      <c r="K344" s="4">
        <v>0</v>
      </c>
      <c r="L344" s="4">
        <v>2</v>
      </c>
      <c r="M344" s="4">
        <v>5</v>
      </c>
      <c r="N344" s="4">
        <v>0</v>
      </c>
      <c r="O344" s="4">
        <v>2</v>
      </c>
      <c r="P344" s="4">
        <v>3</v>
      </c>
      <c r="Q344" s="4">
        <v>0</v>
      </c>
      <c r="R344" s="4">
        <v>11</v>
      </c>
      <c r="S344" s="4">
        <v>16</v>
      </c>
      <c r="T344" s="4">
        <v>7</v>
      </c>
      <c r="U344" s="4">
        <v>0</v>
      </c>
      <c r="V344" s="4">
        <v>9</v>
      </c>
      <c r="W344" s="4">
        <v>5</v>
      </c>
      <c r="X344" s="4">
        <v>6</v>
      </c>
      <c r="Y344" s="4">
        <v>6</v>
      </c>
      <c r="Z344" s="4">
        <v>2</v>
      </c>
      <c r="AA344" s="4">
        <v>5</v>
      </c>
      <c r="AB344" s="4">
        <v>5</v>
      </c>
      <c r="AC344" s="4">
        <v>2</v>
      </c>
      <c r="AD344" s="4">
        <v>13</v>
      </c>
      <c r="AE344" s="4">
        <v>1</v>
      </c>
      <c r="AF344" s="4">
        <v>3</v>
      </c>
      <c r="AG344" s="4">
        <v>1</v>
      </c>
      <c r="AH344" s="4">
        <v>9</v>
      </c>
      <c r="AI344" s="4">
        <v>5</v>
      </c>
      <c r="AJ344" s="4">
        <v>0</v>
      </c>
      <c r="AK344" s="4">
        <v>3</v>
      </c>
      <c r="AL344" s="4">
        <v>1</v>
      </c>
      <c r="AM344" s="4">
        <v>4</v>
      </c>
      <c r="AN344" s="4">
        <v>4</v>
      </c>
      <c r="AO344" s="4">
        <v>3</v>
      </c>
      <c r="AP344" s="4">
        <v>1</v>
      </c>
      <c r="AQ344" s="4">
        <v>9</v>
      </c>
      <c r="AR344" s="79">
        <f>MAX(IFERROR(IFERROR(_xlfn.FORECAST.ETS(AR$5,tbl_Model[[#This Row],[H_2023_01]:[H_2025_12]],$H$5:$AQ$5),_xlfn.FORECAST.LINEAR(AR$5,tbl_Model[[#This Row],[H_2023_01]:[H_2025_12]],$H$5:$AQ$5)),0),0)</f>
        <v>4.2650668116700521</v>
      </c>
      <c r="AS344" s="79">
        <f>MAX(IFERROR(IFERROR(_xlfn.FORECAST.ETS(AS$5,tbl_Model[[#This Row],[H_2023_01]:[H_2025_12]],$H$5:$AQ$5),_xlfn.FORECAST.LINEAR(AS$5,tbl_Model[[#This Row],[H_2023_01]:[H_2025_12]],$H$5:$AQ$5)),0),0)</f>
        <v>4.2904549192744765</v>
      </c>
      <c r="AT344" s="79">
        <f>MAX(IFERROR(IFERROR(_xlfn.FORECAST.ETS(AT$5,tbl_Model[[#This Row],[H_2023_01]:[H_2025_12]],$H$5:$AQ$5),_xlfn.FORECAST.LINEAR(AT$5,tbl_Model[[#This Row],[H_2023_01]:[H_2025_12]],$H$5:$AQ$5)),0),0)</f>
        <v>4.3158430268789072</v>
      </c>
      <c r="AU344" s="79">
        <f>MAX(IFERROR(IFERROR(_xlfn.FORECAST.ETS(AU$5,tbl_Model[[#This Row],[H_2023_01]:[H_2025_12]],$H$5:$AQ$5),_xlfn.FORECAST.LINEAR(AU$5,tbl_Model[[#This Row],[H_2023_01]:[H_2025_12]],$H$5:$AQ$5)),0),0)</f>
        <v>4.3412311344833316</v>
      </c>
      <c r="AV344" s="79">
        <f>MAX(IFERROR(IFERROR(_xlfn.FORECAST.ETS(AV$5,tbl_Model[[#This Row],[H_2023_01]:[H_2025_12]],$H$5:$AQ$5),_xlfn.FORECAST.LINEAR(AV$5,tbl_Model[[#This Row],[H_2023_01]:[H_2025_12]],$H$5:$AQ$5)),0),0)</f>
        <v>4.3666192420877623</v>
      </c>
      <c r="AW344" s="79">
        <f>MAX(IFERROR(IFERROR(_xlfn.FORECAST.ETS(AW$5,tbl_Model[[#This Row],[H_2023_01]:[H_2025_12]],$H$5:$AQ$5),_xlfn.FORECAST.LINEAR(AW$5,tbl_Model[[#This Row],[H_2023_01]:[H_2025_12]],$H$5:$AQ$5)),0),0)</f>
        <v>4.3920073496921868</v>
      </c>
      <c r="AX344" s="79">
        <f>MAX(IFERROR(IFERROR(_xlfn.FORECAST.ETS(AX$5,tbl_Model[[#This Row],[H_2023_01]:[H_2025_12]],$H$5:$AQ$5),_xlfn.FORECAST.LINEAR(AX$5,tbl_Model[[#This Row],[H_2023_01]:[H_2025_12]],$H$5:$AQ$5)),0),0)</f>
        <v>4.4173954572966174</v>
      </c>
      <c r="AY344" s="79">
        <f>MAX(IFERROR(IFERROR(_xlfn.FORECAST.ETS(AY$5,tbl_Model[[#This Row],[H_2023_01]:[H_2025_12]],$H$5:$AQ$5),_xlfn.FORECAST.LINEAR(AY$5,tbl_Model[[#This Row],[H_2023_01]:[H_2025_12]],$H$5:$AQ$5)),0),0)</f>
        <v>4.442783564901041</v>
      </c>
      <c r="AZ344" s="79">
        <f>MAX(IFERROR(IFERROR(_xlfn.FORECAST.ETS(AZ$5,tbl_Model[[#This Row],[H_2023_01]:[H_2025_12]],$H$5:$AQ$5),_xlfn.FORECAST.LINEAR(AZ$5,tbl_Model[[#This Row],[H_2023_01]:[H_2025_12]],$H$5:$AQ$5)),0),0)</f>
        <v>4.4681716725054725</v>
      </c>
      <c r="BA344" s="79">
        <f>MAX(IFERROR(IFERROR(_xlfn.FORECAST.ETS(BA$5,tbl_Model[[#This Row],[H_2023_01]:[H_2025_12]],$H$5:$AQ$5),_xlfn.FORECAST.LINEAR(BA$5,tbl_Model[[#This Row],[H_2023_01]:[H_2025_12]],$H$5:$AQ$5)),0),0)</f>
        <v>4.4935597801098961</v>
      </c>
      <c r="BB344" s="79">
        <f>MAX(IFERROR(IFERROR(_xlfn.FORECAST.ETS(BB$5,tbl_Model[[#This Row],[H_2023_01]:[H_2025_12]],$H$5:$AQ$5),_xlfn.FORECAST.LINEAR(BB$5,tbl_Model[[#This Row],[H_2023_01]:[H_2025_12]],$H$5:$AQ$5)),0),0)</f>
        <v>4.5189478877143276</v>
      </c>
      <c r="BC344" s="79">
        <f>MAX(IFERROR(IFERROR(_xlfn.FORECAST.ETS(BC$5,tbl_Model[[#This Row],[H_2023_01]:[H_2025_12]],$H$5:$AQ$5),_xlfn.FORECAST.LINEAR(BC$5,tbl_Model[[#This Row],[H_2023_01]:[H_2025_12]],$H$5:$AQ$5)),0),0)</f>
        <v>4.5443359953187512</v>
      </c>
      <c r="BD344" s="80">
        <f>IFERROR(AR344/SUM(Model!$AR344:$BC344),1/12)</f>
        <v>8.0691561526479175E-2</v>
      </c>
      <c r="BE344" s="80">
        <f>IFERROR(AS344/SUM(Model!$AR344:$BC344),1/12)</f>
        <v>8.1171883673179873E-2</v>
      </c>
      <c r="BF344" s="80">
        <f>IFERROR(AT344/SUM(Model!$AR344:$BC344),1/12)</f>
        <v>8.1652205819880697E-2</v>
      </c>
      <c r="BG344" s="80">
        <f>IFERROR(AU344/SUM(Model!$AR344:$BC344),1/12)</f>
        <v>8.2132527966581409E-2</v>
      </c>
      <c r="BH344" s="80">
        <f>IFERROR(AV344/SUM(Model!$AR344:$BC344),1/12)</f>
        <v>8.2612850113282232E-2</v>
      </c>
      <c r="BI344" s="80">
        <f>IFERROR(AW344/SUM(Model!$AR344:$BC344),1/12)</f>
        <v>8.3093172259982931E-2</v>
      </c>
      <c r="BJ344" s="80">
        <f>IFERROR(AX344/SUM(Model!$AR344:$BC344),1/12)</f>
        <v>8.3573494406683754E-2</v>
      </c>
      <c r="BK344" s="80">
        <f>IFERROR(AY344/SUM(Model!$AR344:$BC344),1/12)</f>
        <v>8.4053816553384439E-2</v>
      </c>
      <c r="BL344" s="80">
        <f>IFERROR(AZ344/SUM(Model!$AR344:$BC344),1/12)</f>
        <v>8.4534138700085276E-2</v>
      </c>
      <c r="BM344" s="80">
        <f>IFERROR(BA344/SUM(Model!$AR344:$BC344),1/12)</f>
        <v>8.5014460846785961E-2</v>
      </c>
      <c r="BN344" s="80">
        <f>IFERROR(BB344/SUM(Model!$AR344:$BC344),1/12)</f>
        <v>8.5494782993486812E-2</v>
      </c>
      <c r="BO344" s="80">
        <f>IFERROR(BC344/SUM(Model!$AR344:$BC344),1/12)</f>
        <v>8.5975105140187497E-2</v>
      </c>
      <c r="BP34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45.592515592515596</v>
      </c>
      <c r="BQ344" s="77" cm="1">
        <f t="array" ref="BQ34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344" s="77" cm="1">
        <f t="array" ref="BR34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344" s="77">
        <f>IF(tbl_Model[[#This Row],[Type]]="Boutique",
    tbl_Model[[#This Row],[UnitListPrice]],
    tbl_Model[[#This Row],[UnitListPrice]]*(1-SUMIFS(tbl_MarketTerms[WholesaleMarginPct],tbl_MarketTerms[Country],tbl_Model[[#This Row],[country]])))</f>
        <v>6472.8142501245648</v>
      </c>
      <c r="BT344" s="79">
        <f>Model!$BP344*BD344</f>
        <v>3.6789312770804332</v>
      </c>
      <c r="BU344" s="79">
        <f>Model!$BP344*BE344</f>
        <v>3.7008303720433156</v>
      </c>
      <c r="BV344" s="79">
        <f>Model!$BP344*BF344</f>
        <v>3.7227294670062032</v>
      </c>
      <c r="BW344" s="79">
        <f>Model!$BP344*BG344</f>
        <v>3.744628561969086</v>
      </c>
      <c r="BX344" s="79">
        <f>Model!$BP344*BH344</f>
        <v>3.7665276569319741</v>
      </c>
      <c r="BY344" s="79">
        <f>Model!$BP344*BI344</f>
        <v>3.788426751894856</v>
      </c>
      <c r="BZ344" s="79">
        <f>Model!$BP344*BJ344</f>
        <v>3.8103258468577441</v>
      </c>
      <c r="CA344" s="79">
        <f>Model!$BP344*BK344</f>
        <v>3.8322249418206256</v>
      </c>
      <c r="CB344" s="79">
        <f>Model!$BP344*BL344</f>
        <v>3.8541240367835141</v>
      </c>
      <c r="CC344" s="79">
        <f>Model!$BP344*BM344</f>
        <v>3.8760231317463956</v>
      </c>
      <c r="CD344" s="79">
        <f>Model!$BP344*BN344</f>
        <v>3.8979222267092846</v>
      </c>
      <c r="CE344" s="79">
        <f>Model!$BP344*BO344</f>
        <v>3.919821321672166</v>
      </c>
      <c r="CF344" s="79">
        <f>Model!$BS344*BT344</f>
        <v>23813.038795515193</v>
      </c>
      <c r="CG344" s="79">
        <f>Model!$BS344*BU344</f>
        <v>23954.787569455766</v>
      </c>
      <c r="CH344" s="79">
        <f>Model!$BS344*BV344</f>
        <v>24096.536343396379</v>
      </c>
      <c r="CI344" s="79">
        <f>Model!$BS344*BW344</f>
        <v>24238.285117336956</v>
      </c>
      <c r="CJ344" s="79">
        <f>Model!$BS344*BX344</f>
        <v>24380.03389127757</v>
      </c>
      <c r="CK344" s="79">
        <f>Model!$BS344*BY344</f>
        <v>24521.782665218143</v>
      </c>
      <c r="CL344" s="79">
        <f>Model!$BS344*BZ344</f>
        <v>24663.531439158756</v>
      </c>
      <c r="CM344" s="79">
        <f>Model!$BS344*CA344</f>
        <v>24805.280213099326</v>
      </c>
      <c r="CN344" s="79">
        <f>Model!$BS344*CB344</f>
        <v>24947.028987039943</v>
      </c>
      <c r="CO344" s="79">
        <f>Model!$BS344*CC344</f>
        <v>25088.777760980513</v>
      </c>
      <c r="CP344" s="79">
        <f>Model!$BS344*CD344</f>
        <v>25230.526534921133</v>
      </c>
      <c r="CQ344" s="79">
        <f>Model!$BS344*CE344</f>
        <v>25372.275308861703</v>
      </c>
      <c r="CR344" s="79">
        <f>Model!$BR344*BT344</f>
        <v>9768.5676630452945</v>
      </c>
      <c r="CS344" s="79">
        <f>Model!$BR344*BU344</f>
        <v>9826.7157432329022</v>
      </c>
      <c r="CT344" s="79">
        <f>Model!$BR344*BV344</f>
        <v>9884.8638234205246</v>
      </c>
      <c r="CU344" s="79">
        <f>Model!$BR344*BW344</f>
        <v>9943.0119036081323</v>
      </c>
      <c r="CV344" s="79">
        <f>Model!$BR344*BX344</f>
        <v>10001.159983795756</v>
      </c>
      <c r="CW344" s="79">
        <f>Model!$BR344*BY344</f>
        <v>10059.308063983362</v>
      </c>
      <c r="CX344" s="79">
        <f>Model!$BR344*BZ344</f>
        <v>10117.456144170985</v>
      </c>
      <c r="CY344" s="79">
        <f>Model!$BR344*CA344</f>
        <v>10175.604224358591</v>
      </c>
      <c r="CZ344" s="79">
        <f>Model!$BR344*CB344</f>
        <v>10233.752304546215</v>
      </c>
      <c r="DA344" s="79">
        <f>Model!$BR344*CC344</f>
        <v>10291.900384733819</v>
      </c>
      <c r="DB344" s="79">
        <f>Model!$BR344*CD344</f>
        <v>10350.048464921445</v>
      </c>
      <c r="DC344" s="79">
        <f>Model!$BR344*CE344</f>
        <v>10408.196545109051</v>
      </c>
      <c r="DD344" s="79">
        <f>SUM(Model!$CF344:$CQ344)</f>
        <v>295111.88462626131</v>
      </c>
      <c r="DE344" s="79">
        <f>SUM(Model!$CR344:$DC344)</f>
        <v>121060.58524892607</v>
      </c>
      <c r="DF344" s="80">
        <f>IFERROR((Model!$DD344-Model!$DE344)/Model!$DD344,0)</f>
        <v>0.58978071858325565</v>
      </c>
    </row>
    <row r="345" spans="2:110" x14ac:dyDescent="0.25">
      <c r="B345" t="s">
        <v>371</v>
      </c>
      <c r="C345" t="s">
        <v>114</v>
      </c>
      <c r="D345" t="s">
        <v>28</v>
      </c>
      <c r="E345" s="4">
        <v>201</v>
      </c>
      <c r="F345" s="4">
        <v>1277086.98</v>
      </c>
      <c r="G345" s="4">
        <v>528857.14</v>
      </c>
      <c r="H345" s="4">
        <v>11</v>
      </c>
      <c r="I345" s="4">
        <v>19</v>
      </c>
      <c r="J345" s="4">
        <v>17</v>
      </c>
      <c r="K345" s="4">
        <v>13</v>
      </c>
      <c r="L345" s="4">
        <v>11</v>
      </c>
      <c r="M345" s="4">
        <v>34</v>
      </c>
      <c r="N345" s="4">
        <v>12</v>
      </c>
      <c r="O345" s="4">
        <v>28</v>
      </c>
      <c r="P345" s="4">
        <v>21</v>
      </c>
      <c r="Q345" s="4">
        <v>4</v>
      </c>
      <c r="R345" s="4">
        <v>29</v>
      </c>
      <c r="S345" s="4">
        <v>27</v>
      </c>
      <c r="T345" s="4">
        <v>6</v>
      </c>
      <c r="U345" s="4">
        <v>11</v>
      </c>
      <c r="V345" s="4">
        <v>33</v>
      </c>
      <c r="W345" s="4">
        <v>12</v>
      </c>
      <c r="X345" s="4">
        <v>28</v>
      </c>
      <c r="Y345" s="4">
        <v>23</v>
      </c>
      <c r="Z345" s="4">
        <v>17</v>
      </c>
      <c r="AA345" s="4">
        <v>29</v>
      </c>
      <c r="AB345" s="4">
        <v>16</v>
      </c>
      <c r="AC345" s="4">
        <v>17</v>
      </c>
      <c r="AD345" s="4">
        <v>27</v>
      </c>
      <c r="AE345" s="4">
        <v>40</v>
      </c>
      <c r="AF345" s="4">
        <v>14</v>
      </c>
      <c r="AG345" s="4">
        <v>15</v>
      </c>
      <c r="AH345" s="4">
        <v>19</v>
      </c>
      <c r="AI345" s="4">
        <v>18</v>
      </c>
      <c r="AJ345" s="4">
        <v>33</v>
      </c>
      <c r="AK345" s="4">
        <v>8</v>
      </c>
      <c r="AL345" s="4">
        <v>11</v>
      </c>
      <c r="AM345" s="4">
        <v>19</v>
      </c>
      <c r="AN345" s="4">
        <v>7</v>
      </c>
      <c r="AO345" s="4">
        <v>22</v>
      </c>
      <c r="AP345" s="4">
        <v>24</v>
      </c>
      <c r="AQ345" s="4">
        <v>11</v>
      </c>
      <c r="AR345" s="79">
        <f>MAX(IFERROR(IFERROR(_xlfn.FORECAST.ETS(AR$5,tbl_Model[[#This Row],[H_2023_01]:[H_2025_12]],$H$5:$AQ$5),_xlfn.FORECAST.LINEAR(AR$5,tbl_Model[[#This Row],[H_2023_01]:[H_2025_12]],$H$5:$AQ$5)),0),0)</f>
        <v>0</v>
      </c>
      <c r="AS345" s="79">
        <f>MAX(IFERROR(IFERROR(_xlfn.FORECAST.ETS(AS$5,tbl_Model[[#This Row],[H_2023_01]:[H_2025_12]],$H$5:$AQ$5),_xlfn.FORECAST.LINEAR(AS$5,tbl_Model[[#This Row],[H_2023_01]:[H_2025_12]],$H$5:$AQ$5)),0),0)</f>
        <v>6.893914641983403</v>
      </c>
      <c r="AT345" s="79">
        <f>MAX(IFERROR(IFERROR(_xlfn.FORECAST.ETS(AT$5,tbl_Model[[#This Row],[H_2023_01]:[H_2025_12]],$H$5:$AQ$5),_xlfn.FORECAST.LINEAR(AT$5,tbl_Model[[#This Row],[H_2023_01]:[H_2025_12]],$H$5:$AQ$5)),0),0)</f>
        <v>10.902960102960106</v>
      </c>
      <c r="AU345" s="79">
        <f>MAX(IFERROR(IFERROR(_xlfn.FORECAST.ETS(AU$5,tbl_Model[[#This Row],[H_2023_01]:[H_2025_12]],$H$5:$AQ$5),_xlfn.FORECAST.LINEAR(AU$5,tbl_Model[[#This Row],[H_2023_01]:[H_2025_12]],$H$5:$AQ$5)),0),0)</f>
        <v>0</v>
      </c>
      <c r="AV345" s="79">
        <f>MAX(IFERROR(IFERROR(_xlfn.FORECAST.ETS(AV$5,tbl_Model[[#This Row],[H_2023_01]:[H_2025_12]],$H$5:$AQ$5),_xlfn.FORECAST.LINEAR(AV$5,tbl_Model[[#This Row],[H_2023_01]:[H_2025_12]],$H$5:$AQ$5)),0),0)</f>
        <v>6.7968747449435094</v>
      </c>
      <c r="AW345" s="79">
        <f>MAX(IFERROR(IFERROR(_xlfn.FORECAST.ETS(AW$5,tbl_Model[[#This Row],[H_2023_01]:[H_2025_12]],$H$5:$AQ$5),_xlfn.FORECAST.LINEAR(AW$5,tbl_Model[[#This Row],[H_2023_01]:[H_2025_12]],$H$5:$AQ$5)),0),0)</f>
        <v>10.805920205920213</v>
      </c>
      <c r="AX345" s="79">
        <f>MAX(IFERROR(IFERROR(_xlfn.FORECAST.ETS(AX$5,tbl_Model[[#This Row],[H_2023_01]:[H_2025_12]],$H$5:$AQ$5),_xlfn.FORECAST.LINEAR(AX$5,tbl_Model[[#This Row],[H_2023_01]:[H_2025_12]],$H$5:$AQ$5)),0),0)</f>
        <v>0</v>
      </c>
      <c r="AY345" s="79">
        <f>MAX(IFERROR(IFERROR(_xlfn.FORECAST.ETS(AY$5,tbl_Model[[#This Row],[H_2023_01]:[H_2025_12]],$H$5:$AQ$5),_xlfn.FORECAST.LINEAR(AY$5,tbl_Model[[#This Row],[H_2023_01]:[H_2025_12]],$H$5:$AQ$5)),0),0)</f>
        <v>6.6998348479036167</v>
      </c>
      <c r="AZ345" s="79">
        <f>MAX(IFERROR(IFERROR(_xlfn.FORECAST.ETS(AZ$5,tbl_Model[[#This Row],[H_2023_01]:[H_2025_12]],$H$5:$AQ$5),_xlfn.FORECAST.LINEAR(AZ$5,tbl_Model[[#This Row],[H_2023_01]:[H_2025_12]],$H$5:$AQ$5)),0),0)</f>
        <v>10.708880308880321</v>
      </c>
      <c r="BA345" s="79">
        <f>MAX(IFERROR(IFERROR(_xlfn.FORECAST.ETS(BA$5,tbl_Model[[#This Row],[H_2023_01]:[H_2025_12]],$H$5:$AQ$5),_xlfn.FORECAST.LINEAR(BA$5,tbl_Model[[#This Row],[H_2023_01]:[H_2025_12]],$H$5:$AQ$5)),0),0)</f>
        <v>0</v>
      </c>
      <c r="BB345" s="79">
        <f>MAX(IFERROR(IFERROR(_xlfn.FORECAST.ETS(BB$5,tbl_Model[[#This Row],[H_2023_01]:[H_2025_12]],$H$5:$AQ$5),_xlfn.FORECAST.LINEAR(BB$5,tbl_Model[[#This Row],[H_2023_01]:[H_2025_12]],$H$5:$AQ$5)),0),0)</f>
        <v>6.6027949508637231</v>
      </c>
      <c r="BC345" s="79">
        <f>MAX(IFERROR(IFERROR(_xlfn.FORECAST.ETS(BC$5,tbl_Model[[#This Row],[H_2023_01]:[H_2025_12]],$H$5:$AQ$5),_xlfn.FORECAST.LINEAR(BC$5,tbl_Model[[#This Row],[H_2023_01]:[H_2025_12]],$H$5:$AQ$5)),0),0)</f>
        <v>10.611840411840426</v>
      </c>
      <c r="BD345" s="80">
        <f>IFERROR(AR345/SUM(Model!$AR345:$BC345),1/12)</f>
        <v>0</v>
      </c>
      <c r="BE345" s="80">
        <f>IFERROR(AS345/SUM(Model!$AR345:$BC345),1/12)</f>
        <v>9.8452117900472175E-2</v>
      </c>
      <c r="BF345" s="80">
        <f>IFERROR(AT345/SUM(Model!$AR345:$BC345),1/12)</f>
        <v>0.15570536759821937</v>
      </c>
      <c r="BG345" s="80">
        <f>IFERROR(AU345/SUM(Model!$AR345:$BC345),1/12)</f>
        <v>0</v>
      </c>
      <c r="BH345" s="80">
        <f>IFERROR(AV345/SUM(Model!$AR345:$BC345),1/12)</f>
        <v>9.7066289400908307E-2</v>
      </c>
      <c r="BI345" s="80">
        <f>IFERROR(AW345/SUM(Model!$AR345:$BC345),1/12)</f>
        <v>0.15431953909865551</v>
      </c>
      <c r="BJ345" s="80">
        <f>IFERROR(AX345/SUM(Model!$AR345:$BC345),1/12)</f>
        <v>0</v>
      </c>
      <c r="BK345" s="80">
        <f>IFERROR(AY345/SUM(Model!$AR345:$BC345),1/12)</f>
        <v>9.5680460901344438E-2</v>
      </c>
      <c r="BL345" s="80">
        <f>IFERROR(AZ345/SUM(Model!$AR345:$BC345),1/12)</f>
        <v>0.15293371059909167</v>
      </c>
      <c r="BM345" s="80">
        <f>IFERROR(BA345/SUM(Model!$AR345:$BC345),1/12)</f>
        <v>0</v>
      </c>
      <c r="BN345" s="80">
        <f>IFERROR(BB345/SUM(Model!$AR345:$BC345),1/12)</f>
        <v>9.429463240178057E-2</v>
      </c>
      <c r="BO345" s="80">
        <f>IFERROR(BC345/SUM(Model!$AR345:$BC345),1/12)</f>
        <v>0.15154788209952774</v>
      </c>
      <c r="BP34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206.59333596994261</v>
      </c>
      <c r="BQ345" s="77" cm="1">
        <f t="array" ref="BQ34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45" s="77" cm="1">
        <f t="array" ref="BR34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45" s="77">
        <f>IF(tbl_Model[[#This Row],[Type]]="Boutique",
    tbl_Model[[#This Row],[UnitListPrice]],
    tbl_Model[[#This Row],[UnitListPrice]]*(1-SUMIFS(tbl_MarketTerms[WholesaleMarginPct],tbl_MarketTerms[Country],tbl_Model[[#This Row],[country]])))</f>
        <v>6690.484042553192</v>
      </c>
      <c r="BT345" s="79">
        <f>Model!$BP345*BD345</f>
        <v>0</v>
      </c>
      <c r="BU345" s="79">
        <f>Model!$BP345*BE345</f>
        <v>20.33955147036465</v>
      </c>
      <c r="BV345" s="79">
        <f>Model!$BP345*BF345</f>
        <v>32.167691320542353</v>
      </c>
      <c r="BW345" s="79">
        <f>Model!$BP345*BG345</f>
        <v>0</v>
      </c>
      <c r="BX345" s="79">
        <f>Model!$BP345*BH345</f>
        <v>20.053248537557529</v>
      </c>
      <c r="BY345" s="79">
        <f>Model!$BP345*BI345</f>
        <v>31.881388387735232</v>
      </c>
      <c r="BZ345" s="79">
        <f>Model!$BP345*BJ345</f>
        <v>0</v>
      </c>
      <c r="CA345" s="79">
        <f>Model!$BP345*BK345</f>
        <v>19.766945604750411</v>
      </c>
      <c r="CB345" s="79">
        <f>Model!$BP345*BL345</f>
        <v>31.595085454928117</v>
      </c>
      <c r="CC345" s="79">
        <f>Model!$BP345*BM345</f>
        <v>0</v>
      </c>
      <c r="CD345" s="79">
        <f>Model!$BP345*BN345</f>
        <v>19.48064267194329</v>
      </c>
      <c r="CE345" s="79">
        <f>Model!$BP345*BO345</f>
        <v>31.308782522120985</v>
      </c>
      <c r="CF345" s="79">
        <f>Model!$BS345*BT345</f>
        <v>0</v>
      </c>
      <c r="CG345" s="79">
        <f>Model!$BS345*BU345</f>
        <v>136081.44454516401</v>
      </c>
      <c r="CH345" s="79">
        <f>Model!$BS345*BV345</f>
        <v>215217.42546586544</v>
      </c>
      <c r="CI345" s="79">
        <f>Model!$BS345*BW345</f>
        <v>0</v>
      </c>
      <c r="CJ345" s="79">
        <f>Model!$BS345*BX345</f>
        <v>134165.93934188178</v>
      </c>
      <c r="CK345" s="79">
        <f>Model!$BS345*BY345</f>
        <v>213301.92026258321</v>
      </c>
      <c r="CL345" s="79">
        <f>Model!$BS345*BZ345</f>
        <v>0</v>
      </c>
      <c r="CM345" s="79">
        <f>Model!$BS345*CA345</f>
        <v>132250.43413859958</v>
      </c>
      <c r="CN345" s="79">
        <f>Model!$BS345*CB345</f>
        <v>211386.41505930104</v>
      </c>
      <c r="CO345" s="79">
        <f>Model!$BS345*CC345</f>
        <v>0</v>
      </c>
      <c r="CP345" s="79">
        <f>Model!$BS345*CD345</f>
        <v>130334.92893531735</v>
      </c>
      <c r="CQ345" s="79">
        <f>Model!$BS345*CE345</f>
        <v>209470.90985601873</v>
      </c>
      <c r="CR345" s="79">
        <f>Model!$BR345*BT345</f>
        <v>0</v>
      </c>
      <c r="CS345" s="79">
        <f>Model!$BR345*BU345</f>
        <v>55380.198963591269</v>
      </c>
      <c r="CT345" s="79">
        <f>Model!$BR345*BV345</f>
        <v>87585.665206366786</v>
      </c>
      <c r="CU345" s="79">
        <f>Model!$BR345*BW345</f>
        <v>0</v>
      </c>
      <c r="CV345" s="79">
        <f>Model!$BR345*BX345</f>
        <v>54600.658008333725</v>
      </c>
      <c r="CW345" s="79">
        <f>Model!$BR345*BY345</f>
        <v>86806.124251109242</v>
      </c>
      <c r="CX345" s="79">
        <f>Model!$BR345*BZ345</f>
        <v>0</v>
      </c>
      <c r="CY345" s="79">
        <f>Model!$BR345*CA345</f>
        <v>53821.117053076188</v>
      </c>
      <c r="CZ345" s="79">
        <f>Model!$BR345*CB345</f>
        <v>86026.583295851713</v>
      </c>
      <c r="DA345" s="79">
        <f>Model!$BR345*CC345</f>
        <v>0</v>
      </c>
      <c r="DB345" s="79">
        <f>Model!$BR345*CD345</f>
        <v>53041.576097818644</v>
      </c>
      <c r="DC345" s="79">
        <f>Model!$BR345*CE345</f>
        <v>85247.04234059414</v>
      </c>
      <c r="DD345" s="79">
        <f>SUM(Model!$CF345:$CQ345)</f>
        <v>1382209.4176047309</v>
      </c>
      <c r="DE345" s="79">
        <f>SUM(Model!$CR345:$DC345)</f>
        <v>562508.96521674166</v>
      </c>
      <c r="DF345" s="80">
        <f>IFERROR((Model!$DD345-Model!$DE345)/Model!$DD345,0)</f>
        <v>0.59303636767898094</v>
      </c>
    </row>
    <row r="346" spans="2:110" x14ac:dyDescent="0.25">
      <c r="B346" t="s">
        <v>371</v>
      </c>
      <c r="C346" t="s">
        <v>114</v>
      </c>
      <c r="D346" t="s">
        <v>29</v>
      </c>
      <c r="E346" s="4">
        <v>32</v>
      </c>
      <c r="F346" s="4">
        <v>206727.28</v>
      </c>
      <c r="G346" s="4">
        <v>89149.23</v>
      </c>
      <c r="H346" s="4">
        <v>2</v>
      </c>
      <c r="I346" s="4">
        <v>0</v>
      </c>
      <c r="J346" s="4">
        <v>0</v>
      </c>
      <c r="K346" s="4">
        <v>0</v>
      </c>
      <c r="L346" s="4">
        <v>5</v>
      </c>
      <c r="M346" s="4">
        <v>5</v>
      </c>
      <c r="N346" s="4">
        <v>0</v>
      </c>
      <c r="O346" s="4">
        <v>0</v>
      </c>
      <c r="P346" s="4">
        <v>0</v>
      </c>
      <c r="Q346" s="4">
        <v>0</v>
      </c>
      <c r="R346" s="4">
        <v>2</v>
      </c>
      <c r="S346" s="4">
        <v>0</v>
      </c>
      <c r="T346" s="4">
        <v>0</v>
      </c>
      <c r="U346" s="4">
        <v>0</v>
      </c>
      <c r="V346" s="4">
        <v>0</v>
      </c>
      <c r="W346" s="4">
        <v>0</v>
      </c>
      <c r="X346" s="4">
        <v>0</v>
      </c>
      <c r="Y346" s="4">
        <v>2</v>
      </c>
      <c r="Z346" s="4">
        <v>2</v>
      </c>
      <c r="AA346" s="4">
        <v>0</v>
      </c>
      <c r="AB346" s="4">
        <v>3</v>
      </c>
      <c r="AC346" s="4">
        <v>3</v>
      </c>
      <c r="AD346" s="4">
        <v>5</v>
      </c>
      <c r="AE346" s="4">
        <v>2</v>
      </c>
      <c r="AF346" s="4">
        <v>0</v>
      </c>
      <c r="AG346" s="4">
        <v>0</v>
      </c>
      <c r="AH346" s="4">
        <v>0</v>
      </c>
      <c r="AI346" s="4">
        <v>0</v>
      </c>
      <c r="AJ346" s="4">
        <v>1</v>
      </c>
      <c r="AK346" s="4">
        <v>5</v>
      </c>
      <c r="AL346" s="4">
        <v>2</v>
      </c>
      <c r="AM346" s="4">
        <v>8</v>
      </c>
      <c r="AN346" s="4">
        <v>2</v>
      </c>
      <c r="AO346" s="4">
        <v>0</v>
      </c>
      <c r="AP346" s="4">
        <v>13</v>
      </c>
      <c r="AQ346" s="4">
        <v>1</v>
      </c>
      <c r="AR346" s="79">
        <f>MAX(IFERROR(IFERROR(_xlfn.FORECAST.ETS(AR$5,tbl_Model[[#This Row],[H_2023_01]:[H_2025_12]],$H$5:$AQ$5),_xlfn.FORECAST.LINEAR(AR$5,tbl_Model[[#This Row],[H_2023_01]:[H_2025_12]],$H$5:$AQ$5)),0),0)</f>
        <v>3.7092396483689676</v>
      </c>
      <c r="AS346" s="79">
        <f>MAX(IFERROR(IFERROR(_xlfn.FORECAST.ETS(AS$5,tbl_Model[[#This Row],[H_2023_01]:[H_2025_12]],$H$5:$AQ$5),_xlfn.FORECAST.LINEAR(AS$5,tbl_Model[[#This Row],[H_2023_01]:[H_2025_12]],$H$5:$AQ$5)),0),0)</f>
        <v>3.7873124017844999</v>
      </c>
      <c r="AT346" s="79">
        <f>MAX(IFERROR(IFERROR(_xlfn.FORECAST.ETS(AT$5,tbl_Model[[#This Row],[H_2023_01]:[H_2025_12]],$H$5:$AQ$5),_xlfn.FORECAST.LINEAR(AT$5,tbl_Model[[#This Row],[H_2023_01]:[H_2025_12]],$H$5:$AQ$5)),0),0)</f>
        <v>3.8653851552000371</v>
      </c>
      <c r="AU346" s="79">
        <f>MAX(IFERROR(IFERROR(_xlfn.FORECAST.ETS(AU$5,tbl_Model[[#This Row],[H_2023_01]:[H_2025_12]],$H$5:$AQ$5),_xlfn.FORECAST.LINEAR(AU$5,tbl_Model[[#This Row],[H_2023_01]:[H_2025_12]],$H$5:$AQ$5)),0),0)</f>
        <v>3.943457908615569</v>
      </c>
      <c r="AV346" s="79">
        <f>MAX(IFERROR(IFERROR(_xlfn.FORECAST.ETS(AV$5,tbl_Model[[#This Row],[H_2023_01]:[H_2025_12]],$H$5:$AQ$5),_xlfn.FORECAST.LINEAR(AV$5,tbl_Model[[#This Row],[H_2023_01]:[H_2025_12]],$H$5:$AQ$5)),0),0)</f>
        <v>4.0215306620311067</v>
      </c>
      <c r="AW346" s="79">
        <f>MAX(IFERROR(IFERROR(_xlfn.FORECAST.ETS(AW$5,tbl_Model[[#This Row],[H_2023_01]:[H_2025_12]],$H$5:$AQ$5),_xlfn.FORECAST.LINEAR(AW$5,tbl_Model[[#This Row],[H_2023_01]:[H_2025_12]],$H$5:$AQ$5)),0),0)</f>
        <v>4.0996034154466381</v>
      </c>
      <c r="AX346" s="79">
        <f>MAX(IFERROR(IFERROR(_xlfn.FORECAST.ETS(AX$5,tbl_Model[[#This Row],[H_2023_01]:[H_2025_12]],$H$5:$AQ$5),_xlfn.FORECAST.LINEAR(AX$5,tbl_Model[[#This Row],[H_2023_01]:[H_2025_12]],$H$5:$AQ$5)),0),0)</f>
        <v>4.1776761688621766</v>
      </c>
      <c r="AY346" s="79">
        <f>MAX(IFERROR(IFERROR(_xlfn.FORECAST.ETS(AY$5,tbl_Model[[#This Row],[H_2023_01]:[H_2025_12]],$H$5:$AQ$5),_xlfn.FORECAST.LINEAR(AY$5,tbl_Model[[#This Row],[H_2023_01]:[H_2025_12]],$H$5:$AQ$5)),0),0)</f>
        <v>4.2557489222777072</v>
      </c>
      <c r="AZ346" s="79">
        <f>MAX(IFERROR(IFERROR(_xlfn.FORECAST.ETS(AZ$5,tbl_Model[[#This Row],[H_2023_01]:[H_2025_12]],$H$5:$AQ$5),_xlfn.FORECAST.LINEAR(AZ$5,tbl_Model[[#This Row],[H_2023_01]:[H_2025_12]],$H$5:$AQ$5)),0),0)</f>
        <v>4.3338216756932457</v>
      </c>
      <c r="BA346" s="79">
        <f>MAX(IFERROR(IFERROR(_xlfn.FORECAST.ETS(BA$5,tbl_Model[[#This Row],[H_2023_01]:[H_2025_12]],$H$5:$AQ$5),_xlfn.FORECAST.LINEAR(BA$5,tbl_Model[[#This Row],[H_2023_01]:[H_2025_12]],$H$5:$AQ$5)),0),0)</f>
        <v>4.4118944291087772</v>
      </c>
      <c r="BB346" s="79">
        <f>MAX(IFERROR(IFERROR(_xlfn.FORECAST.ETS(BB$5,tbl_Model[[#This Row],[H_2023_01]:[H_2025_12]],$H$5:$AQ$5),_xlfn.FORECAST.LINEAR(BB$5,tbl_Model[[#This Row],[H_2023_01]:[H_2025_12]],$H$5:$AQ$5)),0),0)</f>
        <v>4.4899671825243148</v>
      </c>
      <c r="BC346" s="79">
        <f>MAX(IFERROR(IFERROR(_xlfn.FORECAST.ETS(BC$5,tbl_Model[[#This Row],[H_2023_01]:[H_2025_12]],$H$5:$AQ$5),_xlfn.FORECAST.LINEAR(BC$5,tbl_Model[[#This Row],[H_2023_01]:[H_2025_12]],$H$5:$AQ$5)),0),0)</f>
        <v>4.5680399359398463</v>
      </c>
      <c r="BD346" s="80">
        <f>IFERROR(AR346/SUM(Model!$AR346:$BC346),1/12)</f>
        <v>7.4687172490032219E-2</v>
      </c>
      <c r="BE346" s="80">
        <f>IFERROR(AS346/SUM(Model!$AR346:$BC346),1/12)</f>
        <v>7.6259201734268742E-2</v>
      </c>
      <c r="BF346" s="80">
        <f>IFERROR(AT346/SUM(Model!$AR346:$BC346),1/12)</f>
        <v>7.7831230978505361E-2</v>
      </c>
      <c r="BG346" s="80">
        <f>IFERROR(AU346/SUM(Model!$AR346:$BC346),1/12)</f>
        <v>7.940326022274187E-2</v>
      </c>
      <c r="BH346" s="80">
        <f>IFERROR(AV346/SUM(Model!$AR346:$BC346),1/12)</f>
        <v>8.0975289466978503E-2</v>
      </c>
      <c r="BI346" s="80">
        <f>IFERROR(AW346/SUM(Model!$AR346:$BC346),1/12)</f>
        <v>8.2547318711215012E-2</v>
      </c>
      <c r="BJ346" s="80">
        <f>IFERROR(AX346/SUM(Model!$AR346:$BC346),1/12)</f>
        <v>8.4119347955451659E-2</v>
      </c>
      <c r="BK346" s="80">
        <f>IFERROR(AY346/SUM(Model!$AR346:$BC346),1/12)</f>
        <v>8.569137719968814E-2</v>
      </c>
      <c r="BL346" s="80">
        <f>IFERROR(AZ346/SUM(Model!$AR346:$BC346),1/12)</f>
        <v>8.7263406443924788E-2</v>
      </c>
      <c r="BM346" s="80">
        <f>IFERROR(BA346/SUM(Model!$AR346:$BC346),1/12)</f>
        <v>8.8835435688161296E-2</v>
      </c>
      <c r="BN346" s="80">
        <f>IFERROR(BB346/SUM(Model!$AR346:$BC346),1/12)</f>
        <v>9.040746493239793E-2</v>
      </c>
      <c r="BO346" s="80">
        <f>IFERROR(BC346/SUM(Model!$AR346:$BC346),1/12)</f>
        <v>9.1979494176634438E-2</v>
      </c>
      <c r="BP34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32.876725838264306</v>
      </c>
      <c r="BQ346" s="77" cm="1">
        <f t="array" ref="BQ34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46" s="77" cm="1">
        <f t="array" ref="BR34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46" s="77">
        <f>IF(tbl_Model[[#This Row],[Type]]="Boutique",
    tbl_Model[[#This Row],[UnitListPrice]],
    tbl_Model[[#This Row],[UnitListPrice]]*(1-SUMIFS(tbl_MarketTerms[WholesaleMarginPct],tbl_MarketTerms[Country],tbl_Model[[#This Row],[country]])))</f>
        <v>6324.6734042553198</v>
      </c>
      <c r="BT346" s="79">
        <f>Model!$BP346*BD346</f>
        <v>2.4554696935899454</v>
      </c>
      <c r="BU346" s="79">
        <f>Model!$BP346*BE346</f>
        <v>2.5071528680624433</v>
      </c>
      <c r="BV346" s="79">
        <f>Model!$BP346*BF346</f>
        <v>2.5588360425349443</v>
      </c>
      <c r="BW346" s="79">
        <f>Model!$BP346*BG346</f>
        <v>2.6105192170074423</v>
      </c>
      <c r="BX346" s="79">
        <f>Model!$BP346*BH346</f>
        <v>2.6622023914799438</v>
      </c>
      <c r="BY346" s="79">
        <f>Model!$BP346*BI346</f>
        <v>2.7138855659524412</v>
      </c>
      <c r="BZ346" s="79">
        <f>Model!$BP346*BJ346</f>
        <v>2.7655687404249432</v>
      </c>
      <c r="CA346" s="79">
        <f>Model!$BP346*BK346</f>
        <v>2.8172519148974398</v>
      </c>
      <c r="CB346" s="79">
        <f>Model!$BP346*BL346</f>
        <v>2.8689350893699421</v>
      </c>
      <c r="CC346" s="79">
        <f>Model!$BP346*BM346</f>
        <v>2.9206182638424396</v>
      </c>
      <c r="CD346" s="79">
        <f>Model!$BP346*BN346</f>
        <v>2.9723014383149411</v>
      </c>
      <c r="CE346" s="79">
        <f>Model!$BP346*BO346</f>
        <v>3.0239846127874386</v>
      </c>
      <c r="CF346" s="79">
        <f>Model!$BS346*BT346</f>
        <v>15530.043866003287</v>
      </c>
      <c r="CG346" s="79">
        <f>Model!$BS346*BU346</f>
        <v>15856.923065036983</v>
      </c>
      <c r="CH346" s="79">
        <f>Model!$BS346*BV346</f>
        <v>16183.802264070697</v>
      </c>
      <c r="CI346" s="79">
        <f>Model!$BS346*BW346</f>
        <v>16510.681463104393</v>
      </c>
      <c r="CJ346" s="79">
        <f>Model!$BS346*BX346</f>
        <v>16837.560662138108</v>
      </c>
      <c r="CK346" s="79">
        <f>Model!$BS346*BY346</f>
        <v>17164.439861171802</v>
      </c>
      <c r="CL346" s="79">
        <f>Model!$BS346*BZ346</f>
        <v>17491.319060205522</v>
      </c>
      <c r="CM346" s="79">
        <f>Model!$BS346*CA346</f>
        <v>17818.198259239209</v>
      </c>
      <c r="CN346" s="79">
        <f>Model!$BS346*CB346</f>
        <v>18145.077458272932</v>
      </c>
      <c r="CO346" s="79">
        <f>Model!$BS346*CC346</f>
        <v>18471.956657306626</v>
      </c>
      <c r="CP346" s="79">
        <f>Model!$BS346*CD346</f>
        <v>18798.835856340342</v>
      </c>
      <c r="CQ346" s="79">
        <f>Model!$BS346*CE346</f>
        <v>19125.715055374036</v>
      </c>
      <c r="CR346" s="79">
        <f>Model!$BR346*BT346</f>
        <v>6685.7128279457447</v>
      </c>
      <c r="CS346" s="79">
        <f>Model!$BR346*BU346</f>
        <v>6826.4349323405877</v>
      </c>
      <c r="CT346" s="79">
        <f>Model!$BR346*BV346</f>
        <v>6967.1570367354389</v>
      </c>
      <c r="CU346" s="79">
        <f>Model!$BR346*BW346</f>
        <v>7107.8791411302818</v>
      </c>
      <c r="CV346" s="79">
        <f>Model!$BR346*BX346</f>
        <v>7248.6012455251348</v>
      </c>
      <c r="CW346" s="79">
        <f>Model!$BR346*BY346</f>
        <v>7389.323349919976</v>
      </c>
      <c r="CX346" s="79">
        <f>Model!$BR346*BZ346</f>
        <v>7530.0454543148298</v>
      </c>
      <c r="CY346" s="79">
        <f>Model!$BR346*CA346</f>
        <v>7670.7675587096692</v>
      </c>
      <c r="CZ346" s="79">
        <f>Model!$BR346*CB346</f>
        <v>7811.4896631045249</v>
      </c>
      <c r="DA346" s="79">
        <f>Model!$BR346*CC346</f>
        <v>7952.211767499366</v>
      </c>
      <c r="DB346" s="79">
        <f>Model!$BR346*CD346</f>
        <v>8092.933871894219</v>
      </c>
      <c r="DC346" s="79">
        <f>Model!$BR346*CE346</f>
        <v>8233.6559762890611</v>
      </c>
      <c r="DD346" s="79">
        <f>SUM(Model!$CF346:$CQ346)</f>
        <v>207934.55352826393</v>
      </c>
      <c r="DE346" s="79">
        <f>SUM(Model!$CR346:$DC346)</f>
        <v>89516.212825408846</v>
      </c>
      <c r="DF346" s="80">
        <f>IFERROR((Model!$DD346-Model!$DE346)/Model!$DD346,0)</f>
        <v>0.5694981362814181</v>
      </c>
    </row>
    <row r="347" spans="2:110" x14ac:dyDescent="0.25">
      <c r="B347" t="s">
        <v>371</v>
      </c>
      <c r="C347" t="s">
        <v>185</v>
      </c>
      <c r="D347" t="s">
        <v>3</v>
      </c>
      <c r="E347" s="4">
        <v>40</v>
      </c>
      <c r="F347" s="4">
        <v>281752.15999999997</v>
      </c>
      <c r="G347" s="4">
        <v>130336.07</v>
      </c>
      <c r="H347" s="4">
        <v>2</v>
      </c>
      <c r="I347" s="4">
        <v>0</v>
      </c>
      <c r="J347" s="4">
        <v>0</v>
      </c>
      <c r="K347" s="4">
        <v>8</v>
      </c>
      <c r="L347" s="4">
        <v>3</v>
      </c>
      <c r="M347" s="4">
        <v>0</v>
      </c>
      <c r="N347" s="4">
        <v>6</v>
      </c>
      <c r="O347" s="4">
        <v>6</v>
      </c>
      <c r="P347" s="4">
        <v>4</v>
      </c>
      <c r="Q347" s="4">
        <v>0</v>
      </c>
      <c r="R347" s="4">
        <v>8</v>
      </c>
      <c r="S347" s="4">
        <v>10</v>
      </c>
      <c r="T347" s="4">
        <v>0</v>
      </c>
      <c r="U347" s="4">
        <v>3</v>
      </c>
      <c r="V347" s="4">
        <v>6</v>
      </c>
      <c r="W347" s="4">
        <v>2</v>
      </c>
      <c r="X347" s="4">
        <v>11</v>
      </c>
      <c r="Y347" s="4">
        <v>4</v>
      </c>
      <c r="Z347" s="4">
        <v>0</v>
      </c>
      <c r="AA347" s="4">
        <v>2</v>
      </c>
      <c r="AB347" s="4">
        <v>0</v>
      </c>
      <c r="AC347" s="4">
        <v>5</v>
      </c>
      <c r="AD347" s="4">
        <v>1</v>
      </c>
      <c r="AE347" s="4">
        <v>1</v>
      </c>
      <c r="AF347" s="4">
        <v>0</v>
      </c>
      <c r="AG347" s="4">
        <v>4</v>
      </c>
      <c r="AH347" s="4">
        <v>10</v>
      </c>
      <c r="AI347" s="4">
        <v>1</v>
      </c>
      <c r="AJ347" s="4">
        <v>5</v>
      </c>
      <c r="AK347" s="4">
        <v>2</v>
      </c>
      <c r="AL347" s="4">
        <v>1</v>
      </c>
      <c r="AM347" s="4">
        <v>0</v>
      </c>
      <c r="AN347" s="4">
        <v>4</v>
      </c>
      <c r="AO347" s="4">
        <v>1</v>
      </c>
      <c r="AP347" s="4">
        <v>4</v>
      </c>
      <c r="AQ347" s="4">
        <v>8</v>
      </c>
      <c r="AR347" s="79">
        <f>MAX(IFERROR(IFERROR(_xlfn.FORECAST.ETS(AR$5,tbl_Model[[#This Row],[H_2023_01]:[H_2025_12]],$H$5:$AQ$5),_xlfn.FORECAST.LINEAR(AR$5,tbl_Model[[#This Row],[H_2023_01]:[H_2025_12]],$H$5:$AQ$5)),0),0)</f>
        <v>3.3967978702739279</v>
      </c>
      <c r="AS347" s="79">
        <f>MAX(IFERROR(IFERROR(_xlfn.FORECAST.ETS(AS$5,tbl_Model[[#This Row],[H_2023_01]:[H_2025_12]],$H$5:$AQ$5),_xlfn.FORECAST.LINEAR(AS$5,tbl_Model[[#This Row],[H_2023_01]:[H_2025_12]],$H$5:$AQ$5)),0),0)</f>
        <v>3.4034595771512719</v>
      </c>
      <c r="AT347" s="79">
        <f>MAX(IFERROR(IFERROR(_xlfn.FORECAST.ETS(AT$5,tbl_Model[[#This Row],[H_2023_01]:[H_2025_12]],$H$5:$AQ$5),_xlfn.FORECAST.LINEAR(AT$5,tbl_Model[[#This Row],[H_2023_01]:[H_2025_12]],$H$5:$AQ$5)),0),0)</f>
        <v>3.4101212840286199</v>
      </c>
      <c r="AU347" s="79">
        <f>MAX(IFERROR(IFERROR(_xlfn.FORECAST.ETS(AU$5,tbl_Model[[#This Row],[H_2023_01]:[H_2025_12]],$H$5:$AQ$5),_xlfn.FORECAST.LINEAR(AU$5,tbl_Model[[#This Row],[H_2023_01]:[H_2025_12]],$H$5:$AQ$5)),0),0)</f>
        <v>3.4167829909059644</v>
      </c>
      <c r="AV347" s="79">
        <f>MAX(IFERROR(IFERROR(_xlfn.FORECAST.ETS(AV$5,tbl_Model[[#This Row],[H_2023_01]:[H_2025_12]],$H$5:$AQ$5),_xlfn.FORECAST.LINEAR(AV$5,tbl_Model[[#This Row],[H_2023_01]:[H_2025_12]],$H$5:$AQ$5)),0),0)</f>
        <v>3.423444697783312</v>
      </c>
      <c r="AW347" s="79">
        <f>MAX(IFERROR(IFERROR(_xlfn.FORECAST.ETS(AW$5,tbl_Model[[#This Row],[H_2023_01]:[H_2025_12]],$H$5:$AQ$5),_xlfn.FORECAST.LINEAR(AW$5,tbl_Model[[#This Row],[H_2023_01]:[H_2025_12]],$H$5:$AQ$5)),0),0)</f>
        <v>3.4301064046606564</v>
      </c>
      <c r="AX347" s="79">
        <f>MAX(IFERROR(IFERROR(_xlfn.FORECAST.ETS(AX$5,tbl_Model[[#This Row],[H_2023_01]:[H_2025_12]],$H$5:$AQ$5),_xlfn.FORECAST.LINEAR(AX$5,tbl_Model[[#This Row],[H_2023_01]:[H_2025_12]],$H$5:$AQ$5)),0),0)</f>
        <v>3.4367681115380044</v>
      </c>
      <c r="AY347" s="79">
        <f>MAX(IFERROR(IFERROR(_xlfn.FORECAST.ETS(AY$5,tbl_Model[[#This Row],[H_2023_01]:[H_2025_12]],$H$5:$AQ$5),_xlfn.FORECAST.LINEAR(AY$5,tbl_Model[[#This Row],[H_2023_01]:[H_2025_12]],$H$5:$AQ$5)),0),0)</f>
        <v>3.4434298184153485</v>
      </c>
      <c r="AZ347" s="79">
        <f>MAX(IFERROR(IFERROR(_xlfn.FORECAST.ETS(AZ$5,tbl_Model[[#This Row],[H_2023_01]:[H_2025_12]],$H$5:$AQ$5),_xlfn.FORECAST.LINEAR(AZ$5,tbl_Model[[#This Row],[H_2023_01]:[H_2025_12]],$H$5:$AQ$5)),0),0)</f>
        <v>3.4500915252926965</v>
      </c>
      <c r="BA347" s="79">
        <f>MAX(IFERROR(IFERROR(_xlfn.FORECAST.ETS(BA$5,tbl_Model[[#This Row],[H_2023_01]:[H_2025_12]],$H$5:$AQ$5),_xlfn.FORECAST.LINEAR(BA$5,tbl_Model[[#This Row],[H_2023_01]:[H_2025_12]],$H$5:$AQ$5)),0),0)</f>
        <v>3.4567532321700409</v>
      </c>
      <c r="BB347" s="79">
        <f>MAX(IFERROR(IFERROR(_xlfn.FORECAST.ETS(BB$5,tbl_Model[[#This Row],[H_2023_01]:[H_2025_12]],$H$5:$AQ$5),_xlfn.FORECAST.LINEAR(BB$5,tbl_Model[[#This Row],[H_2023_01]:[H_2025_12]],$H$5:$AQ$5)),0),0)</f>
        <v>3.4634149390473885</v>
      </c>
      <c r="BC347" s="79">
        <f>MAX(IFERROR(IFERROR(_xlfn.FORECAST.ETS(BC$5,tbl_Model[[#This Row],[H_2023_01]:[H_2025_12]],$H$5:$AQ$5),_xlfn.FORECAST.LINEAR(BC$5,tbl_Model[[#This Row],[H_2023_01]:[H_2025_12]],$H$5:$AQ$5)),0),0)</f>
        <v>3.470076645924733</v>
      </c>
      <c r="BD347" s="80">
        <f>IFERROR(AR347/SUM(Model!$AR347:$BC347),1/12)</f>
        <v>8.2444054721475493E-2</v>
      </c>
      <c r="BE347" s="80">
        <f>IFERROR(AS347/SUM(Model!$AR347:$BC347),1/12)</f>
        <v>8.2605741741813232E-2</v>
      </c>
      <c r="BF347" s="80">
        <f>IFERROR(AT347/SUM(Model!$AR347:$BC347),1/12)</f>
        <v>8.2767428762151082E-2</v>
      </c>
      <c r="BG347" s="80">
        <f>IFERROR(AU347/SUM(Model!$AR347:$BC347),1/12)</f>
        <v>8.2929115782488835E-2</v>
      </c>
      <c r="BH347" s="80">
        <f>IFERROR(AV347/SUM(Model!$AR347:$BC347),1/12)</f>
        <v>8.3090802802826658E-2</v>
      </c>
      <c r="BI347" s="80">
        <f>IFERROR(AW347/SUM(Model!$AR347:$BC347),1/12)</f>
        <v>8.3252489823164411E-2</v>
      </c>
      <c r="BJ347" s="80">
        <f>IFERROR(AX347/SUM(Model!$AR347:$BC347),1/12)</f>
        <v>8.3414176843502247E-2</v>
      </c>
      <c r="BK347" s="80">
        <f>IFERROR(AY347/SUM(Model!$AR347:$BC347),1/12)</f>
        <v>8.3575863863839986E-2</v>
      </c>
      <c r="BL347" s="80">
        <f>IFERROR(AZ347/SUM(Model!$AR347:$BC347),1/12)</f>
        <v>8.3737550884177836E-2</v>
      </c>
      <c r="BM347" s="80">
        <f>IFERROR(BA347/SUM(Model!$AR347:$BC347),1/12)</f>
        <v>8.3899237904515589E-2</v>
      </c>
      <c r="BN347" s="80">
        <f>IFERROR(BB347/SUM(Model!$AR347:$BC347),1/12)</f>
        <v>8.4060924924853411E-2</v>
      </c>
      <c r="BO347" s="80">
        <f>IFERROR(BC347/SUM(Model!$AR347:$BC347),1/12)</f>
        <v>8.4222611945191164E-2</v>
      </c>
      <c r="BP34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40.152777777777786</v>
      </c>
      <c r="BQ347" s="77" cm="1">
        <f t="array" ref="BQ34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347" s="77" cm="1">
        <f t="array" ref="BR34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347" s="77">
        <f>IF(tbl_Model[[#This Row],[Type]]="Boutique",
    tbl_Model[[#This Row],[UnitListPrice]],
    tbl_Model[[#This Row],[UnitListPrice]]*(1-SUMIFS(tbl_MarketTerms[WholesaleMarginPct],tbl_MarketTerms[Country],tbl_Model[[#This Row],[country]])))</f>
        <v>7354.5829278794399</v>
      </c>
      <c r="BT347" s="79">
        <f>Model!$BP347*BD347</f>
        <v>3.3103578083303571</v>
      </c>
      <c r="BU347" s="79">
        <f>Model!$BP347*BE347</f>
        <v>3.3168499913275293</v>
      </c>
      <c r="BV347" s="79">
        <f>Model!$BP347*BF347</f>
        <v>3.323342174324706</v>
      </c>
      <c r="BW347" s="79">
        <f>Model!$BP347*BG347</f>
        <v>3.3298343573218787</v>
      </c>
      <c r="BX347" s="79">
        <f>Model!$BP347*BH347</f>
        <v>3.3363265403190545</v>
      </c>
      <c r="BY347" s="79">
        <f>Model!$BP347*BI347</f>
        <v>3.3428187233162272</v>
      </c>
      <c r="BZ347" s="79">
        <f>Model!$BP347*BJ347</f>
        <v>3.3493109063134034</v>
      </c>
      <c r="CA347" s="79">
        <f>Model!$BP347*BK347</f>
        <v>3.3558030893105757</v>
      </c>
      <c r="CB347" s="79">
        <f>Model!$BP347*BL347</f>
        <v>3.3622952723077524</v>
      </c>
      <c r="CC347" s="79">
        <f>Model!$BP347*BM347</f>
        <v>3.3687874553049251</v>
      </c>
      <c r="CD347" s="79">
        <f>Model!$BP347*BN347</f>
        <v>3.3752796383021009</v>
      </c>
      <c r="CE347" s="79">
        <f>Model!$BP347*BO347</f>
        <v>3.3817718212992736</v>
      </c>
      <c r="CF347" s="79">
        <f>Model!$BS347*BT347</f>
        <v>24346.301022318843</v>
      </c>
      <c r="CG347" s="79">
        <f>Model!$BS347*BU347</f>
        <v>24394.048320554517</v>
      </c>
      <c r="CH347" s="79">
        <f>Model!$BS347*BV347</f>
        <v>24441.79561879022</v>
      </c>
      <c r="CI347" s="79">
        <f>Model!$BS347*BW347</f>
        <v>24489.542917025898</v>
      </c>
      <c r="CJ347" s="79">
        <f>Model!$BS347*BX347</f>
        <v>24537.290215261593</v>
      </c>
      <c r="CK347" s="79">
        <f>Model!$BS347*BY347</f>
        <v>24585.037513497271</v>
      </c>
      <c r="CL347" s="79">
        <f>Model!$BS347*BZ347</f>
        <v>24632.78481173297</v>
      </c>
      <c r="CM347" s="79">
        <f>Model!$BS347*CA347</f>
        <v>24680.532109968644</v>
      </c>
      <c r="CN347" s="79">
        <f>Model!$BS347*CB347</f>
        <v>24728.279408204347</v>
      </c>
      <c r="CO347" s="79">
        <f>Model!$BS347*CC347</f>
        <v>24776.026706440025</v>
      </c>
      <c r="CP347" s="79">
        <f>Model!$BS347*CD347</f>
        <v>24823.774004675721</v>
      </c>
      <c r="CQ347" s="79">
        <f>Model!$BS347*CE347</f>
        <v>24871.521302911398</v>
      </c>
      <c r="CR347" s="79">
        <f>Model!$BR347*BT347</f>
        <v>11143.184632829236</v>
      </c>
      <c r="CS347" s="79">
        <f>Model!$BR347*BU347</f>
        <v>11165.038341097736</v>
      </c>
      <c r="CT347" s="79">
        <f>Model!$BR347*BV347</f>
        <v>11186.892049366252</v>
      </c>
      <c r="CU347" s="79">
        <f>Model!$BR347*BW347</f>
        <v>11208.745757634753</v>
      </c>
      <c r="CV347" s="79">
        <f>Model!$BR347*BX347</f>
        <v>11230.599465903266</v>
      </c>
      <c r="CW347" s="79">
        <f>Model!$BR347*BY347</f>
        <v>11252.453174171769</v>
      </c>
      <c r="CX347" s="79">
        <f>Model!$BR347*BZ347</f>
        <v>11274.306882440284</v>
      </c>
      <c r="CY347" s="79">
        <f>Model!$BR347*CA347</f>
        <v>11296.160590708783</v>
      </c>
      <c r="CZ347" s="79">
        <f>Model!$BR347*CB347</f>
        <v>11318.014298977299</v>
      </c>
      <c r="DA347" s="79">
        <f>Model!$BR347*CC347</f>
        <v>11339.868007245801</v>
      </c>
      <c r="DB347" s="79">
        <f>Model!$BR347*CD347</f>
        <v>11361.721715514313</v>
      </c>
      <c r="DC347" s="79">
        <f>Model!$BR347*CE347</f>
        <v>11383.575423782817</v>
      </c>
      <c r="DD347" s="79">
        <f>SUM(Model!$CF347:$CQ347)</f>
        <v>295306.93395138148</v>
      </c>
      <c r="DE347" s="79">
        <f>SUM(Model!$CR347:$DC347)</f>
        <v>135160.56033967232</v>
      </c>
      <c r="DF347" s="80">
        <f>IFERROR((Model!$DD347-Model!$DE347)/Model!$DD347,0)</f>
        <v>0.54230481983221979</v>
      </c>
    </row>
    <row r="348" spans="2:110" x14ac:dyDescent="0.25">
      <c r="B348" t="s">
        <v>371</v>
      </c>
      <c r="C348" t="s">
        <v>114</v>
      </c>
      <c r="D348" t="s">
        <v>30</v>
      </c>
      <c r="E348" s="4">
        <v>37</v>
      </c>
      <c r="F348" s="4">
        <v>222207.18</v>
      </c>
      <c r="G348" s="4">
        <v>94518.8</v>
      </c>
      <c r="H348" s="4">
        <v>0</v>
      </c>
      <c r="I348" s="4">
        <v>0</v>
      </c>
      <c r="J348" s="4">
        <v>8</v>
      </c>
      <c r="K348" s="4">
        <v>5</v>
      </c>
      <c r="L348" s="4">
        <v>3</v>
      </c>
      <c r="M348" s="4">
        <v>8</v>
      </c>
      <c r="N348" s="4">
        <v>3</v>
      </c>
      <c r="O348" s="4">
        <v>0</v>
      </c>
      <c r="P348" s="4">
        <v>0</v>
      </c>
      <c r="Q348" s="4">
        <v>0</v>
      </c>
      <c r="R348" s="4">
        <v>3</v>
      </c>
      <c r="S348" s="4">
        <v>10</v>
      </c>
      <c r="T348" s="4">
        <v>3</v>
      </c>
      <c r="U348" s="4">
        <v>1</v>
      </c>
      <c r="V348" s="4">
        <v>4</v>
      </c>
      <c r="W348" s="4">
        <v>2</v>
      </c>
      <c r="X348" s="4">
        <v>6</v>
      </c>
      <c r="Y348" s="4">
        <v>0</v>
      </c>
      <c r="Z348" s="4">
        <v>2</v>
      </c>
      <c r="AA348" s="4">
        <v>3</v>
      </c>
      <c r="AB348" s="4">
        <v>3</v>
      </c>
      <c r="AC348" s="4">
        <v>0</v>
      </c>
      <c r="AD348" s="4">
        <v>5</v>
      </c>
      <c r="AE348" s="4">
        <v>6</v>
      </c>
      <c r="AF348" s="4">
        <v>2</v>
      </c>
      <c r="AG348" s="4">
        <v>1</v>
      </c>
      <c r="AH348" s="4">
        <v>5</v>
      </c>
      <c r="AI348" s="4">
        <v>1</v>
      </c>
      <c r="AJ348" s="4">
        <v>0</v>
      </c>
      <c r="AK348" s="4">
        <v>0</v>
      </c>
      <c r="AL348" s="4">
        <v>3</v>
      </c>
      <c r="AM348" s="4">
        <v>5</v>
      </c>
      <c r="AN348" s="4">
        <v>2</v>
      </c>
      <c r="AO348" s="4">
        <v>5</v>
      </c>
      <c r="AP348" s="4">
        <v>8</v>
      </c>
      <c r="AQ348" s="4">
        <v>5</v>
      </c>
      <c r="AR348" s="79">
        <f>MAX(IFERROR(IFERROR(_xlfn.FORECAST.ETS(AR$5,tbl_Model[[#This Row],[H_2023_01]:[H_2025_12]],$H$5:$AQ$5),_xlfn.FORECAST.LINEAR(AR$5,tbl_Model[[#This Row],[H_2023_01]:[H_2025_12]],$H$5:$AQ$5)),0),0)</f>
        <v>3.9265149593515116</v>
      </c>
      <c r="AS348" s="79">
        <f>MAX(IFERROR(IFERROR(_xlfn.FORECAST.ETS(AS$5,tbl_Model[[#This Row],[H_2023_01]:[H_2025_12]],$H$5:$AQ$5),_xlfn.FORECAST.LINEAR(AS$5,tbl_Model[[#This Row],[H_2023_01]:[H_2025_12]],$H$5:$AQ$5)),0),0)</f>
        <v>3.9648429623592842</v>
      </c>
      <c r="AT348" s="79">
        <f>MAX(IFERROR(IFERROR(_xlfn.FORECAST.ETS(AT$5,tbl_Model[[#This Row],[H_2023_01]:[H_2025_12]],$H$5:$AQ$5),_xlfn.FORECAST.LINEAR(AT$5,tbl_Model[[#This Row],[H_2023_01]:[H_2025_12]],$H$5:$AQ$5)),0),0)</f>
        <v>4.0031709653670617</v>
      </c>
      <c r="AU348" s="79">
        <f>MAX(IFERROR(IFERROR(_xlfn.FORECAST.ETS(AU$5,tbl_Model[[#This Row],[H_2023_01]:[H_2025_12]],$H$5:$AQ$5),_xlfn.FORECAST.LINEAR(AU$5,tbl_Model[[#This Row],[H_2023_01]:[H_2025_12]],$H$5:$AQ$5)),0),0)</f>
        <v>4.0414989683748352</v>
      </c>
      <c r="AV348" s="79">
        <f>MAX(IFERROR(IFERROR(_xlfn.FORECAST.ETS(AV$5,tbl_Model[[#This Row],[H_2023_01]:[H_2025_12]],$H$5:$AQ$5),_xlfn.FORECAST.LINEAR(AV$5,tbl_Model[[#This Row],[H_2023_01]:[H_2025_12]],$H$5:$AQ$5)),0),0)</f>
        <v>4.0798269713826123</v>
      </c>
      <c r="AW348" s="79">
        <f>MAX(IFERROR(IFERROR(_xlfn.FORECAST.ETS(AW$5,tbl_Model[[#This Row],[H_2023_01]:[H_2025_12]],$H$5:$AQ$5),_xlfn.FORECAST.LINEAR(AW$5,tbl_Model[[#This Row],[H_2023_01]:[H_2025_12]],$H$5:$AQ$5)),0),0)</f>
        <v>4.1181549743903858</v>
      </c>
      <c r="AX348" s="79">
        <f>MAX(IFERROR(IFERROR(_xlfn.FORECAST.ETS(AX$5,tbl_Model[[#This Row],[H_2023_01]:[H_2025_12]],$H$5:$AQ$5),_xlfn.FORECAST.LINEAR(AX$5,tbl_Model[[#This Row],[H_2023_01]:[H_2025_12]],$H$5:$AQ$5)),0),0)</f>
        <v>4.1564829773981629</v>
      </c>
      <c r="AY348" s="79">
        <f>MAX(IFERROR(IFERROR(_xlfn.FORECAST.ETS(AY$5,tbl_Model[[#This Row],[H_2023_01]:[H_2025_12]],$H$5:$AQ$5),_xlfn.FORECAST.LINEAR(AY$5,tbl_Model[[#This Row],[H_2023_01]:[H_2025_12]],$H$5:$AQ$5)),0),0)</f>
        <v>4.1948109804059364</v>
      </c>
      <c r="AZ348" s="79">
        <f>MAX(IFERROR(IFERROR(_xlfn.FORECAST.ETS(AZ$5,tbl_Model[[#This Row],[H_2023_01]:[H_2025_12]],$H$5:$AQ$5),_xlfn.FORECAST.LINEAR(AZ$5,tbl_Model[[#This Row],[H_2023_01]:[H_2025_12]],$H$5:$AQ$5)),0),0)</f>
        <v>4.2331389834137134</v>
      </c>
      <c r="BA348" s="79">
        <f>MAX(IFERROR(IFERROR(_xlfn.FORECAST.ETS(BA$5,tbl_Model[[#This Row],[H_2023_01]:[H_2025_12]],$H$5:$AQ$5),_xlfn.FORECAST.LINEAR(BA$5,tbl_Model[[#This Row],[H_2023_01]:[H_2025_12]],$H$5:$AQ$5)),0),0)</f>
        <v>4.2714669864214869</v>
      </c>
      <c r="BB348" s="79">
        <f>MAX(IFERROR(IFERROR(_xlfn.FORECAST.ETS(BB$5,tbl_Model[[#This Row],[H_2023_01]:[H_2025_12]],$H$5:$AQ$5),_xlfn.FORECAST.LINEAR(BB$5,tbl_Model[[#This Row],[H_2023_01]:[H_2025_12]],$H$5:$AQ$5)),0),0)</f>
        <v>4.309794989429264</v>
      </c>
      <c r="BC348" s="79">
        <f>MAX(IFERROR(IFERROR(_xlfn.FORECAST.ETS(BC$5,tbl_Model[[#This Row],[H_2023_01]:[H_2025_12]],$H$5:$AQ$5),_xlfn.FORECAST.LINEAR(BC$5,tbl_Model[[#This Row],[H_2023_01]:[H_2025_12]],$H$5:$AQ$5)),0),0)</f>
        <v>4.3481229924370375</v>
      </c>
      <c r="BD348" s="80">
        <f>IFERROR(AR348/SUM(Model!$AR348:$BC348),1/12)</f>
        <v>7.9087346625294583E-2</v>
      </c>
      <c r="BE348" s="80">
        <f>IFERROR(AS348/SUM(Model!$AR348:$BC348),1/12)</f>
        <v>7.9859344208574309E-2</v>
      </c>
      <c r="BF348" s="80">
        <f>IFERROR(AT348/SUM(Model!$AR348:$BC348),1/12)</f>
        <v>8.0631341791854133E-2</v>
      </c>
      <c r="BG348" s="80">
        <f>IFERROR(AU348/SUM(Model!$AR348:$BC348),1/12)</f>
        <v>8.1403339375133874E-2</v>
      </c>
      <c r="BH348" s="80">
        <f>IFERROR(AV348/SUM(Model!$AR348:$BC348),1/12)</f>
        <v>8.2175336958413683E-2</v>
      </c>
      <c r="BI348" s="80">
        <f>IFERROR(AW348/SUM(Model!$AR348:$BC348),1/12)</f>
        <v>8.2947334541693424E-2</v>
      </c>
      <c r="BJ348" s="80">
        <f>IFERROR(AX348/SUM(Model!$AR348:$BC348),1/12)</f>
        <v>8.3719332124973234E-2</v>
      </c>
      <c r="BK348" s="80">
        <f>IFERROR(AY348/SUM(Model!$AR348:$BC348),1/12)</f>
        <v>8.4491329708252974E-2</v>
      </c>
      <c r="BL348" s="80">
        <f>IFERROR(AZ348/SUM(Model!$AR348:$BC348),1/12)</f>
        <v>8.5263327291532798E-2</v>
      </c>
      <c r="BM348" s="80">
        <f>IFERROR(BA348/SUM(Model!$AR348:$BC348),1/12)</f>
        <v>8.6035324874812538E-2</v>
      </c>
      <c r="BN348" s="80">
        <f>IFERROR(BB348/SUM(Model!$AR348:$BC348),1/12)</f>
        <v>8.6807322458092348E-2</v>
      </c>
      <c r="BO348" s="80">
        <f>IFERROR(BC348/SUM(Model!$AR348:$BC348),1/12)</f>
        <v>8.7579320041372088E-2</v>
      </c>
      <c r="BP34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33.433734939759034</v>
      </c>
      <c r="BQ348" s="77" cm="1">
        <f t="array" ref="BQ34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48" s="77" cm="1">
        <f t="array" ref="BR34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48" s="77">
        <f>IF(tbl_Model[[#This Row],[Type]]="Boutique",
    tbl_Model[[#This Row],[UnitListPrice]],
    tbl_Model[[#This Row],[UnitListPrice]]*(1-SUMIFS(tbl_MarketTerms[WholesaleMarginPct],tbl_MarketTerms[Country],tbl_Model[[#This Row],[country]])))</f>
        <v>6430.5659574468082</v>
      </c>
      <c r="BT348" s="79">
        <f>Model!$BP348*BD348</f>
        <v>2.6441853841589453</v>
      </c>
      <c r="BU348" s="79">
        <f>Model!$BP348*BE348</f>
        <v>2.669996146732454</v>
      </c>
      <c r="BV348" s="79">
        <f>Model!$BP348*BF348</f>
        <v>2.6958069093059662</v>
      </c>
      <c r="BW348" s="79">
        <f>Model!$BP348*BG348</f>
        <v>2.7216176718794758</v>
      </c>
      <c r="BX348" s="79">
        <f>Model!$BP348*BH348</f>
        <v>2.7474284344529876</v>
      </c>
      <c r="BY348" s="79">
        <f>Model!$BP348*BI348</f>
        <v>2.7732391970264967</v>
      </c>
      <c r="BZ348" s="79">
        <f>Model!$BP348*BJ348</f>
        <v>2.7990499596000085</v>
      </c>
      <c r="CA348" s="79">
        <f>Model!$BP348*BK348</f>
        <v>2.824860722173518</v>
      </c>
      <c r="CB348" s="79">
        <f>Model!$BP348*BL348</f>
        <v>2.8506714847470302</v>
      </c>
      <c r="CC348" s="79">
        <f>Model!$BP348*BM348</f>
        <v>2.8764822473205394</v>
      </c>
      <c r="CD348" s="79">
        <f>Model!$BP348*BN348</f>
        <v>2.9022930098940511</v>
      </c>
      <c r="CE348" s="79">
        <f>Model!$BP348*BO348</f>
        <v>2.9281037724675607</v>
      </c>
      <c r="CF348" s="79">
        <f>Model!$BS348*BT348</f>
        <v>17003.608516550925</v>
      </c>
      <c r="CG348" s="79">
        <f>Model!$BS348*BU348</f>
        <v>17169.586327691872</v>
      </c>
      <c r="CH348" s="79">
        <f>Model!$BS348*BV348</f>
        <v>17335.56413883284</v>
      </c>
      <c r="CI348" s="79">
        <f>Model!$BS348*BW348</f>
        <v>17501.541949973795</v>
      </c>
      <c r="CJ348" s="79">
        <f>Model!$BS348*BX348</f>
        <v>17667.51976111476</v>
      </c>
      <c r="CK348" s="79">
        <f>Model!$BS348*BY348</f>
        <v>17833.49757225571</v>
      </c>
      <c r="CL348" s="79">
        <f>Model!$BS348*BZ348</f>
        <v>17999.475383396679</v>
      </c>
      <c r="CM348" s="79">
        <f>Model!$BS348*CA348</f>
        <v>18165.453194537629</v>
      </c>
      <c r="CN348" s="79">
        <f>Model!$BS348*CB348</f>
        <v>18331.431005678602</v>
      </c>
      <c r="CO348" s="79">
        <f>Model!$BS348*CC348</f>
        <v>18497.408816819552</v>
      </c>
      <c r="CP348" s="79">
        <f>Model!$BS348*CD348</f>
        <v>18663.386627960517</v>
      </c>
      <c r="CQ348" s="79">
        <f>Model!$BS348*CE348</f>
        <v>18829.364439101471</v>
      </c>
      <c r="CR348" s="79">
        <f>Model!$BR348*BT348</f>
        <v>7199.5448318859653</v>
      </c>
      <c r="CS348" s="79">
        <f>Model!$BR348*BU348</f>
        <v>7269.8219551944912</v>
      </c>
      <c r="CT348" s="79">
        <f>Model!$BR348*BV348</f>
        <v>7340.0990785030272</v>
      </c>
      <c r="CU348" s="79">
        <f>Model!$BR348*BW348</f>
        <v>7410.3762018115549</v>
      </c>
      <c r="CV348" s="79">
        <f>Model!$BR348*BX348</f>
        <v>7480.6533251200899</v>
      </c>
      <c r="CW348" s="79">
        <f>Model!$BR348*BY348</f>
        <v>7550.9304484286167</v>
      </c>
      <c r="CX348" s="79">
        <f>Model!$BR348*BZ348</f>
        <v>7621.2075717371508</v>
      </c>
      <c r="CY348" s="79">
        <f>Model!$BR348*CA348</f>
        <v>7691.4846950456795</v>
      </c>
      <c r="CZ348" s="79">
        <f>Model!$BR348*CB348</f>
        <v>7761.7618183542145</v>
      </c>
      <c r="DA348" s="79">
        <f>Model!$BR348*CC348</f>
        <v>7832.0389416627422</v>
      </c>
      <c r="DB348" s="79">
        <f>Model!$BR348*CD348</f>
        <v>7902.3160649712763</v>
      </c>
      <c r="DC348" s="79">
        <f>Model!$BR348*CE348</f>
        <v>7972.593188279805</v>
      </c>
      <c r="DD348" s="79">
        <f>SUM(Model!$CF348:$CQ348)</f>
        <v>214997.83773391435</v>
      </c>
      <c r="DE348" s="79">
        <f>SUM(Model!$CR348:$DC348)</f>
        <v>91032.828120994614</v>
      </c>
      <c r="DF348" s="80">
        <f>IFERROR((Model!$DD348-Model!$DE348)/Model!$DD348,0)</f>
        <v>0.57658723882768215</v>
      </c>
    </row>
    <row r="349" spans="2:110" x14ac:dyDescent="0.25">
      <c r="B349" t="s">
        <v>371</v>
      </c>
      <c r="C349" t="s">
        <v>148</v>
      </c>
      <c r="D349" t="s">
        <v>10</v>
      </c>
      <c r="E349" s="4">
        <v>409</v>
      </c>
      <c r="F349" s="4">
        <v>2440430.7599999998</v>
      </c>
      <c r="G349" s="4">
        <v>1111949.28</v>
      </c>
      <c r="H349" s="4">
        <v>22</v>
      </c>
      <c r="I349" s="4">
        <v>15</v>
      </c>
      <c r="J349" s="4">
        <v>19</v>
      </c>
      <c r="K349" s="4">
        <v>41</v>
      </c>
      <c r="L349" s="4">
        <v>34</v>
      </c>
      <c r="M349" s="4">
        <v>30</v>
      </c>
      <c r="N349" s="4">
        <v>34</v>
      </c>
      <c r="O349" s="4">
        <v>44</v>
      </c>
      <c r="P349" s="4">
        <v>20</v>
      </c>
      <c r="Q349" s="4">
        <v>60</v>
      </c>
      <c r="R349" s="4">
        <v>29</v>
      </c>
      <c r="S349" s="4">
        <v>30</v>
      </c>
      <c r="T349" s="4">
        <v>57</v>
      </c>
      <c r="U349" s="4">
        <v>27</v>
      </c>
      <c r="V349" s="4">
        <v>28</v>
      </c>
      <c r="W349" s="4">
        <v>31</v>
      </c>
      <c r="X349" s="4">
        <v>35</v>
      </c>
      <c r="Y349" s="4">
        <v>28</v>
      </c>
      <c r="Z349" s="4">
        <v>26</v>
      </c>
      <c r="AA349" s="4">
        <v>39</v>
      </c>
      <c r="AB349" s="4">
        <v>14</v>
      </c>
      <c r="AC349" s="4">
        <v>42</v>
      </c>
      <c r="AD349" s="4">
        <v>26</v>
      </c>
      <c r="AE349" s="4">
        <v>31</v>
      </c>
      <c r="AF349" s="4">
        <v>29</v>
      </c>
      <c r="AG349" s="4">
        <v>31</v>
      </c>
      <c r="AH349" s="4">
        <v>14</v>
      </c>
      <c r="AI349" s="4">
        <v>37</v>
      </c>
      <c r="AJ349" s="4">
        <v>33</v>
      </c>
      <c r="AK349" s="4">
        <v>17</v>
      </c>
      <c r="AL349" s="4">
        <v>35</v>
      </c>
      <c r="AM349" s="4">
        <v>39</v>
      </c>
      <c r="AN349" s="4">
        <v>28</v>
      </c>
      <c r="AO349" s="4">
        <v>53</v>
      </c>
      <c r="AP349" s="4">
        <v>36</v>
      </c>
      <c r="AQ349" s="4">
        <v>57</v>
      </c>
      <c r="AR349" s="79">
        <f>MAX(IFERROR(IFERROR(_xlfn.FORECAST.ETS(AR$5,tbl_Model[[#This Row],[H_2023_01]:[H_2025_12]],$H$5:$AQ$5),_xlfn.FORECAST.LINEAR(AR$5,tbl_Model[[#This Row],[H_2023_01]:[H_2025_12]],$H$5:$AQ$5)),0),0)</f>
        <v>49.406969074604447</v>
      </c>
      <c r="AS349" s="79">
        <f>MAX(IFERROR(IFERROR(_xlfn.FORECAST.ETS(AS$5,tbl_Model[[#This Row],[H_2023_01]:[H_2025_12]],$H$5:$AQ$5),_xlfn.FORECAST.LINEAR(AS$5,tbl_Model[[#This Row],[H_2023_01]:[H_2025_12]],$H$5:$AQ$5)),0),0)</f>
        <v>45.337587100443592</v>
      </c>
      <c r="AT349" s="79">
        <f>MAX(IFERROR(IFERROR(_xlfn.FORECAST.ETS(AT$5,tbl_Model[[#This Row],[H_2023_01]:[H_2025_12]],$H$5:$AQ$5),_xlfn.FORECAST.LINEAR(AT$5,tbl_Model[[#This Row],[H_2023_01]:[H_2025_12]],$H$5:$AQ$5)),0),0)</f>
        <v>37.278092174680722</v>
      </c>
      <c r="AU349" s="79">
        <f>MAX(IFERROR(IFERROR(_xlfn.FORECAST.ETS(AU$5,tbl_Model[[#This Row],[H_2023_01]:[H_2025_12]],$H$5:$AQ$5),_xlfn.FORECAST.LINEAR(AU$5,tbl_Model[[#This Row],[H_2023_01]:[H_2025_12]],$H$5:$AQ$5)),0),0)</f>
        <v>50.320347528266481</v>
      </c>
      <c r="AV349" s="79">
        <f>MAX(IFERROR(IFERROR(_xlfn.FORECAST.ETS(AV$5,tbl_Model[[#This Row],[H_2023_01]:[H_2025_12]],$H$5:$AQ$5),_xlfn.FORECAST.LINEAR(AV$5,tbl_Model[[#This Row],[H_2023_01]:[H_2025_12]],$H$5:$AQ$5)),0),0)</f>
        <v>46.250965554105633</v>
      </c>
      <c r="AW349" s="79">
        <f>MAX(IFERROR(IFERROR(_xlfn.FORECAST.ETS(AW$5,tbl_Model[[#This Row],[H_2023_01]:[H_2025_12]],$H$5:$AQ$5),_xlfn.FORECAST.LINEAR(AW$5,tbl_Model[[#This Row],[H_2023_01]:[H_2025_12]],$H$5:$AQ$5)),0),0)</f>
        <v>38.191470628342756</v>
      </c>
      <c r="AX349" s="79">
        <f>MAX(IFERROR(IFERROR(_xlfn.FORECAST.ETS(AX$5,tbl_Model[[#This Row],[H_2023_01]:[H_2025_12]],$H$5:$AQ$5),_xlfn.FORECAST.LINEAR(AX$5,tbl_Model[[#This Row],[H_2023_01]:[H_2025_12]],$H$5:$AQ$5)),0),0)</f>
        <v>51.233725981928515</v>
      </c>
      <c r="AY349" s="79">
        <f>MAX(IFERROR(IFERROR(_xlfn.FORECAST.ETS(AY$5,tbl_Model[[#This Row],[H_2023_01]:[H_2025_12]],$H$5:$AQ$5),_xlfn.FORECAST.LINEAR(AY$5,tbl_Model[[#This Row],[H_2023_01]:[H_2025_12]],$H$5:$AQ$5)),0),0)</f>
        <v>47.164344007767667</v>
      </c>
      <c r="AZ349" s="79">
        <f>MAX(IFERROR(IFERROR(_xlfn.FORECAST.ETS(AZ$5,tbl_Model[[#This Row],[H_2023_01]:[H_2025_12]],$H$5:$AQ$5),_xlfn.FORECAST.LINEAR(AZ$5,tbl_Model[[#This Row],[H_2023_01]:[H_2025_12]],$H$5:$AQ$5)),0),0)</f>
        <v>39.104849082004797</v>
      </c>
      <c r="BA349" s="79">
        <f>MAX(IFERROR(IFERROR(_xlfn.FORECAST.ETS(BA$5,tbl_Model[[#This Row],[H_2023_01]:[H_2025_12]],$H$5:$AQ$5),_xlfn.FORECAST.LINEAR(BA$5,tbl_Model[[#This Row],[H_2023_01]:[H_2025_12]],$H$5:$AQ$5)),0),0)</f>
        <v>52.147104435590549</v>
      </c>
      <c r="BB349" s="79">
        <f>MAX(IFERROR(IFERROR(_xlfn.FORECAST.ETS(BB$5,tbl_Model[[#This Row],[H_2023_01]:[H_2025_12]],$H$5:$AQ$5),_xlfn.FORECAST.LINEAR(BB$5,tbl_Model[[#This Row],[H_2023_01]:[H_2025_12]],$H$5:$AQ$5)),0),0)</f>
        <v>48.077722461429708</v>
      </c>
      <c r="BC349" s="79">
        <f>MAX(IFERROR(IFERROR(_xlfn.FORECAST.ETS(BC$5,tbl_Model[[#This Row],[H_2023_01]:[H_2025_12]],$H$5:$AQ$5),_xlfn.FORECAST.LINEAR(BC$5,tbl_Model[[#This Row],[H_2023_01]:[H_2025_12]],$H$5:$AQ$5)),0),0)</f>
        <v>40.018227535666831</v>
      </c>
      <c r="BD349" s="80">
        <f>IFERROR(AR349/SUM(Model!$AR349:$BC349),1/12)</f>
        <v>9.0733001934673665E-2</v>
      </c>
      <c r="BE349" s="80">
        <f>IFERROR(AS349/SUM(Model!$AR349:$BC349),1/12)</f>
        <v>8.3259820530306797E-2</v>
      </c>
      <c r="BF349" s="80">
        <f>IFERROR(AT349/SUM(Model!$AR349:$BC349),1/12)</f>
        <v>6.845903063389501E-2</v>
      </c>
      <c r="BG349" s="80">
        <f>IFERROR(AU349/SUM(Model!$AR349:$BC349),1/12)</f>
        <v>9.2410367912701324E-2</v>
      </c>
      <c r="BH349" s="80">
        <f>IFERROR(AV349/SUM(Model!$AR349:$BC349),1/12)</f>
        <v>8.493718650833447E-2</v>
      </c>
      <c r="BI349" s="80">
        <f>IFERROR(AW349/SUM(Model!$AR349:$BC349),1/12)</f>
        <v>7.0136396611922669E-2</v>
      </c>
      <c r="BJ349" s="80">
        <f>IFERROR(AX349/SUM(Model!$AR349:$BC349),1/12)</f>
        <v>9.4087733890728997E-2</v>
      </c>
      <c r="BK349" s="80">
        <f>IFERROR(AY349/SUM(Model!$AR349:$BC349),1/12)</f>
        <v>8.6614552486362142E-2</v>
      </c>
      <c r="BL349" s="80">
        <f>IFERROR(AZ349/SUM(Model!$AR349:$BC349),1/12)</f>
        <v>7.1813762589950356E-2</v>
      </c>
      <c r="BM349" s="80">
        <f>IFERROR(BA349/SUM(Model!$AR349:$BC349),1/12)</f>
        <v>9.5765099868756656E-2</v>
      </c>
      <c r="BN349" s="80">
        <f>IFERROR(BB349/SUM(Model!$AR349:$BC349),1/12)</f>
        <v>8.8291918464389815E-2</v>
      </c>
      <c r="BO349" s="80">
        <f>IFERROR(BC349/SUM(Model!$AR349:$BC349),1/12)</f>
        <v>7.3491128567978015E-2</v>
      </c>
      <c r="BP34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401.43312101910834</v>
      </c>
      <c r="BQ349" s="77" cm="1">
        <f t="array" ref="BQ34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349" s="77" cm="1">
        <f t="array" ref="BR34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349" s="77">
        <f>IF(tbl_Model[[#This Row],[Type]]="Boutique",
    tbl_Model[[#This Row],[UnitListPrice]],
    tbl_Model[[#This Row],[UnitListPrice]]*(1-SUMIFS(tbl_MarketTerms[WholesaleMarginPct],tbl_MarketTerms[Country],tbl_Model[[#This Row],[country]])))</f>
        <v>6031.1410770552848</v>
      </c>
      <c r="BT349" s="79">
        <f>Model!$BP349*BD349</f>
        <v>36.423232146068848</v>
      </c>
      <c r="BU349" s="79">
        <f>Model!$BP349*BE349</f>
        <v>33.423249610971887</v>
      </c>
      <c r="BV349" s="79">
        <f>Model!$BP349*BF349</f>
        <v>27.481722329307221</v>
      </c>
      <c r="BW349" s="79">
        <f>Model!$BP349*BG349</f>
        <v>37.096582405719758</v>
      </c>
      <c r="BX349" s="79">
        <f>Model!$BP349*BH349</f>
        <v>34.096599870622811</v>
      </c>
      <c r="BY349" s="79">
        <f>Model!$BP349*BI349</f>
        <v>28.155072588958134</v>
      </c>
      <c r="BZ349" s="79">
        <f>Model!$BP349*BJ349</f>
        <v>37.769932665370675</v>
      </c>
      <c r="CA349" s="79">
        <f>Model!$BP349*BK349</f>
        <v>34.769950130273727</v>
      </c>
      <c r="CB349" s="79">
        <f>Model!$BP349*BL349</f>
        <v>28.828422848609055</v>
      </c>
      <c r="CC349" s="79">
        <f>Model!$BP349*BM349</f>
        <v>38.443282925021585</v>
      </c>
      <c r="CD349" s="79">
        <f>Model!$BP349*BN349</f>
        <v>35.443300389924644</v>
      </c>
      <c r="CE349" s="79">
        <f>Model!$BP349*BO349</f>
        <v>29.501773108259968</v>
      </c>
      <c r="CF349" s="79">
        <f>Model!$BS349*BT349</f>
        <v>219673.65155527633</v>
      </c>
      <c r="CG349" s="79">
        <f>Model!$BS349*BU349</f>
        <v>201580.33365740461</v>
      </c>
      <c r="CH349" s="79">
        <f>Model!$BS349*BV349</f>
        <v>165746.14440851222</v>
      </c>
      <c r="CI349" s="79">
        <f>Model!$BS349*BW349</f>
        <v>223734.7219655028</v>
      </c>
      <c r="CJ349" s="79">
        <f>Model!$BS349*BX349</f>
        <v>205641.40406763114</v>
      </c>
      <c r="CK349" s="79">
        <f>Model!$BS349*BY349</f>
        <v>169807.21481873869</v>
      </c>
      <c r="CL349" s="79">
        <f>Model!$BS349*BZ349</f>
        <v>227795.79237572927</v>
      </c>
      <c r="CM349" s="79">
        <f>Model!$BS349*CA349</f>
        <v>209702.47447785761</v>
      </c>
      <c r="CN349" s="79">
        <f>Model!$BS349*CB349</f>
        <v>173868.28522896519</v>
      </c>
      <c r="CO349" s="79">
        <f>Model!$BS349*CC349</f>
        <v>231856.86278595572</v>
      </c>
      <c r="CP349" s="79">
        <f>Model!$BS349*CD349</f>
        <v>213763.54488808411</v>
      </c>
      <c r="CQ349" s="79">
        <f>Model!$BS349*CE349</f>
        <v>177929.35563919166</v>
      </c>
      <c r="CR349" s="79">
        <f>Model!$BR349*BT349</f>
        <v>98335.945041050189</v>
      </c>
      <c r="CS349" s="79">
        <f>Model!$BR349*BU349</f>
        <v>90236.550772240211</v>
      </c>
      <c r="CT349" s="79">
        <f>Model!$BR349*BV349</f>
        <v>74195.533382938142</v>
      </c>
      <c r="CU349" s="79">
        <f>Model!$BR349*BW349</f>
        <v>100153.86536895703</v>
      </c>
      <c r="CV349" s="79">
        <f>Model!$BR349*BX349</f>
        <v>92054.471100147101</v>
      </c>
      <c r="CW349" s="79">
        <f>Model!$BR349*BY349</f>
        <v>76013.453710844988</v>
      </c>
      <c r="CX349" s="79">
        <f>Model!$BR349*BZ349</f>
        <v>101971.78569686391</v>
      </c>
      <c r="CY349" s="79">
        <f>Model!$BR349*CA349</f>
        <v>93872.391428053976</v>
      </c>
      <c r="CZ349" s="79">
        <f>Model!$BR349*CB349</f>
        <v>77831.374038751877</v>
      </c>
      <c r="DA349" s="79">
        <f>Model!$BR349*CC349</f>
        <v>103789.70602477076</v>
      </c>
      <c r="DB349" s="79">
        <f>Model!$BR349*CD349</f>
        <v>95690.311755960836</v>
      </c>
      <c r="DC349" s="79">
        <f>Model!$BR349*CE349</f>
        <v>79649.294366658723</v>
      </c>
      <c r="DD349" s="79">
        <f>SUM(Model!$CF349:$CQ349)</f>
        <v>2421099.7858688491</v>
      </c>
      <c r="DE349" s="79">
        <f>SUM(Model!$CR349:$DC349)</f>
        <v>1083794.6826872379</v>
      </c>
      <c r="DF349" s="80">
        <f>IFERROR((Model!$DD349-Model!$DE349)/Model!$DD349,0)</f>
        <v>0.55235439323361002</v>
      </c>
    </row>
    <row r="350" spans="2:110" x14ac:dyDescent="0.25">
      <c r="B350" t="s">
        <v>371</v>
      </c>
      <c r="C350" t="s">
        <v>114</v>
      </c>
      <c r="D350" t="s">
        <v>31</v>
      </c>
      <c r="E350" s="4">
        <v>177</v>
      </c>
      <c r="F350" s="4">
        <v>1108990.79</v>
      </c>
      <c r="G350" s="4">
        <v>475755.76</v>
      </c>
      <c r="H350" s="4">
        <v>15</v>
      </c>
      <c r="I350" s="4">
        <v>4</v>
      </c>
      <c r="J350" s="4">
        <v>14</v>
      </c>
      <c r="K350" s="4">
        <v>23</v>
      </c>
      <c r="L350" s="4">
        <v>8</v>
      </c>
      <c r="M350" s="4">
        <v>20</v>
      </c>
      <c r="N350" s="4">
        <v>13</v>
      </c>
      <c r="O350" s="4">
        <v>3</v>
      </c>
      <c r="P350" s="4">
        <v>13</v>
      </c>
      <c r="Q350" s="4">
        <v>25</v>
      </c>
      <c r="R350" s="4">
        <v>22</v>
      </c>
      <c r="S350" s="4">
        <v>22</v>
      </c>
      <c r="T350" s="4">
        <v>11</v>
      </c>
      <c r="U350" s="4">
        <v>3</v>
      </c>
      <c r="V350" s="4">
        <v>23</v>
      </c>
      <c r="W350" s="4">
        <v>14</v>
      </c>
      <c r="X350" s="4">
        <v>5</v>
      </c>
      <c r="Y350" s="4">
        <v>11</v>
      </c>
      <c r="Z350" s="4">
        <v>5</v>
      </c>
      <c r="AA350" s="4">
        <v>12</v>
      </c>
      <c r="AB350" s="4">
        <v>3</v>
      </c>
      <c r="AC350" s="4">
        <v>7</v>
      </c>
      <c r="AD350" s="4">
        <v>17</v>
      </c>
      <c r="AE350" s="4">
        <v>17</v>
      </c>
      <c r="AF350" s="4">
        <v>15</v>
      </c>
      <c r="AG350" s="4">
        <v>5</v>
      </c>
      <c r="AH350" s="4">
        <v>10</v>
      </c>
      <c r="AI350" s="4">
        <v>16</v>
      </c>
      <c r="AJ350" s="4">
        <v>10</v>
      </c>
      <c r="AK350" s="4">
        <v>12</v>
      </c>
      <c r="AL350" s="4">
        <v>13</v>
      </c>
      <c r="AM350" s="4">
        <v>22</v>
      </c>
      <c r="AN350" s="4">
        <v>4</v>
      </c>
      <c r="AO350" s="4">
        <v>23</v>
      </c>
      <c r="AP350" s="4">
        <v>15</v>
      </c>
      <c r="AQ350" s="4">
        <v>32</v>
      </c>
      <c r="AR350" s="79">
        <f>MAX(IFERROR(IFERROR(_xlfn.FORECAST.ETS(AR$5,tbl_Model[[#This Row],[H_2023_01]:[H_2025_12]],$H$5:$AQ$5),_xlfn.FORECAST.LINEAR(AR$5,tbl_Model[[#This Row],[H_2023_01]:[H_2025_12]],$H$5:$AQ$5)),0),0)</f>
        <v>15.595444820435031</v>
      </c>
      <c r="AS350" s="79">
        <f>MAX(IFERROR(IFERROR(_xlfn.FORECAST.ETS(AS$5,tbl_Model[[#This Row],[H_2023_01]:[H_2025_12]],$H$5:$AQ$5),_xlfn.FORECAST.LINEAR(AS$5,tbl_Model[[#This Row],[H_2023_01]:[H_2025_12]],$H$5:$AQ$5)),0),0)</f>
        <v>15.650952649324276</v>
      </c>
      <c r="AT350" s="79">
        <f>MAX(IFERROR(IFERROR(_xlfn.FORECAST.ETS(AT$5,tbl_Model[[#This Row],[H_2023_01]:[H_2025_12]],$H$5:$AQ$5),_xlfn.FORECAST.LINEAR(AT$5,tbl_Model[[#This Row],[H_2023_01]:[H_2025_12]],$H$5:$AQ$5)),0),0)</f>
        <v>15.706460478213494</v>
      </c>
      <c r="AU350" s="79">
        <f>MAX(IFERROR(IFERROR(_xlfn.FORECAST.ETS(AU$5,tbl_Model[[#This Row],[H_2023_01]:[H_2025_12]],$H$5:$AQ$5),_xlfn.FORECAST.LINEAR(AU$5,tbl_Model[[#This Row],[H_2023_01]:[H_2025_12]],$H$5:$AQ$5)),0),0)</f>
        <v>15.761968307102737</v>
      </c>
      <c r="AV350" s="79">
        <f>MAX(IFERROR(IFERROR(_xlfn.FORECAST.ETS(AV$5,tbl_Model[[#This Row],[H_2023_01]:[H_2025_12]],$H$5:$AQ$5),_xlfn.FORECAST.LINEAR(AV$5,tbl_Model[[#This Row],[H_2023_01]:[H_2025_12]],$H$5:$AQ$5)),0),0)</f>
        <v>15.817476135991955</v>
      </c>
      <c r="AW350" s="79">
        <f>MAX(IFERROR(IFERROR(_xlfn.FORECAST.ETS(AW$5,tbl_Model[[#This Row],[H_2023_01]:[H_2025_12]],$H$5:$AQ$5),_xlfn.FORECAST.LINEAR(AW$5,tbl_Model[[#This Row],[H_2023_01]:[H_2025_12]],$H$5:$AQ$5)),0),0)</f>
        <v>15.8729839648812</v>
      </c>
      <c r="AX350" s="79">
        <f>MAX(IFERROR(IFERROR(_xlfn.FORECAST.ETS(AX$5,tbl_Model[[#This Row],[H_2023_01]:[H_2025_12]],$H$5:$AQ$5),_xlfn.FORECAST.LINEAR(AX$5,tbl_Model[[#This Row],[H_2023_01]:[H_2025_12]],$H$5:$AQ$5)),0),0)</f>
        <v>15.928491793770418</v>
      </c>
      <c r="AY350" s="79">
        <f>MAX(IFERROR(IFERROR(_xlfn.FORECAST.ETS(AY$5,tbl_Model[[#This Row],[H_2023_01]:[H_2025_12]],$H$5:$AQ$5),_xlfn.FORECAST.LINEAR(AY$5,tbl_Model[[#This Row],[H_2023_01]:[H_2025_12]],$H$5:$AQ$5)),0),0)</f>
        <v>15.983999622659663</v>
      </c>
      <c r="AZ350" s="79">
        <f>MAX(IFERROR(IFERROR(_xlfn.FORECAST.ETS(AZ$5,tbl_Model[[#This Row],[H_2023_01]:[H_2025_12]],$H$5:$AQ$5),_xlfn.FORECAST.LINEAR(AZ$5,tbl_Model[[#This Row],[H_2023_01]:[H_2025_12]],$H$5:$AQ$5)),0),0)</f>
        <v>16.039507451548879</v>
      </c>
      <c r="BA350" s="79">
        <f>MAX(IFERROR(IFERROR(_xlfn.FORECAST.ETS(BA$5,tbl_Model[[#This Row],[H_2023_01]:[H_2025_12]],$H$5:$AQ$5),_xlfn.FORECAST.LINEAR(BA$5,tbl_Model[[#This Row],[H_2023_01]:[H_2025_12]],$H$5:$AQ$5)),0),0)</f>
        <v>16.095015280438126</v>
      </c>
      <c r="BB350" s="79">
        <f>MAX(IFERROR(IFERROR(_xlfn.FORECAST.ETS(BB$5,tbl_Model[[#This Row],[H_2023_01]:[H_2025_12]],$H$5:$AQ$5),_xlfn.FORECAST.LINEAR(BB$5,tbl_Model[[#This Row],[H_2023_01]:[H_2025_12]],$H$5:$AQ$5)),0),0)</f>
        <v>16.150523109327342</v>
      </c>
      <c r="BC350" s="79">
        <f>MAX(IFERROR(IFERROR(_xlfn.FORECAST.ETS(BC$5,tbl_Model[[#This Row],[H_2023_01]:[H_2025_12]],$H$5:$AQ$5),_xlfn.FORECAST.LINEAR(BC$5,tbl_Model[[#This Row],[H_2023_01]:[H_2025_12]],$H$5:$AQ$5)),0),0)</f>
        <v>16.206030938216589</v>
      </c>
      <c r="BD350" s="80">
        <f>IFERROR(AR350/SUM(Model!$AR350:$BC350),1/12)</f>
        <v>8.1733339142247591E-2</v>
      </c>
      <c r="BE350" s="80">
        <f>IFERROR(AS350/SUM(Model!$AR350:$BC350),1/12)</f>
        <v>8.2024247176990528E-2</v>
      </c>
      <c r="BF350" s="80">
        <f>IFERROR(AT350/SUM(Model!$AR350:$BC350),1/12)</f>
        <v>8.2315155211733312E-2</v>
      </c>
      <c r="BG350" s="80">
        <f>IFERROR(AU350/SUM(Model!$AR350:$BC350),1/12)</f>
        <v>8.2606063246476222E-2</v>
      </c>
      <c r="BH350" s="80">
        <f>IFERROR(AV350/SUM(Model!$AR350:$BC350),1/12)</f>
        <v>8.2896971281219006E-2</v>
      </c>
      <c r="BI350" s="80">
        <f>IFERROR(AW350/SUM(Model!$AR350:$BC350),1/12)</f>
        <v>8.3187879315961943E-2</v>
      </c>
      <c r="BJ350" s="80">
        <f>IFERROR(AX350/SUM(Model!$AR350:$BC350),1/12)</f>
        <v>8.3478787350704714E-2</v>
      </c>
      <c r="BK350" s="80">
        <f>IFERROR(AY350/SUM(Model!$AR350:$BC350),1/12)</f>
        <v>8.3769695385447651E-2</v>
      </c>
      <c r="BL350" s="80">
        <f>IFERROR(AZ350/SUM(Model!$AR350:$BC350),1/12)</f>
        <v>8.4060603420190422E-2</v>
      </c>
      <c r="BM350" s="80">
        <f>IFERROR(BA350/SUM(Model!$AR350:$BC350),1/12)</f>
        <v>8.4351511454933359E-2</v>
      </c>
      <c r="BN350" s="80">
        <f>IFERROR(BB350/SUM(Model!$AR350:$BC350),1/12)</f>
        <v>8.4642419489676129E-2</v>
      </c>
      <c r="BO350" s="80">
        <f>IFERROR(BC350/SUM(Model!$AR350:$BC350),1/12)</f>
        <v>8.4933327524419067E-2</v>
      </c>
      <c r="BP35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184.40834141610088</v>
      </c>
      <c r="BQ350" s="77" cm="1">
        <f t="array" ref="BQ35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50" s="77" cm="1">
        <f t="array" ref="BR35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50" s="77">
        <f>IF(tbl_Model[[#This Row],[Type]]="Boutique",
    tbl_Model[[#This Row],[UnitListPrice]],
    tbl_Model[[#This Row],[UnitListPrice]]*(1-SUMIFS(tbl_MarketTerms[WholesaleMarginPct],tbl_MarketTerms[Country],tbl_Model[[#This Row],[country]])))</f>
        <v>6488.325531914893</v>
      </c>
      <c r="BT350" s="79">
        <f>Model!$BP350*BD350</f>
        <v>15.072309509621556</v>
      </c>
      <c r="BU350" s="79">
        <f>Model!$BP350*BE350</f>
        <v>15.125955377813119</v>
      </c>
      <c r="BV350" s="79">
        <f>Model!$BP350*BF350</f>
        <v>15.179601246004653</v>
      </c>
      <c r="BW350" s="79">
        <f>Model!$BP350*BG350</f>
        <v>15.23324711419621</v>
      </c>
      <c r="BX350" s="79">
        <f>Model!$BP350*BH350</f>
        <v>15.286892982387744</v>
      </c>
      <c r="BY350" s="79">
        <f>Model!$BP350*BI350</f>
        <v>15.340538850579307</v>
      </c>
      <c r="BZ350" s="79">
        <f>Model!$BP350*BJ350</f>
        <v>15.394184718770839</v>
      </c>
      <c r="CA350" s="79">
        <f>Model!$BP350*BK350</f>
        <v>15.4478305869624</v>
      </c>
      <c r="CB350" s="79">
        <f>Model!$BP350*BL350</f>
        <v>15.501476455153933</v>
      </c>
      <c r="CC350" s="79">
        <f>Model!$BP350*BM350</f>
        <v>15.555122323345495</v>
      </c>
      <c r="CD350" s="79">
        <f>Model!$BP350*BN350</f>
        <v>15.608768191537028</v>
      </c>
      <c r="CE350" s="79">
        <f>Model!$BP350*BO350</f>
        <v>15.66241405972859</v>
      </c>
      <c r="CF350" s="79">
        <f>Model!$BS350*BT350</f>
        <v>97794.050616201188</v>
      </c>
      <c r="CG350" s="79">
        <f>Model!$BS350*BU350</f>
        <v>98142.122472470233</v>
      </c>
      <c r="CH350" s="79">
        <f>Model!$BS350*BV350</f>
        <v>98490.194328739119</v>
      </c>
      <c r="CI350" s="79">
        <f>Model!$BS350*BW350</f>
        <v>98838.266185008135</v>
      </c>
      <c r="CJ350" s="79">
        <f>Model!$BS350*BX350</f>
        <v>99186.338041277006</v>
      </c>
      <c r="CK350" s="79">
        <f>Model!$BS350*BY350</f>
        <v>99534.409897546066</v>
      </c>
      <c r="CL350" s="79">
        <f>Model!$BS350*BZ350</f>
        <v>99882.481753814922</v>
      </c>
      <c r="CM350" s="79">
        <f>Model!$BS350*CA350</f>
        <v>100230.55361008397</v>
      </c>
      <c r="CN350" s="79">
        <f>Model!$BS350*CB350</f>
        <v>100578.62546635282</v>
      </c>
      <c r="CO350" s="79">
        <f>Model!$BS350*CC350</f>
        <v>100926.69732262188</v>
      </c>
      <c r="CP350" s="79">
        <f>Model!$BS350*CD350</f>
        <v>101274.76917889074</v>
      </c>
      <c r="CQ350" s="79">
        <f>Model!$BS350*CE350</f>
        <v>101622.8410351598</v>
      </c>
      <c r="CR350" s="79">
        <f>Model!$BR350*BT350</f>
        <v>41038.638472429688</v>
      </c>
      <c r="CS350" s="79">
        <f>Model!$BR350*BU350</f>
        <v>41184.704567267232</v>
      </c>
      <c r="CT350" s="79">
        <f>Model!$BR350*BV350</f>
        <v>41330.770662104689</v>
      </c>
      <c r="CU350" s="79">
        <f>Model!$BR350*BW350</f>
        <v>41476.836756942219</v>
      </c>
      <c r="CV350" s="79">
        <f>Model!$BR350*BX350</f>
        <v>41622.902851779683</v>
      </c>
      <c r="CW350" s="79">
        <f>Model!$BR350*BY350</f>
        <v>41768.96894661722</v>
      </c>
      <c r="CX350" s="79">
        <f>Model!$BR350*BZ350</f>
        <v>41915.035041454685</v>
      </c>
      <c r="CY350" s="79">
        <f>Model!$BR350*CA350</f>
        <v>42061.101136292215</v>
      </c>
      <c r="CZ350" s="79">
        <f>Model!$BR350*CB350</f>
        <v>42207.167231129679</v>
      </c>
      <c r="DA350" s="79">
        <f>Model!$BR350*CC350</f>
        <v>42353.233325967216</v>
      </c>
      <c r="DB350" s="79">
        <f>Model!$BR350*CD350</f>
        <v>42499.299420804673</v>
      </c>
      <c r="DC350" s="79">
        <f>Model!$BR350*CE350</f>
        <v>42645.365515642217</v>
      </c>
      <c r="DD350" s="79">
        <f>SUM(Model!$CF350:$CQ350)</f>
        <v>1196501.3499081661</v>
      </c>
      <c r="DE350" s="79">
        <f>SUM(Model!$CR350:$DC350)</f>
        <v>502104.02392843133</v>
      </c>
      <c r="DF350" s="80">
        <f>IFERROR((Model!$DD350-Model!$DE350)/Model!$DD350,0)</f>
        <v>0.58035649189449823</v>
      </c>
    </row>
    <row r="351" spans="2:110" x14ac:dyDescent="0.25">
      <c r="B351" t="s">
        <v>371</v>
      </c>
      <c r="C351" t="s">
        <v>89</v>
      </c>
      <c r="D351" t="s">
        <v>19</v>
      </c>
      <c r="E351" s="4">
        <v>43</v>
      </c>
      <c r="F351" s="4">
        <v>622787.76</v>
      </c>
      <c r="G351" s="4">
        <v>223691.33</v>
      </c>
      <c r="H351" s="4">
        <v>0</v>
      </c>
      <c r="I351" s="4">
        <v>0</v>
      </c>
      <c r="J351" s="4">
        <v>5</v>
      </c>
      <c r="K351" s="4">
        <v>1</v>
      </c>
      <c r="L351" s="4">
        <v>0</v>
      </c>
      <c r="M351" s="4">
        <v>0</v>
      </c>
      <c r="N351" s="4">
        <v>5</v>
      </c>
      <c r="O351" s="4">
        <v>6</v>
      </c>
      <c r="P351" s="4">
        <v>2</v>
      </c>
      <c r="Q351" s="4">
        <v>2</v>
      </c>
      <c r="R351" s="4">
        <v>0</v>
      </c>
      <c r="S351" s="4">
        <v>0</v>
      </c>
      <c r="T351" s="4">
        <v>5</v>
      </c>
      <c r="U351" s="4">
        <v>1</v>
      </c>
      <c r="V351" s="4">
        <v>5</v>
      </c>
      <c r="W351" s="4">
        <v>0</v>
      </c>
      <c r="X351" s="4">
        <v>1</v>
      </c>
      <c r="Y351" s="4">
        <v>6</v>
      </c>
      <c r="Z351" s="4">
        <v>5</v>
      </c>
      <c r="AA351" s="4">
        <v>8</v>
      </c>
      <c r="AB351" s="4">
        <v>1</v>
      </c>
      <c r="AC351" s="4">
        <v>5</v>
      </c>
      <c r="AD351" s="4">
        <v>0</v>
      </c>
      <c r="AE351" s="4">
        <v>2</v>
      </c>
      <c r="AF351" s="4">
        <v>2</v>
      </c>
      <c r="AG351" s="4">
        <v>0</v>
      </c>
      <c r="AH351" s="4">
        <v>11</v>
      </c>
      <c r="AI351" s="4">
        <v>3</v>
      </c>
      <c r="AJ351" s="4">
        <v>5</v>
      </c>
      <c r="AK351" s="4">
        <v>2</v>
      </c>
      <c r="AL351" s="4">
        <v>1</v>
      </c>
      <c r="AM351" s="4">
        <v>6</v>
      </c>
      <c r="AN351" s="4">
        <v>11</v>
      </c>
      <c r="AO351" s="4">
        <v>0</v>
      </c>
      <c r="AP351" s="4">
        <v>2</v>
      </c>
      <c r="AQ351" s="4">
        <v>0</v>
      </c>
      <c r="AR351" s="79">
        <f>MAX(IFERROR(IFERROR(_xlfn.FORECAST.ETS(AR$5,tbl_Model[[#This Row],[H_2023_01]:[H_2025_12]],$H$5:$AQ$5),_xlfn.FORECAST.LINEAR(AR$5,tbl_Model[[#This Row],[H_2023_01]:[H_2025_12]],$H$5:$AQ$5)),0),0)</f>
        <v>5.6771819666366676</v>
      </c>
      <c r="AS351" s="79">
        <f>MAX(IFERROR(IFERROR(_xlfn.FORECAST.ETS(AS$5,tbl_Model[[#This Row],[H_2023_01]:[H_2025_12]],$H$5:$AQ$5),_xlfn.FORECAST.LINEAR(AS$5,tbl_Model[[#This Row],[H_2023_01]:[H_2025_12]],$H$5:$AQ$5)),0),0)</f>
        <v>5.6371355554109606</v>
      </c>
      <c r="AT351" s="79">
        <f>MAX(IFERROR(IFERROR(_xlfn.FORECAST.ETS(AT$5,tbl_Model[[#This Row],[H_2023_01]:[H_2025_12]],$H$5:$AQ$5),_xlfn.FORECAST.LINEAR(AT$5,tbl_Model[[#This Row],[H_2023_01]:[H_2025_12]],$H$5:$AQ$5)),0),0)</f>
        <v>5.2754361616351542</v>
      </c>
      <c r="AU351" s="79">
        <f>MAX(IFERROR(IFERROR(_xlfn.FORECAST.ETS(AU$5,tbl_Model[[#This Row],[H_2023_01]:[H_2025_12]],$H$5:$AQ$5),_xlfn.FORECAST.LINEAR(AU$5,tbl_Model[[#This Row],[H_2023_01]:[H_2025_12]],$H$5:$AQ$5)),0),0)</f>
        <v>2.3036834191838551</v>
      </c>
      <c r="AV351" s="79">
        <f>MAX(IFERROR(IFERROR(_xlfn.FORECAST.ETS(AV$5,tbl_Model[[#This Row],[H_2023_01]:[H_2025_12]],$H$5:$AQ$5),_xlfn.FORECAST.LINEAR(AV$5,tbl_Model[[#This Row],[H_2023_01]:[H_2025_12]],$H$5:$AQ$5)),0),0)</f>
        <v>1.6747593147549367</v>
      </c>
      <c r="AW351" s="79">
        <f>MAX(IFERROR(IFERROR(_xlfn.FORECAST.ETS(AW$5,tbl_Model[[#This Row],[H_2023_01]:[H_2025_12]],$H$5:$AQ$5),_xlfn.FORECAST.LINEAR(AW$5,tbl_Model[[#This Row],[H_2023_01]:[H_2025_12]],$H$5:$AQ$5)),0),0)</f>
        <v>3.2874245988241952</v>
      </c>
      <c r="AX351" s="79">
        <f>MAX(IFERROR(IFERROR(_xlfn.FORECAST.ETS(AX$5,tbl_Model[[#This Row],[H_2023_01]:[H_2025_12]],$H$5:$AQ$5),_xlfn.FORECAST.LINEAR(AX$5,tbl_Model[[#This Row],[H_2023_01]:[H_2025_12]],$H$5:$AQ$5)),0),0)</f>
        <v>6.2393059556141157</v>
      </c>
      <c r="AY351" s="79">
        <f>MAX(IFERROR(IFERROR(_xlfn.FORECAST.ETS(AY$5,tbl_Model[[#This Row],[H_2023_01]:[H_2025_12]],$H$5:$AQ$5),_xlfn.FORECAST.LINEAR(AY$5,tbl_Model[[#This Row],[H_2023_01]:[H_2025_12]],$H$5:$AQ$5)),0),0)</f>
        <v>6.1992595443884095</v>
      </c>
      <c r="AZ351" s="79">
        <f>MAX(IFERROR(IFERROR(_xlfn.FORECAST.ETS(AZ$5,tbl_Model[[#This Row],[H_2023_01]:[H_2025_12]],$H$5:$AQ$5),_xlfn.FORECAST.LINEAR(AZ$5,tbl_Model[[#This Row],[H_2023_01]:[H_2025_12]],$H$5:$AQ$5)),0),0)</f>
        <v>5.8375601506126022</v>
      </c>
      <c r="BA351" s="79">
        <f>MAX(IFERROR(IFERROR(_xlfn.FORECAST.ETS(BA$5,tbl_Model[[#This Row],[H_2023_01]:[H_2025_12]],$H$5:$AQ$5),_xlfn.FORECAST.LINEAR(BA$5,tbl_Model[[#This Row],[H_2023_01]:[H_2025_12]],$H$5:$AQ$5)),0),0)</f>
        <v>2.8658074081613032</v>
      </c>
      <c r="BB351" s="79">
        <f>MAX(IFERROR(IFERROR(_xlfn.FORECAST.ETS(BB$5,tbl_Model[[#This Row],[H_2023_01]:[H_2025_12]],$H$5:$AQ$5),_xlfn.FORECAST.LINEAR(BB$5,tbl_Model[[#This Row],[H_2023_01]:[H_2025_12]],$H$5:$AQ$5)),0),0)</f>
        <v>2.2368833037323848</v>
      </c>
      <c r="BC351" s="79">
        <f>MAX(IFERROR(IFERROR(_xlfn.FORECAST.ETS(BC$5,tbl_Model[[#This Row],[H_2023_01]:[H_2025_12]],$H$5:$AQ$5),_xlfn.FORECAST.LINEAR(BC$5,tbl_Model[[#This Row],[H_2023_01]:[H_2025_12]],$H$5:$AQ$5)),0),0)</f>
        <v>3.8495485878016433</v>
      </c>
      <c r="BD351" s="80">
        <f>IFERROR(AR351/SUM(Model!$AR351:$BC351),1/12)</f>
        <v>0.11113427934795829</v>
      </c>
      <c r="BE351" s="80">
        <f>IFERROR(AS351/SUM(Model!$AR351:$BC351),1/12)</f>
        <v>0.11035034656613175</v>
      </c>
      <c r="BF351" s="80">
        <f>IFERROR(AT351/SUM(Model!$AR351:$BC351),1/12)</f>
        <v>0.1032698616170679</v>
      </c>
      <c r="BG351" s="80">
        <f>IFERROR(AU351/SUM(Model!$AR351:$BC351),1/12)</f>
        <v>4.5095999765621585E-2</v>
      </c>
      <c r="BH351" s="80">
        <f>IFERROR(AV351/SUM(Model!$AR351:$BC351),1/12)</f>
        <v>3.2784429074207616E-2</v>
      </c>
      <c r="BI351" s="80">
        <f>IFERROR(AW351/SUM(Model!$AR351:$BC351),1/12)</f>
        <v>6.435332984711771E-2</v>
      </c>
      <c r="BJ351" s="80">
        <f>IFERROR(AX351/SUM(Model!$AR351:$BC351),1/12)</f>
        <v>0.12213819727525668</v>
      </c>
      <c r="BK351" s="80">
        <f>IFERROR(AY351/SUM(Model!$AR351:$BC351),1/12)</f>
        <v>0.12135426449343016</v>
      </c>
      <c r="BL351" s="80">
        <f>IFERROR(AZ351/SUM(Model!$AR351:$BC351),1/12)</f>
        <v>0.11427377954436629</v>
      </c>
      <c r="BM351" s="80">
        <f>IFERROR(BA351/SUM(Model!$AR351:$BC351),1/12)</f>
        <v>5.6099917692919977E-2</v>
      </c>
      <c r="BN351" s="80">
        <f>IFERROR(BB351/SUM(Model!$AR351:$BC351),1/12)</f>
        <v>4.3788347001506009E-2</v>
      </c>
      <c r="BO351" s="80">
        <f>IFERROR(BC351/SUM(Model!$AR351:$BC351),1/12)</f>
        <v>7.5357247774416089E-2</v>
      </c>
      <c r="BP35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45.494880546075088</v>
      </c>
      <c r="BQ351" s="77" cm="1">
        <f t="array" ref="BQ35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51" s="77" cm="1">
        <f t="array" ref="BR35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51" s="77">
        <f>IF(tbl_Model[[#This Row],[Type]]="Boutique",
    tbl_Model[[#This Row],[UnitListPrice]],
    tbl_Model[[#This Row],[UnitListPrice]]*(1-SUMIFS(tbl_MarketTerms[WholesaleMarginPct],tbl_MarketTerms[Country],tbl_Model[[#This Row],[country]])))</f>
        <v>15327.291053254437</v>
      </c>
      <c r="BT351" s="79">
        <f>Model!$BP351*BD351</f>
        <v>5.0560407635095022</v>
      </c>
      <c r="BU351" s="79">
        <f>Model!$BP351*BE351</f>
        <v>5.0203758352441517</v>
      </c>
      <c r="BV351" s="79">
        <f>Model!$BP351*BF351</f>
        <v>4.698250018278209</v>
      </c>
      <c r="BW351" s="79">
        <f>Model!$BP351*BG351</f>
        <v>2.0516371224427843</v>
      </c>
      <c r="BX351" s="79">
        <f>Model!$BP351*BH351</f>
        <v>1.4915236845023465</v>
      </c>
      <c r="BY351" s="79">
        <f>Model!$BP351*BI351</f>
        <v>2.9277470541367889</v>
      </c>
      <c r="BZ351" s="79">
        <f>Model!$BP351*BJ351</f>
        <v>5.5566626951507567</v>
      </c>
      <c r="CA351" s="79">
        <f>Model!$BP351*BK351</f>
        <v>5.5209977668854062</v>
      </c>
      <c r="CB351" s="79">
        <f>Model!$BP351*BL351</f>
        <v>5.1988719499194636</v>
      </c>
      <c r="CC351" s="79">
        <f>Model!$BP351*BM351</f>
        <v>2.5522590540840389</v>
      </c>
      <c r="CD351" s="79">
        <f>Model!$BP351*BN351</f>
        <v>1.9921456161436011</v>
      </c>
      <c r="CE351" s="79">
        <f>Model!$BP351*BO351</f>
        <v>3.4283689857780426</v>
      </c>
      <c r="CF351" s="79">
        <f>Model!$BS351*BT351</f>
        <v>77495.408359428926</v>
      </c>
      <c r="CG351" s="79">
        <f>Model!$BS351*BU351</f>
        <v>76948.761623512459</v>
      </c>
      <c r="CH351" s="79">
        <f>Model!$BS351*BV351</f>
        <v>72011.445471108091</v>
      </c>
      <c r="CI351" s="79">
        <f>Model!$BS351*BW351</f>
        <v>31446.039311341967</v>
      </c>
      <c r="CJ351" s="79">
        <f>Model!$BS351*BX351</f>
        <v>22861.01762518991</v>
      </c>
      <c r="CK351" s="79">
        <f>Model!$BS351*BY351</f>
        <v>44874.431229062837</v>
      </c>
      <c r="CL351" s="79">
        <f>Model!$BS351*BZ351</f>
        <v>85168.586413336889</v>
      </c>
      <c r="CM351" s="79">
        <f>Model!$BS351*CA351</f>
        <v>84621.939677420422</v>
      </c>
      <c r="CN351" s="79">
        <f>Model!$BS351*CB351</f>
        <v>79684.623525016039</v>
      </c>
      <c r="CO351" s="79">
        <f>Model!$BS351*CC351</f>
        <v>39119.217365249919</v>
      </c>
      <c r="CP351" s="79">
        <f>Model!$BS351*CD351</f>
        <v>30534.195679097866</v>
      </c>
      <c r="CQ351" s="79">
        <f>Model!$BS351*CE351</f>
        <v>52547.609282970785</v>
      </c>
      <c r="CR351" s="79">
        <f>Model!$BR351*BT351</f>
        <v>27402.304902975062</v>
      </c>
      <c r="CS351" s="79">
        <f>Model!$BR351*BU351</f>
        <v>27209.01112146063</v>
      </c>
      <c r="CT351" s="79">
        <f>Model!$BR351*BV351</f>
        <v>25463.18068486152</v>
      </c>
      <c r="CU351" s="79">
        <f>Model!$BR351*BW351</f>
        <v>11119.290490137659</v>
      </c>
      <c r="CV351" s="79">
        <f>Model!$BR351*BX351</f>
        <v>8083.6347419739841</v>
      </c>
      <c r="CW351" s="79">
        <f>Model!$BR351*BY351</f>
        <v>15867.557483962233</v>
      </c>
      <c r="CX351" s="79">
        <f>Model!$BR351*BZ351</f>
        <v>30115.533583993038</v>
      </c>
      <c r="CY351" s="79">
        <f>Model!$BR351*CA351</f>
        <v>29922.239802478605</v>
      </c>
      <c r="CZ351" s="79">
        <f>Model!$BR351*CB351</f>
        <v>28176.409365879492</v>
      </c>
      <c r="DA351" s="79">
        <f>Model!$BR351*CC351</f>
        <v>13832.519171155633</v>
      </c>
      <c r="DB351" s="79">
        <f>Model!$BR351*CD351</f>
        <v>10796.863422991957</v>
      </c>
      <c r="DC351" s="79">
        <f>Model!$BR351*CE351</f>
        <v>18580.786164980203</v>
      </c>
      <c r="DD351" s="79">
        <f>SUM(Model!$CF351:$CQ351)</f>
        <v>697313.27556273609</v>
      </c>
      <c r="DE351" s="79">
        <f>SUM(Model!$CR351:$DC351)</f>
        <v>246569.33093685005</v>
      </c>
      <c r="DF351" s="80">
        <f>IFERROR((Model!$DD351-Model!$DE351)/Model!$DD351,0)</f>
        <v>0.64640092254393533</v>
      </c>
    </row>
    <row r="352" spans="2:110" x14ac:dyDescent="0.25">
      <c r="B352" t="s">
        <v>371</v>
      </c>
      <c r="C352" t="s">
        <v>114</v>
      </c>
      <c r="D352" t="s">
        <v>32</v>
      </c>
      <c r="E352" s="4">
        <v>229</v>
      </c>
      <c r="F352" s="4">
        <v>1452889.33</v>
      </c>
      <c r="G352" s="4">
        <v>628314.18000000005</v>
      </c>
      <c r="H352" s="4">
        <v>18</v>
      </c>
      <c r="I352" s="4">
        <v>1</v>
      </c>
      <c r="J352" s="4">
        <v>12</v>
      </c>
      <c r="K352" s="4">
        <v>6</v>
      </c>
      <c r="L352" s="4">
        <v>16</v>
      </c>
      <c r="M352" s="4">
        <v>27</v>
      </c>
      <c r="N352" s="4">
        <v>14</v>
      </c>
      <c r="O352" s="4">
        <v>9</v>
      </c>
      <c r="P352" s="4">
        <v>27</v>
      </c>
      <c r="Q352" s="4">
        <v>15</v>
      </c>
      <c r="R352" s="4">
        <v>35</v>
      </c>
      <c r="S352" s="4">
        <v>25</v>
      </c>
      <c r="T352" s="4">
        <v>12</v>
      </c>
      <c r="U352" s="4">
        <v>3</v>
      </c>
      <c r="V352" s="4">
        <v>17</v>
      </c>
      <c r="W352" s="4">
        <v>20</v>
      </c>
      <c r="X352" s="4">
        <v>29</v>
      </c>
      <c r="Y352" s="4">
        <v>23</v>
      </c>
      <c r="Z352" s="4">
        <v>23</v>
      </c>
      <c r="AA352" s="4">
        <v>24</v>
      </c>
      <c r="AB352" s="4">
        <v>22</v>
      </c>
      <c r="AC352" s="4">
        <v>24</v>
      </c>
      <c r="AD352" s="4">
        <v>40</v>
      </c>
      <c r="AE352" s="4">
        <v>24</v>
      </c>
      <c r="AF352" s="4">
        <v>23</v>
      </c>
      <c r="AG352" s="4">
        <v>15</v>
      </c>
      <c r="AH352" s="4">
        <v>8</v>
      </c>
      <c r="AI352" s="4">
        <v>17</v>
      </c>
      <c r="AJ352" s="4">
        <v>16</v>
      </c>
      <c r="AK352" s="4">
        <v>18</v>
      </c>
      <c r="AL352" s="4">
        <v>15</v>
      </c>
      <c r="AM352" s="4">
        <v>26</v>
      </c>
      <c r="AN352" s="4">
        <v>15</v>
      </c>
      <c r="AO352" s="4">
        <v>18</v>
      </c>
      <c r="AP352" s="4">
        <v>35</v>
      </c>
      <c r="AQ352" s="4">
        <v>23</v>
      </c>
      <c r="AR352" s="79">
        <f>MAX(IFERROR(IFERROR(_xlfn.FORECAST.ETS(AR$5,tbl_Model[[#This Row],[H_2023_01]:[H_2025_12]],$H$5:$AQ$5),_xlfn.FORECAST.LINEAR(AR$5,tbl_Model[[#This Row],[H_2023_01]:[H_2025_12]],$H$5:$AQ$5)),0),0)</f>
        <v>17.574174612957876</v>
      </c>
      <c r="AS352" s="79">
        <f>MAX(IFERROR(IFERROR(_xlfn.FORECAST.ETS(AS$5,tbl_Model[[#This Row],[H_2023_01]:[H_2025_12]],$H$5:$AQ$5),_xlfn.FORECAST.LINEAR(AS$5,tbl_Model[[#This Row],[H_2023_01]:[H_2025_12]],$H$5:$AQ$5)),0),0)</f>
        <v>7.9406375946089938</v>
      </c>
      <c r="AT352" s="79">
        <f>MAX(IFERROR(IFERROR(_xlfn.FORECAST.ETS(AT$5,tbl_Model[[#This Row],[H_2023_01]:[H_2025_12]],$H$5:$AQ$5),_xlfn.FORECAST.LINEAR(AT$5,tbl_Model[[#This Row],[H_2023_01]:[H_2025_12]],$H$5:$AQ$5)),0),0)</f>
        <v>11.074552490870921</v>
      </c>
      <c r="AU352" s="79">
        <f>MAX(IFERROR(IFERROR(_xlfn.FORECAST.ETS(AU$5,tbl_Model[[#This Row],[H_2023_01]:[H_2025_12]],$H$5:$AQ$5),_xlfn.FORECAST.LINEAR(AU$5,tbl_Model[[#This Row],[H_2023_01]:[H_2025_12]],$H$5:$AQ$5)),0),0)</f>
        <v>15.906233705496359</v>
      </c>
      <c r="AV352" s="79">
        <f>MAX(IFERROR(IFERROR(_xlfn.FORECAST.ETS(AV$5,tbl_Model[[#This Row],[H_2023_01]:[H_2025_12]],$H$5:$AQ$5),_xlfn.FORECAST.LINEAR(AV$5,tbl_Model[[#This Row],[H_2023_01]:[H_2025_12]],$H$5:$AQ$5)),0),0)</f>
        <v>19.996212173622816</v>
      </c>
      <c r="AW352" s="79">
        <f>MAX(IFERROR(IFERROR(_xlfn.FORECAST.ETS(AW$5,tbl_Model[[#This Row],[H_2023_01]:[H_2025_12]],$H$5:$AQ$5),_xlfn.FORECAST.LINEAR(AW$5,tbl_Model[[#This Row],[H_2023_01]:[H_2025_12]],$H$5:$AQ$5)),0),0)</f>
        <v>20.42550359121352</v>
      </c>
      <c r="AX352" s="79">
        <f>MAX(IFERROR(IFERROR(_xlfn.FORECAST.ETS(AX$5,tbl_Model[[#This Row],[H_2023_01]:[H_2025_12]],$H$5:$AQ$5),_xlfn.FORECAST.LINEAR(AX$5,tbl_Model[[#This Row],[H_2023_01]:[H_2025_12]],$H$5:$AQ$5)),0),0)</f>
        <v>16.436287091466781</v>
      </c>
      <c r="AY352" s="79">
        <f>MAX(IFERROR(IFERROR(_xlfn.FORECAST.ETS(AY$5,tbl_Model[[#This Row],[H_2023_01]:[H_2025_12]],$H$5:$AQ$5),_xlfn.FORECAST.LINEAR(AY$5,tbl_Model[[#This Row],[H_2023_01]:[H_2025_12]],$H$5:$AQ$5)),0),0)</f>
        <v>21.254086116157421</v>
      </c>
      <c r="AZ352" s="79">
        <f>MAX(IFERROR(IFERROR(_xlfn.FORECAST.ETS(AZ$5,tbl_Model[[#This Row],[H_2023_01]:[H_2025_12]],$H$5:$AQ$5),_xlfn.FORECAST.LINEAR(AZ$5,tbl_Model[[#This Row],[H_2023_01]:[H_2025_12]],$H$5:$AQ$5)),0),0)</f>
        <v>18.483029151214886</v>
      </c>
      <c r="BA352" s="79">
        <f>MAX(IFERROR(IFERROR(_xlfn.FORECAST.ETS(BA$5,tbl_Model[[#This Row],[H_2023_01]:[H_2025_12]],$H$5:$AQ$5),_xlfn.FORECAST.LINEAR(BA$5,tbl_Model[[#This Row],[H_2023_01]:[H_2025_12]],$H$5:$AQ$5)),0),0)</f>
        <v>18.349198744535386</v>
      </c>
      <c r="BB352" s="79">
        <f>MAX(IFERROR(IFERROR(_xlfn.FORECAST.ETS(BB$5,tbl_Model[[#This Row],[H_2023_01]:[H_2025_12]],$H$5:$AQ$5),_xlfn.FORECAST.LINEAR(BB$5,tbl_Model[[#This Row],[H_2023_01]:[H_2025_12]],$H$5:$AQ$5)),0),0)</f>
        <v>35.607956640668107</v>
      </c>
      <c r="BC352" s="79">
        <f>MAX(IFERROR(IFERROR(_xlfn.FORECAST.ETS(BC$5,tbl_Model[[#This Row],[H_2023_01]:[H_2025_12]],$H$5:$AQ$5),_xlfn.FORECAST.LINEAR(BC$5,tbl_Model[[#This Row],[H_2023_01]:[H_2025_12]],$H$5:$AQ$5)),0),0)</f>
        <v>22.789750195327017</v>
      </c>
      <c r="BD352" s="80">
        <f>IFERROR(AR352/SUM(Model!$AR352:$BC352),1/12)</f>
        <v>7.7817745550573761E-2</v>
      </c>
      <c r="BE352" s="80">
        <f>IFERROR(AS352/SUM(Model!$AR352:$BC352),1/12)</f>
        <v>3.5160827148661263E-2</v>
      </c>
      <c r="BF352" s="80">
        <f>IFERROR(AT352/SUM(Model!$AR352:$BC352),1/12)</f>
        <v>4.9037677546781747E-2</v>
      </c>
      <c r="BG352" s="80">
        <f>IFERROR(AU352/SUM(Model!$AR352:$BC352),1/12)</f>
        <v>7.0432169613793658E-2</v>
      </c>
      <c r="BH352" s="80">
        <f>IFERROR(AV352/SUM(Model!$AR352:$BC352),1/12)</f>
        <v>8.8542431446819919E-2</v>
      </c>
      <c r="BI352" s="80">
        <f>IFERROR(AW352/SUM(Model!$AR352:$BC352),1/12)</f>
        <v>9.0443316753631833E-2</v>
      </c>
      <c r="BJ352" s="80">
        <f>IFERROR(AX352/SUM(Model!$AR352:$BC352),1/12)</f>
        <v>7.2779224905212783E-2</v>
      </c>
      <c r="BK352" s="80">
        <f>IFERROR(AY352/SUM(Model!$AR352:$BC352),1/12)</f>
        <v>9.4112247187849482E-2</v>
      </c>
      <c r="BL352" s="80">
        <f>IFERROR(AZ352/SUM(Model!$AR352:$BC352),1/12)</f>
        <v>8.1842117264077793E-2</v>
      </c>
      <c r="BM352" s="80">
        <f>IFERROR(BA352/SUM(Model!$AR352:$BC352),1/12)</f>
        <v>8.1249521551148188E-2</v>
      </c>
      <c r="BN352" s="80">
        <f>IFERROR(BB352/SUM(Model!$AR352:$BC352),1/12)</f>
        <v>0.15767061443649807</v>
      </c>
      <c r="BO352" s="80">
        <f>IFERROR(BC352/SUM(Model!$AR352:$BC352),1/12)</f>
        <v>0.10091210659495155</v>
      </c>
      <c r="BP35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234.86463718169631</v>
      </c>
      <c r="BQ352" s="77" cm="1">
        <f t="array" ref="BQ35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52" s="77" cm="1">
        <f t="array" ref="BR35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52" s="77">
        <f>IF(tbl_Model[[#This Row],[Type]]="Boutique",
    tbl_Model[[#This Row],[UnitListPrice]],
    tbl_Model[[#This Row],[UnitListPrice]]*(1-SUMIFS(tbl_MarketTerms[WholesaleMarginPct],tbl_MarketTerms[Country],tbl_Model[[#This Row],[country]])))</f>
        <v>6382.4329787234046</v>
      </c>
      <c r="BT352" s="79">
        <f>Model!$BP352*BD352</f>
        <v>18.27663657503307</v>
      </c>
      <c r="BU352" s="79">
        <f>Model!$BP352*BE352</f>
        <v>8.2580349112786653</v>
      </c>
      <c r="BV352" s="79">
        <f>Model!$BP352*BF352</f>
        <v>11.517216345257911</v>
      </c>
      <c r="BW352" s="79">
        <f>Model!$BP352*BG352</f>
        <v>16.542025962263342</v>
      </c>
      <c r="BX352" s="79">
        <f>Model!$BP352*BH352</f>
        <v>20.795486036942577</v>
      </c>
      <c r="BY352" s="79">
        <f>Model!$BP352*BI352</f>
        <v>21.241936774850977</v>
      </c>
      <c r="BZ352" s="79">
        <f>Model!$BP352*BJ352</f>
        <v>17.093266251727876</v>
      </c>
      <c r="CA352" s="79">
        <f>Model!$BP352*BK352</f>
        <v>22.103638790128386</v>
      </c>
      <c r="CB352" s="79">
        <f>Model!$BP352*BL352</f>
        <v>19.221819177409476</v>
      </c>
      <c r="CC352" s="79">
        <f>Model!$BP352*BM352</f>
        <v>19.082639400296834</v>
      </c>
      <c r="CD352" s="79">
        <f>Model!$BP352*BN352</f>
        <v>37.031251653843249</v>
      </c>
      <c r="CE352" s="79">
        <f>Model!$BP352*BO352</f>
        <v>23.70068530266396</v>
      </c>
      <c r="CF352" s="79">
        <f>Model!$BS352*BT352</f>
        <v>116649.40801663345</v>
      </c>
      <c r="CG352" s="79">
        <f>Model!$BS352*BU352</f>
        <v>52706.354357194155</v>
      </c>
      <c r="CH352" s="79">
        <f>Model!$BS352*BV352</f>
        <v>73507.861425066323</v>
      </c>
      <c r="CI352" s="79">
        <f>Model!$BS352*BW352</f>
        <v>105578.37203644832</v>
      </c>
      <c r="CJ352" s="79">
        <f>Model!$BS352*BX352</f>
        <v>132725.79589076439</v>
      </c>
      <c r="CK352" s="79">
        <f>Model!$BS352*BY352</f>
        <v>135575.23780376636</v>
      </c>
      <c r="CL352" s="79">
        <f>Model!$BS352*BZ352</f>
        <v>109096.62623912779</v>
      </c>
      <c r="CM352" s="79">
        <f>Model!$BS352*CA352</f>
        <v>141074.99316390531</v>
      </c>
      <c r="CN352" s="79">
        <f>Model!$BS352*CB352</f>
        <v>122681.97262895622</v>
      </c>
      <c r="CO352" s="79">
        <f>Model!$BS352*CC352</f>
        <v>121793.66702954113</v>
      </c>
      <c r="CP352" s="79">
        <f>Model!$BS352*CD352</f>
        <v>236349.48179889476</v>
      </c>
      <c r="CQ352" s="79">
        <f>Model!$BS352*CE352</f>
        <v>151268.03549406756</v>
      </c>
      <c r="CR352" s="79">
        <f>Model!$BR352*BT352</f>
        <v>49763.32793696726</v>
      </c>
      <c r="CS352" s="79">
        <f>Model!$BR352*BU352</f>
        <v>22484.842750895536</v>
      </c>
      <c r="CT352" s="79">
        <f>Model!$BR352*BV352</f>
        <v>31358.888795381758</v>
      </c>
      <c r="CU352" s="79">
        <f>Model!$BR352*BW352</f>
        <v>45040.358455584581</v>
      </c>
      <c r="CV352" s="79">
        <f>Model!$BR352*BX352</f>
        <v>56621.61016423913</v>
      </c>
      <c r="CW352" s="79">
        <f>Model!$BR352*BY352</f>
        <v>57837.198950886355</v>
      </c>
      <c r="CX352" s="79">
        <f>Model!$BR352*BZ352</f>
        <v>46541.266523875733</v>
      </c>
      <c r="CY352" s="79">
        <f>Model!$BR352*CA352</f>
        <v>60183.427141951521</v>
      </c>
      <c r="CZ352" s="79">
        <f>Model!$BR352*CB352</f>
        <v>52336.855708845498</v>
      </c>
      <c r="DA352" s="79">
        <f>Model!$BR352*CC352</f>
        <v>51957.89928203162</v>
      </c>
      <c r="DB352" s="79">
        <f>Model!$BR352*CD352</f>
        <v>100828.08794720637</v>
      </c>
      <c r="DC352" s="79">
        <f>Model!$BR352*CE352</f>
        <v>64531.839335170058</v>
      </c>
      <c r="DD352" s="79">
        <f>SUM(Model!$CF352:$CQ352)</f>
        <v>1499007.8058843657</v>
      </c>
      <c r="DE352" s="79">
        <f>SUM(Model!$CR352:$DC352)</f>
        <v>639485.60299303546</v>
      </c>
      <c r="DF352" s="80">
        <f>IFERROR((Model!$DD352-Model!$DE352)/Model!$DD352,0)</f>
        <v>0.57339408074945963</v>
      </c>
    </row>
    <row r="353" spans="2:110" x14ac:dyDescent="0.25">
      <c r="B353" t="s">
        <v>371</v>
      </c>
      <c r="C353" t="s">
        <v>131</v>
      </c>
      <c r="D353" t="s">
        <v>21</v>
      </c>
      <c r="E353" s="4">
        <v>206</v>
      </c>
      <c r="F353" s="4">
        <v>1213431.8600000001</v>
      </c>
      <c r="G353" s="4">
        <v>524335.76</v>
      </c>
      <c r="H353" s="4">
        <v>14</v>
      </c>
      <c r="I353" s="4">
        <v>5</v>
      </c>
      <c r="J353" s="4">
        <v>14</v>
      </c>
      <c r="K353" s="4">
        <v>20</v>
      </c>
      <c r="L353" s="4">
        <v>16</v>
      </c>
      <c r="M353" s="4">
        <v>9</v>
      </c>
      <c r="N353" s="4">
        <v>25</v>
      </c>
      <c r="O353" s="4">
        <v>5</v>
      </c>
      <c r="P353" s="4">
        <v>13</v>
      </c>
      <c r="Q353" s="4">
        <v>32</v>
      </c>
      <c r="R353" s="4">
        <v>18</v>
      </c>
      <c r="S353" s="4">
        <v>27</v>
      </c>
      <c r="T353" s="4">
        <v>7</v>
      </c>
      <c r="U353" s="4">
        <v>10</v>
      </c>
      <c r="V353" s="4">
        <v>22</v>
      </c>
      <c r="W353" s="4">
        <v>15</v>
      </c>
      <c r="X353" s="4">
        <v>10</v>
      </c>
      <c r="Y353" s="4">
        <v>7</v>
      </c>
      <c r="Z353" s="4">
        <v>8</v>
      </c>
      <c r="AA353" s="4">
        <v>15</v>
      </c>
      <c r="AB353" s="4">
        <v>15</v>
      </c>
      <c r="AC353" s="4">
        <v>20</v>
      </c>
      <c r="AD353" s="4">
        <v>25</v>
      </c>
      <c r="AE353" s="4">
        <v>31</v>
      </c>
      <c r="AF353" s="4">
        <v>20</v>
      </c>
      <c r="AG353" s="4">
        <v>12</v>
      </c>
      <c r="AH353" s="4">
        <v>6</v>
      </c>
      <c r="AI353" s="4">
        <v>15</v>
      </c>
      <c r="AJ353" s="4">
        <v>33</v>
      </c>
      <c r="AK353" s="4">
        <v>14</v>
      </c>
      <c r="AL353" s="4">
        <v>20</v>
      </c>
      <c r="AM353" s="4">
        <v>18</v>
      </c>
      <c r="AN353" s="4">
        <v>15</v>
      </c>
      <c r="AO353" s="4">
        <v>12</v>
      </c>
      <c r="AP353" s="4">
        <v>25</v>
      </c>
      <c r="AQ353" s="4">
        <v>16</v>
      </c>
      <c r="AR353" s="79">
        <f>MAX(IFERROR(IFERROR(_xlfn.FORECAST.ETS(AR$5,tbl_Model[[#This Row],[H_2023_01]:[H_2025_12]],$H$5:$AQ$5),_xlfn.FORECAST.LINEAR(AR$5,tbl_Model[[#This Row],[H_2023_01]:[H_2025_12]],$H$5:$AQ$5)),0),0)</f>
        <v>18.722510749925586</v>
      </c>
      <c r="AS353" s="79">
        <f>MAX(IFERROR(IFERROR(_xlfn.FORECAST.ETS(AS$5,tbl_Model[[#This Row],[H_2023_01]:[H_2025_12]],$H$5:$AQ$5),_xlfn.FORECAST.LINEAR(AS$5,tbl_Model[[#This Row],[H_2023_01]:[H_2025_12]],$H$5:$AQ$5)),0),0)</f>
        <v>18.854752686520705</v>
      </c>
      <c r="AT353" s="79">
        <f>MAX(IFERROR(IFERROR(_xlfn.FORECAST.ETS(AT$5,tbl_Model[[#This Row],[H_2023_01]:[H_2025_12]],$H$5:$AQ$5),_xlfn.FORECAST.LINEAR(AT$5,tbl_Model[[#This Row],[H_2023_01]:[H_2025_12]],$H$5:$AQ$5)),0),0)</f>
        <v>18.986994623115837</v>
      </c>
      <c r="AU353" s="79">
        <f>MAX(IFERROR(IFERROR(_xlfn.FORECAST.ETS(AU$5,tbl_Model[[#This Row],[H_2023_01]:[H_2025_12]],$H$5:$AQ$5),_xlfn.FORECAST.LINEAR(AU$5,tbl_Model[[#This Row],[H_2023_01]:[H_2025_12]],$H$5:$AQ$5)),0),0)</f>
        <v>19.119236559710956</v>
      </c>
      <c r="AV353" s="79">
        <f>MAX(IFERROR(IFERROR(_xlfn.FORECAST.ETS(AV$5,tbl_Model[[#This Row],[H_2023_01]:[H_2025_12]],$H$5:$AQ$5),_xlfn.FORECAST.LINEAR(AV$5,tbl_Model[[#This Row],[H_2023_01]:[H_2025_12]],$H$5:$AQ$5)),0),0)</f>
        <v>19.251478496306088</v>
      </c>
      <c r="AW353" s="79">
        <f>MAX(IFERROR(IFERROR(_xlfn.FORECAST.ETS(AW$5,tbl_Model[[#This Row],[H_2023_01]:[H_2025_12]],$H$5:$AQ$5),_xlfn.FORECAST.LINEAR(AW$5,tbl_Model[[#This Row],[H_2023_01]:[H_2025_12]],$H$5:$AQ$5)),0),0)</f>
        <v>19.383720432901207</v>
      </c>
      <c r="AX353" s="79">
        <f>MAX(IFERROR(IFERROR(_xlfn.FORECAST.ETS(AX$5,tbl_Model[[#This Row],[H_2023_01]:[H_2025_12]],$H$5:$AQ$5),_xlfn.FORECAST.LINEAR(AX$5,tbl_Model[[#This Row],[H_2023_01]:[H_2025_12]],$H$5:$AQ$5)),0),0)</f>
        <v>19.515962369496339</v>
      </c>
      <c r="AY353" s="79">
        <f>MAX(IFERROR(IFERROR(_xlfn.FORECAST.ETS(AY$5,tbl_Model[[#This Row],[H_2023_01]:[H_2025_12]],$H$5:$AQ$5),_xlfn.FORECAST.LINEAR(AY$5,tbl_Model[[#This Row],[H_2023_01]:[H_2025_12]],$H$5:$AQ$5)),0),0)</f>
        <v>19.648204306091458</v>
      </c>
      <c r="AZ353" s="79">
        <f>MAX(IFERROR(IFERROR(_xlfn.FORECAST.ETS(AZ$5,tbl_Model[[#This Row],[H_2023_01]:[H_2025_12]],$H$5:$AQ$5),_xlfn.FORECAST.LINEAR(AZ$5,tbl_Model[[#This Row],[H_2023_01]:[H_2025_12]],$H$5:$AQ$5)),0),0)</f>
        <v>19.78044624268659</v>
      </c>
      <c r="BA353" s="79">
        <f>MAX(IFERROR(IFERROR(_xlfn.FORECAST.ETS(BA$5,tbl_Model[[#This Row],[H_2023_01]:[H_2025_12]],$H$5:$AQ$5),_xlfn.FORECAST.LINEAR(BA$5,tbl_Model[[#This Row],[H_2023_01]:[H_2025_12]],$H$5:$AQ$5)),0),0)</f>
        <v>19.912688179281709</v>
      </c>
      <c r="BB353" s="79">
        <f>MAX(IFERROR(IFERROR(_xlfn.FORECAST.ETS(BB$5,tbl_Model[[#This Row],[H_2023_01]:[H_2025_12]],$H$5:$AQ$5),_xlfn.FORECAST.LINEAR(BB$5,tbl_Model[[#This Row],[H_2023_01]:[H_2025_12]],$H$5:$AQ$5)),0),0)</f>
        <v>20.044930115876841</v>
      </c>
      <c r="BC353" s="79">
        <f>MAX(IFERROR(IFERROR(_xlfn.FORECAST.ETS(BC$5,tbl_Model[[#This Row],[H_2023_01]:[H_2025_12]],$H$5:$AQ$5),_xlfn.FORECAST.LINEAR(BC$5,tbl_Model[[#This Row],[H_2023_01]:[H_2025_12]],$H$5:$AQ$5)),0),0)</f>
        <v>20.17717205247196</v>
      </c>
      <c r="BD353" s="80">
        <f>IFERROR(AR353/SUM(Model!$AR353:$BC353),1/12)</f>
        <v>8.0217066914710339E-2</v>
      </c>
      <c r="BE353" s="80">
        <f>IFERROR(AS353/SUM(Model!$AR353:$BC353),1/12)</f>
        <v>8.0783660809005411E-2</v>
      </c>
      <c r="BF353" s="80">
        <f>IFERROR(AT353/SUM(Model!$AR353:$BC353),1/12)</f>
        <v>8.1350254703300526E-2</v>
      </c>
      <c r="BG353" s="80">
        <f>IFERROR(AU353/SUM(Model!$AR353:$BC353),1/12)</f>
        <v>8.1916848597595585E-2</v>
      </c>
      <c r="BH353" s="80">
        <f>IFERROR(AV353/SUM(Model!$AR353:$BC353),1/12)</f>
        <v>8.2483442491890713E-2</v>
      </c>
      <c r="BI353" s="80">
        <f>IFERROR(AW353/SUM(Model!$AR353:$BC353),1/12)</f>
        <v>8.3050036386185772E-2</v>
      </c>
      <c r="BJ353" s="80">
        <f>IFERROR(AX353/SUM(Model!$AR353:$BC353),1/12)</f>
        <v>8.36166302804809E-2</v>
      </c>
      <c r="BK353" s="80">
        <f>IFERROR(AY353/SUM(Model!$AR353:$BC353),1/12)</f>
        <v>8.4183224174775959E-2</v>
      </c>
      <c r="BL353" s="80">
        <f>IFERROR(AZ353/SUM(Model!$AR353:$BC353),1/12)</f>
        <v>8.4749818069071087E-2</v>
      </c>
      <c r="BM353" s="80">
        <f>IFERROR(BA353/SUM(Model!$AR353:$BC353),1/12)</f>
        <v>8.5316411963366146E-2</v>
      </c>
      <c r="BN353" s="80">
        <f>IFERROR(BB353/SUM(Model!$AR353:$BC353),1/12)</f>
        <v>8.588300585766126E-2</v>
      </c>
      <c r="BO353" s="80">
        <f>IFERROR(BC353/SUM(Model!$AR353:$BC353),1/12)</f>
        <v>8.6449599751956333E-2</v>
      </c>
      <c r="BP35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215.1752085816448</v>
      </c>
      <c r="BQ353" s="77" cm="1">
        <f t="array" ref="BQ35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353" s="77" cm="1">
        <f t="array" ref="BR35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353" s="77">
        <f>IF(tbl_Model[[#This Row],[Type]]="Boutique",
    tbl_Model[[#This Row],[UnitListPrice]],
    tbl_Model[[#This Row],[UnitListPrice]]*(1-SUMIFS(tbl_MarketTerms[WholesaleMarginPct],tbl_MarketTerms[Country],tbl_Model[[#This Row],[country]])))</f>
        <v>6257.3660189337315</v>
      </c>
      <c r="BT353" s="79">
        <f>Model!$BP353*BD353</f>
        <v>17.260724105180554</v>
      </c>
      <c r="BU353" s="79">
        <f>Model!$BP353*BE353</f>
        <v>17.382641064566585</v>
      </c>
      <c r="BV353" s="79">
        <f>Model!$BP353*BF353</f>
        <v>17.504558023952622</v>
      </c>
      <c r="BW353" s="79">
        <f>Model!$BP353*BG353</f>
        <v>17.626474983338646</v>
      </c>
      <c r="BX353" s="79">
        <f>Model!$BP353*BH353</f>
        <v>17.748391942724687</v>
      </c>
      <c r="BY353" s="79">
        <f>Model!$BP353*BI353</f>
        <v>17.870308902110715</v>
      </c>
      <c r="BZ353" s="79">
        <f>Model!$BP353*BJ353</f>
        <v>17.992225861496753</v>
      </c>
      <c r="CA353" s="79">
        <f>Model!$BP353*BK353</f>
        <v>18.11414282088278</v>
      </c>
      <c r="CB353" s="79">
        <f>Model!$BP353*BL353</f>
        <v>18.236059780268821</v>
      </c>
      <c r="CC353" s="79">
        <f>Model!$BP353*BM353</f>
        <v>18.357976739654845</v>
      </c>
      <c r="CD353" s="79">
        <f>Model!$BP353*BN353</f>
        <v>18.479893699040883</v>
      </c>
      <c r="CE353" s="79">
        <f>Model!$BP353*BO353</f>
        <v>18.601810658426913</v>
      </c>
      <c r="CF353" s="79">
        <f>Model!$BS353*BT353</f>
        <v>108006.66847794714</v>
      </c>
      <c r="CG353" s="79">
        <f>Model!$BS353*BU353</f>
        <v>108769.547516741</v>
      </c>
      <c r="CH353" s="79">
        <f>Model!$BS353*BV353</f>
        <v>109532.42655553493</v>
      </c>
      <c r="CI353" s="79">
        <f>Model!$BS353*BW353</f>
        <v>110295.30559432876</v>
      </c>
      <c r="CJ353" s="79">
        <f>Model!$BS353*BX353</f>
        <v>111058.1846331227</v>
      </c>
      <c r="CK353" s="79">
        <f>Model!$BS353*BY353</f>
        <v>111821.06367191655</v>
      </c>
      <c r="CL353" s="79">
        <f>Model!$BS353*BZ353</f>
        <v>112583.94271071046</v>
      </c>
      <c r="CM353" s="79">
        <f>Model!$BS353*CA353</f>
        <v>113346.82174950431</v>
      </c>
      <c r="CN353" s="79">
        <f>Model!$BS353*CB353</f>
        <v>114109.70078829826</v>
      </c>
      <c r="CO353" s="79">
        <f>Model!$BS353*CC353</f>
        <v>114872.57982709208</v>
      </c>
      <c r="CP353" s="79">
        <f>Model!$BS353*CD353</f>
        <v>115635.458865886</v>
      </c>
      <c r="CQ353" s="79">
        <f>Model!$BS353*CE353</f>
        <v>116398.33790467987</v>
      </c>
      <c r="CR353" s="79">
        <f>Model!$BR353*BT353</f>
        <v>45831.93830911204</v>
      </c>
      <c r="CS353" s="79">
        <f>Model!$BR353*BU353</f>
        <v>46155.661145266873</v>
      </c>
      <c r="CT353" s="79">
        <f>Model!$BR353*BV353</f>
        <v>46479.383981421721</v>
      </c>
      <c r="CU353" s="79">
        <f>Model!$BR353*BW353</f>
        <v>46803.106817576532</v>
      </c>
      <c r="CV353" s="79">
        <f>Model!$BR353*BX353</f>
        <v>47126.829653731387</v>
      </c>
      <c r="CW353" s="79">
        <f>Model!$BR353*BY353</f>
        <v>47450.552489886206</v>
      </c>
      <c r="CX353" s="79">
        <f>Model!$BR353*BZ353</f>
        <v>47774.275326041054</v>
      </c>
      <c r="CY353" s="79">
        <f>Model!$BR353*CA353</f>
        <v>48097.99816219588</v>
      </c>
      <c r="CZ353" s="79">
        <f>Model!$BR353*CB353</f>
        <v>48421.720998350735</v>
      </c>
      <c r="DA353" s="79">
        <f>Model!$BR353*CC353</f>
        <v>48745.443834505546</v>
      </c>
      <c r="DB353" s="79">
        <f>Model!$BR353*CD353</f>
        <v>49069.166670660394</v>
      </c>
      <c r="DC353" s="79">
        <f>Model!$BR353*CE353</f>
        <v>49392.88950681522</v>
      </c>
      <c r="DD353" s="79">
        <f>SUM(Model!$CF353:$CQ353)</f>
        <v>1346430.0382957621</v>
      </c>
      <c r="DE353" s="79">
        <f>SUM(Model!$CR353:$DC353)</f>
        <v>571348.96689556364</v>
      </c>
      <c r="DF353" s="80">
        <f>IFERROR((Model!$DD353-Model!$DE353)/Model!$DD353,0)</f>
        <v>0.57565640200752943</v>
      </c>
    </row>
    <row r="354" spans="2:110" x14ac:dyDescent="0.25">
      <c r="B354" t="s">
        <v>371</v>
      </c>
      <c r="C354" t="s">
        <v>114</v>
      </c>
      <c r="D354" t="s">
        <v>33</v>
      </c>
      <c r="E354" s="4">
        <v>294</v>
      </c>
      <c r="F354" s="4">
        <v>1858711.34</v>
      </c>
      <c r="G354" s="4">
        <v>791066.01</v>
      </c>
      <c r="H354" s="4">
        <v>12</v>
      </c>
      <c r="I354" s="4">
        <v>27</v>
      </c>
      <c r="J354" s="4">
        <v>17</v>
      </c>
      <c r="K354" s="4">
        <v>24</v>
      </c>
      <c r="L354" s="4">
        <v>18</v>
      </c>
      <c r="M354" s="4">
        <v>26</v>
      </c>
      <c r="N354" s="4">
        <v>21</v>
      </c>
      <c r="O354" s="4">
        <v>27</v>
      </c>
      <c r="P354" s="4">
        <v>18</v>
      </c>
      <c r="Q354" s="4">
        <v>26</v>
      </c>
      <c r="R354" s="4">
        <v>22</v>
      </c>
      <c r="S354" s="4">
        <v>30</v>
      </c>
      <c r="T354" s="4">
        <v>17</v>
      </c>
      <c r="U354" s="4">
        <v>28</v>
      </c>
      <c r="V354" s="4">
        <v>49</v>
      </c>
      <c r="W354" s="4">
        <v>10</v>
      </c>
      <c r="X354" s="4">
        <v>37</v>
      </c>
      <c r="Y354" s="4">
        <v>32</v>
      </c>
      <c r="Z354" s="4">
        <v>24</v>
      </c>
      <c r="AA354" s="4">
        <v>12</v>
      </c>
      <c r="AB354" s="4">
        <v>29</v>
      </c>
      <c r="AC354" s="4">
        <v>19</v>
      </c>
      <c r="AD354" s="4">
        <v>31</v>
      </c>
      <c r="AE354" s="4">
        <v>59</v>
      </c>
      <c r="AF354" s="4">
        <v>13</v>
      </c>
      <c r="AG354" s="4">
        <v>24</v>
      </c>
      <c r="AH354" s="4">
        <v>12</v>
      </c>
      <c r="AI354" s="4">
        <v>22</v>
      </c>
      <c r="AJ354" s="4">
        <v>13</v>
      </c>
      <c r="AK354" s="4">
        <v>26</v>
      </c>
      <c r="AL354" s="4">
        <v>35</v>
      </c>
      <c r="AM354" s="4">
        <v>9</v>
      </c>
      <c r="AN354" s="4">
        <v>26</v>
      </c>
      <c r="AO354" s="4">
        <v>37</v>
      </c>
      <c r="AP354" s="4">
        <v>40</v>
      </c>
      <c r="AQ354" s="4">
        <v>37</v>
      </c>
      <c r="AR354" s="79">
        <f>MAX(IFERROR(IFERROR(_xlfn.FORECAST.ETS(AR$5,tbl_Model[[#This Row],[H_2023_01]:[H_2025_12]],$H$5:$AQ$5),_xlfn.FORECAST.LINEAR(AR$5,tbl_Model[[#This Row],[H_2023_01]:[H_2025_12]],$H$5:$AQ$5)),0),0)</f>
        <v>30.328393509022746</v>
      </c>
      <c r="AS354" s="79">
        <f>MAX(IFERROR(IFERROR(_xlfn.FORECAST.ETS(AS$5,tbl_Model[[#This Row],[H_2023_01]:[H_2025_12]],$H$5:$AQ$5),_xlfn.FORECAST.LINEAR(AS$5,tbl_Model[[#This Row],[H_2023_01]:[H_2025_12]],$H$5:$AQ$5)),0),0)</f>
        <v>30.616631103455781</v>
      </c>
      <c r="AT354" s="79">
        <f>MAX(IFERROR(IFERROR(_xlfn.FORECAST.ETS(AT$5,tbl_Model[[#This Row],[H_2023_01]:[H_2025_12]],$H$5:$AQ$5),_xlfn.FORECAST.LINEAR(AT$5,tbl_Model[[#This Row],[H_2023_01]:[H_2025_12]],$H$5:$AQ$5)),0),0)</f>
        <v>30.904868697888798</v>
      </c>
      <c r="AU354" s="79">
        <f>MAX(IFERROR(IFERROR(_xlfn.FORECAST.ETS(AU$5,tbl_Model[[#This Row],[H_2023_01]:[H_2025_12]],$H$5:$AQ$5),_xlfn.FORECAST.LINEAR(AU$5,tbl_Model[[#This Row],[H_2023_01]:[H_2025_12]],$H$5:$AQ$5)),0),0)</f>
        <v>31.193106292321833</v>
      </c>
      <c r="AV354" s="79">
        <f>MAX(IFERROR(IFERROR(_xlfn.FORECAST.ETS(AV$5,tbl_Model[[#This Row],[H_2023_01]:[H_2025_12]],$H$5:$AQ$5),_xlfn.FORECAST.LINEAR(AV$5,tbl_Model[[#This Row],[H_2023_01]:[H_2025_12]],$H$5:$AQ$5)),0),0)</f>
        <v>31.481343886754853</v>
      </c>
      <c r="AW354" s="79">
        <f>MAX(IFERROR(IFERROR(_xlfn.FORECAST.ETS(AW$5,tbl_Model[[#This Row],[H_2023_01]:[H_2025_12]],$H$5:$AQ$5),_xlfn.FORECAST.LINEAR(AW$5,tbl_Model[[#This Row],[H_2023_01]:[H_2025_12]],$H$5:$AQ$5)),0),0)</f>
        <v>31.769581481187888</v>
      </c>
      <c r="AX354" s="79">
        <f>MAX(IFERROR(IFERROR(_xlfn.FORECAST.ETS(AX$5,tbl_Model[[#This Row],[H_2023_01]:[H_2025_12]],$H$5:$AQ$5),_xlfn.FORECAST.LINEAR(AX$5,tbl_Model[[#This Row],[H_2023_01]:[H_2025_12]],$H$5:$AQ$5)),0),0)</f>
        <v>32.057819075620905</v>
      </c>
      <c r="AY354" s="79">
        <f>MAX(IFERROR(IFERROR(_xlfn.FORECAST.ETS(AY$5,tbl_Model[[#This Row],[H_2023_01]:[H_2025_12]],$H$5:$AQ$5),_xlfn.FORECAST.LINEAR(AY$5,tbl_Model[[#This Row],[H_2023_01]:[H_2025_12]],$H$5:$AQ$5)),0),0)</f>
        <v>32.346056670053947</v>
      </c>
      <c r="AZ354" s="79">
        <f>MAX(IFERROR(IFERROR(_xlfn.FORECAST.ETS(AZ$5,tbl_Model[[#This Row],[H_2023_01]:[H_2025_12]],$H$5:$AQ$5),_xlfn.FORECAST.LINEAR(AZ$5,tbl_Model[[#This Row],[H_2023_01]:[H_2025_12]],$H$5:$AQ$5)),0),0)</f>
        <v>32.634294264486961</v>
      </c>
      <c r="BA354" s="79">
        <f>MAX(IFERROR(IFERROR(_xlfn.FORECAST.ETS(BA$5,tbl_Model[[#This Row],[H_2023_01]:[H_2025_12]],$H$5:$AQ$5),_xlfn.FORECAST.LINEAR(BA$5,tbl_Model[[#This Row],[H_2023_01]:[H_2025_12]],$H$5:$AQ$5)),0),0)</f>
        <v>32.922531858920003</v>
      </c>
      <c r="BB354" s="79">
        <f>MAX(IFERROR(IFERROR(_xlfn.FORECAST.ETS(BB$5,tbl_Model[[#This Row],[H_2023_01]:[H_2025_12]],$H$5:$AQ$5),_xlfn.FORECAST.LINEAR(BB$5,tbl_Model[[#This Row],[H_2023_01]:[H_2025_12]],$H$5:$AQ$5)),0),0)</f>
        <v>33.210769453353016</v>
      </c>
      <c r="BC354" s="79">
        <f>MAX(IFERROR(IFERROR(_xlfn.FORECAST.ETS(BC$5,tbl_Model[[#This Row],[H_2023_01]:[H_2025_12]],$H$5:$AQ$5),_xlfn.FORECAST.LINEAR(BC$5,tbl_Model[[#This Row],[H_2023_01]:[H_2025_12]],$H$5:$AQ$5)),0),0)</f>
        <v>33.499007047786058</v>
      </c>
      <c r="BD354" s="80">
        <f>IFERROR(AR354/SUM(Model!$AR354:$BC354),1/12)</f>
        <v>7.919376642958989E-2</v>
      </c>
      <c r="BE354" s="80">
        <f>IFERROR(AS354/SUM(Model!$AR354:$BC354),1/12)</f>
        <v>7.994641495754326E-2</v>
      </c>
      <c r="BF354" s="80">
        <f>IFERROR(AT354/SUM(Model!$AR354:$BC354),1/12)</f>
        <v>8.0699063485496589E-2</v>
      </c>
      <c r="BG354" s="80">
        <f>IFERROR(AU354/SUM(Model!$AR354:$BC354),1/12)</f>
        <v>8.1451712013449959E-2</v>
      </c>
      <c r="BH354" s="80">
        <f>IFERROR(AV354/SUM(Model!$AR354:$BC354),1/12)</f>
        <v>8.2204360541403301E-2</v>
      </c>
      <c r="BI354" s="80">
        <f>IFERROR(AW354/SUM(Model!$AR354:$BC354),1/12)</f>
        <v>8.2957009069356671E-2</v>
      </c>
      <c r="BJ354" s="80">
        <f>IFERROR(AX354/SUM(Model!$AR354:$BC354),1/12)</f>
        <v>8.370965759731E-2</v>
      </c>
      <c r="BK354" s="80">
        <f>IFERROR(AY354/SUM(Model!$AR354:$BC354),1/12)</f>
        <v>8.4462306125263384E-2</v>
      </c>
      <c r="BL354" s="80">
        <f>IFERROR(AZ354/SUM(Model!$AR354:$BC354),1/12)</f>
        <v>8.5214954653216712E-2</v>
      </c>
      <c r="BM354" s="80">
        <f>IFERROR(BA354/SUM(Model!$AR354:$BC354),1/12)</f>
        <v>8.5967603181170096E-2</v>
      </c>
      <c r="BN354" s="80">
        <f>IFERROR(BB354/SUM(Model!$AR354:$BC354),1/12)</f>
        <v>8.6720251709123425E-2</v>
      </c>
      <c r="BO354" s="80">
        <f>IFERROR(BC354/SUM(Model!$AR354:$BC354),1/12)</f>
        <v>8.7472900237076809E-2</v>
      </c>
      <c r="BP35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304.59500162813413</v>
      </c>
      <c r="BQ354" s="77" cm="1">
        <f t="array" ref="BQ35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54" s="77" cm="1">
        <f t="array" ref="BR35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54" s="77">
        <f>IF(tbl_Model[[#This Row],[Type]]="Boutique",
    tbl_Model[[#This Row],[UnitListPrice]],
    tbl_Model[[#This Row],[UnitListPrice]]*(1-SUMIFS(tbl_MarketTerms[WholesaleMarginPct],tbl_MarketTerms[Country],tbl_Model[[#This Row],[country]])))</f>
        <v>6517.2053191489367</v>
      </c>
      <c r="BT354" s="79">
        <f>Model!$BP354*BD354</f>
        <v>24.122025414559005</v>
      </c>
      <c r="BU354" s="79">
        <f>Model!$BP354*BE354</f>
        <v>24.351278394156378</v>
      </c>
      <c r="BV354" s="79">
        <f>Model!$BP354*BF354</f>
        <v>24.580531373753733</v>
      </c>
      <c r="BW354" s="79">
        <f>Model!$BP354*BG354</f>
        <v>24.809784353351102</v>
      </c>
      <c r="BX354" s="79">
        <f>Model!$BP354*BH354</f>
        <v>25.039037332948464</v>
      </c>
      <c r="BY354" s="79">
        <f>Model!$BP354*BI354</f>
        <v>25.268290312545833</v>
      </c>
      <c r="BZ354" s="79">
        <f>Model!$BP354*BJ354</f>
        <v>25.497543292143188</v>
      </c>
      <c r="CA354" s="79">
        <f>Model!$BP354*BK354</f>
        <v>25.726796271740564</v>
      </c>
      <c r="CB354" s="79">
        <f>Model!$BP354*BL354</f>
        <v>25.95604925133792</v>
      </c>
      <c r="CC354" s="79">
        <f>Model!$BP354*BM354</f>
        <v>26.185302230935296</v>
      </c>
      <c r="CD354" s="79">
        <f>Model!$BP354*BN354</f>
        <v>26.414555210532651</v>
      </c>
      <c r="CE354" s="79">
        <f>Model!$BP354*BO354</f>
        <v>26.643808190130024</v>
      </c>
      <c r="CF354" s="79">
        <f>Model!$BS354*BT354</f>
        <v>157208.19234040979</v>
      </c>
      <c r="CG354" s="79">
        <f>Model!$BS354*BU354</f>
        <v>158702.28107847253</v>
      </c>
      <c r="CH354" s="79">
        <f>Model!$BS354*BV354</f>
        <v>160196.36981653515</v>
      </c>
      <c r="CI354" s="79">
        <f>Model!$BS354*BW354</f>
        <v>161690.45855459786</v>
      </c>
      <c r="CJ354" s="79">
        <f>Model!$BS354*BX354</f>
        <v>163184.54729266054</v>
      </c>
      <c r="CK354" s="79">
        <f>Model!$BS354*BY354</f>
        <v>164678.63603072325</v>
      </c>
      <c r="CL354" s="79">
        <f>Model!$BS354*BZ354</f>
        <v>166172.72476878588</v>
      </c>
      <c r="CM354" s="79">
        <f>Model!$BS354*CA354</f>
        <v>167666.81350684864</v>
      </c>
      <c r="CN354" s="79">
        <f>Model!$BS354*CB354</f>
        <v>169160.90224491127</v>
      </c>
      <c r="CO354" s="79">
        <f>Model!$BS354*CC354</f>
        <v>170654.99098297404</v>
      </c>
      <c r="CP354" s="79">
        <f>Model!$BS354*CD354</f>
        <v>172149.07972103666</v>
      </c>
      <c r="CQ354" s="79">
        <f>Model!$BS354*CE354</f>
        <v>173643.1684590994</v>
      </c>
      <c r="CR354" s="79">
        <f>Model!$BR354*BT354</f>
        <v>65679.05731891407</v>
      </c>
      <c r="CS354" s="79">
        <f>Model!$BR354*BU354</f>
        <v>66303.263592174189</v>
      </c>
      <c r="CT354" s="79">
        <f>Model!$BR354*BV354</f>
        <v>66927.46986543425</v>
      </c>
      <c r="CU354" s="79">
        <f>Model!$BR354*BW354</f>
        <v>67551.676138694369</v>
      </c>
      <c r="CV354" s="79">
        <f>Model!$BR354*BX354</f>
        <v>68175.882411954444</v>
      </c>
      <c r="CW354" s="79">
        <f>Model!$BR354*BY354</f>
        <v>68800.088685214563</v>
      </c>
      <c r="CX354" s="79">
        <f>Model!$BR354*BZ354</f>
        <v>69424.294958474624</v>
      </c>
      <c r="CY354" s="79">
        <f>Model!$BR354*CA354</f>
        <v>70048.501231734757</v>
      </c>
      <c r="CZ354" s="79">
        <f>Model!$BR354*CB354</f>
        <v>70672.707504994818</v>
      </c>
      <c r="DA354" s="79">
        <f>Model!$BR354*CC354</f>
        <v>71296.913778254951</v>
      </c>
      <c r="DB354" s="79">
        <f>Model!$BR354*CD354</f>
        <v>71921.120051515012</v>
      </c>
      <c r="DC354" s="79">
        <f>Model!$BR354*CE354</f>
        <v>72545.326324775131</v>
      </c>
      <c r="DD354" s="79">
        <f>SUM(Model!$CF354:$CQ354)</f>
        <v>1985108.1647970548</v>
      </c>
      <c r="DE354" s="79">
        <f>SUM(Model!$CR354:$DC354)</f>
        <v>829346.3018621353</v>
      </c>
      <c r="DF354" s="80">
        <f>IFERROR((Model!$DD354-Model!$DE354)/Model!$DD354,0)</f>
        <v>0.58221606430855488</v>
      </c>
    </row>
    <row r="355" spans="2:110" x14ac:dyDescent="0.25">
      <c r="B355" t="s">
        <v>371</v>
      </c>
      <c r="C355" t="s">
        <v>70</v>
      </c>
      <c r="D355" t="s">
        <v>15</v>
      </c>
      <c r="E355" s="4">
        <v>67</v>
      </c>
      <c r="F355" s="4">
        <v>1131033.44</v>
      </c>
      <c r="G355" s="4">
        <v>359786.23</v>
      </c>
      <c r="H355" s="4">
        <v>0</v>
      </c>
      <c r="I355" s="4">
        <v>0</v>
      </c>
      <c r="J355" s="4">
        <v>2</v>
      </c>
      <c r="K355" s="4">
        <v>0</v>
      </c>
      <c r="L355" s="4">
        <v>1</v>
      </c>
      <c r="M355" s="4">
        <v>1</v>
      </c>
      <c r="N355" s="4">
        <v>7</v>
      </c>
      <c r="O355" s="4">
        <v>1</v>
      </c>
      <c r="P355" s="4">
        <v>4</v>
      </c>
      <c r="Q355" s="4">
        <v>2</v>
      </c>
      <c r="R355" s="4">
        <v>9</v>
      </c>
      <c r="S355" s="4">
        <v>10</v>
      </c>
      <c r="T355" s="4">
        <v>2</v>
      </c>
      <c r="U355" s="4">
        <v>3</v>
      </c>
      <c r="V355" s="4">
        <v>11</v>
      </c>
      <c r="W355" s="4">
        <v>4</v>
      </c>
      <c r="X355" s="4">
        <v>2</v>
      </c>
      <c r="Y355" s="4">
        <v>3</v>
      </c>
      <c r="Z355" s="4">
        <v>7</v>
      </c>
      <c r="AA355" s="4">
        <v>7</v>
      </c>
      <c r="AB355" s="4">
        <v>0</v>
      </c>
      <c r="AC355" s="4">
        <v>0</v>
      </c>
      <c r="AD355" s="4">
        <v>6</v>
      </c>
      <c r="AE355" s="4">
        <v>12</v>
      </c>
      <c r="AF355" s="4">
        <v>4</v>
      </c>
      <c r="AG355" s="4">
        <v>2</v>
      </c>
      <c r="AH355" s="4">
        <v>1</v>
      </c>
      <c r="AI355" s="4">
        <v>6</v>
      </c>
      <c r="AJ355" s="4">
        <v>2</v>
      </c>
      <c r="AK355" s="4">
        <v>0</v>
      </c>
      <c r="AL355" s="4">
        <v>0</v>
      </c>
      <c r="AM355" s="4">
        <v>8</v>
      </c>
      <c r="AN355" s="4">
        <v>0</v>
      </c>
      <c r="AO355" s="4">
        <v>12</v>
      </c>
      <c r="AP355" s="4">
        <v>24</v>
      </c>
      <c r="AQ355" s="4">
        <v>8</v>
      </c>
      <c r="AR355" s="79">
        <f>MAX(IFERROR(IFERROR(_xlfn.FORECAST.ETS(AR$5,tbl_Model[[#This Row],[H_2023_01]:[H_2025_12]],$H$5:$AQ$5),_xlfn.FORECAST.LINEAR(AR$5,tbl_Model[[#This Row],[H_2023_01]:[H_2025_12]],$H$5:$AQ$5)),0),0)</f>
        <v>8.0153683231485342</v>
      </c>
      <c r="AS355" s="79">
        <f>MAX(IFERROR(IFERROR(_xlfn.FORECAST.ETS(AS$5,tbl_Model[[#This Row],[H_2023_01]:[H_2025_12]],$H$5:$AQ$5),_xlfn.FORECAST.LINEAR(AS$5,tbl_Model[[#This Row],[H_2023_01]:[H_2025_12]],$H$5:$AQ$5)),0),0)</f>
        <v>8.1993955708589112</v>
      </c>
      <c r="AT355" s="79">
        <f>MAX(IFERROR(IFERROR(_xlfn.FORECAST.ETS(AT$5,tbl_Model[[#This Row],[H_2023_01]:[H_2025_12]],$H$5:$AQ$5),_xlfn.FORECAST.LINEAR(AT$5,tbl_Model[[#This Row],[H_2023_01]:[H_2025_12]],$H$5:$AQ$5)),0),0)</f>
        <v>8.3834228185692865</v>
      </c>
      <c r="AU355" s="79">
        <f>MAX(IFERROR(IFERROR(_xlfn.FORECAST.ETS(AU$5,tbl_Model[[#This Row],[H_2023_01]:[H_2025_12]],$H$5:$AQ$5),_xlfn.FORECAST.LINEAR(AU$5,tbl_Model[[#This Row],[H_2023_01]:[H_2025_12]],$H$5:$AQ$5)),0),0)</f>
        <v>8.5674500662796635</v>
      </c>
      <c r="AV355" s="79">
        <f>MAX(IFERROR(IFERROR(_xlfn.FORECAST.ETS(AV$5,tbl_Model[[#This Row],[H_2023_01]:[H_2025_12]],$H$5:$AQ$5),_xlfn.FORECAST.LINEAR(AV$5,tbl_Model[[#This Row],[H_2023_01]:[H_2025_12]],$H$5:$AQ$5)),0),0)</f>
        <v>8.7514773139900406</v>
      </c>
      <c r="AW355" s="79">
        <f>MAX(IFERROR(IFERROR(_xlfn.FORECAST.ETS(AW$5,tbl_Model[[#This Row],[H_2023_01]:[H_2025_12]],$H$5:$AQ$5),_xlfn.FORECAST.LINEAR(AW$5,tbl_Model[[#This Row],[H_2023_01]:[H_2025_12]],$H$5:$AQ$5)),0),0)</f>
        <v>8.9355045617004158</v>
      </c>
      <c r="AX355" s="79">
        <f>MAX(IFERROR(IFERROR(_xlfn.FORECAST.ETS(AX$5,tbl_Model[[#This Row],[H_2023_01]:[H_2025_12]],$H$5:$AQ$5),_xlfn.FORECAST.LINEAR(AX$5,tbl_Model[[#This Row],[H_2023_01]:[H_2025_12]],$H$5:$AQ$5)),0),0)</f>
        <v>9.1195318094107929</v>
      </c>
      <c r="AY355" s="79">
        <f>MAX(IFERROR(IFERROR(_xlfn.FORECAST.ETS(AY$5,tbl_Model[[#This Row],[H_2023_01]:[H_2025_12]],$H$5:$AQ$5),_xlfn.FORECAST.LINEAR(AY$5,tbl_Model[[#This Row],[H_2023_01]:[H_2025_12]],$H$5:$AQ$5)),0),0)</f>
        <v>9.3035590571211699</v>
      </c>
      <c r="AZ355" s="79">
        <f>MAX(IFERROR(IFERROR(_xlfn.FORECAST.ETS(AZ$5,tbl_Model[[#This Row],[H_2023_01]:[H_2025_12]],$H$5:$AQ$5),_xlfn.FORECAST.LINEAR(AZ$5,tbl_Model[[#This Row],[H_2023_01]:[H_2025_12]],$H$5:$AQ$5)),0),0)</f>
        <v>9.4875863048315452</v>
      </c>
      <c r="BA355" s="79">
        <f>MAX(IFERROR(IFERROR(_xlfn.FORECAST.ETS(BA$5,tbl_Model[[#This Row],[H_2023_01]:[H_2025_12]],$H$5:$AQ$5),_xlfn.FORECAST.LINEAR(BA$5,tbl_Model[[#This Row],[H_2023_01]:[H_2025_12]],$H$5:$AQ$5)),0),0)</f>
        <v>9.6716135525419222</v>
      </c>
      <c r="BB355" s="79">
        <f>MAX(IFERROR(IFERROR(_xlfn.FORECAST.ETS(BB$5,tbl_Model[[#This Row],[H_2023_01]:[H_2025_12]],$H$5:$AQ$5),_xlfn.FORECAST.LINEAR(BB$5,tbl_Model[[#This Row],[H_2023_01]:[H_2025_12]],$H$5:$AQ$5)),0),0)</f>
        <v>9.8556408002522993</v>
      </c>
      <c r="BC355" s="79">
        <f>MAX(IFERROR(IFERROR(_xlfn.FORECAST.ETS(BC$5,tbl_Model[[#This Row],[H_2023_01]:[H_2025_12]],$H$5:$AQ$5),_xlfn.FORECAST.LINEAR(BC$5,tbl_Model[[#This Row],[H_2023_01]:[H_2025_12]],$H$5:$AQ$5)),0),0)</f>
        <v>10.039668047962675</v>
      </c>
      <c r="BD355" s="80">
        <f>IFERROR(AR355/SUM(Model!$AR355:$BC355),1/12)</f>
        <v>7.399014286463812E-2</v>
      </c>
      <c r="BE355" s="80">
        <f>IFERROR(AS355/SUM(Model!$AR355:$BC355),1/12)</f>
        <v>7.5688904768037246E-2</v>
      </c>
      <c r="BF355" s="80">
        <f>IFERROR(AT355/SUM(Model!$AR355:$BC355),1/12)</f>
        <v>7.7387666671436373E-2</v>
      </c>
      <c r="BG355" s="80">
        <f>IFERROR(AU355/SUM(Model!$AR355:$BC355),1/12)</f>
        <v>7.9086428574835513E-2</v>
      </c>
      <c r="BH355" s="80">
        <f>IFERROR(AV355/SUM(Model!$AR355:$BC355),1/12)</f>
        <v>8.0785190478234639E-2</v>
      </c>
      <c r="BI355" s="80">
        <f>IFERROR(AW355/SUM(Model!$AR355:$BC355),1/12)</f>
        <v>8.2483952381633766E-2</v>
      </c>
      <c r="BJ355" s="80">
        <f>IFERROR(AX355/SUM(Model!$AR355:$BC355),1/12)</f>
        <v>8.4182714285032892E-2</v>
      </c>
      <c r="BK355" s="80">
        <f>IFERROR(AY355/SUM(Model!$AR355:$BC355),1/12)</f>
        <v>8.5881476188432032E-2</v>
      </c>
      <c r="BL355" s="80">
        <f>IFERROR(AZ355/SUM(Model!$AR355:$BC355),1/12)</f>
        <v>8.7580238091831158E-2</v>
      </c>
      <c r="BM355" s="80">
        <f>IFERROR(BA355/SUM(Model!$AR355:$BC355),1/12)</f>
        <v>8.9278999995230285E-2</v>
      </c>
      <c r="BN355" s="80">
        <f>IFERROR(BB355/SUM(Model!$AR355:$BC355),1/12)</f>
        <v>9.0977761898629425E-2</v>
      </c>
      <c r="BO355" s="80">
        <f>IFERROR(BC355/SUM(Model!$AR355:$BC355),1/12)</f>
        <v>9.2676523802028551E-2</v>
      </c>
      <c r="BP35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70.729366602687151</v>
      </c>
      <c r="BQ355" s="77" cm="1">
        <f t="array" ref="BQ35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355" s="77" cm="1">
        <f t="array" ref="BR35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355" s="77">
        <f>IF(tbl_Model[[#This Row],[Type]]="Boutique",
    tbl_Model[[#This Row],[UnitListPrice]],
    tbl_Model[[#This Row],[UnitListPrice]]*(1-SUMIFS(tbl_MarketTerms[WholesaleMarginPct],tbl_MarketTerms[Country],tbl_Model[[#This Row],[country]])))</f>
        <v>16760.677048956768</v>
      </c>
      <c r="BT355" s="79">
        <f>Model!$BP355*BD355</f>
        <v>5.2332759396581867</v>
      </c>
      <c r="BU355" s="79">
        <f>Model!$BP355*BE355</f>
        <v>5.3534282930943817</v>
      </c>
      <c r="BV355" s="79">
        <f>Model!$BP355*BF355</f>
        <v>5.4735806465305776</v>
      </c>
      <c r="BW355" s="79">
        <f>Model!$BP355*BG355</f>
        <v>5.5937329999667735</v>
      </c>
      <c r="BX355" s="79">
        <f>Model!$BP355*BH355</f>
        <v>5.7138853534029694</v>
      </c>
      <c r="BY355" s="79">
        <f>Model!$BP355*BI355</f>
        <v>5.8340377068391644</v>
      </c>
      <c r="BZ355" s="79">
        <f>Model!$BP355*BJ355</f>
        <v>5.9541900602753604</v>
      </c>
      <c r="CA355" s="79">
        <f>Model!$BP355*BK355</f>
        <v>6.0743424137115563</v>
      </c>
      <c r="CB355" s="79">
        <f>Model!$BP355*BL355</f>
        <v>6.1944947671477522</v>
      </c>
      <c r="CC355" s="79">
        <f>Model!$BP355*BM355</f>
        <v>6.3146471205839472</v>
      </c>
      <c r="CD355" s="79">
        <f>Model!$BP355*BN355</f>
        <v>6.434799474020144</v>
      </c>
      <c r="CE355" s="79">
        <f>Model!$BP355*BO355</f>
        <v>6.554951827456339</v>
      </c>
      <c r="CF355" s="79">
        <f>Model!$BS355*BT355</f>
        <v>87713.247932686631</v>
      </c>
      <c r="CG355" s="79">
        <f>Model!$BS355*BU355</f>
        <v>89727.082725302811</v>
      </c>
      <c r="CH355" s="79">
        <f>Model!$BS355*BV355</f>
        <v>91740.917517919006</v>
      </c>
      <c r="CI355" s="79">
        <f>Model!$BS355*BW355</f>
        <v>93754.752310535187</v>
      </c>
      <c r="CJ355" s="79">
        <f>Model!$BS355*BX355</f>
        <v>95768.587103151382</v>
      </c>
      <c r="CK355" s="79">
        <f>Model!$BS355*BY355</f>
        <v>97782.421895767562</v>
      </c>
      <c r="CL355" s="79">
        <f>Model!$BS355*BZ355</f>
        <v>99796.256688383743</v>
      </c>
      <c r="CM355" s="79">
        <f>Model!$BS355*CA355</f>
        <v>101810.09148099994</v>
      </c>
      <c r="CN355" s="79">
        <f>Model!$BS355*CB355</f>
        <v>103823.92627361613</v>
      </c>
      <c r="CO355" s="79">
        <f>Model!$BS355*CC355</f>
        <v>105837.7610662323</v>
      </c>
      <c r="CP355" s="79">
        <f>Model!$BS355*CD355</f>
        <v>107851.59585884851</v>
      </c>
      <c r="CQ355" s="79">
        <f>Model!$BS355*CE355</f>
        <v>109865.43065146469</v>
      </c>
      <c r="CR355" s="79">
        <f>Model!$BR355*BT355</f>
        <v>27590.490176620118</v>
      </c>
      <c r="CS355" s="79">
        <f>Model!$BR355*BU355</f>
        <v>28223.948523820447</v>
      </c>
      <c r="CT355" s="79">
        <f>Model!$BR355*BV355</f>
        <v>28857.406871020783</v>
      </c>
      <c r="CU355" s="79">
        <f>Model!$BR355*BW355</f>
        <v>29490.865218221115</v>
      </c>
      <c r="CV355" s="79">
        <f>Model!$BR355*BX355</f>
        <v>30124.323565421451</v>
      </c>
      <c r="CW355" s="79">
        <f>Model!$BR355*BY355</f>
        <v>30757.78191262178</v>
      </c>
      <c r="CX355" s="79">
        <f>Model!$BR355*BZ355</f>
        <v>31391.240259822116</v>
      </c>
      <c r="CY355" s="79">
        <f>Model!$BR355*CA355</f>
        <v>32024.698607022448</v>
      </c>
      <c r="CZ355" s="79">
        <f>Model!$BR355*CB355</f>
        <v>32658.156954222784</v>
      </c>
      <c r="DA355" s="79">
        <f>Model!$BR355*CC355</f>
        <v>33291.615301423117</v>
      </c>
      <c r="DB355" s="79">
        <f>Model!$BR355*CD355</f>
        <v>33925.073648623453</v>
      </c>
      <c r="DC355" s="79">
        <f>Model!$BR355*CE355</f>
        <v>34558.531995823781</v>
      </c>
      <c r="DD355" s="79">
        <f>SUM(Model!$CF355:$CQ355)</f>
        <v>1185472.0715049079</v>
      </c>
      <c r="DE355" s="79">
        <f>SUM(Model!$CR355:$DC355)</f>
        <v>372894.13303466333</v>
      </c>
      <c r="DF355" s="80">
        <f>IFERROR((Model!$DD355-Model!$DE355)/Model!$DD355,0)</f>
        <v>0.68544671612441321</v>
      </c>
    </row>
    <row r="356" spans="2:110" x14ac:dyDescent="0.25">
      <c r="B356" t="s">
        <v>371</v>
      </c>
      <c r="C356" t="s">
        <v>114</v>
      </c>
      <c r="D356" t="s">
        <v>34</v>
      </c>
      <c r="E356" s="4">
        <v>31</v>
      </c>
      <c r="F356" s="4">
        <v>197757.79</v>
      </c>
      <c r="G356" s="4">
        <v>88673.13</v>
      </c>
      <c r="H356" s="4">
        <v>3</v>
      </c>
      <c r="I356" s="4">
        <v>2</v>
      </c>
      <c r="J356" s="4">
        <v>0</v>
      </c>
      <c r="K356" s="4">
        <v>5</v>
      </c>
      <c r="L356" s="4">
        <v>3</v>
      </c>
      <c r="M356" s="4">
        <v>0</v>
      </c>
      <c r="N356" s="4">
        <v>0</v>
      </c>
      <c r="O356" s="4">
        <v>2</v>
      </c>
      <c r="P356" s="4">
        <v>1</v>
      </c>
      <c r="Q356" s="4">
        <v>1</v>
      </c>
      <c r="R356" s="4">
        <v>0</v>
      </c>
      <c r="S356" s="4">
        <v>9</v>
      </c>
      <c r="T356" s="4">
        <v>3</v>
      </c>
      <c r="U356" s="4">
        <v>3</v>
      </c>
      <c r="V356" s="4">
        <v>1</v>
      </c>
      <c r="W356" s="4">
        <v>0</v>
      </c>
      <c r="X356" s="4">
        <v>0</v>
      </c>
      <c r="Y356" s="4">
        <v>0</v>
      </c>
      <c r="Z356" s="4">
        <v>2</v>
      </c>
      <c r="AA356" s="4">
        <v>3</v>
      </c>
      <c r="AB356" s="4">
        <v>0</v>
      </c>
      <c r="AC356" s="4">
        <v>5</v>
      </c>
      <c r="AD356" s="4">
        <v>4</v>
      </c>
      <c r="AE356" s="4">
        <v>0</v>
      </c>
      <c r="AF356" s="4">
        <v>0</v>
      </c>
      <c r="AG356" s="4">
        <v>2</v>
      </c>
      <c r="AH356" s="4">
        <v>2</v>
      </c>
      <c r="AI356" s="4">
        <v>0</v>
      </c>
      <c r="AJ356" s="4">
        <v>2</v>
      </c>
      <c r="AK356" s="4">
        <v>0</v>
      </c>
      <c r="AL356" s="4">
        <v>5</v>
      </c>
      <c r="AM356" s="4">
        <v>1</v>
      </c>
      <c r="AN356" s="4">
        <v>6</v>
      </c>
      <c r="AO356" s="4">
        <v>4</v>
      </c>
      <c r="AP356" s="4">
        <v>0</v>
      </c>
      <c r="AQ356" s="4">
        <v>9</v>
      </c>
      <c r="AR356" s="79">
        <f>MAX(IFERROR(IFERROR(_xlfn.FORECAST.ETS(AR$5,tbl_Model[[#This Row],[H_2023_01]:[H_2025_12]],$H$5:$AQ$5),_xlfn.FORECAST.LINEAR(AR$5,tbl_Model[[#This Row],[H_2023_01]:[H_2025_12]],$H$5:$AQ$5)),0),0)</f>
        <v>3.0699789977805434</v>
      </c>
      <c r="AS356" s="79">
        <f>MAX(IFERROR(IFERROR(_xlfn.FORECAST.ETS(AS$5,tbl_Model[[#This Row],[H_2023_01]:[H_2025_12]],$H$5:$AQ$5),_xlfn.FORECAST.LINEAR(AS$5,tbl_Model[[#This Row],[H_2023_01]:[H_2025_12]],$H$5:$AQ$5)),0),0)</f>
        <v>3.0989421284869447</v>
      </c>
      <c r="AT356" s="79">
        <f>MAX(IFERROR(IFERROR(_xlfn.FORECAST.ETS(AT$5,tbl_Model[[#This Row],[H_2023_01]:[H_2025_12]],$H$5:$AQ$5),_xlfn.FORECAST.LINEAR(AT$5,tbl_Model[[#This Row],[H_2023_01]:[H_2025_12]],$H$5:$AQ$5)),0),0)</f>
        <v>3.1279052591933389</v>
      </c>
      <c r="AU356" s="79">
        <f>MAX(IFERROR(IFERROR(_xlfn.FORECAST.ETS(AU$5,tbl_Model[[#This Row],[H_2023_01]:[H_2025_12]],$H$5:$AQ$5),_xlfn.FORECAST.LINEAR(AU$5,tbl_Model[[#This Row],[H_2023_01]:[H_2025_12]],$H$5:$AQ$5)),0),0)</f>
        <v>3.1568683898997407</v>
      </c>
      <c r="AV356" s="79">
        <f>MAX(IFERROR(IFERROR(_xlfn.FORECAST.ETS(AV$5,tbl_Model[[#This Row],[H_2023_01]:[H_2025_12]],$H$5:$AQ$5),_xlfn.FORECAST.LINEAR(AV$5,tbl_Model[[#This Row],[H_2023_01]:[H_2025_12]],$H$5:$AQ$5)),0),0)</f>
        <v>3.1858315206061354</v>
      </c>
      <c r="AW356" s="79">
        <f>MAX(IFERROR(IFERROR(_xlfn.FORECAST.ETS(AW$5,tbl_Model[[#This Row],[H_2023_01]:[H_2025_12]],$H$5:$AQ$5),_xlfn.FORECAST.LINEAR(AW$5,tbl_Model[[#This Row],[H_2023_01]:[H_2025_12]],$H$5:$AQ$5)),0),0)</f>
        <v>3.2147946513125367</v>
      </c>
      <c r="AX356" s="79">
        <f>MAX(IFERROR(IFERROR(_xlfn.FORECAST.ETS(AX$5,tbl_Model[[#This Row],[H_2023_01]:[H_2025_12]],$H$5:$AQ$5),_xlfn.FORECAST.LINEAR(AX$5,tbl_Model[[#This Row],[H_2023_01]:[H_2025_12]],$H$5:$AQ$5)),0),0)</f>
        <v>3.2437577820189309</v>
      </c>
      <c r="AY356" s="79">
        <f>MAX(IFERROR(IFERROR(_xlfn.FORECAST.ETS(AY$5,tbl_Model[[#This Row],[H_2023_01]:[H_2025_12]],$H$5:$AQ$5),_xlfn.FORECAST.LINEAR(AY$5,tbl_Model[[#This Row],[H_2023_01]:[H_2025_12]],$H$5:$AQ$5)),0),0)</f>
        <v>3.2727209127253327</v>
      </c>
      <c r="AZ356" s="79">
        <f>MAX(IFERROR(IFERROR(_xlfn.FORECAST.ETS(AZ$5,tbl_Model[[#This Row],[H_2023_01]:[H_2025_12]],$H$5:$AQ$5),_xlfn.FORECAST.LINEAR(AZ$5,tbl_Model[[#This Row],[H_2023_01]:[H_2025_12]],$H$5:$AQ$5)),0),0)</f>
        <v>3.3016840434317274</v>
      </c>
      <c r="BA356" s="79">
        <f>MAX(IFERROR(IFERROR(_xlfn.FORECAST.ETS(BA$5,tbl_Model[[#This Row],[H_2023_01]:[H_2025_12]],$H$5:$AQ$5),_xlfn.FORECAST.LINEAR(BA$5,tbl_Model[[#This Row],[H_2023_01]:[H_2025_12]],$H$5:$AQ$5)),0),0)</f>
        <v>3.3306471741381287</v>
      </c>
      <c r="BB356" s="79">
        <f>MAX(IFERROR(IFERROR(_xlfn.FORECAST.ETS(BB$5,tbl_Model[[#This Row],[H_2023_01]:[H_2025_12]],$H$5:$AQ$5),_xlfn.FORECAST.LINEAR(BB$5,tbl_Model[[#This Row],[H_2023_01]:[H_2025_12]],$H$5:$AQ$5)),0),0)</f>
        <v>3.3596103048445229</v>
      </c>
      <c r="BC356" s="79">
        <f>MAX(IFERROR(IFERROR(_xlfn.FORECAST.ETS(BC$5,tbl_Model[[#This Row],[H_2023_01]:[H_2025_12]],$H$5:$AQ$5),_xlfn.FORECAST.LINEAR(BC$5,tbl_Model[[#This Row],[H_2023_01]:[H_2025_12]],$H$5:$AQ$5)),0),0)</f>
        <v>3.3885734355509247</v>
      </c>
      <c r="BD356" s="80">
        <f>IFERROR(AR356/SUM(Model!$AR356:$BC356),1/12)</f>
        <v>7.922257682017915E-2</v>
      </c>
      <c r="BE356" s="80">
        <f>IFERROR(AS356/SUM(Model!$AR356:$BC356),1/12)</f>
        <v>7.9969987095298178E-2</v>
      </c>
      <c r="BF356" s="80">
        <f>IFERROR(AT356/SUM(Model!$AR356:$BC356),1/12)</f>
        <v>8.0717397370417013E-2</v>
      </c>
      <c r="BG356" s="80">
        <f>IFERROR(AU356/SUM(Model!$AR356:$BC356),1/12)</f>
        <v>8.1464807645536041E-2</v>
      </c>
      <c r="BH356" s="80">
        <f>IFERROR(AV356/SUM(Model!$AR356:$BC356),1/12)</f>
        <v>8.221221792065489E-2</v>
      </c>
      <c r="BI356" s="80">
        <f>IFERROR(AW356/SUM(Model!$AR356:$BC356),1/12)</f>
        <v>8.2959628195773905E-2</v>
      </c>
      <c r="BJ356" s="80">
        <f>IFERROR(AX356/SUM(Model!$AR356:$BC356),1/12)</f>
        <v>8.3707038470892739E-2</v>
      </c>
      <c r="BK356" s="80">
        <f>IFERROR(AY356/SUM(Model!$AR356:$BC356),1/12)</f>
        <v>8.4454448746011782E-2</v>
      </c>
      <c r="BL356" s="80">
        <f>IFERROR(AZ356/SUM(Model!$AR356:$BC356),1/12)</f>
        <v>8.520185902113063E-2</v>
      </c>
      <c r="BM356" s="80">
        <f>IFERROR(BA356/SUM(Model!$AR356:$BC356),1/12)</f>
        <v>8.5949269296249645E-2</v>
      </c>
      <c r="BN356" s="80">
        <f>IFERROR(BB356/SUM(Model!$AR356:$BC356),1/12)</f>
        <v>8.6696679571368479E-2</v>
      </c>
      <c r="BO356" s="80">
        <f>IFERROR(BC356/SUM(Model!$AR356:$BC356),1/12)</f>
        <v>8.7444089846487508E-2</v>
      </c>
      <c r="BP35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27.4235807860262</v>
      </c>
      <c r="BQ356" s="77" cm="1">
        <f t="array" ref="BQ35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9626.5957446808516</v>
      </c>
      <c r="BR356" s="77" cm="1">
        <f t="array" ref="BR35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2722.7836879432625</v>
      </c>
      <c r="BS356" s="77">
        <f>IF(tbl_Model[[#This Row],[Type]]="Boutique",
    tbl_Model[[#This Row],[UnitListPrice]],
    tbl_Model[[#This Row],[UnitListPrice]]*(1-SUMIFS(tbl_MarketTerms[WholesaleMarginPct],tbl_MarketTerms[Country],tbl_Model[[#This Row],[country]])))</f>
        <v>6132.141489361703</v>
      </c>
      <c r="BT356" s="79">
        <f>Model!$BP356*BD356</f>
        <v>2.1725667355053497</v>
      </c>
      <c r="BU356" s="79">
        <f>Model!$BP356*BE356</f>
        <v>2.1930634015653823</v>
      </c>
      <c r="BV356" s="79">
        <f>Model!$BP356*BF356</f>
        <v>2.2135600676254099</v>
      </c>
      <c r="BW356" s="79">
        <f>Model!$BP356*BG356</f>
        <v>2.2340567336854424</v>
      </c>
      <c r="BX356" s="79">
        <f>Model!$BP356*BH356</f>
        <v>2.2545533997454701</v>
      </c>
      <c r="BY356" s="79">
        <f>Model!$BP356*BI356</f>
        <v>2.2750500658055026</v>
      </c>
      <c r="BZ356" s="79">
        <f>Model!$BP356*BJ356</f>
        <v>2.2955467318655303</v>
      </c>
      <c r="CA356" s="79">
        <f>Model!$BP356*BK356</f>
        <v>2.3160433979255632</v>
      </c>
      <c r="CB356" s="79">
        <f>Model!$BP356*BL356</f>
        <v>2.3365400639855909</v>
      </c>
      <c r="CC356" s="79">
        <f>Model!$BP356*BM356</f>
        <v>2.3570367300456234</v>
      </c>
      <c r="CD356" s="79">
        <f>Model!$BP356*BN356</f>
        <v>2.3775333961056506</v>
      </c>
      <c r="CE356" s="79">
        <f>Model!$BP356*BO356</f>
        <v>2.3980300621656836</v>
      </c>
      <c r="CF356" s="79">
        <f>Model!$BS356*BT356</f>
        <v>13322.486617199469</v>
      </c>
      <c r="CG356" s="79">
        <f>Model!$BS356*BU356</f>
        <v>13448.175073539785</v>
      </c>
      <c r="CH356" s="79">
        <f>Model!$BS356*BV356</f>
        <v>13573.863529880073</v>
      </c>
      <c r="CI356" s="79">
        <f>Model!$BS356*BW356</f>
        <v>13699.551986220391</v>
      </c>
      <c r="CJ356" s="79">
        <f>Model!$BS356*BX356</f>
        <v>13825.240442560678</v>
      </c>
      <c r="CK356" s="79">
        <f>Model!$BS356*BY356</f>
        <v>13950.928898900995</v>
      </c>
      <c r="CL356" s="79">
        <f>Model!$BS356*BZ356</f>
        <v>14076.617355241282</v>
      </c>
      <c r="CM356" s="79">
        <f>Model!$BS356*CA356</f>
        <v>14202.305811581602</v>
      </c>
      <c r="CN356" s="79">
        <f>Model!$BS356*CB356</f>
        <v>14327.994267921889</v>
      </c>
      <c r="CO356" s="79">
        <f>Model!$BS356*CC356</f>
        <v>14453.682724262208</v>
      </c>
      <c r="CP356" s="79">
        <f>Model!$BS356*CD356</f>
        <v>14579.371180602491</v>
      </c>
      <c r="CQ356" s="79">
        <f>Model!$BS356*CE356</f>
        <v>14705.059636942811</v>
      </c>
      <c r="CR356" s="79">
        <f>Model!$BR356*BT356</f>
        <v>5915.4292684021111</v>
      </c>
      <c r="CS356" s="79">
        <f>Model!$BR356*BU356</f>
        <v>5971.2372564075877</v>
      </c>
      <c r="CT356" s="79">
        <f>Model!$BR356*BV356</f>
        <v>6027.0452444130515</v>
      </c>
      <c r="CU356" s="79">
        <f>Model!$BR356*BW356</f>
        <v>6082.853232418528</v>
      </c>
      <c r="CV356" s="79">
        <f>Model!$BR356*BX356</f>
        <v>6138.6612204239918</v>
      </c>
      <c r="CW356" s="79">
        <f>Model!$BR356*BY356</f>
        <v>6194.4692084294684</v>
      </c>
      <c r="CX356" s="79">
        <f>Model!$BR356*BZ356</f>
        <v>6250.2771964349322</v>
      </c>
      <c r="CY356" s="79">
        <f>Model!$BR356*CA356</f>
        <v>6306.0851844404106</v>
      </c>
      <c r="CZ356" s="79">
        <f>Model!$BR356*CB356</f>
        <v>6361.8931724458735</v>
      </c>
      <c r="DA356" s="79">
        <f>Model!$BR356*CC356</f>
        <v>6417.7011604513509</v>
      </c>
      <c r="DB356" s="79">
        <f>Model!$BR356*CD356</f>
        <v>6473.5091484568129</v>
      </c>
      <c r="DC356" s="79">
        <f>Model!$BR356*CE356</f>
        <v>6529.3171364622913</v>
      </c>
      <c r="DD356" s="79">
        <f>SUM(Model!$CF356:$CQ356)</f>
        <v>168165.27752485368</v>
      </c>
      <c r="DE356" s="79">
        <f>SUM(Model!$CR356:$DC356)</f>
        <v>74668.47842918642</v>
      </c>
      <c r="DF356" s="80">
        <f>IFERROR((Model!$DD356-Model!$DE356)/Model!$DD356,0)</f>
        <v>0.55598159424943761</v>
      </c>
    </row>
    <row r="357" spans="2:110" x14ac:dyDescent="0.25">
      <c r="B357" t="s">
        <v>371</v>
      </c>
      <c r="C357" t="s">
        <v>45</v>
      </c>
      <c r="D357" t="s">
        <v>24</v>
      </c>
      <c r="E357" s="4">
        <v>123</v>
      </c>
      <c r="F357" s="4">
        <v>1477084.19</v>
      </c>
      <c r="G357" s="4">
        <v>581848.75</v>
      </c>
      <c r="H357" s="4">
        <v>10</v>
      </c>
      <c r="I357" s="4">
        <v>3</v>
      </c>
      <c r="J357" s="4">
        <v>7</v>
      </c>
      <c r="K357" s="4">
        <v>9</v>
      </c>
      <c r="L357" s="4">
        <v>1</v>
      </c>
      <c r="M357" s="4">
        <v>2</v>
      </c>
      <c r="N357" s="4">
        <v>19</v>
      </c>
      <c r="O357" s="4">
        <v>3</v>
      </c>
      <c r="P357" s="4">
        <v>4</v>
      </c>
      <c r="Q357" s="4">
        <v>22</v>
      </c>
      <c r="R357" s="4">
        <v>13</v>
      </c>
      <c r="S357" s="4">
        <v>16</v>
      </c>
      <c r="T357" s="4">
        <v>12</v>
      </c>
      <c r="U357" s="4">
        <v>10</v>
      </c>
      <c r="V357" s="4">
        <v>18</v>
      </c>
      <c r="W357" s="4">
        <v>9</v>
      </c>
      <c r="X357" s="4">
        <v>15</v>
      </c>
      <c r="Y357" s="4">
        <v>9</v>
      </c>
      <c r="Z357" s="4">
        <v>7</v>
      </c>
      <c r="AA357" s="4">
        <v>3</v>
      </c>
      <c r="AB357" s="4">
        <v>11</v>
      </c>
      <c r="AC357" s="4">
        <v>11</v>
      </c>
      <c r="AD357" s="4">
        <v>11</v>
      </c>
      <c r="AE357" s="4">
        <v>16</v>
      </c>
      <c r="AF357" s="4">
        <v>8</v>
      </c>
      <c r="AG357" s="4">
        <v>17</v>
      </c>
      <c r="AH357" s="4">
        <v>4</v>
      </c>
      <c r="AI357" s="4">
        <v>5</v>
      </c>
      <c r="AJ357" s="4">
        <v>7</v>
      </c>
      <c r="AK357" s="4">
        <v>4</v>
      </c>
      <c r="AL357" s="4">
        <v>16</v>
      </c>
      <c r="AM357" s="4">
        <v>16</v>
      </c>
      <c r="AN357" s="4">
        <v>4</v>
      </c>
      <c r="AO357" s="4">
        <v>11</v>
      </c>
      <c r="AP357" s="4">
        <v>20</v>
      </c>
      <c r="AQ357" s="4">
        <v>11</v>
      </c>
      <c r="AR357" s="79">
        <f>MAX(IFERROR(IFERROR(_xlfn.FORECAST.ETS(AR$5,tbl_Model[[#This Row],[H_2023_01]:[H_2025_12]],$H$5:$AQ$5),_xlfn.FORECAST.LINEAR(AR$5,tbl_Model[[#This Row],[H_2023_01]:[H_2025_12]],$H$5:$AQ$5)),0),0)</f>
        <v>12.148201075533219</v>
      </c>
      <c r="AS357" s="79">
        <f>MAX(IFERROR(IFERROR(_xlfn.FORECAST.ETS(AS$5,tbl_Model[[#This Row],[H_2023_01]:[H_2025_12]],$H$5:$AQ$5),_xlfn.FORECAST.LINEAR(AS$5,tbl_Model[[#This Row],[H_2023_01]:[H_2025_12]],$H$5:$AQ$5)),0),0)</f>
        <v>17.403968434487702</v>
      </c>
      <c r="AT357" s="79">
        <f>MAX(IFERROR(IFERROR(_xlfn.FORECAST.ETS(AT$5,tbl_Model[[#This Row],[H_2023_01]:[H_2025_12]],$H$5:$AQ$5),_xlfn.FORECAST.LINEAR(AT$5,tbl_Model[[#This Row],[H_2023_01]:[H_2025_12]],$H$5:$AQ$5)),0),0)</f>
        <v>8.9879333746123056</v>
      </c>
      <c r="AU357" s="79">
        <f>MAX(IFERROR(IFERROR(_xlfn.FORECAST.ETS(AU$5,tbl_Model[[#This Row],[H_2023_01]:[H_2025_12]],$H$5:$AQ$5),_xlfn.FORECAST.LINEAR(AU$5,tbl_Model[[#This Row],[H_2023_01]:[H_2025_12]],$H$5:$AQ$5)),0),0)</f>
        <v>12.598692756162388</v>
      </c>
      <c r="AV357" s="79">
        <f>MAX(IFERROR(IFERROR(_xlfn.FORECAST.ETS(AV$5,tbl_Model[[#This Row],[H_2023_01]:[H_2025_12]],$H$5:$AQ$5),_xlfn.FORECAST.LINEAR(AV$5,tbl_Model[[#This Row],[H_2023_01]:[H_2025_12]],$H$5:$AQ$5)),0),0)</f>
        <v>17.854460115116872</v>
      </c>
      <c r="AW357" s="79">
        <f>MAX(IFERROR(IFERROR(_xlfn.FORECAST.ETS(AW$5,tbl_Model[[#This Row],[H_2023_01]:[H_2025_12]],$H$5:$AQ$5),_xlfn.FORECAST.LINEAR(AW$5,tbl_Model[[#This Row],[H_2023_01]:[H_2025_12]],$H$5:$AQ$5)),0),0)</f>
        <v>9.4384250552414741</v>
      </c>
      <c r="AX357" s="79">
        <f>MAX(IFERROR(IFERROR(_xlfn.FORECAST.ETS(AX$5,tbl_Model[[#This Row],[H_2023_01]:[H_2025_12]],$H$5:$AQ$5),_xlfn.FORECAST.LINEAR(AX$5,tbl_Model[[#This Row],[H_2023_01]:[H_2025_12]],$H$5:$AQ$5)),0),0)</f>
        <v>13.049184436791558</v>
      </c>
      <c r="AY357" s="79">
        <f>MAX(IFERROR(IFERROR(_xlfn.FORECAST.ETS(AY$5,tbl_Model[[#This Row],[H_2023_01]:[H_2025_12]],$H$5:$AQ$5),_xlfn.FORECAST.LINEAR(AY$5,tbl_Model[[#This Row],[H_2023_01]:[H_2025_12]],$H$5:$AQ$5)),0),0)</f>
        <v>18.304951795746039</v>
      </c>
      <c r="AZ357" s="79">
        <f>MAX(IFERROR(IFERROR(_xlfn.FORECAST.ETS(AZ$5,tbl_Model[[#This Row],[H_2023_01]:[H_2025_12]],$H$5:$AQ$5),_xlfn.FORECAST.LINEAR(AZ$5,tbl_Model[[#This Row],[H_2023_01]:[H_2025_12]],$H$5:$AQ$5)),0),0)</f>
        <v>9.8889167358706445</v>
      </c>
      <c r="BA357" s="79">
        <f>MAX(IFERROR(IFERROR(_xlfn.FORECAST.ETS(BA$5,tbl_Model[[#This Row],[H_2023_01]:[H_2025_12]],$H$5:$AQ$5),_xlfn.FORECAST.LINEAR(BA$5,tbl_Model[[#This Row],[H_2023_01]:[H_2025_12]],$H$5:$AQ$5)),0),0)</f>
        <v>13.499676117420728</v>
      </c>
      <c r="BB357" s="79">
        <f>MAX(IFERROR(IFERROR(_xlfn.FORECAST.ETS(BB$5,tbl_Model[[#This Row],[H_2023_01]:[H_2025_12]],$H$5:$AQ$5),_xlfn.FORECAST.LINEAR(BB$5,tbl_Model[[#This Row],[H_2023_01]:[H_2025_12]],$H$5:$AQ$5)),0),0)</f>
        <v>18.755443476375209</v>
      </c>
      <c r="BC357" s="79">
        <f>MAX(IFERROR(IFERROR(_xlfn.FORECAST.ETS(BC$5,tbl_Model[[#This Row],[H_2023_01]:[H_2025_12]],$H$5:$AQ$5),_xlfn.FORECAST.LINEAR(BC$5,tbl_Model[[#This Row],[H_2023_01]:[H_2025_12]],$H$5:$AQ$5)),0),0)</f>
        <v>10.339408416499815</v>
      </c>
      <c r="BD357" s="80">
        <f>IFERROR(AR357/SUM(Model!$AR357:$BC357),1/12)</f>
        <v>7.4864462570029988E-2</v>
      </c>
      <c r="BE357" s="80">
        <f>IFERROR(AS357/SUM(Model!$AR357:$BC357),1/12)</f>
        <v>0.10725363659462626</v>
      </c>
      <c r="BF357" s="80">
        <f>IFERROR(AT357/SUM(Model!$AR357:$BC357),1/12)</f>
        <v>5.538900760053906E-2</v>
      </c>
      <c r="BG357" s="80">
        <f>IFERROR(AU357/SUM(Model!$AR357:$BC357),1/12)</f>
        <v>7.7640661066653238E-2</v>
      </c>
      <c r="BH357" s="80">
        <f>IFERROR(AV357/SUM(Model!$AR357:$BC357),1/12)</f>
        <v>0.11002983509124953</v>
      </c>
      <c r="BI357" s="80">
        <f>IFERROR(AW357/SUM(Model!$AR357:$BC357),1/12)</f>
        <v>5.816520609716231E-2</v>
      </c>
      <c r="BJ357" s="80">
        <f>IFERROR(AX357/SUM(Model!$AR357:$BC357),1/12)</f>
        <v>8.0416859563276502E-2</v>
      </c>
      <c r="BK357" s="80">
        <f>IFERROR(AY357/SUM(Model!$AR357:$BC357),1/12)</f>
        <v>0.11280603358787278</v>
      </c>
      <c r="BL357" s="80">
        <f>IFERROR(AZ357/SUM(Model!$AR357:$BC357),1/12)</f>
        <v>6.0941404593785574E-2</v>
      </c>
      <c r="BM357" s="80">
        <f>IFERROR(BA357/SUM(Model!$AR357:$BC357),1/12)</f>
        <v>8.3193058059899752E-2</v>
      </c>
      <c r="BN357" s="80">
        <f>IFERROR(BB357/SUM(Model!$AR357:$BC357),1/12)</f>
        <v>0.11558223208449603</v>
      </c>
      <c r="BO357" s="80">
        <f>IFERROR(BC357/SUM(Model!$AR357:$BC357),1/12)</f>
        <v>6.3717603090408831E-2</v>
      </c>
      <c r="BP35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128.39623627809723</v>
      </c>
      <c r="BQ357" s="77" cm="1">
        <f t="array" ref="BQ35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357" s="77" cm="1">
        <f t="array" ref="BR35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357" s="77">
        <f>IF(tbl_Model[[#This Row],[Type]]="Boutique",
    tbl_Model[[#This Row],[UnitListPrice]],
    tbl_Model[[#This Row],[UnitListPrice]]*(1-SUMIFS(tbl_MarketTerms[WholesaleMarginPct],tbl_MarketTerms[Country],tbl_Model[[#This Row],[country]])))</f>
        <v>12196.722659386542</v>
      </c>
      <c r="BT357" s="79">
        <f>Model!$BP357*BD357</f>
        <v>9.6123152249743367</v>
      </c>
      <c r="BU357" s="79">
        <f>Model!$BP357*BE357</f>
        <v>13.77096326588881</v>
      </c>
      <c r="BV357" s="79">
        <f>Model!$BP357*BF357</f>
        <v>7.1117401070881368</v>
      </c>
      <c r="BW357" s="79">
        <f>Model!$BP357*BG357</f>
        <v>9.9687686631016739</v>
      </c>
      <c r="BX357" s="79">
        <f>Model!$BP357*BH357</f>
        <v>14.127416704016149</v>
      </c>
      <c r="BY357" s="79">
        <f>Model!$BP357*BI357</f>
        <v>7.468193545215474</v>
      </c>
      <c r="BZ357" s="79">
        <f>Model!$BP357*BJ357</f>
        <v>10.325222101229013</v>
      </c>
      <c r="CA357" s="79">
        <f>Model!$BP357*BK357</f>
        <v>14.483870142143486</v>
      </c>
      <c r="CB357" s="79">
        <f>Model!$BP357*BL357</f>
        <v>7.8246469833428129</v>
      </c>
      <c r="CC357" s="79">
        <f>Model!$BP357*BM357</f>
        <v>10.68167553935635</v>
      </c>
      <c r="CD357" s="79">
        <f>Model!$BP357*BN357</f>
        <v>14.840323580270823</v>
      </c>
      <c r="CE357" s="79">
        <f>Model!$BP357*BO357</f>
        <v>8.1811004214701502</v>
      </c>
      <c r="CF357" s="79">
        <f>Model!$BS357*BT357</f>
        <v>117238.74291361074</v>
      </c>
      <c r="CG357" s="79">
        <f>Model!$BS357*BU357</f>
        <v>167960.61970664572</v>
      </c>
      <c r="CH357" s="79">
        <f>Model!$BS357*BV357</f>
        <v>86739.921711789953</v>
      </c>
      <c r="CI357" s="79">
        <f>Model!$BS357*BW357</f>
        <v>121586.30663943467</v>
      </c>
      <c r="CJ357" s="79">
        <f>Model!$BS357*BX357</f>
        <v>172308.1834324697</v>
      </c>
      <c r="CK357" s="79">
        <f>Model!$BS357*BY357</f>
        <v>91087.485437613883</v>
      </c>
      <c r="CL357" s="79">
        <f>Model!$BS357*BZ357</f>
        <v>125933.87036525863</v>
      </c>
      <c r="CM357" s="79">
        <f>Model!$BS357*CA357</f>
        <v>176655.74715829361</v>
      </c>
      <c r="CN357" s="79">
        <f>Model!$BS357*CB357</f>
        <v>95435.049163437827</v>
      </c>
      <c r="CO357" s="79">
        <f>Model!$BS357*CC357</f>
        <v>130281.43409108256</v>
      </c>
      <c r="CP357" s="79">
        <f>Model!$BS357*CD357</f>
        <v>181003.31088411756</v>
      </c>
      <c r="CQ357" s="79">
        <f>Model!$BS357*CE357</f>
        <v>99782.612889261771</v>
      </c>
      <c r="CR357" s="79">
        <f>Model!$BR357*BT357</f>
        <v>45646.379657713369</v>
      </c>
      <c r="CS357" s="79">
        <f>Model!$BR357*BU357</f>
        <v>65394.715297517017</v>
      </c>
      <c r="CT357" s="79">
        <f>Model!$BR357*BV357</f>
        <v>33771.80017065024</v>
      </c>
      <c r="CU357" s="79">
        <f>Model!$BR357*BW357</f>
        <v>47339.084129658222</v>
      </c>
      <c r="CV357" s="79">
        <f>Model!$BR357*BX357</f>
        <v>67087.419769461878</v>
      </c>
      <c r="CW357" s="79">
        <f>Model!$BR357*BY357</f>
        <v>35464.504642595093</v>
      </c>
      <c r="CX357" s="79">
        <f>Model!$BR357*BZ357</f>
        <v>49031.788601603082</v>
      </c>
      <c r="CY357" s="79">
        <f>Model!$BR357*CA357</f>
        <v>68780.124241406738</v>
      </c>
      <c r="CZ357" s="79">
        <f>Model!$BR357*CB357</f>
        <v>37157.209114539961</v>
      </c>
      <c r="DA357" s="79">
        <f>Model!$BR357*CC357</f>
        <v>50724.493073547943</v>
      </c>
      <c r="DB357" s="79">
        <f>Model!$BR357*CD357</f>
        <v>70472.828713351599</v>
      </c>
      <c r="DC357" s="79">
        <f>Model!$BR357*CE357</f>
        <v>38849.913586484814</v>
      </c>
      <c r="DD357" s="79">
        <f>SUM(Model!$CF357:$CQ357)</f>
        <v>1566013.2843930167</v>
      </c>
      <c r="DE357" s="79">
        <f>SUM(Model!$CR357:$DC357)</f>
        <v>609720.26099852996</v>
      </c>
      <c r="DF357" s="80">
        <f>IFERROR((Model!$DD357-Model!$DE357)/Model!$DD357,0)</f>
        <v>0.61065447715224452</v>
      </c>
    </row>
    <row r="358" spans="2:110" x14ac:dyDescent="0.25">
      <c r="B358" t="s">
        <v>371</v>
      </c>
      <c r="C358" t="s">
        <v>208</v>
      </c>
      <c r="D358" t="s">
        <v>9</v>
      </c>
      <c r="E358" s="4">
        <v>38</v>
      </c>
      <c r="F358" s="4">
        <v>665050.71</v>
      </c>
      <c r="G358" s="4">
        <v>229774.36</v>
      </c>
      <c r="H358" s="4">
        <v>0</v>
      </c>
      <c r="I358" s="4">
        <v>1</v>
      </c>
      <c r="J358" s="4">
        <v>0</v>
      </c>
      <c r="K358" s="4">
        <v>2</v>
      </c>
      <c r="L358" s="4">
        <v>2</v>
      </c>
      <c r="M358" s="4">
        <v>0</v>
      </c>
      <c r="N358" s="4">
        <v>2</v>
      </c>
      <c r="O358" s="4">
        <v>3</v>
      </c>
      <c r="P358" s="4">
        <v>0</v>
      </c>
      <c r="Q358" s="4">
        <v>5</v>
      </c>
      <c r="R358" s="4">
        <v>5</v>
      </c>
      <c r="S358" s="4">
        <v>8</v>
      </c>
      <c r="T358" s="4">
        <v>3</v>
      </c>
      <c r="U358" s="4">
        <v>0</v>
      </c>
      <c r="V358" s="4">
        <v>8</v>
      </c>
      <c r="W358" s="4">
        <v>0</v>
      </c>
      <c r="X358" s="4">
        <v>3</v>
      </c>
      <c r="Y358" s="4">
        <v>0</v>
      </c>
      <c r="Z358" s="4">
        <v>2</v>
      </c>
      <c r="AA358" s="4">
        <v>1</v>
      </c>
      <c r="AB358" s="4">
        <v>0</v>
      </c>
      <c r="AC358" s="4">
        <v>5</v>
      </c>
      <c r="AD358" s="4">
        <v>4</v>
      </c>
      <c r="AE358" s="4">
        <v>3</v>
      </c>
      <c r="AF358" s="4">
        <v>4</v>
      </c>
      <c r="AG358" s="4">
        <v>3</v>
      </c>
      <c r="AH358" s="4">
        <v>4</v>
      </c>
      <c r="AI358" s="4">
        <v>2</v>
      </c>
      <c r="AJ358" s="4">
        <v>0</v>
      </c>
      <c r="AK358" s="4">
        <v>9</v>
      </c>
      <c r="AL358" s="4">
        <v>0</v>
      </c>
      <c r="AM358" s="4">
        <v>0</v>
      </c>
      <c r="AN358" s="4">
        <v>4</v>
      </c>
      <c r="AO358" s="4">
        <v>0</v>
      </c>
      <c r="AP358" s="4">
        <v>12</v>
      </c>
      <c r="AQ358" s="4">
        <v>0</v>
      </c>
      <c r="AR358" s="79">
        <f>MAX(IFERROR(IFERROR(_xlfn.FORECAST.ETS(AR$5,tbl_Model[[#This Row],[H_2023_01]:[H_2025_12]],$H$5:$AQ$5),_xlfn.FORECAST.LINEAR(AR$5,tbl_Model[[#This Row],[H_2023_01]:[H_2025_12]],$H$5:$AQ$5)),0),0)</f>
        <v>4.2788797823944602</v>
      </c>
      <c r="AS358" s="79">
        <f>MAX(IFERROR(IFERROR(_xlfn.FORECAST.ETS(AS$5,tbl_Model[[#This Row],[H_2023_01]:[H_2025_12]],$H$5:$AQ$5),_xlfn.FORECAST.LINEAR(AS$5,tbl_Model[[#This Row],[H_2023_01]:[H_2025_12]],$H$5:$AQ$5)),0),0)</f>
        <v>4.6858056366788423</v>
      </c>
      <c r="AT358" s="79">
        <f>MAX(IFERROR(IFERROR(_xlfn.FORECAST.ETS(AT$5,tbl_Model[[#This Row],[H_2023_01]:[H_2025_12]],$H$5:$AQ$5),_xlfn.FORECAST.LINEAR(AT$5,tbl_Model[[#This Row],[H_2023_01]:[H_2025_12]],$H$5:$AQ$5)),0),0)</f>
        <v>2.6686617862641397</v>
      </c>
      <c r="AU358" s="79">
        <f>MAX(IFERROR(IFERROR(_xlfn.FORECAST.ETS(AU$5,tbl_Model[[#This Row],[H_2023_01]:[H_2025_12]],$H$5:$AQ$5),_xlfn.FORECAST.LINEAR(AU$5,tbl_Model[[#This Row],[H_2023_01]:[H_2025_12]],$H$5:$AQ$5)),0),0)</f>
        <v>4.4784175149204239</v>
      </c>
      <c r="AV358" s="79">
        <f>MAX(IFERROR(IFERROR(_xlfn.FORECAST.ETS(AV$5,tbl_Model[[#This Row],[H_2023_01]:[H_2025_12]],$H$5:$AQ$5),_xlfn.FORECAST.LINEAR(AV$5,tbl_Model[[#This Row],[H_2023_01]:[H_2025_12]],$H$5:$AQ$5)),0),0)</f>
        <v>4.8853433692048069</v>
      </c>
      <c r="AW358" s="79">
        <f>MAX(IFERROR(IFERROR(_xlfn.FORECAST.ETS(AW$5,tbl_Model[[#This Row],[H_2023_01]:[H_2025_12]],$H$5:$AQ$5),_xlfn.FORECAST.LINEAR(AW$5,tbl_Model[[#This Row],[H_2023_01]:[H_2025_12]],$H$5:$AQ$5)),0),0)</f>
        <v>2.8681995187901044</v>
      </c>
      <c r="AX358" s="79">
        <f>MAX(IFERROR(IFERROR(_xlfn.FORECAST.ETS(AX$5,tbl_Model[[#This Row],[H_2023_01]:[H_2025_12]],$H$5:$AQ$5),_xlfn.FORECAST.LINEAR(AX$5,tbl_Model[[#This Row],[H_2023_01]:[H_2025_12]],$H$5:$AQ$5)),0),0)</f>
        <v>4.6779552474463886</v>
      </c>
      <c r="AY358" s="79">
        <f>MAX(IFERROR(IFERROR(_xlfn.FORECAST.ETS(AY$5,tbl_Model[[#This Row],[H_2023_01]:[H_2025_12]],$H$5:$AQ$5),_xlfn.FORECAST.LINEAR(AY$5,tbl_Model[[#This Row],[H_2023_01]:[H_2025_12]],$H$5:$AQ$5)),0),0)</f>
        <v>5.0848811017307707</v>
      </c>
      <c r="AZ358" s="79">
        <f>MAX(IFERROR(IFERROR(_xlfn.FORECAST.ETS(AZ$5,tbl_Model[[#This Row],[H_2023_01]:[H_2025_12]],$H$5:$AQ$5),_xlfn.FORECAST.LINEAR(AZ$5,tbl_Model[[#This Row],[H_2023_01]:[H_2025_12]],$H$5:$AQ$5)),0),0)</f>
        <v>3.067737251316069</v>
      </c>
      <c r="BA358" s="79">
        <f>MAX(IFERROR(IFERROR(_xlfn.FORECAST.ETS(BA$5,tbl_Model[[#This Row],[H_2023_01]:[H_2025_12]],$H$5:$AQ$5),_xlfn.FORECAST.LINEAR(BA$5,tbl_Model[[#This Row],[H_2023_01]:[H_2025_12]],$H$5:$AQ$5)),0),0)</f>
        <v>4.8774929799723532</v>
      </c>
      <c r="BB358" s="79">
        <f>MAX(IFERROR(IFERROR(_xlfn.FORECAST.ETS(BB$5,tbl_Model[[#This Row],[H_2023_01]:[H_2025_12]],$H$5:$AQ$5),_xlfn.FORECAST.LINEAR(BB$5,tbl_Model[[#This Row],[H_2023_01]:[H_2025_12]],$H$5:$AQ$5)),0),0)</f>
        <v>5.2844188342567353</v>
      </c>
      <c r="BC358" s="79">
        <f>MAX(IFERROR(IFERROR(_xlfn.FORECAST.ETS(BC$5,tbl_Model[[#This Row],[H_2023_01]:[H_2025_12]],$H$5:$AQ$5),_xlfn.FORECAST.LINEAR(BC$5,tbl_Model[[#This Row],[H_2023_01]:[H_2025_12]],$H$5:$AQ$5)),0),0)</f>
        <v>3.2672749838420327</v>
      </c>
      <c r="BD358" s="80">
        <f>IFERROR(AR358/SUM(Model!$AR358:$BC358),1/12)</f>
        <v>8.5364069367696874E-2</v>
      </c>
      <c r="BE358" s="80">
        <f>IFERROR(AS358/SUM(Model!$AR358:$BC358),1/12)</f>
        <v>9.3482279885217553E-2</v>
      </c>
      <c r="BF358" s="80">
        <f>IFERROR(AT358/SUM(Model!$AR358:$BC358),1/12)</f>
        <v>5.3240063153653892E-2</v>
      </c>
      <c r="BG358" s="80">
        <f>IFERROR(AU358/SUM(Model!$AR358:$BC358),1/12)</f>
        <v>8.9344866610681681E-2</v>
      </c>
      <c r="BH358" s="80">
        <f>IFERROR(AV358/SUM(Model!$AR358:$BC358),1/12)</f>
        <v>9.7463077128202388E-2</v>
      </c>
      <c r="BI358" s="80">
        <f>IFERROR(AW358/SUM(Model!$AR358:$BC358),1/12)</f>
        <v>5.722086039663872E-2</v>
      </c>
      <c r="BJ358" s="80">
        <f>IFERROR(AX358/SUM(Model!$AR358:$BC358),1/12)</f>
        <v>9.3325663853666516E-2</v>
      </c>
      <c r="BK358" s="80">
        <f>IFERROR(AY358/SUM(Model!$AR358:$BC358),1/12)</f>
        <v>0.1014438743711872</v>
      </c>
      <c r="BL358" s="80">
        <f>IFERROR(AZ358/SUM(Model!$AR358:$BC358),1/12)</f>
        <v>6.1201657639623548E-2</v>
      </c>
      <c r="BM358" s="80">
        <f>IFERROR(BA358/SUM(Model!$AR358:$BC358),1/12)</f>
        <v>9.7306461096651337E-2</v>
      </c>
      <c r="BN358" s="80">
        <f>IFERROR(BB358/SUM(Model!$AR358:$BC358),1/12)</f>
        <v>0.10542467161417202</v>
      </c>
      <c r="BO358" s="80">
        <f>IFERROR(BC358/SUM(Model!$AR358:$BC358),1/12)</f>
        <v>6.5182454882608362E-2</v>
      </c>
      <c r="BP35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38.158333333333331</v>
      </c>
      <c r="BQ358" s="77" cm="1">
        <f t="array" ref="BQ35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358" s="77" cm="1">
        <f t="array" ref="BR35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358" s="77">
        <f>IF(tbl_Model[[#This Row],[Type]]="Boutique",
    tbl_Model[[#This Row],[UnitListPrice]],
    tbl_Model[[#This Row],[UnitListPrice]]*(1-SUMIFS(tbl_MarketTerms[WholesaleMarginPct],tbl_MarketTerms[Country],tbl_Model[[#This Row],[country]])))</f>
        <v>17781.793488313961</v>
      </c>
      <c r="BT358" s="79">
        <f>Model!$BP358*BD358</f>
        <v>3.2573506136223664</v>
      </c>
      <c r="BU358" s="79">
        <f>Model!$BP358*BE358</f>
        <v>3.5671279966200928</v>
      </c>
      <c r="BV358" s="79">
        <f>Model!$BP358*BF358</f>
        <v>2.0315520765048429</v>
      </c>
      <c r="BW358" s="79">
        <f>Model!$BP358*BG358</f>
        <v>3.4092512017525949</v>
      </c>
      <c r="BX358" s="79">
        <f>Model!$BP358*BH358</f>
        <v>3.7190285847503226</v>
      </c>
      <c r="BY358" s="79">
        <f>Model!$BP358*BI358</f>
        <v>2.1834526646350723</v>
      </c>
      <c r="BZ358" s="79">
        <f>Model!$BP358*BJ358</f>
        <v>3.5611517898828247</v>
      </c>
      <c r="CA358" s="79">
        <f>Model!$BP358*BK358</f>
        <v>3.8709291728805511</v>
      </c>
      <c r="CB358" s="79">
        <f>Model!$BP358*BL358</f>
        <v>2.3353532527653016</v>
      </c>
      <c r="CC358" s="79">
        <f>Model!$BP358*BM358</f>
        <v>3.7130523780130535</v>
      </c>
      <c r="CD358" s="79">
        <f>Model!$BP358*BN358</f>
        <v>4.0228297610107804</v>
      </c>
      <c r="CE358" s="79">
        <f>Model!$BP358*BO358</f>
        <v>2.4872538408955305</v>
      </c>
      <c r="CF358" s="79">
        <f>Model!$BS358*BT358</f>
        <v>57921.535930465681</v>
      </c>
      <c r="CG358" s="79">
        <f>Model!$BS358*BU358</f>
        <v>63429.93338228159</v>
      </c>
      <c r="CH358" s="79">
        <f>Model!$BS358*BV358</f>
        <v>36124.639485164524</v>
      </c>
      <c r="CI358" s="79">
        <f>Model!$BS358*BW358</f>
        <v>60622.600819350839</v>
      </c>
      <c r="CJ358" s="79">
        <f>Model!$BS358*BX358</f>
        <v>66130.998271166769</v>
      </c>
      <c r="CK358" s="79">
        <f>Model!$BS358*BY358</f>
        <v>38825.704374049696</v>
      </c>
      <c r="CL358" s="79">
        <f>Model!$BS358*BZ358</f>
        <v>63323.665708236018</v>
      </c>
      <c r="CM358" s="79">
        <f>Model!$BS358*CA358</f>
        <v>68832.063160051926</v>
      </c>
      <c r="CN358" s="79">
        <f>Model!$BS358*CB358</f>
        <v>41526.769262934868</v>
      </c>
      <c r="CO358" s="79">
        <f>Model!$BS358*CC358</f>
        <v>66024.730597121175</v>
      </c>
      <c r="CP358" s="79">
        <f>Model!$BS358*CD358</f>
        <v>71533.128048937098</v>
      </c>
      <c r="CQ358" s="79">
        <f>Model!$BS358*CE358</f>
        <v>44227.834151820032</v>
      </c>
      <c r="CR358" s="79">
        <f>Model!$BR358*BT358</f>
        <v>19621.618936931511</v>
      </c>
      <c r="CS358" s="79">
        <f>Model!$BR358*BU358</f>
        <v>21487.655015160686</v>
      </c>
      <c r="CT358" s="79">
        <f>Model!$BR358*BV358</f>
        <v>12237.657355337835</v>
      </c>
      <c r="CU358" s="79">
        <f>Model!$BR358*BW358</f>
        <v>20536.637247862614</v>
      </c>
      <c r="CV358" s="79">
        <f>Model!$BR358*BX358</f>
        <v>22402.673326091794</v>
      </c>
      <c r="CW358" s="79">
        <f>Model!$BR358*BY358</f>
        <v>13152.67566626894</v>
      </c>
      <c r="CX358" s="79">
        <f>Model!$BR358*BZ358</f>
        <v>21451.655558793722</v>
      </c>
      <c r="CY358" s="79">
        <f>Model!$BR358*CA358</f>
        <v>23317.691637022897</v>
      </c>
      <c r="CZ358" s="79">
        <f>Model!$BR358*CB358</f>
        <v>14067.693977200048</v>
      </c>
      <c r="DA358" s="79">
        <f>Model!$BR358*CC358</f>
        <v>22366.673869724826</v>
      </c>
      <c r="DB358" s="79">
        <f>Model!$BR358*CD358</f>
        <v>24232.709947954001</v>
      </c>
      <c r="DC358" s="79">
        <f>Model!$BR358*CE358</f>
        <v>14982.712288131152</v>
      </c>
      <c r="DD358" s="79">
        <f>SUM(Model!$CF358:$CQ358)</f>
        <v>678523.60319158016</v>
      </c>
      <c r="DE358" s="79">
        <f>SUM(Model!$CR358:$DC358)</f>
        <v>229858.05482648002</v>
      </c>
      <c r="DF358" s="80">
        <f>IFERROR((Model!$DD358-Model!$DE358)/Model!$DD358,0)</f>
        <v>0.66123793815676613</v>
      </c>
    </row>
    <row r="359" spans="2:110" x14ac:dyDescent="0.25">
      <c r="B359" t="s">
        <v>371</v>
      </c>
      <c r="C359" t="s">
        <v>89</v>
      </c>
      <c r="D359" t="s">
        <v>4</v>
      </c>
      <c r="E359" s="4">
        <v>203</v>
      </c>
      <c r="F359" s="4">
        <v>3045526.59</v>
      </c>
      <c r="G359" s="4">
        <v>1090184.08</v>
      </c>
      <c r="H359" s="4">
        <v>8</v>
      </c>
      <c r="I359" s="4">
        <v>7</v>
      </c>
      <c r="J359" s="4">
        <v>14</v>
      </c>
      <c r="K359" s="4">
        <v>18</v>
      </c>
      <c r="L359" s="4">
        <v>6</v>
      </c>
      <c r="M359" s="4">
        <v>16</v>
      </c>
      <c r="N359" s="4">
        <v>8</v>
      </c>
      <c r="O359" s="4">
        <v>25</v>
      </c>
      <c r="P359" s="4">
        <v>17</v>
      </c>
      <c r="Q359" s="4">
        <v>21</v>
      </c>
      <c r="R359" s="4">
        <v>9</v>
      </c>
      <c r="S359" s="4">
        <v>16</v>
      </c>
      <c r="T359" s="4">
        <v>21</v>
      </c>
      <c r="U359" s="4">
        <v>7</v>
      </c>
      <c r="V359" s="4">
        <v>16</v>
      </c>
      <c r="W359" s="4">
        <v>12</v>
      </c>
      <c r="X359" s="4">
        <v>13</v>
      </c>
      <c r="Y359" s="4">
        <v>5</v>
      </c>
      <c r="Z359" s="4">
        <v>3</v>
      </c>
      <c r="AA359" s="4">
        <v>12</v>
      </c>
      <c r="AB359" s="4">
        <v>14</v>
      </c>
      <c r="AC359" s="4">
        <v>13</v>
      </c>
      <c r="AD359" s="4">
        <v>17</v>
      </c>
      <c r="AE359" s="4">
        <v>33</v>
      </c>
      <c r="AF359" s="4">
        <v>14</v>
      </c>
      <c r="AG359" s="4">
        <v>3</v>
      </c>
      <c r="AH359" s="4">
        <v>26</v>
      </c>
      <c r="AI359" s="4">
        <v>13</v>
      </c>
      <c r="AJ359" s="4">
        <v>19</v>
      </c>
      <c r="AK359" s="4">
        <v>15</v>
      </c>
      <c r="AL359" s="4">
        <v>8</v>
      </c>
      <c r="AM359" s="4">
        <v>13</v>
      </c>
      <c r="AN359" s="4">
        <v>23</v>
      </c>
      <c r="AO359" s="4">
        <v>12</v>
      </c>
      <c r="AP359" s="4">
        <v>8</v>
      </c>
      <c r="AQ359" s="4">
        <v>49</v>
      </c>
      <c r="AR359" s="79">
        <f>MAX(IFERROR(IFERROR(_xlfn.FORECAST.ETS(AR$5,tbl_Model[[#This Row],[H_2023_01]:[H_2025_12]],$H$5:$AQ$5),_xlfn.FORECAST.LINEAR(AR$5,tbl_Model[[#This Row],[H_2023_01]:[H_2025_12]],$H$5:$AQ$5)),0),0)</f>
        <v>19.742420576958871</v>
      </c>
      <c r="AS359" s="79">
        <f>MAX(IFERROR(IFERROR(_xlfn.FORECAST.ETS(AS$5,tbl_Model[[#This Row],[H_2023_01]:[H_2025_12]],$H$5:$AQ$5),_xlfn.FORECAST.LINEAR(AS$5,tbl_Model[[#This Row],[H_2023_01]:[H_2025_12]],$H$5:$AQ$5)),0),0)</f>
        <v>19.990889211555125</v>
      </c>
      <c r="AT359" s="79">
        <f>MAX(IFERROR(IFERROR(_xlfn.FORECAST.ETS(AT$5,tbl_Model[[#This Row],[H_2023_01]:[H_2025_12]],$H$5:$AQ$5),_xlfn.FORECAST.LINEAR(AT$5,tbl_Model[[#This Row],[H_2023_01]:[H_2025_12]],$H$5:$AQ$5)),0),0)</f>
        <v>20.239357846151368</v>
      </c>
      <c r="AU359" s="79">
        <f>MAX(IFERROR(IFERROR(_xlfn.FORECAST.ETS(AU$5,tbl_Model[[#This Row],[H_2023_01]:[H_2025_12]],$H$5:$AQ$5),_xlfn.FORECAST.LINEAR(AU$5,tbl_Model[[#This Row],[H_2023_01]:[H_2025_12]],$H$5:$AQ$5)),0),0)</f>
        <v>20.487826480747621</v>
      </c>
      <c r="AV359" s="79">
        <f>MAX(IFERROR(IFERROR(_xlfn.FORECAST.ETS(AV$5,tbl_Model[[#This Row],[H_2023_01]:[H_2025_12]],$H$5:$AQ$5),_xlfn.FORECAST.LINEAR(AV$5,tbl_Model[[#This Row],[H_2023_01]:[H_2025_12]],$H$5:$AQ$5)),0),0)</f>
        <v>20.736295115343864</v>
      </c>
      <c r="AW359" s="79">
        <f>MAX(IFERROR(IFERROR(_xlfn.FORECAST.ETS(AW$5,tbl_Model[[#This Row],[H_2023_01]:[H_2025_12]],$H$5:$AQ$5),_xlfn.FORECAST.LINEAR(AW$5,tbl_Model[[#This Row],[H_2023_01]:[H_2025_12]],$H$5:$AQ$5)),0),0)</f>
        <v>20.984763749940122</v>
      </c>
      <c r="AX359" s="79">
        <f>MAX(IFERROR(IFERROR(_xlfn.FORECAST.ETS(AX$5,tbl_Model[[#This Row],[H_2023_01]:[H_2025_12]],$H$5:$AQ$5),_xlfn.FORECAST.LINEAR(AX$5,tbl_Model[[#This Row],[H_2023_01]:[H_2025_12]],$H$5:$AQ$5)),0),0)</f>
        <v>21.233232384536361</v>
      </c>
      <c r="AY359" s="79">
        <f>MAX(IFERROR(IFERROR(_xlfn.FORECAST.ETS(AY$5,tbl_Model[[#This Row],[H_2023_01]:[H_2025_12]],$H$5:$AQ$5),_xlfn.FORECAST.LINEAR(AY$5,tbl_Model[[#This Row],[H_2023_01]:[H_2025_12]],$H$5:$AQ$5)),0),0)</f>
        <v>21.481701019132618</v>
      </c>
      <c r="AZ359" s="79">
        <f>MAX(IFERROR(IFERROR(_xlfn.FORECAST.ETS(AZ$5,tbl_Model[[#This Row],[H_2023_01]:[H_2025_12]],$H$5:$AQ$5),_xlfn.FORECAST.LINEAR(AZ$5,tbl_Model[[#This Row],[H_2023_01]:[H_2025_12]],$H$5:$AQ$5)),0),0)</f>
        <v>21.730169653728858</v>
      </c>
      <c r="BA359" s="79">
        <f>MAX(IFERROR(IFERROR(_xlfn.FORECAST.ETS(BA$5,tbl_Model[[#This Row],[H_2023_01]:[H_2025_12]],$H$5:$AQ$5),_xlfn.FORECAST.LINEAR(BA$5,tbl_Model[[#This Row],[H_2023_01]:[H_2025_12]],$H$5:$AQ$5)),0),0)</f>
        <v>21.978638288325115</v>
      </c>
      <c r="BB359" s="79">
        <f>MAX(IFERROR(IFERROR(_xlfn.FORECAST.ETS(BB$5,tbl_Model[[#This Row],[H_2023_01]:[H_2025_12]],$H$5:$AQ$5),_xlfn.FORECAST.LINEAR(BB$5,tbl_Model[[#This Row],[H_2023_01]:[H_2025_12]],$H$5:$AQ$5)),0),0)</f>
        <v>22.227106922921358</v>
      </c>
      <c r="BC359" s="79">
        <f>MAX(IFERROR(IFERROR(_xlfn.FORECAST.ETS(BC$5,tbl_Model[[#This Row],[H_2023_01]:[H_2025_12]],$H$5:$AQ$5),_xlfn.FORECAST.LINEAR(BC$5,tbl_Model[[#This Row],[H_2023_01]:[H_2025_12]],$H$5:$AQ$5)),0),0)</f>
        <v>22.475575557517612</v>
      </c>
      <c r="BD359" s="80">
        <f>IFERROR(AR359/SUM(Model!$AR359:$BC359),1/12)</f>
        <v>7.7938408516886076E-2</v>
      </c>
      <c r="BE359" s="80">
        <f>IFERROR(AS359/SUM(Model!$AR359:$BC359),1/12)</f>
        <v>7.8919303938058322E-2</v>
      </c>
      <c r="BF359" s="80">
        <f>IFERROR(AT359/SUM(Model!$AR359:$BC359),1/12)</f>
        <v>7.9900199359230525E-2</v>
      </c>
      <c r="BG359" s="80">
        <f>IFERROR(AU359/SUM(Model!$AR359:$BC359),1/12)</f>
        <v>8.0881094780402771E-2</v>
      </c>
      <c r="BH359" s="80">
        <f>IFERROR(AV359/SUM(Model!$AR359:$BC359),1/12)</f>
        <v>8.1861990201574975E-2</v>
      </c>
      <c r="BI359" s="80">
        <f>IFERROR(AW359/SUM(Model!$AR359:$BC359),1/12)</f>
        <v>8.2842885622747234E-2</v>
      </c>
      <c r="BJ359" s="80">
        <f>IFERROR(AX359/SUM(Model!$AR359:$BC359),1/12)</f>
        <v>8.3823781043919424E-2</v>
      </c>
      <c r="BK359" s="80">
        <f>IFERROR(AY359/SUM(Model!$AR359:$BC359),1/12)</f>
        <v>8.4804676465091683E-2</v>
      </c>
      <c r="BL359" s="80">
        <f>IFERROR(AZ359/SUM(Model!$AR359:$BC359),1/12)</f>
        <v>8.5785571886263873E-2</v>
      </c>
      <c r="BM359" s="80">
        <f>IFERROR(BA359/SUM(Model!$AR359:$BC359),1/12)</f>
        <v>8.6766467307436146E-2</v>
      </c>
      <c r="BN359" s="80">
        <f>IFERROR(BB359/SUM(Model!$AR359:$BC359),1/12)</f>
        <v>8.774736272860835E-2</v>
      </c>
      <c r="BO359" s="80">
        <f>IFERROR(BC359/SUM(Model!$AR359:$BC359),1/12)</f>
        <v>8.8728258149780595E-2</v>
      </c>
      <c r="BP35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210.69197080291963</v>
      </c>
      <c r="BQ359" s="77" cm="1">
        <f t="array" ref="BQ35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59" s="77" cm="1">
        <f t="array" ref="BR35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59" s="77">
        <f>IF(tbl_Model[[#This Row],[Type]]="Boutique",
    tbl_Model[[#This Row],[UnitListPrice]],
    tbl_Model[[#This Row],[UnitListPrice]]*(1-SUMIFS(tbl_MarketTerms[WholesaleMarginPct],tbl_MarketTerms[Country],tbl_Model[[#This Row],[country]])))</f>
        <v>15327.291053254437</v>
      </c>
      <c r="BT359" s="79">
        <f>Model!$BP359*BD359</f>
        <v>16.420996891665784</v>
      </c>
      <c r="BU359" s="79">
        <f>Model!$BP359*BE359</f>
        <v>16.627663681104124</v>
      </c>
      <c r="BV359" s="79">
        <f>Model!$BP359*BF359</f>
        <v>16.834330470542454</v>
      </c>
      <c r="BW359" s="79">
        <f>Model!$BP359*BG359</f>
        <v>17.040997259980795</v>
      </c>
      <c r="BX359" s="79">
        <f>Model!$BP359*BH359</f>
        <v>17.247664049419129</v>
      </c>
      <c r="BY359" s="79">
        <f>Model!$BP359*BI359</f>
        <v>17.454330838857469</v>
      </c>
      <c r="BZ359" s="79">
        <f>Model!$BP359*BJ359</f>
        <v>17.660997628295799</v>
      </c>
      <c r="CA359" s="79">
        <f>Model!$BP359*BK359</f>
        <v>17.867664417734144</v>
      </c>
      <c r="CB359" s="79">
        <f>Model!$BP359*BL359</f>
        <v>18.07433120717247</v>
      </c>
      <c r="CC359" s="79">
        <f>Model!$BP359*BM359</f>
        <v>18.280997996610818</v>
      </c>
      <c r="CD359" s="79">
        <f>Model!$BP359*BN359</f>
        <v>18.487664786049148</v>
      </c>
      <c r="CE359" s="79">
        <f>Model!$BP359*BO359</f>
        <v>18.694331575487489</v>
      </c>
      <c r="CF359" s="79">
        <f>Model!$BS359*BT359</f>
        <v>251689.3987431479</v>
      </c>
      <c r="CG359" s="79">
        <f>Model!$BS359*BU359</f>
        <v>254857.04077591098</v>
      </c>
      <c r="CH359" s="79">
        <f>Model!$BS359*BV359</f>
        <v>258024.68280867391</v>
      </c>
      <c r="CI359" s="79">
        <f>Model!$BS359*BW359</f>
        <v>261192.32484143702</v>
      </c>
      <c r="CJ359" s="79">
        <f>Model!$BS359*BX359</f>
        <v>264359.96687420004</v>
      </c>
      <c r="CK359" s="79">
        <f>Model!$BS359*BY359</f>
        <v>267527.60890696308</v>
      </c>
      <c r="CL359" s="79">
        <f>Model!$BS359*BZ359</f>
        <v>270695.25093972607</v>
      </c>
      <c r="CM359" s="79">
        <f>Model!$BS359*CA359</f>
        <v>273862.89297248918</v>
      </c>
      <c r="CN359" s="79">
        <f>Model!$BS359*CB359</f>
        <v>277030.53500525205</v>
      </c>
      <c r="CO359" s="79">
        <f>Model!$BS359*CC359</f>
        <v>280198.17703801527</v>
      </c>
      <c r="CP359" s="79">
        <f>Model!$BS359*CD359</f>
        <v>283365.81907077821</v>
      </c>
      <c r="CQ359" s="79">
        <f>Model!$BS359*CE359</f>
        <v>286533.46110354131</v>
      </c>
      <c r="CR359" s="79">
        <f>Model!$BR359*BT359</f>
        <v>88997.139201048674</v>
      </c>
      <c r="CS359" s="79">
        <f>Model!$BR359*BU359</f>
        <v>90117.21450154476</v>
      </c>
      <c r="CT359" s="79">
        <f>Model!$BR359*BV359</f>
        <v>91237.289802040774</v>
      </c>
      <c r="CU359" s="79">
        <f>Model!$BR359*BW359</f>
        <v>92357.36510253686</v>
      </c>
      <c r="CV359" s="79">
        <f>Model!$BR359*BX359</f>
        <v>93477.440403032917</v>
      </c>
      <c r="CW359" s="79">
        <f>Model!$BR359*BY359</f>
        <v>94597.515703528989</v>
      </c>
      <c r="CX359" s="79">
        <f>Model!$BR359*BZ359</f>
        <v>95717.591004025016</v>
      </c>
      <c r="CY359" s="79">
        <f>Model!$BR359*CA359</f>
        <v>96837.666304521132</v>
      </c>
      <c r="CZ359" s="79">
        <f>Model!$BR359*CB359</f>
        <v>97957.74160501713</v>
      </c>
      <c r="DA359" s="79">
        <f>Model!$BR359*CC359</f>
        <v>99077.81690551326</v>
      </c>
      <c r="DB359" s="79">
        <f>Model!$BR359*CD359</f>
        <v>100197.89220600929</v>
      </c>
      <c r="DC359" s="79">
        <f>Model!$BR359*CE359</f>
        <v>101317.96750650537</v>
      </c>
      <c r="DD359" s="79">
        <f>SUM(Model!$CF359:$CQ359)</f>
        <v>3229337.1590801352</v>
      </c>
      <c r="DE359" s="79">
        <f>SUM(Model!$CR359:$DC359)</f>
        <v>1141890.640245324</v>
      </c>
      <c r="DF359" s="80">
        <f>IFERROR((Model!$DD359-Model!$DE359)/Model!$DD359,0)</f>
        <v>0.64640092254393555</v>
      </c>
    </row>
    <row r="360" spans="2:110" x14ac:dyDescent="0.25">
      <c r="B360" t="s">
        <v>371</v>
      </c>
      <c r="C360" t="s">
        <v>45</v>
      </c>
      <c r="D360" t="s">
        <v>26</v>
      </c>
      <c r="E360" s="4">
        <v>180</v>
      </c>
      <c r="F360" s="4">
        <v>2203040.7400000002</v>
      </c>
      <c r="G360" s="4">
        <v>864169.26</v>
      </c>
      <c r="H360" s="4">
        <v>9</v>
      </c>
      <c r="I360" s="4">
        <v>26</v>
      </c>
      <c r="J360" s="4">
        <v>16</v>
      </c>
      <c r="K360" s="4">
        <v>16</v>
      </c>
      <c r="L360" s="4">
        <v>16</v>
      </c>
      <c r="M360" s="4">
        <v>15</v>
      </c>
      <c r="N360" s="4">
        <v>22</v>
      </c>
      <c r="O360" s="4">
        <v>8</v>
      </c>
      <c r="P360" s="4">
        <v>21</v>
      </c>
      <c r="Q360" s="4">
        <v>11</v>
      </c>
      <c r="R360" s="4">
        <v>20</v>
      </c>
      <c r="S360" s="4">
        <v>28</v>
      </c>
      <c r="T360" s="4">
        <v>13</v>
      </c>
      <c r="U360" s="4">
        <v>22</v>
      </c>
      <c r="V360" s="4">
        <v>11</v>
      </c>
      <c r="W360" s="4">
        <v>19</v>
      </c>
      <c r="X360" s="4">
        <v>25</v>
      </c>
      <c r="Y360" s="4">
        <v>7</v>
      </c>
      <c r="Z360" s="4">
        <v>15</v>
      </c>
      <c r="AA360" s="4">
        <v>12</v>
      </c>
      <c r="AB360" s="4">
        <v>23</v>
      </c>
      <c r="AC360" s="4">
        <v>20</v>
      </c>
      <c r="AD360" s="4">
        <v>22</v>
      </c>
      <c r="AE360" s="4">
        <v>20</v>
      </c>
      <c r="AF360" s="4">
        <v>24</v>
      </c>
      <c r="AG360" s="4">
        <v>3</v>
      </c>
      <c r="AH360" s="4">
        <v>9</v>
      </c>
      <c r="AI360" s="4">
        <v>20</v>
      </c>
      <c r="AJ360" s="4">
        <v>17</v>
      </c>
      <c r="AK360" s="4">
        <v>6</v>
      </c>
      <c r="AL360" s="4">
        <v>12</v>
      </c>
      <c r="AM360" s="4">
        <v>20</v>
      </c>
      <c r="AN360" s="4">
        <v>13</v>
      </c>
      <c r="AO360" s="4">
        <v>19</v>
      </c>
      <c r="AP360" s="4">
        <v>13</v>
      </c>
      <c r="AQ360" s="4">
        <v>24</v>
      </c>
      <c r="AR360" s="79">
        <f>MAX(IFERROR(IFERROR(_xlfn.FORECAST.ETS(AR$5,tbl_Model[[#This Row],[H_2023_01]:[H_2025_12]],$H$5:$AQ$5),_xlfn.FORECAST.LINEAR(AR$5,tbl_Model[[#This Row],[H_2023_01]:[H_2025_12]],$H$5:$AQ$5)),0),0)</f>
        <v>23.964607464607464</v>
      </c>
      <c r="AS360" s="79">
        <f>MAX(IFERROR(IFERROR(_xlfn.FORECAST.ETS(AS$5,tbl_Model[[#This Row],[H_2023_01]:[H_2025_12]],$H$5:$AQ$5),_xlfn.FORECAST.LINEAR(AS$5,tbl_Model[[#This Row],[H_2023_01]:[H_2025_12]],$H$5:$AQ$5)),0),0)</f>
        <v>23.929214929214929</v>
      </c>
      <c r="AT360" s="79">
        <f>MAX(IFERROR(IFERROR(_xlfn.FORECAST.ETS(AT$5,tbl_Model[[#This Row],[H_2023_01]:[H_2025_12]],$H$5:$AQ$5),_xlfn.FORECAST.LINEAR(AT$5,tbl_Model[[#This Row],[H_2023_01]:[H_2025_12]],$H$5:$AQ$5)),0),0)</f>
        <v>23.893822393822393</v>
      </c>
      <c r="AU360" s="79">
        <f>MAX(IFERROR(IFERROR(_xlfn.FORECAST.ETS(AU$5,tbl_Model[[#This Row],[H_2023_01]:[H_2025_12]],$H$5:$AQ$5),_xlfn.FORECAST.LINEAR(AU$5,tbl_Model[[#This Row],[H_2023_01]:[H_2025_12]],$H$5:$AQ$5)),0),0)</f>
        <v>23.858429858429858</v>
      </c>
      <c r="AV360" s="79">
        <f>MAX(IFERROR(IFERROR(_xlfn.FORECAST.ETS(AV$5,tbl_Model[[#This Row],[H_2023_01]:[H_2025_12]],$H$5:$AQ$5),_xlfn.FORECAST.LINEAR(AV$5,tbl_Model[[#This Row],[H_2023_01]:[H_2025_12]],$H$5:$AQ$5)),0),0)</f>
        <v>23.823037323037322</v>
      </c>
      <c r="AW360" s="79">
        <f>MAX(IFERROR(IFERROR(_xlfn.FORECAST.ETS(AW$5,tbl_Model[[#This Row],[H_2023_01]:[H_2025_12]],$H$5:$AQ$5),_xlfn.FORECAST.LINEAR(AW$5,tbl_Model[[#This Row],[H_2023_01]:[H_2025_12]],$H$5:$AQ$5)),0),0)</f>
        <v>23.787644787644787</v>
      </c>
      <c r="AX360" s="79">
        <f>MAX(IFERROR(IFERROR(_xlfn.FORECAST.ETS(AX$5,tbl_Model[[#This Row],[H_2023_01]:[H_2025_12]],$H$5:$AQ$5),_xlfn.FORECAST.LINEAR(AX$5,tbl_Model[[#This Row],[H_2023_01]:[H_2025_12]],$H$5:$AQ$5)),0),0)</f>
        <v>23.752252252252251</v>
      </c>
      <c r="AY360" s="79">
        <f>MAX(IFERROR(IFERROR(_xlfn.FORECAST.ETS(AY$5,tbl_Model[[#This Row],[H_2023_01]:[H_2025_12]],$H$5:$AQ$5),_xlfn.FORECAST.LINEAR(AY$5,tbl_Model[[#This Row],[H_2023_01]:[H_2025_12]],$H$5:$AQ$5)),0),0)</f>
        <v>23.716859716859716</v>
      </c>
      <c r="AZ360" s="79">
        <f>MAX(IFERROR(IFERROR(_xlfn.FORECAST.ETS(AZ$5,tbl_Model[[#This Row],[H_2023_01]:[H_2025_12]],$H$5:$AQ$5),_xlfn.FORECAST.LINEAR(AZ$5,tbl_Model[[#This Row],[H_2023_01]:[H_2025_12]],$H$5:$AQ$5)),0),0)</f>
        <v>23.68146718146718</v>
      </c>
      <c r="BA360" s="79">
        <f>MAX(IFERROR(IFERROR(_xlfn.FORECAST.ETS(BA$5,tbl_Model[[#This Row],[H_2023_01]:[H_2025_12]],$H$5:$AQ$5),_xlfn.FORECAST.LINEAR(BA$5,tbl_Model[[#This Row],[H_2023_01]:[H_2025_12]],$H$5:$AQ$5)),0),0)</f>
        <v>23.646074646074645</v>
      </c>
      <c r="BB360" s="79">
        <f>MAX(IFERROR(IFERROR(_xlfn.FORECAST.ETS(BB$5,tbl_Model[[#This Row],[H_2023_01]:[H_2025_12]],$H$5:$AQ$5),_xlfn.FORECAST.LINEAR(BB$5,tbl_Model[[#This Row],[H_2023_01]:[H_2025_12]],$H$5:$AQ$5)),0),0)</f>
        <v>23.610682110682109</v>
      </c>
      <c r="BC360" s="79">
        <f>MAX(IFERROR(IFERROR(_xlfn.FORECAST.ETS(BC$5,tbl_Model[[#This Row],[H_2023_01]:[H_2025_12]],$H$5:$AQ$5),_xlfn.FORECAST.LINEAR(BC$5,tbl_Model[[#This Row],[H_2023_01]:[H_2025_12]],$H$5:$AQ$5)),0),0)</f>
        <v>23.575289575289574</v>
      </c>
      <c r="BD360" s="80">
        <f>IFERROR(AR360/SUM(Model!$AR360:$BC360),1/12)</f>
        <v>8.4015773966638244E-2</v>
      </c>
      <c r="BE360" s="80">
        <f>IFERROR(AS360/SUM(Model!$AR360:$BC360),1/12)</f>
        <v>8.3891693851491894E-2</v>
      </c>
      <c r="BF360" s="80">
        <f>IFERROR(AT360/SUM(Model!$AR360:$BC360),1/12)</f>
        <v>8.3767613736345545E-2</v>
      </c>
      <c r="BG360" s="80">
        <f>IFERROR(AU360/SUM(Model!$AR360:$BC360),1/12)</f>
        <v>8.3643533621199209E-2</v>
      </c>
      <c r="BH360" s="80">
        <f>IFERROR(AV360/SUM(Model!$AR360:$BC360),1/12)</f>
        <v>8.351945350605286E-2</v>
      </c>
      <c r="BI360" s="80">
        <f>IFERROR(AW360/SUM(Model!$AR360:$BC360),1/12)</f>
        <v>8.339537339090651E-2</v>
      </c>
      <c r="BJ360" s="80">
        <f>IFERROR(AX360/SUM(Model!$AR360:$BC360),1/12)</f>
        <v>8.3271293275760161E-2</v>
      </c>
      <c r="BK360" s="80">
        <f>IFERROR(AY360/SUM(Model!$AR360:$BC360),1/12)</f>
        <v>8.3147213160613812E-2</v>
      </c>
      <c r="BL360" s="80">
        <f>IFERROR(AZ360/SUM(Model!$AR360:$BC360),1/12)</f>
        <v>8.3023133045467462E-2</v>
      </c>
      <c r="BM360" s="80">
        <f>IFERROR(BA360/SUM(Model!$AR360:$BC360),1/12)</f>
        <v>8.2899052930321127E-2</v>
      </c>
      <c r="BN360" s="80">
        <f>IFERROR(BB360/SUM(Model!$AR360:$BC360),1/12)</f>
        <v>8.2774972815174777E-2</v>
      </c>
      <c r="BO360" s="80">
        <f>IFERROR(BC360/SUM(Model!$AR360:$BC360),1/12)</f>
        <v>8.2650892700028428E-2</v>
      </c>
      <c r="BP36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187.38558618399205</v>
      </c>
      <c r="BQ360" s="77" cm="1">
        <f t="array" ref="BQ36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360" s="77" cm="1">
        <f t="array" ref="BR36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360" s="77">
        <f>IF(tbl_Model[[#This Row],[Type]]="Boutique",
    tbl_Model[[#This Row],[UnitListPrice]],
    tbl_Model[[#This Row],[UnitListPrice]]*(1-SUMIFS(tbl_MarketTerms[WholesaleMarginPct],tbl_MarketTerms[Country],tbl_Model[[#This Row],[country]])))</f>
        <v>12215.258712060384</v>
      </c>
      <c r="BT360" s="79">
        <f>Model!$BP360*BD360</f>
        <v>15.743345053440287</v>
      </c>
      <c r="BU360" s="79">
        <f>Model!$BP360*BE360</f>
        <v>15.72009422832981</v>
      </c>
      <c r="BV360" s="79">
        <f>Model!$BP360*BF360</f>
        <v>15.696843403219335</v>
      </c>
      <c r="BW360" s="79">
        <f>Model!$BP360*BG360</f>
        <v>15.673592578108861</v>
      </c>
      <c r="BX360" s="79">
        <f>Model!$BP360*BH360</f>
        <v>15.650341752998385</v>
      </c>
      <c r="BY360" s="79">
        <f>Model!$BP360*BI360</f>
        <v>15.62709092788791</v>
      </c>
      <c r="BZ360" s="79">
        <f>Model!$BP360*BJ360</f>
        <v>15.603840102777433</v>
      </c>
      <c r="CA360" s="79">
        <f>Model!$BP360*BK360</f>
        <v>15.580589277666958</v>
      </c>
      <c r="CB360" s="79">
        <f>Model!$BP360*BL360</f>
        <v>15.557338452556481</v>
      </c>
      <c r="CC360" s="79">
        <f>Model!$BP360*BM360</f>
        <v>15.534087627446008</v>
      </c>
      <c r="CD360" s="79">
        <f>Model!$BP360*BN360</f>
        <v>15.510836802335533</v>
      </c>
      <c r="CE360" s="79">
        <f>Model!$BP360*BO360</f>
        <v>15.487585977225056</v>
      </c>
      <c r="CF360" s="79">
        <f>Model!$BS360*BT360</f>
        <v>192309.0328210092</v>
      </c>
      <c r="CG360" s="79">
        <f>Model!$BS360*BU360</f>
        <v>192025.01797701587</v>
      </c>
      <c r="CH360" s="79">
        <f>Model!$BS360*BV360</f>
        <v>191741.00313302255</v>
      </c>
      <c r="CI360" s="79">
        <f>Model!$BS360*BW360</f>
        <v>191456.98828902925</v>
      </c>
      <c r="CJ360" s="79">
        <f>Model!$BS360*BX360</f>
        <v>191172.9734450359</v>
      </c>
      <c r="CK360" s="79">
        <f>Model!$BS360*BY360</f>
        <v>190888.95860104257</v>
      </c>
      <c r="CL360" s="79">
        <f>Model!$BS360*BZ360</f>
        <v>190604.94375704924</v>
      </c>
      <c r="CM360" s="79">
        <f>Model!$BS360*CA360</f>
        <v>190320.92891305592</v>
      </c>
      <c r="CN360" s="79">
        <f>Model!$BS360*CB360</f>
        <v>190036.91406906256</v>
      </c>
      <c r="CO360" s="79">
        <f>Model!$BS360*CC360</f>
        <v>189752.89922506927</v>
      </c>
      <c r="CP360" s="79">
        <f>Model!$BS360*CD360</f>
        <v>189468.88438107594</v>
      </c>
      <c r="CQ360" s="79">
        <f>Model!$BS360*CE360</f>
        <v>189184.86953708259</v>
      </c>
      <c r="CR360" s="79">
        <f>Model!$BR360*BT360</f>
        <v>74761.042326682305</v>
      </c>
      <c r="CS360" s="79">
        <f>Model!$BR360*BU360</f>
        <v>74650.630218307982</v>
      </c>
      <c r="CT360" s="79">
        <f>Model!$BR360*BV360</f>
        <v>74540.218109933689</v>
      </c>
      <c r="CU360" s="79">
        <f>Model!$BR360*BW360</f>
        <v>74429.80600155938</v>
      </c>
      <c r="CV360" s="79">
        <f>Model!$BR360*BX360</f>
        <v>74319.393893185072</v>
      </c>
      <c r="CW360" s="79">
        <f>Model!$BR360*BY360</f>
        <v>74208.981784810763</v>
      </c>
      <c r="CX360" s="79">
        <f>Model!$BR360*BZ360</f>
        <v>74098.569676436455</v>
      </c>
      <c r="CY360" s="79">
        <f>Model!$BR360*CA360</f>
        <v>73988.157568062146</v>
      </c>
      <c r="CZ360" s="79">
        <f>Model!$BR360*CB360</f>
        <v>73877.745459687838</v>
      </c>
      <c r="DA360" s="79">
        <f>Model!$BR360*CC360</f>
        <v>73767.333351313544</v>
      </c>
      <c r="DB360" s="79">
        <f>Model!$BR360*CD360</f>
        <v>73656.921242939236</v>
      </c>
      <c r="DC360" s="79">
        <f>Model!$BR360*CE360</f>
        <v>73546.509134564927</v>
      </c>
      <c r="DD360" s="79">
        <f>SUM(Model!$CF360:$CQ360)</f>
        <v>2288963.4141485509</v>
      </c>
      <c r="DE360" s="79">
        <f>SUM(Model!$CR360:$DC360)</f>
        <v>889845.30876748334</v>
      </c>
      <c r="DF360" s="80">
        <f>IFERROR((Model!$DD360-Model!$DE360)/Model!$DD360,0)</f>
        <v>0.61124528978175552</v>
      </c>
    </row>
    <row r="361" spans="2:110" x14ac:dyDescent="0.25">
      <c r="B361" t="s">
        <v>371</v>
      </c>
      <c r="C361" t="s">
        <v>89</v>
      </c>
      <c r="D361" t="s">
        <v>5</v>
      </c>
      <c r="E361" s="4">
        <v>42</v>
      </c>
      <c r="F361" s="4">
        <v>730734.17</v>
      </c>
      <c r="G361" s="4">
        <v>247360.03</v>
      </c>
      <c r="H361" s="4">
        <v>5</v>
      </c>
      <c r="I361" s="4">
        <v>0</v>
      </c>
      <c r="J361" s="4">
        <v>0</v>
      </c>
      <c r="K361" s="4">
        <v>0</v>
      </c>
      <c r="L361" s="4">
        <v>1</v>
      </c>
      <c r="M361" s="4">
        <v>2</v>
      </c>
      <c r="N361" s="4">
        <v>6</v>
      </c>
      <c r="O361" s="4">
        <v>0</v>
      </c>
      <c r="P361" s="4">
        <v>1</v>
      </c>
      <c r="Q361" s="4">
        <v>1</v>
      </c>
      <c r="R361" s="4">
        <v>4</v>
      </c>
      <c r="S361" s="4">
        <v>0</v>
      </c>
      <c r="T361" s="4">
        <v>0</v>
      </c>
      <c r="U361" s="4">
        <v>0</v>
      </c>
      <c r="V361" s="4">
        <v>3</v>
      </c>
      <c r="W361" s="4">
        <v>3</v>
      </c>
      <c r="X361" s="4">
        <v>0</v>
      </c>
      <c r="Y361" s="4">
        <v>10</v>
      </c>
      <c r="Z361" s="4">
        <v>3</v>
      </c>
      <c r="AA361" s="4">
        <v>1</v>
      </c>
      <c r="AB361" s="4">
        <v>0</v>
      </c>
      <c r="AC361" s="4">
        <v>0</v>
      </c>
      <c r="AD361" s="4">
        <v>2</v>
      </c>
      <c r="AE361" s="4">
        <v>2</v>
      </c>
      <c r="AF361" s="4">
        <v>1</v>
      </c>
      <c r="AG361" s="4">
        <v>0</v>
      </c>
      <c r="AH361" s="4">
        <v>2</v>
      </c>
      <c r="AI361" s="4">
        <v>0</v>
      </c>
      <c r="AJ361" s="4">
        <v>0</v>
      </c>
      <c r="AK361" s="4">
        <v>13</v>
      </c>
      <c r="AL361" s="4">
        <v>1</v>
      </c>
      <c r="AM361" s="4">
        <v>1</v>
      </c>
      <c r="AN361" s="4">
        <v>7</v>
      </c>
      <c r="AO361" s="4">
        <v>3</v>
      </c>
      <c r="AP361" s="4">
        <v>9</v>
      </c>
      <c r="AQ361" s="4">
        <v>5</v>
      </c>
      <c r="AR361" s="79">
        <f>MAX(IFERROR(IFERROR(_xlfn.FORECAST.ETS(AR$5,tbl_Model[[#This Row],[H_2023_01]:[H_2025_12]],$H$5:$AQ$5),_xlfn.FORECAST.LINEAR(AR$5,tbl_Model[[#This Row],[H_2023_01]:[H_2025_12]],$H$5:$AQ$5)),0),0)</f>
        <v>4.3231451726147432</v>
      </c>
      <c r="AS361" s="79">
        <f>MAX(IFERROR(IFERROR(_xlfn.FORECAST.ETS(AS$5,tbl_Model[[#This Row],[H_2023_01]:[H_2025_12]],$H$5:$AQ$5),_xlfn.FORECAST.LINEAR(AS$5,tbl_Model[[#This Row],[H_2023_01]:[H_2025_12]],$H$5:$AQ$5)),0),0)</f>
        <v>4.3875572153057645</v>
      </c>
      <c r="AT361" s="79">
        <f>MAX(IFERROR(IFERROR(_xlfn.FORECAST.ETS(AT$5,tbl_Model[[#This Row],[H_2023_01]:[H_2025_12]],$H$5:$AQ$5),_xlfn.FORECAST.LINEAR(AT$5,tbl_Model[[#This Row],[H_2023_01]:[H_2025_12]],$H$5:$AQ$5)),0),0)</f>
        <v>4.4519692579967849</v>
      </c>
      <c r="AU361" s="79">
        <f>MAX(IFERROR(IFERROR(_xlfn.FORECAST.ETS(AU$5,tbl_Model[[#This Row],[H_2023_01]:[H_2025_12]],$H$5:$AQ$5),_xlfn.FORECAST.LINEAR(AU$5,tbl_Model[[#This Row],[H_2023_01]:[H_2025_12]],$H$5:$AQ$5)),0),0)</f>
        <v>4.5163813006878053</v>
      </c>
      <c r="AV361" s="79">
        <f>MAX(IFERROR(IFERROR(_xlfn.FORECAST.ETS(AV$5,tbl_Model[[#This Row],[H_2023_01]:[H_2025_12]],$H$5:$AQ$5),_xlfn.FORECAST.LINEAR(AV$5,tbl_Model[[#This Row],[H_2023_01]:[H_2025_12]],$H$5:$AQ$5)),0),0)</f>
        <v>4.5807933433788266</v>
      </c>
      <c r="AW361" s="79">
        <f>MAX(IFERROR(IFERROR(_xlfn.FORECAST.ETS(AW$5,tbl_Model[[#This Row],[H_2023_01]:[H_2025_12]],$H$5:$AQ$5),_xlfn.FORECAST.LINEAR(AW$5,tbl_Model[[#This Row],[H_2023_01]:[H_2025_12]],$H$5:$AQ$5)),0),0)</f>
        <v>4.645205386069847</v>
      </c>
      <c r="AX361" s="79">
        <f>MAX(IFERROR(IFERROR(_xlfn.FORECAST.ETS(AX$5,tbl_Model[[#This Row],[H_2023_01]:[H_2025_12]],$H$5:$AQ$5),_xlfn.FORECAST.LINEAR(AX$5,tbl_Model[[#This Row],[H_2023_01]:[H_2025_12]],$H$5:$AQ$5)),0),0)</f>
        <v>4.7096174287608674</v>
      </c>
      <c r="AY361" s="79">
        <f>MAX(IFERROR(IFERROR(_xlfn.FORECAST.ETS(AY$5,tbl_Model[[#This Row],[H_2023_01]:[H_2025_12]],$H$5:$AQ$5),_xlfn.FORECAST.LINEAR(AY$5,tbl_Model[[#This Row],[H_2023_01]:[H_2025_12]],$H$5:$AQ$5)),0),0)</f>
        <v>4.7740294714518887</v>
      </c>
      <c r="AZ361" s="79">
        <f>MAX(IFERROR(IFERROR(_xlfn.FORECAST.ETS(AZ$5,tbl_Model[[#This Row],[H_2023_01]:[H_2025_12]],$H$5:$AQ$5),_xlfn.FORECAST.LINEAR(AZ$5,tbl_Model[[#This Row],[H_2023_01]:[H_2025_12]],$H$5:$AQ$5)),0),0)</f>
        <v>4.8384415141429091</v>
      </c>
      <c r="BA361" s="79">
        <f>MAX(IFERROR(IFERROR(_xlfn.FORECAST.ETS(BA$5,tbl_Model[[#This Row],[H_2023_01]:[H_2025_12]],$H$5:$AQ$5),_xlfn.FORECAST.LINEAR(BA$5,tbl_Model[[#This Row],[H_2023_01]:[H_2025_12]],$H$5:$AQ$5)),0),0)</f>
        <v>4.9028535568339304</v>
      </c>
      <c r="BB361" s="79">
        <f>MAX(IFERROR(IFERROR(_xlfn.FORECAST.ETS(BB$5,tbl_Model[[#This Row],[H_2023_01]:[H_2025_12]],$H$5:$AQ$5),_xlfn.FORECAST.LINEAR(BB$5,tbl_Model[[#This Row],[H_2023_01]:[H_2025_12]],$H$5:$AQ$5)),0),0)</f>
        <v>4.9672655995249508</v>
      </c>
      <c r="BC361" s="79">
        <f>MAX(IFERROR(IFERROR(_xlfn.FORECAST.ETS(BC$5,tbl_Model[[#This Row],[H_2023_01]:[H_2025_12]],$H$5:$AQ$5),_xlfn.FORECAST.LINEAR(BC$5,tbl_Model[[#This Row],[H_2023_01]:[H_2025_12]],$H$5:$AQ$5)),0),0)</f>
        <v>5.0316776422159712</v>
      </c>
      <c r="BD361" s="80">
        <f>IFERROR(AR361/SUM(Model!$AR361:$BC361),1/12)</f>
        <v>7.7021682793767504E-2</v>
      </c>
      <c r="BE361" s="80">
        <f>IFERROR(AS361/SUM(Model!$AR361:$BC361),1/12)</f>
        <v>7.8169255619143119E-2</v>
      </c>
      <c r="BF361" s="80">
        <f>IFERROR(AT361/SUM(Model!$AR361:$BC361),1/12)</f>
        <v>7.9316828444518719E-2</v>
      </c>
      <c r="BG361" s="80">
        <f>IFERROR(AU361/SUM(Model!$AR361:$BC361),1/12)</f>
        <v>8.046440126989432E-2</v>
      </c>
      <c r="BH361" s="80">
        <f>IFERROR(AV361/SUM(Model!$AR361:$BC361),1/12)</f>
        <v>8.1611974095269935E-2</v>
      </c>
      <c r="BI361" s="80">
        <f>IFERROR(AW361/SUM(Model!$AR361:$BC361),1/12)</f>
        <v>8.2759546920645535E-2</v>
      </c>
      <c r="BJ361" s="80">
        <f>IFERROR(AX361/SUM(Model!$AR361:$BC361),1/12)</f>
        <v>8.3907119746021136E-2</v>
      </c>
      <c r="BK361" s="80">
        <f>IFERROR(AY361/SUM(Model!$AR361:$BC361),1/12)</f>
        <v>8.5054692571396751E-2</v>
      </c>
      <c r="BL361" s="80">
        <f>IFERROR(AZ361/SUM(Model!$AR361:$BC361),1/12)</f>
        <v>8.6202265396772351E-2</v>
      </c>
      <c r="BM361" s="80">
        <f>IFERROR(BA361/SUM(Model!$AR361:$BC361),1/12)</f>
        <v>8.7349838222147966E-2</v>
      </c>
      <c r="BN361" s="80">
        <f>IFERROR(BB361/SUM(Model!$AR361:$BC361),1/12)</f>
        <v>8.8497411047523566E-2</v>
      </c>
      <c r="BO361" s="80">
        <f>IFERROR(BC361/SUM(Model!$AR361:$BC361),1/12)</f>
        <v>8.9644983872899167E-2</v>
      </c>
      <c r="BP36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44.545454545454547</v>
      </c>
      <c r="BQ361" s="77" cm="1">
        <f t="array" ref="BQ36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61" s="77" cm="1">
        <f t="array" ref="BR36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61" s="77">
        <f>IF(tbl_Model[[#This Row],[Type]]="Boutique",
    tbl_Model[[#This Row],[UnitListPrice]],
    tbl_Model[[#This Row],[UnitListPrice]]*(1-SUMIFS(tbl_MarketTerms[WholesaleMarginPct],tbl_MarketTerms[Country],tbl_Model[[#This Row],[country]])))</f>
        <v>16147.558923076924</v>
      </c>
      <c r="BT361" s="79">
        <f>Model!$BP361*BD361</f>
        <v>3.4309658699041887</v>
      </c>
      <c r="BU361" s="79">
        <f>Model!$BP361*BE361</f>
        <v>3.482085023034557</v>
      </c>
      <c r="BV361" s="79">
        <f>Model!$BP361*BF361</f>
        <v>3.5332041761649249</v>
      </c>
      <c r="BW361" s="79">
        <f>Model!$BP361*BG361</f>
        <v>3.5843233292952927</v>
      </c>
      <c r="BX361" s="79">
        <f>Model!$BP361*BH361</f>
        <v>3.635442482425661</v>
      </c>
      <c r="BY361" s="79">
        <f>Model!$BP361*BI361</f>
        <v>3.6865616355560284</v>
      </c>
      <c r="BZ361" s="79">
        <f>Model!$BP361*BJ361</f>
        <v>3.7376807886863963</v>
      </c>
      <c r="CA361" s="79">
        <f>Model!$BP361*BK361</f>
        <v>3.7887999418167646</v>
      </c>
      <c r="CB361" s="79">
        <f>Model!$BP361*BL361</f>
        <v>3.839919094947132</v>
      </c>
      <c r="CC361" s="79">
        <f>Model!$BP361*BM361</f>
        <v>3.8910382480775003</v>
      </c>
      <c r="CD361" s="79">
        <f>Model!$BP361*BN361</f>
        <v>3.9421574012078682</v>
      </c>
      <c r="CE361" s="79">
        <f>Model!$BP361*BO361</f>
        <v>3.9932765543382356</v>
      </c>
      <c r="CF361" s="79">
        <f>Model!$BS361*BT361</f>
        <v>55401.723547343761</v>
      </c>
      <c r="CG361" s="79">
        <f>Model!$BS361*BU361</f>
        <v>56227.17308461418</v>
      </c>
      <c r="CH361" s="79">
        <f>Model!$BS361*BV361</f>
        <v>57052.622621884584</v>
      </c>
      <c r="CI361" s="79">
        <f>Model!$BS361*BW361</f>
        <v>57878.072159154988</v>
      </c>
      <c r="CJ361" s="79">
        <f>Model!$BS361*BX361</f>
        <v>58703.521696425407</v>
      </c>
      <c r="CK361" s="79">
        <f>Model!$BS361*BY361</f>
        <v>59528.971233695804</v>
      </c>
      <c r="CL361" s="79">
        <f>Model!$BS361*BZ361</f>
        <v>60354.420770966215</v>
      </c>
      <c r="CM361" s="79">
        <f>Model!$BS361*CA361</f>
        <v>61179.870308236626</v>
      </c>
      <c r="CN361" s="79">
        <f>Model!$BS361*CB361</f>
        <v>62005.319845507023</v>
      </c>
      <c r="CO361" s="79">
        <f>Model!$BS361*CC361</f>
        <v>62830.769382777442</v>
      </c>
      <c r="CP361" s="79">
        <f>Model!$BS361*CD361</f>
        <v>63656.218920047846</v>
      </c>
      <c r="CQ361" s="79">
        <f>Model!$BS361*CE361</f>
        <v>64481.66845731825</v>
      </c>
      <c r="CR361" s="79">
        <f>Model!$BR361*BT361</f>
        <v>18594.860539367357</v>
      </c>
      <c r="CS361" s="79">
        <f>Model!$BR361*BU361</f>
        <v>18871.911830284545</v>
      </c>
      <c r="CT361" s="79">
        <f>Model!$BR361*BV361</f>
        <v>19148.96312120173</v>
      </c>
      <c r="CU361" s="79">
        <f>Model!$BR361*BW361</f>
        <v>19426.014412118911</v>
      </c>
      <c r="CV361" s="79">
        <f>Model!$BR361*BX361</f>
        <v>19703.0657030361</v>
      </c>
      <c r="CW361" s="79">
        <f>Model!$BR361*BY361</f>
        <v>19980.116993953281</v>
      </c>
      <c r="CX361" s="79">
        <f>Model!$BR361*BZ361</f>
        <v>20257.168284870466</v>
      </c>
      <c r="CY361" s="79">
        <f>Model!$BR361*CA361</f>
        <v>20534.219575787651</v>
      </c>
      <c r="CZ361" s="79">
        <f>Model!$BR361*CB361</f>
        <v>20811.270866704832</v>
      </c>
      <c r="DA361" s="79">
        <f>Model!$BR361*CC361</f>
        <v>21088.32215762202</v>
      </c>
      <c r="DB361" s="79">
        <f>Model!$BR361*CD361</f>
        <v>21365.373448539201</v>
      </c>
      <c r="DC361" s="79">
        <f>Model!$BR361*CE361</f>
        <v>21642.424739456383</v>
      </c>
      <c r="DD361" s="79">
        <f>SUM(Model!$CF361:$CQ361)</f>
        <v>719300.352027972</v>
      </c>
      <c r="DE361" s="79">
        <f>SUM(Model!$CR361:$DC361)</f>
        <v>241423.7116729425</v>
      </c>
      <c r="DF361" s="80">
        <f>IFERROR((Model!$DD361-Model!$DE361)/Model!$DD361,0)</f>
        <v>0.66436313983125361</v>
      </c>
    </row>
    <row r="362" spans="2:110" x14ac:dyDescent="0.25">
      <c r="B362" t="s">
        <v>371</v>
      </c>
      <c r="C362" t="s">
        <v>89</v>
      </c>
      <c r="D362" t="s">
        <v>33</v>
      </c>
      <c r="E362" s="4">
        <v>613</v>
      </c>
      <c r="F362" s="4">
        <v>9404157.9499999993</v>
      </c>
      <c r="G362" s="4">
        <v>3249575.24</v>
      </c>
      <c r="H362" s="4">
        <v>35</v>
      </c>
      <c r="I362" s="4">
        <v>33</v>
      </c>
      <c r="J362" s="4">
        <v>35</v>
      </c>
      <c r="K362" s="4">
        <v>46</v>
      </c>
      <c r="L362" s="4">
        <v>30</v>
      </c>
      <c r="M362" s="4">
        <v>46</v>
      </c>
      <c r="N362" s="4">
        <v>44</v>
      </c>
      <c r="O362" s="4">
        <v>35</v>
      </c>
      <c r="P362" s="4">
        <v>31</v>
      </c>
      <c r="Q362" s="4">
        <v>57</v>
      </c>
      <c r="R362" s="4">
        <v>57</v>
      </c>
      <c r="S362" s="4">
        <v>56</v>
      </c>
      <c r="T362" s="4">
        <v>59</v>
      </c>
      <c r="U362" s="4">
        <v>28</v>
      </c>
      <c r="V362" s="4">
        <v>33</v>
      </c>
      <c r="W362" s="4">
        <v>60</v>
      </c>
      <c r="X362" s="4">
        <v>49</v>
      </c>
      <c r="Y362" s="4">
        <v>80</v>
      </c>
      <c r="Z362" s="4">
        <v>26</v>
      </c>
      <c r="AA362" s="4">
        <v>45</v>
      </c>
      <c r="AB362" s="4">
        <v>41</v>
      </c>
      <c r="AC362" s="4">
        <v>48</v>
      </c>
      <c r="AD362" s="4">
        <v>44</v>
      </c>
      <c r="AE362" s="4">
        <v>72</v>
      </c>
      <c r="AF362" s="4">
        <v>43</v>
      </c>
      <c r="AG362" s="4">
        <v>33</v>
      </c>
      <c r="AH362" s="4">
        <v>34</v>
      </c>
      <c r="AI362" s="4">
        <v>59</v>
      </c>
      <c r="AJ362" s="4">
        <v>61</v>
      </c>
      <c r="AK362" s="4">
        <v>36</v>
      </c>
      <c r="AL362" s="4">
        <v>43</v>
      </c>
      <c r="AM362" s="4">
        <v>49</v>
      </c>
      <c r="AN362" s="4">
        <v>35</v>
      </c>
      <c r="AO362" s="4">
        <v>54</v>
      </c>
      <c r="AP362" s="4">
        <v>85</v>
      </c>
      <c r="AQ362" s="4">
        <v>81</v>
      </c>
      <c r="AR362" s="79">
        <f>MAX(IFERROR(IFERROR(_xlfn.FORECAST.ETS(AR$5,tbl_Model[[#This Row],[H_2023_01]:[H_2025_12]],$H$5:$AQ$5),_xlfn.FORECAST.LINEAR(AR$5,tbl_Model[[#This Row],[H_2023_01]:[H_2025_12]],$H$5:$AQ$5)),0),0)</f>
        <v>54.212430368325784</v>
      </c>
      <c r="AS362" s="79">
        <f>MAX(IFERROR(IFERROR(_xlfn.FORECAST.ETS(AS$5,tbl_Model[[#This Row],[H_2023_01]:[H_2025_12]],$H$5:$AQ$5),_xlfn.FORECAST.LINEAR(AS$5,tbl_Model[[#This Row],[H_2023_01]:[H_2025_12]],$H$5:$AQ$5)),0),0)</f>
        <v>47.19012815154634</v>
      </c>
      <c r="AT362" s="79">
        <f>MAX(IFERROR(IFERROR(_xlfn.FORECAST.ETS(AT$5,tbl_Model[[#This Row],[H_2023_01]:[H_2025_12]],$H$5:$AQ$5),_xlfn.FORECAST.LINEAR(AT$5,tbl_Model[[#This Row],[H_2023_01]:[H_2025_12]],$H$5:$AQ$5)),0),0)</f>
        <v>45.507681354997445</v>
      </c>
      <c r="AU362" s="79">
        <f>MAX(IFERROR(IFERROR(_xlfn.FORECAST.ETS(AU$5,tbl_Model[[#This Row],[H_2023_01]:[H_2025_12]],$H$5:$AQ$5),_xlfn.FORECAST.LINEAR(AU$5,tbl_Model[[#This Row],[H_2023_01]:[H_2025_12]],$H$5:$AQ$5)),0),0)</f>
        <v>67.562444679779631</v>
      </c>
      <c r="AV362" s="79">
        <f>MAX(IFERROR(IFERROR(_xlfn.FORECAST.ETS(AV$5,tbl_Model[[#This Row],[H_2023_01]:[H_2025_12]],$H$5:$AQ$5),_xlfn.FORECAST.LINEAR(AV$5,tbl_Model[[#This Row],[H_2023_01]:[H_2025_12]],$H$5:$AQ$5)),0),0)</f>
        <v>58.802837102697275</v>
      </c>
      <c r="AW362" s="79">
        <f>MAX(IFERROR(IFERROR(_xlfn.FORECAST.ETS(AW$5,tbl_Model[[#This Row],[H_2023_01]:[H_2025_12]],$H$5:$AQ$5),_xlfn.FORECAST.LINEAR(AW$5,tbl_Model[[#This Row],[H_2023_01]:[H_2025_12]],$H$5:$AQ$5)),0),0)</f>
        <v>74.29403345416388</v>
      </c>
      <c r="AX362" s="79">
        <f>MAX(IFERROR(IFERROR(_xlfn.FORECAST.ETS(AX$5,tbl_Model[[#This Row],[H_2023_01]:[H_2025_12]],$H$5:$AQ$5),_xlfn.FORECAST.LINEAR(AX$5,tbl_Model[[#This Row],[H_2023_01]:[H_2025_12]],$H$5:$AQ$5)),0),0)</f>
        <v>56.981175328711693</v>
      </c>
      <c r="AY362" s="79">
        <f>MAX(IFERROR(IFERROR(_xlfn.FORECAST.ETS(AY$5,tbl_Model[[#This Row],[H_2023_01]:[H_2025_12]],$H$5:$AQ$5),_xlfn.FORECAST.LINEAR(AY$5,tbl_Model[[#This Row],[H_2023_01]:[H_2025_12]],$H$5:$AQ$5)),0),0)</f>
        <v>49.958873111932249</v>
      </c>
      <c r="AZ362" s="79">
        <f>MAX(IFERROR(IFERROR(_xlfn.FORECAST.ETS(AZ$5,tbl_Model[[#This Row],[H_2023_01]:[H_2025_12]],$H$5:$AQ$5),_xlfn.FORECAST.LINEAR(AZ$5,tbl_Model[[#This Row],[H_2023_01]:[H_2025_12]],$H$5:$AQ$5)),0),0)</f>
        <v>48.276426315383361</v>
      </c>
      <c r="BA362" s="79">
        <f>MAX(IFERROR(IFERROR(_xlfn.FORECAST.ETS(BA$5,tbl_Model[[#This Row],[H_2023_01]:[H_2025_12]],$H$5:$AQ$5),_xlfn.FORECAST.LINEAR(BA$5,tbl_Model[[#This Row],[H_2023_01]:[H_2025_12]],$H$5:$AQ$5)),0),0)</f>
        <v>70.331189640165533</v>
      </c>
      <c r="BB362" s="79">
        <f>MAX(IFERROR(IFERROR(_xlfn.FORECAST.ETS(BB$5,tbl_Model[[#This Row],[H_2023_01]:[H_2025_12]],$H$5:$AQ$5),_xlfn.FORECAST.LINEAR(BB$5,tbl_Model[[#This Row],[H_2023_01]:[H_2025_12]],$H$5:$AQ$5)),0),0)</f>
        <v>61.571582063083191</v>
      </c>
      <c r="BC362" s="79">
        <f>MAX(IFERROR(IFERROR(_xlfn.FORECAST.ETS(BC$5,tbl_Model[[#This Row],[H_2023_01]:[H_2025_12]],$H$5:$AQ$5),_xlfn.FORECAST.LINEAR(BC$5,tbl_Model[[#This Row],[H_2023_01]:[H_2025_12]],$H$5:$AQ$5)),0),0)</f>
        <v>77.062778414549797</v>
      </c>
      <c r="BD362" s="80">
        <f>IFERROR(AR362/SUM(Model!$AR362:$BC362),1/12)</f>
        <v>7.6167629117792332E-2</v>
      </c>
      <c r="BE362" s="80">
        <f>IFERROR(AS362/SUM(Model!$AR362:$BC362),1/12)</f>
        <v>6.6301402734530737E-2</v>
      </c>
      <c r="BF362" s="80">
        <f>IFERROR(AT362/SUM(Model!$AR362:$BC362),1/12)</f>
        <v>6.3937590916110107E-2</v>
      </c>
      <c r="BG362" s="80">
        <f>IFERROR(AU362/SUM(Model!$AR362:$BC362),1/12)</f>
        <v>9.4924193468136159E-2</v>
      </c>
      <c r="BH362" s="80">
        <f>IFERROR(AV362/SUM(Model!$AR362:$BC362),1/12)</f>
        <v>8.2617079829887793E-2</v>
      </c>
      <c r="BI362" s="80">
        <f>IFERROR(AW362/SUM(Model!$AR362:$BC362),1/12)</f>
        <v>0.10438197194545677</v>
      </c>
      <c r="BJ362" s="80">
        <f>IFERROR(AX362/SUM(Model!$AR362:$BC362),1/12)</f>
        <v>8.0057673113821046E-2</v>
      </c>
      <c r="BK362" s="80">
        <f>IFERROR(AY362/SUM(Model!$AR362:$BC362),1/12)</f>
        <v>7.0191446730559465E-2</v>
      </c>
      <c r="BL362" s="80">
        <f>IFERROR(AZ362/SUM(Model!$AR362:$BC362),1/12)</f>
        <v>6.7827634912138834E-2</v>
      </c>
      <c r="BM362" s="80">
        <f>IFERROR(BA362/SUM(Model!$AR362:$BC362),1/12)</f>
        <v>9.8814237464164859E-2</v>
      </c>
      <c r="BN362" s="80">
        <f>IFERROR(BB362/SUM(Model!$AR362:$BC362),1/12)</f>
        <v>8.6507123825916507E-2</v>
      </c>
      <c r="BO362" s="80">
        <f>IFERROR(BC362/SUM(Model!$AR362:$BC362),1/12)</f>
        <v>0.1082720159414855</v>
      </c>
      <c r="BP36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637.96401823510257</v>
      </c>
      <c r="BQ362" s="77" cm="1">
        <f t="array" ref="BQ36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62" s="77" cm="1">
        <f t="array" ref="BR36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62" s="77">
        <f>IF(tbl_Model[[#This Row],[Type]]="Boutique",
    tbl_Model[[#This Row],[UnitListPrice]],
    tbl_Model[[#This Row],[UnitListPrice]]*(1-SUMIFS(tbl_MarketTerms[WholesaleMarginPct],tbl_MarketTerms[Country],tbl_Model[[#This Row],[country]])))</f>
        <v>15866.324224852071</v>
      </c>
      <c r="BT362" s="79">
        <f>Model!$BP362*BD362</f>
        <v>48.592206731427794</v>
      </c>
      <c r="BU362" s="79">
        <f>Model!$BP362*BE362</f>
        <v>42.297909303145047</v>
      </c>
      <c r="BV362" s="79">
        <f>Model!$BP362*BF362</f>
        <v>40.789882417113795</v>
      </c>
      <c r="BW362" s="79">
        <f>Model!$BP362*BG362</f>
        <v>60.558219892658421</v>
      </c>
      <c r="BX362" s="79">
        <f>Model!$BP362*BH362</f>
        <v>52.706724223125462</v>
      </c>
      <c r="BY362" s="79">
        <f>Model!$BP362*BI362</f>
        <v>66.591942253627352</v>
      </c>
      <c r="BZ362" s="79">
        <f>Model!$BP362*BJ362</f>
        <v>51.073914830245613</v>
      </c>
      <c r="CA362" s="79">
        <f>Model!$BP362*BK362</f>
        <v>44.779617401962867</v>
      </c>
      <c r="CB362" s="79">
        <f>Model!$BP362*BL362</f>
        <v>43.271590515931621</v>
      </c>
      <c r="CC362" s="79">
        <f>Model!$BP362*BM362</f>
        <v>63.039927991476226</v>
      </c>
      <c r="CD362" s="79">
        <f>Model!$BP362*BN362</f>
        <v>55.188432321943274</v>
      </c>
      <c r="CE362" s="79">
        <f>Model!$BP362*BO362</f>
        <v>69.073650352445171</v>
      </c>
      <c r="CF362" s="79">
        <f>Model!$BS362*BT362</f>
        <v>770979.7068018727</v>
      </c>
      <c r="CG362" s="79">
        <f>Model!$BS362*BU362</f>
        <v>671112.34303708607</v>
      </c>
      <c r="CH362" s="79">
        <f>Model!$BS362*BV362</f>
        <v>647185.49952352012</v>
      </c>
      <c r="CI362" s="79">
        <f>Model!$BS362*BW362</f>
        <v>960836.35129680485</v>
      </c>
      <c r="CJ362" s="79">
        <f>Model!$BS362*BX362</f>
        <v>836261.97535397299</v>
      </c>
      <c r="CK362" s="79">
        <f>Model!$BS362*BY362</f>
        <v>1056569.346558678</v>
      </c>
      <c r="CL362" s="79">
        <f>Model!$BS362*BZ362</f>
        <v>810355.29212915746</v>
      </c>
      <c r="CM362" s="79">
        <f>Model!$BS362*CA362</f>
        <v>710487.92836437083</v>
      </c>
      <c r="CN362" s="79">
        <f>Model!$BS362*CB362</f>
        <v>686561.084850805</v>
      </c>
      <c r="CO362" s="79">
        <f>Model!$BS362*CC362</f>
        <v>1000211.9366240894</v>
      </c>
      <c r="CP362" s="79">
        <f>Model!$BS362*CD362</f>
        <v>875637.56068125763</v>
      </c>
      <c r="CQ362" s="79">
        <f>Model!$BS362*CE362</f>
        <v>1095944.9318859626</v>
      </c>
      <c r="CR362" s="79">
        <f>Model!$BR362*BT362</f>
        <v>263355.95914751553</v>
      </c>
      <c r="CS362" s="79">
        <f>Model!$BR362*BU362</f>
        <v>229242.65481567013</v>
      </c>
      <c r="CT362" s="79">
        <f>Model!$BR362*BV362</f>
        <v>221069.5774087093</v>
      </c>
      <c r="CU362" s="79">
        <f>Model!$BR362*BW362</f>
        <v>328208.3518504285</v>
      </c>
      <c r="CV362" s="79">
        <f>Model!$BR362*BX362</f>
        <v>285655.47533216421</v>
      </c>
      <c r="CW362" s="79">
        <f>Model!$BR362*BY362</f>
        <v>360909.4133269196</v>
      </c>
      <c r="CX362" s="79">
        <f>Model!$BR362*BZ362</f>
        <v>276806.11217926937</v>
      </c>
      <c r="CY362" s="79">
        <f>Model!$BR362*CA362</f>
        <v>242692.80784742397</v>
      </c>
      <c r="CZ362" s="79">
        <f>Model!$BR362*CB362</f>
        <v>234519.7304404632</v>
      </c>
      <c r="DA362" s="79">
        <f>Model!$BR362*CC362</f>
        <v>341658.50488218229</v>
      </c>
      <c r="DB362" s="79">
        <f>Model!$BR362*CD362</f>
        <v>299105.62836391805</v>
      </c>
      <c r="DC362" s="79">
        <f>Model!$BR362*CE362</f>
        <v>374359.56635867344</v>
      </c>
      <c r="DD362" s="79">
        <f>SUM(Model!$CF362:$CQ362)</f>
        <v>10122143.957107577</v>
      </c>
      <c r="DE362" s="79">
        <f>SUM(Model!$CR362:$DC362)</f>
        <v>3457583.7819533381</v>
      </c>
      <c r="DF362" s="80">
        <f>IFERROR((Model!$DD362-Model!$DE362)/Model!$DD362,0)</f>
        <v>0.65841388972486514</v>
      </c>
    </row>
    <row r="363" spans="2:110" x14ac:dyDescent="0.25">
      <c r="B363" t="s">
        <v>371</v>
      </c>
      <c r="C363" t="s">
        <v>89</v>
      </c>
      <c r="D363" t="s">
        <v>6</v>
      </c>
      <c r="E363" s="4">
        <v>74</v>
      </c>
      <c r="F363" s="4">
        <v>1187790.52</v>
      </c>
      <c r="G363" s="4">
        <v>400791.16</v>
      </c>
      <c r="H363" s="4">
        <v>7</v>
      </c>
      <c r="I363" s="4">
        <v>2</v>
      </c>
      <c r="J363" s="4">
        <v>0</v>
      </c>
      <c r="K363" s="4">
        <v>0</v>
      </c>
      <c r="L363" s="4">
        <v>10</v>
      </c>
      <c r="M363" s="4">
        <v>7</v>
      </c>
      <c r="N363" s="4">
        <v>13</v>
      </c>
      <c r="O363" s="4">
        <v>0</v>
      </c>
      <c r="P363" s="4">
        <v>5</v>
      </c>
      <c r="Q363" s="4">
        <v>6</v>
      </c>
      <c r="R363" s="4">
        <v>0</v>
      </c>
      <c r="S363" s="4">
        <v>2</v>
      </c>
      <c r="T363" s="4">
        <v>2</v>
      </c>
      <c r="U363" s="4">
        <v>2</v>
      </c>
      <c r="V363" s="4">
        <v>2</v>
      </c>
      <c r="W363" s="4">
        <v>4</v>
      </c>
      <c r="X363" s="4">
        <v>10</v>
      </c>
      <c r="Y363" s="4">
        <v>13</v>
      </c>
      <c r="Z363" s="4">
        <v>8</v>
      </c>
      <c r="AA363" s="4">
        <v>1</v>
      </c>
      <c r="AB363" s="4">
        <v>2</v>
      </c>
      <c r="AC363" s="4">
        <v>3</v>
      </c>
      <c r="AD363" s="4">
        <v>2</v>
      </c>
      <c r="AE363" s="4">
        <v>6</v>
      </c>
      <c r="AF363" s="4">
        <v>2</v>
      </c>
      <c r="AG363" s="4">
        <v>10</v>
      </c>
      <c r="AH363" s="4">
        <v>5</v>
      </c>
      <c r="AI363" s="4">
        <v>2</v>
      </c>
      <c r="AJ363" s="4">
        <v>0</v>
      </c>
      <c r="AK363" s="4">
        <v>3</v>
      </c>
      <c r="AL363" s="4">
        <v>3</v>
      </c>
      <c r="AM363" s="4">
        <v>10</v>
      </c>
      <c r="AN363" s="4">
        <v>1</v>
      </c>
      <c r="AO363" s="4">
        <v>10</v>
      </c>
      <c r="AP363" s="4">
        <v>9</v>
      </c>
      <c r="AQ363" s="4">
        <v>19</v>
      </c>
      <c r="AR363" s="79">
        <f>MAX(IFERROR(IFERROR(_xlfn.FORECAST.ETS(AR$5,tbl_Model[[#This Row],[H_2023_01]:[H_2025_12]],$H$5:$AQ$5),_xlfn.FORECAST.LINEAR(AR$5,tbl_Model[[#This Row],[H_2023_01]:[H_2025_12]],$H$5:$AQ$5)),0),0)</f>
        <v>8.9829104814256304</v>
      </c>
      <c r="AS363" s="79">
        <f>MAX(IFERROR(IFERROR(_xlfn.FORECAST.ETS(AS$5,tbl_Model[[#This Row],[H_2023_01]:[H_2025_12]],$H$5:$AQ$5),_xlfn.FORECAST.LINEAR(AS$5,tbl_Model[[#This Row],[H_2023_01]:[H_2025_12]],$H$5:$AQ$5)),0),0)</f>
        <v>2.6860956358963515</v>
      </c>
      <c r="AT363" s="79">
        <f>MAX(IFERROR(IFERROR(_xlfn.FORECAST.ETS(AT$5,tbl_Model[[#This Row],[H_2023_01]:[H_2025_12]],$H$5:$AQ$5),_xlfn.FORECAST.LINEAR(AT$5,tbl_Model[[#This Row],[H_2023_01]:[H_2025_12]],$H$5:$AQ$5)),0),0)</f>
        <v>3.9932156548590512</v>
      </c>
      <c r="AU363" s="79">
        <f>MAX(IFERROR(IFERROR(_xlfn.FORECAST.ETS(AU$5,tbl_Model[[#This Row],[H_2023_01]:[H_2025_12]],$H$5:$AQ$5),_xlfn.FORECAST.LINEAR(AU$5,tbl_Model[[#This Row],[H_2023_01]:[H_2025_12]],$H$5:$AQ$5)),0),0)</f>
        <v>3.1948137072031324</v>
      </c>
      <c r="AV363" s="79">
        <f>MAX(IFERROR(IFERROR(_xlfn.FORECAST.ETS(AV$5,tbl_Model[[#This Row],[H_2023_01]:[H_2025_12]],$H$5:$AQ$5),_xlfn.FORECAST.LINEAR(AV$5,tbl_Model[[#This Row],[H_2023_01]:[H_2025_12]],$H$5:$AQ$5)),0),0)</f>
        <v>8.3315388975820817</v>
      </c>
      <c r="AW363" s="79">
        <f>MAX(IFERROR(IFERROR(_xlfn.FORECAST.ETS(AW$5,tbl_Model[[#This Row],[H_2023_01]:[H_2025_12]],$H$5:$AQ$5),_xlfn.FORECAST.LINEAR(AW$5,tbl_Model[[#This Row],[H_2023_01]:[H_2025_12]],$H$5:$AQ$5)),0),0)</f>
        <v>6.9155561089733153</v>
      </c>
      <c r="AX363" s="79">
        <f>MAX(IFERROR(IFERROR(_xlfn.FORECAST.ETS(AX$5,tbl_Model[[#This Row],[H_2023_01]:[H_2025_12]],$H$5:$AQ$5),_xlfn.FORECAST.LINEAR(AX$5,tbl_Model[[#This Row],[H_2023_01]:[H_2025_12]],$H$5:$AQ$5)),0),0)</f>
        <v>10.888190758017672</v>
      </c>
      <c r="AY363" s="79">
        <f>MAX(IFERROR(IFERROR(_xlfn.FORECAST.ETS(AY$5,tbl_Model[[#This Row],[H_2023_01]:[H_2025_12]],$H$5:$AQ$5),_xlfn.FORECAST.LINEAR(AY$5,tbl_Model[[#This Row],[H_2023_01]:[H_2025_12]],$H$5:$AQ$5)),0),0)</f>
        <v>7.3504606940196968</v>
      </c>
      <c r="AZ363" s="79">
        <f>MAX(IFERROR(IFERROR(_xlfn.FORECAST.ETS(AZ$5,tbl_Model[[#This Row],[H_2023_01]:[H_2025_12]],$H$5:$AQ$5),_xlfn.FORECAST.LINEAR(AZ$5,tbl_Model[[#This Row],[H_2023_01]:[H_2025_12]],$H$5:$AQ$5)),0),0)</f>
        <v>11.404510223078635</v>
      </c>
      <c r="BA363" s="79">
        <f>MAX(IFERROR(IFERROR(_xlfn.FORECAST.ETS(BA$5,tbl_Model[[#This Row],[H_2023_01]:[H_2025_12]],$H$5:$AQ$5),_xlfn.FORECAST.LINEAR(BA$5,tbl_Model[[#This Row],[H_2023_01]:[H_2025_12]],$H$5:$AQ$5)),0),0)</f>
        <v>9.5084072788416414</v>
      </c>
      <c r="BB363" s="79">
        <f>MAX(IFERROR(IFERROR(_xlfn.FORECAST.ETS(BB$5,tbl_Model[[#This Row],[H_2023_01]:[H_2025_12]],$H$5:$AQ$5),_xlfn.FORECAST.LINEAR(BB$5,tbl_Model[[#This Row],[H_2023_01]:[H_2025_12]],$H$5:$AQ$5)),0),0)</f>
        <v>3.2115924333123633</v>
      </c>
      <c r="BC363" s="79">
        <f>MAX(IFERROR(IFERROR(_xlfn.FORECAST.ETS(BC$5,tbl_Model[[#This Row],[H_2023_01]:[H_2025_12]],$H$5:$AQ$5),_xlfn.FORECAST.LINEAR(BC$5,tbl_Model[[#This Row],[H_2023_01]:[H_2025_12]],$H$5:$AQ$5)),0),0)</f>
        <v>4.5187124522750626</v>
      </c>
      <c r="BD363" s="80">
        <f>IFERROR(AR363/SUM(Model!$AR363:$BC363),1/12)</f>
        <v>0.11091929471323346</v>
      </c>
      <c r="BE363" s="80">
        <f>IFERROR(AS363/SUM(Model!$AR363:$BC363),1/12)</f>
        <v>3.3167405384032414E-2</v>
      </c>
      <c r="BF363" s="80">
        <f>IFERROR(AT363/SUM(Model!$AR363:$BC363),1/12)</f>
        <v>4.9307478349101215E-2</v>
      </c>
      <c r="BG363" s="80">
        <f>IFERROR(AU363/SUM(Model!$AR363:$BC363),1/12)</f>
        <v>3.9448960765654045E-2</v>
      </c>
      <c r="BH363" s="80">
        <f>IFERROR(AV363/SUM(Model!$AR363:$BC363),1/12)</f>
        <v>0.10287628050023843</v>
      </c>
      <c r="BI363" s="80">
        <f>IFERROR(AW363/SUM(Model!$AR363:$BC363),1/12)</f>
        <v>8.5391990462691969E-2</v>
      </c>
      <c r="BJ363" s="80">
        <f>IFERROR(AX363/SUM(Model!$AR363:$BC363),1/12)</f>
        <v>0.13444533841005143</v>
      </c>
      <c r="BK363" s="80">
        <f>IFERROR(AY363/SUM(Model!$AR363:$BC363),1/12)</f>
        <v>9.0762110752840991E-2</v>
      </c>
      <c r="BL363" s="80">
        <f>IFERROR(AZ363/SUM(Model!$AR363:$BC363),1/12)</f>
        <v>0.14082075437681357</v>
      </c>
      <c r="BM363" s="80">
        <f>IFERROR(BA363/SUM(Model!$AR363:$BC363),1/12)</f>
        <v>0.11740803065955854</v>
      </c>
      <c r="BN363" s="80">
        <f>IFERROR(BB363/SUM(Model!$AR363:$BC363),1/12)</f>
        <v>3.9656141330357504E-2</v>
      </c>
      <c r="BO363" s="80">
        <f>IFERROR(BC363/SUM(Model!$AR363:$BC363),1/12)</f>
        <v>5.5796214295426305E-2</v>
      </c>
      <c r="BP36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77.204724409448829</v>
      </c>
      <c r="BQ363" s="77" cm="1">
        <f t="array" ref="BQ36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63" s="77" cm="1">
        <f t="array" ref="BR36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63" s="77">
        <f>IF(tbl_Model[[#This Row],[Type]]="Boutique",
    tbl_Model[[#This Row],[UnitListPrice]],
    tbl_Model[[#This Row],[UnitListPrice]]*(1-SUMIFS(tbl_MarketTerms[WholesaleMarginPct],tbl_MarketTerms[Country],tbl_Model[[#This Row],[country]])))</f>
        <v>16124.12269822485</v>
      </c>
      <c r="BT363" s="79">
        <f>Model!$BP363*BD363</f>
        <v>8.5634935800256233</v>
      </c>
      <c r="BU363" s="79">
        <f>Model!$BP363*BE363</f>
        <v>2.560680392050692</v>
      </c>
      <c r="BV363" s="79">
        <f>Model!$BP363*BF363</f>
        <v>3.8067702772672241</v>
      </c>
      <c r="BW363" s="79">
        <f>Model!$BP363*BG363</f>
        <v>3.0456461441514802</v>
      </c>
      <c r="BX363" s="79">
        <f>Model!$BP363*BH363</f>
        <v>7.9425348842900627</v>
      </c>
      <c r="BY363" s="79">
        <f>Model!$BP363*BI363</f>
        <v>6.5926650904464159</v>
      </c>
      <c r="BZ363" s="79">
        <f>Model!$BP363*BJ363</f>
        <v>10.379815300083106</v>
      </c>
      <c r="CA363" s="79">
        <f>Model!$BP363*BK363</f>
        <v>7.0072637474929609</v>
      </c>
      <c r="CB363" s="79">
        <f>Model!$BP363*BL363</f>
        <v>10.872027532792577</v>
      </c>
      <c r="CC363" s="79">
        <f>Model!$BP363*BM363</f>
        <v>9.0644546505273365</v>
      </c>
      <c r="CD363" s="79">
        <f>Model!$BP363*BN363</f>
        <v>3.0616414625524047</v>
      </c>
      <c r="CE363" s="79">
        <f>Model!$BP363*BO363</f>
        <v>4.3077313477689367</v>
      </c>
      <c r="CF363" s="79">
        <f>Model!$BS363*BT363</f>
        <v>138078.82120979394</v>
      </c>
      <c r="CG363" s="79">
        <f>Model!$BS363*BU363</f>
        <v>41288.724832363871</v>
      </c>
      <c r="CH363" s="79">
        <f>Model!$BS363*BV363</f>
        <v>61380.831034612151</v>
      </c>
      <c r="CI363" s="79">
        <f>Model!$BS363*BW363</f>
        <v>49108.372123673871</v>
      </c>
      <c r="CJ363" s="79">
        <f>Model!$BS363*BX363</f>
        <v>128066.40700922409</v>
      </c>
      <c r="CK363" s="79">
        <f>Model!$BS363*BY363</f>
        <v>106300.94082666164</v>
      </c>
      <c r="CL363" s="79">
        <f>Model!$BS363*BZ363</f>
        <v>167365.41548345159</v>
      </c>
      <c r="CM363" s="79">
        <f>Model!$BS363*CA363</f>
        <v>112985.98044339937</v>
      </c>
      <c r="CN363" s="79">
        <f>Model!$BS363*CB363</f>
        <v>175301.90591722631</v>
      </c>
      <c r="CO363" s="79">
        <f>Model!$BS363*CC363</f>
        <v>146156.37897759763</v>
      </c>
      <c r="CP363" s="79">
        <f>Model!$BS363*CD363</f>
        <v>49366.282600167557</v>
      </c>
      <c r="CQ363" s="79">
        <f>Model!$BS363*CE363</f>
        <v>69458.388802415837</v>
      </c>
      <c r="CR363" s="79">
        <f>Model!$BR363*BT363</f>
        <v>46411.702968875914</v>
      </c>
      <c r="CS363" s="79">
        <f>Model!$BR363*BU363</f>
        <v>13878.160431075588</v>
      </c>
      <c r="CT363" s="79">
        <f>Model!$BR363*BV363</f>
        <v>20631.613689928541</v>
      </c>
      <c r="CU363" s="79">
        <f>Model!$BR363*BW363</f>
        <v>16506.537065709785</v>
      </c>
      <c r="CV363" s="79">
        <f>Model!$BR363*BX363</f>
        <v>43046.283204956009</v>
      </c>
      <c r="CW363" s="79">
        <f>Model!$BR363*BY363</f>
        <v>35730.372317294481</v>
      </c>
      <c r="CX363" s="79">
        <f>Model!$BR363*BZ363</f>
        <v>56255.650813229113</v>
      </c>
      <c r="CY363" s="79">
        <f>Model!$BR363*CA363</f>
        <v>37977.379282655165</v>
      </c>
      <c r="CZ363" s="79">
        <f>Model!$BR363*CB363</f>
        <v>58923.301314590361</v>
      </c>
      <c r="DA363" s="79">
        <f>Model!$BR363*CC363</f>
        <v>49126.769686194108</v>
      </c>
      <c r="DB363" s="79">
        <f>Model!$BR363*CD363</f>
        <v>16593.227148393784</v>
      </c>
      <c r="DC363" s="79">
        <f>Model!$BR363*CE363</f>
        <v>23346.680407246735</v>
      </c>
      <c r="DD363" s="79">
        <f>SUM(Model!$CF363:$CQ363)</f>
        <v>1244858.449260588</v>
      </c>
      <c r="DE363" s="79">
        <f>SUM(Model!$CR363:$DC363)</f>
        <v>418427.67833014962</v>
      </c>
      <c r="DF363" s="80">
        <f>IFERROR((Model!$DD363-Model!$DE363)/Model!$DD363,0)</f>
        <v>0.6638752955577526</v>
      </c>
    </row>
    <row r="364" spans="2:110" x14ac:dyDescent="0.25">
      <c r="B364" t="s">
        <v>371</v>
      </c>
      <c r="C364" t="s">
        <v>185</v>
      </c>
      <c r="D364" t="s">
        <v>10</v>
      </c>
      <c r="E364" s="4">
        <v>480</v>
      </c>
      <c r="F364" s="4">
        <v>3549227.88</v>
      </c>
      <c r="G364" s="4">
        <v>1559675.03</v>
      </c>
      <c r="H364" s="4">
        <v>35</v>
      </c>
      <c r="I364" s="4">
        <v>23</v>
      </c>
      <c r="J364" s="4">
        <v>36</v>
      </c>
      <c r="K364" s="4">
        <v>37</v>
      </c>
      <c r="L364" s="4">
        <v>55</v>
      </c>
      <c r="M364" s="4">
        <v>55</v>
      </c>
      <c r="N364" s="4">
        <v>46</v>
      </c>
      <c r="O364" s="4">
        <v>59</v>
      </c>
      <c r="P364" s="4">
        <v>40</v>
      </c>
      <c r="Q364" s="4">
        <v>56</v>
      </c>
      <c r="R364" s="4">
        <v>42</v>
      </c>
      <c r="S364" s="4">
        <v>71</v>
      </c>
      <c r="T364" s="4">
        <v>62</v>
      </c>
      <c r="U364" s="4">
        <v>37</v>
      </c>
      <c r="V364" s="4">
        <v>52</v>
      </c>
      <c r="W364" s="4">
        <v>53</v>
      </c>
      <c r="X364" s="4">
        <v>40</v>
      </c>
      <c r="Y364" s="4">
        <v>43</v>
      </c>
      <c r="Z364" s="4">
        <v>37</v>
      </c>
      <c r="AA364" s="4">
        <v>27</v>
      </c>
      <c r="AB364" s="4">
        <v>23</v>
      </c>
      <c r="AC364" s="4">
        <v>63</v>
      </c>
      <c r="AD364" s="4">
        <v>53</v>
      </c>
      <c r="AE364" s="4">
        <v>59</v>
      </c>
      <c r="AF364" s="4">
        <v>42</v>
      </c>
      <c r="AG364" s="4">
        <v>22</v>
      </c>
      <c r="AH364" s="4">
        <v>34</v>
      </c>
      <c r="AI364" s="4">
        <v>38</v>
      </c>
      <c r="AJ364" s="4">
        <v>37</v>
      </c>
      <c r="AK364" s="4">
        <v>52</v>
      </c>
      <c r="AL364" s="4">
        <v>30</v>
      </c>
      <c r="AM364" s="4">
        <v>46</v>
      </c>
      <c r="AN364" s="4">
        <v>50</v>
      </c>
      <c r="AO364" s="4">
        <v>25</v>
      </c>
      <c r="AP364" s="4">
        <v>51</v>
      </c>
      <c r="AQ364" s="4">
        <v>53</v>
      </c>
      <c r="AR364" s="79">
        <f>MAX(IFERROR(IFERROR(_xlfn.FORECAST.ETS(AR$5,tbl_Model[[#This Row],[H_2023_01]:[H_2025_12]],$H$5:$AQ$5),_xlfn.FORECAST.LINEAR(AR$5,tbl_Model[[#This Row],[H_2023_01]:[H_2025_12]],$H$5:$AQ$5)),0),0)</f>
        <v>43.973390179488561</v>
      </c>
      <c r="AS364" s="79">
        <f>MAX(IFERROR(IFERROR(_xlfn.FORECAST.ETS(AS$5,tbl_Model[[#This Row],[H_2023_01]:[H_2025_12]],$H$5:$AQ$5),_xlfn.FORECAST.LINEAR(AS$5,tbl_Model[[#This Row],[H_2023_01]:[H_2025_12]],$H$5:$AQ$5)),0),0)</f>
        <v>36.756550087048431</v>
      </c>
      <c r="AT364" s="79">
        <f>MAX(IFERROR(IFERROR(_xlfn.FORECAST.ETS(AT$5,tbl_Model[[#This Row],[H_2023_01]:[H_2025_12]],$H$5:$AQ$5),_xlfn.FORECAST.LINEAR(AT$5,tbl_Model[[#This Row],[H_2023_01]:[H_2025_12]],$H$5:$AQ$5)),0),0)</f>
        <v>36.885716372185819</v>
      </c>
      <c r="AU364" s="79">
        <f>MAX(IFERROR(IFERROR(_xlfn.FORECAST.ETS(AU$5,tbl_Model[[#This Row],[H_2023_01]:[H_2025_12]],$H$5:$AQ$5),_xlfn.FORECAST.LINEAR(AU$5,tbl_Model[[#This Row],[H_2023_01]:[H_2025_12]],$H$5:$AQ$5)),0),0)</f>
        <v>42.851332302481659</v>
      </c>
      <c r="AV364" s="79">
        <f>MAX(IFERROR(IFERROR(_xlfn.FORECAST.ETS(AV$5,tbl_Model[[#This Row],[H_2023_01]:[H_2025_12]],$H$5:$AQ$5),_xlfn.FORECAST.LINEAR(AV$5,tbl_Model[[#This Row],[H_2023_01]:[H_2025_12]],$H$5:$AQ$5)),0),0)</f>
        <v>40.696686184586397</v>
      </c>
      <c r="AW364" s="79">
        <f>MAX(IFERROR(IFERROR(_xlfn.FORECAST.ETS(AW$5,tbl_Model[[#This Row],[H_2023_01]:[H_2025_12]],$H$5:$AQ$5),_xlfn.FORECAST.LINEAR(AW$5,tbl_Model[[#This Row],[H_2023_01]:[H_2025_12]],$H$5:$AQ$5)),0),0)</f>
        <v>51.78519594617547</v>
      </c>
      <c r="AX364" s="79">
        <f>MAX(IFERROR(IFERROR(_xlfn.FORECAST.ETS(AX$5,tbl_Model[[#This Row],[H_2023_01]:[H_2025_12]],$H$5:$AQ$5),_xlfn.FORECAST.LINEAR(AX$5,tbl_Model[[#This Row],[H_2023_01]:[H_2025_12]],$H$5:$AQ$5)),0),0)</f>
        <v>43.451256690846925</v>
      </c>
      <c r="AY364" s="79">
        <f>MAX(IFERROR(IFERROR(_xlfn.FORECAST.ETS(AY$5,tbl_Model[[#This Row],[H_2023_01]:[H_2025_12]],$H$5:$AQ$5),_xlfn.FORECAST.LINEAR(AY$5,tbl_Model[[#This Row],[H_2023_01]:[H_2025_12]],$H$5:$AQ$5)),0),0)</f>
        <v>36.234416598406796</v>
      </c>
      <c r="AZ364" s="79">
        <f>MAX(IFERROR(IFERROR(_xlfn.FORECAST.ETS(AZ$5,tbl_Model[[#This Row],[H_2023_01]:[H_2025_12]],$H$5:$AQ$5),_xlfn.FORECAST.LINEAR(AZ$5,tbl_Model[[#This Row],[H_2023_01]:[H_2025_12]],$H$5:$AQ$5)),0),0)</f>
        <v>36.363582883544183</v>
      </c>
      <c r="BA364" s="79">
        <f>MAX(IFERROR(IFERROR(_xlfn.FORECAST.ETS(BA$5,tbl_Model[[#This Row],[H_2023_01]:[H_2025_12]],$H$5:$AQ$5),_xlfn.FORECAST.LINEAR(BA$5,tbl_Model[[#This Row],[H_2023_01]:[H_2025_12]],$H$5:$AQ$5)),0),0)</f>
        <v>42.329198813840023</v>
      </c>
      <c r="BB364" s="79">
        <f>MAX(IFERROR(IFERROR(_xlfn.FORECAST.ETS(BB$5,tbl_Model[[#This Row],[H_2023_01]:[H_2025_12]],$H$5:$AQ$5),_xlfn.FORECAST.LINEAR(BB$5,tbl_Model[[#This Row],[H_2023_01]:[H_2025_12]],$H$5:$AQ$5)),0),0)</f>
        <v>40.174552695944755</v>
      </c>
      <c r="BC364" s="79">
        <f>MAX(IFERROR(IFERROR(_xlfn.FORECAST.ETS(BC$5,tbl_Model[[#This Row],[H_2023_01]:[H_2025_12]],$H$5:$AQ$5),_xlfn.FORECAST.LINEAR(BC$5,tbl_Model[[#This Row],[H_2023_01]:[H_2025_12]],$H$5:$AQ$5)),0),0)</f>
        <v>51.263062457533827</v>
      </c>
      <c r="BD364" s="80">
        <f>IFERROR(AR364/SUM(Model!$AR364:$BC364),1/12)</f>
        <v>8.7463119591187119E-2</v>
      </c>
      <c r="BE364" s="80">
        <f>IFERROR(AS364/SUM(Model!$AR364:$BC364),1/12)</f>
        <v>7.3108817011851485E-2</v>
      </c>
      <c r="BF364" s="80">
        <f>IFERROR(AT364/SUM(Model!$AR364:$BC364),1/12)</f>
        <v>7.3365728889648665E-2</v>
      </c>
      <c r="BG364" s="80">
        <f>IFERROR(AU364/SUM(Model!$AR364:$BC364),1/12)</f>
        <v>8.5231345286674545E-2</v>
      </c>
      <c r="BH364" s="80">
        <f>IFERROR(AV364/SUM(Model!$AR364:$BC364),1/12)</f>
        <v>8.094575187854873E-2</v>
      </c>
      <c r="BI364" s="80">
        <f>IFERROR(AW364/SUM(Model!$AR364:$BC364),1/12)</f>
        <v>0.10300080952607785</v>
      </c>
      <c r="BJ364" s="80">
        <f>IFERROR(AX364/SUM(Model!$AR364:$BC364),1/12)</f>
        <v>8.6424595529857665E-2</v>
      </c>
      <c r="BK364" s="80">
        <f>IFERROR(AY364/SUM(Model!$AR364:$BC364),1/12)</f>
        <v>7.207029295052203E-2</v>
      </c>
      <c r="BL364" s="80">
        <f>IFERROR(AZ364/SUM(Model!$AR364:$BC364),1/12)</f>
        <v>7.2327204828319211E-2</v>
      </c>
      <c r="BM364" s="80">
        <f>IFERROR(BA364/SUM(Model!$AR364:$BC364),1/12)</f>
        <v>8.4192821225345091E-2</v>
      </c>
      <c r="BN364" s="80">
        <f>IFERROR(BB364/SUM(Model!$AR364:$BC364),1/12)</f>
        <v>7.9907227817219276E-2</v>
      </c>
      <c r="BO364" s="80">
        <f>IFERROR(BC364/SUM(Model!$AR364:$BC364),1/12)</f>
        <v>0.10196228546474838</v>
      </c>
      <c r="BP36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468.78980891719726</v>
      </c>
      <c r="BQ364" s="77" cm="1">
        <f t="array" ref="BQ36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364" s="77" cm="1">
        <f t="array" ref="BR36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364" s="77">
        <f>IF(tbl_Model[[#This Row],[Type]]="Boutique",
    tbl_Model[[#This Row],[UnitListPrice]],
    tbl_Model[[#This Row],[UnitListPrice]]*(1-SUMIFS(tbl_MarketTerms[WholesaleMarginPct],tbl_MarketTerms[Country],tbl_Model[[#This Row],[country]])))</f>
        <v>7765.1836167922502</v>
      </c>
      <c r="BT364" s="79">
        <f>Model!$BP364*BD364</f>
        <v>41.001819120454584</v>
      </c>
      <c r="BU364" s="79">
        <f>Model!$BP364*BE364</f>
        <v>34.272668357148198</v>
      </c>
      <c r="BV364" s="79">
        <f>Model!$BP364*BF364</f>
        <v>34.393106027249296</v>
      </c>
      <c r="BW364" s="79">
        <f>Model!$BP364*BG364</f>
        <v>39.955586070695823</v>
      </c>
      <c r="BX364" s="79">
        <f>Model!$BP364*BH364</f>
        <v>37.946543555803721</v>
      </c>
      <c r="BY364" s="79">
        <f>Model!$BP364*BI364</f>
        <v>48.285729816046668</v>
      </c>
      <c r="BZ364" s="79">
        <f>Model!$BP364*BJ364</f>
        <v>40.514969624188033</v>
      </c>
      <c r="CA364" s="79">
        <f>Model!$BP364*BK364</f>
        <v>33.785818860881655</v>
      </c>
      <c r="CB364" s="79">
        <f>Model!$BP364*BL364</f>
        <v>33.906256530982752</v>
      </c>
      <c r="CC364" s="79">
        <f>Model!$BP364*BM364</f>
        <v>39.468736574429272</v>
      </c>
      <c r="CD364" s="79">
        <f>Model!$BP364*BN364</f>
        <v>37.459694059537171</v>
      </c>
      <c r="CE364" s="79">
        <f>Model!$BP364*BO364</f>
        <v>47.79888031978011</v>
      </c>
      <c r="CF364" s="79">
        <f>Model!$BS364*BT364</f>
        <v>318386.65409283317</v>
      </c>
      <c r="CG364" s="79">
        <f>Model!$BS364*BU364</f>
        <v>266133.56283068133</v>
      </c>
      <c r="CH364" s="79">
        <f>Model!$BS364*BV364</f>
        <v>267068.78345339501</v>
      </c>
      <c r="CI364" s="79">
        <f>Model!$BS364*BW364</f>
        <v>310262.46235549985</v>
      </c>
      <c r="CJ364" s="79">
        <f>Model!$BS364*BX364</f>
        <v>294661.87833342061</v>
      </c>
      <c r="CK364" s="79">
        <f>Model!$BS364*BY364</f>
        <v>374947.55809242267</v>
      </c>
      <c r="CL364" s="79">
        <f>Model!$BS364*BZ364</f>
        <v>314606.17836058058</v>
      </c>
      <c r="CM364" s="79">
        <f>Model!$BS364*CA364</f>
        <v>262353.0870984288</v>
      </c>
      <c r="CN364" s="79">
        <f>Model!$BS364*CB364</f>
        <v>263288.30772114248</v>
      </c>
      <c r="CO364" s="79">
        <f>Model!$BS364*CC364</f>
        <v>306481.98662324727</v>
      </c>
      <c r="CP364" s="79">
        <f>Model!$BS364*CD364</f>
        <v>290881.40260116803</v>
      </c>
      <c r="CQ364" s="79">
        <f>Model!$BS364*CE364</f>
        <v>371167.08236017002</v>
      </c>
      <c r="CR364" s="79">
        <f>Model!$BR364*BT364</f>
        <v>138018.566932961</v>
      </c>
      <c r="CS364" s="79">
        <f>Model!$BR364*BU364</f>
        <v>115367.18792221697</v>
      </c>
      <c r="CT364" s="79">
        <f>Model!$BR364*BV364</f>
        <v>115772.60004754888</v>
      </c>
      <c r="CU364" s="79">
        <f>Model!$BR364*BW364</f>
        <v>134496.78206333384</v>
      </c>
      <c r="CV364" s="79">
        <f>Model!$BR364*BX364</f>
        <v>127734.02922063204</v>
      </c>
      <c r="CW364" s="79">
        <f>Model!$BR364*BY364</f>
        <v>162537.35506087029</v>
      </c>
      <c r="CX364" s="79">
        <f>Model!$BR364*BZ364</f>
        <v>136379.75501612041</v>
      </c>
      <c r="CY364" s="79">
        <f>Model!$BR364*CA364</f>
        <v>113728.3760053764</v>
      </c>
      <c r="CZ364" s="79">
        <f>Model!$BR364*CB364</f>
        <v>114133.78813070832</v>
      </c>
      <c r="DA364" s="79">
        <f>Model!$BR364*CC364</f>
        <v>132857.97014649326</v>
      </c>
      <c r="DB364" s="79">
        <f>Model!$BR364*CD364</f>
        <v>126095.21730379145</v>
      </c>
      <c r="DC364" s="79">
        <f>Model!$BR364*CE364</f>
        <v>160898.54314402968</v>
      </c>
      <c r="DD364" s="79">
        <f>SUM(Model!$CF364:$CQ364)</f>
        <v>3640238.94392299</v>
      </c>
      <c r="DE364" s="79">
        <f>SUM(Model!$CR364:$DC364)</f>
        <v>1578020.1709940825</v>
      </c>
      <c r="DF364" s="80">
        <f>IFERROR((Model!$DD364-Model!$DE364)/Model!$DD364,0)</f>
        <v>0.56650643122522848</v>
      </c>
    </row>
    <row r="365" spans="2:110" x14ac:dyDescent="0.25">
      <c r="B365" t="s">
        <v>371</v>
      </c>
      <c r="C365" t="s">
        <v>89</v>
      </c>
      <c r="D365" t="s">
        <v>7</v>
      </c>
      <c r="E365" s="4">
        <v>362</v>
      </c>
      <c r="F365" s="4">
        <v>4939792.05</v>
      </c>
      <c r="G365" s="4">
        <v>1895812.01</v>
      </c>
      <c r="H365" s="4">
        <v>15</v>
      </c>
      <c r="I365" s="4">
        <v>12</v>
      </c>
      <c r="J365" s="4">
        <v>24</v>
      </c>
      <c r="K365" s="4">
        <v>11</v>
      </c>
      <c r="L365" s="4">
        <v>13</v>
      </c>
      <c r="M365" s="4">
        <v>10</v>
      </c>
      <c r="N365" s="4">
        <v>11</v>
      </c>
      <c r="O365" s="4">
        <v>29</v>
      </c>
      <c r="P365" s="4">
        <v>7</v>
      </c>
      <c r="Q365" s="4">
        <v>17</v>
      </c>
      <c r="R365" s="4">
        <v>31</v>
      </c>
      <c r="S365" s="4">
        <v>46</v>
      </c>
      <c r="T365" s="4">
        <v>14</v>
      </c>
      <c r="U365" s="4">
        <v>16</v>
      </c>
      <c r="V365" s="4">
        <v>23</v>
      </c>
      <c r="W365" s="4">
        <v>18</v>
      </c>
      <c r="X365" s="4">
        <v>21</v>
      </c>
      <c r="Y365" s="4">
        <v>27</v>
      </c>
      <c r="Z365" s="4">
        <v>29</v>
      </c>
      <c r="AA365" s="4">
        <v>34</v>
      </c>
      <c r="AB365" s="4">
        <v>24</v>
      </c>
      <c r="AC365" s="4">
        <v>20</v>
      </c>
      <c r="AD365" s="4">
        <v>47</v>
      </c>
      <c r="AE365" s="4">
        <v>35</v>
      </c>
      <c r="AF365" s="4">
        <v>20</v>
      </c>
      <c r="AG365" s="4">
        <v>17</v>
      </c>
      <c r="AH365" s="4">
        <v>33</v>
      </c>
      <c r="AI365" s="4">
        <v>19</v>
      </c>
      <c r="AJ365" s="4">
        <v>32</v>
      </c>
      <c r="AK365" s="4">
        <v>40</v>
      </c>
      <c r="AL365" s="4">
        <v>34</v>
      </c>
      <c r="AM365" s="4">
        <v>9</v>
      </c>
      <c r="AN365" s="4">
        <v>28</v>
      </c>
      <c r="AO365" s="4">
        <v>13</v>
      </c>
      <c r="AP365" s="4">
        <v>47</v>
      </c>
      <c r="AQ365" s="4">
        <v>70</v>
      </c>
      <c r="AR365" s="79">
        <f>MAX(IFERROR(IFERROR(_xlfn.FORECAST.ETS(AR$5,tbl_Model[[#This Row],[H_2023_01]:[H_2025_12]],$H$5:$AQ$5),_xlfn.FORECAST.LINEAR(AR$5,tbl_Model[[#This Row],[H_2023_01]:[H_2025_12]],$H$5:$AQ$5)),0),0)</f>
        <v>37.173284938260174</v>
      </c>
      <c r="AS365" s="79">
        <f>MAX(IFERROR(IFERROR(_xlfn.FORECAST.ETS(AS$5,tbl_Model[[#This Row],[H_2023_01]:[H_2025_12]],$H$5:$AQ$5),_xlfn.FORECAST.LINEAR(AS$5,tbl_Model[[#This Row],[H_2023_01]:[H_2025_12]],$H$5:$AQ$5)),0),0)</f>
        <v>37.775508072490368</v>
      </c>
      <c r="AT365" s="79">
        <f>MAX(IFERROR(IFERROR(_xlfn.FORECAST.ETS(AT$5,tbl_Model[[#This Row],[H_2023_01]:[H_2025_12]],$H$5:$AQ$5),_xlfn.FORECAST.LINEAR(AT$5,tbl_Model[[#This Row],[H_2023_01]:[H_2025_12]],$H$5:$AQ$5)),0),0)</f>
        <v>38.377731206720561</v>
      </c>
      <c r="AU365" s="79">
        <f>MAX(IFERROR(IFERROR(_xlfn.FORECAST.ETS(AU$5,tbl_Model[[#This Row],[H_2023_01]:[H_2025_12]],$H$5:$AQ$5),_xlfn.FORECAST.LINEAR(AU$5,tbl_Model[[#This Row],[H_2023_01]:[H_2025_12]],$H$5:$AQ$5)),0),0)</f>
        <v>38.979954340950755</v>
      </c>
      <c r="AV365" s="79">
        <f>MAX(IFERROR(IFERROR(_xlfn.FORECAST.ETS(AV$5,tbl_Model[[#This Row],[H_2023_01]:[H_2025_12]],$H$5:$AQ$5),_xlfn.FORECAST.LINEAR(AV$5,tbl_Model[[#This Row],[H_2023_01]:[H_2025_12]],$H$5:$AQ$5)),0),0)</f>
        <v>39.582177475180949</v>
      </c>
      <c r="AW365" s="79">
        <f>MAX(IFERROR(IFERROR(_xlfn.FORECAST.ETS(AW$5,tbl_Model[[#This Row],[H_2023_01]:[H_2025_12]],$H$5:$AQ$5),_xlfn.FORECAST.LINEAR(AW$5,tbl_Model[[#This Row],[H_2023_01]:[H_2025_12]],$H$5:$AQ$5)),0),0)</f>
        <v>40.184400609411142</v>
      </c>
      <c r="AX365" s="79">
        <f>MAX(IFERROR(IFERROR(_xlfn.FORECAST.ETS(AX$5,tbl_Model[[#This Row],[H_2023_01]:[H_2025_12]],$H$5:$AQ$5),_xlfn.FORECAST.LINEAR(AX$5,tbl_Model[[#This Row],[H_2023_01]:[H_2025_12]],$H$5:$AQ$5)),0),0)</f>
        <v>40.786623743641336</v>
      </c>
      <c r="AY365" s="79">
        <f>MAX(IFERROR(IFERROR(_xlfn.FORECAST.ETS(AY$5,tbl_Model[[#This Row],[H_2023_01]:[H_2025_12]],$H$5:$AQ$5),_xlfn.FORECAST.LINEAR(AY$5,tbl_Model[[#This Row],[H_2023_01]:[H_2025_12]],$H$5:$AQ$5)),0),0)</f>
        <v>41.388846877871529</v>
      </c>
      <c r="AZ365" s="79">
        <f>MAX(IFERROR(IFERROR(_xlfn.FORECAST.ETS(AZ$5,tbl_Model[[#This Row],[H_2023_01]:[H_2025_12]],$H$5:$AQ$5),_xlfn.FORECAST.LINEAR(AZ$5,tbl_Model[[#This Row],[H_2023_01]:[H_2025_12]],$H$5:$AQ$5)),0),0)</f>
        <v>41.991070012101723</v>
      </c>
      <c r="BA365" s="79">
        <f>MAX(IFERROR(IFERROR(_xlfn.FORECAST.ETS(BA$5,tbl_Model[[#This Row],[H_2023_01]:[H_2025_12]],$H$5:$AQ$5),_xlfn.FORECAST.LINEAR(BA$5,tbl_Model[[#This Row],[H_2023_01]:[H_2025_12]],$H$5:$AQ$5)),0),0)</f>
        <v>42.593293146331916</v>
      </c>
      <c r="BB365" s="79">
        <f>MAX(IFERROR(IFERROR(_xlfn.FORECAST.ETS(BB$5,tbl_Model[[#This Row],[H_2023_01]:[H_2025_12]],$H$5:$AQ$5),_xlfn.FORECAST.LINEAR(BB$5,tbl_Model[[#This Row],[H_2023_01]:[H_2025_12]],$H$5:$AQ$5)),0),0)</f>
        <v>43.19551628056211</v>
      </c>
      <c r="BC365" s="79">
        <f>MAX(IFERROR(IFERROR(_xlfn.FORECAST.ETS(BC$5,tbl_Model[[#This Row],[H_2023_01]:[H_2025_12]],$H$5:$AQ$5),_xlfn.FORECAST.LINEAR(BC$5,tbl_Model[[#This Row],[H_2023_01]:[H_2025_12]],$H$5:$AQ$5)),0),0)</f>
        <v>43.797739414792304</v>
      </c>
      <c r="BD365" s="80">
        <f>IFERROR(AR365/SUM(Model!$AR365:$BC365),1/12)</f>
        <v>7.6515612087306728E-2</v>
      </c>
      <c r="BE365" s="80">
        <f>IFERROR(AS365/SUM(Model!$AR365:$BC365),1/12)</f>
        <v>7.7755197768402465E-2</v>
      </c>
      <c r="BF365" s="80">
        <f>IFERROR(AT365/SUM(Model!$AR365:$BC365),1/12)</f>
        <v>7.8994783449498215E-2</v>
      </c>
      <c r="BG365" s="80">
        <f>IFERROR(AU365/SUM(Model!$AR365:$BC365),1/12)</f>
        <v>8.0234369130593966E-2</v>
      </c>
      <c r="BH365" s="80">
        <f>IFERROR(AV365/SUM(Model!$AR365:$BC365),1/12)</f>
        <v>8.1473954811689717E-2</v>
      </c>
      <c r="BI365" s="80">
        <f>IFERROR(AW365/SUM(Model!$AR365:$BC365),1/12)</f>
        <v>8.2713540492785467E-2</v>
      </c>
      <c r="BJ365" s="80">
        <f>IFERROR(AX365/SUM(Model!$AR365:$BC365),1/12)</f>
        <v>8.3953126173881204E-2</v>
      </c>
      <c r="BK365" s="80">
        <f>IFERROR(AY365/SUM(Model!$AR365:$BC365),1/12)</f>
        <v>8.5192711854976955E-2</v>
      </c>
      <c r="BL365" s="80">
        <f>IFERROR(AZ365/SUM(Model!$AR365:$BC365),1/12)</f>
        <v>8.6432297536072705E-2</v>
      </c>
      <c r="BM365" s="80">
        <f>IFERROR(BA365/SUM(Model!$AR365:$BC365),1/12)</f>
        <v>8.7671883217168456E-2</v>
      </c>
      <c r="BN365" s="80">
        <f>IFERROR(BB365/SUM(Model!$AR365:$BC365),1/12)</f>
        <v>8.8911468898264207E-2</v>
      </c>
      <c r="BO365" s="80">
        <f>IFERROR(BC365/SUM(Model!$AR365:$BC365),1/12)</f>
        <v>9.0151054579359943E-2</v>
      </c>
      <c r="BP36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366.8050941306754</v>
      </c>
      <c r="BQ365" s="77" cm="1">
        <f t="array" ref="BQ36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65" s="77" cm="1">
        <f t="array" ref="BR36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65" s="77">
        <f>IF(tbl_Model[[#This Row],[Type]]="Boutique",
    tbl_Model[[#This Row],[UnitListPrice]],
    tbl_Model[[#This Row],[UnitListPrice]]*(1-SUMIFS(tbl_MarketTerms[WholesaleMarginPct],tbl_MarketTerms[Country],tbl_Model[[#This Row],[country]])))</f>
        <v>14272.660934911242</v>
      </c>
      <c r="BT365" s="79">
        <f>Model!$BP365*BD365</f>
        <v>28.066316294150788</v>
      </c>
      <c r="BU365" s="79">
        <f>Model!$BP365*BE365</f>
        <v>28.521002636588147</v>
      </c>
      <c r="BV365" s="79">
        <f>Model!$BP365*BF365</f>
        <v>28.975688979025513</v>
      </c>
      <c r="BW365" s="79">
        <f>Model!$BP365*BG365</f>
        <v>29.430375321462876</v>
      </c>
      <c r="BX365" s="79">
        <f>Model!$BP365*BH365</f>
        <v>29.885061663900242</v>
      </c>
      <c r="BY365" s="79">
        <f>Model!$BP365*BI365</f>
        <v>30.339748006337604</v>
      </c>
      <c r="BZ365" s="79">
        <f>Model!$BP365*BJ365</f>
        <v>30.794434348774963</v>
      </c>
      <c r="CA365" s="79">
        <f>Model!$BP365*BK365</f>
        <v>31.24912069121233</v>
      </c>
      <c r="CB365" s="79">
        <f>Model!$BP365*BL365</f>
        <v>31.703807033649692</v>
      </c>
      <c r="CC365" s="79">
        <f>Model!$BP365*BM365</f>
        <v>32.158493376087058</v>
      </c>
      <c r="CD365" s="79">
        <f>Model!$BP365*BN365</f>
        <v>32.613179718524421</v>
      </c>
      <c r="CE365" s="79">
        <f>Model!$BP365*BO365</f>
        <v>33.067866060961776</v>
      </c>
      <c r="CF365" s="79">
        <f>Model!$BS365*BT365</f>
        <v>400581.01615838881</v>
      </c>
      <c r="CG365" s="79">
        <f>Model!$BS365*BU365</f>
        <v>407070.60015573219</v>
      </c>
      <c r="CH365" s="79">
        <f>Model!$BS365*BV365</f>
        <v>413560.18415307568</v>
      </c>
      <c r="CI365" s="79">
        <f>Model!$BS365*BW365</f>
        <v>420049.76815041906</v>
      </c>
      <c r="CJ365" s="79">
        <f>Model!$BS365*BX365</f>
        <v>426539.35214776255</v>
      </c>
      <c r="CK365" s="79">
        <f>Model!$BS365*BY365</f>
        <v>433028.93614510598</v>
      </c>
      <c r="CL365" s="79">
        <f>Model!$BS365*BZ365</f>
        <v>439518.52014244936</v>
      </c>
      <c r="CM365" s="79">
        <f>Model!$BS365*CA365</f>
        <v>446008.10413979279</v>
      </c>
      <c r="CN365" s="79">
        <f>Model!$BS365*CB365</f>
        <v>452497.68813713623</v>
      </c>
      <c r="CO365" s="79">
        <f>Model!$BS365*CC365</f>
        <v>458987.27213447972</v>
      </c>
      <c r="CP365" s="79">
        <f>Model!$BS365*CD365</f>
        <v>465476.85613182315</v>
      </c>
      <c r="CQ365" s="79">
        <f>Model!$BS365*CE365</f>
        <v>471966.44012916647</v>
      </c>
      <c r="CR365" s="79">
        <f>Model!$BR365*BT365</f>
        <v>152111.46281617822</v>
      </c>
      <c r="CS365" s="79">
        <f>Model!$BR365*BU365</f>
        <v>154575.73365050566</v>
      </c>
      <c r="CT365" s="79">
        <f>Model!$BR365*BV365</f>
        <v>157040.00448483313</v>
      </c>
      <c r="CU365" s="79">
        <f>Model!$BR365*BW365</f>
        <v>159504.27531916057</v>
      </c>
      <c r="CV365" s="79">
        <f>Model!$BR365*BX365</f>
        <v>161968.54615348805</v>
      </c>
      <c r="CW365" s="79">
        <f>Model!$BR365*BY365</f>
        <v>164432.81698781549</v>
      </c>
      <c r="CX365" s="79">
        <f>Model!$BR365*BZ365</f>
        <v>166897.0878221429</v>
      </c>
      <c r="CY365" s="79">
        <f>Model!$BR365*CA365</f>
        <v>169361.35865647037</v>
      </c>
      <c r="CZ365" s="79">
        <f>Model!$BR365*CB365</f>
        <v>171825.62949079782</v>
      </c>
      <c r="DA365" s="79">
        <f>Model!$BR365*CC365</f>
        <v>174289.90032512529</v>
      </c>
      <c r="DB365" s="79">
        <f>Model!$BR365*CD365</f>
        <v>176754.17115945273</v>
      </c>
      <c r="DC365" s="79">
        <f>Model!$BR365*CE365</f>
        <v>179218.44199378014</v>
      </c>
      <c r="DD365" s="79">
        <f>SUM(Model!$CF365:$CQ365)</f>
        <v>5235284.7377253324</v>
      </c>
      <c r="DE365" s="79">
        <f>SUM(Model!$CR365:$DC365)</f>
        <v>1987979.4288597507</v>
      </c>
      <c r="DF365" s="80">
        <f>IFERROR((Model!$DD365-Model!$DE365)/Model!$DD365,0)</f>
        <v>0.62027291189447253</v>
      </c>
    </row>
    <row r="366" spans="2:110" x14ac:dyDescent="0.25">
      <c r="B366" t="s">
        <v>371</v>
      </c>
      <c r="C366" t="s">
        <v>208</v>
      </c>
      <c r="D366" t="s">
        <v>25</v>
      </c>
      <c r="E366" s="4">
        <v>198</v>
      </c>
      <c r="F366" s="4">
        <v>3410105.35</v>
      </c>
      <c r="G366" s="4">
        <v>1188128.96</v>
      </c>
      <c r="H366" s="4">
        <v>7</v>
      </c>
      <c r="I366" s="4">
        <v>10</v>
      </c>
      <c r="J366" s="4">
        <v>6</v>
      </c>
      <c r="K366" s="4">
        <v>3</v>
      </c>
      <c r="L366" s="4">
        <v>13</v>
      </c>
      <c r="M366" s="4">
        <v>9</v>
      </c>
      <c r="N366" s="4">
        <v>10</v>
      </c>
      <c r="O366" s="4">
        <v>3</v>
      </c>
      <c r="P366" s="4">
        <v>19</v>
      </c>
      <c r="Q366" s="4">
        <v>6</v>
      </c>
      <c r="R366" s="4">
        <v>3</v>
      </c>
      <c r="S366" s="4">
        <v>14</v>
      </c>
      <c r="T366" s="4">
        <v>4</v>
      </c>
      <c r="U366" s="4">
        <v>16</v>
      </c>
      <c r="V366" s="4">
        <v>7</v>
      </c>
      <c r="W366" s="4">
        <v>9</v>
      </c>
      <c r="X366" s="4">
        <v>11</v>
      </c>
      <c r="Y366" s="4">
        <v>32</v>
      </c>
      <c r="Z366" s="4">
        <v>8</v>
      </c>
      <c r="AA366" s="4">
        <v>16</v>
      </c>
      <c r="AB366" s="4">
        <v>17</v>
      </c>
      <c r="AC366" s="4">
        <v>17</v>
      </c>
      <c r="AD366" s="4">
        <v>19</v>
      </c>
      <c r="AE366" s="4">
        <v>22</v>
      </c>
      <c r="AF366" s="4">
        <v>10</v>
      </c>
      <c r="AG366" s="4">
        <v>14</v>
      </c>
      <c r="AH366" s="4">
        <v>8</v>
      </c>
      <c r="AI366" s="4">
        <v>13</v>
      </c>
      <c r="AJ366" s="4">
        <v>13</v>
      </c>
      <c r="AK366" s="4">
        <v>23</v>
      </c>
      <c r="AL366" s="4">
        <v>16</v>
      </c>
      <c r="AM366" s="4">
        <v>5</v>
      </c>
      <c r="AN366" s="4">
        <v>27</v>
      </c>
      <c r="AO366" s="4">
        <v>26</v>
      </c>
      <c r="AP366" s="4">
        <v>22</v>
      </c>
      <c r="AQ366" s="4">
        <v>21</v>
      </c>
      <c r="AR366" s="79">
        <f>MAX(IFERROR(IFERROR(_xlfn.FORECAST.ETS(AR$5,tbl_Model[[#This Row],[H_2023_01]:[H_2025_12]],$H$5:$AQ$5),_xlfn.FORECAST.LINEAR(AR$5,tbl_Model[[#This Row],[H_2023_01]:[H_2025_12]],$H$5:$AQ$5)),0),0)</f>
        <v>20.698511137340496</v>
      </c>
      <c r="AS366" s="79">
        <f>MAX(IFERROR(IFERROR(_xlfn.FORECAST.ETS(AS$5,tbl_Model[[#This Row],[H_2023_01]:[H_2025_12]],$H$5:$AQ$5),_xlfn.FORECAST.LINEAR(AS$5,tbl_Model[[#This Row],[H_2023_01]:[H_2025_12]],$H$5:$AQ$5)),0),0)</f>
        <v>21.073693232411394</v>
      </c>
      <c r="AT366" s="79">
        <f>MAX(IFERROR(IFERROR(_xlfn.FORECAST.ETS(AT$5,tbl_Model[[#This Row],[H_2023_01]:[H_2025_12]],$H$5:$AQ$5),_xlfn.FORECAST.LINEAR(AT$5,tbl_Model[[#This Row],[H_2023_01]:[H_2025_12]],$H$5:$AQ$5)),0),0)</f>
        <v>21.448875327482273</v>
      </c>
      <c r="AU366" s="79">
        <f>MAX(IFERROR(IFERROR(_xlfn.FORECAST.ETS(AU$5,tbl_Model[[#This Row],[H_2023_01]:[H_2025_12]],$H$5:$AQ$5),_xlfn.FORECAST.LINEAR(AU$5,tbl_Model[[#This Row],[H_2023_01]:[H_2025_12]],$H$5:$AQ$5)),0),0)</f>
        <v>21.824057422553171</v>
      </c>
      <c r="AV366" s="79">
        <f>MAX(IFERROR(IFERROR(_xlfn.FORECAST.ETS(AV$5,tbl_Model[[#This Row],[H_2023_01]:[H_2025_12]],$H$5:$AQ$5),_xlfn.FORECAST.LINEAR(AV$5,tbl_Model[[#This Row],[H_2023_01]:[H_2025_12]],$H$5:$AQ$5)),0),0)</f>
        <v>22.199239517624054</v>
      </c>
      <c r="AW366" s="79">
        <f>MAX(IFERROR(IFERROR(_xlfn.FORECAST.ETS(AW$5,tbl_Model[[#This Row],[H_2023_01]:[H_2025_12]],$H$5:$AQ$5),_xlfn.FORECAST.LINEAR(AW$5,tbl_Model[[#This Row],[H_2023_01]:[H_2025_12]],$H$5:$AQ$5)),0),0)</f>
        <v>22.574421612694952</v>
      </c>
      <c r="AX366" s="79">
        <f>MAX(IFERROR(IFERROR(_xlfn.FORECAST.ETS(AX$5,tbl_Model[[#This Row],[H_2023_01]:[H_2025_12]],$H$5:$AQ$5),_xlfn.FORECAST.LINEAR(AX$5,tbl_Model[[#This Row],[H_2023_01]:[H_2025_12]],$H$5:$AQ$5)),0),0)</f>
        <v>22.949603707765835</v>
      </c>
      <c r="AY366" s="79">
        <f>MAX(IFERROR(IFERROR(_xlfn.FORECAST.ETS(AY$5,tbl_Model[[#This Row],[H_2023_01]:[H_2025_12]],$H$5:$AQ$5),_xlfn.FORECAST.LINEAR(AY$5,tbl_Model[[#This Row],[H_2023_01]:[H_2025_12]],$H$5:$AQ$5)),0),0)</f>
        <v>23.324785802836733</v>
      </c>
      <c r="AZ366" s="79">
        <f>MAX(IFERROR(IFERROR(_xlfn.FORECAST.ETS(AZ$5,tbl_Model[[#This Row],[H_2023_01]:[H_2025_12]],$H$5:$AQ$5),_xlfn.FORECAST.LINEAR(AZ$5,tbl_Model[[#This Row],[H_2023_01]:[H_2025_12]],$H$5:$AQ$5)),0),0)</f>
        <v>23.699967897907616</v>
      </c>
      <c r="BA366" s="79">
        <f>MAX(IFERROR(IFERROR(_xlfn.FORECAST.ETS(BA$5,tbl_Model[[#This Row],[H_2023_01]:[H_2025_12]],$H$5:$AQ$5),_xlfn.FORECAST.LINEAR(BA$5,tbl_Model[[#This Row],[H_2023_01]:[H_2025_12]],$H$5:$AQ$5)),0),0)</f>
        <v>24.07514999297851</v>
      </c>
      <c r="BB366" s="79">
        <f>MAX(IFERROR(IFERROR(_xlfn.FORECAST.ETS(BB$5,tbl_Model[[#This Row],[H_2023_01]:[H_2025_12]],$H$5:$AQ$5),_xlfn.FORECAST.LINEAR(BB$5,tbl_Model[[#This Row],[H_2023_01]:[H_2025_12]],$H$5:$AQ$5)),0),0)</f>
        <v>24.450332088049393</v>
      </c>
      <c r="BC366" s="79">
        <f>MAX(IFERROR(IFERROR(_xlfn.FORECAST.ETS(BC$5,tbl_Model[[#This Row],[H_2023_01]:[H_2025_12]],$H$5:$AQ$5),_xlfn.FORECAST.LINEAR(BC$5,tbl_Model[[#This Row],[H_2023_01]:[H_2025_12]],$H$5:$AQ$5)),0),0)</f>
        <v>24.825514183120291</v>
      </c>
      <c r="BD366" s="80">
        <f>IFERROR(AR366/SUM(Model!$AR366:$BC366),1/12)</f>
        <v>7.5778708757393745E-2</v>
      </c>
      <c r="BE366" s="80">
        <f>IFERROR(AS366/SUM(Model!$AR366:$BC366),1/12)</f>
        <v>7.7152276862110056E-2</v>
      </c>
      <c r="BF366" s="80">
        <f>IFERROR(AT366/SUM(Model!$AR366:$BC366),1/12)</f>
        <v>7.8525844966826311E-2</v>
      </c>
      <c r="BG366" s="80">
        <f>IFERROR(AU366/SUM(Model!$AR366:$BC366),1/12)</f>
        <v>7.9899413071542622E-2</v>
      </c>
      <c r="BH366" s="80">
        <f>IFERROR(AV366/SUM(Model!$AR366:$BC366),1/12)</f>
        <v>8.1272981176258891E-2</v>
      </c>
      <c r="BI366" s="80">
        <f>IFERROR(AW366/SUM(Model!$AR366:$BC366),1/12)</f>
        <v>8.2646549280975201E-2</v>
      </c>
      <c r="BJ366" s="80">
        <f>IFERROR(AX366/SUM(Model!$AR366:$BC366),1/12)</f>
        <v>8.402011738569147E-2</v>
      </c>
      <c r="BK366" s="80">
        <f>IFERROR(AY366/SUM(Model!$AR366:$BC366),1/12)</f>
        <v>8.5393685490407781E-2</v>
      </c>
      <c r="BL366" s="80">
        <f>IFERROR(AZ366/SUM(Model!$AR366:$BC366),1/12)</f>
        <v>8.676725359512405E-2</v>
      </c>
      <c r="BM366" s="80">
        <f>IFERROR(BA366/SUM(Model!$AR366:$BC366),1/12)</f>
        <v>8.814082169984036E-2</v>
      </c>
      <c r="BN366" s="80">
        <f>IFERROR(BB366/SUM(Model!$AR366:$BC366),1/12)</f>
        <v>8.9514389804556616E-2</v>
      </c>
      <c r="BO366" s="80">
        <f>IFERROR(BC366/SUM(Model!$AR366:$BC366),1/12)</f>
        <v>9.088795790927294E-2</v>
      </c>
      <c r="BP36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206.76599147121541</v>
      </c>
      <c r="BQ366" s="77" cm="1">
        <f t="array" ref="BQ36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366" s="77" cm="1">
        <f t="array" ref="BR36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366" s="77">
        <f>IF(tbl_Model[[#This Row],[Type]]="Boutique",
    tbl_Model[[#This Row],[UnitListPrice]],
    tbl_Model[[#This Row],[UnitListPrice]]*(1-SUMIFS(tbl_MarketTerms[WholesaleMarginPct],tbl_MarketTerms[Country],tbl_Model[[#This Row],[country]])))</f>
        <v>17589.409323834519</v>
      </c>
      <c r="BT366" s="79">
        <f>Model!$BP366*BD366</f>
        <v>15.668459848630992</v>
      </c>
      <c r="BU366" s="79">
        <f>Model!$BP366*BE366</f>
        <v>15.952467019655899</v>
      </c>
      <c r="BV366" s="79">
        <f>Model!$BP366*BF366</f>
        <v>16.236474190680791</v>
      </c>
      <c r="BW366" s="79">
        <f>Model!$BP366*BG366</f>
        <v>16.520481361705698</v>
      </c>
      <c r="BX366" s="79">
        <f>Model!$BP366*BH366</f>
        <v>16.804488532730598</v>
      </c>
      <c r="BY366" s="79">
        <f>Model!$BP366*BI366</f>
        <v>17.088495703755502</v>
      </c>
      <c r="BZ366" s="79">
        <f>Model!$BP366*BJ366</f>
        <v>17.372502874780402</v>
      </c>
      <c r="CA366" s="79">
        <f>Model!$BP366*BK366</f>
        <v>17.656510045805305</v>
      </c>
      <c r="CB366" s="79">
        <f>Model!$BP366*BL366</f>
        <v>17.940517216830205</v>
      </c>
      <c r="CC366" s="79">
        <f>Model!$BP366*BM366</f>
        <v>18.224524387855112</v>
      </c>
      <c r="CD366" s="79">
        <f>Model!$BP366*BN366</f>
        <v>18.508531558880005</v>
      </c>
      <c r="CE366" s="79">
        <f>Model!$BP366*BO366</f>
        <v>18.792538729904916</v>
      </c>
      <c r="CF366" s="79">
        <f>Model!$BS366*BT366</f>
        <v>275598.95375163679</v>
      </c>
      <c r="CG366" s="79">
        <f>Model!$BS366*BU366</f>
        <v>280594.47213369812</v>
      </c>
      <c r="CH366" s="79">
        <f>Model!$BS366*BV366</f>
        <v>285589.99051575927</v>
      </c>
      <c r="CI366" s="79">
        <f>Model!$BS366*BW366</f>
        <v>290585.5088978206</v>
      </c>
      <c r="CJ366" s="79">
        <f>Model!$BS366*BX366</f>
        <v>295581.02727988188</v>
      </c>
      <c r="CK366" s="79">
        <f>Model!$BS366*BY366</f>
        <v>300576.54566194315</v>
      </c>
      <c r="CL366" s="79">
        <f>Model!$BS366*BZ366</f>
        <v>305572.06404400436</v>
      </c>
      <c r="CM366" s="79">
        <f>Model!$BS366*CA366</f>
        <v>310567.5824260657</v>
      </c>
      <c r="CN366" s="79">
        <f>Model!$BS366*CB366</f>
        <v>315563.10080812691</v>
      </c>
      <c r="CO366" s="79">
        <f>Model!$BS366*CC366</f>
        <v>320558.6191901883</v>
      </c>
      <c r="CP366" s="79">
        <f>Model!$BS366*CD366</f>
        <v>325554.1375722494</v>
      </c>
      <c r="CQ366" s="79">
        <f>Model!$BS366*CE366</f>
        <v>330549.65595431085</v>
      </c>
      <c r="CR366" s="79">
        <f>Model!$BR366*BT366</f>
        <v>94383.621828341304</v>
      </c>
      <c r="CS366" s="79">
        <f>Model!$BR366*BU366</f>
        <v>96094.423380345397</v>
      </c>
      <c r="CT366" s="79">
        <f>Model!$BR366*BV366</f>
        <v>97805.224932349418</v>
      </c>
      <c r="CU366" s="79">
        <f>Model!$BR366*BW366</f>
        <v>99516.026484353526</v>
      </c>
      <c r="CV366" s="79">
        <f>Model!$BR366*BX366</f>
        <v>101226.82803635758</v>
      </c>
      <c r="CW366" s="79">
        <f>Model!$BR366*BY366</f>
        <v>102937.62958836167</v>
      </c>
      <c r="CX366" s="79">
        <f>Model!$BR366*BZ366</f>
        <v>104648.43114036572</v>
      </c>
      <c r="CY366" s="79">
        <f>Model!$BR366*CA366</f>
        <v>106359.23269236981</v>
      </c>
      <c r="CZ366" s="79">
        <f>Model!$BR366*CB366</f>
        <v>108070.03424437386</v>
      </c>
      <c r="DA366" s="79">
        <f>Model!$BR366*CC366</f>
        <v>109780.83579637797</v>
      </c>
      <c r="DB366" s="79">
        <f>Model!$BR366*CD366</f>
        <v>111491.63734838199</v>
      </c>
      <c r="DC366" s="79">
        <f>Model!$BR366*CE366</f>
        <v>113202.43890038611</v>
      </c>
      <c r="DD366" s="79">
        <f>SUM(Model!$CF366:$CQ366)</f>
        <v>3636891.6582356845</v>
      </c>
      <c r="DE366" s="79">
        <f>SUM(Model!$CR366:$DC366)</f>
        <v>1245516.3643723647</v>
      </c>
      <c r="DF366" s="80">
        <f>IFERROR((Model!$DD366-Model!$DE366)/Model!$DD366,0)</f>
        <v>0.65753272810535546</v>
      </c>
    </row>
    <row r="367" spans="2:110" x14ac:dyDescent="0.25">
      <c r="B367" t="s">
        <v>371</v>
      </c>
      <c r="C367" t="s">
        <v>89</v>
      </c>
      <c r="D367" t="s">
        <v>8</v>
      </c>
      <c r="E367" s="4">
        <v>214</v>
      </c>
      <c r="F367" s="4">
        <v>3254150.65</v>
      </c>
      <c r="G367" s="4">
        <v>1111648.95</v>
      </c>
      <c r="H367" s="4">
        <v>5</v>
      </c>
      <c r="I367" s="4">
        <v>22</v>
      </c>
      <c r="J367" s="4">
        <v>5</v>
      </c>
      <c r="K367" s="4">
        <v>8</v>
      </c>
      <c r="L367" s="4">
        <v>18</v>
      </c>
      <c r="M367" s="4">
        <v>12</v>
      </c>
      <c r="N367" s="4">
        <v>6</v>
      </c>
      <c r="O367" s="4">
        <v>34</v>
      </c>
      <c r="P367" s="4">
        <v>20</v>
      </c>
      <c r="Q367" s="4">
        <v>17</v>
      </c>
      <c r="R367" s="4">
        <v>8</v>
      </c>
      <c r="S367" s="4">
        <v>19</v>
      </c>
      <c r="T367" s="4">
        <v>16</v>
      </c>
      <c r="U367" s="4">
        <v>10</v>
      </c>
      <c r="V367" s="4">
        <v>12</v>
      </c>
      <c r="W367" s="4">
        <v>13</v>
      </c>
      <c r="X367" s="4">
        <v>6</v>
      </c>
      <c r="Y367" s="4">
        <v>16</v>
      </c>
      <c r="Z367" s="4">
        <v>11</v>
      </c>
      <c r="AA367" s="4">
        <v>13</v>
      </c>
      <c r="AB367" s="4">
        <v>31</v>
      </c>
      <c r="AC367" s="4">
        <v>19</v>
      </c>
      <c r="AD367" s="4">
        <v>14</v>
      </c>
      <c r="AE367" s="4">
        <v>18</v>
      </c>
      <c r="AF367" s="4">
        <v>2</v>
      </c>
      <c r="AG367" s="4">
        <v>10</v>
      </c>
      <c r="AH367" s="4">
        <v>25</v>
      </c>
      <c r="AI367" s="4">
        <v>13</v>
      </c>
      <c r="AJ367" s="4">
        <v>13</v>
      </c>
      <c r="AK367" s="4">
        <v>13</v>
      </c>
      <c r="AL367" s="4">
        <v>31</v>
      </c>
      <c r="AM367" s="4">
        <v>12</v>
      </c>
      <c r="AN367" s="4">
        <v>21</v>
      </c>
      <c r="AO367" s="4">
        <v>23</v>
      </c>
      <c r="AP367" s="4">
        <v>32</v>
      </c>
      <c r="AQ367" s="4">
        <v>19</v>
      </c>
      <c r="AR367" s="79">
        <f>MAX(IFERROR(IFERROR(_xlfn.FORECAST.ETS(AR$5,tbl_Model[[#This Row],[H_2023_01]:[H_2025_12]],$H$5:$AQ$5),_xlfn.FORECAST.LINEAR(AR$5,tbl_Model[[#This Row],[H_2023_01]:[H_2025_12]],$H$5:$AQ$5)),0),0)</f>
        <v>21.002598362767731</v>
      </c>
      <c r="AS367" s="79">
        <f>MAX(IFERROR(IFERROR(_xlfn.FORECAST.ETS(AS$5,tbl_Model[[#This Row],[H_2023_01]:[H_2025_12]],$H$5:$AQ$5),_xlfn.FORECAST.LINEAR(AS$5,tbl_Model[[#This Row],[H_2023_01]:[H_2025_12]],$H$5:$AQ$5)),0),0)</f>
        <v>21.295904536527228</v>
      </c>
      <c r="AT367" s="79">
        <f>MAX(IFERROR(IFERROR(_xlfn.FORECAST.ETS(AT$5,tbl_Model[[#This Row],[H_2023_01]:[H_2025_12]],$H$5:$AQ$5),_xlfn.FORECAST.LINEAR(AT$5,tbl_Model[[#This Row],[H_2023_01]:[H_2025_12]],$H$5:$AQ$5)),0),0)</f>
        <v>21.589210710286725</v>
      </c>
      <c r="AU367" s="79">
        <f>MAX(IFERROR(IFERROR(_xlfn.FORECAST.ETS(AU$5,tbl_Model[[#This Row],[H_2023_01]:[H_2025_12]],$H$5:$AQ$5),_xlfn.FORECAST.LINEAR(AU$5,tbl_Model[[#This Row],[H_2023_01]:[H_2025_12]],$H$5:$AQ$5)),0),0)</f>
        <v>21.882516884046218</v>
      </c>
      <c r="AV367" s="79">
        <f>MAX(IFERROR(IFERROR(_xlfn.FORECAST.ETS(AV$5,tbl_Model[[#This Row],[H_2023_01]:[H_2025_12]],$H$5:$AQ$5),_xlfn.FORECAST.LINEAR(AV$5,tbl_Model[[#This Row],[H_2023_01]:[H_2025_12]],$H$5:$AQ$5)),0),0)</f>
        <v>22.175823057805715</v>
      </c>
      <c r="AW367" s="79">
        <f>MAX(IFERROR(IFERROR(_xlfn.FORECAST.ETS(AW$5,tbl_Model[[#This Row],[H_2023_01]:[H_2025_12]],$H$5:$AQ$5),_xlfn.FORECAST.LINEAR(AW$5,tbl_Model[[#This Row],[H_2023_01]:[H_2025_12]],$H$5:$AQ$5)),0),0)</f>
        <v>22.469129231565212</v>
      </c>
      <c r="AX367" s="79">
        <f>MAX(IFERROR(IFERROR(_xlfn.FORECAST.ETS(AX$5,tbl_Model[[#This Row],[H_2023_01]:[H_2025_12]],$H$5:$AQ$5),_xlfn.FORECAST.LINEAR(AX$5,tbl_Model[[#This Row],[H_2023_01]:[H_2025_12]],$H$5:$AQ$5)),0),0)</f>
        <v>22.762435405324709</v>
      </c>
      <c r="AY367" s="79">
        <f>MAX(IFERROR(IFERROR(_xlfn.FORECAST.ETS(AY$5,tbl_Model[[#This Row],[H_2023_01]:[H_2025_12]],$H$5:$AQ$5),_xlfn.FORECAST.LINEAR(AY$5,tbl_Model[[#This Row],[H_2023_01]:[H_2025_12]],$H$5:$AQ$5)),0),0)</f>
        <v>23.055741579084206</v>
      </c>
      <c r="AZ367" s="79">
        <f>MAX(IFERROR(IFERROR(_xlfn.FORECAST.ETS(AZ$5,tbl_Model[[#This Row],[H_2023_01]:[H_2025_12]],$H$5:$AQ$5),_xlfn.FORECAST.LINEAR(AZ$5,tbl_Model[[#This Row],[H_2023_01]:[H_2025_12]],$H$5:$AQ$5)),0),0)</f>
        <v>23.349047752843703</v>
      </c>
      <c r="BA367" s="79">
        <f>MAX(IFERROR(IFERROR(_xlfn.FORECAST.ETS(BA$5,tbl_Model[[#This Row],[H_2023_01]:[H_2025_12]],$H$5:$AQ$5),_xlfn.FORECAST.LINEAR(BA$5,tbl_Model[[#This Row],[H_2023_01]:[H_2025_12]],$H$5:$AQ$5)),0),0)</f>
        <v>23.642353926603199</v>
      </c>
      <c r="BB367" s="79">
        <f>MAX(IFERROR(IFERROR(_xlfn.FORECAST.ETS(BB$5,tbl_Model[[#This Row],[H_2023_01]:[H_2025_12]],$H$5:$AQ$5),_xlfn.FORECAST.LINEAR(BB$5,tbl_Model[[#This Row],[H_2023_01]:[H_2025_12]],$H$5:$AQ$5)),0),0)</f>
        <v>23.935660100362696</v>
      </c>
      <c r="BC367" s="79">
        <f>MAX(IFERROR(IFERROR(_xlfn.FORECAST.ETS(BC$5,tbl_Model[[#This Row],[H_2023_01]:[H_2025_12]],$H$5:$AQ$5),_xlfn.FORECAST.LINEAR(BC$5,tbl_Model[[#This Row],[H_2023_01]:[H_2025_12]],$H$5:$AQ$5)),0),0)</f>
        <v>24.22896627412219</v>
      </c>
      <c r="BD367" s="80">
        <f>IFERROR(AR367/SUM(Model!$AR367:$BC367),1/12)</f>
        <v>7.738916591902302E-2</v>
      </c>
      <c r="BE367" s="80">
        <f>IFERROR(AS367/SUM(Model!$AR367:$BC367),1/12)</f>
        <v>7.846992363071581E-2</v>
      </c>
      <c r="BF367" s="80">
        <f>IFERROR(AT367/SUM(Model!$AR367:$BC367),1/12)</f>
        <v>7.9550681342408586E-2</v>
      </c>
      <c r="BG367" s="80">
        <f>IFERROR(AU367/SUM(Model!$AR367:$BC367),1/12)</f>
        <v>8.0631439054101361E-2</v>
      </c>
      <c r="BH367" s="80">
        <f>IFERROR(AV367/SUM(Model!$AR367:$BC367),1/12)</f>
        <v>8.1712196765794151E-2</v>
      </c>
      <c r="BI367" s="80">
        <f>IFERROR(AW367/SUM(Model!$AR367:$BC367),1/12)</f>
        <v>8.2792954477486941E-2</v>
      </c>
      <c r="BJ367" s="80">
        <f>IFERROR(AX367/SUM(Model!$AR367:$BC367),1/12)</f>
        <v>8.3873712189179717E-2</v>
      </c>
      <c r="BK367" s="80">
        <f>IFERROR(AY367/SUM(Model!$AR367:$BC367),1/12)</f>
        <v>8.4954469900872506E-2</v>
      </c>
      <c r="BL367" s="80">
        <f>IFERROR(AZ367/SUM(Model!$AR367:$BC367),1/12)</f>
        <v>8.6035227612565296E-2</v>
      </c>
      <c r="BM367" s="80">
        <f>IFERROR(BA367/SUM(Model!$AR367:$BC367),1/12)</f>
        <v>8.7115985324258072E-2</v>
      </c>
      <c r="BN367" s="80">
        <f>IFERROR(BB367/SUM(Model!$AR367:$BC367),1/12)</f>
        <v>8.8196743035950861E-2</v>
      </c>
      <c r="BO367" s="80">
        <f>IFERROR(BC367/SUM(Model!$AR367:$BC367),1/12)</f>
        <v>8.9277500747643637E-2</v>
      </c>
      <c r="BP36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224.13883299798786</v>
      </c>
      <c r="BQ367" s="77" cm="1">
        <f t="array" ref="BQ36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67" s="77" cm="1">
        <f t="array" ref="BR36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67" s="77">
        <f>IF(tbl_Model[[#This Row],[Type]]="Boutique",
    tbl_Model[[#This Row],[UnitListPrice]],
    tbl_Model[[#This Row],[UnitListPrice]]*(1-SUMIFS(tbl_MarketTerms[WholesaleMarginPct],tbl_MarketTerms[Country],tbl_Model[[#This Row],[country]])))</f>
        <v>16053.814023668639</v>
      </c>
      <c r="BT367" s="79">
        <f>Model!$BP367*BD367</f>
        <v>17.345917335777475</v>
      </c>
      <c r="BU367" s="79">
        <f>Model!$BP367*BE367</f>
        <v>17.588157108029872</v>
      </c>
      <c r="BV367" s="79">
        <f>Model!$BP367*BF367</f>
        <v>17.830396880282265</v>
      </c>
      <c r="BW367" s="79">
        <f>Model!$BP367*BG367</f>
        <v>18.072636652534662</v>
      </c>
      <c r="BX367" s="79">
        <f>Model!$BP367*BH367</f>
        <v>18.314876424787059</v>
      </c>
      <c r="BY367" s="79">
        <f>Model!$BP367*BI367</f>
        <v>18.557116197039456</v>
      </c>
      <c r="BZ367" s="79">
        <f>Model!$BP367*BJ367</f>
        <v>18.799355969291852</v>
      </c>
      <c r="CA367" s="79">
        <f>Model!$BP367*BK367</f>
        <v>19.041595741544249</v>
      </c>
      <c r="CB367" s="79">
        <f>Model!$BP367*BL367</f>
        <v>19.283835513796646</v>
      </c>
      <c r="CC367" s="79">
        <f>Model!$BP367*BM367</f>
        <v>19.526075286049043</v>
      </c>
      <c r="CD367" s="79">
        <f>Model!$BP367*BN367</f>
        <v>19.76831505830144</v>
      </c>
      <c r="CE367" s="79">
        <f>Model!$BP367*BO367</f>
        <v>20.010554830553833</v>
      </c>
      <c r="CF367" s="79">
        <f>Model!$BS367*BT367</f>
        <v>278468.1309785014</v>
      </c>
      <c r="CG367" s="79">
        <f>Model!$BS367*BU367</f>
        <v>282357.00323137722</v>
      </c>
      <c r="CH367" s="79">
        <f>Model!$BS367*BV367</f>
        <v>286245.87548425299</v>
      </c>
      <c r="CI367" s="79">
        <f>Model!$BS367*BW367</f>
        <v>290134.74773712881</v>
      </c>
      <c r="CJ367" s="79">
        <f>Model!$BS367*BX367</f>
        <v>294023.61999000463</v>
      </c>
      <c r="CK367" s="79">
        <f>Model!$BS367*BY367</f>
        <v>297912.49224288046</v>
      </c>
      <c r="CL367" s="79">
        <f>Model!$BS367*BZ367</f>
        <v>301801.36449575628</v>
      </c>
      <c r="CM367" s="79">
        <f>Model!$BS367*CA367</f>
        <v>305690.2367486321</v>
      </c>
      <c r="CN367" s="79">
        <f>Model!$BS367*CB367</f>
        <v>309579.10900150792</v>
      </c>
      <c r="CO367" s="79">
        <f>Model!$BS367*CC367</f>
        <v>313467.98125438375</v>
      </c>
      <c r="CP367" s="79">
        <f>Model!$BS367*CD367</f>
        <v>317356.85350725957</v>
      </c>
      <c r="CQ367" s="79">
        <f>Model!$BS367*CE367</f>
        <v>321245.72576013533</v>
      </c>
      <c r="CR367" s="79">
        <f>Model!$BR367*BT367</f>
        <v>94009.945308836308</v>
      </c>
      <c r="CS367" s="79">
        <f>Model!$BR367*BU367</f>
        <v>95322.816072615489</v>
      </c>
      <c r="CT367" s="79">
        <f>Model!$BR367*BV367</f>
        <v>96635.686836394656</v>
      </c>
      <c r="CU367" s="79">
        <f>Model!$BR367*BW367</f>
        <v>97948.557600173837</v>
      </c>
      <c r="CV367" s="79">
        <f>Model!$BR367*BX367</f>
        <v>99261.428363953019</v>
      </c>
      <c r="CW367" s="79">
        <f>Model!$BR367*BY367</f>
        <v>100574.29912773221</v>
      </c>
      <c r="CX367" s="79">
        <f>Model!$BR367*BZ367</f>
        <v>101887.1698915114</v>
      </c>
      <c r="CY367" s="79">
        <f>Model!$BR367*CA367</f>
        <v>103200.04065529058</v>
      </c>
      <c r="CZ367" s="79">
        <f>Model!$BR367*CB367</f>
        <v>104512.91141906976</v>
      </c>
      <c r="DA367" s="79">
        <f>Model!$BR367*CC367</f>
        <v>105825.78218284895</v>
      </c>
      <c r="DB367" s="79">
        <f>Model!$BR367*CD367</f>
        <v>107138.65294662814</v>
      </c>
      <c r="DC367" s="79">
        <f>Model!$BR367*CE367</f>
        <v>108451.5237104073</v>
      </c>
      <c r="DD367" s="79">
        <f>SUM(Model!$CF367:$CQ367)</f>
        <v>3598283.1404318204</v>
      </c>
      <c r="DE367" s="79">
        <f>SUM(Model!$CR367:$DC367)</f>
        <v>1214768.8141154617</v>
      </c>
      <c r="DF367" s="80">
        <f>IFERROR((Model!$DD367-Model!$DE367)/Model!$DD367,0)</f>
        <v>0.66240321656019518</v>
      </c>
    </row>
    <row r="368" spans="2:110" x14ac:dyDescent="0.25">
      <c r="B368" t="s">
        <v>371</v>
      </c>
      <c r="C368" t="s">
        <v>89</v>
      </c>
      <c r="D368" t="s">
        <v>17</v>
      </c>
      <c r="E368" s="4">
        <v>195</v>
      </c>
      <c r="F368" s="4">
        <v>3001654.85</v>
      </c>
      <c r="G368" s="4">
        <v>1032709.14</v>
      </c>
      <c r="H368" s="4">
        <v>17</v>
      </c>
      <c r="I368" s="4">
        <v>3</v>
      </c>
      <c r="J368" s="4">
        <v>11</v>
      </c>
      <c r="K368" s="4">
        <v>17</v>
      </c>
      <c r="L368" s="4">
        <v>15</v>
      </c>
      <c r="M368" s="4">
        <v>11</v>
      </c>
      <c r="N368" s="4">
        <v>10</v>
      </c>
      <c r="O368" s="4">
        <v>2</v>
      </c>
      <c r="P368" s="4">
        <v>14</v>
      </c>
      <c r="Q368" s="4">
        <v>11</v>
      </c>
      <c r="R368" s="4">
        <v>9</v>
      </c>
      <c r="S368" s="4">
        <v>11</v>
      </c>
      <c r="T368" s="4">
        <v>13</v>
      </c>
      <c r="U368" s="4">
        <v>16</v>
      </c>
      <c r="V368" s="4">
        <v>20</v>
      </c>
      <c r="W368" s="4">
        <v>10</v>
      </c>
      <c r="X368" s="4">
        <v>22</v>
      </c>
      <c r="Y368" s="4">
        <v>9</v>
      </c>
      <c r="Z368" s="4">
        <v>17</v>
      </c>
      <c r="AA368" s="4">
        <v>29</v>
      </c>
      <c r="AB368" s="4">
        <v>11</v>
      </c>
      <c r="AC368" s="4">
        <v>8</v>
      </c>
      <c r="AD368" s="4">
        <v>18</v>
      </c>
      <c r="AE368" s="4">
        <v>12</v>
      </c>
      <c r="AF368" s="4">
        <v>11</v>
      </c>
      <c r="AG368" s="4">
        <v>20</v>
      </c>
      <c r="AH368" s="4">
        <v>24</v>
      </c>
      <c r="AI368" s="4">
        <v>25</v>
      </c>
      <c r="AJ368" s="4">
        <v>7</v>
      </c>
      <c r="AK368" s="4">
        <v>14</v>
      </c>
      <c r="AL368" s="4">
        <v>6</v>
      </c>
      <c r="AM368" s="4">
        <v>13</v>
      </c>
      <c r="AN368" s="4">
        <v>5</v>
      </c>
      <c r="AO368" s="4">
        <v>19</v>
      </c>
      <c r="AP368" s="4">
        <v>1</v>
      </c>
      <c r="AQ368" s="4">
        <v>50</v>
      </c>
      <c r="AR368" s="79">
        <f>MAX(IFERROR(IFERROR(_xlfn.FORECAST.ETS(AR$5,tbl_Model[[#This Row],[H_2023_01]:[H_2025_12]],$H$5:$AQ$5),_xlfn.FORECAST.LINEAR(AR$5,tbl_Model[[#This Row],[H_2023_01]:[H_2025_12]],$H$5:$AQ$5)),0),0)</f>
        <v>18.140284605965835</v>
      </c>
      <c r="AS368" s="79">
        <f>MAX(IFERROR(IFERROR(_xlfn.FORECAST.ETS(AS$5,tbl_Model[[#This Row],[H_2023_01]:[H_2025_12]],$H$5:$AQ$5),_xlfn.FORECAST.LINEAR(AS$5,tbl_Model[[#This Row],[H_2023_01]:[H_2025_12]],$H$5:$AQ$5)),0),0)</f>
        <v>18.303624139524882</v>
      </c>
      <c r="AT368" s="79">
        <f>MAX(IFERROR(IFERROR(_xlfn.FORECAST.ETS(AT$5,tbl_Model[[#This Row],[H_2023_01]:[H_2025_12]],$H$5:$AQ$5),_xlfn.FORECAST.LINEAR(AT$5,tbl_Model[[#This Row],[H_2023_01]:[H_2025_12]],$H$5:$AQ$5)),0),0)</f>
        <v>18.466963673083896</v>
      </c>
      <c r="AU368" s="79">
        <f>MAX(IFERROR(IFERROR(_xlfn.FORECAST.ETS(AU$5,tbl_Model[[#This Row],[H_2023_01]:[H_2025_12]],$H$5:$AQ$5),_xlfn.FORECAST.LINEAR(AU$5,tbl_Model[[#This Row],[H_2023_01]:[H_2025_12]],$H$5:$AQ$5)),0),0)</f>
        <v>18.630303206642939</v>
      </c>
      <c r="AV368" s="79">
        <f>MAX(IFERROR(IFERROR(_xlfn.FORECAST.ETS(AV$5,tbl_Model[[#This Row],[H_2023_01]:[H_2025_12]],$H$5:$AQ$5),_xlfn.FORECAST.LINEAR(AV$5,tbl_Model[[#This Row],[H_2023_01]:[H_2025_12]],$H$5:$AQ$5)),0),0)</f>
        <v>18.793642740201957</v>
      </c>
      <c r="AW368" s="79">
        <f>MAX(IFERROR(IFERROR(_xlfn.FORECAST.ETS(AW$5,tbl_Model[[#This Row],[H_2023_01]:[H_2025_12]],$H$5:$AQ$5),_xlfn.FORECAST.LINEAR(AW$5,tbl_Model[[#This Row],[H_2023_01]:[H_2025_12]],$H$5:$AQ$5)),0),0)</f>
        <v>18.956982273761</v>
      </c>
      <c r="AX368" s="79">
        <f>MAX(IFERROR(IFERROR(_xlfn.FORECAST.ETS(AX$5,tbl_Model[[#This Row],[H_2023_01]:[H_2025_12]],$H$5:$AQ$5),_xlfn.FORECAST.LINEAR(AX$5,tbl_Model[[#This Row],[H_2023_01]:[H_2025_12]],$H$5:$AQ$5)),0),0)</f>
        <v>19.120321807320014</v>
      </c>
      <c r="AY368" s="79">
        <f>MAX(IFERROR(IFERROR(_xlfn.FORECAST.ETS(AY$5,tbl_Model[[#This Row],[H_2023_01]:[H_2025_12]],$H$5:$AQ$5),_xlfn.FORECAST.LINEAR(AY$5,tbl_Model[[#This Row],[H_2023_01]:[H_2025_12]],$H$5:$AQ$5)),0),0)</f>
        <v>19.28366134087906</v>
      </c>
      <c r="AZ368" s="79">
        <f>MAX(IFERROR(IFERROR(_xlfn.FORECAST.ETS(AZ$5,tbl_Model[[#This Row],[H_2023_01]:[H_2025_12]],$H$5:$AQ$5),_xlfn.FORECAST.LINEAR(AZ$5,tbl_Model[[#This Row],[H_2023_01]:[H_2025_12]],$H$5:$AQ$5)),0),0)</f>
        <v>19.447000874438075</v>
      </c>
      <c r="BA368" s="79">
        <f>MAX(IFERROR(IFERROR(_xlfn.FORECAST.ETS(BA$5,tbl_Model[[#This Row],[H_2023_01]:[H_2025_12]],$H$5:$AQ$5),_xlfn.FORECAST.LINEAR(BA$5,tbl_Model[[#This Row],[H_2023_01]:[H_2025_12]],$H$5:$AQ$5)),0),0)</f>
        <v>19.610340407997118</v>
      </c>
      <c r="BB368" s="79">
        <f>MAX(IFERROR(IFERROR(_xlfn.FORECAST.ETS(BB$5,tbl_Model[[#This Row],[H_2023_01]:[H_2025_12]],$H$5:$AQ$5),_xlfn.FORECAST.LINEAR(BB$5,tbl_Model[[#This Row],[H_2023_01]:[H_2025_12]],$H$5:$AQ$5)),0),0)</f>
        <v>19.773679941556136</v>
      </c>
      <c r="BC368" s="79">
        <f>MAX(IFERROR(IFERROR(_xlfn.FORECAST.ETS(BC$5,tbl_Model[[#This Row],[H_2023_01]:[H_2025_12]],$H$5:$AQ$5),_xlfn.FORECAST.LINEAR(BC$5,tbl_Model[[#This Row],[H_2023_01]:[H_2025_12]],$H$5:$AQ$5)),0),0)</f>
        <v>19.937019475115179</v>
      </c>
      <c r="BD368" s="80">
        <f>IFERROR(AR368/SUM(Model!$AR368:$BC368),1/12)</f>
        <v>7.9401124649556301E-2</v>
      </c>
      <c r="BE368" s="80">
        <f>IFERROR(AS368/SUM(Model!$AR368:$BC368),1/12)</f>
        <v>8.0116071682970372E-2</v>
      </c>
      <c r="BF368" s="80">
        <f>IFERROR(AT368/SUM(Model!$AR368:$BC368),1/12)</f>
        <v>8.0831018716384304E-2</v>
      </c>
      <c r="BG368" s="80">
        <f>IFERROR(AU368/SUM(Model!$AR368:$BC368),1/12)</f>
        <v>8.154596574979836E-2</v>
      </c>
      <c r="BH368" s="80">
        <f>IFERROR(AV368/SUM(Model!$AR368:$BC368),1/12)</f>
        <v>8.2260912783212306E-2</v>
      </c>
      <c r="BI368" s="80">
        <f>IFERROR(AW368/SUM(Model!$AR368:$BC368),1/12)</f>
        <v>8.2975859816626363E-2</v>
      </c>
      <c r="BJ368" s="80">
        <f>IFERROR(AX368/SUM(Model!$AR368:$BC368),1/12)</f>
        <v>8.3690806850040295E-2</v>
      </c>
      <c r="BK368" s="80">
        <f>IFERROR(AY368/SUM(Model!$AR368:$BC368),1/12)</f>
        <v>8.4405753883454365E-2</v>
      </c>
      <c r="BL368" s="80">
        <f>IFERROR(AZ368/SUM(Model!$AR368:$BC368),1/12)</f>
        <v>8.5120700916868297E-2</v>
      </c>
      <c r="BM368" s="80">
        <f>IFERROR(BA368/SUM(Model!$AR368:$BC368),1/12)</f>
        <v>8.5835647950282354E-2</v>
      </c>
      <c r="BN368" s="80">
        <f>IFERROR(BB368/SUM(Model!$AR368:$BC368),1/12)</f>
        <v>8.65505949836963E-2</v>
      </c>
      <c r="BO368" s="80">
        <f>IFERROR(BC368/SUM(Model!$AR368:$BC368),1/12)</f>
        <v>8.7265542017110356E-2</v>
      </c>
      <c r="BP36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202.93735280263775</v>
      </c>
      <c r="BQ368" s="77" cm="1">
        <f t="array" ref="BQ36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68" s="77" cm="1">
        <f t="array" ref="BR36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68" s="77">
        <f>IF(tbl_Model[[#This Row],[Type]]="Boutique",
    tbl_Model[[#This Row],[UnitListPrice]],
    tbl_Model[[#This Row],[UnitListPrice]]*(1-SUMIFS(tbl_MarketTerms[WholesaleMarginPct],tbl_MarketTerms[Country],tbl_Model[[#This Row],[country]])))</f>
        <v>15960.069124260355</v>
      </c>
      <c r="BT368" s="79">
        <f>Model!$BP368*BD368</f>
        <v>16.113454045933224</v>
      </c>
      <c r="BU368" s="79">
        <f>Model!$BP368*BE368</f>
        <v>16.258543504288372</v>
      </c>
      <c r="BV368" s="79">
        <f>Model!$BP368*BF368</f>
        <v>16.403632962643496</v>
      </c>
      <c r="BW368" s="79">
        <f>Model!$BP368*BG368</f>
        <v>16.548722420998644</v>
      </c>
      <c r="BX368" s="79">
        <f>Model!$BP368*BH368</f>
        <v>16.69381187935377</v>
      </c>
      <c r="BY368" s="79">
        <f>Model!$BP368*BI368</f>
        <v>16.838901337708919</v>
      </c>
      <c r="BZ368" s="79">
        <f>Model!$BP368*BJ368</f>
        <v>16.983990796064038</v>
      </c>
      <c r="CA368" s="79">
        <f>Model!$BP368*BK368</f>
        <v>17.12908025441919</v>
      </c>
      <c r="CB368" s="79">
        <f>Model!$BP368*BL368</f>
        <v>17.274169712774313</v>
      </c>
      <c r="CC368" s="79">
        <f>Model!$BP368*BM368</f>
        <v>17.419259171129461</v>
      </c>
      <c r="CD368" s="79">
        <f>Model!$BP368*BN368</f>
        <v>17.564348629484584</v>
      </c>
      <c r="CE368" s="79">
        <f>Model!$BP368*BO368</f>
        <v>17.709438087839732</v>
      </c>
      <c r="CF368" s="79">
        <f>Model!$BS368*BT368</f>
        <v>257171.84040368695</v>
      </c>
      <c r="CG368" s="79">
        <f>Model!$BS368*BU368</f>
        <v>259487.47818823662</v>
      </c>
      <c r="CH368" s="79">
        <f>Model!$BS368*BV368</f>
        <v>261803.11597278586</v>
      </c>
      <c r="CI368" s="79">
        <f>Model!$BS368*BW368</f>
        <v>264118.75375733554</v>
      </c>
      <c r="CJ368" s="79">
        <f>Model!$BS368*BX368</f>
        <v>266434.39154188486</v>
      </c>
      <c r="CK368" s="79">
        <f>Model!$BS368*BY368</f>
        <v>268750.02932643448</v>
      </c>
      <c r="CL368" s="79">
        <f>Model!$BS368*BZ368</f>
        <v>271065.66711098369</v>
      </c>
      <c r="CM368" s="79">
        <f>Model!$BS368*CA368</f>
        <v>273381.30489553342</v>
      </c>
      <c r="CN368" s="79">
        <f>Model!$BS368*CB368</f>
        <v>275696.94268008269</v>
      </c>
      <c r="CO368" s="79">
        <f>Model!$BS368*CC368</f>
        <v>278012.58046463237</v>
      </c>
      <c r="CP368" s="79">
        <f>Model!$BS368*CD368</f>
        <v>280328.21824918158</v>
      </c>
      <c r="CQ368" s="79">
        <f>Model!$BS368*CE368</f>
        <v>282643.85603373125</v>
      </c>
      <c r="CR368" s="79">
        <f>Model!$BR368*BT368</f>
        <v>87330.344326625505</v>
      </c>
      <c r="CS368" s="79">
        <f>Model!$BR368*BU368</f>
        <v>88116.687982070172</v>
      </c>
      <c r="CT368" s="79">
        <f>Model!$BR368*BV368</f>
        <v>88903.031637514694</v>
      </c>
      <c r="CU368" s="79">
        <f>Model!$BR368*BW368</f>
        <v>89689.375292959347</v>
      </c>
      <c r="CV368" s="79">
        <f>Model!$BR368*BX368</f>
        <v>90475.718948403897</v>
      </c>
      <c r="CW368" s="79">
        <f>Model!$BR368*BY368</f>
        <v>91262.06260384855</v>
      </c>
      <c r="CX368" s="79">
        <f>Model!$BR368*BZ368</f>
        <v>92048.406259293057</v>
      </c>
      <c r="CY368" s="79">
        <f>Model!$BR368*CA368</f>
        <v>92834.749914737738</v>
      </c>
      <c r="CZ368" s="79">
        <f>Model!$BR368*CB368</f>
        <v>93621.09357018226</v>
      </c>
      <c r="DA368" s="79">
        <f>Model!$BR368*CC368</f>
        <v>94407.437225626927</v>
      </c>
      <c r="DB368" s="79">
        <f>Model!$BR368*CD368</f>
        <v>95193.780881071449</v>
      </c>
      <c r="DC368" s="79">
        <f>Model!$BR368*CE368</f>
        <v>95980.124536516116</v>
      </c>
      <c r="DD368" s="79">
        <f>SUM(Model!$CF368:$CQ368)</f>
        <v>3238894.1786245094</v>
      </c>
      <c r="DE368" s="79">
        <f>SUM(Model!$CR368:$DC368)</f>
        <v>1099862.8131788496</v>
      </c>
      <c r="DF368" s="80">
        <f>IFERROR((Model!$DD368-Model!$DE368)/Model!$DD368,0)</f>
        <v>0.66042026922721553</v>
      </c>
    </row>
    <row r="369" spans="2:110" x14ac:dyDescent="0.25">
      <c r="B369" t="s">
        <v>371</v>
      </c>
      <c r="C369" t="s">
        <v>89</v>
      </c>
      <c r="D369" t="s">
        <v>9</v>
      </c>
      <c r="E369" s="4">
        <v>43</v>
      </c>
      <c r="F369" s="4">
        <v>621017.74</v>
      </c>
      <c r="G369" s="4">
        <v>224589.23</v>
      </c>
      <c r="H369" s="4">
        <v>0</v>
      </c>
      <c r="I369" s="4">
        <v>8</v>
      </c>
      <c r="J369" s="4">
        <v>1</v>
      </c>
      <c r="K369" s="4">
        <v>0</v>
      </c>
      <c r="L369" s="4">
        <v>0</v>
      </c>
      <c r="M369" s="4">
        <v>0</v>
      </c>
      <c r="N369" s="4">
        <v>3</v>
      </c>
      <c r="O369" s="4">
        <v>0</v>
      </c>
      <c r="P369" s="4">
        <v>0</v>
      </c>
      <c r="Q369" s="4">
        <v>3</v>
      </c>
      <c r="R369" s="4">
        <v>0</v>
      </c>
      <c r="S369" s="4">
        <v>6</v>
      </c>
      <c r="T369" s="4">
        <v>0</v>
      </c>
      <c r="U369" s="4">
        <v>0</v>
      </c>
      <c r="V369" s="4">
        <v>3</v>
      </c>
      <c r="W369" s="4">
        <v>0</v>
      </c>
      <c r="X369" s="4">
        <v>0</v>
      </c>
      <c r="Y369" s="4">
        <v>0</v>
      </c>
      <c r="Z369" s="4">
        <v>0</v>
      </c>
      <c r="AA369" s="4">
        <v>5</v>
      </c>
      <c r="AB369" s="4">
        <v>0</v>
      </c>
      <c r="AC369" s="4">
        <v>0</v>
      </c>
      <c r="AD369" s="4">
        <v>3</v>
      </c>
      <c r="AE369" s="4">
        <v>8</v>
      </c>
      <c r="AF369" s="4">
        <v>5</v>
      </c>
      <c r="AG369" s="4">
        <v>5</v>
      </c>
      <c r="AH369" s="4">
        <v>0</v>
      </c>
      <c r="AI369" s="4">
        <v>11</v>
      </c>
      <c r="AJ369" s="4">
        <v>3</v>
      </c>
      <c r="AK369" s="4">
        <v>2</v>
      </c>
      <c r="AL369" s="4">
        <v>0</v>
      </c>
      <c r="AM369" s="4">
        <v>0</v>
      </c>
      <c r="AN369" s="4">
        <v>8</v>
      </c>
      <c r="AO369" s="4">
        <v>5</v>
      </c>
      <c r="AP369" s="4">
        <v>2</v>
      </c>
      <c r="AQ369" s="4">
        <v>2</v>
      </c>
      <c r="AR369" s="79">
        <f>MAX(IFERROR(IFERROR(_xlfn.FORECAST.ETS(AR$5,tbl_Model[[#This Row],[H_2023_01]:[H_2025_12]],$H$5:$AQ$5),_xlfn.FORECAST.LINEAR(AR$5,tbl_Model[[#This Row],[H_2023_01]:[H_2025_12]],$H$5:$AQ$5)),0),0)</f>
        <v>3.7917695003149228</v>
      </c>
      <c r="AS369" s="79">
        <f>MAX(IFERROR(IFERROR(_xlfn.FORECAST.ETS(AS$5,tbl_Model[[#This Row],[H_2023_01]:[H_2025_12]],$H$5:$AQ$5),_xlfn.FORECAST.LINEAR(AS$5,tbl_Model[[#This Row],[H_2023_01]:[H_2025_12]],$H$5:$AQ$5)),0),0)</f>
        <v>3.8764669744809033</v>
      </c>
      <c r="AT369" s="79">
        <f>MAX(IFERROR(IFERROR(_xlfn.FORECAST.ETS(AT$5,tbl_Model[[#This Row],[H_2023_01]:[H_2025_12]],$H$5:$AQ$5),_xlfn.FORECAST.LINEAR(AT$5,tbl_Model[[#This Row],[H_2023_01]:[H_2025_12]],$H$5:$AQ$5)),0),0)</f>
        <v>3.9611644486468713</v>
      </c>
      <c r="AU369" s="79">
        <f>MAX(IFERROR(IFERROR(_xlfn.FORECAST.ETS(AU$5,tbl_Model[[#This Row],[H_2023_01]:[H_2025_12]],$H$5:$AQ$5),_xlfn.FORECAST.LINEAR(AU$5,tbl_Model[[#This Row],[H_2023_01]:[H_2025_12]],$H$5:$AQ$5)),0),0)</f>
        <v>4.0458619228128514</v>
      </c>
      <c r="AV369" s="79">
        <f>MAX(IFERROR(IFERROR(_xlfn.FORECAST.ETS(AV$5,tbl_Model[[#This Row],[H_2023_01]:[H_2025_12]],$H$5:$AQ$5),_xlfn.FORECAST.LINEAR(AV$5,tbl_Model[[#This Row],[H_2023_01]:[H_2025_12]],$H$5:$AQ$5)),0),0)</f>
        <v>4.1305593969788204</v>
      </c>
      <c r="AW369" s="79">
        <f>MAX(IFERROR(IFERROR(_xlfn.FORECAST.ETS(AW$5,tbl_Model[[#This Row],[H_2023_01]:[H_2025_12]],$H$5:$AQ$5),_xlfn.FORECAST.LINEAR(AW$5,tbl_Model[[#This Row],[H_2023_01]:[H_2025_12]],$H$5:$AQ$5)),0),0)</f>
        <v>4.2152568711448</v>
      </c>
      <c r="AX369" s="79">
        <f>MAX(IFERROR(IFERROR(_xlfn.FORECAST.ETS(AX$5,tbl_Model[[#This Row],[H_2023_01]:[H_2025_12]],$H$5:$AQ$5),_xlfn.FORECAST.LINEAR(AX$5,tbl_Model[[#This Row],[H_2023_01]:[H_2025_12]],$H$5:$AQ$5)),0),0)</f>
        <v>4.2999543453107689</v>
      </c>
      <c r="AY369" s="79">
        <f>MAX(IFERROR(IFERROR(_xlfn.FORECAST.ETS(AY$5,tbl_Model[[#This Row],[H_2023_01]:[H_2025_12]],$H$5:$AQ$5),_xlfn.FORECAST.LINEAR(AY$5,tbl_Model[[#This Row],[H_2023_01]:[H_2025_12]],$H$5:$AQ$5)),0),0)</f>
        <v>4.3846518194767485</v>
      </c>
      <c r="AZ369" s="79">
        <f>MAX(IFERROR(IFERROR(_xlfn.FORECAST.ETS(AZ$5,tbl_Model[[#This Row],[H_2023_01]:[H_2025_12]],$H$5:$AQ$5),_xlfn.FORECAST.LINEAR(AZ$5,tbl_Model[[#This Row],[H_2023_01]:[H_2025_12]],$H$5:$AQ$5)),0),0)</f>
        <v>4.4693492936427175</v>
      </c>
      <c r="BA369" s="79">
        <f>MAX(IFERROR(IFERROR(_xlfn.FORECAST.ETS(BA$5,tbl_Model[[#This Row],[H_2023_01]:[H_2025_12]],$H$5:$AQ$5),_xlfn.FORECAST.LINEAR(BA$5,tbl_Model[[#This Row],[H_2023_01]:[H_2025_12]],$H$5:$AQ$5)),0),0)</f>
        <v>4.5540467678086971</v>
      </c>
      <c r="BB369" s="79">
        <f>MAX(IFERROR(IFERROR(_xlfn.FORECAST.ETS(BB$5,tbl_Model[[#This Row],[H_2023_01]:[H_2025_12]],$H$5:$AQ$5),_xlfn.FORECAST.LINEAR(BB$5,tbl_Model[[#This Row],[H_2023_01]:[H_2025_12]],$H$5:$AQ$5)),0),0)</f>
        <v>4.6387442419746661</v>
      </c>
      <c r="BC369" s="79">
        <f>MAX(IFERROR(IFERROR(_xlfn.FORECAST.ETS(BC$5,tbl_Model[[#This Row],[H_2023_01]:[H_2025_12]],$H$5:$AQ$5),_xlfn.FORECAST.LINEAR(BC$5,tbl_Model[[#This Row],[H_2023_01]:[H_2025_12]],$H$5:$AQ$5)),0),0)</f>
        <v>4.7234417161406457</v>
      </c>
      <c r="BD369" s="80">
        <f>IFERROR(AR369/SUM(Model!$AR369:$BC369),1/12)</f>
        <v>7.421560867034753E-2</v>
      </c>
      <c r="BE369" s="80">
        <f>IFERROR(AS369/SUM(Model!$AR369:$BC369),1/12)</f>
        <v>7.5873376790890512E-2</v>
      </c>
      <c r="BF369" s="80">
        <f>IFERROR(AT369/SUM(Model!$AR369:$BC369),1/12)</f>
        <v>7.7531144911433258E-2</v>
      </c>
      <c r="BG369" s="80">
        <f>IFERROR(AU369/SUM(Model!$AR369:$BC369),1/12)</f>
        <v>7.9188913031976227E-2</v>
      </c>
      <c r="BH369" s="80">
        <f>IFERROR(AV369/SUM(Model!$AR369:$BC369),1/12)</f>
        <v>8.0846681152518987E-2</v>
      </c>
      <c r="BI369" s="80">
        <f>IFERROR(AW369/SUM(Model!$AR369:$BC369),1/12)</f>
        <v>8.2504449273061956E-2</v>
      </c>
      <c r="BJ369" s="80">
        <f>IFERROR(AX369/SUM(Model!$AR369:$BC369),1/12)</f>
        <v>8.4162217393604716E-2</v>
      </c>
      <c r="BK369" s="80">
        <f>IFERROR(AY369/SUM(Model!$AR369:$BC369),1/12)</f>
        <v>8.5819985514147684E-2</v>
      </c>
      <c r="BL369" s="80">
        <f>IFERROR(AZ369/SUM(Model!$AR369:$BC369),1/12)</f>
        <v>8.7477753634690431E-2</v>
      </c>
      <c r="BM369" s="80">
        <f>IFERROR(BA369/SUM(Model!$AR369:$BC369),1/12)</f>
        <v>8.9135521755233399E-2</v>
      </c>
      <c r="BN369" s="80">
        <f>IFERROR(BB369/SUM(Model!$AR369:$BC369),1/12)</f>
        <v>9.0793289875776159E-2</v>
      </c>
      <c r="BO369" s="80">
        <f>IFERROR(BC369/SUM(Model!$AR369:$BC369),1/12)</f>
        <v>9.2451057996319128E-2</v>
      </c>
      <c r="BP36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43.963888888888874</v>
      </c>
      <c r="BQ369" s="77" cm="1">
        <f t="array" ref="BQ36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69" s="77" cm="1">
        <f t="array" ref="BR36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69" s="77">
        <f>IF(tbl_Model[[#This Row],[Type]]="Boutique",
    tbl_Model[[#This Row],[UnitListPrice]],
    tbl_Model[[#This Row],[UnitListPrice]]*(1-SUMIFS(tbl_MarketTerms[WholesaleMarginPct],tbl_MarketTerms[Country],tbl_Model[[#This Row],[country]])))</f>
        <v>15163.237479289941</v>
      </c>
      <c r="BT369" s="79">
        <f>Model!$BP369*BD369</f>
        <v>3.2628067734044164</v>
      </c>
      <c r="BU369" s="79">
        <f>Model!$BP369*BE369</f>
        <v>3.3356887068595102</v>
      </c>
      <c r="BV369" s="79">
        <f>Model!$BP369*BF369</f>
        <v>3.4085706403145939</v>
      </c>
      <c r="BW369" s="79">
        <f>Model!$BP369*BG369</f>
        <v>3.4814525737696869</v>
      </c>
      <c r="BX369" s="79">
        <f>Model!$BP369*BH369</f>
        <v>3.554334507224771</v>
      </c>
      <c r="BY369" s="79">
        <f>Model!$BP369*BI369</f>
        <v>3.6272164406798644</v>
      </c>
      <c r="BZ369" s="79">
        <f>Model!$BP369*BJ369</f>
        <v>3.7000983741349485</v>
      </c>
      <c r="CA369" s="79">
        <f>Model!$BP369*BK369</f>
        <v>3.7729803075900414</v>
      </c>
      <c r="CB369" s="79">
        <f>Model!$BP369*BL369</f>
        <v>3.8458622410451251</v>
      </c>
      <c r="CC369" s="79">
        <f>Model!$BP369*BM369</f>
        <v>3.9187441745002181</v>
      </c>
      <c r="CD369" s="79">
        <f>Model!$BP369*BN369</f>
        <v>3.9916261079553021</v>
      </c>
      <c r="CE369" s="79">
        <f>Model!$BP369*BO369</f>
        <v>4.0645080414103951</v>
      </c>
      <c r="CF369" s="79">
        <f>Model!$BS369*BT369</f>
        <v>49474.713954166931</v>
      </c>
      <c r="CG369" s="79">
        <f>Model!$BS369*BU369</f>
        <v>50579.840019096322</v>
      </c>
      <c r="CH369" s="79">
        <f>Model!$BS369*BV369</f>
        <v>51684.96608402556</v>
      </c>
      <c r="CI369" s="79">
        <f>Model!$BS369*BW369</f>
        <v>52790.092148954944</v>
      </c>
      <c r="CJ369" s="79">
        <f>Model!$BS369*BX369</f>
        <v>53895.218213884189</v>
      </c>
      <c r="CK369" s="79">
        <f>Model!$BS369*BY369</f>
        <v>55000.34427881358</v>
      </c>
      <c r="CL369" s="79">
        <f>Model!$BS369*BZ369</f>
        <v>56105.470343742825</v>
      </c>
      <c r="CM369" s="79">
        <f>Model!$BS369*CA369</f>
        <v>57210.596408672209</v>
      </c>
      <c r="CN369" s="79">
        <f>Model!$BS369*CB369</f>
        <v>58315.722473601447</v>
      </c>
      <c r="CO369" s="79">
        <f>Model!$BS369*CC369</f>
        <v>59420.848538530823</v>
      </c>
      <c r="CP369" s="79">
        <f>Model!$BS369*CD369</f>
        <v>60525.974603460076</v>
      </c>
      <c r="CQ369" s="79">
        <f>Model!$BS369*CE369</f>
        <v>61631.100668389452</v>
      </c>
      <c r="CR369" s="79">
        <f>Model!$BR369*BT369</f>
        <v>17683.485997502095</v>
      </c>
      <c r="CS369" s="79">
        <f>Model!$BR369*BU369</f>
        <v>18078.485376634588</v>
      </c>
      <c r="CT369" s="79">
        <f>Model!$BR369*BV369</f>
        <v>18473.484755767022</v>
      </c>
      <c r="CU369" s="79">
        <f>Model!$BR369*BW369</f>
        <v>18868.484134899507</v>
      </c>
      <c r="CV369" s="79">
        <f>Model!$BR369*BX369</f>
        <v>19263.483514031948</v>
      </c>
      <c r="CW369" s="79">
        <f>Model!$BR369*BY369</f>
        <v>19658.482893164437</v>
      </c>
      <c r="CX369" s="79">
        <f>Model!$BR369*BZ369</f>
        <v>20053.482272296875</v>
      </c>
      <c r="CY369" s="79">
        <f>Model!$BR369*CA369</f>
        <v>20448.48165142936</v>
      </c>
      <c r="CZ369" s="79">
        <f>Model!$BR369*CB369</f>
        <v>20843.481030561798</v>
      </c>
      <c r="DA369" s="79">
        <f>Model!$BR369*CC369</f>
        <v>21238.480409694283</v>
      </c>
      <c r="DB369" s="79">
        <f>Model!$BR369*CD369</f>
        <v>21633.47978882672</v>
      </c>
      <c r="DC369" s="79">
        <f>Model!$BR369*CE369</f>
        <v>22028.479167959209</v>
      </c>
      <c r="DD369" s="79">
        <f>SUM(Model!$CF369:$CQ369)</f>
        <v>666634.88773533842</v>
      </c>
      <c r="DE369" s="79">
        <f>SUM(Model!$CR369:$DC369)</f>
        <v>238271.79099276784</v>
      </c>
      <c r="DF369" s="80">
        <f>IFERROR((Model!$DD369-Model!$DE369)/Model!$DD369,0)</f>
        <v>0.64257527564719286</v>
      </c>
    </row>
    <row r="370" spans="2:110" x14ac:dyDescent="0.25">
      <c r="B370" t="s">
        <v>371</v>
      </c>
      <c r="C370" t="s">
        <v>185</v>
      </c>
      <c r="D370" t="s">
        <v>12</v>
      </c>
      <c r="E370" s="4">
        <v>36</v>
      </c>
      <c r="F370" s="4">
        <v>311311.75</v>
      </c>
      <c r="G370" s="4">
        <v>127370.86</v>
      </c>
      <c r="H370" s="4">
        <v>1</v>
      </c>
      <c r="I370" s="4">
        <v>9</v>
      </c>
      <c r="J370" s="4">
        <v>0</v>
      </c>
      <c r="K370" s="4">
        <v>4</v>
      </c>
      <c r="L370" s="4">
        <v>3</v>
      </c>
      <c r="M370" s="4">
        <v>7</v>
      </c>
      <c r="N370" s="4">
        <v>0</v>
      </c>
      <c r="O370" s="4">
        <v>2</v>
      </c>
      <c r="P370" s="4">
        <v>2</v>
      </c>
      <c r="Q370" s="4">
        <v>6</v>
      </c>
      <c r="R370" s="4">
        <v>15</v>
      </c>
      <c r="S370" s="4">
        <v>6</v>
      </c>
      <c r="T370" s="4">
        <v>3</v>
      </c>
      <c r="U370" s="4">
        <v>6</v>
      </c>
      <c r="V370" s="4">
        <v>0</v>
      </c>
      <c r="W370" s="4">
        <v>5</v>
      </c>
      <c r="X370" s="4">
        <v>0</v>
      </c>
      <c r="Y370" s="4">
        <v>2</v>
      </c>
      <c r="Z370" s="4">
        <v>4</v>
      </c>
      <c r="AA370" s="4">
        <v>0</v>
      </c>
      <c r="AB370" s="4">
        <v>10</v>
      </c>
      <c r="AC370" s="4">
        <v>0</v>
      </c>
      <c r="AD370" s="4">
        <v>5</v>
      </c>
      <c r="AE370" s="4">
        <v>1</v>
      </c>
      <c r="AF370" s="4">
        <v>5</v>
      </c>
      <c r="AG370" s="4">
        <v>2</v>
      </c>
      <c r="AH370" s="4">
        <v>0</v>
      </c>
      <c r="AI370" s="4">
        <v>9</v>
      </c>
      <c r="AJ370" s="4">
        <v>2</v>
      </c>
      <c r="AK370" s="4">
        <v>0</v>
      </c>
      <c r="AL370" s="4">
        <v>6</v>
      </c>
      <c r="AM370" s="4">
        <v>5</v>
      </c>
      <c r="AN370" s="4">
        <v>1</v>
      </c>
      <c r="AO370" s="4">
        <v>0</v>
      </c>
      <c r="AP370" s="4">
        <v>0</v>
      </c>
      <c r="AQ370" s="4">
        <v>6</v>
      </c>
      <c r="AR370" s="79">
        <f>MAX(IFERROR(IFERROR(_xlfn.FORECAST.ETS(AR$5,tbl_Model[[#This Row],[H_2023_01]:[H_2025_12]],$H$5:$AQ$5),_xlfn.FORECAST.LINEAR(AR$5,tbl_Model[[#This Row],[H_2023_01]:[H_2025_12]],$H$5:$AQ$5)),0),0)</f>
        <v>2.0794757311969558</v>
      </c>
      <c r="AS370" s="79">
        <f>MAX(IFERROR(IFERROR(_xlfn.FORECAST.ETS(AS$5,tbl_Model[[#This Row],[H_2023_01]:[H_2025_12]],$H$5:$AQ$5),_xlfn.FORECAST.LINEAR(AS$5,tbl_Model[[#This Row],[H_2023_01]:[H_2025_12]],$H$5:$AQ$5)),0),0)</f>
        <v>2.9623453025923787</v>
      </c>
      <c r="AT370" s="79">
        <f>MAX(IFERROR(IFERROR(_xlfn.FORECAST.ETS(AT$5,tbl_Model[[#This Row],[H_2023_01]:[H_2025_12]],$H$5:$AQ$5),_xlfn.FORECAST.LINEAR(AT$5,tbl_Model[[#This Row],[H_2023_01]:[H_2025_12]],$H$5:$AQ$5)),0),0)</f>
        <v>1.9844477380715413</v>
      </c>
      <c r="AU370" s="79">
        <f>MAX(IFERROR(IFERROR(_xlfn.FORECAST.ETS(AU$5,tbl_Model[[#This Row],[H_2023_01]:[H_2025_12]],$H$5:$AQ$5),_xlfn.FORECAST.LINEAR(AU$5,tbl_Model[[#This Row],[H_2023_01]:[H_2025_12]],$H$5:$AQ$5)),0),0)</f>
        <v>2.8673173094669639</v>
      </c>
      <c r="AV370" s="79">
        <f>MAX(IFERROR(IFERROR(_xlfn.FORECAST.ETS(AV$5,tbl_Model[[#This Row],[H_2023_01]:[H_2025_12]],$H$5:$AQ$5),_xlfn.FORECAST.LINEAR(AV$5,tbl_Model[[#This Row],[H_2023_01]:[H_2025_12]],$H$5:$AQ$5)),0),0)</f>
        <v>1.889419744946127</v>
      </c>
      <c r="AW370" s="79">
        <f>MAX(IFERROR(IFERROR(_xlfn.FORECAST.ETS(AW$5,tbl_Model[[#This Row],[H_2023_01]:[H_2025_12]],$H$5:$AQ$5),_xlfn.FORECAST.LINEAR(AW$5,tbl_Model[[#This Row],[H_2023_01]:[H_2025_12]],$H$5:$AQ$5)),0),0)</f>
        <v>2.7722893163415492</v>
      </c>
      <c r="AX370" s="79">
        <f>MAX(IFERROR(IFERROR(_xlfn.FORECAST.ETS(AX$5,tbl_Model[[#This Row],[H_2023_01]:[H_2025_12]],$H$5:$AQ$5),_xlfn.FORECAST.LINEAR(AX$5,tbl_Model[[#This Row],[H_2023_01]:[H_2025_12]],$H$5:$AQ$5)),0),0)</f>
        <v>1.7943917518207122</v>
      </c>
      <c r="AY370" s="79">
        <f>MAX(IFERROR(IFERROR(_xlfn.FORECAST.ETS(AY$5,tbl_Model[[#This Row],[H_2023_01]:[H_2025_12]],$H$5:$AQ$5),_xlfn.FORECAST.LINEAR(AY$5,tbl_Model[[#This Row],[H_2023_01]:[H_2025_12]],$H$5:$AQ$5)),0),0)</f>
        <v>2.6772613232161353</v>
      </c>
      <c r="AZ370" s="79">
        <f>MAX(IFERROR(IFERROR(_xlfn.FORECAST.ETS(AZ$5,tbl_Model[[#This Row],[H_2023_01]:[H_2025_12]],$H$5:$AQ$5),_xlfn.FORECAST.LINEAR(AZ$5,tbl_Model[[#This Row],[H_2023_01]:[H_2025_12]],$H$5:$AQ$5)),0),0)</f>
        <v>1.6993637586952979</v>
      </c>
      <c r="BA370" s="79">
        <f>MAX(IFERROR(IFERROR(_xlfn.FORECAST.ETS(BA$5,tbl_Model[[#This Row],[H_2023_01]:[H_2025_12]],$H$5:$AQ$5),_xlfn.FORECAST.LINEAR(BA$5,tbl_Model[[#This Row],[H_2023_01]:[H_2025_12]],$H$5:$AQ$5)),0),0)</f>
        <v>2.5822333300907205</v>
      </c>
      <c r="BB370" s="79">
        <f>MAX(IFERROR(IFERROR(_xlfn.FORECAST.ETS(BB$5,tbl_Model[[#This Row],[H_2023_01]:[H_2025_12]],$H$5:$AQ$5),_xlfn.FORECAST.LINEAR(BB$5,tbl_Model[[#This Row],[H_2023_01]:[H_2025_12]],$H$5:$AQ$5)),0),0)</f>
        <v>1.6043357655698836</v>
      </c>
      <c r="BC370" s="79">
        <f>MAX(IFERROR(IFERROR(_xlfn.FORECAST.ETS(BC$5,tbl_Model[[#This Row],[H_2023_01]:[H_2025_12]],$H$5:$AQ$5),_xlfn.FORECAST.LINEAR(BC$5,tbl_Model[[#This Row],[H_2023_01]:[H_2025_12]],$H$5:$AQ$5)),0),0)</f>
        <v>2.4872053369653058</v>
      </c>
      <c r="BD370" s="80">
        <f>IFERROR(AR370/SUM(Model!$AR370:$BC370),1/12)</f>
        <v>7.5893035524002006E-2</v>
      </c>
      <c r="BE370" s="80">
        <f>IFERROR(AS370/SUM(Model!$AR370:$BC370),1/12)</f>
        <v>0.10811445111436604</v>
      </c>
      <c r="BF370" s="80">
        <f>IFERROR(AT370/SUM(Model!$AR370:$BC370),1/12)</f>
        <v>7.2424871529661733E-2</v>
      </c>
      <c r="BG370" s="80">
        <f>IFERROR(AU370/SUM(Model!$AR370:$BC370),1/12)</f>
        <v>0.10464628712002576</v>
      </c>
      <c r="BH370" s="80">
        <f>IFERROR(AV370/SUM(Model!$AR370:$BC370),1/12)</f>
        <v>6.895670753532146E-2</v>
      </c>
      <c r="BI370" s="80">
        <f>IFERROR(AW370/SUM(Model!$AR370:$BC370),1/12)</f>
        <v>0.10117812312568547</v>
      </c>
      <c r="BJ370" s="80">
        <f>IFERROR(AX370/SUM(Model!$AR370:$BC370),1/12)</f>
        <v>6.5488543540981173E-2</v>
      </c>
      <c r="BK370" s="80">
        <f>IFERROR(AY370/SUM(Model!$AR370:$BC370),1/12)</f>
        <v>9.7709959131345225E-2</v>
      </c>
      <c r="BL370" s="80">
        <f>IFERROR(AZ370/SUM(Model!$AR370:$BC370),1/12)</f>
        <v>6.20203795466409E-2</v>
      </c>
      <c r="BM370" s="80">
        <f>IFERROR(BA370/SUM(Model!$AR370:$BC370),1/12)</f>
        <v>9.4241795137004938E-2</v>
      </c>
      <c r="BN370" s="80">
        <f>IFERROR(BB370/SUM(Model!$AR370:$BC370),1/12)</f>
        <v>5.8552215552300634E-2</v>
      </c>
      <c r="BO370" s="80">
        <f>IFERROR(BC370/SUM(Model!$AR370:$BC370),1/12)</f>
        <v>9.0773631142664651E-2</v>
      </c>
      <c r="BP37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37.741935483870982</v>
      </c>
      <c r="BQ370" s="77" cm="1">
        <f t="array" ref="BQ37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370" s="77" cm="1">
        <f t="array" ref="BR37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370" s="77">
        <f>IF(tbl_Model[[#This Row],[Type]]="Boutique",
    tbl_Model[[#This Row],[UnitListPrice]],
    tbl_Model[[#This Row],[UnitListPrice]]*(1-SUMIFS(tbl_MarketTerms[WholesaleMarginPct],tbl_MarketTerms[Country],tbl_Model[[#This Row],[country]])))</f>
        <v>8393.1611410118421</v>
      </c>
      <c r="BT370" s="79">
        <f>Model!$BP370*BD370</f>
        <v>2.8643500504220123</v>
      </c>
      <c r="BU370" s="79">
        <f>Model!$BP370*BE370</f>
        <v>4.0804486388325261</v>
      </c>
      <c r="BV370" s="79">
        <f>Model!$BP370*BF370</f>
        <v>2.7334548287001375</v>
      </c>
      <c r="BW370" s="79">
        <f>Model!$BP370*BG370</f>
        <v>3.9495534171106512</v>
      </c>
      <c r="BX370" s="79">
        <f>Model!$BP370*BH370</f>
        <v>2.6025596069782626</v>
      </c>
      <c r="BY370" s="79">
        <f>Model!$BP370*BI370</f>
        <v>3.8186581953887755</v>
      </c>
      <c r="BZ370" s="79">
        <f>Model!$BP370*BJ370</f>
        <v>2.4716643852563873</v>
      </c>
      <c r="CA370" s="79">
        <f>Model!$BP370*BK370</f>
        <v>3.687762973666902</v>
      </c>
      <c r="CB370" s="79">
        <f>Model!$BP370*BL370</f>
        <v>2.3407691635345125</v>
      </c>
      <c r="CC370" s="79">
        <f>Model!$BP370*BM370</f>
        <v>3.5568677519450262</v>
      </c>
      <c r="CD370" s="79">
        <f>Model!$BP370*BN370</f>
        <v>2.2098739418126376</v>
      </c>
      <c r="CE370" s="79">
        <f>Model!$BP370*BO370</f>
        <v>3.425972530223151</v>
      </c>
      <c r="CF370" s="79">
        <f>Model!$BS370*BT370</f>
        <v>24040.951537457346</v>
      </c>
      <c r="CG370" s="79">
        <f>Model!$BS370*BU370</f>
        <v>34247.862953343822</v>
      </c>
      <c r="CH370" s="79">
        <f>Model!$BS370*BV370</f>
        <v>22942.326848957175</v>
      </c>
      <c r="CI370" s="79">
        <f>Model!$BS370*BW370</f>
        <v>33149.238264843654</v>
      </c>
      <c r="CJ370" s="79">
        <f>Model!$BS370*BX370</f>
        <v>21843.702160457007</v>
      </c>
      <c r="CK370" s="79">
        <f>Model!$BS370*BY370</f>
        <v>32050.613576343476</v>
      </c>
      <c r="CL370" s="79">
        <f>Model!$BS370*BZ370</f>
        <v>20745.077471956833</v>
      </c>
      <c r="CM370" s="79">
        <f>Model!$BS370*CA370</f>
        <v>30951.988887843319</v>
      </c>
      <c r="CN370" s="79">
        <f>Model!$BS370*CB370</f>
        <v>19646.452783456665</v>
      </c>
      <c r="CO370" s="79">
        <f>Model!$BS370*CC370</f>
        <v>29853.364199343141</v>
      </c>
      <c r="CP370" s="79">
        <f>Model!$BS370*CD370</f>
        <v>18547.828094956494</v>
      </c>
      <c r="CQ370" s="79">
        <f>Model!$BS370*CE370</f>
        <v>28754.73951084297</v>
      </c>
      <c r="CR370" s="79">
        <f>Model!$BR370*BT370</f>
        <v>9641.8524259178685</v>
      </c>
      <c r="CS370" s="79">
        <f>Model!$BR370*BU370</f>
        <v>13735.431394414987</v>
      </c>
      <c r="CT370" s="79">
        <f>Model!$BR370*BV370</f>
        <v>9201.238538340067</v>
      </c>
      <c r="CU370" s="79">
        <f>Model!$BR370*BW370</f>
        <v>13294.817506837184</v>
      </c>
      <c r="CV370" s="79">
        <f>Model!$BR370*BX370</f>
        <v>8760.6246507622654</v>
      </c>
      <c r="CW370" s="79">
        <f>Model!$BR370*BY370</f>
        <v>12854.203619259379</v>
      </c>
      <c r="CX370" s="79">
        <f>Model!$BR370*BZ370</f>
        <v>8320.0107631844603</v>
      </c>
      <c r="CY370" s="79">
        <f>Model!$BR370*CA370</f>
        <v>12413.589731681581</v>
      </c>
      <c r="CZ370" s="79">
        <f>Model!$BR370*CB370</f>
        <v>7879.3968756066588</v>
      </c>
      <c r="DA370" s="79">
        <f>Model!$BR370*CC370</f>
        <v>11972.975844103777</v>
      </c>
      <c r="DB370" s="79">
        <f>Model!$BR370*CD370</f>
        <v>7438.7829880288573</v>
      </c>
      <c r="DC370" s="79">
        <f>Model!$BR370*CE370</f>
        <v>11532.361956525972</v>
      </c>
      <c r="DD370" s="79">
        <f>SUM(Model!$CF370:$CQ370)</f>
        <v>316774.14628980192</v>
      </c>
      <c r="DE370" s="79">
        <f>SUM(Model!$CR370:$DC370)</f>
        <v>127045.28629466306</v>
      </c>
      <c r="DF370" s="80">
        <f>IFERROR((Model!$DD370-Model!$DE370)/Model!$DD370,0)</f>
        <v>0.59894048241413222</v>
      </c>
    </row>
    <row r="371" spans="2:110" x14ac:dyDescent="0.25">
      <c r="B371" t="s">
        <v>371</v>
      </c>
      <c r="C371" t="s">
        <v>89</v>
      </c>
      <c r="D371" t="s">
        <v>10</v>
      </c>
      <c r="E371" s="4">
        <v>431</v>
      </c>
      <c r="F371" s="4">
        <v>6377947.0199999996</v>
      </c>
      <c r="G371" s="4">
        <v>2326572.94</v>
      </c>
      <c r="H371" s="4">
        <v>44</v>
      </c>
      <c r="I371" s="4">
        <v>49</v>
      </c>
      <c r="J371" s="4">
        <v>38</v>
      </c>
      <c r="K371" s="4">
        <v>49</v>
      </c>
      <c r="L371" s="4">
        <v>26</v>
      </c>
      <c r="M371" s="4">
        <v>19</v>
      </c>
      <c r="N371" s="4">
        <v>24</v>
      </c>
      <c r="O371" s="4">
        <v>53</v>
      </c>
      <c r="P371" s="4">
        <v>17</v>
      </c>
      <c r="Q371" s="4">
        <v>37</v>
      </c>
      <c r="R371" s="4">
        <v>50</v>
      </c>
      <c r="S371" s="4">
        <v>61</v>
      </c>
      <c r="T371" s="4">
        <v>37</v>
      </c>
      <c r="U371" s="4">
        <v>10</v>
      </c>
      <c r="V371" s="4">
        <v>31</v>
      </c>
      <c r="W371" s="4">
        <v>40</v>
      </c>
      <c r="X371" s="4">
        <v>47</v>
      </c>
      <c r="Y371" s="4">
        <v>40</v>
      </c>
      <c r="Z371" s="4">
        <v>23</v>
      </c>
      <c r="AA371" s="4">
        <v>22</v>
      </c>
      <c r="AB371" s="4">
        <v>40</v>
      </c>
      <c r="AC371" s="4">
        <v>45</v>
      </c>
      <c r="AD371" s="4">
        <v>49</v>
      </c>
      <c r="AE371" s="4">
        <v>65</v>
      </c>
      <c r="AF371" s="4">
        <v>28</v>
      </c>
      <c r="AG371" s="4">
        <v>14</v>
      </c>
      <c r="AH371" s="4">
        <v>46</v>
      </c>
      <c r="AI371" s="4">
        <v>36</v>
      </c>
      <c r="AJ371" s="4">
        <v>25</v>
      </c>
      <c r="AK371" s="4">
        <v>44</v>
      </c>
      <c r="AL371" s="4">
        <v>28</v>
      </c>
      <c r="AM371" s="4">
        <v>19</v>
      </c>
      <c r="AN371" s="4">
        <v>59</v>
      </c>
      <c r="AO371" s="4">
        <v>35</v>
      </c>
      <c r="AP371" s="4">
        <v>48</v>
      </c>
      <c r="AQ371" s="4">
        <v>49</v>
      </c>
      <c r="AR371" s="79">
        <f>MAX(IFERROR(IFERROR(_xlfn.FORECAST.ETS(AR$5,tbl_Model[[#This Row],[H_2023_01]:[H_2025_12]],$H$5:$AQ$5),_xlfn.FORECAST.LINEAR(AR$5,tbl_Model[[#This Row],[H_2023_01]:[H_2025_12]],$H$5:$AQ$5)),0),0)</f>
        <v>49.058815958815948</v>
      </c>
      <c r="AS371" s="79">
        <f>MAX(IFERROR(IFERROR(_xlfn.FORECAST.ETS(AS$5,tbl_Model[[#This Row],[H_2023_01]:[H_2025_12]],$H$5:$AQ$5),_xlfn.FORECAST.LINEAR(AS$5,tbl_Model[[#This Row],[H_2023_01]:[H_2025_12]],$H$5:$AQ$5)),0),0)</f>
        <v>49.117631917631911</v>
      </c>
      <c r="AT371" s="79">
        <f>MAX(IFERROR(IFERROR(_xlfn.FORECAST.ETS(AT$5,tbl_Model[[#This Row],[H_2023_01]:[H_2025_12]],$H$5:$AQ$5),_xlfn.FORECAST.LINEAR(AT$5,tbl_Model[[#This Row],[H_2023_01]:[H_2025_12]],$H$5:$AQ$5)),0),0)</f>
        <v>49.176447876447867</v>
      </c>
      <c r="AU371" s="79">
        <f>MAX(IFERROR(IFERROR(_xlfn.FORECAST.ETS(AU$5,tbl_Model[[#This Row],[H_2023_01]:[H_2025_12]],$H$5:$AQ$5),_xlfn.FORECAST.LINEAR(AU$5,tbl_Model[[#This Row],[H_2023_01]:[H_2025_12]],$H$5:$AQ$5)),0),0)</f>
        <v>49.235263835263829</v>
      </c>
      <c r="AV371" s="79">
        <f>MAX(IFERROR(IFERROR(_xlfn.FORECAST.ETS(AV$5,tbl_Model[[#This Row],[H_2023_01]:[H_2025_12]],$H$5:$AQ$5),_xlfn.FORECAST.LINEAR(AV$5,tbl_Model[[#This Row],[H_2023_01]:[H_2025_12]],$H$5:$AQ$5)),0),0)</f>
        <v>49.294079794079785</v>
      </c>
      <c r="AW371" s="79">
        <f>MAX(IFERROR(IFERROR(_xlfn.FORECAST.ETS(AW$5,tbl_Model[[#This Row],[H_2023_01]:[H_2025_12]],$H$5:$AQ$5),_xlfn.FORECAST.LINEAR(AW$5,tbl_Model[[#This Row],[H_2023_01]:[H_2025_12]],$H$5:$AQ$5)),0),0)</f>
        <v>49.352895752895748</v>
      </c>
      <c r="AX371" s="79">
        <f>MAX(IFERROR(IFERROR(_xlfn.FORECAST.ETS(AX$5,tbl_Model[[#This Row],[H_2023_01]:[H_2025_12]],$H$5:$AQ$5),_xlfn.FORECAST.LINEAR(AX$5,tbl_Model[[#This Row],[H_2023_01]:[H_2025_12]],$H$5:$AQ$5)),0),0)</f>
        <v>49.411711711711703</v>
      </c>
      <c r="AY371" s="79">
        <f>MAX(IFERROR(IFERROR(_xlfn.FORECAST.ETS(AY$5,tbl_Model[[#This Row],[H_2023_01]:[H_2025_12]],$H$5:$AQ$5),_xlfn.FORECAST.LINEAR(AY$5,tbl_Model[[#This Row],[H_2023_01]:[H_2025_12]],$H$5:$AQ$5)),0),0)</f>
        <v>49.470527670527666</v>
      </c>
      <c r="AZ371" s="79">
        <f>MAX(IFERROR(IFERROR(_xlfn.FORECAST.ETS(AZ$5,tbl_Model[[#This Row],[H_2023_01]:[H_2025_12]],$H$5:$AQ$5),_xlfn.FORECAST.LINEAR(AZ$5,tbl_Model[[#This Row],[H_2023_01]:[H_2025_12]],$H$5:$AQ$5)),0),0)</f>
        <v>49.529343629343622</v>
      </c>
      <c r="BA371" s="79">
        <f>MAX(IFERROR(IFERROR(_xlfn.FORECAST.ETS(BA$5,tbl_Model[[#This Row],[H_2023_01]:[H_2025_12]],$H$5:$AQ$5),_xlfn.FORECAST.LINEAR(BA$5,tbl_Model[[#This Row],[H_2023_01]:[H_2025_12]],$H$5:$AQ$5)),0),0)</f>
        <v>49.588159588159584</v>
      </c>
      <c r="BB371" s="79">
        <f>MAX(IFERROR(IFERROR(_xlfn.FORECAST.ETS(BB$5,tbl_Model[[#This Row],[H_2023_01]:[H_2025_12]],$H$5:$AQ$5),_xlfn.FORECAST.LINEAR(BB$5,tbl_Model[[#This Row],[H_2023_01]:[H_2025_12]],$H$5:$AQ$5)),0),0)</f>
        <v>49.64697554697554</v>
      </c>
      <c r="BC371" s="79">
        <f>MAX(IFERROR(IFERROR(_xlfn.FORECAST.ETS(BC$5,tbl_Model[[#This Row],[H_2023_01]:[H_2025_12]],$H$5:$AQ$5),_xlfn.FORECAST.LINEAR(BC$5,tbl_Model[[#This Row],[H_2023_01]:[H_2025_12]],$H$5:$AQ$5)),0),0)</f>
        <v>49.705791505791495</v>
      </c>
      <c r="BD371" s="80">
        <f>IFERROR(AR371/SUM(Model!$AR371:$BC371),1/12)</f>
        <v>8.2787443157705906E-2</v>
      </c>
      <c r="BE371" s="80">
        <f>IFERROR(AS371/SUM(Model!$AR371:$BC371),1/12)</f>
        <v>8.2886695916910905E-2</v>
      </c>
      <c r="BF371" s="80">
        <f>IFERROR(AT371/SUM(Model!$AR371:$BC371),1/12)</f>
        <v>8.2985948676115875E-2</v>
      </c>
      <c r="BG371" s="80">
        <f>IFERROR(AU371/SUM(Model!$AR371:$BC371),1/12)</f>
        <v>8.3085201435320874E-2</v>
      </c>
      <c r="BH371" s="80">
        <f>IFERROR(AV371/SUM(Model!$AR371:$BC371),1/12)</f>
        <v>8.3184454194525859E-2</v>
      </c>
      <c r="BI371" s="80">
        <f>IFERROR(AW371/SUM(Model!$AR371:$BC371),1/12)</f>
        <v>8.3283706953730857E-2</v>
      </c>
      <c r="BJ371" s="80">
        <f>IFERROR(AX371/SUM(Model!$AR371:$BC371),1/12)</f>
        <v>8.3382959712935828E-2</v>
      </c>
      <c r="BK371" s="80">
        <f>IFERROR(AY371/SUM(Model!$AR371:$BC371),1/12)</f>
        <v>8.3482212472140827E-2</v>
      </c>
      <c r="BL371" s="80">
        <f>IFERROR(AZ371/SUM(Model!$AR371:$BC371),1/12)</f>
        <v>8.3581465231345811E-2</v>
      </c>
      <c r="BM371" s="80">
        <f>IFERROR(BA371/SUM(Model!$AR371:$BC371),1/12)</f>
        <v>8.3680717990550796E-2</v>
      </c>
      <c r="BN371" s="80">
        <f>IFERROR(BB371/SUM(Model!$AR371:$BC371),1/12)</f>
        <v>8.3779970749755781E-2</v>
      </c>
      <c r="BO371" s="80">
        <f>IFERROR(BC371/SUM(Model!$AR371:$BC371),1/12)</f>
        <v>8.3879223508960765E-2</v>
      </c>
      <c r="BP37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425.31847133757969</v>
      </c>
      <c r="BQ371" s="77" cm="1">
        <f t="array" ref="BQ37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71" s="77" cm="1">
        <f t="array" ref="BR37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71" s="77">
        <f>IF(tbl_Model[[#This Row],[Type]]="Boutique",
    tbl_Model[[#This Row],[UnitListPrice]],
    tbl_Model[[#This Row],[UnitListPrice]]*(1-SUMIFS(tbl_MarketTerms[WholesaleMarginPct],tbl_MarketTerms[Country],tbl_Model[[#This Row],[country]])))</f>
        <v>15069.492579881657</v>
      </c>
      <c r="BT371" s="79">
        <f>Model!$BP371*BD371</f>
        <v>35.211028769782246</v>
      </c>
      <c r="BU371" s="79">
        <f>Model!$BP371*BE371</f>
        <v>35.253242801603356</v>
      </c>
      <c r="BV371" s="79">
        <f>Model!$BP371*BF371</f>
        <v>35.295456833424453</v>
      </c>
      <c r="BW371" s="79">
        <f>Model!$BP371*BG371</f>
        <v>35.337670865245556</v>
      </c>
      <c r="BX371" s="79">
        <f>Model!$BP371*BH371</f>
        <v>35.37988489706666</v>
      </c>
      <c r="BY371" s="79">
        <f>Model!$BP371*BI371</f>
        <v>35.422098928887763</v>
      </c>
      <c r="BZ371" s="79">
        <f>Model!$BP371*BJ371</f>
        <v>35.46431296070886</v>
      </c>
      <c r="CA371" s="79">
        <f>Model!$BP371*BK371</f>
        <v>35.506526992529963</v>
      </c>
      <c r="CB371" s="79">
        <f>Model!$BP371*BL371</f>
        <v>35.548741024351067</v>
      </c>
      <c r="CC371" s="79">
        <f>Model!$BP371*BM371</f>
        <v>35.59095505617217</v>
      </c>
      <c r="CD371" s="79">
        <f>Model!$BP371*BN371</f>
        <v>35.633169087993267</v>
      </c>
      <c r="CE371" s="79">
        <f>Model!$BP371*BO371</f>
        <v>35.67538311981437</v>
      </c>
      <c r="CF371" s="79">
        <f>Model!$BS371*BT371</f>
        <v>530612.33677623305</v>
      </c>
      <c r="CG371" s="79">
        <f>Model!$BS371*BU371</f>
        <v>531248.48081552819</v>
      </c>
      <c r="CH371" s="79">
        <f>Model!$BS371*BV371</f>
        <v>531884.62485482311</v>
      </c>
      <c r="CI371" s="79">
        <f>Model!$BS371*BW371</f>
        <v>532520.76889411814</v>
      </c>
      <c r="CJ371" s="79">
        <f>Model!$BS371*BX371</f>
        <v>533156.91293341317</v>
      </c>
      <c r="CK371" s="79">
        <f>Model!$BS371*BY371</f>
        <v>533793.05697270809</v>
      </c>
      <c r="CL371" s="79">
        <f>Model!$BS371*BZ371</f>
        <v>534429.201012003</v>
      </c>
      <c r="CM371" s="79">
        <f>Model!$BS371*CA371</f>
        <v>535065.34505129803</v>
      </c>
      <c r="CN371" s="79">
        <f>Model!$BS371*CB371</f>
        <v>535701.48909059307</v>
      </c>
      <c r="CO371" s="79">
        <f>Model!$BS371*CC371</f>
        <v>536337.6331298881</v>
      </c>
      <c r="CP371" s="79">
        <f>Model!$BS371*CD371</f>
        <v>536973.7771691829</v>
      </c>
      <c r="CQ371" s="79">
        <f>Model!$BS371*CE371</f>
        <v>537609.92120847793</v>
      </c>
      <c r="CR371" s="79">
        <f>Model!$BR371*BT371</f>
        <v>190833.77516665202</v>
      </c>
      <c r="CS371" s="79">
        <f>Model!$BR371*BU371</f>
        <v>191062.56322933827</v>
      </c>
      <c r="CT371" s="79">
        <f>Model!$BR371*BV371</f>
        <v>191291.35129202442</v>
      </c>
      <c r="CU371" s="79">
        <f>Model!$BR371*BW371</f>
        <v>191520.13935471061</v>
      </c>
      <c r="CV371" s="79">
        <f>Model!$BR371*BX371</f>
        <v>191748.9274173968</v>
      </c>
      <c r="CW371" s="79">
        <f>Model!$BR371*BY371</f>
        <v>191977.71548008302</v>
      </c>
      <c r="CX371" s="79">
        <f>Model!$BR371*BZ371</f>
        <v>192206.50354276918</v>
      </c>
      <c r="CY371" s="79">
        <f>Model!$BR371*CA371</f>
        <v>192435.29160545536</v>
      </c>
      <c r="CZ371" s="79">
        <f>Model!$BR371*CB371</f>
        <v>192664.07966814155</v>
      </c>
      <c r="DA371" s="79">
        <f>Model!$BR371*CC371</f>
        <v>192892.86773082774</v>
      </c>
      <c r="DB371" s="79">
        <f>Model!$BR371*CD371</f>
        <v>193121.6557935139</v>
      </c>
      <c r="DC371" s="79">
        <f>Model!$BR371*CE371</f>
        <v>193350.44385620009</v>
      </c>
      <c r="DD371" s="79">
        <f>SUM(Model!$CF371:$CQ371)</f>
        <v>6409333.547908267</v>
      </c>
      <c r="DE371" s="79">
        <f>SUM(Model!$CR371:$DC371)</f>
        <v>2305105.3141371133</v>
      </c>
      <c r="DF371" s="80">
        <f>IFERROR((Model!$DD371-Model!$DE371)/Model!$DD371,0)</f>
        <v>0.6403517936916544</v>
      </c>
    </row>
    <row r="372" spans="2:110" x14ac:dyDescent="0.25">
      <c r="B372" t="s">
        <v>371</v>
      </c>
      <c r="C372" t="s">
        <v>131</v>
      </c>
      <c r="D372" t="s">
        <v>26</v>
      </c>
      <c r="E372" s="4">
        <v>200</v>
      </c>
      <c r="F372" s="4">
        <v>1177286.81</v>
      </c>
      <c r="G372" s="4">
        <v>512053.85</v>
      </c>
      <c r="H372" s="4">
        <v>16</v>
      </c>
      <c r="I372" s="4">
        <v>15</v>
      </c>
      <c r="J372" s="4">
        <v>25</v>
      </c>
      <c r="K372" s="4">
        <v>16</v>
      </c>
      <c r="L372" s="4">
        <v>19</v>
      </c>
      <c r="M372" s="4">
        <v>22</v>
      </c>
      <c r="N372" s="4">
        <v>18</v>
      </c>
      <c r="O372" s="4">
        <v>8</v>
      </c>
      <c r="P372" s="4">
        <v>17</v>
      </c>
      <c r="Q372" s="4">
        <v>5</v>
      </c>
      <c r="R372" s="4">
        <v>26</v>
      </c>
      <c r="S372" s="4">
        <v>52</v>
      </c>
      <c r="T372" s="4">
        <v>5</v>
      </c>
      <c r="U372" s="4">
        <v>10</v>
      </c>
      <c r="V372" s="4">
        <v>6</v>
      </c>
      <c r="W372" s="4">
        <v>15</v>
      </c>
      <c r="X372" s="4">
        <v>7</v>
      </c>
      <c r="Y372" s="4">
        <v>25</v>
      </c>
      <c r="Z372" s="4">
        <v>7</v>
      </c>
      <c r="AA372" s="4">
        <v>16</v>
      </c>
      <c r="AB372" s="4">
        <v>11</v>
      </c>
      <c r="AC372" s="4">
        <v>18</v>
      </c>
      <c r="AD372" s="4">
        <v>17</v>
      </c>
      <c r="AE372" s="4">
        <v>13</v>
      </c>
      <c r="AF372" s="4">
        <v>19</v>
      </c>
      <c r="AG372" s="4">
        <v>17</v>
      </c>
      <c r="AH372" s="4">
        <v>9</v>
      </c>
      <c r="AI372" s="4">
        <v>10</v>
      </c>
      <c r="AJ372" s="4">
        <v>18</v>
      </c>
      <c r="AK372" s="4">
        <v>27</v>
      </c>
      <c r="AL372" s="4">
        <v>10</v>
      </c>
      <c r="AM372" s="4">
        <v>16</v>
      </c>
      <c r="AN372" s="4">
        <v>15</v>
      </c>
      <c r="AO372" s="4">
        <v>19</v>
      </c>
      <c r="AP372" s="4">
        <v>12</v>
      </c>
      <c r="AQ372" s="4">
        <v>28</v>
      </c>
      <c r="AR372" s="79">
        <f>MAX(IFERROR(IFERROR(_xlfn.FORECAST.ETS(AR$5,tbl_Model[[#This Row],[H_2023_01]:[H_2025_12]],$H$5:$AQ$5),_xlfn.FORECAST.LINEAR(AR$5,tbl_Model[[#This Row],[H_2023_01]:[H_2025_12]],$H$5:$AQ$5)),0),0)</f>
        <v>15.343094338354264</v>
      </c>
      <c r="AS372" s="79">
        <f>MAX(IFERROR(IFERROR(_xlfn.FORECAST.ETS(AS$5,tbl_Model[[#This Row],[H_2023_01]:[H_2025_12]],$H$5:$AQ$5),_xlfn.FORECAST.LINEAR(AS$5,tbl_Model[[#This Row],[H_2023_01]:[H_2025_12]],$H$5:$AQ$5)),0),0)</f>
        <v>15.333674700898086</v>
      </c>
      <c r="AT372" s="79">
        <f>MAX(IFERROR(IFERROR(_xlfn.FORECAST.ETS(AT$5,tbl_Model[[#This Row],[H_2023_01]:[H_2025_12]],$H$5:$AQ$5),_xlfn.FORECAST.LINEAR(AT$5,tbl_Model[[#This Row],[H_2023_01]:[H_2025_12]],$H$5:$AQ$5)),0),0)</f>
        <v>15.324255063441875</v>
      </c>
      <c r="AU372" s="79">
        <f>MAX(IFERROR(IFERROR(_xlfn.FORECAST.ETS(AU$5,tbl_Model[[#This Row],[H_2023_01]:[H_2025_12]],$H$5:$AQ$5),_xlfn.FORECAST.LINEAR(AU$5,tbl_Model[[#This Row],[H_2023_01]:[H_2025_12]],$H$5:$AQ$5)),0),0)</f>
        <v>15.314835425985697</v>
      </c>
      <c r="AV372" s="79">
        <f>MAX(IFERROR(IFERROR(_xlfn.FORECAST.ETS(AV$5,tbl_Model[[#This Row],[H_2023_01]:[H_2025_12]],$H$5:$AQ$5),_xlfn.FORECAST.LINEAR(AV$5,tbl_Model[[#This Row],[H_2023_01]:[H_2025_12]],$H$5:$AQ$5)),0),0)</f>
        <v>15.305415788529485</v>
      </c>
      <c r="AW372" s="79">
        <f>MAX(IFERROR(IFERROR(_xlfn.FORECAST.ETS(AW$5,tbl_Model[[#This Row],[H_2023_01]:[H_2025_12]],$H$5:$AQ$5),_xlfn.FORECAST.LINEAR(AW$5,tbl_Model[[#This Row],[H_2023_01]:[H_2025_12]],$H$5:$AQ$5)),0),0)</f>
        <v>15.295996151073307</v>
      </c>
      <c r="AX372" s="79">
        <f>MAX(IFERROR(IFERROR(_xlfn.FORECAST.ETS(AX$5,tbl_Model[[#This Row],[H_2023_01]:[H_2025_12]],$H$5:$AQ$5),_xlfn.FORECAST.LINEAR(AX$5,tbl_Model[[#This Row],[H_2023_01]:[H_2025_12]],$H$5:$AQ$5)),0),0)</f>
        <v>15.286576513617096</v>
      </c>
      <c r="AY372" s="79">
        <f>MAX(IFERROR(IFERROR(_xlfn.FORECAST.ETS(AY$5,tbl_Model[[#This Row],[H_2023_01]:[H_2025_12]],$H$5:$AQ$5),_xlfn.FORECAST.LINEAR(AY$5,tbl_Model[[#This Row],[H_2023_01]:[H_2025_12]],$H$5:$AQ$5)),0),0)</f>
        <v>15.277156876160918</v>
      </c>
      <c r="AZ372" s="79">
        <f>MAX(IFERROR(IFERROR(_xlfn.FORECAST.ETS(AZ$5,tbl_Model[[#This Row],[H_2023_01]:[H_2025_12]],$H$5:$AQ$5),_xlfn.FORECAST.LINEAR(AZ$5,tbl_Model[[#This Row],[H_2023_01]:[H_2025_12]],$H$5:$AQ$5)),0),0)</f>
        <v>15.267737238704706</v>
      </c>
      <c r="BA372" s="79">
        <f>MAX(IFERROR(IFERROR(_xlfn.FORECAST.ETS(BA$5,tbl_Model[[#This Row],[H_2023_01]:[H_2025_12]],$H$5:$AQ$5),_xlfn.FORECAST.LINEAR(BA$5,tbl_Model[[#This Row],[H_2023_01]:[H_2025_12]],$H$5:$AQ$5)),0),0)</f>
        <v>15.258317601248528</v>
      </c>
      <c r="BB372" s="79">
        <f>MAX(IFERROR(IFERROR(_xlfn.FORECAST.ETS(BB$5,tbl_Model[[#This Row],[H_2023_01]:[H_2025_12]],$H$5:$AQ$5),_xlfn.FORECAST.LINEAR(BB$5,tbl_Model[[#This Row],[H_2023_01]:[H_2025_12]],$H$5:$AQ$5)),0),0)</f>
        <v>15.248897963792317</v>
      </c>
      <c r="BC372" s="79">
        <f>MAX(IFERROR(IFERROR(_xlfn.FORECAST.ETS(BC$5,tbl_Model[[#This Row],[H_2023_01]:[H_2025_12]],$H$5:$AQ$5),_xlfn.FORECAST.LINEAR(BC$5,tbl_Model[[#This Row],[H_2023_01]:[H_2025_12]],$H$5:$AQ$5)),0),0)</f>
        <v>15.239478326336139</v>
      </c>
      <c r="BD372" s="80">
        <f>IFERROR(AR372/SUM(Model!$AR372:$BC372),1/12)</f>
        <v>8.3615672813495717E-2</v>
      </c>
      <c r="BE372" s="80">
        <f>IFERROR(AS372/SUM(Model!$AR372:$BC372),1/12)</f>
        <v>8.3564338362557194E-2</v>
      </c>
      <c r="BF372" s="80">
        <f>IFERROR(AT372/SUM(Model!$AR372:$BC372),1/12)</f>
        <v>8.3513003911618477E-2</v>
      </c>
      <c r="BG372" s="80">
        <f>IFERROR(AU372/SUM(Model!$AR372:$BC372),1/12)</f>
        <v>8.3461669460679941E-2</v>
      </c>
      <c r="BH372" s="80">
        <f>IFERROR(AV372/SUM(Model!$AR372:$BC372),1/12)</f>
        <v>8.3410335009741224E-2</v>
      </c>
      <c r="BI372" s="80">
        <f>IFERROR(AW372/SUM(Model!$AR372:$BC372),1/12)</f>
        <v>8.3359000558802687E-2</v>
      </c>
      <c r="BJ372" s="80">
        <f>IFERROR(AX372/SUM(Model!$AR372:$BC372),1/12)</f>
        <v>8.330766610786397E-2</v>
      </c>
      <c r="BK372" s="80">
        <f>IFERROR(AY372/SUM(Model!$AR372:$BC372),1/12)</f>
        <v>8.3256331656925447E-2</v>
      </c>
      <c r="BL372" s="80">
        <f>IFERROR(AZ372/SUM(Model!$AR372:$BC372),1/12)</f>
        <v>8.320499720598673E-2</v>
      </c>
      <c r="BM372" s="80">
        <f>IFERROR(BA372/SUM(Model!$AR372:$BC372),1/12)</f>
        <v>8.3153662755048194E-2</v>
      </c>
      <c r="BN372" s="80">
        <f>IFERROR(BB372/SUM(Model!$AR372:$BC372),1/12)</f>
        <v>8.3102328304109477E-2</v>
      </c>
      <c r="BO372" s="80">
        <f>IFERROR(BC372/SUM(Model!$AR372:$BC372),1/12)</f>
        <v>8.305099385317094E-2</v>
      </c>
      <c r="BP37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207.90302225174358</v>
      </c>
      <c r="BQ372" s="77" cm="1">
        <f t="array" ref="BQ37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372" s="77" cm="1">
        <f t="array" ref="BR37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372" s="77">
        <f>IF(tbl_Model[[#This Row],[Type]]="Boutique",
    tbl_Model[[#This Row],[UnitListPrice]],
    tbl_Model[[#This Row],[UnitListPrice]]*(1-SUMIFS(tbl_MarketTerms[WholesaleMarginPct],tbl_MarketTerms[Country],tbl_Model[[#This Row],[country]])))</f>
        <v>6173.0601893373196</v>
      </c>
      <c r="BT372" s="79">
        <f>Model!$BP372*BD372</f>
        <v>17.383951085538712</v>
      </c>
      <c r="BU372" s="79">
        <f>Model!$BP372*BE372</f>
        <v>17.373278498042957</v>
      </c>
      <c r="BV372" s="79">
        <f>Model!$BP372*BF372</f>
        <v>17.362605910547163</v>
      </c>
      <c r="BW372" s="79">
        <f>Model!$BP372*BG372</f>
        <v>17.351933323051409</v>
      </c>
      <c r="BX372" s="79">
        <f>Model!$BP372*BH372</f>
        <v>17.341260735555615</v>
      </c>
      <c r="BY372" s="79">
        <f>Model!$BP372*BI372</f>
        <v>17.33058814805986</v>
      </c>
      <c r="BZ372" s="79">
        <f>Model!$BP372*BJ372</f>
        <v>17.319915560564066</v>
      </c>
      <c r="CA372" s="79">
        <f>Model!$BP372*BK372</f>
        <v>17.309242973068315</v>
      </c>
      <c r="CB372" s="79">
        <f>Model!$BP372*BL372</f>
        <v>17.298570385572521</v>
      </c>
      <c r="CC372" s="79">
        <f>Model!$BP372*BM372</f>
        <v>17.287897798076767</v>
      </c>
      <c r="CD372" s="79">
        <f>Model!$BP372*BN372</f>
        <v>17.277225210580973</v>
      </c>
      <c r="CE372" s="79">
        <f>Model!$BP372*BO372</f>
        <v>17.266552623085218</v>
      </c>
      <c r="CF372" s="79">
        <f>Model!$BS372*BT372</f>
        <v>107312.1763795263</v>
      </c>
      <c r="CG372" s="79">
        <f>Model!$BS372*BU372</f>
        <v>107246.29385453904</v>
      </c>
      <c r="CH372" s="79">
        <f>Model!$BS372*BV372</f>
        <v>107180.41132955154</v>
      </c>
      <c r="CI372" s="79">
        <f>Model!$BS372*BW372</f>
        <v>107114.52880456427</v>
      </c>
      <c r="CJ372" s="79">
        <f>Model!$BS372*BX372</f>
        <v>107048.64627957677</v>
      </c>
      <c r="CK372" s="79">
        <f>Model!$BS372*BY372</f>
        <v>106982.76375458951</v>
      </c>
      <c r="CL372" s="79">
        <f>Model!$BS372*BZ372</f>
        <v>106916.881229602</v>
      </c>
      <c r="CM372" s="79">
        <f>Model!$BS372*CA372</f>
        <v>106850.99870461476</v>
      </c>
      <c r="CN372" s="79">
        <f>Model!$BS372*CB372</f>
        <v>106785.11617962725</v>
      </c>
      <c r="CO372" s="79">
        <f>Model!$BS372*CC372</f>
        <v>106719.23365463999</v>
      </c>
      <c r="CP372" s="79">
        <f>Model!$BS372*CD372</f>
        <v>106653.3511296525</v>
      </c>
      <c r="CQ372" s="79">
        <f>Model!$BS372*CE372</f>
        <v>106587.46860466522</v>
      </c>
      <c r="CR372" s="79">
        <f>Model!$BR372*BT372</f>
        <v>46159.139608859259</v>
      </c>
      <c r="CS372" s="79">
        <f>Model!$BR372*BU372</f>
        <v>46130.800973195815</v>
      </c>
      <c r="CT372" s="79">
        <f>Model!$BR372*BV372</f>
        <v>46102.462337532263</v>
      </c>
      <c r="CU372" s="79">
        <f>Model!$BR372*BW372</f>
        <v>46074.123701868812</v>
      </c>
      <c r="CV372" s="79">
        <f>Model!$BR372*BX372</f>
        <v>46045.785066205259</v>
      </c>
      <c r="CW372" s="79">
        <f>Model!$BR372*BY372</f>
        <v>46017.446430541808</v>
      </c>
      <c r="CX372" s="79">
        <f>Model!$BR372*BZ372</f>
        <v>45989.107794878255</v>
      </c>
      <c r="CY372" s="79">
        <f>Model!$BR372*CA372</f>
        <v>45960.769159214811</v>
      </c>
      <c r="CZ372" s="79">
        <f>Model!$BR372*CB372</f>
        <v>45932.430523551258</v>
      </c>
      <c r="DA372" s="79">
        <f>Model!$BR372*CC372</f>
        <v>45904.091887887815</v>
      </c>
      <c r="DB372" s="79">
        <f>Model!$BR372*CD372</f>
        <v>45875.753252224262</v>
      </c>
      <c r="DC372" s="79">
        <f>Model!$BR372*CE372</f>
        <v>45847.414616560811</v>
      </c>
      <c r="DD372" s="79">
        <f>SUM(Model!$CF372:$CQ372)</f>
        <v>1283397.8699051491</v>
      </c>
      <c r="DE372" s="79">
        <f>SUM(Model!$CR372:$DC372)</f>
        <v>552039.32535252033</v>
      </c>
      <c r="DF372" s="80">
        <f>IFERROR((Model!$DD372-Model!$DE372)/Model!$DD372,0)</f>
        <v>0.5698611176646885</v>
      </c>
    </row>
    <row r="373" spans="2:110" x14ac:dyDescent="0.25">
      <c r="B373" t="s">
        <v>371</v>
      </c>
      <c r="C373" t="s">
        <v>89</v>
      </c>
      <c r="D373" t="s">
        <v>11</v>
      </c>
      <c r="E373" s="4">
        <v>30</v>
      </c>
      <c r="F373" s="4">
        <v>455515.85</v>
      </c>
      <c r="G373" s="4">
        <v>166311.35</v>
      </c>
      <c r="H373" s="4">
        <v>0</v>
      </c>
      <c r="I373" s="4">
        <v>0</v>
      </c>
      <c r="J373" s="4">
        <v>1</v>
      </c>
      <c r="K373" s="4">
        <v>0</v>
      </c>
      <c r="L373" s="4">
        <v>0</v>
      </c>
      <c r="M373" s="4">
        <v>3</v>
      </c>
      <c r="N373" s="4">
        <v>3</v>
      </c>
      <c r="O373" s="4">
        <v>0</v>
      </c>
      <c r="P373" s="4">
        <v>0</v>
      </c>
      <c r="Q373" s="4">
        <v>2</v>
      </c>
      <c r="R373" s="4">
        <v>3</v>
      </c>
      <c r="S373" s="4">
        <v>8</v>
      </c>
      <c r="T373" s="4">
        <v>0</v>
      </c>
      <c r="U373" s="4">
        <v>0</v>
      </c>
      <c r="V373" s="4">
        <v>15</v>
      </c>
      <c r="W373" s="4">
        <v>5</v>
      </c>
      <c r="X373" s="4">
        <v>5</v>
      </c>
      <c r="Y373" s="4">
        <v>2</v>
      </c>
      <c r="Z373" s="4">
        <v>2</v>
      </c>
      <c r="AA373" s="4">
        <v>6</v>
      </c>
      <c r="AB373" s="4">
        <v>0</v>
      </c>
      <c r="AC373" s="4">
        <v>3</v>
      </c>
      <c r="AD373" s="4">
        <v>6</v>
      </c>
      <c r="AE373" s="4">
        <v>7</v>
      </c>
      <c r="AF373" s="4">
        <v>2</v>
      </c>
      <c r="AG373" s="4">
        <v>0</v>
      </c>
      <c r="AH373" s="4">
        <v>0</v>
      </c>
      <c r="AI373" s="4">
        <v>10</v>
      </c>
      <c r="AJ373" s="4">
        <v>0</v>
      </c>
      <c r="AK373" s="4">
        <v>0</v>
      </c>
      <c r="AL373" s="4">
        <v>0</v>
      </c>
      <c r="AM373" s="4">
        <v>3</v>
      </c>
      <c r="AN373" s="4">
        <v>5</v>
      </c>
      <c r="AO373" s="4">
        <v>5</v>
      </c>
      <c r="AP373" s="4">
        <v>5</v>
      </c>
      <c r="AQ373" s="4">
        <v>0</v>
      </c>
      <c r="AR373" s="79">
        <f>MAX(IFERROR(IFERROR(_xlfn.FORECAST.ETS(AR$5,tbl_Model[[#This Row],[H_2023_01]:[H_2025_12]],$H$5:$AQ$5),_xlfn.FORECAST.LINEAR(AR$5,tbl_Model[[#This Row],[H_2023_01]:[H_2025_12]],$H$5:$AQ$5)),0),0)</f>
        <v>3.4707382079188798</v>
      </c>
      <c r="AS373" s="79">
        <f>MAX(IFERROR(IFERROR(_xlfn.FORECAST.ETS(AS$5,tbl_Model[[#This Row],[H_2023_01]:[H_2025_12]],$H$5:$AQ$5),_xlfn.FORECAST.LINEAR(AS$5,tbl_Model[[#This Row],[H_2023_01]:[H_2025_12]],$H$5:$AQ$5)),0),0)</f>
        <v>3.5343894305462333</v>
      </c>
      <c r="AT373" s="79">
        <f>MAX(IFERROR(IFERROR(_xlfn.FORECAST.ETS(AT$5,tbl_Model[[#This Row],[H_2023_01]:[H_2025_12]],$H$5:$AQ$5),_xlfn.FORECAST.LINEAR(AT$5,tbl_Model[[#This Row],[H_2023_01]:[H_2025_12]],$H$5:$AQ$5)),0),0)</f>
        <v>3.5980406531735856</v>
      </c>
      <c r="AU373" s="79">
        <f>MAX(IFERROR(IFERROR(_xlfn.FORECAST.ETS(AU$5,tbl_Model[[#This Row],[H_2023_01]:[H_2025_12]],$H$5:$AQ$5),_xlfn.FORECAST.LINEAR(AU$5,tbl_Model[[#This Row],[H_2023_01]:[H_2025_12]],$H$5:$AQ$5)),0),0)</f>
        <v>3.6616918758009391</v>
      </c>
      <c r="AV373" s="79">
        <f>MAX(IFERROR(IFERROR(_xlfn.FORECAST.ETS(AV$5,tbl_Model[[#This Row],[H_2023_01]:[H_2025_12]],$H$5:$AQ$5),_xlfn.FORECAST.LINEAR(AV$5,tbl_Model[[#This Row],[H_2023_01]:[H_2025_12]],$H$5:$AQ$5)),0),0)</f>
        <v>3.7253430984282909</v>
      </c>
      <c r="AW373" s="79">
        <f>MAX(IFERROR(IFERROR(_xlfn.FORECAST.ETS(AW$5,tbl_Model[[#This Row],[H_2023_01]:[H_2025_12]],$H$5:$AQ$5),_xlfn.FORECAST.LINEAR(AW$5,tbl_Model[[#This Row],[H_2023_01]:[H_2025_12]],$H$5:$AQ$5)),0),0)</f>
        <v>3.7889943210556445</v>
      </c>
      <c r="AX373" s="79">
        <f>MAX(IFERROR(IFERROR(_xlfn.FORECAST.ETS(AX$5,tbl_Model[[#This Row],[H_2023_01]:[H_2025_12]],$H$5:$AQ$5),_xlfn.FORECAST.LINEAR(AX$5,tbl_Model[[#This Row],[H_2023_01]:[H_2025_12]],$H$5:$AQ$5)),0),0)</f>
        <v>3.8526455436829963</v>
      </c>
      <c r="AY373" s="79">
        <f>MAX(IFERROR(IFERROR(_xlfn.FORECAST.ETS(AY$5,tbl_Model[[#This Row],[H_2023_01]:[H_2025_12]],$H$5:$AQ$5),_xlfn.FORECAST.LINEAR(AY$5,tbl_Model[[#This Row],[H_2023_01]:[H_2025_12]],$H$5:$AQ$5)),0),0)</f>
        <v>3.9162967663103498</v>
      </c>
      <c r="AZ373" s="79">
        <f>MAX(IFERROR(IFERROR(_xlfn.FORECAST.ETS(AZ$5,tbl_Model[[#This Row],[H_2023_01]:[H_2025_12]],$H$5:$AQ$5),_xlfn.FORECAST.LINEAR(AZ$5,tbl_Model[[#This Row],[H_2023_01]:[H_2025_12]],$H$5:$AQ$5)),0),0)</f>
        <v>3.9799479889377021</v>
      </c>
      <c r="BA373" s="79">
        <f>MAX(IFERROR(IFERROR(_xlfn.FORECAST.ETS(BA$5,tbl_Model[[#This Row],[H_2023_01]:[H_2025_12]],$H$5:$AQ$5),_xlfn.FORECAST.LINEAR(BA$5,tbl_Model[[#This Row],[H_2023_01]:[H_2025_12]],$H$5:$AQ$5)),0),0)</f>
        <v>4.0435992115650565</v>
      </c>
      <c r="BB373" s="79">
        <f>MAX(IFERROR(IFERROR(_xlfn.FORECAST.ETS(BB$5,tbl_Model[[#This Row],[H_2023_01]:[H_2025_12]],$H$5:$AQ$5),_xlfn.FORECAST.LINEAR(BB$5,tbl_Model[[#This Row],[H_2023_01]:[H_2025_12]],$H$5:$AQ$5)),0),0)</f>
        <v>4.107250434192407</v>
      </c>
      <c r="BC373" s="79">
        <f>MAX(IFERROR(IFERROR(_xlfn.FORECAST.ETS(BC$5,tbl_Model[[#This Row],[H_2023_01]:[H_2025_12]],$H$5:$AQ$5),_xlfn.FORECAST.LINEAR(BC$5,tbl_Model[[#This Row],[H_2023_01]:[H_2025_12]],$H$5:$AQ$5)),0),0)</f>
        <v>4.1709016568197619</v>
      </c>
      <c r="BD373" s="80">
        <f>IFERROR(AR373/SUM(Model!$AR373:$BC373),1/12)</f>
        <v>7.5697936336373575E-2</v>
      </c>
      <c r="BE373" s="80">
        <f>IFERROR(AS373/SUM(Model!$AR373:$BC373),1/12)</f>
        <v>7.7086190335820814E-2</v>
      </c>
      <c r="BF373" s="80">
        <f>IFERROR(AT373/SUM(Model!$AR373:$BC373),1/12)</f>
        <v>7.847444433526804E-2</v>
      </c>
      <c r="BG373" s="80">
        <f>IFERROR(AU373/SUM(Model!$AR373:$BC373),1/12)</f>
        <v>7.9862698334715279E-2</v>
      </c>
      <c r="BH373" s="80">
        <f>IFERROR(AV373/SUM(Model!$AR373:$BC373),1/12)</f>
        <v>8.1250952334162491E-2</v>
      </c>
      <c r="BI373" s="80">
        <f>IFERROR(AW373/SUM(Model!$AR373:$BC373),1/12)</f>
        <v>8.263920633360973E-2</v>
      </c>
      <c r="BJ373" s="80">
        <f>IFERROR(AX373/SUM(Model!$AR373:$BC373),1/12)</f>
        <v>8.4027460333056941E-2</v>
      </c>
      <c r="BK373" s="80">
        <f>IFERROR(AY373/SUM(Model!$AR373:$BC373),1/12)</f>
        <v>8.5415714332504181E-2</v>
      </c>
      <c r="BL373" s="80">
        <f>IFERROR(AZ373/SUM(Model!$AR373:$BC373),1/12)</f>
        <v>8.6803968331951406E-2</v>
      </c>
      <c r="BM373" s="80">
        <f>IFERROR(BA373/SUM(Model!$AR373:$BC373),1/12)</f>
        <v>8.8192222331398659E-2</v>
      </c>
      <c r="BN373" s="80">
        <f>IFERROR(BB373/SUM(Model!$AR373:$BC373),1/12)</f>
        <v>8.9580476330845843E-2</v>
      </c>
      <c r="BO373" s="80">
        <f>IFERROR(BC373/SUM(Model!$AR373:$BC373),1/12)</f>
        <v>9.0968730330293124E-2</v>
      </c>
      <c r="BP37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28.124999999999989</v>
      </c>
      <c r="BQ373" s="77" cm="1">
        <f t="array" ref="BQ37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73" s="77" cm="1">
        <f t="array" ref="BR37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73" s="77">
        <f>IF(tbl_Model[[#This Row],[Type]]="Boutique",
    tbl_Model[[#This Row],[UnitListPrice]],
    tbl_Model[[#This Row],[UnitListPrice]]*(1-SUMIFS(tbl_MarketTerms[WholesaleMarginPct],tbl_MarketTerms[Country],tbl_Model[[#This Row],[country]])))</f>
        <v>14858.566556213018</v>
      </c>
      <c r="BT373" s="79">
        <f>Model!$BP373*BD373</f>
        <v>2.1290044594605062</v>
      </c>
      <c r="BU373" s="79">
        <f>Model!$BP373*BE373</f>
        <v>2.1680491031949596</v>
      </c>
      <c r="BV373" s="79">
        <f>Model!$BP373*BF373</f>
        <v>2.207093746929413</v>
      </c>
      <c r="BW373" s="79">
        <f>Model!$BP373*BG373</f>
        <v>2.2461383906638663</v>
      </c>
      <c r="BX373" s="79">
        <f>Model!$BP373*BH373</f>
        <v>2.2851830343983193</v>
      </c>
      <c r="BY373" s="79">
        <f>Model!$BP373*BI373</f>
        <v>2.3242276781327726</v>
      </c>
      <c r="BZ373" s="79">
        <f>Model!$BP373*BJ373</f>
        <v>2.3632723218672256</v>
      </c>
      <c r="CA373" s="79">
        <f>Model!$BP373*BK373</f>
        <v>2.402316965601679</v>
      </c>
      <c r="CB373" s="79">
        <f>Model!$BP373*BL373</f>
        <v>2.4413616093361323</v>
      </c>
      <c r="CC373" s="79">
        <f>Model!$BP373*BM373</f>
        <v>2.4804062530705862</v>
      </c>
      <c r="CD373" s="79">
        <f>Model!$BP373*BN373</f>
        <v>2.5194508968050382</v>
      </c>
      <c r="CE373" s="79">
        <f>Model!$BP373*BO373</f>
        <v>2.5584955405394934</v>
      </c>
      <c r="CF373" s="79">
        <f>Model!$BS373*BT373</f>
        <v>31633.954459368251</v>
      </c>
      <c r="CG373" s="79">
        <f>Model!$BS373*BU373</f>
        <v>32214.101896960252</v>
      </c>
      <c r="CH373" s="79">
        <f>Model!$BS373*BV373</f>
        <v>32794.249334552253</v>
      </c>
      <c r="CI373" s="79">
        <f>Model!$BS373*BW373</f>
        <v>33374.396772144253</v>
      </c>
      <c r="CJ373" s="79">
        <f>Model!$BS373*BX373</f>
        <v>33954.544209736247</v>
      </c>
      <c r="CK373" s="79">
        <f>Model!$BS373*BY373</f>
        <v>34534.691647328247</v>
      </c>
      <c r="CL373" s="79">
        <f>Model!$BS373*BZ373</f>
        <v>35114.839084920248</v>
      </c>
      <c r="CM373" s="79">
        <f>Model!$BS373*CA373</f>
        <v>35694.986522512248</v>
      </c>
      <c r="CN373" s="79">
        <f>Model!$BS373*CB373</f>
        <v>36275.133960104249</v>
      </c>
      <c r="CO373" s="79">
        <f>Model!$BS373*CC373</f>
        <v>36855.281397696257</v>
      </c>
      <c r="CP373" s="79">
        <f>Model!$BS373*CD373</f>
        <v>37435.428835288236</v>
      </c>
      <c r="CQ373" s="79">
        <f>Model!$BS373*CE373</f>
        <v>38015.576272880266</v>
      </c>
      <c r="CR373" s="79">
        <f>Model!$BR373*BT373</f>
        <v>11538.59948261882</v>
      </c>
      <c r="CS373" s="79">
        <f>Model!$BR373*BU373</f>
        <v>11750.210362056603</v>
      </c>
      <c r="CT373" s="79">
        <f>Model!$BR373*BV373</f>
        <v>11961.821241494385</v>
      </c>
      <c r="CU373" s="79">
        <f>Model!$BR373*BW373</f>
        <v>12173.432120932168</v>
      </c>
      <c r="CV373" s="79">
        <f>Model!$BR373*BX373</f>
        <v>12385.043000369949</v>
      </c>
      <c r="CW373" s="79">
        <f>Model!$BR373*BY373</f>
        <v>12596.653879807733</v>
      </c>
      <c r="CX373" s="79">
        <f>Model!$BR373*BZ373</f>
        <v>12808.264759245514</v>
      </c>
      <c r="CY373" s="79">
        <f>Model!$BR373*CA373</f>
        <v>13019.875638683296</v>
      </c>
      <c r="CZ373" s="79">
        <f>Model!$BR373*CB373</f>
        <v>13231.486518121079</v>
      </c>
      <c r="DA373" s="79">
        <f>Model!$BR373*CC373</f>
        <v>13443.097397558866</v>
      </c>
      <c r="DB373" s="79">
        <f>Model!$BR373*CD373</f>
        <v>13654.708276996642</v>
      </c>
      <c r="DC373" s="79">
        <f>Model!$BR373*CE373</f>
        <v>13866.319156434434</v>
      </c>
      <c r="DD373" s="79">
        <f>SUM(Model!$CF373:$CQ373)</f>
        <v>417897.18439349096</v>
      </c>
      <c r="DE373" s="79">
        <f>SUM(Model!$CR373:$DC373)</f>
        <v>152429.51183431951</v>
      </c>
      <c r="DF373" s="80">
        <f>IFERROR((Model!$DD373-Model!$DE373)/Model!$DD373,0)</f>
        <v>0.63524637751377555</v>
      </c>
    </row>
    <row r="374" spans="2:110" x14ac:dyDescent="0.25">
      <c r="B374" t="s">
        <v>371</v>
      </c>
      <c r="C374" t="s">
        <v>45</v>
      </c>
      <c r="D374" t="s">
        <v>32</v>
      </c>
      <c r="E374" s="4">
        <v>316</v>
      </c>
      <c r="F374" s="4">
        <v>3709143.35</v>
      </c>
      <c r="G374" s="4">
        <v>1450000.02</v>
      </c>
      <c r="H374" s="4">
        <v>23</v>
      </c>
      <c r="I374" s="4">
        <v>20</v>
      </c>
      <c r="J374" s="4">
        <v>20</v>
      </c>
      <c r="K374" s="4">
        <v>38</v>
      </c>
      <c r="L374" s="4">
        <v>23</v>
      </c>
      <c r="M374" s="4">
        <v>26</v>
      </c>
      <c r="N374" s="4">
        <v>16</v>
      </c>
      <c r="O374" s="4">
        <v>30</v>
      </c>
      <c r="P374" s="4">
        <v>24</v>
      </c>
      <c r="Q374" s="4">
        <v>23</v>
      </c>
      <c r="R374" s="4">
        <v>39</v>
      </c>
      <c r="S374" s="4">
        <v>55</v>
      </c>
      <c r="T374" s="4">
        <v>30</v>
      </c>
      <c r="U374" s="4">
        <v>35</v>
      </c>
      <c r="V374" s="4">
        <v>33</v>
      </c>
      <c r="W374" s="4">
        <v>32</v>
      </c>
      <c r="X374" s="4">
        <v>26</v>
      </c>
      <c r="Y374" s="4">
        <v>12</v>
      </c>
      <c r="Z374" s="4">
        <v>22</v>
      </c>
      <c r="AA374" s="4">
        <v>31</v>
      </c>
      <c r="AB374" s="4">
        <v>41</v>
      </c>
      <c r="AC374" s="4">
        <v>29</v>
      </c>
      <c r="AD374" s="4">
        <v>36</v>
      </c>
      <c r="AE374" s="4">
        <v>43</v>
      </c>
      <c r="AF374" s="4">
        <v>20</v>
      </c>
      <c r="AG374" s="4">
        <v>21</v>
      </c>
      <c r="AH374" s="4">
        <v>19</v>
      </c>
      <c r="AI374" s="4">
        <v>26</v>
      </c>
      <c r="AJ374" s="4">
        <v>28</v>
      </c>
      <c r="AK374" s="4">
        <v>6</v>
      </c>
      <c r="AL374" s="4">
        <v>23</v>
      </c>
      <c r="AM374" s="4">
        <v>25</v>
      </c>
      <c r="AN374" s="4">
        <v>25</v>
      </c>
      <c r="AO374" s="4">
        <v>30</v>
      </c>
      <c r="AP374" s="4">
        <v>58</v>
      </c>
      <c r="AQ374" s="4">
        <v>35</v>
      </c>
      <c r="AR374" s="79">
        <f>MAX(IFERROR(IFERROR(_xlfn.FORECAST.ETS(AR$5,tbl_Model[[#This Row],[H_2023_01]:[H_2025_12]],$H$5:$AQ$5),_xlfn.FORECAST.LINEAR(AR$5,tbl_Model[[#This Row],[H_2023_01]:[H_2025_12]],$H$5:$AQ$5)),0),0)</f>
        <v>25.563807626913881</v>
      </c>
      <c r="AS374" s="79">
        <f>MAX(IFERROR(IFERROR(_xlfn.FORECAST.ETS(AS$5,tbl_Model[[#This Row],[H_2023_01]:[H_2025_12]],$H$5:$AQ$5),_xlfn.FORECAST.LINEAR(AS$5,tbl_Model[[#This Row],[H_2023_01]:[H_2025_12]],$H$5:$AQ$5)),0),0)</f>
        <v>28.892698004990709</v>
      </c>
      <c r="AT374" s="79">
        <f>MAX(IFERROR(IFERROR(_xlfn.FORECAST.ETS(AT$5,tbl_Model[[#This Row],[H_2023_01]:[H_2025_12]],$H$5:$AQ$5),_xlfn.FORECAST.LINEAR(AT$5,tbl_Model[[#This Row],[H_2023_01]:[H_2025_12]],$H$5:$AQ$5)),0),0)</f>
        <v>27.784364521162082</v>
      </c>
      <c r="AU374" s="79">
        <f>MAX(IFERROR(IFERROR(_xlfn.FORECAST.ETS(AU$5,tbl_Model[[#This Row],[H_2023_01]:[H_2025_12]],$H$5:$AQ$5),_xlfn.FORECAST.LINEAR(AU$5,tbl_Model[[#This Row],[H_2023_01]:[H_2025_12]],$H$5:$AQ$5)),0),0)</f>
        <v>31.804621835530295</v>
      </c>
      <c r="AV374" s="79">
        <f>MAX(IFERROR(IFERROR(_xlfn.FORECAST.ETS(AV$5,tbl_Model[[#This Row],[H_2023_01]:[H_2025_12]],$H$5:$AQ$5),_xlfn.FORECAST.LINEAR(AV$5,tbl_Model[[#This Row],[H_2023_01]:[H_2025_12]],$H$5:$AQ$5)),0),0)</f>
        <v>25.809934791580247</v>
      </c>
      <c r="AW374" s="79">
        <f>MAX(IFERROR(IFERROR(_xlfn.FORECAST.ETS(AW$5,tbl_Model[[#This Row],[H_2023_01]:[H_2025_12]],$H$5:$AQ$5),_xlfn.FORECAST.LINEAR(AW$5,tbl_Model[[#This Row],[H_2023_01]:[H_2025_12]],$H$5:$AQ$5)),0),0)</f>
        <v>14.45092983468718</v>
      </c>
      <c r="AX374" s="79">
        <f>MAX(IFERROR(IFERROR(_xlfn.FORECAST.ETS(AX$5,tbl_Model[[#This Row],[H_2023_01]:[H_2025_12]],$H$5:$AQ$5),_xlfn.FORECAST.LINEAR(AX$5,tbl_Model[[#This Row],[H_2023_01]:[H_2025_12]],$H$5:$AQ$5)),0),0)</f>
        <v>19.678933244728203</v>
      </c>
      <c r="AY374" s="79">
        <f>MAX(IFERROR(IFERROR(_xlfn.FORECAST.ETS(AY$5,tbl_Model[[#This Row],[H_2023_01]:[H_2025_12]],$H$5:$AQ$5),_xlfn.FORECAST.LINEAR(AY$5,tbl_Model[[#This Row],[H_2023_01]:[H_2025_12]],$H$5:$AQ$5)),0),0)</f>
        <v>27.842850009697692</v>
      </c>
      <c r="AZ374" s="79">
        <f>MAX(IFERROR(IFERROR(_xlfn.FORECAST.ETS(AZ$5,tbl_Model[[#This Row],[H_2023_01]:[H_2025_12]],$H$5:$AQ$5),_xlfn.FORECAST.LINEAR(AZ$5,tbl_Model[[#This Row],[H_2023_01]:[H_2025_12]],$H$5:$AQ$5)),0),0)</f>
        <v>29.773465062567833</v>
      </c>
      <c r="BA374" s="79">
        <f>MAX(IFERROR(IFERROR(_xlfn.FORECAST.ETS(BA$5,tbl_Model[[#This Row],[H_2023_01]:[H_2025_12]],$H$5:$AQ$5),_xlfn.FORECAST.LINEAR(BA$5,tbl_Model[[#This Row],[H_2023_01]:[H_2025_12]],$H$5:$AQ$5)),0),0)</f>
        <v>25.879146873011873</v>
      </c>
      <c r="BB374" s="79">
        <f>MAX(IFERROR(IFERROR(_xlfn.FORECAST.ETS(BB$5,tbl_Model[[#This Row],[H_2023_01]:[H_2025_12]],$H$5:$AQ$5),_xlfn.FORECAST.LINEAR(BB$5,tbl_Model[[#This Row],[H_2023_01]:[H_2025_12]],$H$5:$AQ$5)),0),0)</f>
        <v>40.625688588003918</v>
      </c>
      <c r="BC374" s="79">
        <f>MAX(IFERROR(IFERROR(_xlfn.FORECAST.ETS(BC$5,tbl_Model[[#This Row],[H_2023_01]:[H_2025_12]],$H$5:$AQ$5),_xlfn.FORECAST.LINEAR(BC$5,tbl_Model[[#This Row],[H_2023_01]:[H_2025_12]],$H$5:$AQ$5)),0),0)</f>
        <v>44.211504786150542</v>
      </c>
      <c r="BD374" s="80">
        <f>IFERROR(AR374/SUM(Model!$AR374:$BC374),1/12)</f>
        <v>7.4678549538338093E-2</v>
      </c>
      <c r="BE374" s="80">
        <f>IFERROR(AS374/SUM(Model!$AR374:$BC374),1/12)</f>
        <v>8.4403106561885002E-2</v>
      </c>
      <c r="BF374" s="80">
        <f>IFERROR(AT374/SUM(Model!$AR374:$BC374),1/12)</f>
        <v>8.1165375384078961E-2</v>
      </c>
      <c r="BG374" s="80">
        <f>IFERROR(AU374/SUM(Model!$AR374:$BC374),1/12)</f>
        <v>9.2909595548364282E-2</v>
      </c>
      <c r="BH374" s="80">
        <f>IFERROR(AV374/SUM(Model!$AR374:$BC374),1/12)</f>
        <v>7.5397551180328107E-2</v>
      </c>
      <c r="BI374" s="80">
        <f>IFERROR(AW374/SUM(Model!$AR374:$BC374),1/12)</f>
        <v>4.2214935086530958E-2</v>
      </c>
      <c r="BJ374" s="80">
        <f>IFERROR(AX374/SUM(Model!$AR374:$BC374),1/12)</f>
        <v>5.7487296596258113E-2</v>
      </c>
      <c r="BK374" s="80">
        <f>IFERROR(AY374/SUM(Model!$AR374:$BC374),1/12)</f>
        <v>8.1336226750065702E-2</v>
      </c>
      <c r="BL374" s="80">
        <f>IFERROR(AZ374/SUM(Model!$AR374:$BC374),1/12)</f>
        <v>8.697605685555572E-2</v>
      </c>
      <c r="BM374" s="80">
        <f>IFERROR(BA374/SUM(Model!$AR374:$BC374),1/12)</f>
        <v>7.5599737721835397E-2</v>
      </c>
      <c r="BN374" s="80">
        <f>IFERROR(BB374/SUM(Model!$AR374:$BC374),1/12)</f>
        <v>0.11867823221116151</v>
      </c>
      <c r="BO374" s="80">
        <f>IFERROR(BC374/SUM(Model!$AR374:$BC374),1/12)</f>
        <v>0.12915333656559821</v>
      </c>
      <c r="BP37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325.51598698066243</v>
      </c>
      <c r="BQ374" s="77" cm="1">
        <f t="array" ref="BQ37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374" s="77" cm="1">
        <f t="array" ref="BR37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374" s="77">
        <f>IF(tbl_Model[[#This Row],[Type]]="Boutique",
    tbl_Model[[#This Row],[UnitListPrice]],
    tbl_Model[[#This Row],[UnitListPrice]]*(1-SUMIFS(tbl_MarketTerms[WholesaleMarginPct],tbl_MarketTerms[Country],tbl_Model[[#This Row],[country]])))</f>
        <v>12289.402922755742</v>
      </c>
      <c r="BT374" s="79">
        <f>Model!$BP374*BD374</f>
        <v>24.309061759256416</v>
      </c>
      <c r="BU374" s="79">
        <f>Model!$BP374*BE374</f>
        <v>27.474560536726024</v>
      </c>
      <c r="BV374" s="79">
        <f>Model!$BP374*BF374</f>
        <v>26.420627276804428</v>
      </c>
      <c r="BW374" s="79">
        <f>Model!$BP374*BG374</f>
        <v>30.24355869489996</v>
      </c>
      <c r="BX374" s="79">
        <f>Model!$BP374*BH374</f>
        <v>24.543108288389515</v>
      </c>
      <c r="BY374" s="79">
        <f>Model!$BP374*BI374</f>
        <v>13.741636260016721</v>
      </c>
      <c r="BZ374" s="79">
        <f>Model!$BP374*BJ374</f>
        <v>18.713034090381036</v>
      </c>
      <c r="CA374" s="79">
        <f>Model!$BP374*BK374</f>
        <v>26.476242127830595</v>
      </c>
      <c r="CB374" s="79">
        <f>Model!$BP374*BL374</f>
        <v>28.312096991022432</v>
      </c>
      <c r="CC374" s="79">
        <f>Model!$BP374*BM374</f>
        <v>24.608923240002465</v>
      </c>
      <c r="CD374" s="79">
        <f>Model!$BP374*BN374</f>
        <v>38.631661891336485</v>
      </c>
      <c r="CE374" s="79">
        <f>Model!$BP374*BO374</f>
        <v>42.041475823996379</v>
      </c>
      <c r="CF374" s="79">
        <f>Model!$BS374*BT374</f>
        <v>298743.85463365563</v>
      </c>
      <c r="CG374" s="79">
        <f>Model!$BS374*BU374</f>
        <v>337645.94456147036</v>
      </c>
      <c r="CH374" s="79">
        <f>Model!$BS374*BV374</f>
        <v>324693.73407660041</v>
      </c>
      <c r="CI374" s="79">
        <f>Model!$BS374*BW374</f>
        <v>371675.27861963841</v>
      </c>
      <c r="CJ374" s="79">
        <f>Model!$BS374*BX374</f>
        <v>301620.14673284476</v>
      </c>
      <c r="CK374" s="79">
        <f>Model!$BS374*BY374</f>
        <v>168876.50481729576</v>
      </c>
      <c r="CL374" s="79">
        <f>Model!$BS374*BZ374</f>
        <v>229972.01584395656</v>
      </c>
      <c r="CM374" s="79">
        <f>Model!$BS374*CA374</f>
        <v>325377.20738935005</v>
      </c>
      <c r="CN374" s="79">
        <f>Model!$BS374*CB374</f>
        <v>347938.76751081512</v>
      </c>
      <c r="CO374" s="79">
        <f>Model!$BS374*CC374</f>
        <v>302428.97319155798</v>
      </c>
      <c r="CP374" s="79">
        <f>Model!$BS374*CD374</f>
        <v>474760.05855830223</v>
      </c>
      <c r="CQ374" s="79">
        <f>Model!$BS374*CE374</f>
        <v>516664.63586838596</v>
      </c>
      <c r="CR374" s="79">
        <f>Model!$BR374*BT374</f>
        <v>115437.39840146394</v>
      </c>
      <c r="CS374" s="79">
        <f>Model!$BR374*BU374</f>
        <v>130469.52704274985</v>
      </c>
      <c r="CT374" s="79">
        <f>Model!$BR374*BV374</f>
        <v>125464.67268765339</v>
      </c>
      <c r="CU374" s="79">
        <f>Model!$BR374*BW374</f>
        <v>143618.77758658581</v>
      </c>
      <c r="CV374" s="79">
        <f>Model!$BR374*BX374</f>
        <v>116548.82436662813</v>
      </c>
      <c r="CW374" s="79">
        <f>Model!$BR374*BY374</f>
        <v>65255.448990396413</v>
      </c>
      <c r="CX374" s="79">
        <f>Model!$BR374*BZ374</f>
        <v>88863.321545881394</v>
      </c>
      <c r="CY374" s="79">
        <f>Model!$BR374*CA374</f>
        <v>125728.77311976904</v>
      </c>
      <c r="CZ374" s="79">
        <f>Model!$BR374*CB374</f>
        <v>134446.76936941221</v>
      </c>
      <c r="DA374" s="79">
        <f>Model!$BR374*CC374</f>
        <v>116861.36241788484</v>
      </c>
      <c r="DB374" s="79">
        <f>Model!$BR374*CD374</f>
        <v>183451.69339835818</v>
      </c>
      <c r="DC374" s="79">
        <f>Model!$BR374*CE374</f>
        <v>199644.01103354787</v>
      </c>
      <c r="DD374" s="79">
        <f>SUM(Model!$CF374:$CQ374)</f>
        <v>4000397.1218038728</v>
      </c>
      <c r="DE374" s="79">
        <f>SUM(Model!$CR374:$DC374)</f>
        <v>1545790.5799603311</v>
      </c>
      <c r="DF374" s="80">
        <f>IFERROR((Model!$DD374-Model!$DE374)/Model!$DD374,0)</f>
        <v>0.6135907178977027</v>
      </c>
    </row>
    <row r="375" spans="2:110" x14ac:dyDescent="0.25">
      <c r="B375" t="s">
        <v>371</v>
      </c>
      <c r="C375" t="s">
        <v>89</v>
      </c>
      <c r="D375" t="s">
        <v>12</v>
      </c>
      <c r="E375" s="4">
        <v>28</v>
      </c>
      <c r="F375" s="4">
        <v>394231.89</v>
      </c>
      <c r="G375" s="4">
        <v>132258.21</v>
      </c>
      <c r="H375" s="4">
        <v>6</v>
      </c>
      <c r="I375" s="4">
        <v>3</v>
      </c>
      <c r="J375" s="4">
        <v>1</v>
      </c>
      <c r="K375" s="4">
        <v>2</v>
      </c>
      <c r="L375" s="4">
        <v>1</v>
      </c>
      <c r="M375" s="4">
        <v>2</v>
      </c>
      <c r="N375" s="4">
        <v>0</v>
      </c>
      <c r="O375" s="4">
        <v>0</v>
      </c>
      <c r="P375" s="4">
        <v>3</v>
      </c>
      <c r="Q375" s="4">
        <v>2</v>
      </c>
      <c r="R375" s="4">
        <v>2</v>
      </c>
      <c r="S375" s="4">
        <v>6</v>
      </c>
      <c r="T375" s="4">
        <v>0</v>
      </c>
      <c r="U375" s="4">
        <v>0</v>
      </c>
      <c r="V375" s="4">
        <v>2</v>
      </c>
      <c r="W375" s="4">
        <v>0</v>
      </c>
      <c r="X375" s="4">
        <v>1</v>
      </c>
      <c r="Y375" s="4">
        <v>3</v>
      </c>
      <c r="Z375" s="4">
        <v>2</v>
      </c>
      <c r="AA375" s="4">
        <v>2</v>
      </c>
      <c r="AB375" s="4">
        <v>0</v>
      </c>
      <c r="AC375" s="4">
        <v>9</v>
      </c>
      <c r="AD375" s="4">
        <v>0</v>
      </c>
      <c r="AE375" s="4">
        <v>8</v>
      </c>
      <c r="AF375" s="4">
        <v>0</v>
      </c>
      <c r="AG375" s="4">
        <v>7</v>
      </c>
      <c r="AH375" s="4">
        <v>1</v>
      </c>
      <c r="AI375" s="4">
        <v>5</v>
      </c>
      <c r="AJ375" s="4">
        <v>1</v>
      </c>
      <c r="AK375" s="4">
        <v>5</v>
      </c>
      <c r="AL375" s="4">
        <v>5</v>
      </c>
      <c r="AM375" s="4">
        <v>1</v>
      </c>
      <c r="AN375" s="4">
        <v>0</v>
      </c>
      <c r="AO375" s="4">
        <v>0</v>
      </c>
      <c r="AP375" s="4">
        <v>0</v>
      </c>
      <c r="AQ375" s="4">
        <v>3</v>
      </c>
      <c r="AR375" s="79">
        <f>MAX(IFERROR(IFERROR(_xlfn.FORECAST.ETS(AR$5,tbl_Model[[#This Row],[H_2023_01]:[H_2025_12]],$H$5:$AQ$5),_xlfn.FORECAST.LINEAR(AR$5,tbl_Model[[#This Row],[H_2023_01]:[H_2025_12]],$H$5:$AQ$5)),0),0)</f>
        <v>0.97493415081909718</v>
      </c>
      <c r="AS375" s="79">
        <f>MAX(IFERROR(IFERROR(_xlfn.FORECAST.ETS(AS$5,tbl_Model[[#This Row],[H_2023_01]:[H_2025_12]],$H$5:$AQ$5),_xlfn.FORECAST.LINEAR(AS$5,tbl_Model[[#This Row],[H_2023_01]:[H_2025_12]],$H$5:$AQ$5)),0),0)</f>
        <v>3.0193050193050195</v>
      </c>
      <c r="AT375" s="79">
        <f>MAX(IFERROR(IFERROR(_xlfn.FORECAST.ETS(AT$5,tbl_Model[[#This Row],[H_2023_01]:[H_2025_12]],$H$5:$AQ$5),_xlfn.FORECAST.LINEAR(AT$5,tbl_Model[[#This Row],[H_2023_01]:[H_2025_12]],$H$5:$AQ$5)),0),0)</f>
        <v>0.99423917012411644</v>
      </c>
      <c r="AU375" s="79">
        <f>MAX(IFERROR(IFERROR(_xlfn.FORECAST.ETS(AU$5,tbl_Model[[#This Row],[H_2023_01]:[H_2025_12]],$H$5:$AQ$5),_xlfn.FORECAST.LINEAR(AU$5,tbl_Model[[#This Row],[H_2023_01]:[H_2025_12]],$H$5:$AQ$5)),0),0)</f>
        <v>3.0386100386100385</v>
      </c>
      <c r="AV375" s="79">
        <f>MAX(IFERROR(IFERROR(_xlfn.FORECAST.ETS(AV$5,tbl_Model[[#This Row],[H_2023_01]:[H_2025_12]],$H$5:$AQ$5),_xlfn.FORECAST.LINEAR(AV$5,tbl_Model[[#This Row],[H_2023_01]:[H_2025_12]],$H$5:$AQ$5)),0),0)</f>
        <v>1.0135441894291355</v>
      </c>
      <c r="AW375" s="79">
        <f>MAX(IFERROR(IFERROR(_xlfn.FORECAST.ETS(AW$5,tbl_Model[[#This Row],[H_2023_01]:[H_2025_12]],$H$5:$AQ$5),_xlfn.FORECAST.LINEAR(AW$5,tbl_Model[[#This Row],[H_2023_01]:[H_2025_12]],$H$5:$AQ$5)),0),0)</f>
        <v>3.057915057915058</v>
      </c>
      <c r="AX375" s="79">
        <f>MAX(IFERROR(IFERROR(_xlfn.FORECAST.ETS(AX$5,tbl_Model[[#This Row],[H_2023_01]:[H_2025_12]],$H$5:$AQ$5),_xlfn.FORECAST.LINEAR(AX$5,tbl_Model[[#This Row],[H_2023_01]:[H_2025_12]],$H$5:$AQ$5)),0),0)</f>
        <v>1.032849208734155</v>
      </c>
      <c r="AY375" s="79">
        <f>MAX(IFERROR(IFERROR(_xlfn.FORECAST.ETS(AY$5,tbl_Model[[#This Row],[H_2023_01]:[H_2025_12]],$H$5:$AQ$5),_xlfn.FORECAST.LINEAR(AY$5,tbl_Model[[#This Row],[H_2023_01]:[H_2025_12]],$H$5:$AQ$5)),0),0)</f>
        <v>3.0772200772200771</v>
      </c>
      <c r="AZ375" s="79">
        <f>MAX(IFERROR(IFERROR(_xlfn.FORECAST.ETS(AZ$5,tbl_Model[[#This Row],[H_2023_01]:[H_2025_12]],$H$5:$AQ$5),_xlfn.FORECAST.LINEAR(AZ$5,tbl_Model[[#This Row],[H_2023_01]:[H_2025_12]],$H$5:$AQ$5)),0),0)</f>
        <v>1.0521542280391745</v>
      </c>
      <c r="BA375" s="79">
        <f>MAX(IFERROR(IFERROR(_xlfn.FORECAST.ETS(BA$5,tbl_Model[[#This Row],[H_2023_01]:[H_2025_12]],$H$5:$AQ$5),_xlfn.FORECAST.LINEAR(BA$5,tbl_Model[[#This Row],[H_2023_01]:[H_2025_12]],$H$5:$AQ$5)),0),0)</f>
        <v>3.0965250965250966</v>
      </c>
      <c r="BB375" s="79">
        <f>MAX(IFERROR(IFERROR(_xlfn.FORECAST.ETS(BB$5,tbl_Model[[#This Row],[H_2023_01]:[H_2025_12]],$H$5:$AQ$5),_xlfn.FORECAST.LINEAR(BB$5,tbl_Model[[#This Row],[H_2023_01]:[H_2025_12]],$H$5:$AQ$5)),0),0)</f>
        <v>1.0714592473441935</v>
      </c>
      <c r="BC375" s="79">
        <f>MAX(IFERROR(IFERROR(_xlfn.FORECAST.ETS(BC$5,tbl_Model[[#This Row],[H_2023_01]:[H_2025_12]],$H$5:$AQ$5),_xlfn.FORECAST.LINEAR(BC$5,tbl_Model[[#This Row],[H_2023_01]:[H_2025_12]],$H$5:$AQ$5)),0),0)</f>
        <v>3.115830115830116</v>
      </c>
      <c r="BD375" s="80">
        <f>IFERROR(AR375/SUM(Model!$AR375:$BC375),1/12)</f>
        <v>3.9720945658306687E-2</v>
      </c>
      <c r="BE375" s="80">
        <f>IFERROR(AS375/SUM(Model!$AR375:$BC375),1/12)</f>
        <v>0.12301307785444549</v>
      </c>
      <c r="BF375" s="80">
        <f>IFERROR(AT375/SUM(Model!$AR375:$BC375),1/12)</f>
        <v>4.0507474289089587E-2</v>
      </c>
      <c r="BG375" s="80">
        <f>IFERROR(AU375/SUM(Model!$AR375:$BC375),1/12)</f>
        <v>0.12379960648522838</v>
      </c>
      <c r="BH375" s="80">
        <f>IFERROR(AV375/SUM(Model!$AR375:$BC375),1/12)</f>
        <v>4.1294002919872473E-2</v>
      </c>
      <c r="BI375" s="80">
        <f>IFERROR(AW375/SUM(Model!$AR375:$BC375),1/12)</f>
        <v>0.12458613511601128</v>
      </c>
      <c r="BJ375" s="80">
        <f>IFERROR(AX375/SUM(Model!$AR375:$BC375),1/12)</f>
        <v>4.208053155065538E-2</v>
      </c>
      <c r="BK375" s="80">
        <f>IFERROR(AY375/SUM(Model!$AR375:$BC375),1/12)</f>
        <v>0.12537266374679418</v>
      </c>
      <c r="BL375" s="80">
        <f>IFERROR(AZ375/SUM(Model!$AR375:$BC375),1/12)</f>
        <v>4.2867060181438287E-2</v>
      </c>
      <c r="BM375" s="80">
        <f>IFERROR(BA375/SUM(Model!$AR375:$BC375),1/12)</f>
        <v>0.12615919237757708</v>
      </c>
      <c r="BN375" s="80">
        <f>IFERROR(BB375/SUM(Model!$AR375:$BC375),1/12)</f>
        <v>4.3653588812221179E-2</v>
      </c>
      <c r="BO375" s="80">
        <f>IFERROR(BC375/SUM(Model!$AR375:$BC375),1/12)</f>
        <v>0.12694572100835999</v>
      </c>
      <c r="BP37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29.354838709677416</v>
      </c>
      <c r="BQ375" s="77" cm="1">
        <f t="array" ref="BQ37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75" s="77" cm="1">
        <f t="array" ref="BR37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75" s="77">
        <f>IF(tbl_Model[[#This Row],[Type]]="Boutique",
    tbl_Model[[#This Row],[UnitListPrice]],
    tbl_Model[[#This Row],[UnitListPrice]]*(1-SUMIFS(tbl_MarketTerms[WholesaleMarginPct],tbl_MarketTerms[Country],tbl_Model[[#This Row],[country]])))</f>
        <v>16288.17627218935</v>
      </c>
      <c r="BT375" s="79">
        <f>Model!$BP375*BD375</f>
        <v>1.1660019531954542</v>
      </c>
      <c r="BU375" s="79">
        <f>Model!$BP375*BE375</f>
        <v>3.6110290595982382</v>
      </c>
      <c r="BV375" s="79">
        <f>Model!$BP375*BF375</f>
        <v>1.1890903742926298</v>
      </c>
      <c r="BW375" s="79">
        <f>Model!$BP375*BG375</f>
        <v>3.6341174806954135</v>
      </c>
      <c r="BX375" s="79">
        <f>Model!$BP375*BH375</f>
        <v>1.2121787953898047</v>
      </c>
      <c r="BY375" s="79">
        <f>Model!$BP375*BI375</f>
        <v>3.6572059017925889</v>
      </c>
      <c r="BZ375" s="79">
        <f>Model!$BP375*BJ375</f>
        <v>1.2352672164869805</v>
      </c>
      <c r="CA375" s="79">
        <f>Model!$BP375*BK375</f>
        <v>3.6802943228897642</v>
      </c>
      <c r="CB375" s="79">
        <f>Model!$BP375*BL375</f>
        <v>1.258355637584156</v>
      </c>
      <c r="CC375" s="79">
        <f>Model!$BP375*BM375</f>
        <v>3.70338274398694</v>
      </c>
      <c r="CD375" s="79">
        <f>Model!$BP375*BN375</f>
        <v>1.2814440586813312</v>
      </c>
      <c r="CE375" s="79">
        <f>Model!$BP375*BO375</f>
        <v>3.7264711650841154</v>
      </c>
      <c r="CF375" s="79">
        <f>Model!$BS375*BT375</f>
        <v>18992.045347364634</v>
      </c>
      <c r="CG375" s="79">
        <f>Model!$BS375*BU375</f>
        <v>58817.077846734246</v>
      </c>
      <c r="CH375" s="79">
        <f>Model!$BS375*BV375</f>
        <v>19368.113620041964</v>
      </c>
      <c r="CI375" s="79">
        <f>Model!$BS375*BW375</f>
        <v>59193.146119411576</v>
      </c>
      <c r="CJ375" s="79">
        <f>Model!$BS375*BX375</f>
        <v>19744.181892719287</v>
      </c>
      <c r="CK375" s="79">
        <f>Model!$BS375*BY375</f>
        <v>59569.214392088899</v>
      </c>
      <c r="CL375" s="79">
        <f>Model!$BS375*BZ375</f>
        <v>20120.250165396621</v>
      </c>
      <c r="CM375" s="79">
        <f>Model!$BS375*CA375</f>
        <v>59945.28266476623</v>
      </c>
      <c r="CN375" s="79">
        <f>Model!$BS375*CB375</f>
        <v>20496.318438073951</v>
      </c>
      <c r="CO375" s="79">
        <f>Model!$BS375*CC375</f>
        <v>60321.35093744356</v>
      </c>
      <c r="CP375" s="79">
        <f>Model!$BS375*CD375</f>
        <v>20872.386710751274</v>
      </c>
      <c r="CQ375" s="79">
        <f>Model!$BS375*CE375</f>
        <v>60697.41921012089</v>
      </c>
      <c r="CR375" s="79">
        <f>Model!$BR375*BT375</f>
        <v>6319.3994141669755</v>
      </c>
      <c r="CS375" s="79">
        <f>Model!$BR375*BU375</f>
        <v>19570.751885301383</v>
      </c>
      <c r="CT375" s="79">
        <f>Model!$BR375*BV375</f>
        <v>6444.5320988556032</v>
      </c>
      <c r="CU375" s="79">
        <f>Model!$BR375*BW375</f>
        <v>19695.884569990008</v>
      </c>
      <c r="CV375" s="79">
        <f>Model!$BR375*BX375</f>
        <v>6569.6647835442282</v>
      </c>
      <c r="CW375" s="79">
        <f>Model!$BR375*BY375</f>
        <v>19821.017254678638</v>
      </c>
      <c r="CX375" s="79">
        <f>Model!$BR375*BZ375</f>
        <v>6694.7974682328586</v>
      </c>
      <c r="CY375" s="79">
        <f>Model!$BR375*CA375</f>
        <v>19946.149939367264</v>
      </c>
      <c r="CZ375" s="79">
        <f>Model!$BR375*CB375</f>
        <v>6819.9301529214863</v>
      </c>
      <c r="DA375" s="79">
        <f>Model!$BR375*CC375</f>
        <v>20071.282624055893</v>
      </c>
      <c r="DB375" s="79">
        <f>Model!$BR375*CD375</f>
        <v>6945.0628376101131</v>
      </c>
      <c r="DC375" s="79">
        <f>Model!$BR375*CE375</f>
        <v>20196.415308744523</v>
      </c>
      <c r="DD375" s="79">
        <f>SUM(Model!$CF375:$CQ375)</f>
        <v>478136.78734491311</v>
      </c>
      <c r="DE375" s="79">
        <f>SUM(Model!$CR375:$DC375)</f>
        <v>159094.88833746899</v>
      </c>
      <c r="DF375" s="80">
        <f>IFERROR((Model!$DD375-Model!$DE375)/Model!$DD375,0)</f>
        <v>0.66726072423558824</v>
      </c>
    </row>
    <row r="376" spans="2:110" x14ac:dyDescent="0.25">
      <c r="B376" t="s">
        <v>371</v>
      </c>
      <c r="C376" t="s">
        <v>89</v>
      </c>
      <c r="D376" t="s">
        <v>13</v>
      </c>
      <c r="E376" s="4">
        <v>500</v>
      </c>
      <c r="F376" s="4">
        <v>7640459.7400000002</v>
      </c>
      <c r="G376" s="4">
        <v>2621757.9</v>
      </c>
      <c r="H376" s="4">
        <v>29</v>
      </c>
      <c r="I376" s="4">
        <v>33</v>
      </c>
      <c r="J376" s="4">
        <v>34</v>
      </c>
      <c r="K376" s="4">
        <v>17</v>
      </c>
      <c r="L376" s="4">
        <v>37</v>
      </c>
      <c r="M376" s="4">
        <v>47</v>
      </c>
      <c r="N376" s="4">
        <v>23</v>
      </c>
      <c r="O376" s="4">
        <v>35</v>
      </c>
      <c r="P376" s="4">
        <v>40</v>
      </c>
      <c r="Q376" s="4">
        <v>20</v>
      </c>
      <c r="R376" s="4">
        <v>51</v>
      </c>
      <c r="S376" s="4">
        <v>63</v>
      </c>
      <c r="T376" s="4">
        <v>23</v>
      </c>
      <c r="U376" s="4">
        <v>23</v>
      </c>
      <c r="V376" s="4">
        <v>50</v>
      </c>
      <c r="W376" s="4">
        <v>30</v>
      </c>
      <c r="X376" s="4">
        <v>42</v>
      </c>
      <c r="Y376" s="4">
        <v>33</v>
      </c>
      <c r="Z376" s="4">
        <v>39</v>
      </c>
      <c r="AA376" s="4">
        <v>13</v>
      </c>
      <c r="AB376" s="4">
        <v>30</v>
      </c>
      <c r="AC376" s="4">
        <v>45</v>
      </c>
      <c r="AD376" s="4">
        <v>36</v>
      </c>
      <c r="AE376" s="4">
        <v>51</v>
      </c>
      <c r="AF376" s="4">
        <v>49</v>
      </c>
      <c r="AG376" s="4">
        <v>34</v>
      </c>
      <c r="AH376" s="4">
        <v>58</v>
      </c>
      <c r="AI376" s="4">
        <v>33</v>
      </c>
      <c r="AJ376" s="4">
        <v>52</v>
      </c>
      <c r="AK376" s="4">
        <v>42</v>
      </c>
      <c r="AL376" s="4">
        <v>28</v>
      </c>
      <c r="AM376" s="4">
        <v>31</v>
      </c>
      <c r="AN376" s="4">
        <v>25</v>
      </c>
      <c r="AO376" s="4">
        <v>35</v>
      </c>
      <c r="AP376" s="4">
        <v>53</v>
      </c>
      <c r="AQ376" s="4">
        <v>60</v>
      </c>
      <c r="AR376" s="79">
        <f>MAX(IFERROR(IFERROR(_xlfn.FORECAST.ETS(AR$5,tbl_Model[[#This Row],[H_2023_01]:[H_2025_12]],$H$5:$AQ$5),_xlfn.FORECAST.LINEAR(AR$5,tbl_Model[[#This Row],[H_2023_01]:[H_2025_12]],$H$5:$AQ$5)),0),0)</f>
        <v>42.469364359615618</v>
      </c>
      <c r="AS376" s="79">
        <f>MAX(IFERROR(IFERROR(_xlfn.FORECAST.ETS(AS$5,tbl_Model[[#This Row],[H_2023_01]:[H_2025_12]],$H$5:$AQ$5),_xlfn.FORECAST.LINEAR(AS$5,tbl_Model[[#This Row],[H_2023_01]:[H_2025_12]],$H$5:$AQ$5)),0),0)</f>
        <v>42.869156984802103</v>
      </c>
      <c r="AT376" s="79">
        <f>MAX(IFERROR(IFERROR(_xlfn.FORECAST.ETS(AT$5,tbl_Model[[#This Row],[H_2023_01]:[H_2025_12]],$H$5:$AQ$5),_xlfn.FORECAST.LINEAR(AT$5,tbl_Model[[#This Row],[H_2023_01]:[H_2025_12]],$H$5:$AQ$5)),0),0)</f>
        <v>43.26894960998861</v>
      </c>
      <c r="AU376" s="79">
        <f>MAX(IFERROR(IFERROR(_xlfn.FORECAST.ETS(AU$5,tbl_Model[[#This Row],[H_2023_01]:[H_2025_12]],$H$5:$AQ$5),_xlfn.FORECAST.LINEAR(AU$5,tbl_Model[[#This Row],[H_2023_01]:[H_2025_12]],$H$5:$AQ$5)),0),0)</f>
        <v>43.668742235175095</v>
      </c>
      <c r="AV376" s="79">
        <f>MAX(IFERROR(IFERROR(_xlfn.FORECAST.ETS(AV$5,tbl_Model[[#This Row],[H_2023_01]:[H_2025_12]],$H$5:$AQ$5),_xlfn.FORECAST.LINEAR(AV$5,tbl_Model[[#This Row],[H_2023_01]:[H_2025_12]],$H$5:$AQ$5)),0),0)</f>
        <v>44.068534860361602</v>
      </c>
      <c r="AW376" s="79">
        <f>MAX(IFERROR(IFERROR(_xlfn.FORECAST.ETS(AW$5,tbl_Model[[#This Row],[H_2023_01]:[H_2025_12]],$H$5:$AQ$5),_xlfn.FORECAST.LINEAR(AW$5,tbl_Model[[#This Row],[H_2023_01]:[H_2025_12]],$H$5:$AQ$5)),0),0)</f>
        <v>44.468327485548087</v>
      </c>
      <c r="AX376" s="79">
        <f>MAX(IFERROR(IFERROR(_xlfn.FORECAST.ETS(AX$5,tbl_Model[[#This Row],[H_2023_01]:[H_2025_12]],$H$5:$AQ$5),_xlfn.FORECAST.LINEAR(AX$5,tbl_Model[[#This Row],[H_2023_01]:[H_2025_12]],$H$5:$AQ$5)),0),0)</f>
        <v>44.868120110734594</v>
      </c>
      <c r="AY376" s="79">
        <f>MAX(IFERROR(IFERROR(_xlfn.FORECAST.ETS(AY$5,tbl_Model[[#This Row],[H_2023_01]:[H_2025_12]],$H$5:$AQ$5),_xlfn.FORECAST.LINEAR(AY$5,tbl_Model[[#This Row],[H_2023_01]:[H_2025_12]],$H$5:$AQ$5)),0),0)</f>
        <v>45.26791273592108</v>
      </c>
      <c r="AZ376" s="79">
        <f>MAX(IFERROR(IFERROR(_xlfn.FORECAST.ETS(AZ$5,tbl_Model[[#This Row],[H_2023_01]:[H_2025_12]],$H$5:$AQ$5),_xlfn.FORECAST.LINEAR(AZ$5,tbl_Model[[#This Row],[H_2023_01]:[H_2025_12]],$H$5:$AQ$5)),0),0)</f>
        <v>45.667705361107586</v>
      </c>
      <c r="BA376" s="79">
        <f>MAX(IFERROR(IFERROR(_xlfn.FORECAST.ETS(BA$5,tbl_Model[[#This Row],[H_2023_01]:[H_2025_12]],$H$5:$AQ$5),_xlfn.FORECAST.LINEAR(BA$5,tbl_Model[[#This Row],[H_2023_01]:[H_2025_12]],$H$5:$AQ$5)),0),0)</f>
        <v>46.067497986294072</v>
      </c>
      <c r="BB376" s="79">
        <f>MAX(IFERROR(IFERROR(_xlfn.FORECAST.ETS(BB$5,tbl_Model[[#This Row],[H_2023_01]:[H_2025_12]],$H$5:$AQ$5),_xlfn.FORECAST.LINEAR(BB$5,tbl_Model[[#This Row],[H_2023_01]:[H_2025_12]],$H$5:$AQ$5)),0),0)</f>
        <v>46.467290611480578</v>
      </c>
      <c r="BC376" s="79">
        <f>MAX(IFERROR(IFERROR(_xlfn.FORECAST.ETS(BC$5,tbl_Model[[#This Row],[H_2023_01]:[H_2025_12]],$H$5:$AQ$5),_xlfn.FORECAST.LINEAR(BC$5,tbl_Model[[#This Row],[H_2023_01]:[H_2025_12]],$H$5:$AQ$5)),0),0)</f>
        <v>46.867083236667064</v>
      </c>
      <c r="BD376" s="80">
        <f>IFERROR(AR376/SUM(Model!$AR376:$BC376),1/12)</f>
        <v>7.9231126642244007E-2</v>
      </c>
      <c r="BE376" s="80">
        <f>IFERROR(AS376/SUM(Model!$AR376:$BC376),1/12)</f>
        <v>7.9976982404260238E-2</v>
      </c>
      <c r="BF376" s="80">
        <f>IFERROR(AT376/SUM(Model!$AR376:$BC376),1/12)</f>
        <v>8.0722838166276498E-2</v>
      </c>
      <c r="BG376" s="80">
        <f>IFERROR(AU376/SUM(Model!$AR376:$BC376),1/12)</f>
        <v>8.1468693928292715E-2</v>
      </c>
      <c r="BH376" s="80">
        <f>IFERROR(AV376/SUM(Model!$AR376:$BC376),1/12)</f>
        <v>8.2214549690308975E-2</v>
      </c>
      <c r="BI376" s="80">
        <f>IFERROR(AW376/SUM(Model!$AR376:$BC376),1/12)</f>
        <v>8.2960405452325192E-2</v>
      </c>
      <c r="BJ376" s="80">
        <f>IFERROR(AX376/SUM(Model!$AR376:$BC376),1/12)</f>
        <v>8.3706261214341451E-2</v>
      </c>
      <c r="BK376" s="80">
        <f>IFERROR(AY376/SUM(Model!$AR376:$BC376),1/12)</f>
        <v>8.4452116976357669E-2</v>
      </c>
      <c r="BL376" s="80">
        <f>IFERROR(AZ376/SUM(Model!$AR376:$BC376),1/12)</f>
        <v>8.5197972738373928E-2</v>
      </c>
      <c r="BM376" s="80">
        <f>IFERROR(BA376/SUM(Model!$AR376:$BC376),1/12)</f>
        <v>8.594382850039016E-2</v>
      </c>
      <c r="BN376" s="80">
        <f>IFERROR(BB376/SUM(Model!$AR376:$BC376),1/12)</f>
        <v>8.6689684262406419E-2</v>
      </c>
      <c r="BO376" s="80">
        <f>IFERROR(BC376/SUM(Model!$AR376:$BC376),1/12)</f>
        <v>8.7435540024422637E-2</v>
      </c>
      <c r="BP37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521.19596247960851</v>
      </c>
      <c r="BQ376" s="77" cm="1">
        <f t="array" ref="BQ37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76" s="77" cm="1">
        <f t="array" ref="BR37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76" s="77">
        <f>IF(tbl_Model[[#This Row],[Type]]="Boutique",
    tbl_Model[[#This Row],[UnitListPrice]],
    tbl_Model[[#This Row],[UnitListPrice]]*(1-SUMIFS(tbl_MarketTerms[WholesaleMarginPct],tbl_MarketTerms[Country],tbl_Model[[#This Row],[country]])))</f>
        <v>15983.505349112424</v>
      </c>
      <c r="BT376" s="79">
        <f>Model!$BP376*BD376</f>
        <v>41.294943308648115</v>
      </c>
      <c r="BU376" s="79">
        <f>Model!$BP376*BE376</f>
        <v>41.683680320403127</v>
      </c>
      <c r="BV376" s="79">
        <f>Model!$BP376*BF376</f>
        <v>42.072417332158153</v>
      </c>
      <c r="BW376" s="79">
        <f>Model!$BP376*BG376</f>
        <v>42.461154343913158</v>
      </c>
      <c r="BX376" s="79">
        <f>Model!$BP376*BH376</f>
        <v>42.849891355668184</v>
      </c>
      <c r="BY376" s="79">
        <f>Model!$BP376*BI376</f>
        <v>43.238628367423189</v>
      </c>
      <c r="BZ376" s="79">
        <f>Model!$BP376*BJ376</f>
        <v>43.627365379178215</v>
      </c>
      <c r="CA376" s="79">
        <f>Model!$BP376*BK376</f>
        <v>44.01610239093322</v>
      </c>
      <c r="CB376" s="79">
        <f>Model!$BP376*BL376</f>
        <v>44.404839402688246</v>
      </c>
      <c r="CC376" s="79">
        <f>Model!$BP376*BM376</f>
        <v>44.793576414443258</v>
      </c>
      <c r="CD376" s="79">
        <f>Model!$BP376*BN376</f>
        <v>45.182313426198284</v>
      </c>
      <c r="CE376" s="79">
        <f>Model!$BP376*BO376</f>
        <v>45.571050437953289</v>
      </c>
      <c r="CF376" s="79">
        <f>Model!$BS376*BT376</f>
        <v>660037.94726507145</v>
      </c>
      <c r="CG376" s="79">
        <f>Model!$BS376*BU376</f>
        <v>666251.32737185562</v>
      </c>
      <c r="CH376" s="79">
        <f>Model!$BS376*BV376</f>
        <v>672464.70747864014</v>
      </c>
      <c r="CI376" s="79">
        <f>Model!$BS376*BW376</f>
        <v>678678.08758542419</v>
      </c>
      <c r="CJ376" s="79">
        <f>Model!$BS376*BX376</f>
        <v>684891.46769220859</v>
      </c>
      <c r="CK376" s="79">
        <f>Model!$BS376*BY376</f>
        <v>691104.84779899276</v>
      </c>
      <c r="CL376" s="79">
        <f>Model!$BS376*BZ376</f>
        <v>697318.22790577717</v>
      </c>
      <c r="CM376" s="79">
        <f>Model!$BS376*CA376</f>
        <v>703531.60801256122</v>
      </c>
      <c r="CN376" s="79">
        <f>Model!$BS376*CB376</f>
        <v>709744.98811934574</v>
      </c>
      <c r="CO376" s="79">
        <f>Model!$BS376*CC376</f>
        <v>715958.36822612991</v>
      </c>
      <c r="CP376" s="79">
        <f>Model!$BS376*CD376</f>
        <v>722171.74833291431</v>
      </c>
      <c r="CQ376" s="79">
        <f>Model!$BS376*CE376</f>
        <v>728385.12843969848</v>
      </c>
      <c r="CR376" s="79">
        <f>Model!$BR376*BT376</f>
        <v>223806.86399157802</v>
      </c>
      <c r="CS376" s="79">
        <f>Model!$BR376*BU376</f>
        <v>225913.70818477799</v>
      </c>
      <c r="CT376" s="79">
        <f>Model!$BR376*BV376</f>
        <v>228020.55237797802</v>
      </c>
      <c r="CU376" s="79">
        <f>Model!$BR376*BW376</f>
        <v>230127.39657117793</v>
      </c>
      <c r="CV376" s="79">
        <f>Model!$BR376*BX376</f>
        <v>232234.24076437796</v>
      </c>
      <c r="CW376" s="79">
        <f>Model!$BR376*BY376</f>
        <v>234341.08495757787</v>
      </c>
      <c r="CX376" s="79">
        <f>Model!$BR376*BZ376</f>
        <v>236447.9291507779</v>
      </c>
      <c r="CY376" s="79">
        <f>Model!$BR376*CA376</f>
        <v>238554.77334397781</v>
      </c>
      <c r="CZ376" s="79">
        <f>Model!$BR376*CB376</f>
        <v>240661.61753717784</v>
      </c>
      <c r="DA376" s="79">
        <f>Model!$BR376*CC376</f>
        <v>242768.46173037778</v>
      </c>
      <c r="DB376" s="79">
        <f>Model!$BR376*CD376</f>
        <v>244875.30592357781</v>
      </c>
      <c r="DC376" s="79">
        <f>Model!$BR376*CE376</f>
        <v>246982.15011677772</v>
      </c>
      <c r="DD376" s="79">
        <f>SUM(Model!$CF376:$CQ376)</f>
        <v>8330538.4542286182</v>
      </c>
      <c r="DE376" s="79">
        <f>SUM(Model!$CR376:$DC376)</f>
        <v>2824734.0846501342</v>
      </c>
      <c r="DF376" s="80">
        <f>IFERROR((Model!$DD376-Model!$DE376)/Model!$DD376,0)</f>
        <v>0.66091818672101732</v>
      </c>
    </row>
    <row r="377" spans="2:110" x14ac:dyDescent="0.25">
      <c r="B377" t="s">
        <v>371</v>
      </c>
      <c r="C377" t="s">
        <v>131</v>
      </c>
      <c r="D377" t="s">
        <v>27</v>
      </c>
      <c r="E377" s="4">
        <v>87</v>
      </c>
      <c r="F377" s="4">
        <v>519466.16</v>
      </c>
      <c r="G377" s="4">
        <v>224903.7</v>
      </c>
      <c r="H377" s="4">
        <v>2</v>
      </c>
      <c r="I377" s="4">
        <v>8</v>
      </c>
      <c r="J377" s="4">
        <v>9</v>
      </c>
      <c r="K377" s="4">
        <v>13</v>
      </c>
      <c r="L377" s="4">
        <v>6</v>
      </c>
      <c r="M377" s="4">
        <v>11</v>
      </c>
      <c r="N377" s="4">
        <v>2</v>
      </c>
      <c r="O377" s="4">
        <v>5</v>
      </c>
      <c r="P377" s="4">
        <v>19</v>
      </c>
      <c r="Q377" s="4">
        <v>3</v>
      </c>
      <c r="R377" s="4">
        <v>14</v>
      </c>
      <c r="S377" s="4">
        <v>22</v>
      </c>
      <c r="T377" s="4">
        <v>8</v>
      </c>
      <c r="U377" s="4">
        <v>9</v>
      </c>
      <c r="V377" s="4">
        <v>6</v>
      </c>
      <c r="W377" s="4">
        <v>18</v>
      </c>
      <c r="X377" s="4">
        <v>5</v>
      </c>
      <c r="Y377" s="4">
        <v>2</v>
      </c>
      <c r="Z377" s="4">
        <v>3</v>
      </c>
      <c r="AA377" s="4">
        <v>9</v>
      </c>
      <c r="AB377" s="4">
        <v>18</v>
      </c>
      <c r="AC377" s="4">
        <v>1</v>
      </c>
      <c r="AD377" s="4">
        <v>22</v>
      </c>
      <c r="AE377" s="4">
        <v>2</v>
      </c>
      <c r="AF377" s="4">
        <v>3</v>
      </c>
      <c r="AG377" s="4">
        <v>6</v>
      </c>
      <c r="AH377" s="4">
        <v>5</v>
      </c>
      <c r="AI377" s="4">
        <v>12</v>
      </c>
      <c r="AJ377" s="4">
        <v>10</v>
      </c>
      <c r="AK377" s="4">
        <v>6</v>
      </c>
      <c r="AL377" s="4">
        <v>9</v>
      </c>
      <c r="AM377" s="4">
        <v>1</v>
      </c>
      <c r="AN377" s="4">
        <v>2</v>
      </c>
      <c r="AO377" s="4">
        <v>5</v>
      </c>
      <c r="AP377" s="4">
        <v>8</v>
      </c>
      <c r="AQ377" s="4">
        <v>20</v>
      </c>
      <c r="AR377" s="79">
        <f>MAX(IFERROR(IFERROR(_xlfn.FORECAST.ETS(AR$5,tbl_Model[[#This Row],[H_2023_01]:[H_2025_12]],$H$5:$AQ$5),_xlfn.FORECAST.LINEAR(AR$5,tbl_Model[[#This Row],[H_2023_01]:[H_2025_12]],$H$5:$AQ$5)),0),0)</f>
        <v>8.3717670663729553</v>
      </c>
      <c r="AS377" s="79">
        <f>MAX(IFERROR(IFERROR(_xlfn.FORECAST.ETS(AS$5,tbl_Model[[#This Row],[H_2023_01]:[H_2025_12]],$H$5:$AQ$5),_xlfn.FORECAST.LINEAR(AS$5,tbl_Model[[#This Row],[H_2023_01]:[H_2025_12]],$H$5:$AQ$5)),0),0)</f>
        <v>8.3887064713497654</v>
      </c>
      <c r="AT377" s="79">
        <f>MAX(IFERROR(IFERROR(_xlfn.FORECAST.ETS(AT$5,tbl_Model[[#This Row],[H_2023_01]:[H_2025_12]],$H$5:$AQ$5),_xlfn.FORECAST.LINEAR(AT$5,tbl_Model[[#This Row],[H_2023_01]:[H_2025_12]],$H$5:$AQ$5)),0),0)</f>
        <v>8.4056458763265738</v>
      </c>
      <c r="AU377" s="79">
        <f>MAX(IFERROR(IFERROR(_xlfn.FORECAST.ETS(AU$5,tbl_Model[[#This Row],[H_2023_01]:[H_2025_12]],$H$5:$AQ$5),_xlfn.FORECAST.LINEAR(AU$5,tbl_Model[[#This Row],[H_2023_01]:[H_2025_12]],$H$5:$AQ$5)),0),0)</f>
        <v>8.4225852813033821</v>
      </c>
      <c r="AV377" s="79">
        <f>MAX(IFERROR(IFERROR(_xlfn.FORECAST.ETS(AV$5,tbl_Model[[#This Row],[H_2023_01]:[H_2025_12]],$H$5:$AQ$5),_xlfn.FORECAST.LINEAR(AV$5,tbl_Model[[#This Row],[H_2023_01]:[H_2025_12]],$H$5:$AQ$5)),0),0)</f>
        <v>8.4395246862801923</v>
      </c>
      <c r="AW377" s="79">
        <f>MAX(IFERROR(IFERROR(_xlfn.FORECAST.ETS(AW$5,tbl_Model[[#This Row],[H_2023_01]:[H_2025_12]],$H$5:$AQ$5),_xlfn.FORECAST.LINEAR(AW$5,tbl_Model[[#This Row],[H_2023_01]:[H_2025_12]],$H$5:$AQ$5)),0),0)</f>
        <v>8.4564640912570006</v>
      </c>
      <c r="AX377" s="79">
        <f>MAX(IFERROR(IFERROR(_xlfn.FORECAST.ETS(AX$5,tbl_Model[[#This Row],[H_2023_01]:[H_2025_12]],$H$5:$AQ$5),_xlfn.FORECAST.LINEAR(AX$5,tbl_Model[[#This Row],[H_2023_01]:[H_2025_12]],$H$5:$AQ$5)),0),0)</f>
        <v>8.4734034962338107</v>
      </c>
      <c r="AY377" s="79">
        <f>MAX(IFERROR(IFERROR(_xlfn.FORECAST.ETS(AY$5,tbl_Model[[#This Row],[H_2023_01]:[H_2025_12]],$H$5:$AQ$5),_xlfn.FORECAST.LINEAR(AY$5,tbl_Model[[#This Row],[H_2023_01]:[H_2025_12]],$H$5:$AQ$5)),0),0)</f>
        <v>8.4903429012106191</v>
      </c>
      <c r="AZ377" s="79">
        <f>MAX(IFERROR(IFERROR(_xlfn.FORECAST.ETS(AZ$5,tbl_Model[[#This Row],[H_2023_01]:[H_2025_12]],$H$5:$AQ$5),_xlfn.FORECAST.LINEAR(AZ$5,tbl_Model[[#This Row],[H_2023_01]:[H_2025_12]],$H$5:$AQ$5)),0),0)</f>
        <v>8.5072823061874274</v>
      </c>
      <c r="BA377" s="79">
        <f>MAX(IFERROR(IFERROR(_xlfn.FORECAST.ETS(BA$5,tbl_Model[[#This Row],[H_2023_01]:[H_2025_12]],$H$5:$AQ$5),_xlfn.FORECAST.LINEAR(BA$5,tbl_Model[[#This Row],[H_2023_01]:[H_2025_12]],$H$5:$AQ$5)),0),0)</f>
        <v>8.5242217111642375</v>
      </c>
      <c r="BB377" s="79">
        <f>MAX(IFERROR(IFERROR(_xlfn.FORECAST.ETS(BB$5,tbl_Model[[#This Row],[H_2023_01]:[H_2025_12]],$H$5:$AQ$5),_xlfn.FORECAST.LINEAR(BB$5,tbl_Model[[#This Row],[H_2023_01]:[H_2025_12]],$H$5:$AQ$5)),0),0)</f>
        <v>8.5411611161410459</v>
      </c>
      <c r="BC377" s="79">
        <f>MAX(IFERROR(IFERROR(_xlfn.FORECAST.ETS(BC$5,tbl_Model[[#This Row],[H_2023_01]:[H_2025_12]],$H$5:$AQ$5),_xlfn.FORECAST.LINEAR(BC$5,tbl_Model[[#This Row],[H_2023_01]:[H_2025_12]],$H$5:$AQ$5)),0),0)</f>
        <v>8.5581005211178542</v>
      </c>
      <c r="BD377" s="80">
        <f>IFERROR(AR377/SUM(Model!$AR377:$BC377),1/12)</f>
        <v>8.2416150265293184E-2</v>
      </c>
      <c r="BE377" s="80">
        <f>IFERROR(AS377/SUM(Model!$AR377:$BC377),1/12)</f>
        <v>8.2582910823118666E-2</v>
      </c>
      <c r="BF377" s="80">
        <f>IFERROR(AT377/SUM(Model!$AR377:$BC377),1/12)</f>
        <v>8.2749671380944148E-2</v>
      </c>
      <c r="BG377" s="80">
        <f>IFERROR(AU377/SUM(Model!$AR377:$BC377),1/12)</f>
        <v>8.2916431938769616E-2</v>
      </c>
      <c r="BH377" s="80">
        <f>IFERROR(AV377/SUM(Model!$AR377:$BC377),1/12)</f>
        <v>8.3083192496595112E-2</v>
      </c>
      <c r="BI377" s="80">
        <f>IFERROR(AW377/SUM(Model!$AR377:$BC377),1/12)</f>
        <v>8.3249953054420581E-2</v>
      </c>
      <c r="BJ377" s="80">
        <f>IFERROR(AX377/SUM(Model!$AR377:$BC377),1/12)</f>
        <v>8.3416713612246077E-2</v>
      </c>
      <c r="BK377" s="80">
        <f>IFERROR(AY377/SUM(Model!$AR377:$BC377),1/12)</f>
        <v>8.3583474170071559E-2</v>
      </c>
      <c r="BL377" s="80">
        <f>IFERROR(AZ377/SUM(Model!$AR377:$BC377),1/12)</f>
        <v>8.3750234727897027E-2</v>
      </c>
      <c r="BM377" s="80">
        <f>IFERROR(BA377/SUM(Model!$AR377:$BC377),1/12)</f>
        <v>8.3916995285722523E-2</v>
      </c>
      <c r="BN377" s="80">
        <f>IFERROR(BB377/SUM(Model!$AR377:$BC377),1/12)</f>
        <v>8.4083755843547991E-2</v>
      </c>
      <c r="BO377" s="80">
        <f>IFERROR(BC377/SUM(Model!$AR377:$BC377),1/12)</f>
        <v>8.4250516401373474E-2</v>
      </c>
      <c r="BP37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90.277027027027017</v>
      </c>
      <c r="BQ377" s="77" cm="1">
        <f t="array" ref="BQ37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377" s="77" cm="1">
        <f t="array" ref="BR37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377" s="77">
        <f>IF(tbl_Model[[#This Row],[Type]]="Boutique",
    tbl_Model[[#This Row],[UnitListPrice]],
    tbl_Model[[#This Row],[UnitListPrice]]*(1-SUMIFS(tbl_MarketTerms[WholesaleMarginPct],tbl_MarketTerms[Country],tbl_Model[[#This Row],[country]])))</f>
        <v>6219.8967613353252</v>
      </c>
      <c r="BT377" s="79">
        <f>Model!$BP377*BD377</f>
        <v>7.4402850249633925</v>
      </c>
      <c r="BU377" s="79">
        <f>Model!$BP377*BE377</f>
        <v>7.455339672349246</v>
      </c>
      <c r="BV377" s="79">
        <f>Model!$BP377*BF377</f>
        <v>7.4703943197350986</v>
      </c>
      <c r="BW377" s="79">
        <f>Model!$BP377*BG377</f>
        <v>7.4854489671209512</v>
      </c>
      <c r="BX377" s="79">
        <f>Model!$BP377*BH377</f>
        <v>7.5005036145068056</v>
      </c>
      <c r="BY377" s="79">
        <f>Model!$BP377*BI377</f>
        <v>7.5155582618926573</v>
      </c>
      <c r="BZ377" s="79">
        <f>Model!$BP377*BJ377</f>
        <v>7.5306129092785117</v>
      </c>
      <c r="CA377" s="79">
        <f>Model!$BP377*BK377</f>
        <v>7.5456675566643643</v>
      </c>
      <c r="CB377" s="79">
        <f>Model!$BP377*BL377</f>
        <v>7.5607222040502169</v>
      </c>
      <c r="CC377" s="79">
        <f>Model!$BP377*BM377</f>
        <v>7.5757768514360713</v>
      </c>
      <c r="CD377" s="79">
        <f>Model!$BP377*BN377</f>
        <v>7.590831498821923</v>
      </c>
      <c r="CE377" s="79">
        <f>Model!$BP377*BO377</f>
        <v>7.6058861462077765</v>
      </c>
      <c r="CF377" s="79">
        <f>Model!$BS377*BT377</f>
        <v>46277.804730181524</v>
      </c>
      <c r="CG377" s="79">
        <f>Model!$BS377*BU377</f>
        <v>46371.443082699843</v>
      </c>
      <c r="CH377" s="79">
        <f>Model!$BS377*BV377</f>
        <v>46465.081435218148</v>
      </c>
      <c r="CI377" s="79">
        <f>Model!$BS377*BW377</f>
        <v>46558.71978773646</v>
      </c>
      <c r="CJ377" s="79">
        <f>Model!$BS377*BX377</f>
        <v>46652.358140254779</v>
      </c>
      <c r="CK377" s="79">
        <f>Model!$BS377*BY377</f>
        <v>46745.996492773083</v>
      </c>
      <c r="CL377" s="79">
        <f>Model!$BS377*BZ377</f>
        <v>46839.634845291403</v>
      </c>
      <c r="CM377" s="79">
        <f>Model!$BS377*CA377</f>
        <v>46933.273197809714</v>
      </c>
      <c r="CN377" s="79">
        <f>Model!$BS377*CB377</f>
        <v>47026.911550328026</v>
      </c>
      <c r="CO377" s="79">
        <f>Model!$BS377*CC377</f>
        <v>47120.549902846346</v>
      </c>
      <c r="CP377" s="79">
        <f>Model!$BS377*CD377</f>
        <v>47214.18825536465</v>
      </c>
      <c r="CQ377" s="79">
        <f>Model!$BS377*CE377</f>
        <v>47307.826607882969</v>
      </c>
      <c r="CR377" s="79">
        <f>Model!$BR377*BT377</f>
        <v>19755.989504749999</v>
      </c>
      <c r="CS377" s="79">
        <f>Model!$BR377*BU377</f>
        <v>19795.963706646129</v>
      </c>
      <c r="CT377" s="79">
        <f>Model!$BR377*BV377</f>
        <v>19835.937908542255</v>
      </c>
      <c r="CU377" s="79">
        <f>Model!$BR377*BW377</f>
        <v>19875.912110438381</v>
      </c>
      <c r="CV377" s="79">
        <f>Model!$BR377*BX377</f>
        <v>19915.886312334515</v>
      </c>
      <c r="CW377" s="79">
        <f>Model!$BR377*BY377</f>
        <v>19955.860514230641</v>
      </c>
      <c r="CX377" s="79">
        <f>Model!$BR377*BZ377</f>
        <v>19995.83471612677</v>
      </c>
      <c r="CY377" s="79">
        <f>Model!$BR377*CA377</f>
        <v>20035.808918022896</v>
      </c>
      <c r="CZ377" s="79">
        <f>Model!$BR377*CB377</f>
        <v>20075.783119919026</v>
      </c>
      <c r="DA377" s="79">
        <f>Model!$BR377*CC377</f>
        <v>20115.757321815156</v>
      </c>
      <c r="DB377" s="79">
        <f>Model!$BR377*CD377</f>
        <v>20155.731523711282</v>
      </c>
      <c r="DC377" s="79">
        <f>Model!$BR377*CE377</f>
        <v>20195.705725607411</v>
      </c>
      <c r="DD377" s="79">
        <f>SUM(Model!$CF377:$CQ377)</f>
        <v>561513.78802838689</v>
      </c>
      <c r="DE377" s="79">
        <f>SUM(Model!$CR377:$DC377)</f>
        <v>239710.17138214447</v>
      </c>
      <c r="DF377" s="80">
        <f>IFERROR((Model!$DD377-Model!$DE377)/Model!$DD377,0)</f>
        <v>0.57310011527263494</v>
      </c>
    </row>
    <row r="378" spans="2:110" x14ac:dyDescent="0.25">
      <c r="B378" t="s">
        <v>371</v>
      </c>
      <c r="C378" t="s">
        <v>89</v>
      </c>
      <c r="D378" t="s">
        <v>15</v>
      </c>
      <c r="E378" s="4">
        <v>46</v>
      </c>
      <c r="F378" s="4">
        <v>743502.52</v>
      </c>
      <c r="G378" s="4">
        <v>252455.46</v>
      </c>
      <c r="H378" s="4">
        <v>1</v>
      </c>
      <c r="I378" s="4">
        <v>0</v>
      </c>
      <c r="J378" s="4">
        <v>1</v>
      </c>
      <c r="K378" s="4">
        <v>3</v>
      </c>
      <c r="L378" s="4">
        <v>2</v>
      </c>
      <c r="M378" s="4">
        <v>0</v>
      </c>
      <c r="N378" s="4">
        <v>0</v>
      </c>
      <c r="O378" s="4">
        <v>7</v>
      </c>
      <c r="P378" s="4">
        <v>0</v>
      </c>
      <c r="Q378" s="4">
        <v>3</v>
      </c>
      <c r="R378" s="4">
        <v>0</v>
      </c>
      <c r="S378" s="4">
        <v>3</v>
      </c>
      <c r="T378" s="4">
        <v>2</v>
      </c>
      <c r="U378" s="4">
        <v>2</v>
      </c>
      <c r="V378" s="4">
        <v>2</v>
      </c>
      <c r="W378" s="4">
        <v>12</v>
      </c>
      <c r="X378" s="4">
        <v>0</v>
      </c>
      <c r="Y378" s="4">
        <v>6</v>
      </c>
      <c r="Z378" s="4">
        <v>10</v>
      </c>
      <c r="AA378" s="4">
        <v>2</v>
      </c>
      <c r="AB378" s="4">
        <v>3</v>
      </c>
      <c r="AC378" s="4">
        <v>2</v>
      </c>
      <c r="AD378" s="4">
        <v>10</v>
      </c>
      <c r="AE378" s="4">
        <v>8</v>
      </c>
      <c r="AF378" s="4">
        <v>1</v>
      </c>
      <c r="AG378" s="4">
        <v>3</v>
      </c>
      <c r="AH378" s="4">
        <v>11</v>
      </c>
      <c r="AI378" s="4">
        <v>1</v>
      </c>
      <c r="AJ378" s="4">
        <v>0</v>
      </c>
      <c r="AK378" s="4">
        <v>3</v>
      </c>
      <c r="AL378" s="4">
        <v>3</v>
      </c>
      <c r="AM378" s="4">
        <v>5</v>
      </c>
      <c r="AN378" s="4">
        <v>1</v>
      </c>
      <c r="AO378" s="4">
        <v>0</v>
      </c>
      <c r="AP378" s="4">
        <v>13</v>
      </c>
      <c r="AQ378" s="4">
        <v>5</v>
      </c>
      <c r="AR378" s="79">
        <f>MAX(IFERROR(IFERROR(_xlfn.FORECAST.ETS(AR$5,tbl_Model[[#This Row],[H_2023_01]:[H_2025_12]],$H$5:$AQ$5),_xlfn.FORECAST.LINEAR(AR$5,tbl_Model[[#This Row],[H_2023_01]:[H_2025_12]],$H$5:$AQ$5)),0),0)</f>
        <v>5.2665100982647415</v>
      </c>
      <c r="AS378" s="79">
        <f>MAX(IFERROR(IFERROR(_xlfn.FORECAST.ETS(AS$5,tbl_Model[[#This Row],[H_2023_01]:[H_2025_12]],$H$5:$AQ$5),_xlfn.FORECAST.LINEAR(AS$5,tbl_Model[[#This Row],[H_2023_01]:[H_2025_12]],$H$5:$AQ$5)),0),0)</f>
        <v>5.3911160586261202</v>
      </c>
      <c r="AT378" s="79">
        <f>MAX(IFERROR(IFERROR(_xlfn.FORECAST.ETS(AT$5,tbl_Model[[#This Row],[H_2023_01]:[H_2025_12]],$H$5:$AQ$5),_xlfn.FORECAST.LINEAR(AT$5,tbl_Model[[#This Row],[H_2023_01]:[H_2025_12]],$H$5:$AQ$5)),0),0)</f>
        <v>5.515722018987498</v>
      </c>
      <c r="AU378" s="79">
        <f>MAX(IFERROR(IFERROR(_xlfn.FORECAST.ETS(AU$5,tbl_Model[[#This Row],[H_2023_01]:[H_2025_12]],$H$5:$AQ$5),_xlfn.FORECAST.LINEAR(AU$5,tbl_Model[[#This Row],[H_2023_01]:[H_2025_12]],$H$5:$AQ$5)),0),0)</f>
        <v>5.6403279793488759</v>
      </c>
      <c r="AV378" s="79">
        <f>MAX(IFERROR(IFERROR(_xlfn.FORECAST.ETS(AV$5,tbl_Model[[#This Row],[H_2023_01]:[H_2025_12]],$H$5:$AQ$5),_xlfn.FORECAST.LINEAR(AV$5,tbl_Model[[#This Row],[H_2023_01]:[H_2025_12]],$H$5:$AQ$5)),0),0)</f>
        <v>5.7649339397102537</v>
      </c>
      <c r="AW378" s="79">
        <f>MAX(IFERROR(IFERROR(_xlfn.FORECAST.ETS(AW$5,tbl_Model[[#This Row],[H_2023_01]:[H_2025_12]],$H$5:$AQ$5),_xlfn.FORECAST.LINEAR(AW$5,tbl_Model[[#This Row],[H_2023_01]:[H_2025_12]],$H$5:$AQ$5)),0),0)</f>
        <v>5.8895399000716324</v>
      </c>
      <c r="AX378" s="79">
        <f>MAX(IFERROR(IFERROR(_xlfn.FORECAST.ETS(AX$5,tbl_Model[[#This Row],[H_2023_01]:[H_2025_12]],$H$5:$AQ$5),_xlfn.FORECAST.LINEAR(AX$5,tbl_Model[[#This Row],[H_2023_01]:[H_2025_12]],$H$5:$AQ$5)),0),0)</f>
        <v>6.0141458604330102</v>
      </c>
      <c r="AY378" s="79">
        <f>MAX(IFERROR(IFERROR(_xlfn.FORECAST.ETS(AY$5,tbl_Model[[#This Row],[H_2023_01]:[H_2025_12]],$H$5:$AQ$5),_xlfn.FORECAST.LINEAR(AY$5,tbl_Model[[#This Row],[H_2023_01]:[H_2025_12]],$H$5:$AQ$5)),0),0)</f>
        <v>6.1387518207943881</v>
      </c>
      <c r="AZ378" s="79">
        <f>MAX(IFERROR(IFERROR(_xlfn.FORECAST.ETS(AZ$5,tbl_Model[[#This Row],[H_2023_01]:[H_2025_12]],$H$5:$AQ$5),_xlfn.FORECAST.LINEAR(AZ$5,tbl_Model[[#This Row],[H_2023_01]:[H_2025_12]],$H$5:$AQ$5)),0),0)</f>
        <v>6.2633577811557668</v>
      </c>
      <c r="BA378" s="79">
        <f>MAX(IFERROR(IFERROR(_xlfn.FORECAST.ETS(BA$5,tbl_Model[[#This Row],[H_2023_01]:[H_2025_12]],$H$5:$AQ$5),_xlfn.FORECAST.LINEAR(BA$5,tbl_Model[[#This Row],[H_2023_01]:[H_2025_12]],$H$5:$AQ$5)),0),0)</f>
        <v>6.3879637415171446</v>
      </c>
      <c r="BB378" s="79">
        <f>MAX(IFERROR(IFERROR(_xlfn.FORECAST.ETS(BB$5,tbl_Model[[#This Row],[H_2023_01]:[H_2025_12]],$H$5:$AQ$5),_xlfn.FORECAST.LINEAR(BB$5,tbl_Model[[#This Row],[H_2023_01]:[H_2025_12]],$H$5:$AQ$5)),0),0)</f>
        <v>6.5125697018785225</v>
      </c>
      <c r="BC378" s="79">
        <f>MAX(IFERROR(IFERROR(_xlfn.FORECAST.ETS(BC$5,tbl_Model[[#This Row],[H_2023_01]:[H_2025_12]],$H$5:$AQ$5),_xlfn.FORECAST.LINEAR(BC$5,tbl_Model[[#This Row],[H_2023_01]:[H_2025_12]],$H$5:$AQ$5)),0),0)</f>
        <v>6.6371756622399012</v>
      </c>
      <c r="BD378" s="80">
        <f>IFERROR(AR378/SUM(Model!$AR378:$BC378),1/12)</f>
        <v>7.3737806987179091E-2</v>
      </c>
      <c r="BE378" s="80">
        <f>IFERROR(AS378/SUM(Model!$AR378:$BC378),1/12)</f>
        <v>7.5482448141025324E-2</v>
      </c>
      <c r="BF378" s="80">
        <f>IFERROR(AT378/SUM(Model!$AR378:$BC378),1/12)</f>
        <v>7.7227089294871543E-2</v>
      </c>
      <c r="BG378" s="80">
        <f>IFERROR(AU378/SUM(Model!$AR378:$BC378),1/12)</f>
        <v>7.8971730448717761E-2</v>
      </c>
      <c r="BH378" s="80">
        <f>IFERROR(AV378/SUM(Model!$AR378:$BC378),1/12)</f>
        <v>8.071637160256398E-2</v>
      </c>
      <c r="BI378" s="80">
        <f>IFERROR(AW378/SUM(Model!$AR378:$BC378),1/12)</f>
        <v>8.2461012756410212E-2</v>
      </c>
      <c r="BJ378" s="80">
        <f>IFERROR(AX378/SUM(Model!$AR378:$BC378),1/12)</f>
        <v>8.4205653910256431E-2</v>
      </c>
      <c r="BK378" s="80">
        <f>IFERROR(AY378/SUM(Model!$AR378:$BC378),1/12)</f>
        <v>8.5950295064102664E-2</v>
      </c>
      <c r="BL378" s="80">
        <f>IFERROR(AZ378/SUM(Model!$AR378:$BC378),1/12)</f>
        <v>8.7694936217948896E-2</v>
      </c>
      <c r="BM378" s="80">
        <f>IFERROR(BA378/SUM(Model!$AR378:$BC378),1/12)</f>
        <v>8.9439577371795115E-2</v>
      </c>
      <c r="BN378" s="80">
        <f>IFERROR(BB378/SUM(Model!$AR378:$BC378),1/12)</f>
        <v>9.1184218525641333E-2</v>
      </c>
      <c r="BO378" s="80">
        <f>IFERROR(BC378/SUM(Model!$AR378:$BC378),1/12)</f>
        <v>9.2928859679487566E-2</v>
      </c>
      <c r="BP37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48.560460652591168</v>
      </c>
      <c r="BQ378" s="77" cm="1">
        <f t="array" ref="BQ37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78" s="77" cm="1">
        <f t="array" ref="BR37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78" s="77">
        <f>IF(tbl_Model[[#This Row],[Type]]="Boutique",
    tbl_Model[[#This Row],[UnitListPrice]],
    tbl_Model[[#This Row],[UnitListPrice]]*(1-SUMIFS(tbl_MarketTerms[WholesaleMarginPct],tbl_MarketTerms[Country],tbl_Model[[#This Row],[country]])))</f>
        <v>16030.377798816566</v>
      </c>
      <c r="BT378" s="79">
        <f>Model!$BP378*BD378</f>
        <v>3.5807418748092723</v>
      </c>
      <c r="BU378" s="79">
        <f>Model!$BP378*BE378</f>
        <v>3.6654624529135136</v>
      </c>
      <c r="BV378" s="79">
        <f>Model!$BP378*BF378</f>
        <v>3.750183031017754</v>
      </c>
      <c r="BW378" s="79">
        <f>Model!$BP378*BG378</f>
        <v>3.8349036091219948</v>
      </c>
      <c r="BX378" s="79">
        <f>Model!$BP378*BH378</f>
        <v>3.9196241872262352</v>
      </c>
      <c r="BY378" s="79">
        <f>Model!$BP378*BI378</f>
        <v>4.0043447653304769</v>
      </c>
      <c r="BZ378" s="79">
        <f>Model!$BP378*BJ378</f>
        <v>4.0890653434347168</v>
      </c>
      <c r="CA378" s="79">
        <f>Model!$BP378*BK378</f>
        <v>4.1737859215389586</v>
      </c>
      <c r="CB378" s="79">
        <f>Model!$BP378*BL378</f>
        <v>4.2585064996431994</v>
      </c>
      <c r="CC378" s="79">
        <f>Model!$BP378*BM378</f>
        <v>4.3432270777474402</v>
      </c>
      <c r="CD378" s="79">
        <f>Model!$BP378*BN378</f>
        <v>4.4279476558516802</v>
      </c>
      <c r="CE378" s="79">
        <f>Model!$BP378*BO378</f>
        <v>4.5126682339559219</v>
      </c>
      <c r="CF378" s="79">
        <f>Model!$BS378*BT378</f>
        <v>57400.645053235363</v>
      </c>
      <c r="CG378" s="79">
        <f>Model!$BS378*BU378</f>
        <v>58758.747927580502</v>
      </c>
      <c r="CH378" s="79">
        <f>Model!$BS378*BV378</f>
        <v>60116.850801925619</v>
      </c>
      <c r="CI378" s="79">
        <f>Model!$BS378*BW378</f>
        <v>61474.953676270743</v>
      </c>
      <c r="CJ378" s="79">
        <f>Model!$BS378*BX378</f>
        <v>62833.056550615867</v>
      </c>
      <c r="CK378" s="79">
        <f>Model!$BS378*BY378</f>
        <v>64191.159424961006</v>
      </c>
      <c r="CL378" s="79">
        <f>Model!$BS378*BZ378</f>
        <v>65549.262299306123</v>
      </c>
      <c r="CM378" s="79">
        <f>Model!$BS378*CA378</f>
        <v>66907.365173651255</v>
      </c>
      <c r="CN378" s="79">
        <f>Model!$BS378*CB378</f>
        <v>68265.468047996386</v>
      </c>
      <c r="CO378" s="79">
        <f>Model!$BS378*CC378</f>
        <v>69623.570922341518</v>
      </c>
      <c r="CP378" s="79">
        <f>Model!$BS378*CD378</f>
        <v>70981.673796686635</v>
      </c>
      <c r="CQ378" s="79">
        <f>Model!$BS378*CE378</f>
        <v>72339.776671031766</v>
      </c>
      <c r="CR378" s="79">
        <f>Model!$BR378*BT378</f>
        <v>19406.603946022526</v>
      </c>
      <c r="CS378" s="79">
        <f>Model!$BR378*BU378</f>
        <v>19865.765416698108</v>
      </c>
      <c r="CT378" s="79">
        <f>Model!$BR378*BV378</f>
        <v>20324.926887373691</v>
      </c>
      <c r="CU378" s="79">
        <f>Model!$BR378*BW378</f>
        <v>20784.088358049274</v>
      </c>
      <c r="CV378" s="79">
        <f>Model!$BR378*BX378</f>
        <v>21243.249828724853</v>
      </c>
      <c r="CW378" s="79">
        <f>Model!$BR378*BY378</f>
        <v>21702.411299400443</v>
      </c>
      <c r="CX378" s="79">
        <f>Model!$BR378*BZ378</f>
        <v>22161.572770076018</v>
      </c>
      <c r="CY378" s="79">
        <f>Model!$BR378*CA378</f>
        <v>22620.734240751608</v>
      </c>
      <c r="CZ378" s="79">
        <f>Model!$BR378*CB378</f>
        <v>23079.895711427191</v>
      </c>
      <c r="DA378" s="79">
        <f>Model!$BR378*CC378</f>
        <v>23539.057182102773</v>
      </c>
      <c r="DB378" s="79">
        <f>Model!$BR378*CD378</f>
        <v>23998.218652778352</v>
      </c>
      <c r="DC378" s="79">
        <f>Model!$BR378*CE378</f>
        <v>24457.380123453939</v>
      </c>
      <c r="DD378" s="79">
        <f>SUM(Model!$CF378:$CQ378)</f>
        <v>778442.53034560266</v>
      </c>
      <c r="DE378" s="79">
        <f>SUM(Model!$CR378:$DC378)</f>
        <v>263183.9044168588</v>
      </c>
      <c r="DF378" s="80">
        <f>IFERROR((Model!$DD378-Model!$DE378)/Model!$DD378,0)</f>
        <v>0.66190965401130653</v>
      </c>
    </row>
    <row r="379" spans="2:110" x14ac:dyDescent="0.25">
      <c r="B379" t="s">
        <v>371</v>
      </c>
      <c r="C379" t="s">
        <v>148</v>
      </c>
      <c r="D379" t="s">
        <v>16</v>
      </c>
      <c r="E379" s="4">
        <v>230</v>
      </c>
      <c r="F379" s="4">
        <v>1262848.0900000001</v>
      </c>
      <c r="G379" s="4">
        <v>591255.79</v>
      </c>
      <c r="H379" s="4">
        <v>8</v>
      </c>
      <c r="I379" s="4">
        <v>10</v>
      </c>
      <c r="J379" s="4">
        <v>11</v>
      </c>
      <c r="K379" s="4">
        <v>6</v>
      </c>
      <c r="L379" s="4">
        <v>10</v>
      </c>
      <c r="M379" s="4">
        <v>23</v>
      </c>
      <c r="N379" s="4">
        <v>10</v>
      </c>
      <c r="O379" s="4">
        <v>6</v>
      </c>
      <c r="P379" s="4">
        <v>16</v>
      </c>
      <c r="Q379" s="4">
        <v>11</v>
      </c>
      <c r="R379" s="4">
        <v>42</v>
      </c>
      <c r="S379" s="4">
        <v>32</v>
      </c>
      <c r="T379" s="4">
        <v>16</v>
      </c>
      <c r="U379" s="4">
        <v>25</v>
      </c>
      <c r="V379" s="4">
        <v>26</v>
      </c>
      <c r="W379" s="4">
        <v>19</v>
      </c>
      <c r="X379" s="4">
        <v>15</v>
      </c>
      <c r="Y379" s="4">
        <v>22</v>
      </c>
      <c r="Z379" s="4">
        <v>19</v>
      </c>
      <c r="AA379" s="4">
        <v>15</v>
      </c>
      <c r="AB379" s="4">
        <v>29</v>
      </c>
      <c r="AC379" s="4">
        <v>20</v>
      </c>
      <c r="AD379" s="4">
        <v>15</v>
      </c>
      <c r="AE379" s="4">
        <v>15</v>
      </c>
      <c r="AF379" s="4">
        <v>10</v>
      </c>
      <c r="AG379" s="4">
        <v>14</v>
      </c>
      <c r="AH379" s="4">
        <v>9</v>
      </c>
      <c r="AI379" s="4">
        <v>16</v>
      </c>
      <c r="AJ379" s="4">
        <v>36</v>
      </c>
      <c r="AK379" s="4">
        <v>9</v>
      </c>
      <c r="AL379" s="4">
        <v>18</v>
      </c>
      <c r="AM379" s="4">
        <v>12</v>
      </c>
      <c r="AN379" s="4">
        <v>13</v>
      </c>
      <c r="AO379" s="4">
        <v>22</v>
      </c>
      <c r="AP379" s="4">
        <v>38</v>
      </c>
      <c r="AQ379" s="4">
        <v>33</v>
      </c>
      <c r="AR379" s="79">
        <f>MAX(IFERROR(IFERROR(_xlfn.FORECAST.ETS(AR$5,tbl_Model[[#This Row],[H_2023_01]:[H_2025_12]],$H$5:$AQ$5),_xlfn.FORECAST.LINEAR(AR$5,tbl_Model[[#This Row],[H_2023_01]:[H_2025_12]],$H$5:$AQ$5)),0),0)</f>
        <v>26.023234697942897</v>
      </c>
      <c r="AS379" s="79">
        <f>MAX(IFERROR(IFERROR(_xlfn.FORECAST.ETS(AS$5,tbl_Model[[#This Row],[H_2023_01]:[H_2025_12]],$H$5:$AQ$5),_xlfn.FORECAST.LINEAR(AS$5,tbl_Model[[#This Row],[H_2023_01]:[H_2025_12]],$H$5:$AQ$5)),0),0)</f>
        <v>26.317805571344074</v>
      </c>
      <c r="AT379" s="79">
        <f>MAX(IFERROR(IFERROR(_xlfn.FORECAST.ETS(AT$5,tbl_Model[[#This Row],[H_2023_01]:[H_2025_12]],$H$5:$AQ$5),_xlfn.FORECAST.LINEAR(AT$5,tbl_Model[[#This Row],[H_2023_01]:[H_2025_12]],$H$5:$AQ$5)),0),0)</f>
        <v>26.612376444745262</v>
      </c>
      <c r="AU379" s="79">
        <f>MAX(IFERROR(IFERROR(_xlfn.FORECAST.ETS(AU$5,tbl_Model[[#This Row],[H_2023_01]:[H_2025_12]],$H$5:$AQ$5),_xlfn.FORECAST.LINEAR(AU$5,tbl_Model[[#This Row],[H_2023_01]:[H_2025_12]],$H$5:$AQ$5)),0),0)</f>
        <v>26.90694731814644</v>
      </c>
      <c r="AV379" s="79">
        <f>MAX(IFERROR(IFERROR(_xlfn.FORECAST.ETS(AV$5,tbl_Model[[#This Row],[H_2023_01]:[H_2025_12]],$H$5:$AQ$5),_xlfn.FORECAST.LINEAR(AV$5,tbl_Model[[#This Row],[H_2023_01]:[H_2025_12]],$H$5:$AQ$5)),0),0)</f>
        <v>27.201518191547631</v>
      </c>
      <c r="AW379" s="79">
        <f>MAX(IFERROR(IFERROR(_xlfn.FORECAST.ETS(AW$5,tbl_Model[[#This Row],[H_2023_01]:[H_2025_12]],$H$5:$AQ$5),_xlfn.FORECAST.LINEAR(AW$5,tbl_Model[[#This Row],[H_2023_01]:[H_2025_12]],$H$5:$AQ$5)),0),0)</f>
        <v>27.496089064948809</v>
      </c>
      <c r="AX379" s="79">
        <f>MAX(IFERROR(IFERROR(_xlfn.FORECAST.ETS(AX$5,tbl_Model[[#This Row],[H_2023_01]:[H_2025_12]],$H$5:$AQ$5),_xlfn.FORECAST.LINEAR(AX$5,tbl_Model[[#This Row],[H_2023_01]:[H_2025_12]],$H$5:$AQ$5)),0),0)</f>
        <v>27.79065993835</v>
      </c>
      <c r="AY379" s="79">
        <f>MAX(IFERROR(IFERROR(_xlfn.FORECAST.ETS(AY$5,tbl_Model[[#This Row],[H_2023_01]:[H_2025_12]],$H$5:$AQ$5),_xlfn.FORECAST.LINEAR(AY$5,tbl_Model[[#This Row],[H_2023_01]:[H_2025_12]],$H$5:$AQ$5)),0),0)</f>
        <v>28.085230811751178</v>
      </c>
      <c r="AZ379" s="79">
        <f>MAX(IFERROR(IFERROR(_xlfn.FORECAST.ETS(AZ$5,tbl_Model[[#This Row],[H_2023_01]:[H_2025_12]],$H$5:$AQ$5),_xlfn.FORECAST.LINEAR(AZ$5,tbl_Model[[#This Row],[H_2023_01]:[H_2025_12]],$H$5:$AQ$5)),0),0)</f>
        <v>28.379801685152369</v>
      </c>
      <c r="BA379" s="79">
        <f>MAX(IFERROR(IFERROR(_xlfn.FORECAST.ETS(BA$5,tbl_Model[[#This Row],[H_2023_01]:[H_2025_12]],$H$5:$AQ$5),_xlfn.FORECAST.LINEAR(BA$5,tbl_Model[[#This Row],[H_2023_01]:[H_2025_12]],$H$5:$AQ$5)),0),0)</f>
        <v>28.674372558553543</v>
      </c>
      <c r="BB379" s="79">
        <f>MAX(IFERROR(IFERROR(_xlfn.FORECAST.ETS(BB$5,tbl_Model[[#This Row],[H_2023_01]:[H_2025_12]],$H$5:$AQ$5),_xlfn.FORECAST.LINEAR(BB$5,tbl_Model[[#This Row],[H_2023_01]:[H_2025_12]],$H$5:$AQ$5)),0),0)</f>
        <v>28.968943431954735</v>
      </c>
      <c r="BC379" s="79">
        <f>MAX(IFERROR(IFERROR(_xlfn.FORECAST.ETS(BC$5,tbl_Model[[#This Row],[H_2023_01]:[H_2025_12]],$H$5:$AQ$5),_xlfn.FORECAST.LINEAR(BC$5,tbl_Model[[#This Row],[H_2023_01]:[H_2025_12]],$H$5:$AQ$5)),0),0)</f>
        <v>29.263514305355912</v>
      </c>
      <c r="BD379" s="80">
        <f>IFERROR(AR379/SUM(Model!$AR379:$BC379),1/12)</f>
        <v>7.844928235392705E-2</v>
      </c>
      <c r="BE379" s="80">
        <f>IFERROR(AS379/SUM(Model!$AR379:$BC379),1/12)</f>
        <v>7.9337291622909992E-2</v>
      </c>
      <c r="BF379" s="80">
        <f>IFERROR(AT379/SUM(Model!$AR379:$BC379),1/12)</f>
        <v>8.0225300891892962E-2</v>
      </c>
      <c r="BG379" s="80">
        <f>IFERROR(AU379/SUM(Model!$AR379:$BC379),1/12)</f>
        <v>8.1113310160875904E-2</v>
      </c>
      <c r="BH379" s="80">
        <f>IFERROR(AV379/SUM(Model!$AR379:$BC379),1/12)</f>
        <v>8.2001319429858902E-2</v>
      </c>
      <c r="BI379" s="80">
        <f>IFERROR(AW379/SUM(Model!$AR379:$BC379),1/12)</f>
        <v>8.2889328698841844E-2</v>
      </c>
      <c r="BJ379" s="80">
        <f>IFERROR(AX379/SUM(Model!$AR379:$BC379),1/12)</f>
        <v>8.3777337967824828E-2</v>
      </c>
      <c r="BK379" s="80">
        <f>IFERROR(AY379/SUM(Model!$AR379:$BC379),1/12)</f>
        <v>8.466534723680777E-2</v>
      </c>
      <c r="BL379" s="80">
        <f>IFERROR(AZ379/SUM(Model!$AR379:$BC379),1/12)</f>
        <v>8.5553356505790754E-2</v>
      </c>
      <c r="BM379" s="80">
        <f>IFERROR(BA379/SUM(Model!$AR379:$BC379),1/12)</f>
        <v>8.6441365774773696E-2</v>
      </c>
      <c r="BN379" s="80">
        <f>IFERROR(BB379/SUM(Model!$AR379:$BC379),1/12)</f>
        <v>8.732937504375668E-2</v>
      </c>
      <c r="BO379" s="80">
        <f>IFERROR(BC379/SUM(Model!$AR379:$BC379),1/12)</f>
        <v>8.8217384312739622E-2</v>
      </c>
      <c r="BP37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239.18637581324154</v>
      </c>
      <c r="BQ379" s="77" cm="1">
        <f t="array" ref="BQ37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379" s="77" cm="1">
        <f t="array" ref="BR37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379" s="77">
        <f>IF(tbl_Model[[#This Row],[Type]]="Boutique",
    tbl_Model[[#This Row],[UnitListPrice]],
    tbl_Model[[#This Row],[UnitListPrice]]*(1-SUMIFS(tbl_MarketTerms[WholesaleMarginPct],tbl_MarketTerms[Country],tbl_Model[[#This Row],[country]])))</f>
        <v>5824.7878831280432</v>
      </c>
      <c r="BT379" s="79">
        <f>Model!$BP379*BD379</f>
        <v>18.763999531385494</v>
      </c>
      <c r="BU379" s="79">
        <f>Model!$BP379*BE379</f>
        <v>18.976399250122089</v>
      </c>
      <c r="BV379" s="79">
        <f>Model!$BP379*BF379</f>
        <v>19.188798968858691</v>
      </c>
      <c r="BW379" s="79">
        <f>Model!$BP379*BG379</f>
        <v>19.401198687595286</v>
      </c>
      <c r="BX379" s="79">
        <f>Model!$BP379*BH379</f>
        <v>19.613598406331896</v>
      </c>
      <c r="BY379" s="79">
        <f>Model!$BP379*BI379</f>
        <v>19.825998125068491</v>
      </c>
      <c r="BZ379" s="79">
        <f>Model!$BP379*BJ379</f>
        <v>20.038397843805097</v>
      </c>
      <c r="CA379" s="79">
        <f>Model!$BP379*BK379</f>
        <v>20.250797562541695</v>
      </c>
      <c r="CB379" s="79">
        <f>Model!$BP379*BL379</f>
        <v>20.463197281278301</v>
      </c>
      <c r="CC379" s="79">
        <f>Model!$BP379*BM379</f>
        <v>20.675597000014896</v>
      </c>
      <c r="CD379" s="79">
        <f>Model!$BP379*BN379</f>
        <v>20.887996718751502</v>
      </c>
      <c r="CE379" s="79">
        <f>Model!$BP379*BO379</f>
        <v>21.100396437488097</v>
      </c>
      <c r="CF379" s="79">
        <f>Model!$BS379*BT379</f>
        <v>109296.3171094345</v>
      </c>
      <c r="CG379" s="79">
        <f>Model!$BS379*BU379</f>
        <v>110533.50041751123</v>
      </c>
      <c r="CH379" s="79">
        <f>Model!$BS379*BV379</f>
        <v>111770.68372558799</v>
      </c>
      <c r="CI379" s="79">
        <f>Model!$BS379*BW379</f>
        <v>113007.86703366472</v>
      </c>
      <c r="CJ379" s="79">
        <f>Model!$BS379*BX379</f>
        <v>114245.05034174153</v>
      </c>
      <c r="CK379" s="79">
        <f>Model!$BS379*BY379</f>
        <v>115482.23364981824</v>
      </c>
      <c r="CL379" s="79">
        <f>Model!$BS379*BZ379</f>
        <v>116719.41695789504</v>
      </c>
      <c r="CM379" s="79">
        <f>Model!$BS379*CA379</f>
        <v>117956.60026597178</v>
      </c>
      <c r="CN379" s="79">
        <f>Model!$BS379*CB379</f>
        <v>119193.78357404856</v>
      </c>
      <c r="CO379" s="79">
        <f>Model!$BS379*CC379</f>
        <v>120430.96688212529</v>
      </c>
      <c r="CP379" s="79">
        <f>Model!$BS379*CD379</f>
        <v>121668.15019020207</v>
      </c>
      <c r="CQ379" s="79">
        <f>Model!$BS379*CE379</f>
        <v>122905.33349827879</v>
      </c>
      <c r="CR379" s="79">
        <f>Model!$BR379*BT379</f>
        <v>50659.305008102223</v>
      </c>
      <c r="CS379" s="79">
        <f>Model!$BR379*BU379</f>
        <v>51232.744701335781</v>
      </c>
      <c r="CT379" s="79">
        <f>Model!$BR379*BV379</f>
        <v>51806.184394569354</v>
      </c>
      <c r="CU379" s="79">
        <f>Model!$BR379*BW379</f>
        <v>52379.624087802913</v>
      </c>
      <c r="CV379" s="79">
        <f>Model!$BR379*BX379</f>
        <v>52953.063781036508</v>
      </c>
      <c r="CW379" s="79">
        <f>Model!$BR379*BY379</f>
        <v>53526.503474270059</v>
      </c>
      <c r="CX379" s="79">
        <f>Model!$BR379*BZ379</f>
        <v>54099.943167503647</v>
      </c>
      <c r="CY379" s="79">
        <f>Model!$BR379*CA379</f>
        <v>54673.382860737212</v>
      </c>
      <c r="CZ379" s="79">
        <f>Model!$BR379*CB379</f>
        <v>55246.8225539708</v>
      </c>
      <c r="DA379" s="79">
        <f>Model!$BR379*CC379</f>
        <v>55820.262247204359</v>
      </c>
      <c r="DB379" s="79">
        <f>Model!$BR379*CD379</f>
        <v>56393.701940437939</v>
      </c>
      <c r="DC379" s="79">
        <f>Model!$BR379*CE379</f>
        <v>56967.141633671497</v>
      </c>
      <c r="DD379" s="79">
        <f>SUM(Model!$CF379:$CQ379)</f>
        <v>1393209.9036462798</v>
      </c>
      <c r="DE379" s="79">
        <f>SUM(Model!$CR379:$DC379)</f>
        <v>645758.67985064222</v>
      </c>
      <c r="DF379" s="80">
        <f>IFERROR((Model!$DD379-Model!$DE379)/Model!$DD379,0)</f>
        <v>0.53649577270404403</v>
      </c>
    </row>
    <row r="380" spans="2:110" x14ac:dyDescent="0.25">
      <c r="B380" t="s">
        <v>371</v>
      </c>
      <c r="C380" t="s">
        <v>89</v>
      </c>
      <c r="D380" t="s">
        <v>16</v>
      </c>
      <c r="E380" s="4">
        <v>278</v>
      </c>
      <c r="F380" s="4">
        <v>3828146.74</v>
      </c>
      <c r="G380" s="4">
        <v>1447484.66</v>
      </c>
      <c r="H380" s="4">
        <v>16</v>
      </c>
      <c r="I380" s="4">
        <v>17</v>
      </c>
      <c r="J380" s="4">
        <v>14</v>
      </c>
      <c r="K380" s="4">
        <v>6</v>
      </c>
      <c r="L380" s="4">
        <v>28</v>
      </c>
      <c r="M380" s="4">
        <v>20</v>
      </c>
      <c r="N380" s="4">
        <v>20</v>
      </c>
      <c r="O380" s="4">
        <v>15</v>
      </c>
      <c r="P380" s="4">
        <v>7</v>
      </c>
      <c r="Q380" s="4">
        <v>23</v>
      </c>
      <c r="R380" s="4">
        <v>8</v>
      </c>
      <c r="S380" s="4">
        <v>32</v>
      </c>
      <c r="T380" s="4">
        <v>32</v>
      </c>
      <c r="U380" s="4">
        <v>31</v>
      </c>
      <c r="V380" s="4">
        <v>11</v>
      </c>
      <c r="W380" s="4">
        <v>23</v>
      </c>
      <c r="X380" s="4">
        <v>27</v>
      </c>
      <c r="Y380" s="4">
        <v>13</v>
      </c>
      <c r="Z380" s="4">
        <v>21</v>
      </c>
      <c r="AA380" s="4">
        <v>14</v>
      </c>
      <c r="AB380" s="4">
        <v>10</v>
      </c>
      <c r="AC380" s="4">
        <v>12</v>
      </c>
      <c r="AD380" s="4">
        <v>19</v>
      </c>
      <c r="AE380" s="4">
        <v>16</v>
      </c>
      <c r="AF380" s="4">
        <v>19</v>
      </c>
      <c r="AG380" s="4">
        <v>13</v>
      </c>
      <c r="AH380" s="4">
        <v>21</v>
      </c>
      <c r="AI380" s="4">
        <v>6</v>
      </c>
      <c r="AJ380" s="4">
        <v>52</v>
      </c>
      <c r="AK380" s="4">
        <v>20</v>
      </c>
      <c r="AL380" s="4">
        <v>17</v>
      </c>
      <c r="AM380" s="4">
        <v>9</v>
      </c>
      <c r="AN380" s="4">
        <v>32</v>
      </c>
      <c r="AO380" s="4">
        <v>29</v>
      </c>
      <c r="AP380" s="4">
        <v>33</v>
      </c>
      <c r="AQ380" s="4">
        <v>27</v>
      </c>
      <c r="AR380" s="79">
        <f>MAX(IFERROR(IFERROR(_xlfn.FORECAST.ETS(AR$5,tbl_Model[[#This Row],[H_2023_01]:[H_2025_12]],$H$5:$AQ$5),_xlfn.FORECAST.LINEAR(AR$5,tbl_Model[[#This Row],[H_2023_01]:[H_2025_12]],$H$5:$AQ$5)),0),0)</f>
        <v>24.152748044051954</v>
      </c>
      <c r="AS380" s="79">
        <f>MAX(IFERROR(IFERROR(_xlfn.FORECAST.ETS(AS$5,tbl_Model[[#This Row],[H_2023_01]:[H_2025_12]],$H$5:$AQ$5),_xlfn.FORECAST.LINEAR(AS$5,tbl_Model[[#This Row],[H_2023_01]:[H_2025_12]],$H$5:$AQ$5)),0),0)</f>
        <v>24.375788236454778</v>
      </c>
      <c r="AT380" s="79">
        <f>MAX(IFERROR(IFERROR(_xlfn.FORECAST.ETS(AT$5,tbl_Model[[#This Row],[H_2023_01]:[H_2025_12]],$H$5:$AQ$5),_xlfn.FORECAST.LINEAR(AT$5,tbl_Model[[#This Row],[H_2023_01]:[H_2025_12]],$H$5:$AQ$5)),0),0)</f>
        <v>24.598828428857626</v>
      </c>
      <c r="AU380" s="79">
        <f>MAX(IFERROR(IFERROR(_xlfn.FORECAST.ETS(AU$5,tbl_Model[[#This Row],[H_2023_01]:[H_2025_12]],$H$5:$AQ$5),_xlfn.FORECAST.LINEAR(AU$5,tbl_Model[[#This Row],[H_2023_01]:[H_2025_12]],$H$5:$AQ$5)),0),0)</f>
        <v>24.82186862126045</v>
      </c>
      <c r="AV380" s="79">
        <f>MAX(IFERROR(IFERROR(_xlfn.FORECAST.ETS(AV$5,tbl_Model[[#This Row],[H_2023_01]:[H_2025_12]],$H$5:$AQ$5),_xlfn.FORECAST.LINEAR(AV$5,tbl_Model[[#This Row],[H_2023_01]:[H_2025_12]],$H$5:$AQ$5)),0),0)</f>
        <v>25.044908813663302</v>
      </c>
      <c r="AW380" s="79">
        <f>MAX(IFERROR(IFERROR(_xlfn.FORECAST.ETS(AW$5,tbl_Model[[#This Row],[H_2023_01]:[H_2025_12]],$H$5:$AQ$5),_xlfn.FORECAST.LINEAR(AW$5,tbl_Model[[#This Row],[H_2023_01]:[H_2025_12]],$H$5:$AQ$5)),0),0)</f>
        <v>25.267949006066125</v>
      </c>
      <c r="AX380" s="79">
        <f>MAX(IFERROR(IFERROR(_xlfn.FORECAST.ETS(AX$5,tbl_Model[[#This Row],[H_2023_01]:[H_2025_12]],$H$5:$AQ$5),_xlfn.FORECAST.LINEAR(AX$5,tbl_Model[[#This Row],[H_2023_01]:[H_2025_12]],$H$5:$AQ$5)),0),0)</f>
        <v>25.490989198468974</v>
      </c>
      <c r="AY380" s="79">
        <f>MAX(IFERROR(IFERROR(_xlfn.FORECAST.ETS(AY$5,tbl_Model[[#This Row],[H_2023_01]:[H_2025_12]],$H$5:$AQ$5),_xlfn.FORECAST.LINEAR(AY$5,tbl_Model[[#This Row],[H_2023_01]:[H_2025_12]],$H$5:$AQ$5)),0),0)</f>
        <v>25.714029390871797</v>
      </c>
      <c r="AZ380" s="79">
        <f>MAX(IFERROR(IFERROR(_xlfn.FORECAST.ETS(AZ$5,tbl_Model[[#This Row],[H_2023_01]:[H_2025_12]],$H$5:$AQ$5),_xlfn.FORECAST.LINEAR(AZ$5,tbl_Model[[#This Row],[H_2023_01]:[H_2025_12]],$H$5:$AQ$5)),0),0)</f>
        <v>25.937069583274649</v>
      </c>
      <c r="BA380" s="79">
        <f>MAX(IFERROR(IFERROR(_xlfn.FORECAST.ETS(BA$5,tbl_Model[[#This Row],[H_2023_01]:[H_2025_12]],$H$5:$AQ$5),_xlfn.FORECAST.LINEAR(BA$5,tbl_Model[[#This Row],[H_2023_01]:[H_2025_12]],$H$5:$AQ$5)),0),0)</f>
        <v>26.160109775677473</v>
      </c>
      <c r="BB380" s="79">
        <f>MAX(IFERROR(IFERROR(_xlfn.FORECAST.ETS(BB$5,tbl_Model[[#This Row],[H_2023_01]:[H_2025_12]],$H$5:$AQ$5),_xlfn.FORECAST.LINEAR(BB$5,tbl_Model[[#This Row],[H_2023_01]:[H_2025_12]],$H$5:$AQ$5)),0),0)</f>
        <v>26.383149968080321</v>
      </c>
      <c r="BC380" s="79">
        <f>MAX(IFERROR(IFERROR(_xlfn.FORECAST.ETS(BC$5,tbl_Model[[#This Row],[H_2023_01]:[H_2025_12]],$H$5:$AQ$5),_xlfn.FORECAST.LINEAR(BC$5,tbl_Model[[#This Row],[H_2023_01]:[H_2025_12]],$H$5:$AQ$5)),0),0)</f>
        <v>26.606190160483145</v>
      </c>
      <c r="BD380" s="80">
        <f>IFERROR(AR380/SUM(Model!$AR380:$BC380),1/12)</f>
        <v>7.9305402156389759E-2</v>
      </c>
      <c r="BE380" s="80">
        <f>IFERROR(AS380/SUM(Model!$AR380:$BC380),1/12)</f>
        <v>8.0037753279470367E-2</v>
      </c>
      <c r="BF380" s="80">
        <f>IFERROR(AT380/SUM(Model!$AR380:$BC380),1/12)</f>
        <v>8.0770104402551057E-2</v>
      </c>
      <c r="BG380" s="80">
        <f>IFERROR(AU380/SUM(Model!$AR380:$BC380),1/12)</f>
        <v>8.1502455525631679E-2</v>
      </c>
      <c r="BH380" s="80">
        <f>IFERROR(AV380/SUM(Model!$AR380:$BC380),1/12)</f>
        <v>8.2234806648712383E-2</v>
      </c>
      <c r="BI380" s="80">
        <f>IFERROR(AW380/SUM(Model!$AR380:$BC380),1/12)</f>
        <v>8.296715777179299E-2</v>
      </c>
      <c r="BJ380" s="80">
        <f>IFERROR(AX380/SUM(Model!$AR380:$BC380),1/12)</f>
        <v>8.3699508894873681E-2</v>
      </c>
      <c r="BK380" s="80">
        <f>IFERROR(AY380/SUM(Model!$AR380:$BC380),1/12)</f>
        <v>8.4431860017954288E-2</v>
      </c>
      <c r="BL380" s="80">
        <f>IFERROR(AZ380/SUM(Model!$AR380:$BC380),1/12)</f>
        <v>8.5164211141034993E-2</v>
      </c>
      <c r="BM380" s="80">
        <f>IFERROR(BA380/SUM(Model!$AR380:$BC380),1/12)</f>
        <v>8.58965622641156E-2</v>
      </c>
      <c r="BN380" s="80">
        <f>IFERROR(BB380/SUM(Model!$AR380:$BC380),1/12)</f>
        <v>8.6628913387196291E-2</v>
      </c>
      <c r="BO380" s="80">
        <f>IFERROR(BC380/SUM(Model!$AR380:$BC380),1/12)</f>
        <v>8.7361264510276912E-2</v>
      </c>
      <c r="BP38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288.31343283582095</v>
      </c>
      <c r="BQ380" s="77" cm="1">
        <f t="array" ref="BQ38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80" s="77" cm="1">
        <f t="array" ref="BR38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80" s="77">
        <f>IF(tbl_Model[[#This Row],[Type]]="Boutique",
    tbl_Model[[#This Row],[UnitListPrice]],
    tbl_Model[[#This Row],[UnitListPrice]]*(1-SUMIFS(tbl_MarketTerms[WholesaleMarginPct],tbl_MarketTerms[Country],tbl_Model[[#This Row],[country]])))</f>
        <v>14553.895633136095</v>
      </c>
      <c r="BT380" s="79">
        <f>Model!$BP380*BD380</f>
        <v>22.864812738134049</v>
      </c>
      <c r="BU380" s="79">
        <f>Model!$BP380*BE380</f>
        <v>23.075959404470588</v>
      </c>
      <c r="BV380" s="79">
        <f>Model!$BP380*BF380</f>
        <v>23.287106070807152</v>
      </c>
      <c r="BW380" s="79">
        <f>Model!$BP380*BG380</f>
        <v>23.498252737143694</v>
      </c>
      <c r="BX380" s="79">
        <f>Model!$BP380*BH380</f>
        <v>23.709399403480258</v>
      </c>
      <c r="BY380" s="79">
        <f>Model!$BP380*BI380</f>
        <v>23.920546069816798</v>
      </c>
      <c r="BZ380" s="79">
        <f>Model!$BP380*BJ380</f>
        <v>24.131692736153362</v>
      </c>
      <c r="CA380" s="79">
        <f>Model!$BP380*BK380</f>
        <v>24.342839402489901</v>
      </c>
      <c r="CB380" s="79">
        <f>Model!$BP380*BL380</f>
        <v>24.553986068826468</v>
      </c>
      <c r="CC380" s="79">
        <f>Model!$BP380*BM380</f>
        <v>24.765132735163004</v>
      </c>
      <c r="CD380" s="79">
        <f>Model!$BP380*BN380</f>
        <v>24.976279401499568</v>
      </c>
      <c r="CE380" s="79">
        <f>Model!$BP380*BO380</f>
        <v>25.18742606783611</v>
      </c>
      <c r="CF380" s="79">
        <f>Model!$BS380*BT380</f>
        <v>332772.09826200368</v>
      </c>
      <c r="CG380" s="79">
        <f>Model!$BS380*BU380</f>
        <v>335845.10480715032</v>
      </c>
      <c r="CH380" s="79">
        <f>Model!$BS380*BV380</f>
        <v>338918.11135229724</v>
      </c>
      <c r="CI380" s="79">
        <f>Model!$BS380*BW380</f>
        <v>341991.11789744388</v>
      </c>
      <c r="CJ380" s="79">
        <f>Model!$BS380*BX380</f>
        <v>345064.12444259087</v>
      </c>
      <c r="CK380" s="79">
        <f>Model!$BS380*BY380</f>
        <v>348137.13098773744</v>
      </c>
      <c r="CL380" s="79">
        <f>Model!$BS380*BZ380</f>
        <v>351210.13753288443</v>
      </c>
      <c r="CM380" s="79">
        <f>Model!$BS380*CA380</f>
        <v>354283.14407803101</v>
      </c>
      <c r="CN380" s="79">
        <f>Model!$BS380*CB380</f>
        <v>357356.15062317805</v>
      </c>
      <c r="CO380" s="79">
        <f>Model!$BS380*CC380</f>
        <v>360429.15716832457</v>
      </c>
      <c r="CP380" s="79">
        <f>Model!$BS380*CD380</f>
        <v>363502.16371347156</v>
      </c>
      <c r="CQ380" s="79">
        <f>Model!$BS380*CE380</f>
        <v>366575.17025861819</v>
      </c>
      <c r="CR380" s="79">
        <f>Model!$BR380*BT380</f>
        <v>123920.79089268993</v>
      </c>
      <c r="CS380" s="79">
        <f>Model!$BR380*BU380</f>
        <v>125065.14585358316</v>
      </c>
      <c r="CT380" s="79">
        <f>Model!$BR380*BV380</f>
        <v>126209.50081447655</v>
      </c>
      <c r="CU380" s="79">
        <f>Model!$BR380*BW380</f>
        <v>127353.85577536981</v>
      </c>
      <c r="CV380" s="79">
        <f>Model!$BR380*BX380</f>
        <v>128498.21073626319</v>
      </c>
      <c r="CW380" s="79">
        <f>Model!$BR380*BY380</f>
        <v>129642.56569715645</v>
      </c>
      <c r="CX380" s="79">
        <f>Model!$BR380*BZ380</f>
        <v>130786.92065804983</v>
      </c>
      <c r="CY380" s="79">
        <f>Model!$BR380*CA380</f>
        <v>131931.27561894309</v>
      </c>
      <c r="CZ380" s="79">
        <f>Model!$BR380*CB380</f>
        <v>133075.63057983649</v>
      </c>
      <c r="DA380" s="79">
        <f>Model!$BR380*CC380</f>
        <v>134219.98554072971</v>
      </c>
      <c r="DB380" s="79">
        <f>Model!$BR380*CD380</f>
        <v>135364.34050162308</v>
      </c>
      <c r="DC380" s="79">
        <f>Model!$BR380*CE380</f>
        <v>136508.69546251636</v>
      </c>
      <c r="DD380" s="79">
        <f>SUM(Model!$CF380:$CQ380)</f>
        <v>4196083.6111237314</v>
      </c>
      <c r="DE380" s="79">
        <f>SUM(Model!$CR380:$DC380)</f>
        <v>1562576.9181312374</v>
      </c>
      <c r="DF380" s="80">
        <f>IFERROR((Model!$DD380-Model!$DE380)/Model!$DD380,0)</f>
        <v>0.62761063340375822</v>
      </c>
    </row>
    <row r="381" spans="2:110" x14ac:dyDescent="0.25">
      <c r="B381" t="s">
        <v>371</v>
      </c>
      <c r="C381" t="s">
        <v>185</v>
      </c>
      <c r="D381" t="s">
        <v>26</v>
      </c>
      <c r="E381" s="4">
        <v>344</v>
      </c>
      <c r="F381" s="4">
        <v>2680552.38</v>
      </c>
      <c r="G381" s="4">
        <v>1148621.48</v>
      </c>
      <c r="H381" s="4">
        <v>20</v>
      </c>
      <c r="I381" s="4">
        <v>15</v>
      </c>
      <c r="J381" s="4">
        <v>29</v>
      </c>
      <c r="K381" s="4">
        <v>20</v>
      </c>
      <c r="L381" s="4">
        <v>28</v>
      </c>
      <c r="M381" s="4">
        <v>44</v>
      </c>
      <c r="N381" s="4">
        <v>23</v>
      </c>
      <c r="O381" s="4">
        <v>16</v>
      </c>
      <c r="P381" s="4">
        <v>32</v>
      </c>
      <c r="Q381" s="4">
        <v>20</v>
      </c>
      <c r="R381" s="4">
        <v>34</v>
      </c>
      <c r="S381" s="4">
        <v>37</v>
      </c>
      <c r="T381" s="4">
        <v>17</v>
      </c>
      <c r="U381" s="4">
        <v>36</v>
      </c>
      <c r="V381" s="4">
        <v>19</v>
      </c>
      <c r="W381" s="4">
        <v>20</v>
      </c>
      <c r="X381" s="4">
        <v>23</v>
      </c>
      <c r="Y381" s="4">
        <v>21</v>
      </c>
      <c r="Z381" s="4">
        <v>14</v>
      </c>
      <c r="AA381" s="4">
        <v>30</v>
      </c>
      <c r="AB381" s="4">
        <v>17</v>
      </c>
      <c r="AC381" s="4">
        <v>32</v>
      </c>
      <c r="AD381" s="4">
        <v>44</v>
      </c>
      <c r="AE381" s="4">
        <v>35</v>
      </c>
      <c r="AF381" s="4">
        <v>29</v>
      </c>
      <c r="AG381" s="4">
        <v>26</v>
      </c>
      <c r="AH381" s="4">
        <v>30</v>
      </c>
      <c r="AI381" s="4">
        <v>38</v>
      </c>
      <c r="AJ381" s="4">
        <v>34</v>
      </c>
      <c r="AK381" s="4">
        <v>14</v>
      </c>
      <c r="AL381" s="4">
        <v>27</v>
      </c>
      <c r="AM381" s="4">
        <v>18</v>
      </c>
      <c r="AN381" s="4">
        <v>30</v>
      </c>
      <c r="AO381" s="4">
        <v>42</v>
      </c>
      <c r="AP381" s="4">
        <v>26</v>
      </c>
      <c r="AQ381" s="4">
        <v>30</v>
      </c>
      <c r="AR381" s="79">
        <f>MAX(IFERROR(IFERROR(_xlfn.FORECAST.ETS(AR$5,tbl_Model[[#This Row],[H_2023_01]:[H_2025_12]],$H$5:$AQ$5),_xlfn.FORECAST.LINEAR(AR$5,tbl_Model[[#This Row],[H_2023_01]:[H_2025_12]],$H$5:$AQ$5)),0),0)</f>
        <v>32.462171271921363</v>
      </c>
      <c r="AS381" s="79">
        <f>MAX(IFERROR(IFERROR(_xlfn.FORECAST.ETS(AS$5,tbl_Model[[#This Row],[H_2023_01]:[H_2025_12]],$H$5:$AQ$5),_xlfn.FORECAST.LINEAR(AS$5,tbl_Model[[#This Row],[H_2023_01]:[H_2025_12]],$H$5:$AQ$5)),0),0)</f>
        <v>28.798259874013056</v>
      </c>
      <c r="AT381" s="79">
        <f>MAX(IFERROR(IFERROR(_xlfn.FORECAST.ETS(AT$5,tbl_Model[[#This Row],[H_2023_01]:[H_2025_12]],$H$5:$AQ$5),_xlfn.FORECAST.LINEAR(AT$5,tbl_Model[[#This Row],[H_2023_01]:[H_2025_12]],$H$5:$AQ$5)),0),0)</f>
        <v>28.716432884531358</v>
      </c>
      <c r="AU381" s="79">
        <f>MAX(IFERROR(IFERROR(_xlfn.FORECAST.ETS(AU$5,tbl_Model[[#This Row],[H_2023_01]:[H_2025_12]],$H$5:$AQ$5),_xlfn.FORECAST.LINEAR(AU$5,tbl_Model[[#This Row],[H_2023_01]:[H_2025_12]],$H$5:$AQ$5)),0),0)</f>
        <v>32.887396358904148</v>
      </c>
      <c r="AV381" s="79">
        <f>MAX(IFERROR(IFERROR(_xlfn.FORECAST.ETS(AV$5,tbl_Model[[#This Row],[H_2023_01]:[H_2025_12]],$H$5:$AQ$5),_xlfn.FORECAST.LINEAR(AV$5,tbl_Model[[#This Row],[H_2023_01]:[H_2025_12]],$H$5:$AQ$5)),0),0)</f>
        <v>29.223484960995844</v>
      </c>
      <c r="AW381" s="79">
        <f>MAX(IFERROR(IFERROR(_xlfn.FORECAST.ETS(AW$5,tbl_Model[[#This Row],[H_2023_01]:[H_2025_12]],$H$5:$AQ$5),_xlfn.FORECAST.LINEAR(AW$5,tbl_Model[[#This Row],[H_2023_01]:[H_2025_12]],$H$5:$AQ$5)),0),0)</f>
        <v>29.141657971514142</v>
      </c>
      <c r="AX381" s="79">
        <f>MAX(IFERROR(IFERROR(_xlfn.FORECAST.ETS(AX$5,tbl_Model[[#This Row],[H_2023_01]:[H_2025_12]],$H$5:$AQ$5),_xlfn.FORECAST.LINEAR(AX$5,tbl_Model[[#This Row],[H_2023_01]:[H_2025_12]],$H$5:$AQ$5)),0),0)</f>
        <v>33.312621445886933</v>
      </c>
      <c r="AY381" s="79">
        <f>MAX(IFERROR(IFERROR(_xlfn.FORECAST.ETS(AY$5,tbl_Model[[#This Row],[H_2023_01]:[H_2025_12]],$H$5:$AQ$5),_xlfn.FORECAST.LINEAR(AY$5,tbl_Model[[#This Row],[H_2023_01]:[H_2025_12]],$H$5:$AQ$5)),0),0)</f>
        <v>29.648710047978629</v>
      </c>
      <c r="AZ381" s="79">
        <f>MAX(IFERROR(IFERROR(_xlfn.FORECAST.ETS(AZ$5,tbl_Model[[#This Row],[H_2023_01]:[H_2025_12]],$H$5:$AQ$5),_xlfn.FORECAST.LINEAR(AZ$5,tbl_Model[[#This Row],[H_2023_01]:[H_2025_12]],$H$5:$AQ$5)),0),0)</f>
        <v>29.566883058496931</v>
      </c>
      <c r="BA381" s="79">
        <f>MAX(IFERROR(IFERROR(_xlfn.FORECAST.ETS(BA$5,tbl_Model[[#This Row],[H_2023_01]:[H_2025_12]],$H$5:$AQ$5),_xlfn.FORECAST.LINEAR(BA$5,tbl_Model[[#This Row],[H_2023_01]:[H_2025_12]],$H$5:$AQ$5)),0),0)</f>
        <v>33.737846532869717</v>
      </c>
      <c r="BB381" s="79">
        <f>MAX(IFERROR(IFERROR(_xlfn.FORECAST.ETS(BB$5,tbl_Model[[#This Row],[H_2023_01]:[H_2025_12]],$H$5:$AQ$5),_xlfn.FORECAST.LINEAR(BB$5,tbl_Model[[#This Row],[H_2023_01]:[H_2025_12]],$H$5:$AQ$5)),0),0)</f>
        <v>30.073935134961413</v>
      </c>
      <c r="BC381" s="79">
        <f>MAX(IFERROR(IFERROR(_xlfn.FORECAST.ETS(BC$5,tbl_Model[[#This Row],[H_2023_01]:[H_2025_12]],$H$5:$AQ$5),_xlfn.FORECAST.LINEAR(BC$5,tbl_Model[[#This Row],[H_2023_01]:[H_2025_12]],$H$5:$AQ$5)),0),0)</f>
        <v>29.992108145479715</v>
      </c>
      <c r="BD381" s="80">
        <f>IFERROR(AR381/SUM(Model!$AR381:$BC381),1/12)</f>
        <v>8.8317657298097513E-2</v>
      </c>
      <c r="BE381" s="80">
        <f>IFERROR(AS381/SUM(Model!$AR381:$BC381),1/12)</f>
        <v>7.8349498714356938E-2</v>
      </c>
      <c r="BF381" s="80">
        <f>IFERROR(AT381/SUM(Model!$AR381:$BC381),1/12)</f>
        <v>7.8126877499212585E-2</v>
      </c>
      <c r="BG381" s="80">
        <f>IFERROR(AU381/SUM(Model!$AR381:$BC381),1/12)</f>
        <v>8.9474538739949275E-2</v>
      </c>
      <c r="BH381" s="80">
        <f>IFERROR(AV381/SUM(Model!$AR381:$BC381),1/12)</f>
        <v>7.9506380156208714E-2</v>
      </c>
      <c r="BI381" s="80">
        <f>IFERROR(AW381/SUM(Model!$AR381:$BC381),1/12)</f>
        <v>7.9283758941064347E-2</v>
      </c>
      <c r="BJ381" s="80">
        <f>IFERROR(AX381/SUM(Model!$AR381:$BC381),1/12)</f>
        <v>9.0631420181801037E-2</v>
      </c>
      <c r="BK381" s="80">
        <f>IFERROR(AY381/SUM(Model!$AR381:$BC381),1/12)</f>
        <v>8.0663261598060476E-2</v>
      </c>
      <c r="BL381" s="80">
        <f>IFERROR(AZ381/SUM(Model!$AR381:$BC381),1/12)</f>
        <v>8.0440640382916123E-2</v>
      </c>
      <c r="BM381" s="80">
        <f>IFERROR(BA381/SUM(Model!$AR381:$BC381),1/12)</f>
        <v>9.1788301623652799E-2</v>
      </c>
      <c r="BN381" s="80">
        <f>IFERROR(BB381/SUM(Model!$AR381:$BC381),1/12)</f>
        <v>8.1820143039912252E-2</v>
      </c>
      <c r="BO381" s="80">
        <f>IFERROR(BC381/SUM(Model!$AR381:$BC381),1/12)</f>
        <v>8.1597521824767885E-2</v>
      </c>
      <c r="BP38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358.24178013948841</v>
      </c>
      <c r="BQ381" s="77" cm="1">
        <f t="array" ref="BQ38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381" s="77" cm="1">
        <f t="array" ref="BR38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381" s="77">
        <f>IF(tbl_Model[[#This Row],[Type]]="Boutique",
    tbl_Model[[#This Row],[UnitListPrice]],
    tbl_Model[[#This Row],[UnitListPrice]]*(1-SUMIFS(tbl_MarketTerms[WholesaleMarginPct],tbl_MarketTerms[Country],tbl_Model[[#This Row],[country]])))</f>
        <v>7958.4074703982778</v>
      </c>
      <c r="BT381" s="79">
        <f>Model!$BP381*BD381</f>
        <v>31.639074768219732</v>
      </c>
      <c r="BU381" s="79">
        <f>Model!$BP381*BE381</f>
        <v>28.068063892467787</v>
      </c>
      <c r="BV381" s="79">
        <f>Model!$BP381*BF381</f>
        <v>27.988311672057659</v>
      </c>
      <c r="BW381" s="79">
        <f>Model!$BP381*BG381</f>
        <v>32.053518035359048</v>
      </c>
      <c r="BX381" s="79">
        <f>Model!$BP381*BH381</f>
        <v>28.482507159607106</v>
      </c>
      <c r="BY381" s="79">
        <f>Model!$BP381*BI381</f>
        <v>28.402754939196974</v>
      </c>
      <c r="BZ381" s="79">
        <f>Model!$BP381*BJ381</f>
        <v>32.46796130249836</v>
      </c>
      <c r="CA381" s="79">
        <f>Model!$BP381*BK381</f>
        <v>28.896950426746418</v>
      </c>
      <c r="CB381" s="79">
        <f>Model!$BP381*BL381</f>
        <v>28.81719820633629</v>
      </c>
      <c r="CC381" s="79">
        <f>Model!$BP381*BM381</f>
        <v>32.882404569637671</v>
      </c>
      <c r="CD381" s="79">
        <f>Model!$BP381*BN381</f>
        <v>29.311393693885737</v>
      </c>
      <c r="CE381" s="79">
        <f>Model!$BP381*BO381</f>
        <v>29.231641473475605</v>
      </c>
      <c r="CF381" s="79">
        <f>Model!$BS381*BT381</f>
        <v>251796.64899188958</v>
      </c>
      <c r="CG381" s="79">
        <f>Model!$BS381*BU381</f>
        <v>223377.0893614318</v>
      </c>
      <c r="CH381" s="79">
        <f>Model!$BS381*BV381</f>
        <v>222742.388694739</v>
      </c>
      <c r="CI381" s="79">
        <f>Model!$BS381*BW381</f>
        <v>255094.95738514737</v>
      </c>
      <c r="CJ381" s="79">
        <f>Model!$BS381*BX381</f>
        <v>226675.39775468962</v>
      </c>
      <c r="CK381" s="79">
        <f>Model!$BS381*BY381</f>
        <v>226040.69708799678</v>
      </c>
      <c r="CL381" s="79">
        <f>Model!$BS381*BZ381</f>
        <v>258393.26577840516</v>
      </c>
      <c r="CM381" s="79">
        <f>Model!$BS381*CA381</f>
        <v>229973.70614794741</v>
      </c>
      <c r="CN381" s="79">
        <f>Model!$BS381*CB381</f>
        <v>229339.00548125457</v>
      </c>
      <c r="CO381" s="79">
        <f>Model!$BS381*CC381</f>
        <v>261691.57417166291</v>
      </c>
      <c r="CP381" s="79">
        <f>Model!$BS381*CD381</f>
        <v>233272.01454120522</v>
      </c>
      <c r="CQ381" s="79">
        <f>Model!$BS381*CE381</f>
        <v>232637.31387451239</v>
      </c>
      <c r="CR381" s="79">
        <f>Model!$BR381*BT381</f>
        <v>106502.0980109645</v>
      </c>
      <c r="CS381" s="79">
        <f>Model!$BR381*BU381</f>
        <v>94481.51418941826</v>
      </c>
      <c r="CT381" s="79">
        <f>Model!$BR381*BV381</f>
        <v>94213.055681799597</v>
      </c>
      <c r="CU381" s="79">
        <f>Model!$BR381*BW381</f>
        <v>107897.17918132766</v>
      </c>
      <c r="CV381" s="79">
        <f>Model!$BR381*BX381</f>
        <v>95876.595359781437</v>
      </c>
      <c r="CW381" s="79">
        <f>Model!$BR381*BY381</f>
        <v>95608.136852162774</v>
      </c>
      <c r="CX381" s="79">
        <f>Model!$BR381*BZ381</f>
        <v>109292.26035169081</v>
      </c>
      <c r="CY381" s="79">
        <f>Model!$BR381*CA381</f>
        <v>97271.676530144599</v>
      </c>
      <c r="CZ381" s="79">
        <f>Model!$BR381*CB381</f>
        <v>97003.218022525936</v>
      </c>
      <c r="DA381" s="79">
        <f>Model!$BR381*CC381</f>
        <v>110687.34152205398</v>
      </c>
      <c r="DB381" s="79">
        <f>Model!$BR381*CD381</f>
        <v>98666.757700507776</v>
      </c>
      <c r="DC381" s="79">
        <f>Model!$BR381*CE381</f>
        <v>98398.299192889099</v>
      </c>
      <c r="DD381" s="79">
        <f>SUM(Model!$CF381:$CQ381)</f>
        <v>2851034.0592708816</v>
      </c>
      <c r="DE381" s="79">
        <f>SUM(Model!$CR381:$DC381)</f>
        <v>1205898.1325952664</v>
      </c>
      <c r="DF381" s="80">
        <f>IFERROR((Model!$DD381-Model!$DE381)/Model!$DD381,0)</f>
        <v>0.57703131301642163</v>
      </c>
    </row>
    <row r="382" spans="2:110" x14ac:dyDescent="0.25">
      <c r="B382" t="s">
        <v>371</v>
      </c>
      <c r="C382" t="s">
        <v>70</v>
      </c>
      <c r="D382" t="s">
        <v>18</v>
      </c>
      <c r="E382" s="4">
        <v>448</v>
      </c>
      <c r="F382" s="4">
        <v>6846470.6600000001</v>
      </c>
      <c r="G382" s="4">
        <v>2319207.87</v>
      </c>
      <c r="H382" s="4">
        <v>39</v>
      </c>
      <c r="I382" s="4">
        <v>34</v>
      </c>
      <c r="J382" s="4">
        <v>37</v>
      </c>
      <c r="K382" s="4">
        <v>62</v>
      </c>
      <c r="L382" s="4">
        <v>28</v>
      </c>
      <c r="M382" s="4">
        <v>35</v>
      </c>
      <c r="N382" s="4">
        <v>47</v>
      </c>
      <c r="O382" s="4">
        <v>35</v>
      </c>
      <c r="P382" s="4">
        <v>92</v>
      </c>
      <c r="Q382" s="4">
        <v>47</v>
      </c>
      <c r="R382" s="4">
        <v>52</v>
      </c>
      <c r="S382" s="4">
        <v>60</v>
      </c>
      <c r="T382" s="4">
        <v>36</v>
      </c>
      <c r="U382" s="4">
        <v>36</v>
      </c>
      <c r="V382" s="4">
        <v>23</v>
      </c>
      <c r="W382" s="4">
        <v>10</v>
      </c>
      <c r="X382" s="4">
        <v>40</v>
      </c>
      <c r="Y382" s="4">
        <v>45</v>
      </c>
      <c r="Z382" s="4">
        <v>28</v>
      </c>
      <c r="AA382" s="4">
        <v>36</v>
      </c>
      <c r="AB382" s="4">
        <v>36</v>
      </c>
      <c r="AC382" s="4">
        <v>25</v>
      </c>
      <c r="AD382" s="4">
        <v>65</v>
      </c>
      <c r="AE382" s="4">
        <v>56</v>
      </c>
      <c r="AF382" s="4">
        <v>23</v>
      </c>
      <c r="AG382" s="4">
        <v>31</v>
      </c>
      <c r="AH382" s="4">
        <v>21</v>
      </c>
      <c r="AI382" s="4">
        <v>31</v>
      </c>
      <c r="AJ382" s="4">
        <v>31</v>
      </c>
      <c r="AK382" s="4">
        <v>36</v>
      </c>
      <c r="AL382" s="4">
        <v>27</v>
      </c>
      <c r="AM382" s="4">
        <v>37</v>
      </c>
      <c r="AN382" s="4">
        <v>38</v>
      </c>
      <c r="AO382" s="4">
        <v>60</v>
      </c>
      <c r="AP382" s="4">
        <v>56</v>
      </c>
      <c r="AQ382" s="4">
        <v>57</v>
      </c>
      <c r="AR382" s="79">
        <f>MAX(IFERROR(IFERROR(_xlfn.FORECAST.ETS(AR$5,tbl_Model[[#This Row],[H_2023_01]:[H_2025_12]],$H$5:$AQ$5),_xlfn.FORECAST.LINEAR(AR$5,tbl_Model[[#This Row],[H_2023_01]:[H_2025_12]],$H$5:$AQ$5)),0),0)</f>
        <v>25.306256003799728</v>
      </c>
      <c r="AS382" s="79">
        <f>MAX(IFERROR(IFERROR(_xlfn.FORECAST.ETS(AS$5,tbl_Model[[#This Row],[H_2023_01]:[H_2025_12]],$H$5:$AQ$5),_xlfn.FORECAST.LINEAR(AS$5,tbl_Model[[#This Row],[H_2023_01]:[H_2025_12]],$H$5:$AQ$5)),0),0)</f>
        <v>26.467008068476005</v>
      </c>
      <c r="AT382" s="79">
        <f>MAX(IFERROR(IFERROR(_xlfn.FORECAST.ETS(AT$5,tbl_Model[[#This Row],[H_2023_01]:[H_2025_12]],$H$5:$AQ$5),_xlfn.FORECAST.LINEAR(AT$5,tbl_Model[[#This Row],[H_2023_01]:[H_2025_12]],$H$5:$AQ$5)),0),0)</f>
        <v>17.311304059209817</v>
      </c>
      <c r="AU382" s="79">
        <f>MAX(IFERROR(IFERROR(_xlfn.FORECAST.ETS(AU$5,tbl_Model[[#This Row],[H_2023_01]:[H_2025_12]],$H$5:$AQ$5),_xlfn.FORECAST.LINEAR(AU$5,tbl_Model[[#This Row],[H_2023_01]:[H_2025_12]],$H$5:$AQ$5)),0),0)</f>
        <v>15.069474824612247</v>
      </c>
      <c r="AV382" s="79">
        <f>MAX(IFERROR(IFERROR(_xlfn.FORECAST.ETS(AV$5,tbl_Model[[#This Row],[H_2023_01]:[H_2025_12]],$H$5:$AQ$5),_xlfn.FORECAST.LINEAR(AV$5,tbl_Model[[#This Row],[H_2023_01]:[H_2025_12]],$H$5:$AQ$5)),0),0)</f>
        <v>28.367634742167631</v>
      </c>
      <c r="AW382" s="79">
        <f>MAX(IFERROR(IFERROR(_xlfn.FORECAST.ETS(AW$5,tbl_Model[[#This Row],[H_2023_01]:[H_2025_12]],$H$5:$AQ$5),_xlfn.FORECAST.LINEAR(AW$5,tbl_Model[[#This Row],[H_2023_01]:[H_2025_12]],$H$5:$AQ$5)),0),0)</f>
        <v>30.428272760256263</v>
      </c>
      <c r="AX382" s="79">
        <f>MAX(IFERROR(IFERROR(_xlfn.FORECAST.ETS(AX$5,tbl_Model[[#This Row],[H_2023_01]:[H_2025_12]],$H$5:$AQ$5),_xlfn.FORECAST.LINEAR(AX$5,tbl_Model[[#This Row],[H_2023_01]:[H_2025_12]],$H$5:$AQ$5)),0),0)</f>
        <v>25.752000707058734</v>
      </c>
      <c r="AY382" s="79">
        <f>MAX(IFERROR(IFERROR(_xlfn.FORECAST.ETS(AY$5,tbl_Model[[#This Row],[H_2023_01]:[H_2025_12]],$H$5:$AQ$5),_xlfn.FORECAST.LINEAR(AY$5,tbl_Model[[#This Row],[H_2023_01]:[H_2025_12]],$H$5:$AQ$5)),0),0)</f>
        <v>27.285757393153538</v>
      </c>
      <c r="AZ382" s="79">
        <f>MAX(IFERROR(IFERROR(_xlfn.FORECAST.ETS(AZ$5,tbl_Model[[#This Row],[H_2023_01]:[H_2025_12]],$H$5:$AQ$5),_xlfn.FORECAST.LINEAR(AZ$5,tbl_Model[[#This Row],[H_2023_01]:[H_2025_12]],$H$5:$AQ$5)),0),0)</f>
        <v>47.603380858441845</v>
      </c>
      <c r="BA382" s="79">
        <f>MAX(IFERROR(IFERROR(_xlfn.FORECAST.ETS(BA$5,tbl_Model[[#This Row],[H_2023_01]:[H_2025_12]],$H$5:$AQ$5),_xlfn.FORECAST.LINEAR(BA$5,tbl_Model[[#This Row],[H_2023_01]:[H_2025_12]],$H$5:$AQ$5)),0),0)</f>
        <v>32.751441684496747</v>
      </c>
      <c r="BB382" s="79">
        <f>MAX(IFERROR(IFERROR(_xlfn.FORECAST.ETS(BB$5,tbl_Model[[#This Row],[H_2023_01]:[H_2025_12]],$H$5:$AQ$5),_xlfn.FORECAST.LINEAR(BB$5,tbl_Model[[#This Row],[H_2023_01]:[H_2025_12]],$H$5:$AQ$5)),0),0)</f>
        <v>49.526029353761167</v>
      </c>
      <c r="BC382" s="79">
        <f>MAX(IFERROR(IFERROR(_xlfn.FORECAST.ETS(BC$5,tbl_Model[[#This Row],[H_2023_01]:[H_2025_12]],$H$5:$AQ$5),_xlfn.FORECAST.LINEAR(BC$5,tbl_Model[[#This Row],[H_2023_01]:[H_2025_12]],$H$5:$AQ$5)),0),0)</f>
        <v>49.028877024068947</v>
      </c>
      <c r="BD382" s="80">
        <f>IFERROR(AR382/SUM(Model!$AR382:$BC382),1/12)</f>
        <v>6.7501811092489358E-2</v>
      </c>
      <c r="BE382" s="80">
        <f>IFERROR(AS382/SUM(Model!$AR382:$BC382),1/12)</f>
        <v>7.0597996738569535E-2</v>
      </c>
      <c r="BF382" s="80">
        <f>IFERROR(AT382/SUM(Model!$AR382:$BC382),1/12)</f>
        <v>4.6176106658921356E-2</v>
      </c>
      <c r="BG382" s="80">
        <f>IFERROR(AU382/SUM(Model!$AR382:$BC382),1/12)</f>
        <v>4.0196259878239798E-2</v>
      </c>
      <c r="BH382" s="80">
        <f>IFERROR(AV382/SUM(Model!$AR382:$BC382),1/12)</f>
        <v>7.5667721104971858E-2</v>
      </c>
      <c r="BI382" s="80">
        <f>IFERROR(AW382/SUM(Model!$AR382:$BC382),1/12)</f>
        <v>8.1164259123323326E-2</v>
      </c>
      <c r="BJ382" s="80">
        <f>IFERROR(AX382/SUM(Model!$AR382:$BC382),1/12)</f>
        <v>6.8690788819986831E-2</v>
      </c>
      <c r="BK382" s="80">
        <f>IFERROR(AY382/SUM(Model!$AR382:$BC382),1/12)</f>
        <v>7.2781925575699277E-2</v>
      </c>
      <c r="BL382" s="80">
        <f>IFERROR(AZ382/SUM(Model!$AR382:$BC382),1/12)</f>
        <v>0.12697707719339782</v>
      </c>
      <c r="BM382" s="80">
        <f>IFERROR(BA382/SUM(Model!$AR382:$BC382),1/12)</f>
        <v>8.7361071083040989E-2</v>
      </c>
      <c r="BN382" s="80">
        <f>IFERROR(BB382/SUM(Model!$AR382:$BC382),1/12)</f>
        <v>0.13210554248311973</v>
      </c>
      <c r="BO382" s="80">
        <f>IFERROR(BC382/SUM(Model!$AR382:$BC382),1/12)</f>
        <v>0.13077944024824009</v>
      </c>
      <c r="BP38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467.61610558530987</v>
      </c>
      <c r="BQ382" s="77" cm="1">
        <f t="array" ref="BQ38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382" s="77" cm="1">
        <f t="array" ref="BR38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382" s="77">
        <f>IF(tbl_Model[[#This Row],[Type]]="Boutique",
    tbl_Model[[#This Row],[UnitListPrice]],
    tbl_Model[[#This Row],[UnitListPrice]]*(1-SUMIFS(tbl_MarketTerms[WholesaleMarginPct],tbl_MarketTerms[Country],tbl_Model[[#This Row],[country]])))</f>
        <v>15829.528324014727</v>
      </c>
      <c r="BT382" s="79">
        <f>Model!$BP382*BD382</f>
        <v>31.564934023025145</v>
      </c>
      <c r="BU382" s="79">
        <f>Model!$BP382*BE382</f>
        <v>33.012760297014296</v>
      </c>
      <c r="BV382" s="79">
        <f>Model!$BP382*BF382</f>
        <v>21.592691166936699</v>
      </c>
      <c r="BW382" s="79">
        <f>Model!$BP382*BG382</f>
        <v>18.796418503357536</v>
      </c>
      <c r="BX382" s="79">
        <f>Model!$BP382*BH382</f>
        <v>35.383445061622297</v>
      </c>
      <c r="BY382" s="79">
        <f>Model!$BP382*BI382</f>
        <v>37.953714763965408</v>
      </c>
      <c r="BZ382" s="79">
        <f>Model!$BP382*BJ382</f>
        <v>32.120919157585185</v>
      </c>
      <c r="CA382" s="79">
        <f>Model!$BP382*BK382</f>
        <v>34.03400059470836</v>
      </c>
      <c r="CB382" s="79">
        <f>Model!$BP382*BL382</f>
        <v>59.376526335781953</v>
      </c>
      <c r="CC382" s="79">
        <f>Model!$BP382*BM382</f>
        <v>40.851443839613054</v>
      </c>
      <c r="CD382" s="79">
        <f>Model!$BP382*BN382</f>
        <v>61.774679302191153</v>
      </c>
      <c r="CE382" s="79">
        <f>Model!$BP382*BO382</f>
        <v>61.154572539508763</v>
      </c>
      <c r="CF382" s="79">
        <f>Model!$BS382*BT382</f>
        <v>499658.01716313267</v>
      </c>
      <c r="CG382" s="79">
        <f>Model!$BS382*BU382</f>
        <v>522576.42417549662</v>
      </c>
      <c r="CH382" s="79">
        <f>Model!$BS382*BV382</f>
        <v>341802.11641872709</v>
      </c>
      <c r="CI382" s="79">
        <f>Model!$BS382*BW382</f>
        <v>297538.43908893265</v>
      </c>
      <c r="CJ382" s="79">
        <f>Model!$BS382*BX382</f>
        <v>560103.24580416922</v>
      </c>
      <c r="CK382" s="79">
        <f>Model!$BS382*BY382</f>
        <v>600789.40285776637</v>
      </c>
      <c r="CL382" s="79">
        <f>Model!$BS382*BZ382</f>
        <v>508458.99959838198</v>
      </c>
      <c r="CM382" s="79">
        <f>Model!$BS382*CA382</f>
        <v>538742.17639347003</v>
      </c>
      <c r="CN382" s="79">
        <f>Model!$BS382*CB382</f>
        <v>939902.40541386686</v>
      </c>
      <c r="CO382" s="79">
        <f>Model!$BS382*CC382</f>
        <v>646659.08733605174</v>
      </c>
      <c r="CP382" s="79">
        <f>Model!$BS382*CD382</f>
        <v>977864.03572096117</v>
      </c>
      <c r="CQ382" s="79">
        <f>Model!$BS382*CE382</f>
        <v>968048.03815716726</v>
      </c>
      <c r="CR382" s="79">
        <f>Model!$BR382*BT382</f>
        <v>166414.30953186468</v>
      </c>
      <c r="CS382" s="79">
        <f>Model!$BR382*BU382</f>
        <v>174047.43208273847</v>
      </c>
      <c r="CT382" s="79">
        <f>Model!$BR382*BV382</f>
        <v>113839.38863485017</v>
      </c>
      <c r="CU382" s="79">
        <f>Model!$BR382*BW382</f>
        <v>99097.086806089457</v>
      </c>
      <c r="CV382" s="79">
        <f>Model!$BR382*BX382</f>
        <v>186545.98088161036</v>
      </c>
      <c r="CW382" s="79">
        <f>Model!$BR382*BY382</f>
        <v>200096.76662106704</v>
      </c>
      <c r="CX382" s="79">
        <f>Model!$BR382*BZ382</f>
        <v>169345.53321857657</v>
      </c>
      <c r="CY382" s="79">
        <f>Model!$BR382*CA382</f>
        <v>179431.53961430828</v>
      </c>
      <c r="CZ382" s="79">
        <f>Model!$BR382*CB382</f>
        <v>313040.52862464177</v>
      </c>
      <c r="DA382" s="79">
        <f>Model!$BR382*CC382</f>
        <v>215373.95943834182</v>
      </c>
      <c r="DB382" s="79">
        <f>Model!$BR382*CD382</f>
        <v>325683.89324456034</v>
      </c>
      <c r="DC382" s="79">
        <f>Model!$BR382*CE382</f>
        <v>322414.61225469504</v>
      </c>
      <c r="DD382" s="79">
        <f>SUM(Model!$CF382:$CQ382)</f>
        <v>7402142.3881281242</v>
      </c>
      <c r="DE382" s="79">
        <f>SUM(Model!$CR382:$DC382)</f>
        <v>2465331.030953344</v>
      </c>
      <c r="DF382" s="80">
        <f>IFERROR((Model!$DD382-Model!$DE382)/Model!$DD382,0)</f>
        <v>0.66694358177879032</v>
      </c>
    </row>
    <row r="383" spans="2:110" x14ac:dyDescent="0.25">
      <c r="B383" t="s">
        <v>371</v>
      </c>
      <c r="C383" t="s">
        <v>89</v>
      </c>
      <c r="D383" t="s">
        <v>18</v>
      </c>
      <c r="E383" s="4">
        <v>506</v>
      </c>
      <c r="F383" s="4">
        <v>7453301.6799999997</v>
      </c>
      <c r="G383" s="4">
        <v>2700939</v>
      </c>
      <c r="H383" s="4">
        <v>45</v>
      </c>
      <c r="I383" s="4">
        <v>5</v>
      </c>
      <c r="J383" s="4">
        <v>38</v>
      </c>
      <c r="K383" s="4">
        <v>41</v>
      </c>
      <c r="L383" s="4">
        <v>56</v>
      </c>
      <c r="M383" s="4">
        <v>40</v>
      </c>
      <c r="N383" s="4">
        <v>35</v>
      </c>
      <c r="O383" s="4">
        <v>77</v>
      </c>
      <c r="P383" s="4">
        <v>33</v>
      </c>
      <c r="Q383" s="4">
        <v>38</v>
      </c>
      <c r="R383" s="4">
        <v>57</v>
      </c>
      <c r="S383" s="4">
        <v>68</v>
      </c>
      <c r="T383" s="4">
        <v>49</v>
      </c>
      <c r="U383" s="4">
        <v>26</v>
      </c>
      <c r="V383" s="4">
        <v>18</v>
      </c>
      <c r="W383" s="4">
        <v>34</v>
      </c>
      <c r="X383" s="4">
        <v>36</v>
      </c>
      <c r="Y383" s="4">
        <v>40</v>
      </c>
      <c r="Z383" s="4">
        <v>40</v>
      </c>
      <c r="AA383" s="4">
        <v>28</v>
      </c>
      <c r="AB383" s="4">
        <v>75</v>
      </c>
      <c r="AC383" s="4">
        <v>46</v>
      </c>
      <c r="AD383" s="4">
        <v>59</v>
      </c>
      <c r="AE383" s="4">
        <v>60</v>
      </c>
      <c r="AF383" s="4">
        <v>40</v>
      </c>
      <c r="AG383" s="4">
        <v>25</v>
      </c>
      <c r="AH383" s="4">
        <v>40</v>
      </c>
      <c r="AI383" s="4">
        <v>26</v>
      </c>
      <c r="AJ383" s="4">
        <v>40</v>
      </c>
      <c r="AK383" s="4">
        <v>28</v>
      </c>
      <c r="AL383" s="4">
        <v>51</v>
      </c>
      <c r="AM383" s="4">
        <v>40</v>
      </c>
      <c r="AN383" s="4">
        <v>23</v>
      </c>
      <c r="AO383" s="4">
        <v>63</v>
      </c>
      <c r="AP383" s="4">
        <v>58</v>
      </c>
      <c r="AQ383" s="4">
        <v>72</v>
      </c>
      <c r="AR383" s="79">
        <f>MAX(IFERROR(IFERROR(_xlfn.FORECAST.ETS(AR$5,tbl_Model[[#This Row],[H_2023_01]:[H_2025_12]],$H$5:$AQ$5),_xlfn.FORECAST.LINEAR(AR$5,tbl_Model[[#This Row],[H_2023_01]:[H_2025_12]],$H$5:$AQ$5)),0),0)</f>
        <v>65.393637700537838</v>
      </c>
      <c r="AS383" s="79">
        <f>MAX(IFERROR(IFERROR(_xlfn.FORECAST.ETS(AS$5,tbl_Model[[#This Row],[H_2023_01]:[H_2025_12]],$H$5:$AQ$5),_xlfn.FORECAST.LINEAR(AS$5,tbl_Model[[#This Row],[H_2023_01]:[H_2025_12]],$H$5:$AQ$5)),0),0)</f>
        <v>60.936018557570527</v>
      </c>
      <c r="AT383" s="79">
        <f>MAX(IFERROR(IFERROR(_xlfn.FORECAST.ETS(AT$5,tbl_Model[[#This Row],[H_2023_01]:[H_2025_12]],$H$5:$AQ$5),_xlfn.FORECAST.LINEAR(AT$5,tbl_Model[[#This Row],[H_2023_01]:[H_2025_12]],$H$5:$AQ$5)),0),0)</f>
        <v>56.347772471102132</v>
      </c>
      <c r="AU383" s="79">
        <f>MAX(IFERROR(IFERROR(_xlfn.FORECAST.ETS(AU$5,tbl_Model[[#This Row],[H_2023_01]:[H_2025_12]],$H$5:$AQ$5),_xlfn.FORECAST.LINEAR(AU$5,tbl_Model[[#This Row],[H_2023_01]:[H_2025_12]],$H$5:$AQ$5)),0),0)</f>
        <v>33.827668461741524</v>
      </c>
      <c r="AV383" s="79">
        <f>MAX(IFERROR(IFERROR(_xlfn.FORECAST.ETS(AV$5,tbl_Model[[#This Row],[H_2023_01]:[H_2025_12]],$H$5:$AQ$5),_xlfn.FORECAST.LINEAR(AV$5,tbl_Model[[#This Row],[H_2023_01]:[H_2025_12]],$H$5:$AQ$5)),0),0)</f>
        <v>24.724677402061509</v>
      </c>
      <c r="AW383" s="79">
        <f>MAX(IFERROR(IFERROR(_xlfn.FORECAST.ETS(AW$5,tbl_Model[[#This Row],[H_2023_01]:[H_2025_12]],$H$5:$AQ$5),_xlfn.FORECAST.LINEAR(AW$5,tbl_Model[[#This Row],[H_2023_01]:[H_2025_12]],$H$5:$AQ$5)),0),0)</f>
        <v>39.339313955992225</v>
      </c>
      <c r="AX383" s="79">
        <f>MAX(IFERROR(IFERROR(_xlfn.FORECAST.ETS(AX$5,tbl_Model[[#This Row],[H_2023_01]:[H_2025_12]],$H$5:$AQ$5),_xlfn.FORECAST.LINEAR(AX$5,tbl_Model[[#This Row],[H_2023_01]:[H_2025_12]],$H$5:$AQ$5)),0),0)</f>
        <v>41.415323927540967</v>
      </c>
      <c r="AY383" s="79">
        <f>MAX(IFERROR(IFERROR(_xlfn.FORECAST.ETS(AY$5,tbl_Model[[#This Row],[H_2023_01]:[H_2025_12]],$H$5:$AQ$5),_xlfn.FORECAST.LINEAR(AY$5,tbl_Model[[#This Row],[H_2023_01]:[H_2025_12]],$H$5:$AQ$5)),0),0)</f>
        <v>45.537847603229409</v>
      </c>
      <c r="AZ383" s="79">
        <f>MAX(IFERROR(IFERROR(_xlfn.FORECAST.ETS(AZ$5,tbl_Model[[#This Row],[H_2023_01]:[H_2025_12]],$H$5:$AQ$5),_xlfn.FORECAST.LINEAR(AZ$5,tbl_Model[[#This Row],[H_2023_01]:[H_2025_12]],$H$5:$AQ$5)),0),0)</f>
        <v>45.940372736139018</v>
      </c>
      <c r="BA383" s="79">
        <f>MAX(IFERROR(IFERROR(_xlfn.FORECAST.ETS(BA$5,tbl_Model[[#This Row],[H_2023_01]:[H_2025_12]],$H$5:$AQ$5),_xlfn.FORECAST.LINEAR(BA$5,tbl_Model[[#This Row],[H_2023_01]:[H_2025_12]],$H$5:$AQ$5)),0),0)</f>
        <v>37.208342937465048</v>
      </c>
      <c r="BB383" s="79">
        <f>MAX(IFERROR(IFERROR(_xlfn.FORECAST.ETS(BB$5,tbl_Model[[#This Row],[H_2023_01]:[H_2025_12]],$H$5:$AQ$5),_xlfn.FORECAST.LINEAR(BB$5,tbl_Model[[#This Row],[H_2023_01]:[H_2025_12]],$H$5:$AQ$5)),0),0)</f>
        <v>81.596572632788238</v>
      </c>
      <c r="BC383" s="79">
        <f>MAX(IFERROR(IFERROR(_xlfn.FORECAST.ETS(BC$5,tbl_Model[[#This Row],[H_2023_01]:[H_2025_12]],$H$5:$AQ$5),_xlfn.FORECAST.LINEAR(BC$5,tbl_Model[[#This Row],[H_2023_01]:[H_2025_12]],$H$5:$AQ$5)),0),0)</f>
        <v>45.059142416354227</v>
      </c>
      <c r="BD383" s="80">
        <f>IFERROR(AR383/SUM(Model!$AR383:$BC383),1/12)</f>
        <v>0.11326972880750813</v>
      </c>
      <c r="BE383" s="80">
        <f>IFERROR(AS383/SUM(Model!$AR383:$BC383),1/12)</f>
        <v>0.1055485906478105</v>
      </c>
      <c r="BF383" s="80">
        <f>IFERROR(AT383/SUM(Model!$AR383:$BC383),1/12)</f>
        <v>9.760119074483628E-2</v>
      </c>
      <c r="BG383" s="80">
        <f>IFERROR(AU383/SUM(Model!$AR383:$BC383),1/12)</f>
        <v>5.8593633380640699E-2</v>
      </c>
      <c r="BH383" s="80">
        <f>IFERROR(AV383/SUM(Model!$AR383:$BC383),1/12)</f>
        <v>4.2826146436591314E-2</v>
      </c>
      <c r="BI383" s="80">
        <f>IFERROR(AW383/SUM(Model!$AR383:$BC383),1/12)</f>
        <v>6.8140473293046525E-2</v>
      </c>
      <c r="BJ383" s="80">
        <f>IFERROR(AX383/SUM(Model!$AR383:$BC383),1/12)</f>
        <v>7.1736374893686103E-2</v>
      </c>
      <c r="BK383" s="80">
        <f>IFERROR(AY383/SUM(Model!$AR383:$BC383),1/12)</f>
        <v>7.8877086974670718E-2</v>
      </c>
      <c r="BL383" s="80">
        <f>IFERROR(AZ383/SUM(Model!$AR383:$BC383),1/12)</f>
        <v>7.9574309430036627E-2</v>
      </c>
      <c r="BM383" s="80">
        <f>IFERROR(BA383/SUM(Model!$AR383:$BC383),1/12)</f>
        <v>6.4449372478765823E-2</v>
      </c>
      <c r="BN383" s="80">
        <f>IFERROR(BB383/SUM(Model!$AR383:$BC383),1/12)</f>
        <v>0.14133518150592267</v>
      </c>
      <c r="BO383" s="80">
        <f>IFERROR(BC383/SUM(Model!$AR383:$BC383),1/12)</f>
        <v>7.8047911406484621E-2</v>
      </c>
      <c r="BP38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527.05260137719984</v>
      </c>
      <c r="BQ383" s="77" cm="1">
        <f t="array" ref="BQ38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83" s="77" cm="1">
        <f t="array" ref="BR38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83" s="77">
        <f>IF(tbl_Model[[#This Row],[Type]]="Boutique",
    tbl_Model[[#This Row],[UnitListPrice]],
    tbl_Model[[#This Row],[UnitListPrice]]*(1-SUMIFS(tbl_MarketTerms[WholesaleMarginPct],tbl_MarketTerms[Country],tbl_Model[[#This Row],[country]])))</f>
        <v>15139.801254437871</v>
      </c>
      <c r="BT383" s="79">
        <f>Model!$BP383*BD383</f>
        <v>59.699105225287113</v>
      </c>
      <c r="BU383" s="79">
        <f>Model!$BP383*BE383</f>
        <v>55.629659272625709</v>
      </c>
      <c r="BV383" s="79">
        <f>Model!$BP383*BF383</f>
        <v>51.440961479578242</v>
      </c>
      <c r="BW383" s="79">
        <f>Model!$BP383*BG383</f>
        <v>30.881926897408611</v>
      </c>
      <c r="BX383" s="79">
        <f>Model!$BP383*BH383</f>
        <v>22.571631886366347</v>
      </c>
      <c r="BY383" s="79">
        <f>Model!$BP383*BI383</f>
        <v>35.913613708173784</v>
      </c>
      <c r="BZ383" s="79">
        <f>Model!$BP383*BJ383</f>
        <v>37.808843001087311</v>
      </c>
      <c r="CA383" s="79">
        <f>Model!$BP383*BK383</f>
        <v>41.572373879055846</v>
      </c>
      <c r="CB383" s="79">
        <f>Model!$BP383*BL383</f>
        <v>41.93984678789505</v>
      </c>
      <c r="CC383" s="79">
        <f>Model!$BP383*BM383</f>
        <v>33.968209422061641</v>
      </c>
      <c r="CD383" s="79">
        <f>Model!$BP383*BN383</f>
        <v>74.491075078815243</v>
      </c>
      <c r="CE383" s="79">
        <f>Model!$BP383*BO383</f>
        <v>41.135354738844946</v>
      </c>
      <c r="CF383" s="79">
        <f>Model!$BS383*BT383</f>
        <v>903832.58817862032</v>
      </c>
      <c r="CG383" s="79">
        <f>Model!$BS383*BU383</f>
        <v>842221.98523965001</v>
      </c>
      <c r="CH383" s="79">
        <f>Model!$BS383*BV383</f>
        <v>778805.93313800881</v>
      </c>
      <c r="CI383" s="79">
        <f>Model!$BS383*BW383</f>
        <v>467546.2355808455</v>
      </c>
      <c r="CJ383" s="79">
        <f>Model!$BS383*BX383</f>
        <v>341730.02074791904</v>
      </c>
      <c r="CK383" s="79">
        <f>Model!$BS383*BY383</f>
        <v>543724.97387040663</v>
      </c>
      <c r="CL383" s="79">
        <f>Model!$BS383*BZ383</f>
        <v>572418.36869670614</v>
      </c>
      <c r="CM383" s="79">
        <f>Model!$BS383*CA383</f>
        <v>629397.47820408992</v>
      </c>
      <c r="CN383" s="79">
        <f>Model!$BS383*CB383</f>
        <v>634960.94501030562</v>
      </c>
      <c r="CO383" s="79">
        <f>Model!$BS383*CC383</f>
        <v>514271.93961913715</v>
      </c>
      <c r="CP383" s="79">
        <f>Model!$BS383*CD383</f>
        <v>1127780.0719226727</v>
      </c>
      <c r="CQ383" s="79">
        <f>Model!$BS383*CE383</f>
        <v>622781.09527691151</v>
      </c>
      <c r="CR383" s="79">
        <f>Model!$BR383*BT383</f>
        <v>323552.19436217559</v>
      </c>
      <c r="CS383" s="79">
        <f>Model!$BR383*BU383</f>
        <v>301496.95311771962</v>
      </c>
      <c r="CT383" s="79">
        <f>Model!$BR383*BV383</f>
        <v>278795.40076871635</v>
      </c>
      <c r="CU383" s="79">
        <f>Model!$BR383*BW383</f>
        <v>167371.27258578263</v>
      </c>
      <c r="CV383" s="79">
        <f>Model!$BR383*BX383</f>
        <v>122331.83394641007</v>
      </c>
      <c r="CW383" s="79">
        <f>Model!$BR383*BY383</f>
        <v>194641.58598198244</v>
      </c>
      <c r="CX383" s="79">
        <f>Model!$BR383*BZ383</f>
        <v>204913.19045959707</v>
      </c>
      <c r="CY383" s="79">
        <f>Model!$BR383*CA383</f>
        <v>225310.45888633953</v>
      </c>
      <c r="CZ383" s="79">
        <f>Model!$BR383*CB383</f>
        <v>227302.05768124433</v>
      </c>
      <c r="DA383" s="79">
        <f>Model!$BR383*CC383</f>
        <v>184098.04729211694</v>
      </c>
      <c r="DB383" s="79">
        <f>Model!$BR383*CD383</f>
        <v>403720.46969875391</v>
      </c>
      <c r="DC383" s="79">
        <f>Model!$BR383*CE383</f>
        <v>222941.93927017591</v>
      </c>
      <c r="DD383" s="79">
        <f>SUM(Model!$CF383:$CQ383)</f>
        <v>7979471.6354852738</v>
      </c>
      <c r="DE383" s="79">
        <f>SUM(Model!$CR383:$DC383)</f>
        <v>2856475.4040510152</v>
      </c>
      <c r="DF383" s="80">
        <f>IFERROR((Model!$DD383-Model!$DE383)/Model!$DD383,0)</f>
        <v>0.64202198660020704</v>
      </c>
    </row>
    <row r="384" spans="2:110" x14ac:dyDescent="0.25">
      <c r="B384" t="s">
        <v>371</v>
      </c>
      <c r="C384" t="s">
        <v>70</v>
      </c>
      <c r="D384" t="s">
        <v>6</v>
      </c>
      <c r="E384" s="4">
        <v>62</v>
      </c>
      <c r="F384" s="4">
        <v>957278.2</v>
      </c>
      <c r="G384" s="4">
        <v>309160.06</v>
      </c>
      <c r="H384" s="4">
        <v>4</v>
      </c>
      <c r="I384" s="4">
        <v>0</v>
      </c>
      <c r="J384" s="4">
        <v>9</v>
      </c>
      <c r="K384" s="4">
        <v>2</v>
      </c>
      <c r="L384" s="4">
        <v>4</v>
      </c>
      <c r="M384" s="4">
        <v>5</v>
      </c>
      <c r="N384" s="4">
        <v>8</v>
      </c>
      <c r="O384" s="4">
        <v>10</v>
      </c>
      <c r="P384" s="4">
        <v>0</v>
      </c>
      <c r="Q384" s="4">
        <v>4</v>
      </c>
      <c r="R384" s="4">
        <v>6</v>
      </c>
      <c r="S384" s="4">
        <v>10</v>
      </c>
      <c r="T384" s="4">
        <v>6</v>
      </c>
      <c r="U384" s="4">
        <v>3</v>
      </c>
      <c r="V384" s="4">
        <v>10</v>
      </c>
      <c r="W384" s="4">
        <v>6</v>
      </c>
      <c r="X384" s="4">
        <v>9</v>
      </c>
      <c r="Y384" s="4">
        <v>5</v>
      </c>
      <c r="Z384" s="4">
        <v>3</v>
      </c>
      <c r="AA384" s="4">
        <v>0</v>
      </c>
      <c r="AB384" s="4">
        <v>5</v>
      </c>
      <c r="AC384" s="4">
        <v>8</v>
      </c>
      <c r="AD384" s="4">
        <v>0</v>
      </c>
      <c r="AE384" s="4">
        <v>4</v>
      </c>
      <c r="AF384" s="4">
        <v>3</v>
      </c>
      <c r="AG384" s="4">
        <v>5</v>
      </c>
      <c r="AH384" s="4">
        <v>12</v>
      </c>
      <c r="AI384" s="4">
        <v>0</v>
      </c>
      <c r="AJ384" s="4">
        <v>5</v>
      </c>
      <c r="AK384" s="4">
        <v>18</v>
      </c>
      <c r="AL384" s="4">
        <v>4</v>
      </c>
      <c r="AM384" s="4">
        <v>1</v>
      </c>
      <c r="AN384" s="4">
        <v>6</v>
      </c>
      <c r="AO384" s="4">
        <v>5</v>
      </c>
      <c r="AP384" s="4">
        <v>1</v>
      </c>
      <c r="AQ384" s="4">
        <v>2</v>
      </c>
      <c r="AR384" s="79">
        <f>MAX(IFERROR(IFERROR(_xlfn.FORECAST.ETS(AR$5,tbl_Model[[#This Row],[H_2023_01]:[H_2025_12]],$H$5:$AQ$5),_xlfn.FORECAST.LINEAR(AR$5,tbl_Model[[#This Row],[H_2023_01]:[H_2025_12]],$H$5:$AQ$5)),0),0)</f>
        <v>1.9880308880308899</v>
      </c>
      <c r="AS384" s="79">
        <f>MAX(IFERROR(IFERROR(_xlfn.FORECAST.ETS(AS$5,tbl_Model[[#This Row],[H_2023_01]:[H_2025_12]],$H$5:$AQ$5),_xlfn.FORECAST.LINEAR(AS$5,tbl_Model[[#This Row],[H_2023_01]:[H_2025_12]],$H$5:$AQ$5)),0),0)</f>
        <v>1.976061776061776</v>
      </c>
      <c r="AT384" s="79">
        <f>MAX(IFERROR(IFERROR(_xlfn.FORECAST.ETS(AT$5,tbl_Model[[#This Row],[H_2023_01]:[H_2025_12]],$H$5:$AQ$5),_xlfn.FORECAST.LINEAR(AT$5,tbl_Model[[#This Row],[H_2023_01]:[H_2025_12]],$H$5:$AQ$5)),0),0)</f>
        <v>1.9640926640926659</v>
      </c>
      <c r="AU384" s="79">
        <f>MAX(IFERROR(IFERROR(_xlfn.FORECAST.ETS(AU$5,tbl_Model[[#This Row],[H_2023_01]:[H_2025_12]],$H$5:$AQ$5),_xlfn.FORECAST.LINEAR(AU$5,tbl_Model[[#This Row],[H_2023_01]:[H_2025_12]],$H$5:$AQ$5)),0),0)</f>
        <v>1.952123552123552</v>
      </c>
      <c r="AV384" s="79">
        <f>MAX(IFERROR(IFERROR(_xlfn.FORECAST.ETS(AV$5,tbl_Model[[#This Row],[H_2023_01]:[H_2025_12]],$H$5:$AQ$5),_xlfn.FORECAST.LINEAR(AV$5,tbl_Model[[#This Row],[H_2023_01]:[H_2025_12]],$H$5:$AQ$5)),0),0)</f>
        <v>1.9401544401544419</v>
      </c>
      <c r="AW384" s="79">
        <f>MAX(IFERROR(IFERROR(_xlfn.FORECAST.ETS(AW$5,tbl_Model[[#This Row],[H_2023_01]:[H_2025_12]],$H$5:$AQ$5),_xlfn.FORECAST.LINEAR(AW$5,tbl_Model[[#This Row],[H_2023_01]:[H_2025_12]],$H$5:$AQ$5)),0),0)</f>
        <v>1.9281853281853283</v>
      </c>
      <c r="AX384" s="79">
        <f>MAX(IFERROR(IFERROR(_xlfn.FORECAST.ETS(AX$5,tbl_Model[[#This Row],[H_2023_01]:[H_2025_12]],$H$5:$AQ$5),_xlfn.FORECAST.LINEAR(AX$5,tbl_Model[[#This Row],[H_2023_01]:[H_2025_12]],$H$5:$AQ$5)),0),0)</f>
        <v>1.916216216216218</v>
      </c>
      <c r="AY384" s="79">
        <f>MAX(IFERROR(IFERROR(_xlfn.FORECAST.ETS(AY$5,tbl_Model[[#This Row],[H_2023_01]:[H_2025_12]],$H$5:$AQ$5),_xlfn.FORECAST.LINEAR(AY$5,tbl_Model[[#This Row],[H_2023_01]:[H_2025_12]],$H$5:$AQ$5)),0),0)</f>
        <v>1.9042471042471043</v>
      </c>
      <c r="AZ384" s="79">
        <f>MAX(IFERROR(IFERROR(_xlfn.FORECAST.ETS(AZ$5,tbl_Model[[#This Row],[H_2023_01]:[H_2025_12]],$H$5:$AQ$5),_xlfn.FORECAST.LINEAR(AZ$5,tbl_Model[[#This Row],[H_2023_01]:[H_2025_12]],$H$5:$AQ$5)),0),0)</f>
        <v>1.892277992277994</v>
      </c>
      <c r="BA384" s="79">
        <f>MAX(IFERROR(IFERROR(_xlfn.FORECAST.ETS(BA$5,tbl_Model[[#This Row],[H_2023_01]:[H_2025_12]],$H$5:$AQ$5),_xlfn.FORECAST.LINEAR(BA$5,tbl_Model[[#This Row],[H_2023_01]:[H_2025_12]],$H$5:$AQ$5)),0),0)</f>
        <v>1.8803088803088803</v>
      </c>
      <c r="BB384" s="79">
        <f>MAX(IFERROR(IFERROR(_xlfn.FORECAST.ETS(BB$5,tbl_Model[[#This Row],[H_2023_01]:[H_2025_12]],$H$5:$AQ$5),_xlfn.FORECAST.LINEAR(BB$5,tbl_Model[[#This Row],[H_2023_01]:[H_2025_12]],$H$5:$AQ$5)),0),0)</f>
        <v>1.8683397683397702</v>
      </c>
      <c r="BC384" s="79">
        <f>MAX(IFERROR(IFERROR(_xlfn.FORECAST.ETS(BC$5,tbl_Model[[#This Row],[H_2023_01]:[H_2025_12]],$H$5:$AQ$5),_xlfn.FORECAST.LINEAR(BC$5,tbl_Model[[#This Row],[H_2023_01]:[H_2025_12]],$H$5:$AQ$5)),0),0)</f>
        <v>1.8563706563706563</v>
      </c>
      <c r="BD384" s="80">
        <f>IFERROR(AR384/SUM(Model!$AR384:$BC384),1/12)</f>
        <v>8.6187271935991461E-2</v>
      </c>
      <c r="BE384" s="80">
        <f>IFERROR(AS384/SUM(Model!$AR384:$BC384),1/12)</f>
        <v>8.5668374008235362E-2</v>
      </c>
      <c r="BF384" s="80">
        <f>IFERROR(AT384/SUM(Model!$AR384:$BC384),1/12)</f>
        <v>8.5149476080479417E-2</v>
      </c>
      <c r="BG384" s="80">
        <f>IFERROR(AU384/SUM(Model!$AR384:$BC384),1/12)</f>
        <v>8.4630578152723318E-2</v>
      </c>
      <c r="BH384" s="80">
        <f>IFERROR(AV384/SUM(Model!$AR384:$BC384),1/12)</f>
        <v>8.4111680224967386E-2</v>
      </c>
      <c r="BI384" s="80">
        <f>IFERROR(AW384/SUM(Model!$AR384:$BC384),1/12)</f>
        <v>8.3592782297211302E-2</v>
      </c>
      <c r="BJ384" s="80">
        <f>IFERROR(AX384/SUM(Model!$AR384:$BC384),1/12)</f>
        <v>8.3073884369455356E-2</v>
      </c>
      <c r="BK384" s="80">
        <f>IFERROR(AY384/SUM(Model!$AR384:$BC384),1/12)</f>
        <v>8.2554986441699257E-2</v>
      </c>
      <c r="BL384" s="80">
        <f>IFERROR(AZ384/SUM(Model!$AR384:$BC384),1/12)</f>
        <v>8.2036088513943312E-2</v>
      </c>
      <c r="BM384" s="80">
        <f>IFERROR(BA384/SUM(Model!$AR384:$BC384),1/12)</f>
        <v>8.1517190586187227E-2</v>
      </c>
      <c r="BN384" s="80">
        <f>IFERROR(BB384/SUM(Model!$AR384:$BC384),1/12)</f>
        <v>8.0998292658431281E-2</v>
      </c>
      <c r="BO384" s="80">
        <f>IFERROR(BC384/SUM(Model!$AR384:$BC384),1/12)</f>
        <v>8.0479394730675183E-2</v>
      </c>
      <c r="BP38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64.685039370078741</v>
      </c>
      <c r="BQ384" s="77" cm="1">
        <f t="array" ref="BQ38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384" s="77" cm="1">
        <f t="array" ref="BR38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384" s="77">
        <f>IF(tbl_Model[[#This Row],[Type]]="Boutique",
    tbl_Model[[#This Row],[UnitListPrice]],
    tbl_Model[[#This Row],[UnitListPrice]]*(1-SUMIFS(tbl_MarketTerms[WholesaleMarginPct],tbl_MarketTerms[Country],tbl_Model[[#This Row],[country]])))</f>
        <v>16858.692704213827</v>
      </c>
      <c r="BT384" s="79">
        <f>Model!$BP384*BD384</f>
        <v>5.5750270783792901</v>
      </c>
      <c r="BU384" s="79">
        <f>Model!$BP384*BE384</f>
        <v>5.5414621454933348</v>
      </c>
      <c r="BV384" s="79">
        <f>Model!$BP384*BF384</f>
        <v>5.5078972126073893</v>
      </c>
      <c r="BW384" s="79">
        <f>Model!$BP384*BG384</f>
        <v>5.474332279721434</v>
      </c>
      <c r="BX384" s="79">
        <f>Model!$BP384*BH384</f>
        <v>5.4407673468354885</v>
      </c>
      <c r="BY384" s="79">
        <f>Model!$BP384*BI384</f>
        <v>5.407202413949534</v>
      </c>
      <c r="BZ384" s="79">
        <f>Model!$BP384*BJ384</f>
        <v>5.3736374810635885</v>
      </c>
      <c r="CA384" s="79">
        <f>Model!$BP384*BK384</f>
        <v>5.3400725481776332</v>
      </c>
      <c r="CB384" s="79">
        <f>Model!$BP384*BL384</f>
        <v>5.3065076152916877</v>
      </c>
      <c r="CC384" s="79">
        <f>Model!$BP384*BM384</f>
        <v>5.2729426824057333</v>
      </c>
      <c r="CD384" s="79">
        <f>Model!$BP384*BN384</f>
        <v>5.2393777495197869</v>
      </c>
      <c r="CE384" s="79">
        <f>Model!$BP384*BO384</f>
        <v>5.2058128166338316</v>
      </c>
      <c r="CF384" s="79">
        <f>Model!$BS384*BT384</f>
        <v>93987.668332067464</v>
      </c>
      <c r="CG384" s="79">
        <f>Model!$BS384*BU384</f>
        <v>93421.807442905585</v>
      </c>
      <c r="CH384" s="79">
        <f>Model!$BS384*BV384</f>
        <v>92855.946553743866</v>
      </c>
      <c r="CI384" s="79">
        <f>Model!$BS384*BW384</f>
        <v>92290.085664581988</v>
      </c>
      <c r="CJ384" s="79">
        <f>Model!$BS384*BX384</f>
        <v>91724.224775420269</v>
      </c>
      <c r="CK384" s="79">
        <f>Model!$BS384*BY384</f>
        <v>91158.363886258405</v>
      </c>
      <c r="CL384" s="79">
        <f>Model!$BS384*BZ384</f>
        <v>90592.502997096686</v>
      </c>
      <c r="CM384" s="79">
        <f>Model!$BS384*CA384</f>
        <v>90026.642107934807</v>
      </c>
      <c r="CN384" s="79">
        <f>Model!$BS384*CB384</f>
        <v>89460.781218773089</v>
      </c>
      <c r="CO384" s="79">
        <f>Model!$BS384*CC384</f>
        <v>88894.920329611225</v>
      </c>
      <c r="CP384" s="79">
        <f>Model!$BS384*CD384</f>
        <v>88329.059440449491</v>
      </c>
      <c r="CQ384" s="79">
        <f>Model!$BS384*CE384</f>
        <v>87763.198551287613</v>
      </c>
      <c r="CR384" s="79">
        <f>Model!$BR384*BT384</f>
        <v>29392.245242558645</v>
      </c>
      <c r="CS384" s="79">
        <f>Model!$BR384*BU384</f>
        <v>29215.286687010102</v>
      </c>
      <c r="CT384" s="79">
        <f>Model!$BR384*BV384</f>
        <v>29038.328131461607</v>
      </c>
      <c r="CU384" s="79">
        <f>Model!$BR384*BW384</f>
        <v>28861.369575913064</v>
      </c>
      <c r="CV384" s="79">
        <f>Model!$BR384*BX384</f>
        <v>28684.411020364572</v>
      </c>
      <c r="CW384" s="79">
        <f>Model!$BR384*BY384</f>
        <v>28507.452464816033</v>
      </c>
      <c r="CX384" s="79">
        <f>Model!$BR384*BZ384</f>
        <v>28330.493909267538</v>
      </c>
      <c r="CY384" s="79">
        <f>Model!$BR384*CA384</f>
        <v>28153.535353718995</v>
      </c>
      <c r="CZ384" s="79">
        <f>Model!$BR384*CB384</f>
        <v>27976.576798170503</v>
      </c>
      <c r="DA384" s="79">
        <f>Model!$BR384*CC384</f>
        <v>27799.618242621964</v>
      </c>
      <c r="DB384" s="79">
        <f>Model!$BR384*CD384</f>
        <v>27622.659687073465</v>
      </c>
      <c r="DC384" s="79">
        <f>Model!$BR384*CE384</f>
        <v>27445.701131524922</v>
      </c>
      <c r="DD384" s="79">
        <f>SUM(Model!$CF384:$CQ384)</f>
        <v>1090505.2013001305</v>
      </c>
      <c r="DE384" s="79">
        <f>SUM(Model!$CR384:$DC384)</f>
        <v>341027.67824450141</v>
      </c>
      <c r="DF384" s="80">
        <f>IFERROR((Model!$DD384-Model!$DE384)/Model!$DD384,0)</f>
        <v>0.68727551428648048</v>
      </c>
    </row>
    <row r="385" spans="2:110" x14ac:dyDescent="0.25">
      <c r="B385" t="s">
        <v>371</v>
      </c>
      <c r="C385" t="s">
        <v>89</v>
      </c>
      <c r="D385" t="s">
        <v>20</v>
      </c>
      <c r="E385" s="4">
        <v>296</v>
      </c>
      <c r="F385" s="4">
        <v>4701732.7300000004</v>
      </c>
      <c r="G385" s="4">
        <v>1597767.67</v>
      </c>
      <c r="H385" s="4">
        <v>15</v>
      </c>
      <c r="I385" s="4">
        <v>22</v>
      </c>
      <c r="J385" s="4">
        <v>21</v>
      </c>
      <c r="K385" s="4">
        <v>11</v>
      </c>
      <c r="L385" s="4">
        <v>22</v>
      </c>
      <c r="M385" s="4">
        <v>15</v>
      </c>
      <c r="N385" s="4">
        <v>21</v>
      </c>
      <c r="O385" s="4">
        <v>13</v>
      </c>
      <c r="P385" s="4">
        <v>40</v>
      </c>
      <c r="Q385" s="4">
        <v>21</v>
      </c>
      <c r="R385" s="4">
        <v>25</v>
      </c>
      <c r="S385" s="4">
        <v>40</v>
      </c>
      <c r="T385" s="4">
        <v>31</v>
      </c>
      <c r="U385" s="4">
        <v>20</v>
      </c>
      <c r="V385" s="4">
        <v>25</v>
      </c>
      <c r="W385" s="4">
        <v>17</v>
      </c>
      <c r="X385" s="4">
        <v>18</v>
      </c>
      <c r="Y385" s="4">
        <v>14</v>
      </c>
      <c r="Z385" s="4">
        <v>11</v>
      </c>
      <c r="AA385" s="4">
        <v>11</v>
      </c>
      <c r="AB385" s="4">
        <v>13</v>
      </c>
      <c r="AC385" s="4">
        <v>21</v>
      </c>
      <c r="AD385" s="4">
        <v>47</v>
      </c>
      <c r="AE385" s="4">
        <v>27</v>
      </c>
      <c r="AF385" s="4">
        <v>17</v>
      </c>
      <c r="AG385" s="4">
        <v>36</v>
      </c>
      <c r="AH385" s="4">
        <v>29</v>
      </c>
      <c r="AI385" s="4">
        <v>17</v>
      </c>
      <c r="AJ385" s="4">
        <v>33</v>
      </c>
      <c r="AK385" s="4">
        <v>10</v>
      </c>
      <c r="AL385" s="4">
        <v>18</v>
      </c>
      <c r="AM385" s="4">
        <v>16</v>
      </c>
      <c r="AN385" s="4">
        <v>26</v>
      </c>
      <c r="AO385" s="4">
        <v>28</v>
      </c>
      <c r="AP385" s="4">
        <v>33</v>
      </c>
      <c r="AQ385" s="4">
        <v>33</v>
      </c>
      <c r="AR385" s="79">
        <f>MAX(IFERROR(IFERROR(_xlfn.FORECAST.ETS(AR$5,tbl_Model[[#This Row],[H_2023_01]:[H_2025_12]],$H$5:$AQ$5),_xlfn.FORECAST.LINEAR(AR$5,tbl_Model[[#This Row],[H_2023_01]:[H_2025_12]],$H$5:$AQ$5)),0),0)</f>
        <v>52.438823692874209</v>
      </c>
      <c r="AS385" s="79">
        <f>MAX(IFERROR(IFERROR(_xlfn.FORECAST.ETS(AS$5,tbl_Model[[#This Row],[H_2023_01]:[H_2025_12]],$H$5:$AQ$5),_xlfn.FORECAST.LINEAR(AS$5,tbl_Model[[#This Row],[H_2023_01]:[H_2025_12]],$H$5:$AQ$5)),0),0)</f>
        <v>33.114511238423269</v>
      </c>
      <c r="AT385" s="79">
        <f>MAX(IFERROR(IFERROR(_xlfn.FORECAST.ETS(AT$5,tbl_Model[[#This Row],[H_2023_01]:[H_2025_12]],$H$5:$AQ$5),_xlfn.FORECAST.LINEAR(AT$5,tbl_Model[[#This Row],[H_2023_01]:[H_2025_12]],$H$5:$AQ$5)),0),0)</f>
        <v>30.254567682543613</v>
      </c>
      <c r="AU385" s="79">
        <f>MAX(IFERROR(IFERROR(_xlfn.FORECAST.ETS(AU$5,tbl_Model[[#This Row],[H_2023_01]:[H_2025_12]],$H$5:$AQ$5),_xlfn.FORECAST.LINEAR(AU$5,tbl_Model[[#This Row],[H_2023_01]:[H_2025_12]],$H$5:$AQ$5)),0),0)</f>
        <v>47.162963002808048</v>
      </c>
      <c r="AV385" s="79">
        <f>MAX(IFERROR(IFERROR(_xlfn.FORECAST.ETS(AV$5,tbl_Model[[#This Row],[H_2023_01]:[H_2025_12]],$H$5:$AQ$5),_xlfn.FORECAST.LINEAR(AV$5,tbl_Model[[#This Row],[H_2023_01]:[H_2025_12]],$H$5:$AQ$5)),0),0)</f>
        <v>39.035660758094039</v>
      </c>
      <c r="AW385" s="79">
        <f>MAX(IFERROR(IFERROR(_xlfn.FORECAST.ETS(AW$5,tbl_Model[[#This Row],[H_2023_01]:[H_2025_12]],$H$5:$AQ$5),_xlfn.FORECAST.LINEAR(AW$5,tbl_Model[[#This Row],[H_2023_01]:[H_2025_12]],$H$5:$AQ$5)),0),0)</f>
        <v>30.558241611034447</v>
      </c>
      <c r="AX385" s="79">
        <f>MAX(IFERROR(IFERROR(_xlfn.FORECAST.ETS(AX$5,tbl_Model[[#This Row],[H_2023_01]:[H_2025_12]],$H$5:$AQ$5),_xlfn.FORECAST.LINEAR(AX$5,tbl_Model[[#This Row],[H_2023_01]:[H_2025_12]],$H$5:$AQ$5)),0),0)</f>
        <v>35.126303529958541</v>
      </c>
      <c r="AY385" s="79">
        <f>MAX(IFERROR(IFERROR(_xlfn.FORECAST.ETS(AY$5,tbl_Model[[#This Row],[H_2023_01]:[H_2025_12]],$H$5:$AQ$5),_xlfn.FORECAST.LINEAR(AY$5,tbl_Model[[#This Row],[H_2023_01]:[H_2025_12]],$H$5:$AQ$5)),0),0)</f>
        <v>27.269761319095217</v>
      </c>
      <c r="AZ385" s="79">
        <f>MAX(IFERROR(IFERROR(_xlfn.FORECAST.ETS(AZ$5,tbl_Model[[#This Row],[H_2023_01]:[H_2025_12]],$H$5:$AQ$5),_xlfn.FORECAST.LINEAR(AZ$5,tbl_Model[[#This Row],[H_2023_01]:[H_2025_12]],$H$5:$AQ$5)),0),0)</f>
        <v>28.418391952352117</v>
      </c>
      <c r="BA385" s="79">
        <f>MAX(IFERROR(IFERROR(_xlfn.FORECAST.ETS(BA$5,tbl_Model[[#This Row],[H_2023_01]:[H_2025_12]],$H$5:$AQ$5),_xlfn.FORECAST.LINEAR(BA$5,tbl_Model[[#This Row],[H_2023_01]:[H_2025_12]],$H$5:$AQ$5)),0),0)</f>
        <v>24.557508839983917</v>
      </c>
      <c r="BB385" s="79">
        <f>MAX(IFERROR(IFERROR(_xlfn.FORECAST.ETS(BB$5,tbl_Model[[#This Row],[H_2023_01]:[H_2025_12]],$H$5:$AQ$5),_xlfn.FORECAST.LINEAR(BB$5,tbl_Model[[#This Row],[H_2023_01]:[H_2025_12]],$H$5:$AQ$5)),0),0)</f>
        <v>21.728267293000222</v>
      </c>
      <c r="BC385" s="79">
        <f>MAX(IFERROR(IFERROR(_xlfn.FORECAST.ETS(BC$5,tbl_Model[[#This Row],[H_2023_01]:[H_2025_12]],$H$5:$AQ$5),_xlfn.FORECAST.LINEAR(BC$5,tbl_Model[[#This Row],[H_2023_01]:[H_2025_12]],$H$5:$AQ$5)),0),0)</f>
        <v>21.863741543602913</v>
      </c>
      <c r="BD385" s="80">
        <f>IFERROR(AR385/SUM(Model!$AR385:$BC385),1/12)</f>
        <v>0.1339335226397243</v>
      </c>
      <c r="BE385" s="80">
        <f>IFERROR(AS385/SUM(Model!$AR385:$BC385),1/12)</f>
        <v>8.4577471962961837E-2</v>
      </c>
      <c r="BF385" s="80">
        <f>IFERROR(AT385/SUM(Model!$AR385:$BC385),1/12)</f>
        <v>7.727291613933851E-2</v>
      </c>
      <c r="BG385" s="80">
        <f>IFERROR(AU385/SUM(Model!$AR385:$BC385),1/12)</f>
        <v>0.12045849483750783</v>
      </c>
      <c r="BH385" s="80">
        <f>IFERROR(AV385/SUM(Model!$AR385:$BC385),1/12)</f>
        <v>9.9700626095684738E-2</v>
      </c>
      <c r="BI385" s="80">
        <f>IFERROR(AW385/SUM(Model!$AR385:$BC385),1/12)</f>
        <v>7.8048526958048536E-2</v>
      </c>
      <c r="BJ385" s="80">
        <f>IFERROR(AX385/SUM(Model!$AR385:$BC385),1/12)</f>
        <v>8.9715772356633278E-2</v>
      </c>
      <c r="BK385" s="80">
        <f>IFERROR(AY385/SUM(Model!$AR385:$BC385),1/12)</f>
        <v>6.9649449354586196E-2</v>
      </c>
      <c r="BL385" s="80">
        <f>IFERROR(AZ385/SUM(Model!$AR385:$BC385),1/12)</f>
        <v>7.258315640768509E-2</v>
      </c>
      <c r="BM385" s="80">
        <f>IFERROR(BA385/SUM(Model!$AR385:$BC385),1/12)</f>
        <v>6.2722109966821399E-2</v>
      </c>
      <c r="BN385" s="80">
        <f>IFERROR(BB385/SUM(Model!$AR385:$BC385),1/12)</f>
        <v>5.5495969864870917E-2</v>
      </c>
      <c r="BO385" s="80">
        <f>IFERROR(BC385/SUM(Model!$AR385:$BC385),1/12)</f>
        <v>5.584198341613715E-2</v>
      </c>
      <c r="BP38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309.13114754098348</v>
      </c>
      <c r="BQ385" s="77" cm="1">
        <f t="array" ref="BQ38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85" s="77" cm="1">
        <f t="array" ref="BR38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85" s="77">
        <f>IF(tbl_Model[[#This Row],[Type]]="Boutique",
    tbl_Model[[#This Row],[UnitListPrice]],
    tbl_Model[[#This Row],[UnitListPrice]]*(1-SUMIFS(tbl_MarketTerms[WholesaleMarginPct],tbl_MarketTerms[Country],tbl_Model[[#This Row],[country]])))</f>
        <v>16170.995147928992</v>
      </c>
      <c r="BT385" s="79">
        <f>Model!$BP385*BD385</f>
        <v>41.403023547824262</v>
      </c>
      <c r="BU385" s="79">
        <f>Model!$BP385*BE385</f>
        <v>26.145530964025749</v>
      </c>
      <c r="BV385" s="79">
        <f>Model!$BP385*BF385</f>
        <v>23.887465239991897</v>
      </c>
      <c r="BW385" s="79">
        <f>Model!$BP385*BG385</f>
        <v>37.237472740178426</v>
      </c>
      <c r="BX385" s="79">
        <f>Model!$BP385*BH385</f>
        <v>30.820568955513547</v>
      </c>
      <c r="BY385" s="79">
        <f>Model!$BP385*BI385</f>
        <v>24.127230702424928</v>
      </c>
      <c r="BZ385" s="79">
        <f>Model!$BP385*BJ385</f>
        <v>27.733939661131689</v>
      </c>
      <c r="CA385" s="79">
        <f>Model!$BP385*BK385</f>
        <v>21.530814204580842</v>
      </c>
      <c r="CB385" s="79">
        <f>Model!$BP385*BL385</f>
        <v>22.437714432454381</v>
      </c>
      <c r="CC385" s="79">
        <f>Model!$BP385*BM385</f>
        <v>19.389357830235255</v>
      </c>
      <c r="CD385" s="79">
        <f>Model!$BP385*BN385</f>
        <v>17.155532848227384</v>
      </c>
      <c r="CE385" s="79">
        <f>Model!$BP385*BO385</f>
        <v>17.262496414395045</v>
      </c>
      <c r="CF385" s="79">
        <f>Model!$BS385*BT385</f>
        <v>669528.09290145594</v>
      </c>
      <c r="CG385" s="79">
        <f>Model!$BS385*BU385</f>
        <v>422799.25435928762</v>
      </c>
      <c r="CH385" s="79">
        <f>Model!$BS385*BV385</f>
        <v>386284.08449223143</v>
      </c>
      <c r="CI385" s="79">
        <f>Model!$BS385*BW385</f>
        <v>602166.99100256339</v>
      </c>
      <c r="CJ385" s="79">
        <f>Model!$BS385*BX385</f>
        <v>498399.27103602048</v>
      </c>
      <c r="CK385" s="79">
        <f>Model!$BS385*BY385</f>
        <v>390161.33062187693</v>
      </c>
      <c r="CL385" s="79">
        <f>Model!$BS385*BZ385</f>
        <v>448485.40369311598</v>
      </c>
      <c r="CM385" s="79">
        <f>Model!$BS385*CA385</f>
        <v>348174.69203323743</v>
      </c>
      <c r="CN385" s="79">
        <f>Model!$BS385*CB385</f>
        <v>362840.17121783609</v>
      </c>
      <c r="CO385" s="79">
        <f>Model!$BS385*CC385</f>
        <v>313545.21139419335</v>
      </c>
      <c r="CP385" s="79">
        <f>Model!$BS385*CD385</f>
        <v>277422.03844882146</v>
      </c>
      <c r="CQ385" s="79">
        <f>Model!$BS385*CE385</f>
        <v>279151.74575832387</v>
      </c>
      <c r="CR385" s="79">
        <f>Model!$BR385*BT385</f>
        <v>224392.6281905667</v>
      </c>
      <c r="CS385" s="79">
        <f>Model!$BR385*BU385</f>
        <v>141701.35187539665</v>
      </c>
      <c r="CT385" s="79">
        <f>Model!$BR385*BV385</f>
        <v>129463.27699524413</v>
      </c>
      <c r="CU385" s="79">
        <f>Model!$BR385*BW385</f>
        <v>201816.52592814856</v>
      </c>
      <c r="CV385" s="79">
        <f>Model!$BR385*BX385</f>
        <v>167038.72996781915</v>
      </c>
      <c r="CW385" s="79">
        <f>Model!$BR385*BY385</f>
        <v>130762.73770256492</v>
      </c>
      <c r="CX385" s="79">
        <f>Model!$BR385*BZ385</f>
        <v>150310.07586804539</v>
      </c>
      <c r="CY385" s="79">
        <f>Model!$BR385*CA385</f>
        <v>116690.897727989</v>
      </c>
      <c r="CZ385" s="79">
        <f>Model!$BR385*CB385</f>
        <v>121606.03938193378</v>
      </c>
      <c r="DA385" s="79">
        <f>Model!$BR385*CC385</f>
        <v>105084.81240333158</v>
      </c>
      <c r="DB385" s="79">
        <f>Model!$BR385*CD385</f>
        <v>92978.115460015411</v>
      </c>
      <c r="DC385" s="79">
        <f>Model!$BR385*CE385</f>
        <v>93557.827608459658</v>
      </c>
      <c r="DD385" s="79">
        <f>SUM(Model!$CF385:$CQ385)</f>
        <v>4998958.2869589636</v>
      </c>
      <c r="DE385" s="79">
        <f>SUM(Model!$CR385:$DC385)</f>
        <v>1675403.0191095148</v>
      </c>
      <c r="DF385" s="80">
        <f>IFERROR((Model!$DD385-Model!$DE385)/Model!$DD385,0)</f>
        <v>0.6648495700633823</v>
      </c>
    </row>
    <row r="386" spans="2:110" x14ac:dyDescent="0.25">
      <c r="B386" t="s">
        <v>371</v>
      </c>
      <c r="C386" t="s">
        <v>169</v>
      </c>
      <c r="D386" t="s">
        <v>24</v>
      </c>
      <c r="E386" s="4">
        <v>167</v>
      </c>
      <c r="F386" s="4">
        <v>2320507.4500000002</v>
      </c>
      <c r="G386" s="4">
        <v>872081.93</v>
      </c>
      <c r="H386" s="4">
        <v>12</v>
      </c>
      <c r="I386" s="4">
        <v>10</v>
      </c>
      <c r="J386" s="4">
        <v>8</v>
      </c>
      <c r="K386" s="4">
        <v>18</v>
      </c>
      <c r="L386" s="4">
        <v>14</v>
      </c>
      <c r="M386" s="4">
        <v>9</v>
      </c>
      <c r="N386" s="4">
        <v>10</v>
      </c>
      <c r="O386" s="4">
        <v>1</v>
      </c>
      <c r="P386" s="4">
        <v>5</v>
      </c>
      <c r="Q386" s="4">
        <v>41</v>
      </c>
      <c r="R386" s="4">
        <v>28</v>
      </c>
      <c r="S386" s="4">
        <v>24</v>
      </c>
      <c r="T386" s="4">
        <v>9</v>
      </c>
      <c r="U386" s="4">
        <v>16</v>
      </c>
      <c r="V386" s="4">
        <v>4</v>
      </c>
      <c r="W386" s="4">
        <v>14</v>
      </c>
      <c r="X386" s="4">
        <v>16</v>
      </c>
      <c r="Y386" s="4">
        <v>25</v>
      </c>
      <c r="Z386" s="4">
        <v>8</v>
      </c>
      <c r="AA386" s="4">
        <v>9</v>
      </c>
      <c r="AB386" s="4">
        <v>15</v>
      </c>
      <c r="AC386" s="4">
        <v>14</v>
      </c>
      <c r="AD386" s="4">
        <v>13</v>
      </c>
      <c r="AE386" s="4">
        <v>10</v>
      </c>
      <c r="AF386" s="4">
        <v>16</v>
      </c>
      <c r="AG386" s="4">
        <v>13</v>
      </c>
      <c r="AH386" s="4">
        <v>11</v>
      </c>
      <c r="AI386" s="4">
        <v>11</v>
      </c>
      <c r="AJ386" s="4">
        <v>25</v>
      </c>
      <c r="AK386" s="4">
        <v>18</v>
      </c>
      <c r="AL386" s="4">
        <v>17</v>
      </c>
      <c r="AM386" s="4">
        <v>4</v>
      </c>
      <c r="AN386" s="4">
        <v>7</v>
      </c>
      <c r="AO386" s="4">
        <v>6</v>
      </c>
      <c r="AP386" s="4">
        <v>19</v>
      </c>
      <c r="AQ386" s="4">
        <v>20</v>
      </c>
      <c r="AR386" s="79">
        <f>MAX(IFERROR(IFERROR(_xlfn.FORECAST.ETS(AR$5,tbl_Model[[#This Row],[H_2023_01]:[H_2025_12]],$H$5:$AQ$5),_xlfn.FORECAST.LINEAR(AR$5,tbl_Model[[#This Row],[H_2023_01]:[H_2025_12]],$H$5:$AQ$5)),0),0)</f>
        <v>9.8810291545675213</v>
      </c>
      <c r="AS386" s="79">
        <f>MAX(IFERROR(IFERROR(_xlfn.FORECAST.ETS(AS$5,tbl_Model[[#This Row],[H_2023_01]:[H_2025_12]],$H$5:$AQ$5),_xlfn.FORECAST.LINEAR(AS$5,tbl_Model[[#This Row],[H_2023_01]:[H_2025_12]],$H$5:$AQ$5)),0),0)</f>
        <v>7.6650792910944157</v>
      </c>
      <c r="AT386" s="79">
        <f>MAX(IFERROR(IFERROR(_xlfn.FORECAST.ETS(AT$5,tbl_Model[[#This Row],[H_2023_01]:[H_2025_12]],$H$5:$AQ$5),_xlfn.FORECAST.LINEAR(AT$5,tbl_Model[[#This Row],[H_2023_01]:[H_2025_12]],$H$5:$AQ$5)),0),0)</f>
        <v>6.0061589163827067</v>
      </c>
      <c r="AU386" s="79">
        <f>MAX(IFERROR(IFERROR(_xlfn.FORECAST.ETS(AU$5,tbl_Model[[#This Row],[H_2023_01]:[H_2025_12]],$H$5:$AQ$5),_xlfn.FORECAST.LINEAR(AU$5,tbl_Model[[#This Row],[H_2023_01]:[H_2025_12]],$H$5:$AQ$5)),0),0)</f>
        <v>18.197217229059817</v>
      </c>
      <c r="AV386" s="79">
        <f>MAX(IFERROR(IFERROR(_xlfn.FORECAST.ETS(AV$5,tbl_Model[[#This Row],[H_2023_01]:[H_2025_12]],$H$5:$AQ$5),_xlfn.FORECAST.LINEAR(AV$5,tbl_Model[[#This Row],[H_2023_01]:[H_2025_12]],$H$5:$AQ$5)),0),0)</f>
        <v>17.793619896730888</v>
      </c>
      <c r="AW386" s="79">
        <f>MAX(IFERROR(IFERROR(_xlfn.FORECAST.ETS(AW$5,tbl_Model[[#This Row],[H_2023_01]:[H_2025_12]],$H$5:$AQ$5),_xlfn.FORECAST.LINEAR(AW$5,tbl_Model[[#This Row],[H_2023_01]:[H_2025_12]],$H$5:$AQ$5)),0),0)</f>
        <v>16.793199051700071</v>
      </c>
      <c r="AX386" s="79">
        <f>MAX(IFERROR(IFERROR(_xlfn.FORECAST.ETS(AX$5,tbl_Model[[#This Row],[H_2023_01]:[H_2025_12]],$H$5:$AQ$5),_xlfn.FORECAST.LINEAR(AX$5,tbl_Model[[#This Row],[H_2023_01]:[H_2025_12]],$H$5:$AQ$5)),0),0)</f>
        <v>9.271369365550612</v>
      </c>
      <c r="AY386" s="79">
        <f>MAX(IFERROR(IFERROR(_xlfn.FORECAST.ETS(AY$5,tbl_Model[[#This Row],[H_2023_01]:[H_2025_12]],$H$5:$AQ$5),_xlfn.FORECAST.LINEAR(AY$5,tbl_Model[[#This Row],[H_2023_01]:[H_2025_12]],$H$5:$AQ$5)),0),0)</f>
        <v>7.0554195020775046</v>
      </c>
      <c r="AZ386" s="79">
        <f>MAX(IFERROR(IFERROR(_xlfn.FORECAST.ETS(AZ$5,tbl_Model[[#This Row],[H_2023_01]:[H_2025_12]],$H$5:$AQ$5),_xlfn.FORECAST.LINEAR(AZ$5,tbl_Model[[#This Row],[H_2023_01]:[H_2025_12]],$H$5:$AQ$5)),0),0)</f>
        <v>5.3964991273657974</v>
      </c>
      <c r="BA386" s="79">
        <f>MAX(IFERROR(IFERROR(_xlfn.FORECAST.ETS(BA$5,tbl_Model[[#This Row],[H_2023_01]:[H_2025_12]],$H$5:$AQ$5),_xlfn.FORECAST.LINEAR(BA$5,tbl_Model[[#This Row],[H_2023_01]:[H_2025_12]],$H$5:$AQ$5)),0),0)</f>
        <v>17.587557440042907</v>
      </c>
      <c r="BB386" s="79">
        <f>MAX(IFERROR(IFERROR(_xlfn.FORECAST.ETS(BB$5,tbl_Model[[#This Row],[H_2023_01]:[H_2025_12]],$H$5:$AQ$5),_xlfn.FORECAST.LINEAR(BB$5,tbl_Model[[#This Row],[H_2023_01]:[H_2025_12]],$H$5:$AQ$5)),0),0)</f>
        <v>17.183960107713979</v>
      </c>
      <c r="BC386" s="79">
        <f>MAX(IFERROR(IFERROR(_xlfn.FORECAST.ETS(BC$5,tbl_Model[[#This Row],[H_2023_01]:[H_2025_12]],$H$5:$AQ$5),_xlfn.FORECAST.LINEAR(BC$5,tbl_Model[[#This Row],[H_2023_01]:[H_2025_12]],$H$5:$AQ$5)),0),0)</f>
        <v>16.183539262683162</v>
      </c>
      <c r="BD386" s="80">
        <f>IFERROR(AR386/SUM(Model!$AR386:$BC386),1/12)</f>
        <v>6.6309112991985247E-2</v>
      </c>
      <c r="BE386" s="80">
        <f>IFERROR(AS386/SUM(Model!$AR386:$BC386),1/12)</f>
        <v>5.1438428209753806E-2</v>
      </c>
      <c r="BF386" s="80">
        <f>IFERROR(AT386/SUM(Model!$AR386:$BC386),1/12)</f>
        <v>4.0305828877161325E-2</v>
      </c>
      <c r="BG386" s="80">
        <f>IFERROR(AU386/SUM(Model!$AR386:$BC386),1/12)</f>
        <v>0.12211696924542077</v>
      </c>
      <c r="BH386" s="80">
        <f>IFERROR(AV386/SUM(Model!$AR386:$BC386),1/12)</f>
        <v>0.11940852858665682</v>
      </c>
      <c r="BI386" s="80">
        <f>IFERROR(AW386/SUM(Model!$AR386:$BC386),1/12)</f>
        <v>0.11269495474581642</v>
      </c>
      <c r="BJ386" s="80">
        <f>IFERROR(AX386/SUM(Model!$AR386:$BC386),1/12)</f>
        <v>6.2217838773053792E-2</v>
      </c>
      <c r="BK386" s="80">
        <f>IFERROR(AY386/SUM(Model!$AR386:$BC386),1/12)</f>
        <v>4.7347153990822344E-2</v>
      </c>
      <c r="BL386" s="80">
        <f>IFERROR(AZ386/SUM(Model!$AR386:$BC386),1/12)</f>
        <v>3.6214554658229876E-2</v>
      </c>
      <c r="BM386" s="80">
        <f>IFERROR(BA386/SUM(Model!$AR386:$BC386),1/12)</f>
        <v>0.11802569502648932</v>
      </c>
      <c r="BN386" s="80">
        <f>IFERROR(BB386/SUM(Model!$AR386:$BC386),1/12)</f>
        <v>0.11531725436772537</v>
      </c>
      <c r="BO386" s="80">
        <f>IFERROR(BC386/SUM(Model!$AR386:$BC386),1/12)</f>
        <v>0.10860368052688497</v>
      </c>
      <c r="BP38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174.73235755358078</v>
      </c>
      <c r="BQ386" s="77" cm="1">
        <f t="array" ref="BQ38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386" s="77" cm="1">
        <f t="array" ref="BR38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386" s="77">
        <f>IF(tbl_Model[[#This Row],[Type]]="Boutique",
    tbl_Model[[#This Row],[UnitListPrice]],
    tbl_Model[[#This Row],[UnitListPrice]]*(1-SUMIFS(tbl_MarketTerms[WholesaleMarginPct],tbl_MarketTerms[Country],tbl_Model[[#This Row],[country]])))</f>
        <v>15110.211118784529</v>
      </c>
      <c r="BT386" s="79">
        <f>Model!$BP386*BD386</f>
        <v>11.586347640376355</v>
      </c>
      <c r="BU386" s="79">
        <f>Model!$BP386*BE386</f>
        <v>8.987957829940898</v>
      </c>
      <c r="BV386" s="79">
        <f>Model!$BP386*BF386</f>
        <v>7.0427325028575938</v>
      </c>
      <c r="BW386" s="79">
        <f>Model!$BP386*BG386</f>
        <v>21.337785933550492</v>
      </c>
      <c r="BX386" s="79">
        <f>Model!$BP386*BH386</f>
        <v>20.864533711950692</v>
      </c>
      <c r="BY386" s="79">
        <f>Model!$BP386*BI386</f>
        <v>19.691455127130602</v>
      </c>
      <c r="BZ386" s="79">
        <f>Model!$BP386*BJ386</f>
        <v>10.871469650704277</v>
      </c>
      <c r="CA386" s="79">
        <f>Model!$BP386*BK386</f>
        <v>8.273079840268819</v>
      </c>
      <c r="CB386" s="79">
        <f>Model!$BP386*BL386</f>
        <v>6.3278545131855175</v>
      </c>
      <c r="CC386" s="79">
        <f>Model!$BP386*BM386</f>
        <v>20.622907943878413</v>
      </c>
      <c r="CD386" s="79">
        <f>Model!$BP386*BN386</f>
        <v>20.149655722278617</v>
      </c>
      <c r="CE386" s="79">
        <f>Model!$BP386*BO386</f>
        <v>18.976577137458523</v>
      </c>
      <c r="CF386" s="79">
        <f>Model!$BS386*BT386</f>
        <v>175072.1589417177</v>
      </c>
      <c r="CG386" s="79">
        <f>Model!$BS386*BU386</f>
        <v>135809.94033713941</v>
      </c>
      <c r="CH386" s="79">
        <f>Model!$BS386*BV386</f>
        <v>106417.174971304</v>
      </c>
      <c r="CI386" s="79">
        <f>Model!$BS386*BW386</f>
        <v>322418.45026337879</v>
      </c>
      <c r="CJ386" s="79">
        <f>Model!$BS386*BX386</f>
        <v>315267.50928257202</v>
      </c>
      <c r="CK386" s="79">
        <f>Model!$BS386*BY386</f>
        <v>297542.04420701548</v>
      </c>
      <c r="CL386" s="79">
        <f>Model!$BS386*BZ386</f>
        <v>164270.20159360033</v>
      </c>
      <c r="CM386" s="79">
        <f>Model!$BS386*CA386</f>
        <v>125007.98298902204</v>
      </c>
      <c r="CN386" s="79">
        <f>Model!$BS386*CB386</f>
        <v>95615.217623186676</v>
      </c>
      <c r="CO386" s="79">
        <f>Model!$BS386*CC386</f>
        <v>311616.49291526142</v>
      </c>
      <c r="CP386" s="79">
        <f>Model!$BS386*CD386</f>
        <v>304465.55193445465</v>
      </c>
      <c r="CQ386" s="79">
        <f>Model!$BS386*CE386</f>
        <v>286740.08685889805</v>
      </c>
      <c r="CR386" s="79">
        <f>Model!$BR386*BT386</f>
        <v>64847.739530796345</v>
      </c>
      <c r="CS386" s="79">
        <f>Model!$BR386*BU386</f>
        <v>50304.78683711034</v>
      </c>
      <c r="CT386" s="79">
        <f>Model!$BR386*BV386</f>
        <v>39417.536665208128</v>
      </c>
      <c r="CU386" s="79">
        <f>Model!$BR386*BW386</f>
        <v>119425.65744884088</v>
      </c>
      <c r="CV386" s="79">
        <f>Model!$BR386*BX386</f>
        <v>116776.90757949227</v>
      </c>
      <c r="CW386" s="79">
        <f>Model!$BR386*BY386</f>
        <v>110211.29286822012</v>
      </c>
      <c r="CX386" s="79">
        <f>Model!$BR386*BZ386</f>
        <v>60846.63209733698</v>
      </c>
      <c r="CY386" s="79">
        <f>Model!$BR386*CA386</f>
        <v>46303.679403650967</v>
      </c>
      <c r="CZ386" s="79">
        <f>Model!$BR386*CB386</f>
        <v>35416.429231748771</v>
      </c>
      <c r="DA386" s="79">
        <f>Model!$BR386*CC386</f>
        <v>115424.55001538151</v>
      </c>
      <c r="DB386" s="79">
        <f>Model!$BR386*CD386</f>
        <v>112775.80014603291</v>
      </c>
      <c r="DC386" s="79">
        <f>Model!$BR386*CE386</f>
        <v>106210.18543476074</v>
      </c>
      <c r="DD386" s="79">
        <f>SUM(Model!$CF386:$CQ386)</f>
        <v>2640242.8119175509</v>
      </c>
      <c r="DE386" s="79">
        <f>SUM(Model!$CR386:$DC386)</f>
        <v>977961.19725858001</v>
      </c>
      <c r="DF386" s="80">
        <f>IFERROR((Model!$DD386-Model!$DE386)/Model!$DD386,0)</f>
        <v>0.62959422033297452</v>
      </c>
    </row>
    <row r="387" spans="2:110" x14ac:dyDescent="0.25">
      <c r="B387" t="s">
        <v>371</v>
      </c>
      <c r="C387" t="s">
        <v>89</v>
      </c>
      <c r="D387" t="s">
        <v>21</v>
      </c>
      <c r="E387" s="4">
        <v>307</v>
      </c>
      <c r="F387" s="4">
        <v>4723173.21</v>
      </c>
      <c r="G387" s="4">
        <v>1655108</v>
      </c>
      <c r="H387" s="4">
        <v>21</v>
      </c>
      <c r="I387" s="4">
        <v>23</v>
      </c>
      <c r="J387" s="4">
        <v>30</v>
      </c>
      <c r="K387" s="4">
        <v>35</v>
      </c>
      <c r="L387" s="4">
        <v>14</v>
      </c>
      <c r="M387" s="4">
        <v>13</v>
      </c>
      <c r="N387" s="4">
        <v>8</v>
      </c>
      <c r="O387" s="4">
        <v>17</v>
      </c>
      <c r="P387" s="4">
        <v>11</v>
      </c>
      <c r="Q387" s="4">
        <v>22</v>
      </c>
      <c r="R387" s="4">
        <v>37</v>
      </c>
      <c r="S387" s="4">
        <v>28</v>
      </c>
      <c r="T387" s="4">
        <v>17</v>
      </c>
      <c r="U387" s="4">
        <v>24</v>
      </c>
      <c r="V387" s="4">
        <v>6</v>
      </c>
      <c r="W387" s="4">
        <v>29</v>
      </c>
      <c r="X387" s="4">
        <v>24</v>
      </c>
      <c r="Y387" s="4">
        <v>21</v>
      </c>
      <c r="Z387" s="4">
        <v>16</v>
      </c>
      <c r="AA387" s="4">
        <v>25</v>
      </c>
      <c r="AB387" s="4">
        <v>15</v>
      </c>
      <c r="AC387" s="4">
        <v>25</v>
      </c>
      <c r="AD387" s="4">
        <v>30</v>
      </c>
      <c r="AE387" s="4">
        <v>26</v>
      </c>
      <c r="AF387" s="4">
        <v>29</v>
      </c>
      <c r="AG387" s="4">
        <v>14</v>
      </c>
      <c r="AH387" s="4">
        <v>20</v>
      </c>
      <c r="AI387" s="4">
        <v>20</v>
      </c>
      <c r="AJ387" s="4">
        <v>21</v>
      </c>
      <c r="AK387" s="4">
        <v>17</v>
      </c>
      <c r="AL387" s="4">
        <v>28</v>
      </c>
      <c r="AM387" s="4">
        <v>27</v>
      </c>
      <c r="AN387" s="4">
        <v>39</v>
      </c>
      <c r="AO387" s="4">
        <v>33</v>
      </c>
      <c r="AP387" s="4">
        <v>27</v>
      </c>
      <c r="AQ387" s="4">
        <v>32</v>
      </c>
      <c r="AR387" s="79">
        <f>MAX(IFERROR(IFERROR(_xlfn.FORECAST.ETS(AR$5,tbl_Model[[#This Row],[H_2023_01]:[H_2025_12]],$H$5:$AQ$5),_xlfn.FORECAST.LINEAR(AR$5,tbl_Model[[#This Row],[H_2023_01]:[H_2025_12]],$H$5:$AQ$5)),0),0)</f>
        <v>33.838164374117376</v>
      </c>
      <c r="AS387" s="79">
        <f>MAX(IFERROR(IFERROR(_xlfn.FORECAST.ETS(AS$5,tbl_Model[[#This Row],[H_2023_01]:[H_2025_12]],$H$5:$AQ$5),_xlfn.FORECAST.LINEAR(AS$5,tbl_Model[[#This Row],[H_2023_01]:[H_2025_12]],$H$5:$AQ$5)),0),0)</f>
        <v>37.082593156807249</v>
      </c>
      <c r="AT387" s="79">
        <f>MAX(IFERROR(IFERROR(_xlfn.FORECAST.ETS(AT$5,tbl_Model[[#This Row],[H_2023_01]:[H_2025_12]],$H$5:$AQ$5),_xlfn.FORECAST.LINEAR(AT$5,tbl_Model[[#This Row],[H_2023_01]:[H_2025_12]],$H$5:$AQ$5)),0),0)</f>
        <v>42.811626831916584</v>
      </c>
      <c r="AU387" s="79">
        <f>MAX(IFERROR(IFERROR(_xlfn.FORECAST.ETS(AU$5,tbl_Model[[#This Row],[H_2023_01]:[H_2025_12]],$H$5:$AQ$5),_xlfn.FORECAST.LINEAR(AU$5,tbl_Model[[#This Row],[H_2023_01]:[H_2025_12]],$H$5:$AQ$5)),0),0)</f>
        <v>31.120527711255374</v>
      </c>
      <c r="AV387" s="79">
        <f>MAX(IFERROR(IFERROR(_xlfn.FORECAST.ETS(AV$5,tbl_Model[[#This Row],[H_2023_01]:[H_2025_12]],$H$5:$AQ$5),_xlfn.FORECAST.LINEAR(AV$5,tbl_Model[[#This Row],[H_2023_01]:[H_2025_12]],$H$5:$AQ$5)),0),0)</f>
        <v>30.332181117847373</v>
      </c>
      <c r="AW387" s="79">
        <f>MAX(IFERROR(IFERROR(_xlfn.FORECAST.ETS(AW$5,tbl_Model[[#This Row],[H_2023_01]:[H_2025_12]],$H$5:$AQ$5),_xlfn.FORECAST.LINEAR(AW$5,tbl_Model[[#This Row],[H_2023_01]:[H_2025_12]],$H$5:$AQ$5)),0),0)</f>
        <v>28.301247444396516</v>
      </c>
      <c r="AX387" s="79">
        <f>MAX(IFERROR(IFERROR(_xlfn.FORECAST.ETS(AX$5,tbl_Model[[#This Row],[H_2023_01]:[H_2025_12]],$H$5:$AQ$5),_xlfn.FORECAST.LINEAR(AX$5,tbl_Model[[#This Row],[H_2023_01]:[H_2025_12]],$H$5:$AQ$5)),0),0)</f>
        <v>28.638131348187951</v>
      </c>
      <c r="AY387" s="79">
        <f>MAX(IFERROR(IFERROR(_xlfn.FORECAST.ETS(AY$5,tbl_Model[[#This Row],[H_2023_01]:[H_2025_12]],$H$5:$AQ$5),_xlfn.FORECAST.LINEAR(AY$5,tbl_Model[[#This Row],[H_2023_01]:[H_2025_12]],$H$5:$AQ$5)),0),0)</f>
        <v>35.662329031073874</v>
      </c>
      <c r="AZ387" s="79">
        <f>MAX(IFERROR(IFERROR(_xlfn.FORECAST.ETS(AZ$5,tbl_Model[[#This Row],[H_2023_01]:[H_2025_12]],$H$5:$AQ$5),_xlfn.FORECAST.LINEAR(AZ$5,tbl_Model[[#This Row],[H_2023_01]:[H_2025_12]],$H$5:$AQ$5)),0),0)</f>
        <v>38.906757813763747</v>
      </c>
      <c r="BA387" s="79">
        <f>MAX(IFERROR(IFERROR(_xlfn.FORECAST.ETS(BA$5,tbl_Model[[#This Row],[H_2023_01]:[H_2025_12]],$H$5:$AQ$5),_xlfn.FORECAST.LINEAR(BA$5,tbl_Model[[#This Row],[H_2023_01]:[H_2025_12]],$H$5:$AQ$5)),0),0)</f>
        <v>44.635791488873082</v>
      </c>
      <c r="BB387" s="79">
        <f>MAX(IFERROR(IFERROR(_xlfn.FORECAST.ETS(BB$5,tbl_Model[[#This Row],[H_2023_01]:[H_2025_12]],$H$5:$AQ$5),_xlfn.FORECAST.LINEAR(BB$5,tbl_Model[[#This Row],[H_2023_01]:[H_2025_12]],$H$5:$AQ$5)),0),0)</f>
        <v>32.944692368211875</v>
      </c>
      <c r="BC387" s="79">
        <f>MAX(IFERROR(IFERROR(_xlfn.FORECAST.ETS(BC$5,tbl_Model[[#This Row],[H_2023_01]:[H_2025_12]],$H$5:$AQ$5),_xlfn.FORECAST.LINEAR(BC$5,tbl_Model[[#This Row],[H_2023_01]:[H_2025_12]],$H$5:$AQ$5)),0),0)</f>
        <v>32.15634577480386</v>
      </c>
      <c r="BD387" s="80">
        <f>IFERROR(AR387/SUM(Model!$AR387:$BC387),1/12)</f>
        <v>8.1257673099103617E-2</v>
      </c>
      <c r="BE387" s="80">
        <f>IFERROR(AS387/SUM(Model!$AR387:$BC387),1/12)</f>
        <v>8.9048720228681044E-2</v>
      </c>
      <c r="BF387" s="80">
        <f>IFERROR(AT387/SUM(Model!$AR387:$BC387),1/12)</f>
        <v>0.10280620247266087</v>
      </c>
      <c r="BG387" s="80">
        <f>IFERROR(AU387/SUM(Model!$AR387:$BC387),1/12)</f>
        <v>7.4731644408200681E-2</v>
      </c>
      <c r="BH387" s="80">
        <f>IFERROR(AV387/SUM(Model!$AR387:$BC387),1/12)</f>
        <v>7.2838539065142011E-2</v>
      </c>
      <c r="BI387" s="80">
        <f>IFERROR(AW387/SUM(Model!$AR387:$BC387),1/12)</f>
        <v>6.7961532656086884E-2</v>
      </c>
      <c r="BJ387" s="80">
        <f>IFERROR(AX387/SUM(Model!$AR387:$BC387),1/12)</f>
        <v>6.8770512771674147E-2</v>
      </c>
      <c r="BK387" s="80">
        <f>IFERROR(AY387/SUM(Model!$AR387:$BC387),1/12)</f>
        <v>8.5638152304036139E-2</v>
      </c>
      <c r="BL387" s="80">
        <f>IFERROR(AZ387/SUM(Model!$AR387:$BC387),1/12)</f>
        <v>9.3429199433613566E-2</v>
      </c>
      <c r="BM387" s="80">
        <f>IFERROR(BA387/SUM(Model!$AR387:$BC387),1/12)</f>
        <v>0.10718668167759339</v>
      </c>
      <c r="BN387" s="80">
        <f>IFERROR(BB387/SUM(Model!$AR387:$BC387),1/12)</f>
        <v>7.9112123613133217E-2</v>
      </c>
      <c r="BO387" s="80">
        <f>IFERROR(BC387/SUM(Model!$AR387:$BC387),1/12)</f>
        <v>7.7219018270074505E-2</v>
      </c>
      <c r="BP38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321.05840286054814</v>
      </c>
      <c r="BQ387" s="77" cm="1">
        <f t="array" ref="BQ38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87" s="77" cm="1">
        <f t="array" ref="BR38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87" s="77">
        <f>IF(tbl_Model[[#This Row],[Type]]="Boutique",
    tbl_Model[[#This Row],[UnitListPrice]],
    tbl_Model[[#This Row],[UnitListPrice]]*(1-SUMIFS(tbl_MarketTerms[WholesaleMarginPct],tbl_MarketTerms[Country],tbl_Model[[#This Row],[country]])))</f>
        <v>15655.398201183431</v>
      </c>
      <c r="BT387" s="79">
        <f>Model!$BP387*BD387</f>
        <v>26.088458745362736</v>
      </c>
      <c r="BU387" s="79">
        <f>Model!$BP387*BE387</f>
        <v>28.589839893396121</v>
      </c>
      <c r="BV387" s="79">
        <f>Model!$BP387*BF387</f>
        <v>33.006795170030635</v>
      </c>
      <c r="BW387" s="79">
        <f>Model!$BP387*BG387</f>
        <v>23.993222396839325</v>
      </c>
      <c r="BX387" s="79">
        <f>Model!$BP387*BH387</f>
        <v>23.385425018950137</v>
      </c>
      <c r="BY387" s="79">
        <f>Model!$BP387*BI387</f>
        <v>21.819621130518243</v>
      </c>
      <c r="BZ387" s="79">
        <f>Model!$BP387*BJ387</f>
        <v>22.079350994374629</v>
      </c>
      <c r="CA387" s="79">
        <f>Model!$BP387*BK387</f>
        <v>27.494848402662214</v>
      </c>
      <c r="CB387" s="79">
        <f>Model!$BP387*BL387</f>
        <v>29.996229550695599</v>
      </c>
      <c r="CC387" s="79">
        <f>Model!$BP387*BM387</f>
        <v>34.413184827330113</v>
      </c>
      <c r="CD387" s="79">
        <f>Model!$BP387*BN387</f>
        <v>25.399612054138807</v>
      </c>
      <c r="CE387" s="79">
        <f>Model!$BP387*BO387</f>
        <v>24.791814676249608</v>
      </c>
      <c r="CF387" s="79">
        <f>Model!$BS387*BT387</f>
        <v>408425.2101137999</v>
      </c>
      <c r="CG387" s="79">
        <f>Model!$BS387*BU387</f>
        <v>447585.32803919591</v>
      </c>
      <c r="CH387" s="79">
        <f>Model!$BS387*BV387</f>
        <v>516734.52173172752</v>
      </c>
      <c r="CI387" s="79">
        <f>Model!$BS387*BW387</f>
        <v>375623.45075207239</v>
      </c>
      <c r="CJ387" s="79">
        <f>Model!$BS387*BX387</f>
        <v>366108.140775582</v>
      </c>
      <c r="CK387" s="79">
        <f>Model!$BS387*BY387</f>
        <v>341594.85739721928</v>
      </c>
      <c r="CL387" s="79">
        <f>Model!$BS387*BZ387</f>
        <v>345661.03184063017</v>
      </c>
      <c r="CM387" s="79">
        <f>Model!$BS387*CA387</f>
        <v>430442.80022484914</v>
      </c>
      <c r="CN387" s="79">
        <f>Model!$BS387*CB387</f>
        <v>469602.91815024515</v>
      </c>
      <c r="CO387" s="79">
        <f>Model!$BS387*CC387</f>
        <v>538752.11184277677</v>
      </c>
      <c r="CP387" s="79">
        <f>Model!$BS387*CD387</f>
        <v>397641.04086312163</v>
      </c>
      <c r="CQ387" s="79">
        <f>Model!$BS387*CE387</f>
        <v>388125.73088663106</v>
      </c>
      <c r="CR387" s="79">
        <f>Model!$BR387*BT387</f>
        <v>141392.03666010403</v>
      </c>
      <c r="CS387" s="79">
        <f>Model!$BR387*BU387</f>
        <v>154948.81203099465</v>
      </c>
      <c r="CT387" s="79">
        <f>Model!$BR387*BV387</f>
        <v>178887.45511051183</v>
      </c>
      <c r="CU387" s="79">
        <f>Model!$BR387*BW387</f>
        <v>130036.45074782152</v>
      </c>
      <c r="CV387" s="79">
        <f>Model!$BR387*BX387</f>
        <v>126742.36158850318</v>
      </c>
      <c r="CW387" s="79">
        <f>Model!$BR387*BY387</f>
        <v>118256.14923856707</v>
      </c>
      <c r="CX387" s="79">
        <f>Model!$BR387*BZ387</f>
        <v>119663.81133123991</v>
      </c>
      <c r="CY387" s="79">
        <f>Model!$BR387*CA387</f>
        <v>149014.26915471721</v>
      </c>
      <c r="CZ387" s="79">
        <f>Model!$BR387*CB387</f>
        <v>162571.04452560784</v>
      </c>
      <c r="DA387" s="79">
        <f>Model!$BR387*CC387</f>
        <v>186509.68760512501</v>
      </c>
      <c r="DB387" s="79">
        <f>Model!$BR387*CD387</f>
        <v>137658.68324243472</v>
      </c>
      <c r="DC387" s="79">
        <f>Model!$BR387*CE387</f>
        <v>134364.5940831163</v>
      </c>
      <c r="DD387" s="79">
        <f>SUM(Model!$CF387:$CQ387)</f>
        <v>5026297.1426178506</v>
      </c>
      <c r="DE387" s="79">
        <f>SUM(Model!$CR387:$DC387)</f>
        <v>1740045.3553187433</v>
      </c>
      <c r="DF387" s="80">
        <f>IFERROR((Model!$DD387-Model!$DE387)/Model!$DD387,0)</f>
        <v>0.65381168165229608</v>
      </c>
    </row>
    <row r="388" spans="2:110" x14ac:dyDescent="0.25">
      <c r="B388" t="s">
        <v>371</v>
      </c>
      <c r="C388" t="s">
        <v>89</v>
      </c>
      <c r="D388" t="s">
        <v>22</v>
      </c>
      <c r="E388" s="4">
        <v>85</v>
      </c>
      <c r="F388" s="4">
        <v>1156586.32</v>
      </c>
      <c r="G388" s="4">
        <v>433098.05</v>
      </c>
      <c r="H388" s="4">
        <v>8</v>
      </c>
      <c r="I388" s="4">
        <v>8</v>
      </c>
      <c r="J388" s="4">
        <v>0</v>
      </c>
      <c r="K388" s="4">
        <v>7</v>
      </c>
      <c r="L388" s="4">
        <v>6</v>
      </c>
      <c r="M388" s="4">
        <v>2</v>
      </c>
      <c r="N388" s="4">
        <v>7</v>
      </c>
      <c r="O388" s="4">
        <v>0</v>
      </c>
      <c r="P388" s="4">
        <v>5</v>
      </c>
      <c r="Q388" s="4">
        <v>8</v>
      </c>
      <c r="R388" s="4">
        <v>9</v>
      </c>
      <c r="S388" s="4">
        <v>7</v>
      </c>
      <c r="T388" s="4">
        <v>2</v>
      </c>
      <c r="U388" s="4">
        <v>5</v>
      </c>
      <c r="V388" s="4">
        <v>9</v>
      </c>
      <c r="W388" s="4">
        <v>2</v>
      </c>
      <c r="X388" s="4">
        <v>8</v>
      </c>
      <c r="Y388" s="4">
        <v>6</v>
      </c>
      <c r="Z388" s="4">
        <v>2</v>
      </c>
      <c r="AA388" s="4">
        <v>13</v>
      </c>
      <c r="AB388" s="4">
        <v>4</v>
      </c>
      <c r="AC388" s="4">
        <v>3</v>
      </c>
      <c r="AD388" s="4">
        <v>8</v>
      </c>
      <c r="AE388" s="4">
        <v>6</v>
      </c>
      <c r="AF388" s="4">
        <v>16</v>
      </c>
      <c r="AG388" s="4">
        <v>0</v>
      </c>
      <c r="AH388" s="4">
        <v>6</v>
      </c>
      <c r="AI388" s="4">
        <v>0</v>
      </c>
      <c r="AJ388" s="4">
        <v>6</v>
      </c>
      <c r="AK388" s="4">
        <v>11</v>
      </c>
      <c r="AL388" s="4">
        <v>12</v>
      </c>
      <c r="AM388" s="4">
        <v>6</v>
      </c>
      <c r="AN388" s="4">
        <v>5</v>
      </c>
      <c r="AO388" s="4">
        <v>7</v>
      </c>
      <c r="AP388" s="4">
        <v>8</v>
      </c>
      <c r="AQ388" s="4">
        <v>8</v>
      </c>
      <c r="AR388" s="79">
        <f>MAX(IFERROR(IFERROR(_xlfn.FORECAST.ETS(AR$5,tbl_Model[[#This Row],[H_2023_01]:[H_2025_12]],$H$5:$AQ$5),_xlfn.FORECAST.LINEAR(AR$5,tbl_Model[[#This Row],[H_2023_01]:[H_2025_12]],$H$5:$AQ$5)),0),0)</f>
        <v>7.2785868722820952</v>
      </c>
      <c r="AS388" s="79">
        <f>MAX(IFERROR(IFERROR(_xlfn.FORECAST.ETS(AS$5,tbl_Model[[#This Row],[H_2023_01]:[H_2025_12]],$H$5:$AQ$5),_xlfn.FORECAST.LINEAR(AS$5,tbl_Model[[#This Row],[H_2023_01]:[H_2025_12]],$H$5:$AQ$5)),0),0)</f>
        <v>7.322815188124534</v>
      </c>
      <c r="AT388" s="79">
        <f>MAX(IFERROR(IFERROR(_xlfn.FORECAST.ETS(AT$5,tbl_Model[[#This Row],[H_2023_01]:[H_2025_12]],$H$5:$AQ$5),_xlfn.FORECAST.LINEAR(AT$5,tbl_Model[[#This Row],[H_2023_01]:[H_2025_12]],$H$5:$AQ$5)),0),0)</f>
        <v>7.3670435039669835</v>
      </c>
      <c r="AU388" s="79">
        <f>MAX(IFERROR(IFERROR(_xlfn.FORECAST.ETS(AU$5,tbl_Model[[#This Row],[H_2023_01]:[H_2025_12]],$H$5:$AQ$5),_xlfn.FORECAST.LINEAR(AU$5,tbl_Model[[#This Row],[H_2023_01]:[H_2025_12]],$H$5:$AQ$5)),0),0)</f>
        <v>7.4112718198094223</v>
      </c>
      <c r="AV388" s="79">
        <f>MAX(IFERROR(IFERROR(_xlfn.FORECAST.ETS(AV$5,tbl_Model[[#This Row],[H_2023_01]:[H_2025_12]],$H$5:$AQ$5),_xlfn.FORECAST.LINEAR(AV$5,tbl_Model[[#This Row],[H_2023_01]:[H_2025_12]],$H$5:$AQ$5)),0),0)</f>
        <v>7.4555001356518718</v>
      </c>
      <c r="AW388" s="79">
        <f>MAX(IFERROR(IFERROR(_xlfn.FORECAST.ETS(AW$5,tbl_Model[[#This Row],[H_2023_01]:[H_2025_12]],$H$5:$AQ$5),_xlfn.FORECAST.LINEAR(AW$5,tbl_Model[[#This Row],[H_2023_01]:[H_2025_12]],$H$5:$AQ$5)),0),0)</f>
        <v>7.4997284514943097</v>
      </c>
      <c r="AX388" s="79">
        <f>MAX(IFERROR(IFERROR(_xlfn.FORECAST.ETS(AX$5,tbl_Model[[#This Row],[H_2023_01]:[H_2025_12]],$H$5:$AQ$5),_xlfn.FORECAST.LINEAR(AX$5,tbl_Model[[#This Row],[H_2023_01]:[H_2025_12]],$H$5:$AQ$5)),0),0)</f>
        <v>7.5439567673367591</v>
      </c>
      <c r="AY388" s="79">
        <f>MAX(IFERROR(IFERROR(_xlfn.FORECAST.ETS(AY$5,tbl_Model[[#This Row],[H_2023_01]:[H_2025_12]],$H$5:$AQ$5),_xlfn.FORECAST.LINEAR(AY$5,tbl_Model[[#This Row],[H_2023_01]:[H_2025_12]],$H$5:$AQ$5)),0),0)</f>
        <v>7.5881850831791979</v>
      </c>
      <c r="AZ388" s="79">
        <f>MAX(IFERROR(IFERROR(_xlfn.FORECAST.ETS(AZ$5,tbl_Model[[#This Row],[H_2023_01]:[H_2025_12]],$H$5:$AQ$5),_xlfn.FORECAST.LINEAR(AZ$5,tbl_Model[[#This Row],[H_2023_01]:[H_2025_12]],$H$5:$AQ$5)),0),0)</f>
        <v>7.6324133990216474</v>
      </c>
      <c r="BA388" s="79">
        <f>MAX(IFERROR(IFERROR(_xlfn.FORECAST.ETS(BA$5,tbl_Model[[#This Row],[H_2023_01]:[H_2025_12]],$H$5:$AQ$5),_xlfn.FORECAST.LINEAR(BA$5,tbl_Model[[#This Row],[H_2023_01]:[H_2025_12]],$H$5:$AQ$5)),0),0)</f>
        <v>7.6766417148640862</v>
      </c>
      <c r="BB388" s="79">
        <f>MAX(IFERROR(IFERROR(_xlfn.FORECAST.ETS(BB$5,tbl_Model[[#This Row],[H_2023_01]:[H_2025_12]],$H$5:$AQ$5),_xlfn.FORECAST.LINEAR(BB$5,tbl_Model[[#This Row],[H_2023_01]:[H_2025_12]],$H$5:$AQ$5)),0),0)</f>
        <v>7.7208700307065357</v>
      </c>
      <c r="BC388" s="79">
        <f>MAX(IFERROR(IFERROR(_xlfn.FORECAST.ETS(BC$5,tbl_Model[[#This Row],[H_2023_01]:[H_2025_12]],$H$5:$AQ$5),_xlfn.FORECAST.LINEAR(BC$5,tbl_Model[[#This Row],[H_2023_01]:[H_2025_12]],$H$5:$AQ$5)),0),0)</f>
        <v>7.7650983465489745</v>
      </c>
      <c r="BD388" s="80">
        <f>IFERROR(AR388/SUM(Model!$AR388:$BC388),1/12)</f>
        <v>8.0638340566213745E-2</v>
      </c>
      <c r="BE388" s="80">
        <f>IFERROR(AS388/SUM(Model!$AR388:$BC388),1/12)</f>
        <v>8.1128339251144529E-2</v>
      </c>
      <c r="BF388" s="80">
        <f>IFERROR(AT388/SUM(Model!$AR388:$BC388),1/12)</f>
        <v>8.1618337936075425E-2</v>
      </c>
      <c r="BG388" s="80">
        <f>IFERROR(AU388/SUM(Model!$AR388:$BC388),1/12)</f>
        <v>8.2108336621006209E-2</v>
      </c>
      <c r="BH388" s="80">
        <f>IFERROR(AV388/SUM(Model!$AR388:$BC388),1/12)</f>
        <v>8.2598335305937104E-2</v>
      </c>
      <c r="BI388" s="80">
        <f>IFERROR(AW388/SUM(Model!$AR388:$BC388),1/12)</f>
        <v>8.308833399086786E-2</v>
      </c>
      <c r="BJ388" s="80">
        <f>IFERROR(AX388/SUM(Model!$AR388:$BC388),1/12)</f>
        <v>8.3578332675798755E-2</v>
      </c>
      <c r="BK388" s="80">
        <f>IFERROR(AY388/SUM(Model!$AR388:$BC388),1/12)</f>
        <v>8.406833136072954E-2</v>
      </c>
      <c r="BL388" s="80">
        <f>IFERROR(AZ388/SUM(Model!$AR388:$BC388),1/12)</f>
        <v>8.4558330045660435E-2</v>
      </c>
      <c r="BM388" s="80">
        <f>IFERROR(BA388/SUM(Model!$AR388:$BC388),1/12)</f>
        <v>8.5048328730591205E-2</v>
      </c>
      <c r="BN388" s="80">
        <f>IFERROR(BB388/SUM(Model!$AR388:$BC388),1/12)</f>
        <v>8.5538327415522114E-2</v>
      </c>
      <c r="BO388" s="80">
        <f>IFERROR(BC388/SUM(Model!$AR388:$BC388),1/12)</f>
        <v>8.6028326100452884E-2</v>
      </c>
      <c r="BP38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87.937500000000014</v>
      </c>
      <c r="BQ388" s="77" cm="1">
        <f t="array" ref="BQ38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88" s="77" cm="1">
        <f t="array" ref="BR38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88" s="77">
        <f>IF(tbl_Model[[#This Row],[Type]]="Boutique",
    tbl_Model[[#This Row],[UnitListPrice]],
    tbl_Model[[#This Row],[UnitListPrice]]*(1-SUMIFS(tbl_MarketTerms[WholesaleMarginPct],tbl_MarketTerms[Country],tbl_Model[[#This Row],[country]])))</f>
        <v>14530.459408284023</v>
      </c>
      <c r="BT388" s="79">
        <f>Model!$BP388*BD388</f>
        <v>7.0911340735414221</v>
      </c>
      <c r="BU388" s="79">
        <f>Model!$BP388*BE388</f>
        <v>7.1342233328975233</v>
      </c>
      <c r="BV388" s="79">
        <f>Model!$BP388*BF388</f>
        <v>7.1773125922536334</v>
      </c>
      <c r="BW388" s="79">
        <f>Model!$BP388*BG388</f>
        <v>7.2204018516097346</v>
      </c>
      <c r="BX388" s="79">
        <f>Model!$BP388*BH388</f>
        <v>7.2634911109658455</v>
      </c>
      <c r="BY388" s="79">
        <f>Model!$BP388*BI388</f>
        <v>7.3065803703219441</v>
      </c>
      <c r="BZ388" s="79">
        <f>Model!$BP388*BJ388</f>
        <v>7.3496696296780542</v>
      </c>
      <c r="CA388" s="79">
        <f>Model!$BP388*BK388</f>
        <v>7.3927588890341553</v>
      </c>
      <c r="CB388" s="79">
        <f>Model!$BP388*BL388</f>
        <v>7.4358481483902654</v>
      </c>
      <c r="CC388" s="79">
        <f>Model!$BP388*BM388</f>
        <v>7.4789374077463657</v>
      </c>
      <c r="CD388" s="79">
        <f>Model!$BP388*BN388</f>
        <v>7.5220266671024767</v>
      </c>
      <c r="CE388" s="79">
        <f>Model!$BP388*BO388</f>
        <v>7.565115926458577</v>
      </c>
      <c r="CF388" s="79">
        <f>Model!$BS388*BT388</f>
        <v>103037.43581429336</v>
      </c>
      <c r="CG388" s="79">
        <f>Model!$BS388*BU388</f>
        <v>103663.54254830022</v>
      </c>
      <c r="CH388" s="79">
        <f>Model!$BS388*BV388</f>
        <v>104289.6492823072</v>
      </c>
      <c r="CI388" s="79">
        <f>Model!$BS388*BW388</f>
        <v>104915.75601631404</v>
      </c>
      <c r="CJ388" s="79">
        <f>Model!$BS388*BX388</f>
        <v>105541.86275032104</v>
      </c>
      <c r="CK388" s="79">
        <f>Model!$BS388*BY388</f>
        <v>106167.96948432786</v>
      </c>
      <c r="CL388" s="79">
        <f>Model!$BS388*BZ388</f>
        <v>106794.07621833483</v>
      </c>
      <c r="CM388" s="79">
        <f>Model!$BS388*CA388</f>
        <v>107420.18295234168</v>
      </c>
      <c r="CN388" s="79">
        <f>Model!$BS388*CB388</f>
        <v>108046.28968634867</v>
      </c>
      <c r="CO388" s="79">
        <f>Model!$BS388*CC388</f>
        <v>108672.39642035551</v>
      </c>
      <c r="CP388" s="79">
        <f>Model!$BS388*CD388</f>
        <v>109298.50315436249</v>
      </c>
      <c r="CQ388" s="79">
        <f>Model!$BS388*CE388</f>
        <v>109924.60988836933</v>
      </c>
      <c r="CR388" s="79">
        <f>Model!$BR388*BT388</f>
        <v>38431.93262868013</v>
      </c>
      <c r="CS388" s="79">
        <f>Model!$BR388*BU388</f>
        <v>38665.46417602068</v>
      </c>
      <c r="CT388" s="79">
        <f>Model!$BR388*BV388</f>
        <v>38898.995723361273</v>
      </c>
      <c r="CU388" s="79">
        <f>Model!$BR388*BW388</f>
        <v>39132.527270701823</v>
      </c>
      <c r="CV388" s="79">
        <f>Model!$BR388*BX388</f>
        <v>39366.058818042424</v>
      </c>
      <c r="CW388" s="79">
        <f>Model!$BR388*BY388</f>
        <v>39599.590365382952</v>
      </c>
      <c r="CX388" s="79">
        <f>Model!$BR388*BZ388</f>
        <v>39833.121912723545</v>
      </c>
      <c r="CY388" s="79">
        <f>Model!$BR388*CA388</f>
        <v>40066.653460064095</v>
      </c>
      <c r="CZ388" s="79">
        <f>Model!$BR388*CB388</f>
        <v>40300.185007404689</v>
      </c>
      <c r="DA388" s="79">
        <f>Model!$BR388*CC388</f>
        <v>40533.716554745231</v>
      </c>
      <c r="DB388" s="79">
        <f>Model!$BR388*CD388</f>
        <v>40767.248102085832</v>
      </c>
      <c r="DC388" s="79">
        <f>Model!$BR388*CE388</f>
        <v>41000.779649426375</v>
      </c>
      <c r="DD388" s="79">
        <f>SUM(Model!$CF388:$CQ388)</f>
        <v>1277772.2742159762</v>
      </c>
      <c r="DE388" s="79">
        <f>SUM(Model!$CR388:$DC388)</f>
        <v>476596.27366863901</v>
      </c>
      <c r="DF388" s="80">
        <f>IFERROR((Model!$DD388-Model!$DE388)/Model!$DD388,0)</f>
        <v>0.62701000539311902</v>
      </c>
    </row>
    <row r="389" spans="2:110" x14ac:dyDescent="0.25">
      <c r="B389" t="s">
        <v>371</v>
      </c>
      <c r="C389" t="s">
        <v>148</v>
      </c>
      <c r="D389" t="s">
        <v>12</v>
      </c>
      <c r="E389" s="4">
        <v>10</v>
      </c>
      <c r="F389" s="4">
        <v>58409.69</v>
      </c>
      <c r="G389" s="4">
        <v>24480.49</v>
      </c>
      <c r="H389" s="4">
        <v>0</v>
      </c>
      <c r="I389" s="4">
        <v>1</v>
      </c>
      <c r="J389" s="4">
        <v>0</v>
      </c>
      <c r="K389" s="4">
        <v>3</v>
      </c>
      <c r="L389" s="4">
        <v>0</v>
      </c>
      <c r="M389" s="4">
        <v>5</v>
      </c>
      <c r="N389" s="4">
        <v>2</v>
      </c>
      <c r="O389" s="4">
        <v>5</v>
      </c>
      <c r="P389" s="4">
        <v>1</v>
      </c>
      <c r="Q389" s="4">
        <v>0</v>
      </c>
      <c r="R389" s="4">
        <v>3</v>
      </c>
      <c r="S389" s="4">
        <v>5</v>
      </c>
      <c r="T389" s="4">
        <v>0</v>
      </c>
      <c r="U389" s="4">
        <v>0</v>
      </c>
      <c r="V389" s="4">
        <v>2</v>
      </c>
      <c r="W389" s="4">
        <v>5</v>
      </c>
      <c r="X389" s="4">
        <v>2</v>
      </c>
      <c r="Y389" s="4">
        <v>1</v>
      </c>
      <c r="Z389" s="4">
        <v>4</v>
      </c>
      <c r="AA389" s="4">
        <v>4</v>
      </c>
      <c r="AB389" s="4">
        <v>0</v>
      </c>
      <c r="AC389" s="4">
        <v>12</v>
      </c>
      <c r="AD389" s="4">
        <v>1</v>
      </c>
      <c r="AE389" s="4">
        <v>7</v>
      </c>
      <c r="AF389" s="4">
        <v>0</v>
      </c>
      <c r="AG389" s="4">
        <v>1</v>
      </c>
      <c r="AH389" s="4">
        <v>1</v>
      </c>
      <c r="AI389" s="4">
        <v>5</v>
      </c>
      <c r="AJ389" s="4">
        <v>1</v>
      </c>
      <c r="AK389" s="4">
        <v>0</v>
      </c>
      <c r="AL389" s="4">
        <v>1</v>
      </c>
      <c r="AM389" s="4">
        <v>0</v>
      </c>
      <c r="AN389" s="4">
        <v>0</v>
      </c>
      <c r="AO389" s="4">
        <v>0</v>
      </c>
      <c r="AP389" s="4">
        <v>0</v>
      </c>
      <c r="AQ389" s="4">
        <v>1</v>
      </c>
      <c r="AR389" s="79">
        <f>MAX(IFERROR(IFERROR(_xlfn.FORECAST.ETS(AR$5,tbl_Model[[#This Row],[H_2023_01]:[H_2025_12]],$H$5:$AQ$5),_xlfn.FORECAST.LINEAR(AR$5,tbl_Model[[#This Row],[H_2023_01]:[H_2025_12]],$H$5:$AQ$5)),0),0)</f>
        <v>0</v>
      </c>
      <c r="AS389" s="79">
        <f>MAX(IFERROR(IFERROR(_xlfn.FORECAST.ETS(AS$5,tbl_Model[[#This Row],[H_2023_01]:[H_2025_12]],$H$5:$AQ$5),_xlfn.FORECAST.LINEAR(AS$5,tbl_Model[[#This Row],[H_2023_01]:[H_2025_12]],$H$5:$AQ$5)),0),0)</f>
        <v>2.3257699026648408</v>
      </c>
      <c r="AT389" s="79">
        <f>MAX(IFERROR(IFERROR(_xlfn.FORECAST.ETS(AT$5,tbl_Model[[#This Row],[H_2023_01]:[H_2025_12]],$H$5:$AQ$5),_xlfn.FORECAST.LINEAR(AT$5,tbl_Model[[#This Row],[H_2023_01]:[H_2025_12]],$H$5:$AQ$5)),0),0)</f>
        <v>0</v>
      </c>
      <c r="AU389" s="79">
        <f>MAX(IFERROR(IFERROR(_xlfn.FORECAST.ETS(AU$5,tbl_Model[[#This Row],[H_2023_01]:[H_2025_12]],$H$5:$AQ$5),_xlfn.FORECAST.LINEAR(AU$5,tbl_Model[[#This Row],[H_2023_01]:[H_2025_12]],$H$5:$AQ$5)),0),0)</f>
        <v>2.2734177386279892</v>
      </c>
      <c r="AV389" s="79">
        <f>MAX(IFERROR(IFERROR(_xlfn.FORECAST.ETS(AV$5,tbl_Model[[#This Row],[H_2023_01]:[H_2025_12]],$H$5:$AQ$5),_xlfn.FORECAST.LINEAR(AV$5,tbl_Model[[#This Row],[H_2023_01]:[H_2025_12]],$H$5:$AQ$5)),0),0)</f>
        <v>0</v>
      </c>
      <c r="AW389" s="79">
        <f>MAX(IFERROR(IFERROR(_xlfn.FORECAST.ETS(AW$5,tbl_Model[[#This Row],[H_2023_01]:[H_2025_12]],$H$5:$AQ$5),_xlfn.FORECAST.LINEAR(AW$5,tbl_Model[[#This Row],[H_2023_01]:[H_2025_12]],$H$5:$AQ$5)),0),0)</f>
        <v>2.2210655745911376</v>
      </c>
      <c r="AX389" s="79">
        <f>MAX(IFERROR(IFERROR(_xlfn.FORECAST.ETS(AX$5,tbl_Model[[#This Row],[H_2023_01]:[H_2025_12]],$H$5:$AQ$5),_xlfn.FORECAST.LINEAR(AX$5,tbl_Model[[#This Row],[H_2023_01]:[H_2025_12]],$H$5:$AQ$5)),0),0)</f>
        <v>0</v>
      </c>
      <c r="AY389" s="79">
        <f>MAX(IFERROR(IFERROR(_xlfn.FORECAST.ETS(AY$5,tbl_Model[[#This Row],[H_2023_01]:[H_2025_12]],$H$5:$AQ$5),_xlfn.FORECAST.LINEAR(AY$5,tbl_Model[[#This Row],[H_2023_01]:[H_2025_12]],$H$5:$AQ$5)),0),0)</f>
        <v>2.168713410554286</v>
      </c>
      <c r="AZ389" s="79">
        <f>MAX(IFERROR(IFERROR(_xlfn.FORECAST.ETS(AZ$5,tbl_Model[[#This Row],[H_2023_01]:[H_2025_12]],$H$5:$AQ$5),_xlfn.FORECAST.LINEAR(AZ$5,tbl_Model[[#This Row],[H_2023_01]:[H_2025_12]],$H$5:$AQ$5)),0),0)</f>
        <v>0</v>
      </c>
      <c r="BA389" s="79">
        <f>MAX(IFERROR(IFERROR(_xlfn.FORECAST.ETS(BA$5,tbl_Model[[#This Row],[H_2023_01]:[H_2025_12]],$H$5:$AQ$5),_xlfn.FORECAST.LINEAR(BA$5,tbl_Model[[#This Row],[H_2023_01]:[H_2025_12]],$H$5:$AQ$5)),0),0)</f>
        <v>2.1163612465174344</v>
      </c>
      <c r="BB389" s="79">
        <f>MAX(IFERROR(IFERROR(_xlfn.FORECAST.ETS(BB$5,tbl_Model[[#This Row],[H_2023_01]:[H_2025_12]],$H$5:$AQ$5),_xlfn.FORECAST.LINEAR(BB$5,tbl_Model[[#This Row],[H_2023_01]:[H_2025_12]],$H$5:$AQ$5)),0),0)</f>
        <v>0</v>
      </c>
      <c r="BC389" s="79">
        <f>MAX(IFERROR(IFERROR(_xlfn.FORECAST.ETS(BC$5,tbl_Model[[#This Row],[H_2023_01]:[H_2025_12]],$H$5:$AQ$5),_xlfn.FORECAST.LINEAR(BC$5,tbl_Model[[#This Row],[H_2023_01]:[H_2025_12]],$H$5:$AQ$5)),0),0)</f>
        <v>2.0640090824805828</v>
      </c>
      <c r="BD389" s="80">
        <f>IFERROR(AR389/SUM(Model!$AR389:$BC389),1/12)</f>
        <v>0</v>
      </c>
      <c r="BE389" s="80">
        <f>IFERROR(AS389/SUM(Model!$AR389:$BC389),1/12)</f>
        <v>0.17660493542955241</v>
      </c>
      <c r="BF389" s="80">
        <f>IFERROR(AT389/SUM(Model!$AR389:$BC389),1/12)</f>
        <v>0</v>
      </c>
      <c r="BG389" s="80">
        <f>IFERROR(AU389/SUM(Model!$AR389:$BC389),1/12)</f>
        <v>0.17262962792439812</v>
      </c>
      <c r="BH389" s="80">
        <f>IFERROR(AV389/SUM(Model!$AR389:$BC389),1/12)</f>
        <v>0</v>
      </c>
      <c r="BI389" s="80">
        <f>IFERROR(AW389/SUM(Model!$AR389:$BC389),1/12)</f>
        <v>0.16865432041924383</v>
      </c>
      <c r="BJ389" s="80">
        <f>IFERROR(AX389/SUM(Model!$AR389:$BC389),1/12)</f>
        <v>0</v>
      </c>
      <c r="BK389" s="80">
        <f>IFERROR(AY389/SUM(Model!$AR389:$BC389),1/12)</f>
        <v>0.16467901291408954</v>
      </c>
      <c r="BL389" s="80">
        <f>IFERROR(AZ389/SUM(Model!$AR389:$BC389),1/12)</f>
        <v>0</v>
      </c>
      <c r="BM389" s="80">
        <f>IFERROR(BA389/SUM(Model!$AR389:$BC389),1/12)</f>
        <v>0.16070370540893525</v>
      </c>
      <c r="BN389" s="80">
        <f>IFERROR(BB389/SUM(Model!$AR389:$BC389),1/12)</f>
        <v>0</v>
      </c>
      <c r="BO389" s="80">
        <f>IFERROR(BC389/SUM(Model!$AR389:$BC389),1/12)</f>
        <v>0.15672839790378093</v>
      </c>
      <c r="BP38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10.483870967741936</v>
      </c>
      <c r="BQ389" s="77" cm="1">
        <f t="array" ref="BQ38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389" s="77" cm="1">
        <f t="array" ref="BR38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389" s="77">
        <f>IF(tbl_Model[[#This Row],[Type]]="Boutique",
    tbl_Model[[#This Row],[UnitListPrice]],
    tbl_Model[[#This Row],[UnitListPrice]]*(1-SUMIFS(tbl_MarketTerms[WholesaleMarginPct],tbl_MarketTerms[Country],tbl_Model[[#This Row],[country]])))</f>
        <v>6518.8849899742199</v>
      </c>
      <c r="BT389" s="79">
        <f>Model!$BP389*BD389</f>
        <v>0</v>
      </c>
      <c r="BU389" s="79">
        <f>Model!$BP389*BE389</f>
        <v>1.8515033553098237</v>
      </c>
      <c r="BV389" s="79">
        <f>Model!$BP389*BF389</f>
        <v>0</v>
      </c>
      <c r="BW389" s="79">
        <f>Model!$BP389*BG389</f>
        <v>1.80982674436869</v>
      </c>
      <c r="BX389" s="79">
        <f>Model!$BP389*BH389</f>
        <v>0</v>
      </c>
      <c r="BY389" s="79">
        <f>Model!$BP389*BI389</f>
        <v>1.7681501334275564</v>
      </c>
      <c r="BZ389" s="79">
        <f>Model!$BP389*BJ389</f>
        <v>0</v>
      </c>
      <c r="CA389" s="79">
        <f>Model!$BP389*BK389</f>
        <v>1.7264735224864227</v>
      </c>
      <c r="CB389" s="79">
        <f>Model!$BP389*BL389</f>
        <v>0</v>
      </c>
      <c r="CC389" s="79">
        <f>Model!$BP389*BM389</f>
        <v>1.684796911545289</v>
      </c>
      <c r="CD389" s="79">
        <f>Model!$BP389*BN389</f>
        <v>0</v>
      </c>
      <c r="CE389" s="79">
        <f>Model!$BP389*BO389</f>
        <v>1.643120300604155</v>
      </c>
      <c r="CF389" s="79">
        <f>Model!$BS389*BT389</f>
        <v>0</v>
      </c>
      <c r="CG389" s="79">
        <f>Model!$BS389*BU389</f>
        <v>12069.737431816115</v>
      </c>
      <c r="CH389" s="79">
        <f>Model!$BS389*BV389</f>
        <v>0</v>
      </c>
      <c r="CI389" s="79">
        <f>Model!$BS389*BW389</f>
        <v>11798.052398318963</v>
      </c>
      <c r="CJ389" s="79">
        <f>Model!$BS389*BX389</f>
        <v>0</v>
      </c>
      <c r="CK389" s="79">
        <f>Model!$BS389*BY389</f>
        <v>11526.367364821812</v>
      </c>
      <c r="CL389" s="79">
        <f>Model!$BS389*BZ389</f>
        <v>0</v>
      </c>
      <c r="CM389" s="79">
        <f>Model!$BS389*CA389</f>
        <v>11254.68233132466</v>
      </c>
      <c r="CN389" s="79">
        <f>Model!$BS389*CB389</f>
        <v>0</v>
      </c>
      <c r="CO389" s="79">
        <f>Model!$BS389*CC389</f>
        <v>10982.997297827507</v>
      </c>
      <c r="CP389" s="79">
        <f>Model!$BS389*CD389</f>
        <v>0</v>
      </c>
      <c r="CQ389" s="79">
        <f>Model!$BS389*CE389</f>
        <v>10711.312264330354</v>
      </c>
      <c r="CR389" s="79">
        <f>Model!$BR389*BT389</f>
        <v>0</v>
      </c>
      <c r="CS389" s="79">
        <f>Model!$BR389*BU389</f>
        <v>4998.714322246592</v>
      </c>
      <c r="CT389" s="79">
        <f>Model!$BR389*BV389</f>
        <v>0</v>
      </c>
      <c r="CU389" s="79">
        <f>Model!$BR389*BW389</f>
        <v>4886.1952326015817</v>
      </c>
      <c r="CV389" s="79">
        <f>Model!$BR389*BX389</f>
        <v>0</v>
      </c>
      <c r="CW389" s="79">
        <f>Model!$BR389*BY389</f>
        <v>4773.6761429565713</v>
      </c>
      <c r="CX389" s="79">
        <f>Model!$BR389*BZ389</f>
        <v>0</v>
      </c>
      <c r="CY389" s="79">
        <f>Model!$BR389*CA389</f>
        <v>4661.157053311561</v>
      </c>
      <c r="CZ389" s="79">
        <f>Model!$BR389*CB389</f>
        <v>0</v>
      </c>
      <c r="DA389" s="79">
        <f>Model!$BR389*CC389</f>
        <v>4548.6379636665497</v>
      </c>
      <c r="DB389" s="79">
        <f>Model!$BR389*CD389</f>
        <v>0</v>
      </c>
      <c r="DC389" s="79">
        <f>Model!$BR389*CE389</f>
        <v>4436.1188740215384</v>
      </c>
      <c r="DD389" s="79">
        <f>SUM(Model!$CF389:$CQ389)</f>
        <v>68343.149088439401</v>
      </c>
      <c r="DE389" s="79">
        <f>SUM(Model!$CR389:$DC389)</f>
        <v>28304.499588804392</v>
      </c>
      <c r="DF389" s="80">
        <f>IFERROR((Model!$DD389-Model!$DE389)/Model!$DD389,0)</f>
        <v>0.58584730194131129</v>
      </c>
    </row>
    <row r="390" spans="2:110" x14ac:dyDescent="0.25">
      <c r="B390" t="s">
        <v>371</v>
      </c>
      <c r="C390" t="s">
        <v>89</v>
      </c>
      <c r="D390" t="s">
        <v>23</v>
      </c>
      <c r="E390" s="4">
        <v>35</v>
      </c>
      <c r="F390" s="4">
        <v>562112.02</v>
      </c>
      <c r="G390" s="4">
        <v>190419.78</v>
      </c>
      <c r="H390" s="4">
        <v>3</v>
      </c>
      <c r="I390" s="4">
        <v>2</v>
      </c>
      <c r="J390" s="4">
        <v>3</v>
      </c>
      <c r="K390" s="4">
        <v>4</v>
      </c>
      <c r="L390" s="4">
        <v>5</v>
      </c>
      <c r="M390" s="4">
        <v>7</v>
      </c>
      <c r="N390" s="4">
        <v>0</v>
      </c>
      <c r="O390" s="4">
        <v>6</v>
      </c>
      <c r="P390" s="4">
        <v>10</v>
      </c>
      <c r="Q390" s="4">
        <v>2</v>
      </c>
      <c r="R390" s="4">
        <v>0</v>
      </c>
      <c r="S390" s="4">
        <v>16</v>
      </c>
      <c r="T390" s="4">
        <v>7</v>
      </c>
      <c r="U390" s="4">
        <v>11</v>
      </c>
      <c r="V390" s="4">
        <v>1</v>
      </c>
      <c r="W390" s="4">
        <v>0</v>
      </c>
      <c r="X390" s="4">
        <v>10</v>
      </c>
      <c r="Y390" s="4">
        <v>5</v>
      </c>
      <c r="Z390" s="4">
        <v>1</v>
      </c>
      <c r="AA390" s="4">
        <v>10</v>
      </c>
      <c r="AB390" s="4">
        <v>0</v>
      </c>
      <c r="AC390" s="4">
        <v>6</v>
      </c>
      <c r="AD390" s="4">
        <v>7</v>
      </c>
      <c r="AE390" s="4">
        <v>2</v>
      </c>
      <c r="AF390" s="4">
        <v>0</v>
      </c>
      <c r="AG390" s="4">
        <v>0</v>
      </c>
      <c r="AH390" s="4">
        <v>1</v>
      </c>
      <c r="AI390" s="4">
        <v>2</v>
      </c>
      <c r="AJ390" s="4">
        <v>4</v>
      </c>
      <c r="AK390" s="4">
        <v>9</v>
      </c>
      <c r="AL390" s="4">
        <v>3</v>
      </c>
      <c r="AM390" s="4">
        <v>3</v>
      </c>
      <c r="AN390" s="4">
        <v>4</v>
      </c>
      <c r="AO390" s="4">
        <v>0</v>
      </c>
      <c r="AP390" s="4">
        <v>1</v>
      </c>
      <c r="AQ390" s="4">
        <v>8</v>
      </c>
      <c r="AR390" s="79">
        <f>MAX(IFERROR(IFERROR(_xlfn.FORECAST.ETS(AR$5,tbl_Model[[#This Row],[H_2023_01]:[H_2025_12]],$H$5:$AQ$5),_xlfn.FORECAST.LINEAR(AR$5,tbl_Model[[#This Row],[H_2023_01]:[H_2025_12]],$H$5:$AQ$5)),0),0)</f>
        <v>3.3804980353065845</v>
      </c>
      <c r="AS390" s="79">
        <f>MAX(IFERROR(IFERROR(_xlfn.FORECAST.ETS(AS$5,tbl_Model[[#This Row],[H_2023_01]:[H_2025_12]],$H$5:$AQ$5),_xlfn.FORECAST.LINEAR(AS$5,tbl_Model[[#This Row],[H_2023_01]:[H_2025_12]],$H$5:$AQ$5)),0),0)</f>
        <v>3.3479142797899808</v>
      </c>
      <c r="AT390" s="79">
        <f>MAX(IFERROR(IFERROR(_xlfn.FORECAST.ETS(AT$5,tbl_Model[[#This Row],[H_2023_01]:[H_2025_12]],$H$5:$AQ$5),_xlfn.FORECAST.LINEAR(AT$5,tbl_Model[[#This Row],[H_2023_01]:[H_2025_12]],$H$5:$AQ$5)),0),0)</f>
        <v>3.3153305242733606</v>
      </c>
      <c r="AU390" s="79">
        <f>MAX(IFERROR(IFERROR(_xlfn.FORECAST.ETS(AU$5,tbl_Model[[#This Row],[H_2023_01]:[H_2025_12]],$H$5:$AQ$5),_xlfn.FORECAST.LINEAR(AU$5,tbl_Model[[#This Row],[H_2023_01]:[H_2025_12]],$H$5:$AQ$5)),0),0)</f>
        <v>3.2827467687567569</v>
      </c>
      <c r="AV390" s="79">
        <f>MAX(IFERROR(IFERROR(_xlfn.FORECAST.ETS(AV$5,tbl_Model[[#This Row],[H_2023_01]:[H_2025_12]],$H$5:$AQ$5),_xlfn.FORECAST.LINEAR(AV$5,tbl_Model[[#This Row],[H_2023_01]:[H_2025_12]],$H$5:$AQ$5)),0),0)</f>
        <v>3.2501630132401367</v>
      </c>
      <c r="AW390" s="79">
        <f>MAX(IFERROR(IFERROR(_xlfn.FORECAST.ETS(AW$5,tbl_Model[[#This Row],[H_2023_01]:[H_2025_12]],$H$5:$AQ$5),_xlfn.FORECAST.LINEAR(AW$5,tbl_Model[[#This Row],[H_2023_01]:[H_2025_12]],$H$5:$AQ$5)),0),0)</f>
        <v>3.2175792577235329</v>
      </c>
      <c r="AX390" s="79">
        <f>MAX(IFERROR(IFERROR(_xlfn.FORECAST.ETS(AX$5,tbl_Model[[#This Row],[H_2023_01]:[H_2025_12]],$H$5:$AQ$5),_xlfn.FORECAST.LINEAR(AX$5,tbl_Model[[#This Row],[H_2023_01]:[H_2025_12]],$H$5:$AQ$5)),0),0)</f>
        <v>3.1849955022069127</v>
      </c>
      <c r="AY390" s="79">
        <f>MAX(IFERROR(IFERROR(_xlfn.FORECAST.ETS(AY$5,tbl_Model[[#This Row],[H_2023_01]:[H_2025_12]],$H$5:$AQ$5),_xlfn.FORECAST.LINEAR(AY$5,tbl_Model[[#This Row],[H_2023_01]:[H_2025_12]],$H$5:$AQ$5)),0),0)</f>
        <v>3.152411746690309</v>
      </c>
      <c r="AZ390" s="79">
        <f>MAX(IFERROR(IFERROR(_xlfn.FORECAST.ETS(AZ$5,tbl_Model[[#This Row],[H_2023_01]:[H_2025_12]],$H$5:$AQ$5),_xlfn.FORECAST.LINEAR(AZ$5,tbl_Model[[#This Row],[H_2023_01]:[H_2025_12]],$H$5:$AQ$5)),0),0)</f>
        <v>3.1198279911736888</v>
      </c>
      <c r="BA390" s="79">
        <f>MAX(IFERROR(IFERROR(_xlfn.FORECAST.ETS(BA$5,tbl_Model[[#This Row],[H_2023_01]:[H_2025_12]],$H$5:$AQ$5),_xlfn.FORECAST.LINEAR(BA$5,tbl_Model[[#This Row],[H_2023_01]:[H_2025_12]],$H$5:$AQ$5)),0),0)</f>
        <v>3.0872442356570846</v>
      </c>
      <c r="BB390" s="79">
        <f>MAX(IFERROR(IFERROR(_xlfn.FORECAST.ETS(BB$5,tbl_Model[[#This Row],[H_2023_01]:[H_2025_12]],$H$5:$AQ$5),_xlfn.FORECAST.LINEAR(BB$5,tbl_Model[[#This Row],[H_2023_01]:[H_2025_12]],$H$5:$AQ$5)),0),0)</f>
        <v>3.0546604801404649</v>
      </c>
      <c r="BC390" s="79">
        <f>MAX(IFERROR(IFERROR(_xlfn.FORECAST.ETS(BC$5,tbl_Model[[#This Row],[H_2023_01]:[H_2025_12]],$H$5:$AQ$5),_xlfn.FORECAST.LINEAR(BC$5,tbl_Model[[#This Row],[H_2023_01]:[H_2025_12]],$H$5:$AQ$5)),0),0)</f>
        <v>3.0220767246238611</v>
      </c>
      <c r="BD390" s="80">
        <f>IFERROR(AR390/SUM(Model!$AR390:$BC390),1/12)</f>
        <v>8.7998400697141557E-2</v>
      </c>
      <c r="BE390" s="80">
        <f>IFERROR(AS390/SUM(Model!$AR390:$BC390),1/12)</f>
        <v>8.7150206630994806E-2</v>
      </c>
      <c r="BF390" s="80">
        <f>IFERROR(AT390/SUM(Model!$AR390:$BC390),1/12)</f>
        <v>8.6302012564847624E-2</v>
      </c>
      <c r="BG390" s="80">
        <f>IFERROR(AU390/SUM(Model!$AR390:$BC390),1/12)</f>
        <v>8.5453818498700873E-2</v>
      </c>
      <c r="BH390" s="80">
        <f>IFERROR(AV390/SUM(Model!$AR390:$BC390),1/12)</f>
        <v>8.4605624432553692E-2</v>
      </c>
      <c r="BI390" s="80">
        <f>IFERROR(AW390/SUM(Model!$AR390:$BC390),1/12)</f>
        <v>8.375743036640694E-2</v>
      </c>
      <c r="BJ390" s="80">
        <f>IFERROR(AX390/SUM(Model!$AR390:$BC390),1/12)</f>
        <v>8.2909236300259759E-2</v>
      </c>
      <c r="BK390" s="80">
        <f>IFERROR(AY390/SUM(Model!$AR390:$BC390),1/12)</f>
        <v>8.2061042234113021E-2</v>
      </c>
      <c r="BL390" s="80">
        <f>IFERROR(AZ390/SUM(Model!$AR390:$BC390),1/12)</f>
        <v>8.121284816796584E-2</v>
      </c>
      <c r="BM390" s="80">
        <f>IFERROR(BA390/SUM(Model!$AR390:$BC390),1/12)</f>
        <v>8.0364654101819075E-2</v>
      </c>
      <c r="BN390" s="80">
        <f>IFERROR(BB390/SUM(Model!$AR390:$BC390),1/12)</f>
        <v>7.9516460035671907E-2</v>
      </c>
      <c r="BO390" s="80">
        <f>IFERROR(BC390/SUM(Model!$AR390:$BC390),1/12)</f>
        <v>7.8668265969525156E-2</v>
      </c>
      <c r="BP39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37.110187110187113</v>
      </c>
      <c r="BQ390" s="77" cm="1">
        <f t="array" ref="BQ39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90" s="77" cm="1">
        <f t="array" ref="BR39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90" s="77">
        <f>IF(tbl_Model[[#This Row],[Type]]="Boutique",
    tbl_Model[[#This Row],[UnitListPrice]],
    tbl_Model[[#This Row],[UnitListPrice]]*(1-SUMIFS(tbl_MarketTerms[WholesaleMarginPct],tbl_MarketTerms[Country],tbl_Model[[#This Row],[country]])))</f>
        <v>16194.431372781066</v>
      </c>
      <c r="BT390" s="79">
        <f>Model!$BP390*BD390</f>
        <v>3.2656371152681434</v>
      </c>
      <c r="BU390" s="79">
        <f>Model!$BP390*BE390</f>
        <v>3.2341604747676871</v>
      </c>
      <c r="BV390" s="79">
        <f>Model!$BP390*BF390</f>
        <v>3.2026838342672144</v>
      </c>
      <c r="BW390" s="79">
        <f>Model!$BP390*BG390</f>
        <v>3.1712071937667581</v>
      </c>
      <c r="BX390" s="79">
        <f>Model!$BP390*BH390</f>
        <v>3.1397305532662858</v>
      </c>
      <c r="BY390" s="79">
        <f>Model!$BP390*BI390</f>
        <v>3.1082539127658295</v>
      </c>
      <c r="BZ390" s="79">
        <f>Model!$BP390*BJ390</f>
        <v>3.0767772722653572</v>
      </c>
      <c r="CA390" s="79">
        <f>Model!$BP390*BK390</f>
        <v>3.0453006317649014</v>
      </c>
      <c r="CB390" s="79">
        <f>Model!$BP390*BL390</f>
        <v>3.0138239912644291</v>
      </c>
      <c r="CC390" s="79">
        <f>Model!$BP390*BM390</f>
        <v>2.9823473507639719</v>
      </c>
      <c r="CD390" s="79">
        <f>Model!$BP390*BN390</f>
        <v>2.9508707102635001</v>
      </c>
      <c r="CE390" s="79">
        <f>Model!$BP390*BO390</f>
        <v>2.9193940697630438</v>
      </c>
      <c r="CF390" s="79">
        <f>Model!$BS390*BT390</f>
        <v>52885.13615161668</v>
      </c>
      <c r="CG390" s="79">
        <f>Model!$BS390*BU390</f>
        <v>52375.389857186339</v>
      </c>
      <c r="CH390" s="79">
        <f>Model!$BS390*BV390</f>
        <v>51865.643562755729</v>
      </c>
      <c r="CI390" s="79">
        <f>Model!$BS390*BW390</f>
        <v>51355.897268325389</v>
      </c>
      <c r="CJ390" s="79">
        <f>Model!$BS390*BX390</f>
        <v>50846.150973894793</v>
      </c>
      <c r="CK390" s="79">
        <f>Model!$BS390*BY390</f>
        <v>50336.404679464453</v>
      </c>
      <c r="CL390" s="79">
        <f>Model!$BS390*BZ390</f>
        <v>49826.65838503385</v>
      </c>
      <c r="CM390" s="79">
        <f>Model!$BS390*CA390</f>
        <v>49316.912090603517</v>
      </c>
      <c r="CN390" s="79">
        <f>Model!$BS390*CB390</f>
        <v>48807.165796172922</v>
      </c>
      <c r="CO390" s="79">
        <f>Model!$BS390*CC390</f>
        <v>48297.419501742566</v>
      </c>
      <c r="CP390" s="79">
        <f>Model!$BS390*CD390</f>
        <v>47787.673207311971</v>
      </c>
      <c r="CQ390" s="79">
        <f>Model!$BS390*CE390</f>
        <v>47277.92691288163</v>
      </c>
      <c r="CR390" s="79">
        <f>Model!$BR390*BT390</f>
        <v>17698.825646519417</v>
      </c>
      <c r="CS390" s="79">
        <f>Model!$BR390*BU390</f>
        <v>17528.231195117853</v>
      </c>
      <c r="CT390" s="79">
        <f>Model!$BR390*BV390</f>
        <v>17357.636743716204</v>
      </c>
      <c r="CU390" s="79">
        <f>Model!$BR390*BW390</f>
        <v>17187.04229231464</v>
      </c>
      <c r="CV390" s="79">
        <f>Model!$BR390*BX390</f>
        <v>17016.447840912992</v>
      </c>
      <c r="CW390" s="79">
        <f>Model!$BR390*BY390</f>
        <v>16845.853389511431</v>
      </c>
      <c r="CX390" s="79">
        <f>Model!$BR390*BZ390</f>
        <v>16675.258938109782</v>
      </c>
      <c r="CY390" s="79">
        <f>Model!$BR390*CA390</f>
        <v>16504.664486708225</v>
      </c>
      <c r="CZ390" s="79">
        <f>Model!$BR390*CB390</f>
        <v>16334.070035306575</v>
      </c>
      <c r="DA390" s="79">
        <f>Model!$BR390*CC390</f>
        <v>16163.475583905009</v>
      </c>
      <c r="DB390" s="79">
        <f>Model!$BR390*CD390</f>
        <v>15992.881132503362</v>
      </c>
      <c r="DC390" s="79">
        <f>Model!$BR390*CE390</f>
        <v>15822.286681101801</v>
      </c>
      <c r="DD390" s="79">
        <f>SUM(Model!$CF390:$CQ390)</f>
        <v>600978.37838698982</v>
      </c>
      <c r="DE390" s="79">
        <f>SUM(Model!$CR390:$DC390)</f>
        <v>201126.67396572727</v>
      </c>
      <c r="DF390" s="80">
        <f>IFERROR((Model!$DD390-Model!$DE390)/Model!$DD390,0)</f>
        <v>0.66533459239324722</v>
      </c>
    </row>
    <row r="391" spans="2:110" x14ac:dyDescent="0.25">
      <c r="B391" t="s">
        <v>371</v>
      </c>
      <c r="C391" t="s">
        <v>169</v>
      </c>
      <c r="D391" t="s">
        <v>34</v>
      </c>
      <c r="E391" s="4">
        <v>22</v>
      </c>
      <c r="F391" s="4">
        <v>308218.12</v>
      </c>
      <c r="G391" s="4">
        <v>119032.5</v>
      </c>
      <c r="H391" s="4">
        <v>0</v>
      </c>
      <c r="I391" s="4">
        <v>0</v>
      </c>
      <c r="J391" s="4">
        <v>0</v>
      </c>
      <c r="K391" s="4">
        <v>6</v>
      </c>
      <c r="L391" s="4">
        <v>5</v>
      </c>
      <c r="M391" s="4">
        <v>6</v>
      </c>
      <c r="N391" s="4">
        <v>0</v>
      </c>
      <c r="O391" s="4">
        <v>6</v>
      </c>
      <c r="P391" s="4">
        <v>0</v>
      </c>
      <c r="Q391" s="4">
        <v>2</v>
      </c>
      <c r="R391" s="4">
        <v>6</v>
      </c>
      <c r="S391" s="4">
        <v>4</v>
      </c>
      <c r="T391" s="4">
        <v>3</v>
      </c>
      <c r="U391" s="4">
        <v>0</v>
      </c>
      <c r="V391" s="4">
        <v>2</v>
      </c>
      <c r="W391" s="4">
        <v>0</v>
      </c>
      <c r="X391" s="4">
        <v>7</v>
      </c>
      <c r="Y391" s="4">
        <v>2</v>
      </c>
      <c r="Z391" s="4">
        <v>4</v>
      </c>
      <c r="AA391" s="4">
        <v>4</v>
      </c>
      <c r="AB391" s="4">
        <v>0</v>
      </c>
      <c r="AC391" s="4">
        <v>3</v>
      </c>
      <c r="AD391" s="4">
        <v>8</v>
      </c>
      <c r="AE391" s="4">
        <v>2</v>
      </c>
      <c r="AF391" s="4">
        <v>1</v>
      </c>
      <c r="AG391" s="4">
        <v>1</v>
      </c>
      <c r="AH391" s="4">
        <v>0</v>
      </c>
      <c r="AI391" s="4">
        <v>3</v>
      </c>
      <c r="AJ391" s="4">
        <v>2</v>
      </c>
      <c r="AK391" s="4">
        <v>0</v>
      </c>
      <c r="AL391" s="4">
        <v>6</v>
      </c>
      <c r="AM391" s="4">
        <v>4</v>
      </c>
      <c r="AN391" s="4">
        <v>1</v>
      </c>
      <c r="AO391" s="4">
        <v>2</v>
      </c>
      <c r="AP391" s="4">
        <v>2</v>
      </c>
      <c r="AQ391" s="4">
        <v>0</v>
      </c>
      <c r="AR391" s="79">
        <f>MAX(IFERROR(IFERROR(_xlfn.FORECAST.ETS(AR$5,tbl_Model[[#This Row],[H_2023_01]:[H_2025_12]],$H$5:$AQ$5),_xlfn.FORECAST.LINEAR(AR$5,tbl_Model[[#This Row],[H_2023_01]:[H_2025_12]],$H$5:$AQ$5)),0),0)</f>
        <v>1.6698173335834809</v>
      </c>
      <c r="AS391" s="79">
        <f>MAX(IFERROR(IFERROR(_xlfn.FORECAST.ETS(AS$5,tbl_Model[[#This Row],[H_2023_01]:[H_2025_12]],$H$5:$AQ$5),_xlfn.FORECAST.LINEAR(AS$5,tbl_Model[[#This Row],[H_2023_01]:[H_2025_12]],$H$5:$AQ$5)),0),0)</f>
        <v>1.6576067435154942</v>
      </c>
      <c r="AT391" s="79">
        <f>MAX(IFERROR(IFERROR(_xlfn.FORECAST.ETS(AT$5,tbl_Model[[#This Row],[H_2023_01]:[H_2025_12]],$H$5:$AQ$5),_xlfn.FORECAST.LINEAR(AT$5,tbl_Model[[#This Row],[H_2023_01]:[H_2025_12]],$H$5:$AQ$5)),0),0)</f>
        <v>1.6453961534475092</v>
      </c>
      <c r="AU391" s="79">
        <f>MAX(IFERROR(IFERROR(_xlfn.FORECAST.ETS(AU$5,tbl_Model[[#This Row],[H_2023_01]:[H_2025_12]],$H$5:$AQ$5),_xlfn.FORECAST.LINEAR(AU$5,tbl_Model[[#This Row],[H_2023_01]:[H_2025_12]],$H$5:$AQ$5)),0),0)</f>
        <v>1.6331855633795225</v>
      </c>
      <c r="AV391" s="79">
        <f>MAX(IFERROR(IFERROR(_xlfn.FORECAST.ETS(AV$5,tbl_Model[[#This Row],[H_2023_01]:[H_2025_12]],$H$5:$AQ$5),_xlfn.FORECAST.LINEAR(AV$5,tbl_Model[[#This Row],[H_2023_01]:[H_2025_12]],$H$5:$AQ$5)),0),0)</f>
        <v>1.6209749733115375</v>
      </c>
      <c r="AW391" s="79">
        <f>MAX(IFERROR(IFERROR(_xlfn.FORECAST.ETS(AW$5,tbl_Model[[#This Row],[H_2023_01]:[H_2025_12]],$H$5:$AQ$5),_xlfn.FORECAST.LINEAR(AW$5,tbl_Model[[#This Row],[H_2023_01]:[H_2025_12]],$H$5:$AQ$5)),0),0)</f>
        <v>1.608764383243551</v>
      </c>
      <c r="AX391" s="79">
        <f>MAX(IFERROR(IFERROR(_xlfn.FORECAST.ETS(AX$5,tbl_Model[[#This Row],[H_2023_01]:[H_2025_12]],$H$5:$AQ$5),_xlfn.FORECAST.LINEAR(AX$5,tbl_Model[[#This Row],[H_2023_01]:[H_2025_12]],$H$5:$AQ$5)),0),0)</f>
        <v>1.596553793175566</v>
      </c>
      <c r="AY391" s="79">
        <f>MAX(IFERROR(IFERROR(_xlfn.FORECAST.ETS(AY$5,tbl_Model[[#This Row],[H_2023_01]:[H_2025_12]],$H$5:$AQ$5),_xlfn.FORECAST.LINEAR(AY$5,tbl_Model[[#This Row],[H_2023_01]:[H_2025_12]],$H$5:$AQ$5)),0),0)</f>
        <v>1.5843432031075793</v>
      </c>
      <c r="AZ391" s="79">
        <f>MAX(IFERROR(IFERROR(_xlfn.FORECAST.ETS(AZ$5,tbl_Model[[#This Row],[H_2023_01]:[H_2025_12]],$H$5:$AQ$5),_xlfn.FORECAST.LINEAR(AZ$5,tbl_Model[[#This Row],[H_2023_01]:[H_2025_12]],$H$5:$AQ$5)),0),0)</f>
        <v>1.5721326130395943</v>
      </c>
      <c r="BA391" s="79">
        <f>MAX(IFERROR(IFERROR(_xlfn.FORECAST.ETS(BA$5,tbl_Model[[#This Row],[H_2023_01]:[H_2025_12]],$H$5:$AQ$5),_xlfn.FORECAST.LINEAR(BA$5,tbl_Model[[#This Row],[H_2023_01]:[H_2025_12]],$H$5:$AQ$5)),0),0)</f>
        <v>1.5599220229716075</v>
      </c>
      <c r="BB391" s="79">
        <f>MAX(IFERROR(IFERROR(_xlfn.FORECAST.ETS(BB$5,tbl_Model[[#This Row],[H_2023_01]:[H_2025_12]],$H$5:$AQ$5),_xlfn.FORECAST.LINEAR(BB$5,tbl_Model[[#This Row],[H_2023_01]:[H_2025_12]],$H$5:$AQ$5)),0),0)</f>
        <v>1.5477114329036226</v>
      </c>
      <c r="BC391" s="79">
        <f>MAX(IFERROR(IFERROR(_xlfn.FORECAST.ETS(BC$5,tbl_Model[[#This Row],[H_2023_01]:[H_2025_12]],$H$5:$AQ$5),_xlfn.FORECAST.LINEAR(BC$5,tbl_Model[[#This Row],[H_2023_01]:[H_2025_12]],$H$5:$AQ$5)),0),0)</f>
        <v>1.5355008428356358</v>
      </c>
      <c r="BD391" s="80">
        <f>IFERROR(AR391/SUM(Model!$AR391:$BC391),1/12)</f>
        <v>8.6825355117004843E-2</v>
      </c>
      <c r="BE391" s="80">
        <f>IFERROR(AS391/SUM(Model!$AR391:$BC391),1/12)</f>
        <v>8.6190442065428155E-2</v>
      </c>
      <c r="BF391" s="80">
        <f>IFERROR(AT391/SUM(Model!$AR391:$BC391),1/12)</f>
        <v>8.5555529013851578E-2</v>
      </c>
      <c r="BG391" s="80">
        <f>IFERROR(AU391/SUM(Model!$AR391:$BC391),1/12)</f>
        <v>8.492061596227489E-2</v>
      </c>
      <c r="BH391" s="80">
        <f>IFERROR(AV391/SUM(Model!$AR391:$BC391),1/12)</f>
        <v>8.4285702910698312E-2</v>
      </c>
      <c r="BI391" s="80">
        <f>IFERROR(AW391/SUM(Model!$AR391:$BC391),1/12)</f>
        <v>8.3650789859121638E-2</v>
      </c>
      <c r="BJ391" s="80">
        <f>IFERROR(AX391/SUM(Model!$AR391:$BC391),1/12)</f>
        <v>8.3015876807545047E-2</v>
      </c>
      <c r="BK391" s="80">
        <f>IFERROR(AY391/SUM(Model!$AR391:$BC391),1/12)</f>
        <v>8.2380963755968373E-2</v>
      </c>
      <c r="BL391" s="80">
        <f>IFERROR(AZ391/SUM(Model!$AR391:$BC391),1/12)</f>
        <v>8.1746050704391782E-2</v>
      </c>
      <c r="BM391" s="80">
        <f>IFERROR(BA391/SUM(Model!$AR391:$BC391),1/12)</f>
        <v>8.1111137652815107E-2</v>
      </c>
      <c r="BN391" s="80">
        <f>IFERROR(BB391/SUM(Model!$AR391:$BC391),1/12)</f>
        <v>8.0476224601238516E-2</v>
      </c>
      <c r="BO391" s="80">
        <f>IFERROR(BC391/SUM(Model!$AR391:$BC391),1/12)</f>
        <v>7.9841311549661842E-2</v>
      </c>
      <c r="BP39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18.515283842794759</v>
      </c>
      <c r="BQ391" s="77" cm="1">
        <f t="array" ref="BQ39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391" s="77" cm="1">
        <f t="array" ref="BR39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391" s="77">
        <f>IF(tbl_Model[[#This Row],[Type]]="Boutique",
    tbl_Model[[#This Row],[UnitListPrice]],
    tbl_Model[[#This Row],[UnitListPrice]]*(1-SUMIFS(tbl_MarketTerms[WholesaleMarginPct],tbl_MarketTerms[Country],tbl_Model[[#This Row],[country]])))</f>
        <v>14627.97033839779</v>
      </c>
      <c r="BT391" s="79">
        <f>Model!$BP391*BD391</f>
        <v>1.607596094742797</v>
      </c>
      <c r="BU391" s="79">
        <f>Model!$BP391*BE391</f>
        <v>1.5958404993773596</v>
      </c>
      <c r="BV391" s="79">
        <f>Model!$BP391*BF391</f>
        <v>1.5840849040119243</v>
      </c>
      <c r="BW391" s="79">
        <f>Model!$BP391*BG391</f>
        <v>1.5723293086464869</v>
      </c>
      <c r="BX391" s="79">
        <f>Model!$BP391*BH391</f>
        <v>1.5605737132810515</v>
      </c>
      <c r="BY391" s="79">
        <f>Model!$BP391*BI391</f>
        <v>1.5488181179156144</v>
      </c>
      <c r="BZ391" s="79">
        <f>Model!$BP391*BJ391</f>
        <v>1.5370625225501788</v>
      </c>
      <c r="CA391" s="79">
        <f>Model!$BP391*BK391</f>
        <v>1.5253069271847419</v>
      </c>
      <c r="CB391" s="79">
        <f>Model!$BP391*BL391</f>
        <v>1.5135513318193063</v>
      </c>
      <c r="CC391" s="79">
        <f>Model!$BP391*BM391</f>
        <v>1.5017957364538692</v>
      </c>
      <c r="CD391" s="79">
        <f>Model!$BP391*BN391</f>
        <v>1.4900401410884336</v>
      </c>
      <c r="CE391" s="79">
        <f>Model!$BP391*BO391</f>
        <v>1.4782845457229965</v>
      </c>
      <c r="CF391" s="79">
        <f>Model!$BS391*BT391</f>
        <v>23515.867990021758</v>
      </c>
      <c r="CG391" s="79">
        <f>Model!$BS391*BU391</f>
        <v>23343.907489705933</v>
      </c>
      <c r="CH391" s="79">
        <f>Model!$BS391*BV391</f>
        <v>23171.946989390141</v>
      </c>
      <c r="CI391" s="79">
        <f>Model!$BS391*BW391</f>
        <v>22999.986489074316</v>
      </c>
      <c r="CJ391" s="79">
        <f>Model!$BS391*BX391</f>
        <v>22828.02598875852</v>
      </c>
      <c r="CK391" s="79">
        <f>Model!$BS391*BY391</f>
        <v>22656.065488442699</v>
      </c>
      <c r="CL391" s="79">
        <f>Model!$BS391*BZ391</f>
        <v>22484.104988126899</v>
      </c>
      <c r="CM391" s="79">
        <f>Model!$BS391*CA391</f>
        <v>22312.144487811081</v>
      </c>
      <c r="CN391" s="79">
        <f>Model!$BS391*CB391</f>
        <v>22140.183987495286</v>
      </c>
      <c r="CO391" s="79">
        <f>Model!$BS391*CC391</f>
        <v>21968.223487179464</v>
      </c>
      <c r="CP391" s="79">
        <f>Model!$BS391*CD391</f>
        <v>21796.262986863665</v>
      </c>
      <c r="CQ391" s="79">
        <f>Model!$BS391*CE391</f>
        <v>21624.302486547844</v>
      </c>
      <c r="CR391" s="79">
        <f>Model!$BR391*BT391</f>
        <v>8997.5699036784663</v>
      </c>
      <c r="CS391" s="79">
        <f>Model!$BR391*BU391</f>
        <v>8931.7748999422802</v>
      </c>
      <c r="CT391" s="79">
        <f>Model!$BR391*BV391</f>
        <v>8865.979896206105</v>
      </c>
      <c r="CU391" s="79">
        <f>Model!$BR391*BW391</f>
        <v>8800.184892469917</v>
      </c>
      <c r="CV391" s="79">
        <f>Model!$BR391*BX391</f>
        <v>8734.3898887337418</v>
      </c>
      <c r="CW391" s="79">
        <f>Model!$BR391*BY391</f>
        <v>8668.5948849975575</v>
      </c>
      <c r="CX391" s="79">
        <f>Model!$BR391*BZ391</f>
        <v>8602.7998812613805</v>
      </c>
      <c r="CY391" s="79">
        <f>Model!$BR391*CA391</f>
        <v>8537.0048775251962</v>
      </c>
      <c r="CZ391" s="79">
        <f>Model!$BR391*CB391</f>
        <v>8471.2098737890192</v>
      </c>
      <c r="DA391" s="79">
        <f>Model!$BR391*CC391</f>
        <v>8405.4148700528349</v>
      </c>
      <c r="DB391" s="79">
        <f>Model!$BR391*CD391</f>
        <v>8339.6198663166579</v>
      </c>
      <c r="DC391" s="79">
        <f>Model!$BR391*CE391</f>
        <v>8273.8248625804736</v>
      </c>
      <c r="DD391" s="79">
        <f>SUM(Model!$CF391:$CQ391)</f>
        <v>270841.0228594176</v>
      </c>
      <c r="DE391" s="79">
        <f>SUM(Model!$CR391:$DC391)</f>
        <v>103628.36859755362</v>
      </c>
      <c r="DF391" s="80">
        <f>IFERROR((Model!$DD391-Model!$DE391)/Model!$DD391,0)</f>
        <v>0.61738304078351214</v>
      </c>
    </row>
    <row r="392" spans="2:110" x14ac:dyDescent="0.25">
      <c r="B392" t="s">
        <v>371</v>
      </c>
      <c r="C392" t="s">
        <v>70</v>
      </c>
      <c r="D392" t="s">
        <v>27</v>
      </c>
      <c r="E392" s="4">
        <v>126</v>
      </c>
      <c r="F392" s="4">
        <v>1973842.25</v>
      </c>
      <c r="G392" s="4">
        <v>651148.91</v>
      </c>
      <c r="H392" s="4">
        <v>22</v>
      </c>
      <c r="I392" s="4">
        <v>7</v>
      </c>
      <c r="J392" s="4">
        <v>3</v>
      </c>
      <c r="K392" s="4">
        <v>17</v>
      </c>
      <c r="L392" s="4">
        <v>23</v>
      </c>
      <c r="M392" s="4">
        <v>18</v>
      </c>
      <c r="N392" s="4">
        <v>5</v>
      </c>
      <c r="O392" s="4">
        <v>19</v>
      </c>
      <c r="P392" s="4">
        <v>18</v>
      </c>
      <c r="Q392" s="4">
        <v>14</v>
      </c>
      <c r="R392" s="4">
        <v>17</v>
      </c>
      <c r="S392" s="4">
        <v>22</v>
      </c>
      <c r="T392" s="4">
        <v>18</v>
      </c>
      <c r="U392" s="4">
        <v>13</v>
      </c>
      <c r="V392" s="4">
        <v>6</v>
      </c>
      <c r="W392" s="4">
        <v>20</v>
      </c>
      <c r="X392" s="4">
        <v>6</v>
      </c>
      <c r="Y392" s="4">
        <v>7</v>
      </c>
      <c r="Z392" s="4">
        <v>6</v>
      </c>
      <c r="AA392" s="4">
        <v>9</v>
      </c>
      <c r="AB392" s="4">
        <v>13</v>
      </c>
      <c r="AC392" s="4">
        <v>9</v>
      </c>
      <c r="AD392" s="4">
        <v>18</v>
      </c>
      <c r="AE392" s="4">
        <v>12</v>
      </c>
      <c r="AF392" s="4">
        <v>14</v>
      </c>
      <c r="AG392" s="4">
        <v>11</v>
      </c>
      <c r="AH392" s="4">
        <v>11</v>
      </c>
      <c r="AI392" s="4">
        <v>9</v>
      </c>
      <c r="AJ392" s="4">
        <v>8</v>
      </c>
      <c r="AK392" s="4">
        <v>10</v>
      </c>
      <c r="AL392" s="4">
        <v>2</v>
      </c>
      <c r="AM392" s="4">
        <v>7</v>
      </c>
      <c r="AN392" s="4">
        <v>4</v>
      </c>
      <c r="AO392" s="4">
        <v>17</v>
      </c>
      <c r="AP392" s="4">
        <v>16</v>
      </c>
      <c r="AQ392" s="4">
        <v>17</v>
      </c>
      <c r="AR392" s="79">
        <f>MAX(IFERROR(IFERROR(_xlfn.FORECAST.ETS(AR$5,tbl_Model[[#This Row],[H_2023_01]:[H_2025_12]],$H$5:$AQ$5),_xlfn.FORECAST.LINEAR(AR$5,tbl_Model[[#This Row],[H_2023_01]:[H_2025_12]],$H$5:$AQ$5)),0),0)</f>
        <v>11.838995178161117</v>
      </c>
      <c r="AS392" s="79">
        <f>MAX(IFERROR(IFERROR(_xlfn.FORECAST.ETS(AS$5,tbl_Model[[#This Row],[H_2023_01]:[H_2025_12]],$H$5:$AQ$5),_xlfn.FORECAST.LINEAR(AS$5,tbl_Model[[#This Row],[H_2023_01]:[H_2025_12]],$H$5:$AQ$5)),0),0)</f>
        <v>11.668360120834489</v>
      </c>
      <c r="AT392" s="79">
        <f>MAX(IFERROR(IFERROR(_xlfn.FORECAST.ETS(AT$5,tbl_Model[[#This Row],[H_2023_01]:[H_2025_12]],$H$5:$AQ$5),_xlfn.FORECAST.LINEAR(AT$5,tbl_Model[[#This Row],[H_2023_01]:[H_2025_12]],$H$5:$AQ$5)),0),0)</f>
        <v>11.497725063507849</v>
      </c>
      <c r="AU392" s="79">
        <f>MAX(IFERROR(IFERROR(_xlfn.FORECAST.ETS(AU$5,tbl_Model[[#This Row],[H_2023_01]:[H_2025_12]],$H$5:$AQ$5),_xlfn.FORECAST.LINEAR(AU$5,tbl_Model[[#This Row],[H_2023_01]:[H_2025_12]],$H$5:$AQ$5)),0),0)</f>
        <v>11.327090006181223</v>
      </c>
      <c r="AV392" s="79">
        <f>MAX(IFERROR(IFERROR(_xlfn.FORECAST.ETS(AV$5,tbl_Model[[#This Row],[H_2023_01]:[H_2025_12]],$H$5:$AQ$5),_xlfn.FORECAST.LINEAR(AV$5,tbl_Model[[#This Row],[H_2023_01]:[H_2025_12]],$H$5:$AQ$5)),0),0)</f>
        <v>11.156454948854581</v>
      </c>
      <c r="AW392" s="79">
        <f>MAX(IFERROR(IFERROR(_xlfn.FORECAST.ETS(AW$5,tbl_Model[[#This Row],[H_2023_01]:[H_2025_12]],$H$5:$AQ$5),_xlfn.FORECAST.LINEAR(AW$5,tbl_Model[[#This Row],[H_2023_01]:[H_2025_12]],$H$5:$AQ$5)),0),0)</f>
        <v>10.985819891527955</v>
      </c>
      <c r="AX392" s="79">
        <f>MAX(IFERROR(IFERROR(_xlfn.FORECAST.ETS(AX$5,tbl_Model[[#This Row],[H_2023_01]:[H_2025_12]],$H$5:$AQ$5),_xlfn.FORECAST.LINEAR(AX$5,tbl_Model[[#This Row],[H_2023_01]:[H_2025_12]],$H$5:$AQ$5)),0),0)</f>
        <v>10.815184834201315</v>
      </c>
      <c r="AY392" s="79">
        <f>MAX(IFERROR(IFERROR(_xlfn.FORECAST.ETS(AY$5,tbl_Model[[#This Row],[H_2023_01]:[H_2025_12]],$H$5:$AQ$5),_xlfn.FORECAST.LINEAR(AY$5,tbl_Model[[#This Row],[H_2023_01]:[H_2025_12]],$H$5:$AQ$5)),0),0)</f>
        <v>10.644549776874687</v>
      </c>
      <c r="AZ392" s="79">
        <f>MAX(IFERROR(IFERROR(_xlfn.FORECAST.ETS(AZ$5,tbl_Model[[#This Row],[H_2023_01]:[H_2025_12]],$H$5:$AQ$5),_xlfn.FORECAST.LINEAR(AZ$5,tbl_Model[[#This Row],[H_2023_01]:[H_2025_12]],$H$5:$AQ$5)),0),0)</f>
        <v>10.473914719548047</v>
      </c>
      <c r="BA392" s="79">
        <f>MAX(IFERROR(IFERROR(_xlfn.FORECAST.ETS(BA$5,tbl_Model[[#This Row],[H_2023_01]:[H_2025_12]],$H$5:$AQ$5),_xlfn.FORECAST.LINEAR(BA$5,tbl_Model[[#This Row],[H_2023_01]:[H_2025_12]],$H$5:$AQ$5)),0),0)</f>
        <v>10.303279662221421</v>
      </c>
      <c r="BB392" s="79">
        <f>MAX(IFERROR(IFERROR(_xlfn.FORECAST.ETS(BB$5,tbl_Model[[#This Row],[H_2023_01]:[H_2025_12]],$H$5:$AQ$5),_xlfn.FORECAST.LINEAR(BB$5,tbl_Model[[#This Row],[H_2023_01]:[H_2025_12]],$H$5:$AQ$5)),0),0)</f>
        <v>10.132644604894779</v>
      </c>
      <c r="BC392" s="79">
        <f>MAX(IFERROR(IFERROR(_xlfn.FORECAST.ETS(BC$5,tbl_Model[[#This Row],[H_2023_01]:[H_2025_12]],$H$5:$AQ$5),_xlfn.FORECAST.LINEAR(BC$5,tbl_Model[[#This Row],[H_2023_01]:[H_2025_12]],$H$5:$AQ$5)),0),0)</f>
        <v>9.9620095475681527</v>
      </c>
      <c r="BD392" s="80">
        <f>IFERROR(AR392/SUM(Model!$AR392:$BC392),1/12)</f>
        <v>9.0508024187442485E-2</v>
      </c>
      <c r="BE392" s="80">
        <f>IFERROR(AS392/SUM(Model!$AR392:$BC392),1/12)</f>
        <v>8.9203534941240864E-2</v>
      </c>
      <c r="BF392" s="80">
        <f>IFERROR(AT392/SUM(Model!$AR392:$BC392),1/12)</f>
        <v>8.7899045695039146E-2</v>
      </c>
      <c r="BG392" s="80">
        <f>IFERROR(AU392/SUM(Model!$AR392:$BC392),1/12)</f>
        <v>8.6594556448837526E-2</v>
      </c>
      <c r="BH392" s="80">
        <f>IFERROR(AV392/SUM(Model!$AR392:$BC392),1/12)</f>
        <v>8.5290067202635794E-2</v>
      </c>
      <c r="BI392" s="80">
        <f>IFERROR(AW392/SUM(Model!$AR392:$BC392),1/12)</f>
        <v>8.3985577956434188E-2</v>
      </c>
      <c r="BJ392" s="80">
        <f>IFERROR(AX392/SUM(Model!$AR392:$BC392),1/12)</f>
        <v>8.268108871023247E-2</v>
      </c>
      <c r="BK392" s="80">
        <f>IFERROR(AY392/SUM(Model!$AR392:$BC392),1/12)</f>
        <v>8.1376599464030849E-2</v>
      </c>
      <c r="BL392" s="80">
        <f>IFERROR(AZ392/SUM(Model!$AR392:$BC392),1/12)</f>
        <v>8.0072110217829118E-2</v>
      </c>
      <c r="BM392" s="80">
        <f>IFERROR(BA392/SUM(Model!$AR392:$BC392),1/12)</f>
        <v>7.8767620971627511E-2</v>
      </c>
      <c r="BN392" s="80">
        <f>IFERROR(BB392/SUM(Model!$AR392:$BC392),1/12)</f>
        <v>7.746313172542578E-2</v>
      </c>
      <c r="BO392" s="80">
        <f>IFERROR(BC392/SUM(Model!$AR392:$BC392),1/12)</f>
        <v>7.6158642479224173E-2</v>
      </c>
      <c r="BP39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131.12162162162161</v>
      </c>
      <c r="BQ392" s="77" cm="1">
        <f t="array" ref="BQ39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392" s="77" cm="1">
        <f t="array" ref="BR39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392" s="77">
        <f>IF(tbl_Model[[#This Row],[Type]]="Boutique",
    tbl_Model[[#This Row],[UnitListPrice]],
    tbl_Model[[#This Row],[UnitListPrice]]*(1-SUMIFS(tbl_MarketTerms[WholesaleMarginPct],tbl_MarketTerms[Country],tbl_Model[[#This Row],[country]])))</f>
        <v>16270.598772671483</v>
      </c>
      <c r="BT392" s="79">
        <f>Model!$BP392*BD392</f>
        <v>11.86755890122641</v>
      </c>
      <c r="BU392" s="79">
        <f>Model!$BP392*BE392</f>
        <v>11.696512155876487</v>
      </c>
      <c r="BV392" s="79">
        <f>Model!$BP392*BF392</f>
        <v>11.525465410526552</v>
      </c>
      <c r="BW392" s="79">
        <f>Model!$BP392*BG392</f>
        <v>11.354418665176627</v>
      </c>
      <c r="BX392" s="79">
        <f>Model!$BP392*BH392</f>
        <v>11.183371919826691</v>
      </c>
      <c r="BY392" s="79">
        <f>Model!$BP392*BI392</f>
        <v>11.012325174476768</v>
      </c>
      <c r="BZ392" s="79">
        <f>Model!$BP392*BJ392</f>
        <v>10.841278429126833</v>
      </c>
      <c r="CA392" s="79">
        <f>Model!$BP392*BK392</f>
        <v>10.67023168377691</v>
      </c>
      <c r="CB392" s="79">
        <f>Model!$BP392*BL392</f>
        <v>10.499184938426971</v>
      </c>
      <c r="CC392" s="79">
        <f>Model!$BP392*BM392</f>
        <v>10.32813819307705</v>
      </c>
      <c r="CD392" s="79">
        <f>Model!$BP392*BN392</f>
        <v>10.157091447727112</v>
      </c>
      <c r="CE392" s="79">
        <f>Model!$BP392*BO392</f>
        <v>9.9860447023771908</v>
      </c>
      <c r="CF392" s="79">
        <f>Model!$BS392*BT392</f>
        <v>193092.28929290097</v>
      </c>
      <c r="CG392" s="79">
        <f>Model!$BS392*BU392</f>
        <v>190309.25632794105</v>
      </c>
      <c r="CH392" s="79">
        <f>Model!$BS392*BV392</f>
        <v>187526.22336298093</v>
      </c>
      <c r="CI392" s="79">
        <f>Model!$BS392*BW392</f>
        <v>184743.19039802102</v>
      </c>
      <c r="CJ392" s="79">
        <f>Model!$BS392*BX392</f>
        <v>181960.15743306087</v>
      </c>
      <c r="CK392" s="79">
        <f>Model!$BS392*BY392</f>
        <v>179177.12446810098</v>
      </c>
      <c r="CL392" s="79">
        <f>Model!$BS392*BZ392</f>
        <v>176394.09150314087</v>
      </c>
      <c r="CM392" s="79">
        <f>Model!$BS392*CA392</f>
        <v>173611.05853818095</v>
      </c>
      <c r="CN392" s="79">
        <f>Model!$BS392*CB392</f>
        <v>170828.0255732208</v>
      </c>
      <c r="CO392" s="79">
        <f>Model!$BS392*CC392</f>
        <v>168044.99260826092</v>
      </c>
      <c r="CP392" s="79">
        <f>Model!$BS392*CD392</f>
        <v>165261.95964330077</v>
      </c>
      <c r="CQ392" s="79">
        <f>Model!$BS392*CE392</f>
        <v>162478.92667834088</v>
      </c>
      <c r="CR392" s="79">
        <f>Model!$BR392*BT392</f>
        <v>62567.265907659021</v>
      </c>
      <c r="CS392" s="79">
        <f>Model!$BR392*BU392</f>
        <v>61665.485913304641</v>
      </c>
      <c r="CT392" s="79">
        <f>Model!$BR392*BV392</f>
        <v>60763.705918950196</v>
      </c>
      <c r="CU392" s="79">
        <f>Model!$BR392*BW392</f>
        <v>59861.925924595802</v>
      </c>
      <c r="CV392" s="79">
        <f>Model!$BR392*BX392</f>
        <v>58960.145930241342</v>
      </c>
      <c r="CW392" s="79">
        <f>Model!$BR392*BY392</f>
        <v>58058.365935886963</v>
      </c>
      <c r="CX392" s="79">
        <f>Model!$BR392*BZ392</f>
        <v>57156.58594153251</v>
      </c>
      <c r="CY392" s="79">
        <f>Model!$BR392*CA392</f>
        <v>56254.805947178131</v>
      </c>
      <c r="CZ392" s="79">
        <f>Model!$BR392*CB392</f>
        <v>55353.025952823664</v>
      </c>
      <c r="DA392" s="79">
        <f>Model!$BR392*CC392</f>
        <v>54451.245958469292</v>
      </c>
      <c r="DB392" s="79">
        <f>Model!$BR392*CD392</f>
        <v>53549.465964114825</v>
      </c>
      <c r="DC392" s="79">
        <f>Model!$BR392*CE392</f>
        <v>52647.685969760452</v>
      </c>
      <c r="DD392" s="79">
        <f>SUM(Model!$CF392:$CQ392)</f>
        <v>2133427.2958274512</v>
      </c>
      <c r="DE392" s="79">
        <f>SUM(Model!$CR392:$DC392)</f>
        <v>691289.71126451693</v>
      </c>
      <c r="DF392" s="80">
        <f>IFERROR((Model!$DD392-Model!$DE392)/Model!$DD392,0)</f>
        <v>0.67597221962213638</v>
      </c>
    </row>
    <row r="393" spans="2:110" x14ac:dyDescent="0.25">
      <c r="B393" t="s">
        <v>371</v>
      </c>
      <c r="C393" t="s">
        <v>89</v>
      </c>
      <c r="D393" t="s">
        <v>25</v>
      </c>
      <c r="E393" s="4">
        <v>161</v>
      </c>
      <c r="F393" s="4">
        <v>2305576.37</v>
      </c>
      <c r="G393" s="4">
        <v>843515.84</v>
      </c>
      <c r="H393" s="4">
        <v>9</v>
      </c>
      <c r="I393" s="4">
        <v>10</v>
      </c>
      <c r="J393" s="4">
        <v>11</v>
      </c>
      <c r="K393" s="4">
        <v>8</v>
      </c>
      <c r="L393" s="4">
        <v>25</v>
      </c>
      <c r="M393" s="4">
        <v>7</v>
      </c>
      <c r="N393" s="4">
        <v>10</v>
      </c>
      <c r="O393" s="4">
        <v>10</v>
      </c>
      <c r="P393" s="4">
        <v>10</v>
      </c>
      <c r="Q393" s="4">
        <v>26</v>
      </c>
      <c r="R393" s="4">
        <v>15</v>
      </c>
      <c r="S393" s="4">
        <v>21</v>
      </c>
      <c r="T393" s="4">
        <v>19</v>
      </c>
      <c r="U393" s="4">
        <v>9</v>
      </c>
      <c r="V393" s="4">
        <v>9</v>
      </c>
      <c r="W393" s="4">
        <v>10</v>
      </c>
      <c r="X393" s="4">
        <v>17</v>
      </c>
      <c r="Y393" s="4">
        <v>23</v>
      </c>
      <c r="Z393" s="4">
        <v>16</v>
      </c>
      <c r="AA393" s="4">
        <v>13</v>
      </c>
      <c r="AB393" s="4">
        <v>17</v>
      </c>
      <c r="AC393" s="4">
        <v>15</v>
      </c>
      <c r="AD393" s="4">
        <v>12</v>
      </c>
      <c r="AE393" s="4">
        <v>17</v>
      </c>
      <c r="AF393" s="4">
        <v>5</v>
      </c>
      <c r="AG393" s="4">
        <v>1</v>
      </c>
      <c r="AH393" s="4">
        <v>15</v>
      </c>
      <c r="AI393" s="4">
        <v>7</v>
      </c>
      <c r="AJ393" s="4">
        <v>12</v>
      </c>
      <c r="AK393" s="4">
        <v>20</v>
      </c>
      <c r="AL393" s="4">
        <v>12</v>
      </c>
      <c r="AM393" s="4">
        <v>20</v>
      </c>
      <c r="AN393" s="4">
        <v>9</v>
      </c>
      <c r="AO393" s="4">
        <v>14</v>
      </c>
      <c r="AP393" s="4">
        <v>9</v>
      </c>
      <c r="AQ393" s="4">
        <v>37</v>
      </c>
      <c r="AR393" s="79">
        <f>MAX(IFERROR(IFERROR(_xlfn.FORECAST.ETS(AR$5,tbl_Model[[#This Row],[H_2023_01]:[H_2025_12]],$H$5:$AQ$5),_xlfn.FORECAST.LINEAR(AR$5,tbl_Model[[#This Row],[H_2023_01]:[H_2025_12]],$H$5:$AQ$5)),0),0)</f>
        <v>16.224087181689349</v>
      </c>
      <c r="AS393" s="79">
        <f>MAX(IFERROR(IFERROR(_xlfn.FORECAST.ETS(AS$5,tbl_Model[[#This Row],[H_2023_01]:[H_2025_12]],$H$5:$AQ$5),_xlfn.FORECAST.LINEAR(AS$5,tbl_Model[[#This Row],[H_2023_01]:[H_2025_12]],$H$5:$AQ$5)),0),0)</f>
        <v>16.348977688411647</v>
      </c>
      <c r="AT393" s="79">
        <f>MAX(IFERROR(IFERROR(_xlfn.FORECAST.ETS(AT$5,tbl_Model[[#This Row],[H_2023_01]:[H_2025_12]],$H$5:$AQ$5),_xlfn.FORECAST.LINEAR(AT$5,tbl_Model[[#This Row],[H_2023_01]:[H_2025_12]],$H$5:$AQ$5)),0),0)</f>
        <v>16.473868195133935</v>
      </c>
      <c r="AU393" s="79">
        <f>MAX(IFERROR(IFERROR(_xlfn.FORECAST.ETS(AU$5,tbl_Model[[#This Row],[H_2023_01]:[H_2025_12]],$H$5:$AQ$5),_xlfn.FORECAST.LINEAR(AU$5,tbl_Model[[#This Row],[H_2023_01]:[H_2025_12]],$H$5:$AQ$5)),0),0)</f>
        <v>16.598758701856234</v>
      </c>
      <c r="AV393" s="79">
        <f>MAX(IFERROR(IFERROR(_xlfn.FORECAST.ETS(AV$5,tbl_Model[[#This Row],[H_2023_01]:[H_2025_12]],$H$5:$AQ$5),_xlfn.FORECAST.LINEAR(AV$5,tbl_Model[[#This Row],[H_2023_01]:[H_2025_12]],$H$5:$AQ$5)),0),0)</f>
        <v>16.723649208578518</v>
      </c>
      <c r="AW393" s="79">
        <f>MAX(IFERROR(IFERROR(_xlfn.FORECAST.ETS(AW$5,tbl_Model[[#This Row],[H_2023_01]:[H_2025_12]],$H$5:$AQ$5),_xlfn.FORECAST.LINEAR(AW$5,tbl_Model[[#This Row],[H_2023_01]:[H_2025_12]],$H$5:$AQ$5)),0),0)</f>
        <v>16.848539715300817</v>
      </c>
      <c r="AX393" s="79">
        <f>MAX(IFERROR(IFERROR(_xlfn.FORECAST.ETS(AX$5,tbl_Model[[#This Row],[H_2023_01]:[H_2025_12]],$H$5:$AQ$5),_xlfn.FORECAST.LINEAR(AX$5,tbl_Model[[#This Row],[H_2023_01]:[H_2025_12]],$H$5:$AQ$5)),0),0)</f>
        <v>16.973430222023101</v>
      </c>
      <c r="AY393" s="79">
        <f>MAX(IFERROR(IFERROR(_xlfn.FORECAST.ETS(AY$5,tbl_Model[[#This Row],[H_2023_01]:[H_2025_12]],$H$5:$AQ$5),_xlfn.FORECAST.LINEAR(AY$5,tbl_Model[[#This Row],[H_2023_01]:[H_2025_12]],$H$5:$AQ$5)),0),0)</f>
        <v>17.098320728745403</v>
      </c>
      <c r="AZ393" s="79">
        <f>MAX(IFERROR(IFERROR(_xlfn.FORECAST.ETS(AZ$5,tbl_Model[[#This Row],[H_2023_01]:[H_2025_12]],$H$5:$AQ$5),_xlfn.FORECAST.LINEAR(AZ$5,tbl_Model[[#This Row],[H_2023_01]:[H_2025_12]],$H$5:$AQ$5)),0),0)</f>
        <v>17.223211235467687</v>
      </c>
      <c r="BA393" s="79">
        <f>MAX(IFERROR(IFERROR(_xlfn.FORECAST.ETS(BA$5,tbl_Model[[#This Row],[H_2023_01]:[H_2025_12]],$H$5:$AQ$5),_xlfn.FORECAST.LINEAR(BA$5,tbl_Model[[#This Row],[H_2023_01]:[H_2025_12]],$H$5:$AQ$5)),0),0)</f>
        <v>17.348101742189986</v>
      </c>
      <c r="BB393" s="79">
        <f>MAX(IFERROR(IFERROR(_xlfn.FORECAST.ETS(BB$5,tbl_Model[[#This Row],[H_2023_01]:[H_2025_12]],$H$5:$AQ$5),_xlfn.FORECAST.LINEAR(BB$5,tbl_Model[[#This Row],[H_2023_01]:[H_2025_12]],$H$5:$AQ$5)),0),0)</f>
        <v>17.47299224891227</v>
      </c>
      <c r="BC393" s="79">
        <f>MAX(IFERROR(IFERROR(_xlfn.FORECAST.ETS(BC$5,tbl_Model[[#This Row],[H_2023_01]:[H_2025_12]],$H$5:$AQ$5),_xlfn.FORECAST.LINEAR(BC$5,tbl_Model[[#This Row],[H_2023_01]:[H_2025_12]],$H$5:$AQ$5)),0),0)</f>
        <v>17.597882755634572</v>
      </c>
      <c r="BD393" s="80">
        <f>IFERROR(AR393/SUM(Model!$AR393:$BC393),1/12)</f>
        <v>7.9948463536938102E-2</v>
      </c>
      <c r="BE393" s="80">
        <f>IFERROR(AS393/SUM(Model!$AR393:$BC393),1/12)</f>
        <v>8.056389440900999E-2</v>
      </c>
      <c r="BF393" s="80">
        <f>IFERROR(AT393/SUM(Model!$AR393:$BC393),1/12)</f>
        <v>8.1179325281081835E-2</v>
      </c>
      <c r="BG393" s="80">
        <f>IFERROR(AU393/SUM(Model!$AR393:$BC393),1/12)</f>
        <v>8.1794756153153722E-2</v>
      </c>
      <c r="BH393" s="80">
        <f>IFERROR(AV393/SUM(Model!$AR393:$BC393),1/12)</f>
        <v>8.241018702522554E-2</v>
      </c>
      <c r="BI393" s="80">
        <f>IFERROR(AW393/SUM(Model!$AR393:$BC393),1/12)</f>
        <v>8.3025617897297427E-2</v>
      </c>
      <c r="BJ393" s="80">
        <f>IFERROR(AX393/SUM(Model!$AR393:$BC393),1/12)</f>
        <v>8.3641048769369244E-2</v>
      </c>
      <c r="BK393" s="80">
        <f>IFERROR(AY393/SUM(Model!$AR393:$BC393),1/12)</f>
        <v>8.4256479641441145E-2</v>
      </c>
      <c r="BL393" s="80">
        <f>IFERROR(AZ393/SUM(Model!$AR393:$BC393),1/12)</f>
        <v>8.4871910513512963E-2</v>
      </c>
      <c r="BM393" s="80">
        <f>IFERROR(BA393/SUM(Model!$AR393:$BC393),1/12)</f>
        <v>8.548734138558485E-2</v>
      </c>
      <c r="BN393" s="80">
        <f>IFERROR(BB393/SUM(Model!$AR393:$BC393),1/12)</f>
        <v>8.6102772257656668E-2</v>
      </c>
      <c r="BO393" s="80">
        <f>IFERROR(BC393/SUM(Model!$AR393:$BC393),1/12)</f>
        <v>8.6718203129728569E-2</v>
      </c>
      <c r="BP39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167.91204690831557</v>
      </c>
      <c r="BQ393" s="77" cm="1">
        <f t="array" ref="BQ39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93" s="77" cm="1">
        <f t="array" ref="BR39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93" s="77">
        <f>IF(tbl_Model[[#This Row],[Type]]="Boutique",
    tbl_Model[[#This Row],[UnitListPrice]],
    tbl_Model[[#This Row],[UnitListPrice]]*(1-SUMIFS(tbl_MarketTerms[WholesaleMarginPct],tbl_MarketTerms[Country],tbl_Model[[#This Row],[country]])))</f>
        <v>14999.183905325444</v>
      </c>
      <c r="BT393" s="79">
        <f>Model!$BP393*BD393</f>
        <v>13.424310159662108</v>
      </c>
      <c r="BU393" s="79">
        <f>Model!$BP393*BE393</f>
        <v>13.527648417122268</v>
      </c>
      <c r="BV393" s="79">
        <f>Model!$BP393*BF393</f>
        <v>13.630986674582422</v>
      </c>
      <c r="BW393" s="79">
        <f>Model!$BP393*BG393</f>
        <v>13.734324932042581</v>
      </c>
      <c r="BX393" s="79">
        <f>Model!$BP393*BH393</f>
        <v>13.837663189502731</v>
      </c>
      <c r="BY393" s="79">
        <f>Model!$BP393*BI393</f>
        <v>13.94100144696289</v>
      </c>
      <c r="BZ393" s="79">
        <f>Model!$BP393*BJ393</f>
        <v>14.04433970442304</v>
      </c>
      <c r="CA393" s="79">
        <f>Model!$BP393*BK393</f>
        <v>14.147677961883202</v>
      </c>
      <c r="CB393" s="79">
        <f>Model!$BP393*BL393</f>
        <v>14.25101621934335</v>
      </c>
      <c r="CC393" s="79">
        <f>Model!$BP393*BM393</f>
        <v>14.354354476803511</v>
      </c>
      <c r="CD393" s="79">
        <f>Model!$BP393*BN393</f>
        <v>14.457692734263659</v>
      </c>
      <c r="CE393" s="79">
        <f>Model!$BP393*BO393</f>
        <v>14.561030991723822</v>
      </c>
      <c r="CF393" s="79">
        <f>Model!$BS393*BT393</f>
        <v>201353.69688690073</v>
      </c>
      <c r="CG393" s="79">
        <f>Model!$BS393*BU393</f>
        <v>202903.68641500155</v>
      </c>
      <c r="CH393" s="79">
        <f>Model!$BS393*BV393</f>
        <v>204453.67594310225</v>
      </c>
      <c r="CI393" s="79">
        <f>Model!$BS393*BW393</f>
        <v>206003.66547120304</v>
      </c>
      <c r="CJ393" s="79">
        <f>Model!$BS393*BX393</f>
        <v>207553.65499930372</v>
      </c>
      <c r="CK393" s="79">
        <f>Model!$BS393*BY393</f>
        <v>209103.64452740451</v>
      </c>
      <c r="CL393" s="79">
        <f>Model!$BS393*BZ393</f>
        <v>210653.63405550516</v>
      </c>
      <c r="CM393" s="79">
        <f>Model!$BS393*CA393</f>
        <v>212203.62358360601</v>
      </c>
      <c r="CN393" s="79">
        <f>Model!$BS393*CB393</f>
        <v>213753.61311170665</v>
      </c>
      <c r="CO393" s="79">
        <f>Model!$BS393*CC393</f>
        <v>215303.60263980748</v>
      </c>
      <c r="CP393" s="79">
        <f>Model!$BS393*CD393</f>
        <v>216853.59216790809</v>
      </c>
      <c r="CQ393" s="79">
        <f>Model!$BS393*CE393</f>
        <v>218403.58169600894</v>
      </c>
      <c r="CR393" s="79">
        <f>Model!$BR393*BT393</f>
        <v>72755.948243548133</v>
      </c>
      <c r="CS393" s="79">
        <f>Model!$BR393*BU393</f>
        <v>73316.012248471205</v>
      </c>
      <c r="CT393" s="79">
        <f>Model!$BR393*BV393</f>
        <v>73876.076253394247</v>
      </c>
      <c r="CU393" s="79">
        <f>Model!$BR393*BW393</f>
        <v>74436.140258317319</v>
      </c>
      <c r="CV393" s="79">
        <f>Model!$BR393*BX393</f>
        <v>74996.204263240332</v>
      </c>
      <c r="CW393" s="79">
        <f>Model!$BR393*BY393</f>
        <v>75556.268268163403</v>
      </c>
      <c r="CX393" s="79">
        <f>Model!$BR393*BZ393</f>
        <v>76116.332273086417</v>
      </c>
      <c r="CY393" s="79">
        <f>Model!$BR393*CA393</f>
        <v>76676.396278009503</v>
      </c>
      <c r="CZ393" s="79">
        <f>Model!$BR393*CB393</f>
        <v>77236.460282932516</v>
      </c>
      <c r="DA393" s="79">
        <f>Model!$BR393*CC393</f>
        <v>77796.524287855587</v>
      </c>
      <c r="DB393" s="79">
        <f>Model!$BR393*CD393</f>
        <v>78356.588292778601</v>
      </c>
      <c r="DC393" s="79">
        <f>Model!$BR393*CE393</f>
        <v>78916.652297701687</v>
      </c>
      <c r="DD393" s="79">
        <f>SUM(Model!$CF393:$CQ393)</f>
        <v>2518543.6714974581</v>
      </c>
      <c r="DE393" s="79">
        <f>SUM(Model!$CR393:$DC393)</f>
        <v>910035.60324749898</v>
      </c>
      <c r="DF393" s="80">
        <f>IFERROR((Model!$DD393-Model!$DE393)/Model!$DD393,0)</f>
        <v>0.63866594272458399</v>
      </c>
    </row>
    <row r="394" spans="2:110" x14ac:dyDescent="0.25">
      <c r="B394" t="s">
        <v>371</v>
      </c>
      <c r="C394" t="s">
        <v>148</v>
      </c>
      <c r="D394" t="s">
        <v>30</v>
      </c>
      <c r="E394" s="4">
        <v>57</v>
      </c>
      <c r="F394" s="4">
        <v>321825.28000000003</v>
      </c>
      <c r="G394" s="4">
        <v>141019.17000000001</v>
      </c>
      <c r="H394" s="4">
        <v>2</v>
      </c>
      <c r="I394" s="4">
        <v>4</v>
      </c>
      <c r="J394" s="4">
        <v>7</v>
      </c>
      <c r="K394" s="4">
        <v>10</v>
      </c>
      <c r="L394" s="4">
        <v>7</v>
      </c>
      <c r="M394" s="4">
        <v>3</v>
      </c>
      <c r="N394" s="4">
        <v>3</v>
      </c>
      <c r="O394" s="4">
        <v>1</v>
      </c>
      <c r="P394" s="4">
        <v>2</v>
      </c>
      <c r="Q394" s="4">
        <v>0</v>
      </c>
      <c r="R394" s="4">
        <v>7</v>
      </c>
      <c r="S394" s="4">
        <v>11</v>
      </c>
      <c r="T394" s="4">
        <v>0</v>
      </c>
      <c r="U394" s="4">
        <v>7</v>
      </c>
      <c r="V394" s="4">
        <v>2</v>
      </c>
      <c r="W394" s="4">
        <v>4</v>
      </c>
      <c r="X394" s="4">
        <v>2</v>
      </c>
      <c r="Y394" s="4">
        <v>6</v>
      </c>
      <c r="Z394" s="4">
        <v>0</v>
      </c>
      <c r="AA394" s="4">
        <v>1</v>
      </c>
      <c r="AB394" s="4">
        <v>7</v>
      </c>
      <c r="AC394" s="4">
        <v>4</v>
      </c>
      <c r="AD394" s="4">
        <v>7</v>
      </c>
      <c r="AE394" s="4">
        <v>3</v>
      </c>
      <c r="AF394" s="4">
        <v>2</v>
      </c>
      <c r="AG394" s="4">
        <v>0</v>
      </c>
      <c r="AH394" s="4">
        <v>2</v>
      </c>
      <c r="AI394" s="4">
        <v>18</v>
      </c>
      <c r="AJ394" s="4">
        <v>5</v>
      </c>
      <c r="AK394" s="4">
        <v>1</v>
      </c>
      <c r="AL394" s="4">
        <v>10</v>
      </c>
      <c r="AM394" s="4">
        <v>1</v>
      </c>
      <c r="AN394" s="4">
        <v>2</v>
      </c>
      <c r="AO394" s="4">
        <v>1</v>
      </c>
      <c r="AP394" s="4">
        <v>8</v>
      </c>
      <c r="AQ394" s="4">
        <v>7</v>
      </c>
      <c r="AR394" s="79">
        <f>MAX(IFERROR(IFERROR(_xlfn.FORECAST.ETS(AR$5,tbl_Model[[#This Row],[H_2023_01]:[H_2025_12]],$H$5:$AQ$5),_xlfn.FORECAST.LINEAR(AR$5,tbl_Model[[#This Row],[H_2023_01]:[H_2025_12]],$H$5:$AQ$5)),0),0)</f>
        <v>4.904245957826034</v>
      </c>
      <c r="AS394" s="79">
        <f>MAX(IFERROR(IFERROR(_xlfn.FORECAST.ETS(AS$5,tbl_Model[[#This Row],[H_2023_01]:[H_2025_12]],$H$5:$AQ$5),_xlfn.FORECAST.LINEAR(AS$5,tbl_Model[[#This Row],[H_2023_01]:[H_2025_12]],$H$5:$AQ$5)),0),0)</f>
        <v>4.9371546985883725</v>
      </c>
      <c r="AT394" s="79">
        <f>MAX(IFERROR(IFERROR(_xlfn.FORECAST.ETS(AT$5,tbl_Model[[#This Row],[H_2023_01]:[H_2025_12]],$H$5:$AQ$5),_xlfn.FORECAST.LINEAR(AT$5,tbl_Model[[#This Row],[H_2023_01]:[H_2025_12]],$H$5:$AQ$5)),0),0)</f>
        <v>4.9700634393507066</v>
      </c>
      <c r="AU394" s="79">
        <f>MAX(IFERROR(IFERROR(_xlfn.FORECAST.ETS(AU$5,tbl_Model[[#This Row],[H_2023_01]:[H_2025_12]],$H$5:$AQ$5),_xlfn.FORECAST.LINEAR(AU$5,tbl_Model[[#This Row],[H_2023_01]:[H_2025_12]],$H$5:$AQ$5)),0),0)</f>
        <v>5.0029721801130451</v>
      </c>
      <c r="AV394" s="79">
        <f>MAX(IFERROR(IFERROR(_xlfn.FORECAST.ETS(AV$5,tbl_Model[[#This Row],[H_2023_01]:[H_2025_12]],$H$5:$AQ$5),_xlfn.FORECAST.LINEAR(AV$5,tbl_Model[[#This Row],[H_2023_01]:[H_2025_12]],$H$5:$AQ$5)),0),0)</f>
        <v>5.0358809208753792</v>
      </c>
      <c r="AW394" s="79">
        <f>MAX(IFERROR(IFERROR(_xlfn.FORECAST.ETS(AW$5,tbl_Model[[#This Row],[H_2023_01]:[H_2025_12]],$H$5:$AQ$5),_xlfn.FORECAST.LINEAR(AW$5,tbl_Model[[#This Row],[H_2023_01]:[H_2025_12]],$H$5:$AQ$5)),0),0)</f>
        <v>5.0687896616377168</v>
      </c>
      <c r="AX394" s="79">
        <f>MAX(IFERROR(IFERROR(_xlfn.FORECAST.ETS(AX$5,tbl_Model[[#This Row],[H_2023_01]:[H_2025_12]],$H$5:$AQ$5),_xlfn.FORECAST.LINEAR(AX$5,tbl_Model[[#This Row],[H_2023_01]:[H_2025_12]],$H$5:$AQ$5)),0),0)</f>
        <v>5.1016984024000518</v>
      </c>
      <c r="AY394" s="79">
        <f>MAX(IFERROR(IFERROR(_xlfn.FORECAST.ETS(AY$5,tbl_Model[[#This Row],[H_2023_01]:[H_2025_12]],$H$5:$AQ$5),_xlfn.FORECAST.LINEAR(AY$5,tbl_Model[[#This Row],[H_2023_01]:[H_2025_12]],$H$5:$AQ$5)),0),0)</f>
        <v>5.1346071431623894</v>
      </c>
      <c r="AZ394" s="79">
        <f>MAX(IFERROR(IFERROR(_xlfn.FORECAST.ETS(AZ$5,tbl_Model[[#This Row],[H_2023_01]:[H_2025_12]],$H$5:$AQ$5),_xlfn.FORECAST.LINEAR(AZ$5,tbl_Model[[#This Row],[H_2023_01]:[H_2025_12]],$H$5:$AQ$5)),0),0)</f>
        <v>5.1675158839247244</v>
      </c>
      <c r="BA394" s="79">
        <f>MAX(IFERROR(IFERROR(_xlfn.FORECAST.ETS(BA$5,tbl_Model[[#This Row],[H_2023_01]:[H_2025_12]],$H$5:$AQ$5),_xlfn.FORECAST.LINEAR(BA$5,tbl_Model[[#This Row],[H_2023_01]:[H_2025_12]],$H$5:$AQ$5)),0),0)</f>
        <v>5.200424624687062</v>
      </c>
      <c r="BB394" s="79">
        <f>MAX(IFERROR(IFERROR(_xlfn.FORECAST.ETS(BB$5,tbl_Model[[#This Row],[H_2023_01]:[H_2025_12]],$H$5:$AQ$5),_xlfn.FORECAST.LINEAR(BB$5,tbl_Model[[#This Row],[H_2023_01]:[H_2025_12]],$H$5:$AQ$5)),0),0)</f>
        <v>5.233333365449397</v>
      </c>
      <c r="BC394" s="79">
        <f>MAX(IFERROR(IFERROR(_xlfn.FORECAST.ETS(BC$5,tbl_Model[[#This Row],[H_2023_01]:[H_2025_12]],$H$5:$AQ$5),_xlfn.FORECAST.LINEAR(BC$5,tbl_Model[[#This Row],[H_2023_01]:[H_2025_12]],$H$5:$AQ$5)),0),0)</f>
        <v>5.2662421062117346</v>
      </c>
      <c r="BD394" s="80">
        <f>IFERROR(AR394/SUM(Model!$AR394:$BC394),1/12)</f>
        <v>8.0367266659947742E-2</v>
      </c>
      <c r="BE394" s="80">
        <f>IFERROR(AS394/SUM(Model!$AR394:$BC394),1/12)</f>
        <v>8.0906551509654243E-2</v>
      </c>
      <c r="BF394" s="80">
        <f>IFERROR(AT394/SUM(Model!$AR394:$BC394),1/12)</f>
        <v>8.1445836359360688E-2</v>
      </c>
      <c r="BG394" s="80">
        <f>IFERROR(AU394/SUM(Model!$AR394:$BC394),1/12)</f>
        <v>8.1985121209067188E-2</v>
      </c>
      <c r="BH394" s="80">
        <f>IFERROR(AV394/SUM(Model!$AR394:$BC394),1/12)</f>
        <v>8.2524406058773619E-2</v>
      </c>
      <c r="BI394" s="80">
        <f>IFERROR(AW394/SUM(Model!$AR394:$BC394),1/12)</f>
        <v>8.3063690908480106E-2</v>
      </c>
      <c r="BJ394" s="80">
        <f>IFERROR(AX394/SUM(Model!$AR394:$BC394),1/12)</f>
        <v>8.3602975758186565E-2</v>
      </c>
      <c r="BK394" s="80">
        <f>IFERROR(AY394/SUM(Model!$AR394:$BC394),1/12)</f>
        <v>8.4142260607893052E-2</v>
      </c>
      <c r="BL394" s="80">
        <f>IFERROR(AZ394/SUM(Model!$AR394:$BC394),1/12)</f>
        <v>8.4681545457599497E-2</v>
      </c>
      <c r="BM394" s="80">
        <f>IFERROR(BA394/SUM(Model!$AR394:$BC394),1/12)</f>
        <v>8.5220830307305984E-2</v>
      </c>
      <c r="BN394" s="80">
        <f>IFERROR(BB394/SUM(Model!$AR394:$BC394),1/12)</f>
        <v>8.5760115157012443E-2</v>
      </c>
      <c r="BO394" s="80">
        <f>IFERROR(BC394/SUM(Model!$AR394:$BC394),1/12)</f>
        <v>8.6299400006718929E-2</v>
      </c>
      <c r="BP39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51.506024096385538</v>
      </c>
      <c r="BQ394" s="77" cm="1">
        <f t="array" ref="BQ39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394" s="77" cm="1">
        <f t="array" ref="BR39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394" s="77">
        <f>IF(tbl_Model[[#This Row],[Type]]="Boutique",
    tbl_Model[[#This Row],[UnitListPrice]],
    tbl_Model[[#This Row],[UnitListPrice]]*(1-SUMIFS(tbl_MarketTerms[WholesaleMarginPct],tbl_MarketTerms[Country],tbl_Model[[#This Row],[country]])))</f>
        <v>6265.6333428816952</v>
      </c>
      <c r="BT394" s="79">
        <f>Model!$BP394*BD394</f>
        <v>4.1393983731479107</v>
      </c>
      <c r="BU394" s="79">
        <f>Model!$BP394*BE394</f>
        <v>4.1671747916117088</v>
      </c>
      <c r="BV394" s="79">
        <f>Model!$BP394*BF394</f>
        <v>4.1949512100755051</v>
      </c>
      <c r="BW394" s="79">
        <f>Model!$BP394*BG394</f>
        <v>4.2227276285393041</v>
      </c>
      <c r="BX394" s="79">
        <f>Model!$BP394*BH394</f>
        <v>4.2505040470030986</v>
      </c>
      <c r="BY394" s="79">
        <f>Model!$BP394*BI394</f>
        <v>4.2782804654668967</v>
      </c>
      <c r="BZ394" s="79">
        <f>Model!$BP394*BJ394</f>
        <v>4.306056883930693</v>
      </c>
      <c r="CA394" s="79">
        <f>Model!$BP394*BK394</f>
        <v>4.333833302394491</v>
      </c>
      <c r="CB394" s="79">
        <f>Model!$BP394*BL394</f>
        <v>4.3616097208582874</v>
      </c>
      <c r="CC394" s="79">
        <f>Model!$BP394*BM394</f>
        <v>4.3893861393220845</v>
      </c>
      <c r="CD394" s="79">
        <f>Model!$BP394*BN394</f>
        <v>4.4171625577858817</v>
      </c>
      <c r="CE394" s="79">
        <f>Model!$BP394*BO394</f>
        <v>4.4449389762496798</v>
      </c>
      <c r="CF394" s="79">
        <f>Model!$BS394*BT394</f>
        <v>25935.952466265793</v>
      </c>
      <c r="CG394" s="79">
        <f>Model!$BS394*BU394</f>
        <v>26109.989319938402</v>
      </c>
      <c r="CH394" s="79">
        <f>Model!$BS394*BV394</f>
        <v>26284.026173611001</v>
      </c>
      <c r="CI394" s="79">
        <f>Model!$BS394*BW394</f>
        <v>26458.063027283613</v>
      </c>
      <c r="CJ394" s="79">
        <f>Model!$BS394*BX394</f>
        <v>26632.099880956197</v>
      </c>
      <c r="CK394" s="79">
        <f>Model!$BS394*BY394</f>
        <v>26806.136734628806</v>
      </c>
      <c r="CL394" s="79">
        <f>Model!$BS394*BZ394</f>
        <v>26980.173588301404</v>
      </c>
      <c r="CM394" s="79">
        <f>Model!$BS394*CA394</f>
        <v>27154.21044197401</v>
      </c>
      <c r="CN394" s="79">
        <f>Model!$BS394*CB394</f>
        <v>27328.247295646608</v>
      </c>
      <c r="CO394" s="79">
        <f>Model!$BS394*CC394</f>
        <v>27502.28414931921</v>
      </c>
      <c r="CP394" s="79">
        <f>Model!$BS394*CD394</f>
        <v>27676.321002991812</v>
      </c>
      <c r="CQ394" s="79">
        <f>Model!$BS394*CE394</f>
        <v>27850.357856664421</v>
      </c>
      <c r="CR394" s="79">
        <f>Model!$BR394*BT394</f>
        <v>11175.604880217048</v>
      </c>
      <c r="CS394" s="79">
        <f>Model!$BR394*BU394</f>
        <v>11250.596038292735</v>
      </c>
      <c r="CT394" s="79">
        <f>Model!$BR394*BV394</f>
        <v>11325.587196368417</v>
      </c>
      <c r="CU394" s="79">
        <f>Model!$BR394*BW394</f>
        <v>11400.578354444104</v>
      </c>
      <c r="CV394" s="79">
        <f>Model!$BR394*BX394</f>
        <v>11475.569512519782</v>
      </c>
      <c r="CW394" s="79">
        <f>Model!$BR394*BY394</f>
        <v>11550.560670595467</v>
      </c>
      <c r="CX394" s="79">
        <f>Model!$BR394*BZ394</f>
        <v>11625.551828671149</v>
      </c>
      <c r="CY394" s="79">
        <f>Model!$BR394*CA394</f>
        <v>11700.542986746834</v>
      </c>
      <c r="CZ394" s="79">
        <f>Model!$BR394*CB394</f>
        <v>11775.534144822515</v>
      </c>
      <c r="DA394" s="79">
        <f>Model!$BR394*CC394</f>
        <v>11850.525302898199</v>
      </c>
      <c r="DB394" s="79">
        <f>Model!$BR394*CD394</f>
        <v>11925.516460973882</v>
      </c>
      <c r="DC394" s="79">
        <f>Model!$BR394*CE394</f>
        <v>12000.507619049569</v>
      </c>
      <c r="DD394" s="79">
        <f>SUM(Model!$CF394:$CQ394)</f>
        <v>322717.86193758127</v>
      </c>
      <c r="DE394" s="79">
        <f>SUM(Model!$CR394:$DC394)</f>
        <v>139056.67499559972</v>
      </c>
      <c r="DF394" s="80">
        <f>IFERROR((Model!$DD394-Model!$DE394)/Model!$DD394,0)</f>
        <v>0.56910759707965752</v>
      </c>
    </row>
    <row r="395" spans="2:110" x14ac:dyDescent="0.25">
      <c r="B395" t="s">
        <v>371</v>
      </c>
      <c r="C395" t="s">
        <v>89</v>
      </c>
      <c r="D395" t="s">
        <v>26</v>
      </c>
      <c r="E395" s="4">
        <v>246</v>
      </c>
      <c r="F395" s="4">
        <v>3664724.95</v>
      </c>
      <c r="G395" s="4">
        <v>1308071.8999999999</v>
      </c>
      <c r="H395" s="4">
        <v>22</v>
      </c>
      <c r="I395" s="4">
        <v>16</v>
      </c>
      <c r="J395" s="4">
        <v>24</v>
      </c>
      <c r="K395" s="4">
        <v>15</v>
      </c>
      <c r="L395" s="4">
        <v>38</v>
      </c>
      <c r="M395" s="4">
        <v>23</v>
      </c>
      <c r="N395" s="4">
        <v>20</v>
      </c>
      <c r="O395" s="4">
        <v>14</v>
      </c>
      <c r="P395" s="4">
        <v>15</v>
      </c>
      <c r="Q395" s="4">
        <v>39</v>
      </c>
      <c r="R395" s="4">
        <v>20</v>
      </c>
      <c r="S395" s="4">
        <v>24</v>
      </c>
      <c r="T395" s="4">
        <v>25</v>
      </c>
      <c r="U395" s="4">
        <v>15</v>
      </c>
      <c r="V395" s="4">
        <v>33</v>
      </c>
      <c r="W395" s="4">
        <v>23</v>
      </c>
      <c r="X395" s="4">
        <v>11</v>
      </c>
      <c r="Y395" s="4">
        <v>22</v>
      </c>
      <c r="Z395" s="4">
        <v>18</v>
      </c>
      <c r="AA395" s="4">
        <v>24</v>
      </c>
      <c r="AB395" s="4">
        <v>31</v>
      </c>
      <c r="AC395" s="4">
        <v>22</v>
      </c>
      <c r="AD395" s="4">
        <v>26</v>
      </c>
      <c r="AE395" s="4">
        <v>36</v>
      </c>
      <c r="AF395" s="4">
        <v>13</v>
      </c>
      <c r="AG395" s="4">
        <v>10</v>
      </c>
      <c r="AH395" s="4">
        <v>32</v>
      </c>
      <c r="AI395" s="4">
        <v>20</v>
      </c>
      <c r="AJ395" s="4">
        <v>16</v>
      </c>
      <c r="AK395" s="4">
        <v>26</v>
      </c>
      <c r="AL395" s="4">
        <v>19</v>
      </c>
      <c r="AM395" s="4">
        <v>16</v>
      </c>
      <c r="AN395" s="4">
        <v>13</v>
      </c>
      <c r="AO395" s="4">
        <v>21</v>
      </c>
      <c r="AP395" s="4">
        <v>18</v>
      </c>
      <c r="AQ395" s="4">
        <v>42</v>
      </c>
      <c r="AR395" s="79">
        <f>MAX(IFERROR(IFERROR(_xlfn.FORECAST.ETS(AR$5,tbl_Model[[#This Row],[H_2023_01]:[H_2025_12]],$H$5:$AQ$5),_xlfn.FORECAST.LINEAR(AR$5,tbl_Model[[#This Row],[H_2023_01]:[H_2025_12]],$H$5:$AQ$5)),0),0)</f>
        <v>42.000257400257404</v>
      </c>
      <c r="AS395" s="79">
        <f>MAX(IFERROR(IFERROR(_xlfn.FORECAST.ETS(AS$5,tbl_Model[[#This Row],[H_2023_01]:[H_2025_12]],$H$5:$AQ$5),_xlfn.FORECAST.LINEAR(AS$5,tbl_Model[[#This Row],[H_2023_01]:[H_2025_12]],$H$5:$AQ$5)),0),0)</f>
        <v>42.0005148005148</v>
      </c>
      <c r="AT395" s="79">
        <f>MAX(IFERROR(IFERROR(_xlfn.FORECAST.ETS(AT$5,tbl_Model[[#This Row],[H_2023_01]:[H_2025_12]],$H$5:$AQ$5),_xlfn.FORECAST.LINEAR(AT$5,tbl_Model[[#This Row],[H_2023_01]:[H_2025_12]],$H$5:$AQ$5)),0),0)</f>
        <v>42.000772200772204</v>
      </c>
      <c r="AU395" s="79">
        <f>MAX(IFERROR(IFERROR(_xlfn.FORECAST.ETS(AU$5,tbl_Model[[#This Row],[H_2023_01]:[H_2025_12]],$H$5:$AQ$5),_xlfn.FORECAST.LINEAR(AU$5,tbl_Model[[#This Row],[H_2023_01]:[H_2025_12]],$H$5:$AQ$5)),0),0)</f>
        <v>42.0010296010296</v>
      </c>
      <c r="AV395" s="79">
        <f>MAX(IFERROR(IFERROR(_xlfn.FORECAST.ETS(AV$5,tbl_Model[[#This Row],[H_2023_01]:[H_2025_12]],$H$5:$AQ$5),_xlfn.FORECAST.LINEAR(AV$5,tbl_Model[[#This Row],[H_2023_01]:[H_2025_12]],$H$5:$AQ$5)),0),0)</f>
        <v>42.001287001287004</v>
      </c>
      <c r="AW395" s="79">
        <f>MAX(IFERROR(IFERROR(_xlfn.FORECAST.ETS(AW$5,tbl_Model[[#This Row],[H_2023_01]:[H_2025_12]],$H$5:$AQ$5),_xlfn.FORECAST.LINEAR(AW$5,tbl_Model[[#This Row],[H_2023_01]:[H_2025_12]],$H$5:$AQ$5)),0),0)</f>
        <v>42.0015444015444</v>
      </c>
      <c r="AX395" s="79">
        <f>MAX(IFERROR(IFERROR(_xlfn.FORECAST.ETS(AX$5,tbl_Model[[#This Row],[H_2023_01]:[H_2025_12]],$H$5:$AQ$5),_xlfn.FORECAST.LINEAR(AX$5,tbl_Model[[#This Row],[H_2023_01]:[H_2025_12]],$H$5:$AQ$5)),0),0)</f>
        <v>42.001801801801804</v>
      </c>
      <c r="AY395" s="79">
        <f>MAX(IFERROR(IFERROR(_xlfn.FORECAST.ETS(AY$5,tbl_Model[[#This Row],[H_2023_01]:[H_2025_12]],$H$5:$AQ$5),_xlfn.FORECAST.LINEAR(AY$5,tbl_Model[[#This Row],[H_2023_01]:[H_2025_12]],$H$5:$AQ$5)),0),0)</f>
        <v>42.002059202059201</v>
      </c>
      <c r="AZ395" s="79">
        <f>MAX(IFERROR(IFERROR(_xlfn.FORECAST.ETS(AZ$5,tbl_Model[[#This Row],[H_2023_01]:[H_2025_12]],$H$5:$AQ$5),_xlfn.FORECAST.LINEAR(AZ$5,tbl_Model[[#This Row],[H_2023_01]:[H_2025_12]],$H$5:$AQ$5)),0),0)</f>
        <v>42.002316602316604</v>
      </c>
      <c r="BA395" s="79">
        <f>MAX(IFERROR(IFERROR(_xlfn.FORECAST.ETS(BA$5,tbl_Model[[#This Row],[H_2023_01]:[H_2025_12]],$H$5:$AQ$5),_xlfn.FORECAST.LINEAR(BA$5,tbl_Model[[#This Row],[H_2023_01]:[H_2025_12]],$H$5:$AQ$5)),0),0)</f>
        <v>42.002574002574001</v>
      </c>
      <c r="BB395" s="79">
        <f>MAX(IFERROR(IFERROR(_xlfn.FORECAST.ETS(BB$5,tbl_Model[[#This Row],[H_2023_01]:[H_2025_12]],$H$5:$AQ$5),_xlfn.FORECAST.LINEAR(BB$5,tbl_Model[[#This Row],[H_2023_01]:[H_2025_12]],$H$5:$AQ$5)),0),0)</f>
        <v>42.002831402831404</v>
      </c>
      <c r="BC395" s="79">
        <f>MAX(IFERROR(IFERROR(_xlfn.FORECAST.ETS(BC$5,tbl_Model[[#This Row],[H_2023_01]:[H_2025_12]],$H$5:$AQ$5),_xlfn.FORECAST.LINEAR(BC$5,tbl_Model[[#This Row],[H_2023_01]:[H_2025_12]],$H$5:$AQ$5)),0),0)</f>
        <v>42.003088803088801</v>
      </c>
      <c r="BD395" s="80">
        <f>IFERROR(AR395/SUM(Model!$AR395:$BC395),1/12)</f>
        <v>8.3330524513844415E-2</v>
      </c>
      <c r="BE395" s="80">
        <f>IFERROR(AS395/SUM(Model!$AR395:$BC395),1/12)</f>
        <v>8.3331035208296933E-2</v>
      </c>
      <c r="BF395" s="80">
        <f>IFERROR(AT395/SUM(Model!$AR395:$BC395),1/12)</f>
        <v>8.3331545902749479E-2</v>
      </c>
      <c r="BG395" s="80">
        <f>IFERROR(AU395/SUM(Model!$AR395:$BC395),1/12)</f>
        <v>8.3332056597201998E-2</v>
      </c>
      <c r="BH395" s="80">
        <f>IFERROR(AV395/SUM(Model!$AR395:$BC395),1/12)</f>
        <v>8.333256729165453E-2</v>
      </c>
      <c r="BI395" s="80">
        <f>IFERROR(AW395/SUM(Model!$AR395:$BC395),1/12)</f>
        <v>8.3333077986107063E-2</v>
      </c>
      <c r="BJ395" s="80">
        <f>IFERROR(AX395/SUM(Model!$AR395:$BC395),1/12)</f>
        <v>8.3333588680559595E-2</v>
      </c>
      <c r="BK395" s="80">
        <f>IFERROR(AY395/SUM(Model!$AR395:$BC395),1/12)</f>
        <v>8.3334099375012113E-2</v>
      </c>
      <c r="BL395" s="80">
        <f>IFERROR(AZ395/SUM(Model!$AR395:$BC395),1/12)</f>
        <v>8.333461006946466E-2</v>
      </c>
      <c r="BM395" s="80">
        <f>IFERROR(BA395/SUM(Model!$AR395:$BC395),1/12)</f>
        <v>8.3335120763917178E-2</v>
      </c>
      <c r="BN395" s="80">
        <f>IFERROR(BB395/SUM(Model!$AR395:$BC395),1/12)</f>
        <v>8.3335631458369711E-2</v>
      </c>
      <c r="BO395" s="80">
        <f>IFERROR(BC395/SUM(Model!$AR395:$BC395),1/12)</f>
        <v>8.3336142152822243E-2</v>
      </c>
      <c r="BP39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255.28727997343071</v>
      </c>
      <c r="BQ395" s="77" cm="1">
        <f t="array" ref="BQ39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95" s="77" cm="1">
        <f t="array" ref="BR39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95" s="77">
        <f>IF(tbl_Model[[#This Row],[Type]]="Boutique",
    tbl_Model[[#This Row],[UnitListPrice]],
    tbl_Model[[#This Row],[UnitListPrice]]*(1-SUMIFS(tbl_MarketTerms[WholesaleMarginPct],tbl_MarketTerms[Country],tbl_Model[[#This Row],[country]])))</f>
        <v>15444.472177514794</v>
      </c>
      <c r="BT395" s="79">
        <f>Model!$BP395*BD395</f>
        <v>21.273222941898631</v>
      </c>
      <c r="BU395" s="79">
        <f>Model!$BP395*BE395</f>
        <v>21.273353315696312</v>
      </c>
      <c r="BV395" s="79">
        <f>Model!$BP395*BF395</f>
        <v>21.273483689494</v>
      </c>
      <c r="BW395" s="79">
        <f>Model!$BP395*BG395</f>
        <v>21.273614063291681</v>
      </c>
      <c r="BX395" s="79">
        <f>Model!$BP395*BH395</f>
        <v>21.273744437089366</v>
      </c>
      <c r="BY395" s="79">
        <f>Model!$BP395*BI395</f>
        <v>21.273874810887051</v>
      </c>
      <c r="BZ395" s="79">
        <f>Model!$BP395*BJ395</f>
        <v>21.274005184684732</v>
      </c>
      <c r="CA395" s="79">
        <f>Model!$BP395*BK395</f>
        <v>21.274135558482413</v>
      </c>
      <c r="CB395" s="79">
        <f>Model!$BP395*BL395</f>
        <v>21.274265932280102</v>
      </c>
      <c r="CC395" s="79">
        <f>Model!$BP395*BM395</f>
        <v>21.274396306077783</v>
      </c>
      <c r="CD395" s="79">
        <f>Model!$BP395*BN395</f>
        <v>21.274526679875468</v>
      </c>
      <c r="CE395" s="79">
        <f>Model!$BP395*BO395</f>
        <v>21.274657053673153</v>
      </c>
      <c r="CF395" s="79">
        <f>Model!$BS395*BT395</f>
        <v>328553.69985222281</v>
      </c>
      <c r="CG395" s="79">
        <f>Model!$BS395*BU395</f>
        <v>328555.7134067138</v>
      </c>
      <c r="CH395" s="79">
        <f>Model!$BS395*BV395</f>
        <v>328557.72696120484</v>
      </c>
      <c r="CI395" s="79">
        <f>Model!$BS395*BW395</f>
        <v>328559.74051569583</v>
      </c>
      <c r="CJ395" s="79">
        <f>Model!$BS395*BX395</f>
        <v>328561.75407018681</v>
      </c>
      <c r="CK395" s="79">
        <f>Model!$BS395*BY395</f>
        <v>328563.76762467786</v>
      </c>
      <c r="CL395" s="79">
        <f>Model!$BS395*BZ395</f>
        <v>328565.78117916884</v>
      </c>
      <c r="CM395" s="79">
        <f>Model!$BS395*CA395</f>
        <v>328567.79473365977</v>
      </c>
      <c r="CN395" s="79">
        <f>Model!$BS395*CB395</f>
        <v>328569.80828815087</v>
      </c>
      <c r="CO395" s="79">
        <f>Model!$BS395*CC395</f>
        <v>328571.8218426418</v>
      </c>
      <c r="CP395" s="79">
        <f>Model!$BS395*CD395</f>
        <v>328573.83539713285</v>
      </c>
      <c r="CQ395" s="79">
        <f>Model!$BS395*CE395</f>
        <v>328575.84895162383</v>
      </c>
      <c r="CR395" s="79">
        <f>Model!$BR395*BT395</f>
        <v>115294.82624626685</v>
      </c>
      <c r="CS395" s="79">
        <f>Model!$BR395*BU395</f>
        <v>115295.53283522103</v>
      </c>
      <c r="CT395" s="79">
        <f>Model!$BR395*BV395</f>
        <v>115296.23942417526</v>
      </c>
      <c r="CU395" s="79">
        <f>Model!$BR395*BW395</f>
        <v>115296.94601312945</v>
      </c>
      <c r="CV395" s="79">
        <f>Model!$BR395*BX395</f>
        <v>115297.65260208366</v>
      </c>
      <c r="CW395" s="79">
        <f>Model!$BR395*BY395</f>
        <v>115298.35919103786</v>
      </c>
      <c r="CX395" s="79">
        <f>Model!$BR395*BZ395</f>
        <v>115299.06577999206</v>
      </c>
      <c r="CY395" s="79">
        <f>Model!$BR395*CA395</f>
        <v>115299.77236894624</v>
      </c>
      <c r="CZ395" s="79">
        <f>Model!$BR395*CB395</f>
        <v>115300.47895790047</v>
      </c>
      <c r="DA395" s="79">
        <f>Model!$BR395*CC395</f>
        <v>115301.18554685466</v>
      </c>
      <c r="DB395" s="79">
        <f>Model!$BR395*CD395</f>
        <v>115301.89213580886</v>
      </c>
      <c r="DC395" s="79">
        <f>Model!$BR395*CE395</f>
        <v>115302.59872476307</v>
      </c>
      <c r="DD395" s="79">
        <f>SUM(Model!$CF395:$CQ395)</f>
        <v>3942777.29282308</v>
      </c>
      <c r="DE395" s="79">
        <f>SUM(Model!$CR395:$DC395)</f>
        <v>1383584.5498261794</v>
      </c>
      <c r="DF395" s="80">
        <f>IFERROR((Model!$DD395-Model!$DE395)/Model!$DD395,0)</f>
        <v>0.64908376835164461</v>
      </c>
    </row>
    <row r="396" spans="2:110" x14ac:dyDescent="0.25">
      <c r="B396" t="s">
        <v>371</v>
      </c>
      <c r="C396" t="s">
        <v>45</v>
      </c>
      <c r="D396" t="s">
        <v>14</v>
      </c>
      <c r="E396" s="4">
        <v>330</v>
      </c>
      <c r="F396" s="4">
        <v>3834582.13</v>
      </c>
      <c r="G396" s="4">
        <v>1534799.7</v>
      </c>
      <c r="H396" s="4">
        <v>18</v>
      </c>
      <c r="I396" s="4">
        <v>33</v>
      </c>
      <c r="J396" s="4">
        <v>21</v>
      </c>
      <c r="K396" s="4">
        <v>21</v>
      </c>
      <c r="L396" s="4">
        <v>10</v>
      </c>
      <c r="M396" s="4">
        <v>22</v>
      </c>
      <c r="N396" s="4">
        <v>25</v>
      </c>
      <c r="O396" s="4">
        <v>9</v>
      </c>
      <c r="P396" s="4">
        <v>38</v>
      </c>
      <c r="Q396" s="4">
        <v>32</v>
      </c>
      <c r="R396" s="4">
        <v>30</v>
      </c>
      <c r="S396" s="4">
        <v>38</v>
      </c>
      <c r="T396" s="4">
        <v>15</v>
      </c>
      <c r="U396" s="4">
        <v>12</v>
      </c>
      <c r="V396" s="4">
        <v>17</v>
      </c>
      <c r="W396" s="4">
        <v>29</v>
      </c>
      <c r="X396" s="4">
        <v>25</v>
      </c>
      <c r="Y396" s="4">
        <v>21</v>
      </c>
      <c r="Z396" s="4">
        <v>22</v>
      </c>
      <c r="AA396" s="4">
        <v>22</v>
      </c>
      <c r="AB396" s="4">
        <v>15</v>
      </c>
      <c r="AC396" s="4">
        <v>32</v>
      </c>
      <c r="AD396" s="4">
        <v>38</v>
      </c>
      <c r="AE396" s="4">
        <v>51</v>
      </c>
      <c r="AF396" s="4">
        <v>20</v>
      </c>
      <c r="AG396" s="4">
        <v>14</v>
      </c>
      <c r="AH396" s="4">
        <v>37</v>
      </c>
      <c r="AI396" s="4">
        <v>32</v>
      </c>
      <c r="AJ396" s="4">
        <v>44</v>
      </c>
      <c r="AK396" s="4">
        <v>15</v>
      </c>
      <c r="AL396" s="4">
        <v>24</v>
      </c>
      <c r="AM396" s="4">
        <v>23</v>
      </c>
      <c r="AN396" s="4">
        <v>17</v>
      </c>
      <c r="AO396" s="4">
        <v>28</v>
      </c>
      <c r="AP396" s="4">
        <v>21</v>
      </c>
      <c r="AQ396" s="4">
        <v>55</v>
      </c>
      <c r="AR396" s="79">
        <f>MAX(IFERROR(IFERROR(_xlfn.FORECAST.ETS(AR$5,tbl_Model[[#This Row],[H_2023_01]:[H_2025_12]],$H$5:$AQ$5),_xlfn.FORECAST.LINEAR(AR$5,tbl_Model[[#This Row],[H_2023_01]:[H_2025_12]],$H$5:$AQ$5)),0),0)</f>
        <v>26.174544260391308</v>
      </c>
      <c r="AS396" s="79">
        <f>MAX(IFERROR(IFERROR(_xlfn.FORECAST.ETS(AS$5,tbl_Model[[#This Row],[H_2023_01]:[H_2025_12]],$H$5:$AQ$5),_xlfn.FORECAST.LINEAR(AS$5,tbl_Model[[#This Row],[H_2023_01]:[H_2025_12]],$H$5:$AQ$5)),0),0)</f>
        <v>21.688253791851679</v>
      </c>
      <c r="AT396" s="79">
        <f>MAX(IFERROR(IFERROR(_xlfn.FORECAST.ETS(AT$5,tbl_Model[[#This Row],[H_2023_01]:[H_2025_12]],$H$5:$AQ$5),_xlfn.FORECAST.LINEAR(AT$5,tbl_Model[[#This Row],[H_2023_01]:[H_2025_12]],$H$5:$AQ$5)),0),0)</f>
        <v>30.099407139995307</v>
      </c>
      <c r="AU396" s="79">
        <f>MAX(IFERROR(IFERROR(_xlfn.FORECAST.ETS(AU$5,tbl_Model[[#This Row],[H_2023_01]:[H_2025_12]],$H$5:$AQ$5),_xlfn.FORECAST.LINEAR(AU$5,tbl_Model[[#This Row],[H_2023_01]:[H_2025_12]],$H$5:$AQ$5)),0),0)</f>
        <v>34.155631707122005</v>
      </c>
      <c r="AV396" s="79">
        <f>MAX(IFERROR(IFERROR(_xlfn.FORECAST.ETS(AV$5,tbl_Model[[#This Row],[H_2023_01]:[H_2025_12]],$H$5:$AQ$5),_xlfn.FORECAST.LINEAR(AV$5,tbl_Model[[#This Row],[H_2023_01]:[H_2025_12]],$H$5:$AQ$5)),0),0)</f>
        <v>31.635121229185312</v>
      </c>
      <c r="AW396" s="79">
        <f>MAX(IFERROR(IFERROR(_xlfn.FORECAST.ETS(AW$5,tbl_Model[[#This Row],[H_2023_01]:[H_2025_12]],$H$5:$AQ$5),_xlfn.FORECAST.LINEAR(AW$5,tbl_Model[[#This Row],[H_2023_01]:[H_2025_12]],$H$5:$AQ$5)),0),0)</f>
        <v>37.575257458541088</v>
      </c>
      <c r="AX396" s="79">
        <f>MAX(IFERROR(IFERROR(_xlfn.FORECAST.ETS(AX$5,tbl_Model[[#This Row],[H_2023_01]:[H_2025_12]],$H$5:$AQ$5),_xlfn.FORECAST.LINEAR(AX$5,tbl_Model[[#This Row],[H_2023_01]:[H_2025_12]],$H$5:$AQ$5)),0),0)</f>
        <v>27.71397953961937</v>
      </c>
      <c r="AY396" s="79">
        <f>MAX(IFERROR(IFERROR(_xlfn.FORECAST.ETS(AY$5,tbl_Model[[#This Row],[H_2023_01]:[H_2025_12]],$H$5:$AQ$5),_xlfn.FORECAST.LINEAR(AY$5,tbl_Model[[#This Row],[H_2023_01]:[H_2025_12]],$H$5:$AQ$5)),0),0)</f>
        <v>23.227689071079741</v>
      </c>
      <c r="AZ396" s="79">
        <f>MAX(IFERROR(IFERROR(_xlfn.FORECAST.ETS(AZ$5,tbl_Model[[#This Row],[H_2023_01]:[H_2025_12]],$H$5:$AQ$5),_xlfn.FORECAST.LINEAR(AZ$5,tbl_Model[[#This Row],[H_2023_01]:[H_2025_12]],$H$5:$AQ$5)),0),0)</f>
        <v>31.638842419223366</v>
      </c>
      <c r="BA396" s="79">
        <f>MAX(IFERROR(IFERROR(_xlfn.FORECAST.ETS(BA$5,tbl_Model[[#This Row],[H_2023_01]:[H_2025_12]],$H$5:$AQ$5),_xlfn.FORECAST.LINEAR(BA$5,tbl_Model[[#This Row],[H_2023_01]:[H_2025_12]],$H$5:$AQ$5)),0),0)</f>
        <v>35.695066986350064</v>
      </c>
      <c r="BB396" s="79">
        <f>MAX(IFERROR(IFERROR(_xlfn.FORECAST.ETS(BB$5,tbl_Model[[#This Row],[H_2023_01]:[H_2025_12]],$H$5:$AQ$5),_xlfn.FORECAST.LINEAR(BB$5,tbl_Model[[#This Row],[H_2023_01]:[H_2025_12]],$H$5:$AQ$5)),0),0)</f>
        <v>33.174556508413374</v>
      </c>
      <c r="BC396" s="79">
        <f>MAX(IFERROR(IFERROR(_xlfn.FORECAST.ETS(BC$5,tbl_Model[[#This Row],[H_2023_01]:[H_2025_12]],$H$5:$AQ$5),_xlfn.FORECAST.LINEAR(BC$5,tbl_Model[[#This Row],[H_2023_01]:[H_2025_12]],$H$5:$AQ$5)),0),0)</f>
        <v>39.114692737769154</v>
      </c>
      <c r="BD396" s="80">
        <f>IFERROR(AR396/SUM(Model!$AR396:$BC396),1/12)</f>
        <v>7.0381914272542187E-2</v>
      </c>
      <c r="BE396" s="80">
        <f>IFERROR(AS396/SUM(Model!$AR396:$BC396),1/12)</f>
        <v>5.8318525201952166E-2</v>
      </c>
      <c r="BF396" s="80">
        <f>IFERROR(AT396/SUM(Model!$AR396:$BC396),1/12)</f>
        <v>8.0935655341562121E-2</v>
      </c>
      <c r="BG396" s="80">
        <f>IFERROR(AU396/SUM(Model!$AR396:$BC396),1/12)</f>
        <v>9.1842620785300588E-2</v>
      </c>
      <c r="BH396" s="80">
        <f>IFERROR(AV396/SUM(Model!$AR396:$BC396),1/12)</f>
        <v>8.5065106318711267E-2</v>
      </c>
      <c r="BI396" s="80">
        <f>IFERROR(AW396/SUM(Model!$AR396:$BC396),1/12)</f>
        <v>0.10103780692058566</v>
      </c>
      <c r="BJ396" s="80">
        <f>IFERROR(AX396/SUM(Model!$AR396:$BC396),1/12)</f>
        <v>7.4521371325657532E-2</v>
      </c>
      <c r="BK396" s="80">
        <f>IFERROR(AY396/SUM(Model!$AR396:$BC396),1/12)</f>
        <v>6.2457982255067511E-2</v>
      </c>
      <c r="BL396" s="80">
        <f>IFERROR(AZ396/SUM(Model!$AR396:$BC396),1/12)</f>
        <v>8.5075112394677466E-2</v>
      </c>
      <c r="BM396" s="80">
        <f>IFERROR(BA396/SUM(Model!$AR396:$BC396),1/12)</f>
        <v>9.5982077838415919E-2</v>
      </c>
      <c r="BN396" s="80">
        <f>IFERROR(BB396/SUM(Model!$AR396:$BC396),1/12)</f>
        <v>8.9204563371826598E-2</v>
      </c>
      <c r="BO396" s="80">
        <f>IFERROR(BC396/SUM(Model!$AR396:$BC396),1/12)</f>
        <v>0.10517726397370102</v>
      </c>
      <c r="BP39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341.7097970335675</v>
      </c>
      <c r="BQ396" s="77" cm="1">
        <f t="array" ref="BQ39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396" s="77" cm="1">
        <f t="array" ref="BR39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396" s="77">
        <f>IF(tbl_Model[[#This Row],[Type]]="Boutique",
    tbl_Model[[#This Row],[UnitListPrice]],
    tbl_Model[[#This Row],[UnitListPrice]]*(1-SUMIFS(tbl_MarketTerms[WholesaleMarginPct],tbl_MarketTerms[Country],tbl_Model[[#This Row],[country]])))</f>
        <v>12048.434237995825</v>
      </c>
      <c r="BT396" s="79">
        <f>Model!$BP396*BD396</f>
        <v>24.050189640904339</v>
      </c>
      <c r="BU396" s="79">
        <f>Model!$BP396*BE396</f>
        <v>19.928011410056065</v>
      </c>
      <c r="BV396" s="79">
        <f>Model!$BP396*BF396</f>
        <v>27.656506359543965</v>
      </c>
      <c r="BW396" s="79">
        <f>Model!$BP396*BG396</f>
        <v>31.38352330757597</v>
      </c>
      <c r="BX396" s="79">
        <f>Model!$BP396*BH396</f>
        <v>29.067580214805666</v>
      </c>
      <c r="BY396" s="79">
        <f>Model!$BP396*BI396</f>
        <v>34.525608495550109</v>
      </c>
      <c r="BZ396" s="79">
        <f>Model!$BP396*BJ396</f>
        <v>25.46468267035355</v>
      </c>
      <c r="CA396" s="79">
        <f>Model!$BP396*BK396</f>
        <v>21.34250443950528</v>
      </c>
      <c r="CB396" s="79">
        <f>Model!$BP396*BL396</f>
        <v>29.070999388993179</v>
      </c>
      <c r="CC396" s="79">
        <f>Model!$BP396*BM396</f>
        <v>32.798016337025182</v>
      </c>
      <c r="CD396" s="79">
        <f>Model!$BP396*BN396</f>
        <v>30.482073244254877</v>
      </c>
      <c r="CE396" s="79">
        <f>Model!$BP396*BO396</f>
        <v>35.940101524999328</v>
      </c>
      <c r="CF396" s="79">
        <f>Model!$BS396*BT396</f>
        <v>289767.12829976436</v>
      </c>
      <c r="CG396" s="79">
        <f>Model!$BS396*BU396</f>
        <v>240101.33496809096</v>
      </c>
      <c r="CH396" s="79">
        <f>Model!$BS396*BV396</f>
        <v>333217.59812567878</v>
      </c>
      <c r="CI396" s="79">
        <f>Model!$BS396*BW396</f>
        <v>378122.31672793831</v>
      </c>
      <c r="CJ396" s="79">
        <f>Model!$BS396*BX396</f>
        <v>350218.82867575466</v>
      </c>
      <c r="CK396" s="79">
        <f>Model!$BS396*BY396</f>
        <v>415979.52348542545</v>
      </c>
      <c r="CL396" s="79">
        <f>Model!$BS396*BZ396</f>
        <v>306809.55454518669</v>
      </c>
      <c r="CM396" s="79">
        <f>Model!$BS396*CA396</f>
        <v>257143.76121351332</v>
      </c>
      <c r="CN396" s="79">
        <f>Model!$BS396*CB396</f>
        <v>350260.02437110111</v>
      </c>
      <c r="CO396" s="79">
        <f>Model!$BS396*CC396</f>
        <v>395164.74297336064</v>
      </c>
      <c r="CP396" s="79">
        <f>Model!$BS396*CD396</f>
        <v>367261.25492117694</v>
      </c>
      <c r="CQ396" s="79">
        <f>Model!$BS396*CE396</f>
        <v>433021.94973084785</v>
      </c>
      <c r="CR396" s="79">
        <f>Model!$BR396*BT396</f>
        <v>114208.08218361935</v>
      </c>
      <c r="CS396" s="79">
        <f>Model!$BR396*BU396</f>
        <v>94632.932166359707</v>
      </c>
      <c r="CT396" s="79">
        <f>Model!$BR396*BV396</f>
        <v>131333.54033310726</v>
      </c>
      <c r="CU396" s="79">
        <f>Model!$BR396*BW396</f>
        <v>149032.17241277412</v>
      </c>
      <c r="CV396" s="79">
        <f>Model!$BR396*BX396</f>
        <v>138034.36229065192</v>
      </c>
      <c r="CW396" s="79">
        <f>Model!$BR396*BY396</f>
        <v>163953.11602004417</v>
      </c>
      <c r="CX396" s="79">
        <f>Model!$BR396*BZ396</f>
        <v>120925.14090820984</v>
      </c>
      <c r="CY396" s="79">
        <f>Model!$BR396*CA396</f>
        <v>101349.99089095021</v>
      </c>
      <c r="CZ396" s="79">
        <f>Model!$BR396*CB396</f>
        <v>138050.59905769775</v>
      </c>
      <c r="DA396" s="79">
        <f>Model!$BR396*CC396</f>
        <v>155749.23113736461</v>
      </c>
      <c r="DB396" s="79">
        <f>Model!$BR396*CD396</f>
        <v>144751.42101524241</v>
      </c>
      <c r="DC396" s="79">
        <f>Model!$BR396*CE396</f>
        <v>170670.17474463469</v>
      </c>
      <c r="DD396" s="79">
        <f>SUM(Model!$CF396:$CQ396)</f>
        <v>4117068.0180378393</v>
      </c>
      <c r="DE396" s="79">
        <f>SUM(Model!$CR396:$DC396)</f>
        <v>1622690.763160656</v>
      </c>
      <c r="DF396" s="80">
        <f>IFERROR((Model!$DD396-Model!$DE396)/Model!$DD396,0)</f>
        <v>0.60586253225565678</v>
      </c>
    </row>
    <row r="397" spans="2:110" x14ac:dyDescent="0.25">
      <c r="B397" t="s">
        <v>371</v>
      </c>
      <c r="C397" t="s">
        <v>89</v>
      </c>
      <c r="D397" t="s">
        <v>27</v>
      </c>
      <c r="E397" s="4">
        <v>149</v>
      </c>
      <c r="F397" s="4">
        <v>2245048.13</v>
      </c>
      <c r="G397" s="4">
        <v>790551.45</v>
      </c>
      <c r="H397" s="4">
        <v>15</v>
      </c>
      <c r="I397" s="4">
        <v>7</v>
      </c>
      <c r="J397" s="4">
        <v>5</v>
      </c>
      <c r="K397" s="4">
        <v>8</v>
      </c>
      <c r="L397" s="4">
        <v>12</v>
      </c>
      <c r="M397" s="4">
        <v>23</v>
      </c>
      <c r="N397" s="4">
        <v>22</v>
      </c>
      <c r="O397" s="4">
        <v>9</v>
      </c>
      <c r="P397" s="4">
        <v>9</v>
      </c>
      <c r="Q397" s="4">
        <v>9</v>
      </c>
      <c r="R397" s="4">
        <v>19</v>
      </c>
      <c r="S397" s="4">
        <v>27</v>
      </c>
      <c r="T397" s="4">
        <v>23</v>
      </c>
      <c r="U397" s="4">
        <v>3</v>
      </c>
      <c r="V397" s="4">
        <v>1</v>
      </c>
      <c r="W397" s="4">
        <v>23</v>
      </c>
      <c r="X397" s="4">
        <v>14</v>
      </c>
      <c r="Y397" s="4">
        <v>4</v>
      </c>
      <c r="Z397" s="4">
        <v>2</v>
      </c>
      <c r="AA397" s="4">
        <v>19</v>
      </c>
      <c r="AB397" s="4">
        <v>5</v>
      </c>
      <c r="AC397" s="4">
        <v>14</v>
      </c>
      <c r="AD397" s="4">
        <v>20</v>
      </c>
      <c r="AE397" s="4">
        <v>27</v>
      </c>
      <c r="AF397" s="4">
        <v>13</v>
      </c>
      <c r="AG397" s="4">
        <v>11</v>
      </c>
      <c r="AH397" s="4">
        <v>0</v>
      </c>
      <c r="AI397" s="4">
        <v>18</v>
      </c>
      <c r="AJ397" s="4">
        <v>16</v>
      </c>
      <c r="AK397" s="4">
        <v>17</v>
      </c>
      <c r="AL397" s="4">
        <v>7</v>
      </c>
      <c r="AM397" s="4">
        <v>11</v>
      </c>
      <c r="AN397" s="4">
        <v>17</v>
      </c>
      <c r="AO397" s="4">
        <v>11</v>
      </c>
      <c r="AP397" s="4">
        <v>14</v>
      </c>
      <c r="AQ397" s="4">
        <v>14</v>
      </c>
      <c r="AR397" s="79">
        <f>MAX(IFERROR(IFERROR(_xlfn.FORECAST.ETS(AR$5,tbl_Model[[#This Row],[H_2023_01]:[H_2025_12]],$H$5:$AQ$5),_xlfn.FORECAST.LINEAR(AR$5,tbl_Model[[#This Row],[H_2023_01]:[H_2025_12]],$H$5:$AQ$5)),0),0)</f>
        <v>11.230149062941614</v>
      </c>
      <c r="AS397" s="79">
        <f>MAX(IFERROR(IFERROR(_xlfn.FORECAST.ETS(AS$5,tbl_Model[[#This Row],[H_2023_01]:[H_2025_12]],$H$5:$AQ$5),_xlfn.FORECAST.LINEAR(AS$5,tbl_Model[[#This Row],[H_2023_01]:[H_2025_12]],$H$5:$AQ$5)),0),0)</f>
        <v>5.7638111644064978</v>
      </c>
      <c r="AT397" s="79">
        <f>MAX(IFERROR(IFERROR(_xlfn.FORECAST.ETS(AT$5,tbl_Model[[#This Row],[H_2023_01]:[H_2025_12]],$H$5:$AQ$5),_xlfn.FORECAST.LINEAR(AT$5,tbl_Model[[#This Row],[H_2023_01]:[H_2025_12]],$H$5:$AQ$5)),0),0)</f>
        <v>0.51573215370567382</v>
      </c>
      <c r="AU397" s="79">
        <f>MAX(IFERROR(IFERROR(_xlfn.FORECAST.ETS(AU$5,tbl_Model[[#This Row],[H_2023_01]:[H_2025_12]],$H$5:$AQ$5),_xlfn.FORECAST.LINEAR(AU$5,tbl_Model[[#This Row],[H_2023_01]:[H_2025_12]],$H$5:$AQ$5)),0),0)</f>
        <v>9.4449025389349686</v>
      </c>
      <c r="AV397" s="79">
        <f>MAX(IFERROR(IFERROR(_xlfn.FORECAST.ETS(AV$5,tbl_Model[[#This Row],[H_2023_01]:[H_2025_12]],$H$5:$AQ$5),_xlfn.FORECAST.LINEAR(AV$5,tbl_Model[[#This Row],[H_2023_01]:[H_2025_12]],$H$5:$AQ$5)),0),0)</f>
        <v>10.720465997101611</v>
      </c>
      <c r="AW397" s="79">
        <f>MAX(IFERROR(IFERROR(_xlfn.FORECAST.ETS(AW$5,tbl_Model[[#This Row],[H_2023_01]:[H_2025_12]],$H$5:$AQ$5),_xlfn.FORECAST.LINEAR(AW$5,tbl_Model[[#This Row],[H_2023_01]:[H_2025_12]],$H$5:$AQ$5)),0),0)</f>
        <v>13.960875160875169</v>
      </c>
      <c r="AX397" s="79">
        <f>MAX(IFERROR(IFERROR(_xlfn.FORECAST.ETS(AX$5,tbl_Model[[#This Row],[H_2023_01]:[H_2025_12]],$H$5:$AQ$5),_xlfn.FORECAST.LINEAR(AX$5,tbl_Model[[#This Row],[H_2023_01]:[H_2025_12]],$H$5:$AQ$5)),0),0)</f>
        <v>11.191024223816783</v>
      </c>
      <c r="AY397" s="79">
        <f>MAX(IFERROR(IFERROR(_xlfn.FORECAST.ETS(AY$5,tbl_Model[[#This Row],[H_2023_01]:[H_2025_12]],$H$5:$AQ$5),_xlfn.FORECAST.LINEAR(AY$5,tbl_Model[[#This Row],[H_2023_01]:[H_2025_12]],$H$5:$AQ$5)),0),0)</f>
        <v>5.7246863252816649</v>
      </c>
      <c r="AZ397" s="79">
        <f>MAX(IFERROR(IFERROR(_xlfn.FORECAST.ETS(AZ$5,tbl_Model[[#This Row],[H_2023_01]:[H_2025_12]],$H$5:$AQ$5),_xlfn.FORECAST.LINEAR(AZ$5,tbl_Model[[#This Row],[H_2023_01]:[H_2025_12]],$H$5:$AQ$5)),0),0)</f>
        <v>0.47660731458084271</v>
      </c>
      <c r="BA397" s="79">
        <f>MAX(IFERROR(IFERROR(_xlfn.FORECAST.ETS(BA$5,tbl_Model[[#This Row],[H_2023_01]:[H_2025_12]],$H$5:$AQ$5),_xlfn.FORECAST.LINEAR(BA$5,tbl_Model[[#This Row],[H_2023_01]:[H_2025_12]],$H$5:$AQ$5)),0),0)</f>
        <v>9.4057776998101374</v>
      </c>
      <c r="BB397" s="79">
        <f>MAX(IFERROR(IFERROR(_xlfn.FORECAST.ETS(BB$5,tbl_Model[[#This Row],[H_2023_01]:[H_2025_12]],$H$5:$AQ$5),_xlfn.FORECAST.LINEAR(BB$5,tbl_Model[[#This Row],[H_2023_01]:[H_2025_12]],$H$5:$AQ$5)),0),0)</f>
        <v>10.68134115797678</v>
      </c>
      <c r="BC397" s="79">
        <f>MAX(IFERROR(IFERROR(_xlfn.FORECAST.ETS(BC$5,tbl_Model[[#This Row],[H_2023_01]:[H_2025_12]],$H$5:$AQ$5),_xlfn.FORECAST.LINEAR(BC$5,tbl_Model[[#This Row],[H_2023_01]:[H_2025_12]],$H$5:$AQ$5)),0),0)</f>
        <v>13.921750321750336</v>
      </c>
      <c r="BD397" s="80">
        <f>IFERROR(AR397/SUM(Model!$AR397:$BC397),1/12)</f>
        <v>0.10899129093243241</v>
      </c>
      <c r="BE397" s="80">
        <f>IFERROR(AS397/SUM(Model!$AR397:$BC397),1/12)</f>
        <v>5.5939170172945071E-2</v>
      </c>
      <c r="BF397" s="80">
        <f>IFERROR(AT397/SUM(Model!$AR397:$BC397),1/12)</f>
        <v>5.0053042833806674E-3</v>
      </c>
      <c r="BG397" s="80">
        <f>IFERROR(AU397/SUM(Model!$AR397:$BC397),1/12)</f>
        <v>9.1665045110263882E-2</v>
      </c>
      <c r="BH397" s="80">
        <f>IFERROR(AV397/SUM(Model!$AR397:$BC397),1/12)</f>
        <v>0.1040446944980525</v>
      </c>
      <c r="BI397" s="80">
        <f>IFERROR(AW397/SUM(Model!$AR397:$BC397),1/12)</f>
        <v>0.13549364285390392</v>
      </c>
      <c r="BJ397" s="80">
        <f>IFERROR(AX397/SUM(Model!$AR397:$BC397),1/12)</f>
        <v>0.10861157498210627</v>
      </c>
      <c r="BK397" s="80">
        <f>IFERROR(AY397/SUM(Model!$AR397:$BC397),1/12)</f>
        <v>5.5559454222618918E-2</v>
      </c>
      <c r="BL397" s="80">
        <f>IFERROR(AZ397/SUM(Model!$AR397:$BC397),1/12)</f>
        <v>4.6255883330545275E-3</v>
      </c>
      <c r="BM397" s="80">
        <f>IFERROR(BA397/SUM(Model!$AR397:$BC397),1/12)</f>
        <v>9.1285329159937742E-2</v>
      </c>
      <c r="BN397" s="80">
        <f>IFERROR(BB397/SUM(Model!$AR397:$BC397),1/12)</f>
        <v>0.10366497854772636</v>
      </c>
      <c r="BO397" s="80">
        <f>IFERROR(BC397/SUM(Model!$AR397:$BC397),1/12)</f>
        <v>0.13511392690357774</v>
      </c>
      <c r="BP39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155.36655405405412</v>
      </c>
      <c r="BQ397" s="77" cm="1">
        <f t="array" ref="BQ39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397" s="77" cm="1">
        <f t="array" ref="BR39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397" s="77">
        <f>IF(tbl_Model[[#This Row],[Type]]="Boutique",
    tbl_Model[[#This Row],[UnitListPrice]],
    tbl_Model[[#This Row],[UnitListPrice]]*(1-SUMIFS(tbl_MarketTerms[WholesaleMarginPct],tbl_MarketTerms[Country],tbl_Model[[#This Row],[country]])))</f>
        <v>15561.653301775146</v>
      </c>
      <c r="BT397" s="79">
        <f>Model!$BP397*BD397</f>
        <v>16.933601294074901</v>
      </c>
      <c r="BU397" s="79">
        <f>Model!$BP397*BE397</f>
        <v>8.6910761064138029</v>
      </c>
      <c r="BV397" s="79">
        <f>Model!$BP397*BF397</f>
        <v>0.77765687850085108</v>
      </c>
      <c r="BW397" s="79">
        <f>Model!$BP397*BG397</f>
        <v>14.241682185991122</v>
      </c>
      <c r="BX397" s="79">
        <f>Model!$BP397*BH397</f>
        <v>16.165065651769222</v>
      </c>
      <c r="BY397" s="79">
        <f>Model!$BP397*BI397</f>
        <v>21.051180386441768</v>
      </c>
      <c r="BZ397" s="79">
        <f>Model!$BP397*BJ397</f>
        <v>16.874606135353368</v>
      </c>
      <c r="CA397" s="79">
        <f>Model!$BP397*BK397</f>
        <v>8.632080947692268</v>
      </c>
      <c r="CB397" s="79">
        <f>Model!$BP397*BL397</f>
        <v>0.71866171977931836</v>
      </c>
      <c r="CC397" s="79">
        <f>Model!$BP397*BM397</f>
        <v>14.182687027269591</v>
      </c>
      <c r="CD397" s="79">
        <f>Model!$BP397*BN397</f>
        <v>16.106070493047689</v>
      </c>
      <c r="CE397" s="79">
        <f>Model!$BP397*BO397</f>
        <v>20.992185227720228</v>
      </c>
      <c r="CF397" s="79">
        <f>Model!$BS397*BT397</f>
        <v>263514.83248888457</v>
      </c>
      <c r="CG397" s="79">
        <f>Model!$BS397*BU397</f>
        <v>135247.51318735344</v>
      </c>
      <c r="CH397" s="79">
        <f>Model!$BS397*BV397</f>
        <v>12101.626730970924</v>
      </c>
      <c r="CI397" s="79">
        <f>Model!$BS397*BW397</f>
        <v>221624.12061246103</v>
      </c>
      <c r="CJ397" s="79">
        <f>Model!$BS397*BX397</f>
        <v>251555.14727326651</v>
      </c>
      <c r="CK397" s="79">
        <f>Model!$BS397*BY397</f>
        <v>327591.17076693574</v>
      </c>
      <c r="CL397" s="79">
        <f>Model!$BS397*BZ397</f>
        <v>262596.77028237685</v>
      </c>
      <c r="CM397" s="79">
        <f>Model!$BS397*CA397</f>
        <v>134329.45098084572</v>
      </c>
      <c r="CN397" s="79">
        <f>Model!$BS397*CB397</f>
        <v>11183.564524463234</v>
      </c>
      <c r="CO397" s="79">
        <f>Model!$BS397*CC397</f>
        <v>220706.05840595337</v>
      </c>
      <c r="CP397" s="79">
        <f>Model!$BS397*CD397</f>
        <v>250637.08506675882</v>
      </c>
      <c r="CQ397" s="79">
        <f>Model!$BS397*CE397</f>
        <v>326673.10856042791</v>
      </c>
      <c r="CR397" s="79">
        <f>Model!$BR397*BT397</f>
        <v>91775.309470323147</v>
      </c>
      <c r="CS397" s="79">
        <f>Model!$BR397*BU397</f>
        <v>47103.164025442646</v>
      </c>
      <c r="CT397" s="79">
        <f>Model!$BR397*BV397</f>
        <v>4214.6794085150386</v>
      </c>
      <c r="CU397" s="79">
        <f>Model!$BR397*BW397</f>
        <v>77185.872473249823</v>
      </c>
      <c r="CV397" s="79">
        <f>Model!$BR397*BX397</f>
        <v>87610.064571338982</v>
      </c>
      <c r="CW397" s="79">
        <f>Model!$BR397*BY397</f>
        <v>114091.41866103184</v>
      </c>
      <c r="CX397" s="79">
        <f>Model!$BR397*BZ397</f>
        <v>91455.572466073849</v>
      </c>
      <c r="CY397" s="79">
        <f>Model!$BR397*CA397</f>
        <v>46783.42702119334</v>
      </c>
      <c r="CZ397" s="79">
        <f>Model!$BR397*CB397</f>
        <v>3894.9424042657433</v>
      </c>
      <c r="DA397" s="79">
        <f>Model!$BR397*CC397</f>
        <v>76866.135469000539</v>
      </c>
      <c r="DB397" s="79">
        <f>Model!$BR397*CD397</f>
        <v>87290.327567089684</v>
      </c>
      <c r="DC397" s="79">
        <f>Model!$BR397*CE397</f>
        <v>113771.68165678252</v>
      </c>
      <c r="DD397" s="79">
        <f>SUM(Model!$CF397:$CQ397)</f>
        <v>2417760.4488806981</v>
      </c>
      <c r="DE397" s="79">
        <f>SUM(Model!$CR397:$DC397)</f>
        <v>842042.59519430727</v>
      </c>
      <c r="DF397" s="80">
        <f>IFERROR((Model!$DD397-Model!$DE397)/Model!$DD397,0)</f>
        <v>0.65172620985502072</v>
      </c>
    </row>
    <row r="398" spans="2:110" x14ac:dyDescent="0.25">
      <c r="B398" t="s">
        <v>371</v>
      </c>
      <c r="C398" t="s">
        <v>148</v>
      </c>
      <c r="D398" t="s">
        <v>17</v>
      </c>
      <c r="E398" s="4">
        <v>162</v>
      </c>
      <c r="F398" s="4">
        <v>993306.16</v>
      </c>
      <c r="G398" s="4">
        <v>424442.47</v>
      </c>
      <c r="H398" s="4">
        <v>7</v>
      </c>
      <c r="I398" s="4">
        <v>16</v>
      </c>
      <c r="J398" s="4">
        <v>13</v>
      </c>
      <c r="K398" s="4">
        <v>18</v>
      </c>
      <c r="L398" s="4">
        <v>10</v>
      </c>
      <c r="M398" s="4">
        <v>7</v>
      </c>
      <c r="N398" s="4">
        <v>8</v>
      </c>
      <c r="O398" s="4">
        <v>30</v>
      </c>
      <c r="P398" s="4">
        <v>6</v>
      </c>
      <c r="Q398" s="4">
        <v>19</v>
      </c>
      <c r="R398" s="4">
        <v>10</v>
      </c>
      <c r="S398" s="4">
        <v>8</v>
      </c>
      <c r="T398" s="4">
        <v>4</v>
      </c>
      <c r="U398" s="4">
        <v>30</v>
      </c>
      <c r="V398" s="4">
        <v>6</v>
      </c>
      <c r="W398" s="4">
        <v>28</v>
      </c>
      <c r="X398" s="4">
        <v>7</v>
      </c>
      <c r="Y398" s="4">
        <v>12</v>
      </c>
      <c r="Z398" s="4">
        <v>22</v>
      </c>
      <c r="AA398" s="4">
        <v>7</v>
      </c>
      <c r="AB398" s="4">
        <v>4</v>
      </c>
      <c r="AC398" s="4">
        <v>26</v>
      </c>
      <c r="AD398" s="4">
        <v>12</v>
      </c>
      <c r="AE398" s="4">
        <v>42</v>
      </c>
      <c r="AF398" s="4">
        <v>0</v>
      </c>
      <c r="AG398" s="4">
        <v>18</v>
      </c>
      <c r="AH398" s="4">
        <v>17</v>
      </c>
      <c r="AI398" s="4">
        <v>16</v>
      </c>
      <c r="AJ398" s="4">
        <v>11</v>
      </c>
      <c r="AK398" s="4">
        <v>10</v>
      </c>
      <c r="AL398" s="4">
        <v>3</v>
      </c>
      <c r="AM398" s="4">
        <v>9</v>
      </c>
      <c r="AN398" s="4">
        <v>24</v>
      </c>
      <c r="AO398" s="4">
        <v>10</v>
      </c>
      <c r="AP398" s="4">
        <v>30</v>
      </c>
      <c r="AQ398" s="4">
        <v>14</v>
      </c>
      <c r="AR398" s="79">
        <f>MAX(IFERROR(IFERROR(_xlfn.FORECAST.ETS(AR$5,tbl_Model[[#This Row],[H_2023_01]:[H_2025_12]],$H$5:$AQ$5),_xlfn.FORECAST.LINEAR(AR$5,tbl_Model[[#This Row],[H_2023_01]:[H_2025_12]],$H$5:$AQ$5)),0),0)</f>
        <v>16.401281780137985</v>
      </c>
      <c r="AS398" s="79">
        <f>MAX(IFERROR(IFERROR(_xlfn.FORECAST.ETS(AS$5,tbl_Model[[#This Row],[H_2023_01]:[H_2025_12]],$H$5:$AQ$5),_xlfn.FORECAST.LINEAR(AS$5,tbl_Model[[#This Row],[H_2023_01]:[H_2025_12]],$H$5:$AQ$5)),0),0)</f>
        <v>16.544503331695825</v>
      </c>
      <c r="AT398" s="79">
        <f>MAX(IFERROR(IFERROR(_xlfn.FORECAST.ETS(AT$5,tbl_Model[[#This Row],[H_2023_01]:[H_2025_12]],$H$5:$AQ$5),_xlfn.FORECAST.LINEAR(AT$5,tbl_Model[[#This Row],[H_2023_01]:[H_2025_12]],$H$5:$AQ$5)),0),0)</f>
        <v>16.687724883253608</v>
      </c>
      <c r="AU398" s="79">
        <f>MAX(IFERROR(IFERROR(_xlfn.FORECAST.ETS(AU$5,tbl_Model[[#This Row],[H_2023_01]:[H_2025_12]],$H$5:$AQ$5),_xlfn.FORECAST.LINEAR(AU$5,tbl_Model[[#This Row],[H_2023_01]:[H_2025_12]],$H$5:$AQ$5)),0),0)</f>
        <v>16.830946434811445</v>
      </c>
      <c r="AV398" s="79">
        <f>MAX(IFERROR(IFERROR(_xlfn.FORECAST.ETS(AV$5,tbl_Model[[#This Row],[H_2023_01]:[H_2025_12]],$H$5:$AQ$5),_xlfn.FORECAST.LINEAR(AV$5,tbl_Model[[#This Row],[H_2023_01]:[H_2025_12]],$H$5:$AQ$5)),0),0)</f>
        <v>16.974167986369224</v>
      </c>
      <c r="AW398" s="79">
        <f>MAX(IFERROR(IFERROR(_xlfn.FORECAST.ETS(AW$5,tbl_Model[[#This Row],[H_2023_01]:[H_2025_12]],$H$5:$AQ$5),_xlfn.FORECAST.LINEAR(AW$5,tbl_Model[[#This Row],[H_2023_01]:[H_2025_12]],$H$5:$AQ$5)),0),0)</f>
        <v>17.117389537927064</v>
      </c>
      <c r="AX398" s="79">
        <f>MAX(IFERROR(IFERROR(_xlfn.FORECAST.ETS(AX$5,tbl_Model[[#This Row],[H_2023_01]:[H_2025_12]],$H$5:$AQ$5),_xlfn.FORECAST.LINEAR(AX$5,tbl_Model[[#This Row],[H_2023_01]:[H_2025_12]],$H$5:$AQ$5)),0),0)</f>
        <v>17.260611089484847</v>
      </c>
      <c r="AY398" s="79">
        <f>MAX(IFERROR(IFERROR(_xlfn.FORECAST.ETS(AY$5,tbl_Model[[#This Row],[H_2023_01]:[H_2025_12]],$H$5:$AQ$5),_xlfn.FORECAST.LINEAR(AY$5,tbl_Model[[#This Row],[H_2023_01]:[H_2025_12]],$H$5:$AQ$5)),0),0)</f>
        <v>17.403832641042683</v>
      </c>
      <c r="AZ398" s="79">
        <f>MAX(IFERROR(IFERROR(_xlfn.FORECAST.ETS(AZ$5,tbl_Model[[#This Row],[H_2023_01]:[H_2025_12]],$H$5:$AQ$5),_xlfn.FORECAST.LINEAR(AZ$5,tbl_Model[[#This Row],[H_2023_01]:[H_2025_12]],$H$5:$AQ$5)),0),0)</f>
        <v>17.547054192600463</v>
      </c>
      <c r="BA398" s="79">
        <f>MAX(IFERROR(IFERROR(_xlfn.FORECAST.ETS(BA$5,tbl_Model[[#This Row],[H_2023_01]:[H_2025_12]],$H$5:$AQ$5),_xlfn.FORECAST.LINEAR(BA$5,tbl_Model[[#This Row],[H_2023_01]:[H_2025_12]],$H$5:$AQ$5)),0),0)</f>
        <v>17.690275744158303</v>
      </c>
      <c r="BB398" s="79">
        <f>MAX(IFERROR(IFERROR(_xlfn.FORECAST.ETS(BB$5,tbl_Model[[#This Row],[H_2023_01]:[H_2025_12]],$H$5:$AQ$5),_xlfn.FORECAST.LINEAR(BB$5,tbl_Model[[#This Row],[H_2023_01]:[H_2025_12]],$H$5:$AQ$5)),0),0)</f>
        <v>17.833497295716086</v>
      </c>
      <c r="BC398" s="79">
        <f>MAX(IFERROR(IFERROR(_xlfn.FORECAST.ETS(BC$5,tbl_Model[[#This Row],[H_2023_01]:[H_2025_12]],$H$5:$AQ$5),_xlfn.FORECAST.LINEAR(BC$5,tbl_Model[[#This Row],[H_2023_01]:[H_2025_12]],$H$5:$AQ$5)),0),0)</f>
        <v>17.976718847273922</v>
      </c>
      <c r="BD398" s="80">
        <f>IFERROR(AR398/SUM(Model!$AR398:$BC398),1/12)</f>
        <v>7.9514425314678963E-2</v>
      </c>
      <c r="BE398" s="80">
        <f>IFERROR(AS398/SUM(Model!$AR398:$BC398),1/12)</f>
        <v>8.0208772227161704E-2</v>
      </c>
      <c r="BF398" s="80">
        <f>IFERROR(AT398/SUM(Model!$AR398:$BC398),1/12)</f>
        <v>8.0903119139644167E-2</v>
      </c>
      <c r="BG398" s="80">
        <f>IFERROR(AU398/SUM(Model!$AR398:$BC398),1/12)</f>
        <v>8.1597466052126894E-2</v>
      </c>
      <c r="BH398" s="80">
        <f>IFERROR(AV398/SUM(Model!$AR398:$BC398),1/12)</f>
        <v>8.2291812964609357E-2</v>
      </c>
      <c r="BI398" s="80">
        <f>IFERROR(AW398/SUM(Model!$AR398:$BC398),1/12)</f>
        <v>8.2986159877092097E-2</v>
      </c>
      <c r="BJ398" s="80">
        <f>IFERROR(AX398/SUM(Model!$AR398:$BC398),1/12)</f>
        <v>8.368050678957456E-2</v>
      </c>
      <c r="BK398" s="80">
        <f>IFERROR(AY398/SUM(Model!$AR398:$BC398),1/12)</f>
        <v>8.4374853702057287E-2</v>
      </c>
      <c r="BL398" s="80">
        <f>IFERROR(AZ398/SUM(Model!$AR398:$BC398),1/12)</f>
        <v>8.506920061453975E-2</v>
      </c>
      <c r="BM398" s="80">
        <f>IFERROR(BA398/SUM(Model!$AR398:$BC398),1/12)</f>
        <v>8.5763547527022491E-2</v>
      </c>
      <c r="BN398" s="80">
        <f>IFERROR(BB398/SUM(Model!$AR398:$BC398),1/12)</f>
        <v>8.6457894439504954E-2</v>
      </c>
      <c r="BO398" s="80">
        <f>IFERROR(BC398/SUM(Model!$AR398:$BC398),1/12)</f>
        <v>8.715224135198768E-2</v>
      </c>
      <c r="BP39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168.27414036740461</v>
      </c>
      <c r="BQ398" s="77" cm="1">
        <f t="array" ref="BQ39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398" s="77" cm="1">
        <f t="array" ref="BR39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398" s="77">
        <f>IF(tbl_Model[[#This Row],[Type]]="Boutique",
    tbl_Model[[#This Row],[UnitListPrice]],
    tbl_Model[[#This Row],[UnitListPrice]]*(1-SUMIFS(tbl_MarketTerms[WholesaleMarginPct],tbl_MarketTerms[Country],tbl_Model[[#This Row],[country]])))</f>
        <v>6387.5693211114294</v>
      </c>
      <c r="BT398" s="79">
        <f>Model!$BP398*BD398</f>
        <v>13.380221566635798</v>
      </c>
      <c r="BU398" s="79">
        <f>Model!$BP398*BE398</f>
        <v>13.497062196450592</v>
      </c>
      <c r="BV398" s="79">
        <f>Model!$BP398*BF398</f>
        <v>13.613902826265342</v>
      </c>
      <c r="BW398" s="79">
        <f>Model!$BP398*BG398</f>
        <v>13.730743456080134</v>
      </c>
      <c r="BX398" s="79">
        <f>Model!$BP398*BH398</f>
        <v>13.847584085894882</v>
      </c>
      <c r="BY398" s="79">
        <f>Model!$BP398*BI398</f>
        <v>13.964424715709676</v>
      </c>
      <c r="BZ398" s="79">
        <f>Model!$BP398*BJ398</f>
        <v>14.081265345524423</v>
      </c>
      <c r="CA398" s="79">
        <f>Model!$BP398*BK398</f>
        <v>14.198105975339217</v>
      </c>
      <c r="CB398" s="79">
        <f>Model!$BP398*BL398</f>
        <v>14.314946605153965</v>
      </c>
      <c r="CC398" s="79">
        <f>Model!$BP398*BM398</f>
        <v>14.431787234968759</v>
      </c>
      <c r="CD398" s="79">
        <f>Model!$BP398*BN398</f>
        <v>14.548627864783507</v>
      </c>
      <c r="CE398" s="79">
        <f>Model!$BP398*BO398</f>
        <v>14.665468494598299</v>
      </c>
      <c r="CF398" s="79">
        <f>Model!$BS398*BT398</f>
        <v>85467.092788716327</v>
      </c>
      <c r="CG398" s="79">
        <f>Model!$BS398*BU398</f>
        <v>86213.420411180647</v>
      </c>
      <c r="CH398" s="79">
        <f>Model!$BS398*BV398</f>
        <v>86959.748033644675</v>
      </c>
      <c r="CI398" s="79">
        <f>Model!$BS398*BW398</f>
        <v>87706.07565610898</v>
      </c>
      <c r="CJ398" s="79">
        <f>Model!$BS398*BX398</f>
        <v>88452.403278573009</v>
      </c>
      <c r="CK398" s="79">
        <f>Model!$BS398*BY398</f>
        <v>89198.730901037314</v>
      </c>
      <c r="CL398" s="79">
        <f>Model!$BS398*BZ398</f>
        <v>89945.058523501342</v>
      </c>
      <c r="CM398" s="79">
        <f>Model!$BS398*CA398</f>
        <v>90691.386145965647</v>
      </c>
      <c r="CN398" s="79">
        <f>Model!$BS398*CB398</f>
        <v>91437.713768429676</v>
      </c>
      <c r="CO398" s="79">
        <f>Model!$BS398*CC398</f>
        <v>92184.041390893995</v>
      </c>
      <c r="CP398" s="79">
        <f>Model!$BS398*CD398</f>
        <v>92930.369013358009</v>
      </c>
      <c r="CQ398" s="79">
        <f>Model!$BS398*CE398</f>
        <v>93676.696635822314</v>
      </c>
      <c r="CR398" s="79">
        <f>Model!$BR398*BT398</f>
        <v>36124.106925414133</v>
      </c>
      <c r="CS398" s="79">
        <f>Model!$BR398*BU398</f>
        <v>36439.554870998756</v>
      </c>
      <c r="CT398" s="79">
        <f>Model!$BR398*BV398</f>
        <v>36755.002816583263</v>
      </c>
      <c r="CU398" s="79">
        <f>Model!$BR398*BW398</f>
        <v>37070.450762167879</v>
      </c>
      <c r="CV398" s="79">
        <f>Model!$BR398*BX398</f>
        <v>37385.898707752378</v>
      </c>
      <c r="CW398" s="79">
        <f>Model!$BR398*BY398</f>
        <v>37701.346653337001</v>
      </c>
      <c r="CX398" s="79">
        <f>Model!$BR398*BZ398</f>
        <v>38016.794598921508</v>
      </c>
      <c r="CY398" s="79">
        <f>Model!$BR398*CA398</f>
        <v>38332.242544506131</v>
      </c>
      <c r="CZ398" s="79">
        <f>Model!$BR398*CB398</f>
        <v>38647.69049009063</v>
      </c>
      <c r="DA398" s="79">
        <f>Model!$BR398*CC398</f>
        <v>38963.138435675253</v>
      </c>
      <c r="DB398" s="79">
        <f>Model!$BR398*CD398</f>
        <v>39278.586381259753</v>
      </c>
      <c r="DC398" s="79">
        <f>Model!$BR398*CE398</f>
        <v>39594.034326844368</v>
      </c>
      <c r="DD398" s="79">
        <f>SUM(Model!$CF398:$CQ398)</f>
        <v>1074862.7365472321</v>
      </c>
      <c r="DE398" s="79">
        <f>SUM(Model!$CR398:$DC398)</f>
        <v>454308.84751355113</v>
      </c>
      <c r="DF398" s="80">
        <f>IFERROR((Model!$DD398-Model!$DE398)/Model!$DD398,0)</f>
        <v>0.57733314955831327</v>
      </c>
    </row>
    <row r="399" spans="2:110" x14ac:dyDescent="0.25">
      <c r="B399" t="s">
        <v>371</v>
      </c>
      <c r="C399" t="s">
        <v>45</v>
      </c>
      <c r="D399" t="s">
        <v>28</v>
      </c>
      <c r="E399" s="4">
        <v>343</v>
      </c>
      <c r="F399" s="4">
        <v>4252737.42</v>
      </c>
      <c r="G399" s="4">
        <v>1581930.54</v>
      </c>
      <c r="H399" s="4">
        <v>33</v>
      </c>
      <c r="I399" s="4">
        <v>14</v>
      </c>
      <c r="J399" s="4">
        <v>37</v>
      </c>
      <c r="K399" s="4">
        <v>25</v>
      </c>
      <c r="L399" s="4">
        <v>37</v>
      </c>
      <c r="M399" s="4">
        <v>42</v>
      </c>
      <c r="N399" s="4">
        <v>32</v>
      </c>
      <c r="O399" s="4">
        <v>21</v>
      </c>
      <c r="P399" s="4">
        <v>28</v>
      </c>
      <c r="Q399" s="4">
        <v>19</v>
      </c>
      <c r="R399" s="4">
        <v>40</v>
      </c>
      <c r="S399" s="4">
        <v>53</v>
      </c>
      <c r="T399" s="4">
        <v>16</v>
      </c>
      <c r="U399" s="4">
        <v>41</v>
      </c>
      <c r="V399" s="4">
        <v>20</v>
      </c>
      <c r="W399" s="4">
        <v>21</v>
      </c>
      <c r="X399" s="4">
        <v>35</v>
      </c>
      <c r="Y399" s="4">
        <v>15</v>
      </c>
      <c r="Z399" s="4">
        <v>30</v>
      </c>
      <c r="AA399" s="4">
        <v>23</v>
      </c>
      <c r="AB399" s="4">
        <v>23</v>
      </c>
      <c r="AC399" s="4">
        <v>21</v>
      </c>
      <c r="AD399" s="4">
        <v>53</v>
      </c>
      <c r="AE399" s="4">
        <v>57</v>
      </c>
      <c r="AF399" s="4">
        <v>18</v>
      </c>
      <c r="AG399" s="4">
        <v>19</v>
      </c>
      <c r="AH399" s="4">
        <v>26</v>
      </c>
      <c r="AI399" s="4">
        <v>36</v>
      </c>
      <c r="AJ399" s="4">
        <v>28</v>
      </c>
      <c r="AK399" s="4">
        <v>23</v>
      </c>
      <c r="AL399" s="4">
        <v>18</v>
      </c>
      <c r="AM399" s="4">
        <v>27</v>
      </c>
      <c r="AN399" s="4">
        <v>30</v>
      </c>
      <c r="AO399" s="4">
        <v>32</v>
      </c>
      <c r="AP399" s="4">
        <v>40</v>
      </c>
      <c r="AQ399" s="4">
        <v>46</v>
      </c>
      <c r="AR399" s="79">
        <f>MAX(IFERROR(IFERROR(_xlfn.FORECAST.ETS(AR$5,tbl_Model[[#This Row],[H_2023_01]:[H_2025_12]],$H$5:$AQ$5),_xlfn.FORECAST.LINEAR(AR$5,tbl_Model[[#This Row],[H_2023_01]:[H_2025_12]],$H$5:$AQ$5)),0),0)</f>
        <v>26.87684424513477</v>
      </c>
      <c r="AS399" s="79">
        <f>MAX(IFERROR(IFERROR(_xlfn.FORECAST.ETS(AS$5,tbl_Model[[#This Row],[H_2023_01]:[H_2025_12]],$H$5:$AQ$5),_xlfn.FORECAST.LINEAR(AS$5,tbl_Model[[#This Row],[H_2023_01]:[H_2025_12]],$H$5:$AQ$5)),0),0)</f>
        <v>29.04775055356097</v>
      </c>
      <c r="AT399" s="79">
        <f>MAX(IFERROR(IFERROR(_xlfn.FORECAST.ETS(AT$5,tbl_Model[[#This Row],[H_2023_01]:[H_2025_12]],$H$5:$AQ$5),_xlfn.FORECAST.LINEAR(AT$5,tbl_Model[[#This Row],[H_2023_01]:[H_2025_12]],$H$5:$AQ$5)),0),0)</f>
        <v>28.783625002447774</v>
      </c>
      <c r="AU399" s="79">
        <f>MAX(IFERROR(IFERROR(_xlfn.FORECAST.ETS(AU$5,tbl_Model[[#This Row],[H_2023_01]:[H_2025_12]],$H$5:$AQ$5),_xlfn.FORECAST.LINEAR(AU$5,tbl_Model[[#This Row],[H_2023_01]:[H_2025_12]],$H$5:$AQ$5)),0),0)</f>
        <v>22.578679952550395</v>
      </c>
      <c r="AV399" s="79">
        <f>MAX(IFERROR(IFERROR(_xlfn.FORECAST.ETS(AV$5,tbl_Model[[#This Row],[H_2023_01]:[H_2025_12]],$H$5:$AQ$5),_xlfn.FORECAST.LINEAR(AV$5,tbl_Model[[#This Row],[H_2023_01]:[H_2025_12]],$H$5:$AQ$5)),0),0)</f>
        <v>37.995773654810762</v>
      </c>
      <c r="AW399" s="79">
        <f>MAX(IFERROR(IFERROR(_xlfn.FORECAST.ETS(AW$5,tbl_Model[[#This Row],[H_2023_01]:[H_2025_12]],$H$5:$AQ$5),_xlfn.FORECAST.LINEAR(AW$5,tbl_Model[[#This Row],[H_2023_01]:[H_2025_12]],$H$5:$AQ$5)),0),0)</f>
        <v>37.738591722168678</v>
      </c>
      <c r="AX399" s="79">
        <f>MAX(IFERROR(IFERROR(_xlfn.FORECAST.ETS(AX$5,tbl_Model[[#This Row],[H_2023_01]:[H_2025_12]],$H$5:$AQ$5),_xlfn.FORECAST.LINEAR(AX$5,tbl_Model[[#This Row],[H_2023_01]:[H_2025_12]],$H$5:$AQ$5)),0),0)</f>
        <v>26.642129716751285</v>
      </c>
      <c r="AY399" s="79">
        <f>MAX(IFERROR(IFERROR(_xlfn.FORECAST.ETS(AY$5,tbl_Model[[#This Row],[H_2023_01]:[H_2025_12]],$H$5:$AQ$5),_xlfn.FORECAST.LINEAR(AY$5,tbl_Model[[#This Row],[H_2023_01]:[H_2025_12]],$H$5:$AQ$5)),0),0)</f>
        <v>28.813036025177485</v>
      </c>
      <c r="AZ399" s="79">
        <f>MAX(IFERROR(IFERROR(_xlfn.FORECAST.ETS(AZ$5,tbl_Model[[#This Row],[H_2023_01]:[H_2025_12]],$H$5:$AQ$5),_xlfn.FORECAST.LINEAR(AZ$5,tbl_Model[[#This Row],[H_2023_01]:[H_2025_12]],$H$5:$AQ$5)),0),0)</f>
        <v>28.548910474064289</v>
      </c>
      <c r="BA399" s="79">
        <f>MAX(IFERROR(IFERROR(_xlfn.FORECAST.ETS(BA$5,tbl_Model[[#This Row],[H_2023_01]:[H_2025_12]],$H$5:$AQ$5),_xlfn.FORECAST.LINEAR(BA$5,tbl_Model[[#This Row],[H_2023_01]:[H_2025_12]],$H$5:$AQ$5)),0),0)</f>
        <v>22.34396542416691</v>
      </c>
      <c r="BB399" s="79">
        <f>MAX(IFERROR(IFERROR(_xlfn.FORECAST.ETS(BB$5,tbl_Model[[#This Row],[H_2023_01]:[H_2025_12]],$H$5:$AQ$5),_xlfn.FORECAST.LINEAR(BB$5,tbl_Model[[#This Row],[H_2023_01]:[H_2025_12]],$H$5:$AQ$5)),0),0)</f>
        <v>37.761059126427277</v>
      </c>
      <c r="BC399" s="79">
        <f>MAX(IFERROR(IFERROR(_xlfn.FORECAST.ETS(BC$5,tbl_Model[[#This Row],[H_2023_01]:[H_2025_12]],$H$5:$AQ$5),_xlfn.FORECAST.LINEAR(BC$5,tbl_Model[[#This Row],[H_2023_01]:[H_2025_12]],$H$5:$AQ$5)),0),0)</f>
        <v>37.5038771937852</v>
      </c>
      <c r="BD399" s="80">
        <f>IFERROR(AR399/SUM(Model!$AR399:$BC399),1/12)</f>
        <v>7.3709051616482071E-2</v>
      </c>
      <c r="BE399" s="80">
        <f>IFERROR(AS399/SUM(Model!$AR399:$BC399),1/12)</f>
        <v>7.9662706133466488E-2</v>
      </c>
      <c r="BF399" s="80">
        <f>IFERROR(AT399/SUM(Model!$AR399:$BC399),1/12)</f>
        <v>7.8938348626957575E-2</v>
      </c>
      <c r="BG399" s="80">
        <f>IFERROR(AU399/SUM(Model!$AR399:$BC399),1/12)</f>
        <v>6.1921446985199094E-2</v>
      </c>
      <c r="BH399" s="80">
        <f>IFERROR(AV399/SUM(Model!$AR399:$BC399),1/12)</f>
        <v>0.10420242852869845</v>
      </c>
      <c r="BI399" s="80">
        <f>IFERROR(AW399/SUM(Model!$AR399:$BC399),1/12)</f>
        <v>0.10349711371662287</v>
      </c>
      <c r="BJ399" s="80">
        <f>IFERROR(AX399/SUM(Model!$AR399:$BC399),1/12)</f>
        <v>7.306535308067319E-2</v>
      </c>
      <c r="BK399" s="80">
        <f>IFERROR(AY399/SUM(Model!$AR399:$BC399),1/12)</f>
        <v>7.901900759765762E-2</v>
      </c>
      <c r="BL399" s="80">
        <f>IFERROR(AZ399/SUM(Model!$AR399:$BC399),1/12)</f>
        <v>7.8294650091148693E-2</v>
      </c>
      <c r="BM399" s="80">
        <f>IFERROR(BA399/SUM(Model!$AR399:$BC399),1/12)</f>
        <v>6.1277748449390219E-2</v>
      </c>
      <c r="BN399" s="80">
        <f>IFERROR(BB399/SUM(Model!$AR399:$BC399),1/12)</f>
        <v>0.10355872999288958</v>
      </c>
      <c r="BO399" s="80">
        <f>IFERROR(BC399/SUM(Model!$AR399:$BC399),1/12)</f>
        <v>0.10285341518081401</v>
      </c>
      <c r="BP39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354.70001977456985</v>
      </c>
      <c r="BQ399" s="77" cm="1">
        <f t="array" ref="BQ39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399" s="77" cm="1">
        <f t="array" ref="BR39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399" s="77">
        <f>IF(tbl_Model[[#This Row],[Type]]="Boutique",
    tbl_Model[[#This Row],[UnitListPrice]],
    tbl_Model[[#This Row],[UnitListPrice]]*(1-SUMIFS(tbl_MarketTerms[WholesaleMarginPct],tbl_MarketTerms[Country],tbl_Model[[#This Row],[country]])))</f>
        <v>12882.556608318615</v>
      </c>
      <c r="BT399" s="79">
        <f>Model!$BP399*BD399</f>
        <v>26.144602065930982</v>
      </c>
      <c r="BU399" s="79">
        <f>Model!$BP399*BE399</f>
        <v>28.25636344083631</v>
      </c>
      <c r="BV399" s="79">
        <f>Model!$BP399*BF399</f>
        <v>27.99943381895374</v>
      </c>
      <c r="BW399" s="79">
        <f>Model!$BP399*BG399</f>
        <v>21.963538470120099</v>
      </c>
      <c r="BX399" s="79">
        <f>Model!$BP399*BH399</f>
        <v>36.96060345968754</v>
      </c>
      <c r="BY399" s="79">
        <f>Model!$BP399*BI399</f>
        <v>36.710428281897038</v>
      </c>
      <c r="BZ399" s="79">
        <f>Model!$BP399*BJ399</f>
        <v>25.916282182550709</v>
      </c>
      <c r="CA399" s="79">
        <f>Model!$BP399*BK399</f>
        <v>28.028043557456044</v>
      </c>
      <c r="CB399" s="79">
        <f>Model!$BP399*BL399</f>
        <v>27.771113935573467</v>
      </c>
      <c r="CC399" s="79">
        <f>Model!$BP399*BM399</f>
        <v>21.735218586739826</v>
      </c>
      <c r="CD399" s="79">
        <f>Model!$BP399*BN399</f>
        <v>36.732283576307275</v>
      </c>
      <c r="CE399" s="79">
        <f>Model!$BP399*BO399</f>
        <v>36.482108398516772</v>
      </c>
      <c r="CF399" s="79">
        <f>Model!$BS399*BT399</f>
        <v>336809.31611631968</v>
      </c>
      <c r="CG399" s="79">
        <f>Model!$BS399*BU399</f>
        <v>364014.2015717983</v>
      </c>
      <c r="CH399" s="79">
        <f>Model!$BS399*BV399</f>
        <v>360704.29117354221</v>
      </c>
      <c r="CI399" s="79">
        <f>Model!$BS399*BW399</f>
        <v>282946.52766030579</v>
      </c>
      <c r="CJ399" s="79">
        <f>Model!$BS399*BX399</f>
        <v>476147.06634704157</v>
      </c>
      <c r="CK399" s="79">
        <f>Model!$BS399*BY399</f>
        <v>472924.17045715929</v>
      </c>
      <c r="CL399" s="79">
        <f>Model!$BS399*BZ399</f>
        <v>333867.9722938686</v>
      </c>
      <c r="CM399" s="79">
        <f>Model!$BS399*CA399</f>
        <v>361072.85774934734</v>
      </c>
      <c r="CN399" s="79">
        <f>Model!$BS399*CB399</f>
        <v>357762.94735109113</v>
      </c>
      <c r="CO399" s="79">
        <f>Model!$BS399*CC399</f>
        <v>280005.18383785471</v>
      </c>
      <c r="CP399" s="79">
        <f>Model!$BS399*CD399</f>
        <v>473205.72252459062</v>
      </c>
      <c r="CQ399" s="79">
        <f>Model!$BS399*CE399</f>
        <v>469982.82663470827</v>
      </c>
      <c r="CR399" s="79">
        <f>Model!$BR399*BT399</f>
        <v>124153.90090419231</v>
      </c>
      <c r="CS399" s="79">
        <f>Model!$BR399*BU399</f>
        <v>134182.10526592357</v>
      </c>
      <c r="CT399" s="79">
        <f>Model!$BR399*BV399</f>
        <v>132962.01345752203</v>
      </c>
      <c r="CU399" s="79">
        <f>Model!$BR399*BW399</f>
        <v>104299.11963655683</v>
      </c>
      <c r="CV399" s="79">
        <f>Model!$BR399*BX399</f>
        <v>175516.27244971006</v>
      </c>
      <c r="CW399" s="79">
        <f>Model!$BR399*BY399</f>
        <v>174328.25573582915</v>
      </c>
      <c r="CX399" s="79">
        <f>Model!$BR399*BZ399</f>
        <v>123069.66928712021</v>
      </c>
      <c r="CY399" s="79">
        <f>Model!$BR399*CA399</f>
        <v>133097.8736488515</v>
      </c>
      <c r="CZ399" s="79">
        <f>Model!$BR399*CB399</f>
        <v>131877.78184044993</v>
      </c>
      <c r="DA399" s="79">
        <f>Model!$BR399*CC399</f>
        <v>103214.88801948473</v>
      </c>
      <c r="DB399" s="79">
        <f>Model!$BR399*CD399</f>
        <v>174432.04083263798</v>
      </c>
      <c r="DC399" s="79">
        <f>Model!$BR399*CE399</f>
        <v>173244.02411875708</v>
      </c>
      <c r="DD399" s="79">
        <f>SUM(Model!$CF399:$CQ399)</f>
        <v>4569443.0837176275</v>
      </c>
      <c r="DE399" s="79">
        <f>SUM(Model!$CR399:$DC399)</f>
        <v>1684377.9451970353</v>
      </c>
      <c r="DF399" s="80">
        <f>IFERROR((Model!$DD399-Model!$DE399)/Model!$DD399,0)</f>
        <v>0.63138222441176528</v>
      </c>
    </row>
    <row r="400" spans="2:110" x14ac:dyDescent="0.25">
      <c r="B400" t="s">
        <v>371</v>
      </c>
      <c r="C400" t="s">
        <v>89</v>
      </c>
      <c r="D400" t="s">
        <v>29</v>
      </c>
      <c r="E400" s="4">
        <v>38</v>
      </c>
      <c r="F400" s="4">
        <v>591133.43999999994</v>
      </c>
      <c r="G400" s="4">
        <v>209373.73</v>
      </c>
      <c r="H400" s="4">
        <v>0</v>
      </c>
      <c r="I400" s="4">
        <v>4</v>
      </c>
      <c r="J400" s="4">
        <v>1</v>
      </c>
      <c r="K400" s="4">
        <v>0</v>
      </c>
      <c r="L400" s="4">
        <v>0</v>
      </c>
      <c r="M400" s="4">
        <v>2</v>
      </c>
      <c r="N400" s="4">
        <v>2</v>
      </c>
      <c r="O400" s="4">
        <v>0</v>
      </c>
      <c r="P400" s="4">
        <v>0</v>
      </c>
      <c r="Q400" s="4">
        <v>1</v>
      </c>
      <c r="R400" s="4">
        <v>0</v>
      </c>
      <c r="S400" s="4">
        <v>0</v>
      </c>
      <c r="T400" s="4">
        <v>0</v>
      </c>
      <c r="U400" s="4">
        <v>2</v>
      </c>
      <c r="V400" s="4">
        <v>1</v>
      </c>
      <c r="W400" s="4">
        <v>0</v>
      </c>
      <c r="X400" s="4">
        <v>0</v>
      </c>
      <c r="Y400" s="4">
        <v>0</v>
      </c>
      <c r="Z400" s="4">
        <v>0</v>
      </c>
      <c r="AA400" s="4">
        <v>7</v>
      </c>
      <c r="AB400" s="4">
        <v>0</v>
      </c>
      <c r="AC400" s="4">
        <v>0</v>
      </c>
      <c r="AD400" s="4">
        <v>4</v>
      </c>
      <c r="AE400" s="4">
        <v>2</v>
      </c>
      <c r="AF400" s="4">
        <v>2</v>
      </c>
      <c r="AG400" s="4">
        <v>1</v>
      </c>
      <c r="AH400" s="4">
        <v>8</v>
      </c>
      <c r="AI400" s="4">
        <v>0</v>
      </c>
      <c r="AJ400" s="4">
        <v>0</v>
      </c>
      <c r="AK400" s="4">
        <v>5</v>
      </c>
      <c r="AL400" s="4">
        <v>4</v>
      </c>
      <c r="AM400" s="4">
        <v>3</v>
      </c>
      <c r="AN400" s="4">
        <v>3</v>
      </c>
      <c r="AO400" s="4">
        <v>0</v>
      </c>
      <c r="AP400" s="4">
        <v>3</v>
      </c>
      <c r="AQ400" s="4">
        <v>9</v>
      </c>
      <c r="AR400" s="79">
        <f>MAX(IFERROR(IFERROR(_xlfn.FORECAST.ETS(AR$5,tbl_Model[[#This Row],[H_2023_01]:[H_2025_12]],$H$5:$AQ$5),_xlfn.FORECAST.LINEAR(AR$5,tbl_Model[[#This Row],[H_2023_01]:[H_2025_12]],$H$5:$AQ$5)),0),0)</f>
        <v>3.5173583293736912</v>
      </c>
      <c r="AS400" s="79">
        <f>MAX(IFERROR(IFERROR(_xlfn.FORECAST.ETS(AS$5,tbl_Model[[#This Row],[H_2023_01]:[H_2025_12]],$H$5:$AQ$5),_xlfn.FORECAST.LINEAR(AS$5,tbl_Model[[#This Row],[H_2023_01]:[H_2025_12]],$H$5:$AQ$5)),0),0)</f>
        <v>3.615709200100544</v>
      </c>
      <c r="AT400" s="79">
        <f>MAX(IFERROR(IFERROR(_xlfn.FORECAST.ETS(AT$5,tbl_Model[[#This Row],[H_2023_01]:[H_2025_12]],$H$5:$AQ$5),_xlfn.FORECAST.LINEAR(AT$5,tbl_Model[[#This Row],[H_2023_01]:[H_2025_12]],$H$5:$AQ$5)),0),0)</f>
        <v>3.7140600708273928</v>
      </c>
      <c r="AU400" s="79">
        <f>MAX(IFERROR(IFERROR(_xlfn.FORECAST.ETS(AU$5,tbl_Model[[#This Row],[H_2023_01]:[H_2025_12]],$H$5:$AQ$5),_xlfn.FORECAST.LINEAR(AU$5,tbl_Model[[#This Row],[H_2023_01]:[H_2025_12]],$H$5:$AQ$5)),0),0)</f>
        <v>3.8124109415542455</v>
      </c>
      <c r="AV400" s="79">
        <f>MAX(IFERROR(IFERROR(_xlfn.FORECAST.ETS(AV$5,tbl_Model[[#This Row],[H_2023_01]:[H_2025_12]],$H$5:$AQ$5),_xlfn.FORECAST.LINEAR(AV$5,tbl_Model[[#This Row],[H_2023_01]:[H_2025_12]],$H$5:$AQ$5)),0),0)</f>
        <v>3.9107618122810943</v>
      </c>
      <c r="AW400" s="79">
        <f>MAX(IFERROR(IFERROR(_xlfn.FORECAST.ETS(AW$5,tbl_Model[[#This Row],[H_2023_01]:[H_2025_12]],$H$5:$AQ$5),_xlfn.FORECAST.LINEAR(AW$5,tbl_Model[[#This Row],[H_2023_01]:[H_2025_12]],$H$5:$AQ$5)),0),0)</f>
        <v>4.0091126830079471</v>
      </c>
      <c r="AX400" s="79">
        <f>MAX(IFERROR(IFERROR(_xlfn.FORECAST.ETS(AX$5,tbl_Model[[#This Row],[H_2023_01]:[H_2025_12]],$H$5:$AQ$5),_xlfn.FORECAST.LINEAR(AX$5,tbl_Model[[#This Row],[H_2023_01]:[H_2025_12]],$H$5:$AQ$5)),0),0)</f>
        <v>4.1074635537347959</v>
      </c>
      <c r="AY400" s="79">
        <f>MAX(IFERROR(IFERROR(_xlfn.FORECAST.ETS(AY$5,tbl_Model[[#This Row],[H_2023_01]:[H_2025_12]],$H$5:$AQ$5),_xlfn.FORECAST.LINEAR(AY$5,tbl_Model[[#This Row],[H_2023_01]:[H_2025_12]],$H$5:$AQ$5)),0),0)</f>
        <v>4.2058144244616482</v>
      </c>
      <c r="AZ400" s="79">
        <f>MAX(IFERROR(IFERROR(_xlfn.FORECAST.ETS(AZ$5,tbl_Model[[#This Row],[H_2023_01]:[H_2025_12]],$H$5:$AQ$5),_xlfn.FORECAST.LINEAR(AZ$5,tbl_Model[[#This Row],[H_2023_01]:[H_2025_12]],$H$5:$AQ$5)),0),0)</f>
        <v>4.3041652951884979</v>
      </c>
      <c r="BA400" s="79">
        <f>MAX(IFERROR(IFERROR(_xlfn.FORECAST.ETS(BA$5,tbl_Model[[#This Row],[H_2023_01]:[H_2025_12]],$H$5:$AQ$5),_xlfn.FORECAST.LINEAR(BA$5,tbl_Model[[#This Row],[H_2023_01]:[H_2025_12]],$H$5:$AQ$5)),0),0)</f>
        <v>4.4025161659153502</v>
      </c>
      <c r="BB400" s="79">
        <f>MAX(IFERROR(IFERROR(_xlfn.FORECAST.ETS(BB$5,tbl_Model[[#This Row],[H_2023_01]:[H_2025_12]],$H$5:$AQ$5),_xlfn.FORECAST.LINEAR(BB$5,tbl_Model[[#This Row],[H_2023_01]:[H_2025_12]],$H$5:$AQ$5)),0),0)</f>
        <v>4.500867036642199</v>
      </c>
      <c r="BC400" s="79">
        <f>MAX(IFERROR(IFERROR(_xlfn.FORECAST.ETS(BC$5,tbl_Model[[#This Row],[H_2023_01]:[H_2025_12]],$H$5:$AQ$5),_xlfn.FORECAST.LINEAR(BC$5,tbl_Model[[#This Row],[H_2023_01]:[H_2025_12]],$H$5:$AQ$5)),0),0)</f>
        <v>4.5992179073690513</v>
      </c>
      <c r="BD400" s="80">
        <f>IFERROR(AR400/SUM(Model!$AR400:$BC400),1/12)</f>
        <v>7.2225821717188304E-2</v>
      </c>
      <c r="BE400" s="80">
        <f>IFERROR(AS400/SUM(Model!$AR400:$BC400),1/12)</f>
        <v>7.424536928376016E-2</v>
      </c>
      <c r="BF400" s="80">
        <f>IFERROR(AT400/SUM(Model!$AR400:$BC400),1/12)</f>
        <v>7.6264916850331932E-2</v>
      </c>
      <c r="BG400" s="80">
        <f>IFERROR(AU400/SUM(Model!$AR400:$BC400),1/12)</f>
        <v>7.8284464416903801E-2</v>
      </c>
      <c r="BH400" s="80">
        <f>IFERROR(AV400/SUM(Model!$AR400:$BC400),1/12)</f>
        <v>8.0304011983475573E-2</v>
      </c>
      <c r="BI400" s="80">
        <f>IFERROR(AW400/SUM(Model!$AR400:$BC400),1/12)</f>
        <v>8.2323559550047443E-2</v>
      </c>
      <c r="BJ400" s="80">
        <f>IFERROR(AX400/SUM(Model!$AR400:$BC400),1/12)</f>
        <v>8.4343107116619215E-2</v>
      </c>
      <c r="BK400" s="80">
        <f>IFERROR(AY400/SUM(Model!$AR400:$BC400),1/12)</f>
        <v>8.636265468319107E-2</v>
      </c>
      <c r="BL400" s="80">
        <f>IFERROR(AZ400/SUM(Model!$AR400:$BC400),1/12)</f>
        <v>8.838220224976287E-2</v>
      </c>
      <c r="BM400" s="80">
        <f>IFERROR(BA400/SUM(Model!$AR400:$BC400),1/12)</f>
        <v>9.0401749816334712E-2</v>
      </c>
      <c r="BN400" s="80">
        <f>IFERROR(BB400/SUM(Model!$AR400:$BC400),1/12)</f>
        <v>9.2421297382906498E-2</v>
      </c>
      <c r="BO400" s="80">
        <f>IFERROR(BC400/SUM(Model!$AR400:$BC400),1/12)</f>
        <v>9.4440844949478339E-2</v>
      </c>
      <c r="BP40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38.312623274161737</v>
      </c>
      <c r="BQ400" s="77" cm="1">
        <f t="array" ref="BQ40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400" s="77" cm="1">
        <f t="array" ref="BR40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400" s="77">
        <f>IF(tbl_Model[[#This Row],[Type]]="Boutique",
    tbl_Model[[#This Row],[UnitListPrice]],
    tbl_Model[[#This Row],[UnitListPrice]]*(1-SUMIFS(tbl_MarketTerms[WholesaleMarginPct],tbl_MarketTerms[Country],tbl_Model[[#This Row],[country]])))</f>
        <v>15397.599727810652</v>
      </c>
      <c r="BT400" s="79">
        <f>Model!$BP400*BD400</f>
        <v>2.7671606981174048</v>
      </c>
      <c r="BU400" s="79">
        <f>Model!$BP400*BE400</f>
        <v>2.8445348632197223</v>
      </c>
      <c r="BV400" s="79">
        <f>Model!$BP400*BF400</f>
        <v>2.921909028322037</v>
      </c>
      <c r="BW400" s="79">
        <f>Model!$BP400*BG400</f>
        <v>2.9992831934243549</v>
      </c>
      <c r="BX400" s="79">
        <f>Model!$BP400*BH400</f>
        <v>3.0766573585266692</v>
      </c>
      <c r="BY400" s="79">
        <f>Model!$BP400*BI400</f>
        <v>3.1540315236289875</v>
      </c>
      <c r="BZ400" s="79">
        <f>Model!$BP400*BJ400</f>
        <v>3.2314056887313019</v>
      </c>
      <c r="CA400" s="79">
        <f>Model!$BP400*BK400</f>
        <v>3.3087798538336193</v>
      </c>
      <c r="CB400" s="79">
        <f>Model!$BP400*BL400</f>
        <v>3.3861540189359349</v>
      </c>
      <c r="CC400" s="79">
        <f>Model!$BP400*BM400</f>
        <v>3.4635281840382519</v>
      </c>
      <c r="CD400" s="79">
        <f>Model!$BP400*BN400</f>
        <v>3.5409023491405667</v>
      </c>
      <c r="CE400" s="79">
        <f>Model!$BP400*BO400</f>
        <v>3.6182765142428837</v>
      </c>
      <c r="CF400" s="79">
        <f>Model!$BS400*BT400</f>
        <v>42607.632812140888</v>
      </c>
      <c r="CG400" s="79">
        <f>Model!$BS400*BU400</f>
        <v>43799.009235659905</v>
      </c>
      <c r="CH400" s="79">
        <f>Model!$BS400*BV400</f>
        <v>44990.385659178879</v>
      </c>
      <c r="CI400" s="79">
        <f>Model!$BS400*BW400</f>
        <v>46181.762082697911</v>
      </c>
      <c r="CJ400" s="79">
        <f>Model!$BS400*BX400</f>
        <v>47373.138506216877</v>
      </c>
      <c r="CK400" s="79">
        <f>Model!$BS400*BY400</f>
        <v>48564.514929735909</v>
      </c>
      <c r="CL400" s="79">
        <f>Model!$BS400*BZ400</f>
        <v>49755.891353254883</v>
      </c>
      <c r="CM400" s="79">
        <f>Model!$BS400*CA400</f>
        <v>50947.267776773901</v>
      </c>
      <c r="CN400" s="79">
        <f>Model!$BS400*CB400</f>
        <v>52138.644200292896</v>
      </c>
      <c r="CO400" s="79">
        <f>Model!$BS400*CC400</f>
        <v>53330.020623811906</v>
      </c>
      <c r="CP400" s="79">
        <f>Model!$BS400*CD400</f>
        <v>54521.397047330887</v>
      </c>
      <c r="CQ400" s="79">
        <f>Model!$BS400*CE400</f>
        <v>55712.773470849897</v>
      </c>
      <c r="CR400" s="79">
        <f>Model!$BR400*BT400</f>
        <v>14997.225044663142</v>
      </c>
      <c r="CS400" s="79">
        <f>Model!$BR400*BU400</f>
        <v>15416.571043423472</v>
      </c>
      <c r="CT400" s="79">
        <f>Model!$BR400*BV400</f>
        <v>15835.917042183788</v>
      </c>
      <c r="CU400" s="79">
        <f>Model!$BR400*BW400</f>
        <v>16255.263040944121</v>
      </c>
      <c r="CV400" s="79">
        <f>Model!$BR400*BX400</f>
        <v>16674.609039704435</v>
      </c>
      <c r="CW400" s="79">
        <f>Model!$BR400*BY400</f>
        <v>17093.95503846477</v>
      </c>
      <c r="CX400" s="79">
        <f>Model!$BR400*BZ400</f>
        <v>17513.301037225083</v>
      </c>
      <c r="CY400" s="79">
        <f>Model!$BR400*CA400</f>
        <v>17932.647035985414</v>
      </c>
      <c r="CZ400" s="79">
        <f>Model!$BR400*CB400</f>
        <v>18351.993034745734</v>
      </c>
      <c r="DA400" s="79">
        <f>Model!$BR400*CC400</f>
        <v>18771.339033506061</v>
      </c>
      <c r="DB400" s="79">
        <f>Model!$BR400*CD400</f>
        <v>19190.685032266378</v>
      </c>
      <c r="DC400" s="79">
        <f>Model!$BR400*CE400</f>
        <v>19610.031031026705</v>
      </c>
      <c r="DD400" s="79">
        <f>SUM(Model!$CF400:$CQ400)</f>
        <v>589922.4376979447</v>
      </c>
      <c r="DE400" s="79">
        <f>SUM(Model!$CR400:$DC400)</f>
        <v>207643.5364541391</v>
      </c>
      <c r="DF400" s="80">
        <f>IFERROR((Model!$DD400-Model!$DE400)/Model!$DD400,0)</f>
        <v>0.64801553020355218</v>
      </c>
    </row>
    <row r="401" spans="2:110" x14ac:dyDescent="0.25">
      <c r="B401" t="s">
        <v>371</v>
      </c>
      <c r="C401" t="s">
        <v>89</v>
      </c>
      <c r="D401" t="s">
        <v>30</v>
      </c>
      <c r="E401" s="4">
        <v>59</v>
      </c>
      <c r="F401" s="4">
        <v>835057.5</v>
      </c>
      <c r="G401" s="4">
        <v>293257.13</v>
      </c>
      <c r="H401" s="4">
        <v>6</v>
      </c>
      <c r="I401" s="4">
        <v>1</v>
      </c>
      <c r="J401" s="4">
        <v>6</v>
      </c>
      <c r="K401" s="4">
        <v>13</v>
      </c>
      <c r="L401" s="4">
        <v>6</v>
      </c>
      <c r="M401" s="4">
        <v>5</v>
      </c>
      <c r="N401" s="4">
        <v>6</v>
      </c>
      <c r="O401" s="4">
        <v>3</v>
      </c>
      <c r="P401" s="4">
        <v>0</v>
      </c>
      <c r="Q401" s="4">
        <v>5</v>
      </c>
      <c r="R401" s="4">
        <v>8</v>
      </c>
      <c r="S401" s="4">
        <v>0</v>
      </c>
      <c r="T401" s="4">
        <v>0</v>
      </c>
      <c r="U401" s="4">
        <v>4</v>
      </c>
      <c r="V401" s="4">
        <v>12</v>
      </c>
      <c r="W401" s="4">
        <v>5</v>
      </c>
      <c r="X401" s="4">
        <v>0</v>
      </c>
      <c r="Y401" s="4">
        <v>4</v>
      </c>
      <c r="Z401" s="4">
        <v>7</v>
      </c>
      <c r="AA401" s="4">
        <v>0</v>
      </c>
      <c r="AB401" s="4">
        <v>3</v>
      </c>
      <c r="AC401" s="4">
        <v>8</v>
      </c>
      <c r="AD401" s="4">
        <v>4</v>
      </c>
      <c r="AE401" s="4">
        <v>7</v>
      </c>
      <c r="AF401" s="4">
        <v>1</v>
      </c>
      <c r="AG401" s="4">
        <v>6</v>
      </c>
      <c r="AH401" s="4">
        <v>4</v>
      </c>
      <c r="AI401" s="4">
        <v>12</v>
      </c>
      <c r="AJ401" s="4">
        <v>6</v>
      </c>
      <c r="AK401" s="4">
        <v>0</v>
      </c>
      <c r="AL401" s="4">
        <v>2</v>
      </c>
      <c r="AM401" s="4">
        <v>5</v>
      </c>
      <c r="AN401" s="4">
        <v>3</v>
      </c>
      <c r="AO401" s="4">
        <v>0</v>
      </c>
      <c r="AP401" s="4">
        <v>9</v>
      </c>
      <c r="AQ401" s="4">
        <v>11</v>
      </c>
      <c r="AR401" s="79">
        <f>MAX(IFERROR(IFERROR(_xlfn.FORECAST.ETS(AR$5,tbl_Model[[#This Row],[H_2023_01]:[H_2025_12]],$H$5:$AQ$5),_xlfn.FORECAST.LINEAR(AR$5,tbl_Model[[#This Row],[H_2023_01]:[H_2025_12]],$H$5:$AQ$5)),0),0)</f>
        <v>5.0283825751771314</v>
      </c>
      <c r="AS401" s="79">
        <f>MAX(IFERROR(IFERROR(_xlfn.FORECAST.ETS(AS$5,tbl_Model[[#This Row],[H_2023_01]:[H_2025_12]],$H$5:$AQ$5),_xlfn.FORECAST.LINEAR(AS$5,tbl_Model[[#This Row],[H_2023_01]:[H_2025_12]],$H$5:$AQ$5)),0),0)</f>
        <v>5.0239459227588812</v>
      </c>
      <c r="AT401" s="79">
        <f>MAX(IFERROR(IFERROR(_xlfn.FORECAST.ETS(AT$5,tbl_Model[[#This Row],[H_2023_01]:[H_2025_12]],$H$5:$AQ$5),_xlfn.FORECAST.LINEAR(AT$5,tbl_Model[[#This Row],[H_2023_01]:[H_2025_12]],$H$5:$AQ$5)),0),0)</f>
        <v>5.0195092703406274</v>
      </c>
      <c r="AU401" s="79">
        <f>MAX(IFERROR(IFERROR(_xlfn.FORECAST.ETS(AU$5,tbl_Model[[#This Row],[H_2023_01]:[H_2025_12]],$H$5:$AQ$5),_xlfn.FORECAST.LINEAR(AU$5,tbl_Model[[#This Row],[H_2023_01]:[H_2025_12]],$H$5:$AQ$5)),0),0)</f>
        <v>5.0150726179223772</v>
      </c>
      <c r="AV401" s="79">
        <f>MAX(IFERROR(IFERROR(_xlfn.FORECAST.ETS(AV$5,tbl_Model[[#This Row],[H_2023_01]:[H_2025_12]],$H$5:$AQ$5),_xlfn.FORECAST.LINEAR(AV$5,tbl_Model[[#This Row],[H_2023_01]:[H_2025_12]],$H$5:$AQ$5)),0),0)</f>
        <v>5.0106359655041235</v>
      </c>
      <c r="AW401" s="79">
        <f>MAX(IFERROR(IFERROR(_xlfn.FORECAST.ETS(AW$5,tbl_Model[[#This Row],[H_2023_01]:[H_2025_12]],$H$5:$AQ$5),_xlfn.FORECAST.LINEAR(AW$5,tbl_Model[[#This Row],[H_2023_01]:[H_2025_12]],$H$5:$AQ$5)),0),0)</f>
        <v>5.0061993130858733</v>
      </c>
      <c r="AX401" s="79">
        <f>MAX(IFERROR(IFERROR(_xlfn.FORECAST.ETS(AX$5,tbl_Model[[#This Row],[H_2023_01]:[H_2025_12]],$H$5:$AQ$5),_xlfn.FORECAST.LINEAR(AX$5,tbl_Model[[#This Row],[H_2023_01]:[H_2025_12]],$H$5:$AQ$5)),0),0)</f>
        <v>5.0017626606676195</v>
      </c>
      <c r="AY401" s="79">
        <f>MAX(IFERROR(IFERROR(_xlfn.FORECAST.ETS(AY$5,tbl_Model[[#This Row],[H_2023_01]:[H_2025_12]],$H$5:$AQ$5),_xlfn.FORECAST.LINEAR(AY$5,tbl_Model[[#This Row],[H_2023_01]:[H_2025_12]],$H$5:$AQ$5)),0),0)</f>
        <v>4.9973260082493693</v>
      </c>
      <c r="AZ401" s="79">
        <f>MAX(IFERROR(IFERROR(_xlfn.FORECAST.ETS(AZ$5,tbl_Model[[#This Row],[H_2023_01]:[H_2025_12]],$H$5:$AQ$5),_xlfn.FORECAST.LINEAR(AZ$5,tbl_Model[[#This Row],[H_2023_01]:[H_2025_12]],$H$5:$AQ$5)),0),0)</f>
        <v>4.9928893558311165</v>
      </c>
      <c r="BA401" s="79">
        <f>MAX(IFERROR(IFERROR(_xlfn.FORECAST.ETS(BA$5,tbl_Model[[#This Row],[H_2023_01]:[H_2025_12]],$H$5:$AQ$5),_xlfn.FORECAST.LINEAR(BA$5,tbl_Model[[#This Row],[H_2023_01]:[H_2025_12]],$H$5:$AQ$5)),0),0)</f>
        <v>4.9884527034128663</v>
      </c>
      <c r="BB401" s="79">
        <f>MAX(IFERROR(IFERROR(_xlfn.FORECAST.ETS(BB$5,tbl_Model[[#This Row],[H_2023_01]:[H_2025_12]],$H$5:$AQ$5),_xlfn.FORECAST.LINEAR(BB$5,tbl_Model[[#This Row],[H_2023_01]:[H_2025_12]],$H$5:$AQ$5)),0),0)</f>
        <v>4.9840160509946125</v>
      </c>
      <c r="BC401" s="79">
        <f>MAX(IFERROR(IFERROR(_xlfn.FORECAST.ETS(BC$5,tbl_Model[[#This Row],[H_2023_01]:[H_2025_12]],$H$5:$AQ$5),_xlfn.FORECAST.LINEAR(BC$5,tbl_Model[[#This Row],[H_2023_01]:[H_2025_12]],$H$5:$AQ$5)),0),0)</f>
        <v>4.9795793985763623</v>
      </c>
      <c r="BD401" s="80">
        <f>IFERROR(AR401/SUM(Model!$AR401:$BC401),1/12)</f>
        <v>8.3739702921273737E-2</v>
      </c>
      <c r="BE401" s="80">
        <f>IFERROR(AS401/SUM(Model!$AR401:$BC401),1/12)</f>
        <v>8.366581754164823E-2</v>
      </c>
      <c r="BF401" s="80">
        <f>IFERROR(AT401/SUM(Model!$AR401:$BC401),1/12)</f>
        <v>8.3591932162022667E-2</v>
      </c>
      <c r="BG401" s="80">
        <f>IFERROR(AU401/SUM(Model!$AR401:$BC401),1/12)</f>
        <v>8.351804678239716E-2</v>
      </c>
      <c r="BH401" s="80">
        <f>IFERROR(AV401/SUM(Model!$AR401:$BC401),1/12)</f>
        <v>8.3444161402771611E-2</v>
      </c>
      <c r="BI401" s="80">
        <f>IFERROR(AW401/SUM(Model!$AR401:$BC401),1/12)</f>
        <v>8.3370276023146103E-2</v>
      </c>
      <c r="BJ401" s="80">
        <f>IFERROR(AX401/SUM(Model!$AR401:$BC401),1/12)</f>
        <v>8.329639064352054E-2</v>
      </c>
      <c r="BK401" s="80">
        <f>IFERROR(AY401/SUM(Model!$AR401:$BC401),1/12)</f>
        <v>8.3222505263895033E-2</v>
      </c>
      <c r="BL401" s="80">
        <f>IFERROR(AZ401/SUM(Model!$AR401:$BC401),1/12)</f>
        <v>8.3148619884269498E-2</v>
      </c>
      <c r="BM401" s="80">
        <f>IFERROR(BA401/SUM(Model!$AR401:$BC401),1/12)</f>
        <v>8.3074734504643991E-2</v>
      </c>
      <c r="BN401" s="80">
        <f>IFERROR(BB401/SUM(Model!$AR401:$BC401),1/12)</f>
        <v>8.3000849125018428E-2</v>
      </c>
      <c r="BO401" s="80">
        <f>IFERROR(BC401/SUM(Model!$AR401:$BC401),1/12)</f>
        <v>8.292696374539292E-2</v>
      </c>
      <c r="BP40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53.313253012048193</v>
      </c>
      <c r="BQ401" s="77" cm="1">
        <f t="array" ref="BQ40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401" s="77" cm="1">
        <f t="array" ref="BR40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401" s="77">
        <f>IF(tbl_Model[[#This Row],[Type]]="Boutique",
    tbl_Model[[#This Row],[UnitListPrice]],
    tbl_Model[[#This Row],[UnitListPrice]]*(1-SUMIFS(tbl_MarketTerms[WholesaleMarginPct],tbl_MarketTerms[Country],tbl_Model[[#This Row],[country]])))</f>
        <v>15655.398201183431</v>
      </c>
      <c r="BT401" s="79">
        <f>Model!$BP401*BD401</f>
        <v>4.4644359689956179</v>
      </c>
      <c r="BU401" s="79">
        <f>Model!$BP401*BE401</f>
        <v>4.4604968990577518</v>
      </c>
      <c r="BV401" s="79">
        <f>Model!$BP401*BF401</f>
        <v>4.4565578291198831</v>
      </c>
      <c r="BW401" s="79">
        <f>Model!$BP401*BG401</f>
        <v>4.452618759182017</v>
      </c>
      <c r="BX401" s="79">
        <f>Model!$BP401*BH401</f>
        <v>4.4486796892441491</v>
      </c>
      <c r="BY401" s="79">
        <f>Model!$BP401*BI401</f>
        <v>4.4447406193062831</v>
      </c>
      <c r="BZ401" s="79">
        <f>Model!$BP401*BJ401</f>
        <v>4.4408015493684143</v>
      </c>
      <c r="CA401" s="79">
        <f>Model!$BP401*BK401</f>
        <v>4.4368624794305482</v>
      </c>
      <c r="CB401" s="79">
        <f>Model!$BP401*BL401</f>
        <v>4.4329234094926813</v>
      </c>
      <c r="CC401" s="79">
        <f>Model!$BP401*BM401</f>
        <v>4.4289843395548152</v>
      </c>
      <c r="CD401" s="79">
        <f>Model!$BP401*BN401</f>
        <v>4.4250452696169464</v>
      </c>
      <c r="CE401" s="79">
        <f>Model!$BP401*BO401</f>
        <v>4.4211061996790804</v>
      </c>
      <c r="CF401" s="79">
        <f>Model!$BS401*BT401</f>
        <v>69892.522838312609</v>
      </c>
      <c r="CG401" s="79">
        <f>Model!$BS401*BU401</f>
        <v>69830.855129892996</v>
      </c>
      <c r="CH401" s="79">
        <f>Model!$BS401*BV401</f>
        <v>69769.187421473354</v>
      </c>
      <c r="CI401" s="79">
        <f>Model!$BS401*BW401</f>
        <v>69707.519713053742</v>
      </c>
      <c r="CJ401" s="79">
        <f>Model!$BS401*BX401</f>
        <v>69645.852004634115</v>
      </c>
      <c r="CK401" s="79">
        <f>Model!$BS401*BY401</f>
        <v>69584.184296214517</v>
      </c>
      <c r="CL401" s="79">
        <f>Model!$BS401*BZ401</f>
        <v>69522.51658779486</v>
      </c>
      <c r="CM401" s="79">
        <f>Model!$BS401*CA401</f>
        <v>69460.848879375262</v>
      </c>
      <c r="CN401" s="79">
        <f>Model!$BS401*CB401</f>
        <v>69399.181170955635</v>
      </c>
      <c r="CO401" s="79">
        <f>Model!$BS401*CC401</f>
        <v>69337.513462536037</v>
      </c>
      <c r="CP401" s="79">
        <f>Model!$BS401*CD401</f>
        <v>69275.845754116395</v>
      </c>
      <c r="CQ401" s="79">
        <f>Model!$BS401*CE401</f>
        <v>69214.178045696783</v>
      </c>
      <c r="CR401" s="79">
        <f>Model!$BR401*BT401</f>
        <v>24195.974946473933</v>
      </c>
      <c r="CS401" s="79">
        <f>Model!$BR401*BU401</f>
        <v>24174.626306199792</v>
      </c>
      <c r="CT401" s="79">
        <f>Model!$BR401*BV401</f>
        <v>24153.277665925638</v>
      </c>
      <c r="CU401" s="79">
        <f>Model!$BR401*BW401</f>
        <v>24131.929025651498</v>
      </c>
      <c r="CV401" s="79">
        <f>Model!$BR401*BX401</f>
        <v>24110.58038537735</v>
      </c>
      <c r="CW401" s="79">
        <f>Model!$BR401*BY401</f>
        <v>24089.23174510321</v>
      </c>
      <c r="CX401" s="79">
        <f>Model!$BR401*BZ401</f>
        <v>24067.883104829056</v>
      </c>
      <c r="CY401" s="79">
        <f>Model!$BR401*CA401</f>
        <v>24046.534464554916</v>
      </c>
      <c r="CZ401" s="79">
        <f>Model!$BR401*CB401</f>
        <v>24025.185824280772</v>
      </c>
      <c r="DA401" s="79">
        <f>Model!$BR401*CC401</f>
        <v>24003.837184006636</v>
      </c>
      <c r="DB401" s="79">
        <f>Model!$BR401*CD401</f>
        <v>23982.488543732481</v>
      </c>
      <c r="DC401" s="79">
        <f>Model!$BR401*CE401</f>
        <v>23961.139903458341</v>
      </c>
      <c r="DD401" s="79">
        <f>SUM(Model!$CF401:$CQ401)</f>
        <v>834640.20530405641</v>
      </c>
      <c r="DE401" s="79">
        <f>SUM(Model!$CR401:$DC401)</f>
        <v>288942.68909959367</v>
      </c>
      <c r="DF401" s="80">
        <f>IFERROR((Model!$DD401-Model!$DE401)/Model!$DD401,0)</f>
        <v>0.65381168165229608</v>
      </c>
    </row>
    <row r="402" spans="2:110" x14ac:dyDescent="0.25">
      <c r="B402" t="s">
        <v>371</v>
      </c>
      <c r="C402" t="s">
        <v>131</v>
      </c>
      <c r="D402" t="s">
        <v>19</v>
      </c>
      <c r="E402" s="4">
        <v>34</v>
      </c>
      <c r="F402" s="4">
        <v>204853.78</v>
      </c>
      <c r="G402" s="4">
        <v>90367.16</v>
      </c>
      <c r="H402" s="4">
        <v>0</v>
      </c>
      <c r="I402" s="4">
        <v>0</v>
      </c>
      <c r="J402" s="4">
        <v>5</v>
      </c>
      <c r="K402" s="4">
        <v>2</v>
      </c>
      <c r="L402" s="4">
        <v>11</v>
      </c>
      <c r="M402" s="4">
        <v>0</v>
      </c>
      <c r="N402" s="4">
        <v>0</v>
      </c>
      <c r="O402" s="4">
        <v>2</v>
      </c>
      <c r="P402" s="4">
        <v>5</v>
      </c>
      <c r="Q402" s="4">
        <v>2</v>
      </c>
      <c r="R402" s="4">
        <v>0</v>
      </c>
      <c r="S402" s="4">
        <v>5</v>
      </c>
      <c r="T402" s="4">
        <v>0</v>
      </c>
      <c r="U402" s="4">
        <v>0</v>
      </c>
      <c r="V402" s="4">
        <v>0</v>
      </c>
      <c r="W402" s="4">
        <v>2</v>
      </c>
      <c r="X402" s="4">
        <v>2</v>
      </c>
      <c r="Y402" s="4">
        <v>0</v>
      </c>
      <c r="Z402" s="4">
        <v>2</v>
      </c>
      <c r="AA402" s="4">
        <v>0</v>
      </c>
      <c r="AB402" s="4">
        <v>5</v>
      </c>
      <c r="AC402" s="4">
        <v>5</v>
      </c>
      <c r="AD402" s="4">
        <v>4</v>
      </c>
      <c r="AE402" s="4">
        <v>0</v>
      </c>
      <c r="AF402" s="4">
        <v>4</v>
      </c>
      <c r="AG402" s="4">
        <v>0</v>
      </c>
      <c r="AH402" s="4">
        <v>5</v>
      </c>
      <c r="AI402" s="4">
        <v>4</v>
      </c>
      <c r="AJ402" s="4">
        <v>3</v>
      </c>
      <c r="AK402" s="4">
        <v>0</v>
      </c>
      <c r="AL402" s="4">
        <v>1</v>
      </c>
      <c r="AM402" s="4">
        <v>1</v>
      </c>
      <c r="AN402" s="4">
        <v>2</v>
      </c>
      <c r="AO402" s="4">
        <v>7</v>
      </c>
      <c r="AP402" s="4">
        <v>5</v>
      </c>
      <c r="AQ402" s="4">
        <v>2</v>
      </c>
      <c r="AR402" s="79">
        <f>MAX(IFERROR(IFERROR(_xlfn.FORECAST.ETS(AR$5,tbl_Model[[#This Row],[H_2023_01]:[H_2025_12]],$H$5:$AQ$5),_xlfn.FORECAST.LINEAR(AR$5,tbl_Model[[#This Row],[H_2023_01]:[H_2025_12]],$H$5:$AQ$5)),0),0)</f>
        <v>1.2769784862516553</v>
      </c>
      <c r="AS402" s="79">
        <f>MAX(IFERROR(IFERROR(_xlfn.FORECAST.ETS(AS$5,tbl_Model[[#This Row],[H_2023_01]:[H_2025_12]],$H$5:$AQ$5),_xlfn.FORECAST.LINEAR(AS$5,tbl_Model[[#This Row],[H_2023_01]:[H_2025_12]],$H$5:$AQ$5)),0),0)</f>
        <v>0.8573319878826946</v>
      </c>
      <c r="AT402" s="79">
        <f>MAX(IFERROR(IFERROR(_xlfn.FORECAST.ETS(AT$5,tbl_Model[[#This Row],[H_2023_01]:[H_2025_12]],$H$5:$AQ$5),_xlfn.FORECAST.LINEAR(AT$5,tbl_Model[[#This Row],[H_2023_01]:[H_2025_12]],$H$5:$AQ$5)),0),0)</f>
        <v>3.8210863414028431</v>
      </c>
      <c r="AU402" s="79">
        <f>MAX(IFERROR(IFERROR(_xlfn.FORECAST.ETS(AU$5,tbl_Model[[#This Row],[H_2023_01]:[H_2025_12]],$H$5:$AQ$5),_xlfn.FORECAST.LINEAR(AU$5,tbl_Model[[#This Row],[H_2023_01]:[H_2025_12]],$H$5:$AQ$5)),0),0)</f>
        <v>3.4326020880414738</v>
      </c>
      <c r="AV402" s="79">
        <f>MAX(IFERROR(IFERROR(_xlfn.FORECAST.ETS(AV$5,tbl_Model[[#This Row],[H_2023_01]:[H_2025_12]],$H$5:$AQ$5),_xlfn.FORECAST.LINEAR(AV$5,tbl_Model[[#This Row],[H_2023_01]:[H_2025_12]],$H$5:$AQ$5)),0),0)</f>
        <v>4.4907168026969551</v>
      </c>
      <c r="AW402" s="79">
        <f>MAX(IFERROR(IFERROR(_xlfn.FORECAST.ETS(AW$5,tbl_Model[[#This Row],[H_2023_01]:[H_2025_12]],$H$5:$AQ$5),_xlfn.FORECAST.LINEAR(AW$5,tbl_Model[[#This Row],[H_2023_01]:[H_2025_12]],$H$5:$AQ$5)),0),0)</f>
        <v>1.7148623267446075</v>
      </c>
      <c r="AX402" s="79">
        <f>MAX(IFERROR(IFERROR(_xlfn.FORECAST.ETS(AX$5,tbl_Model[[#This Row],[H_2023_01]:[H_2025_12]],$H$5:$AQ$5),_xlfn.FORECAST.LINEAR(AX$5,tbl_Model[[#This Row],[H_2023_01]:[H_2025_12]],$H$5:$AQ$5)),0),0)</f>
        <v>1.4202190356828981</v>
      </c>
      <c r="AY402" s="79">
        <f>MAX(IFERROR(IFERROR(_xlfn.FORECAST.ETS(AY$5,tbl_Model[[#This Row],[H_2023_01]:[H_2025_12]],$H$5:$AQ$5),_xlfn.FORECAST.LINEAR(AY$5,tbl_Model[[#This Row],[H_2023_01]:[H_2025_12]],$H$5:$AQ$5)),0),0)</f>
        <v>1.0005725373139374</v>
      </c>
      <c r="AZ402" s="79">
        <f>MAX(IFERROR(IFERROR(_xlfn.FORECAST.ETS(AZ$5,tbl_Model[[#This Row],[H_2023_01]:[H_2025_12]],$H$5:$AQ$5),_xlfn.FORECAST.LINEAR(AZ$5,tbl_Model[[#This Row],[H_2023_01]:[H_2025_12]],$H$5:$AQ$5)),0),0)</f>
        <v>3.9643268908340854</v>
      </c>
      <c r="BA402" s="79">
        <f>MAX(IFERROR(IFERROR(_xlfn.FORECAST.ETS(BA$5,tbl_Model[[#This Row],[H_2023_01]:[H_2025_12]],$H$5:$AQ$5),_xlfn.FORECAST.LINEAR(BA$5,tbl_Model[[#This Row],[H_2023_01]:[H_2025_12]],$H$5:$AQ$5)),0),0)</f>
        <v>3.5758426374727161</v>
      </c>
      <c r="BB402" s="79">
        <f>MAX(IFERROR(IFERROR(_xlfn.FORECAST.ETS(BB$5,tbl_Model[[#This Row],[H_2023_01]:[H_2025_12]],$H$5:$AQ$5),_xlfn.FORECAST.LINEAR(BB$5,tbl_Model[[#This Row],[H_2023_01]:[H_2025_12]],$H$5:$AQ$5)),0),0)</f>
        <v>4.6339573521281983</v>
      </c>
      <c r="BC402" s="79">
        <f>MAX(IFERROR(IFERROR(_xlfn.FORECAST.ETS(BC$5,tbl_Model[[#This Row],[H_2023_01]:[H_2025_12]],$H$5:$AQ$5),_xlfn.FORECAST.LINEAR(BC$5,tbl_Model[[#This Row],[H_2023_01]:[H_2025_12]],$H$5:$AQ$5)),0),0)</f>
        <v>1.8581028761758502</v>
      </c>
      <c r="BD402" s="80">
        <f>IFERROR(AR402/SUM(Model!$AR402:$BC402),1/12)</f>
        <v>3.9847550493636509E-2</v>
      </c>
      <c r="BE402" s="80">
        <f>IFERROR(AS402/SUM(Model!$AR402:$BC402),1/12)</f>
        <v>2.6752666583478354E-2</v>
      </c>
      <c r="BF402" s="80">
        <f>IFERROR(AT402/SUM(Model!$AR402:$BC402),1/12)</f>
        <v>0.11923531411756953</v>
      </c>
      <c r="BG402" s="80">
        <f>IFERROR(AU402/SUM(Model!$AR402:$BC402),1/12)</f>
        <v>0.10711283431977821</v>
      </c>
      <c r="BH402" s="80">
        <f>IFERROR(AV402/SUM(Model!$AR402:$BC402),1/12)</f>
        <v>0.14013083734350723</v>
      </c>
      <c r="BI402" s="80">
        <f>IFERROR(AW402/SUM(Model!$AR402:$BC402),1/12)</f>
        <v>5.3511522621786968E-2</v>
      </c>
      <c r="BJ402" s="80">
        <f>IFERROR(AX402/SUM(Model!$AR402:$BC402),1/12)</f>
        <v>4.43173086670509E-2</v>
      </c>
      <c r="BK402" s="80">
        <f>IFERROR(AY402/SUM(Model!$AR402:$BC402),1/12)</f>
        <v>3.1222424756892752E-2</v>
      </c>
      <c r="BL402" s="80">
        <f>IFERROR(AZ402/SUM(Model!$AR402:$BC402),1/12)</f>
        <v>0.12370507229098392</v>
      </c>
      <c r="BM402" s="80">
        <f>IFERROR(BA402/SUM(Model!$AR402:$BC402),1/12)</f>
        <v>0.11158259249319259</v>
      </c>
      <c r="BN402" s="80">
        <f>IFERROR(BB402/SUM(Model!$AR402:$BC402),1/12)</f>
        <v>0.14460059551692164</v>
      </c>
      <c r="BO402" s="80">
        <f>IFERROR(BC402/SUM(Model!$AR402:$BC402),1/12)</f>
        <v>5.7981280795201366E-2</v>
      </c>
      <c r="BP40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35.972696245733779</v>
      </c>
      <c r="BQ402" s="77" cm="1">
        <f t="array" ref="BQ40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402" s="77" cm="1">
        <f t="array" ref="BR40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402" s="77">
        <f>IF(tbl_Model[[#This Row],[Type]]="Boutique",
    tbl_Model[[#This Row],[UnitListPrice]],
    tbl_Model[[#This Row],[UnitListPrice]]*(1-SUMIFS(tbl_MarketTerms[WholesaleMarginPct],tbl_MarketTerms[Country],tbl_Model[[#This Row],[country]])))</f>
        <v>6126.223617339313</v>
      </c>
      <c r="BT402" s="79">
        <f>Model!$BP402*BD402</f>
        <v>1.4334238300441253</v>
      </c>
      <c r="BU402" s="79">
        <f>Model!$BP402*BE402</f>
        <v>0.96236554877085934</v>
      </c>
      <c r="BV402" s="79">
        <f>Model!$BP402*BF402</f>
        <v>4.2892157365159811</v>
      </c>
      <c r="BW402" s="79">
        <f>Model!$BP402*BG402</f>
        <v>3.8531374530049898</v>
      </c>
      <c r="BX402" s="79">
        <f>Model!$BP402*BH402</f>
        <v>5.0408840464183138</v>
      </c>
      <c r="BY402" s="79">
        <f>Model!$BP402*BI402</f>
        <v>1.9249537489202542</v>
      </c>
      <c r="BZ402" s="79">
        <f>Model!$BP402*BJ402</f>
        <v>1.5942130831082471</v>
      </c>
      <c r="CA402" s="79">
        <f>Model!$BP402*BK402</f>
        <v>1.1231548018349813</v>
      </c>
      <c r="CB402" s="79">
        <f>Model!$BP402*BL402</f>
        <v>4.450004989580103</v>
      </c>
      <c r="CC402" s="79">
        <f>Model!$BP402*BM402</f>
        <v>4.0139267060691113</v>
      </c>
      <c r="CD402" s="79">
        <f>Model!$BP402*BN402</f>
        <v>5.2016732994824357</v>
      </c>
      <c r="CE402" s="79">
        <f>Model!$BP402*BO402</f>
        <v>2.0857430019843761</v>
      </c>
      <c r="CF402" s="79">
        <f>Model!$BS402*BT402</f>
        <v>8781.474921273295</v>
      </c>
      <c r="CG402" s="79">
        <f>Model!$BS402*BU402</f>
        <v>5895.6665533937467</v>
      </c>
      <c r="CH402" s="79">
        <f>Model!$BS402*BV402</f>
        <v>26276.69474490764</v>
      </c>
      <c r="CI402" s="79">
        <f>Model!$BS402*BW402</f>
        <v>23605.181665453816</v>
      </c>
      <c r="CJ402" s="79">
        <f>Model!$BS402*BX402</f>
        <v>30881.582897436834</v>
      </c>
      <c r="CK402" s="79">
        <f>Model!$BS402*BY402</f>
        <v>11792.697118921111</v>
      </c>
      <c r="CL402" s="79">
        <f>Model!$BS402*BZ402</f>
        <v>9766.5058408090645</v>
      </c>
      <c r="CM402" s="79">
        <f>Model!$BS402*CA402</f>
        <v>6880.697472929518</v>
      </c>
      <c r="CN402" s="79">
        <f>Model!$BS402*CB402</f>
        <v>27261.725664443409</v>
      </c>
      <c r="CO402" s="79">
        <f>Model!$BS402*CC402</f>
        <v>24590.212584989586</v>
      </c>
      <c r="CP402" s="79">
        <f>Model!$BS402*CD402</f>
        <v>31866.613816972607</v>
      </c>
      <c r="CQ402" s="79">
        <f>Model!$BS402*CE402</f>
        <v>12777.728038456882</v>
      </c>
      <c r="CR402" s="79">
        <f>Model!$BR402*BT402</f>
        <v>3806.1318951083626</v>
      </c>
      <c r="CS402" s="79">
        <f>Model!$BR402*BU402</f>
        <v>2555.3434602921834</v>
      </c>
      <c r="CT402" s="79">
        <f>Model!$BR402*BV402</f>
        <v>11389.039638926357</v>
      </c>
      <c r="CU402" s="79">
        <f>Model!$BR402*BW402</f>
        <v>10231.132655069254</v>
      </c>
      <c r="CV402" s="79">
        <f>Model!$BR402*BX402</f>
        <v>13384.924365339339</v>
      </c>
      <c r="CW402" s="79">
        <f>Model!$BR402*BY402</f>
        <v>5111.2781208250581</v>
      </c>
      <c r="CX402" s="79">
        <f>Model!$BR402*BZ402</f>
        <v>4233.071291294601</v>
      </c>
      <c r="CY402" s="79">
        <f>Model!$BR402*CA402</f>
        <v>2982.2828564784222</v>
      </c>
      <c r="CZ402" s="79">
        <f>Model!$BR402*CB402</f>
        <v>11815.979035112596</v>
      </c>
      <c r="DA402" s="79">
        <f>Model!$BR402*CC402</f>
        <v>10658.072051255491</v>
      </c>
      <c r="DB402" s="79">
        <f>Model!$BR402*CD402</f>
        <v>13811.863761525578</v>
      </c>
      <c r="DC402" s="79">
        <f>Model!$BR402*CE402</f>
        <v>5538.2175170112969</v>
      </c>
      <c r="DD402" s="79">
        <f>SUM(Model!$CF402:$CQ402)</f>
        <v>220376.78131998752</v>
      </c>
      <c r="DE402" s="79">
        <f>SUM(Model!$CR402:$DC402)</f>
        <v>95517.336648238532</v>
      </c>
      <c r="DF402" s="80">
        <f>IFERROR((Model!$DD402-Model!$DE402)/Model!$DD402,0)</f>
        <v>0.56657259409943383</v>
      </c>
    </row>
    <row r="403" spans="2:110" x14ac:dyDescent="0.25">
      <c r="B403" t="s">
        <v>371</v>
      </c>
      <c r="C403" t="s">
        <v>89</v>
      </c>
      <c r="D403" t="s">
        <v>31</v>
      </c>
      <c r="E403" s="4">
        <v>326</v>
      </c>
      <c r="F403" s="4">
        <v>5005941.99</v>
      </c>
      <c r="G403" s="4">
        <v>1738884.99</v>
      </c>
      <c r="H403" s="4">
        <v>20</v>
      </c>
      <c r="I403" s="4">
        <v>3</v>
      </c>
      <c r="J403" s="4">
        <v>20</v>
      </c>
      <c r="K403" s="4">
        <v>30</v>
      </c>
      <c r="L403" s="4">
        <v>13</v>
      </c>
      <c r="M403" s="4">
        <v>18</v>
      </c>
      <c r="N403" s="4">
        <v>10</v>
      </c>
      <c r="O403" s="4">
        <v>14</v>
      </c>
      <c r="P403" s="4">
        <v>22</v>
      </c>
      <c r="Q403" s="4">
        <v>22</v>
      </c>
      <c r="R403" s="4">
        <v>34</v>
      </c>
      <c r="S403" s="4">
        <v>23</v>
      </c>
      <c r="T403" s="4">
        <v>36</v>
      </c>
      <c r="U403" s="4">
        <v>4</v>
      </c>
      <c r="V403" s="4">
        <v>20</v>
      </c>
      <c r="W403" s="4">
        <v>34</v>
      </c>
      <c r="X403" s="4">
        <v>27</v>
      </c>
      <c r="Y403" s="4">
        <v>15</v>
      </c>
      <c r="Z403" s="4">
        <v>18</v>
      </c>
      <c r="AA403" s="4">
        <v>21</v>
      </c>
      <c r="AB403" s="4">
        <v>31</v>
      </c>
      <c r="AC403" s="4">
        <v>41</v>
      </c>
      <c r="AD403" s="4">
        <v>27</v>
      </c>
      <c r="AE403" s="4">
        <v>54</v>
      </c>
      <c r="AF403" s="4">
        <v>22</v>
      </c>
      <c r="AG403" s="4">
        <v>9</v>
      </c>
      <c r="AH403" s="4">
        <v>15</v>
      </c>
      <c r="AI403" s="4">
        <v>35</v>
      </c>
      <c r="AJ403" s="4">
        <v>24</v>
      </c>
      <c r="AK403" s="4">
        <v>12</v>
      </c>
      <c r="AL403" s="4">
        <v>30</v>
      </c>
      <c r="AM403" s="4">
        <v>27</v>
      </c>
      <c r="AN403" s="4">
        <v>44</v>
      </c>
      <c r="AO403" s="4">
        <v>22</v>
      </c>
      <c r="AP403" s="4">
        <v>28</v>
      </c>
      <c r="AQ403" s="4">
        <v>58</v>
      </c>
      <c r="AR403" s="79">
        <f>MAX(IFERROR(IFERROR(_xlfn.FORECAST.ETS(AR$5,tbl_Model[[#This Row],[H_2023_01]:[H_2025_12]],$H$5:$AQ$5),_xlfn.FORECAST.LINEAR(AR$5,tbl_Model[[#This Row],[H_2023_01]:[H_2025_12]],$H$5:$AQ$5)),0),0)</f>
        <v>33.824215420408258</v>
      </c>
      <c r="AS403" s="79">
        <f>MAX(IFERROR(IFERROR(_xlfn.FORECAST.ETS(AS$5,tbl_Model[[#This Row],[H_2023_01]:[H_2025_12]],$H$5:$AQ$5),_xlfn.FORECAST.LINEAR(AS$5,tbl_Model[[#This Row],[H_2023_01]:[H_2025_12]],$H$5:$AQ$5)),0),0)</f>
        <v>34.287678634798901</v>
      </c>
      <c r="AT403" s="79">
        <f>MAX(IFERROR(IFERROR(_xlfn.FORECAST.ETS(AT$5,tbl_Model[[#This Row],[H_2023_01]:[H_2025_12]],$H$5:$AQ$5),_xlfn.FORECAST.LINEAR(AT$5,tbl_Model[[#This Row],[H_2023_01]:[H_2025_12]],$H$5:$AQ$5)),0),0)</f>
        <v>34.751141849189544</v>
      </c>
      <c r="AU403" s="79">
        <f>MAX(IFERROR(IFERROR(_xlfn.FORECAST.ETS(AU$5,tbl_Model[[#This Row],[H_2023_01]:[H_2025_12]],$H$5:$AQ$5),_xlfn.FORECAST.LINEAR(AU$5,tbl_Model[[#This Row],[H_2023_01]:[H_2025_12]],$H$5:$AQ$5)),0),0)</f>
        <v>35.214605063580187</v>
      </c>
      <c r="AV403" s="79">
        <f>MAX(IFERROR(IFERROR(_xlfn.FORECAST.ETS(AV$5,tbl_Model[[#This Row],[H_2023_01]:[H_2025_12]],$H$5:$AQ$5),_xlfn.FORECAST.LINEAR(AV$5,tbl_Model[[#This Row],[H_2023_01]:[H_2025_12]],$H$5:$AQ$5)),0),0)</f>
        <v>35.67806827797083</v>
      </c>
      <c r="AW403" s="79">
        <f>MAX(IFERROR(IFERROR(_xlfn.FORECAST.ETS(AW$5,tbl_Model[[#This Row],[H_2023_01]:[H_2025_12]],$H$5:$AQ$5),_xlfn.FORECAST.LINEAR(AW$5,tbl_Model[[#This Row],[H_2023_01]:[H_2025_12]],$H$5:$AQ$5)),0),0)</f>
        <v>36.141531492361473</v>
      </c>
      <c r="AX403" s="79">
        <f>MAX(IFERROR(IFERROR(_xlfn.FORECAST.ETS(AX$5,tbl_Model[[#This Row],[H_2023_01]:[H_2025_12]],$H$5:$AQ$5),_xlfn.FORECAST.LINEAR(AX$5,tbl_Model[[#This Row],[H_2023_01]:[H_2025_12]],$H$5:$AQ$5)),0),0)</f>
        <v>36.604994706752116</v>
      </c>
      <c r="AY403" s="79">
        <f>MAX(IFERROR(IFERROR(_xlfn.FORECAST.ETS(AY$5,tbl_Model[[#This Row],[H_2023_01]:[H_2025_12]],$H$5:$AQ$5),_xlfn.FORECAST.LINEAR(AY$5,tbl_Model[[#This Row],[H_2023_01]:[H_2025_12]],$H$5:$AQ$5)),0),0)</f>
        <v>37.068457921142759</v>
      </c>
      <c r="AZ403" s="79">
        <f>MAX(IFERROR(IFERROR(_xlfn.FORECAST.ETS(AZ$5,tbl_Model[[#This Row],[H_2023_01]:[H_2025_12]],$H$5:$AQ$5),_xlfn.FORECAST.LINEAR(AZ$5,tbl_Model[[#This Row],[H_2023_01]:[H_2025_12]],$H$5:$AQ$5)),0),0)</f>
        <v>37.531921135533402</v>
      </c>
      <c r="BA403" s="79">
        <f>MAX(IFERROR(IFERROR(_xlfn.FORECAST.ETS(BA$5,tbl_Model[[#This Row],[H_2023_01]:[H_2025_12]],$H$5:$AQ$5),_xlfn.FORECAST.LINEAR(BA$5,tbl_Model[[#This Row],[H_2023_01]:[H_2025_12]],$H$5:$AQ$5)),0),0)</f>
        <v>37.995384349924045</v>
      </c>
      <c r="BB403" s="79">
        <f>MAX(IFERROR(IFERROR(_xlfn.FORECAST.ETS(BB$5,tbl_Model[[#This Row],[H_2023_01]:[H_2025_12]],$H$5:$AQ$5),_xlfn.FORECAST.LINEAR(BB$5,tbl_Model[[#This Row],[H_2023_01]:[H_2025_12]],$H$5:$AQ$5)),0),0)</f>
        <v>38.458847564314688</v>
      </c>
      <c r="BC403" s="79">
        <f>MAX(IFERROR(IFERROR(_xlfn.FORECAST.ETS(BC$5,tbl_Model[[#This Row],[H_2023_01]:[H_2025_12]],$H$5:$AQ$5),_xlfn.FORECAST.LINEAR(BC$5,tbl_Model[[#This Row],[H_2023_01]:[H_2025_12]],$H$5:$AQ$5)),0),0)</f>
        <v>38.922310778705331</v>
      </c>
      <c r="BD403" s="80">
        <f>IFERROR(AR403/SUM(Model!$AR403:$BC403),1/12)</f>
        <v>7.7493311794775435E-2</v>
      </c>
      <c r="BE403" s="80">
        <f>IFERROR(AS403/SUM(Model!$AR403:$BC403),1/12)</f>
        <v>7.8555133892695056E-2</v>
      </c>
      <c r="BF403" s="80">
        <f>IFERROR(AT403/SUM(Model!$AR403:$BC403),1/12)</f>
        <v>7.9616955990614677E-2</v>
      </c>
      <c r="BG403" s="80">
        <f>IFERROR(AU403/SUM(Model!$AR403:$BC403),1/12)</f>
        <v>8.0678778088534298E-2</v>
      </c>
      <c r="BH403" s="80">
        <f>IFERROR(AV403/SUM(Model!$AR403:$BC403),1/12)</f>
        <v>8.1740600186453904E-2</v>
      </c>
      <c r="BI403" s="80">
        <f>IFERROR(AW403/SUM(Model!$AR403:$BC403),1/12)</f>
        <v>8.2802422284373525E-2</v>
      </c>
      <c r="BJ403" s="80">
        <f>IFERROR(AX403/SUM(Model!$AR403:$BC403),1/12)</f>
        <v>8.3864244382293146E-2</v>
      </c>
      <c r="BK403" s="80">
        <f>IFERROR(AY403/SUM(Model!$AR403:$BC403),1/12)</f>
        <v>8.4926066480212753E-2</v>
      </c>
      <c r="BL403" s="80">
        <f>IFERROR(AZ403/SUM(Model!$AR403:$BC403),1/12)</f>
        <v>8.5987888578132374E-2</v>
      </c>
      <c r="BM403" s="80">
        <f>IFERROR(BA403/SUM(Model!$AR403:$BC403),1/12)</f>
        <v>8.7049710676051995E-2</v>
      </c>
      <c r="BN403" s="80">
        <f>IFERROR(BB403/SUM(Model!$AR403:$BC403),1/12)</f>
        <v>8.8111532773971615E-2</v>
      </c>
      <c r="BO403" s="80">
        <f>IFERROR(BC403/SUM(Model!$AR403:$BC403),1/12)</f>
        <v>8.9173354871891222E-2</v>
      </c>
      <c r="BP40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340.07840284513429</v>
      </c>
      <c r="BQ403" s="77" cm="1">
        <f t="array" ref="BQ40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403" s="77" cm="1">
        <f t="array" ref="BR40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403" s="77">
        <f>IF(tbl_Model[[#This Row],[Type]]="Boutique",
    tbl_Model[[#This Row],[UnitListPrice]],
    tbl_Model[[#This Row],[UnitListPrice]]*(1-SUMIFS(tbl_MarketTerms[WholesaleMarginPct],tbl_MarketTerms[Country],tbl_Model[[#This Row],[country]])))</f>
        <v>15796.015550295857</v>
      </c>
      <c r="BT403" s="79">
        <f>Model!$BP403*BD403</f>
        <v>26.353801706347237</v>
      </c>
      <c r="BU403" s="79">
        <f>Model!$BP403*BE403</f>
        <v>26.71490446951341</v>
      </c>
      <c r="BV403" s="79">
        <f>Model!$BP403*BF403</f>
        <v>27.076007232679586</v>
      </c>
      <c r="BW403" s="79">
        <f>Model!$BP403*BG403</f>
        <v>27.437109995845759</v>
      </c>
      <c r="BX403" s="79">
        <f>Model!$BP403*BH403</f>
        <v>27.798212759011932</v>
      </c>
      <c r="BY403" s="79">
        <f>Model!$BP403*BI403</f>
        <v>28.159315522178105</v>
      </c>
      <c r="BZ403" s="79">
        <f>Model!$BP403*BJ403</f>
        <v>28.520418285344277</v>
      </c>
      <c r="CA403" s="79">
        <f>Model!$BP403*BK403</f>
        <v>28.88152104851045</v>
      </c>
      <c r="CB403" s="79">
        <f>Model!$BP403*BL403</f>
        <v>29.242623811676623</v>
      </c>
      <c r="CC403" s="79">
        <f>Model!$BP403*BM403</f>
        <v>29.603726574842799</v>
      </c>
      <c r="CD403" s="79">
        <f>Model!$BP403*BN403</f>
        <v>29.964829338008972</v>
      </c>
      <c r="CE403" s="79">
        <f>Model!$BP403*BO403</f>
        <v>30.325932101175141</v>
      </c>
      <c r="CF403" s="79">
        <f>Model!$BS403*BT403</f>
        <v>416285.06156287447</v>
      </c>
      <c r="CG403" s="79">
        <f>Model!$BS403*BU403</f>
        <v>421989.0464251021</v>
      </c>
      <c r="CH403" s="79">
        <f>Model!$BS403*BV403</f>
        <v>427693.03128732985</v>
      </c>
      <c r="CI403" s="79">
        <f>Model!$BS403*BW403</f>
        <v>433397.01614955749</v>
      </c>
      <c r="CJ403" s="79">
        <f>Model!$BS403*BX403</f>
        <v>439101.00101178518</v>
      </c>
      <c r="CK403" s="79">
        <f>Model!$BS403*BY403</f>
        <v>444804.98587401281</v>
      </c>
      <c r="CL403" s="79">
        <f>Model!$BS403*BZ403</f>
        <v>450508.9707362405</v>
      </c>
      <c r="CM403" s="79">
        <f>Model!$BS403*CA403</f>
        <v>456212.95559846819</v>
      </c>
      <c r="CN403" s="79">
        <f>Model!$BS403*CB403</f>
        <v>461916.94046069583</v>
      </c>
      <c r="CO403" s="79">
        <f>Model!$BS403*CC403</f>
        <v>467620.92532292358</v>
      </c>
      <c r="CP403" s="79">
        <f>Model!$BS403*CD403</f>
        <v>473324.91018515121</v>
      </c>
      <c r="CQ403" s="79">
        <f>Model!$BS403*CE403</f>
        <v>479028.89504737884</v>
      </c>
      <c r="CR403" s="79">
        <f>Model!$BR403*BT403</f>
        <v>142830.12014495881</v>
      </c>
      <c r="CS403" s="79">
        <f>Model!$BR403*BU403</f>
        <v>144787.19455958792</v>
      </c>
      <c r="CT403" s="79">
        <f>Model!$BR403*BV403</f>
        <v>146744.26897421703</v>
      </c>
      <c r="CU403" s="79">
        <f>Model!$BR403*BW403</f>
        <v>148701.34338884614</v>
      </c>
      <c r="CV403" s="79">
        <f>Model!$BR403*BX403</f>
        <v>150658.41780347525</v>
      </c>
      <c r="CW403" s="79">
        <f>Model!$BR403*BY403</f>
        <v>152615.49221810437</v>
      </c>
      <c r="CX403" s="79">
        <f>Model!$BR403*BZ403</f>
        <v>154572.56663273348</v>
      </c>
      <c r="CY403" s="79">
        <f>Model!$BR403*CA403</f>
        <v>156529.64104736256</v>
      </c>
      <c r="CZ403" s="79">
        <f>Model!$BR403*CB403</f>
        <v>158486.71546199167</v>
      </c>
      <c r="DA403" s="79">
        <f>Model!$BR403*CC403</f>
        <v>160443.78987662081</v>
      </c>
      <c r="DB403" s="79">
        <f>Model!$BR403*CD403</f>
        <v>162400.86429124992</v>
      </c>
      <c r="DC403" s="79">
        <f>Model!$BR403*CE403</f>
        <v>164357.938705879</v>
      </c>
      <c r="DD403" s="79">
        <f>SUM(Model!$CF403:$CQ403)</f>
        <v>5371883.7396615203</v>
      </c>
      <c r="DE403" s="79">
        <f>SUM(Model!$CR403:$DC403)</f>
        <v>1843128.353105027</v>
      </c>
      <c r="DF403" s="80">
        <f>IFERROR((Model!$DD403-Model!$DE403)/Model!$DD403,0)</f>
        <v>0.65689347677111831</v>
      </c>
    </row>
    <row r="404" spans="2:110" x14ac:dyDescent="0.25">
      <c r="B404" t="s">
        <v>371</v>
      </c>
      <c r="C404" t="s">
        <v>131</v>
      </c>
      <c r="D404" t="s">
        <v>24</v>
      </c>
      <c r="E404" s="4">
        <v>145</v>
      </c>
      <c r="F404" s="4">
        <v>865202.85</v>
      </c>
      <c r="G404" s="4">
        <v>379158.9</v>
      </c>
      <c r="H404" s="4">
        <v>2</v>
      </c>
      <c r="I404" s="4">
        <v>9</v>
      </c>
      <c r="J404" s="4">
        <v>6</v>
      </c>
      <c r="K404" s="4">
        <v>13</v>
      </c>
      <c r="L404" s="4">
        <v>15</v>
      </c>
      <c r="M404" s="4">
        <v>5</v>
      </c>
      <c r="N404" s="4">
        <v>22</v>
      </c>
      <c r="O404" s="4">
        <v>2</v>
      </c>
      <c r="P404" s="4">
        <v>3</v>
      </c>
      <c r="Q404" s="4">
        <v>13</v>
      </c>
      <c r="R404" s="4">
        <v>22</v>
      </c>
      <c r="S404" s="4">
        <v>4</v>
      </c>
      <c r="T404" s="4">
        <v>10</v>
      </c>
      <c r="U404" s="4">
        <v>18</v>
      </c>
      <c r="V404" s="4">
        <v>10</v>
      </c>
      <c r="W404" s="4">
        <v>16</v>
      </c>
      <c r="X404" s="4">
        <v>14</v>
      </c>
      <c r="Y404" s="4">
        <v>18</v>
      </c>
      <c r="Z404" s="4">
        <v>4</v>
      </c>
      <c r="AA404" s="4">
        <v>18</v>
      </c>
      <c r="AB404" s="4">
        <v>11</v>
      </c>
      <c r="AC404" s="4">
        <v>2</v>
      </c>
      <c r="AD404" s="4">
        <v>5</v>
      </c>
      <c r="AE404" s="4">
        <v>17</v>
      </c>
      <c r="AF404" s="4">
        <v>7</v>
      </c>
      <c r="AG404" s="4">
        <v>21</v>
      </c>
      <c r="AH404" s="4">
        <v>11</v>
      </c>
      <c r="AI404" s="4">
        <v>12</v>
      </c>
      <c r="AJ404" s="4">
        <v>5</v>
      </c>
      <c r="AK404" s="4">
        <v>7</v>
      </c>
      <c r="AL404" s="4">
        <v>11</v>
      </c>
      <c r="AM404" s="4">
        <v>18</v>
      </c>
      <c r="AN404" s="4">
        <v>0</v>
      </c>
      <c r="AO404" s="4">
        <v>19</v>
      </c>
      <c r="AP404" s="4">
        <v>30</v>
      </c>
      <c r="AQ404" s="4">
        <v>4</v>
      </c>
      <c r="AR404" s="79">
        <f>MAX(IFERROR(IFERROR(_xlfn.FORECAST.ETS(AR$5,tbl_Model[[#This Row],[H_2023_01]:[H_2025_12]],$H$5:$AQ$5),_xlfn.FORECAST.LINEAR(AR$5,tbl_Model[[#This Row],[H_2023_01]:[H_2025_12]],$H$5:$AQ$5)),0),0)</f>
        <v>13.417916675949284</v>
      </c>
      <c r="AS404" s="79">
        <f>MAX(IFERROR(IFERROR(_xlfn.FORECAST.ETS(AS$5,tbl_Model[[#This Row],[H_2023_01]:[H_2025_12]],$H$5:$AQ$5),_xlfn.FORECAST.LINEAR(AS$5,tbl_Model[[#This Row],[H_2023_01]:[H_2025_12]],$H$5:$AQ$5)),0),0)</f>
        <v>13.567199669245998</v>
      </c>
      <c r="AT404" s="79">
        <f>MAX(IFERROR(IFERROR(_xlfn.FORECAST.ETS(AT$5,tbl_Model[[#This Row],[H_2023_01]:[H_2025_12]],$H$5:$AQ$5),_xlfn.FORECAST.LINEAR(AT$5,tbl_Model[[#This Row],[H_2023_01]:[H_2025_12]],$H$5:$AQ$5)),0),0)</f>
        <v>13.716482662542703</v>
      </c>
      <c r="AU404" s="79">
        <f>MAX(IFERROR(IFERROR(_xlfn.FORECAST.ETS(AU$5,tbl_Model[[#This Row],[H_2023_01]:[H_2025_12]],$H$5:$AQ$5),_xlfn.FORECAST.LINEAR(AU$5,tbl_Model[[#This Row],[H_2023_01]:[H_2025_12]],$H$5:$AQ$5)),0),0)</f>
        <v>13.865765655839416</v>
      </c>
      <c r="AV404" s="79">
        <f>MAX(IFERROR(IFERROR(_xlfn.FORECAST.ETS(AV$5,tbl_Model[[#This Row],[H_2023_01]:[H_2025_12]],$H$5:$AQ$5),_xlfn.FORECAST.LINEAR(AV$5,tbl_Model[[#This Row],[H_2023_01]:[H_2025_12]],$H$5:$AQ$5)),0),0)</f>
        <v>14.015048649136121</v>
      </c>
      <c r="AW404" s="79">
        <f>MAX(IFERROR(IFERROR(_xlfn.FORECAST.ETS(AW$5,tbl_Model[[#This Row],[H_2023_01]:[H_2025_12]],$H$5:$AQ$5),_xlfn.FORECAST.LINEAR(AW$5,tbl_Model[[#This Row],[H_2023_01]:[H_2025_12]],$H$5:$AQ$5)),0),0)</f>
        <v>14.164331642432833</v>
      </c>
      <c r="AX404" s="79">
        <f>MAX(IFERROR(IFERROR(_xlfn.FORECAST.ETS(AX$5,tbl_Model[[#This Row],[H_2023_01]:[H_2025_12]],$H$5:$AQ$5),_xlfn.FORECAST.LINEAR(AX$5,tbl_Model[[#This Row],[H_2023_01]:[H_2025_12]],$H$5:$AQ$5)),0),0)</f>
        <v>14.31361463572954</v>
      </c>
      <c r="AY404" s="79">
        <f>MAX(IFERROR(IFERROR(_xlfn.FORECAST.ETS(AY$5,tbl_Model[[#This Row],[H_2023_01]:[H_2025_12]],$H$5:$AQ$5),_xlfn.FORECAST.LINEAR(AY$5,tbl_Model[[#This Row],[H_2023_01]:[H_2025_12]],$H$5:$AQ$5)),0),0)</f>
        <v>14.462897629026251</v>
      </c>
      <c r="AZ404" s="79">
        <f>MAX(IFERROR(IFERROR(_xlfn.FORECAST.ETS(AZ$5,tbl_Model[[#This Row],[H_2023_01]:[H_2025_12]],$H$5:$AQ$5),_xlfn.FORECAST.LINEAR(AZ$5,tbl_Model[[#This Row],[H_2023_01]:[H_2025_12]],$H$5:$AQ$5)),0),0)</f>
        <v>14.612180622322958</v>
      </c>
      <c r="BA404" s="79">
        <f>MAX(IFERROR(IFERROR(_xlfn.FORECAST.ETS(BA$5,tbl_Model[[#This Row],[H_2023_01]:[H_2025_12]],$H$5:$AQ$5),_xlfn.FORECAST.LINEAR(BA$5,tbl_Model[[#This Row],[H_2023_01]:[H_2025_12]],$H$5:$AQ$5)),0),0)</f>
        <v>14.76146361561967</v>
      </c>
      <c r="BB404" s="79">
        <f>MAX(IFERROR(IFERROR(_xlfn.FORECAST.ETS(BB$5,tbl_Model[[#This Row],[H_2023_01]:[H_2025_12]],$H$5:$AQ$5),_xlfn.FORECAST.LINEAR(BB$5,tbl_Model[[#This Row],[H_2023_01]:[H_2025_12]],$H$5:$AQ$5)),0),0)</f>
        <v>14.910746608916375</v>
      </c>
      <c r="BC404" s="79">
        <f>MAX(IFERROR(IFERROR(_xlfn.FORECAST.ETS(BC$5,tbl_Model[[#This Row],[H_2023_01]:[H_2025_12]],$H$5:$AQ$5),_xlfn.FORECAST.LINEAR(BC$5,tbl_Model[[#This Row],[H_2023_01]:[H_2025_12]],$H$5:$AQ$5)),0),0)</f>
        <v>15.060029602213088</v>
      </c>
      <c r="BD404" s="80">
        <f>IFERROR(AR404/SUM(Model!$AR404:$BC404),1/12)</f>
        <v>7.852811520002112E-2</v>
      </c>
      <c r="BE404" s="80">
        <f>IFERROR(AS404/SUM(Model!$AR404:$BC404),1/12)</f>
        <v>7.9401791224259721E-2</v>
      </c>
      <c r="BF404" s="80">
        <f>IFERROR(AT404/SUM(Model!$AR404:$BC404),1/12)</f>
        <v>8.0275467248498281E-2</v>
      </c>
      <c r="BG404" s="80">
        <f>IFERROR(AU404/SUM(Model!$AR404:$BC404),1/12)</f>
        <v>8.1149143272736896E-2</v>
      </c>
      <c r="BH404" s="80">
        <f>IFERROR(AV404/SUM(Model!$AR404:$BC404),1/12)</f>
        <v>8.2022819296975455E-2</v>
      </c>
      <c r="BI404" s="80">
        <f>IFERROR(AW404/SUM(Model!$AR404:$BC404),1/12)</f>
        <v>8.2896495321214042E-2</v>
      </c>
      <c r="BJ404" s="80">
        <f>IFERROR(AX404/SUM(Model!$AR404:$BC404),1/12)</f>
        <v>8.3770171345452615E-2</v>
      </c>
      <c r="BK404" s="80">
        <f>IFERROR(AY404/SUM(Model!$AR404:$BC404),1/12)</f>
        <v>8.4643847369691216E-2</v>
      </c>
      <c r="BL404" s="80">
        <f>IFERROR(AZ404/SUM(Model!$AR404:$BC404),1/12)</f>
        <v>8.551752339392979E-2</v>
      </c>
      <c r="BM404" s="80">
        <f>IFERROR(BA404/SUM(Model!$AR404:$BC404),1/12)</f>
        <v>8.6391199418168377E-2</v>
      </c>
      <c r="BN404" s="80">
        <f>IFERROR(BB404/SUM(Model!$AR404:$BC404),1/12)</f>
        <v>8.7264875442406936E-2</v>
      </c>
      <c r="BO404" s="80">
        <f>IFERROR(BC404/SUM(Model!$AR404:$BC404),1/12)</f>
        <v>8.8138551466645551E-2</v>
      </c>
      <c r="BP40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151.4066910611605</v>
      </c>
      <c r="BQ404" s="77" cm="1">
        <f t="array" ref="BQ40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404" s="77" cm="1">
        <f t="array" ref="BR40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404" s="77">
        <f>IF(tbl_Model[[#This Row],[Type]]="Boutique",
    tbl_Model[[#This Row],[UnitListPrice]],
    tbl_Model[[#This Row],[UnitListPrice]]*(1-SUMIFS(tbl_MarketTerms[WholesaleMarginPct],tbl_MarketTerms[Country],tbl_Model[[#This Row],[country]])))</f>
        <v>6163.6928749377175</v>
      </c>
      <c r="BT404" s="79">
        <f>Model!$BP404*BD404</f>
        <v>11.889682077704819</v>
      </c>
      <c r="BU404" s="79">
        <f>Model!$BP404*BE404</f>
        <v>12.021962473594257</v>
      </c>
      <c r="BV404" s="79">
        <f>Model!$BP404*BF404</f>
        <v>12.154242869483687</v>
      </c>
      <c r="BW404" s="79">
        <f>Model!$BP404*BG404</f>
        <v>12.286523265373127</v>
      </c>
      <c r="BX404" s="79">
        <f>Model!$BP404*BH404</f>
        <v>12.418803661262556</v>
      </c>
      <c r="BY404" s="79">
        <f>Model!$BP404*BI404</f>
        <v>12.551084057151991</v>
      </c>
      <c r="BZ404" s="79">
        <f>Model!$BP404*BJ404</f>
        <v>12.683364453041424</v>
      </c>
      <c r="CA404" s="79">
        <f>Model!$BP404*BK404</f>
        <v>12.815644848930861</v>
      </c>
      <c r="CB404" s="79">
        <f>Model!$BP404*BL404</f>
        <v>12.947925244820293</v>
      </c>
      <c r="CC404" s="79">
        <f>Model!$BP404*BM404</f>
        <v>13.080205640709728</v>
      </c>
      <c r="CD404" s="79">
        <f>Model!$BP404*BN404</f>
        <v>13.212486036599159</v>
      </c>
      <c r="CE404" s="79">
        <f>Model!$BP404*BO404</f>
        <v>13.344766432488598</v>
      </c>
      <c r="CF404" s="79">
        <f>Model!$BS404*BT404</f>
        <v>73284.348707623867</v>
      </c>
      <c r="CG404" s="79">
        <f>Model!$BS404*BU404</f>
        <v>74099.684441261546</v>
      </c>
      <c r="CH404" s="79">
        <f>Model!$BS404*BV404</f>
        <v>74915.020174899153</v>
      </c>
      <c r="CI404" s="79">
        <f>Model!$BS404*BW404</f>
        <v>75730.355908536847</v>
      </c>
      <c r="CJ404" s="79">
        <f>Model!$BS404*BX404</f>
        <v>76545.691642174454</v>
      </c>
      <c r="CK404" s="79">
        <f>Model!$BS404*BY404</f>
        <v>77361.027375812104</v>
      </c>
      <c r="CL404" s="79">
        <f>Model!$BS404*BZ404</f>
        <v>78176.36310944974</v>
      </c>
      <c r="CM404" s="79">
        <f>Model!$BS404*CA404</f>
        <v>78991.698843087404</v>
      </c>
      <c r="CN404" s="79">
        <f>Model!$BS404*CB404</f>
        <v>79807.03457672504</v>
      </c>
      <c r="CO404" s="79">
        <f>Model!$BS404*CC404</f>
        <v>80622.37031036269</v>
      </c>
      <c r="CP404" s="79">
        <f>Model!$BS404*CD404</f>
        <v>81437.706044000326</v>
      </c>
      <c r="CQ404" s="79">
        <f>Model!$BS404*CE404</f>
        <v>82253.041777637991</v>
      </c>
      <c r="CR404" s="79">
        <f>Model!$BR404*BT404</f>
        <v>31570.354301461226</v>
      </c>
      <c r="CS404" s="79">
        <f>Model!$BR404*BU404</f>
        <v>31921.594892931545</v>
      </c>
      <c r="CT404" s="79">
        <f>Model!$BR404*BV404</f>
        <v>32272.835484401843</v>
      </c>
      <c r="CU404" s="79">
        <f>Model!$BR404*BW404</f>
        <v>32624.07607587217</v>
      </c>
      <c r="CV404" s="79">
        <f>Model!$BR404*BX404</f>
        <v>32975.316667342471</v>
      </c>
      <c r="CW404" s="79">
        <f>Model!$BR404*BY404</f>
        <v>33326.557258812783</v>
      </c>
      <c r="CX404" s="79">
        <f>Model!$BR404*BZ404</f>
        <v>33677.797850283088</v>
      </c>
      <c r="CY404" s="79">
        <f>Model!$BR404*CA404</f>
        <v>34029.038441753408</v>
      </c>
      <c r="CZ404" s="79">
        <f>Model!$BR404*CB404</f>
        <v>34380.279033223713</v>
      </c>
      <c r="DA404" s="79">
        <f>Model!$BR404*CC404</f>
        <v>34731.519624694025</v>
      </c>
      <c r="DB404" s="79">
        <f>Model!$BR404*CD404</f>
        <v>35082.76021616433</v>
      </c>
      <c r="DC404" s="79">
        <f>Model!$BR404*CE404</f>
        <v>35434.000807634649</v>
      </c>
      <c r="DD404" s="79">
        <f>SUM(Model!$CF404:$CQ404)</f>
        <v>933224.34291157126</v>
      </c>
      <c r="DE404" s="79">
        <f>SUM(Model!$CR404:$DC404)</f>
        <v>402026.1306545753</v>
      </c>
      <c r="DF404" s="80">
        <f>IFERROR((Model!$DD404-Model!$DE404)/Model!$DD404,0)</f>
        <v>0.56920741115658002</v>
      </c>
    </row>
    <row r="405" spans="2:110" x14ac:dyDescent="0.25">
      <c r="B405" t="s">
        <v>371</v>
      </c>
      <c r="C405" t="s">
        <v>89</v>
      </c>
      <c r="D405" t="s">
        <v>32</v>
      </c>
      <c r="E405" s="4">
        <v>542</v>
      </c>
      <c r="F405" s="4">
        <v>7986301.1299999999</v>
      </c>
      <c r="G405" s="4">
        <v>2822327.34</v>
      </c>
      <c r="H405" s="4">
        <v>44</v>
      </c>
      <c r="I405" s="4">
        <v>12</v>
      </c>
      <c r="J405" s="4">
        <v>35</v>
      </c>
      <c r="K405" s="4">
        <v>17</v>
      </c>
      <c r="L405" s="4">
        <v>39</v>
      </c>
      <c r="M405" s="4">
        <v>34</v>
      </c>
      <c r="N405" s="4">
        <v>26</v>
      </c>
      <c r="O405" s="4">
        <v>35</v>
      </c>
      <c r="P405" s="4">
        <v>24</v>
      </c>
      <c r="Q405" s="4">
        <v>29</v>
      </c>
      <c r="R405" s="4">
        <v>48</v>
      </c>
      <c r="S405" s="4">
        <v>42</v>
      </c>
      <c r="T405" s="4">
        <v>17</v>
      </c>
      <c r="U405" s="4">
        <v>11</v>
      </c>
      <c r="V405" s="4">
        <v>46</v>
      </c>
      <c r="W405" s="4">
        <v>39</v>
      </c>
      <c r="X405" s="4">
        <v>14</v>
      </c>
      <c r="Y405" s="4">
        <v>18</v>
      </c>
      <c r="Z405" s="4">
        <v>34</v>
      </c>
      <c r="AA405" s="4">
        <v>28</v>
      </c>
      <c r="AB405" s="4">
        <v>24</v>
      </c>
      <c r="AC405" s="4">
        <v>49</v>
      </c>
      <c r="AD405" s="4">
        <v>27</v>
      </c>
      <c r="AE405" s="4">
        <v>59</v>
      </c>
      <c r="AF405" s="4">
        <v>30</v>
      </c>
      <c r="AG405" s="4">
        <v>46</v>
      </c>
      <c r="AH405" s="4">
        <v>34</v>
      </c>
      <c r="AI405" s="4">
        <v>42</v>
      </c>
      <c r="AJ405" s="4">
        <v>50</v>
      </c>
      <c r="AK405" s="4">
        <v>31</v>
      </c>
      <c r="AL405" s="4">
        <v>41</v>
      </c>
      <c r="AM405" s="4">
        <v>41</v>
      </c>
      <c r="AN405" s="4">
        <v>45</v>
      </c>
      <c r="AO405" s="4">
        <v>70</v>
      </c>
      <c r="AP405" s="4">
        <v>58</v>
      </c>
      <c r="AQ405" s="4">
        <v>54</v>
      </c>
      <c r="AR405" s="79">
        <f>MAX(IFERROR(IFERROR(_xlfn.FORECAST.ETS(AR$5,tbl_Model[[#This Row],[H_2023_01]:[H_2025_12]],$H$5:$AQ$5),_xlfn.FORECAST.LINEAR(AR$5,tbl_Model[[#This Row],[H_2023_01]:[H_2025_12]],$H$5:$AQ$5)),0),0)</f>
        <v>54.008774949590681</v>
      </c>
      <c r="AS405" s="79">
        <f>MAX(IFERROR(IFERROR(_xlfn.FORECAST.ETS(AS$5,tbl_Model[[#This Row],[H_2023_01]:[H_2025_12]],$H$5:$AQ$5),_xlfn.FORECAST.LINEAR(AS$5,tbl_Model[[#This Row],[H_2023_01]:[H_2025_12]],$H$5:$AQ$5)),0),0)</f>
        <v>54.640214896160415</v>
      </c>
      <c r="AT405" s="79">
        <f>MAX(IFERROR(IFERROR(_xlfn.FORECAST.ETS(AT$5,tbl_Model[[#This Row],[H_2023_01]:[H_2025_12]],$H$5:$AQ$5),_xlfn.FORECAST.LINEAR(AT$5,tbl_Model[[#This Row],[H_2023_01]:[H_2025_12]],$H$5:$AQ$5)),0),0)</f>
        <v>55.27165484273015</v>
      </c>
      <c r="AU405" s="79">
        <f>MAX(IFERROR(IFERROR(_xlfn.FORECAST.ETS(AU$5,tbl_Model[[#This Row],[H_2023_01]:[H_2025_12]],$H$5:$AQ$5),_xlfn.FORECAST.LINEAR(AU$5,tbl_Model[[#This Row],[H_2023_01]:[H_2025_12]],$H$5:$AQ$5)),0),0)</f>
        <v>55.903094789299885</v>
      </c>
      <c r="AV405" s="79">
        <f>MAX(IFERROR(IFERROR(_xlfn.FORECAST.ETS(AV$5,tbl_Model[[#This Row],[H_2023_01]:[H_2025_12]],$H$5:$AQ$5),_xlfn.FORECAST.LINEAR(AV$5,tbl_Model[[#This Row],[H_2023_01]:[H_2025_12]],$H$5:$AQ$5)),0),0)</f>
        <v>56.53453473586962</v>
      </c>
      <c r="AW405" s="79">
        <f>MAX(IFERROR(IFERROR(_xlfn.FORECAST.ETS(AW$5,tbl_Model[[#This Row],[H_2023_01]:[H_2025_12]],$H$5:$AQ$5),_xlfn.FORECAST.LINEAR(AW$5,tbl_Model[[#This Row],[H_2023_01]:[H_2025_12]],$H$5:$AQ$5)),0),0)</f>
        <v>57.165974682439355</v>
      </c>
      <c r="AX405" s="79">
        <f>MAX(IFERROR(IFERROR(_xlfn.FORECAST.ETS(AX$5,tbl_Model[[#This Row],[H_2023_01]:[H_2025_12]],$H$5:$AQ$5),_xlfn.FORECAST.LINEAR(AX$5,tbl_Model[[#This Row],[H_2023_01]:[H_2025_12]],$H$5:$AQ$5)),0),0)</f>
        <v>57.79741462900909</v>
      </c>
      <c r="AY405" s="79">
        <f>MAX(IFERROR(IFERROR(_xlfn.FORECAST.ETS(AY$5,tbl_Model[[#This Row],[H_2023_01]:[H_2025_12]],$H$5:$AQ$5),_xlfn.FORECAST.LINEAR(AY$5,tbl_Model[[#This Row],[H_2023_01]:[H_2025_12]],$H$5:$AQ$5)),0),0)</f>
        <v>58.428854575578825</v>
      </c>
      <c r="AZ405" s="79">
        <f>MAX(IFERROR(IFERROR(_xlfn.FORECAST.ETS(AZ$5,tbl_Model[[#This Row],[H_2023_01]:[H_2025_12]],$H$5:$AQ$5),_xlfn.FORECAST.LINEAR(AZ$5,tbl_Model[[#This Row],[H_2023_01]:[H_2025_12]],$H$5:$AQ$5)),0),0)</f>
        <v>59.06029452214856</v>
      </c>
      <c r="BA405" s="79">
        <f>MAX(IFERROR(IFERROR(_xlfn.FORECAST.ETS(BA$5,tbl_Model[[#This Row],[H_2023_01]:[H_2025_12]],$H$5:$AQ$5),_xlfn.FORECAST.LINEAR(BA$5,tbl_Model[[#This Row],[H_2023_01]:[H_2025_12]],$H$5:$AQ$5)),0),0)</f>
        <v>59.691734468718295</v>
      </c>
      <c r="BB405" s="79">
        <f>MAX(IFERROR(IFERROR(_xlfn.FORECAST.ETS(BB$5,tbl_Model[[#This Row],[H_2023_01]:[H_2025_12]],$H$5:$AQ$5),_xlfn.FORECAST.LINEAR(BB$5,tbl_Model[[#This Row],[H_2023_01]:[H_2025_12]],$H$5:$AQ$5)),0),0)</f>
        <v>60.323174415288037</v>
      </c>
      <c r="BC405" s="79">
        <f>MAX(IFERROR(IFERROR(_xlfn.FORECAST.ETS(BC$5,tbl_Model[[#This Row],[H_2023_01]:[H_2025_12]],$H$5:$AQ$5),_xlfn.FORECAST.LINEAR(BC$5,tbl_Model[[#This Row],[H_2023_01]:[H_2025_12]],$H$5:$AQ$5)),0),0)</f>
        <v>60.954614361857764</v>
      </c>
      <c r="BD405" s="80">
        <f>IFERROR(AR405/SUM(Model!$AR405:$BC405),1/12)</f>
        <v>7.8298513513832615E-2</v>
      </c>
      <c r="BE405" s="80">
        <f>IFERROR(AS405/SUM(Model!$AR405:$BC405),1/12)</f>
        <v>7.9213935299196375E-2</v>
      </c>
      <c r="BF405" s="80">
        <f>IFERROR(AT405/SUM(Model!$AR405:$BC405),1/12)</f>
        <v>8.0129357084560149E-2</v>
      </c>
      <c r="BG405" s="80">
        <f>IFERROR(AU405/SUM(Model!$AR405:$BC405),1/12)</f>
        <v>8.1044778869923909E-2</v>
      </c>
      <c r="BH405" s="80">
        <f>IFERROR(AV405/SUM(Model!$AR405:$BC405),1/12)</f>
        <v>8.1960200655287682E-2</v>
      </c>
      <c r="BI405" s="80">
        <f>IFERROR(AW405/SUM(Model!$AR405:$BC405),1/12)</f>
        <v>8.2875622440651442E-2</v>
      </c>
      <c r="BJ405" s="80">
        <f>IFERROR(AX405/SUM(Model!$AR405:$BC405),1/12)</f>
        <v>8.3791044226015216E-2</v>
      </c>
      <c r="BK405" s="80">
        <f>IFERROR(AY405/SUM(Model!$AR405:$BC405),1/12)</f>
        <v>8.4706466011378975E-2</v>
      </c>
      <c r="BL405" s="80">
        <f>IFERROR(AZ405/SUM(Model!$AR405:$BC405),1/12)</f>
        <v>8.5621887796742749E-2</v>
      </c>
      <c r="BM405" s="80">
        <f>IFERROR(BA405/SUM(Model!$AR405:$BC405),1/12)</f>
        <v>8.6537309582106509E-2</v>
      </c>
      <c r="BN405" s="80">
        <f>IFERROR(BB405/SUM(Model!$AR405:$BC405),1/12)</f>
        <v>8.7452731367470282E-2</v>
      </c>
      <c r="BO405" s="80">
        <f>IFERROR(BC405/SUM(Model!$AR405:$BC405),1/12)</f>
        <v>8.8368153152834042E-2</v>
      </c>
      <c r="BP40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560.64292552173072</v>
      </c>
      <c r="BQ405" s="77" cm="1">
        <f t="array" ref="BQ40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405" s="77" cm="1">
        <f t="array" ref="BR40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405" s="77">
        <f>IF(tbl_Model[[#This Row],[Type]]="Boutique",
    tbl_Model[[#This Row],[UnitListPrice]],
    tbl_Model[[#This Row],[UnitListPrice]]*(1-SUMIFS(tbl_MarketTerms[WholesaleMarginPct],tbl_MarketTerms[Country],tbl_Model[[#This Row],[country]])))</f>
        <v>15538.217076923078</v>
      </c>
      <c r="BT405" s="79">
        <f>Model!$BP405*BD405</f>
        <v>43.897507680397887</v>
      </c>
      <c r="BU405" s="79">
        <f>Model!$BP405*BE405</f>
        <v>44.410732428230553</v>
      </c>
      <c r="BV405" s="79">
        <f>Model!$BP405*BF405</f>
        <v>44.923957176063219</v>
      </c>
      <c r="BW405" s="79">
        <f>Model!$BP405*BG405</f>
        <v>45.437181923895885</v>
      </c>
      <c r="BX405" s="79">
        <f>Model!$BP405*BH405</f>
        <v>45.950406671728558</v>
      </c>
      <c r="BY405" s="79">
        <f>Model!$BP405*BI405</f>
        <v>46.463631419561224</v>
      </c>
      <c r="BZ405" s="79">
        <f>Model!$BP405*BJ405</f>
        <v>46.97685616739389</v>
      </c>
      <c r="CA405" s="79">
        <f>Model!$BP405*BK405</f>
        <v>47.490080915226557</v>
      </c>
      <c r="CB405" s="79">
        <f>Model!$BP405*BL405</f>
        <v>48.00330566305923</v>
      </c>
      <c r="CC405" s="79">
        <f>Model!$BP405*BM405</f>
        <v>48.516530410891896</v>
      </c>
      <c r="CD405" s="79">
        <f>Model!$BP405*BN405</f>
        <v>49.029755158724562</v>
      </c>
      <c r="CE405" s="79">
        <f>Model!$BP405*BO405</f>
        <v>49.542979906557228</v>
      </c>
      <c r="CF405" s="79">
        <f>Model!$BS405*BT405</f>
        <v>682089.0034739204</v>
      </c>
      <c r="CG405" s="79">
        <f>Model!$BS405*BU405</f>
        <v>690063.6010149935</v>
      </c>
      <c r="CH405" s="79">
        <f>Model!$BS405*BV405</f>
        <v>698038.19855606661</v>
      </c>
      <c r="CI405" s="79">
        <f>Model!$BS405*BW405</f>
        <v>706012.7960971396</v>
      </c>
      <c r="CJ405" s="79">
        <f>Model!$BS405*BX405</f>
        <v>713987.39363821282</v>
      </c>
      <c r="CK405" s="79">
        <f>Model!$BS405*BY405</f>
        <v>721961.99117928592</v>
      </c>
      <c r="CL405" s="79">
        <f>Model!$BS405*BZ405</f>
        <v>729936.58872035891</v>
      </c>
      <c r="CM405" s="79">
        <f>Model!$BS405*CA405</f>
        <v>737911.18626143201</v>
      </c>
      <c r="CN405" s="79">
        <f>Model!$BS405*CB405</f>
        <v>745885.78380250523</v>
      </c>
      <c r="CO405" s="79">
        <f>Model!$BS405*CC405</f>
        <v>753860.38134357834</v>
      </c>
      <c r="CP405" s="79">
        <f>Model!$BS405*CD405</f>
        <v>761834.97888465133</v>
      </c>
      <c r="CQ405" s="79">
        <f>Model!$BS405*CE405</f>
        <v>769809.57642572443</v>
      </c>
      <c r="CR405" s="79">
        <f>Model!$BR405*BT405</f>
        <v>237912.02369658105</v>
      </c>
      <c r="CS405" s="79">
        <f>Model!$BR405*BU405</f>
        <v>240693.5560618584</v>
      </c>
      <c r="CT405" s="79">
        <f>Model!$BR405*BV405</f>
        <v>243475.08842713572</v>
      </c>
      <c r="CU405" s="79">
        <f>Model!$BR405*BW405</f>
        <v>246256.62079241307</v>
      </c>
      <c r="CV405" s="79">
        <f>Model!$BR405*BX405</f>
        <v>249038.15315769042</v>
      </c>
      <c r="CW405" s="79">
        <f>Model!$BR405*BY405</f>
        <v>251819.68552296777</v>
      </c>
      <c r="CX405" s="79">
        <f>Model!$BR405*BZ405</f>
        <v>254601.2178882451</v>
      </c>
      <c r="CY405" s="79">
        <f>Model!$BR405*CA405</f>
        <v>257382.75025352245</v>
      </c>
      <c r="CZ405" s="79">
        <f>Model!$BR405*CB405</f>
        <v>260164.2826187998</v>
      </c>
      <c r="DA405" s="79">
        <f>Model!$BR405*CC405</f>
        <v>262945.81498407712</v>
      </c>
      <c r="DB405" s="79">
        <f>Model!$BR405*CD405</f>
        <v>265727.34734935447</v>
      </c>
      <c r="DC405" s="79">
        <f>Model!$BR405*CE405</f>
        <v>268508.87971463182</v>
      </c>
      <c r="DD405" s="79">
        <f>SUM(Model!$CF405:$CQ405)</f>
        <v>8711391.4793978687</v>
      </c>
      <c r="DE405" s="79">
        <f>SUM(Model!$CR405:$DC405)</f>
        <v>3038525.4204672775</v>
      </c>
      <c r="DF405" s="80">
        <f>IFERROR((Model!$DD405-Model!$DE405)/Model!$DD405,0)</f>
        <v>0.65120091002071456</v>
      </c>
    </row>
    <row r="406" spans="2:110" x14ac:dyDescent="0.25">
      <c r="B406" t="s">
        <v>371</v>
      </c>
      <c r="C406" t="s">
        <v>169</v>
      </c>
      <c r="D406" t="s">
        <v>7</v>
      </c>
      <c r="E406" s="4">
        <v>186</v>
      </c>
      <c r="F406" s="4">
        <v>2537813.36</v>
      </c>
      <c r="G406" s="4">
        <v>1035553.73</v>
      </c>
      <c r="H406" s="4">
        <v>10</v>
      </c>
      <c r="I406" s="4">
        <v>12</v>
      </c>
      <c r="J406" s="4">
        <v>19</v>
      </c>
      <c r="K406" s="4">
        <v>17</v>
      </c>
      <c r="L406" s="4">
        <v>12</v>
      </c>
      <c r="M406" s="4">
        <v>15</v>
      </c>
      <c r="N406" s="4">
        <v>14</v>
      </c>
      <c r="O406" s="4">
        <v>21</v>
      </c>
      <c r="P406" s="4">
        <v>11</v>
      </c>
      <c r="Q406" s="4">
        <v>12</v>
      </c>
      <c r="R406" s="4">
        <v>46</v>
      </c>
      <c r="S406" s="4">
        <v>33</v>
      </c>
      <c r="T406" s="4">
        <v>0</v>
      </c>
      <c r="U406" s="4">
        <v>11</v>
      </c>
      <c r="V406" s="4">
        <v>10</v>
      </c>
      <c r="W406" s="4">
        <v>19</v>
      </c>
      <c r="X406" s="4">
        <v>31</v>
      </c>
      <c r="Y406" s="4">
        <v>9</v>
      </c>
      <c r="Z406" s="4">
        <v>24</v>
      </c>
      <c r="AA406" s="4">
        <v>25</v>
      </c>
      <c r="AB406" s="4">
        <v>27</v>
      </c>
      <c r="AC406" s="4">
        <v>8</v>
      </c>
      <c r="AD406" s="4">
        <v>16</v>
      </c>
      <c r="AE406" s="4">
        <v>19</v>
      </c>
      <c r="AF406" s="4">
        <v>19</v>
      </c>
      <c r="AG406" s="4">
        <v>16</v>
      </c>
      <c r="AH406" s="4">
        <v>17</v>
      </c>
      <c r="AI406" s="4">
        <v>15</v>
      </c>
      <c r="AJ406" s="4">
        <v>3</v>
      </c>
      <c r="AK406" s="4">
        <v>20</v>
      </c>
      <c r="AL406" s="4">
        <v>8</v>
      </c>
      <c r="AM406" s="4">
        <v>16</v>
      </c>
      <c r="AN406" s="4">
        <v>10</v>
      </c>
      <c r="AO406" s="4">
        <v>18</v>
      </c>
      <c r="AP406" s="4">
        <v>19</v>
      </c>
      <c r="AQ406" s="4">
        <v>25</v>
      </c>
      <c r="AR406" s="79">
        <f>MAX(IFERROR(IFERROR(_xlfn.FORECAST.ETS(AR$5,tbl_Model[[#This Row],[H_2023_01]:[H_2025_12]],$H$5:$AQ$5),_xlfn.FORECAST.LINEAR(AR$5,tbl_Model[[#This Row],[H_2023_01]:[H_2025_12]],$H$5:$AQ$5)),0),0)</f>
        <v>17.094203245145476</v>
      </c>
      <c r="AS406" s="79">
        <f>MAX(IFERROR(IFERROR(_xlfn.FORECAST.ETS(AS$5,tbl_Model[[#This Row],[H_2023_01]:[H_2025_12]],$H$5:$AQ$5),_xlfn.FORECAST.LINEAR(AS$5,tbl_Model[[#This Row],[H_2023_01]:[H_2025_12]],$H$5:$AQ$5)),0),0)</f>
        <v>17.14964584670965</v>
      </c>
      <c r="AT406" s="79">
        <f>MAX(IFERROR(IFERROR(_xlfn.FORECAST.ETS(AT$5,tbl_Model[[#This Row],[H_2023_01]:[H_2025_12]],$H$5:$AQ$5),_xlfn.FORECAST.LINEAR(AT$5,tbl_Model[[#This Row],[H_2023_01]:[H_2025_12]],$H$5:$AQ$5)),0),0)</f>
        <v>17.205088448273827</v>
      </c>
      <c r="AU406" s="79">
        <f>MAX(IFERROR(IFERROR(_xlfn.FORECAST.ETS(AU$5,tbl_Model[[#This Row],[H_2023_01]:[H_2025_12]],$H$5:$AQ$5),_xlfn.FORECAST.LINEAR(AU$5,tbl_Model[[#This Row],[H_2023_01]:[H_2025_12]],$H$5:$AQ$5)),0),0)</f>
        <v>17.260531049838001</v>
      </c>
      <c r="AV406" s="79">
        <f>MAX(IFERROR(IFERROR(_xlfn.FORECAST.ETS(AV$5,tbl_Model[[#This Row],[H_2023_01]:[H_2025_12]],$H$5:$AQ$5),_xlfn.FORECAST.LINEAR(AV$5,tbl_Model[[#This Row],[H_2023_01]:[H_2025_12]],$H$5:$AQ$5)),0),0)</f>
        <v>17.315973651402174</v>
      </c>
      <c r="AW406" s="79">
        <f>MAX(IFERROR(IFERROR(_xlfn.FORECAST.ETS(AW$5,tbl_Model[[#This Row],[H_2023_01]:[H_2025_12]],$H$5:$AQ$5),_xlfn.FORECAST.LINEAR(AW$5,tbl_Model[[#This Row],[H_2023_01]:[H_2025_12]],$H$5:$AQ$5)),0),0)</f>
        <v>17.371416252966348</v>
      </c>
      <c r="AX406" s="79">
        <f>MAX(IFERROR(IFERROR(_xlfn.FORECAST.ETS(AX$5,tbl_Model[[#This Row],[H_2023_01]:[H_2025_12]],$H$5:$AQ$5),_xlfn.FORECAST.LINEAR(AX$5,tbl_Model[[#This Row],[H_2023_01]:[H_2025_12]],$H$5:$AQ$5)),0),0)</f>
        <v>17.426858854530522</v>
      </c>
      <c r="AY406" s="79">
        <f>MAX(IFERROR(IFERROR(_xlfn.FORECAST.ETS(AY$5,tbl_Model[[#This Row],[H_2023_01]:[H_2025_12]],$H$5:$AQ$5),_xlfn.FORECAST.LINEAR(AY$5,tbl_Model[[#This Row],[H_2023_01]:[H_2025_12]],$H$5:$AQ$5)),0),0)</f>
        <v>17.482301456094699</v>
      </c>
      <c r="AZ406" s="79">
        <f>MAX(IFERROR(IFERROR(_xlfn.FORECAST.ETS(AZ$5,tbl_Model[[#This Row],[H_2023_01]:[H_2025_12]],$H$5:$AQ$5),_xlfn.FORECAST.LINEAR(AZ$5,tbl_Model[[#This Row],[H_2023_01]:[H_2025_12]],$H$5:$AQ$5)),0),0)</f>
        <v>17.537744057658873</v>
      </c>
      <c r="BA406" s="79">
        <f>MAX(IFERROR(IFERROR(_xlfn.FORECAST.ETS(BA$5,tbl_Model[[#This Row],[H_2023_01]:[H_2025_12]],$H$5:$AQ$5),_xlfn.FORECAST.LINEAR(BA$5,tbl_Model[[#This Row],[H_2023_01]:[H_2025_12]],$H$5:$AQ$5)),0),0)</f>
        <v>17.593186659223047</v>
      </c>
      <c r="BB406" s="79">
        <f>MAX(IFERROR(IFERROR(_xlfn.FORECAST.ETS(BB$5,tbl_Model[[#This Row],[H_2023_01]:[H_2025_12]],$H$5:$AQ$5),_xlfn.FORECAST.LINEAR(BB$5,tbl_Model[[#This Row],[H_2023_01]:[H_2025_12]],$H$5:$AQ$5)),0),0)</f>
        <v>17.648629260787221</v>
      </c>
      <c r="BC406" s="79">
        <f>MAX(IFERROR(IFERROR(_xlfn.FORECAST.ETS(BC$5,tbl_Model[[#This Row],[H_2023_01]:[H_2025_12]],$H$5:$AQ$5),_xlfn.FORECAST.LINEAR(BC$5,tbl_Model[[#This Row],[H_2023_01]:[H_2025_12]],$H$5:$AQ$5)),0),0)</f>
        <v>17.704071862351398</v>
      </c>
      <c r="BD406" s="80">
        <f>IFERROR(AR406/SUM(Model!$AR406:$BC406),1/12)</f>
        <v>8.1872847587699027E-2</v>
      </c>
      <c r="BE406" s="80">
        <f>IFERROR(AS406/SUM(Model!$AR406:$BC406),1/12)</f>
        <v>8.2138390450541623E-2</v>
      </c>
      <c r="BF406" s="80">
        <f>IFERROR(AT406/SUM(Model!$AR406:$BC406),1/12)</f>
        <v>8.2403933313384248E-2</v>
      </c>
      <c r="BG406" s="80">
        <f>IFERROR(AU406/SUM(Model!$AR406:$BC406),1/12)</f>
        <v>8.2669476176226844E-2</v>
      </c>
      <c r="BH406" s="80">
        <f>IFERROR(AV406/SUM(Model!$AR406:$BC406),1/12)</f>
        <v>8.2935019039069427E-2</v>
      </c>
      <c r="BI406" s="80">
        <f>IFERROR(AW406/SUM(Model!$AR406:$BC406),1/12)</f>
        <v>8.3200561901912023E-2</v>
      </c>
      <c r="BJ406" s="80">
        <f>IFERROR(AX406/SUM(Model!$AR406:$BC406),1/12)</f>
        <v>8.346610476475462E-2</v>
      </c>
      <c r="BK406" s="80">
        <f>IFERROR(AY406/SUM(Model!$AR406:$BC406),1/12)</f>
        <v>8.3731647627597244E-2</v>
      </c>
      <c r="BL406" s="80">
        <f>IFERROR(AZ406/SUM(Model!$AR406:$BC406),1/12)</f>
        <v>8.3997190490439841E-2</v>
      </c>
      <c r="BM406" s="80">
        <f>IFERROR(BA406/SUM(Model!$AR406:$BC406),1/12)</f>
        <v>8.4262733353282437E-2</v>
      </c>
      <c r="BN406" s="80">
        <f>IFERROR(BB406/SUM(Model!$AR406:$BC406),1/12)</f>
        <v>8.452827621612502E-2</v>
      </c>
      <c r="BO406" s="80">
        <f>IFERROR(BC406/SUM(Model!$AR406:$BC406),1/12)</f>
        <v>8.4793819078967644E-2</v>
      </c>
      <c r="BP40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188.45514950166114</v>
      </c>
      <c r="BQ406" s="77" cm="1">
        <f t="array" ref="BQ40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406" s="77" cm="1">
        <f t="array" ref="BR40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406" s="77">
        <f>IF(tbl_Model[[#This Row],[Type]]="Boutique",
    tbl_Model[[#This Row],[UnitListPrice]],
    tbl_Model[[#This Row],[UnitListPrice]]*(1-SUMIFS(tbl_MarketTerms[WholesaleMarginPct],tbl_MarketTerms[Country],tbl_Model[[#This Row],[country]])))</f>
        <v>13984.982631215469</v>
      </c>
      <c r="BT406" s="79">
        <f>Model!$BP406*BD406</f>
        <v>15.429359732266537</v>
      </c>
      <c r="BU406" s="79">
        <f>Model!$BP406*BE406</f>
        <v>15.479402652182637</v>
      </c>
      <c r="BV406" s="79">
        <f>Model!$BP406*BF406</f>
        <v>15.529445572098743</v>
      </c>
      <c r="BW406" s="79">
        <f>Model!$BP406*BG406</f>
        <v>15.579488492014844</v>
      </c>
      <c r="BX406" s="79">
        <f>Model!$BP406*BH406</f>
        <v>15.629531411930941</v>
      </c>
      <c r="BY406" s="79">
        <f>Model!$BP406*BI406</f>
        <v>15.679574331847043</v>
      </c>
      <c r="BZ406" s="79">
        <f>Model!$BP406*BJ406</f>
        <v>15.729617251763143</v>
      </c>
      <c r="CA406" s="79">
        <f>Model!$BP406*BK406</f>
        <v>15.779660171679248</v>
      </c>
      <c r="CB406" s="79">
        <f>Model!$BP406*BL406</f>
        <v>15.82970309159535</v>
      </c>
      <c r="CC406" s="79">
        <f>Model!$BP406*BM406</f>
        <v>15.87974601151145</v>
      </c>
      <c r="CD406" s="79">
        <f>Model!$BP406*BN406</f>
        <v>15.929788931427549</v>
      </c>
      <c r="CE406" s="79">
        <f>Model!$BP406*BO406</f>
        <v>15.979831851343654</v>
      </c>
      <c r="CF406" s="79">
        <f>Model!$BS406*BT406</f>
        <v>215779.32786652289</v>
      </c>
      <c r="CG406" s="79">
        <f>Model!$BS406*BU406</f>
        <v>216479.17723236486</v>
      </c>
      <c r="CH406" s="79">
        <f>Model!$BS406*BV406</f>
        <v>217179.0265982069</v>
      </c>
      <c r="CI406" s="79">
        <f>Model!$BS406*BW406</f>
        <v>217878.87596404887</v>
      </c>
      <c r="CJ406" s="79">
        <f>Model!$BS406*BX406</f>
        <v>218578.72532989079</v>
      </c>
      <c r="CK406" s="79">
        <f>Model!$BS406*BY406</f>
        <v>219278.57469573279</v>
      </c>
      <c r="CL406" s="79">
        <f>Model!$BS406*BZ406</f>
        <v>219978.42406157477</v>
      </c>
      <c r="CM406" s="79">
        <f>Model!$BS406*CA406</f>
        <v>220678.2734274168</v>
      </c>
      <c r="CN406" s="79">
        <f>Model!$BS406*CB406</f>
        <v>221378.12279325878</v>
      </c>
      <c r="CO406" s="79">
        <f>Model!$BS406*CC406</f>
        <v>222077.97215910075</v>
      </c>
      <c r="CP406" s="79">
        <f>Model!$BS406*CD406</f>
        <v>222777.8215249427</v>
      </c>
      <c r="CQ406" s="79">
        <f>Model!$BS406*CE406</f>
        <v>223477.67089078474</v>
      </c>
      <c r="CR406" s="79">
        <f>Model!$BR406*BT406</f>
        <v>86356.730533287991</v>
      </c>
      <c r="CS406" s="79">
        <f>Model!$BR406*BU406</f>
        <v>86636.816228694792</v>
      </c>
      <c r="CT406" s="79">
        <f>Model!$BR406*BV406</f>
        <v>86916.901924101621</v>
      </c>
      <c r="CU406" s="79">
        <f>Model!$BR406*BW406</f>
        <v>87196.987619508436</v>
      </c>
      <c r="CV406" s="79">
        <f>Model!$BR406*BX406</f>
        <v>87477.073314915222</v>
      </c>
      <c r="CW406" s="79">
        <f>Model!$BR406*BY406</f>
        <v>87757.159010322022</v>
      </c>
      <c r="CX406" s="79">
        <f>Model!$BR406*BZ406</f>
        <v>88037.244705728823</v>
      </c>
      <c r="CY406" s="79">
        <f>Model!$BR406*CA406</f>
        <v>88317.330401135652</v>
      </c>
      <c r="CZ406" s="79">
        <f>Model!$BR406*CB406</f>
        <v>88597.416096542467</v>
      </c>
      <c r="DA406" s="79">
        <f>Model!$BR406*CC406</f>
        <v>88877.501791949267</v>
      </c>
      <c r="DB406" s="79">
        <f>Model!$BR406*CD406</f>
        <v>89157.587487356068</v>
      </c>
      <c r="DC406" s="79">
        <f>Model!$BR406*CE406</f>
        <v>89437.673182762897</v>
      </c>
      <c r="DD406" s="79">
        <f>SUM(Model!$CF406:$CQ406)</f>
        <v>2635541.9925438459</v>
      </c>
      <c r="DE406" s="79">
        <f>SUM(Model!$CR406:$DC406)</f>
        <v>1054766.4222963052</v>
      </c>
      <c r="DF406" s="80">
        <f>IFERROR((Model!$DD406-Model!$DE406)/Model!$DD406,0)</f>
        <v>0.59979145645171972</v>
      </c>
    </row>
    <row r="407" spans="2:110" x14ac:dyDescent="0.25">
      <c r="B407" t="s">
        <v>371</v>
      </c>
      <c r="C407" t="s">
        <v>89</v>
      </c>
      <c r="D407" t="s">
        <v>34</v>
      </c>
      <c r="E407" s="4">
        <v>62</v>
      </c>
      <c r="F407" s="4">
        <v>885475.12</v>
      </c>
      <c r="G407" s="4">
        <v>322718.42</v>
      </c>
      <c r="H407" s="4">
        <v>1</v>
      </c>
      <c r="I407" s="4">
        <v>4</v>
      </c>
      <c r="J407" s="4">
        <v>2</v>
      </c>
      <c r="K407" s="4">
        <v>5</v>
      </c>
      <c r="L407" s="4">
        <v>3</v>
      </c>
      <c r="M407" s="4">
        <v>4</v>
      </c>
      <c r="N407" s="4">
        <v>5</v>
      </c>
      <c r="O407" s="4">
        <v>6</v>
      </c>
      <c r="P407" s="4">
        <v>8</v>
      </c>
      <c r="Q407" s="4">
        <v>0</v>
      </c>
      <c r="R407" s="4">
        <v>6</v>
      </c>
      <c r="S407" s="4">
        <v>5</v>
      </c>
      <c r="T407" s="4">
        <v>7</v>
      </c>
      <c r="U407" s="4">
        <v>13</v>
      </c>
      <c r="V407" s="4">
        <v>4</v>
      </c>
      <c r="W407" s="4">
        <v>0</v>
      </c>
      <c r="X407" s="4">
        <v>1</v>
      </c>
      <c r="Y407" s="4">
        <v>4</v>
      </c>
      <c r="Z407" s="4">
        <v>2</v>
      </c>
      <c r="AA407" s="4">
        <v>1</v>
      </c>
      <c r="AB407" s="4">
        <v>1</v>
      </c>
      <c r="AC407" s="4">
        <v>11</v>
      </c>
      <c r="AD407" s="4">
        <v>9</v>
      </c>
      <c r="AE407" s="4">
        <v>5</v>
      </c>
      <c r="AF407" s="4">
        <v>1</v>
      </c>
      <c r="AG407" s="4">
        <v>3</v>
      </c>
      <c r="AH407" s="4">
        <v>1</v>
      </c>
      <c r="AI407" s="4">
        <v>14</v>
      </c>
      <c r="AJ407" s="4">
        <v>3</v>
      </c>
      <c r="AK407" s="4">
        <v>0</v>
      </c>
      <c r="AL407" s="4">
        <v>10</v>
      </c>
      <c r="AM407" s="4">
        <v>2</v>
      </c>
      <c r="AN407" s="4">
        <v>6</v>
      </c>
      <c r="AO407" s="4">
        <v>2</v>
      </c>
      <c r="AP407" s="4">
        <v>11</v>
      </c>
      <c r="AQ407" s="4">
        <v>9</v>
      </c>
      <c r="AR407" s="79">
        <f>MAX(IFERROR(IFERROR(_xlfn.FORECAST.ETS(AR$5,tbl_Model[[#This Row],[H_2023_01]:[H_2025_12]],$H$5:$AQ$5),_xlfn.FORECAST.LINEAR(AR$5,tbl_Model[[#This Row],[H_2023_01]:[H_2025_12]],$H$5:$AQ$5)),0),0)</f>
        <v>6.3287733900436098</v>
      </c>
      <c r="AS407" s="79">
        <f>MAX(IFERROR(IFERROR(_xlfn.FORECAST.ETS(AS$5,tbl_Model[[#This Row],[H_2023_01]:[H_2025_12]],$H$5:$AQ$5),_xlfn.FORECAST.LINEAR(AS$5,tbl_Model[[#This Row],[H_2023_01]:[H_2025_12]],$H$5:$AQ$5)),0),0)</f>
        <v>6.4140636786403391</v>
      </c>
      <c r="AT407" s="79">
        <f>MAX(IFERROR(IFERROR(_xlfn.FORECAST.ETS(AT$5,tbl_Model[[#This Row],[H_2023_01]:[H_2025_12]],$H$5:$AQ$5),_xlfn.FORECAST.LINEAR(AT$5,tbl_Model[[#This Row],[H_2023_01]:[H_2025_12]],$H$5:$AQ$5)),0),0)</f>
        <v>6.4993539672370639</v>
      </c>
      <c r="AU407" s="79">
        <f>MAX(IFERROR(IFERROR(_xlfn.FORECAST.ETS(AU$5,tbl_Model[[#This Row],[H_2023_01]:[H_2025_12]],$H$5:$AQ$5),_xlfn.FORECAST.LINEAR(AU$5,tbl_Model[[#This Row],[H_2023_01]:[H_2025_12]],$H$5:$AQ$5)),0),0)</f>
        <v>6.5846442558337932</v>
      </c>
      <c r="AV407" s="79">
        <f>MAX(IFERROR(IFERROR(_xlfn.FORECAST.ETS(AV$5,tbl_Model[[#This Row],[H_2023_01]:[H_2025_12]],$H$5:$AQ$5),_xlfn.FORECAST.LINEAR(AV$5,tbl_Model[[#This Row],[H_2023_01]:[H_2025_12]],$H$5:$AQ$5)),0),0)</f>
        <v>6.6699345444305189</v>
      </c>
      <c r="AW407" s="79">
        <f>MAX(IFERROR(IFERROR(_xlfn.FORECAST.ETS(AW$5,tbl_Model[[#This Row],[H_2023_01]:[H_2025_12]],$H$5:$AQ$5),_xlfn.FORECAST.LINEAR(AW$5,tbl_Model[[#This Row],[H_2023_01]:[H_2025_12]],$H$5:$AQ$5)),0),0)</f>
        <v>6.7552248330272482</v>
      </c>
      <c r="AX407" s="79">
        <f>MAX(IFERROR(IFERROR(_xlfn.FORECAST.ETS(AX$5,tbl_Model[[#This Row],[H_2023_01]:[H_2025_12]],$H$5:$AQ$5),_xlfn.FORECAST.LINEAR(AX$5,tbl_Model[[#This Row],[H_2023_01]:[H_2025_12]],$H$5:$AQ$5)),0),0)</f>
        <v>6.8405151216239739</v>
      </c>
      <c r="AY407" s="79">
        <f>MAX(IFERROR(IFERROR(_xlfn.FORECAST.ETS(AY$5,tbl_Model[[#This Row],[H_2023_01]:[H_2025_12]],$H$5:$AQ$5),_xlfn.FORECAST.LINEAR(AY$5,tbl_Model[[#This Row],[H_2023_01]:[H_2025_12]],$H$5:$AQ$5)),0),0)</f>
        <v>6.9258054102207032</v>
      </c>
      <c r="AZ407" s="79">
        <f>MAX(IFERROR(IFERROR(_xlfn.FORECAST.ETS(AZ$5,tbl_Model[[#This Row],[H_2023_01]:[H_2025_12]],$H$5:$AQ$5),_xlfn.FORECAST.LINEAR(AZ$5,tbl_Model[[#This Row],[H_2023_01]:[H_2025_12]],$H$5:$AQ$5)),0),0)</f>
        <v>7.0110956988174289</v>
      </c>
      <c r="BA407" s="79">
        <f>MAX(IFERROR(IFERROR(_xlfn.FORECAST.ETS(BA$5,tbl_Model[[#This Row],[H_2023_01]:[H_2025_12]],$H$5:$AQ$5),_xlfn.FORECAST.LINEAR(BA$5,tbl_Model[[#This Row],[H_2023_01]:[H_2025_12]],$H$5:$AQ$5)),0),0)</f>
        <v>7.0963859874141573</v>
      </c>
      <c r="BB407" s="79">
        <f>MAX(IFERROR(IFERROR(_xlfn.FORECAST.ETS(BB$5,tbl_Model[[#This Row],[H_2023_01]:[H_2025_12]],$H$5:$AQ$5),_xlfn.FORECAST.LINEAR(BB$5,tbl_Model[[#This Row],[H_2023_01]:[H_2025_12]],$H$5:$AQ$5)),0),0)</f>
        <v>7.181676276010883</v>
      </c>
      <c r="BC407" s="79">
        <f>MAX(IFERROR(IFERROR(_xlfn.FORECAST.ETS(BC$5,tbl_Model[[#This Row],[H_2023_01]:[H_2025_12]],$H$5:$AQ$5),_xlfn.FORECAST.LINEAR(BC$5,tbl_Model[[#This Row],[H_2023_01]:[H_2025_12]],$H$5:$AQ$5)),0),0)</f>
        <v>7.2669665646076123</v>
      </c>
      <c r="BD407" s="80">
        <f>IFERROR(AR407/SUM(Model!$AR407:$BC407),1/12)</f>
        <v>7.7582799356677404E-2</v>
      </c>
      <c r="BE407" s="80">
        <f>IFERROR(AS407/SUM(Model!$AR407:$BC407),1/12)</f>
        <v>7.8628350988796683E-2</v>
      </c>
      <c r="BF407" s="80">
        <f>IFERROR(AT407/SUM(Model!$AR407:$BC407),1/12)</f>
        <v>7.9673902620915907E-2</v>
      </c>
      <c r="BG407" s="80">
        <f>IFERROR(AU407/SUM(Model!$AR407:$BC407),1/12)</f>
        <v>8.0719454253035186E-2</v>
      </c>
      <c r="BH407" s="80">
        <f>IFERROR(AV407/SUM(Model!$AR407:$BC407),1/12)</f>
        <v>8.1765005885154424E-2</v>
      </c>
      <c r="BI407" s="80">
        <f>IFERROR(AW407/SUM(Model!$AR407:$BC407),1/12)</f>
        <v>8.2810557517273703E-2</v>
      </c>
      <c r="BJ407" s="80">
        <f>IFERROR(AX407/SUM(Model!$AR407:$BC407),1/12)</f>
        <v>8.3856109149392941E-2</v>
      </c>
      <c r="BK407" s="80">
        <f>IFERROR(AY407/SUM(Model!$AR407:$BC407),1/12)</f>
        <v>8.490166078151222E-2</v>
      </c>
      <c r="BL407" s="80">
        <f>IFERROR(AZ407/SUM(Model!$AR407:$BC407),1/12)</f>
        <v>8.5947212413631457E-2</v>
      </c>
      <c r="BM407" s="80">
        <f>IFERROR(BA407/SUM(Model!$AR407:$BC407),1/12)</f>
        <v>8.6992764045750723E-2</v>
      </c>
      <c r="BN407" s="80">
        <f>IFERROR(BB407/SUM(Model!$AR407:$BC407),1/12)</f>
        <v>8.803831567786996E-2</v>
      </c>
      <c r="BO407" s="80">
        <f>IFERROR(BC407/SUM(Model!$AR407:$BC407),1/12)</f>
        <v>8.908386730998924E-2</v>
      </c>
      <c r="BP40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54.614264919941775</v>
      </c>
      <c r="BQ407" s="77" cm="1">
        <f t="array" ref="BQ40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23436.224852071005</v>
      </c>
      <c r="BR407" s="77" cm="1">
        <f t="array" ref="BR40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5419.7159763313612</v>
      </c>
      <c r="BS407" s="77">
        <f>IF(tbl_Model[[#This Row],[Type]]="Boutique",
    tbl_Model[[#This Row],[UnitListPrice]],
    tbl_Model[[#This Row],[UnitListPrice]]*(1-SUMIFS(tbl_MarketTerms[WholesaleMarginPct],tbl_MarketTerms[Country],tbl_Model[[#This Row],[country]])))</f>
        <v>14928.87523076923</v>
      </c>
      <c r="BT407" s="79">
        <f>Model!$BP407*BD407</f>
        <v>4.2371275572962679</v>
      </c>
      <c r="BU407" s="79">
        <f>Model!$BP407*BE407</f>
        <v>4.2942295911203079</v>
      </c>
      <c r="BV407" s="79">
        <f>Model!$BP407*BF407</f>
        <v>4.3513316249443443</v>
      </c>
      <c r="BW407" s="79">
        <f>Model!$BP407*BG407</f>
        <v>4.4084336587683843</v>
      </c>
      <c r="BX407" s="79">
        <f>Model!$BP407*BH407</f>
        <v>4.4655356925924217</v>
      </c>
      <c r="BY407" s="79">
        <f>Model!$BP407*BI407</f>
        <v>4.5226377264164617</v>
      </c>
      <c r="BZ407" s="79">
        <f>Model!$BP407*BJ407</f>
        <v>4.579739760240499</v>
      </c>
      <c r="CA407" s="79">
        <f>Model!$BP407*BK407</f>
        <v>4.636841794064539</v>
      </c>
      <c r="CB407" s="79">
        <f>Model!$BP407*BL407</f>
        <v>4.6939438278885763</v>
      </c>
      <c r="CC407" s="79">
        <f>Model!$BP407*BM407</f>
        <v>4.7510458617126154</v>
      </c>
      <c r="CD407" s="79">
        <f>Model!$BP407*BN407</f>
        <v>4.8081478955366537</v>
      </c>
      <c r="CE407" s="79">
        <f>Model!$BP407*BO407</f>
        <v>4.8652499293606928</v>
      </c>
      <c r="CF407" s="79">
        <f>Model!$BS407*BT407</f>
        <v>63255.548639729983</v>
      </c>
      <c r="CG407" s="79">
        <f>Model!$BS407*BU407</f>
        <v>64108.01777811224</v>
      </c>
      <c r="CH407" s="79">
        <f>Model!$BS407*BV407</f>
        <v>64960.486916494447</v>
      </c>
      <c r="CI407" s="79">
        <f>Model!$BS407*BW407</f>
        <v>65812.956054876704</v>
      </c>
      <c r="CJ407" s="79">
        <f>Model!$BS407*BX407</f>
        <v>66665.425193258925</v>
      </c>
      <c r="CK407" s="79">
        <f>Model!$BS407*BY407</f>
        <v>67517.894331641175</v>
      </c>
      <c r="CL407" s="79">
        <f>Model!$BS407*BZ407</f>
        <v>68370.363470023396</v>
      </c>
      <c r="CM407" s="79">
        <f>Model!$BS407*CA407</f>
        <v>69222.832608405661</v>
      </c>
      <c r="CN407" s="79">
        <f>Model!$BS407*CB407</f>
        <v>70075.301746787867</v>
      </c>
      <c r="CO407" s="79">
        <f>Model!$BS407*CC407</f>
        <v>70927.770885170117</v>
      </c>
      <c r="CP407" s="79">
        <f>Model!$BS407*CD407</f>
        <v>71780.240023552353</v>
      </c>
      <c r="CQ407" s="79">
        <f>Model!$BS407*CE407</f>
        <v>72632.709161934588</v>
      </c>
      <c r="CR407" s="79">
        <f>Model!$BR407*BT407</f>
        <v>22964.027916032457</v>
      </c>
      <c r="CS407" s="79">
        <f>Model!$BR407*BU407</f>
        <v>23273.504721029622</v>
      </c>
      <c r="CT407" s="79">
        <f>Model!$BR407*BV407</f>
        <v>23582.981526026764</v>
      </c>
      <c r="CU407" s="79">
        <f>Model!$BR407*BW407</f>
        <v>23892.458331023929</v>
      </c>
      <c r="CV407" s="79">
        <f>Model!$BR407*BX407</f>
        <v>24201.935136021079</v>
      </c>
      <c r="CW407" s="79">
        <f>Model!$BR407*BY407</f>
        <v>24511.411941018239</v>
      </c>
      <c r="CX407" s="79">
        <f>Model!$BR407*BZ407</f>
        <v>24820.888746015389</v>
      </c>
      <c r="CY407" s="79">
        <f>Model!$BR407*CA407</f>
        <v>25130.365551012554</v>
      </c>
      <c r="CZ407" s="79">
        <f>Model!$BR407*CB407</f>
        <v>25439.842356009704</v>
      </c>
      <c r="DA407" s="79">
        <f>Model!$BR407*CC407</f>
        <v>25749.319161006861</v>
      </c>
      <c r="DB407" s="79">
        <f>Model!$BR407*CD407</f>
        <v>26058.795966004014</v>
      </c>
      <c r="DC407" s="79">
        <f>Model!$BR407*CE407</f>
        <v>26368.272771001171</v>
      </c>
      <c r="DD407" s="79">
        <f>SUM(Model!$CF407:$CQ407)</f>
        <v>815329.54680998728</v>
      </c>
      <c r="DE407" s="79">
        <f>SUM(Model!$CR407:$DC407)</f>
        <v>295993.80412220175</v>
      </c>
      <c r="DF407" s="80">
        <f>IFERROR((Model!$DD407-Model!$DE407)/Model!$DD407,0)</f>
        <v>0.63696421247053969</v>
      </c>
    </row>
    <row r="408" spans="2:110" x14ac:dyDescent="0.25">
      <c r="B408" t="s">
        <v>371</v>
      </c>
      <c r="C408" t="s">
        <v>185</v>
      </c>
      <c r="D408" t="s">
        <v>20</v>
      </c>
      <c r="E408" s="4">
        <v>376</v>
      </c>
      <c r="F408" s="4">
        <v>3047100.8</v>
      </c>
      <c r="G408" s="4">
        <v>1247814.1499999999</v>
      </c>
      <c r="H408" s="4">
        <v>20</v>
      </c>
      <c r="I408" s="4">
        <v>13</v>
      </c>
      <c r="J408" s="4">
        <v>25</v>
      </c>
      <c r="K408" s="4">
        <v>15</v>
      </c>
      <c r="L408" s="4">
        <v>24</v>
      </c>
      <c r="M408" s="4">
        <v>31</v>
      </c>
      <c r="N408" s="4">
        <v>24</v>
      </c>
      <c r="O408" s="4">
        <v>28</v>
      </c>
      <c r="P408" s="4">
        <v>33</v>
      </c>
      <c r="Q408" s="4">
        <v>5</v>
      </c>
      <c r="R408" s="4">
        <v>57</v>
      </c>
      <c r="S408" s="4">
        <v>58</v>
      </c>
      <c r="T408" s="4">
        <v>10</v>
      </c>
      <c r="U408" s="4">
        <v>21</v>
      </c>
      <c r="V408" s="4">
        <v>31</v>
      </c>
      <c r="W408" s="4">
        <v>12</v>
      </c>
      <c r="X408" s="4">
        <v>37</v>
      </c>
      <c r="Y408" s="4">
        <v>39</v>
      </c>
      <c r="Z408" s="4">
        <v>24</v>
      </c>
      <c r="AA408" s="4">
        <v>40</v>
      </c>
      <c r="AB408" s="4">
        <v>18</v>
      </c>
      <c r="AC408" s="4">
        <v>32</v>
      </c>
      <c r="AD408" s="4">
        <v>36</v>
      </c>
      <c r="AE408" s="4">
        <v>51</v>
      </c>
      <c r="AF408" s="4">
        <v>25</v>
      </c>
      <c r="AG408" s="4">
        <v>28</v>
      </c>
      <c r="AH408" s="4">
        <v>37</v>
      </c>
      <c r="AI408" s="4">
        <v>19</v>
      </c>
      <c r="AJ408" s="4">
        <v>19</v>
      </c>
      <c r="AK408" s="4">
        <v>37</v>
      </c>
      <c r="AL408" s="4">
        <v>21</v>
      </c>
      <c r="AM408" s="4">
        <v>26</v>
      </c>
      <c r="AN408" s="4">
        <v>38</v>
      </c>
      <c r="AO408" s="4">
        <v>22</v>
      </c>
      <c r="AP408" s="4">
        <v>24</v>
      </c>
      <c r="AQ408" s="4">
        <v>80</v>
      </c>
      <c r="AR408" s="79">
        <f>MAX(IFERROR(IFERROR(_xlfn.FORECAST.ETS(AR$5,tbl_Model[[#This Row],[H_2023_01]:[H_2025_12]],$H$5:$AQ$5),_xlfn.FORECAST.LINEAR(AR$5,tbl_Model[[#This Row],[H_2023_01]:[H_2025_12]],$H$5:$AQ$5)),0),0)</f>
        <v>26.803020179021807</v>
      </c>
      <c r="AS408" s="79">
        <f>MAX(IFERROR(IFERROR(_xlfn.FORECAST.ETS(AS$5,tbl_Model[[#This Row],[H_2023_01]:[H_2025_12]],$H$5:$AQ$5),_xlfn.FORECAST.LINEAR(AS$5,tbl_Model[[#This Row],[H_2023_01]:[H_2025_12]],$H$5:$AQ$5)),0),0)</f>
        <v>34.288596948603548</v>
      </c>
      <c r="AT408" s="79">
        <f>MAX(IFERROR(IFERROR(_xlfn.FORECAST.ETS(AT$5,tbl_Model[[#This Row],[H_2023_01]:[H_2025_12]],$H$5:$AQ$5),_xlfn.FORECAST.LINEAR(AT$5,tbl_Model[[#This Row],[H_2023_01]:[H_2025_12]],$H$5:$AQ$5)),0),0)</f>
        <v>47.402181237998704</v>
      </c>
      <c r="AU408" s="79">
        <f>MAX(IFERROR(IFERROR(_xlfn.FORECAST.ETS(AU$5,tbl_Model[[#This Row],[H_2023_01]:[H_2025_12]],$H$5:$AQ$5),_xlfn.FORECAST.LINEAR(AU$5,tbl_Model[[#This Row],[H_2023_01]:[H_2025_12]],$H$5:$AQ$5)),0),0)</f>
        <v>27.826064082286841</v>
      </c>
      <c r="AV408" s="79">
        <f>MAX(IFERROR(IFERROR(_xlfn.FORECAST.ETS(AV$5,tbl_Model[[#This Row],[H_2023_01]:[H_2025_12]],$H$5:$AQ$5),_xlfn.FORECAST.LINEAR(AV$5,tbl_Model[[#This Row],[H_2023_01]:[H_2025_12]],$H$5:$AQ$5)),0),0)</f>
        <v>35.311640851868582</v>
      </c>
      <c r="AW408" s="79">
        <f>MAX(IFERROR(IFERROR(_xlfn.FORECAST.ETS(AW$5,tbl_Model[[#This Row],[H_2023_01]:[H_2025_12]],$H$5:$AQ$5),_xlfn.FORECAST.LINEAR(AW$5,tbl_Model[[#This Row],[H_2023_01]:[H_2025_12]],$H$5:$AQ$5)),0),0)</f>
        <v>48.425225141263738</v>
      </c>
      <c r="AX408" s="79">
        <f>MAX(IFERROR(IFERROR(_xlfn.FORECAST.ETS(AX$5,tbl_Model[[#This Row],[H_2023_01]:[H_2025_12]],$H$5:$AQ$5),_xlfn.FORECAST.LINEAR(AX$5,tbl_Model[[#This Row],[H_2023_01]:[H_2025_12]],$H$5:$AQ$5)),0),0)</f>
        <v>28.849107985551875</v>
      </c>
      <c r="AY408" s="79">
        <f>MAX(IFERROR(IFERROR(_xlfn.FORECAST.ETS(AY$5,tbl_Model[[#This Row],[H_2023_01]:[H_2025_12]],$H$5:$AQ$5),_xlfn.FORECAST.LINEAR(AY$5,tbl_Model[[#This Row],[H_2023_01]:[H_2025_12]],$H$5:$AQ$5)),0),0)</f>
        <v>36.334684755133615</v>
      </c>
      <c r="AZ408" s="79">
        <f>MAX(IFERROR(IFERROR(_xlfn.FORECAST.ETS(AZ$5,tbl_Model[[#This Row],[H_2023_01]:[H_2025_12]],$H$5:$AQ$5),_xlfn.FORECAST.LINEAR(AZ$5,tbl_Model[[#This Row],[H_2023_01]:[H_2025_12]],$H$5:$AQ$5)),0),0)</f>
        <v>49.448269044528772</v>
      </c>
      <c r="BA408" s="79">
        <f>MAX(IFERROR(IFERROR(_xlfn.FORECAST.ETS(BA$5,tbl_Model[[#This Row],[H_2023_01]:[H_2025_12]],$H$5:$AQ$5),_xlfn.FORECAST.LINEAR(BA$5,tbl_Model[[#This Row],[H_2023_01]:[H_2025_12]],$H$5:$AQ$5)),0),0)</f>
        <v>29.872151888816909</v>
      </c>
      <c r="BB408" s="79">
        <f>MAX(IFERROR(IFERROR(_xlfn.FORECAST.ETS(BB$5,tbl_Model[[#This Row],[H_2023_01]:[H_2025_12]],$H$5:$AQ$5),_xlfn.FORECAST.LINEAR(BB$5,tbl_Model[[#This Row],[H_2023_01]:[H_2025_12]],$H$5:$AQ$5)),0),0)</f>
        <v>37.357728658398649</v>
      </c>
      <c r="BC408" s="79">
        <f>MAX(IFERROR(IFERROR(_xlfn.FORECAST.ETS(BC$5,tbl_Model[[#This Row],[H_2023_01]:[H_2025_12]],$H$5:$AQ$5),_xlfn.FORECAST.LINEAR(BC$5,tbl_Model[[#This Row],[H_2023_01]:[H_2025_12]],$H$5:$AQ$5)),0),0)</f>
        <v>50.471312947793805</v>
      </c>
      <c r="BD408" s="80">
        <f>IFERROR(AR408/SUM(Model!$AR408:$BC408),1/12)</f>
        <v>5.9247598628390671E-2</v>
      </c>
      <c r="BE408" s="80">
        <f>IFERROR(AS408/SUM(Model!$AR408:$BC408),1/12)</f>
        <v>7.5794332727158575E-2</v>
      </c>
      <c r="BF408" s="80">
        <f>IFERROR(AT408/SUM(Model!$AR408:$BC408),1/12)</f>
        <v>0.10478167718939779</v>
      </c>
      <c r="BG408" s="80">
        <f>IFERROR(AU408/SUM(Model!$AR408:$BC408),1/12)</f>
        <v>6.1509018951735772E-2</v>
      </c>
      <c r="BH408" s="80">
        <f>IFERROR(AV408/SUM(Model!$AR408:$BC408),1/12)</f>
        <v>7.8055753050503676E-2</v>
      </c>
      <c r="BI408" s="80">
        <f>IFERROR(AW408/SUM(Model!$AR408:$BC408),1/12)</f>
        <v>0.10704309751274289</v>
      </c>
      <c r="BJ408" s="80">
        <f>IFERROR(AX408/SUM(Model!$AR408:$BC408),1/12)</f>
        <v>6.3770439275080873E-2</v>
      </c>
      <c r="BK408" s="80">
        <f>IFERROR(AY408/SUM(Model!$AR408:$BC408),1/12)</f>
        <v>8.0317173373848777E-2</v>
      </c>
      <c r="BL408" s="80">
        <f>IFERROR(AZ408/SUM(Model!$AR408:$BC408),1/12)</f>
        <v>0.10930451783608799</v>
      </c>
      <c r="BM408" s="80">
        <f>IFERROR(BA408/SUM(Model!$AR408:$BC408),1/12)</f>
        <v>6.6031859598425988E-2</v>
      </c>
      <c r="BN408" s="80">
        <f>IFERROR(BB408/SUM(Model!$AR408:$BC408),1/12)</f>
        <v>8.2578593697193878E-2</v>
      </c>
      <c r="BO408" s="80">
        <f>IFERROR(BC408/SUM(Model!$AR408:$BC408),1/12)</f>
        <v>0.11156593815943311</v>
      </c>
      <c r="BP40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391.69575699132133</v>
      </c>
      <c r="BQ408" s="77" cm="1">
        <f t="array" ref="BQ40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408" s="77" cm="1">
        <f t="array" ref="BR40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408" s="77">
        <f>IF(tbl_Model[[#This Row],[Type]]="Boutique",
    tbl_Model[[#This Row],[UnitListPrice]],
    tbl_Model[[#This Row],[UnitListPrice]]*(1-SUMIFS(tbl_MarketTerms[WholesaleMarginPct],tbl_MarketTerms[Country],tbl_Model[[#This Row],[country]])))</f>
        <v>8332.7786867599571</v>
      </c>
      <c r="BT408" s="79">
        <f>Model!$BP408*BD408</f>
        <v>23.207032994665454</v>
      </c>
      <c r="BU408" s="79">
        <f>Model!$BP408*BE408</f>
        <v>29.68831853321646</v>
      </c>
      <c r="BV408" s="79">
        <f>Model!$BP408*BF408</f>
        <v>41.042538365521438</v>
      </c>
      <c r="BW408" s="79">
        <f>Model!$BP408*BG408</f>
        <v>24.092821740093672</v>
      </c>
      <c r="BX408" s="79">
        <f>Model!$BP408*BH408</f>
        <v>30.574107278644675</v>
      </c>
      <c r="BY408" s="79">
        <f>Model!$BP408*BI408</f>
        <v>41.928327110949652</v>
      </c>
      <c r="BZ408" s="79">
        <f>Model!$BP408*BJ408</f>
        <v>24.978610485521891</v>
      </c>
      <c r="CA408" s="79">
        <f>Model!$BP408*BK408</f>
        <v>31.459896024072894</v>
      </c>
      <c r="CB408" s="79">
        <f>Model!$BP408*BL408</f>
        <v>42.814115856377875</v>
      </c>
      <c r="CC408" s="79">
        <f>Model!$BP408*BM408</f>
        <v>25.864399230950113</v>
      </c>
      <c r="CD408" s="79">
        <f>Model!$BP408*BN408</f>
        <v>32.345684769501112</v>
      </c>
      <c r="CE408" s="79">
        <f>Model!$BP408*BO408</f>
        <v>43.699904601806097</v>
      </c>
      <c r="CF408" s="79">
        <f>Model!$BS408*BT408</f>
        <v>193379.0699208834</v>
      </c>
      <c r="CG408" s="79">
        <f>Model!$BS408*BU408</f>
        <v>247386.18791932674</v>
      </c>
      <c r="CH408" s="79">
        <f>Model!$BS408*BV408</f>
        <v>341998.38894274487</v>
      </c>
      <c r="CI408" s="79">
        <f>Model!$BS408*BW408</f>
        <v>200760.15149975949</v>
      </c>
      <c r="CJ408" s="79">
        <f>Model!$BS408*BX408</f>
        <v>254767.26949820283</v>
      </c>
      <c r="CK408" s="79">
        <f>Model!$BS408*BY408</f>
        <v>349379.47052162094</v>
      </c>
      <c r="CL408" s="79">
        <f>Model!$BS408*BZ408</f>
        <v>208141.23307863559</v>
      </c>
      <c r="CM408" s="79">
        <f>Model!$BS408*CA408</f>
        <v>262148.3510770789</v>
      </c>
      <c r="CN408" s="79">
        <f>Model!$BS408*CB408</f>
        <v>356760.55210049707</v>
      </c>
      <c r="CO408" s="79">
        <f>Model!$BS408*CC408</f>
        <v>215522.31465751171</v>
      </c>
      <c r="CP408" s="79">
        <f>Model!$BS408*CD408</f>
        <v>269529.43265595502</v>
      </c>
      <c r="CQ408" s="79">
        <f>Model!$BS408*CE408</f>
        <v>364141.63367937319</v>
      </c>
      <c r="CR408" s="79">
        <f>Model!$BR408*BT408</f>
        <v>78118.520236381082</v>
      </c>
      <c r="CS408" s="79">
        <f>Model!$BR408*BU408</f>
        <v>99935.545946537342</v>
      </c>
      <c r="CT408" s="79">
        <f>Model!$BR408*BV408</f>
        <v>138155.6343112207</v>
      </c>
      <c r="CU408" s="79">
        <f>Model!$BR408*BW408</f>
        <v>81100.224362487977</v>
      </c>
      <c r="CV408" s="79">
        <f>Model!$BR408*BX408</f>
        <v>102917.25007264422</v>
      </c>
      <c r="CW408" s="79">
        <f>Model!$BR408*BY408</f>
        <v>141137.33843732756</v>
      </c>
      <c r="CX408" s="79">
        <f>Model!$BR408*BZ408</f>
        <v>84081.928488594873</v>
      </c>
      <c r="CY408" s="79">
        <f>Model!$BR408*CA408</f>
        <v>105898.95419875112</v>
      </c>
      <c r="CZ408" s="79">
        <f>Model!$BR408*CB408</f>
        <v>144119.04256343449</v>
      </c>
      <c r="DA408" s="79">
        <f>Model!$BR408*CC408</f>
        <v>87063.632614701783</v>
      </c>
      <c r="DB408" s="79">
        <f>Model!$BR408*CD408</f>
        <v>108880.65832485801</v>
      </c>
      <c r="DC408" s="79">
        <f>Model!$BR408*CE408</f>
        <v>147100.74668954138</v>
      </c>
      <c r="DD408" s="79">
        <f>SUM(Model!$CF408:$CQ408)</f>
        <v>3263914.0555515895</v>
      </c>
      <c r="DE408" s="79">
        <f>SUM(Model!$CR408:$DC408)</f>
        <v>1318509.4762464804</v>
      </c>
      <c r="DF408" s="80">
        <f>IFERROR((Model!$DD408-Model!$DE408)/Model!$DD408,0)</f>
        <v>0.59603425402582877</v>
      </c>
    </row>
    <row r="409" spans="2:110" x14ac:dyDescent="0.25">
      <c r="B409" t="s">
        <v>371</v>
      </c>
      <c r="C409" t="s">
        <v>208</v>
      </c>
      <c r="D409" t="s">
        <v>3</v>
      </c>
      <c r="E409" s="4">
        <v>31</v>
      </c>
      <c r="F409" s="4">
        <v>514028.29</v>
      </c>
      <c r="G409" s="4">
        <v>188097.93</v>
      </c>
      <c r="H409" s="4">
        <v>0</v>
      </c>
      <c r="I409" s="4">
        <v>0</v>
      </c>
      <c r="J409" s="4">
        <v>0</v>
      </c>
      <c r="K409" s="4">
        <v>0</v>
      </c>
      <c r="L409" s="4">
        <v>0</v>
      </c>
      <c r="M409" s="4">
        <v>0</v>
      </c>
      <c r="N409" s="4">
        <v>0</v>
      </c>
      <c r="O409" s="4">
        <v>6</v>
      </c>
      <c r="P409" s="4">
        <v>0</v>
      </c>
      <c r="Q409" s="4">
        <v>0</v>
      </c>
      <c r="R409" s="4">
        <v>1</v>
      </c>
      <c r="S409" s="4">
        <v>6</v>
      </c>
      <c r="T409" s="4">
        <v>0</v>
      </c>
      <c r="U409" s="4">
        <v>5</v>
      </c>
      <c r="V409" s="4">
        <v>0</v>
      </c>
      <c r="W409" s="4">
        <v>0</v>
      </c>
      <c r="X409" s="4">
        <v>3</v>
      </c>
      <c r="Y409" s="4">
        <v>2</v>
      </c>
      <c r="Z409" s="4">
        <v>1</v>
      </c>
      <c r="AA409" s="4">
        <v>8</v>
      </c>
      <c r="AB409" s="4">
        <v>0</v>
      </c>
      <c r="AC409" s="4">
        <v>2</v>
      </c>
      <c r="AD409" s="4">
        <v>1</v>
      </c>
      <c r="AE409" s="4">
        <v>0</v>
      </c>
      <c r="AF409" s="4">
        <v>0</v>
      </c>
      <c r="AG409" s="4">
        <v>2</v>
      </c>
      <c r="AH409" s="4">
        <v>0</v>
      </c>
      <c r="AI409" s="4">
        <v>5</v>
      </c>
      <c r="AJ409" s="4">
        <v>0</v>
      </c>
      <c r="AK409" s="4">
        <v>10</v>
      </c>
      <c r="AL409" s="4">
        <v>0</v>
      </c>
      <c r="AM409" s="4">
        <v>1</v>
      </c>
      <c r="AN409" s="4">
        <v>6</v>
      </c>
      <c r="AO409" s="4">
        <v>0</v>
      </c>
      <c r="AP409" s="4">
        <v>6</v>
      </c>
      <c r="AQ409" s="4">
        <v>1</v>
      </c>
      <c r="AR409" s="79">
        <f>MAX(IFERROR(IFERROR(_xlfn.FORECAST.ETS(AR$5,tbl_Model[[#This Row],[H_2023_01]:[H_2025_12]],$H$5:$AQ$5),_xlfn.FORECAST.LINEAR(AR$5,tbl_Model[[#This Row],[H_2023_01]:[H_2025_12]],$H$5:$AQ$5)),0),0)</f>
        <v>2.9738061235451863</v>
      </c>
      <c r="AS409" s="79">
        <f>MAX(IFERROR(IFERROR(_xlfn.FORECAST.ETS(AS$5,tbl_Model[[#This Row],[H_2023_01]:[H_2025_12]],$H$5:$AQ$5),_xlfn.FORECAST.LINEAR(AS$5,tbl_Model[[#This Row],[H_2023_01]:[H_2025_12]],$H$5:$AQ$5)),0),0)</f>
        <v>3.0621098481854188</v>
      </c>
      <c r="AT409" s="79">
        <f>MAX(IFERROR(IFERROR(_xlfn.FORECAST.ETS(AT$5,tbl_Model[[#This Row],[H_2023_01]:[H_2025_12]],$H$5:$AQ$5),_xlfn.FORECAST.LINEAR(AT$5,tbl_Model[[#This Row],[H_2023_01]:[H_2025_12]],$H$5:$AQ$5)),0),0)</f>
        <v>3.1504135728256388</v>
      </c>
      <c r="AU409" s="79">
        <f>MAX(IFERROR(IFERROR(_xlfn.FORECAST.ETS(AU$5,tbl_Model[[#This Row],[H_2023_01]:[H_2025_12]],$H$5:$AQ$5),_xlfn.FORECAST.LINEAR(AU$5,tbl_Model[[#This Row],[H_2023_01]:[H_2025_12]],$H$5:$AQ$5)),0),0)</f>
        <v>3.2387172974658713</v>
      </c>
      <c r="AV409" s="79">
        <f>MAX(IFERROR(IFERROR(_xlfn.FORECAST.ETS(AV$5,tbl_Model[[#This Row],[H_2023_01]:[H_2025_12]],$H$5:$AQ$5),_xlfn.FORECAST.LINEAR(AV$5,tbl_Model[[#This Row],[H_2023_01]:[H_2025_12]],$H$5:$AQ$5)),0),0)</f>
        <v>3.3270210221060919</v>
      </c>
      <c r="AW409" s="79">
        <f>MAX(IFERROR(IFERROR(_xlfn.FORECAST.ETS(AW$5,tbl_Model[[#This Row],[H_2023_01]:[H_2025_12]],$H$5:$AQ$5),_xlfn.FORECAST.LINEAR(AW$5,tbl_Model[[#This Row],[H_2023_01]:[H_2025_12]],$H$5:$AQ$5)),0),0)</f>
        <v>3.4153247467463239</v>
      </c>
      <c r="AX409" s="79">
        <f>MAX(IFERROR(IFERROR(_xlfn.FORECAST.ETS(AX$5,tbl_Model[[#This Row],[H_2023_01]:[H_2025_12]],$H$5:$AQ$5),_xlfn.FORECAST.LINEAR(AX$5,tbl_Model[[#This Row],[H_2023_01]:[H_2025_12]],$H$5:$AQ$5)),0),0)</f>
        <v>3.5036284713865444</v>
      </c>
      <c r="AY409" s="79">
        <f>MAX(IFERROR(IFERROR(_xlfn.FORECAST.ETS(AY$5,tbl_Model[[#This Row],[H_2023_01]:[H_2025_12]],$H$5:$AQ$5),_xlfn.FORECAST.LINEAR(AY$5,tbl_Model[[#This Row],[H_2023_01]:[H_2025_12]],$H$5:$AQ$5)),0),0)</f>
        <v>3.5919321960267769</v>
      </c>
      <c r="AZ409" s="79">
        <f>MAX(IFERROR(IFERROR(_xlfn.FORECAST.ETS(AZ$5,tbl_Model[[#This Row],[H_2023_01]:[H_2025_12]],$H$5:$AQ$5),_xlfn.FORECAST.LINEAR(AZ$5,tbl_Model[[#This Row],[H_2023_01]:[H_2025_12]],$H$5:$AQ$5)),0),0)</f>
        <v>3.680235920666997</v>
      </c>
      <c r="BA409" s="79">
        <f>MAX(IFERROR(IFERROR(_xlfn.FORECAST.ETS(BA$5,tbl_Model[[#This Row],[H_2023_01]:[H_2025_12]],$H$5:$AQ$5),_xlfn.FORECAST.LINEAR(BA$5,tbl_Model[[#This Row],[H_2023_01]:[H_2025_12]],$H$5:$AQ$5)),0),0)</f>
        <v>3.7685396453072295</v>
      </c>
      <c r="BB409" s="79">
        <f>MAX(IFERROR(IFERROR(_xlfn.FORECAST.ETS(BB$5,tbl_Model[[#This Row],[H_2023_01]:[H_2025_12]],$H$5:$AQ$5),_xlfn.FORECAST.LINEAR(BB$5,tbl_Model[[#This Row],[H_2023_01]:[H_2025_12]],$H$5:$AQ$5)),0),0)</f>
        <v>3.8568433699474496</v>
      </c>
      <c r="BC409" s="79">
        <f>MAX(IFERROR(IFERROR(_xlfn.FORECAST.ETS(BC$5,tbl_Model[[#This Row],[H_2023_01]:[H_2025_12]],$H$5:$AQ$5),_xlfn.FORECAST.LINEAR(BC$5,tbl_Model[[#This Row],[H_2023_01]:[H_2025_12]],$H$5:$AQ$5)),0),0)</f>
        <v>3.9451470945876821</v>
      </c>
      <c r="BD409" s="80">
        <f>IFERROR(AR409/SUM(Model!$AR409:$BC409),1/12)</f>
        <v>7.1634297602311048E-2</v>
      </c>
      <c r="BE409" s="80">
        <f>IFERROR(AS409/SUM(Model!$AR409:$BC409),1/12)</f>
        <v>7.3761395007951605E-2</v>
      </c>
      <c r="BF409" s="80">
        <f>IFERROR(AT409/SUM(Model!$AR409:$BC409),1/12)</f>
        <v>7.5888492413591843E-2</v>
      </c>
      <c r="BG409" s="80">
        <f>IFERROR(AU409/SUM(Model!$AR409:$BC409),1/12)</f>
        <v>7.80155898192324E-2</v>
      </c>
      <c r="BH409" s="80">
        <f>IFERROR(AV409/SUM(Model!$AR409:$BC409),1/12)</f>
        <v>8.0142687224872652E-2</v>
      </c>
      <c r="BI409" s="80">
        <f>IFERROR(AW409/SUM(Model!$AR409:$BC409),1/12)</f>
        <v>8.2269784630513196E-2</v>
      </c>
      <c r="BJ409" s="80">
        <f>IFERROR(AX409/SUM(Model!$AR409:$BC409),1/12)</f>
        <v>8.4396882036153462E-2</v>
      </c>
      <c r="BK409" s="80">
        <f>IFERROR(AY409/SUM(Model!$AR409:$BC409),1/12)</f>
        <v>8.6523979441794005E-2</v>
      </c>
      <c r="BL409" s="80">
        <f>IFERROR(AZ409/SUM(Model!$AR409:$BC409),1/12)</f>
        <v>8.8651076847434257E-2</v>
      </c>
      <c r="BM409" s="80">
        <f>IFERROR(BA409/SUM(Model!$AR409:$BC409),1/12)</f>
        <v>9.07781742530748E-2</v>
      </c>
      <c r="BN409" s="80">
        <f>IFERROR(BB409/SUM(Model!$AR409:$BC409),1/12)</f>
        <v>9.2905271658715052E-2</v>
      </c>
      <c r="BO409" s="80">
        <f>IFERROR(BC409/SUM(Model!$AR409:$BC409),1/12)</f>
        <v>9.5032369064355596E-2</v>
      </c>
      <c r="BP40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30.572649572649581</v>
      </c>
      <c r="BQ409" s="77" cm="1">
        <f t="array" ref="BQ40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09" s="77" cm="1">
        <f t="array" ref="BR40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09" s="77">
        <f>IF(tbl_Model[[#This Row],[Type]]="Boutique",
    tbl_Model[[#This Row],[UnitListPrice]],
    tbl_Model[[#This Row],[UnitListPrice]]*(1-SUMIFS(tbl_MarketTerms[WholesaleMarginPct],tbl_MarketTerms[Country],tbl_Model[[#This Row],[country]])))</f>
        <v>16737.422309711284</v>
      </c>
      <c r="BT409" s="79">
        <f>Model!$BP409*BD409</f>
        <v>2.1900502779783477</v>
      </c>
      <c r="BU409" s="79">
        <f>Model!$BP409*BE409</f>
        <v>2.2550812815678887</v>
      </c>
      <c r="BV409" s="79">
        <f>Model!$BP409*BF409</f>
        <v>2.3201122851574199</v>
      </c>
      <c r="BW409" s="79">
        <f>Model!$BP409*BG409</f>
        <v>2.3851432887469604</v>
      </c>
      <c r="BX409" s="79">
        <f>Model!$BP409*BH409</f>
        <v>2.450174292336492</v>
      </c>
      <c r="BY409" s="79">
        <f>Model!$BP409*BI409</f>
        <v>2.5152052959260325</v>
      </c>
      <c r="BZ409" s="79">
        <f>Model!$BP409*BJ409</f>
        <v>2.5802362995155641</v>
      </c>
      <c r="CA409" s="79">
        <f>Model!$BP409*BK409</f>
        <v>2.6452673031051046</v>
      </c>
      <c r="CB409" s="79">
        <f>Model!$BP409*BL409</f>
        <v>2.7102983066946362</v>
      </c>
      <c r="CC409" s="79">
        <f>Model!$BP409*BM409</f>
        <v>2.7753293102841767</v>
      </c>
      <c r="CD409" s="79">
        <f>Model!$BP409*BN409</f>
        <v>2.8403603138737079</v>
      </c>
      <c r="CE409" s="79">
        <f>Model!$BP409*BO409</f>
        <v>2.9053913174632484</v>
      </c>
      <c r="CF409" s="79">
        <f>Model!$BS409*BT409</f>
        <v>36655.7963820242</v>
      </c>
      <c r="CG409" s="79">
        <f>Model!$BS409*BU409</f>
        <v>37744.247752326693</v>
      </c>
      <c r="CH409" s="79">
        <f>Model!$BS409*BV409</f>
        <v>38832.699122629027</v>
      </c>
      <c r="CI409" s="79">
        <f>Model!$BS409*BW409</f>
        <v>39921.15049293152</v>
      </c>
      <c r="CJ409" s="79">
        <f>Model!$BS409*BX409</f>
        <v>41009.60186323386</v>
      </c>
      <c r="CK409" s="79">
        <f>Model!$BS409*BY409</f>
        <v>42098.053233536346</v>
      </c>
      <c r="CL409" s="79">
        <f>Model!$BS409*BZ409</f>
        <v>43186.504603838694</v>
      </c>
      <c r="CM409" s="79">
        <f>Model!$BS409*CA409</f>
        <v>44274.955974141179</v>
      </c>
      <c r="CN409" s="79">
        <f>Model!$BS409*CB409</f>
        <v>45363.40734444352</v>
      </c>
      <c r="CO409" s="79">
        <f>Model!$BS409*CC409</f>
        <v>46451.858714746013</v>
      </c>
      <c r="CP409" s="79">
        <f>Model!$BS409*CD409</f>
        <v>47540.310085048346</v>
      </c>
      <c r="CQ409" s="79">
        <f>Model!$BS409*CE409</f>
        <v>48628.761455350832</v>
      </c>
      <c r="CR409" s="79">
        <f>Model!$BR409*BT409</f>
        <v>13192.418349900718</v>
      </c>
      <c r="CS409" s="79">
        <f>Model!$BR409*BU409</f>
        <v>13584.151915880338</v>
      </c>
      <c r="CT409" s="79">
        <f>Model!$BR409*BV409</f>
        <v>13975.885481859901</v>
      </c>
      <c r="CU409" s="79">
        <f>Model!$BR409*BW409</f>
        <v>14367.61904783952</v>
      </c>
      <c r="CV409" s="79">
        <f>Model!$BR409*BX409</f>
        <v>14759.352613819085</v>
      </c>
      <c r="CW409" s="79">
        <f>Model!$BR409*BY409</f>
        <v>15151.086179798704</v>
      </c>
      <c r="CX409" s="79">
        <f>Model!$BR409*BZ409</f>
        <v>15542.81974577827</v>
      </c>
      <c r="CY409" s="79">
        <f>Model!$BR409*CA409</f>
        <v>15934.553311757889</v>
      </c>
      <c r="CZ409" s="79">
        <f>Model!$BR409*CB409</f>
        <v>16326.286877737453</v>
      </c>
      <c r="DA409" s="79">
        <f>Model!$BR409*CC409</f>
        <v>16718.020443717072</v>
      </c>
      <c r="DB409" s="79">
        <f>Model!$BR409*CD409</f>
        <v>17109.754009696637</v>
      </c>
      <c r="DC409" s="79">
        <f>Model!$BR409*CE409</f>
        <v>17501.487575676252</v>
      </c>
      <c r="DD409" s="79">
        <f>SUM(Model!$CF409:$CQ409)</f>
        <v>511707.34702425037</v>
      </c>
      <c r="DE409" s="79">
        <f>SUM(Model!$CR409:$DC409)</f>
        <v>184163.43555346184</v>
      </c>
      <c r="DF409" s="80">
        <f>IFERROR((Model!$DD409-Model!$DE409)/Model!$DD409,0)</f>
        <v>0.64010007551301751</v>
      </c>
    </row>
    <row r="410" spans="2:110" x14ac:dyDescent="0.25">
      <c r="B410" t="s">
        <v>371</v>
      </c>
      <c r="C410" t="s">
        <v>131</v>
      </c>
      <c r="D410" t="s">
        <v>7</v>
      </c>
      <c r="E410" s="4">
        <v>162</v>
      </c>
      <c r="F410" s="4">
        <v>875435.74</v>
      </c>
      <c r="G410" s="4">
        <v>411638.27</v>
      </c>
      <c r="H410" s="4">
        <v>23</v>
      </c>
      <c r="I410" s="4">
        <v>17</v>
      </c>
      <c r="J410" s="4">
        <v>21</v>
      </c>
      <c r="K410" s="4">
        <v>24</v>
      </c>
      <c r="L410" s="4">
        <v>45</v>
      </c>
      <c r="M410" s="4">
        <v>18</v>
      </c>
      <c r="N410" s="4">
        <v>18</v>
      </c>
      <c r="O410" s="4">
        <v>18</v>
      </c>
      <c r="P410" s="4">
        <v>22</v>
      </c>
      <c r="Q410" s="4">
        <v>12</v>
      </c>
      <c r="R410" s="4">
        <v>17</v>
      </c>
      <c r="S410" s="4">
        <v>26</v>
      </c>
      <c r="T410" s="4">
        <v>15</v>
      </c>
      <c r="U410" s="4">
        <v>5</v>
      </c>
      <c r="V410" s="4">
        <v>7</v>
      </c>
      <c r="W410" s="4">
        <v>17</v>
      </c>
      <c r="X410" s="4">
        <v>12</v>
      </c>
      <c r="Y410" s="4">
        <v>12</v>
      </c>
      <c r="Z410" s="4">
        <v>34</v>
      </c>
      <c r="AA410" s="4">
        <v>14</v>
      </c>
      <c r="AB410" s="4">
        <v>5</v>
      </c>
      <c r="AC410" s="4">
        <v>6</v>
      </c>
      <c r="AD410" s="4">
        <v>18</v>
      </c>
      <c r="AE410" s="4">
        <v>29</v>
      </c>
      <c r="AF410" s="4">
        <v>5</v>
      </c>
      <c r="AG410" s="4">
        <v>20</v>
      </c>
      <c r="AH410" s="4">
        <v>11</v>
      </c>
      <c r="AI410" s="4">
        <v>9</v>
      </c>
      <c r="AJ410" s="4">
        <v>11</v>
      </c>
      <c r="AK410" s="4">
        <v>9</v>
      </c>
      <c r="AL410" s="4">
        <v>15</v>
      </c>
      <c r="AM410" s="4">
        <v>20</v>
      </c>
      <c r="AN410" s="4">
        <v>3</v>
      </c>
      <c r="AO410" s="4">
        <v>17</v>
      </c>
      <c r="AP410" s="4">
        <v>20</v>
      </c>
      <c r="AQ410" s="4">
        <v>22</v>
      </c>
      <c r="AR410" s="79">
        <f>MAX(IFERROR(IFERROR(_xlfn.FORECAST.ETS(AR$5,tbl_Model[[#This Row],[H_2023_01]:[H_2025_12]],$H$5:$AQ$5),_xlfn.FORECAST.LINEAR(AR$5,tbl_Model[[#This Row],[H_2023_01]:[H_2025_12]],$H$5:$AQ$5)),0),0)</f>
        <v>12.332519587101404</v>
      </c>
      <c r="AS410" s="79">
        <f>MAX(IFERROR(IFERROR(_xlfn.FORECAST.ETS(AS$5,tbl_Model[[#This Row],[H_2023_01]:[H_2025_12]],$H$5:$AQ$5),_xlfn.FORECAST.LINEAR(AS$5,tbl_Model[[#This Row],[H_2023_01]:[H_2025_12]],$H$5:$AQ$5)),0),0)</f>
        <v>12.016792706250364</v>
      </c>
      <c r="AT410" s="79">
        <f>MAX(IFERROR(IFERROR(_xlfn.FORECAST.ETS(AT$5,tbl_Model[[#This Row],[H_2023_01]:[H_2025_12]],$H$5:$AQ$5),_xlfn.FORECAST.LINEAR(AT$5,tbl_Model[[#This Row],[H_2023_01]:[H_2025_12]],$H$5:$AQ$5)),0),0)</f>
        <v>11.701065825399326</v>
      </c>
      <c r="AU410" s="79">
        <f>MAX(IFERROR(IFERROR(_xlfn.FORECAST.ETS(AU$5,tbl_Model[[#This Row],[H_2023_01]:[H_2025_12]],$H$5:$AQ$5),_xlfn.FORECAST.LINEAR(AU$5,tbl_Model[[#This Row],[H_2023_01]:[H_2025_12]],$H$5:$AQ$5)),0),0)</f>
        <v>11.385338944548286</v>
      </c>
      <c r="AV410" s="79">
        <f>MAX(IFERROR(IFERROR(_xlfn.FORECAST.ETS(AV$5,tbl_Model[[#This Row],[H_2023_01]:[H_2025_12]],$H$5:$AQ$5),_xlfn.FORECAST.LINEAR(AV$5,tbl_Model[[#This Row],[H_2023_01]:[H_2025_12]],$H$5:$AQ$5)),0),0)</f>
        <v>11.069612063697248</v>
      </c>
      <c r="AW410" s="79">
        <f>MAX(IFERROR(IFERROR(_xlfn.FORECAST.ETS(AW$5,tbl_Model[[#This Row],[H_2023_01]:[H_2025_12]],$H$5:$AQ$5),_xlfn.FORECAST.LINEAR(AW$5,tbl_Model[[#This Row],[H_2023_01]:[H_2025_12]],$H$5:$AQ$5)),0),0)</f>
        <v>10.753885182846208</v>
      </c>
      <c r="AX410" s="79">
        <f>MAX(IFERROR(IFERROR(_xlfn.FORECAST.ETS(AX$5,tbl_Model[[#This Row],[H_2023_01]:[H_2025_12]],$H$5:$AQ$5),_xlfn.FORECAST.LINEAR(AX$5,tbl_Model[[#This Row],[H_2023_01]:[H_2025_12]],$H$5:$AQ$5)),0),0)</f>
        <v>10.43815830199517</v>
      </c>
      <c r="AY410" s="79">
        <f>MAX(IFERROR(IFERROR(_xlfn.FORECAST.ETS(AY$5,tbl_Model[[#This Row],[H_2023_01]:[H_2025_12]],$H$5:$AQ$5),_xlfn.FORECAST.LINEAR(AY$5,tbl_Model[[#This Row],[H_2023_01]:[H_2025_12]],$H$5:$AQ$5)),0),0)</f>
        <v>10.12243142114413</v>
      </c>
      <c r="AZ410" s="79">
        <f>MAX(IFERROR(IFERROR(_xlfn.FORECAST.ETS(AZ$5,tbl_Model[[#This Row],[H_2023_01]:[H_2025_12]],$H$5:$AQ$5),_xlfn.FORECAST.LINEAR(AZ$5,tbl_Model[[#This Row],[H_2023_01]:[H_2025_12]],$H$5:$AQ$5)),0),0)</f>
        <v>9.8067045402930919</v>
      </c>
      <c r="BA410" s="79">
        <f>MAX(IFERROR(IFERROR(_xlfn.FORECAST.ETS(BA$5,tbl_Model[[#This Row],[H_2023_01]:[H_2025_12]],$H$5:$AQ$5),_xlfn.FORECAST.LINEAR(BA$5,tbl_Model[[#This Row],[H_2023_01]:[H_2025_12]],$H$5:$AQ$5)),0),0)</f>
        <v>9.4909776594420521</v>
      </c>
      <c r="BB410" s="79">
        <f>MAX(IFERROR(IFERROR(_xlfn.FORECAST.ETS(BB$5,tbl_Model[[#This Row],[H_2023_01]:[H_2025_12]],$H$5:$AQ$5),_xlfn.FORECAST.LINEAR(BB$5,tbl_Model[[#This Row],[H_2023_01]:[H_2025_12]],$H$5:$AQ$5)),0),0)</f>
        <v>9.175250778591014</v>
      </c>
      <c r="BC410" s="79">
        <f>MAX(IFERROR(IFERROR(_xlfn.FORECAST.ETS(BC$5,tbl_Model[[#This Row],[H_2023_01]:[H_2025_12]],$H$5:$AQ$5),_xlfn.FORECAST.LINEAR(BC$5,tbl_Model[[#This Row],[H_2023_01]:[H_2025_12]],$H$5:$AQ$5)),0),0)</f>
        <v>8.859523897739976</v>
      </c>
      <c r="BD410" s="80">
        <f>IFERROR(AR410/SUM(Model!$AR410:$BC410),1/12)</f>
        <v>9.6990171460048416E-2</v>
      </c>
      <c r="BE410" s="80">
        <f>IFERROR(AS410/SUM(Model!$AR410:$BC410),1/12)</f>
        <v>9.4507109982463838E-2</v>
      </c>
      <c r="BF410" s="80">
        <f>IFERROR(AT410/SUM(Model!$AR410:$BC410),1/12)</f>
        <v>9.2024048504879288E-2</v>
      </c>
      <c r="BG410" s="80">
        <f>IFERROR(AU410/SUM(Model!$AR410:$BC410),1/12)</f>
        <v>8.9540987027294724E-2</v>
      </c>
      <c r="BH410" s="80">
        <f>IFERROR(AV410/SUM(Model!$AR410:$BC410),1/12)</f>
        <v>8.7057925549710174E-2</v>
      </c>
      <c r="BI410" s="80">
        <f>IFERROR(AW410/SUM(Model!$AR410:$BC410),1/12)</f>
        <v>8.4574864072125597E-2</v>
      </c>
      <c r="BJ410" s="80">
        <f>IFERROR(AX410/SUM(Model!$AR410:$BC410),1/12)</f>
        <v>8.2091802594541047E-2</v>
      </c>
      <c r="BK410" s="80">
        <f>IFERROR(AY410/SUM(Model!$AR410:$BC410),1/12)</f>
        <v>7.9608741116956483E-2</v>
      </c>
      <c r="BL410" s="80">
        <f>IFERROR(AZ410/SUM(Model!$AR410:$BC410),1/12)</f>
        <v>7.7125679639371933E-2</v>
      </c>
      <c r="BM410" s="80">
        <f>IFERROR(BA410/SUM(Model!$AR410:$BC410),1/12)</f>
        <v>7.4642618161787355E-2</v>
      </c>
      <c r="BN410" s="80">
        <f>IFERROR(BB410/SUM(Model!$AR410:$BC410),1/12)</f>
        <v>7.2159556684202805E-2</v>
      </c>
      <c r="BO410" s="80">
        <f>IFERROR(BC410/SUM(Model!$AR410:$BC410),1/12)</f>
        <v>6.9676495206618255E-2</v>
      </c>
      <c r="BP41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164.00885935769656</v>
      </c>
      <c r="BQ410" s="77" cm="1">
        <f t="array" ref="BQ41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410" s="77" cm="1">
        <f t="array" ref="BR41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410" s="77">
        <f>IF(tbl_Model[[#This Row],[Type]]="Boutique",
    tbl_Model[[#This Row],[UnitListPrice]],
    tbl_Model[[#This Row],[UnitListPrice]]*(1-SUMIFS(tbl_MarketTerms[WholesaleMarginPct],tbl_MarketTerms[Country],tbl_Model[[#This Row],[country]])))</f>
        <v>5704.6944693572495</v>
      </c>
      <c r="BT410" s="79">
        <f>Model!$BP410*BD410</f>
        <v>15.907247390069957</v>
      </c>
      <c r="BU410" s="79">
        <f>Model!$BP410*BE410</f>
        <v>15.500003309416273</v>
      </c>
      <c r="BV410" s="79">
        <f>Model!$BP410*BF410</f>
        <v>15.092759228762594</v>
      </c>
      <c r="BW410" s="79">
        <f>Model!$BP410*BG410</f>
        <v>14.685515148108912</v>
      </c>
      <c r="BX410" s="79">
        <f>Model!$BP410*BH410</f>
        <v>14.278271067455234</v>
      </c>
      <c r="BY410" s="79">
        <f>Model!$BP410*BI410</f>
        <v>13.871026986801551</v>
      </c>
      <c r="BZ410" s="79">
        <f>Model!$BP410*BJ410</f>
        <v>13.463782906147873</v>
      </c>
      <c r="CA410" s="79">
        <f>Model!$BP410*BK410</f>
        <v>13.056538825494192</v>
      </c>
      <c r="CB410" s="79">
        <f>Model!$BP410*BL410</f>
        <v>12.649294744840512</v>
      </c>
      <c r="CC410" s="79">
        <f>Model!$BP410*BM410</f>
        <v>12.242050664186829</v>
      </c>
      <c r="CD410" s="79">
        <f>Model!$BP410*BN410</f>
        <v>11.834806583533151</v>
      </c>
      <c r="CE410" s="79">
        <f>Model!$BP410*BO410</f>
        <v>11.427562502879473</v>
      </c>
      <c r="CF410" s="79">
        <f>Model!$BS410*BT410</f>
        <v>90745.986208829621</v>
      </c>
      <c r="CG410" s="79">
        <f>Model!$BS410*BU410</f>
        <v>88422.783154246077</v>
      </c>
      <c r="CH410" s="79">
        <f>Model!$BS410*BV410</f>
        <v>86099.580099662562</v>
      </c>
      <c r="CI410" s="79">
        <f>Model!$BS410*BW410</f>
        <v>83776.377045079018</v>
      </c>
      <c r="CJ410" s="79">
        <f>Model!$BS410*BX410</f>
        <v>81453.173990495503</v>
      </c>
      <c r="CK410" s="79">
        <f>Model!$BS410*BY410</f>
        <v>79129.970935911959</v>
      </c>
      <c r="CL410" s="79">
        <f>Model!$BS410*BZ410</f>
        <v>76806.767881328444</v>
      </c>
      <c r="CM410" s="79">
        <f>Model!$BS410*CA410</f>
        <v>74483.564826744914</v>
      </c>
      <c r="CN410" s="79">
        <f>Model!$BS410*CB410</f>
        <v>72160.361772161385</v>
      </c>
      <c r="CO410" s="79">
        <f>Model!$BS410*CC410</f>
        <v>69837.15871757784</v>
      </c>
      <c r="CP410" s="79">
        <f>Model!$BS410*CD410</f>
        <v>67513.955662994325</v>
      </c>
      <c r="CQ410" s="79">
        <f>Model!$BS410*CE410</f>
        <v>65190.752608410818</v>
      </c>
      <c r="CR410" s="79">
        <f>Model!$BR410*BT410</f>
        <v>42238.087846537856</v>
      </c>
      <c r="CS410" s="79">
        <f>Model!$BR410*BU410</f>
        <v>41156.743549071871</v>
      </c>
      <c r="CT410" s="79">
        <f>Model!$BR410*BV410</f>
        <v>40075.399251605901</v>
      </c>
      <c r="CU410" s="79">
        <f>Model!$BR410*BW410</f>
        <v>38994.054954139916</v>
      </c>
      <c r="CV410" s="79">
        <f>Model!$BR410*BX410</f>
        <v>37912.710656673946</v>
      </c>
      <c r="CW410" s="79">
        <f>Model!$BR410*BY410</f>
        <v>36831.366359207961</v>
      </c>
      <c r="CX410" s="79">
        <f>Model!$BR410*BZ410</f>
        <v>35750.022061741991</v>
      </c>
      <c r="CY410" s="79">
        <f>Model!$BR410*CA410</f>
        <v>34668.677764276013</v>
      </c>
      <c r="CZ410" s="79">
        <f>Model!$BR410*CB410</f>
        <v>33587.333466810036</v>
      </c>
      <c r="DA410" s="79">
        <f>Model!$BR410*CC410</f>
        <v>32505.989169344048</v>
      </c>
      <c r="DB410" s="79">
        <f>Model!$BR410*CD410</f>
        <v>31424.644871878078</v>
      </c>
      <c r="DC410" s="79">
        <f>Model!$BR410*CE410</f>
        <v>30343.300574412107</v>
      </c>
      <c r="DD410" s="79">
        <f>SUM(Model!$CF410:$CQ410)</f>
        <v>935620.43290344242</v>
      </c>
      <c r="DE410" s="79">
        <f>SUM(Model!$CR410:$DC410)</f>
        <v>435488.33052569977</v>
      </c>
      <c r="DF410" s="80">
        <f>IFERROR((Model!$DD410-Model!$DE410)/Model!$DD410,0)</f>
        <v>0.53454593849101739</v>
      </c>
    </row>
    <row r="411" spans="2:110" x14ac:dyDescent="0.25">
      <c r="B411" t="s">
        <v>371</v>
      </c>
      <c r="C411" t="s">
        <v>208</v>
      </c>
      <c r="D411" t="s">
        <v>4</v>
      </c>
      <c r="E411" s="4">
        <v>186</v>
      </c>
      <c r="F411" s="4">
        <v>3151909.6</v>
      </c>
      <c r="G411" s="4">
        <v>1067525.5900000001</v>
      </c>
      <c r="H411" s="4">
        <v>5</v>
      </c>
      <c r="I411" s="4">
        <v>5</v>
      </c>
      <c r="J411" s="4">
        <v>12</v>
      </c>
      <c r="K411" s="4">
        <v>15</v>
      </c>
      <c r="L411" s="4">
        <v>4</v>
      </c>
      <c r="M411" s="4">
        <v>12</v>
      </c>
      <c r="N411" s="4">
        <v>8</v>
      </c>
      <c r="O411" s="4">
        <v>4</v>
      </c>
      <c r="P411" s="4">
        <v>15</v>
      </c>
      <c r="Q411" s="4">
        <v>10</v>
      </c>
      <c r="R411" s="4">
        <v>20</v>
      </c>
      <c r="S411" s="4">
        <v>19</v>
      </c>
      <c r="T411" s="4">
        <v>15</v>
      </c>
      <c r="U411" s="4">
        <v>9</v>
      </c>
      <c r="V411" s="4">
        <v>24</v>
      </c>
      <c r="W411" s="4">
        <v>18</v>
      </c>
      <c r="X411" s="4">
        <v>16</v>
      </c>
      <c r="Y411" s="4">
        <v>7</v>
      </c>
      <c r="Z411" s="4">
        <v>13</v>
      </c>
      <c r="AA411" s="4">
        <v>23</v>
      </c>
      <c r="AB411" s="4">
        <v>27</v>
      </c>
      <c r="AC411" s="4">
        <v>13</v>
      </c>
      <c r="AD411" s="4">
        <v>21</v>
      </c>
      <c r="AE411" s="4">
        <v>11</v>
      </c>
      <c r="AF411" s="4">
        <v>8</v>
      </c>
      <c r="AG411" s="4">
        <v>11</v>
      </c>
      <c r="AH411" s="4">
        <v>15</v>
      </c>
      <c r="AI411" s="4">
        <v>5</v>
      </c>
      <c r="AJ411" s="4">
        <v>11</v>
      </c>
      <c r="AK411" s="4">
        <v>34</v>
      </c>
      <c r="AL411" s="4">
        <v>16</v>
      </c>
      <c r="AM411" s="4">
        <v>11</v>
      </c>
      <c r="AN411" s="4">
        <v>0</v>
      </c>
      <c r="AO411" s="4">
        <v>22</v>
      </c>
      <c r="AP411" s="4">
        <v>26</v>
      </c>
      <c r="AQ411" s="4">
        <v>27</v>
      </c>
      <c r="AR411" s="79">
        <f>MAX(IFERROR(IFERROR(_xlfn.FORECAST.ETS(AR$5,tbl_Model[[#This Row],[H_2023_01]:[H_2025_12]],$H$5:$AQ$5),_xlfn.FORECAST.LINEAR(AR$5,tbl_Model[[#This Row],[H_2023_01]:[H_2025_12]],$H$5:$AQ$5)),0),0)</f>
        <v>20.685967464513002</v>
      </c>
      <c r="AS411" s="79">
        <f>MAX(IFERROR(IFERROR(_xlfn.FORECAST.ETS(AS$5,tbl_Model[[#This Row],[H_2023_01]:[H_2025_12]],$H$5:$AQ$5),_xlfn.FORECAST.LINEAR(AS$5,tbl_Model[[#This Row],[H_2023_01]:[H_2025_12]],$H$5:$AQ$5)),0),0)</f>
        <v>20.972103559905332</v>
      </c>
      <c r="AT411" s="79">
        <f>MAX(IFERROR(IFERROR(_xlfn.FORECAST.ETS(AT$5,tbl_Model[[#This Row],[H_2023_01]:[H_2025_12]],$H$5:$AQ$5),_xlfn.FORECAST.LINEAR(AT$5,tbl_Model[[#This Row],[H_2023_01]:[H_2025_12]],$H$5:$AQ$5)),0),0)</f>
        <v>21.258239655297665</v>
      </c>
      <c r="AU411" s="79">
        <f>MAX(IFERROR(IFERROR(_xlfn.FORECAST.ETS(AU$5,tbl_Model[[#This Row],[H_2023_01]:[H_2025_12]],$H$5:$AQ$5),_xlfn.FORECAST.LINEAR(AU$5,tbl_Model[[#This Row],[H_2023_01]:[H_2025_12]],$H$5:$AQ$5)),0),0)</f>
        <v>21.544375750689994</v>
      </c>
      <c r="AV411" s="79">
        <f>MAX(IFERROR(IFERROR(_xlfn.FORECAST.ETS(AV$5,tbl_Model[[#This Row],[H_2023_01]:[H_2025_12]],$H$5:$AQ$5),_xlfn.FORECAST.LINEAR(AV$5,tbl_Model[[#This Row],[H_2023_01]:[H_2025_12]],$H$5:$AQ$5)),0),0)</f>
        <v>21.830511846082327</v>
      </c>
      <c r="AW411" s="79">
        <f>MAX(IFERROR(IFERROR(_xlfn.FORECAST.ETS(AW$5,tbl_Model[[#This Row],[H_2023_01]:[H_2025_12]],$H$5:$AQ$5),_xlfn.FORECAST.LINEAR(AW$5,tbl_Model[[#This Row],[H_2023_01]:[H_2025_12]],$H$5:$AQ$5)),0),0)</f>
        <v>22.11664794147466</v>
      </c>
      <c r="AX411" s="79">
        <f>MAX(IFERROR(IFERROR(_xlfn.FORECAST.ETS(AX$5,tbl_Model[[#This Row],[H_2023_01]:[H_2025_12]],$H$5:$AQ$5),_xlfn.FORECAST.LINEAR(AX$5,tbl_Model[[#This Row],[H_2023_01]:[H_2025_12]],$H$5:$AQ$5)),0),0)</f>
        <v>22.40278403686699</v>
      </c>
      <c r="AY411" s="79">
        <f>MAX(IFERROR(IFERROR(_xlfn.FORECAST.ETS(AY$5,tbl_Model[[#This Row],[H_2023_01]:[H_2025_12]],$H$5:$AQ$5),_xlfn.FORECAST.LINEAR(AY$5,tbl_Model[[#This Row],[H_2023_01]:[H_2025_12]],$H$5:$AQ$5)),0),0)</f>
        <v>22.688920132259323</v>
      </c>
      <c r="AZ411" s="79">
        <f>MAX(IFERROR(IFERROR(_xlfn.FORECAST.ETS(AZ$5,tbl_Model[[#This Row],[H_2023_01]:[H_2025_12]],$H$5:$AQ$5),_xlfn.FORECAST.LINEAR(AZ$5,tbl_Model[[#This Row],[H_2023_01]:[H_2025_12]],$H$5:$AQ$5)),0),0)</f>
        <v>22.975056227651653</v>
      </c>
      <c r="BA411" s="79">
        <f>MAX(IFERROR(IFERROR(_xlfn.FORECAST.ETS(BA$5,tbl_Model[[#This Row],[H_2023_01]:[H_2025_12]],$H$5:$AQ$5),_xlfn.FORECAST.LINEAR(BA$5,tbl_Model[[#This Row],[H_2023_01]:[H_2025_12]],$H$5:$AQ$5)),0),0)</f>
        <v>23.261192323043986</v>
      </c>
      <c r="BB411" s="79">
        <f>MAX(IFERROR(IFERROR(_xlfn.FORECAST.ETS(BB$5,tbl_Model[[#This Row],[H_2023_01]:[H_2025_12]],$H$5:$AQ$5),_xlfn.FORECAST.LINEAR(BB$5,tbl_Model[[#This Row],[H_2023_01]:[H_2025_12]],$H$5:$AQ$5)),0),0)</f>
        <v>23.547328418436315</v>
      </c>
      <c r="BC411" s="79">
        <f>MAX(IFERROR(IFERROR(_xlfn.FORECAST.ETS(BC$5,tbl_Model[[#This Row],[H_2023_01]:[H_2025_12]],$H$5:$AQ$5),_xlfn.FORECAST.LINEAR(BC$5,tbl_Model[[#This Row],[H_2023_01]:[H_2025_12]],$H$5:$AQ$5)),0),0)</f>
        <v>23.833464513828648</v>
      </c>
      <c r="BD411" s="80">
        <f>IFERROR(AR411/SUM(Model!$AR411:$BC411),1/12)</f>
        <v>7.744171681621545E-2</v>
      </c>
      <c r="BE411" s="80">
        <f>IFERROR(AS411/SUM(Model!$AR411:$BC411),1/12)</f>
        <v>7.8512919819327787E-2</v>
      </c>
      <c r="BF411" s="80">
        <f>IFERROR(AT411/SUM(Model!$AR411:$BC411),1/12)</f>
        <v>7.9584122822440137E-2</v>
      </c>
      <c r="BG411" s="80">
        <f>IFERROR(AU411/SUM(Model!$AR411:$BC411),1/12)</f>
        <v>8.0655325825552474E-2</v>
      </c>
      <c r="BH411" s="80">
        <f>IFERROR(AV411/SUM(Model!$AR411:$BC411),1/12)</f>
        <v>8.1726528828664824E-2</v>
      </c>
      <c r="BI411" s="80">
        <f>IFERROR(AW411/SUM(Model!$AR411:$BC411),1/12)</f>
        <v>8.2797731831777174E-2</v>
      </c>
      <c r="BJ411" s="80">
        <f>IFERROR(AX411/SUM(Model!$AR411:$BC411),1/12)</f>
        <v>8.3868934834889511E-2</v>
      </c>
      <c r="BK411" s="80">
        <f>IFERROR(AY411/SUM(Model!$AR411:$BC411),1/12)</f>
        <v>8.4940137838001861E-2</v>
      </c>
      <c r="BL411" s="80">
        <f>IFERROR(AZ411/SUM(Model!$AR411:$BC411),1/12)</f>
        <v>8.6011340841114184E-2</v>
      </c>
      <c r="BM411" s="80">
        <f>IFERROR(BA411/SUM(Model!$AR411:$BC411),1/12)</f>
        <v>8.7082543844226534E-2</v>
      </c>
      <c r="BN411" s="80">
        <f>IFERROR(BB411/SUM(Model!$AR411:$BC411),1/12)</f>
        <v>8.8153746847338871E-2</v>
      </c>
      <c r="BO411" s="80">
        <f>IFERROR(BC411/SUM(Model!$AR411:$BC411),1/12)</f>
        <v>8.9224949850451221E-2</v>
      </c>
      <c r="BP41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192.98102189781017</v>
      </c>
      <c r="BQ411" s="77" cm="1">
        <f t="array" ref="BQ41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11" s="77" cm="1">
        <f t="array" ref="BR41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11" s="77">
        <f>IF(tbl_Model[[#This Row],[Type]]="Boutique",
    tbl_Model[[#This Row],[UnitListPrice]],
    tbl_Model[[#This Row],[UnitListPrice]]*(1-SUMIFS(tbl_MarketTerms[WholesaleMarginPct],tbl_MarketTerms[Country],tbl_Model[[#This Row],[country]])))</f>
        <v>17974.177652793402</v>
      </c>
      <c r="BT411" s="79">
        <f>Model!$BP411*BD411</f>
        <v>14.944781648714088</v>
      </c>
      <c r="BU411" s="79">
        <f>Model!$BP411*BE411</f>
        <v>15.151503498914709</v>
      </c>
      <c r="BV411" s="79">
        <f>Model!$BP411*BF411</f>
        <v>15.358225349115333</v>
      </c>
      <c r="BW411" s="79">
        <f>Model!$BP411*BG411</f>
        <v>15.564947199315956</v>
      </c>
      <c r="BX411" s="79">
        <f>Model!$BP411*BH411</f>
        <v>15.77166904951658</v>
      </c>
      <c r="BY411" s="79">
        <f>Model!$BP411*BI411</f>
        <v>15.978390899717205</v>
      </c>
      <c r="BZ411" s="79">
        <f>Model!$BP411*BJ411</f>
        <v>16.185112749917828</v>
      </c>
      <c r="CA411" s="79">
        <f>Model!$BP411*BK411</f>
        <v>16.39183460011845</v>
      </c>
      <c r="CB411" s="79">
        <f>Model!$BP411*BL411</f>
        <v>16.598556450319069</v>
      </c>
      <c r="CC411" s="79">
        <f>Model!$BP411*BM411</f>
        <v>16.805278300519696</v>
      </c>
      <c r="CD411" s="79">
        <f>Model!$BP411*BN411</f>
        <v>17.012000150720315</v>
      </c>
      <c r="CE411" s="79">
        <f>Model!$BP411*BO411</f>
        <v>17.218722000920941</v>
      </c>
      <c r="CF411" s="79">
        <f>Model!$BS411*BT411</f>
        <v>268620.16033619369</v>
      </c>
      <c r="CG411" s="79">
        <f>Model!$BS411*BU411</f>
        <v>272335.8155964138</v>
      </c>
      <c r="CH411" s="79">
        <f>Model!$BS411*BV411</f>
        <v>276051.47085663397</v>
      </c>
      <c r="CI411" s="79">
        <f>Model!$BS411*BW411</f>
        <v>279767.12611685408</v>
      </c>
      <c r="CJ411" s="79">
        <f>Model!$BS411*BX411</f>
        <v>283482.78137707425</v>
      </c>
      <c r="CK411" s="79">
        <f>Model!$BS411*BY411</f>
        <v>287198.43663729442</v>
      </c>
      <c r="CL411" s="79">
        <f>Model!$BS411*BZ411</f>
        <v>290914.09189751459</v>
      </c>
      <c r="CM411" s="79">
        <f>Model!$BS411*CA411</f>
        <v>294629.7471577347</v>
      </c>
      <c r="CN411" s="79">
        <f>Model!$BS411*CB411</f>
        <v>298345.40241795481</v>
      </c>
      <c r="CO411" s="79">
        <f>Model!$BS411*CC411</f>
        <v>302061.05767817498</v>
      </c>
      <c r="CP411" s="79">
        <f>Model!$BS411*CD411</f>
        <v>305776.71293839504</v>
      </c>
      <c r="CQ411" s="79">
        <f>Model!$BS411*CE411</f>
        <v>309492.36819861527</v>
      </c>
      <c r="CR411" s="79">
        <f>Model!$BR411*BT411</f>
        <v>90024.331240355416</v>
      </c>
      <c r="CS411" s="79">
        <f>Model!$BR411*BU411</f>
        <v>91269.581706673271</v>
      </c>
      <c r="CT411" s="79">
        <f>Model!$BR411*BV411</f>
        <v>92514.832172991155</v>
      </c>
      <c r="CU411" s="79">
        <f>Model!$BR411*BW411</f>
        <v>93760.082639309025</v>
      </c>
      <c r="CV411" s="79">
        <f>Model!$BR411*BX411</f>
        <v>95005.333105626909</v>
      </c>
      <c r="CW411" s="79">
        <f>Model!$BR411*BY411</f>
        <v>96250.583571944793</v>
      </c>
      <c r="CX411" s="79">
        <f>Model!$BR411*BZ411</f>
        <v>97495.834038262663</v>
      </c>
      <c r="CY411" s="79">
        <f>Model!$BR411*CA411</f>
        <v>98741.084504580533</v>
      </c>
      <c r="CZ411" s="79">
        <f>Model!$BR411*CB411</f>
        <v>99986.334970898388</v>
      </c>
      <c r="DA411" s="79">
        <f>Model!$BR411*CC411</f>
        <v>101231.58543721629</v>
      </c>
      <c r="DB411" s="79">
        <f>Model!$BR411*CD411</f>
        <v>102476.83590353413</v>
      </c>
      <c r="DC411" s="79">
        <f>Model!$BR411*CE411</f>
        <v>103722.08636985203</v>
      </c>
      <c r="DD411" s="79">
        <f>SUM(Model!$CF411:$CQ411)</f>
        <v>3468675.1712088538</v>
      </c>
      <c r="DE411" s="79">
        <f>SUM(Model!$CR411:$DC411)</f>
        <v>1162478.5056612447</v>
      </c>
      <c r="DF411" s="80">
        <f>IFERROR((Model!$DD411-Model!$DE411)/Model!$DD411,0)</f>
        <v>0.66486383178505759</v>
      </c>
    </row>
    <row r="412" spans="2:110" x14ac:dyDescent="0.25">
      <c r="B412" t="s">
        <v>371</v>
      </c>
      <c r="C412" t="s">
        <v>208</v>
      </c>
      <c r="D412" t="s">
        <v>21</v>
      </c>
      <c r="E412" s="4">
        <v>242</v>
      </c>
      <c r="F412" s="4">
        <v>4286159.34</v>
      </c>
      <c r="G412" s="4">
        <v>1426381.27</v>
      </c>
      <c r="H412" s="4">
        <v>9</v>
      </c>
      <c r="I412" s="4">
        <v>3</v>
      </c>
      <c r="J412" s="4">
        <v>18</v>
      </c>
      <c r="K412" s="4">
        <v>17</v>
      </c>
      <c r="L412" s="4">
        <v>15</v>
      </c>
      <c r="M412" s="4">
        <v>12</v>
      </c>
      <c r="N412" s="4">
        <v>14</v>
      </c>
      <c r="O412" s="4">
        <v>30</v>
      </c>
      <c r="P412" s="4">
        <v>25</v>
      </c>
      <c r="Q412" s="4">
        <v>24</v>
      </c>
      <c r="R412" s="4">
        <v>34</v>
      </c>
      <c r="S412" s="4">
        <v>27</v>
      </c>
      <c r="T412" s="4">
        <v>28</v>
      </c>
      <c r="U412" s="4">
        <v>19</v>
      </c>
      <c r="V412" s="4">
        <v>17</v>
      </c>
      <c r="W412" s="4">
        <v>17</v>
      </c>
      <c r="X412" s="4">
        <v>7</v>
      </c>
      <c r="Y412" s="4">
        <v>9</v>
      </c>
      <c r="Z412" s="4">
        <v>44</v>
      </c>
      <c r="AA412" s="4">
        <v>18</v>
      </c>
      <c r="AB412" s="4">
        <v>19</v>
      </c>
      <c r="AC412" s="4">
        <v>31</v>
      </c>
      <c r="AD412" s="4">
        <v>33</v>
      </c>
      <c r="AE412" s="4">
        <v>31</v>
      </c>
      <c r="AF412" s="4">
        <v>12</v>
      </c>
      <c r="AG412" s="4">
        <v>22</v>
      </c>
      <c r="AH412" s="4">
        <v>26</v>
      </c>
      <c r="AI412" s="4">
        <v>26</v>
      </c>
      <c r="AJ412" s="4">
        <v>4</v>
      </c>
      <c r="AK412" s="4">
        <v>16</v>
      </c>
      <c r="AL412" s="4">
        <v>16</v>
      </c>
      <c r="AM412" s="4">
        <v>30</v>
      </c>
      <c r="AN412" s="4">
        <v>22</v>
      </c>
      <c r="AO412" s="4">
        <v>17</v>
      </c>
      <c r="AP412" s="4">
        <v>28</v>
      </c>
      <c r="AQ412" s="4">
        <v>23</v>
      </c>
      <c r="AR412" s="79">
        <f>MAX(IFERROR(IFERROR(_xlfn.FORECAST.ETS(AR$5,tbl_Model[[#This Row],[H_2023_01]:[H_2025_12]],$H$5:$AQ$5),_xlfn.FORECAST.LINEAR(AR$5,tbl_Model[[#This Row],[H_2023_01]:[H_2025_12]],$H$5:$AQ$5)),0),0)</f>
        <v>22.937458249213929</v>
      </c>
      <c r="AS412" s="79">
        <f>MAX(IFERROR(IFERROR(_xlfn.FORECAST.ETS(AS$5,tbl_Model[[#This Row],[H_2023_01]:[H_2025_12]],$H$5:$AQ$5),_xlfn.FORECAST.LINEAR(AS$5,tbl_Model[[#This Row],[H_2023_01]:[H_2025_12]],$H$5:$AQ$5)),0),0)</f>
        <v>14.030839906162729</v>
      </c>
      <c r="AT412" s="79">
        <f>MAX(IFERROR(IFERROR(_xlfn.FORECAST.ETS(AT$5,tbl_Model[[#This Row],[H_2023_01]:[H_2025_12]],$H$5:$AQ$5),_xlfn.FORECAST.LINEAR(AT$5,tbl_Model[[#This Row],[H_2023_01]:[H_2025_12]],$H$5:$AQ$5)),0),0)</f>
        <v>12.234540427713107</v>
      </c>
      <c r="AU412" s="79">
        <f>MAX(IFERROR(IFERROR(_xlfn.FORECAST.ETS(AU$5,tbl_Model[[#This Row],[H_2023_01]:[H_2025_12]],$H$5:$AQ$5),_xlfn.FORECAST.LINEAR(AU$5,tbl_Model[[#This Row],[H_2023_01]:[H_2025_12]],$H$5:$AQ$5)),0),0)</f>
        <v>12.572517481920917</v>
      </c>
      <c r="AV412" s="79">
        <f>MAX(IFERROR(IFERROR(_xlfn.FORECAST.ETS(AV$5,tbl_Model[[#This Row],[H_2023_01]:[H_2025_12]],$H$5:$AQ$5),_xlfn.FORECAST.LINEAR(AV$5,tbl_Model[[#This Row],[H_2023_01]:[H_2025_12]],$H$5:$AQ$5)),0),0)</f>
        <v>2.8742262620770767</v>
      </c>
      <c r="AW412" s="79">
        <f>MAX(IFERROR(IFERROR(_xlfn.FORECAST.ETS(AW$5,tbl_Model[[#This Row],[H_2023_01]:[H_2025_12]],$H$5:$AQ$5),_xlfn.FORECAST.LINEAR(AW$5,tbl_Model[[#This Row],[H_2023_01]:[H_2025_12]],$H$5:$AQ$5)),0),0)</f>
        <v>6.8937870210226357</v>
      </c>
      <c r="AX412" s="79">
        <f>MAX(IFERROR(IFERROR(_xlfn.FORECAST.ETS(AX$5,tbl_Model[[#This Row],[H_2023_01]:[H_2025_12]],$H$5:$AQ$5),_xlfn.FORECAST.LINEAR(AX$5,tbl_Model[[#This Row],[H_2023_01]:[H_2025_12]],$H$5:$AQ$5)),0),0)</f>
        <v>25.7342032158679</v>
      </c>
      <c r="AY412" s="79">
        <f>MAX(IFERROR(IFERROR(_xlfn.FORECAST.ETS(AY$5,tbl_Model[[#This Row],[H_2023_01]:[H_2025_12]],$H$5:$AQ$5),_xlfn.FORECAST.LINEAR(AY$5,tbl_Model[[#This Row],[H_2023_01]:[H_2025_12]],$H$5:$AQ$5)),0),0)</f>
        <v>20.727149095811605</v>
      </c>
      <c r="AZ412" s="79">
        <f>MAX(IFERROR(IFERROR(_xlfn.FORECAST.ETS(AZ$5,tbl_Model[[#This Row],[H_2023_01]:[H_2025_12]],$H$5:$AQ$5),_xlfn.FORECAST.LINEAR(AZ$5,tbl_Model[[#This Row],[H_2023_01]:[H_2025_12]],$H$5:$AQ$5)),0),0)</f>
        <v>18.555972064410522</v>
      </c>
      <c r="BA412" s="79">
        <f>MAX(IFERROR(IFERROR(_xlfn.FORECAST.ETS(BA$5,tbl_Model[[#This Row],[H_2023_01]:[H_2025_12]],$H$5:$AQ$5),_xlfn.FORECAST.LINEAR(BA$5,tbl_Model[[#This Row],[H_2023_01]:[H_2025_12]],$H$5:$AQ$5)),0),0)</f>
        <v>23.88536810805023</v>
      </c>
      <c r="BB412" s="79">
        <f>MAX(IFERROR(IFERROR(_xlfn.FORECAST.ETS(BB$5,tbl_Model[[#This Row],[H_2023_01]:[H_2025_12]],$H$5:$AQ$5),_xlfn.FORECAST.LINEAR(BB$5,tbl_Model[[#This Row],[H_2023_01]:[H_2025_12]],$H$5:$AQ$5)),0),0)</f>
        <v>29.98429669816521</v>
      </c>
      <c r="BC412" s="79">
        <f>MAX(IFERROR(IFERROR(_xlfn.FORECAST.ETS(BC$5,tbl_Model[[#This Row],[H_2023_01]:[H_2025_12]],$H$5:$AQ$5),_xlfn.FORECAST.LINEAR(BC$5,tbl_Model[[#This Row],[H_2023_01]:[H_2025_12]],$H$5:$AQ$5)),0),0)</f>
        <v>22.737507774352402</v>
      </c>
      <c r="BD412" s="80">
        <f>IFERROR(AR412/SUM(Model!$AR412:$BC412),1/12)</f>
        <v>0.10760279514371089</v>
      </c>
      <c r="BE412" s="80">
        <f>IFERROR(AS412/SUM(Model!$AR412:$BC412),1/12)</f>
        <v>6.58206142857512E-2</v>
      </c>
      <c r="BF412" s="80">
        <f>IFERROR(AT412/SUM(Model!$AR412:$BC412),1/12)</f>
        <v>5.73939245149701E-2</v>
      </c>
      <c r="BG412" s="80">
        <f>IFERROR(AU412/SUM(Model!$AR412:$BC412),1/12)</f>
        <v>5.8979421710521146E-2</v>
      </c>
      <c r="BH412" s="80">
        <f>IFERROR(AV412/SUM(Model!$AR412:$BC412),1/12)</f>
        <v>1.3483393683585341E-2</v>
      </c>
      <c r="BI412" s="80">
        <f>IFERROR(AW412/SUM(Model!$AR412:$BC412),1/12)</f>
        <v>3.2339710203631342E-2</v>
      </c>
      <c r="BJ412" s="80">
        <f>IFERROR(AX412/SUM(Model!$AR412:$BC412),1/12)</f>
        <v>0.12072271333370412</v>
      </c>
      <c r="BK412" s="80">
        <f>IFERROR(AY412/SUM(Model!$AR412:$BC412),1/12)</f>
        <v>9.723392861744834E-2</v>
      </c>
      <c r="BL412" s="80">
        <f>IFERROR(AZ412/SUM(Model!$AR412:$BC412),1/12)</f>
        <v>8.7048636298122262E-2</v>
      </c>
      <c r="BM412" s="80">
        <f>IFERROR(BA412/SUM(Model!$AR412:$BC412),1/12)</f>
        <v>0.11204957164557382</v>
      </c>
      <c r="BN412" s="80">
        <f>IFERROR(BB412/SUM(Model!$AR412:$BC412),1/12)</f>
        <v>0.14066049080444593</v>
      </c>
      <c r="BO412" s="80">
        <f>IFERROR(BC412/SUM(Model!$AR412:$BC412),1/12)</f>
        <v>0.10666479975853564</v>
      </c>
      <c r="BP41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252.72467222884393</v>
      </c>
      <c r="BQ412" s="77" cm="1">
        <f t="array" ref="BQ41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12" s="77" cm="1">
        <f t="array" ref="BR41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12" s="77">
        <f>IF(tbl_Model[[#This Row],[Type]]="Boutique",
    tbl_Model[[#This Row],[UnitListPrice]],
    tbl_Model[[#This Row],[UnitListPrice]]*(1-SUMIFS(tbl_MarketTerms[WholesaleMarginPct],tbl_MarketTerms[Country],tbl_Model[[#This Row],[country]])))</f>
        <v>18358.94598175228</v>
      </c>
      <c r="BT412" s="79">
        <f>Model!$BP412*BD412</f>
        <v>27.193881133601774</v>
      </c>
      <c r="BU412" s="79">
        <f>Model!$BP412*BE412</f>
        <v>16.634493171267636</v>
      </c>
      <c r="BV412" s="79">
        <f>Model!$BP412*BF412</f>
        <v>14.504860760972829</v>
      </c>
      <c r="BW412" s="79">
        <f>Model!$BP412*BG412</f>
        <v>14.905555020038218</v>
      </c>
      <c r="BX412" s="79">
        <f>Model!$BP412*BH412</f>
        <v>3.4075862492165698</v>
      </c>
      <c r="BY412" s="79">
        <f>Model!$BP412*BI412</f>
        <v>8.1730426611885303</v>
      </c>
      <c r="BZ412" s="79">
        <f>Model!$BP412*BJ412</f>
        <v>30.509608157837061</v>
      </c>
      <c r="CA412" s="79">
        <f>Model!$BP412*BK412</f>
        <v>24.573412739367438</v>
      </c>
      <c r="CB412" s="79">
        <f>Model!$BP412*BL412</f>
        <v>21.999338076410794</v>
      </c>
      <c r="CC412" s="79">
        <f>Model!$BP412*BM412</f>
        <v>28.317691267510007</v>
      </c>
      <c r="CD412" s="79">
        <f>Model!$BP412*BN412</f>
        <v>35.548376434101911</v>
      </c>
      <c r="CE412" s="79">
        <f>Model!$BP412*BO412</f>
        <v>26.95682655733119</v>
      </c>
      <c r="CF412" s="79">
        <f>Model!$BS412*BT412</f>
        <v>499250.99476598745</v>
      </c>
      <c r="CG412" s="79">
        <f>Model!$BS412*BU412</f>
        <v>305391.76156512968</v>
      </c>
      <c r="CH412" s="79">
        <f>Model!$BS412*BV412</f>
        <v>266293.95518353843</v>
      </c>
      <c r="CI412" s="79">
        <f>Model!$BS412*BW412</f>
        <v>273650.27944091818</v>
      </c>
      <c r="CJ412" s="79">
        <f>Model!$BS412*BX412</f>
        <v>62559.691877528872</v>
      </c>
      <c r="CK412" s="79">
        <f>Model!$BS412*BY412</f>
        <v>150048.44872331712</v>
      </c>
      <c r="CL412" s="79">
        <f>Model!$BS412*BZ412</f>
        <v>560124.24809415929</v>
      </c>
      <c r="CM412" s="79">
        <f>Model!$BS412*CA412</f>
        <v>451141.95706935012</v>
      </c>
      <c r="CN412" s="79">
        <f>Model!$BS412*CB412</f>
        <v>403884.65937913186</v>
      </c>
      <c r="CO412" s="79">
        <f>Model!$BS412*CC412</f>
        <v>519882.96430815448</v>
      </c>
      <c r="CP412" s="79">
        <f>Model!$BS412*CD412</f>
        <v>652630.72269267275</v>
      </c>
      <c r="CQ412" s="79">
        <f>Model!$BS412*CE412</f>
        <v>494898.92260550859</v>
      </c>
      <c r="CR412" s="79">
        <f>Model!$BR412*BT412</f>
        <v>163810.42028090547</v>
      </c>
      <c r="CS412" s="79">
        <f>Model!$BR412*BU412</f>
        <v>100202.81048364998</v>
      </c>
      <c r="CT412" s="79">
        <f>Model!$BR412*BV412</f>
        <v>87374.337105380677</v>
      </c>
      <c r="CU412" s="79">
        <f>Model!$BR412*BW412</f>
        <v>89788.037991222343</v>
      </c>
      <c r="CV412" s="79">
        <f>Model!$BR412*BX412</f>
        <v>20526.607911728719</v>
      </c>
      <c r="CW412" s="79">
        <f>Model!$BR412*BY412</f>
        <v>49232.750070704526</v>
      </c>
      <c r="CX412" s="79">
        <f>Model!$BR412*BZ412</f>
        <v>183783.68686643895</v>
      </c>
      <c r="CY412" s="79">
        <f>Model!$BR412*CA412</f>
        <v>148025.25056263577</v>
      </c>
      <c r="CZ412" s="79">
        <f>Model!$BR412*CB412</f>
        <v>132519.54726483254</v>
      </c>
      <c r="DA412" s="79">
        <f>Model!$BR412*CC412</f>
        <v>170580.02442262458</v>
      </c>
      <c r="DB412" s="79">
        <f>Model!$BR412*CD412</f>
        <v>214136.20422054111</v>
      </c>
      <c r="DC412" s="79">
        <f>Model!$BR412*CE412</f>
        <v>162382.45162951594</v>
      </c>
      <c r="DD412" s="79">
        <f>SUM(Model!$CF412:$CQ412)</f>
        <v>4639758.6057053963</v>
      </c>
      <c r="DE412" s="79">
        <f>SUM(Model!$CR412:$DC412)</f>
        <v>1522362.1288101806</v>
      </c>
      <c r="DF412" s="80">
        <f>IFERROR((Model!$DD412-Model!$DE412)/Model!$DD412,0)</f>
        <v>0.67188764369375398</v>
      </c>
    </row>
    <row r="413" spans="2:110" x14ac:dyDescent="0.25">
      <c r="B413" t="s">
        <v>371</v>
      </c>
      <c r="C413" t="s">
        <v>208</v>
      </c>
      <c r="D413" t="s">
        <v>5</v>
      </c>
      <c r="E413" s="4">
        <v>41</v>
      </c>
      <c r="F413" s="4">
        <v>866265.11</v>
      </c>
      <c r="G413" s="4">
        <v>278278.84999999998</v>
      </c>
      <c r="H413" s="4">
        <v>0</v>
      </c>
      <c r="I413" s="4">
        <v>11</v>
      </c>
      <c r="J413" s="4">
        <v>2</v>
      </c>
      <c r="K413" s="4">
        <v>0</v>
      </c>
      <c r="L413" s="4">
        <v>1</v>
      </c>
      <c r="M413" s="4">
        <v>0</v>
      </c>
      <c r="N413" s="4">
        <v>0</v>
      </c>
      <c r="O413" s="4">
        <v>0</v>
      </c>
      <c r="P413" s="4">
        <v>6</v>
      </c>
      <c r="Q413" s="4">
        <v>4</v>
      </c>
      <c r="R413" s="4">
        <v>3</v>
      </c>
      <c r="S413" s="4">
        <v>0</v>
      </c>
      <c r="T413" s="4">
        <v>0</v>
      </c>
      <c r="U413" s="4">
        <v>0</v>
      </c>
      <c r="V413" s="4">
        <v>4</v>
      </c>
      <c r="W413" s="4">
        <v>2</v>
      </c>
      <c r="X413" s="4">
        <v>5</v>
      </c>
      <c r="Y413" s="4">
        <v>0</v>
      </c>
      <c r="Z413" s="4">
        <v>3</v>
      </c>
      <c r="AA413" s="4">
        <v>0</v>
      </c>
      <c r="AB413" s="4">
        <v>7</v>
      </c>
      <c r="AC413" s="4">
        <v>15</v>
      </c>
      <c r="AD413" s="4">
        <v>14</v>
      </c>
      <c r="AE413" s="4">
        <v>3</v>
      </c>
      <c r="AF413" s="4">
        <v>4</v>
      </c>
      <c r="AG413" s="4">
        <v>0</v>
      </c>
      <c r="AH413" s="4">
        <v>2</v>
      </c>
      <c r="AI413" s="4">
        <v>0</v>
      </c>
      <c r="AJ413" s="4">
        <v>0</v>
      </c>
      <c r="AK413" s="4">
        <v>3</v>
      </c>
      <c r="AL413" s="4">
        <v>0</v>
      </c>
      <c r="AM413" s="4">
        <v>2</v>
      </c>
      <c r="AN413" s="4">
        <v>3</v>
      </c>
      <c r="AO413" s="4">
        <v>8</v>
      </c>
      <c r="AP413" s="4">
        <v>19</v>
      </c>
      <c r="AQ413" s="4">
        <v>0</v>
      </c>
      <c r="AR413" s="79">
        <f>MAX(IFERROR(IFERROR(_xlfn.FORECAST.ETS(AR$5,tbl_Model[[#This Row],[H_2023_01]:[H_2025_12]],$H$5:$AQ$5),_xlfn.FORECAST.LINEAR(AR$5,tbl_Model[[#This Row],[H_2023_01]:[H_2025_12]],$H$5:$AQ$5)),0),0)</f>
        <v>3.9513888325681998</v>
      </c>
      <c r="AS413" s="79">
        <f>MAX(IFERROR(IFERROR(_xlfn.FORECAST.ETS(AS$5,tbl_Model[[#This Row],[H_2023_01]:[H_2025_12]],$H$5:$AQ$5),_xlfn.FORECAST.LINEAR(AS$5,tbl_Model[[#This Row],[H_2023_01]:[H_2025_12]],$H$5:$AQ$5)),0),0)</f>
        <v>2.984233173357711</v>
      </c>
      <c r="AT413" s="79">
        <f>MAX(IFERROR(IFERROR(_xlfn.FORECAST.ETS(AT$5,tbl_Model[[#This Row],[H_2023_01]:[H_2025_12]],$H$5:$AQ$5),_xlfn.FORECAST.LINEAR(AT$5,tbl_Model[[#This Row],[H_2023_01]:[H_2025_12]],$H$5:$AQ$5)),0),0)</f>
        <v>1.6851154748479726</v>
      </c>
      <c r="AU413" s="79">
        <f>MAX(IFERROR(IFERROR(_xlfn.FORECAST.ETS(AU$5,tbl_Model[[#This Row],[H_2023_01]:[H_2025_12]],$H$5:$AQ$5),_xlfn.FORECAST.LINEAR(AU$5,tbl_Model[[#This Row],[H_2023_01]:[H_2025_12]],$H$5:$AQ$5)),0),0)</f>
        <v>1.440366181787339</v>
      </c>
      <c r="AV413" s="79">
        <f>MAX(IFERROR(IFERROR(_xlfn.FORECAST.ETS(AV$5,tbl_Model[[#This Row],[H_2023_01]:[H_2025_12]],$H$5:$AQ$5),_xlfn.FORECAST.LINEAR(AV$5,tbl_Model[[#This Row],[H_2023_01]:[H_2025_12]],$H$5:$AQ$5)),0),0)</f>
        <v>5.0027662403731394</v>
      </c>
      <c r="AW413" s="79">
        <f>MAX(IFERROR(IFERROR(_xlfn.FORECAST.ETS(AW$5,tbl_Model[[#This Row],[H_2023_01]:[H_2025_12]],$H$5:$AQ$5),_xlfn.FORECAST.LINEAR(AW$5,tbl_Model[[#This Row],[H_2023_01]:[H_2025_12]],$H$5:$AQ$5)),0),0)</f>
        <v>3.2108050709836018</v>
      </c>
      <c r="AX413" s="79">
        <f>MAX(IFERROR(IFERROR(_xlfn.FORECAST.ETS(AX$5,tbl_Model[[#This Row],[H_2023_01]:[H_2025_12]],$H$5:$AQ$5),_xlfn.FORECAST.LINEAR(AX$5,tbl_Model[[#This Row],[H_2023_01]:[H_2025_12]],$H$5:$AQ$5)),0),0)</f>
        <v>6.2042711893290408</v>
      </c>
      <c r="AY413" s="79">
        <f>MAX(IFERROR(IFERROR(_xlfn.FORECAST.ETS(AY$5,tbl_Model[[#This Row],[H_2023_01]:[H_2025_12]],$H$5:$AQ$5),_xlfn.FORECAST.LINEAR(AY$5,tbl_Model[[#This Row],[H_2023_01]:[H_2025_12]],$H$5:$AQ$5)),0),0)</f>
        <v>1.211304261814095</v>
      </c>
      <c r="AZ413" s="79">
        <f>MAX(IFERROR(IFERROR(_xlfn.FORECAST.ETS(AZ$5,tbl_Model[[#This Row],[H_2023_01]:[H_2025_12]],$H$5:$AQ$5),_xlfn.FORECAST.LINEAR(AZ$5,tbl_Model[[#This Row],[H_2023_01]:[H_2025_12]],$H$5:$AQ$5)),0),0)</f>
        <v>3.0508930404644818</v>
      </c>
      <c r="BA413" s="79">
        <f>MAX(IFERROR(IFERROR(_xlfn.FORECAST.ETS(BA$5,tbl_Model[[#This Row],[H_2023_01]:[H_2025_12]],$H$5:$AQ$5),_xlfn.FORECAST.LINEAR(BA$5,tbl_Model[[#This Row],[H_2023_01]:[H_2025_12]],$H$5:$AQ$5)),0),0)</f>
        <v>1.528663326324847</v>
      </c>
      <c r="BB413" s="79">
        <f>MAX(IFERROR(IFERROR(_xlfn.FORECAST.ETS(BB$5,tbl_Model[[#This Row],[H_2023_01]:[H_2025_12]],$H$5:$AQ$5),_xlfn.FORECAST.LINEAR(BB$5,tbl_Model[[#This Row],[H_2023_01]:[H_2025_12]],$H$5:$AQ$5)),0),0)</f>
        <v>5.120146614124085</v>
      </c>
      <c r="BC413" s="79">
        <f>MAX(IFERROR(IFERROR(_xlfn.FORECAST.ETS(BC$5,tbl_Model[[#This Row],[H_2023_01]:[H_2025_12]],$H$5:$AQ$5),_xlfn.FORECAST.LINEAR(BC$5,tbl_Model[[#This Row],[H_2023_01]:[H_2025_12]],$H$5:$AQ$5)),0),0)</f>
        <v>12.175659314995698</v>
      </c>
      <c r="BD413" s="80">
        <f>IFERROR(AR413/SUM(Model!$AR413:$BC413),1/12)</f>
        <v>8.3072383735449173E-2</v>
      </c>
      <c r="BE413" s="80">
        <f>IFERROR(AS413/SUM(Model!$AR413:$BC413),1/12)</f>
        <v>6.2739298468913754E-2</v>
      </c>
      <c r="BF413" s="80">
        <f>IFERROR(AT413/SUM(Model!$AR413:$BC413),1/12)</f>
        <v>3.5427178973457381E-2</v>
      </c>
      <c r="BG413" s="80">
        <f>IFERROR(AU413/SUM(Model!$AR413:$BC413),1/12)</f>
        <v>3.0281669874344455E-2</v>
      </c>
      <c r="BH413" s="80">
        <f>IFERROR(AV413/SUM(Model!$AR413:$BC413),1/12)</f>
        <v>0.10517611261985435</v>
      </c>
      <c r="BI413" s="80">
        <f>IFERROR(AW413/SUM(Model!$AR413:$BC413),1/12)</f>
        <v>6.7502653436188303E-2</v>
      </c>
      <c r="BJ413" s="80">
        <f>IFERROR(AX413/SUM(Model!$AR413:$BC413),1/12)</f>
        <v>0.13043606156667398</v>
      </c>
      <c r="BK413" s="80">
        <f>IFERROR(AY413/SUM(Model!$AR413:$BC413),1/12)</f>
        <v>2.546596569500446E-2</v>
      </c>
      <c r="BL413" s="80">
        <f>IFERROR(AZ413/SUM(Model!$AR413:$BC413),1/12)</f>
        <v>6.4140728268584621E-2</v>
      </c>
      <c r="BM413" s="80">
        <f>IFERROR(BA413/SUM(Model!$AR413:$BC413),1/12)</f>
        <v>3.2137992950754243E-2</v>
      </c>
      <c r="BN413" s="80">
        <f>IFERROR(BB413/SUM(Model!$AR413:$BC413),1/12)</f>
        <v>0.10764386961984347</v>
      </c>
      <c r="BO413" s="80">
        <f>IFERROR(BC413/SUM(Model!$AR413:$BC413),1/12)</f>
        <v>0.25597608479093187</v>
      </c>
      <c r="BP41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43.484848484848484</v>
      </c>
      <c r="BQ413" s="77" cm="1">
        <f t="array" ref="BQ41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13" s="77" cm="1">
        <f t="array" ref="BR41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13" s="77">
        <f>IF(tbl_Model[[#This Row],[Type]]="Boutique",
    tbl_Model[[#This Row],[UnitListPrice]],
    tbl_Model[[#This Row],[UnitListPrice]]*(1-SUMIFS(tbl_MarketTerms[WholesaleMarginPct],tbl_MarketTerms[Country],tbl_Model[[#This Row],[country]])))</f>
        <v>18936.098475190603</v>
      </c>
      <c r="BT413" s="79">
        <f>Model!$BP413*BD413</f>
        <v>3.6123900200111989</v>
      </c>
      <c r="BU413" s="79">
        <f>Model!$BP413*BE413</f>
        <v>2.7282088879664013</v>
      </c>
      <c r="BV413" s="79">
        <f>Model!$BP413*BF413</f>
        <v>1.5405455099064043</v>
      </c>
      <c r="BW413" s="79">
        <f>Model!$BP413*BG413</f>
        <v>1.3167938263540695</v>
      </c>
      <c r="BX413" s="79">
        <f>Model!$BP413*BH413</f>
        <v>4.573567321499727</v>
      </c>
      <c r="BY413" s="79">
        <f>Model!$BP413*BI413</f>
        <v>2.9353426569978853</v>
      </c>
      <c r="BZ413" s="79">
        <f>Model!$BP413*BJ413</f>
        <v>5.6719923741871865</v>
      </c>
      <c r="CA413" s="79">
        <f>Model!$BP413*BK413</f>
        <v>1.1073836597676181</v>
      </c>
      <c r="CB413" s="79">
        <f>Model!$BP413*BL413</f>
        <v>2.7891498504672403</v>
      </c>
      <c r="CC413" s="79">
        <f>Model!$BP413*BM413</f>
        <v>1.3975157540706769</v>
      </c>
      <c r="CD413" s="79">
        <f>Model!$BP413*BN413</f>
        <v>4.680877360741678</v>
      </c>
      <c r="CE413" s="79">
        <f>Model!$BP413*BO413</f>
        <v>11.1310812628784</v>
      </c>
      <c r="CF413" s="79">
        <f>Model!$BS413*BT413</f>
        <v>68404.573149727818</v>
      </c>
      <c r="CG413" s="79">
        <f>Model!$BS413*BU413</f>
        <v>51661.632163422022</v>
      </c>
      <c r="CH413" s="79">
        <f>Model!$BS413*BV413</f>
        <v>29171.921481100391</v>
      </c>
      <c r="CI413" s="79">
        <f>Model!$BS413*BW413</f>
        <v>24934.937567363697</v>
      </c>
      <c r="CJ413" s="79">
        <f>Model!$BS413*BX413</f>
        <v>86605.521182832555</v>
      </c>
      <c r="CK413" s="79">
        <f>Model!$BS413*BY413</f>
        <v>55583.937611339592</v>
      </c>
      <c r="CL413" s="79">
        <f>Model!$BS413*BZ413</f>
        <v>107405.40614813872</v>
      </c>
      <c r="CM413" s="79">
        <f>Model!$BS413*CA413</f>
        <v>20969.526031176581</v>
      </c>
      <c r="CN413" s="79">
        <f>Model!$BS413*CB413</f>
        <v>52815.616230510808</v>
      </c>
      <c r="CO413" s="79">
        <f>Model!$BS413*CC413</f>
        <v>26463.495939712589</v>
      </c>
      <c r="CP413" s="79">
        <f>Model!$BS413*CD413</f>
        <v>88637.554653294705</v>
      </c>
      <c r="CQ413" s="79">
        <f>Model!$BS413*CE413</f>
        <v>210779.25092921438</v>
      </c>
      <c r="CR413" s="79">
        <f>Model!$BR413*BT413</f>
        <v>21760.304257026339</v>
      </c>
      <c r="CS413" s="79">
        <f>Model!$BR413*BU413</f>
        <v>16434.176583924993</v>
      </c>
      <c r="CT413" s="79">
        <f>Model!$BR413*BV413</f>
        <v>9279.9334600241255</v>
      </c>
      <c r="CU413" s="79">
        <f>Model!$BR413*BW413</f>
        <v>7932.0987342196322</v>
      </c>
      <c r="CV413" s="79">
        <f>Model!$BR413*BX413</f>
        <v>27550.241226587856</v>
      </c>
      <c r="CW413" s="79">
        <f>Model!$BR413*BY413</f>
        <v>17681.908365670901</v>
      </c>
      <c r="CX413" s="79">
        <f>Model!$BR413*BZ413</f>
        <v>34166.930791560473</v>
      </c>
      <c r="CY413" s="79">
        <f>Model!$BR413*CA413</f>
        <v>6670.654395653547</v>
      </c>
      <c r="CZ413" s="79">
        <f>Model!$BR413*CB413</f>
        <v>16801.272572560843</v>
      </c>
      <c r="DA413" s="79">
        <f>Model!$BR413*CC413</f>
        <v>8418.3512422812109</v>
      </c>
      <c r="DB413" s="79">
        <f>Model!$BR413*CD413</f>
        <v>28196.655121766056</v>
      </c>
      <c r="DC413" s="79">
        <f>Model!$BR413*CE413</f>
        <v>67051.374200499005</v>
      </c>
      <c r="DD413" s="79">
        <f>SUM(Model!$CF413:$CQ413)</f>
        <v>823433.37308783387</v>
      </c>
      <c r="DE413" s="79">
        <f>SUM(Model!$CR413:$DC413)</f>
        <v>261943.90095177497</v>
      </c>
      <c r="DF413" s="80">
        <f>IFERROR((Model!$DD413-Model!$DE413)/Model!$DD413,0)</f>
        <v>0.68188816543893704</v>
      </c>
    </row>
    <row r="414" spans="2:110" x14ac:dyDescent="0.25">
      <c r="B414" t="s">
        <v>371</v>
      </c>
      <c r="C414" t="s">
        <v>70</v>
      </c>
      <c r="D414" t="s">
        <v>29</v>
      </c>
      <c r="E414" s="4">
        <v>54</v>
      </c>
      <c r="F414" s="4">
        <v>808601.69</v>
      </c>
      <c r="G414" s="4">
        <v>270318.39</v>
      </c>
      <c r="H414" s="4">
        <v>0</v>
      </c>
      <c r="I414" s="4">
        <v>3</v>
      </c>
      <c r="J414" s="4">
        <v>7</v>
      </c>
      <c r="K414" s="4">
        <v>3</v>
      </c>
      <c r="L414" s="4">
        <v>0</v>
      </c>
      <c r="M414" s="4">
        <v>2</v>
      </c>
      <c r="N414" s="4">
        <v>0</v>
      </c>
      <c r="O414" s="4">
        <v>0</v>
      </c>
      <c r="P414" s="4">
        <v>1</v>
      </c>
      <c r="Q414" s="4">
        <v>1</v>
      </c>
      <c r="R414" s="4">
        <v>0</v>
      </c>
      <c r="S414" s="4">
        <v>1</v>
      </c>
      <c r="T414" s="4">
        <v>0</v>
      </c>
      <c r="U414" s="4">
        <v>0</v>
      </c>
      <c r="V414" s="4">
        <v>2</v>
      </c>
      <c r="W414" s="4">
        <v>1</v>
      </c>
      <c r="X414" s="4">
        <v>7</v>
      </c>
      <c r="Y414" s="4">
        <v>2</v>
      </c>
      <c r="Z414" s="4">
        <v>0</v>
      </c>
      <c r="AA414" s="4">
        <v>4</v>
      </c>
      <c r="AB414" s="4">
        <v>0</v>
      </c>
      <c r="AC414" s="4">
        <v>0</v>
      </c>
      <c r="AD414" s="4">
        <v>0</v>
      </c>
      <c r="AE414" s="4">
        <v>9</v>
      </c>
      <c r="AF414" s="4">
        <v>3</v>
      </c>
      <c r="AG414" s="4">
        <v>13</v>
      </c>
      <c r="AH414" s="4">
        <v>5</v>
      </c>
      <c r="AI414" s="4">
        <v>2</v>
      </c>
      <c r="AJ414" s="4">
        <v>3</v>
      </c>
      <c r="AK414" s="4">
        <v>2</v>
      </c>
      <c r="AL414" s="4">
        <v>5</v>
      </c>
      <c r="AM414" s="4">
        <v>3</v>
      </c>
      <c r="AN414" s="4">
        <v>6</v>
      </c>
      <c r="AO414" s="4">
        <v>0</v>
      </c>
      <c r="AP414" s="4">
        <v>5</v>
      </c>
      <c r="AQ414" s="4">
        <v>7</v>
      </c>
      <c r="AR414" s="79">
        <f>MAX(IFERROR(IFERROR(_xlfn.FORECAST.ETS(AR$5,tbl_Model[[#This Row],[H_2023_01]:[H_2025_12]],$H$5:$AQ$5),_xlfn.FORECAST.LINEAR(AR$5,tbl_Model[[#This Row],[H_2023_01]:[H_2025_12]],$H$5:$AQ$5)),0),0)</f>
        <v>4.3309401816167021</v>
      </c>
      <c r="AS414" s="79">
        <f>MAX(IFERROR(IFERROR(_xlfn.FORECAST.ETS(AS$5,tbl_Model[[#This Row],[H_2023_01]:[H_2025_12]],$H$5:$AQ$5),_xlfn.FORECAST.LINEAR(AS$5,tbl_Model[[#This Row],[H_2023_01]:[H_2025_12]],$H$5:$AQ$5)),0),0)</f>
        <v>4.4596357761056833</v>
      </c>
      <c r="AT414" s="79">
        <f>MAX(IFERROR(IFERROR(_xlfn.FORECAST.ETS(AT$5,tbl_Model[[#This Row],[H_2023_01]:[H_2025_12]],$H$5:$AQ$5),_xlfn.FORECAST.LINEAR(AT$5,tbl_Model[[#This Row],[H_2023_01]:[H_2025_12]],$H$5:$AQ$5)),0),0)</f>
        <v>4.5883313705946618</v>
      </c>
      <c r="AU414" s="79">
        <f>MAX(IFERROR(IFERROR(_xlfn.FORECAST.ETS(AU$5,tbl_Model[[#This Row],[H_2023_01]:[H_2025_12]],$H$5:$AQ$5),_xlfn.FORECAST.LINEAR(AU$5,tbl_Model[[#This Row],[H_2023_01]:[H_2025_12]],$H$5:$AQ$5)),0),0)</f>
        <v>4.7170269650836429</v>
      </c>
      <c r="AV414" s="79">
        <f>MAX(IFERROR(IFERROR(_xlfn.FORECAST.ETS(AV$5,tbl_Model[[#This Row],[H_2023_01]:[H_2025_12]],$H$5:$AQ$5),_xlfn.FORECAST.LINEAR(AV$5,tbl_Model[[#This Row],[H_2023_01]:[H_2025_12]],$H$5:$AQ$5)),0),0)</f>
        <v>4.8457225595726214</v>
      </c>
      <c r="AW414" s="79">
        <f>MAX(IFERROR(IFERROR(_xlfn.FORECAST.ETS(AW$5,tbl_Model[[#This Row],[H_2023_01]:[H_2025_12]],$H$5:$AQ$5),_xlfn.FORECAST.LINEAR(AW$5,tbl_Model[[#This Row],[H_2023_01]:[H_2025_12]],$H$5:$AQ$5)),0),0)</f>
        <v>4.9744181540616035</v>
      </c>
      <c r="AX414" s="79">
        <f>MAX(IFERROR(IFERROR(_xlfn.FORECAST.ETS(AX$5,tbl_Model[[#This Row],[H_2023_01]:[H_2025_12]],$H$5:$AQ$5),_xlfn.FORECAST.LINEAR(AX$5,tbl_Model[[#This Row],[H_2023_01]:[H_2025_12]],$H$5:$AQ$5)),0),0)</f>
        <v>5.1031137485505811</v>
      </c>
      <c r="AY414" s="79">
        <f>MAX(IFERROR(IFERROR(_xlfn.FORECAST.ETS(AY$5,tbl_Model[[#This Row],[H_2023_01]:[H_2025_12]],$H$5:$AQ$5),_xlfn.FORECAST.LINEAR(AY$5,tbl_Model[[#This Row],[H_2023_01]:[H_2025_12]],$H$5:$AQ$5)),0),0)</f>
        <v>5.2318093430395631</v>
      </c>
      <c r="AZ414" s="79">
        <f>MAX(IFERROR(IFERROR(_xlfn.FORECAST.ETS(AZ$5,tbl_Model[[#This Row],[H_2023_01]:[H_2025_12]],$H$5:$AQ$5),_xlfn.FORECAST.LINEAR(AZ$5,tbl_Model[[#This Row],[H_2023_01]:[H_2025_12]],$H$5:$AQ$5)),0),0)</f>
        <v>5.3605049375285407</v>
      </c>
      <c r="BA414" s="79">
        <f>MAX(IFERROR(IFERROR(_xlfn.FORECAST.ETS(BA$5,tbl_Model[[#This Row],[H_2023_01]:[H_2025_12]],$H$5:$AQ$5),_xlfn.FORECAST.LINEAR(BA$5,tbl_Model[[#This Row],[H_2023_01]:[H_2025_12]],$H$5:$AQ$5)),0),0)</f>
        <v>5.4892005320175228</v>
      </c>
      <c r="BB414" s="79">
        <f>MAX(IFERROR(IFERROR(_xlfn.FORECAST.ETS(BB$5,tbl_Model[[#This Row],[H_2023_01]:[H_2025_12]],$H$5:$AQ$5),_xlfn.FORECAST.LINEAR(BB$5,tbl_Model[[#This Row],[H_2023_01]:[H_2025_12]],$H$5:$AQ$5)),0),0)</f>
        <v>5.6178961265065004</v>
      </c>
      <c r="BC414" s="79">
        <f>MAX(IFERROR(IFERROR(_xlfn.FORECAST.ETS(BC$5,tbl_Model[[#This Row],[H_2023_01]:[H_2025_12]],$H$5:$AQ$5),_xlfn.FORECAST.LINEAR(BC$5,tbl_Model[[#This Row],[H_2023_01]:[H_2025_12]],$H$5:$AQ$5)),0),0)</f>
        <v>5.7465917209954824</v>
      </c>
      <c r="BD414" s="80">
        <f>IFERROR(AR414/SUM(Model!$AR414:$BC414),1/12)</f>
        <v>7.162699861219797E-2</v>
      </c>
      <c r="BE414" s="80">
        <f>IFERROR(AS414/SUM(Model!$AR414:$BC414),1/12)</f>
        <v>7.375542310694988E-2</v>
      </c>
      <c r="BF414" s="80">
        <f>IFERROR(AT414/SUM(Model!$AR414:$BC414),1/12)</f>
        <v>7.5883847601701734E-2</v>
      </c>
      <c r="BG414" s="80">
        <f>IFERROR(AU414/SUM(Model!$AR414:$BC414),1/12)</f>
        <v>7.8012272096453644E-2</v>
      </c>
      <c r="BH414" s="80">
        <f>IFERROR(AV414/SUM(Model!$AR414:$BC414),1/12)</f>
        <v>8.0140696591205499E-2</v>
      </c>
      <c r="BI414" s="80">
        <f>IFERROR(AW414/SUM(Model!$AR414:$BC414),1/12)</f>
        <v>8.2269121085957422E-2</v>
      </c>
      <c r="BJ414" s="80">
        <f>IFERROR(AX414/SUM(Model!$AR414:$BC414),1/12)</f>
        <v>8.4397545580709263E-2</v>
      </c>
      <c r="BK414" s="80">
        <f>IFERROR(AY414/SUM(Model!$AR414:$BC414),1/12)</f>
        <v>8.6525970075461173E-2</v>
      </c>
      <c r="BL414" s="80">
        <f>IFERROR(AZ414/SUM(Model!$AR414:$BC414),1/12)</f>
        <v>8.8654394570213027E-2</v>
      </c>
      <c r="BM414" s="80">
        <f>IFERROR(BA414/SUM(Model!$AR414:$BC414),1/12)</f>
        <v>9.0782819064964937E-2</v>
      </c>
      <c r="BN414" s="80">
        <f>IFERROR(BB414/SUM(Model!$AR414:$BC414),1/12)</f>
        <v>9.2911243559716791E-2</v>
      </c>
      <c r="BO414" s="80">
        <f>IFERROR(BC414/SUM(Model!$AR414:$BC414),1/12)</f>
        <v>9.5039668054468701E-2</v>
      </c>
      <c r="BP41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55.299802761341212</v>
      </c>
      <c r="BQ414" s="77" cm="1">
        <f t="array" ref="BQ41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14" s="77" cm="1">
        <f t="array" ref="BR41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14" s="77">
        <f>IF(tbl_Model[[#This Row],[Type]]="Boutique",
    tbl_Model[[#This Row],[UnitListPrice]],
    tbl_Model[[#This Row],[UnitListPrice]]*(1-SUMIFS(tbl_MarketTerms[WholesaleMarginPct],tbl_MarketTerms[Country],tbl_Model[[#This Row],[country]])))</f>
        <v>16099.071375971635</v>
      </c>
      <c r="BT414" s="79">
        <f>Model!$BP414*BD414</f>
        <v>3.9609588956414084</v>
      </c>
      <c r="BU414" s="79">
        <f>Model!$BP414*BE414</f>
        <v>4.0786603503935961</v>
      </c>
      <c r="BV414" s="79">
        <f>Model!$BP414*BF414</f>
        <v>4.1963618051457816</v>
      </c>
      <c r="BW414" s="79">
        <f>Model!$BP414*BG414</f>
        <v>4.3140632598979689</v>
      </c>
      <c r="BX414" s="79">
        <f>Model!$BP414*BH414</f>
        <v>4.4317647146501544</v>
      </c>
      <c r="BY414" s="79">
        <f>Model!$BP414*BI414</f>
        <v>4.5494661694023426</v>
      </c>
      <c r="BZ414" s="79">
        <f>Model!$BP414*BJ414</f>
        <v>4.6671676241545272</v>
      </c>
      <c r="CA414" s="79">
        <f>Model!$BP414*BK414</f>
        <v>4.7848690789067145</v>
      </c>
      <c r="CB414" s="79">
        <f>Model!$BP414*BL414</f>
        <v>4.9025705336589001</v>
      </c>
      <c r="CC414" s="79">
        <f>Model!$BP414*BM414</f>
        <v>5.0202719884110873</v>
      </c>
      <c r="CD414" s="79">
        <f>Model!$BP414*BN414</f>
        <v>5.1379734431632729</v>
      </c>
      <c r="CE414" s="79">
        <f>Model!$BP414*BO414</f>
        <v>5.2556748979154602</v>
      </c>
      <c r="CF414" s="79">
        <f>Model!$BS414*BT414</f>
        <v>63767.759978220813</v>
      </c>
      <c r="CG414" s="79">
        <f>Model!$BS414*BU414</f>
        <v>65662.644099331985</v>
      </c>
      <c r="CH414" s="79">
        <f>Model!$BS414*BV414</f>
        <v>67557.528220443113</v>
      </c>
      <c r="CI414" s="79">
        <f>Model!$BS414*BW414</f>
        <v>69452.412341554271</v>
      </c>
      <c r="CJ414" s="79">
        <f>Model!$BS414*BX414</f>
        <v>71347.296462665399</v>
      </c>
      <c r="CK414" s="79">
        <f>Model!$BS414*BY414</f>
        <v>73242.180583776571</v>
      </c>
      <c r="CL414" s="79">
        <f>Model!$BS414*BZ414</f>
        <v>75137.064704887685</v>
      </c>
      <c r="CM414" s="79">
        <f>Model!$BS414*CA414</f>
        <v>77031.948825998843</v>
      </c>
      <c r="CN414" s="79">
        <f>Model!$BS414*CB414</f>
        <v>78926.832947109986</v>
      </c>
      <c r="CO414" s="79">
        <f>Model!$BS414*CC414</f>
        <v>80821.717068221144</v>
      </c>
      <c r="CP414" s="79">
        <f>Model!$BS414*CD414</f>
        <v>82716.601189332272</v>
      </c>
      <c r="CQ414" s="79">
        <f>Model!$BS414*CE414</f>
        <v>84611.48531044343</v>
      </c>
      <c r="CR414" s="79">
        <f>Model!$BR414*BT414</f>
        <v>20882.674401328877</v>
      </c>
      <c r="CS414" s="79">
        <f>Model!$BR414*BU414</f>
        <v>21503.211301839849</v>
      </c>
      <c r="CT414" s="79">
        <f>Model!$BR414*BV414</f>
        <v>22123.748202350809</v>
      </c>
      <c r="CU414" s="79">
        <f>Model!$BR414*BW414</f>
        <v>22744.285102861781</v>
      </c>
      <c r="CV414" s="79">
        <f>Model!$BR414*BX414</f>
        <v>23364.822003372738</v>
      </c>
      <c r="CW414" s="79">
        <f>Model!$BR414*BY414</f>
        <v>23985.358903883713</v>
      </c>
      <c r="CX414" s="79">
        <f>Model!$BR414*BZ414</f>
        <v>24605.89580439467</v>
      </c>
      <c r="CY414" s="79">
        <f>Model!$BR414*CA414</f>
        <v>25226.432704905637</v>
      </c>
      <c r="CZ414" s="79">
        <f>Model!$BR414*CB414</f>
        <v>25846.969605416598</v>
      </c>
      <c r="DA414" s="79">
        <f>Model!$BR414*CC414</f>
        <v>26467.506505927566</v>
      </c>
      <c r="DB414" s="79">
        <f>Model!$BR414*CD414</f>
        <v>27088.043406438526</v>
      </c>
      <c r="DC414" s="79">
        <f>Model!$BR414*CE414</f>
        <v>27708.580306949494</v>
      </c>
      <c r="DD414" s="79">
        <f>SUM(Model!$CF414:$CQ414)</f>
        <v>890275.47173198557</v>
      </c>
      <c r="DE414" s="79">
        <f>SUM(Model!$CR414:$DC414)</f>
        <v>291547.52824967029</v>
      </c>
      <c r="DF414" s="80">
        <f>IFERROR((Model!$DD414-Model!$DE414)/Model!$DD414,0)</f>
        <v>0.67251986884185477</v>
      </c>
    </row>
    <row r="415" spans="2:110" x14ac:dyDescent="0.25">
      <c r="B415" t="s">
        <v>371</v>
      </c>
      <c r="C415" t="s">
        <v>208</v>
      </c>
      <c r="D415" t="s">
        <v>6</v>
      </c>
      <c r="E415" s="4">
        <v>54</v>
      </c>
      <c r="F415" s="4">
        <v>974946.87</v>
      </c>
      <c r="G415" s="4">
        <v>312883.82</v>
      </c>
      <c r="H415" s="4">
        <v>7</v>
      </c>
      <c r="I415" s="4">
        <v>5</v>
      </c>
      <c r="J415" s="4">
        <v>2</v>
      </c>
      <c r="K415" s="4">
        <v>3</v>
      </c>
      <c r="L415" s="4">
        <v>0</v>
      </c>
      <c r="M415" s="4">
        <v>0</v>
      </c>
      <c r="N415" s="4">
        <v>2</v>
      </c>
      <c r="O415" s="4">
        <v>0</v>
      </c>
      <c r="P415" s="4">
        <v>0</v>
      </c>
      <c r="Q415" s="4">
        <v>3</v>
      </c>
      <c r="R415" s="4">
        <v>10</v>
      </c>
      <c r="S415" s="4">
        <v>8</v>
      </c>
      <c r="T415" s="4">
        <v>1</v>
      </c>
      <c r="U415" s="4">
        <v>2</v>
      </c>
      <c r="V415" s="4">
        <v>1</v>
      </c>
      <c r="W415" s="4">
        <v>0</v>
      </c>
      <c r="X415" s="4">
        <v>4</v>
      </c>
      <c r="Y415" s="4">
        <v>5</v>
      </c>
      <c r="Z415" s="4">
        <v>7</v>
      </c>
      <c r="AA415" s="4">
        <v>0</v>
      </c>
      <c r="AB415" s="4">
        <v>0</v>
      </c>
      <c r="AC415" s="4">
        <v>14</v>
      </c>
      <c r="AD415" s="4">
        <v>12</v>
      </c>
      <c r="AE415" s="4">
        <v>2</v>
      </c>
      <c r="AF415" s="4">
        <v>1</v>
      </c>
      <c r="AG415" s="4">
        <v>5</v>
      </c>
      <c r="AH415" s="4">
        <v>4</v>
      </c>
      <c r="AI415" s="4">
        <v>1</v>
      </c>
      <c r="AJ415" s="4">
        <v>3</v>
      </c>
      <c r="AK415" s="4">
        <v>3</v>
      </c>
      <c r="AL415" s="4">
        <v>0</v>
      </c>
      <c r="AM415" s="4">
        <v>11</v>
      </c>
      <c r="AN415" s="4">
        <v>3</v>
      </c>
      <c r="AO415" s="4">
        <v>4</v>
      </c>
      <c r="AP415" s="4">
        <v>11</v>
      </c>
      <c r="AQ415" s="4">
        <v>8</v>
      </c>
      <c r="AR415" s="79">
        <f>MAX(IFERROR(IFERROR(_xlfn.FORECAST.ETS(AR$5,tbl_Model[[#This Row],[H_2023_01]:[H_2025_12]],$H$5:$AQ$5),_xlfn.FORECAST.LINEAR(AR$5,tbl_Model[[#This Row],[H_2023_01]:[H_2025_12]],$H$5:$AQ$5)),0),0)</f>
        <v>6.7138415817052968</v>
      </c>
      <c r="AS415" s="79">
        <f>MAX(IFERROR(IFERROR(_xlfn.FORECAST.ETS(AS$5,tbl_Model[[#This Row],[H_2023_01]:[H_2025_12]],$H$5:$AQ$5),_xlfn.FORECAST.LINEAR(AS$5,tbl_Model[[#This Row],[H_2023_01]:[H_2025_12]],$H$5:$AQ$5)),0),0)</f>
        <v>6.7955241000785405</v>
      </c>
      <c r="AT415" s="79">
        <f>MAX(IFERROR(IFERROR(_xlfn.FORECAST.ETS(AT$5,tbl_Model[[#This Row],[H_2023_01]:[H_2025_12]],$H$5:$AQ$5),_xlfn.FORECAST.LINEAR(AT$5,tbl_Model[[#This Row],[H_2023_01]:[H_2025_12]],$H$5:$AQ$5)),0),0)</f>
        <v>6.8772066184517797</v>
      </c>
      <c r="AU415" s="79">
        <f>MAX(IFERROR(IFERROR(_xlfn.FORECAST.ETS(AU$5,tbl_Model[[#This Row],[H_2023_01]:[H_2025_12]],$H$5:$AQ$5),_xlfn.FORECAST.LINEAR(AU$5,tbl_Model[[#This Row],[H_2023_01]:[H_2025_12]],$H$5:$AQ$5)),0),0)</f>
        <v>6.9588891368250234</v>
      </c>
      <c r="AV415" s="79">
        <f>MAX(IFERROR(IFERROR(_xlfn.FORECAST.ETS(AV$5,tbl_Model[[#This Row],[H_2023_01]:[H_2025_12]],$H$5:$AQ$5),_xlfn.FORECAST.LINEAR(AV$5,tbl_Model[[#This Row],[H_2023_01]:[H_2025_12]],$H$5:$AQ$5)),0),0)</f>
        <v>7.0405716551982627</v>
      </c>
      <c r="AW415" s="79">
        <f>MAX(IFERROR(IFERROR(_xlfn.FORECAST.ETS(AW$5,tbl_Model[[#This Row],[H_2023_01]:[H_2025_12]],$H$5:$AQ$5),_xlfn.FORECAST.LINEAR(AW$5,tbl_Model[[#This Row],[H_2023_01]:[H_2025_12]],$H$5:$AQ$5)),0),0)</f>
        <v>7.1222541735715064</v>
      </c>
      <c r="AX415" s="79">
        <f>MAX(IFERROR(IFERROR(_xlfn.FORECAST.ETS(AX$5,tbl_Model[[#This Row],[H_2023_01]:[H_2025_12]],$H$5:$AQ$5),_xlfn.FORECAST.LINEAR(AX$5,tbl_Model[[#This Row],[H_2023_01]:[H_2025_12]],$H$5:$AQ$5)),0),0)</f>
        <v>7.2039366919447456</v>
      </c>
      <c r="AY415" s="79">
        <f>MAX(IFERROR(IFERROR(_xlfn.FORECAST.ETS(AY$5,tbl_Model[[#This Row],[H_2023_01]:[H_2025_12]],$H$5:$AQ$5),_xlfn.FORECAST.LINEAR(AY$5,tbl_Model[[#This Row],[H_2023_01]:[H_2025_12]],$H$5:$AQ$5)),0),0)</f>
        <v>7.2856192103179893</v>
      </c>
      <c r="AZ415" s="79">
        <f>MAX(IFERROR(IFERROR(_xlfn.FORECAST.ETS(AZ$5,tbl_Model[[#This Row],[H_2023_01]:[H_2025_12]],$H$5:$AQ$5),_xlfn.FORECAST.LINEAR(AZ$5,tbl_Model[[#This Row],[H_2023_01]:[H_2025_12]],$H$5:$AQ$5)),0),0)</f>
        <v>7.3673017286912286</v>
      </c>
      <c r="BA415" s="79">
        <f>MAX(IFERROR(IFERROR(_xlfn.FORECAST.ETS(BA$5,tbl_Model[[#This Row],[H_2023_01]:[H_2025_12]],$H$5:$AQ$5),_xlfn.FORECAST.LINEAR(BA$5,tbl_Model[[#This Row],[H_2023_01]:[H_2025_12]],$H$5:$AQ$5)),0),0)</f>
        <v>7.4489842470644723</v>
      </c>
      <c r="BB415" s="79">
        <f>MAX(IFERROR(IFERROR(_xlfn.FORECAST.ETS(BB$5,tbl_Model[[#This Row],[H_2023_01]:[H_2025_12]],$H$5:$AQ$5),_xlfn.FORECAST.LINEAR(BB$5,tbl_Model[[#This Row],[H_2023_01]:[H_2025_12]],$H$5:$AQ$5)),0),0)</f>
        <v>7.5306667654377115</v>
      </c>
      <c r="BC415" s="79">
        <f>MAX(IFERROR(IFERROR(_xlfn.FORECAST.ETS(BC$5,tbl_Model[[#This Row],[H_2023_01]:[H_2025_12]],$H$5:$AQ$5),_xlfn.FORECAST.LINEAR(BC$5,tbl_Model[[#This Row],[H_2023_01]:[H_2025_12]],$H$5:$AQ$5)),0),0)</f>
        <v>7.6123492838109543</v>
      </c>
      <c r="BD415" s="80">
        <f>IFERROR(AR415/SUM(Model!$AR415:$BC415),1/12)</f>
        <v>7.8106846924977075E-2</v>
      </c>
      <c r="BE415" s="80">
        <f>IFERROR(AS415/SUM(Model!$AR415:$BC415),1/12)</f>
        <v>7.9057117181041872E-2</v>
      </c>
      <c r="BF415" s="80">
        <f>IFERROR(AT415/SUM(Model!$AR415:$BC415),1/12)</f>
        <v>8.0007387437106614E-2</v>
      </c>
      <c r="BG415" s="80">
        <f>IFERROR(AU415/SUM(Model!$AR415:$BC415),1/12)</f>
        <v>8.0957657693171411E-2</v>
      </c>
      <c r="BH415" s="80">
        <f>IFERROR(AV415/SUM(Model!$AR415:$BC415),1/12)</f>
        <v>8.1907927949236153E-2</v>
      </c>
      <c r="BI415" s="80">
        <f>IFERROR(AW415/SUM(Model!$AR415:$BC415),1/12)</f>
        <v>8.2858198205300951E-2</v>
      </c>
      <c r="BJ415" s="80">
        <f>IFERROR(AX415/SUM(Model!$AR415:$BC415),1/12)</f>
        <v>8.3808468461365707E-2</v>
      </c>
      <c r="BK415" s="80">
        <f>IFERROR(AY415/SUM(Model!$AR415:$BC415),1/12)</f>
        <v>8.4758738717430504E-2</v>
      </c>
      <c r="BL415" s="80">
        <f>IFERROR(AZ415/SUM(Model!$AR415:$BC415),1/12)</f>
        <v>8.5709008973495246E-2</v>
      </c>
      <c r="BM415" s="80">
        <f>IFERROR(BA415/SUM(Model!$AR415:$BC415),1/12)</f>
        <v>8.6659279229560043E-2</v>
      </c>
      <c r="BN415" s="80">
        <f>IFERROR(BB415/SUM(Model!$AR415:$BC415),1/12)</f>
        <v>8.7609549485624785E-2</v>
      </c>
      <c r="BO415" s="80">
        <f>IFERROR(BC415/SUM(Model!$AR415:$BC415),1/12)</f>
        <v>8.8559819741689569E-2</v>
      </c>
      <c r="BP41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56.338582677165356</v>
      </c>
      <c r="BQ415" s="77" cm="1">
        <f t="array" ref="BQ41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15" s="77" cm="1">
        <f t="array" ref="BR41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15" s="77">
        <f>IF(tbl_Model[[#This Row],[Type]]="Boutique",
    tbl_Model[[#This Row],[UnitListPrice]],
    tbl_Model[[#This Row],[UnitListPrice]]*(1-SUMIFS(tbl_MarketTerms[WholesaleMarginPct],tbl_MarketTerms[Country],tbl_Model[[#This Row],[country]])))</f>
        <v>18908.615023122107</v>
      </c>
      <c r="BT415" s="79">
        <f>Model!$BP415*BD415</f>
        <v>4.4004290531355199</v>
      </c>
      <c r="BU415" s="79">
        <f>Model!$BP415*BE415</f>
        <v>4.4539659325224772</v>
      </c>
      <c r="BV415" s="79">
        <f>Model!$BP415*BF415</f>
        <v>4.5075028119094318</v>
      </c>
      <c r="BW415" s="79">
        <f>Model!$BP415*BG415</f>
        <v>4.5610396912963891</v>
      </c>
      <c r="BX415" s="79">
        <f>Model!$BP415*BH415</f>
        <v>4.6145765706833437</v>
      </c>
      <c r="BY415" s="79">
        <f>Model!$BP415*BI415</f>
        <v>4.6681134500703019</v>
      </c>
      <c r="BZ415" s="79">
        <f>Model!$BP415*BJ415</f>
        <v>4.7216503294572574</v>
      </c>
      <c r="CA415" s="79">
        <f>Model!$BP415*BK415</f>
        <v>4.7751872088442147</v>
      </c>
      <c r="CB415" s="79">
        <f>Model!$BP415*BL415</f>
        <v>4.8287240882311693</v>
      </c>
      <c r="CC415" s="79">
        <f>Model!$BP415*BM415</f>
        <v>4.8822609676181266</v>
      </c>
      <c r="CD415" s="79">
        <f>Model!$BP415*BN415</f>
        <v>4.9357978470050812</v>
      </c>
      <c r="CE415" s="79">
        <f>Model!$BP415*BO415</f>
        <v>4.9893347263920385</v>
      </c>
      <c r="CF415" s="79">
        <f>Model!$BS415*BT415</f>
        <v>83206.018902301279</v>
      </c>
      <c r="CG415" s="79">
        <f>Model!$BS415*BU415</f>
        <v>84218.327144168579</v>
      </c>
      <c r="CH415" s="79">
        <f>Model!$BS415*BV415</f>
        <v>85230.635386035821</v>
      </c>
      <c r="CI415" s="79">
        <f>Model!$BS415*BW415</f>
        <v>86242.943627903122</v>
      </c>
      <c r="CJ415" s="79">
        <f>Model!$BS415*BX415</f>
        <v>87255.251869770364</v>
      </c>
      <c r="CK415" s="79">
        <f>Model!$BS415*BY415</f>
        <v>88267.560111637678</v>
      </c>
      <c r="CL415" s="79">
        <f>Model!$BS415*BZ415</f>
        <v>89279.868353504949</v>
      </c>
      <c r="CM415" s="79">
        <f>Model!$BS415*CA415</f>
        <v>90292.176595372235</v>
      </c>
      <c r="CN415" s="79">
        <f>Model!$BS415*CB415</f>
        <v>91304.484837239492</v>
      </c>
      <c r="CO415" s="79">
        <f>Model!$BS415*CC415</f>
        <v>92316.793079106777</v>
      </c>
      <c r="CP415" s="79">
        <f>Model!$BS415*CD415</f>
        <v>93329.101320974034</v>
      </c>
      <c r="CQ415" s="79">
        <f>Model!$BS415*CE415</f>
        <v>94341.40956284132</v>
      </c>
      <c r="CR415" s="79">
        <f>Model!$BR415*BT415</f>
        <v>26507.291440637517</v>
      </c>
      <c r="CS415" s="79">
        <f>Model!$BR415*BU415</f>
        <v>26829.786735436359</v>
      </c>
      <c r="CT415" s="79">
        <f>Model!$BR415*BV415</f>
        <v>27152.282030235187</v>
      </c>
      <c r="CU415" s="79">
        <f>Model!$BR415*BW415</f>
        <v>27474.777325034032</v>
      </c>
      <c r="CV415" s="79">
        <f>Model!$BR415*BX415</f>
        <v>27797.27261983286</v>
      </c>
      <c r="CW415" s="79">
        <f>Model!$BR415*BY415</f>
        <v>28119.76791463171</v>
      </c>
      <c r="CX415" s="79">
        <f>Model!$BR415*BZ415</f>
        <v>28442.263209430541</v>
      </c>
      <c r="CY415" s="79">
        <f>Model!$BR415*CA415</f>
        <v>28764.758504229387</v>
      </c>
      <c r="CZ415" s="79">
        <f>Model!$BR415*CB415</f>
        <v>29087.253799028211</v>
      </c>
      <c r="DA415" s="79">
        <f>Model!$BR415*CC415</f>
        <v>29409.749093827057</v>
      </c>
      <c r="DB415" s="79">
        <f>Model!$BR415*CD415</f>
        <v>29732.244388625884</v>
      </c>
      <c r="DC415" s="79">
        <f>Model!$BR415*CE415</f>
        <v>30054.739683424727</v>
      </c>
      <c r="DD415" s="79">
        <f>SUM(Model!$CF415:$CQ415)</f>
        <v>1065284.5707908557</v>
      </c>
      <c r="DE415" s="79">
        <f>SUM(Model!$CR415:$DC415)</f>
        <v>339372.18674437347</v>
      </c>
      <c r="DF415" s="80">
        <f>IFERROR((Model!$DD415-Model!$DE415)/Model!$DD415,0)</f>
        <v>0.68142579358637734</v>
      </c>
    </row>
    <row r="416" spans="2:110" x14ac:dyDescent="0.25">
      <c r="B416" t="s">
        <v>371</v>
      </c>
      <c r="C416" t="s">
        <v>45</v>
      </c>
      <c r="D416" t="s">
        <v>34</v>
      </c>
      <c r="E416" s="4">
        <v>40</v>
      </c>
      <c r="F416" s="4">
        <v>430506.62</v>
      </c>
      <c r="G416" s="4">
        <v>176737.97</v>
      </c>
      <c r="H416" s="4">
        <v>2</v>
      </c>
      <c r="I416" s="4">
        <v>2</v>
      </c>
      <c r="J416" s="4">
        <v>1</v>
      </c>
      <c r="K416" s="4">
        <v>0</v>
      </c>
      <c r="L416" s="4">
        <v>2</v>
      </c>
      <c r="M416" s="4">
        <v>5</v>
      </c>
      <c r="N416" s="4">
        <v>3</v>
      </c>
      <c r="O416" s="4">
        <v>6</v>
      </c>
      <c r="P416" s="4">
        <v>6</v>
      </c>
      <c r="Q416" s="4">
        <v>0</v>
      </c>
      <c r="R416" s="4">
        <v>9</v>
      </c>
      <c r="S416" s="4">
        <v>3</v>
      </c>
      <c r="T416" s="4">
        <v>9</v>
      </c>
      <c r="U416" s="4">
        <v>0</v>
      </c>
      <c r="V416" s="4">
        <v>2</v>
      </c>
      <c r="W416" s="4">
        <v>1</v>
      </c>
      <c r="X416" s="4">
        <v>2</v>
      </c>
      <c r="Y416" s="4">
        <v>7</v>
      </c>
      <c r="Z416" s="4">
        <v>0</v>
      </c>
      <c r="AA416" s="4">
        <v>6</v>
      </c>
      <c r="AB416" s="4">
        <v>0</v>
      </c>
      <c r="AC416" s="4">
        <v>4</v>
      </c>
      <c r="AD416" s="4">
        <v>10</v>
      </c>
      <c r="AE416" s="4">
        <v>5</v>
      </c>
      <c r="AF416" s="4">
        <v>3</v>
      </c>
      <c r="AG416" s="4">
        <v>1</v>
      </c>
      <c r="AH416" s="4">
        <v>11</v>
      </c>
      <c r="AI416" s="4">
        <v>3</v>
      </c>
      <c r="AJ416" s="4">
        <v>4</v>
      </c>
      <c r="AK416" s="4">
        <v>1</v>
      </c>
      <c r="AL416" s="4">
        <v>0</v>
      </c>
      <c r="AM416" s="4">
        <v>0</v>
      </c>
      <c r="AN416" s="4">
        <v>5</v>
      </c>
      <c r="AO416" s="4">
        <v>2</v>
      </c>
      <c r="AP416" s="4">
        <v>1</v>
      </c>
      <c r="AQ416" s="4">
        <v>9</v>
      </c>
      <c r="AR416" s="79">
        <f>MAX(IFERROR(IFERROR(_xlfn.FORECAST.ETS(AR$5,tbl_Model[[#This Row],[H_2023_01]:[H_2025_12]],$H$5:$AQ$5),_xlfn.FORECAST.LINEAR(AR$5,tbl_Model[[#This Row],[H_2023_01]:[H_2025_12]],$H$5:$AQ$5)),0),0)</f>
        <v>3.8669487506731781</v>
      </c>
      <c r="AS416" s="79">
        <f>MAX(IFERROR(IFERROR(_xlfn.FORECAST.ETS(AS$5,tbl_Model[[#This Row],[H_2023_01]:[H_2025_12]],$H$5:$AQ$5),_xlfn.FORECAST.LINEAR(AS$5,tbl_Model[[#This Row],[H_2023_01]:[H_2025_12]],$H$5:$AQ$5)),0),0)</f>
        <v>3.8986226631747614</v>
      </c>
      <c r="AT416" s="79">
        <f>MAX(IFERROR(IFERROR(_xlfn.FORECAST.ETS(AT$5,tbl_Model[[#This Row],[H_2023_01]:[H_2025_12]],$H$5:$AQ$5),_xlfn.FORECAST.LINEAR(AT$5,tbl_Model[[#This Row],[H_2023_01]:[H_2025_12]],$H$5:$AQ$5)),0),0)</f>
        <v>3.9302965756763517</v>
      </c>
      <c r="AU416" s="79">
        <f>MAX(IFERROR(IFERROR(_xlfn.FORECAST.ETS(AU$5,tbl_Model[[#This Row],[H_2023_01]:[H_2025_12]],$H$5:$AQ$5),_xlfn.FORECAST.LINEAR(AU$5,tbl_Model[[#This Row],[H_2023_01]:[H_2025_12]],$H$5:$AQ$5)),0),0)</f>
        <v>3.9619704881779345</v>
      </c>
      <c r="AV416" s="79">
        <f>MAX(IFERROR(IFERROR(_xlfn.FORECAST.ETS(AV$5,tbl_Model[[#This Row],[H_2023_01]:[H_2025_12]],$H$5:$AQ$5),_xlfn.FORECAST.LINEAR(AV$5,tbl_Model[[#This Row],[H_2023_01]:[H_2025_12]],$H$5:$AQ$5)),0),0)</f>
        <v>3.9936444006795249</v>
      </c>
      <c r="AW416" s="79">
        <f>MAX(IFERROR(IFERROR(_xlfn.FORECAST.ETS(AW$5,tbl_Model[[#This Row],[H_2023_01]:[H_2025_12]],$H$5:$AQ$5),_xlfn.FORECAST.LINEAR(AW$5,tbl_Model[[#This Row],[H_2023_01]:[H_2025_12]],$H$5:$AQ$5)),0),0)</f>
        <v>4.0253183131811081</v>
      </c>
      <c r="AX416" s="79">
        <f>MAX(IFERROR(IFERROR(_xlfn.FORECAST.ETS(AX$5,tbl_Model[[#This Row],[H_2023_01]:[H_2025_12]],$H$5:$AQ$5),_xlfn.FORECAST.LINEAR(AX$5,tbl_Model[[#This Row],[H_2023_01]:[H_2025_12]],$H$5:$AQ$5)),0),0)</f>
        <v>4.0569922256826985</v>
      </c>
      <c r="AY416" s="79">
        <f>MAX(IFERROR(IFERROR(_xlfn.FORECAST.ETS(AY$5,tbl_Model[[#This Row],[H_2023_01]:[H_2025_12]],$H$5:$AQ$5),_xlfn.FORECAST.LINEAR(AY$5,tbl_Model[[#This Row],[H_2023_01]:[H_2025_12]],$H$5:$AQ$5)),0),0)</f>
        <v>4.0886661381842817</v>
      </c>
      <c r="AZ416" s="79">
        <f>MAX(IFERROR(IFERROR(_xlfn.FORECAST.ETS(AZ$5,tbl_Model[[#This Row],[H_2023_01]:[H_2025_12]],$H$5:$AQ$5),_xlfn.FORECAST.LINEAR(AZ$5,tbl_Model[[#This Row],[H_2023_01]:[H_2025_12]],$H$5:$AQ$5)),0),0)</f>
        <v>4.1203400506858721</v>
      </c>
      <c r="BA416" s="79">
        <f>MAX(IFERROR(IFERROR(_xlfn.FORECAST.ETS(BA$5,tbl_Model[[#This Row],[H_2023_01]:[H_2025_12]],$H$5:$AQ$5),_xlfn.FORECAST.LINEAR(BA$5,tbl_Model[[#This Row],[H_2023_01]:[H_2025_12]],$H$5:$AQ$5)),0),0)</f>
        <v>4.1520139631874553</v>
      </c>
      <c r="BB416" s="79">
        <f>MAX(IFERROR(IFERROR(_xlfn.FORECAST.ETS(BB$5,tbl_Model[[#This Row],[H_2023_01]:[H_2025_12]],$H$5:$AQ$5),_xlfn.FORECAST.LINEAR(BB$5,tbl_Model[[#This Row],[H_2023_01]:[H_2025_12]],$H$5:$AQ$5)),0),0)</f>
        <v>4.1836878756890457</v>
      </c>
      <c r="BC416" s="79">
        <f>MAX(IFERROR(IFERROR(_xlfn.FORECAST.ETS(BC$5,tbl_Model[[#This Row],[H_2023_01]:[H_2025_12]],$H$5:$AQ$5),_xlfn.FORECAST.LINEAR(BC$5,tbl_Model[[#This Row],[H_2023_01]:[H_2025_12]],$H$5:$AQ$5)),0),0)</f>
        <v>4.2153617881906289</v>
      </c>
      <c r="BD416" s="80">
        <f>IFERROR(AR416/SUM(Model!$AR416:$BC416),1/12)</f>
        <v>7.974099180506504E-2</v>
      </c>
      <c r="BE416" s="80">
        <f>IFERROR(AS416/SUM(Model!$AR416:$BC416),1/12)</f>
        <v>8.0394144810204668E-2</v>
      </c>
      <c r="BF416" s="80">
        <f>IFERROR(AT416/SUM(Model!$AR416:$BC416),1/12)</f>
        <v>8.1047297815344435E-2</v>
      </c>
      <c r="BG416" s="80">
        <f>IFERROR(AU416/SUM(Model!$AR416:$BC416),1/12)</f>
        <v>8.170045082048405E-2</v>
      </c>
      <c r="BH416" s="80">
        <f>IFERROR(AV416/SUM(Model!$AR416:$BC416),1/12)</f>
        <v>8.2353603825623817E-2</v>
      </c>
      <c r="BI416" s="80">
        <f>IFERROR(AW416/SUM(Model!$AR416:$BC416),1/12)</f>
        <v>8.3006756830763445E-2</v>
      </c>
      <c r="BJ416" s="80">
        <f>IFERROR(AX416/SUM(Model!$AR416:$BC416),1/12)</f>
        <v>8.3659909835903212E-2</v>
      </c>
      <c r="BK416" s="80">
        <f>IFERROR(AY416/SUM(Model!$AR416:$BC416),1/12)</f>
        <v>8.4313062841042841E-2</v>
      </c>
      <c r="BL416" s="80">
        <f>IFERROR(AZ416/SUM(Model!$AR416:$BC416),1/12)</f>
        <v>8.4966215846182608E-2</v>
      </c>
      <c r="BM416" s="80">
        <f>IFERROR(BA416/SUM(Model!$AR416:$BC416),1/12)</f>
        <v>8.5619368851322222E-2</v>
      </c>
      <c r="BN416" s="80">
        <f>IFERROR(BB416/SUM(Model!$AR416:$BC416),1/12)</f>
        <v>8.6272521856462003E-2</v>
      </c>
      <c r="BO416" s="80">
        <f>IFERROR(BC416/SUM(Model!$AR416:$BC416),1/12)</f>
        <v>8.6925674861601618E-2</v>
      </c>
      <c r="BP41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35.866084425036398</v>
      </c>
      <c r="BQ416" s="77" cm="1">
        <f t="array" ref="BQ41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416" s="77" cm="1">
        <f t="array" ref="BR41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416" s="77">
        <f>IF(tbl_Model[[#This Row],[Type]]="Boutique",
    tbl_Model[[#This Row],[UnitListPrice]],
    tbl_Model[[#This Row],[UnitListPrice]]*(1-SUMIFS(tbl_MarketTerms[WholesaleMarginPct],tbl_MarketTerms[Country],tbl_Model[[#This Row],[country]])))</f>
        <v>11807.465553235908</v>
      </c>
      <c r="BT416" s="79">
        <f>Model!$BP416*BD416</f>
        <v>2.8599971442165981</v>
      </c>
      <c r="BU416" s="79">
        <f>Model!$BP416*BE416</f>
        <v>2.8834231850414023</v>
      </c>
      <c r="BV416" s="79">
        <f>Model!$BP416*BF416</f>
        <v>2.9068492258662113</v>
      </c>
      <c r="BW416" s="79">
        <f>Model!$BP416*BG416</f>
        <v>2.930275266691015</v>
      </c>
      <c r="BX416" s="79">
        <f>Model!$BP416*BH416</f>
        <v>2.9537013075158245</v>
      </c>
      <c r="BY416" s="79">
        <f>Model!$BP416*BI416</f>
        <v>2.9771273483406286</v>
      </c>
      <c r="BZ416" s="79">
        <f>Model!$BP416*BJ416</f>
        <v>3.0005533891654377</v>
      </c>
      <c r="CA416" s="79">
        <f>Model!$BP416*BK416</f>
        <v>3.0239794299902418</v>
      </c>
      <c r="CB416" s="79">
        <f>Model!$BP416*BL416</f>
        <v>3.0474054708150509</v>
      </c>
      <c r="CC416" s="79">
        <f>Model!$BP416*BM416</f>
        <v>3.0708315116398546</v>
      </c>
      <c r="CD416" s="79">
        <f>Model!$BP416*BN416</f>
        <v>3.0942575524646641</v>
      </c>
      <c r="CE416" s="79">
        <f>Model!$BP416*BO416</f>
        <v>3.1176835932894678</v>
      </c>
      <c r="CF416" s="79">
        <f>Model!$BS416*BT416</f>
        <v>33769.317762690553</v>
      </c>
      <c r="CG416" s="79">
        <f>Model!$BS416*BU416</f>
        <v>34045.919932778124</v>
      </c>
      <c r="CH416" s="79">
        <f>Model!$BS416*BV416</f>
        <v>34322.522102865754</v>
      </c>
      <c r="CI416" s="79">
        <f>Model!$BS416*BW416</f>
        <v>34599.124272953326</v>
      </c>
      <c r="CJ416" s="79">
        <f>Model!$BS416*BX416</f>
        <v>34875.726443040963</v>
      </c>
      <c r="CK416" s="79">
        <f>Model!$BS416*BY416</f>
        <v>35152.328613128535</v>
      </c>
      <c r="CL416" s="79">
        <f>Model!$BS416*BZ416</f>
        <v>35428.930783216165</v>
      </c>
      <c r="CM416" s="79">
        <f>Model!$BS416*CA416</f>
        <v>35705.532953303737</v>
      </c>
      <c r="CN416" s="79">
        <f>Model!$BS416*CB416</f>
        <v>35982.135123391367</v>
      </c>
      <c r="CO416" s="79">
        <f>Model!$BS416*CC416</f>
        <v>36258.737293478938</v>
      </c>
      <c r="CP416" s="79">
        <f>Model!$BS416*CD416</f>
        <v>36535.339463566575</v>
      </c>
      <c r="CQ416" s="79">
        <f>Model!$BS416*CE416</f>
        <v>36811.94163365414</v>
      </c>
      <c r="CR416" s="79">
        <f>Model!$BR416*BT416</f>
        <v>13581.381010654006</v>
      </c>
      <c r="CS416" s="79">
        <f>Model!$BR416*BU416</f>
        <v>13692.625172787584</v>
      </c>
      <c r="CT416" s="79">
        <f>Model!$BR416*BV416</f>
        <v>13803.869334921184</v>
      </c>
      <c r="CU416" s="79">
        <f>Model!$BR416*BW416</f>
        <v>13915.113497054761</v>
      </c>
      <c r="CV416" s="79">
        <f>Model!$BR416*BX416</f>
        <v>14026.357659188363</v>
      </c>
      <c r="CW416" s="79">
        <f>Model!$BR416*BY416</f>
        <v>14137.601821321941</v>
      </c>
      <c r="CX416" s="79">
        <f>Model!$BR416*BZ416</f>
        <v>14248.845983455543</v>
      </c>
      <c r="CY416" s="79">
        <f>Model!$BR416*CA416</f>
        <v>14360.09014558912</v>
      </c>
      <c r="CZ416" s="79">
        <f>Model!$BR416*CB416</f>
        <v>14471.334307722722</v>
      </c>
      <c r="DA416" s="79">
        <f>Model!$BR416*CC416</f>
        <v>14582.578469856297</v>
      </c>
      <c r="DB416" s="79">
        <f>Model!$BR416*CD416</f>
        <v>14693.8226319899</v>
      </c>
      <c r="DC416" s="79">
        <f>Model!$BR416*CE416</f>
        <v>14805.066794123475</v>
      </c>
      <c r="DD416" s="79">
        <f>SUM(Model!$CF416:$CQ416)</f>
        <v>423487.55637806811</v>
      </c>
      <c r="DE416" s="79">
        <f>SUM(Model!$CR416:$DC416)</f>
        <v>170318.68682866488</v>
      </c>
      <c r="DF416" s="80">
        <f>IFERROR((Model!$DD416-Model!$DE416)/Model!$DD416,0)</f>
        <v>0.59781891046495583</v>
      </c>
    </row>
    <row r="417" spans="2:110" x14ac:dyDescent="0.25">
      <c r="B417" t="s">
        <v>371</v>
      </c>
      <c r="C417" t="s">
        <v>208</v>
      </c>
      <c r="D417" t="s">
        <v>7</v>
      </c>
      <c r="E417" s="4">
        <v>235</v>
      </c>
      <c r="F417" s="4">
        <v>3830513.63</v>
      </c>
      <c r="G417" s="4">
        <v>1404350.17</v>
      </c>
      <c r="H417" s="4">
        <v>21</v>
      </c>
      <c r="I417" s="4">
        <v>14</v>
      </c>
      <c r="J417" s="4">
        <v>23</v>
      </c>
      <c r="K417" s="4">
        <v>22</v>
      </c>
      <c r="L417" s="4">
        <v>30</v>
      </c>
      <c r="M417" s="4">
        <v>21</v>
      </c>
      <c r="N417" s="4">
        <v>21</v>
      </c>
      <c r="O417" s="4">
        <v>34</v>
      </c>
      <c r="P417" s="4">
        <v>15</v>
      </c>
      <c r="Q417" s="4">
        <v>12</v>
      </c>
      <c r="R417" s="4">
        <v>17</v>
      </c>
      <c r="S417" s="4">
        <v>26</v>
      </c>
      <c r="T417" s="4">
        <v>15</v>
      </c>
      <c r="U417" s="4">
        <v>21</v>
      </c>
      <c r="V417" s="4">
        <v>20</v>
      </c>
      <c r="W417" s="4">
        <v>23</v>
      </c>
      <c r="X417" s="4">
        <v>11</v>
      </c>
      <c r="Y417" s="4">
        <v>19</v>
      </c>
      <c r="Z417" s="4">
        <v>24</v>
      </c>
      <c r="AA417" s="4">
        <v>19</v>
      </c>
      <c r="AB417" s="4">
        <v>18</v>
      </c>
      <c r="AC417" s="4">
        <v>8</v>
      </c>
      <c r="AD417" s="4">
        <v>43</v>
      </c>
      <c r="AE417" s="4">
        <v>39</v>
      </c>
      <c r="AF417" s="4">
        <v>12</v>
      </c>
      <c r="AG417" s="4">
        <v>7</v>
      </c>
      <c r="AH417" s="4">
        <v>15</v>
      </c>
      <c r="AI417" s="4">
        <v>4</v>
      </c>
      <c r="AJ417" s="4">
        <v>12</v>
      </c>
      <c r="AK417" s="4">
        <v>27</v>
      </c>
      <c r="AL417" s="4">
        <v>15</v>
      </c>
      <c r="AM417" s="4">
        <v>9</v>
      </c>
      <c r="AN417" s="4">
        <v>21</v>
      </c>
      <c r="AO417" s="4">
        <v>33</v>
      </c>
      <c r="AP417" s="4">
        <v>45</v>
      </c>
      <c r="AQ417" s="4">
        <v>35</v>
      </c>
      <c r="AR417" s="79">
        <f>MAX(IFERROR(IFERROR(_xlfn.FORECAST.ETS(AR$5,tbl_Model[[#This Row],[H_2023_01]:[H_2025_12]],$H$5:$AQ$5),_xlfn.FORECAST.LINEAR(AR$5,tbl_Model[[#This Row],[H_2023_01]:[H_2025_12]],$H$5:$AQ$5)),0),0)</f>
        <v>22.89611151889217</v>
      </c>
      <c r="AS417" s="79">
        <f>MAX(IFERROR(IFERROR(_xlfn.FORECAST.ETS(AS$5,tbl_Model[[#This Row],[H_2023_01]:[H_2025_12]],$H$5:$AQ$5),_xlfn.FORECAST.LINEAR(AS$5,tbl_Model[[#This Row],[H_2023_01]:[H_2025_12]],$H$5:$AQ$5)),0),0)</f>
        <v>22.931268023170205</v>
      </c>
      <c r="AT417" s="79">
        <f>MAX(IFERROR(IFERROR(_xlfn.FORECAST.ETS(AT$5,tbl_Model[[#This Row],[H_2023_01]:[H_2025_12]],$H$5:$AQ$5),_xlfn.FORECAST.LINEAR(AT$5,tbl_Model[[#This Row],[H_2023_01]:[H_2025_12]],$H$5:$AQ$5)),0),0)</f>
        <v>22.966424527448243</v>
      </c>
      <c r="AU417" s="79">
        <f>MAX(IFERROR(IFERROR(_xlfn.FORECAST.ETS(AU$5,tbl_Model[[#This Row],[H_2023_01]:[H_2025_12]],$H$5:$AQ$5),_xlfn.FORECAST.LINEAR(AU$5,tbl_Model[[#This Row],[H_2023_01]:[H_2025_12]],$H$5:$AQ$5)),0),0)</f>
        <v>23.001581031726278</v>
      </c>
      <c r="AV417" s="79">
        <f>MAX(IFERROR(IFERROR(_xlfn.FORECAST.ETS(AV$5,tbl_Model[[#This Row],[H_2023_01]:[H_2025_12]],$H$5:$AQ$5),_xlfn.FORECAST.LINEAR(AV$5,tbl_Model[[#This Row],[H_2023_01]:[H_2025_12]],$H$5:$AQ$5)),0),0)</f>
        <v>23.036737536004313</v>
      </c>
      <c r="AW417" s="79">
        <f>MAX(IFERROR(IFERROR(_xlfn.FORECAST.ETS(AW$5,tbl_Model[[#This Row],[H_2023_01]:[H_2025_12]],$H$5:$AQ$5),_xlfn.FORECAST.LINEAR(AW$5,tbl_Model[[#This Row],[H_2023_01]:[H_2025_12]],$H$5:$AQ$5)),0),0)</f>
        <v>23.071894040282348</v>
      </c>
      <c r="AX417" s="79">
        <f>MAX(IFERROR(IFERROR(_xlfn.FORECAST.ETS(AX$5,tbl_Model[[#This Row],[H_2023_01]:[H_2025_12]],$H$5:$AQ$5),_xlfn.FORECAST.LINEAR(AX$5,tbl_Model[[#This Row],[H_2023_01]:[H_2025_12]],$H$5:$AQ$5)),0),0)</f>
        <v>23.107050544560384</v>
      </c>
      <c r="AY417" s="79">
        <f>MAX(IFERROR(IFERROR(_xlfn.FORECAST.ETS(AY$5,tbl_Model[[#This Row],[H_2023_01]:[H_2025_12]],$H$5:$AQ$5),_xlfn.FORECAST.LINEAR(AY$5,tbl_Model[[#This Row],[H_2023_01]:[H_2025_12]],$H$5:$AQ$5)),0),0)</f>
        <v>23.142207048838419</v>
      </c>
      <c r="AZ417" s="79">
        <f>MAX(IFERROR(IFERROR(_xlfn.FORECAST.ETS(AZ$5,tbl_Model[[#This Row],[H_2023_01]:[H_2025_12]],$H$5:$AQ$5),_xlfn.FORECAST.LINEAR(AZ$5,tbl_Model[[#This Row],[H_2023_01]:[H_2025_12]],$H$5:$AQ$5)),0),0)</f>
        <v>23.177363553116457</v>
      </c>
      <c r="BA417" s="79">
        <f>MAX(IFERROR(IFERROR(_xlfn.FORECAST.ETS(BA$5,tbl_Model[[#This Row],[H_2023_01]:[H_2025_12]],$H$5:$AQ$5),_xlfn.FORECAST.LINEAR(BA$5,tbl_Model[[#This Row],[H_2023_01]:[H_2025_12]],$H$5:$AQ$5)),0),0)</f>
        <v>23.212520057394492</v>
      </c>
      <c r="BB417" s="79">
        <f>MAX(IFERROR(IFERROR(_xlfn.FORECAST.ETS(BB$5,tbl_Model[[#This Row],[H_2023_01]:[H_2025_12]],$H$5:$AQ$5),_xlfn.FORECAST.LINEAR(BB$5,tbl_Model[[#This Row],[H_2023_01]:[H_2025_12]],$H$5:$AQ$5)),0),0)</f>
        <v>23.247676561672527</v>
      </c>
      <c r="BC417" s="79">
        <f>MAX(IFERROR(IFERROR(_xlfn.FORECAST.ETS(BC$5,tbl_Model[[#This Row],[H_2023_01]:[H_2025_12]],$H$5:$AQ$5),_xlfn.FORECAST.LINEAR(BC$5,tbl_Model[[#This Row],[H_2023_01]:[H_2025_12]],$H$5:$AQ$5)),0),0)</f>
        <v>23.282833065950562</v>
      </c>
      <c r="BD417" s="80">
        <f>IFERROR(AR417/SUM(Model!$AR417:$BC417),1/12)</f>
        <v>8.2635465595602975E-2</v>
      </c>
      <c r="BE417" s="80">
        <f>IFERROR(AS417/SUM(Model!$AR417:$BC417),1/12)</f>
        <v>8.2762350638826671E-2</v>
      </c>
      <c r="BF417" s="80">
        <f>IFERROR(AT417/SUM(Model!$AR417:$BC417),1/12)</f>
        <v>8.2889235682050394E-2</v>
      </c>
      <c r="BG417" s="80">
        <f>IFERROR(AU417/SUM(Model!$AR417:$BC417),1/12)</f>
        <v>8.301612072527409E-2</v>
      </c>
      <c r="BH417" s="80">
        <f>IFERROR(AV417/SUM(Model!$AR417:$BC417),1/12)</f>
        <v>8.3143005768497785E-2</v>
      </c>
      <c r="BI417" s="80">
        <f>IFERROR(AW417/SUM(Model!$AR417:$BC417),1/12)</f>
        <v>8.3269890811721481E-2</v>
      </c>
      <c r="BJ417" s="80">
        <f>IFERROR(AX417/SUM(Model!$AR417:$BC417),1/12)</f>
        <v>8.3396775854945177E-2</v>
      </c>
      <c r="BK417" s="80">
        <f>IFERROR(AY417/SUM(Model!$AR417:$BC417),1/12)</f>
        <v>8.3523660898168872E-2</v>
      </c>
      <c r="BL417" s="80">
        <f>IFERROR(AZ417/SUM(Model!$AR417:$BC417),1/12)</f>
        <v>8.3650545941392582E-2</v>
      </c>
      <c r="BM417" s="80">
        <f>IFERROR(BA417/SUM(Model!$AR417:$BC417),1/12)</f>
        <v>8.3777430984616277E-2</v>
      </c>
      <c r="BN417" s="80">
        <f>IFERROR(BB417/SUM(Model!$AR417:$BC417),1/12)</f>
        <v>8.3904316027839987E-2</v>
      </c>
      <c r="BO417" s="80">
        <f>IFERROR(BC417/SUM(Model!$AR417:$BC417),1/12)</f>
        <v>8.4031201071063683E-2</v>
      </c>
      <c r="BP41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235.32668881506081</v>
      </c>
      <c r="BQ417" s="77" cm="1">
        <f t="array" ref="BQ41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17" s="77" cm="1">
        <f t="array" ref="BR41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17" s="77">
        <f>IF(tbl_Model[[#This Row],[Type]]="Boutique",
    tbl_Model[[#This Row],[UnitListPrice]],
    tbl_Model[[#This Row],[UnitListPrice]]*(1-SUMIFS(tbl_MarketTerms[WholesaleMarginPct],tbl_MarketTerms[Country],tbl_Model[[#This Row],[country]])))</f>
        <v>16737.422309711284</v>
      </c>
      <c r="BT417" s="79">
        <f>Model!$BP417*BD417</f>
        <v>19.446330497304125</v>
      </c>
      <c r="BU417" s="79">
        <f>Model!$BP417*BE417</f>
        <v>19.476189934386113</v>
      </c>
      <c r="BV417" s="79">
        <f>Model!$BP417*BF417</f>
        <v>19.506049371468109</v>
      </c>
      <c r="BW417" s="79">
        <f>Model!$BP417*BG417</f>
        <v>19.535908808550097</v>
      </c>
      <c r="BX417" s="79">
        <f>Model!$BP417*BH417</f>
        <v>19.565768245632082</v>
      </c>
      <c r="BY417" s="79">
        <f>Model!$BP417*BI417</f>
        <v>19.595627682714071</v>
      </c>
      <c r="BZ417" s="79">
        <f>Model!$BP417*BJ417</f>
        <v>19.625487119796059</v>
      </c>
      <c r="CA417" s="79">
        <f>Model!$BP417*BK417</f>
        <v>19.655346556878047</v>
      </c>
      <c r="CB417" s="79">
        <f>Model!$BP417*BL417</f>
        <v>19.685205993960039</v>
      </c>
      <c r="CC417" s="79">
        <f>Model!$BP417*BM417</f>
        <v>19.715065431042028</v>
      </c>
      <c r="CD417" s="79">
        <f>Model!$BP417*BN417</f>
        <v>19.74492486812402</v>
      </c>
      <c r="CE417" s="79">
        <f>Model!$BP417*BO417</f>
        <v>19.774784305206008</v>
      </c>
      <c r="CF417" s="79">
        <f>Model!$BS417*BT417</f>
        <v>325481.44590759696</v>
      </c>
      <c r="CG417" s="79">
        <f>Model!$BS417*BU417</f>
        <v>325981.21591596847</v>
      </c>
      <c r="CH417" s="79">
        <f>Model!$BS417*BV417</f>
        <v>326480.98592434009</v>
      </c>
      <c r="CI417" s="79">
        <f>Model!$BS417*BW417</f>
        <v>326980.75593271159</v>
      </c>
      <c r="CJ417" s="79">
        <f>Model!$BS417*BX417</f>
        <v>327480.52594108303</v>
      </c>
      <c r="CK417" s="79">
        <f>Model!$BS417*BY417</f>
        <v>327980.29594945454</v>
      </c>
      <c r="CL417" s="79">
        <f>Model!$BS417*BZ417</f>
        <v>328480.06595782604</v>
      </c>
      <c r="CM417" s="79">
        <f>Model!$BS417*CA417</f>
        <v>328979.83596619748</v>
      </c>
      <c r="CN417" s="79">
        <f>Model!$BS417*CB417</f>
        <v>329479.60597456904</v>
      </c>
      <c r="CO417" s="79">
        <f>Model!$BS417*CC417</f>
        <v>329979.37598294055</v>
      </c>
      <c r="CP417" s="79">
        <f>Model!$BS417*CD417</f>
        <v>330479.14599131211</v>
      </c>
      <c r="CQ417" s="79">
        <f>Model!$BS417*CE417</f>
        <v>330978.91599968361</v>
      </c>
      <c r="CR417" s="79">
        <f>Model!$BR417*BT417</f>
        <v>117140.74780405806</v>
      </c>
      <c r="CS417" s="79">
        <f>Model!$BR417*BU417</f>
        <v>117320.61499233182</v>
      </c>
      <c r="CT417" s="79">
        <f>Model!$BR417*BV417</f>
        <v>117500.48218060561</v>
      </c>
      <c r="CU417" s="79">
        <f>Model!$BR417*BW417</f>
        <v>117680.34936887938</v>
      </c>
      <c r="CV417" s="79">
        <f>Model!$BR417*BX417</f>
        <v>117860.21655715312</v>
      </c>
      <c r="CW417" s="79">
        <f>Model!$BR417*BY417</f>
        <v>118040.08374542688</v>
      </c>
      <c r="CX417" s="79">
        <f>Model!$BR417*BZ417</f>
        <v>118219.95093370063</v>
      </c>
      <c r="CY417" s="79">
        <f>Model!$BR417*CA417</f>
        <v>118399.8181219744</v>
      </c>
      <c r="CZ417" s="79">
        <f>Model!$BR417*CB417</f>
        <v>118579.68531024817</v>
      </c>
      <c r="DA417" s="79">
        <f>Model!$BR417*CC417</f>
        <v>118759.55249852194</v>
      </c>
      <c r="DB417" s="79">
        <f>Model!$BR417*CD417</f>
        <v>118939.41968679572</v>
      </c>
      <c r="DC417" s="79">
        <f>Model!$BR417*CE417</f>
        <v>119119.28687506948</v>
      </c>
      <c r="DD417" s="79">
        <f>SUM(Model!$CF417:$CQ417)</f>
        <v>3938762.1714436831</v>
      </c>
      <c r="DE417" s="79">
        <f>SUM(Model!$CR417:$DC417)</f>
        <v>1417560.208074765</v>
      </c>
      <c r="DF417" s="80">
        <f>IFERROR((Model!$DD417-Model!$DE417)/Model!$DD417,0)</f>
        <v>0.6401000755130174</v>
      </c>
    </row>
    <row r="418" spans="2:110" x14ac:dyDescent="0.25">
      <c r="B418" t="s">
        <v>371</v>
      </c>
      <c r="C418" t="s">
        <v>208</v>
      </c>
      <c r="D418" t="s">
        <v>8</v>
      </c>
      <c r="E418" s="4">
        <v>205</v>
      </c>
      <c r="F418" s="4">
        <v>3743660.52</v>
      </c>
      <c r="G418" s="4">
        <v>1216058.92</v>
      </c>
      <c r="H418" s="4">
        <v>6</v>
      </c>
      <c r="I418" s="4">
        <v>12</v>
      </c>
      <c r="J418" s="4">
        <v>24</v>
      </c>
      <c r="K418" s="4">
        <v>12</v>
      </c>
      <c r="L418" s="4">
        <v>2</v>
      </c>
      <c r="M418" s="4">
        <v>12</v>
      </c>
      <c r="N418" s="4">
        <v>6</v>
      </c>
      <c r="O418" s="4">
        <v>15</v>
      </c>
      <c r="P418" s="4">
        <v>15</v>
      </c>
      <c r="Q418" s="4">
        <v>7</v>
      </c>
      <c r="R418" s="4">
        <v>10</v>
      </c>
      <c r="S418" s="4">
        <v>28</v>
      </c>
      <c r="T418" s="4">
        <v>5</v>
      </c>
      <c r="U418" s="4">
        <v>13</v>
      </c>
      <c r="V418" s="4">
        <v>8</v>
      </c>
      <c r="W418" s="4">
        <v>20</v>
      </c>
      <c r="X418" s="4">
        <v>4</v>
      </c>
      <c r="Y418" s="4">
        <v>14</v>
      </c>
      <c r="Z418" s="4">
        <v>15</v>
      </c>
      <c r="AA418" s="4">
        <v>19</v>
      </c>
      <c r="AB418" s="4">
        <v>3</v>
      </c>
      <c r="AC418" s="4">
        <v>23</v>
      </c>
      <c r="AD418" s="4">
        <v>7</v>
      </c>
      <c r="AE418" s="4">
        <v>41</v>
      </c>
      <c r="AF418" s="4">
        <v>14</v>
      </c>
      <c r="AG418" s="4">
        <v>11</v>
      </c>
      <c r="AH418" s="4">
        <v>20</v>
      </c>
      <c r="AI418" s="4">
        <v>21</v>
      </c>
      <c r="AJ418" s="4">
        <v>13</v>
      </c>
      <c r="AK418" s="4">
        <v>18</v>
      </c>
      <c r="AL418" s="4">
        <v>7</v>
      </c>
      <c r="AM418" s="4">
        <v>5</v>
      </c>
      <c r="AN418" s="4">
        <v>17</v>
      </c>
      <c r="AO418" s="4">
        <v>16</v>
      </c>
      <c r="AP418" s="4">
        <v>23</v>
      </c>
      <c r="AQ418" s="4">
        <v>40</v>
      </c>
      <c r="AR418" s="79">
        <f>MAX(IFERROR(IFERROR(_xlfn.FORECAST.ETS(AR$5,tbl_Model[[#This Row],[H_2023_01]:[H_2025_12]],$H$5:$AQ$5),_xlfn.FORECAST.LINEAR(AR$5,tbl_Model[[#This Row],[H_2023_01]:[H_2025_12]],$H$5:$AQ$5)),0),0)</f>
        <v>20.628327284650965</v>
      </c>
      <c r="AS418" s="79">
        <f>MAX(IFERROR(IFERROR(_xlfn.FORECAST.ETS(AS$5,tbl_Model[[#This Row],[H_2023_01]:[H_2025_12]],$H$5:$AQ$5),_xlfn.FORECAST.LINEAR(AS$5,tbl_Model[[#This Row],[H_2023_01]:[H_2025_12]],$H$5:$AQ$5)),0),0)</f>
        <v>20.948673163120905</v>
      </c>
      <c r="AT418" s="79">
        <f>MAX(IFERROR(IFERROR(_xlfn.FORECAST.ETS(AT$5,tbl_Model[[#This Row],[H_2023_01]:[H_2025_12]],$H$5:$AQ$5),_xlfn.FORECAST.LINEAR(AT$5,tbl_Model[[#This Row],[H_2023_01]:[H_2025_12]],$H$5:$AQ$5)),0),0)</f>
        <v>21.269019041590788</v>
      </c>
      <c r="AU418" s="79">
        <f>MAX(IFERROR(IFERROR(_xlfn.FORECAST.ETS(AU$5,tbl_Model[[#This Row],[H_2023_01]:[H_2025_12]],$H$5:$AQ$5),_xlfn.FORECAST.LINEAR(AU$5,tbl_Model[[#This Row],[H_2023_01]:[H_2025_12]],$H$5:$AQ$5)),0),0)</f>
        <v>21.589364920060728</v>
      </c>
      <c r="AV418" s="79">
        <f>MAX(IFERROR(IFERROR(_xlfn.FORECAST.ETS(AV$5,tbl_Model[[#This Row],[H_2023_01]:[H_2025_12]],$H$5:$AQ$5),_xlfn.FORECAST.LINEAR(AV$5,tbl_Model[[#This Row],[H_2023_01]:[H_2025_12]],$H$5:$AQ$5)),0),0)</f>
        <v>21.909710798530611</v>
      </c>
      <c r="AW418" s="79">
        <f>MAX(IFERROR(IFERROR(_xlfn.FORECAST.ETS(AW$5,tbl_Model[[#This Row],[H_2023_01]:[H_2025_12]],$H$5:$AQ$5),_xlfn.FORECAST.LINEAR(AW$5,tbl_Model[[#This Row],[H_2023_01]:[H_2025_12]],$H$5:$AQ$5)),0),0)</f>
        <v>22.230056677000551</v>
      </c>
      <c r="AX418" s="79">
        <f>MAX(IFERROR(IFERROR(_xlfn.FORECAST.ETS(AX$5,tbl_Model[[#This Row],[H_2023_01]:[H_2025_12]],$H$5:$AQ$5),_xlfn.FORECAST.LINEAR(AX$5,tbl_Model[[#This Row],[H_2023_01]:[H_2025_12]],$H$5:$AQ$5)),0),0)</f>
        <v>22.550402555470434</v>
      </c>
      <c r="AY418" s="79">
        <f>MAX(IFERROR(IFERROR(_xlfn.FORECAST.ETS(AY$5,tbl_Model[[#This Row],[H_2023_01]:[H_2025_12]],$H$5:$AQ$5),_xlfn.FORECAST.LINEAR(AY$5,tbl_Model[[#This Row],[H_2023_01]:[H_2025_12]],$H$5:$AQ$5)),0),0)</f>
        <v>22.870748433940374</v>
      </c>
      <c r="AZ418" s="79">
        <f>MAX(IFERROR(IFERROR(_xlfn.FORECAST.ETS(AZ$5,tbl_Model[[#This Row],[H_2023_01]:[H_2025_12]],$H$5:$AQ$5),_xlfn.FORECAST.LINEAR(AZ$5,tbl_Model[[#This Row],[H_2023_01]:[H_2025_12]],$H$5:$AQ$5)),0),0)</f>
        <v>23.191094312410257</v>
      </c>
      <c r="BA418" s="79">
        <f>MAX(IFERROR(IFERROR(_xlfn.FORECAST.ETS(BA$5,tbl_Model[[#This Row],[H_2023_01]:[H_2025_12]],$H$5:$AQ$5),_xlfn.FORECAST.LINEAR(BA$5,tbl_Model[[#This Row],[H_2023_01]:[H_2025_12]],$H$5:$AQ$5)),0),0)</f>
        <v>23.511440190880201</v>
      </c>
      <c r="BB418" s="79">
        <f>MAX(IFERROR(IFERROR(_xlfn.FORECAST.ETS(BB$5,tbl_Model[[#This Row],[H_2023_01]:[H_2025_12]],$H$5:$AQ$5),_xlfn.FORECAST.LINEAR(BB$5,tbl_Model[[#This Row],[H_2023_01]:[H_2025_12]],$H$5:$AQ$5)),0),0)</f>
        <v>23.83178606935008</v>
      </c>
      <c r="BC418" s="79">
        <f>MAX(IFERROR(IFERROR(_xlfn.FORECAST.ETS(BC$5,tbl_Model[[#This Row],[H_2023_01]:[H_2025_12]],$H$5:$AQ$5),_xlfn.FORECAST.LINEAR(BC$5,tbl_Model[[#This Row],[H_2023_01]:[H_2025_12]],$H$5:$AQ$5)),0),0)</f>
        <v>24.152131947820024</v>
      </c>
      <c r="BD418" s="80">
        <f>IFERROR(AR418/SUM(Model!$AR418:$BC418),1/12)</f>
        <v>7.6775776898438827E-2</v>
      </c>
      <c r="BE418" s="80">
        <f>IFERROR(AS418/SUM(Model!$AR418:$BC418),1/12)</f>
        <v>7.7968059886601562E-2</v>
      </c>
      <c r="BF418" s="80">
        <f>IFERROR(AT418/SUM(Model!$AR418:$BC418),1/12)</f>
        <v>7.9160342874764089E-2</v>
      </c>
      <c r="BG418" s="80">
        <f>IFERROR(AU418/SUM(Model!$AR418:$BC418),1/12)</f>
        <v>8.0352625862926824E-2</v>
      </c>
      <c r="BH418" s="80">
        <f>IFERROR(AV418/SUM(Model!$AR418:$BC418),1/12)</f>
        <v>8.1544908851089337E-2</v>
      </c>
      <c r="BI418" s="80">
        <f>IFERROR(AW418/SUM(Model!$AR418:$BC418),1/12)</f>
        <v>8.2737191839252072E-2</v>
      </c>
      <c r="BJ418" s="80">
        <f>IFERROR(AX418/SUM(Model!$AR418:$BC418),1/12)</f>
        <v>8.3929474827414599E-2</v>
      </c>
      <c r="BK418" s="80">
        <f>IFERROR(AY418/SUM(Model!$AR418:$BC418),1/12)</f>
        <v>8.5121757815577334E-2</v>
      </c>
      <c r="BL418" s="80">
        <f>IFERROR(AZ418/SUM(Model!$AR418:$BC418),1/12)</f>
        <v>8.6314040803739847E-2</v>
      </c>
      <c r="BM418" s="80">
        <f>IFERROR(BA418/SUM(Model!$AR418:$BC418),1/12)</f>
        <v>8.7506323791902596E-2</v>
      </c>
      <c r="BN418" s="80">
        <f>IFERROR(BB418/SUM(Model!$AR418:$BC418),1/12)</f>
        <v>8.8698606780065109E-2</v>
      </c>
      <c r="BO418" s="80">
        <f>IFERROR(BC418/SUM(Model!$AR418:$BC418),1/12)</f>
        <v>8.9890889768227858E-2</v>
      </c>
      <c r="BP41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213.94114688128775</v>
      </c>
      <c r="BQ418" s="77" cm="1">
        <f t="array" ref="BQ41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18" s="77" cm="1">
        <f t="array" ref="BR41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18" s="77">
        <f>IF(tbl_Model[[#This Row],[Type]]="Boutique",
    tbl_Model[[#This Row],[UnitListPrice]],
    tbl_Model[[#This Row],[UnitListPrice]]*(1-SUMIFS(tbl_MarketTerms[WholesaleMarginPct],tbl_MarketTerms[Country],tbl_Model[[#This Row],[country]])))</f>
        <v>18826.164666916637</v>
      </c>
      <c r="BT418" s="79">
        <f>Model!$BP418*BD418</f>
        <v>16.425497762353881</v>
      </c>
      <c r="BU418" s="79">
        <f>Model!$BP418*BE418</f>
        <v>16.680576152248463</v>
      </c>
      <c r="BV418" s="79">
        <f>Model!$BP418*BF418</f>
        <v>16.935654542143006</v>
      </c>
      <c r="BW418" s="79">
        <f>Model!$BP418*BG418</f>
        <v>17.190732932037587</v>
      </c>
      <c r="BX418" s="79">
        <f>Model!$BP418*BH418</f>
        <v>17.445811321932126</v>
      </c>
      <c r="BY418" s="79">
        <f>Model!$BP418*BI418</f>
        <v>17.700889711826711</v>
      </c>
      <c r="BZ418" s="79">
        <f>Model!$BP418*BJ418</f>
        <v>17.95596810172125</v>
      </c>
      <c r="CA418" s="79">
        <f>Model!$BP418*BK418</f>
        <v>18.211046491615836</v>
      </c>
      <c r="CB418" s="79">
        <f>Model!$BP418*BL418</f>
        <v>18.466124881510371</v>
      </c>
      <c r="CC418" s="79">
        <f>Model!$BP418*BM418</f>
        <v>18.72120327140496</v>
      </c>
      <c r="CD418" s="79">
        <f>Model!$BP418*BN418</f>
        <v>18.976281661299495</v>
      </c>
      <c r="CE418" s="79">
        <f>Model!$BP418*BO418</f>
        <v>19.231360051194081</v>
      </c>
      <c r="CF418" s="79">
        <f>Model!$BS418*BT418</f>
        <v>309229.12561014493</v>
      </c>
      <c r="CG418" s="79">
        <f>Model!$BS418*BU418</f>
        <v>314031.27338127227</v>
      </c>
      <c r="CH418" s="79">
        <f>Model!$BS418*BV418</f>
        <v>318833.42115239892</v>
      </c>
      <c r="CI418" s="79">
        <f>Model!$BS418*BW418</f>
        <v>323635.56892352627</v>
      </c>
      <c r="CJ418" s="79">
        <f>Model!$BS418*BX418</f>
        <v>328437.7166946528</v>
      </c>
      <c r="CK418" s="79">
        <f>Model!$BS418*BY418</f>
        <v>333239.86446578027</v>
      </c>
      <c r="CL418" s="79">
        <f>Model!$BS418*BZ418</f>
        <v>338042.0122369068</v>
      </c>
      <c r="CM418" s="79">
        <f>Model!$BS418*CA418</f>
        <v>342844.1600080342</v>
      </c>
      <c r="CN418" s="79">
        <f>Model!$BS418*CB418</f>
        <v>347646.30777916074</v>
      </c>
      <c r="CO418" s="79">
        <f>Model!$BS418*CC418</f>
        <v>352448.4555502882</v>
      </c>
      <c r="CP418" s="79">
        <f>Model!$BS418*CD418</f>
        <v>357250.60332141467</v>
      </c>
      <c r="CQ418" s="79">
        <f>Model!$BS418*CE418</f>
        <v>362052.75109254214</v>
      </c>
      <c r="CR418" s="79">
        <f>Model!$BR418*BT418</f>
        <v>98943.864561118942</v>
      </c>
      <c r="CS418" s="79">
        <f>Model!$BR418*BU418</f>
        <v>100480.40500740256</v>
      </c>
      <c r="CT418" s="79">
        <f>Model!$BR418*BV418</f>
        <v>102016.94545368594</v>
      </c>
      <c r="CU418" s="79">
        <f>Model!$BR418*BW418</f>
        <v>103553.48589996956</v>
      </c>
      <c r="CV418" s="79">
        <f>Model!$BR418*BX418</f>
        <v>105090.02634625291</v>
      </c>
      <c r="CW418" s="79">
        <f>Model!$BR418*BY418</f>
        <v>106626.56679253654</v>
      </c>
      <c r="CX418" s="79">
        <f>Model!$BR418*BZ418</f>
        <v>108163.10723881991</v>
      </c>
      <c r="CY418" s="79">
        <f>Model!$BR418*CA418</f>
        <v>109699.64768510354</v>
      </c>
      <c r="CZ418" s="79">
        <f>Model!$BR418*CB418</f>
        <v>111236.18813138688</v>
      </c>
      <c r="DA418" s="79">
        <f>Model!$BR418*CC418</f>
        <v>112772.72857767054</v>
      </c>
      <c r="DB418" s="79">
        <f>Model!$BR418*CD418</f>
        <v>114309.26902395388</v>
      </c>
      <c r="DC418" s="79">
        <f>Model!$BR418*CE418</f>
        <v>115845.80947023752</v>
      </c>
      <c r="DD418" s="79">
        <f>SUM(Model!$CF418:$CQ418)</f>
        <v>4027691.2602161225</v>
      </c>
      <c r="DE418" s="79">
        <f>SUM(Model!$CR418:$DC418)</f>
        <v>1288738.0441881388</v>
      </c>
      <c r="DF418" s="80">
        <f>IFERROR((Model!$DD418-Model!$DE418)/Model!$DD418,0)</f>
        <v>0.68003057808383593</v>
      </c>
    </row>
    <row r="419" spans="2:110" x14ac:dyDescent="0.25">
      <c r="B419" t="s">
        <v>371</v>
      </c>
      <c r="C419" t="s">
        <v>208</v>
      </c>
      <c r="D419" t="s">
        <v>29</v>
      </c>
      <c r="E419" s="4">
        <v>16</v>
      </c>
      <c r="F419" s="4">
        <v>313388.49</v>
      </c>
      <c r="G419" s="4">
        <v>104307.07</v>
      </c>
      <c r="H419" s="4">
        <v>2</v>
      </c>
      <c r="I419" s="4">
        <v>2</v>
      </c>
      <c r="J419" s="4">
        <v>3</v>
      </c>
      <c r="K419" s="4">
        <v>1</v>
      </c>
      <c r="L419" s="4">
        <v>7</v>
      </c>
      <c r="M419" s="4">
        <v>2</v>
      </c>
      <c r="N419" s="4">
        <v>0</v>
      </c>
      <c r="O419" s="4">
        <v>0</v>
      </c>
      <c r="P419" s="4">
        <v>4</v>
      </c>
      <c r="Q419" s="4">
        <v>0</v>
      </c>
      <c r="R419" s="4">
        <v>0</v>
      </c>
      <c r="S419" s="4">
        <v>0</v>
      </c>
      <c r="T419" s="4">
        <v>0</v>
      </c>
      <c r="U419" s="4">
        <v>0</v>
      </c>
      <c r="V419" s="4">
        <v>0</v>
      </c>
      <c r="W419" s="4">
        <v>5</v>
      </c>
      <c r="X419" s="4">
        <v>3</v>
      </c>
      <c r="Y419" s="4">
        <v>0</v>
      </c>
      <c r="Z419" s="4">
        <v>0</v>
      </c>
      <c r="AA419" s="4">
        <v>4</v>
      </c>
      <c r="AB419" s="4">
        <v>0</v>
      </c>
      <c r="AC419" s="4">
        <v>5</v>
      </c>
      <c r="AD419" s="4">
        <v>2</v>
      </c>
      <c r="AE419" s="4">
        <v>7</v>
      </c>
      <c r="AF419" s="4">
        <v>0</v>
      </c>
      <c r="AG419" s="4">
        <v>0</v>
      </c>
      <c r="AH419" s="4">
        <v>1</v>
      </c>
      <c r="AI419" s="4">
        <v>3</v>
      </c>
      <c r="AJ419" s="4">
        <v>0</v>
      </c>
      <c r="AK419" s="4">
        <v>3</v>
      </c>
      <c r="AL419" s="4">
        <v>2</v>
      </c>
      <c r="AM419" s="4">
        <v>0</v>
      </c>
      <c r="AN419" s="4">
        <v>0</v>
      </c>
      <c r="AO419" s="4">
        <v>3</v>
      </c>
      <c r="AP419" s="4">
        <v>2</v>
      </c>
      <c r="AQ419" s="4">
        <v>2</v>
      </c>
      <c r="AR419" s="79">
        <f>MAX(IFERROR(IFERROR(_xlfn.FORECAST.ETS(AR$5,tbl_Model[[#This Row],[H_2023_01]:[H_2025_12]],$H$5:$AQ$5),_xlfn.FORECAST.LINEAR(AR$5,tbl_Model[[#This Row],[H_2023_01]:[H_2025_12]],$H$5:$AQ$5)),0),0)</f>
        <v>1.6967119154744632</v>
      </c>
      <c r="AS419" s="79">
        <f>MAX(IFERROR(IFERROR(_xlfn.FORECAST.ETS(AS$5,tbl_Model[[#This Row],[H_2023_01]:[H_2025_12]],$H$5:$AQ$5),_xlfn.FORECAST.LINEAR(AS$5,tbl_Model[[#This Row],[H_2023_01]:[H_2025_12]],$H$5:$AQ$5)),0),0)</f>
        <v>1.686765873718042</v>
      </c>
      <c r="AT419" s="79">
        <f>MAX(IFERROR(IFERROR(_xlfn.FORECAST.ETS(AT$5,tbl_Model[[#This Row],[H_2023_01]:[H_2025_12]],$H$5:$AQ$5),_xlfn.FORECAST.LINEAR(AT$5,tbl_Model[[#This Row],[H_2023_01]:[H_2025_12]],$H$5:$AQ$5)),0),0)</f>
        <v>1.6768198319616154</v>
      </c>
      <c r="AU419" s="79">
        <f>MAX(IFERROR(IFERROR(_xlfn.FORECAST.ETS(AU$5,tbl_Model[[#This Row],[H_2023_01]:[H_2025_12]],$H$5:$AQ$5),_xlfn.FORECAST.LINEAR(AU$5,tbl_Model[[#This Row],[H_2023_01]:[H_2025_12]],$H$5:$AQ$5)),0),0)</f>
        <v>1.6668737902051944</v>
      </c>
      <c r="AV419" s="79">
        <f>MAX(IFERROR(IFERROR(_xlfn.FORECAST.ETS(AV$5,tbl_Model[[#This Row],[H_2023_01]:[H_2025_12]],$H$5:$AQ$5),_xlfn.FORECAST.LINEAR(AV$5,tbl_Model[[#This Row],[H_2023_01]:[H_2025_12]],$H$5:$AQ$5)),0),0)</f>
        <v>1.6569277484487679</v>
      </c>
      <c r="AW419" s="79">
        <f>MAX(IFERROR(IFERROR(_xlfn.FORECAST.ETS(AW$5,tbl_Model[[#This Row],[H_2023_01]:[H_2025_12]],$H$5:$AQ$5),_xlfn.FORECAST.LINEAR(AW$5,tbl_Model[[#This Row],[H_2023_01]:[H_2025_12]],$H$5:$AQ$5)),0),0)</f>
        <v>1.6469817066923467</v>
      </c>
      <c r="AX419" s="79">
        <f>MAX(IFERROR(IFERROR(_xlfn.FORECAST.ETS(AX$5,tbl_Model[[#This Row],[H_2023_01]:[H_2025_12]],$H$5:$AQ$5),_xlfn.FORECAST.LINEAR(AX$5,tbl_Model[[#This Row],[H_2023_01]:[H_2025_12]],$H$5:$AQ$5)),0),0)</f>
        <v>1.6370356649359201</v>
      </c>
      <c r="AY419" s="79">
        <f>MAX(IFERROR(IFERROR(_xlfn.FORECAST.ETS(AY$5,tbl_Model[[#This Row],[H_2023_01]:[H_2025_12]],$H$5:$AQ$5),_xlfn.FORECAST.LINEAR(AY$5,tbl_Model[[#This Row],[H_2023_01]:[H_2025_12]],$H$5:$AQ$5)),0),0)</f>
        <v>1.6270896231794989</v>
      </c>
      <c r="AZ419" s="79">
        <f>MAX(IFERROR(IFERROR(_xlfn.FORECAST.ETS(AZ$5,tbl_Model[[#This Row],[H_2023_01]:[H_2025_12]],$H$5:$AQ$5),_xlfn.FORECAST.LINEAR(AZ$5,tbl_Model[[#This Row],[H_2023_01]:[H_2025_12]],$H$5:$AQ$5)),0),0)</f>
        <v>1.6171435814230724</v>
      </c>
      <c r="BA419" s="79">
        <f>MAX(IFERROR(IFERROR(_xlfn.FORECAST.ETS(BA$5,tbl_Model[[#This Row],[H_2023_01]:[H_2025_12]],$H$5:$AQ$5),_xlfn.FORECAST.LINEAR(BA$5,tbl_Model[[#This Row],[H_2023_01]:[H_2025_12]],$H$5:$AQ$5)),0),0)</f>
        <v>1.6071975396666511</v>
      </c>
      <c r="BB419" s="79">
        <f>MAX(IFERROR(IFERROR(_xlfn.FORECAST.ETS(BB$5,tbl_Model[[#This Row],[H_2023_01]:[H_2025_12]],$H$5:$AQ$5),_xlfn.FORECAST.LINEAR(BB$5,tbl_Model[[#This Row],[H_2023_01]:[H_2025_12]],$H$5:$AQ$5)),0),0)</f>
        <v>1.5972514979102246</v>
      </c>
      <c r="BC419" s="79">
        <f>MAX(IFERROR(IFERROR(_xlfn.FORECAST.ETS(BC$5,tbl_Model[[#This Row],[H_2023_01]:[H_2025_12]],$H$5:$AQ$5),_xlfn.FORECAST.LINEAR(BC$5,tbl_Model[[#This Row],[H_2023_01]:[H_2025_12]],$H$5:$AQ$5)),0),0)</f>
        <v>1.5873054561538036</v>
      </c>
      <c r="BD419" s="80">
        <f>IFERROR(AR419/SUM(Model!$AR419:$BC419),1/12)</f>
        <v>8.6109568630428582E-2</v>
      </c>
      <c r="BE419" s="80">
        <f>IFERROR(AS419/SUM(Model!$AR419:$BC419),1/12)</f>
        <v>8.5604798576411387E-2</v>
      </c>
      <c r="BF419" s="80">
        <f>IFERROR(AT419/SUM(Model!$AR419:$BC419),1/12)</f>
        <v>8.5100028522393914E-2</v>
      </c>
      <c r="BG419" s="80">
        <f>IFERROR(AU419/SUM(Model!$AR419:$BC419),1/12)</f>
        <v>8.4595258468376733E-2</v>
      </c>
      <c r="BH419" s="80">
        <f>IFERROR(AV419/SUM(Model!$AR419:$BC419),1/12)</f>
        <v>8.4090488414359274E-2</v>
      </c>
      <c r="BI419" s="80">
        <f>IFERROR(AW419/SUM(Model!$AR419:$BC419),1/12)</f>
        <v>8.3585718360342079E-2</v>
      </c>
      <c r="BJ419" s="80">
        <f>IFERROR(AX419/SUM(Model!$AR419:$BC419),1/12)</f>
        <v>8.3080948306324606E-2</v>
      </c>
      <c r="BK419" s="80">
        <f>IFERROR(AY419/SUM(Model!$AR419:$BC419),1/12)</f>
        <v>8.2576178252307425E-2</v>
      </c>
      <c r="BL419" s="80">
        <f>IFERROR(AZ419/SUM(Model!$AR419:$BC419),1/12)</f>
        <v>8.2071408198289952E-2</v>
      </c>
      <c r="BM419" s="80">
        <f>IFERROR(BA419/SUM(Model!$AR419:$BC419),1/12)</f>
        <v>8.1566638144272757E-2</v>
      </c>
      <c r="BN419" s="80">
        <f>IFERROR(BB419/SUM(Model!$AR419:$BC419),1/12)</f>
        <v>8.1061868090255298E-2</v>
      </c>
      <c r="BO419" s="80">
        <f>IFERROR(BC419/SUM(Model!$AR419:$BC419),1/12)</f>
        <v>8.0557098036238117E-2</v>
      </c>
      <c r="BP41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15.314595660749507</v>
      </c>
      <c r="BQ419" s="77" cm="1">
        <f t="array" ref="BQ41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19" s="77" cm="1">
        <f t="array" ref="BR41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19" s="77">
        <f>IF(tbl_Model[[#This Row],[Type]]="Boutique",
    tbl_Model[[#This Row],[UnitListPrice]],
    tbl_Model[[#This Row],[UnitListPrice]]*(1-SUMIFS(tbl_MarketTerms[WholesaleMarginPct],tbl_MarketTerms[Country],tbl_Model[[#This Row],[country]])))</f>
        <v>18056.628008998876</v>
      </c>
      <c r="BT419" s="79">
        <f>Model!$BP419*BD419</f>
        <v>1.3187332260965734</v>
      </c>
      <c r="BU419" s="79">
        <f>Model!$BP419*BE419</f>
        <v>1.3110028768176454</v>
      </c>
      <c r="BV419" s="79">
        <f>Model!$BP419*BF419</f>
        <v>1.3032725275387131</v>
      </c>
      <c r="BW419" s="79">
        <f>Model!$BP419*BG419</f>
        <v>1.2955421782597853</v>
      </c>
      <c r="BX419" s="79">
        <f>Model!$BP419*BH419</f>
        <v>1.2878118289808533</v>
      </c>
      <c r="BY419" s="79">
        <f>Model!$BP419*BI419</f>
        <v>1.2800814797019253</v>
      </c>
      <c r="BZ419" s="79">
        <f>Model!$BP419*BJ419</f>
        <v>1.2723511304229929</v>
      </c>
      <c r="CA419" s="79">
        <f>Model!$BP419*BK419</f>
        <v>1.2646207811440651</v>
      </c>
      <c r="CB419" s="79">
        <f>Model!$BP419*BL419</f>
        <v>1.2568904318651328</v>
      </c>
      <c r="CC419" s="79">
        <f>Model!$BP419*BM419</f>
        <v>1.2491600825862048</v>
      </c>
      <c r="CD419" s="79">
        <f>Model!$BP419*BN419</f>
        <v>1.2414297333072728</v>
      </c>
      <c r="CE419" s="79">
        <f>Model!$BP419*BO419</f>
        <v>1.233699384028345</v>
      </c>
      <c r="CF419" s="79">
        <f>Model!$BS419*BT419</f>
        <v>23811.875306732836</v>
      </c>
      <c r="CG419" s="79">
        <f>Model!$BS419*BU419</f>
        <v>23672.291265423599</v>
      </c>
      <c r="CH419" s="79">
        <f>Model!$BS419*BV419</f>
        <v>23532.707224114285</v>
      </c>
      <c r="CI419" s="79">
        <f>Model!$BS419*BW419</f>
        <v>23393.123182805055</v>
      </c>
      <c r="CJ419" s="79">
        <f>Model!$BS419*BX419</f>
        <v>23253.539141495745</v>
      </c>
      <c r="CK419" s="79">
        <f>Model!$BS419*BY419</f>
        <v>23113.955100186511</v>
      </c>
      <c r="CL419" s="79">
        <f>Model!$BS419*BZ419</f>
        <v>22974.371058877194</v>
      </c>
      <c r="CM419" s="79">
        <f>Model!$BS419*CA419</f>
        <v>22834.787017567964</v>
      </c>
      <c r="CN419" s="79">
        <f>Model!$BS419*CB419</f>
        <v>22695.20297625865</v>
      </c>
      <c r="CO419" s="79">
        <f>Model!$BS419*CC419</f>
        <v>22555.618934949416</v>
      </c>
      <c r="CP419" s="79">
        <f>Model!$BS419*CD419</f>
        <v>22416.034893640106</v>
      </c>
      <c r="CQ419" s="79">
        <f>Model!$BS419*CE419</f>
        <v>22276.450852330876</v>
      </c>
      <c r="CR419" s="79">
        <f>Model!$BR419*BT419</f>
        <v>7943.7812846195338</v>
      </c>
      <c r="CS419" s="79">
        <f>Model!$BR419*BU419</f>
        <v>7897.2152296280419</v>
      </c>
      <c r="CT419" s="79">
        <f>Model!$BR419*BV419</f>
        <v>7850.6491746365245</v>
      </c>
      <c r="CU419" s="79">
        <f>Model!$BR419*BW419</f>
        <v>7804.0831196450345</v>
      </c>
      <c r="CV419" s="79">
        <f>Model!$BR419*BX419</f>
        <v>7757.517064653518</v>
      </c>
      <c r="CW419" s="79">
        <f>Model!$BR419*BY419</f>
        <v>7710.9510096620261</v>
      </c>
      <c r="CX419" s="79">
        <f>Model!$BR419*BZ419</f>
        <v>7664.3849546705078</v>
      </c>
      <c r="CY419" s="79">
        <f>Model!$BR419*CA419</f>
        <v>7617.8188996790177</v>
      </c>
      <c r="CZ419" s="79">
        <f>Model!$BR419*CB419</f>
        <v>7571.2528446875003</v>
      </c>
      <c r="DA419" s="79">
        <f>Model!$BR419*CC419</f>
        <v>7524.6867896960084</v>
      </c>
      <c r="DB419" s="79">
        <f>Model!$BR419*CD419</f>
        <v>7478.120734704492</v>
      </c>
      <c r="DC419" s="79">
        <f>Model!$BR419*CE419</f>
        <v>7431.5546797130019</v>
      </c>
      <c r="DD419" s="79">
        <f>SUM(Model!$CF419:$CQ419)</f>
        <v>276529.95695438224</v>
      </c>
      <c r="DE419" s="79">
        <f>SUM(Model!$CR419:$DC419)</f>
        <v>92252.015785995216</v>
      </c>
      <c r="DF419" s="80">
        <f>IFERROR((Model!$DD419-Model!$DE419)/Model!$DD419,0)</f>
        <v>0.66639413392302527</v>
      </c>
    </row>
    <row r="420" spans="2:110" x14ac:dyDescent="0.25">
      <c r="B420" t="s">
        <v>371</v>
      </c>
      <c r="C420" t="s">
        <v>148</v>
      </c>
      <c r="D420" t="s">
        <v>14</v>
      </c>
      <c r="E420" s="4">
        <v>444</v>
      </c>
      <c r="F420" s="4">
        <v>2599595.6800000002</v>
      </c>
      <c r="G420" s="4">
        <v>1165641.08</v>
      </c>
      <c r="H420" s="4">
        <v>22</v>
      </c>
      <c r="I420" s="4">
        <v>24</v>
      </c>
      <c r="J420" s="4">
        <v>39</v>
      </c>
      <c r="K420" s="4">
        <v>38</v>
      </c>
      <c r="L420" s="4">
        <v>40</v>
      </c>
      <c r="M420" s="4">
        <v>31</v>
      </c>
      <c r="N420" s="4">
        <v>41</v>
      </c>
      <c r="O420" s="4">
        <v>31</v>
      </c>
      <c r="P420" s="4">
        <v>35</v>
      </c>
      <c r="Q420" s="4">
        <v>35</v>
      </c>
      <c r="R420" s="4">
        <v>32</v>
      </c>
      <c r="S420" s="4">
        <v>50</v>
      </c>
      <c r="T420" s="4">
        <v>23</v>
      </c>
      <c r="U420" s="4">
        <v>16</v>
      </c>
      <c r="V420" s="4">
        <v>33</v>
      </c>
      <c r="W420" s="4">
        <v>21</v>
      </c>
      <c r="X420" s="4">
        <v>42</v>
      </c>
      <c r="Y420" s="4">
        <v>15</v>
      </c>
      <c r="Z420" s="4">
        <v>10</v>
      </c>
      <c r="AA420" s="4">
        <v>24</v>
      </c>
      <c r="AB420" s="4">
        <v>29</v>
      </c>
      <c r="AC420" s="4">
        <v>21</v>
      </c>
      <c r="AD420" s="4">
        <v>30</v>
      </c>
      <c r="AE420" s="4">
        <v>93</v>
      </c>
      <c r="AF420" s="4">
        <v>61</v>
      </c>
      <c r="AG420" s="4">
        <v>21</v>
      </c>
      <c r="AH420" s="4">
        <v>25</v>
      </c>
      <c r="AI420" s="4">
        <v>34</v>
      </c>
      <c r="AJ420" s="4">
        <v>23</v>
      </c>
      <c r="AK420" s="4">
        <v>47</v>
      </c>
      <c r="AL420" s="4">
        <v>45</v>
      </c>
      <c r="AM420" s="4">
        <v>15</v>
      </c>
      <c r="AN420" s="4">
        <v>52</v>
      </c>
      <c r="AO420" s="4">
        <v>18</v>
      </c>
      <c r="AP420" s="4">
        <v>41</v>
      </c>
      <c r="AQ420" s="4">
        <v>62</v>
      </c>
      <c r="AR420" s="79">
        <f>MAX(IFERROR(IFERROR(_xlfn.FORECAST.ETS(AR$5,tbl_Model[[#This Row],[H_2023_01]:[H_2025_12]],$H$5:$AQ$5),_xlfn.FORECAST.LINEAR(AR$5,tbl_Model[[#This Row],[H_2023_01]:[H_2025_12]],$H$5:$AQ$5)),0),0)</f>
        <v>39.839450823747292</v>
      </c>
      <c r="AS420" s="79">
        <f>MAX(IFERROR(IFERROR(_xlfn.FORECAST.ETS(AS$5,tbl_Model[[#This Row],[H_2023_01]:[H_2025_12]],$H$5:$AQ$5),_xlfn.FORECAST.LINEAR(AS$5,tbl_Model[[#This Row],[H_2023_01]:[H_2025_12]],$H$5:$AQ$5)),0),0)</f>
        <v>40.16017988988763</v>
      </c>
      <c r="AT420" s="79">
        <f>MAX(IFERROR(IFERROR(_xlfn.FORECAST.ETS(AT$5,tbl_Model[[#This Row],[H_2023_01]:[H_2025_12]],$H$5:$AQ$5),_xlfn.FORECAST.LINEAR(AT$5,tbl_Model[[#This Row],[H_2023_01]:[H_2025_12]],$H$5:$AQ$5)),0),0)</f>
        <v>40.480908956027996</v>
      </c>
      <c r="AU420" s="79">
        <f>MAX(IFERROR(IFERROR(_xlfn.FORECAST.ETS(AU$5,tbl_Model[[#This Row],[H_2023_01]:[H_2025_12]],$H$5:$AQ$5),_xlfn.FORECAST.LINEAR(AU$5,tbl_Model[[#This Row],[H_2023_01]:[H_2025_12]],$H$5:$AQ$5)),0),0)</f>
        <v>40.801638022168333</v>
      </c>
      <c r="AV420" s="79">
        <f>MAX(IFERROR(IFERROR(_xlfn.FORECAST.ETS(AV$5,tbl_Model[[#This Row],[H_2023_01]:[H_2025_12]],$H$5:$AQ$5),_xlfn.FORECAST.LINEAR(AV$5,tbl_Model[[#This Row],[H_2023_01]:[H_2025_12]],$H$5:$AQ$5)),0),0)</f>
        <v>41.1223670883087</v>
      </c>
      <c r="AW420" s="79">
        <f>MAX(IFERROR(IFERROR(_xlfn.FORECAST.ETS(AW$5,tbl_Model[[#This Row],[H_2023_01]:[H_2025_12]],$H$5:$AQ$5),_xlfn.FORECAST.LINEAR(AW$5,tbl_Model[[#This Row],[H_2023_01]:[H_2025_12]],$H$5:$AQ$5)),0),0)</f>
        <v>41.443096154449037</v>
      </c>
      <c r="AX420" s="79">
        <f>MAX(IFERROR(IFERROR(_xlfn.FORECAST.ETS(AX$5,tbl_Model[[#This Row],[H_2023_01]:[H_2025_12]],$H$5:$AQ$5),_xlfn.FORECAST.LINEAR(AX$5,tbl_Model[[#This Row],[H_2023_01]:[H_2025_12]],$H$5:$AQ$5)),0),0)</f>
        <v>41.763825220589403</v>
      </c>
      <c r="AY420" s="79">
        <f>MAX(IFERROR(IFERROR(_xlfn.FORECAST.ETS(AY$5,tbl_Model[[#This Row],[H_2023_01]:[H_2025_12]],$H$5:$AQ$5),_xlfn.FORECAST.LINEAR(AY$5,tbl_Model[[#This Row],[H_2023_01]:[H_2025_12]],$H$5:$AQ$5)),0),0)</f>
        <v>42.084554286729741</v>
      </c>
      <c r="AZ420" s="79">
        <f>MAX(IFERROR(IFERROR(_xlfn.FORECAST.ETS(AZ$5,tbl_Model[[#This Row],[H_2023_01]:[H_2025_12]],$H$5:$AQ$5),_xlfn.FORECAST.LINEAR(AZ$5,tbl_Model[[#This Row],[H_2023_01]:[H_2025_12]],$H$5:$AQ$5)),0),0)</f>
        <v>42.405283352870107</v>
      </c>
      <c r="BA420" s="79">
        <f>MAX(IFERROR(IFERROR(_xlfn.FORECAST.ETS(BA$5,tbl_Model[[#This Row],[H_2023_01]:[H_2025_12]],$H$5:$AQ$5),_xlfn.FORECAST.LINEAR(BA$5,tbl_Model[[#This Row],[H_2023_01]:[H_2025_12]],$H$5:$AQ$5)),0),0)</f>
        <v>42.726012419010445</v>
      </c>
      <c r="BB420" s="79">
        <f>MAX(IFERROR(IFERROR(_xlfn.FORECAST.ETS(BB$5,tbl_Model[[#This Row],[H_2023_01]:[H_2025_12]],$H$5:$AQ$5),_xlfn.FORECAST.LINEAR(BB$5,tbl_Model[[#This Row],[H_2023_01]:[H_2025_12]],$H$5:$AQ$5)),0),0)</f>
        <v>43.046741485150811</v>
      </c>
      <c r="BC420" s="79">
        <f>MAX(IFERROR(IFERROR(_xlfn.FORECAST.ETS(BC$5,tbl_Model[[#This Row],[H_2023_01]:[H_2025_12]],$H$5:$AQ$5),_xlfn.FORECAST.LINEAR(BC$5,tbl_Model[[#This Row],[H_2023_01]:[H_2025_12]],$H$5:$AQ$5)),0),0)</f>
        <v>43.367470551291149</v>
      </c>
      <c r="BD420" s="80">
        <f>IFERROR(AR420/SUM(Model!$AR420:$BC420),1/12)</f>
        <v>7.9799953668475476E-2</v>
      </c>
      <c r="BE420" s="80">
        <f>IFERROR(AS420/SUM(Model!$AR420:$BC420),1/12)</f>
        <v>8.0442386334813237E-2</v>
      </c>
      <c r="BF420" s="80">
        <f>IFERROR(AT420/SUM(Model!$AR420:$BC420),1/12)</f>
        <v>8.1084819001151068E-2</v>
      </c>
      <c r="BG420" s="80">
        <f>IFERROR(AU420/SUM(Model!$AR420:$BC420),1/12)</f>
        <v>8.1727251667488829E-2</v>
      </c>
      <c r="BH420" s="80">
        <f>IFERROR(AV420/SUM(Model!$AR420:$BC420),1/12)</f>
        <v>8.2369684333826659E-2</v>
      </c>
      <c r="BI420" s="80">
        <f>IFERROR(AW420/SUM(Model!$AR420:$BC420),1/12)</f>
        <v>8.3012117000164434E-2</v>
      </c>
      <c r="BJ420" s="80">
        <f>IFERROR(AX420/SUM(Model!$AR420:$BC420),1/12)</f>
        <v>8.3654549666502251E-2</v>
      </c>
      <c r="BK420" s="80">
        <f>IFERROR(AY420/SUM(Model!$AR420:$BC420),1/12)</f>
        <v>8.4296982332840026E-2</v>
      </c>
      <c r="BL420" s="80">
        <f>IFERROR(AZ420/SUM(Model!$AR420:$BC420),1/12)</f>
        <v>8.4939414999177842E-2</v>
      </c>
      <c r="BM420" s="80">
        <f>IFERROR(BA420/SUM(Model!$AR420:$BC420),1/12)</f>
        <v>8.5581847665515617E-2</v>
      </c>
      <c r="BN420" s="80">
        <f>IFERROR(BB420/SUM(Model!$AR420:$BC420),1/12)</f>
        <v>8.6224280331853434E-2</v>
      </c>
      <c r="BO420" s="80">
        <f>IFERROR(BC420/SUM(Model!$AR420:$BC420),1/12)</f>
        <v>8.6866712998191209E-2</v>
      </c>
      <c r="BP42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460.19789227166285</v>
      </c>
      <c r="BQ420" s="77" cm="1">
        <f t="array" ref="BQ42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420" s="77" cm="1">
        <f t="array" ref="BR42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420" s="77">
        <f>IF(tbl_Model[[#This Row],[Type]]="Boutique",
    tbl_Model[[#This Row],[UnitListPrice]],
    tbl_Model[[#This Row],[UnitListPrice]]*(1-SUMIFS(tbl_MarketTerms[WholesaleMarginPct],tbl_MarketTerms[Country],tbl_Model[[#This Row],[country]])))</f>
        <v>6096.7989114866805</v>
      </c>
      <c r="BT420" s="79">
        <f>Model!$BP420*BD420</f>
        <v>36.723770481608767</v>
      </c>
      <c r="BU420" s="79">
        <f>Model!$BP420*BE420</f>
        <v>37.019416640583863</v>
      </c>
      <c r="BV420" s="79">
        <f>Model!$BP420*BF420</f>
        <v>37.315062799559001</v>
      </c>
      <c r="BW420" s="79">
        <f>Model!$BP420*BG420</f>
        <v>37.610708958534104</v>
      </c>
      <c r="BX420" s="79">
        <f>Model!$BP420*BH420</f>
        <v>37.906355117509236</v>
      </c>
      <c r="BY420" s="79">
        <f>Model!$BP420*BI420</f>
        <v>38.202001276484346</v>
      </c>
      <c r="BZ420" s="79">
        <f>Model!$BP420*BJ420</f>
        <v>38.49764743545947</v>
      </c>
      <c r="CA420" s="79">
        <f>Model!$BP420*BK420</f>
        <v>38.79329359443458</v>
      </c>
      <c r="CB420" s="79">
        <f>Model!$BP420*BL420</f>
        <v>39.088939753409711</v>
      </c>
      <c r="CC420" s="79">
        <f>Model!$BP420*BM420</f>
        <v>39.384585912384814</v>
      </c>
      <c r="CD420" s="79">
        <f>Model!$BP420*BN420</f>
        <v>39.680232071359946</v>
      </c>
      <c r="CE420" s="79">
        <f>Model!$BP420*BO420</f>
        <v>39.975878230335056</v>
      </c>
      <c r="CF420" s="79">
        <f>Model!$BS420*BT420</f>
        <v>223897.44389795902</v>
      </c>
      <c r="CG420" s="79">
        <f>Model!$BS420*BU420</f>
        <v>225699.93907818361</v>
      </c>
      <c r="CH420" s="79">
        <f>Model!$BS420*BV420</f>
        <v>227502.43425840844</v>
      </c>
      <c r="CI420" s="79">
        <f>Model!$BS420*BW420</f>
        <v>229304.92943863306</v>
      </c>
      <c r="CJ420" s="79">
        <f>Model!$BS420*BX420</f>
        <v>231107.42461885785</v>
      </c>
      <c r="CK420" s="79">
        <f>Model!$BS420*BY420</f>
        <v>232909.91979908253</v>
      </c>
      <c r="CL420" s="79">
        <f>Model!$BS420*BZ420</f>
        <v>234712.4149793073</v>
      </c>
      <c r="CM420" s="79">
        <f>Model!$BS420*CA420</f>
        <v>236514.91015953195</v>
      </c>
      <c r="CN420" s="79">
        <f>Model!$BS420*CB420</f>
        <v>238317.40533975675</v>
      </c>
      <c r="CO420" s="79">
        <f>Model!$BS420*CC420</f>
        <v>240119.9005199814</v>
      </c>
      <c r="CP420" s="79">
        <f>Model!$BS420*CD420</f>
        <v>241922.39570020619</v>
      </c>
      <c r="CQ420" s="79">
        <f>Model!$BS420*CE420</f>
        <v>243724.89088043084</v>
      </c>
      <c r="CR420" s="79">
        <f>Model!$BR420*BT420</f>
        <v>99147.342588853251</v>
      </c>
      <c r="CS420" s="79">
        <f>Model!$BR420*BU420</f>
        <v>99945.532170820661</v>
      </c>
      <c r="CT420" s="79">
        <f>Model!$BR420*BV420</f>
        <v>100743.72175278819</v>
      </c>
      <c r="CU420" s="79">
        <f>Model!$BR420*BW420</f>
        <v>101541.91133475563</v>
      </c>
      <c r="CV420" s="79">
        <f>Model!$BR420*BX420</f>
        <v>102340.10091672312</v>
      </c>
      <c r="CW420" s="79">
        <f>Model!$BR420*BY420</f>
        <v>103138.29049869058</v>
      </c>
      <c r="CX420" s="79">
        <f>Model!$BR420*BZ420</f>
        <v>103936.48008065806</v>
      </c>
      <c r="CY420" s="79">
        <f>Model!$BR420*CA420</f>
        <v>104734.66966262551</v>
      </c>
      <c r="CZ420" s="79">
        <f>Model!$BR420*CB420</f>
        <v>105532.85924459301</v>
      </c>
      <c r="DA420" s="79">
        <f>Model!$BR420*CC420</f>
        <v>106331.04882656044</v>
      </c>
      <c r="DB420" s="79">
        <f>Model!$BR420*CD420</f>
        <v>107129.23840852795</v>
      </c>
      <c r="DC420" s="79">
        <f>Model!$BR420*CE420</f>
        <v>107927.4279904954</v>
      </c>
      <c r="DD420" s="79">
        <f>SUM(Model!$CF420:$CQ420)</f>
        <v>2805734.0086703389</v>
      </c>
      <c r="DE420" s="79">
        <f>SUM(Model!$CR420:$DC420)</f>
        <v>1242448.623476092</v>
      </c>
      <c r="DF420" s="80">
        <f>IFERROR((Model!$DD420-Model!$DE420)/Model!$DD420,0)</f>
        <v>0.55717519207570965</v>
      </c>
    </row>
    <row r="421" spans="2:110" x14ac:dyDescent="0.25">
      <c r="B421" t="s">
        <v>371</v>
      </c>
      <c r="C421" t="s">
        <v>208</v>
      </c>
      <c r="D421" t="s">
        <v>11</v>
      </c>
      <c r="E421" s="4">
        <v>33</v>
      </c>
      <c r="F421" s="4">
        <v>537447.49</v>
      </c>
      <c r="G421" s="4">
        <v>189615.52</v>
      </c>
      <c r="H421" s="4">
        <v>0</v>
      </c>
      <c r="I421" s="4">
        <v>1</v>
      </c>
      <c r="J421" s="4">
        <v>0</v>
      </c>
      <c r="K421" s="4">
        <v>0</v>
      </c>
      <c r="L421" s="4">
        <v>4</v>
      </c>
      <c r="M421" s="4">
        <v>2</v>
      </c>
      <c r="N421" s="4">
        <v>1</v>
      </c>
      <c r="O421" s="4">
        <v>8</v>
      </c>
      <c r="P421" s="4">
        <v>3</v>
      </c>
      <c r="Q421" s="4">
        <v>9</v>
      </c>
      <c r="R421" s="4">
        <v>5</v>
      </c>
      <c r="S421" s="4">
        <v>6</v>
      </c>
      <c r="T421" s="4">
        <v>2</v>
      </c>
      <c r="U421" s="4">
        <v>3</v>
      </c>
      <c r="V421" s="4">
        <v>0</v>
      </c>
      <c r="W421" s="4">
        <v>1</v>
      </c>
      <c r="X421" s="4">
        <v>7</v>
      </c>
      <c r="Y421" s="4">
        <v>4</v>
      </c>
      <c r="Z421" s="4">
        <v>3</v>
      </c>
      <c r="AA421" s="4">
        <v>5</v>
      </c>
      <c r="AB421" s="4">
        <v>1</v>
      </c>
      <c r="AC421" s="4">
        <v>2</v>
      </c>
      <c r="AD421" s="4">
        <v>3</v>
      </c>
      <c r="AE421" s="4">
        <v>2</v>
      </c>
      <c r="AF421" s="4">
        <v>3</v>
      </c>
      <c r="AG421" s="4">
        <v>0</v>
      </c>
      <c r="AH421" s="4">
        <v>4</v>
      </c>
      <c r="AI421" s="4">
        <v>1</v>
      </c>
      <c r="AJ421" s="4">
        <v>0</v>
      </c>
      <c r="AK421" s="4">
        <v>0</v>
      </c>
      <c r="AL421" s="4">
        <v>3</v>
      </c>
      <c r="AM421" s="4">
        <v>6</v>
      </c>
      <c r="AN421" s="4">
        <v>4</v>
      </c>
      <c r="AO421" s="4">
        <v>7</v>
      </c>
      <c r="AP421" s="4">
        <v>0</v>
      </c>
      <c r="AQ421" s="4">
        <v>5</v>
      </c>
      <c r="AR421" s="79">
        <f>MAX(IFERROR(IFERROR(_xlfn.FORECAST.ETS(AR$5,tbl_Model[[#This Row],[H_2023_01]:[H_2025_12]],$H$5:$AQ$5),_xlfn.FORECAST.LINEAR(AR$5,tbl_Model[[#This Row],[H_2023_01]:[H_2025_12]],$H$5:$AQ$5)),0),0)</f>
        <v>0.68712423258650612</v>
      </c>
      <c r="AS421" s="79">
        <f>MAX(IFERROR(IFERROR(_xlfn.FORECAST.ETS(AS$5,tbl_Model[[#This Row],[H_2023_01]:[H_2025_12]],$H$5:$AQ$5),_xlfn.FORECAST.LINEAR(AS$5,tbl_Model[[#This Row],[H_2023_01]:[H_2025_12]],$H$5:$AQ$5)),0),0)</f>
        <v>1.7315962897969475</v>
      </c>
      <c r="AT421" s="79">
        <f>MAX(IFERROR(IFERROR(_xlfn.FORECAST.ETS(AT$5,tbl_Model[[#This Row],[H_2023_01]:[H_2025_12]],$H$5:$AQ$5),_xlfn.FORECAST.LINEAR(AT$5,tbl_Model[[#This Row],[H_2023_01]:[H_2025_12]],$H$5:$AQ$5)),0),0)</f>
        <v>0</v>
      </c>
      <c r="AU421" s="79">
        <f>MAX(IFERROR(IFERROR(_xlfn.FORECAST.ETS(AU$5,tbl_Model[[#This Row],[H_2023_01]:[H_2025_12]],$H$5:$AQ$5),_xlfn.FORECAST.LINEAR(AU$5,tbl_Model[[#This Row],[H_2023_01]:[H_2025_12]],$H$5:$AQ$5)),0),0)</f>
        <v>0</v>
      </c>
      <c r="AV421" s="79">
        <f>MAX(IFERROR(IFERROR(_xlfn.FORECAST.ETS(AV$5,tbl_Model[[#This Row],[H_2023_01]:[H_2025_12]],$H$5:$AQ$5),_xlfn.FORECAST.LINEAR(AV$5,tbl_Model[[#This Row],[H_2023_01]:[H_2025_12]],$H$5:$AQ$5)),0),0)</f>
        <v>5.8725913343751053</v>
      </c>
      <c r="AW421" s="79">
        <f>MAX(IFERROR(IFERROR(_xlfn.FORECAST.ETS(AW$5,tbl_Model[[#This Row],[H_2023_01]:[H_2025_12]],$H$5:$AQ$5),_xlfn.FORECAST.LINEAR(AW$5,tbl_Model[[#This Row],[H_2023_01]:[H_2025_12]],$H$5:$AQ$5)),0),0)</f>
        <v>1.7648964730245842</v>
      </c>
      <c r="AX421" s="79">
        <f>MAX(IFERROR(IFERROR(_xlfn.FORECAST.ETS(AX$5,tbl_Model[[#This Row],[H_2023_01]:[H_2025_12]],$H$5:$AQ$5),_xlfn.FORECAST.LINEAR(AX$5,tbl_Model[[#This Row],[H_2023_01]:[H_2025_12]],$H$5:$AQ$5)),0),0)</f>
        <v>0.72968551579526642</v>
      </c>
      <c r="AY421" s="79">
        <f>MAX(IFERROR(IFERROR(_xlfn.FORECAST.ETS(AY$5,tbl_Model[[#This Row],[H_2023_01]:[H_2025_12]],$H$5:$AQ$5),_xlfn.FORECAST.LINEAR(AY$5,tbl_Model[[#This Row],[H_2023_01]:[H_2025_12]],$H$5:$AQ$5)),0),0)</f>
        <v>5.2710539217198242</v>
      </c>
      <c r="AZ421" s="79">
        <f>MAX(IFERROR(IFERROR(_xlfn.FORECAST.ETS(AZ$5,tbl_Model[[#This Row],[H_2023_01]:[H_2025_12]],$H$5:$AQ$5),_xlfn.FORECAST.LINEAR(AZ$5,tbl_Model[[#This Row],[H_2023_01]:[H_2025_12]],$H$5:$AQ$5)),0),0)</f>
        <v>0.67172595567078863</v>
      </c>
      <c r="BA421" s="79">
        <f>MAX(IFERROR(IFERROR(_xlfn.FORECAST.ETS(BA$5,tbl_Model[[#This Row],[H_2023_01]:[H_2025_12]],$H$5:$AQ$5),_xlfn.FORECAST.LINEAR(BA$5,tbl_Model[[#This Row],[H_2023_01]:[H_2025_12]],$H$5:$AQ$5)),0),0)</f>
        <v>4.1518829833590996</v>
      </c>
      <c r="BB421" s="79">
        <f>MAX(IFERROR(IFERROR(_xlfn.FORECAST.ETS(BB$5,tbl_Model[[#This Row],[H_2023_01]:[H_2025_12]],$H$5:$AQ$5),_xlfn.FORECAST.LINEAR(BB$5,tbl_Model[[#This Row],[H_2023_01]:[H_2025_12]],$H$5:$AQ$5)),0),0)</f>
        <v>2.7728138734358536</v>
      </c>
      <c r="BC421" s="79">
        <f>MAX(IFERROR(IFERROR(_xlfn.FORECAST.ETS(BC$5,tbl_Model[[#This Row],[H_2023_01]:[H_2025_12]],$H$5:$AQ$5),_xlfn.FORECAST.LINEAR(BC$5,tbl_Model[[#This Row],[H_2023_01]:[H_2025_12]],$H$5:$AQ$5)),0),0)</f>
        <v>4.3910079087861016</v>
      </c>
      <c r="BD421" s="80">
        <f>IFERROR(AR421/SUM(Model!$AR421:$BC421),1/12)</f>
        <v>2.4501317897526034E-2</v>
      </c>
      <c r="BE421" s="80">
        <f>IFERROR(AS421/SUM(Model!$AR421:$BC421),1/12)</f>
        <v>6.1744862361771409E-2</v>
      </c>
      <c r="BF421" s="80">
        <f>IFERROR(AT421/SUM(Model!$AR421:$BC421),1/12)</f>
        <v>0</v>
      </c>
      <c r="BG421" s="80">
        <f>IFERROR(AU421/SUM(Model!$AR421:$BC421),1/12)</f>
        <v>0</v>
      </c>
      <c r="BH421" s="80">
        <f>IFERROR(AV421/SUM(Model!$AR421:$BC421),1/12)</f>
        <v>0.20940351153700051</v>
      </c>
      <c r="BI421" s="80">
        <f>IFERROR(AW421/SUM(Model!$AR421:$BC421),1/12)</f>
        <v>6.293227263870918E-2</v>
      </c>
      <c r="BJ421" s="80">
        <f>IFERROR(AX421/SUM(Model!$AR421:$BC421),1/12)</f>
        <v>2.6018958348218751E-2</v>
      </c>
      <c r="BK421" s="80">
        <f>IFERROR(AY421/SUM(Model!$AR421:$BC421),1/12)</f>
        <v>0.18795402878590742</v>
      </c>
      <c r="BL421" s="80">
        <f>IFERROR(AZ421/SUM(Model!$AR421:$BC421),1/12)</f>
        <v>2.395224967973671E-2</v>
      </c>
      <c r="BM421" s="80">
        <f>IFERROR(BA421/SUM(Model!$AR421:$BC421),1/12)</f>
        <v>0.14804688879285469</v>
      </c>
      <c r="BN421" s="80">
        <f>IFERROR(BB421/SUM(Model!$AR421:$BC421),1/12)</f>
        <v>9.8872359555692582E-2</v>
      </c>
      <c r="BO421" s="80">
        <f>IFERROR(BC421/SUM(Model!$AR421:$BC421),1/12)</f>
        <v>0.1565735504025827</v>
      </c>
      <c r="BP42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30.937500000000011</v>
      </c>
      <c r="BQ421" s="77" cm="1">
        <f t="array" ref="BQ42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21" s="77" cm="1">
        <f t="array" ref="BR42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21" s="77">
        <f>IF(tbl_Model[[#This Row],[Type]]="Boutique",
    tbl_Model[[#This Row],[UnitListPrice]],
    tbl_Model[[#This Row],[UnitListPrice]]*(1-SUMIFS(tbl_MarketTerms[WholesaleMarginPct],tbl_MarketTerms[Country],tbl_Model[[#This Row],[country]])))</f>
        <v>17424.508611423571</v>
      </c>
      <c r="BT421" s="79">
        <f>Model!$BP421*BD421</f>
        <v>0.75800952245471198</v>
      </c>
      <c r="BU421" s="79">
        <f>Model!$BP421*BE421</f>
        <v>1.9102316793173035</v>
      </c>
      <c r="BV421" s="79">
        <f>Model!$BP421*BF421</f>
        <v>0</v>
      </c>
      <c r="BW421" s="79">
        <f>Model!$BP421*BG421</f>
        <v>0</v>
      </c>
      <c r="BX421" s="79">
        <f>Model!$BP421*BH421</f>
        <v>6.478421138175956</v>
      </c>
      <c r="BY421" s="79">
        <f>Model!$BP421*BI421</f>
        <v>1.946967184760066</v>
      </c>
      <c r="BZ421" s="79">
        <f>Model!$BP421*BJ421</f>
        <v>0.80496152389801789</v>
      </c>
      <c r="CA421" s="79">
        <f>Model!$BP421*BK421</f>
        <v>5.8148277655640124</v>
      </c>
      <c r="CB421" s="79">
        <f>Model!$BP421*BL421</f>
        <v>0.74102272446685469</v>
      </c>
      <c r="CC421" s="79">
        <f>Model!$BP421*BM421</f>
        <v>4.5802006220289435</v>
      </c>
      <c r="CD421" s="79">
        <f>Model!$BP421*BN421</f>
        <v>3.0588636237542404</v>
      </c>
      <c r="CE421" s="79">
        <f>Model!$BP421*BO421</f>
        <v>4.8439942155799036</v>
      </c>
      <c r="CF421" s="79">
        <f>Model!$BS421*BT421</f>
        <v>13207.943451553198</v>
      </c>
      <c r="CG421" s="79">
        <f>Model!$BS421*BU421</f>
        <v>33284.848346078463</v>
      </c>
      <c r="CH421" s="79">
        <f>Model!$BS421*BV421</f>
        <v>0</v>
      </c>
      <c r="CI421" s="79">
        <f>Model!$BS421*BW421</f>
        <v>0</v>
      </c>
      <c r="CJ421" s="79">
        <f>Model!$BS421*BX421</f>
        <v>112883.30491057543</v>
      </c>
      <c r="CK421" s="79">
        <f>Model!$BS421*BY421</f>
        <v>33924.946477010875</v>
      </c>
      <c r="CL421" s="79">
        <f>Model!$BS421*BZ421</f>
        <v>14026.059005025654</v>
      </c>
      <c r="CM421" s="79">
        <f>Model!$BS421*CA421</f>
        <v>101320.51647501501</v>
      </c>
      <c r="CN421" s="79">
        <f>Model!$BS421*CB421</f>
        <v>12911.956843733265</v>
      </c>
      <c r="CO421" s="79">
        <f>Model!$BS421*CC421</f>
        <v>79807.745180590922</v>
      </c>
      <c r="CP421" s="79">
        <f>Model!$BS421*CD421</f>
        <v>53299.195553276069</v>
      </c>
      <c r="CQ421" s="79">
        <f>Model!$BS421*CE421</f>
        <v>84404.218923057997</v>
      </c>
      <c r="CR421" s="79">
        <f>Model!$BR421*BT421</f>
        <v>4566.0955065662147</v>
      </c>
      <c r="CS421" s="79">
        <f>Model!$BR421*BU421</f>
        <v>11506.847907642607</v>
      </c>
      <c r="CT421" s="79">
        <f>Model!$BR421*BV421</f>
        <v>0</v>
      </c>
      <c r="CU421" s="79">
        <f>Model!$BR421*BW421</f>
        <v>0</v>
      </c>
      <c r="CV421" s="79">
        <f>Model!$BR421*BX421</f>
        <v>39024.693981250297</v>
      </c>
      <c r="CW421" s="79">
        <f>Model!$BR421*BY421</f>
        <v>11728.135136054249</v>
      </c>
      <c r="CX421" s="79">
        <f>Model!$BR421*BZ421</f>
        <v>4848.9248331956542</v>
      </c>
      <c r="CY421" s="79">
        <f>Model!$BR421*CA421</f>
        <v>35027.342197254016</v>
      </c>
      <c r="CZ421" s="79">
        <f>Model!$BR421*CB421</f>
        <v>4463.7704833763673</v>
      </c>
      <c r="DA421" s="79">
        <f>Model!$BR421*CC421</f>
        <v>27590.198882584147</v>
      </c>
      <c r="DB421" s="79">
        <f>Model!$BR421*CD421</f>
        <v>18425.973597788885</v>
      </c>
      <c r="DC421" s="79">
        <f>Model!$BR421*CE421</f>
        <v>29179.237946728568</v>
      </c>
      <c r="DD421" s="79">
        <f>SUM(Model!$CF421:$CQ421)</f>
        <v>539070.73516591685</v>
      </c>
      <c r="DE421" s="79">
        <f>SUM(Model!$CR421:$DC421)</f>
        <v>186361.220472441</v>
      </c>
      <c r="DF421" s="80">
        <f>IFERROR((Model!$DD421-Model!$DE421)/Model!$DD421,0)</f>
        <v>0.65429171291392374</v>
      </c>
    </row>
    <row r="422" spans="2:110" x14ac:dyDescent="0.25">
      <c r="B422" t="s">
        <v>371</v>
      </c>
      <c r="C422" t="s">
        <v>185</v>
      </c>
      <c r="D422" t="s">
        <v>14</v>
      </c>
      <c r="E422" s="4">
        <v>471</v>
      </c>
      <c r="F422" s="4">
        <v>3540253.82</v>
      </c>
      <c r="G422" s="4">
        <v>1543936.16</v>
      </c>
      <c r="H422" s="4">
        <v>49</v>
      </c>
      <c r="I422" s="4">
        <v>53</v>
      </c>
      <c r="J422" s="4">
        <v>39</v>
      </c>
      <c r="K422" s="4">
        <v>28</v>
      </c>
      <c r="L422" s="4">
        <v>46</v>
      </c>
      <c r="M422" s="4">
        <v>30</v>
      </c>
      <c r="N422" s="4">
        <v>45</v>
      </c>
      <c r="O422" s="4">
        <v>27</v>
      </c>
      <c r="P422" s="4">
        <v>61</v>
      </c>
      <c r="Q422" s="4">
        <v>58</v>
      </c>
      <c r="R422" s="4">
        <v>35</v>
      </c>
      <c r="S422" s="4">
        <v>45</v>
      </c>
      <c r="T422" s="4">
        <v>30</v>
      </c>
      <c r="U422" s="4">
        <v>30</v>
      </c>
      <c r="V422" s="4">
        <v>38</v>
      </c>
      <c r="W422" s="4">
        <v>47</v>
      </c>
      <c r="X422" s="4">
        <v>19</v>
      </c>
      <c r="Y422" s="4">
        <v>41</v>
      </c>
      <c r="Z422" s="4">
        <v>63</v>
      </c>
      <c r="AA422" s="4">
        <v>43</v>
      </c>
      <c r="AB422" s="4">
        <v>47</v>
      </c>
      <c r="AC422" s="4">
        <v>35</v>
      </c>
      <c r="AD422" s="4">
        <v>82</v>
      </c>
      <c r="AE422" s="4">
        <v>66</v>
      </c>
      <c r="AF422" s="4">
        <v>19</v>
      </c>
      <c r="AG422" s="4">
        <v>27</v>
      </c>
      <c r="AH422" s="4">
        <v>23</v>
      </c>
      <c r="AI422" s="4">
        <v>34</v>
      </c>
      <c r="AJ422" s="4">
        <v>47</v>
      </c>
      <c r="AK422" s="4">
        <v>33</v>
      </c>
      <c r="AL422" s="4">
        <v>20</v>
      </c>
      <c r="AM422" s="4">
        <v>23</v>
      </c>
      <c r="AN422" s="4">
        <v>49</v>
      </c>
      <c r="AO422" s="4">
        <v>52</v>
      </c>
      <c r="AP422" s="4">
        <v>41</v>
      </c>
      <c r="AQ422" s="4">
        <v>103</v>
      </c>
      <c r="AR422" s="79">
        <f>MAX(IFERROR(IFERROR(_xlfn.FORECAST.ETS(AR$5,tbl_Model[[#This Row],[H_2023_01]:[H_2025_12]],$H$5:$AQ$5),_xlfn.FORECAST.LINEAR(AR$5,tbl_Model[[#This Row],[H_2023_01]:[H_2025_12]],$H$5:$AQ$5)),0),0)</f>
        <v>46.470819411574425</v>
      </c>
      <c r="AS422" s="79">
        <f>MAX(IFERROR(IFERROR(_xlfn.FORECAST.ETS(AS$5,tbl_Model[[#This Row],[H_2023_01]:[H_2025_12]],$H$5:$AQ$5),_xlfn.FORECAST.LINEAR(AS$5,tbl_Model[[#This Row],[H_2023_01]:[H_2025_12]],$H$5:$AQ$5)),0),0)</f>
        <v>46.565060363889458</v>
      </c>
      <c r="AT422" s="79">
        <f>MAX(IFERROR(IFERROR(_xlfn.FORECAST.ETS(AT$5,tbl_Model[[#This Row],[H_2023_01]:[H_2025_12]],$H$5:$AQ$5),_xlfn.FORECAST.LINEAR(AT$5,tbl_Model[[#This Row],[H_2023_01]:[H_2025_12]],$H$5:$AQ$5)),0),0)</f>
        <v>46.659301316204498</v>
      </c>
      <c r="AU422" s="79">
        <f>MAX(IFERROR(IFERROR(_xlfn.FORECAST.ETS(AU$5,tbl_Model[[#This Row],[H_2023_01]:[H_2025_12]],$H$5:$AQ$5),_xlfn.FORECAST.LINEAR(AU$5,tbl_Model[[#This Row],[H_2023_01]:[H_2025_12]],$H$5:$AQ$5)),0),0)</f>
        <v>46.753542268519531</v>
      </c>
      <c r="AV422" s="79">
        <f>MAX(IFERROR(IFERROR(_xlfn.FORECAST.ETS(AV$5,tbl_Model[[#This Row],[H_2023_01]:[H_2025_12]],$H$5:$AQ$5),_xlfn.FORECAST.LINEAR(AV$5,tbl_Model[[#This Row],[H_2023_01]:[H_2025_12]],$H$5:$AQ$5)),0),0)</f>
        <v>46.847783220834572</v>
      </c>
      <c r="AW422" s="79">
        <f>MAX(IFERROR(IFERROR(_xlfn.FORECAST.ETS(AW$5,tbl_Model[[#This Row],[H_2023_01]:[H_2025_12]],$H$5:$AQ$5),_xlfn.FORECAST.LINEAR(AW$5,tbl_Model[[#This Row],[H_2023_01]:[H_2025_12]],$H$5:$AQ$5)),0),0)</f>
        <v>46.942024173149612</v>
      </c>
      <c r="AX422" s="79">
        <f>MAX(IFERROR(IFERROR(_xlfn.FORECAST.ETS(AX$5,tbl_Model[[#This Row],[H_2023_01]:[H_2025_12]],$H$5:$AQ$5),_xlfn.FORECAST.LINEAR(AX$5,tbl_Model[[#This Row],[H_2023_01]:[H_2025_12]],$H$5:$AQ$5)),0),0)</f>
        <v>47.036265125464645</v>
      </c>
      <c r="AY422" s="79">
        <f>MAX(IFERROR(IFERROR(_xlfn.FORECAST.ETS(AY$5,tbl_Model[[#This Row],[H_2023_01]:[H_2025_12]],$H$5:$AQ$5),_xlfn.FORECAST.LINEAR(AY$5,tbl_Model[[#This Row],[H_2023_01]:[H_2025_12]],$H$5:$AQ$5)),0),0)</f>
        <v>47.130506077779685</v>
      </c>
      <c r="AZ422" s="79">
        <f>MAX(IFERROR(IFERROR(_xlfn.FORECAST.ETS(AZ$5,tbl_Model[[#This Row],[H_2023_01]:[H_2025_12]],$H$5:$AQ$5),_xlfn.FORECAST.LINEAR(AZ$5,tbl_Model[[#This Row],[H_2023_01]:[H_2025_12]],$H$5:$AQ$5)),0),0)</f>
        <v>47.224747030094726</v>
      </c>
      <c r="BA422" s="79">
        <f>MAX(IFERROR(IFERROR(_xlfn.FORECAST.ETS(BA$5,tbl_Model[[#This Row],[H_2023_01]:[H_2025_12]],$H$5:$AQ$5),_xlfn.FORECAST.LINEAR(BA$5,tbl_Model[[#This Row],[H_2023_01]:[H_2025_12]],$H$5:$AQ$5)),0),0)</f>
        <v>47.318987982409759</v>
      </c>
      <c r="BB422" s="79">
        <f>MAX(IFERROR(IFERROR(_xlfn.FORECAST.ETS(BB$5,tbl_Model[[#This Row],[H_2023_01]:[H_2025_12]],$H$5:$AQ$5),_xlfn.FORECAST.LINEAR(BB$5,tbl_Model[[#This Row],[H_2023_01]:[H_2025_12]],$H$5:$AQ$5)),0),0)</f>
        <v>47.413228934724799</v>
      </c>
      <c r="BC422" s="79">
        <f>MAX(IFERROR(IFERROR(_xlfn.FORECAST.ETS(BC$5,tbl_Model[[#This Row],[H_2023_01]:[H_2025_12]],$H$5:$AQ$5),_xlfn.FORECAST.LINEAR(BC$5,tbl_Model[[#This Row],[H_2023_01]:[H_2025_12]],$H$5:$AQ$5)),0),0)</f>
        <v>47.507469887039832</v>
      </c>
      <c r="BD422" s="80">
        <f>IFERROR(AR422/SUM(Model!$AR422:$BC422),1/12)</f>
        <v>8.2414104644804823E-2</v>
      </c>
      <c r="BE422" s="80">
        <f>IFERROR(AS422/SUM(Model!$AR422:$BC422),1/12)</f>
        <v>8.258123713362818E-2</v>
      </c>
      <c r="BF422" s="80">
        <f>IFERROR(AT422/SUM(Model!$AR422:$BC422),1/12)</f>
        <v>8.2748369622451551E-2</v>
      </c>
      <c r="BG422" s="80">
        <f>IFERROR(AU422/SUM(Model!$AR422:$BC422),1/12)</f>
        <v>8.2915502111274908E-2</v>
      </c>
      <c r="BH422" s="80">
        <f>IFERROR(AV422/SUM(Model!$AR422:$BC422),1/12)</f>
        <v>8.3082634600098279E-2</v>
      </c>
      <c r="BI422" s="80">
        <f>IFERROR(AW422/SUM(Model!$AR422:$BC422),1/12)</f>
        <v>8.324976708892165E-2</v>
      </c>
      <c r="BJ422" s="80">
        <f>IFERROR(AX422/SUM(Model!$AR422:$BC422),1/12)</f>
        <v>8.3416899577745007E-2</v>
      </c>
      <c r="BK422" s="80">
        <f>IFERROR(AY422/SUM(Model!$AR422:$BC422),1/12)</f>
        <v>8.3584032066568378E-2</v>
      </c>
      <c r="BL422" s="80">
        <f>IFERROR(AZ422/SUM(Model!$AR422:$BC422),1/12)</f>
        <v>8.3751164555391749E-2</v>
      </c>
      <c r="BM422" s="80">
        <f>IFERROR(BA422/SUM(Model!$AR422:$BC422),1/12)</f>
        <v>8.3918297044215107E-2</v>
      </c>
      <c r="BN422" s="80">
        <f>IFERROR(BB422/SUM(Model!$AR422:$BC422),1/12)</f>
        <v>8.4085429533038478E-2</v>
      </c>
      <c r="BO422" s="80">
        <f>IFERROR(BC422/SUM(Model!$AR422:$BC422),1/12)</f>
        <v>8.4252562021861835E-2</v>
      </c>
      <c r="BP42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486.65690866510539</v>
      </c>
      <c r="BQ422" s="77" cm="1">
        <f t="array" ref="BQ42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422" s="77" cm="1">
        <f t="array" ref="BR42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422" s="77">
        <f>IF(tbl_Model[[#This Row],[Type]]="Boutique",
    tbl_Model[[#This Row],[UnitListPrice]],
    tbl_Model[[#This Row],[UnitListPrice]]*(1-SUMIFS(tbl_MarketTerms[WholesaleMarginPct],tbl_MarketTerms[Country],tbl_Model[[#This Row],[country]])))</f>
        <v>7849.7190527448874</v>
      </c>
      <c r="BT422" s="79">
        <f>Model!$BP422*BD422</f>
        <v>40.107393396843221</v>
      </c>
      <c r="BU422" s="79">
        <f>Model!$BP422*BE422</f>
        <v>40.188729577191502</v>
      </c>
      <c r="BV422" s="79">
        <f>Model!$BP422*BF422</f>
        <v>40.270065757539783</v>
      </c>
      <c r="BW422" s="79">
        <f>Model!$BP422*BG422</f>
        <v>40.351401937888063</v>
      </c>
      <c r="BX422" s="79">
        <f>Model!$BP422*BH422</f>
        <v>40.432738118236351</v>
      </c>
      <c r="BY422" s="79">
        <f>Model!$BP422*BI422</f>
        <v>40.514074298584639</v>
      </c>
      <c r="BZ422" s="79">
        <f>Model!$BP422*BJ422</f>
        <v>40.595410478932919</v>
      </c>
      <c r="CA422" s="79">
        <f>Model!$BP422*BK422</f>
        <v>40.676746659281207</v>
      </c>
      <c r="CB422" s="79">
        <f>Model!$BP422*BL422</f>
        <v>40.758082839629495</v>
      </c>
      <c r="CC422" s="79">
        <f>Model!$BP422*BM422</f>
        <v>40.839419019977775</v>
      </c>
      <c r="CD422" s="79">
        <f>Model!$BP422*BN422</f>
        <v>40.920755200326063</v>
      </c>
      <c r="CE422" s="79">
        <f>Model!$BP422*BO422</f>
        <v>41.002091380674344</v>
      </c>
      <c r="CF422" s="79">
        <f>Model!$BS422*BT422</f>
        <v>314831.77010313474</v>
      </c>
      <c r="CG422" s="79">
        <f>Model!$BS422*BU422</f>
        <v>315470.23626769212</v>
      </c>
      <c r="CH422" s="79">
        <f>Model!$BS422*BV422</f>
        <v>316108.7024322495</v>
      </c>
      <c r="CI422" s="79">
        <f>Model!$BS422*BW422</f>
        <v>316747.16859680688</v>
      </c>
      <c r="CJ422" s="79">
        <f>Model!$BS422*BX422</f>
        <v>317385.63476136437</v>
      </c>
      <c r="CK422" s="79">
        <f>Model!$BS422*BY422</f>
        <v>318024.10092592181</v>
      </c>
      <c r="CL422" s="79">
        <f>Model!$BS422*BZ422</f>
        <v>318662.56709047919</v>
      </c>
      <c r="CM422" s="79">
        <f>Model!$BS422*CA422</f>
        <v>319301.03325503663</v>
      </c>
      <c r="CN422" s="79">
        <f>Model!$BS422*CB422</f>
        <v>319939.49941959407</v>
      </c>
      <c r="CO422" s="79">
        <f>Model!$BS422*CC422</f>
        <v>320577.96558415151</v>
      </c>
      <c r="CP422" s="79">
        <f>Model!$BS422*CD422</f>
        <v>321216.43174870894</v>
      </c>
      <c r="CQ422" s="79">
        <f>Model!$BS422*CE422</f>
        <v>321854.89791326632</v>
      </c>
      <c r="CR422" s="79">
        <f>Model!$BR422*BT422</f>
        <v>135007.78938091738</v>
      </c>
      <c r="CS422" s="79">
        <f>Model!$BR422*BU422</f>
        <v>135281.57974662021</v>
      </c>
      <c r="CT422" s="79">
        <f>Model!$BR422*BV422</f>
        <v>135555.37011232306</v>
      </c>
      <c r="CU422" s="79">
        <f>Model!$BR422*BW422</f>
        <v>135829.16047802588</v>
      </c>
      <c r="CV422" s="79">
        <f>Model!$BR422*BX422</f>
        <v>136102.95084372873</v>
      </c>
      <c r="CW422" s="79">
        <f>Model!$BR422*BY422</f>
        <v>136376.74120943158</v>
      </c>
      <c r="CX422" s="79">
        <f>Model!$BR422*BZ422</f>
        <v>136650.5315751344</v>
      </c>
      <c r="CY422" s="79">
        <f>Model!$BR422*CA422</f>
        <v>136924.32194083725</v>
      </c>
      <c r="CZ422" s="79">
        <f>Model!$BR422*CB422</f>
        <v>137198.11230654013</v>
      </c>
      <c r="DA422" s="79">
        <f>Model!$BR422*CC422</f>
        <v>137471.90267224296</v>
      </c>
      <c r="DB422" s="79">
        <f>Model!$BR422*CD422</f>
        <v>137745.69303794581</v>
      </c>
      <c r="DC422" s="79">
        <f>Model!$BR422*CE422</f>
        <v>138019.48340364863</v>
      </c>
      <c r="DD422" s="79">
        <f>SUM(Model!$CF422:$CQ422)</f>
        <v>3820120.0080984063</v>
      </c>
      <c r="DE422" s="79">
        <f>SUM(Model!$CR422:$DC422)</f>
        <v>1638163.6367073962</v>
      </c>
      <c r="DF422" s="80">
        <f>IFERROR((Model!$DD422-Model!$DE422)/Model!$DD422,0)</f>
        <v>0.57117482350434123</v>
      </c>
    </row>
    <row r="423" spans="2:110" x14ac:dyDescent="0.25">
      <c r="B423" t="s">
        <v>371</v>
      </c>
      <c r="C423" t="s">
        <v>208</v>
      </c>
      <c r="D423" t="s">
        <v>12</v>
      </c>
      <c r="E423" s="4">
        <v>24</v>
      </c>
      <c r="F423" s="4">
        <v>409456.34</v>
      </c>
      <c r="G423" s="4">
        <v>132272.44</v>
      </c>
      <c r="H423" s="4">
        <v>0</v>
      </c>
      <c r="I423" s="4">
        <v>2</v>
      </c>
      <c r="J423" s="4">
        <v>1</v>
      </c>
      <c r="K423" s="4">
        <v>2</v>
      </c>
      <c r="L423" s="4">
        <v>6</v>
      </c>
      <c r="M423" s="4">
        <v>0</v>
      </c>
      <c r="N423" s="4">
        <v>12</v>
      </c>
      <c r="O423" s="4">
        <v>2</v>
      </c>
      <c r="P423" s="4">
        <v>6</v>
      </c>
      <c r="Q423" s="4">
        <v>1</v>
      </c>
      <c r="R423" s="4">
        <v>1</v>
      </c>
      <c r="S423" s="4">
        <v>2</v>
      </c>
      <c r="T423" s="4">
        <v>5</v>
      </c>
      <c r="U423" s="4">
        <v>0</v>
      </c>
      <c r="V423" s="4">
        <v>0</v>
      </c>
      <c r="W423" s="4">
        <v>1</v>
      </c>
      <c r="X423" s="4">
        <v>0</v>
      </c>
      <c r="Y423" s="4">
        <v>0</v>
      </c>
      <c r="Z423" s="4">
        <v>0</v>
      </c>
      <c r="AA423" s="4">
        <v>6</v>
      </c>
      <c r="AB423" s="4">
        <v>3</v>
      </c>
      <c r="AC423" s="4">
        <v>2</v>
      </c>
      <c r="AD423" s="4">
        <v>0</v>
      </c>
      <c r="AE423" s="4">
        <v>0</v>
      </c>
      <c r="AF423" s="4">
        <v>0</v>
      </c>
      <c r="AG423" s="4">
        <v>1</v>
      </c>
      <c r="AH423" s="4">
        <v>1</v>
      </c>
      <c r="AI423" s="4">
        <v>2</v>
      </c>
      <c r="AJ423" s="4">
        <v>2</v>
      </c>
      <c r="AK423" s="4">
        <v>2</v>
      </c>
      <c r="AL423" s="4">
        <v>2</v>
      </c>
      <c r="AM423" s="4">
        <v>9</v>
      </c>
      <c r="AN423" s="4">
        <v>0</v>
      </c>
      <c r="AO423" s="4">
        <v>0</v>
      </c>
      <c r="AP423" s="4">
        <v>3</v>
      </c>
      <c r="AQ423" s="4">
        <v>2</v>
      </c>
      <c r="AR423" s="79">
        <f>MAX(IFERROR(IFERROR(_xlfn.FORECAST.ETS(AR$5,tbl_Model[[#This Row],[H_2023_01]:[H_2025_12]],$H$5:$AQ$5),_xlfn.FORECAST.LINEAR(AR$5,tbl_Model[[#This Row],[H_2023_01]:[H_2025_12]],$H$5:$AQ$5)),0),0)</f>
        <v>1.9739682970828818</v>
      </c>
      <c r="AS423" s="79">
        <f>MAX(IFERROR(IFERROR(_xlfn.FORECAST.ETS(AS$5,tbl_Model[[#This Row],[H_2023_01]:[H_2025_12]],$H$5:$AQ$5),_xlfn.FORECAST.LINEAR(AS$5,tbl_Model[[#This Row],[H_2023_01]:[H_2025_12]],$H$5:$AQ$5)),0),0)</f>
        <v>1.967011980083057</v>
      </c>
      <c r="AT423" s="79">
        <f>MAX(IFERROR(IFERROR(_xlfn.FORECAST.ETS(AT$5,tbl_Model[[#This Row],[H_2023_01]:[H_2025_12]],$H$5:$AQ$5),_xlfn.FORECAST.LINEAR(AT$5,tbl_Model[[#This Row],[H_2023_01]:[H_2025_12]],$H$5:$AQ$5)),0),0)</f>
        <v>1.9600556630832366</v>
      </c>
      <c r="AU423" s="79">
        <f>MAX(IFERROR(IFERROR(_xlfn.FORECAST.ETS(AU$5,tbl_Model[[#This Row],[H_2023_01]:[H_2025_12]],$H$5:$AQ$5),_xlfn.FORECAST.LINEAR(AU$5,tbl_Model[[#This Row],[H_2023_01]:[H_2025_12]],$H$5:$AQ$5)),0),0)</f>
        <v>1.9530993460834121</v>
      </c>
      <c r="AV423" s="79">
        <f>MAX(IFERROR(IFERROR(_xlfn.FORECAST.ETS(AV$5,tbl_Model[[#This Row],[H_2023_01]:[H_2025_12]],$H$5:$AQ$5),_xlfn.FORECAST.LINEAR(AV$5,tbl_Model[[#This Row],[H_2023_01]:[H_2025_12]],$H$5:$AQ$5)),0),0)</f>
        <v>1.9461430290835917</v>
      </c>
      <c r="AW423" s="79">
        <f>MAX(IFERROR(IFERROR(_xlfn.FORECAST.ETS(AW$5,tbl_Model[[#This Row],[H_2023_01]:[H_2025_12]],$H$5:$AQ$5),_xlfn.FORECAST.LINEAR(AW$5,tbl_Model[[#This Row],[H_2023_01]:[H_2025_12]],$H$5:$AQ$5)),0),0)</f>
        <v>1.9391867120837669</v>
      </c>
      <c r="AX423" s="79">
        <f>MAX(IFERROR(IFERROR(_xlfn.FORECAST.ETS(AX$5,tbl_Model[[#This Row],[H_2023_01]:[H_2025_12]],$H$5:$AQ$5),_xlfn.FORECAST.LINEAR(AX$5,tbl_Model[[#This Row],[H_2023_01]:[H_2025_12]],$H$5:$AQ$5)),0),0)</f>
        <v>1.9322303950839466</v>
      </c>
      <c r="AY423" s="79">
        <f>MAX(IFERROR(IFERROR(_xlfn.FORECAST.ETS(AY$5,tbl_Model[[#This Row],[H_2023_01]:[H_2025_12]],$H$5:$AQ$5),_xlfn.FORECAST.LINEAR(AY$5,tbl_Model[[#This Row],[H_2023_01]:[H_2025_12]],$H$5:$AQ$5)),0),0)</f>
        <v>1.9252740780841218</v>
      </c>
      <c r="AZ423" s="79">
        <f>MAX(IFERROR(IFERROR(_xlfn.FORECAST.ETS(AZ$5,tbl_Model[[#This Row],[H_2023_01]:[H_2025_12]],$H$5:$AQ$5),_xlfn.FORECAST.LINEAR(AZ$5,tbl_Model[[#This Row],[H_2023_01]:[H_2025_12]],$H$5:$AQ$5)),0),0)</f>
        <v>1.9183177610843014</v>
      </c>
      <c r="BA423" s="79">
        <f>MAX(IFERROR(IFERROR(_xlfn.FORECAST.ETS(BA$5,tbl_Model[[#This Row],[H_2023_01]:[H_2025_12]],$H$5:$AQ$5),_xlfn.FORECAST.LINEAR(BA$5,tbl_Model[[#This Row],[H_2023_01]:[H_2025_12]],$H$5:$AQ$5)),0),0)</f>
        <v>1.9113614440844766</v>
      </c>
      <c r="BB423" s="79">
        <f>MAX(IFERROR(IFERROR(_xlfn.FORECAST.ETS(BB$5,tbl_Model[[#This Row],[H_2023_01]:[H_2025_12]],$H$5:$AQ$5),_xlfn.FORECAST.LINEAR(BB$5,tbl_Model[[#This Row],[H_2023_01]:[H_2025_12]],$H$5:$AQ$5)),0),0)</f>
        <v>1.9044051270846565</v>
      </c>
      <c r="BC423" s="79">
        <f>MAX(IFERROR(IFERROR(_xlfn.FORECAST.ETS(BC$5,tbl_Model[[#This Row],[H_2023_01]:[H_2025_12]],$H$5:$AQ$5),_xlfn.FORECAST.LINEAR(BC$5,tbl_Model[[#This Row],[H_2023_01]:[H_2025_12]],$H$5:$AQ$5)),0),0)</f>
        <v>1.8974488100848317</v>
      </c>
      <c r="BD423" s="80">
        <f>IFERROR(AR423/SUM(Model!$AR423:$BC423),1/12)</f>
        <v>8.4980436639432319E-2</v>
      </c>
      <c r="BE423" s="80">
        <f>IFERROR(AS423/SUM(Model!$AR423:$BC423),1/12)</f>
        <v>8.46809633110506E-2</v>
      </c>
      <c r="BF423" s="80">
        <f>IFERROR(AT423/SUM(Model!$AR423:$BC423),1/12)</f>
        <v>8.4381489982669061E-2</v>
      </c>
      <c r="BG423" s="80">
        <f>IFERROR(AU423/SUM(Model!$AR423:$BC423),1/12)</f>
        <v>8.4082016654287356E-2</v>
      </c>
      <c r="BH423" s="80">
        <f>IFERROR(AV423/SUM(Model!$AR423:$BC423),1/12)</f>
        <v>8.3782543325905817E-2</v>
      </c>
      <c r="BI423" s="80">
        <f>IFERROR(AW423/SUM(Model!$AR423:$BC423),1/12)</f>
        <v>8.3483069997524084E-2</v>
      </c>
      <c r="BJ423" s="80">
        <f>IFERROR(AX423/SUM(Model!$AR423:$BC423),1/12)</f>
        <v>8.3183596669142559E-2</v>
      </c>
      <c r="BK423" s="80">
        <f>IFERROR(AY423/SUM(Model!$AR423:$BC423),1/12)</f>
        <v>8.2884123340760826E-2</v>
      </c>
      <c r="BL423" s="80">
        <f>IFERROR(AZ423/SUM(Model!$AR423:$BC423),1/12)</f>
        <v>8.2584650012379301E-2</v>
      </c>
      <c r="BM423" s="80">
        <f>IFERROR(BA423/SUM(Model!$AR423:$BC423),1/12)</f>
        <v>8.2285176683997568E-2</v>
      </c>
      <c r="BN423" s="80">
        <f>IFERROR(BB423/SUM(Model!$AR423:$BC423),1/12)</f>
        <v>8.1985703355616044E-2</v>
      </c>
      <c r="BO423" s="80">
        <f>IFERROR(BC423/SUM(Model!$AR423:$BC423),1/12)</f>
        <v>8.1686230027234324E-2</v>
      </c>
      <c r="BP42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25.161290322580644</v>
      </c>
      <c r="BQ423" s="77" cm="1">
        <f t="array" ref="BQ42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23" s="77" cm="1">
        <f t="array" ref="BR42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23" s="77">
        <f>IF(tbl_Model[[#This Row],[Type]]="Boutique",
    tbl_Model[[#This Row],[UnitListPrice]],
    tbl_Model[[#This Row],[UnitListPrice]]*(1-SUMIFS(tbl_MarketTerms[WholesaleMarginPct],tbl_MarketTerms[Country],tbl_Model[[#This Row],[country]])))</f>
        <v>19100.999187601552</v>
      </c>
      <c r="BT423" s="79">
        <f>Model!$BP423*BD423</f>
        <v>2.1382174380244261</v>
      </c>
      <c r="BU423" s="79">
        <f>Model!$BP423*BE423</f>
        <v>2.1306823026651442</v>
      </c>
      <c r="BV423" s="79">
        <f>Model!$BP423*BF423</f>
        <v>2.1231471673058668</v>
      </c>
      <c r="BW423" s="79">
        <f>Model!$BP423*BG423</f>
        <v>2.115612031946585</v>
      </c>
      <c r="BX423" s="79">
        <f>Model!$BP423*BH423</f>
        <v>2.1080768965873076</v>
      </c>
      <c r="BY423" s="79">
        <f>Model!$BP423*BI423</f>
        <v>2.1005417612280253</v>
      </c>
      <c r="BZ423" s="79">
        <f>Model!$BP423*BJ423</f>
        <v>2.0930066258687483</v>
      </c>
      <c r="CA423" s="79">
        <f>Model!$BP423*BK423</f>
        <v>2.085471490509466</v>
      </c>
      <c r="CB423" s="79">
        <f>Model!$BP423*BL423</f>
        <v>2.0779363551501886</v>
      </c>
      <c r="CC423" s="79">
        <f>Model!$BP423*BM423</f>
        <v>2.0704012197909063</v>
      </c>
      <c r="CD423" s="79">
        <f>Model!$BP423*BN423</f>
        <v>2.0628660844316293</v>
      </c>
      <c r="CE423" s="79">
        <f>Model!$BP423*BO423</f>
        <v>2.0553309490723475</v>
      </c>
      <c r="CF423" s="79">
        <f>Model!$BS423*BT423</f>
        <v>40842.089546620038</v>
      </c>
      <c r="CG423" s="79">
        <f>Model!$BS423*BU423</f>
        <v>40698.160932243925</v>
      </c>
      <c r="CH423" s="79">
        <f>Model!$BS423*BV423</f>
        <v>40554.2323178679</v>
      </c>
      <c r="CI423" s="79">
        <f>Model!$BS423*BW423</f>
        <v>40410.303703491787</v>
      </c>
      <c r="CJ423" s="79">
        <f>Model!$BS423*BX423</f>
        <v>40266.375089115762</v>
      </c>
      <c r="CK423" s="79">
        <f>Model!$BS423*BY423</f>
        <v>40122.446474739641</v>
      </c>
      <c r="CL423" s="79">
        <f>Model!$BS423*BZ423</f>
        <v>39978.517860363623</v>
      </c>
      <c r="CM423" s="79">
        <f>Model!$BS423*CA423</f>
        <v>39834.58924598751</v>
      </c>
      <c r="CN423" s="79">
        <f>Model!$BS423*CB423</f>
        <v>39690.660631611485</v>
      </c>
      <c r="CO423" s="79">
        <f>Model!$BS423*CC423</f>
        <v>39546.732017235365</v>
      </c>
      <c r="CP423" s="79">
        <f>Model!$BS423*CD423</f>
        <v>39402.803402859347</v>
      </c>
      <c r="CQ423" s="79">
        <f>Model!$BS423*CE423</f>
        <v>39258.874788483234</v>
      </c>
      <c r="CR423" s="79">
        <f>Model!$BR423*BT423</f>
        <v>12880.18784276971</v>
      </c>
      <c r="CS423" s="79">
        <f>Model!$BR423*BU423</f>
        <v>12834.797716806694</v>
      </c>
      <c r="CT423" s="79">
        <f>Model!$BR423*BV423</f>
        <v>12789.407590843704</v>
      </c>
      <c r="CU423" s="79">
        <f>Model!$BR423*BW423</f>
        <v>12744.017464880688</v>
      </c>
      <c r="CV423" s="79">
        <f>Model!$BR423*BX423</f>
        <v>12698.627338917699</v>
      </c>
      <c r="CW423" s="79">
        <f>Model!$BR423*BY423</f>
        <v>12653.23721295468</v>
      </c>
      <c r="CX423" s="79">
        <f>Model!$BR423*BZ423</f>
        <v>12607.847086991695</v>
      </c>
      <c r="CY423" s="79">
        <f>Model!$BR423*CA423</f>
        <v>12562.456961028674</v>
      </c>
      <c r="CZ423" s="79">
        <f>Model!$BR423*CB423</f>
        <v>12517.066835065685</v>
      </c>
      <c r="DA423" s="79">
        <f>Model!$BR423*CC423</f>
        <v>12471.676709102667</v>
      </c>
      <c r="DB423" s="79">
        <f>Model!$BR423*CD423</f>
        <v>12426.286583139679</v>
      </c>
      <c r="DC423" s="79">
        <f>Model!$BR423*CE423</f>
        <v>12380.896457176665</v>
      </c>
      <c r="DD423" s="79">
        <f>SUM(Model!$CF423:$CQ423)</f>
        <v>480605.78601061966</v>
      </c>
      <c r="DE423" s="79">
        <f>SUM(Model!$CR423:$DC423)</f>
        <v>151566.50579967821</v>
      </c>
      <c r="DF423" s="80">
        <f>IFERROR((Model!$DD423-Model!$DE423)/Model!$DD423,0)</f>
        <v>0.68463445465816941</v>
      </c>
    </row>
    <row r="424" spans="2:110" x14ac:dyDescent="0.25">
      <c r="B424" t="s">
        <v>371</v>
      </c>
      <c r="C424" t="s">
        <v>185</v>
      </c>
      <c r="D424" t="s">
        <v>34</v>
      </c>
      <c r="E424" s="4">
        <v>74</v>
      </c>
      <c r="F424" s="4">
        <v>526274.06000000006</v>
      </c>
      <c r="G424" s="4">
        <v>231584.5</v>
      </c>
      <c r="H424" s="4">
        <v>2</v>
      </c>
      <c r="I424" s="4">
        <v>6</v>
      </c>
      <c r="J424" s="4">
        <v>3</v>
      </c>
      <c r="K424" s="4">
        <v>3</v>
      </c>
      <c r="L424" s="4">
        <v>18</v>
      </c>
      <c r="M424" s="4">
        <v>6</v>
      </c>
      <c r="N424" s="4">
        <v>2</v>
      </c>
      <c r="O424" s="4">
        <v>0</v>
      </c>
      <c r="P424" s="4">
        <v>14</v>
      </c>
      <c r="Q424" s="4">
        <v>5</v>
      </c>
      <c r="R424" s="4">
        <v>10</v>
      </c>
      <c r="S424" s="4">
        <v>16</v>
      </c>
      <c r="T424" s="4">
        <v>0</v>
      </c>
      <c r="U424" s="4">
        <v>5</v>
      </c>
      <c r="V424" s="4">
        <v>0</v>
      </c>
      <c r="W424" s="4">
        <v>8</v>
      </c>
      <c r="X424" s="4">
        <v>5</v>
      </c>
      <c r="Y424" s="4">
        <v>6</v>
      </c>
      <c r="Z424" s="4">
        <v>0</v>
      </c>
      <c r="AA424" s="4">
        <v>17</v>
      </c>
      <c r="AB424" s="4">
        <v>0</v>
      </c>
      <c r="AC424" s="4">
        <v>6</v>
      </c>
      <c r="AD424" s="4">
        <v>18</v>
      </c>
      <c r="AE424" s="4">
        <v>6</v>
      </c>
      <c r="AF424" s="4">
        <v>3</v>
      </c>
      <c r="AG424" s="4">
        <v>5</v>
      </c>
      <c r="AH424" s="4">
        <v>7</v>
      </c>
      <c r="AI424" s="4">
        <v>3</v>
      </c>
      <c r="AJ424" s="4">
        <v>10</v>
      </c>
      <c r="AK424" s="4">
        <v>8</v>
      </c>
      <c r="AL424" s="4">
        <v>0</v>
      </c>
      <c r="AM424" s="4">
        <v>2</v>
      </c>
      <c r="AN424" s="4">
        <v>13</v>
      </c>
      <c r="AO424" s="4">
        <v>6</v>
      </c>
      <c r="AP424" s="4">
        <v>2</v>
      </c>
      <c r="AQ424" s="4">
        <v>15</v>
      </c>
      <c r="AR424" s="79">
        <f>MAX(IFERROR(IFERROR(_xlfn.FORECAST.ETS(AR$5,tbl_Model[[#This Row],[H_2023_01]:[H_2025_12]],$H$5:$AQ$5),_xlfn.FORECAST.LINEAR(AR$5,tbl_Model[[#This Row],[H_2023_01]:[H_2025_12]],$H$5:$AQ$5)),0),0)</f>
        <v>7.3222378201465199</v>
      </c>
      <c r="AS424" s="79">
        <f>MAX(IFERROR(IFERROR(_xlfn.FORECAST.ETS(AS$5,tbl_Model[[#This Row],[H_2023_01]:[H_2025_12]],$H$5:$AQ$5),_xlfn.FORECAST.LINEAR(AS$5,tbl_Model[[#This Row],[H_2023_01]:[H_2025_12]],$H$5:$AQ$5)),0),0)</f>
        <v>7.3881676568482435</v>
      </c>
      <c r="AT424" s="79">
        <f>MAX(IFERROR(IFERROR(_xlfn.FORECAST.ETS(AT$5,tbl_Model[[#This Row],[H_2023_01]:[H_2025_12]],$H$5:$AQ$5),_xlfn.FORECAST.LINEAR(AT$5,tbl_Model[[#This Row],[H_2023_01]:[H_2025_12]],$H$5:$AQ$5)),0),0)</f>
        <v>7.45409749354996</v>
      </c>
      <c r="AU424" s="79">
        <f>MAX(IFERROR(IFERROR(_xlfn.FORECAST.ETS(AU$5,tbl_Model[[#This Row],[H_2023_01]:[H_2025_12]],$H$5:$AQ$5),_xlfn.FORECAST.LINEAR(AU$5,tbl_Model[[#This Row],[H_2023_01]:[H_2025_12]],$H$5:$AQ$5)),0),0)</f>
        <v>7.5200273302516836</v>
      </c>
      <c r="AV424" s="79">
        <f>MAX(IFERROR(IFERROR(_xlfn.FORECAST.ETS(AV$5,tbl_Model[[#This Row],[H_2023_01]:[H_2025_12]],$H$5:$AQ$5),_xlfn.FORECAST.LINEAR(AV$5,tbl_Model[[#This Row],[H_2023_01]:[H_2025_12]],$H$5:$AQ$5)),0),0)</f>
        <v>7.5859571669534009</v>
      </c>
      <c r="AW424" s="79">
        <f>MAX(IFERROR(IFERROR(_xlfn.FORECAST.ETS(AW$5,tbl_Model[[#This Row],[H_2023_01]:[H_2025_12]],$H$5:$AQ$5),_xlfn.FORECAST.LINEAR(AW$5,tbl_Model[[#This Row],[H_2023_01]:[H_2025_12]],$H$5:$AQ$5)),0),0)</f>
        <v>7.6518870036551245</v>
      </c>
      <c r="AX424" s="79">
        <f>MAX(IFERROR(IFERROR(_xlfn.FORECAST.ETS(AX$5,tbl_Model[[#This Row],[H_2023_01]:[H_2025_12]],$H$5:$AQ$5),_xlfn.FORECAST.LINEAR(AX$5,tbl_Model[[#This Row],[H_2023_01]:[H_2025_12]],$H$5:$AQ$5)),0),0)</f>
        <v>7.717816840356841</v>
      </c>
      <c r="AY424" s="79">
        <f>MAX(IFERROR(IFERROR(_xlfn.FORECAST.ETS(AY$5,tbl_Model[[#This Row],[H_2023_01]:[H_2025_12]],$H$5:$AQ$5),_xlfn.FORECAST.LINEAR(AY$5,tbl_Model[[#This Row],[H_2023_01]:[H_2025_12]],$H$5:$AQ$5)),0),0)</f>
        <v>7.7837466770585646</v>
      </c>
      <c r="AZ424" s="79">
        <f>MAX(IFERROR(IFERROR(_xlfn.FORECAST.ETS(AZ$5,tbl_Model[[#This Row],[H_2023_01]:[H_2025_12]],$H$5:$AQ$5),_xlfn.FORECAST.LINEAR(AZ$5,tbl_Model[[#This Row],[H_2023_01]:[H_2025_12]],$H$5:$AQ$5)),0),0)</f>
        <v>7.8496765137602811</v>
      </c>
      <c r="BA424" s="79">
        <f>MAX(IFERROR(IFERROR(_xlfn.FORECAST.ETS(BA$5,tbl_Model[[#This Row],[H_2023_01]:[H_2025_12]],$H$5:$AQ$5),_xlfn.FORECAST.LINEAR(BA$5,tbl_Model[[#This Row],[H_2023_01]:[H_2025_12]],$H$5:$AQ$5)),0),0)</f>
        <v>7.9156063504620047</v>
      </c>
      <c r="BB424" s="79">
        <f>MAX(IFERROR(IFERROR(_xlfn.FORECAST.ETS(BB$5,tbl_Model[[#This Row],[H_2023_01]:[H_2025_12]],$H$5:$AQ$5),_xlfn.FORECAST.LINEAR(BB$5,tbl_Model[[#This Row],[H_2023_01]:[H_2025_12]],$H$5:$AQ$5)),0),0)</f>
        <v>7.9815361871637212</v>
      </c>
      <c r="BC424" s="79">
        <f>MAX(IFERROR(IFERROR(_xlfn.FORECAST.ETS(BC$5,tbl_Model[[#This Row],[H_2023_01]:[H_2025_12]],$H$5:$AQ$5),_xlfn.FORECAST.LINEAR(BC$5,tbl_Model[[#This Row],[H_2023_01]:[H_2025_12]],$H$5:$AQ$5)),0),0)</f>
        <v>8.0474660238654447</v>
      </c>
      <c r="BD424" s="80">
        <f>IFERROR(AR424/SUM(Model!$AR424:$BC424),1/12)</f>
        <v>7.9401202678337696E-2</v>
      </c>
      <c r="BE424" s="80">
        <f>IFERROR(AS424/SUM(Model!$AR424:$BC424),1/12)</f>
        <v>8.0116135524700566E-2</v>
      </c>
      <c r="BF424" s="80">
        <f>IFERROR(AT424/SUM(Model!$AR424:$BC424),1/12)</f>
        <v>8.0831068371063367E-2</v>
      </c>
      <c r="BG424" s="80">
        <f>IFERROR(AU424/SUM(Model!$AR424:$BC424),1/12)</f>
        <v>8.1546001217426251E-2</v>
      </c>
      <c r="BH424" s="80">
        <f>IFERROR(AV424/SUM(Model!$AR424:$BC424),1/12)</f>
        <v>8.2260934063789051E-2</v>
      </c>
      <c r="BI424" s="80">
        <f>IFERROR(AW424/SUM(Model!$AR424:$BC424),1/12)</f>
        <v>8.2975866910151935E-2</v>
      </c>
      <c r="BJ424" s="80">
        <f>IFERROR(AX424/SUM(Model!$AR424:$BC424),1/12)</f>
        <v>8.3690799756514736E-2</v>
      </c>
      <c r="BK424" s="80">
        <f>IFERROR(AY424/SUM(Model!$AR424:$BC424),1/12)</f>
        <v>8.4405732602877606E-2</v>
      </c>
      <c r="BL424" s="80">
        <f>IFERROR(AZ424/SUM(Model!$AR424:$BC424),1/12)</f>
        <v>8.5120665449240407E-2</v>
      </c>
      <c r="BM424" s="80">
        <f>IFERROR(BA424/SUM(Model!$AR424:$BC424),1/12)</f>
        <v>8.5835598295603291E-2</v>
      </c>
      <c r="BN424" s="80">
        <f>IFERROR(BB424/SUM(Model!$AR424:$BC424),1/12)</f>
        <v>8.6550531141966092E-2</v>
      </c>
      <c r="BO424" s="80">
        <f>IFERROR(BC424/SUM(Model!$AR424:$BC424),1/12)</f>
        <v>8.7265463988328962E-2</v>
      </c>
      <c r="BP42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67.423580786026207</v>
      </c>
      <c r="BQ424" s="77" cm="1">
        <f t="array" ref="BQ42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424" s="77" cm="1">
        <f t="array" ref="BR42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424" s="77">
        <f>IF(tbl_Model[[#This Row],[Type]]="Boutique",
    tbl_Model[[#This Row],[UnitListPrice]],
    tbl_Model[[#This Row],[UnitListPrice]]*(1-SUMIFS(tbl_MarketTerms[WholesaleMarginPct],tbl_MarketTerms[Country],tbl_Model[[#This Row],[country]])))</f>
        <v>7692.724671689989</v>
      </c>
      <c r="BT424" s="79">
        <f>Model!$BP424*BD424</f>
        <v>5.3535134032905418</v>
      </c>
      <c r="BU424" s="79">
        <f>Model!$BP424*BE424</f>
        <v>5.4017167358138725</v>
      </c>
      <c r="BV424" s="79">
        <f>Model!$BP424*BF424</f>
        <v>5.4499200683371987</v>
      </c>
      <c r="BW424" s="79">
        <f>Model!$BP424*BG424</f>
        <v>5.4981234008605302</v>
      </c>
      <c r="BX424" s="79">
        <f>Model!$BP424*BH424</f>
        <v>5.5463267333838564</v>
      </c>
      <c r="BY424" s="79">
        <f>Model!$BP424*BI424</f>
        <v>5.5945300659071879</v>
      </c>
      <c r="BZ424" s="79">
        <f>Model!$BP424*BJ424</f>
        <v>5.6427333984305141</v>
      </c>
      <c r="CA424" s="79">
        <f>Model!$BP424*BK424</f>
        <v>5.6909367309538448</v>
      </c>
      <c r="CB424" s="79">
        <f>Model!$BP424*BL424</f>
        <v>5.7391400634771701</v>
      </c>
      <c r="CC424" s="79">
        <f>Model!$BP424*BM424</f>
        <v>5.7873433960005016</v>
      </c>
      <c r="CD424" s="79">
        <f>Model!$BP424*BN424</f>
        <v>5.8355467285238278</v>
      </c>
      <c r="CE424" s="79">
        <f>Model!$BP424*BO424</f>
        <v>5.8837500610471585</v>
      </c>
      <c r="CF424" s="79">
        <f>Model!$BS424*BT424</f>
        <v>41183.104637716191</v>
      </c>
      <c r="CG424" s="79">
        <f>Model!$BS424*BU424</f>
        <v>41553.919603076094</v>
      </c>
      <c r="CH424" s="79">
        <f>Model!$BS424*BV424</f>
        <v>41924.734568435961</v>
      </c>
      <c r="CI424" s="79">
        <f>Model!$BS424*BW424</f>
        <v>42295.549533795871</v>
      </c>
      <c r="CJ424" s="79">
        <f>Model!$BS424*BX424</f>
        <v>42666.364499155738</v>
      </c>
      <c r="CK424" s="79">
        <f>Model!$BS424*BY424</f>
        <v>43037.179464515648</v>
      </c>
      <c r="CL424" s="79">
        <f>Model!$BS424*BZ424</f>
        <v>43407.994429875514</v>
      </c>
      <c r="CM424" s="79">
        <f>Model!$BS424*CA424</f>
        <v>43778.809395235417</v>
      </c>
      <c r="CN424" s="79">
        <f>Model!$BS424*CB424</f>
        <v>44149.624360595277</v>
      </c>
      <c r="CO424" s="79">
        <f>Model!$BS424*CC424</f>
        <v>44520.439325955187</v>
      </c>
      <c r="CP424" s="79">
        <f>Model!$BS424*CD424</f>
        <v>44891.254291315054</v>
      </c>
      <c r="CQ424" s="79">
        <f>Model!$BS424*CE424</f>
        <v>45262.069256674957</v>
      </c>
      <c r="CR424" s="79">
        <f>Model!$BR424*BT424</f>
        <v>18020.76746419166</v>
      </c>
      <c r="CS424" s="79">
        <f>Model!$BR424*BU424</f>
        <v>18183.027457015833</v>
      </c>
      <c r="CT424" s="79">
        <f>Model!$BR424*BV424</f>
        <v>18345.287449839994</v>
      </c>
      <c r="CU424" s="79">
        <f>Model!$BR424*BW424</f>
        <v>18507.54744266417</v>
      </c>
      <c r="CV424" s="79">
        <f>Model!$BR424*BX424</f>
        <v>18669.807435488332</v>
      </c>
      <c r="CW424" s="79">
        <f>Model!$BR424*BY424</f>
        <v>18832.067428312512</v>
      </c>
      <c r="CX424" s="79">
        <f>Model!$BR424*BZ424</f>
        <v>18994.32742113667</v>
      </c>
      <c r="CY424" s="79">
        <f>Model!$BR424*CA424</f>
        <v>19156.587413960846</v>
      </c>
      <c r="CZ424" s="79">
        <f>Model!$BR424*CB424</f>
        <v>19318.847406785004</v>
      </c>
      <c r="DA424" s="79">
        <f>Model!$BR424*CC424</f>
        <v>19481.10739960918</v>
      </c>
      <c r="DB424" s="79">
        <f>Model!$BR424*CD424</f>
        <v>19643.367392433342</v>
      </c>
      <c r="DC424" s="79">
        <f>Model!$BR424*CE424</f>
        <v>19805.627385257518</v>
      </c>
      <c r="DD424" s="79">
        <f>SUM(Model!$CF424:$CQ424)</f>
        <v>518671.04336634686</v>
      </c>
      <c r="DE424" s="79">
        <f>SUM(Model!$CR424:$DC424)</f>
        <v>226958.36909669504</v>
      </c>
      <c r="DF424" s="80">
        <f>IFERROR((Model!$DD424-Model!$DE424)/Model!$DD424,0)</f>
        <v>0.56242328929014418</v>
      </c>
    </row>
    <row r="425" spans="2:110" x14ac:dyDescent="0.25">
      <c r="B425" t="s">
        <v>371</v>
      </c>
      <c r="C425" t="s">
        <v>208</v>
      </c>
      <c r="D425" t="s">
        <v>13</v>
      </c>
      <c r="E425" s="4">
        <v>487</v>
      </c>
      <c r="F425" s="4">
        <v>8834629.7100000009</v>
      </c>
      <c r="G425" s="4">
        <v>2891147.38</v>
      </c>
      <c r="H425" s="4">
        <v>25</v>
      </c>
      <c r="I425" s="4">
        <v>24</v>
      </c>
      <c r="J425" s="4">
        <v>34</v>
      </c>
      <c r="K425" s="4">
        <v>8</v>
      </c>
      <c r="L425" s="4">
        <v>22</v>
      </c>
      <c r="M425" s="4">
        <v>36</v>
      </c>
      <c r="N425" s="4">
        <v>12</v>
      </c>
      <c r="O425" s="4">
        <v>34</v>
      </c>
      <c r="P425" s="4">
        <v>19</v>
      </c>
      <c r="Q425" s="4">
        <v>8</v>
      </c>
      <c r="R425" s="4">
        <v>47</v>
      </c>
      <c r="S425" s="4">
        <v>39</v>
      </c>
      <c r="T425" s="4">
        <v>28</v>
      </c>
      <c r="U425" s="4">
        <v>13</v>
      </c>
      <c r="V425" s="4">
        <v>41</v>
      </c>
      <c r="W425" s="4">
        <v>49</v>
      </c>
      <c r="X425" s="4">
        <v>28</v>
      </c>
      <c r="Y425" s="4">
        <v>23</v>
      </c>
      <c r="Z425" s="4">
        <v>20</v>
      </c>
      <c r="AA425" s="4">
        <v>12</v>
      </c>
      <c r="AB425" s="4">
        <v>42</v>
      </c>
      <c r="AC425" s="4">
        <v>32</v>
      </c>
      <c r="AD425" s="4">
        <v>52</v>
      </c>
      <c r="AE425" s="4">
        <v>42</v>
      </c>
      <c r="AF425" s="4">
        <v>30</v>
      </c>
      <c r="AG425" s="4">
        <v>25</v>
      </c>
      <c r="AH425" s="4">
        <v>28</v>
      </c>
      <c r="AI425" s="4">
        <v>39</v>
      </c>
      <c r="AJ425" s="4">
        <v>35</v>
      </c>
      <c r="AK425" s="4">
        <v>46</v>
      </c>
      <c r="AL425" s="4">
        <v>27</v>
      </c>
      <c r="AM425" s="4">
        <v>42</v>
      </c>
      <c r="AN425" s="4">
        <v>51</v>
      </c>
      <c r="AO425" s="4">
        <v>44</v>
      </c>
      <c r="AP425" s="4">
        <v>53</v>
      </c>
      <c r="AQ425" s="4">
        <v>67</v>
      </c>
      <c r="AR425" s="79">
        <f>MAX(IFERROR(IFERROR(_xlfn.FORECAST.ETS(AR$5,tbl_Model[[#This Row],[H_2023_01]:[H_2025_12]],$H$5:$AQ$5),_xlfn.FORECAST.LINEAR(AR$5,tbl_Model[[#This Row],[H_2023_01]:[H_2025_12]],$H$5:$AQ$5)),0),0)</f>
        <v>47.394980071809563</v>
      </c>
      <c r="AS425" s="79">
        <f>MAX(IFERROR(IFERROR(_xlfn.FORECAST.ETS(AS$5,tbl_Model[[#This Row],[H_2023_01]:[H_2025_12]],$H$5:$AQ$5),_xlfn.FORECAST.LINEAR(AS$5,tbl_Model[[#This Row],[H_2023_01]:[H_2025_12]],$H$5:$AQ$5)),0),0)</f>
        <v>48.105464104438553</v>
      </c>
      <c r="AT425" s="79">
        <f>MAX(IFERROR(IFERROR(_xlfn.FORECAST.ETS(AT$5,tbl_Model[[#This Row],[H_2023_01]:[H_2025_12]],$H$5:$AQ$5),_xlfn.FORECAST.LINEAR(AT$5,tbl_Model[[#This Row],[H_2023_01]:[H_2025_12]],$H$5:$AQ$5)),0),0)</f>
        <v>48.815948137067544</v>
      </c>
      <c r="AU425" s="79">
        <f>MAX(IFERROR(IFERROR(_xlfn.FORECAST.ETS(AU$5,tbl_Model[[#This Row],[H_2023_01]:[H_2025_12]],$H$5:$AQ$5),_xlfn.FORECAST.LINEAR(AU$5,tbl_Model[[#This Row],[H_2023_01]:[H_2025_12]],$H$5:$AQ$5)),0),0)</f>
        <v>49.526432169696534</v>
      </c>
      <c r="AV425" s="79">
        <f>MAX(IFERROR(IFERROR(_xlfn.FORECAST.ETS(AV$5,tbl_Model[[#This Row],[H_2023_01]:[H_2025_12]],$H$5:$AQ$5),_xlfn.FORECAST.LINEAR(AV$5,tbl_Model[[#This Row],[H_2023_01]:[H_2025_12]],$H$5:$AQ$5)),0),0)</f>
        <v>50.236916202325517</v>
      </c>
      <c r="AW425" s="79">
        <f>MAX(IFERROR(IFERROR(_xlfn.FORECAST.ETS(AW$5,tbl_Model[[#This Row],[H_2023_01]:[H_2025_12]],$H$5:$AQ$5),_xlfn.FORECAST.LINEAR(AW$5,tbl_Model[[#This Row],[H_2023_01]:[H_2025_12]],$H$5:$AQ$5)),0),0)</f>
        <v>50.947400234954507</v>
      </c>
      <c r="AX425" s="79">
        <f>MAX(IFERROR(IFERROR(_xlfn.FORECAST.ETS(AX$5,tbl_Model[[#This Row],[H_2023_01]:[H_2025_12]],$H$5:$AQ$5),_xlfn.FORECAST.LINEAR(AX$5,tbl_Model[[#This Row],[H_2023_01]:[H_2025_12]],$H$5:$AQ$5)),0),0)</f>
        <v>51.657884267583498</v>
      </c>
      <c r="AY425" s="79">
        <f>MAX(IFERROR(IFERROR(_xlfn.FORECAST.ETS(AY$5,tbl_Model[[#This Row],[H_2023_01]:[H_2025_12]],$H$5:$AQ$5),_xlfn.FORECAST.LINEAR(AY$5,tbl_Model[[#This Row],[H_2023_01]:[H_2025_12]],$H$5:$AQ$5)),0),0)</f>
        <v>52.368368300212488</v>
      </c>
      <c r="AZ425" s="79">
        <f>MAX(IFERROR(IFERROR(_xlfn.FORECAST.ETS(AZ$5,tbl_Model[[#This Row],[H_2023_01]:[H_2025_12]],$H$5:$AQ$5),_xlfn.FORECAST.LINEAR(AZ$5,tbl_Model[[#This Row],[H_2023_01]:[H_2025_12]],$H$5:$AQ$5)),0),0)</f>
        <v>53.078852332841478</v>
      </c>
      <c r="BA425" s="79">
        <f>MAX(IFERROR(IFERROR(_xlfn.FORECAST.ETS(BA$5,tbl_Model[[#This Row],[H_2023_01]:[H_2025_12]],$H$5:$AQ$5),_xlfn.FORECAST.LINEAR(BA$5,tbl_Model[[#This Row],[H_2023_01]:[H_2025_12]],$H$5:$AQ$5)),0),0)</f>
        <v>53.789336365470469</v>
      </c>
      <c r="BB425" s="79">
        <f>MAX(IFERROR(IFERROR(_xlfn.FORECAST.ETS(BB$5,tbl_Model[[#This Row],[H_2023_01]:[H_2025_12]],$H$5:$AQ$5),_xlfn.FORECAST.LINEAR(BB$5,tbl_Model[[#This Row],[H_2023_01]:[H_2025_12]],$H$5:$AQ$5)),0),0)</f>
        <v>54.499820398099459</v>
      </c>
      <c r="BC425" s="79">
        <f>MAX(IFERROR(IFERROR(_xlfn.FORECAST.ETS(BC$5,tbl_Model[[#This Row],[H_2023_01]:[H_2025_12]],$H$5:$AQ$5),_xlfn.FORECAST.LINEAR(BC$5,tbl_Model[[#This Row],[H_2023_01]:[H_2025_12]],$H$5:$AQ$5)),0),0)</f>
        <v>55.210304430728449</v>
      </c>
      <c r="BD425" s="80">
        <f>IFERROR(AR425/SUM(Model!$AR425:$BC425),1/12)</f>
        <v>7.6985930925479784E-2</v>
      </c>
      <c r="BE425" s="80">
        <f>IFERROR(AS425/SUM(Model!$AR425:$BC425),1/12)</f>
        <v>7.8140004090544071E-2</v>
      </c>
      <c r="BF425" s="80">
        <f>IFERROR(AT425/SUM(Model!$AR425:$BC425),1/12)</f>
        <v>7.9294077255608345E-2</v>
      </c>
      <c r="BG425" s="80">
        <f>IFERROR(AU425/SUM(Model!$AR425:$BC425),1/12)</f>
        <v>8.0448150420672632E-2</v>
      </c>
      <c r="BH425" s="80">
        <f>IFERROR(AV425/SUM(Model!$AR425:$BC425),1/12)</f>
        <v>8.1602223585736905E-2</v>
      </c>
      <c r="BI425" s="80">
        <f>IFERROR(AW425/SUM(Model!$AR425:$BC425),1/12)</f>
        <v>8.2756296750801178E-2</v>
      </c>
      <c r="BJ425" s="80">
        <f>IFERROR(AX425/SUM(Model!$AR425:$BC425),1/12)</f>
        <v>8.3910369915865465E-2</v>
      </c>
      <c r="BK425" s="80">
        <f>IFERROR(AY425/SUM(Model!$AR425:$BC425),1/12)</f>
        <v>8.5064443080929739E-2</v>
      </c>
      <c r="BL425" s="80">
        <f>IFERROR(AZ425/SUM(Model!$AR425:$BC425),1/12)</f>
        <v>8.6218516245994026E-2</v>
      </c>
      <c r="BM425" s="80">
        <f>IFERROR(BA425/SUM(Model!$AR425:$BC425),1/12)</f>
        <v>8.7372589411058299E-2</v>
      </c>
      <c r="BN425" s="80">
        <f>IFERROR(BB425/SUM(Model!$AR425:$BC425),1/12)</f>
        <v>8.8526662576122586E-2</v>
      </c>
      <c r="BO425" s="80">
        <f>IFERROR(BC425/SUM(Model!$AR425:$BC425),1/12)</f>
        <v>8.9680735741186859E-2</v>
      </c>
      <c r="BP42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507.59634991843393</v>
      </c>
      <c r="BQ425" s="77" cm="1">
        <f t="array" ref="BQ42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25" s="77" cm="1">
        <f t="array" ref="BR42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25" s="77">
        <f>IF(tbl_Model[[#This Row],[Type]]="Boutique",
    tbl_Model[[#This Row],[UnitListPrice]],
    tbl_Model[[#This Row],[UnitListPrice]]*(1-SUMIFS(tbl_MarketTerms[WholesaleMarginPct],tbl_MarketTerms[Country],tbl_Model[[#This Row],[country]])))</f>
        <v>18743.714310711159</v>
      </c>
      <c r="BT425" s="79">
        <f>Model!$BP425*BD425</f>
        <v>39.07777753284622</v>
      </c>
      <c r="BU425" s="79">
        <f>Model!$BP425*BE425</f>
        <v>39.66358085897167</v>
      </c>
      <c r="BV425" s="79">
        <f>Model!$BP425*BF425</f>
        <v>40.249384185097107</v>
      </c>
      <c r="BW425" s="79">
        <f>Model!$BP425*BG425</f>
        <v>40.83518751122255</v>
      </c>
      <c r="BX425" s="79">
        <f>Model!$BP425*BH425</f>
        <v>41.420990837347993</v>
      </c>
      <c r="BY425" s="79">
        <f>Model!$BP425*BI425</f>
        <v>42.00679416347343</v>
      </c>
      <c r="BZ425" s="79">
        <f>Model!$BP425*BJ425</f>
        <v>42.59259748959888</v>
      </c>
      <c r="CA425" s="79">
        <f>Model!$BP425*BK425</f>
        <v>43.178400815724316</v>
      </c>
      <c r="CB425" s="79">
        <f>Model!$BP425*BL425</f>
        <v>43.764204141849767</v>
      </c>
      <c r="CC425" s="79">
        <f>Model!$BP425*BM425</f>
        <v>44.350007467975203</v>
      </c>
      <c r="CD425" s="79">
        <f>Model!$BP425*BN425</f>
        <v>44.935810794100647</v>
      </c>
      <c r="CE425" s="79">
        <f>Model!$BP425*BO425</f>
        <v>45.52161412022609</v>
      </c>
      <c r="CF425" s="79">
        <f>Model!$BS425*BT425</f>
        <v>732462.69797319674</v>
      </c>
      <c r="CG425" s="79">
        <f>Model!$BS425*BU425</f>
        <v>743442.8281603565</v>
      </c>
      <c r="CH425" s="79">
        <f>Model!$BS425*BV425</f>
        <v>754422.95834751602</v>
      </c>
      <c r="CI425" s="79">
        <f>Model!$BS425*BW425</f>
        <v>765403.08853467565</v>
      </c>
      <c r="CJ425" s="79">
        <f>Model!$BS425*BX425</f>
        <v>776383.21872183541</v>
      </c>
      <c r="CK425" s="79">
        <f>Model!$BS425*BY425</f>
        <v>787363.34890899493</v>
      </c>
      <c r="CL425" s="79">
        <f>Model!$BS425*BZ425</f>
        <v>798343.47909615468</v>
      </c>
      <c r="CM425" s="79">
        <f>Model!$BS425*CA425</f>
        <v>809323.6092833142</v>
      </c>
      <c r="CN425" s="79">
        <f>Model!$BS425*CB425</f>
        <v>820303.73947047407</v>
      </c>
      <c r="CO425" s="79">
        <f>Model!$BS425*CC425</f>
        <v>831283.86965763359</v>
      </c>
      <c r="CP425" s="79">
        <f>Model!$BS425*CD425</f>
        <v>842263.99984479323</v>
      </c>
      <c r="CQ425" s="79">
        <f>Model!$BS425*CE425</f>
        <v>853244.13003195287</v>
      </c>
      <c r="CR425" s="79">
        <f>Model!$BR425*BT425</f>
        <v>235396.60006050114</v>
      </c>
      <c r="CS425" s="79">
        <f>Model!$BR425*BU425</f>
        <v>238925.36039386856</v>
      </c>
      <c r="CT425" s="79">
        <f>Model!$BR425*BV425</f>
        <v>242454.12072723586</v>
      </c>
      <c r="CU425" s="79">
        <f>Model!$BR425*BW425</f>
        <v>245982.88106060325</v>
      </c>
      <c r="CV425" s="79">
        <f>Model!$BR425*BX425</f>
        <v>249511.64139397061</v>
      </c>
      <c r="CW425" s="79">
        <f>Model!$BR425*BY425</f>
        <v>253040.40172733794</v>
      </c>
      <c r="CX425" s="79">
        <f>Model!$BR425*BZ425</f>
        <v>256569.16206070533</v>
      </c>
      <c r="CY425" s="79">
        <f>Model!$BR425*CA425</f>
        <v>260097.92239407267</v>
      </c>
      <c r="CZ425" s="79">
        <f>Model!$BR425*CB425</f>
        <v>263626.68272744009</v>
      </c>
      <c r="DA425" s="79">
        <f>Model!$BR425*CC425</f>
        <v>267155.44306080742</v>
      </c>
      <c r="DB425" s="79">
        <f>Model!$BR425*CD425</f>
        <v>270684.20339417481</v>
      </c>
      <c r="DC425" s="79">
        <f>Model!$BR425*CE425</f>
        <v>274212.96372754214</v>
      </c>
      <c r="DD425" s="79">
        <f>SUM(Model!$CF425:$CQ425)</f>
        <v>9514240.9680308979</v>
      </c>
      <c r="DE425" s="79">
        <f>SUM(Model!$CR425:$DC425)</f>
        <v>3057657.38272826</v>
      </c>
      <c r="DF425" s="80">
        <f>IFERROR((Model!$DD425-Model!$DE425)/Model!$DD425,0)</f>
        <v>0.678623087958105</v>
      </c>
    </row>
    <row r="426" spans="2:110" x14ac:dyDescent="0.25">
      <c r="B426" t="s">
        <v>371</v>
      </c>
      <c r="C426" t="s">
        <v>208</v>
      </c>
      <c r="D426" t="s">
        <v>14</v>
      </c>
      <c r="E426" s="4">
        <v>450</v>
      </c>
      <c r="F426" s="4">
        <v>7843755.2300000004</v>
      </c>
      <c r="G426" s="4">
        <v>2671828.1</v>
      </c>
      <c r="H426" s="4">
        <v>20</v>
      </c>
      <c r="I426" s="4">
        <v>33</v>
      </c>
      <c r="J426" s="4">
        <v>28</v>
      </c>
      <c r="K426" s="4">
        <v>31</v>
      </c>
      <c r="L426" s="4">
        <v>22</v>
      </c>
      <c r="M426" s="4">
        <v>31</v>
      </c>
      <c r="N426" s="4">
        <v>36</v>
      </c>
      <c r="O426" s="4">
        <v>22</v>
      </c>
      <c r="P426" s="4">
        <v>29</v>
      </c>
      <c r="Q426" s="4">
        <v>31</v>
      </c>
      <c r="R426" s="4">
        <v>39</v>
      </c>
      <c r="S426" s="4">
        <v>46</v>
      </c>
      <c r="T426" s="4">
        <v>17</v>
      </c>
      <c r="U426" s="4">
        <v>13</v>
      </c>
      <c r="V426" s="4">
        <v>25</v>
      </c>
      <c r="W426" s="4">
        <v>27</v>
      </c>
      <c r="X426" s="4">
        <v>12</v>
      </c>
      <c r="Y426" s="4">
        <v>34</v>
      </c>
      <c r="Z426" s="4">
        <v>38</v>
      </c>
      <c r="AA426" s="4">
        <v>40</v>
      </c>
      <c r="AB426" s="4">
        <v>33</v>
      </c>
      <c r="AC426" s="4">
        <v>26</v>
      </c>
      <c r="AD426" s="4">
        <v>19</v>
      </c>
      <c r="AE426" s="4">
        <v>52</v>
      </c>
      <c r="AF426" s="4">
        <v>34</v>
      </c>
      <c r="AG426" s="4">
        <v>25</v>
      </c>
      <c r="AH426" s="4">
        <v>25</v>
      </c>
      <c r="AI426" s="4">
        <v>55</v>
      </c>
      <c r="AJ426" s="4">
        <v>34</v>
      </c>
      <c r="AK426" s="4">
        <v>23</v>
      </c>
      <c r="AL426" s="4">
        <v>45</v>
      </c>
      <c r="AM426" s="4">
        <v>39</v>
      </c>
      <c r="AN426" s="4">
        <v>37</v>
      </c>
      <c r="AO426" s="4">
        <v>32</v>
      </c>
      <c r="AP426" s="4">
        <v>49</v>
      </c>
      <c r="AQ426" s="4">
        <v>52</v>
      </c>
      <c r="AR426" s="79">
        <f>MAX(IFERROR(IFERROR(_xlfn.FORECAST.ETS(AR$5,tbl_Model[[#This Row],[H_2023_01]:[H_2025_12]],$H$5:$AQ$5),_xlfn.FORECAST.LINEAR(AR$5,tbl_Model[[#This Row],[H_2023_01]:[H_2025_12]],$H$5:$AQ$5)),0),0)</f>
        <v>41.138238080597525</v>
      </c>
      <c r="AS426" s="79">
        <f>MAX(IFERROR(IFERROR(_xlfn.FORECAST.ETS(AS$5,tbl_Model[[#This Row],[H_2023_01]:[H_2025_12]],$H$5:$AQ$5),_xlfn.FORECAST.LINEAR(AS$5,tbl_Model[[#This Row],[H_2023_01]:[H_2025_12]],$H$5:$AQ$5)),0),0)</f>
        <v>41.610746819133034</v>
      </c>
      <c r="AT426" s="79">
        <f>MAX(IFERROR(IFERROR(_xlfn.FORECAST.ETS(AT$5,tbl_Model[[#This Row],[H_2023_01]:[H_2025_12]],$H$5:$AQ$5),_xlfn.FORECAST.LINEAR(AT$5,tbl_Model[[#This Row],[H_2023_01]:[H_2025_12]],$H$5:$AQ$5)),0),0)</f>
        <v>42.083255557668515</v>
      </c>
      <c r="AU426" s="79">
        <f>MAX(IFERROR(IFERROR(_xlfn.FORECAST.ETS(AU$5,tbl_Model[[#This Row],[H_2023_01]:[H_2025_12]],$H$5:$AQ$5),_xlfn.FORECAST.LINEAR(AU$5,tbl_Model[[#This Row],[H_2023_01]:[H_2025_12]],$H$5:$AQ$5)),0),0)</f>
        <v>42.555764296204025</v>
      </c>
      <c r="AV426" s="79">
        <f>MAX(IFERROR(IFERROR(_xlfn.FORECAST.ETS(AV$5,tbl_Model[[#This Row],[H_2023_01]:[H_2025_12]],$H$5:$AQ$5),_xlfn.FORECAST.LINEAR(AV$5,tbl_Model[[#This Row],[H_2023_01]:[H_2025_12]],$H$5:$AQ$5)),0),0)</f>
        <v>43.028273034739513</v>
      </c>
      <c r="AW426" s="79">
        <f>MAX(IFERROR(IFERROR(_xlfn.FORECAST.ETS(AW$5,tbl_Model[[#This Row],[H_2023_01]:[H_2025_12]],$H$5:$AQ$5),_xlfn.FORECAST.LINEAR(AW$5,tbl_Model[[#This Row],[H_2023_01]:[H_2025_12]],$H$5:$AQ$5)),0),0)</f>
        <v>43.500781773275023</v>
      </c>
      <c r="AX426" s="79">
        <f>MAX(IFERROR(IFERROR(_xlfn.FORECAST.ETS(AX$5,tbl_Model[[#This Row],[H_2023_01]:[H_2025_12]],$H$5:$AQ$5),_xlfn.FORECAST.LINEAR(AX$5,tbl_Model[[#This Row],[H_2023_01]:[H_2025_12]],$H$5:$AQ$5)),0),0)</f>
        <v>43.973290511810504</v>
      </c>
      <c r="AY426" s="79">
        <f>MAX(IFERROR(IFERROR(_xlfn.FORECAST.ETS(AY$5,tbl_Model[[#This Row],[H_2023_01]:[H_2025_12]],$H$5:$AQ$5),_xlfn.FORECAST.LINEAR(AY$5,tbl_Model[[#This Row],[H_2023_01]:[H_2025_12]],$H$5:$AQ$5)),0),0)</f>
        <v>44.445799250346013</v>
      </c>
      <c r="AZ426" s="79">
        <f>MAX(IFERROR(IFERROR(_xlfn.FORECAST.ETS(AZ$5,tbl_Model[[#This Row],[H_2023_01]:[H_2025_12]],$H$5:$AQ$5),_xlfn.FORECAST.LINEAR(AZ$5,tbl_Model[[#This Row],[H_2023_01]:[H_2025_12]],$H$5:$AQ$5)),0),0)</f>
        <v>44.918307988881494</v>
      </c>
      <c r="BA426" s="79">
        <f>MAX(IFERROR(IFERROR(_xlfn.FORECAST.ETS(BA$5,tbl_Model[[#This Row],[H_2023_01]:[H_2025_12]],$H$5:$AQ$5),_xlfn.FORECAST.LINEAR(BA$5,tbl_Model[[#This Row],[H_2023_01]:[H_2025_12]],$H$5:$AQ$5)),0),0)</f>
        <v>45.390816727417004</v>
      </c>
      <c r="BB426" s="79">
        <f>MAX(IFERROR(IFERROR(_xlfn.FORECAST.ETS(BB$5,tbl_Model[[#This Row],[H_2023_01]:[H_2025_12]],$H$5:$AQ$5),_xlfn.FORECAST.LINEAR(BB$5,tbl_Model[[#This Row],[H_2023_01]:[H_2025_12]],$H$5:$AQ$5)),0),0)</f>
        <v>45.863325465952485</v>
      </c>
      <c r="BC426" s="79">
        <f>MAX(IFERROR(IFERROR(_xlfn.FORECAST.ETS(BC$5,tbl_Model[[#This Row],[H_2023_01]:[H_2025_12]],$H$5:$AQ$5),_xlfn.FORECAST.LINEAR(BC$5,tbl_Model[[#This Row],[H_2023_01]:[H_2025_12]],$H$5:$AQ$5)),0),0)</f>
        <v>46.335834204487995</v>
      </c>
      <c r="BD426" s="80">
        <f>IFERROR(AR426/SUM(Model!$AR426:$BC426),1/12)</f>
        <v>7.838177455700715E-2</v>
      </c>
      <c r="BE426" s="80">
        <f>IFERROR(AS426/SUM(Model!$AR426:$BC426),1/12)</f>
        <v>7.9282057970884653E-2</v>
      </c>
      <c r="BF426" s="80">
        <f>IFERROR(AT426/SUM(Model!$AR426:$BC426),1/12)</f>
        <v>8.0182341384762115E-2</v>
      </c>
      <c r="BG426" s="80">
        <f>IFERROR(AU426/SUM(Model!$AR426:$BC426),1/12)</f>
        <v>8.1082624798639619E-2</v>
      </c>
      <c r="BH426" s="80">
        <f>IFERROR(AV426/SUM(Model!$AR426:$BC426),1/12)</f>
        <v>8.1982908212517094E-2</v>
      </c>
      <c r="BI426" s="80">
        <f>IFERROR(AW426/SUM(Model!$AR426:$BC426),1/12)</f>
        <v>8.2883191626394612E-2</v>
      </c>
      <c r="BJ426" s="80">
        <f>IFERROR(AX426/SUM(Model!$AR426:$BC426),1/12)</f>
        <v>8.378347504027206E-2</v>
      </c>
      <c r="BK426" s="80">
        <f>IFERROR(AY426/SUM(Model!$AR426:$BC426),1/12)</f>
        <v>8.4683758454149577E-2</v>
      </c>
      <c r="BL426" s="80">
        <f>IFERROR(AZ426/SUM(Model!$AR426:$BC426),1/12)</f>
        <v>8.5584041868027025E-2</v>
      </c>
      <c r="BM426" s="80">
        <f>IFERROR(BA426/SUM(Model!$AR426:$BC426),1/12)</f>
        <v>8.6484325281904542E-2</v>
      </c>
      <c r="BN426" s="80">
        <f>IFERROR(BB426/SUM(Model!$AR426:$BC426),1/12)</f>
        <v>8.738460869578199E-2</v>
      </c>
      <c r="BO426" s="80">
        <f>IFERROR(BC426/SUM(Model!$AR426:$BC426),1/12)</f>
        <v>8.8284892109659507E-2</v>
      </c>
      <c r="BP42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464.55523028883675</v>
      </c>
      <c r="BQ426" s="77" cm="1">
        <f t="array" ref="BQ42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26" s="77" cm="1">
        <f t="array" ref="BR42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26" s="77">
        <f>IF(tbl_Model[[#This Row],[Type]]="Boutique",
    tbl_Model[[#This Row],[UnitListPrice]],
    tbl_Model[[#This Row],[UnitListPrice]]*(1-SUMIFS(tbl_MarketTerms[WholesaleMarginPct],tbl_MarketTerms[Country],tbl_Model[[#This Row],[country]])))</f>
        <v>17864.243844519435</v>
      </c>
      <c r="BT426" s="79">
        <f>Model!$BP426*BD426</f>
        <v>36.412663329778141</v>
      </c>
      <c r="BU426" s="79">
        <f>Model!$BP426*BE426</f>
        <v>36.830894698437227</v>
      </c>
      <c r="BV426" s="79">
        <f>Model!$BP426*BF426</f>
        <v>37.249126067096292</v>
      </c>
      <c r="BW426" s="79">
        <f>Model!$BP426*BG426</f>
        <v>37.66735743575537</v>
      </c>
      <c r="BX426" s="79">
        <f>Model!$BP426*BH426</f>
        <v>38.085588804414442</v>
      </c>
      <c r="BY426" s="79">
        <f>Model!$BP426*BI426</f>
        <v>38.503820173073535</v>
      </c>
      <c r="BZ426" s="79">
        <f>Model!$BP426*BJ426</f>
        <v>38.922051541732593</v>
      </c>
      <c r="CA426" s="79">
        <f>Model!$BP426*BK426</f>
        <v>39.340282910391686</v>
      </c>
      <c r="CB426" s="79">
        <f>Model!$BP426*BL426</f>
        <v>39.758514279050743</v>
      </c>
      <c r="CC426" s="79">
        <f>Model!$BP426*BM426</f>
        <v>40.176745647709829</v>
      </c>
      <c r="CD426" s="79">
        <f>Model!$BP426*BN426</f>
        <v>40.594977016368887</v>
      </c>
      <c r="CE426" s="79">
        <f>Model!$BP426*BO426</f>
        <v>41.01320838502798</v>
      </c>
      <c r="CF426" s="79">
        <f>Model!$BS426*BT426</f>
        <v>650484.69675154774</v>
      </c>
      <c r="CG426" s="79">
        <f>Model!$BS426*BU426</f>
        <v>657956.0839047007</v>
      </c>
      <c r="CH426" s="79">
        <f>Model!$BS426*BV426</f>
        <v>665427.47105785331</v>
      </c>
      <c r="CI426" s="79">
        <f>Model!$BS426*BW426</f>
        <v>672898.85821100627</v>
      </c>
      <c r="CJ426" s="79">
        <f>Model!$BS426*BX426</f>
        <v>680370.245364159</v>
      </c>
      <c r="CK426" s="79">
        <f>Model!$BS426*BY426</f>
        <v>687841.63251731219</v>
      </c>
      <c r="CL426" s="79">
        <f>Model!$BS426*BZ426</f>
        <v>695313.01967046468</v>
      </c>
      <c r="CM426" s="79">
        <f>Model!$BS426*CA426</f>
        <v>702784.40682361776</v>
      </c>
      <c r="CN426" s="79">
        <f>Model!$BS426*CB426</f>
        <v>710255.79397677025</v>
      </c>
      <c r="CO426" s="79">
        <f>Model!$BS426*CC426</f>
        <v>717727.18112992332</v>
      </c>
      <c r="CP426" s="79">
        <f>Model!$BS426*CD426</f>
        <v>725198.56828307582</v>
      </c>
      <c r="CQ426" s="79">
        <f>Model!$BS426*CE426</f>
        <v>732669.95543622901</v>
      </c>
      <c r="CR426" s="79">
        <f>Model!$BR426*BT426</f>
        <v>219342.49305178341</v>
      </c>
      <c r="CS426" s="79">
        <f>Model!$BR426*BU426</f>
        <v>221861.83392622921</v>
      </c>
      <c r="CT426" s="79">
        <f>Model!$BR426*BV426</f>
        <v>224381.17480067487</v>
      </c>
      <c r="CU426" s="79">
        <f>Model!$BR426*BW426</f>
        <v>226900.51567512064</v>
      </c>
      <c r="CV426" s="79">
        <f>Model!$BR426*BX426</f>
        <v>229419.85654956632</v>
      </c>
      <c r="CW426" s="79">
        <f>Model!$BR426*BY426</f>
        <v>231939.19742401218</v>
      </c>
      <c r="CX426" s="79">
        <f>Model!$BR426*BZ426</f>
        <v>234458.53829845777</v>
      </c>
      <c r="CY426" s="79">
        <f>Model!$BR426*CA426</f>
        <v>236977.87917290363</v>
      </c>
      <c r="CZ426" s="79">
        <f>Model!$BR426*CB426</f>
        <v>239497.22004734923</v>
      </c>
      <c r="DA426" s="79">
        <f>Model!$BR426*CC426</f>
        <v>242016.56092179503</v>
      </c>
      <c r="DB426" s="79">
        <f>Model!$BR426*CD426</f>
        <v>244535.90179624065</v>
      </c>
      <c r="DC426" s="79">
        <f>Model!$BR426*CE426</f>
        <v>247055.24267068648</v>
      </c>
      <c r="DD426" s="79">
        <f>SUM(Model!$CF426:$CQ426)</f>
        <v>8298927.9131266596</v>
      </c>
      <c r="DE426" s="79">
        <f>SUM(Model!$CR426:$DC426)</f>
        <v>2798386.4143348201</v>
      </c>
      <c r="DF426" s="80">
        <f>IFERROR((Model!$DD426-Model!$DE426)/Model!$DD426,0)</f>
        <v>0.66280145536527324</v>
      </c>
    </row>
    <row r="427" spans="2:110" x14ac:dyDescent="0.25">
      <c r="B427" t="s">
        <v>371</v>
      </c>
      <c r="C427" t="s">
        <v>208</v>
      </c>
      <c r="D427" t="s">
        <v>16</v>
      </c>
      <c r="E427" s="4">
        <v>260</v>
      </c>
      <c r="F427" s="4">
        <v>4103751.37</v>
      </c>
      <c r="G427" s="4">
        <v>1474635.88</v>
      </c>
      <c r="H427" s="4">
        <v>16</v>
      </c>
      <c r="I427" s="4">
        <v>12</v>
      </c>
      <c r="J427" s="4">
        <v>13</v>
      </c>
      <c r="K427" s="4">
        <v>24</v>
      </c>
      <c r="L427" s="4">
        <v>14</v>
      </c>
      <c r="M427" s="4">
        <v>11</v>
      </c>
      <c r="N427" s="4">
        <v>14</v>
      </c>
      <c r="O427" s="4">
        <v>1</v>
      </c>
      <c r="P427" s="4">
        <v>19</v>
      </c>
      <c r="Q427" s="4">
        <v>6</v>
      </c>
      <c r="R427" s="4">
        <v>17</v>
      </c>
      <c r="S427" s="4">
        <v>7</v>
      </c>
      <c r="T427" s="4">
        <v>28</v>
      </c>
      <c r="U427" s="4">
        <v>23</v>
      </c>
      <c r="V427" s="4">
        <v>15</v>
      </c>
      <c r="W427" s="4">
        <v>11</v>
      </c>
      <c r="X427" s="4">
        <v>23</v>
      </c>
      <c r="Y427" s="4">
        <v>23</v>
      </c>
      <c r="Z427" s="4">
        <v>11</v>
      </c>
      <c r="AA427" s="4">
        <v>15</v>
      </c>
      <c r="AB427" s="4">
        <v>14</v>
      </c>
      <c r="AC427" s="4">
        <v>11</v>
      </c>
      <c r="AD427" s="4">
        <v>9</v>
      </c>
      <c r="AE427" s="4">
        <v>24</v>
      </c>
      <c r="AF427" s="4">
        <v>10</v>
      </c>
      <c r="AG427" s="4">
        <v>17</v>
      </c>
      <c r="AH427" s="4">
        <v>11</v>
      </c>
      <c r="AI427" s="4">
        <v>9</v>
      </c>
      <c r="AJ427" s="4">
        <v>14</v>
      </c>
      <c r="AK427" s="4">
        <v>39</v>
      </c>
      <c r="AL427" s="4">
        <v>40</v>
      </c>
      <c r="AM427" s="4">
        <v>15</v>
      </c>
      <c r="AN427" s="4">
        <v>16</v>
      </c>
      <c r="AO427" s="4">
        <v>10</v>
      </c>
      <c r="AP427" s="4">
        <v>30</v>
      </c>
      <c r="AQ427" s="4">
        <v>49</v>
      </c>
      <c r="AR427" s="79">
        <f>MAX(IFERROR(IFERROR(_xlfn.FORECAST.ETS(AR$5,tbl_Model[[#This Row],[H_2023_01]:[H_2025_12]],$H$5:$AQ$5),_xlfn.FORECAST.LINEAR(AR$5,tbl_Model[[#This Row],[H_2023_01]:[H_2025_12]],$H$5:$AQ$5)),0),0)</f>
        <v>24.735230575006447</v>
      </c>
      <c r="AS427" s="79">
        <f>MAX(IFERROR(IFERROR(_xlfn.FORECAST.ETS(AS$5,tbl_Model[[#This Row],[H_2023_01]:[H_2025_12]],$H$5:$AQ$5),_xlfn.FORECAST.LINEAR(AS$5,tbl_Model[[#This Row],[H_2023_01]:[H_2025_12]],$H$5:$AQ$5)),0),0)</f>
        <v>25.061818103262002</v>
      </c>
      <c r="AT427" s="79">
        <f>MAX(IFERROR(IFERROR(_xlfn.FORECAST.ETS(AT$5,tbl_Model[[#This Row],[H_2023_01]:[H_2025_12]],$H$5:$AQ$5),_xlfn.FORECAST.LINEAR(AT$5,tbl_Model[[#This Row],[H_2023_01]:[H_2025_12]],$H$5:$AQ$5)),0),0)</f>
        <v>25.388405631517557</v>
      </c>
      <c r="AU427" s="79">
        <f>MAX(IFERROR(IFERROR(_xlfn.FORECAST.ETS(AU$5,tbl_Model[[#This Row],[H_2023_01]:[H_2025_12]],$H$5:$AQ$5),_xlfn.FORECAST.LINEAR(AU$5,tbl_Model[[#This Row],[H_2023_01]:[H_2025_12]],$H$5:$AQ$5)),0),0)</f>
        <v>25.714993159773112</v>
      </c>
      <c r="AV427" s="79">
        <f>MAX(IFERROR(IFERROR(_xlfn.FORECAST.ETS(AV$5,tbl_Model[[#This Row],[H_2023_01]:[H_2025_12]],$H$5:$AQ$5),_xlfn.FORECAST.LINEAR(AV$5,tbl_Model[[#This Row],[H_2023_01]:[H_2025_12]],$H$5:$AQ$5)),0),0)</f>
        <v>26.041580688028667</v>
      </c>
      <c r="AW427" s="79">
        <f>MAX(IFERROR(IFERROR(_xlfn.FORECAST.ETS(AW$5,tbl_Model[[#This Row],[H_2023_01]:[H_2025_12]],$H$5:$AQ$5),_xlfn.FORECAST.LINEAR(AW$5,tbl_Model[[#This Row],[H_2023_01]:[H_2025_12]],$H$5:$AQ$5)),0),0)</f>
        <v>26.368168216284221</v>
      </c>
      <c r="AX427" s="79">
        <f>MAX(IFERROR(IFERROR(_xlfn.FORECAST.ETS(AX$5,tbl_Model[[#This Row],[H_2023_01]:[H_2025_12]],$H$5:$AQ$5),_xlfn.FORECAST.LINEAR(AX$5,tbl_Model[[#This Row],[H_2023_01]:[H_2025_12]],$H$5:$AQ$5)),0),0)</f>
        <v>26.694755744539776</v>
      </c>
      <c r="AY427" s="79">
        <f>MAX(IFERROR(IFERROR(_xlfn.FORECAST.ETS(AY$5,tbl_Model[[#This Row],[H_2023_01]:[H_2025_12]],$H$5:$AQ$5),_xlfn.FORECAST.LINEAR(AY$5,tbl_Model[[#This Row],[H_2023_01]:[H_2025_12]],$H$5:$AQ$5)),0),0)</f>
        <v>27.021343272795331</v>
      </c>
      <c r="AZ427" s="79">
        <f>MAX(IFERROR(IFERROR(_xlfn.FORECAST.ETS(AZ$5,tbl_Model[[#This Row],[H_2023_01]:[H_2025_12]],$H$5:$AQ$5),_xlfn.FORECAST.LINEAR(AZ$5,tbl_Model[[#This Row],[H_2023_01]:[H_2025_12]],$H$5:$AQ$5)),0),0)</f>
        <v>27.347930801050886</v>
      </c>
      <c r="BA427" s="79">
        <f>MAX(IFERROR(IFERROR(_xlfn.FORECAST.ETS(BA$5,tbl_Model[[#This Row],[H_2023_01]:[H_2025_12]],$H$5:$AQ$5),_xlfn.FORECAST.LINEAR(BA$5,tbl_Model[[#This Row],[H_2023_01]:[H_2025_12]],$H$5:$AQ$5)),0),0)</f>
        <v>27.674518329306441</v>
      </c>
      <c r="BB427" s="79">
        <f>MAX(IFERROR(IFERROR(_xlfn.FORECAST.ETS(BB$5,tbl_Model[[#This Row],[H_2023_01]:[H_2025_12]],$H$5:$AQ$5),_xlfn.FORECAST.LINEAR(BB$5,tbl_Model[[#This Row],[H_2023_01]:[H_2025_12]],$H$5:$AQ$5)),0),0)</f>
        <v>28.001105857561996</v>
      </c>
      <c r="BC427" s="79">
        <f>MAX(IFERROR(IFERROR(_xlfn.FORECAST.ETS(BC$5,tbl_Model[[#This Row],[H_2023_01]:[H_2025_12]],$H$5:$AQ$5),_xlfn.FORECAST.LINEAR(BC$5,tbl_Model[[#This Row],[H_2023_01]:[H_2025_12]],$H$5:$AQ$5)),0),0)</f>
        <v>28.32769338581755</v>
      </c>
      <c r="BD427" s="80">
        <f>IFERROR(AR427/SUM(Model!$AR427:$BC427),1/12)</f>
        <v>7.7691505130990962E-2</v>
      </c>
      <c r="BE427" s="80">
        <f>IFERROR(AS427/SUM(Model!$AR427:$BC427),1/12)</f>
        <v>7.8717292076871392E-2</v>
      </c>
      <c r="BF427" s="80">
        <f>IFERROR(AT427/SUM(Model!$AR427:$BC427),1/12)</f>
        <v>7.9743079022751823E-2</v>
      </c>
      <c r="BG427" s="80">
        <f>IFERROR(AU427/SUM(Model!$AR427:$BC427),1/12)</f>
        <v>8.0768865968632253E-2</v>
      </c>
      <c r="BH427" s="80">
        <f>IFERROR(AV427/SUM(Model!$AR427:$BC427),1/12)</f>
        <v>8.1794652914512683E-2</v>
      </c>
      <c r="BI427" s="80">
        <f>IFERROR(AW427/SUM(Model!$AR427:$BC427),1/12)</f>
        <v>8.2820439860393114E-2</v>
      </c>
      <c r="BJ427" s="80">
        <f>IFERROR(AX427/SUM(Model!$AR427:$BC427),1/12)</f>
        <v>8.3846226806273544E-2</v>
      </c>
      <c r="BK427" s="80">
        <f>IFERROR(AY427/SUM(Model!$AR427:$BC427),1/12)</f>
        <v>8.4872013752153974E-2</v>
      </c>
      <c r="BL427" s="80">
        <f>IFERROR(AZ427/SUM(Model!$AR427:$BC427),1/12)</f>
        <v>8.5897800698034404E-2</v>
      </c>
      <c r="BM427" s="80">
        <f>IFERROR(BA427/SUM(Model!$AR427:$BC427),1/12)</f>
        <v>8.6923587643914835E-2</v>
      </c>
      <c r="BN427" s="80">
        <f>IFERROR(BB427/SUM(Model!$AR427:$BC427),1/12)</f>
        <v>8.7949374589795265E-2</v>
      </c>
      <c r="BO427" s="80">
        <f>IFERROR(BC427/SUM(Model!$AR427:$BC427),1/12)</f>
        <v>8.8975161535675695E-2</v>
      </c>
      <c r="BP42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269.17642556448521</v>
      </c>
      <c r="BQ427" s="77" cm="1">
        <f t="array" ref="BQ42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27" s="77" cm="1">
        <f t="array" ref="BR42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27" s="77">
        <f>IF(tbl_Model[[#This Row],[Type]]="Boutique",
    tbl_Model[[#This Row],[UnitListPrice]],
    tbl_Model[[#This Row],[UnitListPrice]]*(1-SUMIFS(tbl_MarketTerms[WholesaleMarginPct],tbl_MarketTerms[Country],tbl_Model[[#This Row],[country]])))</f>
        <v>17067.223734533185</v>
      </c>
      <c r="BT427" s="79">
        <f>Model!$BP427*BD427</f>
        <v>20.912721647885011</v>
      </c>
      <c r="BU427" s="79">
        <f>Model!$BP427*BE427</f>
        <v>21.188839311367815</v>
      </c>
      <c r="BV427" s="79">
        <f>Model!$BP427*BF427</f>
        <v>21.464956974850619</v>
      </c>
      <c r="BW427" s="79">
        <f>Model!$BP427*BG427</f>
        <v>21.741074638333423</v>
      </c>
      <c r="BX427" s="79">
        <f>Model!$BP427*BH427</f>
        <v>22.017192301816227</v>
      </c>
      <c r="BY427" s="79">
        <f>Model!$BP427*BI427</f>
        <v>22.293309965299031</v>
      </c>
      <c r="BZ427" s="79">
        <f>Model!$BP427*BJ427</f>
        <v>22.569427628781835</v>
      </c>
      <c r="CA427" s="79">
        <f>Model!$BP427*BK427</f>
        <v>22.845545292264639</v>
      </c>
      <c r="CB427" s="79">
        <f>Model!$BP427*BL427</f>
        <v>23.121662955747443</v>
      </c>
      <c r="CC427" s="79">
        <f>Model!$BP427*BM427</f>
        <v>23.397780619230247</v>
      </c>
      <c r="CD427" s="79">
        <f>Model!$BP427*BN427</f>
        <v>23.673898282713054</v>
      </c>
      <c r="CE427" s="79">
        <f>Model!$BP427*BO427</f>
        <v>23.950015946195858</v>
      </c>
      <c r="CF427" s="79">
        <f>Model!$BS427*BT427</f>
        <v>356922.09926246898</v>
      </c>
      <c r="CG427" s="79">
        <f>Model!$BS427*BU427</f>
        <v>361634.66120218654</v>
      </c>
      <c r="CH427" s="79">
        <f>Model!$BS427*BV427</f>
        <v>366347.22314190411</v>
      </c>
      <c r="CI427" s="79">
        <f>Model!$BS427*BW427</f>
        <v>371059.78508162167</v>
      </c>
      <c r="CJ427" s="79">
        <f>Model!$BS427*BX427</f>
        <v>375772.34702133923</v>
      </c>
      <c r="CK427" s="79">
        <f>Model!$BS427*BY427</f>
        <v>380484.90896105679</v>
      </c>
      <c r="CL427" s="79">
        <f>Model!$BS427*BZ427</f>
        <v>385197.47090077435</v>
      </c>
      <c r="CM427" s="79">
        <f>Model!$BS427*CA427</f>
        <v>389910.03284049191</v>
      </c>
      <c r="CN427" s="79">
        <f>Model!$BS427*CB427</f>
        <v>394622.59478020947</v>
      </c>
      <c r="CO427" s="79">
        <f>Model!$BS427*CC427</f>
        <v>399335.15671992704</v>
      </c>
      <c r="CP427" s="79">
        <f>Model!$BS427*CD427</f>
        <v>404047.71865964466</v>
      </c>
      <c r="CQ427" s="79">
        <f>Model!$BS427*CE427</f>
        <v>408760.28059936222</v>
      </c>
      <c r="CR427" s="79">
        <f>Model!$BR427*BT427</f>
        <v>125973.99045495877</v>
      </c>
      <c r="CS427" s="79">
        <f>Model!$BR427*BU427</f>
        <v>127637.26721489911</v>
      </c>
      <c r="CT427" s="79">
        <f>Model!$BR427*BV427</f>
        <v>129300.54397483944</v>
      </c>
      <c r="CU427" s="79">
        <f>Model!$BR427*BW427</f>
        <v>130963.82073477977</v>
      </c>
      <c r="CV427" s="79">
        <f>Model!$BR427*BX427</f>
        <v>132627.0974947201</v>
      </c>
      <c r="CW427" s="79">
        <f>Model!$BR427*BY427</f>
        <v>134290.37425466045</v>
      </c>
      <c r="CX427" s="79">
        <f>Model!$BR427*BZ427</f>
        <v>135953.65101460076</v>
      </c>
      <c r="CY427" s="79">
        <f>Model!$BR427*CA427</f>
        <v>137616.92777454111</v>
      </c>
      <c r="CZ427" s="79">
        <f>Model!$BR427*CB427</f>
        <v>139280.20453448145</v>
      </c>
      <c r="DA427" s="79">
        <f>Model!$BR427*CC427</f>
        <v>140943.48129442177</v>
      </c>
      <c r="DB427" s="79">
        <f>Model!$BR427*CD427</f>
        <v>142606.75805436214</v>
      </c>
      <c r="DC427" s="79">
        <f>Model!$BR427*CE427</f>
        <v>144270.03481430246</v>
      </c>
      <c r="DD427" s="79">
        <f>SUM(Model!$CF427:$CQ427)</f>
        <v>4594094.2791709872</v>
      </c>
      <c r="DE427" s="79">
        <f>SUM(Model!$CR427:$DC427)</f>
        <v>1621464.1516155675</v>
      </c>
      <c r="DF427" s="80">
        <f>IFERROR((Model!$DD427-Model!$DE427)/Model!$DD427,0)</f>
        <v>0.64705466342580942</v>
      </c>
    </row>
    <row r="428" spans="2:110" x14ac:dyDescent="0.25">
      <c r="B428" t="s">
        <v>371</v>
      </c>
      <c r="C428" t="s">
        <v>169</v>
      </c>
      <c r="D428" t="s">
        <v>10</v>
      </c>
      <c r="E428" s="4">
        <v>278</v>
      </c>
      <c r="F428" s="4">
        <v>4020729.26</v>
      </c>
      <c r="G428" s="4">
        <v>1542440.99</v>
      </c>
      <c r="H428" s="4">
        <v>19</v>
      </c>
      <c r="I428" s="4">
        <v>18</v>
      </c>
      <c r="J428" s="4">
        <v>35</v>
      </c>
      <c r="K428" s="4">
        <v>21</v>
      </c>
      <c r="L428" s="4">
        <v>37</v>
      </c>
      <c r="M428" s="4">
        <v>24</v>
      </c>
      <c r="N428" s="4">
        <v>26</v>
      </c>
      <c r="O428" s="4">
        <v>28</v>
      </c>
      <c r="P428" s="4">
        <v>37</v>
      </c>
      <c r="Q428" s="4">
        <v>20</v>
      </c>
      <c r="R428" s="4">
        <v>20</v>
      </c>
      <c r="S428" s="4">
        <v>22</v>
      </c>
      <c r="T428" s="4">
        <v>14</v>
      </c>
      <c r="U428" s="4">
        <v>10</v>
      </c>
      <c r="V428" s="4">
        <v>19</v>
      </c>
      <c r="W428" s="4">
        <v>24</v>
      </c>
      <c r="X428" s="4">
        <v>19</v>
      </c>
      <c r="Y428" s="4">
        <v>22</v>
      </c>
      <c r="Z428" s="4">
        <v>11</v>
      </c>
      <c r="AA428" s="4">
        <v>19</v>
      </c>
      <c r="AB428" s="4">
        <v>24</v>
      </c>
      <c r="AC428" s="4">
        <v>30</v>
      </c>
      <c r="AD428" s="4">
        <v>25</v>
      </c>
      <c r="AE428" s="4">
        <v>25</v>
      </c>
      <c r="AF428" s="4">
        <v>14</v>
      </c>
      <c r="AG428" s="4">
        <v>28</v>
      </c>
      <c r="AH428" s="4">
        <v>16</v>
      </c>
      <c r="AI428" s="4">
        <v>21</v>
      </c>
      <c r="AJ428" s="4">
        <v>18</v>
      </c>
      <c r="AK428" s="4">
        <v>25</v>
      </c>
      <c r="AL428" s="4">
        <v>8</v>
      </c>
      <c r="AM428" s="4">
        <v>33</v>
      </c>
      <c r="AN428" s="4">
        <v>25</v>
      </c>
      <c r="AO428" s="4">
        <v>24</v>
      </c>
      <c r="AP428" s="4">
        <v>20</v>
      </c>
      <c r="AQ428" s="4">
        <v>46</v>
      </c>
      <c r="AR428" s="79">
        <f>MAX(IFERROR(IFERROR(_xlfn.FORECAST.ETS(AR$5,tbl_Model[[#This Row],[H_2023_01]:[H_2025_12]],$H$5:$AQ$5),_xlfn.FORECAST.LINEAR(AR$5,tbl_Model[[#This Row],[H_2023_01]:[H_2025_12]],$H$5:$AQ$5)),0),0)</f>
        <v>28.241355630371363</v>
      </c>
      <c r="AS428" s="79">
        <f>MAX(IFERROR(IFERROR(_xlfn.FORECAST.ETS(AS$5,tbl_Model[[#This Row],[H_2023_01]:[H_2025_12]],$H$5:$AQ$5),_xlfn.FORECAST.LINEAR(AS$5,tbl_Model[[#This Row],[H_2023_01]:[H_2025_12]],$H$5:$AQ$5)),0),0)</f>
        <v>28.277813213653733</v>
      </c>
      <c r="AT428" s="79">
        <f>MAX(IFERROR(IFERROR(_xlfn.FORECAST.ETS(AT$5,tbl_Model[[#This Row],[H_2023_01]:[H_2025_12]],$H$5:$AQ$5),_xlfn.FORECAST.LINEAR(AT$5,tbl_Model[[#This Row],[H_2023_01]:[H_2025_12]],$H$5:$AQ$5)),0),0)</f>
        <v>28.314270796936071</v>
      </c>
      <c r="AU428" s="79">
        <f>MAX(IFERROR(IFERROR(_xlfn.FORECAST.ETS(AU$5,tbl_Model[[#This Row],[H_2023_01]:[H_2025_12]],$H$5:$AQ$5),_xlfn.FORECAST.LINEAR(AU$5,tbl_Model[[#This Row],[H_2023_01]:[H_2025_12]],$H$5:$AQ$5)),0),0)</f>
        <v>28.350728380218442</v>
      </c>
      <c r="AV428" s="79">
        <f>MAX(IFERROR(IFERROR(_xlfn.FORECAST.ETS(AV$5,tbl_Model[[#This Row],[H_2023_01]:[H_2025_12]],$H$5:$AQ$5),_xlfn.FORECAST.LINEAR(AV$5,tbl_Model[[#This Row],[H_2023_01]:[H_2025_12]],$H$5:$AQ$5)),0),0)</f>
        <v>28.38718596350078</v>
      </c>
      <c r="AW428" s="79">
        <f>MAX(IFERROR(IFERROR(_xlfn.FORECAST.ETS(AW$5,tbl_Model[[#This Row],[H_2023_01]:[H_2025_12]],$H$5:$AQ$5),_xlfn.FORECAST.LINEAR(AW$5,tbl_Model[[#This Row],[H_2023_01]:[H_2025_12]],$H$5:$AQ$5)),0),0)</f>
        <v>28.423643546783151</v>
      </c>
      <c r="AX428" s="79">
        <f>MAX(IFERROR(IFERROR(_xlfn.FORECAST.ETS(AX$5,tbl_Model[[#This Row],[H_2023_01]:[H_2025_12]],$H$5:$AQ$5),_xlfn.FORECAST.LINEAR(AX$5,tbl_Model[[#This Row],[H_2023_01]:[H_2025_12]],$H$5:$AQ$5)),0),0)</f>
        <v>28.460101130065489</v>
      </c>
      <c r="AY428" s="79">
        <f>MAX(IFERROR(IFERROR(_xlfn.FORECAST.ETS(AY$5,tbl_Model[[#This Row],[H_2023_01]:[H_2025_12]],$H$5:$AQ$5),_xlfn.FORECAST.LINEAR(AY$5,tbl_Model[[#This Row],[H_2023_01]:[H_2025_12]],$H$5:$AQ$5)),0),0)</f>
        <v>28.496558713347859</v>
      </c>
      <c r="AZ428" s="79">
        <f>MAX(IFERROR(IFERROR(_xlfn.FORECAST.ETS(AZ$5,tbl_Model[[#This Row],[H_2023_01]:[H_2025_12]],$H$5:$AQ$5),_xlfn.FORECAST.LINEAR(AZ$5,tbl_Model[[#This Row],[H_2023_01]:[H_2025_12]],$H$5:$AQ$5)),0),0)</f>
        <v>28.533016296630198</v>
      </c>
      <c r="BA428" s="79">
        <f>MAX(IFERROR(IFERROR(_xlfn.FORECAST.ETS(BA$5,tbl_Model[[#This Row],[H_2023_01]:[H_2025_12]],$H$5:$AQ$5),_xlfn.FORECAST.LINEAR(BA$5,tbl_Model[[#This Row],[H_2023_01]:[H_2025_12]],$H$5:$AQ$5)),0),0)</f>
        <v>28.569473879912564</v>
      </c>
      <c r="BB428" s="79">
        <f>MAX(IFERROR(IFERROR(_xlfn.FORECAST.ETS(BB$5,tbl_Model[[#This Row],[H_2023_01]:[H_2025_12]],$H$5:$AQ$5),_xlfn.FORECAST.LINEAR(BB$5,tbl_Model[[#This Row],[H_2023_01]:[H_2025_12]],$H$5:$AQ$5)),0),0)</f>
        <v>28.605931463194906</v>
      </c>
      <c r="BC428" s="79">
        <f>MAX(IFERROR(IFERROR(_xlfn.FORECAST.ETS(BC$5,tbl_Model[[#This Row],[H_2023_01]:[H_2025_12]],$H$5:$AQ$5),_xlfn.FORECAST.LINEAR(BC$5,tbl_Model[[#This Row],[H_2023_01]:[H_2025_12]],$H$5:$AQ$5)),0),0)</f>
        <v>28.642389046477273</v>
      </c>
      <c r="BD428" s="80">
        <f>IFERROR(AR428/SUM(Model!$AR428:$BC428),1/12)</f>
        <v>8.274582891476856E-2</v>
      </c>
      <c r="BE428" s="80">
        <f>IFERROR(AS428/SUM(Model!$AR428:$BC428),1/12)</f>
        <v>8.285264789996219E-2</v>
      </c>
      <c r="BF428" s="80">
        <f>IFERROR(AT428/SUM(Model!$AR428:$BC428),1/12)</f>
        <v>8.2959466885155736E-2</v>
      </c>
      <c r="BG428" s="80">
        <f>IFERROR(AU428/SUM(Model!$AR428:$BC428),1/12)</f>
        <v>8.3066285870349379E-2</v>
      </c>
      <c r="BH428" s="80">
        <f>IFERROR(AV428/SUM(Model!$AR428:$BC428),1/12)</f>
        <v>8.3173104855542926E-2</v>
      </c>
      <c r="BI428" s="80">
        <f>IFERROR(AW428/SUM(Model!$AR428:$BC428),1/12)</f>
        <v>8.3279923840736569E-2</v>
      </c>
      <c r="BJ428" s="80">
        <f>IFERROR(AX428/SUM(Model!$AR428:$BC428),1/12)</f>
        <v>8.3386742825930116E-2</v>
      </c>
      <c r="BK428" s="80">
        <f>IFERROR(AY428/SUM(Model!$AR428:$BC428),1/12)</f>
        <v>8.3493561811123745E-2</v>
      </c>
      <c r="BL428" s="80">
        <f>IFERROR(AZ428/SUM(Model!$AR428:$BC428),1/12)</f>
        <v>8.3600380796317292E-2</v>
      </c>
      <c r="BM428" s="80">
        <f>IFERROR(BA428/SUM(Model!$AR428:$BC428),1/12)</f>
        <v>8.3707199781510921E-2</v>
      </c>
      <c r="BN428" s="80">
        <f>IFERROR(BB428/SUM(Model!$AR428:$BC428),1/12)</f>
        <v>8.3814018766704482E-2</v>
      </c>
      <c r="BO428" s="80">
        <f>IFERROR(BC428/SUM(Model!$AR428:$BC428),1/12)</f>
        <v>8.3920837751898111E-2</v>
      </c>
      <c r="BP42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272.92993630573244</v>
      </c>
      <c r="BQ428" s="77" cm="1">
        <f t="array" ref="BQ42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428" s="77" cm="1">
        <f t="array" ref="BR42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428" s="77">
        <f>IF(tbl_Model[[#This Row],[Type]]="Boutique",
    tbl_Model[[#This Row],[UnitListPrice]],
    tbl_Model[[#This Row],[UnitListPrice]]*(1-SUMIFS(tbl_MarketTerms[WholesaleMarginPct],tbl_MarketTerms[Country],tbl_Model[[#This Row],[country]])))</f>
        <v>14765.753418508288</v>
      </c>
      <c r="BT428" s="79">
        <f>Model!$BP428*BD428</f>
        <v>22.583813815272816</v>
      </c>
      <c r="BU428" s="79">
        <f>Model!$BP428*BE428</f>
        <v>22.612967914097958</v>
      </c>
      <c r="BV428" s="79">
        <f>Model!$BP428*BF428</f>
        <v>22.642122012923075</v>
      </c>
      <c r="BW428" s="79">
        <f>Model!$BP428*BG428</f>
        <v>22.67127611174822</v>
      </c>
      <c r="BX428" s="79">
        <f>Model!$BP428*BH428</f>
        <v>22.700430210573337</v>
      </c>
      <c r="BY428" s="79">
        <f>Model!$BP428*BI428</f>
        <v>22.729584309398479</v>
      </c>
      <c r="BZ428" s="79">
        <f>Model!$BP428*BJ428</f>
        <v>22.758738408223596</v>
      </c>
      <c r="CA428" s="79">
        <f>Model!$BP428*BK428</f>
        <v>22.787892507048738</v>
      </c>
      <c r="CB428" s="79">
        <f>Model!$BP428*BL428</f>
        <v>22.817046605873855</v>
      </c>
      <c r="CC428" s="79">
        <f>Model!$BP428*BM428</f>
        <v>22.846200704698997</v>
      </c>
      <c r="CD428" s="79">
        <f>Model!$BP428*BN428</f>
        <v>22.875354803524118</v>
      </c>
      <c r="CE428" s="79">
        <f>Model!$BP428*BO428</f>
        <v>22.904508902349257</v>
      </c>
      <c r="CF428" s="79">
        <f>Model!$BS428*BT428</f>
        <v>333467.02604581928</v>
      </c>
      <c r="CG428" s="79">
        <f>Model!$BS428*BU428</f>
        <v>333897.50828021014</v>
      </c>
      <c r="CH428" s="79">
        <f>Model!$BS428*BV428</f>
        <v>334327.99051460065</v>
      </c>
      <c r="CI428" s="79">
        <f>Model!$BS428*BW428</f>
        <v>334758.47274899157</v>
      </c>
      <c r="CJ428" s="79">
        <f>Model!$BS428*BX428</f>
        <v>335188.95498338208</v>
      </c>
      <c r="CK428" s="79">
        <f>Model!$BS428*BY428</f>
        <v>335619.43721777294</v>
      </c>
      <c r="CL428" s="79">
        <f>Model!$BS428*BZ428</f>
        <v>336049.91945216345</v>
      </c>
      <c r="CM428" s="79">
        <f>Model!$BS428*CA428</f>
        <v>336480.40168655431</v>
      </c>
      <c r="CN428" s="79">
        <f>Model!$BS428*CB428</f>
        <v>336910.88392094482</v>
      </c>
      <c r="CO428" s="79">
        <f>Model!$BS428*CC428</f>
        <v>337341.36615533568</v>
      </c>
      <c r="CP428" s="79">
        <f>Model!$BS428*CD428</f>
        <v>337771.84838972625</v>
      </c>
      <c r="CQ428" s="79">
        <f>Model!$BS428*CE428</f>
        <v>338202.33062411705</v>
      </c>
      <c r="CR428" s="79">
        <f>Model!$BR428*BT428</f>
        <v>126399.56277518017</v>
      </c>
      <c r="CS428" s="79">
        <f>Model!$BR428*BU428</f>
        <v>126562.73562874444</v>
      </c>
      <c r="CT428" s="79">
        <f>Model!$BR428*BV428</f>
        <v>126725.90848230857</v>
      </c>
      <c r="CU428" s="79">
        <f>Model!$BR428*BW428</f>
        <v>126889.08133587286</v>
      </c>
      <c r="CV428" s="79">
        <f>Model!$BR428*BX428</f>
        <v>127052.25418943699</v>
      </c>
      <c r="CW428" s="79">
        <f>Model!$BR428*BY428</f>
        <v>127215.42704300127</v>
      </c>
      <c r="CX428" s="79">
        <f>Model!$BR428*BZ428</f>
        <v>127378.59989656541</v>
      </c>
      <c r="CY428" s="79">
        <f>Model!$BR428*CA428</f>
        <v>127541.77275012968</v>
      </c>
      <c r="CZ428" s="79">
        <f>Model!$BR428*CB428</f>
        <v>127704.94560369382</v>
      </c>
      <c r="DA428" s="79">
        <f>Model!$BR428*CC428</f>
        <v>127868.1184572581</v>
      </c>
      <c r="DB428" s="79">
        <f>Model!$BR428*CD428</f>
        <v>128031.29131082224</v>
      </c>
      <c r="DC428" s="79">
        <f>Model!$BR428*CE428</f>
        <v>128194.4641643865</v>
      </c>
      <c r="DD428" s="79">
        <f>SUM(Model!$CF428:$CQ428)</f>
        <v>4030016.140019618</v>
      </c>
      <c r="DE428" s="79">
        <f>SUM(Model!$CR428:$DC428)</f>
        <v>1527564.1616373998</v>
      </c>
      <c r="DF428" s="80">
        <f>IFERROR((Model!$DD428-Model!$DE428)/Model!$DD428,0)</f>
        <v>0.62095333900326177</v>
      </c>
    </row>
    <row r="429" spans="2:110" x14ac:dyDescent="0.25">
      <c r="B429" t="s">
        <v>371</v>
      </c>
      <c r="C429" t="s">
        <v>208</v>
      </c>
      <c r="D429" t="s">
        <v>17</v>
      </c>
      <c r="E429" s="4">
        <v>160</v>
      </c>
      <c r="F429" s="4">
        <v>2929416.34</v>
      </c>
      <c r="G429" s="4">
        <v>952949.46</v>
      </c>
      <c r="H429" s="4">
        <v>16</v>
      </c>
      <c r="I429" s="4">
        <v>1</v>
      </c>
      <c r="J429" s="4">
        <v>3</v>
      </c>
      <c r="K429" s="4">
        <v>16</v>
      </c>
      <c r="L429" s="4">
        <v>23</v>
      </c>
      <c r="M429" s="4">
        <v>10</v>
      </c>
      <c r="N429" s="4">
        <v>8</v>
      </c>
      <c r="O429" s="4">
        <v>12</v>
      </c>
      <c r="P429" s="4">
        <v>11</v>
      </c>
      <c r="Q429" s="4">
        <v>9</v>
      </c>
      <c r="R429" s="4">
        <v>26</v>
      </c>
      <c r="S429" s="4">
        <v>20</v>
      </c>
      <c r="T429" s="4">
        <v>11</v>
      </c>
      <c r="U429" s="4">
        <v>7</v>
      </c>
      <c r="V429" s="4">
        <v>27</v>
      </c>
      <c r="W429" s="4">
        <v>9</v>
      </c>
      <c r="X429" s="4">
        <v>7</v>
      </c>
      <c r="Y429" s="4">
        <v>16</v>
      </c>
      <c r="Z429" s="4">
        <v>18</v>
      </c>
      <c r="AA429" s="4">
        <v>13</v>
      </c>
      <c r="AB429" s="4">
        <v>13</v>
      </c>
      <c r="AC429" s="4">
        <v>18</v>
      </c>
      <c r="AD429" s="4">
        <v>38</v>
      </c>
      <c r="AE429" s="4">
        <v>29</v>
      </c>
      <c r="AF429" s="4">
        <v>9</v>
      </c>
      <c r="AG429" s="4">
        <v>4</v>
      </c>
      <c r="AH429" s="4">
        <v>7</v>
      </c>
      <c r="AI429" s="4">
        <v>11</v>
      </c>
      <c r="AJ429" s="4">
        <v>7</v>
      </c>
      <c r="AK429" s="4">
        <v>5</v>
      </c>
      <c r="AL429" s="4">
        <v>5</v>
      </c>
      <c r="AM429" s="4">
        <v>12</v>
      </c>
      <c r="AN429" s="4">
        <v>18</v>
      </c>
      <c r="AO429" s="4">
        <v>21</v>
      </c>
      <c r="AP429" s="4">
        <v>24</v>
      </c>
      <c r="AQ429" s="4">
        <v>37</v>
      </c>
      <c r="AR429" s="79">
        <f>MAX(IFERROR(IFERROR(_xlfn.FORECAST.ETS(AR$5,tbl_Model[[#This Row],[H_2023_01]:[H_2025_12]],$H$5:$AQ$5),_xlfn.FORECAST.LINEAR(AR$5,tbl_Model[[#This Row],[H_2023_01]:[H_2025_12]],$H$5:$AQ$5)),0),0)</f>
        <v>18.180050679935174</v>
      </c>
      <c r="AS429" s="79">
        <f>MAX(IFERROR(IFERROR(_xlfn.FORECAST.ETS(AS$5,tbl_Model[[#This Row],[H_2023_01]:[H_2025_12]],$H$5:$AQ$5),_xlfn.FORECAST.LINEAR(AS$5,tbl_Model[[#This Row],[H_2023_01]:[H_2025_12]],$H$5:$AQ$5)),0),0)</f>
        <v>18.334786014627408</v>
      </c>
      <c r="AT429" s="79">
        <f>MAX(IFERROR(IFERROR(_xlfn.FORECAST.ETS(AT$5,tbl_Model[[#This Row],[H_2023_01]:[H_2025_12]],$H$5:$AQ$5),_xlfn.FORECAST.LINEAR(AT$5,tbl_Model[[#This Row],[H_2023_01]:[H_2025_12]],$H$5:$AQ$5)),0),0)</f>
        <v>18.489521349319656</v>
      </c>
      <c r="AU429" s="79">
        <f>MAX(IFERROR(IFERROR(_xlfn.FORECAST.ETS(AU$5,tbl_Model[[#This Row],[H_2023_01]:[H_2025_12]],$H$5:$AQ$5),_xlfn.FORECAST.LINEAR(AU$5,tbl_Model[[#This Row],[H_2023_01]:[H_2025_12]],$H$5:$AQ$5)),0),0)</f>
        <v>18.644256684011893</v>
      </c>
      <c r="AV429" s="79">
        <f>MAX(IFERROR(IFERROR(_xlfn.FORECAST.ETS(AV$5,tbl_Model[[#This Row],[H_2023_01]:[H_2025_12]],$H$5:$AQ$5),_xlfn.FORECAST.LINEAR(AV$5,tbl_Model[[#This Row],[H_2023_01]:[H_2025_12]],$H$5:$AQ$5)),0),0)</f>
        <v>18.798992018704141</v>
      </c>
      <c r="AW429" s="79">
        <f>MAX(IFERROR(IFERROR(_xlfn.FORECAST.ETS(AW$5,tbl_Model[[#This Row],[H_2023_01]:[H_2025_12]],$H$5:$AQ$5),_xlfn.FORECAST.LINEAR(AW$5,tbl_Model[[#This Row],[H_2023_01]:[H_2025_12]],$H$5:$AQ$5)),0),0)</f>
        <v>18.953727353396374</v>
      </c>
      <c r="AX429" s="79">
        <f>MAX(IFERROR(IFERROR(_xlfn.FORECAST.ETS(AX$5,tbl_Model[[#This Row],[H_2023_01]:[H_2025_12]],$H$5:$AQ$5),_xlfn.FORECAST.LINEAR(AX$5,tbl_Model[[#This Row],[H_2023_01]:[H_2025_12]],$H$5:$AQ$5)),0),0)</f>
        <v>19.108462688088622</v>
      </c>
      <c r="AY429" s="79">
        <f>MAX(IFERROR(IFERROR(_xlfn.FORECAST.ETS(AY$5,tbl_Model[[#This Row],[H_2023_01]:[H_2025_12]],$H$5:$AQ$5),_xlfn.FORECAST.LINEAR(AY$5,tbl_Model[[#This Row],[H_2023_01]:[H_2025_12]],$H$5:$AQ$5)),0),0)</f>
        <v>19.263198022780855</v>
      </c>
      <c r="AZ429" s="79">
        <f>MAX(IFERROR(IFERROR(_xlfn.FORECAST.ETS(AZ$5,tbl_Model[[#This Row],[H_2023_01]:[H_2025_12]],$H$5:$AQ$5),_xlfn.FORECAST.LINEAR(AZ$5,tbl_Model[[#This Row],[H_2023_01]:[H_2025_12]],$H$5:$AQ$5)),0),0)</f>
        <v>19.417933357473103</v>
      </c>
      <c r="BA429" s="79">
        <f>MAX(IFERROR(IFERROR(_xlfn.FORECAST.ETS(BA$5,tbl_Model[[#This Row],[H_2023_01]:[H_2025_12]],$H$5:$AQ$5),_xlfn.FORECAST.LINEAR(BA$5,tbl_Model[[#This Row],[H_2023_01]:[H_2025_12]],$H$5:$AQ$5)),0),0)</f>
        <v>19.57266869216534</v>
      </c>
      <c r="BB429" s="79">
        <f>MAX(IFERROR(IFERROR(_xlfn.FORECAST.ETS(BB$5,tbl_Model[[#This Row],[H_2023_01]:[H_2025_12]],$H$5:$AQ$5),_xlfn.FORECAST.LINEAR(BB$5,tbl_Model[[#This Row],[H_2023_01]:[H_2025_12]],$H$5:$AQ$5)),0),0)</f>
        <v>19.727404026857588</v>
      </c>
      <c r="BC429" s="79">
        <f>MAX(IFERROR(IFERROR(_xlfn.FORECAST.ETS(BC$5,tbl_Model[[#This Row],[H_2023_01]:[H_2025_12]],$H$5:$AQ$5),_xlfn.FORECAST.LINEAR(BC$5,tbl_Model[[#This Row],[H_2023_01]:[H_2025_12]],$H$5:$AQ$5)),0),0)</f>
        <v>19.882139361549822</v>
      </c>
      <c r="BD429" s="80">
        <f>IFERROR(AR429/SUM(Model!$AR429:$BC429),1/12)</f>
        <v>7.9606781516076072E-2</v>
      </c>
      <c r="BE429" s="80">
        <f>IFERROR(AS429/SUM(Model!$AR429:$BC429),1/12)</f>
        <v>8.0284336391940991E-2</v>
      </c>
      <c r="BF429" s="80">
        <f>IFERROR(AT429/SUM(Model!$AR429:$BC429),1/12)</f>
        <v>8.096189126780598E-2</v>
      </c>
      <c r="BG429" s="80">
        <f>IFERROR(AU429/SUM(Model!$AR429:$BC429),1/12)</f>
        <v>8.1639446143670927E-2</v>
      </c>
      <c r="BH429" s="80">
        <f>IFERROR(AV429/SUM(Model!$AR429:$BC429),1/12)</f>
        <v>8.2317001019535915E-2</v>
      </c>
      <c r="BI429" s="80">
        <f>IFERROR(AW429/SUM(Model!$AR429:$BC429),1/12)</f>
        <v>8.2994555895400834E-2</v>
      </c>
      <c r="BJ429" s="80">
        <f>IFERROR(AX429/SUM(Model!$AR429:$BC429),1/12)</f>
        <v>8.3672110771265823E-2</v>
      </c>
      <c r="BK429" s="80">
        <f>IFERROR(AY429/SUM(Model!$AR429:$BC429),1/12)</f>
        <v>8.4349665647130756E-2</v>
      </c>
      <c r="BL429" s="80">
        <f>IFERROR(AZ429/SUM(Model!$AR429:$BC429),1/12)</f>
        <v>8.5027220522995745E-2</v>
      </c>
      <c r="BM429" s="80">
        <f>IFERROR(BA429/SUM(Model!$AR429:$BC429),1/12)</f>
        <v>8.5704775398860678E-2</v>
      </c>
      <c r="BN429" s="80">
        <f>IFERROR(BB429/SUM(Model!$AR429:$BC429),1/12)</f>
        <v>8.6382330274725666E-2</v>
      </c>
      <c r="BO429" s="80">
        <f>IFERROR(BC429/SUM(Model!$AR429:$BC429),1/12)</f>
        <v>8.7059885150590599E-2</v>
      </c>
      <c r="BP42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164.86033914272255</v>
      </c>
      <c r="BQ429" s="77" cm="1">
        <f t="array" ref="BQ42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29" s="77" cm="1">
        <f t="array" ref="BR42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29" s="77">
        <f>IF(tbl_Model[[#This Row],[Type]]="Boutique",
    tbl_Model[[#This Row],[UnitListPrice]],
    tbl_Model[[#This Row],[UnitListPrice]]*(1-SUMIFS(tbl_MarketTerms[WholesaleMarginPct],tbl_MarketTerms[Country],tbl_Model[[#This Row],[country]])))</f>
        <v>18716.23085864267</v>
      </c>
      <c r="BT429" s="79">
        <f>Model!$BP429*BD429</f>
        <v>13.124000998800918</v>
      </c>
      <c r="BU429" s="79">
        <f>Model!$BP429*BE429</f>
        <v>13.235702925423814</v>
      </c>
      <c r="BV429" s="79">
        <f>Model!$BP429*BF429</f>
        <v>13.347404852046722</v>
      </c>
      <c r="BW429" s="79">
        <f>Model!$BP429*BG429</f>
        <v>13.459106778669621</v>
      </c>
      <c r="BX429" s="79">
        <f>Model!$BP429*BH429</f>
        <v>13.57080870529253</v>
      </c>
      <c r="BY429" s="79">
        <f>Model!$BP429*BI429</f>
        <v>13.682510631915425</v>
      </c>
      <c r="BZ429" s="79">
        <f>Model!$BP429*BJ429</f>
        <v>13.794212558538332</v>
      </c>
      <c r="CA429" s="79">
        <f>Model!$BP429*BK429</f>
        <v>13.90591448516123</v>
      </c>
      <c r="CB429" s="79">
        <f>Model!$BP429*BL429</f>
        <v>14.017616411784138</v>
      </c>
      <c r="CC429" s="79">
        <f>Model!$BP429*BM429</f>
        <v>14.129318338407035</v>
      </c>
      <c r="CD429" s="79">
        <f>Model!$BP429*BN429</f>
        <v>14.241020265029944</v>
      </c>
      <c r="CE429" s="79">
        <f>Model!$BP429*BO429</f>
        <v>14.352722191652841</v>
      </c>
      <c r="CF429" s="79">
        <f>Model!$BS429*BT429</f>
        <v>245631.83248261496</v>
      </c>
      <c r="CG429" s="79">
        <f>Model!$BS429*BU429</f>
        <v>247722.47152864424</v>
      </c>
      <c r="CH429" s="79">
        <f>Model!$BS429*BV429</f>
        <v>249813.11057467374</v>
      </c>
      <c r="CI429" s="79">
        <f>Model!$BS429*BW429</f>
        <v>251903.74962070311</v>
      </c>
      <c r="CJ429" s="79">
        <f>Model!$BS429*BX429</f>
        <v>253994.38866673262</v>
      </c>
      <c r="CK429" s="79">
        <f>Model!$BS429*BY429</f>
        <v>256085.02771276189</v>
      </c>
      <c r="CL429" s="79">
        <f>Model!$BS429*BZ429</f>
        <v>258175.66675879137</v>
      </c>
      <c r="CM429" s="79">
        <f>Model!$BS429*CA429</f>
        <v>260266.3058048207</v>
      </c>
      <c r="CN429" s="79">
        <f>Model!$BS429*CB429</f>
        <v>262356.94485085021</v>
      </c>
      <c r="CO429" s="79">
        <f>Model!$BS429*CC429</f>
        <v>264447.58389687951</v>
      </c>
      <c r="CP429" s="79">
        <f>Model!$BS429*CD429</f>
        <v>266538.22294290905</v>
      </c>
      <c r="CQ429" s="79">
        <f>Model!$BS429*CE429</f>
        <v>268628.86198893836</v>
      </c>
      <c r="CR429" s="79">
        <f>Model!$BR429*BT429</f>
        <v>79056.318177553883</v>
      </c>
      <c r="CS429" s="79">
        <f>Model!$BR429*BU429</f>
        <v>79729.187910873181</v>
      </c>
      <c r="CT429" s="79">
        <f>Model!$BR429*BV429</f>
        <v>80402.057644192551</v>
      </c>
      <c r="CU429" s="79">
        <f>Model!$BR429*BW429</f>
        <v>81074.927377511878</v>
      </c>
      <c r="CV429" s="79">
        <f>Model!$BR429*BX429</f>
        <v>81747.797110831263</v>
      </c>
      <c r="CW429" s="79">
        <f>Model!$BR429*BY429</f>
        <v>82420.666844150561</v>
      </c>
      <c r="CX429" s="79">
        <f>Model!$BR429*BZ429</f>
        <v>83093.536577469931</v>
      </c>
      <c r="CY429" s="79">
        <f>Model!$BR429*CA429</f>
        <v>83766.406310789243</v>
      </c>
      <c r="CZ429" s="79">
        <f>Model!$BR429*CB429</f>
        <v>84439.276044108614</v>
      </c>
      <c r="DA429" s="79">
        <f>Model!$BR429*CC429</f>
        <v>85112.145777427926</v>
      </c>
      <c r="DB429" s="79">
        <f>Model!$BR429*CD429</f>
        <v>85785.015510747297</v>
      </c>
      <c r="DC429" s="79">
        <f>Model!$BR429*CE429</f>
        <v>86457.885244066623</v>
      </c>
      <c r="DD429" s="79">
        <f>SUM(Model!$CF429:$CQ429)</f>
        <v>3085564.1668293201</v>
      </c>
      <c r="DE429" s="79">
        <f>SUM(Model!$CR429:$DC429)</f>
        <v>993085.22052972298</v>
      </c>
      <c r="DF429" s="80">
        <f>IFERROR((Model!$DD429-Model!$DE429)/Model!$DD429,0)</f>
        <v>0.67815116885084825</v>
      </c>
    </row>
    <row r="430" spans="2:110" x14ac:dyDescent="0.25">
      <c r="B430" t="s">
        <v>371</v>
      </c>
      <c r="C430" t="s">
        <v>185</v>
      </c>
      <c r="D430" t="s">
        <v>17</v>
      </c>
      <c r="E430" s="4">
        <v>253</v>
      </c>
      <c r="F430" s="4">
        <v>2015384.32</v>
      </c>
      <c r="G430" s="4">
        <v>840563.81</v>
      </c>
      <c r="H430" s="4">
        <v>11</v>
      </c>
      <c r="I430" s="4">
        <v>11</v>
      </c>
      <c r="J430" s="4">
        <v>24</v>
      </c>
      <c r="K430" s="4">
        <v>20</v>
      </c>
      <c r="L430" s="4">
        <v>13</v>
      </c>
      <c r="M430" s="4">
        <v>5</v>
      </c>
      <c r="N430" s="4">
        <v>6</v>
      </c>
      <c r="O430" s="4">
        <v>27</v>
      </c>
      <c r="P430" s="4">
        <v>22</v>
      </c>
      <c r="Q430" s="4">
        <v>11</v>
      </c>
      <c r="R430" s="4">
        <v>27</v>
      </c>
      <c r="S430" s="4">
        <v>26</v>
      </c>
      <c r="T430" s="4">
        <v>11</v>
      </c>
      <c r="U430" s="4">
        <v>22</v>
      </c>
      <c r="V430" s="4">
        <v>18</v>
      </c>
      <c r="W430" s="4">
        <v>25</v>
      </c>
      <c r="X430" s="4">
        <v>24</v>
      </c>
      <c r="Y430" s="4">
        <v>26</v>
      </c>
      <c r="Z430" s="4">
        <v>12</v>
      </c>
      <c r="AA430" s="4">
        <v>17</v>
      </c>
      <c r="AB430" s="4">
        <v>8</v>
      </c>
      <c r="AC430" s="4">
        <v>12</v>
      </c>
      <c r="AD430" s="4">
        <v>8</v>
      </c>
      <c r="AE430" s="4">
        <v>33</v>
      </c>
      <c r="AF430" s="4">
        <v>3</v>
      </c>
      <c r="AG430" s="4">
        <v>26</v>
      </c>
      <c r="AH430" s="4">
        <v>30</v>
      </c>
      <c r="AI430" s="4">
        <v>21</v>
      </c>
      <c r="AJ430" s="4">
        <v>13</v>
      </c>
      <c r="AK430" s="4">
        <v>13</v>
      </c>
      <c r="AL430" s="4">
        <v>2</v>
      </c>
      <c r="AM430" s="4">
        <v>27</v>
      </c>
      <c r="AN430" s="4">
        <v>18</v>
      </c>
      <c r="AO430" s="4">
        <v>25</v>
      </c>
      <c r="AP430" s="4">
        <v>25</v>
      </c>
      <c r="AQ430" s="4">
        <v>50</v>
      </c>
      <c r="AR430" s="79">
        <f>MAX(IFERROR(IFERROR(_xlfn.FORECAST.ETS(AR$5,tbl_Model[[#This Row],[H_2023_01]:[H_2025_12]],$H$5:$AQ$5),_xlfn.FORECAST.LINEAR(AR$5,tbl_Model[[#This Row],[H_2023_01]:[H_2025_12]],$H$5:$AQ$5)),0),0)</f>
        <v>24.330979933149948</v>
      </c>
      <c r="AS430" s="79">
        <f>MAX(IFERROR(IFERROR(_xlfn.FORECAST.ETS(AS$5,tbl_Model[[#This Row],[H_2023_01]:[H_2025_12]],$H$5:$AQ$5),_xlfn.FORECAST.LINEAR(AS$5,tbl_Model[[#This Row],[H_2023_01]:[H_2025_12]],$H$5:$AQ$5)),0),0)</f>
        <v>24.614557954800446</v>
      </c>
      <c r="AT430" s="79">
        <f>MAX(IFERROR(IFERROR(_xlfn.FORECAST.ETS(AT$5,tbl_Model[[#This Row],[H_2023_01]:[H_2025_12]],$H$5:$AQ$5),_xlfn.FORECAST.LINEAR(AT$5,tbl_Model[[#This Row],[H_2023_01]:[H_2025_12]],$H$5:$AQ$5)),0),0)</f>
        <v>24.898135976450884</v>
      </c>
      <c r="AU430" s="79">
        <f>MAX(IFERROR(IFERROR(_xlfn.FORECAST.ETS(AU$5,tbl_Model[[#This Row],[H_2023_01]:[H_2025_12]],$H$5:$AQ$5),_xlfn.FORECAST.LINEAR(AU$5,tbl_Model[[#This Row],[H_2023_01]:[H_2025_12]],$H$5:$AQ$5)),0),0)</f>
        <v>25.181713998101383</v>
      </c>
      <c r="AV430" s="79">
        <f>MAX(IFERROR(IFERROR(_xlfn.FORECAST.ETS(AV$5,tbl_Model[[#This Row],[H_2023_01]:[H_2025_12]],$H$5:$AQ$5),_xlfn.FORECAST.LINEAR(AV$5,tbl_Model[[#This Row],[H_2023_01]:[H_2025_12]],$H$5:$AQ$5)),0),0)</f>
        <v>25.465292019751821</v>
      </c>
      <c r="AW430" s="79">
        <f>MAX(IFERROR(IFERROR(_xlfn.FORECAST.ETS(AW$5,tbl_Model[[#This Row],[H_2023_01]:[H_2025_12]],$H$5:$AQ$5),_xlfn.FORECAST.LINEAR(AW$5,tbl_Model[[#This Row],[H_2023_01]:[H_2025_12]],$H$5:$AQ$5)),0),0)</f>
        <v>25.74887004140232</v>
      </c>
      <c r="AX430" s="79">
        <f>MAX(IFERROR(IFERROR(_xlfn.FORECAST.ETS(AX$5,tbl_Model[[#This Row],[H_2023_01]:[H_2025_12]],$H$5:$AQ$5),_xlfn.FORECAST.LINEAR(AX$5,tbl_Model[[#This Row],[H_2023_01]:[H_2025_12]],$H$5:$AQ$5)),0),0)</f>
        <v>26.032448063052758</v>
      </c>
      <c r="AY430" s="79">
        <f>MAX(IFERROR(IFERROR(_xlfn.FORECAST.ETS(AY$5,tbl_Model[[#This Row],[H_2023_01]:[H_2025_12]],$H$5:$AQ$5),_xlfn.FORECAST.LINEAR(AY$5,tbl_Model[[#This Row],[H_2023_01]:[H_2025_12]],$H$5:$AQ$5)),0),0)</f>
        <v>26.316026084703257</v>
      </c>
      <c r="AZ430" s="79">
        <f>MAX(IFERROR(IFERROR(_xlfn.FORECAST.ETS(AZ$5,tbl_Model[[#This Row],[H_2023_01]:[H_2025_12]],$H$5:$AQ$5),_xlfn.FORECAST.LINEAR(AZ$5,tbl_Model[[#This Row],[H_2023_01]:[H_2025_12]],$H$5:$AQ$5)),0),0)</f>
        <v>26.599604106353695</v>
      </c>
      <c r="BA430" s="79">
        <f>MAX(IFERROR(IFERROR(_xlfn.FORECAST.ETS(BA$5,tbl_Model[[#This Row],[H_2023_01]:[H_2025_12]],$H$5:$AQ$5),_xlfn.FORECAST.LINEAR(BA$5,tbl_Model[[#This Row],[H_2023_01]:[H_2025_12]],$H$5:$AQ$5)),0),0)</f>
        <v>26.883182128004194</v>
      </c>
      <c r="BB430" s="79">
        <f>MAX(IFERROR(IFERROR(_xlfn.FORECAST.ETS(BB$5,tbl_Model[[#This Row],[H_2023_01]:[H_2025_12]],$H$5:$AQ$5),_xlfn.FORECAST.LINEAR(BB$5,tbl_Model[[#This Row],[H_2023_01]:[H_2025_12]],$H$5:$AQ$5)),0),0)</f>
        <v>27.166760149654632</v>
      </c>
      <c r="BC430" s="79">
        <f>MAX(IFERROR(IFERROR(_xlfn.FORECAST.ETS(BC$5,tbl_Model[[#This Row],[H_2023_01]:[H_2025_12]],$H$5:$AQ$5),_xlfn.FORECAST.LINEAR(BC$5,tbl_Model[[#This Row],[H_2023_01]:[H_2025_12]],$H$5:$AQ$5)),0),0)</f>
        <v>27.45033817130513</v>
      </c>
      <c r="BD430" s="80">
        <f>IFERROR(AR430/SUM(Model!$AR430:$BC430),1/12)</f>
        <v>7.8313250234600854E-2</v>
      </c>
      <c r="BE430" s="80">
        <f>IFERROR(AS430/SUM(Model!$AR430:$BC430),1/12)</f>
        <v>7.9225992616188665E-2</v>
      </c>
      <c r="BF430" s="80">
        <f>IFERROR(AT430/SUM(Model!$AR430:$BC430),1/12)</f>
        <v>8.0138734997776281E-2</v>
      </c>
      <c r="BG430" s="80">
        <f>IFERROR(AU430/SUM(Model!$AR430:$BC430),1/12)</f>
        <v>8.1051477379364092E-2</v>
      </c>
      <c r="BH430" s="80">
        <f>IFERROR(AV430/SUM(Model!$AR430:$BC430),1/12)</f>
        <v>8.1964219760951709E-2</v>
      </c>
      <c r="BI430" s="80">
        <f>IFERROR(AW430/SUM(Model!$AR430:$BC430),1/12)</f>
        <v>8.287696214253952E-2</v>
      </c>
      <c r="BJ430" s="80">
        <f>IFERROR(AX430/SUM(Model!$AR430:$BC430),1/12)</f>
        <v>8.3789704524127151E-2</v>
      </c>
      <c r="BK430" s="80">
        <f>IFERROR(AY430/SUM(Model!$AR430:$BC430),1/12)</f>
        <v>8.4702446905714962E-2</v>
      </c>
      <c r="BL430" s="80">
        <f>IFERROR(AZ430/SUM(Model!$AR430:$BC430),1/12)</f>
        <v>8.5615189287302579E-2</v>
      </c>
      <c r="BM430" s="80">
        <f>IFERROR(BA430/SUM(Model!$AR430:$BC430),1/12)</f>
        <v>8.652793166889039E-2</v>
      </c>
      <c r="BN430" s="80">
        <f>IFERROR(BB430/SUM(Model!$AR430:$BC430),1/12)</f>
        <v>8.7440674050478007E-2</v>
      </c>
      <c r="BO430" s="80">
        <f>IFERROR(BC430/SUM(Model!$AR430:$BC430),1/12)</f>
        <v>8.8353416432065818E-2</v>
      </c>
      <c r="BP43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262.28497409326428</v>
      </c>
      <c r="BQ430" s="77" cm="1">
        <f t="array" ref="BQ43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430" s="77" cm="1">
        <f t="array" ref="BR43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430" s="77">
        <f>IF(tbl_Model[[#This Row],[Type]]="Boutique",
    tbl_Model[[#This Row],[UnitListPrice]],
    tbl_Model[[#This Row],[UnitListPrice]]*(1-SUMIFS(tbl_MarketTerms[WholesaleMarginPct],tbl_MarketTerms[Country],tbl_Model[[#This Row],[country]])))</f>
        <v>8224.0902691065676</v>
      </c>
      <c r="BT430" s="79">
        <f>Model!$BP430*BD430</f>
        <v>20.540388808941607</v>
      </c>
      <c r="BU430" s="79">
        <f>Model!$BP430*BE430</f>
        <v>20.779787420850191</v>
      </c>
      <c r="BV430" s="79">
        <f>Model!$BP430*BF430</f>
        <v>21.019186032758725</v>
      </c>
      <c r="BW430" s="79">
        <f>Model!$BP430*BG430</f>
        <v>21.258584644667305</v>
      </c>
      <c r="BX430" s="79">
        <f>Model!$BP430*BH430</f>
        <v>21.497983256575839</v>
      </c>
      <c r="BY430" s="79">
        <f>Model!$BP430*BI430</f>
        <v>21.737381868484423</v>
      </c>
      <c r="BZ430" s="79">
        <f>Model!$BP430*BJ430</f>
        <v>21.976780480392957</v>
      </c>
      <c r="CA430" s="79">
        <f>Model!$BP430*BK430</f>
        <v>22.216179092301541</v>
      </c>
      <c r="CB430" s="79">
        <f>Model!$BP430*BL430</f>
        <v>22.455577704210075</v>
      </c>
      <c r="CC430" s="79">
        <f>Model!$BP430*BM430</f>
        <v>22.694976316118659</v>
      </c>
      <c r="CD430" s="79">
        <f>Model!$BP430*BN430</f>
        <v>22.934374928027189</v>
      </c>
      <c r="CE430" s="79">
        <f>Model!$BP430*BO430</f>
        <v>23.173773539935773</v>
      </c>
      <c r="CF430" s="79">
        <f>Model!$BS430*BT430</f>
        <v>168926.01172728211</v>
      </c>
      <c r="CG430" s="79">
        <f>Model!$BS430*BU430</f>
        <v>170894.84752191711</v>
      </c>
      <c r="CH430" s="79">
        <f>Model!$BS430*BV430</f>
        <v>172863.6833165517</v>
      </c>
      <c r="CI430" s="79">
        <f>Model!$BS430*BW430</f>
        <v>174832.51911118667</v>
      </c>
      <c r="CJ430" s="79">
        <f>Model!$BS430*BX430</f>
        <v>176801.35490582127</v>
      </c>
      <c r="CK430" s="79">
        <f>Model!$BS430*BY430</f>
        <v>178770.1907004563</v>
      </c>
      <c r="CL430" s="79">
        <f>Model!$BS430*BZ430</f>
        <v>180739.02649509089</v>
      </c>
      <c r="CM430" s="79">
        <f>Model!$BS430*CA430</f>
        <v>182707.86228972589</v>
      </c>
      <c r="CN430" s="79">
        <f>Model!$BS430*CB430</f>
        <v>184676.69808436048</v>
      </c>
      <c r="CO430" s="79">
        <f>Model!$BS430*CC430</f>
        <v>186645.53387899548</v>
      </c>
      <c r="CP430" s="79">
        <f>Model!$BS430*CD430</f>
        <v>188614.36967363005</v>
      </c>
      <c r="CQ430" s="79">
        <f>Model!$BS430*CE430</f>
        <v>190583.20546826505</v>
      </c>
      <c r="CR430" s="79">
        <f>Model!$BR430*BT430</f>
        <v>69142.176822141919</v>
      </c>
      <c r="CS430" s="79">
        <f>Model!$BR430*BU430</f>
        <v>69948.03017328943</v>
      </c>
      <c r="CT430" s="79">
        <f>Model!$BR430*BV430</f>
        <v>70753.883524436795</v>
      </c>
      <c r="CU430" s="79">
        <f>Model!$BR430*BW430</f>
        <v>71559.736875584291</v>
      </c>
      <c r="CV430" s="79">
        <f>Model!$BR430*BX430</f>
        <v>72365.590226731656</v>
      </c>
      <c r="CW430" s="79">
        <f>Model!$BR430*BY430</f>
        <v>73171.443577879167</v>
      </c>
      <c r="CX430" s="79">
        <f>Model!$BR430*BZ430</f>
        <v>73977.296929026517</v>
      </c>
      <c r="CY430" s="79">
        <f>Model!$BR430*CA430</f>
        <v>74783.150280174043</v>
      </c>
      <c r="CZ430" s="79">
        <f>Model!$BR430*CB430</f>
        <v>75589.003631321393</v>
      </c>
      <c r="DA430" s="79">
        <f>Model!$BR430*CC430</f>
        <v>76394.856982468918</v>
      </c>
      <c r="DB430" s="79">
        <f>Model!$BR430*CD430</f>
        <v>77200.710333616255</v>
      </c>
      <c r="DC430" s="79">
        <f>Model!$BR430*CE430</f>
        <v>78006.56368476378</v>
      </c>
      <c r="DD430" s="79">
        <f>SUM(Model!$CF430:$CQ430)</f>
        <v>2157055.3031732826</v>
      </c>
      <c r="DE430" s="79">
        <f>SUM(Model!$CR430:$DC430)</f>
        <v>882892.44304143416</v>
      </c>
      <c r="DF430" s="80">
        <f>IFERROR((Model!$DD430-Model!$DE430)/Model!$DD430,0)</f>
        <v>0.59069549967374724</v>
      </c>
    </row>
    <row r="431" spans="2:110" x14ac:dyDescent="0.25">
      <c r="B431" t="s">
        <v>371</v>
      </c>
      <c r="C431" t="s">
        <v>208</v>
      </c>
      <c r="D431" t="s">
        <v>18</v>
      </c>
      <c r="E431" s="4">
        <v>467</v>
      </c>
      <c r="F431" s="4">
        <v>7989942.4500000002</v>
      </c>
      <c r="G431" s="4">
        <v>2752461.38</v>
      </c>
      <c r="H431" s="4">
        <v>23</v>
      </c>
      <c r="I431" s="4">
        <v>23</v>
      </c>
      <c r="J431" s="4">
        <v>28</v>
      </c>
      <c r="K431" s="4">
        <v>47</v>
      </c>
      <c r="L431" s="4">
        <v>36</v>
      </c>
      <c r="M431" s="4">
        <v>25</v>
      </c>
      <c r="N431" s="4">
        <v>33</v>
      </c>
      <c r="O431" s="4">
        <v>38</v>
      </c>
      <c r="P431" s="4">
        <v>35</v>
      </c>
      <c r="Q431" s="4">
        <v>43</v>
      </c>
      <c r="R431" s="4">
        <v>44</v>
      </c>
      <c r="S431" s="4">
        <v>41</v>
      </c>
      <c r="T431" s="4">
        <v>28</v>
      </c>
      <c r="U431" s="4">
        <v>17</v>
      </c>
      <c r="V431" s="4">
        <v>26</v>
      </c>
      <c r="W431" s="4">
        <v>33</v>
      </c>
      <c r="X431" s="4">
        <v>34</v>
      </c>
      <c r="Y431" s="4">
        <v>22</v>
      </c>
      <c r="Z431" s="4">
        <v>20</v>
      </c>
      <c r="AA431" s="4">
        <v>24</v>
      </c>
      <c r="AB431" s="4">
        <v>45</v>
      </c>
      <c r="AC431" s="4">
        <v>28</v>
      </c>
      <c r="AD431" s="4">
        <v>48</v>
      </c>
      <c r="AE431" s="4">
        <v>52</v>
      </c>
      <c r="AF431" s="4">
        <v>25</v>
      </c>
      <c r="AG431" s="4">
        <v>14</v>
      </c>
      <c r="AH431" s="4">
        <v>34</v>
      </c>
      <c r="AI431" s="4">
        <v>48</v>
      </c>
      <c r="AJ431" s="4">
        <v>21</v>
      </c>
      <c r="AK431" s="4">
        <v>40</v>
      </c>
      <c r="AL431" s="4">
        <v>34</v>
      </c>
      <c r="AM431" s="4">
        <v>27</v>
      </c>
      <c r="AN431" s="4">
        <v>31</v>
      </c>
      <c r="AO431" s="4">
        <v>61</v>
      </c>
      <c r="AP431" s="4">
        <v>43</v>
      </c>
      <c r="AQ431" s="4">
        <v>89</v>
      </c>
      <c r="AR431" s="79">
        <f>MAX(IFERROR(IFERROR(_xlfn.FORECAST.ETS(AR$5,tbl_Model[[#This Row],[H_2023_01]:[H_2025_12]],$H$5:$AQ$5),_xlfn.FORECAST.LINEAR(AR$5,tbl_Model[[#This Row],[H_2023_01]:[H_2025_12]],$H$5:$AQ$5)),0),0)</f>
        <v>35.613003268810552</v>
      </c>
      <c r="AS431" s="79">
        <f>MAX(IFERROR(IFERROR(_xlfn.FORECAST.ETS(AS$5,tbl_Model[[#This Row],[H_2023_01]:[H_2025_12]],$H$5:$AQ$5),_xlfn.FORECAST.LINEAR(AS$5,tbl_Model[[#This Row],[H_2023_01]:[H_2025_12]],$H$5:$AQ$5)),0),0)</f>
        <v>33.383831728092517</v>
      </c>
      <c r="AT431" s="79">
        <f>MAX(IFERROR(IFERROR(_xlfn.FORECAST.ETS(AT$5,tbl_Model[[#This Row],[H_2023_01]:[H_2025_12]],$H$5:$AQ$5),_xlfn.FORECAST.LINEAR(AT$5,tbl_Model[[#This Row],[H_2023_01]:[H_2025_12]],$H$5:$AQ$5)),0),0)</f>
        <v>40.085734674025836</v>
      </c>
      <c r="AU431" s="79">
        <f>MAX(IFERROR(IFERROR(_xlfn.FORECAST.ETS(AU$5,tbl_Model[[#This Row],[H_2023_01]:[H_2025_12]],$H$5:$AQ$5),_xlfn.FORECAST.LINEAR(AU$5,tbl_Model[[#This Row],[H_2023_01]:[H_2025_12]],$H$5:$AQ$5)),0),0)</f>
        <v>51.537802307172335</v>
      </c>
      <c r="AV431" s="79">
        <f>MAX(IFERROR(IFERROR(_xlfn.FORECAST.ETS(AV$5,tbl_Model[[#This Row],[H_2023_01]:[H_2025_12]],$H$5:$AQ$5),_xlfn.FORECAST.LINEAR(AV$5,tbl_Model[[#This Row],[H_2023_01]:[H_2025_12]],$H$5:$AQ$5)),0),0)</f>
        <v>46.823995824443898</v>
      </c>
      <c r="AW431" s="79">
        <f>MAX(IFERROR(IFERROR(_xlfn.FORECAST.ETS(AW$5,tbl_Model[[#This Row],[H_2023_01]:[H_2025_12]],$H$5:$AQ$5),_xlfn.FORECAST.LINEAR(AW$5,tbl_Model[[#This Row],[H_2023_01]:[H_2025_12]],$H$5:$AQ$5)),0),0)</f>
        <v>49.207234081843438</v>
      </c>
      <c r="AX431" s="79">
        <f>MAX(IFERROR(IFERROR(_xlfn.FORECAST.ETS(AX$5,tbl_Model[[#This Row],[H_2023_01]:[H_2025_12]],$H$5:$AQ$5),_xlfn.FORECAST.LINEAR(AX$5,tbl_Model[[#This Row],[H_2023_01]:[H_2025_12]],$H$5:$AQ$5)),0),0)</f>
        <v>37.97679908412362</v>
      </c>
      <c r="AY431" s="79">
        <f>MAX(IFERROR(IFERROR(_xlfn.FORECAST.ETS(AY$5,tbl_Model[[#This Row],[H_2023_01]:[H_2025_12]],$H$5:$AQ$5),_xlfn.FORECAST.LINEAR(AY$5,tbl_Model[[#This Row],[H_2023_01]:[H_2025_12]],$H$5:$AQ$5)),0),0)</f>
        <v>35.747627543405585</v>
      </c>
      <c r="AZ431" s="79">
        <f>MAX(IFERROR(IFERROR(_xlfn.FORECAST.ETS(AZ$5,tbl_Model[[#This Row],[H_2023_01]:[H_2025_12]],$H$5:$AQ$5),_xlfn.FORECAST.LINEAR(AZ$5,tbl_Model[[#This Row],[H_2023_01]:[H_2025_12]],$H$5:$AQ$5)),0),0)</f>
        <v>42.449530489338912</v>
      </c>
      <c r="BA431" s="79">
        <f>MAX(IFERROR(IFERROR(_xlfn.FORECAST.ETS(BA$5,tbl_Model[[#This Row],[H_2023_01]:[H_2025_12]],$H$5:$AQ$5),_xlfn.FORECAST.LINEAR(BA$5,tbl_Model[[#This Row],[H_2023_01]:[H_2025_12]],$H$5:$AQ$5)),0),0)</f>
        <v>53.90159812248541</v>
      </c>
      <c r="BB431" s="79">
        <f>MAX(IFERROR(IFERROR(_xlfn.FORECAST.ETS(BB$5,tbl_Model[[#This Row],[H_2023_01]:[H_2025_12]],$H$5:$AQ$5),_xlfn.FORECAST.LINEAR(BB$5,tbl_Model[[#This Row],[H_2023_01]:[H_2025_12]],$H$5:$AQ$5)),0),0)</f>
        <v>49.187791639756966</v>
      </c>
      <c r="BC431" s="79">
        <f>MAX(IFERROR(IFERROR(_xlfn.FORECAST.ETS(BC$5,tbl_Model[[#This Row],[H_2023_01]:[H_2025_12]],$H$5:$AQ$5),_xlfn.FORECAST.LINEAR(BC$5,tbl_Model[[#This Row],[H_2023_01]:[H_2025_12]],$H$5:$AQ$5)),0),0)</f>
        <v>51.571029897156507</v>
      </c>
      <c r="BD431" s="80">
        <f>IFERROR(AR431/SUM(Model!$AR431:$BC431),1/12)</f>
        <v>6.751459699314824E-2</v>
      </c>
      <c r="BE431" s="80">
        <f>IFERROR(AS431/SUM(Model!$AR431:$BC431),1/12)</f>
        <v>6.3288567049417516E-2</v>
      </c>
      <c r="BF431" s="80">
        <f>IFERROR(AT431/SUM(Model!$AR431:$BC431),1/12)</f>
        <v>7.5993934048840292E-2</v>
      </c>
      <c r="BG431" s="80">
        <f>IFERROR(AU431/SUM(Model!$AR431:$BC431),1/12)</f>
        <v>9.7704591955282763E-2</v>
      </c>
      <c r="BH431" s="80">
        <f>IFERROR(AV431/SUM(Model!$AR431:$BC431),1/12)</f>
        <v>8.8768228386534809E-2</v>
      </c>
      <c r="BI431" s="80">
        <f>IFERROR(AW431/SUM(Model!$AR431:$BC431),1/12)</f>
        <v>9.3286335698980996E-2</v>
      </c>
      <c r="BJ431" s="80">
        <f>IFERROR(AX431/SUM(Model!$AR431:$BC431),1/12)</f>
        <v>7.1995845615746706E-2</v>
      </c>
      <c r="BK431" s="80">
        <f>IFERROR(AY431/SUM(Model!$AR431:$BC431),1/12)</f>
        <v>6.7769815672015996E-2</v>
      </c>
      <c r="BL431" s="80">
        <f>IFERROR(AZ431/SUM(Model!$AR431:$BC431),1/12)</f>
        <v>8.0475182671438786E-2</v>
      </c>
      <c r="BM431" s="80">
        <f>IFERROR(BA431/SUM(Model!$AR431:$BC431),1/12)</f>
        <v>0.10218584057788124</v>
      </c>
      <c r="BN431" s="80">
        <f>IFERROR(BB431/SUM(Model!$AR431:$BC431),1/12)</f>
        <v>9.3249477009133289E-2</v>
      </c>
      <c r="BO431" s="80">
        <f>IFERROR(BC431/SUM(Model!$AR431:$BC431),1/12)</f>
        <v>9.7767584321579462E-2</v>
      </c>
      <c r="BP43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484.10290742157594</v>
      </c>
      <c r="BQ431" s="77" cm="1">
        <f t="array" ref="BQ43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31" s="77" cm="1">
        <f t="array" ref="BR43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31" s="77">
        <f>IF(tbl_Model[[#This Row],[Type]]="Boutique",
    tbl_Model[[#This Row],[UnitListPrice]],
    tbl_Model[[#This Row],[UnitListPrice]]*(1-SUMIFS(tbl_MarketTerms[WholesaleMarginPct],tbl_MarketTerms[Country],tbl_Model[[#This Row],[country]])))</f>
        <v>17754.310036245472</v>
      </c>
      <c r="BT431" s="79">
        <f>Model!$BP431*BD431</f>
        <v>32.684012697779053</v>
      </c>
      <c r="BU431" s="79">
        <f>Model!$BP431*BE431</f>
        <v>30.638179315168369</v>
      </c>
      <c r="BV431" s="79">
        <f>Model!$BP431*BF431</f>
        <v>36.788884419447079</v>
      </c>
      <c r="BW431" s="79">
        <f>Model!$BP431*BG431</f>
        <v>47.299077033991104</v>
      </c>
      <c r="BX431" s="79">
        <f>Model!$BP431*BH431</f>
        <v>42.972957448583969</v>
      </c>
      <c r="BY431" s="79">
        <f>Model!$BP431*BI431</f>
        <v>45.160186334581851</v>
      </c>
      <c r="BZ431" s="79">
        <f>Model!$BP431*BJ431</f>
        <v>34.853398184857902</v>
      </c>
      <c r="CA431" s="79">
        <f>Model!$BP431*BK431</f>
        <v>32.807564802247228</v>
      </c>
      <c r="CB431" s="79">
        <f>Model!$BP431*BL431</f>
        <v>38.958269906525942</v>
      </c>
      <c r="CC431" s="79">
        <f>Model!$BP431*BM431</f>
        <v>49.468462521069959</v>
      </c>
      <c r="CD431" s="79">
        <f>Model!$BP431*BN431</f>
        <v>45.142342935662825</v>
      </c>
      <c r="CE431" s="79">
        <f>Model!$BP431*BO431</f>
        <v>47.3295718216607</v>
      </c>
      <c r="CF431" s="79">
        <f>Model!$BS431*BT431</f>
        <v>580282.09466495307</v>
      </c>
      <c r="CG431" s="79">
        <f>Model!$BS431*BU431</f>
        <v>543959.73450758215</v>
      </c>
      <c r="CH431" s="79">
        <f>Model!$BS431*BV431</f>
        <v>653161.25987046398</v>
      </c>
      <c r="CI431" s="79">
        <f>Model!$BS431*BW431</f>
        <v>839762.47808973596</v>
      </c>
      <c r="CJ431" s="79">
        <f>Model!$BS431*BX431</f>
        <v>762955.2097165439</v>
      </c>
      <c r="CK431" s="79">
        <f>Model!$BS431*BY431</f>
        <v>801787.94947878213</v>
      </c>
      <c r="CL431" s="79">
        <f>Model!$BS431*BZ431</f>
        <v>618798.03719068237</v>
      </c>
      <c r="CM431" s="79">
        <f>Model!$BS431*CA431</f>
        <v>582475.67703331169</v>
      </c>
      <c r="CN431" s="79">
        <f>Model!$BS431*CB431</f>
        <v>691677.2023961934</v>
      </c>
      <c r="CO431" s="79">
        <f>Model!$BS431*CC431</f>
        <v>878278.42061546538</v>
      </c>
      <c r="CP431" s="79">
        <f>Model!$BS431*CD431</f>
        <v>801471.15224227333</v>
      </c>
      <c r="CQ431" s="79">
        <f>Model!$BS431*CE431</f>
        <v>840303.89200451144</v>
      </c>
      <c r="CR431" s="79">
        <f>Model!$BR431*BT431</f>
        <v>196881.85846609654</v>
      </c>
      <c r="CS431" s="79">
        <f>Model!$BR431*BU431</f>
        <v>184558.1734215199</v>
      </c>
      <c r="CT431" s="79">
        <f>Model!$BR431*BV431</f>
        <v>221608.77253261334</v>
      </c>
      <c r="CU431" s="79">
        <f>Model!$BR431*BW431</f>
        <v>284920.03954018856</v>
      </c>
      <c r="CV431" s="79">
        <f>Model!$BR431*BX431</f>
        <v>258860.37325021028</v>
      </c>
      <c r="CW431" s="79">
        <f>Model!$BR431*BY431</f>
        <v>272035.79610749165</v>
      </c>
      <c r="CX431" s="79">
        <f>Model!$BR431*BZ431</f>
        <v>209949.79631004692</v>
      </c>
      <c r="CY431" s="79">
        <f>Model!$BR431*CA431</f>
        <v>197626.11126547036</v>
      </c>
      <c r="CZ431" s="79">
        <f>Model!$BR431*CB431</f>
        <v>234676.7103765638</v>
      </c>
      <c r="DA431" s="79">
        <f>Model!$BR431*CC431</f>
        <v>297987.97738413903</v>
      </c>
      <c r="DB431" s="79">
        <f>Model!$BR431*CD431</f>
        <v>271928.31109416072</v>
      </c>
      <c r="DC431" s="79">
        <f>Model!$BR431*CE431</f>
        <v>285103.73395144206</v>
      </c>
      <c r="DD431" s="79">
        <f>SUM(Model!$CF431:$CQ431)</f>
        <v>8594913.1078104991</v>
      </c>
      <c r="DE431" s="79">
        <f>SUM(Model!$CR431:$DC431)</f>
        <v>2916137.6536999429</v>
      </c>
      <c r="DF431" s="80">
        <f>IFERROR((Model!$DD431-Model!$DE431)/Model!$DD431,0)</f>
        <v>0.66071353868022864</v>
      </c>
    </row>
    <row r="432" spans="2:110" x14ac:dyDescent="0.25">
      <c r="B432" t="s">
        <v>371</v>
      </c>
      <c r="C432" t="s">
        <v>169</v>
      </c>
      <c r="D432" t="s">
        <v>26</v>
      </c>
      <c r="E432" s="4">
        <v>249</v>
      </c>
      <c r="F432" s="4">
        <v>3757099.46</v>
      </c>
      <c r="G432" s="4">
        <v>1407820.45</v>
      </c>
      <c r="H432" s="4">
        <v>19</v>
      </c>
      <c r="I432" s="4">
        <v>13</v>
      </c>
      <c r="J432" s="4">
        <v>8</v>
      </c>
      <c r="K432" s="4">
        <v>14</v>
      </c>
      <c r="L432" s="4">
        <v>11</v>
      </c>
      <c r="M432" s="4">
        <v>15</v>
      </c>
      <c r="N432" s="4">
        <v>24</v>
      </c>
      <c r="O432" s="4">
        <v>15</v>
      </c>
      <c r="P432" s="4">
        <v>19</v>
      </c>
      <c r="Q432" s="4">
        <v>16</v>
      </c>
      <c r="R432" s="4">
        <v>24</v>
      </c>
      <c r="S432" s="4">
        <v>37</v>
      </c>
      <c r="T432" s="4">
        <v>23</v>
      </c>
      <c r="U432" s="4">
        <v>19</v>
      </c>
      <c r="V432" s="4">
        <v>19</v>
      </c>
      <c r="W432" s="4">
        <v>9</v>
      </c>
      <c r="X432" s="4">
        <v>30</v>
      </c>
      <c r="Y432" s="4">
        <v>16</v>
      </c>
      <c r="Z432" s="4">
        <v>17</v>
      </c>
      <c r="AA432" s="4">
        <v>7</v>
      </c>
      <c r="AB432" s="4">
        <v>10</v>
      </c>
      <c r="AC432" s="4">
        <v>10</v>
      </c>
      <c r="AD432" s="4">
        <v>26</v>
      </c>
      <c r="AE432" s="4">
        <v>32</v>
      </c>
      <c r="AF432" s="4">
        <v>20</v>
      </c>
      <c r="AG432" s="4">
        <v>24</v>
      </c>
      <c r="AH432" s="4">
        <v>17</v>
      </c>
      <c r="AI432" s="4">
        <v>9</v>
      </c>
      <c r="AJ432" s="4">
        <v>12</v>
      </c>
      <c r="AK432" s="4">
        <v>29</v>
      </c>
      <c r="AL432" s="4">
        <v>29</v>
      </c>
      <c r="AM432" s="4">
        <v>33</v>
      </c>
      <c r="AN432" s="4">
        <v>7</v>
      </c>
      <c r="AO432" s="4">
        <v>27</v>
      </c>
      <c r="AP432" s="4">
        <v>9</v>
      </c>
      <c r="AQ432" s="4">
        <v>33</v>
      </c>
      <c r="AR432" s="79">
        <f>MAX(IFERROR(IFERROR(_xlfn.FORECAST.ETS(AR$5,tbl_Model[[#This Row],[H_2023_01]:[H_2025_12]],$H$5:$AQ$5),_xlfn.FORECAST.LINEAR(AR$5,tbl_Model[[#This Row],[H_2023_01]:[H_2025_12]],$H$5:$AQ$5)),0),0)</f>
        <v>25.506778399747233</v>
      </c>
      <c r="AS432" s="79">
        <f>MAX(IFERROR(IFERROR(_xlfn.FORECAST.ETS(AS$5,tbl_Model[[#This Row],[H_2023_01]:[H_2025_12]],$H$5:$AQ$5),_xlfn.FORECAST.LINEAR(AS$5,tbl_Model[[#This Row],[H_2023_01]:[H_2025_12]],$H$5:$AQ$5)),0),0)</f>
        <v>17.944052948711192</v>
      </c>
      <c r="AT432" s="79">
        <f>MAX(IFERROR(IFERROR(_xlfn.FORECAST.ETS(AT$5,tbl_Model[[#This Row],[H_2023_01]:[H_2025_12]],$H$5:$AQ$5),_xlfn.FORECAST.LINEAR(AT$5,tbl_Model[[#This Row],[H_2023_01]:[H_2025_12]],$H$5:$AQ$5)),0),0)</f>
        <v>19.424722257012739</v>
      </c>
      <c r="AU432" s="79">
        <f>MAX(IFERROR(IFERROR(_xlfn.FORECAST.ETS(AU$5,tbl_Model[[#This Row],[H_2023_01]:[H_2025_12]],$H$5:$AQ$5),_xlfn.FORECAST.LINEAR(AU$5,tbl_Model[[#This Row],[H_2023_01]:[H_2025_12]],$H$5:$AQ$5)),0),0)</f>
        <v>17.440203930649975</v>
      </c>
      <c r="AV432" s="79">
        <f>MAX(IFERROR(IFERROR(_xlfn.FORECAST.ETS(AV$5,tbl_Model[[#This Row],[H_2023_01]:[H_2025_12]],$H$5:$AQ$5),_xlfn.FORECAST.LINEAR(AV$5,tbl_Model[[#This Row],[H_2023_01]:[H_2025_12]],$H$5:$AQ$5)),0),0)</f>
        <v>26.160778297009379</v>
      </c>
      <c r="AW432" s="79">
        <f>MAX(IFERROR(IFERROR(_xlfn.FORECAST.ETS(AW$5,tbl_Model[[#This Row],[H_2023_01]:[H_2025_12]],$H$5:$AQ$5),_xlfn.FORECAST.LINEAR(AW$5,tbl_Model[[#This Row],[H_2023_01]:[H_2025_12]],$H$5:$AQ$5)),0),0)</f>
        <v>27.369708727748204</v>
      </c>
      <c r="AX432" s="79">
        <f>MAX(IFERROR(IFERROR(_xlfn.FORECAST.ETS(AX$5,tbl_Model[[#This Row],[H_2023_01]:[H_2025_12]],$H$5:$AQ$5),_xlfn.FORECAST.LINEAR(AX$5,tbl_Model[[#This Row],[H_2023_01]:[H_2025_12]],$H$5:$AQ$5)),0),0)</f>
        <v>26.483770952186113</v>
      </c>
      <c r="AY432" s="79">
        <f>MAX(IFERROR(IFERROR(_xlfn.FORECAST.ETS(AY$5,tbl_Model[[#This Row],[H_2023_01]:[H_2025_12]],$H$5:$AQ$5),_xlfn.FORECAST.LINEAR(AY$5,tbl_Model[[#This Row],[H_2023_01]:[H_2025_12]],$H$5:$AQ$5)),0),0)</f>
        <v>18.921045501150076</v>
      </c>
      <c r="AZ432" s="79">
        <f>MAX(IFERROR(IFERROR(_xlfn.FORECAST.ETS(AZ$5,tbl_Model[[#This Row],[H_2023_01]:[H_2025_12]],$H$5:$AQ$5),_xlfn.FORECAST.LINEAR(AZ$5,tbl_Model[[#This Row],[H_2023_01]:[H_2025_12]],$H$5:$AQ$5)),0),0)</f>
        <v>20.401714809451626</v>
      </c>
      <c r="BA432" s="79">
        <f>MAX(IFERROR(IFERROR(_xlfn.FORECAST.ETS(BA$5,tbl_Model[[#This Row],[H_2023_01]:[H_2025_12]],$H$5:$AQ$5),_xlfn.FORECAST.LINEAR(BA$5,tbl_Model[[#This Row],[H_2023_01]:[H_2025_12]],$H$5:$AQ$5)),0),0)</f>
        <v>18.417196483088858</v>
      </c>
      <c r="BB432" s="79">
        <f>MAX(IFERROR(IFERROR(_xlfn.FORECAST.ETS(BB$5,tbl_Model[[#This Row],[H_2023_01]:[H_2025_12]],$H$5:$AQ$5),_xlfn.FORECAST.LINEAR(BB$5,tbl_Model[[#This Row],[H_2023_01]:[H_2025_12]],$H$5:$AQ$5)),0),0)</f>
        <v>27.137770849448259</v>
      </c>
      <c r="BC432" s="79">
        <f>MAX(IFERROR(IFERROR(_xlfn.FORECAST.ETS(BC$5,tbl_Model[[#This Row],[H_2023_01]:[H_2025_12]],$H$5:$AQ$5),_xlfn.FORECAST.LINEAR(BC$5,tbl_Model[[#This Row],[H_2023_01]:[H_2025_12]],$H$5:$AQ$5)),0),0)</f>
        <v>28.346701280187087</v>
      </c>
      <c r="BD432" s="80">
        <f>IFERROR(AR432/SUM(Model!$AR432:$BC432),1/12)</f>
        <v>9.32420544374606E-2</v>
      </c>
      <c r="BE432" s="80">
        <f>IFERROR(AS432/SUM(Model!$AR432:$BC432),1/12)</f>
        <v>6.5595910845761093E-2</v>
      </c>
      <c r="BF432" s="80">
        <f>IFERROR(AT432/SUM(Model!$AR432:$BC432),1/12)</f>
        <v>7.100861511145927E-2</v>
      </c>
      <c r="BG432" s="80">
        <f>IFERROR(AU432/SUM(Model!$AR432:$BC432),1/12)</f>
        <v>6.375405073963375E-2</v>
      </c>
      <c r="BH432" s="80">
        <f>IFERROR(AV432/SUM(Model!$AR432:$BC432),1/12)</f>
        <v>9.5632803008954631E-2</v>
      </c>
      <c r="BI432" s="80">
        <f>IFERROR(AW432/SUM(Model!$AR432:$BC432),1/12)</f>
        <v>0.10005214422356953</v>
      </c>
      <c r="BJ432" s="80">
        <f>IFERROR(AX432/SUM(Model!$AR432:$BC432),1/12)</f>
        <v>9.6813528315180974E-2</v>
      </c>
      <c r="BK432" s="80">
        <f>IFERROR(AY432/SUM(Model!$AR432:$BC432),1/12)</f>
        <v>6.9167384723481481E-2</v>
      </c>
      <c r="BL432" s="80">
        <f>IFERROR(AZ432/SUM(Model!$AR432:$BC432),1/12)</f>
        <v>7.4580088989179671E-2</v>
      </c>
      <c r="BM432" s="80">
        <f>IFERROR(BA432/SUM(Model!$AR432:$BC432),1/12)</f>
        <v>6.7325524617354138E-2</v>
      </c>
      <c r="BN432" s="80">
        <f>IFERROR(BB432/SUM(Model!$AR432:$BC432),1/12)</f>
        <v>9.9204276886675005E-2</v>
      </c>
      <c r="BO432" s="80">
        <f>IFERROR(BC432/SUM(Model!$AR432:$BC432),1/12)</f>
        <v>0.10362361810128992</v>
      </c>
      <c r="BP43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259.38027233477249</v>
      </c>
      <c r="BQ432" s="77" cm="1">
        <f t="array" ref="BQ43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432" s="77" cm="1">
        <f t="array" ref="BR43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432" s="77">
        <f>IF(tbl_Model[[#This Row],[Type]]="Boutique",
    tbl_Model[[#This Row],[UnitListPrice]],
    tbl_Model[[#This Row],[UnitListPrice]]*(1-SUMIFS(tbl_MarketTerms[WholesaleMarginPct],tbl_MarketTerms[Country],tbl_Model[[#This Row],[country]])))</f>
        <v>15133.174965469614</v>
      </c>
      <c r="BT432" s="79">
        <f>Model!$BP432*BD432</f>
        <v>24.185149473042213</v>
      </c>
      <c r="BU432" s="79">
        <f>Model!$BP432*BE432</f>
        <v>17.014285219220969</v>
      </c>
      <c r="BV432" s="79">
        <f>Model!$BP432*BF432</f>
        <v>18.418233925725346</v>
      </c>
      <c r="BW432" s="79">
        <f>Model!$BP432*BG432</f>
        <v>16.536543043291104</v>
      </c>
      <c r="BX432" s="79">
        <f>Model!$BP432*BH432</f>
        <v>24.805262488600302</v>
      </c>
      <c r="BY432" s="79">
        <f>Model!$BP432*BI432</f>
        <v>25.951552416387401</v>
      </c>
      <c r="BZ432" s="79">
        <f>Model!$BP432*BJ432</f>
        <v>25.111519340081848</v>
      </c>
      <c r="CA432" s="79">
        <f>Model!$BP432*BK432</f>
        <v>17.940655086260609</v>
      </c>
      <c r="CB432" s="79">
        <f>Model!$BP432*BL432</f>
        <v>19.344603792764989</v>
      </c>
      <c r="CC432" s="79">
        <f>Model!$BP432*BM432</f>
        <v>17.462912910330747</v>
      </c>
      <c r="CD432" s="79">
        <f>Model!$BP432*BN432</f>
        <v>25.731632355639938</v>
      </c>
      <c r="CE432" s="79">
        <f>Model!$BP432*BO432</f>
        <v>26.87792228342704</v>
      </c>
      <c r="CF432" s="79">
        <f>Model!$BS432*BT432</f>
        <v>365998.09854158305</v>
      </c>
      <c r="CG432" s="79">
        <f>Model!$BS432*BU432</f>
        <v>257480.15513487445</v>
      </c>
      <c r="CH432" s="79">
        <f>Model!$BS432*BV432</f>
        <v>278726.35655294993</v>
      </c>
      <c r="CI432" s="79">
        <f>Model!$BS432*BW432</f>
        <v>250250.39919814363</v>
      </c>
      <c r="CJ432" s="79">
        <f>Model!$BS432*BX432</f>
        <v>375382.37730438862</v>
      </c>
      <c r="CK432" s="79">
        <f>Model!$BS432*BY432</f>
        <v>392729.3833427463</v>
      </c>
      <c r="CL432" s="79">
        <f>Model!$BS432*BZ432</f>
        <v>380017.0158222327</v>
      </c>
      <c r="CM432" s="79">
        <f>Model!$BS432*CA432</f>
        <v>271499.07241552416</v>
      </c>
      <c r="CN432" s="79">
        <f>Model!$BS432*CB432</f>
        <v>292745.2738335997</v>
      </c>
      <c r="CO432" s="79">
        <f>Model!$BS432*CC432</f>
        <v>264269.31647879339</v>
      </c>
      <c r="CP432" s="79">
        <f>Model!$BS432*CD432</f>
        <v>389401.29458503821</v>
      </c>
      <c r="CQ432" s="79">
        <f>Model!$BS432*CE432</f>
        <v>406748.30062339595</v>
      </c>
      <c r="CR432" s="79">
        <f>Model!$BR432*BT432</f>
        <v>135362.09357949783</v>
      </c>
      <c r="CS432" s="79">
        <f>Model!$BR432*BU432</f>
        <v>95227.415096176104</v>
      </c>
      <c r="CT432" s="79">
        <f>Model!$BR432*BV432</f>
        <v>103085.18899178458</v>
      </c>
      <c r="CU432" s="79">
        <f>Model!$BR432*BW432</f>
        <v>92553.535358646535</v>
      </c>
      <c r="CV432" s="79">
        <f>Model!$BR432*BX432</f>
        <v>138832.81002619176</v>
      </c>
      <c r="CW432" s="79">
        <f>Model!$BR432*BY432</f>
        <v>145248.49104760968</v>
      </c>
      <c r="CX432" s="79">
        <f>Model!$BR432*BZ432</f>
        <v>140546.90191699506</v>
      </c>
      <c r="CY432" s="79">
        <f>Model!$BR432*CA432</f>
        <v>100412.22343367335</v>
      </c>
      <c r="CZ432" s="79">
        <f>Model!$BR432*CB432</f>
        <v>108269.99732928186</v>
      </c>
      <c r="DA432" s="79">
        <f>Model!$BR432*CC432</f>
        <v>97738.343696143813</v>
      </c>
      <c r="DB432" s="79">
        <f>Model!$BR432*CD432</f>
        <v>144017.61836368899</v>
      </c>
      <c r="DC432" s="79">
        <f>Model!$BR432*CE432</f>
        <v>150433.29938510695</v>
      </c>
      <c r="DD432" s="79">
        <f>SUM(Model!$CF432:$CQ432)</f>
        <v>3925247.0438332702</v>
      </c>
      <c r="DE432" s="79">
        <f>SUM(Model!$CR432:$DC432)</f>
        <v>1451727.9182247964</v>
      </c>
      <c r="DF432" s="80">
        <f>IFERROR((Model!$DD432-Model!$DE432)/Model!$DD432,0)</f>
        <v>0.63015629283626307</v>
      </c>
    </row>
    <row r="433" spans="2:110" x14ac:dyDescent="0.25">
      <c r="B433" t="s">
        <v>371</v>
      </c>
      <c r="C433" t="s">
        <v>208</v>
      </c>
      <c r="D433" t="s">
        <v>19</v>
      </c>
      <c r="E433" s="4">
        <v>30</v>
      </c>
      <c r="F433" s="4">
        <v>519405.03</v>
      </c>
      <c r="G433" s="4">
        <v>176413.41</v>
      </c>
      <c r="H433" s="4">
        <v>0</v>
      </c>
      <c r="I433" s="4">
        <v>3</v>
      </c>
      <c r="J433" s="4">
        <v>5</v>
      </c>
      <c r="K433" s="4">
        <v>2</v>
      </c>
      <c r="L433" s="4">
        <v>17</v>
      </c>
      <c r="M433" s="4">
        <v>1</v>
      </c>
      <c r="N433" s="4">
        <v>4</v>
      </c>
      <c r="O433" s="4">
        <v>0</v>
      </c>
      <c r="P433" s="4">
        <v>0</v>
      </c>
      <c r="Q433" s="4">
        <v>0</v>
      </c>
      <c r="R433" s="4">
        <v>1</v>
      </c>
      <c r="S433" s="4">
        <v>2</v>
      </c>
      <c r="T433" s="4">
        <v>5</v>
      </c>
      <c r="U433" s="4">
        <v>2</v>
      </c>
      <c r="V433" s="4">
        <v>6</v>
      </c>
      <c r="W433" s="4">
        <v>2</v>
      </c>
      <c r="X433" s="4">
        <v>2</v>
      </c>
      <c r="Y433" s="4">
        <v>1</v>
      </c>
      <c r="Z433" s="4">
        <v>1</v>
      </c>
      <c r="AA433" s="4">
        <v>0</v>
      </c>
      <c r="AB433" s="4">
        <v>1</v>
      </c>
      <c r="AC433" s="4">
        <v>0</v>
      </c>
      <c r="AD433" s="4">
        <v>0</v>
      </c>
      <c r="AE433" s="4">
        <v>0</v>
      </c>
      <c r="AF433" s="4">
        <v>0</v>
      </c>
      <c r="AG433" s="4">
        <v>4</v>
      </c>
      <c r="AH433" s="4">
        <v>0</v>
      </c>
      <c r="AI433" s="4">
        <v>2</v>
      </c>
      <c r="AJ433" s="4">
        <v>0</v>
      </c>
      <c r="AK433" s="4">
        <v>13</v>
      </c>
      <c r="AL433" s="4">
        <v>2</v>
      </c>
      <c r="AM433" s="4">
        <v>0</v>
      </c>
      <c r="AN433" s="4">
        <v>6</v>
      </c>
      <c r="AO433" s="4">
        <v>0</v>
      </c>
      <c r="AP433" s="4">
        <v>3</v>
      </c>
      <c r="AQ433" s="4">
        <v>0</v>
      </c>
      <c r="AR433" s="79">
        <f>MAX(IFERROR(IFERROR(_xlfn.FORECAST.ETS(AR$5,tbl_Model[[#This Row],[H_2023_01]:[H_2025_12]],$H$5:$AQ$5),_xlfn.FORECAST.LINEAR(AR$5,tbl_Model[[#This Row],[H_2023_01]:[H_2025_12]],$H$5:$AQ$5)),0),0)</f>
        <v>1.9752500641738022</v>
      </c>
      <c r="AS433" s="79">
        <f>MAX(IFERROR(IFERROR(_xlfn.FORECAST.ETS(AS$5,tbl_Model[[#This Row],[H_2023_01]:[H_2025_12]],$H$5:$AQ$5),_xlfn.FORECAST.LINEAR(AS$5,tbl_Model[[#This Row],[H_2023_01]:[H_2025_12]],$H$5:$AQ$5)),0),0)</f>
        <v>1.9549753296039978</v>
      </c>
      <c r="AT433" s="79">
        <f>MAX(IFERROR(IFERROR(_xlfn.FORECAST.ETS(AT$5,tbl_Model[[#This Row],[H_2023_01]:[H_2025_12]],$H$5:$AQ$5),_xlfn.FORECAST.LINEAR(AT$5,tbl_Model[[#This Row],[H_2023_01]:[H_2025_12]],$H$5:$AQ$5)),0),0)</f>
        <v>1.934700595034204</v>
      </c>
      <c r="AU433" s="79">
        <f>MAX(IFERROR(IFERROR(_xlfn.FORECAST.ETS(AU$5,tbl_Model[[#This Row],[H_2023_01]:[H_2025_12]],$H$5:$AQ$5),_xlfn.FORECAST.LINEAR(AU$5,tbl_Model[[#This Row],[H_2023_01]:[H_2025_12]],$H$5:$AQ$5)),0),0)</f>
        <v>1.9144258604643996</v>
      </c>
      <c r="AV433" s="79">
        <f>MAX(IFERROR(IFERROR(_xlfn.FORECAST.ETS(AV$5,tbl_Model[[#This Row],[H_2023_01]:[H_2025_12]],$H$5:$AQ$5),_xlfn.FORECAST.LINEAR(AV$5,tbl_Model[[#This Row],[H_2023_01]:[H_2025_12]],$H$5:$AQ$5)),0),0)</f>
        <v>1.8941511258946058</v>
      </c>
      <c r="AW433" s="79">
        <f>MAX(IFERROR(IFERROR(_xlfn.FORECAST.ETS(AW$5,tbl_Model[[#This Row],[H_2023_01]:[H_2025_12]],$H$5:$AQ$5),_xlfn.FORECAST.LINEAR(AW$5,tbl_Model[[#This Row],[H_2023_01]:[H_2025_12]],$H$5:$AQ$5)),0),0)</f>
        <v>1.8738763913248015</v>
      </c>
      <c r="AX433" s="79">
        <f>MAX(IFERROR(IFERROR(_xlfn.FORECAST.ETS(AX$5,tbl_Model[[#This Row],[H_2023_01]:[H_2025_12]],$H$5:$AQ$5),_xlfn.FORECAST.LINEAR(AX$5,tbl_Model[[#This Row],[H_2023_01]:[H_2025_12]],$H$5:$AQ$5)),0),0)</f>
        <v>1.8536016567550078</v>
      </c>
      <c r="AY433" s="79">
        <f>MAX(IFERROR(IFERROR(_xlfn.FORECAST.ETS(AY$5,tbl_Model[[#This Row],[H_2023_01]:[H_2025_12]],$H$5:$AQ$5),_xlfn.FORECAST.LINEAR(AY$5,tbl_Model[[#This Row],[H_2023_01]:[H_2025_12]],$H$5:$AQ$5)),0),0)</f>
        <v>1.8333269221852033</v>
      </c>
      <c r="AZ433" s="79">
        <f>MAX(IFERROR(IFERROR(_xlfn.FORECAST.ETS(AZ$5,tbl_Model[[#This Row],[H_2023_01]:[H_2025_12]],$H$5:$AQ$5),_xlfn.FORECAST.LINEAR(AZ$5,tbl_Model[[#This Row],[H_2023_01]:[H_2025_12]],$H$5:$AQ$5)),0),0)</f>
        <v>1.8130521876154095</v>
      </c>
      <c r="BA433" s="79">
        <f>MAX(IFERROR(IFERROR(_xlfn.FORECAST.ETS(BA$5,tbl_Model[[#This Row],[H_2023_01]:[H_2025_12]],$H$5:$AQ$5),_xlfn.FORECAST.LINEAR(BA$5,tbl_Model[[#This Row],[H_2023_01]:[H_2025_12]],$H$5:$AQ$5)),0),0)</f>
        <v>1.7927774530456051</v>
      </c>
      <c r="BB433" s="79">
        <f>MAX(IFERROR(IFERROR(_xlfn.FORECAST.ETS(BB$5,tbl_Model[[#This Row],[H_2023_01]:[H_2025_12]],$H$5:$AQ$5),_xlfn.FORECAST.LINEAR(BB$5,tbl_Model[[#This Row],[H_2023_01]:[H_2025_12]],$H$5:$AQ$5)),0),0)</f>
        <v>1.7725027184758113</v>
      </c>
      <c r="BC433" s="79">
        <f>MAX(IFERROR(IFERROR(_xlfn.FORECAST.ETS(BC$5,tbl_Model[[#This Row],[H_2023_01]:[H_2025_12]],$H$5:$AQ$5),_xlfn.FORECAST.LINEAR(BC$5,tbl_Model[[#This Row],[H_2023_01]:[H_2025_12]],$H$5:$AQ$5)),0),0)</f>
        <v>1.7522279839060069</v>
      </c>
      <c r="BD433" s="80">
        <f>IFERROR(AR433/SUM(Model!$AR433:$BC433),1/12)</f>
        <v>8.8319324696910562E-2</v>
      </c>
      <c r="BE433" s="80">
        <f>IFERROR(AS433/SUM(Model!$AR433:$BC433),1/12)</f>
        <v>8.7412780812623575E-2</v>
      </c>
      <c r="BF433" s="80">
        <f>IFERROR(AT433/SUM(Model!$AR433:$BC433),1/12)</f>
        <v>8.6506236928337074E-2</v>
      </c>
      <c r="BG433" s="80">
        <f>IFERROR(AU433/SUM(Model!$AR433:$BC433),1/12)</f>
        <v>8.5599693044050087E-2</v>
      </c>
      <c r="BH433" s="80">
        <f>IFERROR(AV433/SUM(Model!$AR433:$BC433),1/12)</f>
        <v>8.4693149159763573E-2</v>
      </c>
      <c r="BI433" s="80">
        <f>IFERROR(AW433/SUM(Model!$AR433:$BC433),1/12)</f>
        <v>8.37866052754766E-2</v>
      </c>
      <c r="BJ433" s="80">
        <f>IFERROR(AX433/SUM(Model!$AR433:$BC433),1/12)</f>
        <v>8.2880061391190085E-2</v>
      </c>
      <c r="BK433" s="80">
        <f>IFERROR(AY433/SUM(Model!$AR433:$BC433),1/12)</f>
        <v>8.1973517506903099E-2</v>
      </c>
      <c r="BL433" s="80">
        <f>IFERROR(AZ433/SUM(Model!$AR433:$BC433),1/12)</f>
        <v>8.1066973622616598E-2</v>
      </c>
      <c r="BM433" s="80">
        <f>IFERROR(BA433/SUM(Model!$AR433:$BC433),1/12)</f>
        <v>8.0160429738329611E-2</v>
      </c>
      <c r="BN433" s="80">
        <f>IFERROR(BB433/SUM(Model!$AR433:$BC433),1/12)</f>
        <v>7.9253885854043096E-2</v>
      </c>
      <c r="BO433" s="80">
        <f>IFERROR(BC433/SUM(Model!$AR433:$BC433),1/12)</f>
        <v>7.8347341969756124E-2</v>
      </c>
      <c r="BP43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31.740614334470983</v>
      </c>
      <c r="BQ433" s="77" cm="1">
        <f t="array" ref="BQ43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33" s="77" cm="1">
        <f t="array" ref="BR43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33" s="77">
        <f>IF(tbl_Model[[#This Row],[Type]]="Boutique",
    tbl_Model[[#This Row],[UnitListPrice]],
    tbl_Model[[#This Row],[UnitListPrice]]*(1-SUMIFS(tbl_MarketTerms[WholesaleMarginPct],tbl_MarketTerms[Country],tbl_Model[[#This Row],[country]])))</f>
        <v>17974.177652793402</v>
      </c>
      <c r="BT433" s="79">
        <f>Model!$BP433*BD433</f>
        <v>2.8033096234855566</v>
      </c>
      <c r="BU433" s="79">
        <f>Model!$BP433*BE433</f>
        <v>2.7745353636771299</v>
      </c>
      <c r="BV433" s="79">
        <f>Model!$BP433*BF433</f>
        <v>2.7457611038687189</v>
      </c>
      <c r="BW433" s="79">
        <f>Model!$BP433*BG433</f>
        <v>2.7169868440602922</v>
      </c>
      <c r="BX433" s="79">
        <f>Model!$BP433*BH433</f>
        <v>2.6882125842518807</v>
      </c>
      <c r="BY433" s="79">
        <f>Model!$BP433*BI433</f>
        <v>2.6594383244434545</v>
      </c>
      <c r="BZ433" s="79">
        <f>Model!$BP433*BJ433</f>
        <v>2.630664064635043</v>
      </c>
      <c r="CA433" s="79">
        <f>Model!$BP433*BK433</f>
        <v>2.6018898048266168</v>
      </c>
      <c r="CB433" s="79">
        <f>Model!$BP433*BL433</f>
        <v>2.5731155450182053</v>
      </c>
      <c r="CC433" s="79">
        <f>Model!$BP433*BM433</f>
        <v>2.5443412852097791</v>
      </c>
      <c r="CD433" s="79">
        <f>Model!$BP433*BN433</f>
        <v>2.5155670254013676</v>
      </c>
      <c r="CE433" s="79">
        <f>Model!$BP433*BO433</f>
        <v>2.4867927655929414</v>
      </c>
      <c r="CF433" s="79">
        <f>Model!$BS433*BT433</f>
        <v>50387.185188314776</v>
      </c>
      <c r="CG433" s="79">
        <f>Model!$BS433*BU433</f>
        <v>49869.99153069048</v>
      </c>
      <c r="CH433" s="79">
        <f>Model!$BS433*BV433</f>
        <v>49352.797873066469</v>
      </c>
      <c r="CI433" s="79">
        <f>Model!$BS433*BW433</f>
        <v>48835.604215442174</v>
      </c>
      <c r="CJ433" s="79">
        <f>Model!$BS433*BX433</f>
        <v>48318.410557818155</v>
      </c>
      <c r="CK433" s="79">
        <f>Model!$BS433*BY433</f>
        <v>47801.216900193867</v>
      </c>
      <c r="CL433" s="79">
        <f>Model!$BS433*BZ433</f>
        <v>47284.023242569849</v>
      </c>
      <c r="CM433" s="79">
        <f>Model!$BS433*CA433</f>
        <v>46766.829584945561</v>
      </c>
      <c r="CN433" s="79">
        <f>Model!$BS433*CB433</f>
        <v>46249.635927321542</v>
      </c>
      <c r="CO433" s="79">
        <f>Model!$BS433*CC433</f>
        <v>45732.442269697254</v>
      </c>
      <c r="CP433" s="79">
        <f>Model!$BS433*CD433</f>
        <v>45215.248612073236</v>
      </c>
      <c r="CQ433" s="79">
        <f>Model!$BS433*CE433</f>
        <v>44698.054954448948</v>
      </c>
      <c r="CR433" s="79">
        <f>Model!$BR433*BT433</f>
        <v>16886.568171148516</v>
      </c>
      <c r="CS433" s="79">
        <f>Model!$BR433*BU433</f>
        <v>16713.237870507241</v>
      </c>
      <c r="CT433" s="79">
        <f>Model!$BR433*BV433</f>
        <v>16539.907569866056</v>
      </c>
      <c r="CU433" s="79">
        <f>Model!$BR433*BW433</f>
        <v>16366.577269224781</v>
      </c>
      <c r="CV433" s="79">
        <f>Model!$BR433*BX433</f>
        <v>16193.246968583595</v>
      </c>
      <c r="CW433" s="79">
        <f>Model!$BR433*BY433</f>
        <v>16019.916667942322</v>
      </c>
      <c r="CX433" s="79">
        <f>Model!$BR433*BZ433</f>
        <v>15846.586367301135</v>
      </c>
      <c r="CY433" s="79">
        <f>Model!$BR433*CA433</f>
        <v>15673.256066659862</v>
      </c>
      <c r="CZ433" s="79">
        <f>Model!$BR433*CB433</f>
        <v>15499.925766018676</v>
      </c>
      <c r="DA433" s="79">
        <f>Model!$BR433*CC433</f>
        <v>15326.595465377402</v>
      </c>
      <c r="DB433" s="79">
        <f>Model!$BR433*CD433</f>
        <v>15153.265164736216</v>
      </c>
      <c r="DC433" s="79">
        <f>Model!$BR433*CE433</f>
        <v>14979.934864094943</v>
      </c>
      <c r="DD433" s="79">
        <f>SUM(Model!$CF433:$CQ433)</f>
        <v>570511.44085658237</v>
      </c>
      <c r="DE433" s="79">
        <f>SUM(Model!$CR433:$DC433)</f>
        <v>191199.01821146076</v>
      </c>
      <c r="DF433" s="80">
        <f>IFERROR((Model!$DD433-Model!$DE433)/Model!$DD433,0)</f>
        <v>0.66486383178505748</v>
      </c>
    </row>
    <row r="434" spans="2:110" x14ac:dyDescent="0.25">
      <c r="B434" t="s">
        <v>371</v>
      </c>
      <c r="C434" t="s">
        <v>208</v>
      </c>
      <c r="D434" t="s">
        <v>20</v>
      </c>
      <c r="E434" s="4">
        <v>346</v>
      </c>
      <c r="F434" s="4">
        <v>6371203.9800000004</v>
      </c>
      <c r="G434" s="4">
        <v>2056351.62</v>
      </c>
      <c r="H434" s="4">
        <v>13</v>
      </c>
      <c r="I434" s="4">
        <v>9</v>
      </c>
      <c r="J434" s="4">
        <v>27</v>
      </c>
      <c r="K434" s="4">
        <v>13</v>
      </c>
      <c r="L434" s="4">
        <v>30</v>
      </c>
      <c r="M434" s="4">
        <v>27</v>
      </c>
      <c r="N434" s="4">
        <v>18</v>
      </c>
      <c r="O434" s="4">
        <v>26</v>
      </c>
      <c r="P434" s="4">
        <v>13</v>
      </c>
      <c r="Q434" s="4">
        <v>18</v>
      </c>
      <c r="R434" s="4">
        <v>32</v>
      </c>
      <c r="S434" s="4">
        <v>20</v>
      </c>
      <c r="T434" s="4">
        <v>20</v>
      </c>
      <c r="U434" s="4">
        <v>24</v>
      </c>
      <c r="V434" s="4">
        <v>20</v>
      </c>
      <c r="W434" s="4">
        <v>5</v>
      </c>
      <c r="X434" s="4">
        <v>11</v>
      </c>
      <c r="Y434" s="4">
        <v>29</v>
      </c>
      <c r="Z434" s="4">
        <v>13</v>
      </c>
      <c r="AA434" s="4">
        <v>32</v>
      </c>
      <c r="AB434" s="4">
        <v>40</v>
      </c>
      <c r="AC434" s="4">
        <v>30</v>
      </c>
      <c r="AD434" s="4">
        <v>37</v>
      </c>
      <c r="AE434" s="4">
        <v>41</v>
      </c>
      <c r="AF434" s="4">
        <v>28</v>
      </c>
      <c r="AG434" s="4">
        <v>32</v>
      </c>
      <c r="AH434" s="4">
        <v>27</v>
      </c>
      <c r="AI434" s="4">
        <v>24</v>
      </c>
      <c r="AJ434" s="4">
        <v>23</v>
      </c>
      <c r="AK434" s="4">
        <v>16</v>
      </c>
      <c r="AL434" s="4">
        <v>22</v>
      </c>
      <c r="AM434" s="4">
        <v>20</v>
      </c>
      <c r="AN434" s="4">
        <v>27</v>
      </c>
      <c r="AO434" s="4">
        <v>27</v>
      </c>
      <c r="AP434" s="4">
        <v>50</v>
      </c>
      <c r="AQ434" s="4">
        <v>50</v>
      </c>
      <c r="AR434" s="79">
        <f>MAX(IFERROR(IFERROR(_xlfn.FORECAST.ETS(AR$5,tbl_Model[[#This Row],[H_2023_01]:[H_2025_12]],$H$5:$AQ$5),_xlfn.FORECAST.LINEAR(AR$5,tbl_Model[[#This Row],[H_2023_01]:[H_2025_12]],$H$5:$AQ$5)),0),0)</f>
        <v>32.207761280523563</v>
      </c>
      <c r="AS434" s="79">
        <f>MAX(IFERROR(IFERROR(_xlfn.FORECAST.ETS(AS$5,tbl_Model[[#This Row],[H_2023_01]:[H_2025_12]],$H$5:$AQ$5),_xlfn.FORECAST.LINEAR(AS$5,tbl_Model[[#This Row],[H_2023_01]:[H_2025_12]],$H$5:$AQ$5)),0),0)</f>
        <v>32.776706931812612</v>
      </c>
      <c r="AT434" s="79">
        <f>MAX(IFERROR(IFERROR(_xlfn.FORECAST.ETS(AT$5,tbl_Model[[#This Row],[H_2023_01]:[H_2025_12]],$H$5:$AQ$5),_xlfn.FORECAST.LINEAR(AT$5,tbl_Model[[#This Row],[H_2023_01]:[H_2025_12]],$H$5:$AQ$5)),0),0)</f>
        <v>33.345652583101661</v>
      </c>
      <c r="AU434" s="79">
        <f>MAX(IFERROR(IFERROR(_xlfn.FORECAST.ETS(AU$5,tbl_Model[[#This Row],[H_2023_01]:[H_2025_12]],$H$5:$AQ$5),_xlfn.FORECAST.LINEAR(AU$5,tbl_Model[[#This Row],[H_2023_01]:[H_2025_12]],$H$5:$AQ$5)),0),0)</f>
        <v>33.914598234390709</v>
      </c>
      <c r="AV434" s="79">
        <f>MAX(IFERROR(IFERROR(_xlfn.FORECAST.ETS(AV$5,tbl_Model[[#This Row],[H_2023_01]:[H_2025_12]],$H$5:$AQ$5),_xlfn.FORECAST.LINEAR(AV$5,tbl_Model[[#This Row],[H_2023_01]:[H_2025_12]],$H$5:$AQ$5)),0),0)</f>
        <v>34.483543885679758</v>
      </c>
      <c r="AW434" s="79">
        <f>MAX(IFERROR(IFERROR(_xlfn.FORECAST.ETS(AW$5,tbl_Model[[#This Row],[H_2023_01]:[H_2025_12]],$H$5:$AQ$5),_xlfn.FORECAST.LINEAR(AW$5,tbl_Model[[#This Row],[H_2023_01]:[H_2025_12]],$H$5:$AQ$5)),0),0)</f>
        <v>35.052489536968807</v>
      </c>
      <c r="AX434" s="79">
        <f>MAX(IFERROR(IFERROR(_xlfn.FORECAST.ETS(AX$5,tbl_Model[[#This Row],[H_2023_01]:[H_2025_12]],$H$5:$AQ$5),_xlfn.FORECAST.LINEAR(AX$5,tbl_Model[[#This Row],[H_2023_01]:[H_2025_12]],$H$5:$AQ$5)),0),0)</f>
        <v>35.621435188257855</v>
      </c>
      <c r="AY434" s="79">
        <f>MAX(IFERROR(IFERROR(_xlfn.FORECAST.ETS(AY$5,tbl_Model[[#This Row],[H_2023_01]:[H_2025_12]],$H$5:$AQ$5),_xlfn.FORECAST.LINEAR(AY$5,tbl_Model[[#This Row],[H_2023_01]:[H_2025_12]],$H$5:$AQ$5)),0),0)</f>
        <v>36.190380839546904</v>
      </c>
      <c r="AZ434" s="79">
        <f>MAX(IFERROR(IFERROR(_xlfn.FORECAST.ETS(AZ$5,tbl_Model[[#This Row],[H_2023_01]:[H_2025_12]],$H$5:$AQ$5),_xlfn.FORECAST.LINEAR(AZ$5,tbl_Model[[#This Row],[H_2023_01]:[H_2025_12]],$H$5:$AQ$5)),0),0)</f>
        <v>36.759326490835953</v>
      </c>
      <c r="BA434" s="79">
        <f>MAX(IFERROR(IFERROR(_xlfn.FORECAST.ETS(BA$5,tbl_Model[[#This Row],[H_2023_01]:[H_2025_12]],$H$5:$AQ$5),_xlfn.FORECAST.LINEAR(BA$5,tbl_Model[[#This Row],[H_2023_01]:[H_2025_12]],$H$5:$AQ$5)),0),0)</f>
        <v>37.328272142125002</v>
      </c>
      <c r="BB434" s="79">
        <f>MAX(IFERROR(IFERROR(_xlfn.FORECAST.ETS(BB$5,tbl_Model[[#This Row],[H_2023_01]:[H_2025_12]],$H$5:$AQ$5),_xlfn.FORECAST.LINEAR(BB$5,tbl_Model[[#This Row],[H_2023_01]:[H_2025_12]],$H$5:$AQ$5)),0),0)</f>
        <v>37.89721779341405</v>
      </c>
      <c r="BC434" s="79">
        <f>MAX(IFERROR(IFERROR(_xlfn.FORECAST.ETS(BC$5,tbl_Model[[#This Row],[H_2023_01]:[H_2025_12]],$H$5:$AQ$5),_xlfn.FORECAST.LINEAR(BC$5,tbl_Model[[#This Row],[H_2023_01]:[H_2025_12]],$H$5:$AQ$5)),0),0)</f>
        <v>38.466163444703099</v>
      </c>
      <c r="BD434" s="80">
        <f>IFERROR(AR434/SUM(Model!$AR434:$BC434),1/12)</f>
        <v>7.5953900031598645E-2</v>
      </c>
      <c r="BE434" s="80">
        <f>IFERROR(AS434/SUM(Model!$AR434:$BC434),1/12)</f>
        <v>7.7295615177368576E-2</v>
      </c>
      <c r="BF434" s="80">
        <f>IFERROR(AT434/SUM(Model!$AR434:$BC434),1/12)</f>
        <v>7.8637330323138521E-2</v>
      </c>
      <c r="BG434" s="80">
        <f>IFERROR(AU434/SUM(Model!$AR434:$BC434),1/12)</f>
        <v>7.9979045468908466E-2</v>
      </c>
      <c r="BH434" s="80">
        <f>IFERROR(AV434/SUM(Model!$AR434:$BC434),1/12)</f>
        <v>8.1320760614678411E-2</v>
      </c>
      <c r="BI434" s="80">
        <f>IFERROR(AW434/SUM(Model!$AR434:$BC434),1/12)</f>
        <v>8.2662475760448356E-2</v>
      </c>
      <c r="BJ434" s="80">
        <f>IFERROR(AX434/SUM(Model!$AR434:$BC434),1/12)</f>
        <v>8.4004190906218301E-2</v>
      </c>
      <c r="BK434" s="80">
        <f>IFERROR(AY434/SUM(Model!$AR434:$BC434),1/12)</f>
        <v>8.5345906051988232E-2</v>
      </c>
      <c r="BL434" s="80">
        <f>IFERROR(AZ434/SUM(Model!$AR434:$BC434),1/12)</f>
        <v>8.6687621197758177E-2</v>
      </c>
      <c r="BM434" s="80">
        <f>IFERROR(BA434/SUM(Model!$AR434:$BC434),1/12)</f>
        <v>8.8029336343528122E-2</v>
      </c>
      <c r="BN434" s="80">
        <f>IFERROR(BB434/SUM(Model!$AR434:$BC434),1/12)</f>
        <v>8.9371051489298067E-2</v>
      </c>
      <c r="BO434" s="80">
        <f>IFERROR(BC434/SUM(Model!$AR434:$BC434),1/12)</f>
        <v>9.0712766635068012E-2</v>
      </c>
      <c r="BP43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360.26759884281586</v>
      </c>
      <c r="BQ434" s="77" cm="1">
        <f t="array" ref="BQ43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34" s="77" cm="1">
        <f t="array" ref="BR43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34" s="77">
        <f>IF(tbl_Model[[#This Row],[Type]]="Boutique",
    tbl_Model[[#This Row],[UnitListPrice]],
    tbl_Model[[#This Row],[UnitListPrice]]*(1-SUMIFS(tbl_MarketTerms[WholesaleMarginPct],tbl_MarketTerms[Country],tbl_Model[[#This Row],[country]])))</f>
        <v>18963.581927259092</v>
      </c>
      <c r="BT434" s="79">
        <f>Model!$BP434*BD434</f>
        <v>27.36372918713132</v>
      </c>
      <c r="BU434" s="79">
        <f>Model!$BP434*BE434</f>
        <v>27.847105681028893</v>
      </c>
      <c r="BV434" s="79">
        <f>Model!$BP434*BF434</f>
        <v>28.330482174926466</v>
      </c>
      <c r="BW434" s="79">
        <f>Model!$BP434*BG434</f>
        <v>28.813858668824043</v>
      </c>
      <c r="BX434" s="79">
        <f>Model!$BP434*BH434</f>
        <v>29.29723516272162</v>
      </c>
      <c r="BY434" s="79">
        <f>Model!$BP434*BI434</f>
        <v>29.780611656619197</v>
      </c>
      <c r="BZ434" s="79">
        <f>Model!$BP434*BJ434</f>
        <v>30.263988150516774</v>
      </c>
      <c r="CA434" s="79">
        <f>Model!$BP434*BK434</f>
        <v>30.747364644414347</v>
      </c>
      <c r="CB434" s="79">
        <f>Model!$BP434*BL434</f>
        <v>31.230741138311924</v>
      </c>
      <c r="CC434" s="79">
        <f>Model!$BP434*BM434</f>
        <v>31.714117632209501</v>
      </c>
      <c r="CD434" s="79">
        <f>Model!$BP434*BN434</f>
        <v>32.197494126107074</v>
      </c>
      <c r="CE434" s="79">
        <f>Model!$BP434*BO434</f>
        <v>32.680870620004654</v>
      </c>
      <c r="CF434" s="79">
        <f>Model!$BS434*BT434</f>
        <v>518914.32027549564</v>
      </c>
      <c r="CG434" s="79">
        <f>Model!$BS434*BU434</f>
        <v>528080.87001923355</v>
      </c>
      <c r="CH434" s="79">
        <f>Model!$BS434*BV434</f>
        <v>537247.41976297135</v>
      </c>
      <c r="CI434" s="79">
        <f>Model!$BS434*BW434</f>
        <v>546413.96950670937</v>
      </c>
      <c r="CJ434" s="79">
        <f>Model!$BS434*BX434</f>
        <v>555580.51925044728</v>
      </c>
      <c r="CK434" s="79">
        <f>Model!$BS434*BY434</f>
        <v>564747.06899418531</v>
      </c>
      <c r="CL434" s="79">
        <f>Model!$BS434*BZ434</f>
        <v>573913.61873792321</v>
      </c>
      <c r="CM434" s="79">
        <f>Model!$BS434*CA434</f>
        <v>583080.16848166112</v>
      </c>
      <c r="CN434" s="79">
        <f>Model!$BS434*CB434</f>
        <v>592246.71822539903</v>
      </c>
      <c r="CO434" s="79">
        <f>Model!$BS434*CC434</f>
        <v>601413.26796913706</v>
      </c>
      <c r="CP434" s="79">
        <f>Model!$BS434*CD434</f>
        <v>610579.81771287485</v>
      </c>
      <c r="CQ434" s="79">
        <f>Model!$BS434*CE434</f>
        <v>619746.36745661288</v>
      </c>
      <c r="CR434" s="79">
        <f>Model!$BR434*BT434</f>
        <v>164833.55048052192</v>
      </c>
      <c r="CS434" s="79">
        <f>Model!$BR434*BU434</f>
        <v>167745.3123665968</v>
      </c>
      <c r="CT434" s="79">
        <f>Model!$BR434*BV434</f>
        <v>170657.07425267165</v>
      </c>
      <c r="CU434" s="79">
        <f>Model!$BR434*BW434</f>
        <v>173568.83613874656</v>
      </c>
      <c r="CV434" s="79">
        <f>Model!$BR434*BX434</f>
        <v>176480.59802482143</v>
      </c>
      <c r="CW434" s="79">
        <f>Model!$BR434*BY434</f>
        <v>179392.35991089631</v>
      </c>
      <c r="CX434" s="79">
        <f>Model!$BR434*BZ434</f>
        <v>182304.12179697122</v>
      </c>
      <c r="CY434" s="79">
        <f>Model!$BR434*CA434</f>
        <v>185215.88368304606</v>
      </c>
      <c r="CZ434" s="79">
        <f>Model!$BR434*CB434</f>
        <v>188127.64556912097</v>
      </c>
      <c r="DA434" s="79">
        <f>Model!$BR434*CC434</f>
        <v>191039.40745519585</v>
      </c>
      <c r="DB434" s="79">
        <f>Model!$BR434*CD434</f>
        <v>193951.16934127072</v>
      </c>
      <c r="DC434" s="79">
        <f>Model!$BR434*CE434</f>
        <v>196862.93122734563</v>
      </c>
      <c r="DD434" s="79">
        <f>SUM(Model!$CF434:$CQ434)</f>
        <v>6831964.1263926513</v>
      </c>
      <c r="DE434" s="79">
        <f>SUM(Model!$CR434:$DC434)</f>
        <v>2170178.8902472053</v>
      </c>
      <c r="DF434" s="80">
        <f>IFERROR((Model!$DD434-Model!$DE434)/Model!$DD434,0)</f>
        <v>0.6823491970832285</v>
      </c>
    </row>
    <row r="435" spans="2:110" x14ac:dyDescent="0.25">
      <c r="B435" t="s">
        <v>371</v>
      </c>
      <c r="C435" t="s">
        <v>148</v>
      </c>
      <c r="D435" t="s">
        <v>24</v>
      </c>
      <c r="E435" s="4">
        <v>182</v>
      </c>
      <c r="F435" s="4">
        <v>1057555.3600000001</v>
      </c>
      <c r="G435" s="4">
        <v>466616.02</v>
      </c>
      <c r="H435" s="4">
        <v>10</v>
      </c>
      <c r="I435" s="4">
        <v>10</v>
      </c>
      <c r="J435" s="4">
        <v>2</v>
      </c>
      <c r="K435" s="4">
        <v>10</v>
      </c>
      <c r="L435" s="4">
        <v>13</v>
      </c>
      <c r="M435" s="4">
        <v>11</v>
      </c>
      <c r="N435" s="4">
        <v>11</v>
      </c>
      <c r="O435" s="4">
        <v>7</v>
      </c>
      <c r="P435" s="4">
        <v>10</v>
      </c>
      <c r="Q435" s="4">
        <v>29</v>
      </c>
      <c r="R435" s="4">
        <v>40</v>
      </c>
      <c r="S435" s="4">
        <v>19</v>
      </c>
      <c r="T435" s="4">
        <v>5</v>
      </c>
      <c r="U435" s="4">
        <v>8</v>
      </c>
      <c r="V435" s="4">
        <v>17</v>
      </c>
      <c r="W435" s="4">
        <v>3</v>
      </c>
      <c r="X435" s="4">
        <v>23</v>
      </c>
      <c r="Y435" s="4">
        <v>12</v>
      </c>
      <c r="Z435" s="4">
        <v>20</v>
      </c>
      <c r="AA435" s="4">
        <v>12</v>
      </c>
      <c r="AB435" s="4">
        <v>26</v>
      </c>
      <c r="AC435" s="4">
        <v>19</v>
      </c>
      <c r="AD435" s="4">
        <v>10</v>
      </c>
      <c r="AE435" s="4">
        <v>19</v>
      </c>
      <c r="AF435" s="4">
        <v>14</v>
      </c>
      <c r="AG435" s="4">
        <v>4</v>
      </c>
      <c r="AH435" s="4">
        <v>17</v>
      </c>
      <c r="AI435" s="4">
        <v>11</v>
      </c>
      <c r="AJ435" s="4">
        <v>16</v>
      </c>
      <c r="AK435" s="4">
        <v>14</v>
      </c>
      <c r="AL435" s="4">
        <v>14</v>
      </c>
      <c r="AM435" s="4">
        <v>10</v>
      </c>
      <c r="AN435" s="4">
        <v>22</v>
      </c>
      <c r="AO435" s="4">
        <v>24</v>
      </c>
      <c r="AP435" s="4">
        <v>11</v>
      </c>
      <c r="AQ435" s="4">
        <v>25</v>
      </c>
      <c r="AR435" s="79">
        <f>MAX(IFERROR(IFERROR(_xlfn.FORECAST.ETS(AR$5,tbl_Model[[#This Row],[H_2023_01]:[H_2025_12]],$H$5:$AQ$5),_xlfn.FORECAST.LINEAR(AR$5,tbl_Model[[#This Row],[H_2023_01]:[H_2025_12]],$H$5:$AQ$5)),0),0)</f>
        <v>17.250101203819803</v>
      </c>
      <c r="AS435" s="79">
        <f>MAX(IFERROR(IFERROR(_xlfn.FORECAST.ETS(AS$5,tbl_Model[[#This Row],[H_2023_01]:[H_2025_12]],$H$5:$AQ$5),_xlfn.FORECAST.LINEAR(AS$5,tbl_Model[[#This Row],[H_2023_01]:[H_2025_12]],$H$5:$AQ$5)),0),0)</f>
        <v>17.46816945652299</v>
      </c>
      <c r="AT435" s="79">
        <f>MAX(IFERROR(IFERROR(_xlfn.FORECAST.ETS(AT$5,tbl_Model[[#This Row],[H_2023_01]:[H_2025_12]],$H$5:$AQ$5),_xlfn.FORECAST.LINEAR(AT$5,tbl_Model[[#This Row],[H_2023_01]:[H_2025_12]],$H$5:$AQ$5)),0),0)</f>
        <v>17.686237709226187</v>
      </c>
      <c r="AU435" s="79">
        <f>MAX(IFERROR(IFERROR(_xlfn.FORECAST.ETS(AU$5,tbl_Model[[#This Row],[H_2023_01]:[H_2025_12]],$H$5:$AQ$5),_xlfn.FORECAST.LINEAR(AU$5,tbl_Model[[#This Row],[H_2023_01]:[H_2025_12]],$H$5:$AQ$5)),0),0)</f>
        <v>17.904305961929371</v>
      </c>
      <c r="AV435" s="79">
        <f>MAX(IFERROR(IFERROR(_xlfn.FORECAST.ETS(AV$5,tbl_Model[[#This Row],[H_2023_01]:[H_2025_12]],$H$5:$AQ$5),_xlfn.FORECAST.LINEAR(AV$5,tbl_Model[[#This Row],[H_2023_01]:[H_2025_12]],$H$5:$AQ$5)),0),0)</f>
        <v>18.122374214632572</v>
      </c>
      <c r="AW435" s="79">
        <f>MAX(IFERROR(IFERROR(_xlfn.FORECAST.ETS(AW$5,tbl_Model[[#This Row],[H_2023_01]:[H_2025_12]],$H$5:$AQ$5),_xlfn.FORECAST.LINEAR(AW$5,tbl_Model[[#This Row],[H_2023_01]:[H_2025_12]],$H$5:$AQ$5)),0),0)</f>
        <v>18.340442467335755</v>
      </c>
      <c r="AX435" s="79">
        <f>MAX(IFERROR(IFERROR(_xlfn.FORECAST.ETS(AX$5,tbl_Model[[#This Row],[H_2023_01]:[H_2025_12]],$H$5:$AQ$5),_xlfn.FORECAST.LINEAR(AX$5,tbl_Model[[#This Row],[H_2023_01]:[H_2025_12]],$H$5:$AQ$5)),0),0)</f>
        <v>18.558510720038953</v>
      </c>
      <c r="AY435" s="79">
        <f>MAX(IFERROR(IFERROR(_xlfn.FORECAST.ETS(AY$5,tbl_Model[[#This Row],[H_2023_01]:[H_2025_12]],$H$5:$AQ$5),_xlfn.FORECAST.LINEAR(AY$5,tbl_Model[[#This Row],[H_2023_01]:[H_2025_12]],$H$5:$AQ$5)),0),0)</f>
        <v>18.77657897274214</v>
      </c>
      <c r="AZ435" s="79">
        <f>MAX(IFERROR(IFERROR(_xlfn.FORECAST.ETS(AZ$5,tbl_Model[[#This Row],[H_2023_01]:[H_2025_12]],$H$5:$AQ$5),_xlfn.FORECAST.LINEAR(AZ$5,tbl_Model[[#This Row],[H_2023_01]:[H_2025_12]],$H$5:$AQ$5)),0),0)</f>
        <v>18.994647225445338</v>
      </c>
      <c r="BA435" s="79">
        <f>MAX(IFERROR(IFERROR(_xlfn.FORECAST.ETS(BA$5,tbl_Model[[#This Row],[H_2023_01]:[H_2025_12]],$H$5:$AQ$5),_xlfn.FORECAST.LINEAR(BA$5,tbl_Model[[#This Row],[H_2023_01]:[H_2025_12]],$H$5:$AQ$5)),0),0)</f>
        <v>19.212715478148521</v>
      </c>
      <c r="BB435" s="79">
        <f>MAX(IFERROR(IFERROR(_xlfn.FORECAST.ETS(BB$5,tbl_Model[[#This Row],[H_2023_01]:[H_2025_12]],$H$5:$AQ$5),_xlfn.FORECAST.LINEAR(BB$5,tbl_Model[[#This Row],[H_2023_01]:[H_2025_12]],$H$5:$AQ$5)),0),0)</f>
        <v>19.430783730851722</v>
      </c>
      <c r="BC435" s="79">
        <f>MAX(IFERROR(IFERROR(_xlfn.FORECAST.ETS(BC$5,tbl_Model[[#This Row],[H_2023_01]:[H_2025_12]],$H$5:$AQ$5),_xlfn.FORECAST.LINEAR(BC$5,tbl_Model[[#This Row],[H_2023_01]:[H_2025_12]],$H$5:$AQ$5)),0),0)</f>
        <v>19.648851983554906</v>
      </c>
      <c r="BD435" s="80">
        <f>IFERROR(AR435/SUM(Model!$AR435:$BC435),1/12)</f>
        <v>7.7915946631434863E-2</v>
      </c>
      <c r="BE435" s="80">
        <f>IFERROR(AS435/SUM(Model!$AR435:$BC435),1/12)</f>
        <v>7.8900926031780019E-2</v>
      </c>
      <c r="BF435" s="80">
        <f>IFERROR(AT435/SUM(Model!$AR435:$BC435),1/12)</f>
        <v>7.9885905432125232E-2</v>
      </c>
      <c r="BG435" s="80">
        <f>IFERROR(AU435/SUM(Model!$AR435:$BC435),1/12)</f>
        <v>8.0870884832470374E-2</v>
      </c>
      <c r="BH435" s="80">
        <f>IFERROR(AV435/SUM(Model!$AR435:$BC435),1/12)</f>
        <v>8.1855864232815601E-2</v>
      </c>
      <c r="BI435" s="80">
        <f>IFERROR(AW435/SUM(Model!$AR435:$BC435),1/12)</f>
        <v>8.2840843633160743E-2</v>
      </c>
      <c r="BJ435" s="80">
        <f>IFERROR(AX435/SUM(Model!$AR435:$BC435),1/12)</f>
        <v>8.3825823033505956E-2</v>
      </c>
      <c r="BK435" s="80">
        <f>IFERROR(AY435/SUM(Model!$AR435:$BC435),1/12)</f>
        <v>8.4810802433851112E-2</v>
      </c>
      <c r="BL435" s="80">
        <f>IFERROR(AZ435/SUM(Model!$AR435:$BC435),1/12)</f>
        <v>8.5795781834196325E-2</v>
      </c>
      <c r="BM435" s="80">
        <f>IFERROR(BA435/SUM(Model!$AR435:$BC435),1/12)</f>
        <v>8.6780761234541468E-2</v>
      </c>
      <c r="BN435" s="80">
        <f>IFERROR(BB435/SUM(Model!$AR435:$BC435),1/12)</f>
        <v>8.7765740634886694E-2</v>
      </c>
      <c r="BO435" s="80">
        <f>IFERROR(BC435/SUM(Model!$AR435:$BC435),1/12)</f>
        <v>8.8750720035231837E-2</v>
      </c>
      <c r="BP43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190.33533716675379</v>
      </c>
      <c r="BQ435" s="77" cm="1">
        <f t="array" ref="BQ43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435" s="77" cm="1">
        <f t="array" ref="BR43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435" s="77">
        <f>IF(tbl_Model[[#This Row],[Type]]="Boutique",
    tbl_Model[[#This Row],[UnitListPrice]],
    tbl_Model[[#This Row],[UnitListPrice]]*(1-SUMIFS(tbl_MarketTerms[WholesaleMarginPct],tbl_MarketTerms[Country],tbl_Model[[#This Row],[country]])))</f>
        <v>6171.8364365511306</v>
      </c>
      <c r="BT435" s="79">
        <f>Model!$BP435*BD435</f>
        <v>14.830157972760949</v>
      </c>
      <c r="BU435" s="79">
        <f>Model!$BP435*BE435</f>
        <v>15.017634359027952</v>
      </c>
      <c r="BV435" s="79">
        <f>Model!$BP435*BF435</f>
        <v>15.205110745294965</v>
      </c>
      <c r="BW435" s="79">
        <f>Model!$BP435*BG435</f>
        <v>15.392587131561964</v>
      </c>
      <c r="BX435" s="79">
        <f>Model!$BP435*BH435</f>
        <v>15.580063517828979</v>
      </c>
      <c r="BY435" s="79">
        <f>Model!$BP435*BI435</f>
        <v>15.76753990409598</v>
      </c>
      <c r="BZ435" s="79">
        <f>Model!$BP435*BJ435</f>
        <v>15.955016290362991</v>
      </c>
      <c r="CA435" s="79">
        <f>Model!$BP435*BK435</f>
        <v>16.142492676629995</v>
      </c>
      <c r="CB435" s="79">
        <f>Model!$BP435*BL435</f>
        <v>16.329969062897007</v>
      </c>
      <c r="CC435" s="79">
        <f>Model!$BP435*BM435</f>
        <v>16.517445449164008</v>
      </c>
      <c r="CD435" s="79">
        <f>Model!$BP435*BN435</f>
        <v>16.704921835431023</v>
      </c>
      <c r="CE435" s="79">
        <f>Model!$BP435*BO435</f>
        <v>16.892398221698024</v>
      </c>
      <c r="CF435" s="79">
        <f>Model!$BS435*BT435</f>
        <v>91529.309336095277</v>
      </c>
      <c r="CG435" s="79">
        <f>Model!$BS435*BU435</f>
        <v>92686.382927850893</v>
      </c>
      <c r="CH435" s="79">
        <f>Model!$BS435*BV435</f>
        <v>93843.456519606581</v>
      </c>
      <c r="CI435" s="79">
        <f>Model!$BS435*BW435</f>
        <v>95000.530111362183</v>
      </c>
      <c r="CJ435" s="79">
        <f>Model!$BS435*BX435</f>
        <v>96157.603703117871</v>
      </c>
      <c r="CK435" s="79">
        <f>Model!$BS435*BY435</f>
        <v>97314.677294873487</v>
      </c>
      <c r="CL435" s="79">
        <f>Model!$BS435*BZ435</f>
        <v>98471.750886629161</v>
      </c>
      <c r="CM435" s="79">
        <f>Model!$BS435*CA435</f>
        <v>99628.824478384791</v>
      </c>
      <c r="CN435" s="79">
        <f>Model!$BS435*CB435</f>
        <v>100785.89807014047</v>
      </c>
      <c r="CO435" s="79">
        <f>Model!$BS435*CC435</f>
        <v>101942.97166189608</v>
      </c>
      <c r="CP435" s="79">
        <f>Model!$BS435*CD435</f>
        <v>103100.04525365177</v>
      </c>
      <c r="CQ435" s="79">
        <f>Model!$BS435*CE435</f>
        <v>104257.11884540739</v>
      </c>
      <c r="CR435" s="79">
        <f>Model!$BR435*BT435</f>
        <v>40038.665253844338</v>
      </c>
      <c r="CS435" s="79">
        <f>Model!$BR435*BU435</f>
        <v>40544.816589961731</v>
      </c>
      <c r="CT435" s="79">
        <f>Model!$BR435*BV435</f>
        <v>41050.967926079153</v>
      </c>
      <c r="CU435" s="79">
        <f>Model!$BR435*BW435</f>
        <v>41557.119262196531</v>
      </c>
      <c r="CV435" s="79">
        <f>Model!$BR435*BX435</f>
        <v>42063.270598313953</v>
      </c>
      <c r="CW435" s="79">
        <f>Model!$BR435*BY435</f>
        <v>42569.421934431346</v>
      </c>
      <c r="CX435" s="79">
        <f>Model!$BR435*BZ435</f>
        <v>43075.573270548761</v>
      </c>
      <c r="CY435" s="79">
        <f>Model!$BR435*CA435</f>
        <v>43581.724606666154</v>
      </c>
      <c r="CZ435" s="79">
        <f>Model!$BR435*CB435</f>
        <v>44087.875942783568</v>
      </c>
      <c r="DA435" s="79">
        <f>Model!$BR435*CC435</f>
        <v>44594.027278900954</v>
      </c>
      <c r="DB435" s="79">
        <f>Model!$BR435*CD435</f>
        <v>45100.178615018383</v>
      </c>
      <c r="DC435" s="79">
        <f>Model!$BR435*CE435</f>
        <v>45606.329951135769</v>
      </c>
      <c r="DD435" s="79">
        <f>SUM(Model!$CF435:$CQ435)</f>
        <v>1174718.5690890159</v>
      </c>
      <c r="DE435" s="79">
        <f>SUM(Model!$CR435:$DC435)</f>
        <v>513869.97122988064</v>
      </c>
      <c r="DF435" s="80">
        <f>IFERROR((Model!$DD435-Model!$DE435)/Model!$DD435,0)</f>
        <v>0.56255908031795032</v>
      </c>
    </row>
    <row r="436" spans="2:110" x14ac:dyDescent="0.25">
      <c r="B436" t="s">
        <v>371</v>
      </c>
      <c r="C436" t="s">
        <v>185</v>
      </c>
      <c r="D436" t="s">
        <v>33</v>
      </c>
      <c r="E436" s="4">
        <v>673</v>
      </c>
      <c r="F436" s="4">
        <v>5286204.41</v>
      </c>
      <c r="G436" s="4">
        <v>2203134.06</v>
      </c>
      <c r="H436" s="4">
        <v>35</v>
      </c>
      <c r="I436" s="4">
        <v>45</v>
      </c>
      <c r="J436" s="4">
        <v>81</v>
      </c>
      <c r="K436" s="4">
        <v>44</v>
      </c>
      <c r="L436" s="4">
        <v>74</v>
      </c>
      <c r="M436" s="4">
        <v>47</v>
      </c>
      <c r="N436" s="4">
        <v>55</v>
      </c>
      <c r="O436" s="4">
        <v>48</v>
      </c>
      <c r="P436" s="4">
        <v>68</v>
      </c>
      <c r="Q436" s="4">
        <v>50</v>
      </c>
      <c r="R436" s="4">
        <v>73</v>
      </c>
      <c r="S436" s="4">
        <v>80</v>
      </c>
      <c r="T436" s="4">
        <v>32</v>
      </c>
      <c r="U436" s="4">
        <v>45</v>
      </c>
      <c r="V436" s="4">
        <v>51</v>
      </c>
      <c r="W436" s="4">
        <v>74</v>
      </c>
      <c r="X436" s="4">
        <v>57</v>
      </c>
      <c r="Y436" s="4">
        <v>32</v>
      </c>
      <c r="Z436" s="4">
        <v>60</v>
      </c>
      <c r="AA436" s="4">
        <v>44</v>
      </c>
      <c r="AB436" s="4">
        <v>62</v>
      </c>
      <c r="AC436" s="4">
        <v>76</v>
      </c>
      <c r="AD436" s="4">
        <v>43</v>
      </c>
      <c r="AE436" s="4">
        <v>72</v>
      </c>
      <c r="AF436" s="4">
        <v>35</v>
      </c>
      <c r="AG436" s="4">
        <v>49</v>
      </c>
      <c r="AH436" s="4">
        <v>41</v>
      </c>
      <c r="AI436" s="4">
        <v>55</v>
      </c>
      <c r="AJ436" s="4">
        <v>76</v>
      </c>
      <c r="AK436" s="4">
        <v>29</v>
      </c>
      <c r="AL436" s="4">
        <v>62</v>
      </c>
      <c r="AM436" s="4">
        <v>39</v>
      </c>
      <c r="AN436" s="4">
        <v>69</v>
      </c>
      <c r="AO436" s="4">
        <v>70</v>
      </c>
      <c r="AP436" s="4">
        <v>70</v>
      </c>
      <c r="AQ436" s="4">
        <v>78</v>
      </c>
      <c r="AR436" s="79">
        <f>MAX(IFERROR(IFERROR(_xlfn.FORECAST.ETS(AR$5,tbl_Model[[#This Row],[H_2023_01]:[H_2025_12]],$H$5:$AQ$5),_xlfn.FORECAST.LINEAR(AR$5,tbl_Model[[#This Row],[H_2023_01]:[H_2025_12]],$H$5:$AQ$5)),0),0)</f>
        <v>62.252170137469903</v>
      </c>
      <c r="AS436" s="79">
        <f>MAX(IFERROR(IFERROR(_xlfn.FORECAST.ETS(AS$5,tbl_Model[[#This Row],[H_2023_01]:[H_2025_12]],$H$5:$AQ$5),_xlfn.FORECAST.LINEAR(AS$5,tbl_Model[[#This Row],[H_2023_01]:[H_2025_12]],$H$5:$AQ$5)),0),0)</f>
        <v>62.559564109094808</v>
      </c>
      <c r="AT436" s="79">
        <f>MAX(IFERROR(IFERROR(_xlfn.FORECAST.ETS(AT$5,tbl_Model[[#This Row],[H_2023_01]:[H_2025_12]],$H$5:$AQ$5),_xlfn.FORECAST.LINEAR(AT$5,tbl_Model[[#This Row],[H_2023_01]:[H_2025_12]],$H$5:$AQ$5)),0),0)</f>
        <v>62.866958080719748</v>
      </c>
      <c r="AU436" s="79">
        <f>MAX(IFERROR(IFERROR(_xlfn.FORECAST.ETS(AU$5,tbl_Model[[#This Row],[H_2023_01]:[H_2025_12]],$H$5:$AQ$5),_xlfn.FORECAST.LINEAR(AU$5,tbl_Model[[#This Row],[H_2023_01]:[H_2025_12]],$H$5:$AQ$5)),0),0)</f>
        <v>63.174352052344652</v>
      </c>
      <c r="AV436" s="79">
        <f>MAX(IFERROR(IFERROR(_xlfn.FORECAST.ETS(AV$5,tbl_Model[[#This Row],[H_2023_01]:[H_2025_12]],$H$5:$AQ$5),_xlfn.FORECAST.LINEAR(AV$5,tbl_Model[[#This Row],[H_2023_01]:[H_2025_12]],$H$5:$AQ$5)),0),0)</f>
        <v>63.481746023969592</v>
      </c>
      <c r="AW436" s="79">
        <f>MAX(IFERROR(IFERROR(_xlfn.FORECAST.ETS(AW$5,tbl_Model[[#This Row],[H_2023_01]:[H_2025_12]],$H$5:$AQ$5),_xlfn.FORECAST.LINEAR(AW$5,tbl_Model[[#This Row],[H_2023_01]:[H_2025_12]],$H$5:$AQ$5)),0),0)</f>
        <v>63.789139995594496</v>
      </c>
      <c r="AX436" s="79">
        <f>MAX(IFERROR(IFERROR(_xlfn.FORECAST.ETS(AX$5,tbl_Model[[#This Row],[H_2023_01]:[H_2025_12]],$H$5:$AQ$5),_xlfn.FORECAST.LINEAR(AX$5,tbl_Model[[#This Row],[H_2023_01]:[H_2025_12]],$H$5:$AQ$5)),0),0)</f>
        <v>64.096533967219443</v>
      </c>
      <c r="AY436" s="79">
        <f>MAX(IFERROR(IFERROR(_xlfn.FORECAST.ETS(AY$5,tbl_Model[[#This Row],[H_2023_01]:[H_2025_12]],$H$5:$AQ$5),_xlfn.FORECAST.LINEAR(AY$5,tbl_Model[[#This Row],[H_2023_01]:[H_2025_12]],$H$5:$AQ$5)),0),0)</f>
        <v>64.403927938844333</v>
      </c>
      <c r="AZ436" s="79">
        <f>MAX(IFERROR(IFERROR(_xlfn.FORECAST.ETS(AZ$5,tbl_Model[[#This Row],[H_2023_01]:[H_2025_12]],$H$5:$AQ$5),_xlfn.FORECAST.LINEAR(AZ$5,tbl_Model[[#This Row],[H_2023_01]:[H_2025_12]],$H$5:$AQ$5)),0),0)</f>
        <v>64.71132191046928</v>
      </c>
      <c r="BA436" s="79">
        <f>MAX(IFERROR(IFERROR(_xlfn.FORECAST.ETS(BA$5,tbl_Model[[#This Row],[H_2023_01]:[H_2025_12]],$H$5:$AQ$5),_xlfn.FORECAST.LINEAR(BA$5,tbl_Model[[#This Row],[H_2023_01]:[H_2025_12]],$H$5:$AQ$5)),0),0)</f>
        <v>65.018715882094185</v>
      </c>
      <c r="BB436" s="79">
        <f>MAX(IFERROR(IFERROR(_xlfn.FORECAST.ETS(BB$5,tbl_Model[[#This Row],[H_2023_01]:[H_2025_12]],$H$5:$AQ$5),_xlfn.FORECAST.LINEAR(BB$5,tbl_Model[[#This Row],[H_2023_01]:[H_2025_12]],$H$5:$AQ$5)),0),0)</f>
        <v>65.326109853719132</v>
      </c>
      <c r="BC436" s="79">
        <f>MAX(IFERROR(IFERROR(_xlfn.FORECAST.ETS(BC$5,tbl_Model[[#This Row],[H_2023_01]:[H_2025_12]],$H$5:$AQ$5),_xlfn.FORECAST.LINEAR(BC$5,tbl_Model[[#This Row],[H_2023_01]:[H_2025_12]],$H$5:$AQ$5)),0),0)</f>
        <v>65.633503825344022</v>
      </c>
      <c r="BD436" s="80">
        <f>IFERROR(AR436/SUM(Model!$AR436:$BC436),1/12)</f>
        <v>8.1129976236393939E-2</v>
      </c>
      <c r="BE436" s="80">
        <f>IFERROR(AS436/SUM(Model!$AR436:$BC436),1/12)</f>
        <v>8.1530586617655623E-2</v>
      </c>
      <c r="BF436" s="80">
        <f>IFERROR(AT436/SUM(Model!$AR436:$BC436),1/12)</f>
        <v>8.1931196998917349E-2</v>
      </c>
      <c r="BG436" s="80">
        <f>IFERROR(AU436/SUM(Model!$AR436:$BC436),1/12)</f>
        <v>8.2331807380179048E-2</v>
      </c>
      <c r="BH436" s="80">
        <f>IFERROR(AV436/SUM(Model!$AR436:$BC436),1/12)</f>
        <v>8.2732417761440774E-2</v>
      </c>
      <c r="BI436" s="80">
        <f>IFERROR(AW436/SUM(Model!$AR436:$BC436),1/12)</f>
        <v>8.3133028142702459E-2</v>
      </c>
      <c r="BJ436" s="80">
        <f>IFERROR(AX436/SUM(Model!$AR436:$BC436),1/12)</f>
        <v>8.3533638523964199E-2</v>
      </c>
      <c r="BK436" s="80">
        <f>IFERROR(AY436/SUM(Model!$AR436:$BC436),1/12)</f>
        <v>8.3934248905225869E-2</v>
      </c>
      <c r="BL436" s="80">
        <f>IFERROR(AZ436/SUM(Model!$AR436:$BC436),1/12)</f>
        <v>8.433485928648761E-2</v>
      </c>
      <c r="BM436" s="80">
        <f>IFERROR(BA436/SUM(Model!$AR436:$BC436),1/12)</f>
        <v>8.4735469667749308E-2</v>
      </c>
      <c r="BN436" s="80">
        <f>IFERROR(BB436/SUM(Model!$AR436:$BC436),1/12)</f>
        <v>8.5136080049011048E-2</v>
      </c>
      <c r="BO436" s="80">
        <f>IFERROR(BC436/SUM(Model!$AR436:$BC436),1/12)</f>
        <v>8.5536690430272719E-2</v>
      </c>
      <c r="BP43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699.29257570823847</v>
      </c>
      <c r="BQ436" s="77" cm="1">
        <f t="array" ref="BQ43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436" s="77" cm="1">
        <f t="array" ref="BR43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436" s="77">
        <f>IF(tbl_Model[[#This Row],[Type]]="Boutique",
    tbl_Model[[#This Row],[UnitListPrice]],
    tbl_Model[[#This Row],[UnitListPrice]]*(1-SUMIFS(tbl_MarketTerms[WholesaleMarginPct],tbl_MarketTerms[Country],tbl_Model[[#This Row],[country]])))</f>
        <v>8175.7843057050595</v>
      </c>
      <c r="BT436" s="79">
        <f>Model!$BP436*BD436</f>
        <v>56.733590049496094</v>
      </c>
      <c r="BU436" s="79">
        <f>Model!$BP436*BE436</f>
        <v>57.013733914864041</v>
      </c>
      <c r="BV436" s="79">
        <f>Model!$BP436*BF436</f>
        <v>57.293877780232009</v>
      </c>
      <c r="BW436" s="79">
        <f>Model!$BP436*BG436</f>
        <v>57.574021645599963</v>
      </c>
      <c r="BX436" s="79">
        <f>Model!$BP436*BH436</f>
        <v>57.854165510967938</v>
      </c>
      <c r="BY436" s="79">
        <f>Model!$BP436*BI436</f>
        <v>58.134309376335878</v>
      </c>
      <c r="BZ436" s="79">
        <f>Model!$BP436*BJ436</f>
        <v>58.41445324170386</v>
      </c>
      <c r="CA436" s="79">
        <f>Model!$BP436*BK436</f>
        <v>58.694597107071793</v>
      </c>
      <c r="CB436" s="79">
        <f>Model!$BP436*BL436</f>
        <v>58.974740972439776</v>
      </c>
      <c r="CC436" s="79">
        <f>Model!$BP436*BM436</f>
        <v>59.25488483780773</v>
      </c>
      <c r="CD436" s="79">
        <f>Model!$BP436*BN436</f>
        <v>59.535028703175712</v>
      </c>
      <c r="CE436" s="79">
        <f>Model!$BP436*BO436</f>
        <v>59.815172568543645</v>
      </c>
      <c r="CF436" s="79">
        <f>Model!$BS436*BT436</f>
        <v>463841.59513297491</v>
      </c>
      <c r="CG436" s="79">
        <f>Model!$BS436*BU436</f>
        <v>466131.99095078971</v>
      </c>
      <c r="CH436" s="79">
        <f>Model!$BS436*BV436</f>
        <v>468422.38676860469</v>
      </c>
      <c r="CI436" s="79">
        <f>Model!$BS436*BW436</f>
        <v>470712.78258641955</v>
      </c>
      <c r="CJ436" s="79">
        <f>Model!$BS436*BX436</f>
        <v>473003.17840423458</v>
      </c>
      <c r="CK436" s="79">
        <f>Model!$BS436*BY436</f>
        <v>475293.57422204938</v>
      </c>
      <c r="CL436" s="79">
        <f>Model!$BS436*BZ436</f>
        <v>477583.97003986448</v>
      </c>
      <c r="CM436" s="79">
        <f>Model!$BS436*CA436</f>
        <v>479874.36585767916</v>
      </c>
      <c r="CN436" s="79">
        <f>Model!$BS436*CB436</f>
        <v>482164.76167549426</v>
      </c>
      <c r="CO436" s="79">
        <f>Model!$BS436*CC436</f>
        <v>484455.15749330912</v>
      </c>
      <c r="CP436" s="79">
        <f>Model!$BS436*CD436</f>
        <v>486745.55331112421</v>
      </c>
      <c r="CQ436" s="79">
        <f>Model!$BS436*CE436</f>
        <v>489035.9491289389</v>
      </c>
      <c r="CR436" s="79">
        <f>Model!$BR436*BT436</f>
        <v>190974.18025746202</v>
      </c>
      <c r="CS436" s="79">
        <f>Model!$BR436*BU436</f>
        <v>191917.18853520585</v>
      </c>
      <c r="CT436" s="79">
        <f>Model!$BR436*BV436</f>
        <v>192860.19681294975</v>
      </c>
      <c r="CU436" s="79">
        <f>Model!$BR436*BW436</f>
        <v>193803.20509069363</v>
      </c>
      <c r="CV436" s="79">
        <f>Model!$BR436*BX436</f>
        <v>194746.21336843757</v>
      </c>
      <c r="CW436" s="79">
        <f>Model!$BR436*BY436</f>
        <v>195689.2216461814</v>
      </c>
      <c r="CX436" s="79">
        <f>Model!$BR436*BZ436</f>
        <v>196632.22992392533</v>
      </c>
      <c r="CY436" s="79">
        <f>Model!$BR436*CA436</f>
        <v>197575.23820166913</v>
      </c>
      <c r="CZ436" s="79">
        <f>Model!$BR436*CB436</f>
        <v>198518.24647941309</v>
      </c>
      <c r="DA436" s="79">
        <f>Model!$BR436*CC436</f>
        <v>199461.25475715697</v>
      </c>
      <c r="DB436" s="79">
        <f>Model!$BR436*CD436</f>
        <v>200404.26303490094</v>
      </c>
      <c r="DC436" s="79">
        <f>Model!$BR436*CE436</f>
        <v>201347.27131264473</v>
      </c>
      <c r="DD436" s="79">
        <f>SUM(Model!$CF436:$CQ436)</f>
        <v>5717265.2655714834</v>
      </c>
      <c r="DE436" s="79">
        <f>SUM(Model!$CR436:$DC436)</f>
        <v>2353928.7094206405</v>
      </c>
      <c r="DF436" s="80">
        <f>IFERROR((Model!$DD436-Model!$DE436)/Model!$DD436,0)</f>
        <v>0.5882771569834887</v>
      </c>
    </row>
    <row r="437" spans="2:110" x14ac:dyDescent="0.25">
      <c r="B437" t="s">
        <v>371</v>
      </c>
      <c r="C437" t="s">
        <v>208</v>
      </c>
      <c r="D437" t="s">
        <v>22</v>
      </c>
      <c r="E437" s="4">
        <v>63</v>
      </c>
      <c r="F437" s="4">
        <v>1033399.37</v>
      </c>
      <c r="G437" s="4">
        <v>372672.7</v>
      </c>
      <c r="H437" s="4">
        <v>3</v>
      </c>
      <c r="I437" s="4">
        <v>6</v>
      </c>
      <c r="J437" s="4">
        <v>5</v>
      </c>
      <c r="K437" s="4">
        <v>5</v>
      </c>
      <c r="L437" s="4">
        <v>0</v>
      </c>
      <c r="M437" s="4">
        <v>8</v>
      </c>
      <c r="N437" s="4">
        <v>0</v>
      </c>
      <c r="O437" s="4">
        <v>10</v>
      </c>
      <c r="P437" s="4">
        <v>0</v>
      </c>
      <c r="Q437" s="4">
        <v>9</v>
      </c>
      <c r="R437" s="4">
        <v>5</v>
      </c>
      <c r="S437" s="4">
        <v>1</v>
      </c>
      <c r="T437" s="4">
        <v>3</v>
      </c>
      <c r="U437" s="4">
        <v>0</v>
      </c>
      <c r="V437" s="4">
        <v>6</v>
      </c>
      <c r="W437" s="4">
        <v>1</v>
      </c>
      <c r="X437" s="4">
        <v>8</v>
      </c>
      <c r="Y437" s="4">
        <v>6</v>
      </c>
      <c r="Z437" s="4">
        <v>11</v>
      </c>
      <c r="AA437" s="4">
        <v>1</v>
      </c>
      <c r="AB437" s="4">
        <v>2</v>
      </c>
      <c r="AC437" s="4">
        <v>0</v>
      </c>
      <c r="AD437" s="4">
        <v>1</v>
      </c>
      <c r="AE437" s="4">
        <v>8</v>
      </c>
      <c r="AF437" s="4">
        <v>2</v>
      </c>
      <c r="AG437" s="4">
        <v>9</v>
      </c>
      <c r="AH437" s="4">
        <v>0</v>
      </c>
      <c r="AI437" s="4">
        <v>0</v>
      </c>
      <c r="AJ437" s="4">
        <v>11</v>
      </c>
      <c r="AK437" s="4">
        <v>5</v>
      </c>
      <c r="AL437" s="4">
        <v>3</v>
      </c>
      <c r="AM437" s="4">
        <v>14</v>
      </c>
      <c r="AN437" s="4">
        <v>2</v>
      </c>
      <c r="AO437" s="4">
        <v>5</v>
      </c>
      <c r="AP437" s="4">
        <v>1</v>
      </c>
      <c r="AQ437" s="4">
        <v>11</v>
      </c>
      <c r="AR437" s="79">
        <f>MAX(IFERROR(IFERROR(_xlfn.FORECAST.ETS(AR$5,tbl_Model[[#This Row],[H_2023_01]:[H_2025_12]],$H$5:$AQ$5),_xlfn.FORECAST.LINEAR(AR$5,tbl_Model[[#This Row],[H_2023_01]:[H_2025_12]],$H$5:$AQ$5)),0),0)</f>
        <v>5.0513366821815993</v>
      </c>
      <c r="AS437" s="79">
        <f>MAX(IFERROR(IFERROR(_xlfn.FORECAST.ETS(AS$5,tbl_Model[[#This Row],[H_2023_01]:[H_2025_12]],$H$5:$AQ$5),_xlfn.FORECAST.LINEAR(AS$5,tbl_Model[[#This Row],[H_2023_01]:[H_2025_12]],$H$5:$AQ$5)),0),0)</f>
        <v>5.1152494546404128</v>
      </c>
      <c r="AT437" s="79">
        <f>MAX(IFERROR(IFERROR(_xlfn.FORECAST.ETS(AT$5,tbl_Model[[#This Row],[H_2023_01]:[H_2025_12]],$H$5:$AQ$5),_xlfn.FORECAST.LINEAR(AT$5,tbl_Model[[#This Row],[H_2023_01]:[H_2025_12]],$H$5:$AQ$5)),0),0)</f>
        <v>5.1791622270992113</v>
      </c>
      <c r="AU437" s="79">
        <f>MAX(IFERROR(IFERROR(_xlfn.FORECAST.ETS(AU$5,tbl_Model[[#This Row],[H_2023_01]:[H_2025_12]],$H$5:$AQ$5),_xlfn.FORECAST.LINEAR(AU$5,tbl_Model[[#This Row],[H_2023_01]:[H_2025_12]],$H$5:$AQ$5)),0),0)</f>
        <v>5.2430749995580248</v>
      </c>
      <c r="AV437" s="79">
        <f>MAX(IFERROR(IFERROR(_xlfn.FORECAST.ETS(AV$5,tbl_Model[[#This Row],[H_2023_01]:[H_2025_12]],$H$5:$AQ$5),_xlfn.FORECAST.LINEAR(AV$5,tbl_Model[[#This Row],[H_2023_01]:[H_2025_12]],$H$5:$AQ$5)),0),0)</f>
        <v>5.3069877720168241</v>
      </c>
      <c r="AW437" s="79">
        <f>MAX(IFERROR(IFERROR(_xlfn.FORECAST.ETS(AW$5,tbl_Model[[#This Row],[H_2023_01]:[H_2025_12]],$H$5:$AQ$5),_xlfn.FORECAST.LINEAR(AW$5,tbl_Model[[#This Row],[H_2023_01]:[H_2025_12]],$H$5:$AQ$5)),0),0)</f>
        <v>5.3709005444756368</v>
      </c>
      <c r="AX437" s="79">
        <f>MAX(IFERROR(IFERROR(_xlfn.FORECAST.ETS(AX$5,tbl_Model[[#This Row],[H_2023_01]:[H_2025_12]],$H$5:$AQ$5),_xlfn.FORECAST.LINEAR(AX$5,tbl_Model[[#This Row],[H_2023_01]:[H_2025_12]],$H$5:$AQ$5)),0),0)</f>
        <v>5.4348133169344361</v>
      </c>
      <c r="AY437" s="79">
        <f>MAX(IFERROR(IFERROR(_xlfn.FORECAST.ETS(AY$5,tbl_Model[[#This Row],[H_2023_01]:[H_2025_12]],$H$5:$AQ$5),_xlfn.FORECAST.LINEAR(AY$5,tbl_Model[[#This Row],[H_2023_01]:[H_2025_12]],$H$5:$AQ$5)),0),0)</f>
        <v>5.4987260893932497</v>
      </c>
      <c r="AZ437" s="79">
        <f>MAX(IFERROR(IFERROR(_xlfn.FORECAST.ETS(AZ$5,tbl_Model[[#This Row],[H_2023_01]:[H_2025_12]],$H$5:$AQ$5),_xlfn.FORECAST.LINEAR(AZ$5,tbl_Model[[#This Row],[H_2023_01]:[H_2025_12]],$H$5:$AQ$5)),0),0)</f>
        <v>5.562638861852049</v>
      </c>
      <c r="BA437" s="79">
        <f>MAX(IFERROR(IFERROR(_xlfn.FORECAST.ETS(BA$5,tbl_Model[[#This Row],[H_2023_01]:[H_2025_12]],$H$5:$AQ$5),_xlfn.FORECAST.LINEAR(BA$5,tbl_Model[[#This Row],[H_2023_01]:[H_2025_12]],$H$5:$AQ$5)),0),0)</f>
        <v>5.6265516343108626</v>
      </c>
      <c r="BB437" s="79">
        <f>MAX(IFERROR(IFERROR(_xlfn.FORECAST.ETS(BB$5,tbl_Model[[#This Row],[H_2023_01]:[H_2025_12]],$H$5:$AQ$5),_xlfn.FORECAST.LINEAR(BB$5,tbl_Model[[#This Row],[H_2023_01]:[H_2025_12]],$H$5:$AQ$5)),0),0)</f>
        <v>5.690464406769661</v>
      </c>
      <c r="BC437" s="79">
        <f>MAX(IFERROR(IFERROR(_xlfn.FORECAST.ETS(BC$5,tbl_Model[[#This Row],[H_2023_01]:[H_2025_12]],$H$5:$AQ$5),_xlfn.FORECAST.LINEAR(BC$5,tbl_Model[[#This Row],[H_2023_01]:[H_2025_12]],$H$5:$AQ$5)),0),0)</f>
        <v>5.7543771792284746</v>
      </c>
      <c r="BD437" s="80">
        <f>IFERROR(AR437/SUM(Model!$AR437:$BC437),1/12)</f>
        <v>7.7911506618444301E-2</v>
      </c>
      <c r="BE437" s="80">
        <f>IFERROR(AS437/SUM(Model!$AR437:$BC437),1/12)</f>
        <v>7.8897293293878776E-2</v>
      </c>
      <c r="BF437" s="80">
        <f>IFERROR(AT437/SUM(Model!$AR437:$BC437),1/12)</f>
        <v>7.9883079969313014E-2</v>
      </c>
      <c r="BG437" s="80">
        <f>IFERROR(AU437/SUM(Model!$AR437:$BC437),1/12)</f>
        <v>8.0868866644747475E-2</v>
      </c>
      <c r="BH437" s="80">
        <f>IFERROR(AV437/SUM(Model!$AR437:$BC437),1/12)</f>
        <v>8.1854653320181728E-2</v>
      </c>
      <c r="BI437" s="80">
        <f>IFERROR(AW437/SUM(Model!$AR437:$BC437),1/12)</f>
        <v>8.2840439995616175E-2</v>
      </c>
      <c r="BJ437" s="80">
        <f>IFERROR(AX437/SUM(Model!$AR437:$BC437),1/12)</f>
        <v>8.3826226671050427E-2</v>
      </c>
      <c r="BK437" s="80">
        <f>IFERROR(AY437/SUM(Model!$AR437:$BC437),1/12)</f>
        <v>8.4812013346484902E-2</v>
      </c>
      <c r="BL437" s="80">
        <f>IFERROR(AZ437/SUM(Model!$AR437:$BC437),1/12)</f>
        <v>8.5797800021919154E-2</v>
      </c>
      <c r="BM437" s="80">
        <f>IFERROR(BA437/SUM(Model!$AR437:$BC437),1/12)</f>
        <v>8.6783586697353615E-2</v>
      </c>
      <c r="BN437" s="80">
        <f>IFERROR(BB437/SUM(Model!$AR437:$BC437),1/12)</f>
        <v>8.7769373372787854E-2</v>
      </c>
      <c r="BO437" s="80">
        <f>IFERROR(BC437/SUM(Model!$AR437:$BC437),1/12)</f>
        <v>8.8755160048222315E-2</v>
      </c>
      <c r="BP43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64.837500000000006</v>
      </c>
      <c r="BQ437" s="77" cm="1">
        <f t="array" ref="BQ43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37" s="77" cm="1">
        <f t="array" ref="BR43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37" s="77">
        <f>IF(tbl_Model[[#This Row],[Type]]="Boutique",
    tbl_Model[[#This Row],[UnitListPrice]],
    tbl_Model[[#This Row],[UnitListPrice]]*(1-SUMIFS(tbl_MarketTerms[WholesaleMarginPct],tbl_MarketTerms[Country],tbl_Model[[#This Row],[country]])))</f>
        <v>17039.740282464692</v>
      </c>
      <c r="BT437" s="79">
        <f>Model!$BP437*BD437</f>
        <v>5.0515873103733826</v>
      </c>
      <c r="BU437" s="79">
        <f>Model!$BP437*BE437</f>
        <v>5.1155032539418652</v>
      </c>
      <c r="BV437" s="79">
        <f>Model!$BP437*BF437</f>
        <v>5.1794191975103328</v>
      </c>
      <c r="BW437" s="79">
        <f>Model!$BP437*BG437</f>
        <v>5.2433351410788145</v>
      </c>
      <c r="BX437" s="79">
        <f>Model!$BP437*BH437</f>
        <v>5.3072510846472829</v>
      </c>
      <c r="BY437" s="79">
        <f>Model!$BP437*BI437</f>
        <v>5.3711670282157646</v>
      </c>
      <c r="BZ437" s="79">
        <f>Model!$BP437*BJ437</f>
        <v>5.4350829717842322</v>
      </c>
      <c r="CA437" s="79">
        <f>Model!$BP437*BK437</f>
        <v>5.4989989153527157</v>
      </c>
      <c r="CB437" s="79">
        <f>Model!$BP437*BL437</f>
        <v>5.5629148589211841</v>
      </c>
      <c r="CC437" s="79">
        <f>Model!$BP437*BM437</f>
        <v>5.6268308024896658</v>
      </c>
      <c r="CD437" s="79">
        <f>Model!$BP437*BN437</f>
        <v>5.6907467460581334</v>
      </c>
      <c r="CE437" s="79">
        <f>Model!$BP437*BO437</f>
        <v>5.7546626896266151</v>
      </c>
      <c r="CF437" s="79">
        <f>Model!$BS437*BT437</f>
        <v>86077.735782956792</v>
      </c>
      <c r="CG437" s="79">
        <f>Model!$BS437*BU437</f>
        <v>87166.84686127241</v>
      </c>
      <c r="CH437" s="79">
        <f>Model!$BS437*BV437</f>
        <v>88255.957939587766</v>
      </c>
      <c r="CI437" s="79">
        <f>Model!$BS437*BW437</f>
        <v>89345.06901790337</v>
      </c>
      <c r="CJ437" s="79">
        <f>Model!$BS437*BX437</f>
        <v>90434.180096218741</v>
      </c>
      <c r="CK437" s="79">
        <f>Model!$BS437*BY437</f>
        <v>91523.29117453433</v>
      </c>
      <c r="CL437" s="79">
        <f>Model!$BS437*BZ437</f>
        <v>92612.402252849686</v>
      </c>
      <c r="CM437" s="79">
        <f>Model!$BS437*CA437</f>
        <v>93701.513331165319</v>
      </c>
      <c r="CN437" s="79">
        <f>Model!$BS437*CB437</f>
        <v>94790.62440948069</v>
      </c>
      <c r="CO437" s="79">
        <f>Model!$BS437*CC437</f>
        <v>95879.735487796293</v>
      </c>
      <c r="CP437" s="79">
        <f>Model!$BS437*CD437</f>
        <v>96968.84656611165</v>
      </c>
      <c r="CQ437" s="79">
        <f>Model!$BS437*CE437</f>
        <v>98057.957644427239</v>
      </c>
      <c r="CR437" s="79">
        <f>Model!$BR437*BT437</f>
        <v>30429.736613633257</v>
      </c>
      <c r="CS437" s="79">
        <f>Model!$BR437*BU437</f>
        <v>30814.753284374918</v>
      </c>
      <c r="CT437" s="79">
        <f>Model!$BR437*BV437</f>
        <v>31199.769955116484</v>
      </c>
      <c r="CU437" s="79">
        <f>Model!$BR437*BW437</f>
        <v>31584.786625858138</v>
      </c>
      <c r="CV437" s="79">
        <f>Model!$BR437*BX437</f>
        <v>31969.803296599712</v>
      </c>
      <c r="CW437" s="79">
        <f>Model!$BR437*BY437</f>
        <v>32354.819967341369</v>
      </c>
      <c r="CX437" s="79">
        <f>Model!$BR437*BZ437</f>
        <v>32739.836638082936</v>
      </c>
      <c r="CY437" s="79">
        <f>Model!$BR437*CA437</f>
        <v>33124.853308824604</v>
      </c>
      <c r="CZ437" s="79">
        <f>Model!$BR437*CB437</f>
        <v>33509.869979566174</v>
      </c>
      <c r="DA437" s="79">
        <f>Model!$BR437*CC437</f>
        <v>33894.886650307832</v>
      </c>
      <c r="DB437" s="79">
        <f>Model!$BR437*CD437</f>
        <v>34279.903321049394</v>
      </c>
      <c r="DC437" s="79">
        <f>Model!$BR437*CE437</f>
        <v>34664.919991791052</v>
      </c>
      <c r="DD437" s="79">
        <f>SUM(Model!$CF437:$CQ437)</f>
        <v>1104814.1605643043</v>
      </c>
      <c r="DE437" s="79">
        <f>SUM(Model!$CR437:$DC437)</f>
        <v>390567.93963254587</v>
      </c>
      <c r="DF437" s="80">
        <f>IFERROR((Model!$DD437-Model!$DE437)/Model!$DD437,0)</f>
        <v>0.64648539675391548</v>
      </c>
    </row>
    <row r="438" spans="2:110" x14ac:dyDescent="0.25">
      <c r="B438" t="s">
        <v>371</v>
      </c>
      <c r="C438" t="s">
        <v>208</v>
      </c>
      <c r="D438" t="s">
        <v>24</v>
      </c>
      <c r="E438" s="4">
        <v>201</v>
      </c>
      <c r="F438" s="4">
        <v>3463716.59</v>
      </c>
      <c r="G438" s="4">
        <v>1167246.46</v>
      </c>
      <c r="H438" s="4">
        <v>4</v>
      </c>
      <c r="I438" s="4">
        <v>14</v>
      </c>
      <c r="J438" s="4">
        <v>14</v>
      </c>
      <c r="K438" s="4">
        <v>2</v>
      </c>
      <c r="L438" s="4">
        <v>2</v>
      </c>
      <c r="M438" s="4">
        <v>1</v>
      </c>
      <c r="N438" s="4">
        <v>7</v>
      </c>
      <c r="O438" s="4">
        <v>10</v>
      </c>
      <c r="P438" s="4">
        <v>9</v>
      </c>
      <c r="Q438" s="4">
        <v>15</v>
      </c>
      <c r="R438" s="4">
        <v>18</v>
      </c>
      <c r="S438" s="4">
        <v>12</v>
      </c>
      <c r="T438" s="4">
        <v>10</v>
      </c>
      <c r="U438" s="4">
        <v>5</v>
      </c>
      <c r="V438" s="4">
        <v>14</v>
      </c>
      <c r="W438" s="4">
        <v>12</v>
      </c>
      <c r="X438" s="4">
        <v>9</v>
      </c>
      <c r="Y438" s="4">
        <v>3</v>
      </c>
      <c r="Z438" s="4">
        <v>5</v>
      </c>
      <c r="AA438" s="4">
        <v>5</v>
      </c>
      <c r="AB438" s="4">
        <v>15</v>
      </c>
      <c r="AC438" s="4">
        <v>3</v>
      </c>
      <c r="AD438" s="4">
        <v>10</v>
      </c>
      <c r="AE438" s="4">
        <v>16</v>
      </c>
      <c r="AF438" s="4">
        <v>16</v>
      </c>
      <c r="AG438" s="4">
        <v>32</v>
      </c>
      <c r="AH438" s="4">
        <v>29</v>
      </c>
      <c r="AI438" s="4">
        <v>10</v>
      </c>
      <c r="AJ438" s="4">
        <v>20</v>
      </c>
      <c r="AK438" s="4">
        <v>8</v>
      </c>
      <c r="AL438" s="4">
        <v>13</v>
      </c>
      <c r="AM438" s="4">
        <v>9</v>
      </c>
      <c r="AN438" s="4">
        <v>16</v>
      </c>
      <c r="AO438" s="4">
        <v>17</v>
      </c>
      <c r="AP438" s="4">
        <v>11</v>
      </c>
      <c r="AQ438" s="4">
        <v>20</v>
      </c>
      <c r="AR438" s="79">
        <f>MAX(IFERROR(IFERROR(_xlfn.FORECAST.ETS(AR$5,tbl_Model[[#This Row],[H_2023_01]:[H_2025_12]],$H$5:$AQ$5),_xlfn.FORECAST.LINEAR(AR$5,tbl_Model[[#This Row],[H_2023_01]:[H_2025_12]],$H$5:$AQ$5)),0),0)</f>
        <v>17.451155849551618</v>
      </c>
      <c r="AS438" s="79">
        <f>MAX(IFERROR(IFERROR(_xlfn.FORECAST.ETS(AS$5,tbl_Model[[#This Row],[H_2023_01]:[H_2025_12]],$H$5:$AQ$5),_xlfn.FORECAST.LINEAR(AS$5,tbl_Model[[#This Row],[H_2023_01]:[H_2025_12]],$H$5:$AQ$5)),0),0)</f>
        <v>19.994571180551837</v>
      </c>
      <c r="AT438" s="79">
        <f>MAX(IFERROR(IFERROR(_xlfn.FORECAST.ETS(AT$5,tbl_Model[[#This Row],[H_2023_01]:[H_2025_12]],$H$5:$AQ$5),_xlfn.FORECAST.LINEAR(AT$5,tbl_Model[[#This Row],[H_2023_01]:[H_2025_12]],$H$5:$AQ$5)),0),0)</f>
        <v>24.753606436734721</v>
      </c>
      <c r="AU438" s="79">
        <f>MAX(IFERROR(IFERROR(_xlfn.FORECAST.ETS(AU$5,tbl_Model[[#This Row],[H_2023_01]:[H_2025_12]],$H$5:$AQ$5),_xlfn.FORECAST.LINEAR(AU$5,tbl_Model[[#This Row],[H_2023_01]:[H_2025_12]],$H$5:$AQ$5)),0),0)</f>
        <v>17.213102703208946</v>
      </c>
      <c r="AV438" s="79">
        <f>MAX(IFERROR(IFERROR(_xlfn.FORECAST.ETS(AV$5,tbl_Model[[#This Row],[H_2023_01]:[H_2025_12]],$H$5:$AQ$5),_xlfn.FORECAST.LINEAR(AV$5,tbl_Model[[#This Row],[H_2023_01]:[H_2025_12]],$H$5:$AQ$5)),0),0)</f>
        <v>18.169720992785656</v>
      </c>
      <c r="AW438" s="79">
        <f>MAX(IFERROR(IFERROR(_xlfn.FORECAST.ETS(AW$5,tbl_Model[[#This Row],[H_2023_01]:[H_2025_12]],$H$5:$AQ$5),_xlfn.FORECAST.LINEAR(AW$5,tbl_Model[[#This Row],[H_2023_01]:[H_2025_12]],$H$5:$AQ$5)),0),0)</f>
        <v>11.781172540215056</v>
      </c>
      <c r="AX438" s="79">
        <f>MAX(IFERROR(IFERROR(_xlfn.FORECAST.ETS(AX$5,tbl_Model[[#This Row],[H_2023_01]:[H_2025_12]],$H$5:$AQ$5),_xlfn.FORECAST.LINEAR(AX$5,tbl_Model[[#This Row],[H_2023_01]:[H_2025_12]],$H$5:$AQ$5)),0),0)</f>
        <v>15.938968394150363</v>
      </c>
      <c r="AY438" s="79">
        <f>MAX(IFERROR(IFERROR(_xlfn.FORECAST.ETS(AY$5,tbl_Model[[#This Row],[H_2023_01]:[H_2025_12]],$H$5:$AQ$5),_xlfn.FORECAST.LINEAR(AY$5,tbl_Model[[#This Row],[H_2023_01]:[H_2025_12]],$H$5:$AQ$5)),0),0)</f>
        <v>15.809991960144814</v>
      </c>
      <c r="AZ438" s="79">
        <f>MAX(IFERROR(IFERROR(_xlfn.FORECAST.ETS(AZ$5,tbl_Model[[#This Row],[H_2023_01]:[H_2025_12]],$H$5:$AQ$5),_xlfn.FORECAST.LINEAR(AZ$5,tbl_Model[[#This Row],[H_2023_01]:[H_2025_12]],$H$5:$AQ$5)),0),0)</f>
        <v>21.118071899192991</v>
      </c>
      <c r="BA438" s="79">
        <f>MAX(IFERROR(IFERROR(_xlfn.FORECAST.ETS(BA$5,tbl_Model[[#This Row],[H_2023_01]:[H_2025_12]],$H$5:$AQ$5),_xlfn.FORECAST.LINEAR(BA$5,tbl_Model[[#This Row],[H_2023_01]:[H_2025_12]],$H$5:$AQ$5)),0),0)</f>
        <v>18.768303639363697</v>
      </c>
      <c r="BB438" s="79">
        <f>MAX(IFERROR(IFERROR(_xlfn.FORECAST.ETS(BB$5,tbl_Model[[#This Row],[H_2023_01]:[H_2025_12]],$H$5:$AQ$5),_xlfn.FORECAST.LINEAR(BB$5,tbl_Model[[#This Row],[H_2023_01]:[H_2025_12]],$H$5:$AQ$5)),0),0)</f>
        <v>21.068910125839153</v>
      </c>
      <c r="BC438" s="79">
        <f>MAX(IFERROR(IFERROR(_xlfn.FORECAST.ETS(BC$5,tbl_Model[[#This Row],[H_2023_01]:[H_2025_12]],$H$5:$AQ$5),_xlfn.FORECAST.LINEAR(BC$5,tbl_Model[[#This Row],[H_2023_01]:[H_2025_12]],$H$5:$AQ$5)),0),0)</f>
        <v>23.377349837475791</v>
      </c>
      <c r="BD438" s="80">
        <f>IFERROR(AR438/SUM(Model!$AR438:$BC438),1/12)</f>
        <v>7.7407623197834868E-2</v>
      </c>
      <c r="BE438" s="80">
        <f>IFERROR(AS438/SUM(Model!$AR438:$BC438),1/12)</f>
        <v>8.8689382255801211E-2</v>
      </c>
      <c r="BF438" s="80">
        <f>IFERROR(AT438/SUM(Model!$AR438:$BC438),1/12)</f>
        <v>0.10979890709597283</v>
      </c>
      <c r="BG438" s="80">
        <f>IFERROR(AU438/SUM(Model!$AR438:$BC438),1/12)</f>
        <v>7.6351697251610159E-2</v>
      </c>
      <c r="BH438" s="80">
        <f>IFERROR(AV438/SUM(Model!$AR438:$BC438),1/12)</f>
        <v>8.0594943300301758E-2</v>
      </c>
      <c r="BI438" s="80">
        <f>IFERROR(AW438/SUM(Model!$AR438:$BC438),1/12)</f>
        <v>5.2257430549798076E-2</v>
      </c>
      <c r="BJ438" s="80">
        <f>IFERROR(AX438/SUM(Model!$AR438:$BC438),1/12)</f>
        <v>7.0700053924983478E-2</v>
      </c>
      <c r="BK438" s="80">
        <f>IFERROR(AY438/SUM(Model!$AR438:$BC438),1/12)</f>
        <v>7.0127956621459694E-2</v>
      </c>
      <c r="BL438" s="80">
        <f>IFERROR(AZ438/SUM(Model!$AR438:$BC438),1/12)</f>
        <v>9.3672864212001009E-2</v>
      </c>
      <c r="BM438" s="80">
        <f>IFERROR(BA438/SUM(Model!$AR438:$BC438),1/12)</f>
        <v>8.3250060265535109E-2</v>
      </c>
      <c r="BN438" s="80">
        <f>IFERROR(BB438/SUM(Model!$AR438:$BC438),1/12)</f>
        <v>9.3454798654606486E-2</v>
      </c>
      <c r="BO438" s="80">
        <f>IFERROR(BC438/SUM(Model!$AR438:$BC438),1/12)</f>
        <v>0.10369428267009527</v>
      </c>
      <c r="BP43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209.87846314688963</v>
      </c>
      <c r="BQ438" s="77" cm="1">
        <f t="array" ref="BQ43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38" s="77" cm="1">
        <f t="array" ref="BR43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38" s="77">
        <f>IF(tbl_Model[[#This Row],[Type]]="Boutique",
    tbl_Model[[#This Row],[UnitListPrice]],
    tbl_Model[[#This Row],[UnitListPrice]]*(1-SUMIFS(tbl_MarketTerms[WholesaleMarginPct],tbl_MarketTerms[Country],tbl_Model[[#This Row],[country]])))</f>
        <v>18084.111461067365</v>
      </c>
      <c r="BT438" s="79">
        <f>Model!$BP438*BD438</f>
        <v>16.246192992615104</v>
      </c>
      <c r="BU438" s="79">
        <f>Model!$BP438*BE438</f>
        <v>18.613991245294581</v>
      </c>
      <c r="BV438" s="79">
        <f>Model!$BP438*BF438</f>
        <v>23.044425876510893</v>
      </c>
      <c r="BW438" s="79">
        <f>Model!$BP438*BG438</f>
        <v>16.024576877824536</v>
      </c>
      <c r="BX438" s="79">
        <f>Model!$BP438*BH438</f>
        <v>16.91514283727804</v>
      </c>
      <c r="BY438" s="79">
        <f>Model!$BP438*BI438</f>
        <v>10.96770921179694</v>
      </c>
      <c r="BZ438" s="79">
        <f>Model!$BP438*BJ438</f>
        <v>14.838418662177753</v>
      </c>
      <c r="CA438" s="79">
        <f>Model!$BP438*BK438</f>
        <v>14.718347759343702</v>
      </c>
      <c r="CB438" s="79">
        <f>Model!$BP438*BL438</f>
        <v>19.659916779382051</v>
      </c>
      <c r="CC438" s="79">
        <f>Model!$BP438*BM438</f>
        <v>17.472394705416452</v>
      </c>
      <c r="CD438" s="79">
        <f>Model!$BP438*BN438</f>
        <v>19.614149515330819</v>
      </c>
      <c r="CE438" s="79">
        <f>Model!$BP438*BO438</f>
        <v>21.763196683918746</v>
      </c>
      <c r="CF438" s="79">
        <f>Model!$BS438*BT438</f>
        <v>293797.96489646309</v>
      </c>
      <c r="CG438" s="79">
        <f>Model!$BS438*BU438</f>
        <v>336617.49241523934</v>
      </c>
      <c r="CH438" s="79">
        <f>Model!$BS438*BV438</f>
        <v>416737.96610712801</v>
      </c>
      <c r="CI438" s="79">
        <f>Model!$BS438*BW438</f>
        <v>289790.23437502177</v>
      </c>
      <c r="CJ438" s="79">
        <f>Model!$BS438*BX438</f>
        <v>305895.32844921137</v>
      </c>
      <c r="CK438" s="79">
        <f>Model!$BS438*BY438</f>
        <v>198341.27585871116</v>
      </c>
      <c r="CL438" s="79">
        <f>Model!$BS438*BZ438</f>
        <v>268339.61699280457</v>
      </c>
      <c r="CM438" s="79">
        <f>Model!$BS438*CA438</f>
        <v>266168.2414027226</v>
      </c>
      <c r="CN438" s="79">
        <f>Model!$BS438*CB438</f>
        <v>355532.12635365356</v>
      </c>
      <c r="CO438" s="79">
        <f>Model!$BS438*CC438</f>
        <v>315972.73334451439</v>
      </c>
      <c r="CP438" s="79">
        <f>Model!$BS438*CD438</f>
        <v>354704.46604928299</v>
      </c>
      <c r="CQ438" s="79">
        <f>Model!$BS438*CE438</f>
        <v>393568.07458111824</v>
      </c>
      <c r="CR438" s="79">
        <f>Model!$BR438*BT438</f>
        <v>97863.769022531502</v>
      </c>
      <c r="CS438" s="79">
        <f>Model!$BR438*BU438</f>
        <v>112126.90509370276</v>
      </c>
      <c r="CT438" s="79">
        <f>Model!$BR438*BV438</f>
        <v>138814.9440463279</v>
      </c>
      <c r="CU438" s="79">
        <f>Model!$BR438*BW438</f>
        <v>96528.798529481632</v>
      </c>
      <c r="CV438" s="79">
        <f>Model!$BR438*BX438</f>
        <v>101893.38710693506</v>
      </c>
      <c r="CW438" s="79">
        <f>Model!$BR438*BY438</f>
        <v>66067.254125165608</v>
      </c>
      <c r="CX438" s="79">
        <f>Model!$BR438*BZ438</f>
        <v>89383.622198448182</v>
      </c>
      <c r="CY438" s="79">
        <f>Model!$BR438*CA438</f>
        <v>88660.339451122709</v>
      </c>
      <c r="CZ438" s="79">
        <f>Model!$BR438*CB438</f>
        <v>118427.3482146993</v>
      </c>
      <c r="DA438" s="79">
        <f>Model!$BR438*CC438</f>
        <v>105250.15925261012</v>
      </c>
      <c r="DB438" s="79">
        <f>Model!$BR438*CD438</f>
        <v>118151.65550564809</v>
      </c>
      <c r="DC438" s="79">
        <f>Model!$BR438*CE438</f>
        <v>131097.0794471718</v>
      </c>
      <c r="DD438" s="79">
        <f>SUM(Model!$CF438:$CQ438)</f>
        <v>3795465.5208258708</v>
      </c>
      <c r="DE438" s="79">
        <f>SUM(Model!$CR438:$DC438)</f>
        <v>1264265.2619938448</v>
      </c>
      <c r="DF438" s="80">
        <f>IFERROR((Model!$DD438-Model!$DE438)/Model!$DD438,0)</f>
        <v>0.66690113371949489</v>
      </c>
    </row>
    <row r="439" spans="2:110" x14ac:dyDescent="0.25">
      <c r="B439" t="s">
        <v>371</v>
      </c>
      <c r="C439" t="s">
        <v>208</v>
      </c>
      <c r="D439" t="s">
        <v>28</v>
      </c>
      <c r="E439" s="4">
        <v>357</v>
      </c>
      <c r="F439" s="4">
        <v>6639693.1299999999</v>
      </c>
      <c r="G439" s="4">
        <v>2130657.69</v>
      </c>
      <c r="H439" s="4">
        <v>15</v>
      </c>
      <c r="I439" s="4">
        <v>17</v>
      </c>
      <c r="J439" s="4">
        <v>35</v>
      </c>
      <c r="K439" s="4">
        <v>9</v>
      </c>
      <c r="L439" s="4">
        <v>28</v>
      </c>
      <c r="M439" s="4">
        <v>9</v>
      </c>
      <c r="N439" s="4">
        <v>30</v>
      </c>
      <c r="O439" s="4">
        <v>13</v>
      </c>
      <c r="P439" s="4">
        <v>29</v>
      </c>
      <c r="Q439" s="4">
        <v>28</v>
      </c>
      <c r="R439" s="4">
        <v>54</v>
      </c>
      <c r="S439" s="4">
        <v>64</v>
      </c>
      <c r="T439" s="4">
        <v>32</v>
      </c>
      <c r="U439" s="4">
        <v>30</v>
      </c>
      <c r="V439" s="4">
        <v>27</v>
      </c>
      <c r="W439" s="4">
        <v>39</v>
      </c>
      <c r="X439" s="4">
        <v>35</v>
      </c>
      <c r="Y439" s="4">
        <v>39</v>
      </c>
      <c r="Z439" s="4">
        <v>21</v>
      </c>
      <c r="AA439" s="4">
        <v>24</v>
      </c>
      <c r="AB439" s="4">
        <v>44</v>
      </c>
      <c r="AC439" s="4">
        <v>29</v>
      </c>
      <c r="AD439" s="4">
        <v>51</v>
      </c>
      <c r="AE439" s="4">
        <v>51</v>
      </c>
      <c r="AF439" s="4">
        <v>24</v>
      </c>
      <c r="AG439" s="4">
        <v>25</v>
      </c>
      <c r="AH439" s="4">
        <v>36</v>
      </c>
      <c r="AI439" s="4">
        <v>8</v>
      </c>
      <c r="AJ439" s="4">
        <v>24</v>
      </c>
      <c r="AK439" s="4">
        <v>34</v>
      </c>
      <c r="AL439" s="4">
        <v>41</v>
      </c>
      <c r="AM439" s="4">
        <v>23</v>
      </c>
      <c r="AN439" s="4">
        <v>25</v>
      </c>
      <c r="AO439" s="4">
        <v>48</v>
      </c>
      <c r="AP439" s="4">
        <v>33</v>
      </c>
      <c r="AQ439" s="4">
        <v>36</v>
      </c>
      <c r="AR439" s="79">
        <f>MAX(IFERROR(IFERROR(_xlfn.FORECAST.ETS(AR$5,tbl_Model[[#This Row],[H_2023_01]:[H_2025_12]],$H$5:$AQ$5),_xlfn.FORECAST.LINEAR(AR$5,tbl_Model[[#This Row],[H_2023_01]:[H_2025_12]],$H$5:$AQ$5)),0),0)</f>
        <v>11.027363552340907</v>
      </c>
      <c r="AS439" s="79">
        <f>MAX(IFERROR(IFERROR(_xlfn.FORECAST.ETS(AS$5,tbl_Model[[#This Row],[H_2023_01]:[H_2025_12]],$H$5:$AQ$5),_xlfn.FORECAST.LINEAR(AS$5,tbl_Model[[#This Row],[H_2023_01]:[H_2025_12]],$H$5:$AQ$5)),0),0)</f>
        <v>10.226734379152067</v>
      </c>
      <c r="AT439" s="79">
        <f>MAX(IFERROR(IFERROR(_xlfn.FORECAST.ETS(AT$5,tbl_Model[[#This Row],[H_2023_01]:[H_2025_12]],$H$5:$AQ$5),_xlfn.FORECAST.LINEAR(AT$5,tbl_Model[[#This Row],[H_2023_01]:[H_2025_12]],$H$5:$AQ$5)),0),0)</f>
        <v>13.491192126734873</v>
      </c>
      <c r="AU439" s="79">
        <f>MAX(IFERROR(IFERROR(_xlfn.FORECAST.ETS(AU$5,tbl_Model[[#This Row],[H_2023_01]:[H_2025_12]],$H$5:$AQ$5),_xlfn.FORECAST.LINEAR(AU$5,tbl_Model[[#This Row],[H_2023_01]:[H_2025_12]],$H$5:$AQ$5)),0),0)</f>
        <v>8.4437928526984436</v>
      </c>
      <c r="AV439" s="79">
        <f>MAX(IFERROR(IFERROR(_xlfn.FORECAST.ETS(AV$5,tbl_Model[[#This Row],[H_2023_01]:[H_2025_12]],$H$5:$AQ$5),_xlfn.FORECAST.LINEAR(AV$5,tbl_Model[[#This Row],[H_2023_01]:[H_2025_12]],$H$5:$AQ$5)),0),0)</f>
        <v>14.770996185767391</v>
      </c>
      <c r="AW439" s="79">
        <f>MAX(IFERROR(IFERROR(_xlfn.FORECAST.ETS(AW$5,tbl_Model[[#This Row],[H_2023_01]:[H_2025_12]],$H$5:$AQ$5),_xlfn.FORECAST.LINEAR(AW$5,tbl_Model[[#This Row],[H_2023_01]:[H_2025_12]],$H$5:$AQ$5)),0),0)</f>
        <v>11.354348043755154</v>
      </c>
      <c r="AX439" s="79">
        <f>MAX(IFERROR(IFERROR(_xlfn.FORECAST.ETS(AX$5,tbl_Model[[#This Row],[H_2023_01]:[H_2025_12]],$H$5:$AQ$5),_xlfn.FORECAST.LINEAR(AX$5,tbl_Model[[#This Row],[H_2023_01]:[H_2025_12]],$H$5:$AQ$5)),0),0)</f>
        <v>11.728433568512219</v>
      </c>
      <c r="AY439" s="79">
        <f>MAX(IFERROR(IFERROR(_xlfn.FORECAST.ETS(AY$5,tbl_Model[[#This Row],[H_2023_01]:[H_2025_12]],$H$5:$AQ$5),_xlfn.FORECAST.LINEAR(AY$5,tbl_Model[[#This Row],[H_2023_01]:[H_2025_12]],$H$5:$AQ$5)),0),0)</f>
        <v>1.2372388423332179</v>
      </c>
      <c r="AZ439" s="79">
        <f>MAX(IFERROR(IFERROR(_xlfn.FORECAST.ETS(AZ$5,tbl_Model[[#This Row],[H_2023_01]:[H_2025_12]],$H$5:$AQ$5),_xlfn.FORECAST.LINEAR(AZ$5,tbl_Model[[#This Row],[H_2023_01]:[H_2025_12]],$H$5:$AQ$5)),0),0)</f>
        <v>14.74564037991949</v>
      </c>
      <c r="BA439" s="79">
        <f>MAX(IFERROR(IFERROR(_xlfn.FORECAST.ETS(BA$5,tbl_Model[[#This Row],[H_2023_01]:[H_2025_12]],$H$5:$AQ$5),_xlfn.FORECAST.LINEAR(BA$5,tbl_Model[[#This Row],[H_2023_01]:[H_2025_12]],$H$5:$AQ$5)),0),0)</f>
        <v>14.955273487580085</v>
      </c>
      <c r="BB439" s="79">
        <f>MAX(IFERROR(IFERROR(_xlfn.FORECAST.ETS(BB$5,tbl_Model[[#This Row],[H_2023_01]:[H_2025_12]],$H$5:$AQ$5),_xlfn.FORECAST.LINEAR(BB$5,tbl_Model[[#This Row],[H_2023_01]:[H_2025_12]],$H$5:$AQ$5)),0),0)</f>
        <v>27.802855469589922</v>
      </c>
      <c r="BC439" s="79">
        <f>MAX(IFERROR(IFERROR(_xlfn.FORECAST.ETS(BC$5,tbl_Model[[#This Row],[H_2023_01]:[H_2025_12]],$H$5:$AQ$5),_xlfn.FORECAST.LINEAR(BC$5,tbl_Model[[#This Row],[H_2023_01]:[H_2025_12]],$H$5:$AQ$5)),0),0)</f>
        <v>35.559856373065386</v>
      </c>
      <c r="BD439" s="80">
        <f>IFERROR(AR439/SUM(Model!$AR439:$BC439),1/12)</f>
        <v>6.2889981012427876E-2</v>
      </c>
      <c r="BE439" s="80">
        <f>IFERROR(AS439/SUM(Model!$AR439:$BC439),1/12)</f>
        <v>5.8323925557662963E-2</v>
      </c>
      <c r="BF439" s="80">
        <f>IFERROR(AT439/SUM(Model!$AR439:$BC439),1/12)</f>
        <v>7.6941402417557911E-2</v>
      </c>
      <c r="BG439" s="80">
        <f>IFERROR(AU439/SUM(Model!$AR439:$BC439),1/12)</f>
        <v>4.8155660204596357E-2</v>
      </c>
      <c r="BH439" s="80">
        <f>IFERROR(AV439/SUM(Model!$AR439:$BC439),1/12)</f>
        <v>8.4240232513269883E-2</v>
      </c>
      <c r="BI439" s="80">
        <f>IFERROR(AW439/SUM(Model!$AR439:$BC439),1/12)</f>
        <v>6.4754801044776863E-2</v>
      </c>
      <c r="BJ439" s="80">
        <f>IFERROR(AX439/SUM(Model!$AR439:$BC439),1/12)</f>
        <v>6.6888242228367992E-2</v>
      </c>
      <c r="BK439" s="80">
        <f>IFERROR(AY439/SUM(Model!$AR439:$BC439),1/12)</f>
        <v>7.0560770879506095E-3</v>
      </c>
      <c r="BL439" s="80">
        <f>IFERROR(AZ439/SUM(Model!$AR439:$BC439),1/12)</f>
        <v>8.4095626221769609E-2</v>
      </c>
      <c r="BM439" s="80">
        <f>IFERROR(BA439/SUM(Model!$AR439:$BC439),1/12)</f>
        <v>8.5291181451065776E-2</v>
      </c>
      <c r="BN439" s="80">
        <f>IFERROR(BB439/SUM(Model!$AR439:$BC439),1/12)</f>
        <v>0.15856202112812429</v>
      </c>
      <c r="BO439" s="80">
        <f>IFERROR(BC439/SUM(Model!$AR439:$BC439),1/12)</f>
        <v>0.20280084913242991</v>
      </c>
      <c r="BP43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365.51532529167497</v>
      </c>
      <c r="BQ439" s="77" cm="1">
        <f t="array" ref="BQ43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39" s="77" cm="1">
        <f t="array" ref="BR43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39" s="77">
        <f>IF(tbl_Model[[#This Row],[Type]]="Boutique",
    tbl_Model[[#This Row],[UnitListPrice]],
    tbl_Model[[#This Row],[UnitListPrice]]*(1-SUMIFS(tbl_MarketTerms[WholesaleMarginPct],tbl_MarketTerms[Country],tbl_Model[[#This Row],[country]])))</f>
        <v>19100.999187601552</v>
      </c>
      <c r="BT439" s="79">
        <f>Model!$BP439*BD439</f>
        <v>22.987251867344838</v>
      </c>
      <c r="BU439" s="79">
        <f>Model!$BP439*BE439</f>
        <v>21.318288622496613</v>
      </c>
      <c r="BV439" s="79">
        <f>Model!$BP439*BF439</f>
        <v>28.123261733051347</v>
      </c>
      <c r="BW439" s="79">
        <f>Model!$BP439*BG439</f>
        <v>17.601631804318405</v>
      </c>
      <c r="BX439" s="79">
        <f>Model!$BP439*BH439</f>
        <v>30.791095989734174</v>
      </c>
      <c r="BY439" s="79">
        <f>Model!$BP439*BI439</f>
        <v>23.668872168079311</v>
      </c>
      <c r="BZ439" s="79">
        <f>Model!$BP439*BJ439</f>
        <v>24.448677616290276</v>
      </c>
      <c r="CA439" s="79">
        <f>Model!$BP439*BK439</f>
        <v>2.5791043120854016</v>
      </c>
      <c r="CB439" s="79">
        <f>Model!$BP439*BL439</f>
        <v>30.738240174057228</v>
      </c>
      <c r="CC439" s="79">
        <f>Model!$BP439*BM439</f>
        <v>31.175233932597582</v>
      </c>
      <c r="CD439" s="79">
        <f>Model!$BP439*BN439</f>
        <v>57.956848731551787</v>
      </c>
      <c r="CE439" s="79">
        <f>Model!$BP439*BO439</f>
        <v>74.126818340068013</v>
      </c>
      <c r="CF439" s="79">
        <f>Model!$BS439*BT439</f>
        <v>439079.47924334602</v>
      </c>
      <c r="CG439" s="79">
        <f>Model!$BS439*BU439</f>
        <v>407200.61365936324</v>
      </c>
      <c r="CH439" s="79">
        <f>Model!$BS439*BV439</f>
        <v>537182.39951571962</v>
      </c>
      <c r="CI439" s="79">
        <f>Model!$BS439*BW439</f>
        <v>336208.75479474751</v>
      </c>
      <c r="CJ439" s="79">
        <f>Model!$BS439*BX439</f>
        <v>588140.69948527392</v>
      </c>
      <c r="CK439" s="79">
        <f>Model!$BS439*BY439</f>
        <v>452099.10805392789</v>
      </c>
      <c r="CL439" s="79">
        <f>Model!$BS439*BZ439</f>
        <v>466994.17128669278</v>
      </c>
      <c r="CM439" s="79">
        <f>Model!$BS439*CA439</f>
        <v>49263.469369882914</v>
      </c>
      <c r="CN439" s="79">
        <f>Model!$BS439*CB439</f>
        <v>587131.10059296852</v>
      </c>
      <c r="CO439" s="79">
        <f>Model!$BS439*CC439</f>
        <v>595478.11801983474</v>
      </c>
      <c r="CP439" s="79">
        <f>Model!$BS439*CD439</f>
        <v>1107033.7205373168</v>
      </c>
      <c r="CQ439" s="79">
        <f>Model!$BS439*CE439</f>
        <v>1415896.296893127</v>
      </c>
      <c r="CR439" s="79">
        <f>Model!$BR439*BT439</f>
        <v>138470.53941998485</v>
      </c>
      <c r="CS439" s="79">
        <f>Model!$BR439*BU439</f>
        <v>128417.0435902132</v>
      </c>
      <c r="CT439" s="79">
        <f>Model!$BR439*BV439</f>
        <v>169408.82037130807</v>
      </c>
      <c r="CU439" s="79">
        <f>Model!$BR439*BW439</f>
        <v>106028.65730454338</v>
      </c>
      <c r="CV439" s="79">
        <f>Model!$BR439*BX439</f>
        <v>185479.31243089915</v>
      </c>
      <c r="CW439" s="79">
        <f>Model!$BR439*BY439</f>
        <v>142576.48175998221</v>
      </c>
      <c r="CX439" s="79">
        <f>Model!$BR439*BZ439</f>
        <v>147273.87149928417</v>
      </c>
      <c r="CY439" s="79">
        <f>Model!$BR439*CA439</f>
        <v>15536.000883263698</v>
      </c>
      <c r="CZ439" s="79">
        <f>Model!$BR439*CB439</f>
        <v>185160.91972565078</v>
      </c>
      <c r="DA439" s="79">
        <f>Model!$BR439*CC439</f>
        <v>187793.2814284522</v>
      </c>
      <c r="DB439" s="79">
        <f>Model!$BR439*CD439</f>
        <v>349120.29298904666</v>
      </c>
      <c r="DC439" s="79">
        <f>Model!$BR439*CE439</f>
        <v>446524.90781717963</v>
      </c>
      <c r="DD439" s="79">
        <f>SUM(Model!$CF439:$CQ439)</f>
        <v>6981707.9314522017</v>
      </c>
      <c r="DE439" s="79">
        <f>SUM(Model!$CR439:$DC439)</f>
        <v>2201790.1292198082</v>
      </c>
      <c r="DF439" s="80">
        <f>IFERROR((Model!$DD439-Model!$DE439)/Model!$DD439,0)</f>
        <v>0.68463445465816941</v>
      </c>
    </row>
    <row r="440" spans="2:110" x14ac:dyDescent="0.25">
      <c r="B440" t="s">
        <v>371</v>
      </c>
      <c r="C440" t="s">
        <v>45</v>
      </c>
      <c r="D440" t="s">
        <v>17</v>
      </c>
      <c r="E440" s="4">
        <v>131</v>
      </c>
      <c r="F440" s="4">
        <v>1547010.59</v>
      </c>
      <c r="G440" s="4">
        <v>590001.13</v>
      </c>
      <c r="H440" s="4">
        <v>3</v>
      </c>
      <c r="I440" s="4">
        <v>15</v>
      </c>
      <c r="J440" s="4">
        <v>20</v>
      </c>
      <c r="K440" s="4">
        <v>3</v>
      </c>
      <c r="L440" s="4">
        <v>10</v>
      </c>
      <c r="M440" s="4">
        <v>18</v>
      </c>
      <c r="N440" s="4">
        <v>23</v>
      </c>
      <c r="O440" s="4">
        <v>7</v>
      </c>
      <c r="P440" s="4">
        <v>2</v>
      </c>
      <c r="Q440" s="4">
        <v>14</v>
      </c>
      <c r="R440" s="4">
        <v>12</v>
      </c>
      <c r="S440" s="4">
        <v>27</v>
      </c>
      <c r="T440" s="4">
        <v>2</v>
      </c>
      <c r="U440" s="4">
        <v>18</v>
      </c>
      <c r="V440" s="4">
        <v>6</v>
      </c>
      <c r="W440" s="4">
        <v>10</v>
      </c>
      <c r="X440" s="4">
        <v>10</v>
      </c>
      <c r="Y440" s="4">
        <v>7</v>
      </c>
      <c r="Z440" s="4">
        <v>14</v>
      </c>
      <c r="AA440" s="4">
        <v>5</v>
      </c>
      <c r="AB440" s="4">
        <v>3</v>
      </c>
      <c r="AC440" s="4">
        <v>5</v>
      </c>
      <c r="AD440" s="4">
        <v>11</v>
      </c>
      <c r="AE440" s="4">
        <v>5</v>
      </c>
      <c r="AF440" s="4">
        <v>8</v>
      </c>
      <c r="AG440" s="4">
        <v>6</v>
      </c>
      <c r="AH440" s="4">
        <v>19</v>
      </c>
      <c r="AI440" s="4">
        <v>2</v>
      </c>
      <c r="AJ440" s="4">
        <v>5</v>
      </c>
      <c r="AK440" s="4">
        <v>19</v>
      </c>
      <c r="AL440" s="4">
        <v>3</v>
      </c>
      <c r="AM440" s="4">
        <v>9</v>
      </c>
      <c r="AN440" s="4">
        <v>5</v>
      </c>
      <c r="AO440" s="4">
        <v>23</v>
      </c>
      <c r="AP440" s="4">
        <v>12</v>
      </c>
      <c r="AQ440" s="4">
        <v>20</v>
      </c>
      <c r="AR440" s="79">
        <f>MAX(IFERROR(IFERROR(_xlfn.FORECAST.ETS(AR$5,tbl_Model[[#This Row],[H_2023_01]:[H_2025_12]],$H$5:$AQ$5),_xlfn.FORECAST.LINEAR(AR$5,tbl_Model[[#This Row],[H_2023_01]:[H_2025_12]],$H$5:$AQ$5)),0),0)</f>
        <v>11.686522167303393</v>
      </c>
      <c r="AS440" s="79">
        <f>MAX(IFERROR(IFERROR(_xlfn.FORECAST.ETS(AS$5,tbl_Model[[#This Row],[H_2023_01]:[H_2025_12]],$H$5:$AQ$5),_xlfn.FORECAST.LINEAR(AS$5,tbl_Model[[#This Row],[H_2023_01]:[H_2025_12]],$H$5:$AQ$5)),0),0)</f>
        <v>11.722054168253996</v>
      </c>
      <c r="AT440" s="79">
        <f>MAX(IFERROR(IFERROR(_xlfn.FORECAST.ETS(AT$5,tbl_Model[[#This Row],[H_2023_01]:[H_2025_12]],$H$5:$AQ$5),_xlfn.FORECAST.LINEAR(AT$5,tbl_Model[[#This Row],[H_2023_01]:[H_2025_12]],$H$5:$AQ$5)),0),0)</f>
        <v>11.757586169204577</v>
      </c>
      <c r="AU440" s="79">
        <f>MAX(IFERROR(IFERROR(_xlfn.FORECAST.ETS(AU$5,tbl_Model[[#This Row],[H_2023_01]:[H_2025_12]],$H$5:$AQ$5),_xlfn.FORECAST.LINEAR(AU$5,tbl_Model[[#This Row],[H_2023_01]:[H_2025_12]],$H$5:$AQ$5)),0),0)</f>
        <v>11.793118170155182</v>
      </c>
      <c r="AV440" s="79">
        <f>MAX(IFERROR(IFERROR(_xlfn.FORECAST.ETS(AV$5,tbl_Model[[#This Row],[H_2023_01]:[H_2025_12]],$H$5:$AQ$5),_xlfn.FORECAST.LINEAR(AV$5,tbl_Model[[#This Row],[H_2023_01]:[H_2025_12]],$H$5:$AQ$5)),0),0)</f>
        <v>11.828650171105764</v>
      </c>
      <c r="AW440" s="79">
        <f>MAX(IFERROR(IFERROR(_xlfn.FORECAST.ETS(AW$5,tbl_Model[[#This Row],[H_2023_01]:[H_2025_12]],$H$5:$AQ$5),_xlfn.FORECAST.LINEAR(AW$5,tbl_Model[[#This Row],[H_2023_01]:[H_2025_12]],$H$5:$AQ$5)),0),0)</f>
        <v>11.864182172056367</v>
      </c>
      <c r="AX440" s="79">
        <f>MAX(IFERROR(IFERROR(_xlfn.FORECAST.ETS(AX$5,tbl_Model[[#This Row],[H_2023_01]:[H_2025_12]],$H$5:$AQ$5),_xlfn.FORECAST.LINEAR(AX$5,tbl_Model[[#This Row],[H_2023_01]:[H_2025_12]],$H$5:$AQ$5)),0),0)</f>
        <v>11.899714173006949</v>
      </c>
      <c r="AY440" s="79">
        <f>MAX(IFERROR(IFERROR(_xlfn.FORECAST.ETS(AY$5,tbl_Model[[#This Row],[H_2023_01]:[H_2025_12]],$H$5:$AQ$5),_xlfn.FORECAST.LINEAR(AY$5,tbl_Model[[#This Row],[H_2023_01]:[H_2025_12]],$H$5:$AQ$5)),0),0)</f>
        <v>11.935246173957552</v>
      </c>
      <c r="AZ440" s="79">
        <f>MAX(IFERROR(IFERROR(_xlfn.FORECAST.ETS(AZ$5,tbl_Model[[#This Row],[H_2023_01]:[H_2025_12]],$H$5:$AQ$5),_xlfn.FORECAST.LINEAR(AZ$5,tbl_Model[[#This Row],[H_2023_01]:[H_2025_12]],$H$5:$AQ$5)),0),0)</f>
        <v>11.970778174908133</v>
      </c>
      <c r="BA440" s="79">
        <f>MAX(IFERROR(IFERROR(_xlfn.FORECAST.ETS(BA$5,tbl_Model[[#This Row],[H_2023_01]:[H_2025_12]],$H$5:$AQ$5),_xlfn.FORECAST.LINEAR(BA$5,tbl_Model[[#This Row],[H_2023_01]:[H_2025_12]],$H$5:$AQ$5)),0),0)</f>
        <v>12.006310175858736</v>
      </c>
      <c r="BB440" s="79">
        <f>MAX(IFERROR(IFERROR(_xlfn.FORECAST.ETS(BB$5,tbl_Model[[#This Row],[H_2023_01]:[H_2025_12]],$H$5:$AQ$5),_xlfn.FORECAST.LINEAR(BB$5,tbl_Model[[#This Row],[H_2023_01]:[H_2025_12]],$H$5:$AQ$5)),0),0)</f>
        <v>12.04184217680932</v>
      </c>
      <c r="BC440" s="79">
        <f>MAX(IFERROR(IFERROR(_xlfn.FORECAST.ETS(BC$5,tbl_Model[[#This Row],[H_2023_01]:[H_2025_12]],$H$5:$AQ$5),_xlfn.FORECAST.LINEAR(BC$5,tbl_Model[[#This Row],[H_2023_01]:[H_2025_12]],$H$5:$AQ$5)),0),0)</f>
        <v>12.077374177759923</v>
      </c>
      <c r="BD440" s="80">
        <f>IFERROR(AR440/SUM(Model!$AR440:$BC440),1/12)</f>
        <v>8.1962724726123842E-2</v>
      </c>
      <c r="BE440" s="80">
        <f>IFERROR(AS440/SUM(Model!$AR440:$BC440),1/12)</f>
        <v>8.2211926291071089E-2</v>
      </c>
      <c r="BF440" s="80">
        <f>IFERROR(AT440/SUM(Model!$AR440:$BC440),1/12)</f>
        <v>8.2461127856018182E-2</v>
      </c>
      <c r="BG440" s="80">
        <f>IFERROR(AU440/SUM(Model!$AR440:$BC440),1/12)</f>
        <v>8.2710329420965428E-2</v>
      </c>
      <c r="BH440" s="80">
        <f>IFERROR(AV440/SUM(Model!$AR440:$BC440),1/12)</f>
        <v>8.2959530985912522E-2</v>
      </c>
      <c r="BI440" s="80">
        <f>IFERROR(AW440/SUM(Model!$AR440:$BC440),1/12)</f>
        <v>8.3208732550859768E-2</v>
      </c>
      <c r="BJ440" s="80">
        <f>IFERROR(AX440/SUM(Model!$AR440:$BC440),1/12)</f>
        <v>8.3457934115806862E-2</v>
      </c>
      <c r="BK440" s="80">
        <f>IFERROR(AY440/SUM(Model!$AR440:$BC440),1/12)</f>
        <v>8.3707135680754108E-2</v>
      </c>
      <c r="BL440" s="80">
        <f>IFERROR(AZ440/SUM(Model!$AR440:$BC440),1/12)</f>
        <v>8.3956337245701201E-2</v>
      </c>
      <c r="BM440" s="80">
        <f>IFERROR(BA440/SUM(Model!$AR440:$BC440),1/12)</f>
        <v>8.4205538810648448E-2</v>
      </c>
      <c r="BN440" s="80">
        <f>IFERROR(BB440/SUM(Model!$AR440:$BC440),1/12)</f>
        <v>8.4454740375595541E-2</v>
      </c>
      <c r="BO440" s="80">
        <f>IFERROR(BC440/SUM(Model!$AR440:$BC440),1/12)</f>
        <v>8.4703941940542787E-2</v>
      </c>
      <c r="BP44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135.44912859161565</v>
      </c>
      <c r="BQ440" s="77" cm="1">
        <f t="array" ref="BQ44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440" s="77" cm="1">
        <f t="array" ref="BR44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440" s="77">
        <f>IF(tbl_Model[[#This Row],[Type]]="Boutique",
    tbl_Model[[#This Row],[UnitListPrice]],
    tbl_Model[[#This Row],[UnitListPrice]]*(1-SUMIFS(tbl_MarketTerms[WholesaleMarginPct],tbl_MarketTerms[Country],tbl_Model[[#This Row],[country]])))</f>
        <v>12623.051870884858</v>
      </c>
      <c r="BT440" s="79">
        <f>Model!$BP440*BD440</f>
        <v>11.101779641147944</v>
      </c>
      <c r="BU440" s="79">
        <f>Model!$BP440*BE440</f>
        <v>11.135533775963715</v>
      </c>
      <c r="BV440" s="79">
        <f>Model!$BP440*BF440</f>
        <v>11.169287910779467</v>
      </c>
      <c r="BW440" s="79">
        <f>Model!$BP440*BG440</f>
        <v>11.203042045595238</v>
      </c>
      <c r="BX440" s="79">
        <f>Model!$BP440*BH440</f>
        <v>11.236796180410987</v>
      </c>
      <c r="BY440" s="79">
        <f>Model!$BP440*BI440</f>
        <v>11.270550315226759</v>
      </c>
      <c r="BZ440" s="79">
        <f>Model!$BP440*BJ440</f>
        <v>11.30430445004251</v>
      </c>
      <c r="CA440" s="79">
        <f>Model!$BP440*BK440</f>
        <v>11.338058584858281</v>
      </c>
      <c r="CB440" s="79">
        <f>Model!$BP440*BL440</f>
        <v>11.371812719674033</v>
      </c>
      <c r="CC440" s="79">
        <f>Model!$BP440*BM440</f>
        <v>11.405566854489804</v>
      </c>
      <c r="CD440" s="79">
        <f>Model!$BP440*BN440</f>
        <v>11.439320989305555</v>
      </c>
      <c r="CE440" s="79">
        <f>Model!$BP440*BO440</f>
        <v>11.473075124121326</v>
      </c>
      <c r="CF440" s="79">
        <f>Model!$BS440*BT440</f>
        <v>140138.34026934399</v>
      </c>
      <c r="CG440" s="79">
        <f>Model!$BS440*BU440</f>
        <v>140564.42046398029</v>
      </c>
      <c r="CH440" s="79">
        <f>Model!$BS440*BV440</f>
        <v>140990.50065861637</v>
      </c>
      <c r="CI440" s="79">
        <f>Model!$BS440*BW440</f>
        <v>141416.5808532527</v>
      </c>
      <c r="CJ440" s="79">
        <f>Model!$BS440*BX440</f>
        <v>141842.66104788875</v>
      </c>
      <c r="CK440" s="79">
        <f>Model!$BS440*BY440</f>
        <v>142268.74124252505</v>
      </c>
      <c r="CL440" s="79">
        <f>Model!$BS440*BZ440</f>
        <v>142694.82143716112</v>
      </c>
      <c r="CM440" s="79">
        <f>Model!$BS440*CA440</f>
        <v>143120.90163179746</v>
      </c>
      <c r="CN440" s="79">
        <f>Model!$BS440*CB440</f>
        <v>143546.9818264335</v>
      </c>
      <c r="CO440" s="79">
        <f>Model!$BS440*CC440</f>
        <v>143973.06202106984</v>
      </c>
      <c r="CP440" s="79">
        <f>Model!$BS440*CD440</f>
        <v>144399.14221570591</v>
      </c>
      <c r="CQ440" s="79">
        <f>Model!$BS440*CE440</f>
        <v>144825.22241034222</v>
      </c>
      <c r="CR440" s="79">
        <f>Model!$BR440*BT440</f>
        <v>52719.457957379345</v>
      </c>
      <c r="CS440" s="79">
        <f>Model!$BR440*BU440</f>
        <v>52879.747545970364</v>
      </c>
      <c r="CT440" s="79">
        <f>Model!$BR440*BV440</f>
        <v>53040.037134561288</v>
      </c>
      <c r="CU440" s="79">
        <f>Model!$BR440*BW440</f>
        <v>53200.326723152313</v>
      </c>
      <c r="CV440" s="79">
        <f>Model!$BR440*BX440</f>
        <v>53360.61631174323</v>
      </c>
      <c r="CW440" s="79">
        <f>Model!$BR440*BY440</f>
        <v>53520.905900334248</v>
      </c>
      <c r="CX440" s="79">
        <f>Model!$BR440*BZ440</f>
        <v>53681.195488925172</v>
      </c>
      <c r="CY440" s="79">
        <f>Model!$BR440*CA440</f>
        <v>53841.48507751619</v>
      </c>
      <c r="CZ440" s="79">
        <f>Model!$BR440*CB440</f>
        <v>54001.774666107121</v>
      </c>
      <c r="DA440" s="79">
        <f>Model!$BR440*CC440</f>
        <v>54162.06425469814</v>
      </c>
      <c r="DB440" s="79">
        <f>Model!$BR440*CD440</f>
        <v>54322.353843289064</v>
      </c>
      <c r="DC440" s="79">
        <f>Model!$BR440*CE440</f>
        <v>54482.643431880082</v>
      </c>
      <c r="DD440" s="79">
        <f>SUM(Model!$CF440:$CQ440)</f>
        <v>1709781.3760781172</v>
      </c>
      <c r="DE440" s="79">
        <f>SUM(Model!$CR440:$DC440)</f>
        <v>643212.60833555646</v>
      </c>
      <c r="DF440" s="80">
        <f>IFERROR((Model!$DD440-Model!$DE440)/Model!$DD440,0)</f>
        <v>0.6238041790986445</v>
      </c>
    </row>
    <row r="441" spans="2:110" x14ac:dyDescent="0.25">
      <c r="B441" t="s">
        <v>371</v>
      </c>
      <c r="C441" t="s">
        <v>208</v>
      </c>
      <c r="D441" t="s">
        <v>30</v>
      </c>
      <c r="E441" s="4">
        <v>60</v>
      </c>
      <c r="F441" s="4">
        <v>1091394.17</v>
      </c>
      <c r="G441" s="4">
        <v>360082.15</v>
      </c>
      <c r="H441" s="4">
        <v>3</v>
      </c>
      <c r="I441" s="4">
        <v>1</v>
      </c>
      <c r="J441" s="4">
        <v>10</v>
      </c>
      <c r="K441" s="4">
        <v>5</v>
      </c>
      <c r="L441" s="4">
        <v>9</v>
      </c>
      <c r="M441" s="4">
        <v>7</v>
      </c>
      <c r="N441" s="4">
        <v>1</v>
      </c>
      <c r="O441" s="4">
        <v>1</v>
      </c>
      <c r="P441" s="4">
        <v>1</v>
      </c>
      <c r="Q441" s="4">
        <v>7</v>
      </c>
      <c r="R441" s="4">
        <v>10</v>
      </c>
      <c r="S441" s="4">
        <v>3</v>
      </c>
      <c r="T441" s="4">
        <v>2</v>
      </c>
      <c r="U441" s="4">
        <v>4</v>
      </c>
      <c r="V441" s="4">
        <v>14</v>
      </c>
      <c r="W441" s="4">
        <v>4</v>
      </c>
      <c r="X441" s="4">
        <v>5</v>
      </c>
      <c r="Y441" s="4">
        <v>4</v>
      </c>
      <c r="Z441" s="4">
        <v>0</v>
      </c>
      <c r="AA441" s="4">
        <v>4</v>
      </c>
      <c r="AB441" s="4">
        <v>2</v>
      </c>
      <c r="AC441" s="4">
        <v>2</v>
      </c>
      <c r="AD441" s="4">
        <v>1</v>
      </c>
      <c r="AE441" s="4">
        <v>0</v>
      </c>
      <c r="AF441" s="4">
        <v>3</v>
      </c>
      <c r="AG441" s="4">
        <v>1</v>
      </c>
      <c r="AH441" s="4">
        <v>3</v>
      </c>
      <c r="AI441" s="4">
        <v>2</v>
      </c>
      <c r="AJ441" s="4">
        <v>5</v>
      </c>
      <c r="AK441" s="4">
        <v>6</v>
      </c>
      <c r="AL441" s="4">
        <v>0</v>
      </c>
      <c r="AM441" s="4">
        <v>1</v>
      </c>
      <c r="AN441" s="4">
        <v>11</v>
      </c>
      <c r="AO441" s="4">
        <v>5</v>
      </c>
      <c r="AP441" s="4">
        <v>16</v>
      </c>
      <c r="AQ441" s="4">
        <v>7</v>
      </c>
      <c r="AR441" s="79">
        <f>MAX(IFERROR(IFERROR(_xlfn.FORECAST.ETS(AR$5,tbl_Model[[#This Row],[H_2023_01]:[H_2025_12]],$H$5:$AQ$5),_xlfn.FORECAST.LINEAR(AR$5,tbl_Model[[#This Row],[H_2023_01]:[H_2025_12]],$H$5:$AQ$5)),0),0)</f>
        <v>4.2944262772954245</v>
      </c>
      <c r="AS441" s="79">
        <f>MAX(IFERROR(IFERROR(_xlfn.FORECAST.ETS(AS$5,tbl_Model[[#This Row],[H_2023_01]:[H_2025_12]],$H$5:$AQ$5),_xlfn.FORECAST.LINEAR(AS$5,tbl_Model[[#This Row],[H_2023_01]:[H_2025_12]],$H$5:$AQ$5)),0),0)</f>
        <v>4.3412180995090948</v>
      </c>
      <c r="AT441" s="79">
        <f>MAX(IFERROR(IFERROR(_xlfn.FORECAST.ETS(AT$5,tbl_Model[[#This Row],[H_2023_01]:[H_2025_12]],$H$5:$AQ$5),_xlfn.FORECAST.LINEAR(AT$5,tbl_Model[[#This Row],[H_2023_01]:[H_2025_12]],$H$5:$AQ$5)),0),0)</f>
        <v>4.3880099217227801</v>
      </c>
      <c r="AU441" s="79">
        <f>MAX(IFERROR(IFERROR(_xlfn.FORECAST.ETS(AU$5,tbl_Model[[#This Row],[H_2023_01]:[H_2025_12]],$H$5:$AQ$5),_xlfn.FORECAST.LINEAR(AU$5,tbl_Model[[#This Row],[H_2023_01]:[H_2025_12]],$H$5:$AQ$5)),0),0)</f>
        <v>4.4348017439364504</v>
      </c>
      <c r="AV441" s="79">
        <f>MAX(IFERROR(IFERROR(_xlfn.FORECAST.ETS(AV$5,tbl_Model[[#This Row],[H_2023_01]:[H_2025_12]],$H$5:$AQ$5),_xlfn.FORECAST.LINEAR(AV$5,tbl_Model[[#This Row],[H_2023_01]:[H_2025_12]],$H$5:$AQ$5)),0),0)</f>
        <v>4.4815935661501358</v>
      </c>
      <c r="AW441" s="79">
        <f>MAX(IFERROR(IFERROR(_xlfn.FORECAST.ETS(AW$5,tbl_Model[[#This Row],[H_2023_01]:[H_2025_12]],$H$5:$AQ$5),_xlfn.FORECAST.LINEAR(AW$5,tbl_Model[[#This Row],[H_2023_01]:[H_2025_12]],$H$5:$AQ$5)),0),0)</f>
        <v>4.5283853883638061</v>
      </c>
      <c r="AX441" s="79">
        <f>MAX(IFERROR(IFERROR(_xlfn.FORECAST.ETS(AX$5,tbl_Model[[#This Row],[H_2023_01]:[H_2025_12]],$H$5:$AQ$5),_xlfn.FORECAST.LINEAR(AX$5,tbl_Model[[#This Row],[H_2023_01]:[H_2025_12]],$H$5:$AQ$5)),0),0)</f>
        <v>4.5751772105774915</v>
      </c>
      <c r="AY441" s="79">
        <f>MAX(IFERROR(IFERROR(_xlfn.FORECAST.ETS(AY$5,tbl_Model[[#This Row],[H_2023_01]:[H_2025_12]],$H$5:$AQ$5),_xlfn.FORECAST.LINEAR(AY$5,tbl_Model[[#This Row],[H_2023_01]:[H_2025_12]],$H$5:$AQ$5)),0),0)</f>
        <v>4.6219690327911618</v>
      </c>
      <c r="AZ441" s="79">
        <f>MAX(IFERROR(IFERROR(_xlfn.FORECAST.ETS(AZ$5,tbl_Model[[#This Row],[H_2023_01]:[H_2025_12]],$H$5:$AQ$5),_xlfn.FORECAST.LINEAR(AZ$5,tbl_Model[[#This Row],[H_2023_01]:[H_2025_12]],$H$5:$AQ$5)),0),0)</f>
        <v>4.6687608550048472</v>
      </c>
      <c r="BA441" s="79">
        <f>MAX(IFERROR(IFERROR(_xlfn.FORECAST.ETS(BA$5,tbl_Model[[#This Row],[H_2023_01]:[H_2025_12]],$H$5:$AQ$5),_xlfn.FORECAST.LINEAR(BA$5,tbl_Model[[#This Row],[H_2023_01]:[H_2025_12]],$H$5:$AQ$5)),0),0)</f>
        <v>4.7155526772185183</v>
      </c>
      <c r="BB441" s="79">
        <f>MAX(IFERROR(IFERROR(_xlfn.FORECAST.ETS(BB$5,tbl_Model[[#This Row],[H_2023_01]:[H_2025_12]],$H$5:$AQ$5),_xlfn.FORECAST.LINEAR(BB$5,tbl_Model[[#This Row],[H_2023_01]:[H_2025_12]],$H$5:$AQ$5)),0),0)</f>
        <v>4.7623444994322028</v>
      </c>
      <c r="BC441" s="79">
        <f>MAX(IFERROR(IFERROR(_xlfn.FORECAST.ETS(BC$5,tbl_Model[[#This Row],[H_2023_01]:[H_2025_12]],$H$5:$AQ$5),_xlfn.FORECAST.LINEAR(BC$5,tbl_Model[[#This Row],[H_2023_01]:[H_2025_12]],$H$5:$AQ$5)),0),0)</f>
        <v>4.809136321645874</v>
      </c>
      <c r="BD441" s="80">
        <f>IFERROR(AR441/SUM(Model!$AR441:$BC441),1/12)</f>
        <v>7.8621715960497454E-2</v>
      </c>
      <c r="BE441" s="80">
        <f>IFERROR(AS441/SUM(Model!$AR441:$BC441),1/12)</f>
        <v>7.9478373664649299E-2</v>
      </c>
      <c r="BF441" s="80">
        <f>IFERROR(AT441/SUM(Model!$AR441:$BC441),1/12)</f>
        <v>8.0335031368801435E-2</v>
      </c>
      <c r="BG441" s="80">
        <f>IFERROR(AU441/SUM(Model!$AR441:$BC441),1/12)</f>
        <v>8.119168907295328E-2</v>
      </c>
      <c r="BH441" s="80">
        <f>IFERROR(AV441/SUM(Model!$AR441:$BC441),1/12)</f>
        <v>8.2048346777105416E-2</v>
      </c>
      <c r="BI441" s="80">
        <f>IFERROR(AW441/SUM(Model!$AR441:$BC441),1/12)</f>
        <v>8.2905004481257261E-2</v>
      </c>
      <c r="BJ441" s="80">
        <f>IFERROR(AX441/SUM(Model!$AR441:$BC441),1/12)</f>
        <v>8.3761662185409383E-2</v>
      </c>
      <c r="BK441" s="80">
        <f>IFERROR(AY441/SUM(Model!$AR441:$BC441),1/12)</f>
        <v>8.4618319889561242E-2</v>
      </c>
      <c r="BL441" s="80">
        <f>IFERROR(AZ441/SUM(Model!$AR441:$BC441),1/12)</f>
        <v>8.5474977593713364E-2</v>
      </c>
      <c r="BM441" s="80">
        <f>IFERROR(BA441/SUM(Model!$AR441:$BC441),1/12)</f>
        <v>8.6331635297865236E-2</v>
      </c>
      <c r="BN441" s="80">
        <f>IFERROR(BB441/SUM(Model!$AR441:$BC441),1/12)</f>
        <v>8.7188293002017345E-2</v>
      </c>
      <c r="BO441" s="80">
        <f>IFERROR(BC441/SUM(Model!$AR441:$BC441),1/12)</f>
        <v>8.8044950706169217E-2</v>
      </c>
      <c r="BP44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54.216867469879531</v>
      </c>
      <c r="BQ441" s="77" cm="1">
        <f t="array" ref="BQ44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41" s="77" cm="1">
        <f t="array" ref="BR44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41" s="77">
        <f>IF(tbl_Model[[#This Row],[Type]]="Boutique",
    tbl_Model[[#This Row],[UnitListPrice]],
    tbl_Model[[#This Row],[UnitListPrice]]*(1-SUMIFS(tbl_MarketTerms[WholesaleMarginPct],tbl_MarketTerms[Country],tbl_Model[[#This Row],[country]])))</f>
        <v>18358.94598175228</v>
      </c>
      <c r="BT441" s="79">
        <f>Model!$BP441*BD441</f>
        <v>4.2626231544848032</v>
      </c>
      <c r="BU441" s="79">
        <f>Model!$BP441*BE441</f>
        <v>4.309068451697855</v>
      </c>
      <c r="BV441" s="79">
        <f>Model!$BP441*BF441</f>
        <v>4.3555137489109219</v>
      </c>
      <c r="BW441" s="79">
        <f>Model!$BP441*BG441</f>
        <v>4.4019590461239737</v>
      </c>
      <c r="BX441" s="79">
        <f>Model!$BP441*BH441</f>
        <v>4.4484043433370415</v>
      </c>
      <c r="BY441" s="79">
        <f>Model!$BP441*BI441</f>
        <v>4.4948496405500933</v>
      </c>
      <c r="BZ441" s="79">
        <f>Model!$BP441*BJ441</f>
        <v>4.5412949377631602</v>
      </c>
      <c r="CA441" s="79">
        <f>Model!$BP441*BK441</f>
        <v>4.5877402349762129</v>
      </c>
      <c r="CB441" s="79">
        <f>Model!$BP441*BL441</f>
        <v>4.6341855321892798</v>
      </c>
      <c r="CC441" s="79">
        <f>Model!$BP441*BM441</f>
        <v>4.6806308294023333</v>
      </c>
      <c r="CD441" s="79">
        <f>Model!$BP441*BN441</f>
        <v>4.7270761266153993</v>
      </c>
      <c r="CE441" s="79">
        <f>Model!$BP441*BO441</f>
        <v>4.7735214238284529</v>
      </c>
      <c r="CF441" s="79">
        <f>Model!$BS441*BT441</f>
        <v>78257.268233753013</v>
      </c>
      <c r="CG441" s="79">
        <f>Model!$BS441*BU441</f>
        <v>79109.954936393857</v>
      </c>
      <c r="CH441" s="79">
        <f>Model!$BS441*BV441</f>
        <v>79962.641639034977</v>
      </c>
      <c r="CI441" s="79">
        <f>Model!$BS441*BW441</f>
        <v>80815.32834167582</v>
      </c>
      <c r="CJ441" s="79">
        <f>Model!$BS441*BX441</f>
        <v>81668.01504431697</v>
      </c>
      <c r="CK441" s="79">
        <f>Model!$BS441*BY441</f>
        <v>82520.701746957813</v>
      </c>
      <c r="CL441" s="79">
        <f>Model!$BS441*BZ441</f>
        <v>83373.388449598948</v>
      </c>
      <c r="CM441" s="79">
        <f>Model!$BS441*CA441</f>
        <v>84226.075152239806</v>
      </c>
      <c r="CN441" s="79">
        <f>Model!$BS441*CB441</f>
        <v>85078.761854880926</v>
      </c>
      <c r="CO441" s="79">
        <f>Model!$BS441*CC441</f>
        <v>85931.448557521813</v>
      </c>
      <c r="CP441" s="79">
        <f>Model!$BS441*CD441</f>
        <v>86784.135260162919</v>
      </c>
      <c r="CQ441" s="79">
        <f>Model!$BS441*CE441</f>
        <v>87636.821962803806</v>
      </c>
      <c r="CR441" s="79">
        <f>Model!$BR441*BT441</f>
        <v>25677.176678266638</v>
      </c>
      <c r="CS441" s="79">
        <f>Model!$BR441*BU441</f>
        <v>25956.95372146113</v>
      </c>
      <c r="CT441" s="79">
        <f>Model!$BR441*BV441</f>
        <v>26236.730764655713</v>
      </c>
      <c r="CU441" s="79">
        <f>Model!$BR441*BW441</f>
        <v>26516.507807850205</v>
      </c>
      <c r="CV441" s="79">
        <f>Model!$BR441*BX441</f>
        <v>26796.284851044791</v>
      </c>
      <c r="CW441" s="79">
        <f>Model!$BR441*BY441</f>
        <v>27076.061894239283</v>
      </c>
      <c r="CX441" s="79">
        <f>Model!$BR441*BZ441</f>
        <v>27355.838937433869</v>
      </c>
      <c r="CY441" s="79">
        <f>Model!$BR441*CA441</f>
        <v>27635.615980628365</v>
      </c>
      <c r="CZ441" s="79">
        <f>Model!$BR441*CB441</f>
        <v>27915.393023822948</v>
      </c>
      <c r="DA441" s="79">
        <f>Model!$BR441*CC441</f>
        <v>28195.17006701745</v>
      </c>
      <c r="DB441" s="79">
        <f>Model!$BR441*CD441</f>
        <v>28474.947110212026</v>
      </c>
      <c r="DC441" s="79">
        <f>Model!$BR441*CE441</f>
        <v>28754.724153406529</v>
      </c>
      <c r="DD441" s="79">
        <f>SUM(Model!$CF441:$CQ441)</f>
        <v>995364.54117934057</v>
      </c>
      <c r="DE441" s="79">
        <f>SUM(Model!$CR441:$DC441)</f>
        <v>326591.40499003889</v>
      </c>
      <c r="DF441" s="80">
        <f>IFERROR((Model!$DD441-Model!$DE441)/Model!$DD441,0)</f>
        <v>0.67188764369375398</v>
      </c>
    </row>
    <row r="442" spans="2:110" x14ac:dyDescent="0.25">
      <c r="B442" t="s">
        <v>371</v>
      </c>
      <c r="C442" t="s">
        <v>45</v>
      </c>
      <c r="D442" t="s">
        <v>16</v>
      </c>
      <c r="E442" s="4">
        <v>138</v>
      </c>
      <c r="F442" s="4">
        <v>1492768.58</v>
      </c>
      <c r="G442" s="4">
        <v>625730.91</v>
      </c>
      <c r="H442" s="4">
        <v>5</v>
      </c>
      <c r="I442" s="4">
        <v>34</v>
      </c>
      <c r="J442" s="4">
        <v>6</v>
      </c>
      <c r="K442" s="4">
        <v>11</v>
      </c>
      <c r="L442" s="4">
        <v>15</v>
      </c>
      <c r="M442" s="4">
        <v>18</v>
      </c>
      <c r="N442" s="4">
        <v>16</v>
      </c>
      <c r="O442" s="4">
        <v>19</v>
      </c>
      <c r="P442" s="4">
        <v>8</v>
      </c>
      <c r="Q442" s="4">
        <v>9</v>
      </c>
      <c r="R442" s="4">
        <v>16</v>
      </c>
      <c r="S442" s="4">
        <v>19</v>
      </c>
      <c r="T442" s="4">
        <v>14</v>
      </c>
      <c r="U442" s="4">
        <v>11</v>
      </c>
      <c r="V442" s="4">
        <v>19</v>
      </c>
      <c r="W442" s="4">
        <v>2</v>
      </c>
      <c r="X442" s="4">
        <v>11</v>
      </c>
      <c r="Y442" s="4">
        <v>8</v>
      </c>
      <c r="Z442" s="4">
        <v>22</v>
      </c>
      <c r="AA442" s="4">
        <v>4</v>
      </c>
      <c r="AB442" s="4">
        <v>7</v>
      </c>
      <c r="AC442" s="4">
        <v>10</v>
      </c>
      <c r="AD442" s="4">
        <v>28</v>
      </c>
      <c r="AE442" s="4">
        <v>12</v>
      </c>
      <c r="AF442" s="4">
        <v>4</v>
      </c>
      <c r="AG442" s="4">
        <v>16</v>
      </c>
      <c r="AH442" s="4">
        <v>7</v>
      </c>
      <c r="AI442" s="4">
        <v>2</v>
      </c>
      <c r="AJ442" s="4">
        <v>7</v>
      </c>
      <c r="AK442" s="4">
        <v>10</v>
      </c>
      <c r="AL442" s="4">
        <v>12</v>
      </c>
      <c r="AM442" s="4">
        <v>18</v>
      </c>
      <c r="AN442" s="4">
        <v>8</v>
      </c>
      <c r="AO442" s="4">
        <v>9</v>
      </c>
      <c r="AP442" s="4">
        <v>19</v>
      </c>
      <c r="AQ442" s="4">
        <v>26</v>
      </c>
      <c r="AR442" s="79">
        <f>MAX(IFERROR(IFERROR(_xlfn.FORECAST.ETS(AR$5,tbl_Model[[#This Row],[H_2023_01]:[H_2025_12]],$H$5:$AQ$5),_xlfn.FORECAST.LINEAR(AR$5,tbl_Model[[#This Row],[H_2023_01]:[H_2025_12]],$H$5:$AQ$5)),0),0)</f>
        <v>25.939510939510935</v>
      </c>
      <c r="AS442" s="79">
        <f>MAX(IFERROR(IFERROR(_xlfn.FORECAST.ETS(AS$5,tbl_Model[[#This Row],[H_2023_01]:[H_2025_12]],$H$5:$AQ$5),_xlfn.FORECAST.LINEAR(AS$5,tbl_Model[[#This Row],[H_2023_01]:[H_2025_12]],$H$5:$AQ$5)),0),0)</f>
        <v>25.879021879021874</v>
      </c>
      <c r="AT442" s="79">
        <f>MAX(IFERROR(IFERROR(_xlfn.FORECAST.ETS(AT$5,tbl_Model[[#This Row],[H_2023_01]:[H_2025_12]],$H$5:$AQ$5),_xlfn.FORECAST.LINEAR(AT$5,tbl_Model[[#This Row],[H_2023_01]:[H_2025_12]],$H$5:$AQ$5)),0),0)</f>
        <v>25.818532818532816</v>
      </c>
      <c r="AU442" s="79">
        <f>MAX(IFERROR(IFERROR(_xlfn.FORECAST.ETS(AU$5,tbl_Model[[#This Row],[H_2023_01]:[H_2025_12]],$H$5:$AQ$5),_xlfn.FORECAST.LINEAR(AU$5,tbl_Model[[#This Row],[H_2023_01]:[H_2025_12]],$H$5:$AQ$5)),0),0)</f>
        <v>25.758043758043755</v>
      </c>
      <c r="AV442" s="79">
        <f>MAX(IFERROR(IFERROR(_xlfn.FORECAST.ETS(AV$5,tbl_Model[[#This Row],[H_2023_01]:[H_2025_12]],$H$5:$AQ$5),_xlfn.FORECAST.LINEAR(AV$5,tbl_Model[[#This Row],[H_2023_01]:[H_2025_12]],$H$5:$AQ$5)),0),0)</f>
        <v>25.697554697554693</v>
      </c>
      <c r="AW442" s="79">
        <f>MAX(IFERROR(IFERROR(_xlfn.FORECAST.ETS(AW$5,tbl_Model[[#This Row],[H_2023_01]:[H_2025_12]],$H$5:$AQ$5),_xlfn.FORECAST.LINEAR(AW$5,tbl_Model[[#This Row],[H_2023_01]:[H_2025_12]],$H$5:$AQ$5)),0),0)</f>
        <v>25.637065637065632</v>
      </c>
      <c r="AX442" s="79">
        <f>MAX(IFERROR(IFERROR(_xlfn.FORECAST.ETS(AX$5,tbl_Model[[#This Row],[H_2023_01]:[H_2025_12]],$H$5:$AQ$5),_xlfn.FORECAST.LINEAR(AX$5,tbl_Model[[#This Row],[H_2023_01]:[H_2025_12]],$H$5:$AQ$5)),0),0)</f>
        <v>25.576576576576574</v>
      </c>
      <c r="AY442" s="79">
        <f>MAX(IFERROR(IFERROR(_xlfn.FORECAST.ETS(AY$5,tbl_Model[[#This Row],[H_2023_01]:[H_2025_12]],$H$5:$AQ$5),_xlfn.FORECAST.LINEAR(AY$5,tbl_Model[[#This Row],[H_2023_01]:[H_2025_12]],$H$5:$AQ$5)),0),0)</f>
        <v>25.516087516087513</v>
      </c>
      <c r="AZ442" s="79">
        <f>MAX(IFERROR(IFERROR(_xlfn.FORECAST.ETS(AZ$5,tbl_Model[[#This Row],[H_2023_01]:[H_2025_12]],$H$5:$AQ$5),_xlfn.FORECAST.LINEAR(AZ$5,tbl_Model[[#This Row],[H_2023_01]:[H_2025_12]],$H$5:$AQ$5)),0),0)</f>
        <v>25.455598455598452</v>
      </c>
      <c r="BA442" s="79">
        <f>MAX(IFERROR(IFERROR(_xlfn.FORECAST.ETS(BA$5,tbl_Model[[#This Row],[H_2023_01]:[H_2025_12]],$H$5:$AQ$5),_xlfn.FORECAST.LINEAR(BA$5,tbl_Model[[#This Row],[H_2023_01]:[H_2025_12]],$H$5:$AQ$5)),0),0)</f>
        <v>25.39510939510939</v>
      </c>
      <c r="BB442" s="79">
        <f>MAX(IFERROR(IFERROR(_xlfn.FORECAST.ETS(BB$5,tbl_Model[[#This Row],[H_2023_01]:[H_2025_12]],$H$5:$AQ$5),_xlfn.FORECAST.LINEAR(BB$5,tbl_Model[[#This Row],[H_2023_01]:[H_2025_12]],$H$5:$AQ$5)),0),0)</f>
        <v>25.334620334620332</v>
      </c>
      <c r="BC442" s="79">
        <f>MAX(IFERROR(IFERROR(_xlfn.FORECAST.ETS(BC$5,tbl_Model[[#This Row],[H_2023_01]:[H_2025_12]],$H$5:$AQ$5),_xlfn.FORECAST.LINEAR(BC$5,tbl_Model[[#This Row],[H_2023_01]:[H_2025_12]],$H$5:$AQ$5)),0),0)</f>
        <v>25.274131274131271</v>
      </c>
      <c r="BD442" s="80">
        <f>IFERROR(AR442/SUM(Model!$AR442:$BC442),1/12)</f>
        <v>8.4416019567930697E-2</v>
      </c>
      <c r="BE442" s="80">
        <f>IFERROR(AS442/SUM(Model!$AR442:$BC442),1/12)</f>
        <v>8.4219167525276625E-2</v>
      </c>
      <c r="BF442" s="80">
        <f>IFERROR(AT442/SUM(Model!$AR442:$BC442),1/12)</f>
        <v>8.4022315482622567E-2</v>
      </c>
      <c r="BG442" s="80">
        <f>IFERROR(AU442/SUM(Model!$AR442:$BC442),1/12)</f>
        <v>8.3825463439968495E-2</v>
      </c>
      <c r="BH442" s="80">
        <f>IFERROR(AV442/SUM(Model!$AR442:$BC442),1/12)</f>
        <v>8.3628611397314423E-2</v>
      </c>
      <c r="BI442" s="80">
        <f>IFERROR(AW442/SUM(Model!$AR442:$BC442),1/12)</f>
        <v>8.3431759354660351E-2</v>
      </c>
      <c r="BJ442" s="80">
        <f>IFERROR(AX442/SUM(Model!$AR442:$BC442),1/12)</f>
        <v>8.3234907312006293E-2</v>
      </c>
      <c r="BK442" s="80">
        <f>IFERROR(AY442/SUM(Model!$AR442:$BC442),1/12)</f>
        <v>8.3038055269352221E-2</v>
      </c>
      <c r="BL442" s="80">
        <f>IFERROR(AZ442/SUM(Model!$AR442:$BC442),1/12)</f>
        <v>8.2841203226698149E-2</v>
      </c>
      <c r="BM442" s="80">
        <f>IFERROR(BA442/SUM(Model!$AR442:$BC442),1/12)</f>
        <v>8.2644351184044076E-2</v>
      </c>
      <c r="BN442" s="80">
        <f>IFERROR(BB442/SUM(Model!$AR442:$BC442),1/12)</f>
        <v>8.2447499141390018E-2</v>
      </c>
      <c r="BO442" s="80">
        <f>IFERROR(BC442/SUM(Model!$AR442:$BC442),1/12)</f>
        <v>8.2250647098735946E-2</v>
      </c>
      <c r="BP44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142.29544584768465</v>
      </c>
      <c r="BQ442" s="77" cm="1">
        <f t="array" ref="BQ44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442" s="77" cm="1">
        <f t="array" ref="BR44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442" s="77">
        <f>IF(tbl_Model[[#This Row],[Type]]="Boutique",
    tbl_Model[[#This Row],[UnitListPrice]],
    tbl_Model[[#This Row],[UnitListPrice]]*(1-SUMIFS(tbl_MarketTerms[WholesaleMarginPct],tbl_MarketTerms[Country],tbl_Model[[#This Row],[country]])))</f>
        <v>11510.888710454474</v>
      </c>
      <c r="BT442" s="79">
        <f>Model!$BP442*BD442</f>
        <v>12.01201514110557</v>
      </c>
      <c r="BU442" s="79">
        <f>Model!$BP442*BE442</f>
        <v>11.984003991930081</v>
      </c>
      <c r="BV442" s="79">
        <f>Model!$BP442*BF442</f>
        <v>11.955992842754595</v>
      </c>
      <c r="BW442" s="79">
        <f>Model!$BP442*BG442</f>
        <v>11.927981693579106</v>
      </c>
      <c r="BX442" s="79">
        <f>Model!$BP442*BH442</f>
        <v>11.899970544403617</v>
      </c>
      <c r="BY442" s="79">
        <f>Model!$BP442*BI442</f>
        <v>11.87195939522813</v>
      </c>
      <c r="BZ442" s="79">
        <f>Model!$BP442*BJ442</f>
        <v>11.843948246052642</v>
      </c>
      <c r="CA442" s="79">
        <f>Model!$BP442*BK442</f>
        <v>11.815937096877153</v>
      </c>
      <c r="CB442" s="79">
        <f>Model!$BP442*BL442</f>
        <v>11.787925947701664</v>
      </c>
      <c r="CC442" s="79">
        <f>Model!$BP442*BM442</f>
        <v>11.759914798526177</v>
      </c>
      <c r="CD442" s="79">
        <f>Model!$BP442*BN442</f>
        <v>11.73190364935069</v>
      </c>
      <c r="CE442" s="79">
        <f>Model!$BP442*BO442</f>
        <v>11.703892500175201</v>
      </c>
      <c r="CF442" s="79">
        <f>Model!$BS442*BT442</f>
        <v>138268.96947756031</v>
      </c>
      <c r="CG442" s="79">
        <f>Model!$BS442*BU442</f>
        <v>137946.5362567493</v>
      </c>
      <c r="CH442" s="79">
        <f>Model!$BS442*BV442</f>
        <v>137624.10303593837</v>
      </c>
      <c r="CI442" s="79">
        <f>Model!$BS442*BW442</f>
        <v>137301.66981512736</v>
      </c>
      <c r="CJ442" s="79">
        <f>Model!$BS442*BX442</f>
        <v>136979.23659431637</v>
      </c>
      <c r="CK442" s="79">
        <f>Model!$BS442*BY442</f>
        <v>136656.80337350539</v>
      </c>
      <c r="CL442" s="79">
        <f>Model!$BS442*BZ442</f>
        <v>136334.37015269444</v>
      </c>
      <c r="CM442" s="79">
        <f>Model!$BS442*CA442</f>
        <v>136011.93693188342</v>
      </c>
      <c r="CN442" s="79">
        <f>Model!$BS442*CB442</f>
        <v>135689.50371107244</v>
      </c>
      <c r="CO442" s="79">
        <f>Model!$BS442*CC442</f>
        <v>135367.07049026148</v>
      </c>
      <c r="CP442" s="79">
        <f>Model!$BS442*CD442</f>
        <v>135044.6372694505</v>
      </c>
      <c r="CQ442" s="79">
        <f>Model!$BS442*CE442</f>
        <v>134722.20404863951</v>
      </c>
      <c r="CR442" s="79">
        <f>Model!$BR442*BT442</f>
        <v>57041.929103669208</v>
      </c>
      <c r="CS442" s="79">
        <f>Model!$BR442*BU442</f>
        <v>56908.911457036978</v>
      </c>
      <c r="CT442" s="79">
        <f>Model!$BR442*BV442</f>
        <v>56775.89381040477</v>
      </c>
      <c r="CU442" s="79">
        <f>Model!$BR442*BW442</f>
        <v>56642.87616377254</v>
      </c>
      <c r="CV442" s="79">
        <f>Model!$BR442*BX442</f>
        <v>56509.85851714031</v>
      </c>
      <c r="CW442" s="79">
        <f>Model!$BR442*BY442</f>
        <v>56376.840870508095</v>
      </c>
      <c r="CX442" s="79">
        <f>Model!$BR442*BZ442</f>
        <v>56243.823223875872</v>
      </c>
      <c r="CY442" s="79">
        <f>Model!$BR442*CA442</f>
        <v>56110.805577243649</v>
      </c>
      <c r="CZ442" s="79">
        <f>Model!$BR442*CB442</f>
        <v>55977.787930611419</v>
      </c>
      <c r="DA442" s="79">
        <f>Model!$BR442*CC442</f>
        <v>55844.770283979204</v>
      </c>
      <c r="DB442" s="79">
        <f>Model!$BR442*CD442</f>
        <v>55711.752637346981</v>
      </c>
      <c r="DC442" s="79">
        <f>Model!$BR442*CE442</f>
        <v>55578.734990714751</v>
      </c>
      <c r="DD442" s="79">
        <f>SUM(Model!$CF442:$CQ442)</f>
        <v>1637947.0411571991</v>
      </c>
      <c r="DE442" s="79">
        <f>SUM(Model!$CR442:$DC442)</f>
        <v>675723.98456630378</v>
      </c>
      <c r="DF442" s="80">
        <f>IFERROR((Model!$DD442-Model!$DE442)/Model!$DD442,0)</f>
        <v>0.58745675678933484</v>
      </c>
    </row>
    <row r="443" spans="2:110" x14ac:dyDescent="0.25">
      <c r="B443" t="s">
        <v>371</v>
      </c>
      <c r="C443" t="s">
        <v>208</v>
      </c>
      <c r="D443" t="s">
        <v>32</v>
      </c>
      <c r="E443" s="4">
        <v>460</v>
      </c>
      <c r="F443" s="4">
        <v>8142173.8399999999</v>
      </c>
      <c r="G443" s="4">
        <v>2728339.37</v>
      </c>
      <c r="H443" s="4">
        <v>32</v>
      </c>
      <c r="I443" s="4">
        <v>11</v>
      </c>
      <c r="J443" s="4">
        <v>32</v>
      </c>
      <c r="K443" s="4">
        <v>28</v>
      </c>
      <c r="L443" s="4">
        <v>29</v>
      </c>
      <c r="M443" s="4">
        <v>35</v>
      </c>
      <c r="N443" s="4">
        <v>25</v>
      </c>
      <c r="O443" s="4">
        <v>41</v>
      </c>
      <c r="P443" s="4">
        <v>26</v>
      </c>
      <c r="Q443" s="4">
        <v>39</v>
      </c>
      <c r="R443" s="4">
        <v>19</v>
      </c>
      <c r="S443" s="4">
        <v>33</v>
      </c>
      <c r="T443" s="4">
        <v>31</v>
      </c>
      <c r="U443" s="4">
        <v>36</v>
      </c>
      <c r="V443" s="4">
        <v>81</v>
      </c>
      <c r="W443" s="4">
        <v>30</v>
      </c>
      <c r="X443" s="4">
        <v>35</v>
      </c>
      <c r="Y443" s="4">
        <v>45</v>
      </c>
      <c r="Z443" s="4">
        <v>35</v>
      </c>
      <c r="AA443" s="4">
        <v>30</v>
      </c>
      <c r="AB443" s="4">
        <v>34</v>
      </c>
      <c r="AC443" s="4">
        <v>37</v>
      </c>
      <c r="AD443" s="4">
        <v>55</v>
      </c>
      <c r="AE443" s="4">
        <v>64</v>
      </c>
      <c r="AF443" s="4">
        <v>32</v>
      </c>
      <c r="AG443" s="4">
        <v>36</v>
      </c>
      <c r="AH443" s="4">
        <v>24</v>
      </c>
      <c r="AI443" s="4">
        <v>23</v>
      </c>
      <c r="AJ443" s="4">
        <v>35</v>
      </c>
      <c r="AK443" s="4">
        <v>56</v>
      </c>
      <c r="AL443" s="4">
        <v>49</v>
      </c>
      <c r="AM443" s="4">
        <v>28</v>
      </c>
      <c r="AN443" s="4">
        <v>37</v>
      </c>
      <c r="AO443" s="4">
        <v>38</v>
      </c>
      <c r="AP443" s="4">
        <v>56</v>
      </c>
      <c r="AQ443" s="4">
        <v>46</v>
      </c>
      <c r="AR443" s="79">
        <f>MAX(IFERROR(IFERROR(_xlfn.FORECAST.ETS(AR$5,tbl_Model[[#This Row],[H_2023_01]:[H_2025_12]],$H$5:$AQ$5),_xlfn.FORECAST.LINEAR(AR$5,tbl_Model[[#This Row],[H_2023_01]:[H_2025_12]],$H$5:$AQ$5)),0),0)</f>
        <v>46.231542092165654</v>
      </c>
      <c r="AS443" s="79">
        <f>MAX(IFERROR(IFERROR(_xlfn.FORECAST.ETS(AS$5,tbl_Model[[#This Row],[H_2023_01]:[H_2025_12]],$H$5:$AQ$5),_xlfn.FORECAST.LINEAR(AS$5,tbl_Model[[#This Row],[H_2023_01]:[H_2025_12]],$H$5:$AQ$5)),0),0)</f>
        <v>46.596118878711287</v>
      </c>
      <c r="AT443" s="79">
        <f>MAX(IFERROR(IFERROR(_xlfn.FORECAST.ETS(AT$5,tbl_Model[[#This Row],[H_2023_01]:[H_2025_12]],$H$5:$AQ$5),_xlfn.FORECAST.LINEAR(AT$5,tbl_Model[[#This Row],[H_2023_01]:[H_2025_12]],$H$5:$AQ$5)),0),0)</f>
        <v>46.960695665256914</v>
      </c>
      <c r="AU443" s="79">
        <f>MAX(IFERROR(IFERROR(_xlfn.FORECAST.ETS(AU$5,tbl_Model[[#This Row],[H_2023_01]:[H_2025_12]],$H$5:$AQ$5),_xlfn.FORECAST.LINEAR(AU$5,tbl_Model[[#This Row],[H_2023_01]:[H_2025_12]],$H$5:$AQ$5)),0),0)</f>
        <v>47.325272451802547</v>
      </c>
      <c r="AV443" s="79">
        <f>MAX(IFERROR(IFERROR(_xlfn.FORECAST.ETS(AV$5,tbl_Model[[#This Row],[H_2023_01]:[H_2025_12]],$H$5:$AQ$5),_xlfn.FORECAST.LINEAR(AV$5,tbl_Model[[#This Row],[H_2023_01]:[H_2025_12]],$H$5:$AQ$5)),0),0)</f>
        <v>47.689849238348181</v>
      </c>
      <c r="AW443" s="79">
        <f>MAX(IFERROR(IFERROR(_xlfn.FORECAST.ETS(AW$5,tbl_Model[[#This Row],[H_2023_01]:[H_2025_12]],$H$5:$AQ$5),_xlfn.FORECAST.LINEAR(AW$5,tbl_Model[[#This Row],[H_2023_01]:[H_2025_12]],$H$5:$AQ$5)),0),0)</f>
        <v>48.054426024893814</v>
      </c>
      <c r="AX443" s="79">
        <f>MAX(IFERROR(IFERROR(_xlfn.FORECAST.ETS(AX$5,tbl_Model[[#This Row],[H_2023_01]:[H_2025_12]],$H$5:$AQ$5),_xlfn.FORECAST.LINEAR(AX$5,tbl_Model[[#This Row],[H_2023_01]:[H_2025_12]],$H$5:$AQ$5)),0),0)</f>
        <v>48.419002811439441</v>
      </c>
      <c r="AY443" s="79">
        <f>MAX(IFERROR(IFERROR(_xlfn.FORECAST.ETS(AY$5,tbl_Model[[#This Row],[H_2023_01]:[H_2025_12]],$H$5:$AQ$5),_xlfn.FORECAST.LINEAR(AY$5,tbl_Model[[#This Row],[H_2023_01]:[H_2025_12]],$H$5:$AQ$5)),0),0)</f>
        <v>48.783579597985074</v>
      </c>
      <c r="AZ443" s="79">
        <f>MAX(IFERROR(IFERROR(_xlfn.FORECAST.ETS(AZ$5,tbl_Model[[#This Row],[H_2023_01]:[H_2025_12]],$H$5:$AQ$5),_xlfn.FORECAST.LINEAR(AZ$5,tbl_Model[[#This Row],[H_2023_01]:[H_2025_12]],$H$5:$AQ$5)),0),0)</f>
        <v>49.148156384530708</v>
      </c>
      <c r="BA443" s="79">
        <f>MAX(IFERROR(IFERROR(_xlfn.FORECAST.ETS(BA$5,tbl_Model[[#This Row],[H_2023_01]:[H_2025_12]],$H$5:$AQ$5),_xlfn.FORECAST.LINEAR(BA$5,tbl_Model[[#This Row],[H_2023_01]:[H_2025_12]],$H$5:$AQ$5)),0),0)</f>
        <v>49.512733171076341</v>
      </c>
      <c r="BB443" s="79">
        <f>MAX(IFERROR(IFERROR(_xlfn.FORECAST.ETS(BB$5,tbl_Model[[#This Row],[H_2023_01]:[H_2025_12]],$H$5:$AQ$5),_xlfn.FORECAST.LINEAR(BB$5,tbl_Model[[#This Row],[H_2023_01]:[H_2025_12]],$H$5:$AQ$5)),0),0)</f>
        <v>49.877309957621975</v>
      </c>
      <c r="BC443" s="79">
        <f>MAX(IFERROR(IFERROR(_xlfn.FORECAST.ETS(BC$5,tbl_Model[[#This Row],[H_2023_01]:[H_2025_12]],$H$5:$AQ$5),_xlfn.FORECAST.LINEAR(BC$5,tbl_Model[[#This Row],[H_2023_01]:[H_2025_12]],$H$5:$AQ$5)),0),0)</f>
        <v>50.241886744167601</v>
      </c>
      <c r="BD443" s="80">
        <f>IFERROR(AR443/SUM(Model!$AR443:$BC443),1/12)</f>
        <v>7.9869214853271961E-2</v>
      </c>
      <c r="BE443" s="80">
        <f>IFERROR(AS443/SUM(Model!$AR443:$BC443),1/12)</f>
        <v>8.0499054576919499E-2</v>
      </c>
      <c r="BF443" s="80">
        <f>IFERROR(AT443/SUM(Model!$AR443:$BC443),1/12)</f>
        <v>8.1128894300567009E-2</v>
      </c>
      <c r="BG443" s="80">
        <f>IFERROR(AU443/SUM(Model!$AR443:$BC443),1/12)</f>
        <v>8.1758734024214533E-2</v>
      </c>
      <c r="BH443" s="80">
        <f>IFERROR(AV443/SUM(Model!$AR443:$BC443),1/12)</f>
        <v>8.2388573747862071E-2</v>
      </c>
      <c r="BI443" s="80">
        <f>IFERROR(AW443/SUM(Model!$AR443:$BC443),1/12)</f>
        <v>8.3018413471509594E-2</v>
      </c>
      <c r="BJ443" s="80">
        <f>IFERROR(AX443/SUM(Model!$AR443:$BC443),1/12)</f>
        <v>8.3648253195157105E-2</v>
      </c>
      <c r="BK443" s="80">
        <f>IFERROR(AY443/SUM(Model!$AR443:$BC443),1/12)</f>
        <v>8.4278092918804642E-2</v>
      </c>
      <c r="BL443" s="80">
        <f>IFERROR(AZ443/SUM(Model!$AR443:$BC443),1/12)</f>
        <v>8.4907932642452166E-2</v>
      </c>
      <c r="BM443" s="80">
        <f>IFERROR(BA443/SUM(Model!$AR443:$BC443),1/12)</f>
        <v>8.553777236609969E-2</v>
      </c>
      <c r="BN443" s="80">
        <f>IFERROR(BB443/SUM(Model!$AR443:$BC443),1/12)</f>
        <v>8.6167612089747214E-2</v>
      </c>
      <c r="BO443" s="80">
        <f>IFERROR(BC443/SUM(Model!$AR443:$BC443),1/12)</f>
        <v>8.6797451813394738E-2</v>
      </c>
      <c r="BP44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474.13593720084253</v>
      </c>
      <c r="BQ443" s="77" cm="1">
        <f t="array" ref="BQ44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43" s="77" cm="1">
        <f t="array" ref="BR44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43" s="77">
        <f>IF(tbl_Model[[#This Row],[Type]]="Boutique",
    tbl_Model[[#This Row],[UnitListPrice]],
    tbl_Model[[#This Row],[UnitListPrice]]*(1-SUMIFS(tbl_MarketTerms[WholesaleMarginPct],tbl_MarketTerms[Country],tbl_Model[[#This Row],[country]])))</f>
        <v>18221.528721409824</v>
      </c>
      <c r="BT443" s="79">
        <f>Model!$BP443*BD443</f>
        <v>37.868865037951551</v>
      </c>
      <c r="BU443" s="79">
        <f>Model!$BP443*BE443</f>
        <v>38.167494685609498</v>
      </c>
      <c r="BV443" s="79">
        <f>Model!$BP443*BF443</f>
        <v>38.46612433326743</v>
      </c>
      <c r="BW443" s="79">
        <f>Model!$BP443*BG443</f>
        <v>38.76475398092537</v>
      </c>
      <c r="BX443" s="79">
        <f>Model!$BP443*BH443</f>
        <v>39.063383628583317</v>
      </c>
      <c r="BY443" s="79">
        <f>Model!$BP443*BI443</f>
        <v>39.36201327624125</v>
      </c>
      <c r="BZ443" s="79">
        <f>Model!$BP443*BJ443</f>
        <v>39.660642923899182</v>
      </c>
      <c r="CA443" s="79">
        <f>Model!$BP443*BK443</f>
        <v>39.959272571557129</v>
      </c>
      <c r="CB443" s="79">
        <f>Model!$BP443*BL443</f>
        <v>40.257902219215069</v>
      </c>
      <c r="CC443" s="79">
        <f>Model!$BP443*BM443</f>
        <v>40.556531866873009</v>
      </c>
      <c r="CD443" s="79">
        <f>Model!$BP443*BN443</f>
        <v>40.855161514530948</v>
      </c>
      <c r="CE443" s="79">
        <f>Model!$BP443*BO443</f>
        <v>41.153791162188881</v>
      </c>
      <c r="CF443" s="79">
        <f>Model!$BS443*BT443</f>
        <v>690028.61193622649</v>
      </c>
      <c r="CG443" s="79">
        <f>Model!$BS443*BU443</f>
        <v>695470.10063809028</v>
      </c>
      <c r="CH443" s="79">
        <f>Model!$BS443*BV443</f>
        <v>700911.58933995385</v>
      </c>
      <c r="CI443" s="79">
        <f>Model!$BS443*BW443</f>
        <v>706353.07804181741</v>
      </c>
      <c r="CJ443" s="79">
        <f>Model!$BS443*BX443</f>
        <v>711794.56674368121</v>
      </c>
      <c r="CK443" s="79">
        <f>Model!$BS443*BY443</f>
        <v>717236.05544554477</v>
      </c>
      <c r="CL443" s="79">
        <f>Model!$BS443*BZ443</f>
        <v>722677.54414740822</v>
      </c>
      <c r="CM443" s="79">
        <f>Model!$BS443*CA443</f>
        <v>728119.03284927201</v>
      </c>
      <c r="CN443" s="79">
        <f>Model!$BS443*CB443</f>
        <v>733560.52155113569</v>
      </c>
      <c r="CO443" s="79">
        <f>Model!$BS443*CC443</f>
        <v>739002.01025299937</v>
      </c>
      <c r="CP443" s="79">
        <f>Model!$BS443*CD443</f>
        <v>744443.49895486294</v>
      </c>
      <c r="CQ443" s="79">
        <f>Model!$BS443*CE443</f>
        <v>749884.9876567265</v>
      </c>
      <c r="CR443" s="79">
        <f>Model!$BR443*BT443</f>
        <v>228114.35656981979</v>
      </c>
      <c r="CS443" s="79">
        <f>Model!$BR443*BU443</f>
        <v>229913.24095306956</v>
      </c>
      <c r="CT443" s="79">
        <f>Model!$BR443*BV443</f>
        <v>231712.12533631927</v>
      </c>
      <c r="CU443" s="79">
        <f>Model!$BR443*BW443</f>
        <v>233511.009719569</v>
      </c>
      <c r="CV443" s="79">
        <f>Model!$BR443*BX443</f>
        <v>235309.89410281877</v>
      </c>
      <c r="CW443" s="79">
        <f>Model!$BR443*BY443</f>
        <v>237108.77848606848</v>
      </c>
      <c r="CX443" s="79">
        <f>Model!$BR443*BZ443</f>
        <v>238907.66286931816</v>
      </c>
      <c r="CY443" s="79">
        <f>Model!$BR443*CA443</f>
        <v>240706.54725256792</v>
      </c>
      <c r="CZ443" s="79">
        <f>Model!$BR443*CB443</f>
        <v>242505.43163581766</v>
      </c>
      <c r="DA443" s="79">
        <f>Model!$BR443*CC443</f>
        <v>244304.3160190674</v>
      </c>
      <c r="DB443" s="79">
        <f>Model!$BR443*CD443</f>
        <v>246103.20040231713</v>
      </c>
      <c r="DC443" s="79">
        <f>Model!$BR443*CE443</f>
        <v>247902.08478556684</v>
      </c>
      <c r="DD443" s="79">
        <f>SUM(Model!$CF443:$CQ443)</f>
        <v>8639481.5975577198</v>
      </c>
      <c r="DE443" s="79">
        <f>SUM(Model!$CR443:$DC443)</f>
        <v>2856098.64813232</v>
      </c>
      <c r="DF443" s="80">
        <f>IFERROR((Model!$DD443-Model!$DE443)/Model!$DD443,0)</f>
        <v>0.66941319153458168</v>
      </c>
    </row>
    <row r="444" spans="2:110" x14ac:dyDescent="0.25">
      <c r="B444" t="s">
        <v>371</v>
      </c>
      <c r="C444" t="s">
        <v>185</v>
      </c>
      <c r="D444" t="s">
        <v>28</v>
      </c>
      <c r="E444" s="4">
        <v>462</v>
      </c>
      <c r="F444" s="4">
        <v>3793002.29</v>
      </c>
      <c r="G444" s="4">
        <v>1539959.37</v>
      </c>
      <c r="H444" s="4">
        <v>21</v>
      </c>
      <c r="I444" s="4">
        <v>41</v>
      </c>
      <c r="J444" s="4">
        <v>47</v>
      </c>
      <c r="K444" s="4">
        <v>62</v>
      </c>
      <c r="L444" s="4">
        <v>50</v>
      </c>
      <c r="M444" s="4">
        <v>31</v>
      </c>
      <c r="N444" s="4">
        <v>21</v>
      </c>
      <c r="O444" s="4">
        <v>42</v>
      </c>
      <c r="P444" s="4">
        <v>36</v>
      </c>
      <c r="Q444" s="4">
        <v>64</v>
      </c>
      <c r="R444" s="4">
        <v>76</v>
      </c>
      <c r="S444" s="4">
        <v>65</v>
      </c>
      <c r="T444" s="4">
        <v>41</v>
      </c>
      <c r="U444" s="4">
        <v>55</v>
      </c>
      <c r="V444" s="4">
        <v>54</v>
      </c>
      <c r="W444" s="4">
        <v>33</v>
      </c>
      <c r="X444" s="4">
        <v>30</v>
      </c>
      <c r="Y444" s="4">
        <v>24</v>
      </c>
      <c r="Z444" s="4">
        <v>54</v>
      </c>
      <c r="AA444" s="4">
        <v>43</v>
      </c>
      <c r="AB444" s="4">
        <v>39</v>
      </c>
      <c r="AC444" s="4">
        <v>40</v>
      </c>
      <c r="AD444" s="4">
        <v>63</v>
      </c>
      <c r="AE444" s="4">
        <v>70</v>
      </c>
      <c r="AF444" s="4">
        <v>32</v>
      </c>
      <c r="AG444" s="4">
        <v>28</v>
      </c>
      <c r="AH444" s="4">
        <v>46</v>
      </c>
      <c r="AI444" s="4">
        <v>22</v>
      </c>
      <c r="AJ444" s="4">
        <v>43</v>
      </c>
      <c r="AK444" s="4">
        <v>35</v>
      </c>
      <c r="AL444" s="4">
        <v>28</v>
      </c>
      <c r="AM444" s="4">
        <v>12</v>
      </c>
      <c r="AN444" s="4">
        <v>36</v>
      </c>
      <c r="AO444" s="4">
        <v>49</v>
      </c>
      <c r="AP444" s="4">
        <v>51</v>
      </c>
      <c r="AQ444" s="4">
        <v>80</v>
      </c>
      <c r="AR444" s="79">
        <f>MAX(IFERROR(IFERROR(_xlfn.FORECAST.ETS(AR$5,tbl_Model[[#This Row],[H_2023_01]:[H_2025_12]],$H$5:$AQ$5),_xlfn.FORECAST.LINEAR(AR$5,tbl_Model[[#This Row],[H_2023_01]:[H_2025_12]],$H$5:$AQ$5)),0),0)</f>
        <v>32.875780513995863</v>
      </c>
      <c r="AS444" s="79">
        <f>MAX(IFERROR(IFERROR(_xlfn.FORECAST.ETS(AS$5,tbl_Model[[#This Row],[H_2023_01]:[H_2025_12]],$H$5:$AQ$5),_xlfn.FORECAST.LINEAR(AS$5,tbl_Model[[#This Row],[H_2023_01]:[H_2025_12]],$H$5:$AQ$5)),0),0)</f>
        <v>44.004964397097162</v>
      </c>
      <c r="AT444" s="79">
        <f>MAX(IFERROR(IFERROR(_xlfn.FORECAST.ETS(AT$5,tbl_Model[[#This Row],[H_2023_01]:[H_2025_12]],$H$5:$AQ$5),_xlfn.FORECAST.LINEAR(AT$5,tbl_Model[[#This Row],[H_2023_01]:[H_2025_12]],$H$5:$AQ$5)),0),0)</f>
        <v>50.092874595262387</v>
      </c>
      <c r="AU444" s="79">
        <f>MAX(IFERROR(IFERROR(_xlfn.FORECAST.ETS(AU$5,tbl_Model[[#This Row],[H_2023_01]:[H_2025_12]],$H$5:$AQ$5),_xlfn.FORECAST.LINEAR(AU$5,tbl_Model[[#This Row],[H_2023_01]:[H_2025_12]],$H$5:$AQ$5)),0),0)</f>
        <v>33.350068233601142</v>
      </c>
      <c r="AV444" s="79">
        <f>MAX(IFERROR(IFERROR(_xlfn.FORECAST.ETS(AV$5,tbl_Model[[#This Row],[H_2023_01]:[H_2025_12]],$H$5:$AQ$5),_xlfn.FORECAST.LINEAR(AV$5,tbl_Model[[#This Row],[H_2023_01]:[H_2025_12]],$H$5:$AQ$5)),0),0)</f>
        <v>35.024275321929586</v>
      </c>
      <c r="AW444" s="79">
        <f>MAX(IFERROR(IFERROR(_xlfn.FORECAST.ETS(AW$5,tbl_Model[[#This Row],[H_2023_01]:[H_2025_12]],$H$5:$AQ$5),_xlfn.FORECAST.LINEAR(AW$5,tbl_Model[[#This Row],[H_2023_01]:[H_2025_12]],$H$5:$AQ$5)),0),0)</f>
        <v>25.157790245677162</v>
      </c>
      <c r="AX444" s="79">
        <f>MAX(IFERROR(IFERROR(_xlfn.FORECAST.ETS(AX$5,tbl_Model[[#This Row],[H_2023_01]:[H_2025_12]],$H$5:$AQ$5),_xlfn.FORECAST.LINEAR(AX$5,tbl_Model[[#This Row],[H_2023_01]:[H_2025_12]],$H$5:$AQ$5)),0),0)</f>
        <v>30.797718290982573</v>
      </c>
      <c r="AY444" s="79">
        <f>MAX(IFERROR(IFERROR(_xlfn.FORECAST.ETS(AY$5,tbl_Model[[#This Row],[H_2023_01]:[H_2025_12]],$H$5:$AQ$5),_xlfn.FORECAST.LINEAR(AY$5,tbl_Model[[#This Row],[H_2023_01]:[H_2025_12]],$H$5:$AQ$5)),0),0)</f>
        <v>29.872677936008166</v>
      </c>
      <c r="AZ444" s="79">
        <f>MAX(IFERROR(IFERROR(_xlfn.FORECAST.ETS(AZ$5,tbl_Model[[#This Row],[H_2023_01]:[H_2025_12]],$H$5:$AQ$5),_xlfn.FORECAST.LINEAR(AZ$5,tbl_Model[[#This Row],[H_2023_01]:[H_2025_12]],$H$5:$AQ$5)),0),0)</f>
        <v>33.830911147962802</v>
      </c>
      <c r="BA444" s="79">
        <f>MAX(IFERROR(IFERROR(_xlfn.FORECAST.ETS(BA$5,tbl_Model[[#This Row],[H_2023_01]:[H_2025_12]],$H$5:$AQ$5),_xlfn.FORECAST.LINEAR(BA$5,tbl_Model[[#This Row],[H_2023_01]:[H_2025_12]],$H$5:$AQ$5)),0),0)</f>
        <v>46.796224040897542</v>
      </c>
      <c r="BB444" s="79">
        <f>MAX(IFERROR(IFERROR(_xlfn.FORECAST.ETS(BB$5,tbl_Model[[#This Row],[H_2023_01]:[H_2025_12]],$H$5:$AQ$5),_xlfn.FORECAST.LINEAR(BB$5,tbl_Model[[#This Row],[H_2023_01]:[H_2025_12]],$H$5:$AQ$5)),0),0)</f>
        <v>60.493142979977712</v>
      </c>
      <c r="BC444" s="79">
        <f>MAX(IFERROR(IFERROR(_xlfn.FORECAST.ETS(BC$5,tbl_Model[[#This Row],[H_2023_01]:[H_2025_12]],$H$5:$AQ$5),_xlfn.FORECAST.LINEAR(BC$5,tbl_Model[[#This Row],[H_2023_01]:[H_2025_12]],$H$5:$AQ$5)),0),0)</f>
        <v>65.391510517335078</v>
      </c>
      <c r="BD444" s="80">
        <f>IFERROR(AR444/SUM(Model!$AR444:$BC444),1/12)</f>
        <v>6.7411510389080637E-2</v>
      </c>
      <c r="BE444" s="80">
        <f>IFERROR(AS444/SUM(Model!$AR444:$BC444),1/12)</f>
        <v>9.0231807982875611E-2</v>
      </c>
      <c r="BF444" s="80">
        <f>IFERROR(AT444/SUM(Model!$AR444:$BC444),1/12)</f>
        <v>0.10271501644682955</v>
      </c>
      <c r="BG444" s="80">
        <f>IFERROR(AU444/SUM(Model!$AR444:$BC444),1/12)</f>
        <v>6.8384033353941442E-2</v>
      </c>
      <c r="BH444" s="80">
        <f>IFERROR(AV444/SUM(Model!$AR444:$BC444),1/12)</f>
        <v>7.1816980854010018E-2</v>
      </c>
      <c r="BI444" s="80">
        <f>IFERROR(AW444/SUM(Model!$AR444:$BC444),1/12)</f>
        <v>5.1585836503282079E-2</v>
      </c>
      <c r="BJ444" s="80">
        <f>IFERROR(AX444/SUM(Model!$AR444:$BC444),1/12)</f>
        <v>6.3150461344901154E-2</v>
      </c>
      <c r="BK444" s="80">
        <f>IFERROR(AY444/SUM(Model!$AR444:$BC444),1/12)</f>
        <v>6.1253673906710021E-2</v>
      </c>
      <c r="BL444" s="80">
        <f>IFERROR(AZ444/SUM(Model!$AR444:$BC444),1/12)</f>
        <v>6.9369997690307772E-2</v>
      </c>
      <c r="BM444" s="80">
        <f>IFERROR(BA444/SUM(Model!$AR444:$BC444),1/12)</f>
        <v>9.5955262317186138E-2</v>
      </c>
      <c r="BN444" s="80">
        <f>IFERROR(BB444/SUM(Model!$AR444:$BC444),1/12)</f>
        <v>0.12404067896507738</v>
      </c>
      <c r="BO444" s="80">
        <f>IFERROR(BC444/SUM(Model!$AR444:$BC444),1/12)</f>
        <v>0.1340847402457982</v>
      </c>
      <c r="BP44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475.50593237097092</v>
      </c>
      <c r="BQ444" s="77" cm="1">
        <f t="array" ref="BQ44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444" s="77" cm="1">
        <f t="array" ref="BR44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444" s="77">
        <f>IF(tbl_Model[[#This Row],[Type]]="Boutique",
    tbl_Model[[#This Row],[UnitListPrice]],
    tbl_Model[[#This Row],[UnitListPrice]]*(1-SUMIFS(tbl_MarketTerms[WholesaleMarginPct],tbl_MarketTerms[Country],tbl_Model[[#This Row],[country]])))</f>
        <v>8393.1611410118421</v>
      </c>
      <c r="BT444" s="79">
        <f>Model!$BP444*BD444</f>
        <v>32.054573100095183</v>
      </c>
      <c r="BU444" s="79">
        <f>Model!$BP444*BE444</f>
        <v>42.905759984415688</v>
      </c>
      <c r="BV444" s="79">
        <f>Model!$BP444*BF444</f>
        <v>48.841599664049298</v>
      </c>
      <c r="BW444" s="79">
        <f>Model!$BP444*BG444</f>
        <v>32.517013539253497</v>
      </c>
      <c r="BX444" s="79">
        <f>Model!$BP444*BH444</f>
        <v>34.149400441054205</v>
      </c>
      <c r="BY444" s="79">
        <f>Model!$BP444*BI444</f>
        <v>24.529371283629612</v>
      </c>
      <c r="BZ444" s="79">
        <f>Model!$BP444*BJ444</f>
        <v>30.028419001464183</v>
      </c>
      <c r="CA444" s="79">
        <f>Model!$BP444*BK444</f>
        <v>29.12648532215756</v>
      </c>
      <c r="CB444" s="79">
        <f>Model!$BP444*BL444</f>
        <v>32.9858454303019</v>
      </c>
      <c r="CC444" s="79">
        <f>Model!$BP444*BM444</f>
        <v>45.627296474034686</v>
      </c>
      <c r="CD444" s="79">
        <f>Model!$BP444*BN444</f>
        <v>58.982078703217404</v>
      </c>
      <c r="CE444" s="79">
        <f>Model!$BP444*BO444</f>
        <v>63.758089427297719</v>
      </c>
      <c r="CF444" s="79">
        <f>Model!$BS444*BT444</f>
        <v>269039.19733544241</v>
      </c>
      <c r="CG444" s="79">
        <f>Model!$BS444*BU444</f>
        <v>360114.95742677862</v>
      </c>
      <c r="CH444" s="79">
        <f>Model!$BS444*BV444</f>
        <v>409935.4163651556</v>
      </c>
      <c r="CI444" s="79">
        <f>Model!$BS444*BW444</f>
        <v>272920.53445941838</v>
      </c>
      <c r="CJ444" s="79">
        <f>Model!$BS444*BX444</f>
        <v>286621.42077070882</v>
      </c>
      <c r="CK444" s="79">
        <f>Model!$BS444*BY444</f>
        <v>205878.96587121184</v>
      </c>
      <c r="CL444" s="79">
        <f>Model!$BS444*BZ444</f>
        <v>252033.35948911079</v>
      </c>
      <c r="CM444" s="79">
        <f>Model!$BS444*CA444</f>
        <v>244463.28478018462</v>
      </c>
      <c r="CN444" s="79">
        <f>Model!$BS444*CB444</f>
        <v>276855.51606903295</v>
      </c>
      <c r="CO444" s="79">
        <f>Model!$BS444*CC444</f>
        <v>382957.25173529459</v>
      </c>
      <c r="CP444" s="79">
        <f>Model!$BS444*CD444</f>
        <v>495046.09098794643</v>
      </c>
      <c r="CQ444" s="79">
        <f>Model!$BS444*CE444</f>
        <v>535131.91860635323</v>
      </c>
      <c r="CR444" s="79">
        <f>Model!$BR444*BT444</f>
        <v>107900.73069504161</v>
      </c>
      <c r="CS444" s="79">
        <f>Model!$BR444*BU444</f>
        <v>144427.53110103915</v>
      </c>
      <c r="CT444" s="79">
        <f>Model!$BR444*BV444</f>
        <v>164408.50032877116</v>
      </c>
      <c r="CU444" s="79">
        <f>Model!$BR444*BW444</f>
        <v>109457.37788957155</v>
      </c>
      <c r="CV444" s="79">
        <f>Model!$BR444*BX444</f>
        <v>114952.2487440765</v>
      </c>
      <c r="CW444" s="79">
        <f>Model!$BR444*BY444</f>
        <v>82569.718733385555</v>
      </c>
      <c r="CX444" s="79">
        <f>Model!$BR444*BZ444</f>
        <v>101080.37757224837</v>
      </c>
      <c r="CY444" s="79">
        <f>Model!$BR444*CA444</f>
        <v>98044.32706139746</v>
      </c>
      <c r="CZ444" s="79">
        <f>Model!$BR444*CB444</f>
        <v>111035.53971563283</v>
      </c>
      <c r="DA444" s="79">
        <f>Model!$BR444*CC444</f>
        <v>153588.65063696698</v>
      </c>
      <c r="DB444" s="79">
        <f>Model!$BR444*CD444</f>
        <v>198542.94643439542</v>
      </c>
      <c r="DC444" s="79">
        <f>Model!$BR444*CE444</f>
        <v>214619.74912106388</v>
      </c>
      <c r="DD444" s="79">
        <f>SUM(Model!$CF444:$CQ444)</f>
        <v>3990997.913896638</v>
      </c>
      <c r="DE444" s="79">
        <f>SUM(Model!$CR444:$DC444)</f>
        <v>1600627.6980335903</v>
      </c>
      <c r="DF444" s="80">
        <f>IFERROR((Model!$DD444-Model!$DE444)/Model!$DD444,0)</f>
        <v>0.59894048241413222</v>
      </c>
    </row>
    <row r="445" spans="2:110" x14ac:dyDescent="0.25">
      <c r="B445" t="s">
        <v>371</v>
      </c>
      <c r="C445" t="s">
        <v>208</v>
      </c>
      <c r="D445" t="s">
        <v>33</v>
      </c>
      <c r="E445" s="4">
        <v>544</v>
      </c>
      <c r="F445" s="4">
        <v>9741914.8499999996</v>
      </c>
      <c r="G445" s="4">
        <v>3204663.06</v>
      </c>
      <c r="H445" s="4">
        <v>28</v>
      </c>
      <c r="I445" s="4">
        <v>25</v>
      </c>
      <c r="J445" s="4">
        <v>45</v>
      </c>
      <c r="K445" s="4">
        <v>43</v>
      </c>
      <c r="L445" s="4">
        <v>39</v>
      </c>
      <c r="M445" s="4">
        <v>38</v>
      </c>
      <c r="N445" s="4">
        <v>23</v>
      </c>
      <c r="O445" s="4">
        <v>68</v>
      </c>
      <c r="P445" s="4">
        <v>35</v>
      </c>
      <c r="Q445" s="4">
        <v>66</v>
      </c>
      <c r="R445" s="4">
        <v>39</v>
      </c>
      <c r="S445" s="4">
        <v>57</v>
      </c>
      <c r="T445" s="4">
        <v>6</v>
      </c>
      <c r="U445" s="4">
        <v>17</v>
      </c>
      <c r="V445" s="4">
        <v>36</v>
      </c>
      <c r="W445" s="4">
        <v>36</v>
      </c>
      <c r="X445" s="4">
        <v>29</v>
      </c>
      <c r="Y445" s="4">
        <v>46</v>
      </c>
      <c r="Z445" s="4">
        <v>39</v>
      </c>
      <c r="AA445" s="4">
        <v>29</v>
      </c>
      <c r="AB445" s="4">
        <v>24</v>
      </c>
      <c r="AC445" s="4">
        <v>47</v>
      </c>
      <c r="AD445" s="4">
        <v>51</v>
      </c>
      <c r="AE445" s="4">
        <v>56</v>
      </c>
      <c r="AF445" s="4">
        <v>37</v>
      </c>
      <c r="AG445" s="4">
        <v>33</v>
      </c>
      <c r="AH445" s="4">
        <v>54</v>
      </c>
      <c r="AI445" s="4">
        <v>62</v>
      </c>
      <c r="AJ445" s="4">
        <v>29</v>
      </c>
      <c r="AK445" s="4">
        <v>41</v>
      </c>
      <c r="AL445" s="4">
        <v>38</v>
      </c>
      <c r="AM445" s="4">
        <v>39</v>
      </c>
      <c r="AN445" s="4">
        <v>38</v>
      </c>
      <c r="AO445" s="4">
        <v>41</v>
      </c>
      <c r="AP445" s="4">
        <v>47</v>
      </c>
      <c r="AQ445" s="4">
        <v>85</v>
      </c>
      <c r="AR445" s="79">
        <f>MAX(IFERROR(IFERROR(_xlfn.FORECAST.ETS(AR$5,tbl_Model[[#This Row],[H_2023_01]:[H_2025_12]],$H$5:$AQ$5),_xlfn.FORECAST.LINEAR(AR$5,tbl_Model[[#This Row],[H_2023_01]:[H_2025_12]],$H$5:$AQ$5)),0),0)</f>
        <v>49.218218368679693</v>
      </c>
      <c r="AS445" s="79">
        <f>MAX(IFERROR(IFERROR(_xlfn.FORECAST.ETS(AS$5,tbl_Model[[#This Row],[H_2023_01]:[H_2025_12]],$H$5:$AQ$5),_xlfn.FORECAST.LINEAR(AS$5,tbl_Model[[#This Row],[H_2023_01]:[H_2025_12]],$H$5:$AQ$5)),0),0)</f>
        <v>49.652744054030173</v>
      </c>
      <c r="AT445" s="79">
        <f>MAX(IFERROR(IFERROR(_xlfn.FORECAST.ETS(AT$5,tbl_Model[[#This Row],[H_2023_01]:[H_2025_12]],$H$5:$AQ$5),_xlfn.FORECAST.LINEAR(AT$5,tbl_Model[[#This Row],[H_2023_01]:[H_2025_12]],$H$5:$AQ$5)),0),0)</f>
        <v>50.087269739380567</v>
      </c>
      <c r="AU445" s="79">
        <f>MAX(IFERROR(IFERROR(_xlfn.FORECAST.ETS(AU$5,tbl_Model[[#This Row],[H_2023_01]:[H_2025_12]],$H$5:$AQ$5),_xlfn.FORECAST.LINEAR(AU$5,tbl_Model[[#This Row],[H_2023_01]:[H_2025_12]],$H$5:$AQ$5)),0),0)</f>
        <v>50.521795424731046</v>
      </c>
      <c r="AV445" s="79">
        <f>MAX(IFERROR(IFERROR(_xlfn.FORECAST.ETS(AV$5,tbl_Model[[#This Row],[H_2023_01]:[H_2025_12]],$H$5:$AQ$5),_xlfn.FORECAST.LINEAR(AV$5,tbl_Model[[#This Row],[H_2023_01]:[H_2025_12]],$H$5:$AQ$5)),0),0)</f>
        <v>50.95632111008144</v>
      </c>
      <c r="AW445" s="79">
        <f>MAX(IFERROR(IFERROR(_xlfn.FORECAST.ETS(AW$5,tbl_Model[[#This Row],[H_2023_01]:[H_2025_12]],$H$5:$AQ$5),_xlfn.FORECAST.LINEAR(AW$5,tbl_Model[[#This Row],[H_2023_01]:[H_2025_12]],$H$5:$AQ$5)),0),0)</f>
        <v>51.390846795431919</v>
      </c>
      <c r="AX445" s="79">
        <f>MAX(IFERROR(IFERROR(_xlfn.FORECAST.ETS(AX$5,tbl_Model[[#This Row],[H_2023_01]:[H_2025_12]],$H$5:$AQ$5),_xlfn.FORECAST.LINEAR(AX$5,tbl_Model[[#This Row],[H_2023_01]:[H_2025_12]],$H$5:$AQ$5)),0),0)</f>
        <v>51.825372480782313</v>
      </c>
      <c r="AY445" s="79">
        <f>MAX(IFERROR(IFERROR(_xlfn.FORECAST.ETS(AY$5,tbl_Model[[#This Row],[H_2023_01]:[H_2025_12]],$H$5:$AQ$5),_xlfn.FORECAST.LINEAR(AY$5,tbl_Model[[#This Row],[H_2023_01]:[H_2025_12]],$H$5:$AQ$5)),0),0)</f>
        <v>52.2598981661328</v>
      </c>
      <c r="AZ445" s="79">
        <f>MAX(IFERROR(IFERROR(_xlfn.FORECAST.ETS(AZ$5,tbl_Model[[#This Row],[H_2023_01]:[H_2025_12]],$H$5:$AQ$5),_xlfn.FORECAST.LINEAR(AZ$5,tbl_Model[[#This Row],[H_2023_01]:[H_2025_12]],$H$5:$AQ$5)),0),0)</f>
        <v>52.694423851483194</v>
      </c>
      <c r="BA445" s="79">
        <f>MAX(IFERROR(IFERROR(_xlfn.FORECAST.ETS(BA$5,tbl_Model[[#This Row],[H_2023_01]:[H_2025_12]],$H$5:$AQ$5),_xlfn.FORECAST.LINEAR(BA$5,tbl_Model[[#This Row],[H_2023_01]:[H_2025_12]],$H$5:$AQ$5)),0),0)</f>
        <v>53.128949536833673</v>
      </c>
      <c r="BB445" s="79">
        <f>MAX(IFERROR(IFERROR(_xlfn.FORECAST.ETS(BB$5,tbl_Model[[#This Row],[H_2023_01]:[H_2025_12]],$H$5:$AQ$5),_xlfn.FORECAST.LINEAR(BB$5,tbl_Model[[#This Row],[H_2023_01]:[H_2025_12]],$H$5:$AQ$5)),0),0)</f>
        <v>53.563475222184067</v>
      </c>
      <c r="BC445" s="79">
        <f>MAX(IFERROR(IFERROR(_xlfn.FORECAST.ETS(BC$5,tbl_Model[[#This Row],[H_2023_01]:[H_2025_12]],$H$5:$AQ$5),_xlfn.FORECAST.LINEAR(BC$5,tbl_Model[[#This Row],[H_2023_01]:[H_2025_12]],$H$5:$AQ$5)),0),0)</f>
        <v>53.998000907534546</v>
      </c>
      <c r="BD445" s="80">
        <f>IFERROR(AR445/SUM(Model!$AR445:$BC445),1/12)</f>
        <v>7.9474296310234116E-2</v>
      </c>
      <c r="BE445" s="80">
        <f>IFERROR(AS445/SUM(Model!$AR445:$BC445),1/12)</f>
        <v>8.0175939405343122E-2</v>
      </c>
      <c r="BF445" s="80">
        <f>IFERROR(AT445/SUM(Model!$AR445:$BC445),1/12)</f>
        <v>8.0877582500451989E-2</v>
      </c>
      <c r="BG445" s="80">
        <f>IFERROR(AU445/SUM(Model!$AR445:$BC445),1/12)</f>
        <v>8.1579225595561008E-2</v>
      </c>
      <c r="BH445" s="80">
        <f>IFERROR(AV445/SUM(Model!$AR445:$BC445),1/12)</f>
        <v>8.2280868690669876E-2</v>
      </c>
      <c r="BI445" s="80">
        <f>IFERROR(AW445/SUM(Model!$AR445:$BC445),1/12)</f>
        <v>8.2982511785778881E-2</v>
      </c>
      <c r="BJ445" s="80">
        <f>IFERROR(AX445/SUM(Model!$AR445:$BC445),1/12)</f>
        <v>8.3684154880887762E-2</v>
      </c>
      <c r="BK445" s="80">
        <f>IFERROR(AY445/SUM(Model!$AR445:$BC445),1/12)</f>
        <v>8.4385797975996782E-2</v>
      </c>
      <c r="BL445" s="80">
        <f>IFERROR(AZ445/SUM(Model!$AR445:$BC445),1/12)</f>
        <v>8.5087441071105649E-2</v>
      </c>
      <c r="BM445" s="80">
        <f>IFERROR(BA445/SUM(Model!$AR445:$BC445),1/12)</f>
        <v>8.5789084166214655E-2</v>
      </c>
      <c r="BN445" s="80">
        <f>IFERROR(BB445/SUM(Model!$AR445:$BC445),1/12)</f>
        <v>8.6490727261323536E-2</v>
      </c>
      <c r="BO445" s="80">
        <f>IFERROR(BC445/SUM(Model!$AR445:$BC445),1/12)</f>
        <v>8.7192370356432541E-2</v>
      </c>
      <c r="BP44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564.61128296971697</v>
      </c>
      <c r="BQ445" s="77" cm="1">
        <f t="array" ref="BQ44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45" s="77" cm="1">
        <f t="array" ref="BR44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45" s="77">
        <f>IF(tbl_Model[[#This Row],[Type]]="Boutique",
    tbl_Model[[#This Row],[UnitListPrice]],
    tbl_Model[[#This Row],[UnitListPrice]]*(1-SUMIFS(tbl_MarketTerms[WholesaleMarginPct],tbl_MarketTerms[Country],tbl_Model[[#This Row],[country]])))</f>
        <v>18606.297050368707</v>
      </c>
      <c r="BT445" s="79">
        <f>Model!$BP445*BD445</f>
        <v>44.872084402836727</v>
      </c>
      <c r="BU445" s="79">
        <f>Model!$BP445*BE445</f>
        <v>45.268240010953065</v>
      </c>
      <c r="BV445" s="79">
        <f>Model!$BP445*BF445</f>
        <v>45.664395619069325</v>
      </c>
      <c r="BW445" s="79">
        <f>Model!$BP445*BG445</f>
        <v>46.060551227185677</v>
      </c>
      <c r="BX445" s="79">
        <f>Model!$BP445*BH445</f>
        <v>46.456706835301937</v>
      </c>
      <c r="BY445" s="79">
        <f>Model!$BP445*BI445</f>
        <v>46.852862443418275</v>
      </c>
      <c r="BZ445" s="79">
        <f>Model!$BP445*BJ445</f>
        <v>47.249018051534541</v>
      </c>
      <c r="CA445" s="79">
        <f>Model!$BP445*BK445</f>
        <v>47.645173659650887</v>
      </c>
      <c r="CB445" s="79">
        <f>Model!$BP445*BL445</f>
        <v>48.041329267767146</v>
      </c>
      <c r="CC445" s="79">
        <f>Model!$BP445*BM445</f>
        <v>48.437484875883484</v>
      </c>
      <c r="CD445" s="79">
        <f>Model!$BP445*BN445</f>
        <v>48.833640483999758</v>
      </c>
      <c r="CE445" s="79">
        <f>Model!$BP445*BO445</f>
        <v>49.229796092116096</v>
      </c>
      <c r="CF445" s="79">
        <f>Model!$BS445*BT445</f>
        <v>834903.3316683966</v>
      </c>
      <c r="CG445" s="79">
        <f>Model!$BS445*BU445</f>
        <v>842274.32059117872</v>
      </c>
      <c r="CH445" s="79">
        <f>Model!$BS445*BV445</f>
        <v>849645.30951395922</v>
      </c>
      <c r="CI445" s="79">
        <f>Model!$BS445*BW445</f>
        <v>857016.29843674158</v>
      </c>
      <c r="CJ445" s="79">
        <f>Model!$BS445*BX445</f>
        <v>864387.28735952219</v>
      </c>
      <c r="CK445" s="79">
        <f>Model!$BS445*BY445</f>
        <v>871758.2762823042</v>
      </c>
      <c r="CL445" s="79">
        <f>Model!$BS445*BZ445</f>
        <v>879129.26520508493</v>
      </c>
      <c r="CM445" s="79">
        <f>Model!$BS445*CA445</f>
        <v>886500.25412786705</v>
      </c>
      <c r="CN445" s="79">
        <f>Model!$BS445*CB445</f>
        <v>893871.24305064767</v>
      </c>
      <c r="CO445" s="79">
        <f>Model!$BS445*CC445</f>
        <v>901242.23197342968</v>
      </c>
      <c r="CP445" s="79">
        <f>Model!$BS445*CD445</f>
        <v>908613.22089621052</v>
      </c>
      <c r="CQ445" s="79">
        <f>Model!$BS445*CE445</f>
        <v>915984.20981899265</v>
      </c>
      <c r="CR445" s="79">
        <f>Model!$BR445*BT445</f>
        <v>270300.32854804152</v>
      </c>
      <c r="CS445" s="79">
        <f>Model!$BR445*BU445</f>
        <v>272686.68952179706</v>
      </c>
      <c r="CT445" s="79">
        <f>Model!$BR445*BV445</f>
        <v>275073.05049555213</v>
      </c>
      <c r="CU445" s="79">
        <f>Model!$BR445*BW445</f>
        <v>277459.41146930779</v>
      </c>
      <c r="CV445" s="79">
        <f>Model!$BR445*BX445</f>
        <v>279845.77244306292</v>
      </c>
      <c r="CW445" s="79">
        <f>Model!$BR445*BY445</f>
        <v>282232.13341681845</v>
      </c>
      <c r="CX445" s="79">
        <f>Model!$BR445*BZ445</f>
        <v>284618.49439057359</v>
      </c>
      <c r="CY445" s="79">
        <f>Model!$BR445*CA445</f>
        <v>287004.85536432918</v>
      </c>
      <c r="CZ445" s="79">
        <f>Model!$BR445*CB445</f>
        <v>289391.21633808431</v>
      </c>
      <c r="DA445" s="79">
        <f>Model!$BR445*CC445</f>
        <v>291777.57731183985</v>
      </c>
      <c r="DB445" s="79">
        <f>Model!$BR445*CD445</f>
        <v>294163.93828559504</v>
      </c>
      <c r="DC445" s="79">
        <f>Model!$BR445*CE445</f>
        <v>296550.29925935064</v>
      </c>
      <c r="DD445" s="79">
        <f>SUM(Model!$CF445:$CQ445)</f>
        <v>10505325.248924335</v>
      </c>
      <c r="DE445" s="79">
        <f>SUM(Model!$CR445:$DC445)</f>
        <v>3401103.7668443518</v>
      </c>
      <c r="DF445" s="80">
        <f>IFERROR((Model!$DD445-Model!$DE445)/Model!$DD445,0)</f>
        <v>0.67624955094154759</v>
      </c>
    </row>
    <row r="446" spans="2:110" x14ac:dyDescent="0.25">
      <c r="B446" t="s">
        <v>371</v>
      </c>
      <c r="C446" t="s">
        <v>45</v>
      </c>
      <c r="D446" t="s">
        <v>33</v>
      </c>
      <c r="E446" s="4">
        <v>437</v>
      </c>
      <c r="F446" s="4">
        <v>5386175.5599999996</v>
      </c>
      <c r="G446" s="4">
        <v>2066585.09</v>
      </c>
      <c r="H446" s="4">
        <v>34</v>
      </c>
      <c r="I446" s="4">
        <v>21</v>
      </c>
      <c r="J446" s="4">
        <v>62</v>
      </c>
      <c r="K446" s="4">
        <v>19</v>
      </c>
      <c r="L446" s="4">
        <v>52</v>
      </c>
      <c r="M446" s="4">
        <v>46</v>
      </c>
      <c r="N446" s="4">
        <v>21</v>
      </c>
      <c r="O446" s="4">
        <v>27</v>
      </c>
      <c r="P446" s="4">
        <v>27</v>
      </c>
      <c r="Q446" s="4">
        <v>69</v>
      </c>
      <c r="R446" s="4">
        <v>42</v>
      </c>
      <c r="S446" s="4">
        <v>45</v>
      </c>
      <c r="T446" s="4">
        <v>31</v>
      </c>
      <c r="U446" s="4">
        <v>14</v>
      </c>
      <c r="V446" s="4">
        <v>44</v>
      </c>
      <c r="W446" s="4">
        <v>24</v>
      </c>
      <c r="X446" s="4">
        <v>27</v>
      </c>
      <c r="Y446" s="4">
        <v>22</v>
      </c>
      <c r="Z446" s="4">
        <v>18</v>
      </c>
      <c r="AA446" s="4">
        <v>18</v>
      </c>
      <c r="AB446" s="4">
        <v>23</v>
      </c>
      <c r="AC446" s="4">
        <v>36</v>
      </c>
      <c r="AD446" s="4">
        <v>31</v>
      </c>
      <c r="AE446" s="4">
        <v>74</v>
      </c>
      <c r="AF446" s="4">
        <v>37</v>
      </c>
      <c r="AG446" s="4">
        <v>51</v>
      </c>
      <c r="AH446" s="4">
        <v>21</v>
      </c>
      <c r="AI446" s="4">
        <v>25</v>
      </c>
      <c r="AJ446" s="4">
        <v>29</v>
      </c>
      <c r="AK446" s="4">
        <v>39</v>
      </c>
      <c r="AL446" s="4">
        <v>30</v>
      </c>
      <c r="AM446" s="4">
        <v>20</v>
      </c>
      <c r="AN446" s="4">
        <v>56</v>
      </c>
      <c r="AO446" s="4">
        <v>28</v>
      </c>
      <c r="AP446" s="4">
        <v>48</v>
      </c>
      <c r="AQ446" s="4">
        <v>53</v>
      </c>
      <c r="AR446" s="79">
        <f>MAX(IFERROR(IFERROR(_xlfn.FORECAST.ETS(AR$5,tbl_Model[[#This Row],[H_2023_01]:[H_2025_12]],$H$5:$AQ$5),_xlfn.FORECAST.LINEAR(AR$5,tbl_Model[[#This Row],[H_2023_01]:[H_2025_12]],$H$5:$AQ$5)),0),0)</f>
        <v>36.135744850702316</v>
      </c>
      <c r="AS446" s="79">
        <f>MAX(IFERROR(IFERROR(_xlfn.FORECAST.ETS(AS$5,tbl_Model[[#This Row],[H_2023_01]:[H_2025_12]],$H$5:$AQ$5),_xlfn.FORECAST.LINEAR(AS$5,tbl_Model[[#This Row],[H_2023_01]:[H_2025_12]],$H$5:$AQ$5)),0),0)</f>
        <v>36.193885972467776</v>
      </c>
      <c r="AT446" s="79">
        <f>MAX(IFERROR(IFERROR(_xlfn.FORECAST.ETS(AT$5,tbl_Model[[#This Row],[H_2023_01]:[H_2025_12]],$H$5:$AQ$5),_xlfn.FORECAST.LINEAR(AT$5,tbl_Model[[#This Row],[H_2023_01]:[H_2025_12]],$H$5:$AQ$5)),0),0)</f>
        <v>36.252027094233235</v>
      </c>
      <c r="AU446" s="79">
        <f>MAX(IFERROR(IFERROR(_xlfn.FORECAST.ETS(AU$5,tbl_Model[[#This Row],[H_2023_01]:[H_2025_12]],$H$5:$AQ$5),_xlfn.FORECAST.LINEAR(AU$5,tbl_Model[[#This Row],[H_2023_01]:[H_2025_12]],$H$5:$AQ$5)),0),0)</f>
        <v>36.310168215998694</v>
      </c>
      <c r="AV446" s="79">
        <f>MAX(IFERROR(IFERROR(_xlfn.FORECAST.ETS(AV$5,tbl_Model[[#This Row],[H_2023_01]:[H_2025_12]],$H$5:$AQ$5),_xlfn.FORECAST.LINEAR(AV$5,tbl_Model[[#This Row],[H_2023_01]:[H_2025_12]],$H$5:$AQ$5)),0),0)</f>
        <v>36.368309337764153</v>
      </c>
      <c r="AW446" s="79">
        <f>MAX(IFERROR(IFERROR(_xlfn.FORECAST.ETS(AW$5,tbl_Model[[#This Row],[H_2023_01]:[H_2025_12]],$H$5:$AQ$5),_xlfn.FORECAST.LINEAR(AW$5,tbl_Model[[#This Row],[H_2023_01]:[H_2025_12]],$H$5:$AQ$5)),0),0)</f>
        <v>36.426450459529612</v>
      </c>
      <c r="AX446" s="79">
        <f>MAX(IFERROR(IFERROR(_xlfn.FORECAST.ETS(AX$5,tbl_Model[[#This Row],[H_2023_01]:[H_2025_12]],$H$5:$AQ$5),_xlfn.FORECAST.LINEAR(AX$5,tbl_Model[[#This Row],[H_2023_01]:[H_2025_12]],$H$5:$AQ$5)),0),0)</f>
        <v>36.484591581295071</v>
      </c>
      <c r="AY446" s="79">
        <f>MAX(IFERROR(IFERROR(_xlfn.FORECAST.ETS(AY$5,tbl_Model[[#This Row],[H_2023_01]:[H_2025_12]],$H$5:$AQ$5),_xlfn.FORECAST.LINEAR(AY$5,tbl_Model[[#This Row],[H_2023_01]:[H_2025_12]],$H$5:$AQ$5)),0),0)</f>
        <v>36.54273270306053</v>
      </c>
      <c r="AZ446" s="79">
        <f>MAX(IFERROR(IFERROR(_xlfn.FORECAST.ETS(AZ$5,tbl_Model[[#This Row],[H_2023_01]:[H_2025_12]],$H$5:$AQ$5),_xlfn.FORECAST.LINEAR(AZ$5,tbl_Model[[#This Row],[H_2023_01]:[H_2025_12]],$H$5:$AQ$5)),0),0)</f>
        <v>36.600873824825989</v>
      </c>
      <c r="BA446" s="79">
        <f>MAX(IFERROR(IFERROR(_xlfn.FORECAST.ETS(BA$5,tbl_Model[[#This Row],[H_2023_01]:[H_2025_12]],$H$5:$AQ$5),_xlfn.FORECAST.LINEAR(BA$5,tbl_Model[[#This Row],[H_2023_01]:[H_2025_12]],$H$5:$AQ$5)),0),0)</f>
        <v>36.659014946591448</v>
      </c>
      <c r="BB446" s="79">
        <f>MAX(IFERROR(IFERROR(_xlfn.FORECAST.ETS(BB$5,tbl_Model[[#This Row],[H_2023_01]:[H_2025_12]],$H$5:$AQ$5),_xlfn.FORECAST.LINEAR(BB$5,tbl_Model[[#This Row],[H_2023_01]:[H_2025_12]],$H$5:$AQ$5)),0),0)</f>
        <v>36.717156068356907</v>
      </c>
      <c r="BC446" s="79">
        <f>MAX(IFERROR(IFERROR(_xlfn.FORECAST.ETS(BC$5,tbl_Model[[#This Row],[H_2023_01]:[H_2025_12]],$H$5:$AQ$5),_xlfn.FORECAST.LINEAR(BC$5,tbl_Model[[#This Row],[H_2023_01]:[H_2025_12]],$H$5:$AQ$5)),0),0)</f>
        <v>36.775297190122366</v>
      </c>
      <c r="BD446" s="80">
        <f>IFERROR(AR446/SUM(Model!$AR446:$BC446),1/12)</f>
        <v>8.2602359988374646E-2</v>
      </c>
      <c r="BE446" s="80">
        <f>IFERROR(AS446/SUM(Model!$AR446:$BC446),1/12)</f>
        <v>8.2735264232912581E-2</v>
      </c>
      <c r="BF446" s="80">
        <f>IFERROR(AT446/SUM(Model!$AR446:$BC446),1/12)</f>
        <v>8.2868168477450529E-2</v>
      </c>
      <c r="BG446" s="80">
        <f>IFERROR(AU446/SUM(Model!$AR446:$BC446),1/12)</f>
        <v>8.3001072721988464E-2</v>
      </c>
      <c r="BH446" s="80">
        <f>IFERROR(AV446/SUM(Model!$AR446:$BC446),1/12)</f>
        <v>8.3133976966526413E-2</v>
      </c>
      <c r="BI446" s="80">
        <f>IFERROR(AW446/SUM(Model!$AR446:$BC446),1/12)</f>
        <v>8.3266881211064347E-2</v>
      </c>
      <c r="BJ446" s="80">
        <f>IFERROR(AX446/SUM(Model!$AR446:$BC446),1/12)</f>
        <v>8.3399785455602282E-2</v>
      </c>
      <c r="BK446" s="80">
        <f>IFERROR(AY446/SUM(Model!$AR446:$BC446),1/12)</f>
        <v>8.3532689700140231E-2</v>
      </c>
      <c r="BL446" s="80">
        <f>IFERROR(AZ446/SUM(Model!$AR446:$BC446),1/12)</f>
        <v>8.3665593944678165E-2</v>
      </c>
      <c r="BM446" s="80">
        <f>IFERROR(BA446/SUM(Model!$AR446:$BC446),1/12)</f>
        <v>8.3798498189216114E-2</v>
      </c>
      <c r="BN446" s="80">
        <f>IFERROR(BB446/SUM(Model!$AR446:$BC446),1/12)</f>
        <v>8.3931402433754049E-2</v>
      </c>
      <c r="BO446" s="80">
        <f>IFERROR(BC446/SUM(Model!$AR446:$BC446),1/12)</f>
        <v>8.4064306678291997E-2</v>
      </c>
      <c r="BP44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454.18837512211002</v>
      </c>
      <c r="BQ446" s="77" cm="1">
        <f t="array" ref="BQ44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446" s="77" cm="1">
        <f t="array" ref="BR44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446" s="77">
        <f>IF(tbl_Model[[#This Row],[Type]]="Boutique",
    tbl_Model[[#This Row],[UnitListPrice]],
    tbl_Model[[#This Row],[UnitListPrice]]*(1-SUMIFS(tbl_MarketTerms[WholesaleMarginPct],tbl_MarketTerms[Country],tbl_Model[[#This Row],[country]])))</f>
        <v>12548.907660189499</v>
      </c>
      <c r="BT446" s="79">
        <f>Model!$BP446*BD446</f>
        <v>37.517031664371473</v>
      </c>
      <c r="BU446" s="79">
        <f>Model!$BP446*BE446</f>
        <v>37.577395227244992</v>
      </c>
      <c r="BV446" s="79">
        <f>Model!$BP446*BF446</f>
        <v>37.637758790118511</v>
      </c>
      <c r="BW446" s="79">
        <f>Model!$BP446*BG446</f>
        <v>37.69812235299203</v>
      </c>
      <c r="BX446" s="79">
        <f>Model!$BP446*BH446</f>
        <v>37.758485915865549</v>
      </c>
      <c r="BY446" s="79">
        <f>Model!$BP446*BI446</f>
        <v>37.818849478739068</v>
      </c>
      <c r="BZ446" s="79">
        <f>Model!$BP446*BJ446</f>
        <v>37.879213041612587</v>
      </c>
      <c r="CA446" s="79">
        <f>Model!$BP446*BK446</f>
        <v>37.939576604486106</v>
      </c>
      <c r="CB446" s="79">
        <f>Model!$BP446*BL446</f>
        <v>37.999940167359625</v>
      </c>
      <c r="CC446" s="79">
        <f>Model!$BP446*BM446</f>
        <v>38.060303730233144</v>
      </c>
      <c r="CD446" s="79">
        <f>Model!$BP446*BN446</f>
        <v>38.120667293106663</v>
      </c>
      <c r="CE446" s="79">
        <f>Model!$BP446*BO446</f>
        <v>38.181030855980183</v>
      </c>
      <c r="CF446" s="79">
        <f>Model!$BS446*BT446</f>
        <v>470797.76604060316</v>
      </c>
      <c r="CG446" s="79">
        <f>Model!$BS446*BU446</f>
        <v>471555.262817143</v>
      </c>
      <c r="CH446" s="79">
        <f>Model!$BS446*BV446</f>
        <v>472312.75959368283</v>
      </c>
      <c r="CI446" s="79">
        <f>Model!$BS446*BW446</f>
        <v>473070.25637022266</v>
      </c>
      <c r="CJ446" s="79">
        <f>Model!$BS446*BX446</f>
        <v>473827.75314676249</v>
      </c>
      <c r="CK446" s="79">
        <f>Model!$BS446*BY446</f>
        <v>474585.24992330233</v>
      </c>
      <c r="CL446" s="79">
        <f>Model!$BS446*BZ446</f>
        <v>475342.74669984216</v>
      </c>
      <c r="CM446" s="79">
        <f>Model!$BS446*CA446</f>
        <v>476100.24347638199</v>
      </c>
      <c r="CN446" s="79">
        <f>Model!$BS446*CB446</f>
        <v>476857.74025292182</v>
      </c>
      <c r="CO446" s="79">
        <f>Model!$BS446*CC446</f>
        <v>477615.23702946171</v>
      </c>
      <c r="CP446" s="79">
        <f>Model!$BS446*CD446</f>
        <v>478372.73380600155</v>
      </c>
      <c r="CQ446" s="79">
        <f>Model!$BS446*CE446</f>
        <v>479130.23058254138</v>
      </c>
      <c r="CR446" s="79">
        <f>Model!$BR446*BT446</f>
        <v>178158.6049667786</v>
      </c>
      <c r="CS446" s="79">
        <f>Model!$BR446*BU446</f>
        <v>178445.2557937571</v>
      </c>
      <c r="CT446" s="79">
        <f>Model!$BR446*BV446</f>
        <v>178731.90662073559</v>
      </c>
      <c r="CU446" s="79">
        <f>Model!$BR446*BW446</f>
        <v>179018.55744771409</v>
      </c>
      <c r="CV446" s="79">
        <f>Model!$BR446*BX446</f>
        <v>179305.20827469259</v>
      </c>
      <c r="CW446" s="79">
        <f>Model!$BR446*BY446</f>
        <v>179591.85910167109</v>
      </c>
      <c r="CX446" s="79">
        <f>Model!$BR446*BZ446</f>
        <v>179878.50992864958</v>
      </c>
      <c r="CY446" s="79">
        <f>Model!$BR446*CA446</f>
        <v>180165.16075562808</v>
      </c>
      <c r="CZ446" s="79">
        <f>Model!$BR446*CB446</f>
        <v>180451.81158260658</v>
      </c>
      <c r="DA446" s="79">
        <f>Model!$BR446*CC446</f>
        <v>180738.46240958507</v>
      </c>
      <c r="DB446" s="79">
        <f>Model!$BR446*CD446</f>
        <v>181025.11323656357</v>
      </c>
      <c r="DC446" s="79">
        <f>Model!$BR446*CE446</f>
        <v>181311.76406354207</v>
      </c>
      <c r="DD446" s="79">
        <f>SUM(Model!$CF446:$CQ446)</f>
        <v>5699567.9797388678</v>
      </c>
      <c r="DE446" s="79">
        <f>SUM(Model!$CR446:$DC446)</f>
        <v>2156822.2141819238</v>
      </c>
      <c r="DF446" s="80">
        <f>IFERROR((Model!$DD446-Model!$DE446)/Model!$DD446,0)</f>
        <v>0.62158145637544604</v>
      </c>
    </row>
    <row r="447" spans="2:110" x14ac:dyDescent="0.25">
      <c r="B447" t="s">
        <v>371</v>
      </c>
      <c r="C447" t="s">
        <v>208</v>
      </c>
      <c r="D447" t="s">
        <v>34</v>
      </c>
      <c r="E447" s="4">
        <v>47</v>
      </c>
      <c r="F447" s="4">
        <v>836362.78</v>
      </c>
      <c r="G447" s="4">
        <v>295771.78999999998</v>
      </c>
      <c r="H447" s="4">
        <v>0</v>
      </c>
      <c r="I447" s="4">
        <v>0</v>
      </c>
      <c r="J447" s="4">
        <v>12</v>
      </c>
      <c r="K447" s="4">
        <v>1</v>
      </c>
      <c r="L447" s="4">
        <v>5</v>
      </c>
      <c r="M447" s="4">
        <v>5</v>
      </c>
      <c r="N447" s="4">
        <v>8</v>
      </c>
      <c r="O447" s="4">
        <v>1</v>
      </c>
      <c r="P447" s="4">
        <v>4</v>
      </c>
      <c r="Q447" s="4">
        <v>3</v>
      </c>
      <c r="R447" s="4">
        <v>3</v>
      </c>
      <c r="S447" s="4">
        <v>0</v>
      </c>
      <c r="T447" s="4">
        <v>7</v>
      </c>
      <c r="U447" s="4">
        <v>8</v>
      </c>
      <c r="V447" s="4">
        <v>0</v>
      </c>
      <c r="W447" s="4">
        <v>3</v>
      </c>
      <c r="X447" s="4">
        <v>3</v>
      </c>
      <c r="Y447" s="4">
        <v>10</v>
      </c>
      <c r="Z447" s="4">
        <v>1</v>
      </c>
      <c r="AA447" s="4">
        <v>9</v>
      </c>
      <c r="AB447" s="4">
        <v>4</v>
      </c>
      <c r="AC447" s="4">
        <v>6</v>
      </c>
      <c r="AD447" s="4">
        <v>9</v>
      </c>
      <c r="AE447" s="4">
        <v>4</v>
      </c>
      <c r="AF447" s="4">
        <v>6</v>
      </c>
      <c r="AG447" s="4">
        <v>0</v>
      </c>
      <c r="AH447" s="4">
        <v>9</v>
      </c>
      <c r="AI447" s="4">
        <v>1</v>
      </c>
      <c r="AJ447" s="4">
        <v>5</v>
      </c>
      <c r="AK447" s="4">
        <v>5</v>
      </c>
      <c r="AL447" s="4">
        <v>0</v>
      </c>
      <c r="AM447" s="4">
        <v>0</v>
      </c>
      <c r="AN447" s="4">
        <v>10</v>
      </c>
      <c r="AO447" s="4">
        <v>5</v>
      </c>
      <c r="AP447" s="4">
        <v>4</v>
      </c>
      <c r="AQ447" s="4">
        <v>2</v>
      </c>
      <c r="AR447" s="79">
        <f>MAX(IFERROR(IFERROR(_xlfn.FORECAST.ETS(AR$5,tbl_Model[[#This Row],[H_2023_01]:[H_2025_12]],$H$5:$AQ$5),_xlfn.FORECAST.LINEAR(AR$5,tbl_Model[[#This Row],[H_2023_01]:[H_2025_12]],$H$5:$AQ$5)),0),0)</f>
        <v>3.942946753079561</v>
      </c>
      <c r="AS447" s="79">
        <f>MAX(IFERROR(IFERROR(_xlfn.FORECAST.ETS(AS$5,tbl_Model[[#This Row],[H_2023_01]:[H_2025_12]],$H$5:$AQ$5),_xlfn.FORECAST.LINEAR(AS$5,tbl_Model[[#This Row],[H_2023_01]:[H_2025_12]],$H$5:$AQ$5)),0),0)</f>
        <v>3.9689153336945244</v>
      </c>
      <c r="AT447" s="79">
        <f>MAX(IFERROR(IFERROR(_xlfn.FORECAST.ETS(AT$5,tbl_Model[[#This Row],[H_2023_01]:[H_2025_12]],$H$5:$AQ$5),_xlfn.FORECAST.LINEAR(AT$5,tbl_Model[[#This Row],[H_2023_01]:[H_2025_12]],$H$5:$AQ$5)),0),0)</f>
        <v>3.9948839143095016</v>
      </c>
      <c r="AU447" s="79">
        <f>MAX(IFERROR(IFERROR(_xlfn.FORECAST.ETS(AU$5,tbl_Model[[#This Row],[H_2023_01]:[H_2025_12]],$H$5:$AQ$5),_xlfn.FORECAST.LINEAR(AU$5,tbl_Model[[#This Row],[H_2023_01]:[H_2025_12]],$H$5:$AQ$5)),0),0)</f>
        <v>4.0208524949244655</v>
      </c>
      <c r="AV447" s="79">
        <f>MAX(IFERROR(IFERROR(_xlfn.FORECAST.ETS(AV$5,tbl_Model[[#This Row],[H_2023_01]:[H_2025_12]],$H$5:$AQ$5),_xlfn.FORECAST.LINEAR(AV$5,tbl_Model[[#This Row],[H_2023_01]:[H_2025_12]],$H$5:$AQ$5)),0),0)</f>
        <v>4.0468210755394427</v>
      </c>
      <c r="AW447" s="79">
        <f>MAX(IFERROR(IFERROR(_xlfn.FORECAST.ETS(AW$5,tbl_Model[[#This Row],[H_2023_01]:[H_2025_12]],$H$5:$AQ$5),_xlfn.FORECAST.LINEAR(AW$5,tbl_Model[[#This Row],[H_2023_01]:[H_2025_12]],$H$5:$AQ$5)),0),0)</f>
        <v>4.0727896561544057</v>
      </c>
      <c r="AX447" s="79">
        <f>MAX(IFERROR(IFERROR(_xlfn.FORECAST.ETS(AX$5,tbl_Model[[#This Row],[H_2023_01]:[H_2025_12]],$H$5:$AQ$5),_xlfn.FORECAST.LINEAR(AX$5,tbl_Model[[#This Row],[H_2023_01]:[H_2025_12]],$H$5:$AQ$5)),0),0)</f>
        <v>4.0987582367693838</v>
      </c>
      <c r="AY447" s="79">
        <f>MAX(IFERROR(IFERROR(_xlfn.FORECAST.ETS(AY$5,tbl_Model[[#This Row],[H_2023_01]:[H_2025_12]],$H$5:$AQ$5),_xlfn.FORECAST.LINEAR(AY$5,tbl_Model[[#This Row],[H_2023_01]:[H_2025_12]],$H$5:$AQ$5)),0),0)</f>
        <v>4.1247268173843468</v>
      </c>
      <c r="AZ447" s="79">
        <f>MAX(IFERROR(IFERROR(_xlfn.FORECAST.ETS(AZ$5,tbl_Model[[#This Row],[H_2023_01]:[H_2025_12]],$H$5:$AQ$5),_xlfn.FORECAST.LINEAR(AZ$5,tbl_Model[[#This Row],[H_2023_01]:[H_2025_12]],$H$5:$AQ$5)),0),0)</f>
        <v>4.1506953979993249</v>
      </c>
      <c r="BA447" s="79">
        <f>MAX(IFERROR(IFERROR(_xlfn.FORECAST.ETS(BA$5,tbl_Model[[#This Row],[H_2023_01]:[H_2025_12]],$H$5:$AQ$5),_xlfn.FORECAST.LINEAR(BA$5,tbl_Model[[#This Row],[H_2023_01]:[H_2025_12]],$H$5:$AQ$5)),0),0)</f>
        <v>4.1766639786142878</v>
      </c>
      <c r="BB447" s="79">
        <f>MAX(IFERROR(IFERROR(_xlfn.FORECAST.ETS(BB$5,tbl_Model[[#This Row],[H_2023_01]:[H_2025_12]],$H$5:$AQ$5),_xlfn.FORECAST.LINEAR(BB$5,tbl_Model[[#This Row],[H_2023_01]:[H_2025_12]],$H$5:$AQ$5)),0),0)</f>
        <v>4.202632559229265</v>
      </c>
      <c r="BC447" s="79">
        <f>MAX(IFERROR(IFERROR(_xlfn.FORECAST.ETS(BC$5,tbl_Model[[#This Row],[H_2023_01]:[H_2025_12]],$H$5:$AQ$5),_xlfn.FORECAST.LINEAR(BC$5,tbl_Model[[#This Row],[H_2023_01]:[H_2025_12]],$H$5:$AQ$5)),0),0)</f>
        <v>4.2286011398442289</v>
      </c>
      <c r="BD447" s="80">
        <f>IFERROR(AR447/SUM(Model!$AR447:$BC447),1/12)</f>
        <v>8.042023381506426E-2</v>
      </c>
      <c r="BE447" s="80">
        <f>IFERROR(AS447/SUM(Model!$AR447:$BC447),1/12)</f>
        <v>8.0949888272931231E-2</v>
      </c>
      <c r="BF447" s="80">
        <f>IFERROR(AT447/SUM(Model!$AR447:$BC447),1/12)</f>
        <v>8.1479542730798493E-2</v>
      </c>
      <c r="BG447" s="80">
        <f>IFERROR(AU447/SUM(Model!$AR447:$BC447),1/12)</f>
        <v>8.2009197188665478E-2</v>
      </c>
      <c r="BH447" s="80">
        <f>IFERROR(AV447/SUM(Model!$AR447:$BC447),1/12)</f>
        <v>8.2538851646532727E-2</v>
      </c>
      <c r="BI447" s="80">
        <f>IFERROR(AW447/SUM(Model!$AR447:$BC447),1/12)</f>
        <v>8.3068506104399698E-2</v>
      </c>
      <c r="BJ447" s="80">
        <f>IFERROR(AX447/SUM(Model!$AR447:$BC447),1/12)</f>
        <v>8.3598160562266974E-2</v>
      </c>
      <c r="BK447" s="80">
        <f>IFERROR(AY447/SUM(Model!$AR447:$BC447),1/12)</f>
        <v>8.4127815020133945E-2</v>
      </c>
      <c r="BL447" s="80">
        <f>IFERROR(AZ447/SUM(Model!$AR447:$BC447),1/12)</f>
        <v>8.4657469478001207E-2</v>
      </c>
      <c r="BM447" s="80">
        <f>IFERROR(BA447/SUM(Model!$AR447:$BC447),1/12)</f>
        <v>8.5187123935868178E-2</v>
      </c>
      <c r="BN447" s="80">
        <f>IFERROR(BB447/SUM(Model!$AR447:$BC447),1/12)</f>
        <v>8.571677839373544E-2</v>
      </c>
      <c r="BO447" s="80">
        <f>IFERROR(BC447/SUM(Model!$AR447:$BC447),1/12)</f>
        <v>8.6246432851602425E-2</v>
      </c>
      <c r="BP44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41.863173216885009</v>
      </c>
      <c r="BQ447" s="77" cm="1">
        <f t="array" ref="BQ44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27483.452068491439</v>
      </c>
      <c r="BR447" s="77" cm="1">
        <f t="array" ref="BR44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6023.7970253718286</v>
      </c>
      <c r="BS447" s="77">
        <f>IF(tbl_Model[[#This Row],[Type]]="Boutique",
    tbl_Model[[#This Row],[UnitListPrice]],
    tbl_Model[[#This Row],[UnitListPrice]]*(1-SUMIFS(tbl_MarketTerms[WholesaleMarginPct],tbl_MarketTerms[Country],tbl_Model[[#This Row],[country]])))</f>
        <v>17506.958967629045</v>
      </c>
      <c r="BT447" s="79">
        <f>Model!$BP447*BD447</f>
        <v>3.3666461783424282</v>
      </c>
      <c r="BU447" s="79">
        <f>Model!$BP447*BE447</f>
        <v>3.3888191946572084</v>
      </c>
      <c r="BV447" s="79">
        <f>Model!$BP447*BF447</f>
        <v>3.410992210972001</v>
      </c>
      <c r="BW447" s="79">
        <f>Model!$BP447*BG447</f>
        <v>3.4331652272867821</v>
      </c>
      <c r="BX447" s="79">
        <f>Model!$BP447*BH447</f>
        <v>3.4553382436015738</v>
      </c>
      <c r="BY447" s="79">
        <f>Model!$BP447*BI447</f>
        <v>3.4775112599163545</v>
      </c>
      <c r="BZ447" s="79">
        <f>Model!$BP447*BJ447</f>
        <v>3.4996842762311475</v>
      </c>
      <c r="CA447" s="79">
        <f>Model!$BP447*BK447</f>
        <v>3.5218572925459277</v>
      </c>
      <c r="CB447" s="79">
        <f>Model!$BP447*BL447</f>
        <v>3.5440303088607203</v>
      </c>
      <c r="CC447" s="79">
        <f>Model!$BP447*BM447</f>
        <v>3.5662033251755005</v>
      </c>
      <c r="CD447" s="79">
        <f>Model!$BP447*BN447</f>
        <v>3.5883763414902932</v>
      </c>
      <c r="CE447" s="79">
        <f>Model!$BP447*BO447</f>
        <v>3.6105493578050742</v>
      </c>
      <c r="CF447" s="79">
        <f>Model!$BS447*BT447</f>
        <v>58939.736502766027</v>
      </c>
      <c r="CG447" s="79">
        <f>Model!$BS447*BU447</f>
        <v>59327.91858957745</v>
      </c>
      <c r="CH447" s="79">
        <f>Model!$BS447*BV447</f>
        <v>59716.100676389098</v>
      </c>
      <c r="CI447" s="79">
        <f>Model!$BS447*BW447</f>
        <v>60104.282763200536</v>
      </c>
      <c r="CJ447" s="79">
        <f>Model!$BS447*BX447</f>
        <v>60492.464850012169</v>
      </c>
      <c r="CK447" s="79">
        <f>Model!$BS447*BY447</f>
        <v>60880.646936823599</v>
      </c>
      <c r="CL447" s="79">
        <f>Model!$BS447*BZ447</f>
        <v>61268.829023635255</v>
      </c>
      <c r="CM447" s="79">
        <f>Model!$BS447*CA447</f>
        <v>61657.011110446678</v>
      </c>
      <c r="CN447" s="79">
        <f>Model!$BS447*CB447</f>
        <v>62045.193197258326</v>
      </c>
      <c r="CO447" s="79">
        <f>Model!$BS447*CC447</f>
        <v>62433.375284069749</v>
      </c>
      <c r="CP447" s="79">
        <f>Model!$BS447*CD447</f>
        <v>62821.55737088139</v>
      </c>
      <c r="CQ447" s="79">
        <f>Model!$BS447*CE447</f>
        <v>63209.739457692835</v>
      </c>
      <c r="CR447" s="79">
        <f>Model!$BR447*BT447</f>
        <v>20279.993234578553</v>
      </c>
      <c r="CS447" s="79">
        <f>Model!$BR447*BU447</f>
        <v>20413.558984299048</v>
      </c>
      <c r="CT447" s="79">
        <f>Model!$BR447*BV447</f>
        <v>20547.124734019617</v>
      </c>
      <c r="CU447" s="79">
        <f>Model!$BR447*BW447</f>
        <v>20680.690483740116</v>
      </c>
      <c r="CV447" s="79">
        <f>Model!$BR447*BX447</f>
        <v>20814.256233460681</v>
      </c>
      <c r="CW447" s="79">
        <f>Model!$BR447*BY447</f>
        <v>20947.821983181177</v>
      </c>
      <c r="CX447" s="79">
        <f>Model!$BR447*BZ447</f>
        <v>21081.387732901749</v>
      </c>
      <c r="CY447" s="79">
        <f>Model!$BR447*CA447</f>
        <v>21214.953482622241</v>
      </c>
      <c r="CZ447" s="79">
        <f>Model!$BR447*CB447</f>
        <v>21348.519232342809</v>
      </c>
      <c r="DA447" s="79">
        <f>Model!$BR447*CC447</f>
        <v>21482.084982063305</v>
      </c>
      <c r="DB447" s="79">
        <f>Model!$BR447*CD447</f>
        <v>21615.650731783873</v>
      </c>
      <c r="DC447" s="79">
        <f>Model!$BR447*CE447</f>
        <v>21749.216481504372</v>
      </c>
      <c r="DD447" s="79">
        <f>SUM(Model!$CF447:$CQ447)</f>
        <v>732896.85576275317</v>
      </c>
      <c r="DE447" s="79">
        <f>SUM(Model!$CR447:$DC447)</f>
        <v>252175.25829649757</v>
      </c>
      <c r="DF447" s="80">
        <f>IFERROR((Model!$DD447-Model!$DE447)/Model!$DD447,0)</f>
        <v>0.65591985241354411</v>
      </c>
    </row>
    <row r="448" spans="2:110" x14ac:dyDescent="0.25">
      <c r="B448" t="s">
        <v>371</v>
      </c>
      <c r="C448" t="s">
        <v>70</v>
      </c>
      <c r="D448" t="s">
        <v>3</v>
      </c>
      <c r="E448" s="4">
        <v>17</v>
      </c>
      <c r="F448" s="4">
        <v>266590.34999999998</v>
      </c>
      <c r="G448" s="4">
        <v>93997.3</v>
      </c>
      <c r="H448" s="4">
        <v>1</v>
      </c>
      <c r="I448" s="4">
        <v>2</v>
      </c>
      <c r="J448" s="4">
        <v>2</v>
      </c>
      <c r="K448" s="4">
        <v>0</v>
      </c>
      <c r="L448" s="4">
        <v>1</v>
      </c>
      <c r="M448" s="4">
        <v>1</v>
      </c>
      <c r="N448" s="4">
        <v>13</v>
      </c>
      <c r="O448" s="4">
        <v>0</v>
      </c>
      <c r="P448" s="4">
        <v>0</v>
      </c>
      <c r="Q448" s="4">
        <v>0</v>
      </c>
      <c r="R448" s="4">
        <v>2</v>
      </c>
      <c r="S448" s="4">
        <v>8</v>
      </c>
      <c r="T448" s="4">
        <v>0</v>
      </c>
      <c r="U448" s="4">
        <v>1</v>
      </c>
      <c r="V448" s="4">
        <v>0</v>
      </c>
      <c r="W448" s="4">
        <v>5</v>
      </c>
      <c r="X448" s="4">
        <v>0</v>
      </c>
      <c r="Y448" s="4">
        <v>2</v>
      </c>
      <c r="Z448" s="4">
        <v>2</v>
      </c>
      <c r="AA448" s="4">
        <v>3</v>
      </c>
      <c r="AB448" s="4">
        <v>0</v>
      </c>
      <c r="AC448" s="4">
        <v>7</v>
      </c>
      <c r="AD448" s="4">
        <v>3</v>
      </c>
      <c r="AE448" s="4">
        <v>0</v>
      </c>
      <c r="AF448" s="4">
        <v>0</v>
      </c>
      <c r="AG448" s="4">
        <v>0</v>
      </c>
      <c r="AH448" s="4">
        <v>3</v>
      </c>
      <c r="AI448" s="4">
        <v>0</v>
      </c>
      <c r="AJ448" s="4">
        <v>0</v>
      </c>
      <c r="AK448" s="4">
        <v>3</v>
      </c>
      <c r="AL448" s="4">
        <v>0</v>
      </c>
      <c r="AM448" s="4">
        <v>1</v>
      </c>
      <c r="AN448" s="4">
        <v>5</v>
      </c>
      <c r="AO448" s="4">
        <v>0</v>
      </c>
      <c r="AP448" s="4">
        <v>0</v>
      </c>
      <c r="AQ448" s="4">
        <v>5</v>
      </c>
      <c r="AR448" s="79">
        <f>MAX(IFERROR(IFERROR(_xlfn.FORECAST.ETS(AR$5,tbl_Model[[#This Row],[H_2023_01]:[H_2025_12]],$H$5:$AQ$5),_xlfn.FORECAST.LINEAR(AR$5,tbl_Model[[#This Row],[H_2023_01]:[H_2025_12]],$H$5:$AQ$5)),0),0)</f>
        <v>1.7412643375537586</v>
      </c>
      <c r="AS448" s="79">
        <f>MAX(IFERROR(IFERROR(_xlfn.FORECAST.ETS(AS$5,tbl_Model[[#This Row],[H_2023_01]:[H_2025_12]],$H$5:$AQ$5),_xlfn.FORECAST.LINEAR(AS$5,tbl_Model[[#This Row],[H_2023_01]:[H_2025_12]],$H$5:$AQ$5)),0),0)</f>
        <v>1.734919116349537</v>
      </c>
      <c r="AT448" s="79">
        <f>MAX(IFERROR(IFERROR(_xlfn.FORECAST.ETS(AT$5,tbl_Model[[#This Row],[H_2023_01]:[H_2025_12]],$H$5:$AQ$5),_xlfn.FORECAST.LINEAR(AT$5,tbl_Model[[#This Row],[H_2023_01]:[H_2025_12]],$H$5:$AQ$5)),0),0)</f>
        <v>1.7285738951453129</v>
      </c>
      <c r="AU448" s="79">
        <f>MAX(IFERROR(IFERROR(_xlfn.FORECAST.ETS(AU$5,tbl_Model[[#This Row],[H_2023_01]:[H_2025_12]],$H$5:$AQ$5),_xlfn.FORECAST.LINEAR(AU$5,tbl_Model[[#This Row],[H_2023_01]:[H_2025_12]],$H$5:$AQ$5)),0),0)</f>
        <v>1.7222286739410912</v>
      </c>
      <c r="AV448" s="79">
        <f>MAX(IFERROR(IFERROR(_xlfn.FORECAST.ETS(AV$5,tbl_Model[[#This Row],[H_2023_01]:[H_2025_12]],$H$5:$AQ$5),_xlfn.FORECAST.LINEAR(AV$5,tbl_Model[[#This Row],[H_2023_01]:[H_2025_12]],$H$5:$AQ$5)),0),0)</f>
        <v>1.7158834527368672</v>
      </c>
      <c r="AW448" s="79">
        <f>MAX(IFERROR(IFERROR(_xlfn.FORECAST.ETS(AW$5,tbl_Model[[#This Row],[H_2023_01]:[H_2025_12]],$H$5:$AQ$5),_xlfn.FORECAST.LINEAR(AW$5,tbl_Model[[#This Row],[H_2023_01]:[H_2025_12]],$H$5:$AQ$5)),0),0)</f>
        <v>1.7095382315326455</v>
      </c>
      <c r="AX448" s="79">
        <f>MAX(IFERROR(IFERROR(_xlfn.FORECAST.ETS(AX$5,tbl_Model[[#This Row],[H_2023_01]:[H_2025_12]],$H$5:$AQ$5),_xlfn.FORECAST.LINEAR(AX$5,tbl_Model[[#This Row],[H_2023_01]:[H_2025_12]],$H$5:$AQ$5)),0),0)</f>
        <v>1.7031930103284214</v>
      </c>
      <c r="AY448" s="79">
        <f>MAX(IFERROR(IFERROR(_xlfn.FORECAST.ETS(AY$5,tbl_Model[[#This Row],[H_2023_01]:[H_2025_12]],$H$5:$AQ$5),_xlfn.FORECAST.LINEAR(AY$5,tbl_Model[[#This Row],[H_2023_01]:[H_2025_12]],$H$5:$AQ$5)),0),0)</f>
        <v>1.6968477891241998</v>
      </c>
      <c r="AZ448" s="79">
        <f>MAX(IFERROR(IFERROR(_xlfn.FORECAST.ETS(AZ$5,tbl_Model[[#This Row],[H_2023_01]:[H_2025_12]],$H$5:$AQ$5),_xlfn.FORECAST.LINEAR(AZ$5,tbl_Model[[#This Row],[H_2023_01]:[H_2025_12]],$H$5:$AQ$5)),0),0)</f>
        <v>1.6905025679199757</v>
      </c>
      <c r="BA448" s="79">
        <f>MAX(IFERROR(IFERROR(_xlfn.FORECAST.ETS(BA$5,tbl_Model[[#This Row],[H_2023_01]:[H_2025_12]],$H$5:$AQ$5),_xlfn.FORECAST.LINEAR(BA$5,tbl_Model[[#This Row],[H_2023_01]:[H_2025_12]],$H$5:$AQ$5)),0),0)</f>
        <v>1.684157346715754</v>
      </c>
      <c r="BB448" s="79">
        <f>MAX(IFERROR(IFERROR(_xlfn.FORECAST.ETS(BB$5,tbl_Model[[#This Row],[H_2023_01]:[H_2025_12]],$H$5:$AQ$5),_xlfn.FORECAST.LINEAR(BB$5,tbl_Model[[#This Row],[H_2023_01]:[H_2025_12]],$H$5:$AQ$5)),0),0)</f>
        <v>1.6778121255115299</v>
      </c>
      <c r="BC448" s="79">
        <f>MAX(IFERROR(IFERROR(_xlfn.FORECAST.ETS(BC$5,tbl_Model[[#This Row],[H_2023_01]:[H_2025_12]],$H$5:$AQ$5),_xlfn.FORECAST.LINEAR(BC$5,tbl_Model[[#This Row],[H_2023_01]:[H_2025_12]],$H$5:$AQ$5)),0),0)</f>
        <v>1.6714669043073083</v>
      </c>
      <c r="BD448" s="80">
        <f>IFERROR(AR448/SUM(Model!$AR448:$BC448),1/12)</f>
        <v>8.5037672866195471E-2</v>
      </c>
      <c r="BE448" s="80">
        <f>IFERROR(AS448/SUM(Model!$AR448:$BC448),1/12)</f>
        <v>8.4727792951129685E-2</v>
      </c>
      <c r="BF448" s="80">
        <f>IFERROR(AT448/SUM(Model!$AR448:$BC448),1/12)</f>
        <v>8.4417913036063774E-2</v>
      </c>
      <c r="BG448" s="80">
        <f>IFERROR(AU448/SUM(Model!$AR448:$BC448),1/12)</f>
        <v>8.4108033120997988E-2</v>
      </c>
      <c r="BH448" s="80">
        <f>IFERROR(AV448/SUM(Model!$AR448:$BC448),1/12)</f>
        <v>8.3798153205932077E-2</v>
      </c>
      <c r="BI448" s="80">
        <f>IFERROR(AW448/SUM(Model!$AR448:$BC448),1/12)</f>
        <v>8.3488273290866277E-2</v>
      </c>
      <c r="BJ448" s="80">
        <f>IFERROR(AX448/SUM(Model!$AR448:$BC448),1/12)</f>
        <v>8.317839337580038E-2</v>
      </c>
      <c r="BK448" s="80">
        <f>IFERROR(AY448/SUM(Model!$AR448:$BC448),1/12)</f>
        <v>8.286851346073458E-2</v>
      </c>
      <c r="BL448" s="80">
        <f>IFERROR(AZ448/SUM(Model!$AR448:$BC448),1/12)</f>
        <v>8.2558633545668669E-2</v>
      </c>
      <c r="BM448" s="80">
        <f>IFERROR(BA448/SUM(Model!$AR448:$BC448),1/12)</f>
        <v>8.2248753630602883E-2</v>
      </c>
      <c r="BN448" s="80">
        <f>IFERROR(BB448/SUM(Model!$AR448:$BC448),1/12)</f>
        <v>8.1938873715536972E-2</v>
      </c>
      <c r="BO448" s="80">
        <f>IFERROR(BC448/SUM(Model!$AR448:$BC448),1/12)</f>
        <v>8.1628993800471186E-2</v>
      </c>
      <c r="BP44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16.96153846153846</v>
      </c>
      <c r="BQ448" s="77" cm="1">
        <f t="array" ref="BQ44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48" s="77" cm="1">
        <f t="array" ref="BR44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48" s="77">
        <f>IF(tbl_Model[[#This Row],[Type]]="Boutique",
    tbl_Model[[#This Row],[UnitListPrice]],
    tbl_Model[[#This Row],[UnitListPrice]]*(1-SUMIFS(tbl_MarketTerms[WholesaleMarginPct],tbl_MarketTerms[Country],tbl_Model[[#This Row],[country]])))</f>
        <v>14922.883512886949</v>
      </c>
      <c r="BT448" s="79">
        <f>Model!$BP448*BD448</f>
        <v>1.4423697589997</v>
      </c>
      <c r="BU448" s="79">
        <f>Model!$BP448*BE448</f>
        <v>1.4371137189018535</v>
      </c>
      <c r="BV448" s="79">
        <f>Model!$BP448*BF448</f>
        <v>1.4318576788040047</v>
      </c>
      <c r="BW448" s="79">
        <f>Model!$BP448*BG448</f>
        <v>1.426601638706158</v>
      </c>
      <c r="BX448" s="79">
        <f>Model!$BP448*BH448</f>
        <v>1.4213455986083092</v>
      </c>
      <c r="BY448" s="79">
        <f>Model!$BP448*BI448</f>
        <v>1.4160895585104625</v>
      </c>
      <c r="BZ448" s="79">
        <f>Model!$BP448*BJ448</f>
        <v>1.410833518412614</v>
      </c>
      <c r="CA448" s="79">
        <f>Model!$BP448*BK448</f>
        <v>1.4055774783147672</v>
      </c>
      <c r="CB448" s="79">
        <f>Model!$BP448*BL448</f>
        <v>1.4003214382169185</v>
      </c>
      <c r="CC448" s="79">
        <f>Model!$BP448*BM448</f>
        <v>1.3950653981190719</v>
      </c>
      <c r="CD448" s="79">
        <f>Model!$BP448*BN448</f>
        <v>1.3898093580212232</v>
      </c>
      <c r="CE448" s="79">
        <f>Model!$BP448*BO448</f>
        <v>1.3845533179233764</v>
      </c>
      <c r="CF448" s="79">
        <f>Model!$BS448*BT448</f>
        <v>21524.315896063345</v>
      </c>
      <c r="CG448" s="79">
        <f>Model!$BS448*BU448</f>
        <v>21445.880621944118</v>
      </c>
      <c r="CH448" s="79">
        <f>Model!$BS448*BV448</f>
        <v>21367.445347824858</v>
      </c>
      <c r="CI448" s="79">
        <f>Model!$BS448*BW448</f>
        <v>21289.010073705627</v>
      </c>
      <c r="CJ448" s="79">
        <f>Model!$BS448*BX448</f>
        <v>21210.574799586368</v>
      </c>
      <c r="CK448" s="79">
        <f>Model!$BS448*BY448</f>
        <v>21132.139525467137</v>
      </c>
      <c r="CL448" s="79">
        <f>Model!$BS448*BZ448</f>
        <v>21053.704251347881</v>
      </c>
      <c r="CM448" s="79">
        <f>Model!$BS448*CA448</f>
        <v>20975.26897722865</v>
      </c>
      <c r="CN448" s="79">
        <f>Model!$BS448*CB448</f>
        <v>20896.833703109391</v>
      </c>
      <c r="CO448" s="79">
        <f>Model!$BS448*CC448</f>
        <v>20818.398428990167</v>
      </c>
      <c r="CP448" s="79">
        <f>Model!$BS448*CD448</f>
        <v>20739.963154870908</v>
      </c>
      <c r="CQ448" s="79">
        <f>Model!$BS448*CE448</f>
        <v>20661.527880751677</v>
      </c>
      <c r="CR448" s="79">
        <f>Model!$BR448*BT448</f>
        <v>7604.3551162972726</v>
      </c>
      <c r="CS448" s="79">
        <f>Model!$BR448*BU448</f>
        <v>7576.6446106102694</v>
      </c>
      <c r="CT448" s="79">
        <f>Model!$BR448*BV448</f>
        <v>7548.9341049232544</v>
      </c>
      <c r="CU448" s="79">
        <f>Model!$BR448*BW448</f>
        <v>7521.2235992362503</v>
      </c>
      <c r="CV448" s="79">
        <f>Model!$BR448*BX448</f>
        <v>7493.5130935492352</v>
      </c>
      <c r="CW448" s="79">
        <f>Model!$BR448*BY448</f>
        <v>7465.8025878622302</v>
      </c>
      <c r="CX448" s="79">
        <f>Model!$BR448*BZ448</f>
        <v>7438.0920821752161</v>
      </c>
      <c r="CY448" s="79">
        <f>Model!$BR448*CA448</f>
        <v>7410.381576488212</v>
      </c>
      <c r="CZ448" s="79">
        <f>Model!$BR448*CB448</f>
        <v>7382.6710708011969</v>
      </c>
      <c r="DA448" s="79">
        <f>Model!$BR448*CC448</f>
        <v>7354.9605651141937</v>
      </c>
      <c r="DB448" s="79">
        <f>Model!$BR448*CD448</f>
        <v>7327.2500594271787</v>
      </c>
      <c r="DC448" s="79">
        <f>Model!$BR448*CE448</f>
        <v>7299.5395537401737</v>
      </c>
      <c r="DD448" s="79">
        <f>SUM(Model!$CF448:$CQ448)</f>
        <v>253115.06266089008</v>
      </c>
      <c r="DE448" s="79">
        <f>SUM(Model!$CR448:$DC448)</f>
        <v>89423.368020224691</v>
      </c>
      <c r="DF448" s="80">
        <f>IFERROR((Model!$DD448-Model!$DE448)/Model!$DD448,0)</f>
        <v>0.64670862697717313</v>
      </c>
    </row>
    <row r="449" spans="2:110" x14ac:dyDescent="0.25">
      <c r="B449" t="s">
        <v>371</v>
      </c>
      <c r="C449" t="s">
        <v>45</v>
      </c>
      <c r="D449" t="s">
        <v>20</v>
      </c>
      <c r="E449" s="4">
        <v>255</v>
      </c>
      <c r="F449" s="4">
        <v>3135829.51</v>
      </c>
      <c r="G449" s="4">
        <v>1183095.8999999999</v>
      </c>
      <c r="H449" s="4">
        <v>20</v>
      </c>
      <c r="I449" s="4">
        <v>16</v>
      </c>
      <c r="J449" s="4">
        <v>12</v>
      </c>
      <c r="K449" s="4">
        <v>12</v>
      </c>
      <c r="L449" s="4">
        <v>36</v>
      </c>
      <c r="M449" s="4">
        <v>25</v>
      </c>
      <c r="N449" s="4">
        <v>16</v>
      </c>
      <c r="O449" s="4">
        <v>15</v>
      </c>
      <c r="P449" s="4">
        <v>19</v>
      </c>
      <c r="Q449" s="4">
        <v>15</v>
      </c>
      <c r="R449" s="4">
        <v>23</v>
      </c>
      <c r="S449" s="4">
        <v>33</v>
      </c>
      <c r="T449" s="4">
        <v>5</v>
      </c>
      <c r="U449" s="4">
        <v>11</v>
      </c>
      <c r="V449" s="4">
        <v>15</v>
      </c>
      <c r="W449" s="4">
        <v>12</v>
      </c>
      <c r="X449" s="4">
        <v>18</v>
      </c>
      <c r="Y449" s="4">
        <v>29</v>
      </c>
      <c r="Z449" s="4">
        <v>14</v>
      </c>
      <c r="AA449" s="4">
        <v>25</v>
      </c>
      <c r="AB449" s="4">
        <v>24</v>
      </c>
      <c r="AC449" s="4">
        <v>17</v>
      </c>
      <c r="AD449" s="4">
        <v>7</v>
      </c>
      <c r="AE449" s="4">
        <v>47</v>
      </c>
      <c r="AF449" s="4">
        <v>12</v>
      </c>
      <c r="AG449" s="4">
        <v>19</v>
      </c>
      <c r="AH449" s="4">
        <v>22</v>
      </c>
      <c r="AI449" s="4">
        <v>30</v>
      </c>
      <c r="AJ449" s="4">
        <v>17</v>
      </c>
      <c r="AK449" s="4">
        <v>17</v>
      </c>
      <c r="AL449" s="4">
        <v>30</v>
      </c>
      <c r="AM449" s="4">
        <v>14</v>
      </c>
      <c r="AN449" s="4">
        <v>7</v>
      </c>
      <c r="AO449" s="4">
        <v>17</v>
      </c>
      <c r="AP449" s="4">
        <v>28</v>
      </c>
      <c r="AQ449" s="4">
        <v>42</v>
      </c>
      <c r="AR449" s="79">
        <f>MAX(IFERROR(IFERROR(_xlfn.FORECAST.ETS(AR$5,tbl_Model[[#This Row],[H_2023_01]:[H_2025_12]],$H$5:$AQ$5),_xlfn.FORECAST.LINEAR(AR$5,tbl_Model[[#This Row],[H_2023_01]:[H_2025_12]],$H$5:$AQ$5)),0),0)</f>
        <v>24.054181141278999</v>
      </c>
      <c r="AS449" s="79">
        <f>MAX(IFERROR(IFERROR(_xlfn.FORECAST.ETS(AS$5,tbl_Model[[#This Row],[H_2023_01]:[H_2025_12]],$H$5:$AQ$5),_xlfn.FORECAST.LINEAR(AS$5,tbl_Model[[#This Row],[H_2023_01]:[H_2025_12]],$H$5:$AQ$5)),0),0)</f>
        <v>24.137798710782899</v>
      </c>
      <c r="AT449" s="79">
        <f>MAX(IFERROR(IFERROR(_xlfn.FORECAST.ETS(AT$5,tbl_Model[[#This Row],[H_2023_01]:[H_2025_12]],$H$5:$AQ$5),_xlfn.FORECAST.LINEAR(AT$5,tbl_Model[[#This Row],[H_2023_01]:[H_2025_12]],$H$5:$AQ$5)),0),0)</f>
        <v>24.221416280286775</v>
      </c>
      <c r="AU449" s="79">
        <f>MAX(IFERROR(IFERROR(_xlfn.FORECAST.ETS(AU$5,tbl_Model[[#This Row],[H_2023_01]:[H_2025_12]],$H$5:$AQ$5),_xlfn.FORECAST.LINEAR(AU$5,tbl_Model[[#This Row],[H_2023_01]:[H_2025_12]],$H$5:$AQ$5)),0),0)</f>
        <v>24.305033849790675</v>
      </c>
      <c r="AV449" s="79">
        <f>MAX(IFERROR(IFERROR(_xlfn.FORECAST.ETS(AV$5,tbl_Model[[#This Row],[H_2023_01]:[H_2025_12]],$H$5:$AQ$5),_xlfn.FORECAST.LINEAR(AV$5,tbl_Model[[#This Row],[H_2023_01]:[H_2025_12]],$H$5:$AQ$5)),0),0)</f>
        <v>24.388651419294547</v>
      </c>
      <c r="AW449" s="79">
        <f>MAX(IFERROR(IFERROR(_xlfn.FORECAST.ETS(AW$5,tbl_Model[[#This Row],[H_2023_01]:[H_2025_12]],$H$5:$AQ$5),_xlfn.FORECAST.LINEAR(AW$5,tbl_Model[[#This Row],[H_2023_01]:[H_2025_12]],$H$5:$AQ$5)),0),0)</f>
        <v>24.472268988798447</v>
      </c>
      <c r="AX449" s="79">
        <f>MAX(IFERROR(IFERROR(_xlfn.FORECAST.ETS(AX$5,tbl_Model[[#This Row],[H_2023_01]:[H_2025_12]],$H$5:$AQ$5),_xlfn.FORECAST.LINEAR(AX$5,tbl_Model[[#This Row],[H_2023_01]:[H_2025_12]],$H$5:$AQ$5)),0),0)</f>
        <v>24.555886558302323</v>
      </c>
      <c r="AY449" s="79">
        <f>MAX(IFERROR(IFERROR(_xlfn.FORECAST.ETS(AY$5,tbl_Model[[#This Row],[H_2023_01]:[H_2025_12]],$H$5:$AQ$5),_xlfn.FORECAST.LINEAR(AY$5,tbl_Model[[#This Row],[H_2023_01]:[H_2025_12]],$H$5:$AQ$5)),0),0)</f>
        <v>24.639504127806223</v>
      </c>
      <c r="AZ449" s="79">
        <f>MAX(IFERROR(IFERROR(_xlfn.FORECAST.ETS(AZ$5,tbl_Model[[#This Row],[H_2023_01]:[H_2025_12]],$H$5:$AQ$5),_xlfn.FORECAST.LINEAR(AZ$5,tbl_Model[[#This Row],[H_2023_01]:[H_2025_12]],$H$5:$AQ$5)),0),0)</f>
        <v>24.723121697310095</v>
      </c>
      <c r="BA449" s="79">
        <f>MAX(IFERROR(IFERROR(_xlfn.FORECAST.ETS(BA$5,tbl_Model[[#This Row],[H_2023_01]:[H_2025_12]],$H$5:$AQ$5),_xlfn.FORECAST.LINEAR(BA$5,tbl_Model[[#This Row],[H_2023_01]:[H_2025_12]],$H$5:$AQ$5)),0),0)</f>
        <v>24.806739266813995</v>
      </c>
      <c r="BB449" s="79">
        <f>MAX(IFERROR(IFERROR(_xlfn.FORECAST.ETS(BB$5,tbl_Model[[#This Row],[H_2023_01]:[H_2025_12]],$H$5:$AQ$5),_xlfn.FORECAST.LINEAR(BB$5,tbl_Model[[#This Row],[H_2023_01]:[H_2025_12]],$H$5:$AQ$5)),0),0)</f>
        <v>24.890356836317871</v>
      </c>
      <c r="BC449" s="79">
        <f>MAX(IFERROR(IFERROR(_xlfn.FORECAST.ETS(BC$5,tbl_Model[[#This Row],[H_2023_01]:[H_2025_12]],$H$5:$AQ$5),_xlfn.FORECAST.LINEAR(BC$5,tbl_Model[[#This Row],[H_2023_01]:[H_2025_12]],$H$5:$AQ$5)),0),0)</f>
        <v>24.973974405821771</v>
      </c>
      <c r="BD449" s="80">
        <f>IFERROR(AR449/SUM(Model!$AR449:$BC449),1/12)</f>
        <v>8.17699573944147E-2</v>
      </c>
      <c r="BE449" s="80">
        <f>IFERROR(AS449/SUM(Model!$AR449:$BC449),1/12)</f>
        <v>8.2054207565127227E-2</v>
      </c>
      <c r="BF449" s="80">
        <f>IFERROR(AT449/SUM(Model!$AR449:$BC449),1/12)</f>
        <v>8.2338457735839657E-2</v>
      </c>
      <c r="BG449" s="80">
        <f>IFERROR(AU449/SUM(Model!$AR449:$BC449),1/12)</f>
        <v>8.2622707906552184E-2</v>
      </c>
      <c r="BH449" s="80">
        <f>IFERROR(AV449/SUM(Model!$AR449:$BC449),1/12)</f>
        <v>8.29069580772646E-2</v>
      </c>
      <c r="BI449" s="80">
        <f>IFERROR(AW449/SUM(Model!$AR449:$BC449),1/12)</f>
        <v>8.3191208247977128E-2</v>
      </c>
      <c r="BJ449" s="80">
        <f>IFERROR(AX449/SUM(Model!$AR449:$BC449),1/12)</f>
        <v>8.3475458418689558E-2</v>
      </c>
      <c r="BK449" s="80">
        <f>IFERROR(AY449/SUM(Model!$AR449:$BC449),1/12)</f>
        <v>8.3759708589402071E-2</v>
      </c>
      <c r="BL449" s="80">
        <f>IFERROR(AZ449/SUM(Model!$AR449:$BC449),1/12)</f>
        <v>8.4043958760114501E-2</v>
      </c>
      <c r="BM449" s="80">
        <f>IFERROR(BA449/SUM(Model!$AR449:$BC449),1/12)</f>
        <v>8.4328208930827014E-2</v>
      </c>
      <c r="BN449" s="80">
        <f>IFERROR(BB449/SUM(Model!$AR449:$BC449),1/12)</f>
        <v>8.4612459101539458E-2</v>
      </c>
      <c r="BO449" s="80">
        <f>IFERROR(BC449/SUM(Model!$AR449:$BC449),1/12)</f>
        <v>8.4896709272251972E-2</v>
      </c>
      <c r="BP44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265.98312439729989</v>
      </c>
      <c r="BQ449" s="77" cm="1">
        <f t="array" ref="BQ44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449" s="77" cm="1">
        <f t="array" ref="BR44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449" s="77">
        <f>IF(tbl_Model[[#This Row],[Type]]="Boutique",
    tbl_Model[[#This Row],[UnitListPrice]],
    tbl_Model[[#This Row],[UnitListPrice]]*(1-SUMIFS(tbl_MarketTerms[WholesaleMarginPct],tbl_MarketTerms[Country],tbl_Model[[#This Row],[country]])))</f>
        <v>12789.876344949413</v>
      </c>
      <c r="BT449" s="79">
        <f>Model!$BP449*BD449</f>
        <v>21.749428749600519</v>
      </c>
      <c r="BU449" s="79">
        <f>Model!$BP449*BE449</f>
        <v>21.825034498117102</v>
      </c>
      <c r="BV449" s="79">
        <f>Model!$BP449*BF449</f>
        <v>21.90064024663366</v>
      </c>
      <c r="BW449" s="79">
        <f>Model!$BP449*BG449</f>
        <v>21.976245995150244</v>
      </c>
      <c r="BX449" s="79">
        <f>Model!$BP449*BH449</f>
        <v>22.051851743666798</v>
      </c>
      <c r="BY449" s="79">
        <f>Model!$BP449*BI449</f>
        <v>22.127457492183382</v>
      </c>
      <c r="BZ449" s="79">
        <f>Model!$BP449*BJ449</f>
        <v>22.20306324069994</v>
      </c>
      <c r="CA449" s="79">
        <f>Model!$BP449*BK449</f>
        <v>22.27866898921652</v>
      </c>
      <c r="CB449" s="79">
        <f>Model!$BP449*BL449</f>
        <v>22.354274737733078</v>
      </c>
      <c r="CC449" s="79">
        <f>Model!$BP449*BM449</f>
        <v>22.429880486249658</v>
      </c>
      <c r="CD449" s="79">
        <f>Model!$BP449*BN449</f>
        <v>22.50548623476622</v>
      </c>
      <c r="CE449" s="79">
        <f>Model!$BP449*BO449</f>
        <v>22.5810919832828</v>
      </c>
      <c r="CF449" s="79">
        <f>Model!$BS449*BT449</f>
        <v>278172.50428067835</v>
      </c>
      <c r="CG449" s="79">
        <f>Model!$BS449*BU449</f>
        <v>279139.49245517282</v>
      </c>
      <c r="CH449" s="79">
        <f>Model!$BS449*BV449</f>
        <v>280106.48062966694</v>
      </c>
      <c r="CI449" s="79">
        <f>Model!$BS449*BW449</f>
        <v>281073.46880416136</v>
      </c>
      <c r="CJ449" s="79">
        <f>Model!$BS449*BX449</f>
        <v>282040.45697865542</v>
      </c>
      <c r="CK449" s="79">
        <f>Model!$BS449*BY449</f>
        <v>283007.44515314989</v>
      </c>
      <c r="CL449" s="79">
        <f>Model!$BS449*BZ449</f>
        <v>283974.43332764402</v>
      </c>
      <c r="CM449" s="79">
        <f>Model!$BS449*CA449</f>
        <v>284941.42150213843</v>
      </c>
      <c r="CN449" s="79">
        <f>Model!$BS449*CB449</f>
        <v>285908.40967663255</v>
      </c>
      <c r="CO449" s="79">
        <f>Model!$BS449*CC449</f>
        <v>286875.39785112691</v>
      </c>
      <c r="CP449" s="79">
        <f>Model!$BS449*CD449</f>
        <v>287842.38602562109</v>
      </c>
      <c r="CQ449" s="79">
        <f>Model!$BS449*CE449</f>
        <v>288809.3742001155</v>
      </c>
      <c r="CR449" s="79">
        <f>Model!$BR449*BT449</f>
        <v>103282.36837918535</v>
      </c>
      <c r="CS449" s="79">
        <f>Model!$BR449*BU449</f>
        <v>103641.40037307242</v>
      </c>
      <c r="CT449" s="79">
        <f>Model!$BR449*BV449</f>
        <v>104000.43236695937</v>
      </c>
      <c r="CU449" s="79">
        <f>Model!$BR449*BW449</f>
        <v>104359.46436084644</v>
      </c>
      <c r="CV449" s="79">
        <f>Model!$BR449*BX449</f>
        <v>104718.49635473338</v>
      </c>
      <c r="CW449" s="79">
        <f>Model!$BR449*BY449</f>
        <v>105077.52834862044</v>
      </c>
      <c r="CX449" s="79">
        <f>Model!$BR449*BZ449</f>
        <v>105436.56034250739</v>
      </c>
      <c r="CY449" s="79">
        <f>Model!$BR449*CA449</f>
        <v>105795.59233639445</v>
      </c>
      <c r="CZ449" s="79">
        <f>Model!$BR449*CB449</f>
        <v>106154.6243302814</v>
      </c>
      <c r="DA449" s="79">
        <f>Model!$BR449*CC449</f>
        <v>106513.65632416845</v>
      </c>
      <c r="DB449" s="79">
        <f>Model!$BR449*CD449</f>
        <v>106872.68831805541</v>
      </c>
      <c r="DC449" s="79">
        <f>Model!$BR449*CE449</f>
        <v>107231.72031194247</v>
      </c>
      <c r="DD449" s="79">
        <f>SUM(Model!$CF449:$CQ449)</f>
        <v>3401891.270884763</v>
      </c>
      <c r="DE449" s="79">
        <f>SUM(Model!$CR449:$DC449)</f>
        <v>1263084.532146767</v>
      </c>
      <c r="DF449" s="80">
        <f>IFERROR((Model!$DD449-Model!$DE449)/Model!$DD449,0)</f>
        <v>0.62871108111040108</v>
      </c>
    </row>
    <row r="450" spans="2:110" x14ac:dyDescent="0.25">
      <c r="B450" t="s">
        <v>371</v>
      </c>
      <c r="C450" t="s">
        <v>70</v>
      </c>
      <c r="D450" t="s">
        <v>4</v>
      </c>
      <c r="E450" s="4">
        <v>180</v>
      </c>
      <c r="F450" s="4">
        <v>2738005.32</v>
      </c>
      <c r="G450" s="4">
        <v>923348.54</v>
      </c>
      <c r="H450" s="4">
        <v>20</v>
      </c>
      <c r="I450" s="4">
        <v>9</v>
      </c>
      <c r="J450" s="4">
        <v>10</v>
      </c>
      <c r="K450" s="4">
        <v>7</v>
      </c>
      <c r="L450" s="4">
        <v>6</v>
      </c>
      <c r="M450" s="4">
        <v>10</v>
      </c>
      <c r="N450" s="4">
        <v>13</v>
      </c>
      <c r="O450" s="4">
        <v>28</v>
      </c>
      <c r="P450" s="4">
        <v>3</v>
      </c>
      <c r="Q450" s="4">
        <v>23</v>
      </c>
      <c r="R450" s="4">
        <v>33</v>
      </c>
      <c r="S450" s="4">
        <v>21</v>
      </c>
      <c r="T450" s="4">
        <v>24</v>
      </c>
      <c r="U450" s="4">
        <v>11</v>
      </c>
      <c r="V450" s="4">
        <v>8</v>
      </c>
      <c r="W450" s="4">
        <v>12</v>
      </c>
      <c r="X450" s="4">
        <v>8</v>
      </c>
      <c r="Y450" s="4">
        <v>22</v>
      </c>
      <c r="Z450" s="4">
        <v>10</v>
      </c>
      <c r="AA450" s="4">
        <v>13</v>
      </c>
      <c r="AB450" s="4">
        <v>12</v>
      </c>
      <c r="AC450" s="4">
        <v>26</v>
      </c>
      <c r="AD450" s="4">
        <v>15</v>
      </c>
      <c r="AE450" s="4">
        <v>16</v>
      </c>
      <c r="AF450" s="4">
        <v>9</v>
      </c>
      <c r="AG450" s="4">
        <v>5</v>
      </c>
      <c r="AH450" s="4">
        <v>22</v>
      </c>
      <c r="AI450" s="4">
        <v>10</v>
      </c>
      <c r="AJ450" s="4">
        <v>17</v>
      </c>
      <c r="AK450" s="4">
        <v>14</v>
      </c>
      <c r="AL450" s="4">
        <v>14</v>
      </c>
      <c r="AM450" s="4">
        <v>13</v>
      </c>
      <c r="AN450" s="4">
        <v>12</v>
      </c>
      <c r="AO450" s="4">
        <v>23</v>
      </c>
      <c r="AP450" s="4">
        <v>17</v>
      </c>
      <c r="AQ450" s="4">
        <v>24</v>
      </c>
      <c r="AR450" s="79">
        <f>MAX(IFERROR(IFERROR(_xlfn.FORECAST.ETS(AR$5,tbl_Model[[#This Row],[H_2023_01]:[H_2025_12]],$H$5:$AQ$5),_xlfn.FORECAST.LINEAR(AR$5,tbl_Model[[#This Row],[H_2023_01]:[H_2025_12]],$H$5:$AQ$5)),0),0)</f>
        <v>22.462782319100526</v>
      </c>
      <c r="AS450" s="79">
        <f>MAX(IFERROR(IFERROR(_xlfn.FORECAST.ETS(AS$5,tbl_Model[[#This Row],[H_2023_01]:[H_2025_12]],$H$5:$AQ$5),_xlfn.FORECAST.LINEAR(AS$5,tbl_Model[[#This Row],[H_2023_01]:[H_2025_12]],$H$5:$AQ$5)),0),0)</f>
        <v>10.080784306317177</v>
      </c>
      <c r="AT450" s="79">
        <f>MAX(IFERROR(IFERROR(_xlfn.FORECAST.ETS(AT$5,tbl_Model[[#This Row],[H_2023_01]:[H_2025_12]],$H$5:$AQ$5),_xlfn.FORECAST.LINEAR(AT$5,tbl_Model[[#This Row],[H_2023_01]:[H_2025_12]],$H$5:$AQ$5)),0),0)</f>
        <v>6.7134350718309896</v>
      </c>
      <c r="AU450" s="79">
        <f>MAX(IFERROR(IFERROR(_xlfn.FORECAST.ETS(AU$5,tbl_Model[[#This Row],[H_2023_01]:[H_2025_12]],$H$5:$AQ$5),_xlfn.FORECAST.LINEAR(AU$5,tbl_Model[[#This Row],[H_2023_01]:[H_2025_12]],$H$5:$AQ$5)),0),0)</f>
        <v>10.669769510620107</v>
      </c>
      <c r="AV450" s="79">
        <f>MAX(IFERROR(IFERROR(_xlfn.FORECAST.ETS(AV$5,tbl_Model[[#This Row],[H_2023_01]:[H_2025_12]],$H$5:$AQ$5),_xlfn.FORECAST.LINEAR(AV$5,tbl_Model[[#This Row],[H_2023_01]:[H_2025_12]],$H$5:$AQ$5)),0),0)</f>
        <v>7.3310269647309241</v>
      </c>
      <c r="AW450" s="79">
        <f>MAX(IFERROR(IFERROR(_xlfn.FORECAST.ETS(AW$5,tbl_Model[[#This Row],[H_2023_01]:[H_2025_12]],$H$5:$AQ$5),_xlfn.FORECAST.LINEAR(AW$5,tbl_Model[[#This Row],[H_2023_01]:[H_2025_12]],$H$5:$AQ$5)),0),0)</f>
        <v>15.116129971862277</v>
      </c>
      <c r="AX450" s="79">
        <f>MAX(IFERROR(IFERROR(_xlfn.FORECAST.ETS(AX$5,tbl_Model[[#This Row],[H_2023_01]:[H_2025_12]],$H$5:$AQ$5),_xlfn.FORECAST.LINEAR(AX$5,tbl_Model[[#This Row],[H_2023_01]:[H_2025_12]],$H$5:$AQ$5)),0),0)</f>
        <v>10.922237789331142</v>
      </c>
      <c r="AY450" s="79">
        <f>MAX(IFERROR(IFERROR(_xlfn.FORECAST.ETS(AY$5,tbl_Model[[#This Row],[H_2023_01]:[H_2025_12]],$H$5:$AQ$5),_xlfn.FORECAST.LINEAR(AY$5,tbl_Model[[#This Row],[H_2023_01]:[H_2025_12]],$H$5:$AQ$5)),0),0)</f>
        <v>20.02646808698475</v>
      </c>
      <c r="AZ450" s="79">
        <f>MAX(IFERROR(IFERROR(_xlfn.FORECAST.ETS(AZ$5,tbl_Model[[#This Row],[H_2023_01]:[H_2025_12]],$H$5:$AQ$5),_xlfn.FORECAST.LINEAR(AZ$5,tbl_Model[[#This Row],[H_2023_01]:[H_2025_12]],$H$5:$AQ$5)),0),0)</f>
        <v>6.7386797493377752</v>
      </c>
      <c r="BA450" s="79">
        <f>MAX(IFERROR(IFERROR(_xlfn.FORECAST.ETS(BA$5,tbl_Model[[#This Row],[H_2023_01]:[H_2025_12]],$H$5:$AQ$5),_xlfn.FORECAST.LINEAR(BA$5,tbl_Model[[#This Row],[H_2023_01]:[H_2025_12]],$H$5:$AQ$5)),0),0)</f>
        <v>23.763470468093871</v>
      </c>
      <c r="BB450" s="79">
        <f>MAX(IFERROR(IFERROR(_xlfn.FORECAST.ETS(BB$5,tbl_Model[[#This Row],[H_2023_01]:[H_2025_12]],$H$5:$AQ$5),_xlfn.FORECAST.LINEAR(BB$5,tbl_Model[[#This Row],[H_2023_01]:[H_2025_12]],$H$5:$AQ$5)),0),0)</f>
        <v>23.06115756187554</v>
      </c>
      <c r="BC450" s="79">
        <f>MAX(IFERROR(IFERROR(_xlfn.FORECAST.ETS(BC$5,tbl_Model[[#This Row],[H_2023_01]:[H_2025_12]],$H$5:$AQ$5),_xlfn.FORECAST.LINEAR(BC$5,tbl_Model[[#This Row],[H_2023_01]:[H_2025_12]],$H$5:$AQ$5)),0),0)</f>
        <v>19.324762840722471</v>
      </c>
      <c r="BD450" s="80">
        <f>IFERROR(AR450/SUM(Model!$AR450:$BC450),1/12)</f>
        <v>0.12747683158573847</v>
      </c>
      <c r="BE450" s="80">
        <f>IFERROR(AS450/SUM(Model!$AR450:$BC450),1/12)</f>
        <v>5.7208694141857669E-2</v>
      </c>
      <c r="BF450" s="80">
        <f>IFERROR(AT450/SUM(Model!$AR450:$BC450),1/12)</f>
        <v>3.8098905997316281E-2</v>
      </c>
      <c r="BG450" s="80">
        <f>IFERROR(AU450/SUM(Model!$AR450:$BC450),1/12)</f>
        <v>6.0551199385812805E-2</v>
      </c>
      <c r="BH450" s="80">
        <f>IFERROR(AV450/SUM(Model!$AR450:$BC450),1/12)</f>
        <v>4.1603754889208797E-2</v>
      </c>
      <c r="BI450" s="80">
        <f>IFERROR(AW450/SUM(Model!$AR450:$BC450),1/12)</f>
        <v>8.5784402273831134E-2</v>
      </c>
      <c r="BJ450" s="80">
        <f>IFERROR(AX450/SUM(Model!$AR450:$BC450),1/12)</f>
        <v>6.1983962958410015E-2</v>
      </c>
      <c r="BK450" s="80">
        <f>IFERROR(AY450/SUM(Model!$AR450:$BC450),1/12)</f>
        <v>0.11365068954129218</v>
      </c>
      <c r="BL450" s="80">
        <f>IFERROR(AZ450/SUM(Model!$AR450:$BC450),1/12)</f>
        <v>3.8242170151206616E-2</v>
      </c>
      <c r="BM450" s="80">
        <f>IFERROR(BA450/SUM(Model!$AR450:$BC450),1/12)</f>
        <v>0.13485826821096905</v>
      </c>
      <c r="BN450" s="80">
        <f>IFERROR(BB450/SUM(Model!$AR450:$BC450),1/12)</f>
        <v>0.13087262552456164</v>
      </c>
      <c r="BO450" s="80">
        <f>IFERROR(BC450/SUM(Model!$AR450:$BC450),1/12)</f>
        <v>0.10966849533979543</v>
      </c>
      <c r="BP45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187.77810218978107</v>
      </c>
      <c r="BQ450" s="77" cm="1">
        <f t="array" ref="BQ45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50" s="77" cm="1">
        <f t="array" ref="BR45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50" s="77">
        <f>IF(tbl_Model[[#This Row],[Type]]="Boutique",
    tbl_Model[[#This Row],[UnitListPrice]],
    tbl_Model[[#This Row],[UnitListPrice]]*(1-SUMIFS(tbl_MarketTerms[WholesaleMarginPct],tbl_MarketTerms[Country],tbl_Model[[#This Row],[country]])))</f>
        <v>16025.559634528843</v>
      </c>
      <c r="BT450" s="79">
        <f>Model!$BP450*BD450</f>
        <v>23.937357508336309</v>
      </c>
      <c r="BU450" s="79">
        <f>Model!$BP450*BE450</f>
        <v>10.742540014713679</v>
      </c>
      <c r="BV450" s="79">
        <f>Model!$BP450*BF450</f>
        <v>7.154140263682919</v>
      </c>
      <c r="BW450" s="79">
        <f>Model!$BP450*BG450</f>
        <v>11.370189305982965</v>
      </c>
      <c r="BX450" s="79">
        <f>Model!$BP450*BH450</f>
        <v>7.8122741370644535</v>
      </c>
      <c r="BY450" s="79">
        <f>Model!$BP450*BI450</f>
        <v>16.108432256464749</v>
      </c>
      <c r="BZ450" s="79">
        <f>Model!$BP450*BJ450</f>
        <v>11.639230930531919</v>
      </c>
      <c r="CA450" s="79">
        <f>Model!$BP450*BK450</f>
        <v>21.341110794623845</v>
      </c>
      <c r="CB450" s="79">
        <f>Model!$BP450*BL450</f>
        <v>7.1810421346122713</v>
      </c>
      <c r="CC450" s="79">
        <f>Model!$BP450*BM450</f>
        <v>25.323429669256249</v>
      </c>
      <c r="CD450" s="79">
        <f>Model!$BP450*BN450</f>
        <v>24.575013249596086</v>
      </c>
      <c r="CE450" s="79">
        <f>Model!$BP450*BO450</f>
        <v>20.593341924915634</v>
      </c>
      <c r="CF450" s="79">
        <f>Model!$BS450*BT450</f>
        <v>383609.5502428803</v>
      </c>
      <c r="CG450" s="79">
        <f>Model!$BS450*BU450</f>
        <v>172155.21563210641</v>
      </c>
      <c r="CH450" s="79">
        <f>Model!$BS450*BV450</f>
        <v>114649.10142943452</v>
      </c>
      <c r="CI450" s="79">
        <f>Model!$BS450*BW450</f>
        <v>182213.64677891214</v>
      </c>
      <c r="CJ450" s="79">
        <f>Model!$BS450*BX450</f>
        <v>125196.06506481375</v>
      </c>
      <c r="CK450" s="79">
        <f>Model!$BS450*BY450</f>
        <v>258146.64174474386</v>
      </c>
      <c r="CL450" s="79">
        <f>Model!$BS450*BZ450</f>
        <v>186525.18937729191</v>
      </c>
      <c r="CM450" s="79">
        <f>Model!$BS450*CA450</f>
        <v>342003.24370633165</v>
      </c>
      <c r="CN450" s="79">
        <f>Model!$BS450*CB450</f>
        <v>115080.21896629325</v>
      </c>
      <c r="CO450" s="79">
        <f>Model!$BS450*CC450</f>
        <v>405822.13231546304</v>
      </c>
      <c r="CP450" s="79">
        <f>Model!$BS450*CD450</f>
        <v>393828.34035073855</v>
      </c>
      <c r="CQ450" s="79">
        <f>Model!$BS450*CE450</f>
        <v>330019.82909197849</v>
      </c>
      <c r="CR450" s="79">
        <f>Model!$BR450*BT450</f>
        <v>126200.76502809707</v>
      </c>
      <c r="CS450" s="79">
        <f>Model!$BR450*BU450</f>
        <v>56636.024579140627</v>
      </c>
      <c r="CT450" s="79">
        <f>Model!$BR450*BV450</f>
        <v>37717.52893278515</v>
      </c>
      <c r="CU450" s="79">
        <f>Model!$BR450*BW450</f>
        <v>59945.070730117885</v>
      </c>
      <c r="CV450" s="79">
        <f>Model!$BR450*BX450</f>
        <v>41187.29364189013</v>
      </c>
      <c r="CW450" s="79">
        <f>Model!$BR450*BY450</f>
        <v>84925.68461080805</v>
      </c>
      <c r="CX450" s="79">
        <f>Model!$BR450*BZ450</f>
        <v>61363.49207552561</v>
      </c>
      <c r="CY450" s="79">
        <f>Model!$BR450*CA450</f>
        <v>112513.02521144896</v>
      </c>
      <c r="CZ450" s="79">
        <f>Model!$BR450*CB450</f>
        <v>37859.358986114508</v>
      </c>
      <c r="DA450" s="79">
        <f>Model!$BR450*CC450</f>
        <v>133508.31211349805</v>
      </c>
      <c r="DB450" s="79">
        <f>Model!$BR450*CD450</f>
        <v>129562.56644429422</v>
      </c>
      <c r="DC450" s="79">
        <f>Model!$BR450*CE450</f>
        <v>108570.69350718681</v>
      </c>
      <c r="DD450" s="79">
        <f>SUM(Model!$CF450:$CQ450)</f>
        <v>3009249.1747009875</v>
      </c>
      <c r="DE450" s="79">
        <f>SUM(Model!$CR450:$DC450)</f>
        <v>989989.81586090697</v>
      </c>
      <c r="DF450" s="80">
        <f>IFERROR((Model!$DD450-Model!$DE450)/Model!$DD450,0)</f>
        <v>0.67101766640534943</v>
      </c>
    </row>
    <row r="451" spans="2:110" x14ac:dyDescent="0.25">
      <c r="B451" t="s">
        <v>371</v>
      </c>
      <c r="C451" t="s">
        <v>169</v>
      </c>
      <c r="D451" t="s">
        <v>25</v>
      </c>
      <c r="E451" s="4">
        <v>108</v>
      </c>
      <c r="F451" s="4">
        <v>1520758.16</v>
      </c>
      <c r="G451" s="4">
        <v>583947.49</v>
      </c>
      <c r="H451" s="4">
        <v>6</v>
      </c>
      <c r="I451" s="4">
        <v>1</v>
      </c>
      <c r="J451" s="4">
        <v>4</v>
      </c>
      <c r="K451" s="4">
        <v>16</v>
      </c>
      <c r="L451" s="4">
        <v>10</v>
      </c>
      <c r="M451" s="4">
        <v>6</v>
      </c>
      <c r="N451" s="4">
        <v>24</v>
      </c>
      <c r="O451" s="4">
        <v>6</v>
      </c>
      <c r="P451" s="4">
        <v>18</v>
      </c>
      <c r="Q451" s="4">
        <v>15</v>
      </c>
      <c r="R451" s="4">
        <v>0</v>
      </c>
      <c r="S451" s="4">
        <v>19</v>
      </c>
      <c r="T451" s="4">
        <v>11</v>
      </c>
      <c r="U451" s="4">
        <v>4</v>
      </c>
      <c r="V451" s="4">
        <v>14</v>
      </c>
      <c r="W451" s="4">
        <v>9</v>
      </c>
      <c r="X451" s="4">
        <v>13</v>
      </c>
      <c r="Y451" s="4">
        <v>9</v>
      </c>
      <c r="Z451" s="4">
        <v>10</v>
      </c>
      <c r="AA451" s="4">
        <v>2</v>
      </c>
      <c r="AB451" s="4">
        <v>20</v>
      </c>
      <c r="AC451" s="4">
        <v>19</v>
      </c>
      <c r="AD451" s="4">
        <v>2</v>
      </c>
      <c r="AE451" s="4">
        <v>24</v>
      </c>
      <c r="AF451" s="4">
        <v>8</v>
      </c>
      <c r="AG451" s="4">
        <v>5</v>
      </c>
      <c r="AH451" s="4">
        <v>5</v>
      </c>
      <c r="AI451" s="4">
        <v>14</v>
      </c>
      <c r="AJ451" s="4">
        <v>5</v>
      </c>
      <c r="AK451" s="4">
        <v>12</v>
      </c>
      <c r="AL451" s="4">
        <v>6</v>
      </c>
      <c r="AM451" s="4">
        <v>7</v>
      </c>
      <c r="AN451" s="4">
        <v>1</v>
      </c>
      <c r="AO451" s="4">
        <v>15</v>
      </c>
      <c r="AP451" s="4">
        <v>16</v>
      </c>
      <c r="AQ451" s="4">
        <v>14</v>
      </c>
      <c r="AR451" s="79">
        <f>MAX(IFERROR(IFERROR(_xlfn.FORECAST.ETS(AR$5,tbl_Model[[#This Row],[H_2023_01]:[H_2025_12]],$H$5:$AQ$5),_xlfn.FORECAST.LINEAR(AR$5,tbl_Model[[#This Row],[H_2023_01]:[H_2025_12]],$H$5:$AQ$5)),0),0)</f>
        <v>10.815296584005441</v>
      </c>
      <c r="AS451" s="79">
        <f>MAX(IFERROR(IFERROR(_xlfn.FORECAST.ETS(AS$5,tbl_Model[[#This Row],[H_2023_01]:[H_2025_12]],$H$5:$AQ$5),_xlfn.FORECAST.LINEAR(AS$5,tbl_Model[[#This Row],[H_2023_01]:[H_2025_12]],$H$5:$AQ$5)),0),0)</f>
        <v>10.867807165341402</v>
      </c>
      <c r="AT451" s="79">
        <f>MAX(IFERROR(IFERROR(_xlfn.FORECAST.ETS(AT$5,tbl_Model[[#This Row],[H_2023_01]:[H_2025_12]],$H$5:$AQ$5),_xlfn.FORECAST.LINEAR(AT$5,tbl_Model[[#This Row],[H_2023_01]:[H_2025_12]],$H$5:$AQ$5)),0),0)</f>
        <v>10.920317746677355</v>
      </c>
      <c r="AU451" s="79">
        <f>MAX(IFERROR(IFERROR(_xlfn.FORECAST.ETS(AU$5,tbl_Model[[#This Row],[H_2023_01]:[H_2025_12]],$H$5:$AQ$5),_xlfn.FORECAST.LINEAR(AU$5,tbl_Model[[#This Row],[H_2023_01]:[H_2025_12]],$H$5:$AQ$5)),0),0)</f>
        <v>10.972828328013316</v>
      </c>
      <c r="AV451" s="79">
        <f>MAX(IFERROR(IFERROR(_xlfn.FORECAST.ETS(AV$5,tbl_Model[[#This Row],[H_2023_01]:[H_2025_12]],$H$5:$AQ$5),_xlfn.FORECAST.LINEAR(AV$5,tbl_Model[[#This Row],[H_2023_01]:[H_2025_12]],$H$5:$AQ$5)),0),0)</f>
        <v>11.025338909349269</v>
      </c>
      <c r="AW451" s="79">
        <f>MAX(IFERROR(IFERROR(_xlfn.FORECAST.ETS(AW$5,tbl_Model[[#This Row],[H_2023_01]:[H_2025_12]],$H$5:$AQ$5),_xlfn.FORECAST.LINEAR(AW$5,tbl_Model[[#This Row],[H_2023_01]:[H_2025_12]],$H$5:$AQ$5)),0),0)</f>
        <v>11.07784949068523</v>
      </c>
      <c r="AX451" s="79">
        <f>MAX(IFERROR(IFERROR(_xlfn.FORECAST.ETS(AX$5,tbl_Model[[#This Row],[H_2023_01]:[H_2025_12]],$H$5:$AQ$5),_xlfn.FORECAST.LINEAR(AX$5,tbl_Model[[#This Row],[H_2023_01]:[H_2025_12]],$H$5:$AQ$5)),0),0)</f>
        <v>11.130360072021185</v>
      </c>
      <c r="AY451" s="79">
        <f>MAX(IFERROR(IFERROR(_xlfn.FORECAST.ETS(AY$5,tbl_Model[[#This Row],[H_2023_01]:[H_2025_12]],$H$5:$AQ$5),_xlfn.FORECAST.LINEAR(AY$5,tbl_Model[[#This Row],[H_2023_01]:[H_2025_12]],$H$5:$AQ$5)),0),0)</f>
        <v>11.182870653357146</v>
      </c>
      <c r="AZ451" s="79">
        <f>MAX(IFERROR(IFERROR(_xlfn.FORECAST.ETS(AZ$5,tbl_Model[[#This Row],[H_2023_01]:[H_2025_12]],$H$5:$AQ$5),_xlfn.FORECAST.LINEAR(AZ$5,tbl_Model[[#This Row],[H_2023_01]:[H_2025_12]],$H$5:$AQ$5)),0),0)</f>
        <v>11.235381234693099</v>
      </c>
      <c r="BA451" s="79">
        <f>MAX(IFERROR(IFERROR(_xlfn.FORECAST.ETS(BA$5,tbl_Model[[#This Row],[H_2023_01]:[H_2025_12]],$H$5:$AQ$5),_xlfn.FORECAST.LINEAR(BA$5,tbl_Model[[#This Row],[H_2023_01]:[H_2025_12]],$H$5:$AQ$5)),0),0)</f>
        <v>11.28789181602906</v>
      </c>
      <c r="BB451" s="79">
        <f>MAX(IFERROR(IFERROR(_xlfn.FORECAST.ETS(BB$5,tbl_Model[[#This Row],[H_2023_01]:[H_2025_12]],$H$5:$AQ$5),_xlfn.FORECAST.LINEAR(BB$5,tbl_Model[[#This Row],[H_2023_01]:[H_2025_12]],$H$5:$AQ$5)),0),0)</f>
        <v>11.340402397365013</v>
      </c>
      <c r="BC451" s="79">
        <f>MAX(IFERROR(IFERROR(_xlfn.FORECAST.ETS(BC$5,tbl_Model[[#This Row],[H_2023_01]:[H_2025_12]],$H$5:$AQ$5),_xlfn.FORECAST.LINEAR(BC$5,tbl_Model[[#This Row],[H_2023_01]:[H_2025_12]],$H$5:$AQ$5)),0),0)</f>
        <v>11.392912978700974</v>
      </c>
      <c r="BD451" s="80">
        <f>IFERROR(AR451/SUM(Model!$AR451:$BC451),1/12)</f>
        <v>8.1165905138725888E-2</v>
      </c>
      <c r="BE451" s="80">
        <f>IFERROR(AS451/SUM(Model!$AR451:$BC451),1/12)</f>
        <v>8.1559982992290905E-2</v>
      </c>
      <c r="BF451" s="80">
        <f>IFERROR(AT451/SUM(Model!$AR451:$BC451),1/12)</f>
        <v>8.1954060845855867E-2</v>
      </c>
      <c r="BG451" s="80">
        <f>IFERROR(AU451/SUM(Model!$AR451:$BC451),1/12)</f>
        <v>8.2348138699420884E-2</v>
      </c>
      <c r="BH451" s="80">
        <f>IFERROR(AV451/SUM(Model!$AR451:$BC451),1/12)</f>
        <v>8.2742216552985845E-2</v>
      </c>
      <c r="BI451" s="80">
        <f>IFERROR(AW451/SUM(Model!$AR451:$BC451),1/12)</f>
        <v>8.3136294406550862E-2</v>
      </c>
      <c r="BJ451" s="80">
        <f>IFERROR(AX451/SUM(Model!$AR451:$BC451),1/12)</f>
        <v>8.3530372260115837E-2</v>
      </c>
      <c r="BK451" s="80">
        <f>IFERROR(AY451/SUM(Model!$AR451:$BC451),1/12)</f>
        <v>8.3924450113680854E-2</v>
      </c>
      <c r="BL451" s="80">
        <f>IFERROR(AZ451/SUM(Model!$AR451:$BC451),1/12)</f>
        <v>8.4318527967245815E-2</v>
      </c>
      <c r="BM451" s="80">
        <f>IFERROR(BA451/SUM(Model!$AR451:$BC451),1/12)</f>
        <v>8.4712605820810832E-2</v>
      </c>
      <c r="BN451" s="80">
        <f>IFERROR(BB451/SUM(Model!$AR451:$BC451),1/12)</f>
        <v>8.5106683674375794E-2</v>
      </c>
      <c r="BO451" s="80">
        <f>IFERROR(BC451/SUM(Model!$AR451:$BC451),1/12)</f>
        <v>8.5500761527940811E-2</v>
      </c>
      <c r="BP45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113.14898720682302</v>
      </c>
      <c r="BQ451" s="77" cm="1">
        <f t="array" ref="BQ45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451" s="77" cm="1">
        <f t="array" ref="BR45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451" s="77">
        <f>IF(tbl_Model[[#This Row],[Type]]="Boutique",
    tbl_Model[[#This Row],[UnitListPrice]],
    tbl_Model[[#This Row],[UnitListPrice]]*(1-SUMIFS(tbl_MarketTerms[WholesaleMarginPct],tbl_MarketTerms[Country],tbl_Model[[#This Row],[country]])))</f>
        <v>14696.861878453039</v>
      </c>
      <c r="BT451" s="79">
        <f>Model!$BP451*BD451</f>
        <v>9.1838399621719073</v>
      </c>
      <c r="BU451" s="79">
        <f>Model!$BP451*BE451</f>
        <v>9.2284294721834268</v>
      </c>
      <c r="BV451" s="79">
        <f>Model!$BP451*BF451</f>
        <v>9.2730189821949409</v>
      </c>
      <c r="BW451" s="79">
        <f>Model!$BP451*BG451</f>
        <v>9.3176084922064621</v>
      </c>
      <c r="BX451" s="79">
        <f>Model!$BP451*BH451</f>
        <v>9.3621980022179763</v>
      </c>
      <c r="BY451" s="79">
        <f>Model!$BP451*BI451</f>
        <v>9.4067875122294957</v>
      </c>
      <c r="BZ451" s="79">
        <f>Model!$BP451*BJ451</f>
        <v>9.4513770222410116</v>
      </c>
      <c r="CA451" s="79">
        <f>Model!$BP451*BK451</f>
        <v>9.4959665322525311</v>
      </c>
      <c r="CB451" s="79">
        <f>Model!$BP451*BL451</f>
        <v>9.5405560422640452</v>
      </c>
      <c r="CC451" s="79">
        <f>Model!$BP451*BM451</f>
        <v>9.5851455522755664</v>
      </c>
      <c r="CD451" s="79">
        <f>Model!$BP451*BN451</f>
        <v>9.6297350622870805</v>
      </c>
      <c r="CE451" s="79">
        <f>Model!$BP451*BO451</f>
        <v>9.6743245722986</v>
      </c>
      <c r="CF451" s="79">
        <f>Model!$BS451*BT451</f>
        <v>134973.62743785791</v>
      </c>
      <c r="CG451" s="79">
        <f>Model!$BS451*BU451</f>
        <v>135628.95330772511</v>
      </c>
      <c r="CH451" s="79">
        <f>Model!$BS451*BV451</f>
        <v>136284.27917759222</v>
      </c>
      <c r="CI451" s="79">
        <f>Model!$BS451*BW451</f>
        <v>136939.60504745945</v>
      </c>
      <c r="CJ451" s="79">
        <f>Model!$BS451*BX451</f>
        <v>137594.93091732656</v>
      </c>
      <c r="CK451" s="79">
        <f>Model!$BS451*BY451</f>
        <v>138250.25678719376</v>
      </c>
      <c r="CL451" s="79">
        <f>Model!$BS451*BZ451</f>
        <v>138905.58265706094</v>
      </c>
      <c r="CM451" s="79">
        <f>Model!$BS451*CA451</f>
        <v>139560.90852692813</v>
      </c>
      <c r="CN451" s="79">
        <f>Model!$BS451*CB451</f>
        <v>140216.23439679525</v>
      </c>
      <c r="CO451" s="79">
        <f>Model!$BS451*CC451</f>
        <v>140871.56026666248</v>
      </c>
      <c r="CP451" s="79">
        <f>Model!$BS451*CD451</f>
        <v>141526.88613652959</v>
      </c>
      <c r="CQ451" s="79">
        <f>Model!$BS451*CE451</f>
        <v>142182.21200639679</v>
      </c>
      <c r="CR451" s="79">
        <f>Model!$BR451*BT451</f>
        <v>51401.121409826555</v>
      </c>
      <c r="CS451" s="79">
        <f>Model!$BR451*BU451</f>
        <v>51650.684863365299</v>
      </c>
      <c r="CT451" s="79">
        <f>Model!$BR451*BV451</f>
        <v>51900.248316904021</v>
      </c>
      <c r="CU451" s="79">
        <f>Model!$BR451*BW451</f>
        <v>52149.811770442779</v>
      </c>
      <c r="CV451" s="79">
        <f>Model!$BR451*BX451</f>
        <v>52399.375223981493</v>
      </c>
      <c r="CW451" s="79">
        <f>Model!$BR451*BY451</f>
        <v>52648.938677520244</v>
      </c>
      <c r="CX451" s="79">
        <f>Model!$BR451*BZ451</f>
        <v>52898.502131058973</v>
      </c>
      <c r="CY451" s="79">
        <f>Model!$BR451*CA451</f>
        <v>53148.065584597724</v>
      </c>
      <c r="CZ451" s="79">
        <f>Model!$BR451*CB451</f>
        <v>53397.629038136438</v>
      </c>
      <c r="DA451" s="79">
        <f>Model!$BR451*CC451</f>
        <v>53647.192491675196</v>
      </c>
      <c r="DB451" s="79">
        <f>Model!$BR451*CD451</f>
        <v>53896.755945213918</v>
      </c>
      <c r="DC451" s="79">
        <f>Model!$BR451*CE451</f>
        <v>54146.319398752661</v>
      </c>
      <c r="DD451" s="79">
        <f>SUM(Model!$CF451:$CQ451)</f>
        <v>1662935.0366655281</v>
      </c>
      <c r="DE451" s="79">
        <f>SUM(Model!$CR451:$DC451)</f>
        <v>633284.64485147526</v>
      </c>
      <c r="DF451" s="80">
        <f>IFERROR((Model!$DD451-Model!$DE451)/Model!$DD451,0)</f>
        <v>0.61917655777983949</v>
      </c>
    </row>
    <row r="452" spans="2:110" x14ac:dyDescent="0.25">
      <c r="B452" t="s">
        <v>371</v>
      </c>
      <c r="C452" t="s">
        <v>70</v>
      </c>
      <c r="D452" t="s">
        <v>5</v>
      </c>
      <c r="E452" s="4">
        <v>31</v>
      </c>
      <c r="F452" s="4">
        <v>509066.15</v>
      </c>
      <c r="G452" s="4">
        <v>162233.24</v>
      </c>
      <c r="H452" s="4">
        <v>3</v>
      </c>
      <c r="I452" s="4">
        <v>2</v>
      </c>
      <c r="J452" s="4">
        <v>0</v>
      </c>
      <c r="K452" s="4">
        <v>0</v>
      </c>
      <c r="L452" s="4">
        <v>1</v>
      </c>
      <c r="M452" s="4">
        <v>3</v>
      </c>
      <c r="N452" s="4">
        <v>7</v>
      </c>
      <c r="O452" s="4">
        <v>0</v>
      </c>
      <c r="P452" s="4">
        <v>2</v>
      </c>
      <c r="Q452" s="4">
        <v>6</v>
      </c>
      <c r="R452" s="4">
        <v>6</v>
      </c>
      <c r="S452" s="4">
        <v>7</v>
      </c>
      <c r="T452" s="4">
        <v>2</v>
      </c>
      <c r="U452" s="4">
        <v>0</v>
      </c>
      <c r="V452" s="4">
        <v>4</v>
      </c>
      <c r="W452" s="4">
        <v>0</v>
      </c>
      <c r="X452" s="4">
        <v>2</v>
      </c>
      <c r="Y452" s="4">
        <v>1</v>
      </c>
      <c r="Z452" s="4">
        <v>1</v>
      </c>
      <c r="AA452" s="4">
        <v>0</v>
      </c>
      <c r="AB452" s="4">
        <v>4</v>
      </c>
      <c r="AC452" s="4">
        <v>7</v>
      </c>
      <c r="AD452" s="4">
        <v>1</v>
      </c>
      <c r="AE452" s="4">
        <v>2</v>
      </c>
      <c r="AF452" s="4">
        <v>0</v>
      </c>
      <c r="AG452" s="4">
        <v>0</v>
      </c>
      <c r="AH452" s="4">
        <v>0</v>
      </c>
      <c r="AI452" s="4">
        <v>0</v>
      </c>
      <c r="AJ452" s="4">
        <v>0</v>
      </c>
      <c r="AK452" s="4">
        <v>3</v>
      </c>
      <c r="AL452" s="4">
        <v>2</v>
      </c>
      <c r="AM452" s="4">
        <v>12</v>
      </c>
      <c r="AN452" s="4">
        <v>1</v>
      </c>
      <c r="AO452" s="4">
        <v>5</v>
      </c>
      <c r="AP452" s="4">
        <v>0</v>
      </c>
      <c r="AQ452" s="4">
        <v>8</v>
      </c>
      <c r="AR452" s="79">
        <f>MAX(IFERROR(IFERROR(_xlfn.FORECAST.ETS(AR$5,tbl_Model[[#This Row],[H_2023_01]:[H_2025_12]],$H$5:$AQ$5),_xlfn.FORECAST.LINEAR(AR$5,tbl_Model[[#This Row],[H_2023_01]:[H_2025_12]],$H$5:$AQ$5)),0),0)</f>
        <v>1.4086615909870885</v>
      </c>
      <c r="AS452" s="79">
        <f>MAX(IFERROR(IFERROR(_xlfn.FORECAST.ETS(AS$5,tbl_Model[[#This Row],[H_2023_01]:[H_2025_12]],$H$5:$AQ$5),_xlfn.FORECAST.LINEAR(AS$5,tbl_Model[[#This Row],[H_2023_01]:[H_2025_12]],$H$5:$AQ$5)),0),0)</f>
        <v>0</v>
      </c>
      <c r="AT452" s="79">
        <f>MAX(IFERROR(IFERROR(_xlfn.FORECAST.ETS(AT$5,tbl_Model[[#This Row],[H_2023_01]:[H_2025_12]],$H$5:$AQ$5),_xlfn.FORECAST.LINEAR(AT$5,tbl_Model[[#This Row],[H_2023_01]:[H_2025_12]],$H$5:$AQ$5)),0),0)</f>
        <v>2.3178267179357062</v>
      </c>
      <c r="AU452" s="79">
        <f>MAX(IFERROR(IFERROR(_xlfn.FORECAST.ETS(AU$5,tbl_Model[[#This Row],[H_2023_01]:[H_2025_12]],$H$5:$AQ$5),_xlfn.FORECAST.LINEAR(AU$5,tbl_Model[[#This Row],[H_2023_01]:[H_2025_12]],$H$5:$AQ$5)),0),0)</f>
        <v>0</v>
      </c>
      <c r="AV452" s="79">
        <f>MAX(IFERROR(IFERROR(_xlfn.FORECAST.ETS(AV$5,tbl_Model[[#This Row],[H_2023_01]:[H_2025_12]],$H$5:$AQ$5),_xlfn.FORECAST.LINEAR(AV$5,tbl_Model[[#This Row],[H_2023_01]:[H_2025_12]],$H$5:$AQ$5)),0),0)</f>
        <v>0.99767859053035335</v>
      </c>
      <c r="AW452" s="79">
        <f>MAX(IFERROR(IFERROR(_xlfn.FORECAST.ETS(AW$5,tbl_Model[[#This Row],[H_2023_01]:[H_2025_12]],$H$5:$AQ$5),_xlfn.FORECAST.LINEAR(AW$5,tbl_Model[[#This Row],[H_2023_01]:[H_2025_12]],$H$5:$AQ$5)),0),0)</f>
        <v>1.3171173867103703</v>
      </c>
      <c r="AX452" s="79">
        <f>MAX(IFERROR(IFERROR(_xlfn.FORECAST.ETS(AX$5,tbl_Model[[#This Row],[H_2023_01]:[H_2025_12]],$H$5:$AQ$5),_xlfn.FORECAST.LINEAR(AX$5,tbl_Model[[#This Row],[H_2023_01]:[H_2025_12]],$H$5:$AQ$5)),0),0)</f>
        <v>2.9261779636263907</v>
      </c>
      <c r="AY452" s="79">
        <f>MAX(IFERROR(IFERROR(_xlfn.FORECAST.ETS(AY$5,tbl_Model[[#This Row],[H_2023_01]:[H_2025_12]],$H$5:$AQ$5),_xlfn.FORECAST.LINEAR(AY$5,tbl_Model[[#This Row],[H_2023_01]:[H_2025_12]],$H$5:$AQ$5)),0),0)</f>
        <v>0.70189668821167039</v>
      </c>
      <c r="AZ452" s="79">
        <f>MAX(IFERROR(IFERROR(_xlfn.FORECAST.ETS(AZ$5,tbl_Model[[#This Row],[H_2023_01]:[H_2025_12]],$H$5:$AQ$5),_xlfn.FORECAST.LINEAR(AZ$5,tbl_Model[[#This Row],[H_2023_01]:[H_2025_12]],$H$5:$AQ$5)),0),0)</f>
        <v>2.0009471127550031</v>
      </c>
      <c r="BA452" s="79">
        <f>MAX(IFERROR(IFERROR(_xlfn.FORECAST.ETS(BA$5,tbl_Model[[#This Row],[H_2023_01]:[H_2025_12]],$H$5:$AQ$5),_xlfn.FORECAST.LINEAR(BA$5,tbl_Model[[#This Row],[H_2023_01]:[H_2025_12]],$H$5:$AQ$5)),0),0)</f>
        <v>5.5399181241537594</v>
      </c>
      <c r="BB452" s="79">
        <f>MAX(IFERROR(IFERROR(_xlfn.FORECAST.ETS(BB$5,tbl_Model[[#This Row],[H_2023_01]:[H_2025_12]],$H$5:$AQ$5),_xlfn.FORECAST.LINEAR(BB$5,tbl_Model[[#This Row],[H_2023_01]:[H_2025_12]],$H$5:$AQ$5)),0),0)</f>
        <v>2.2602186902846766</v>
      </c>
      <c r="BC452" s="79">
        <f>MAX(IFERROR(IFERROR(_xlfn.FORECAST.ETS(BC$5,tbl_Model[[#This Row],[H_2023_01]:[H_2025_12]],$H$5:$AQ$5),_xlfn.FORECAST.LINEAR(BC$5,tbl_Model[[#This Row],[H_2023_01]:[H_2025_12]],$H$5:$AQ$5)),0),0)</f>
        <v>5.7039116600394628</v>
      </c>
      <c r="BD452" s="80">
        <f>IFERROR(AR452/SUM(Model!$AR452:$BC452),1/12)</f>
        <v>5.5956214868391654E-2</v>
      </c>
      <c r="BE452" s="80">
        <f>IFERROR(AS452/SUM(Model!$AR452:$BC452),1/12)</f>
        <v>0</v>
      </c>
      <c r="BF452" s="80">
        <f>IFERROR(AT452/SUM(Model!$AR452:$BC452),1/12)</f>
        <v>9.2070949251641915E-2</v>
      </c>
      <c r="BG452" s="80">
        <f>IFERROR(AU452/SUM(Model!$AR452:$BC452),1/12)</f>
        <v>0</v>
      </c>
      <c r="BH452" s="80">
        <f>IFERROR(AV452/SUM(Model!$AR452:$BC452),1/12)</f>
        <v>3.9630751586114822E-2</v>
      </c>
      <c r="BI452" s="80">
        <f>IFERROR(AW452/SUM(Model!$AR452:$BC452),1/12)</f>
        <v>5.2319807659422089E-2</v>
      </c>
      <c r="BJ452" s="80">
        <f>IFERROR(AX452/SUM(Model!$AR452:$BC452),1/12)</f>
        <v>0.11623646440242284</v>
      </c>
      <c r="BK452" s="80">
        <f>IFERROR(AY452/SUM(Model!$AR452:$BC452),1/12)</f>
        <v>2.7881417476189795E-2</v>
      </c>
      <c r="BL452" s="80">
        <f>IFERROR(AZ452/SUM(Model!$AR452:$BC452),1/12)</f>
        <v>7.9483551832452218E-2</v>
      </c>
      <c r="BM452" s="80">
        <f>IFERROR(BA452/SUM(Model!$AR452:$BC452),1/12)</f>
        <v>0.22006197293363008</v>
      </c>
      <c r="BN452" s="80">
        <f>IFERROR(BB452/SUM(Model!$AR452:$BC452),1/12)</f>
        <v>8.9782587594015931E-2</v>
      </c>
      <c r="BO452" s="80">
        <f>IFERROR(BC452/SUM(Model!$AR452:$BC452),1/12)</f>
        <v>0.2265762823957185</v>
      </c>
      <c r="BP45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32.878787878787875</v>
      </c>
      <c r="BQ452" s="77" cm="1">
        <f t="array" ref="BQ45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52" s="77" cm="1">
        <f t="array" ref="BR45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52" s="77">
        <f>IF(tbl_Model[[#This Row],[Type]]="Boutique",
    tbl_Model[[#This Row],[UnitListPrice]],
    tbl_Model[[#This Row],[UnitListPrice]]*(1-SUMIFS(tbl_MarketTerms[WholesaleMarginPct],tbl_MarketTerms[Country],tbl_Model[[#This Row],[country]])))</f>
        <v>16883.196618028094</v>
      </c>
      <c r="BT452" s="79">
        <f>Model!$BP452*BD452</f>
        <v>1.8397725191577254</v>
      </c>
      <c r="BU452" s="79">
        <f>Model!$BP452*BE452</f>
        <v>0</v>
      </c>
      <c r="BV452" s="79">
        <f>Model!$BP452*BF452</f>
        <v>3.0271812102433779</v>
      </c>
      <c r="BW452" s="79">
        <f>Model!$BP452*BG452</f>
        <v>0</v>
      </c>
      <c r="BX452" s="79">
        <f>Model!$BP452*BH452</f>
        <v>1.3030110748768053</v>
      </c>
      <c r="BY452" s="79">
        <f>Model!$BP452*BI452</f>
        <v>1.72021185789312</v>
      </c>
      <c r="BZ452" s="79">
        <f>Model!$BP452*BJ452</f>
        <v>3.8217140568675387</v>
      </c>
      <c r="CA452" s="79">
        <f>Model!$BP452*BK452</f>
        <v>0.91670721095957342</v>
      </c>
      <c r="CB452" s="79">
        <f>Model!$BP452*BL452</f>
        <v>2.6133228405518376</v>
      </c>
      <c r="CC452" s="79">
        <f>Model!$BP452*BM452</f>
        <v>7.2353709282723822</v>
      </c>
      <c r="CD452" s="79">
        <f>Model!$BP452*BN452</f>
        <v>2.9519426527123418</v>
      </c>
      <c r="CE452" s="79">
        <f>Model!$BP452*BO452</f>
        <v>7.4495535272531681</v>
      </c>
      <c r="CF452" s="79">
        <f>Model!$BS452*BT452</f>
        <v>31061.241173384737</v>
      </c>
      <c r="CG452" s="79">
        <f>Model!$BS452*BU452</f>
        <v>0</v>
      </c>
      <c r="CH452" s="79">
        <f>Model!$BS452*BV452</f>
        <v>51108.495570939194</v>
      </c>
      <c r="CI452" s="79">
        <f>Model!$BS452*BW452</f>
        <v>0</v>
      </c>
      <c r="CJ452" s="79">
        <f>Model!$BS452*BX452</f>
        <v>21998.992172613231</v>
      </c>
      <c r="CK452" s="79">
        <f>Model!$BS452*BY452</f>
        <v>29042.675021472947</v>
      </c>
      <c r="CL452" s="79">
        <f>Model!$BS452*BZ452</f>
        <v>64522.749839976459</v>
      </c>
      <c r="CM452" s="79">
        <f>Model!$BS452*CA452</f>
        <v>15476.948083794636</v>
      </c>
      <c r="CN452" s="79">
        <f>Model!$BS452*CB452</f>
        <v>44121.243343420356</v>
      </c>
      <c r="CO452" s="79">
        <f>Model!$BS452*CC452</f>
        <v>122156.18998638708</v>
      </c>
      <c r="CP452" s="79">
        <f>Model!$BS452*CD452</f>
        <v>49838.228210885893</v>
      </c>
      <c r="CQ452" s="79">
        <f>Model!$BS452*CE452</f>
        <v>125772.27691713994</v>
      </c>
      <c r="CR452" s="79">
        <f>Model!$BR452*BT452</f>
        <v>9699.5125428742995</v>
      </c>
      <c r="CS452" s="79">
        <f>Model!$BR452*BU452</f>
        <v>0</v>
      </c>
      <c r="CT452" s="79">
        <f>Model!$BR452*BV452</f>
        <v>15959.68078257386</v>
      </c>
      <c r="CU452" s="79">
        <f>Model!$BR452*BW452</f>
        <v>0</v>
      </c>
      <c r="CV452" s="79">
        <f>Model!$BR452*BX452</f>
        <v>6869.6385736089915</v>
      </c>
      <c r="CW452" s="79">
        <f>Model!$BR452*BY452</f>
        <v>9069.1736713591945</v>
      </c>
      <c r="CX452" s="79">
        <f>Model!$BR452*BZ452</f>
        <v>20148.558065665824</v>
      </c>
      <c r="CY452" s="79">
        <f>Model!$BR452*CA452</f>
        <v>4832.995926537923</v>
      </c>
      <c r="CZ452" s="79">
        <f>Model!$BR452*CB452</f>
        <v>13777.767309035091</v>
      </c>
      <c r="DA452" s="79">
        <f>Model!$BR452*CC452</f>
        <v>38145.78723202979</v>
      </c>
      <c r="DB452" s="79">
        <f>Model!$BR452*CD452</f>
        <v>15563.013626781058</v>
      </c>
      <c r="DC452" s="79">
        <f>Model!$BR452*CE452</f>
        <v>39274.984882090699</v>
      </c>
      <c r="DD452" s="79">
        <f>SUM(Model!$CF452:$CQ452)</f>
        <v>555099.04032001446</v>
      </c>
      <c r="DE452" s="79">
        <f>SUM(Model!$CR452:$DC452)</f>
        <v>173341.11261255672</v>
      </c>
      <c r="DF452" s="80">
        <f>IFERROR((Model!$DD452-Model!$DE452)/Model!$DD452,0)</f>
        <v>0.68772939597837246</v>
      </c>
    </row>
    <row r="453" spans="2:110" x14ac:dyDescent="0.25">
      <c r="B453" t="s">
        <v>371</v>
      </c>
      <c r="C453" t="s">
        <v>185</v>
      </c>
      <c r="D453" t="s">
        <v>19</v>
      </c>
      <c r="E453" s="4">
        <v>21</v>
      </c>
      <c r="F453" s="4">
        <v>163775.47</v>
      </c>
      <c r="G453" s="4">
        <v>71008.429999999993</v>
      </c>
      <c r="H453" s="4">
        <v>0</v>
      </c>
      <c r="I453" s="4">
        <v>1</v>
      </c>
      <c r="J453" s="4">
        <v>0</v>
      </c>
      <c r="K453" s="4">
        <v>1</v>
      </c>
      <c r="L453" s="4">
        <v>2</v>
      </c>
      <c r="M453" s="4">
        <v>3</v>
      </c>
      <c r="N453" s="4">
        <v>5</v>
      </c>
      <c r="O453" s="4">
        <v>5</v>
      </c>
      <c r="P453" s="4">
        <v>2</v>
      </c>
      <c r="Q453" s="4">
        <v>0</v>
      </c>
      <c r="R453" s="4">
        <v>0</v>
      </c>
      <c r="S453" s="4">
        <v>0</v>
      </c>
      <c r="T453" s="4">
        <v>3</v>
      </c>
      <c r="U453" s="4">
        <v>7</v>
      </c>
      <c r="V453" s="4">
        <v>0</v>
      </c>
      <c r="W453" s="4">
        <v>2</v>
      </c>
      <c r="X453" s="4">
        <v>9</v>
      </c>
      <c r="Y453" s="4">
        <v>2</v>
      </c>
      <c r="Z453" s="4">
        <v>0</v>
      </c>
      <c r="AA453" s="4">
        <v>3</v>
      </c>
      <c r="AB453" s="4">
        <v>0</v>
      </c>
      <c r="AC453" s="4">
        <v>3</v>
      </c>
      <c r="AD453" s="4">
        <v>0</v>
      </c>
      <c r="AE453" s="4">
        <v>7</v>
      </c>
      <c r="AF453" s="4">
        <v>1</v>
      </c>
      <c r="AG453" s="4">
        <v>0</v>
      </c>
      <c r="AH453" s="4">
        <v>4</v>
      </c>
      <c r="AI453" s="4">
        <v>0</v>
      </c>
      <c r="AJ453" s="4">
        <v>3</v>
      </c>
      <c r="AK453" s="4">
        <v>1</v>
      </c>
      <c r="AL453" s="4">
        <v>1</v>
      </c>
      <c r="AM453" s="4">
        <v>1</v>
      </c>
      <c r="AN453" s="4">
        <v>4</v>
      </c>
      <c r="AO453" s="4">
        <v>1</v>
      </c>
      <c r="AP453" s="4">
        <v>3</v>
      </c>
      <c r="AQ453" s="4">
        <v>2</v>
      </c>
      <c r="AR453" s="79">
        <f>MAX(IFERROR(IFERROR(_xlfn.FORECAST.ETS(AR$5,tbl_Model[[#This Row],[H_2023_01]:[H_2025_12]],$H$5:$AQ$5),_xlfn.FORECAST.LINEAR(AR$5,tbl_Model[[#This Row],[H_2023_01]:[H_2025_12]],$H$5:$AQ$5)),0),0)</f>
        <v>2.2091726902847344</v>
      </c>
      <c r="AS453" s="79">
        <f>MAX(IFERROR(IFERROR(_xlfn.FORECAST.ETS(AS$5,tbl_Model[[#This Row],[H_2023_01]:[H_2025_12]],$H$5:$AQ$5),_xlfn.FORECAST.LINEAR(AS$5,tbl_Model[[#This Row],[H_2023_01]:[H_2025_12]],$H$5:$AQ$5)),0),0)</f>
        <v>2.2286161604116468</v>
      </c>
      <c r="AT453" s="79">
        <f>MAX(IFERROR(IFERROR(_xlfn.FORECAST.ETS(AT$5,tbl_Model[[#This Row],[H_2023_01]:[H_2025_12]],$H$5:$AQ$5),_xlfn.FORECAST.LINEAR(AT$5,tbl_Model[[#This Row],[H_2023_01]:[H_2025_12]],$H$5:$AQ$5)),0),0)</f>
        <v>2.2480596305385587</v>
      </c>
      <c r="AU453" s="79">
        <f>MAX(IFERROR(IFERROR(_xlfn.FORECAST.ETS(AU$5,tbl_Model[[#This Row],[H_2023_01]:[H_2025_12]],$H$5:$AQ$5),_xlfn.FORECAST.LINEAR(AU$5,tbl_Model[[#This Row],[H_2023_01]:[H_2025_12]],$H$5:$AQ$5)),0),0)</f>
        <v>2.2675031006654707</v>
      </c>
      <c r="AV453" s="79">
        <f>MAX(IFERROR(IFERROR(_xlfn.FORECAST.ETS(AV$5,tbl_Model[[#This Row],[H_2023_01]:[H_2025_12]],$H$5:$AQ$5),_xlfn.FORECAST.LINEAR(AV$5,tbl_Model[[#This Row],[H_2023_01]:[H_2025_12]],$H$5:$AQ$5)),0),0)</f>
        <v>2.2869465707923831</v>
      </c>
      <c r="AW453" s="79">
        <f>MAX(IFERROR(IFERROR(_xlfn.FORECAST.ETS(AW$5,tbl_Model[[#This Row],[H_2023_01]:[H_2025_12]],$H$5:$AQ$5),_xlfn.FORECAST.LINEAR(AW$5,tbl_Model[[#This Row],[H_2023_01]:[H_2025_12]],$H$5:$AQ$5)),0),0)</f>
        <v>2.306390040919295</v>
      </c>
      <c r="AX453" s="79">
        <f>MAX(IFERROR(IFERROR(_xlfn.FORECAST.ETS(AX$5,tbl_Model[[#This Row],[H_2023_01]:[H_2025_12]],$H$5:$AQ$5),_xlfn.FORECAST.LINEAR(AX$5,tbl_Model[[#This Row],[H_2023_01]:[H_2025_12]],$H$5:$AQ$5)),0),0)</f>
        <v>2.3258335110462074</v>
      </c>
      <c r="AY453" s="79">
        <f>MAX(IFERROR(IFERROR(_xlfn.FORECAST.ETS(AY$5,tbl_Model[[#This Row],[H_2023_01]:[H_2025_12]],$H$5:$AQ$5),_xlfn.FORECAST.LINEAR(AY$5,tbl_Model[[#This Row],[H_2023_01]:[H_2025_12]],$H$5:$AQ$5)),0),0)</f>
        <v>2.3452769811731193</v>
      </c>
      <c r="AZ453" s="79">
        <f>MAX(IFERROR(IFERROR(_xlfn.FORECAST.ETS(AZ$5,tbl_Model[[#This Row],[H_2023_01]:[H_2025_12]],$H$5:$AQ$5),_xlfn.FORECAST.LINEAR(AZ$5,tbl_Model[[#This Row],[H_2023_01]:[H_2025_12]],$H$5:$AQ$5)),0),0)</f>
        <v>2.3647204513000313</v>
      </c>
      <c r="BA453" s="79">
        <f>MAX(IFERROR(IFERROR(_xlfn.FORECAST.ETS(BA$5,tbl_Model[[#This Row],[H_2023_01]:[H_2025_12]],$H$5:$AQ$5),_xlfn.FORECAST.LINEAR(BA$5,tbl_Model[[#This Row],[H_2023_01]:[H_2025_12]],$H$5:$AQ$5)),0),0)</f>
        <v>2.3841639214269437</v>
      </c>
      <c r="BB453" s="79">
        <f>MAX(IFERROR(IFERROR(_xlfn.FORECAST.ETS(BB$5,tbl_Model[[#This Row],[H_2023_01]:[H_2025_12]],$H$5:$AQ$5),_xlfn.FORECAST.LINEAR(BB$5,tbl_Model[[#This Row],[H_2023_01]:[H_2025_12]],$H$5:$AQ$5)),0),0)</f>
        <v>2.4036073915538556</v>
      </c>
      <c r="BC453" s="79">
        <f>MAX(IFERROR(IFERROR(_xlfn.FORECAST.ETS(BC$5,tbl_Model[[#This Row],[H_2023_01]:[H_2025_12]],$H$5:$AQ$5),_xlfn.FORECAST.LINEAR(BC$5,tbl_Model[[#This Row],[H_2023_01]:[H_2025_12]],$H$5:$AQ$5)),0),0)</f>
        <v>2.4230508616807676</v>
      </c>
      <c r="BD453" s="80">
        <f>IFERROR(AR453/SUM(Model!$AR453:$BC453),1/12)</f>
        <v>7.9485682038069994E-2</v>
      </c>
      <c r="BE453" s="80">
        <f>IFERROR(AS453/SUM(Model!$AR453:$BC453),1/12)</f>
        <v>8.0185255000845154E-2</v>
      </c>
      <c r="BF453" s="80">
        <f>IFERROR(AT453/SUM(Model!$AR453:$BC453),1/12)</f>
        <v>8.0884827963620301E-2</v>
      </c>
      <c r="BG453" s="80">
        <f>IFERROR(AU453/SUM(Model!$AR453:$BC453),1/12)</f>
        <v>8.1584400926395448E-2</v>
      </c>
      <c r="BH453" s="80">
        <f>IFERROR(AV453/SUM(Model!$AR453:$BC453),1/12)</f>
        <v>8.2283973889170609E-2</v>
      </c>
      <c r="BI453" s="80">
        <f>IFERROR(AW453/SUM(Model!$AR453:$BC453),1/12)</f>
        <v>8.2983546851945755E-2</v>
      </c>
      <c r="BJ453" s="80">
        <f>IFERROR(AX453/SUM(Model!$AR453:$BC453),1/12)</f>
        <v>8.368311981472093E-2</v>
      </c>
      <c r="BK453" s="80">
        <f>IFERROR(AY453/SUM(Model!$AR453:$BC453),1/12)</f>
        <v>8.4382692777496077E-2</v>
      </c>
      <c r="BL453" s="80">
        <f>IFERROR(AZ453/SUM(Model!$AR453:$BC453),1/12)</f>
        <v>8.5082265740271223E-2</v>
      </c>
      <c r="BM453" s="80">
        <f>IFERROR(BA453/SUM(Model!$AR453:$BC453),1/12)</f>
        <v>8.5781838703046384E-2</v>
      </c>
      <c r="BN453" s="80">
        <f>IFERROR(BB453/SUM(Model!$AR453:$BC453),1/12)</f>
        <v>8.6481411665821531E-2</v>
      </c>
      <c r="BO453" s="80">
        <f>IFERROR(BC453/SUM(Model!$AR453:$BC453),1/12)</f>
        <v>8.7180984628596678E-2</v>
      </c>
      <c r="BP45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22.218430034129693</v>
      </c>
      <c r="BQ453" s="77" cm="1">
        <f t="array" ref="BQ45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453" s="77" cm="1">
        <f t="array" ref="BR45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453" s="77">
        <f>IF(tbl_Model[[#This Row],[Type]]="Boutique",
    tbl_Model[[#This Row],[UnitListPrice]],
    tbl_Model[[#This Row],[UnitListPrice]]*(1-SUMIFS(tbl_MarketTerms[WholesaleMarginPct],tbl_MarketTerms[Country],tbl_Model[[#This Row],[country]])))</f>
        <v>7898.0250161463946</v>
      </c>
      <c r="BT453" s="79">
        <f>Model!$BP453*BD453</f>
        <v>1.7660470650779374</v>
      </c>
      <c r="BU453" s="79">
        <f>Model!$BP453*BE453</f>
        <v>1.7815904780051262</v>
      </c>
      <c r="BV453" s="79">
        <f>Model!$BP453*BF453</f>
        <v>1.7971338909323145</v>
      </c>
      <c r="BW453" s="79">
        <f>Model!$BP453*BG453</f>
        <v>1.812677303859503</v>
      </c>
      <c r="BX453" s="79">
        <f>Model!$BP453*BH453</f>
        <v>1.8282207167866917</v>
      </c>
      <c r="BY453" s="79">
        <f>Model!$BP453*BI453</f>
        <v>1.84376412971388</v>
      </c>
      <c r="BZ453" s="79">
        <f>Model!$BP453*BJ453</f>
        <v>1.859307542641069</v>
      </c>
      <c r="CA453" s="79">
        <f>Model!$BP453*BK453</f>
        <v>1.8748509555682575</v>
      </c>
      <c r="CB453" s="79">
        <f>Model!$BP453*BL453</f>
        <v>1.8903943684954458</v>
      </c>
      <c r="CC453" s="79">
        <f>Model!$BP453*BM453</f>
        <v>1.9059377814226346</v>
      </c>
      <c r="CD453" s="79">
        <f>Model!$BP453*BN453</f>
        <v>1.9214811943498231</v>
      </c>
      <c r="CE453" s="79">
        <f>Model!$BP453*BO453</f>
        <v>1.9370246072770114</v>
      </c>
      <c r="CF453" s="79">
        <f>Model!$BS453*BT453</f>
        <v>13948.28389967747</v>
      </c>
      <c r="CG453" s="79">
        <f>Model!$BS453*BU453</f>
        <v>14071.0461638127</v>
      </c>
      <c r="CH453" s="79">
        <f>Model!$BS453*BV453</f>
        <v>14193.808427947926</v>
      </c>
      <c r="CI453" s="79">
        <f>Model!$BS453*BW453</f>
        <v>14316.570692083154</v>
      </c>
      <c r="CJ453" s="79">
        <f>Model!$BS453*BX453</f>
        <v>14439.332956218384</v>
      </c>
      <c r="CK453" s="79">
        <f>Model!$BS453*BY453</f>
        <v>14562.095220353611</v>
      </c>
      <c r="CL453" s="79">
        <f>Model!$BS453*BZ453</f>
        <v>14684.857484488843</v>
      </c>
      <c r="CM453" s="79">
        <f>Model!$BS453*CA453</f>
        <v>14807.619748624071</v>
      </c>
      <c r="CN453" s="79">
        <f>Model!$BS453*CB453</f>
        <v>14930.382012759297</v>
      </c>
      <c r="CO453" s="79">
        <f>Model!$BS453*CC453</f>
        <v>15053.144276894527</v>
      </c>
      <c r="CP453" s="79">
        <f>Model!$BS453*CD453</f>
        <v>15175.906541029755</v>
      </c>
      <c r="CQ453" s="79">
        <f>Model!$BS453*CE453</f>
        <v>15298.668805164982</v>
      </c>
      <c r="CR453" s="79">
        <f>Model!$BR453*BT453</f>
        <v>5944.7919698914129</v>
      </c>
      <c r="CS453" s="79">
        <f>Model!$BR453*BU453</f>
        <v>5997.1135405796667</v>
      </c>
      <c r="CT453" s="79">
        <f>Model!$BR453*BV453</f>
        <v>6049.4351112679187</v>
      </c>
      <c r="CU453" s="79">
        <f>Model!$BR453*BW453</f>
        <v>6101.7566819561716</v>
      </c>
      <c r="CV453" s="79">
        <f>Model!$BR453*BX453</f>
        <v>6154.0782526444254</v>
      </c>
      <c r="CW453" s="79">
        <f>Model!$BR453*BY453</f>
        <v>6206.3998233326774</v>
      </c>
      <c r="CX453" s="79">
        <f>Model!$BR453*BZ453</f>
        <v>6258.7213940209313</v>
      </c>
      <c r="CY453" s="79">
        <f>Model!$BR453*CA453</f>
        <v>6311.0429647091842</v>
      </c>
      <c r="CZ453" s="79">
        <f>Model!$BR453*CB453</f>
        <v>6363.3645353974362</v>
      </c>
      <c r="DA453" s="79">
        <f>Model!$BR453*CC453</f>
        <v>6415.68610608569</v>
      </c>
      <c r="DB453" s="79">
        <f>Model!$BR453*CD453</f>
        <v>6468.0076767739429</v>
      </c>
      <c r="DC453" s="79">
        <f>Model!$BR453*CE453</f>
        <v>6520.3292474621949</v>
      </c>
      <c r="DD453" s="79">
        <f>SUM(Model!$CF453:$CQ453)</f>
        <v>175481.7162290547</v>
      </c>
      <c r="DE453" s="79">
        <f>SUM(Model!$CR453:$DC453)</f>
        <v>74790.727304121654</v>
      </c>
      <c r="DF453" s="80">
        <f>IFERROR((Model!$DD453-Model!$DE453)/Model!$DD453,0)</f>
        <v>0.57379760745844322</v>
      </c>
    </row>
    <row r="454" spans="2:110" x14ac:dyDescent="0.25">
      <c r="B454" t="s">
        <v>371</v>
      </c>
      <c r="C454" t="s">
        <v>70</v>
      </c>
      <c r="D454" t="s">
        <v>7</v>
      </c>
      <c r="E454" s="4">
        <v>268</v>
      </c>
      <c r="F454" s="4">
        <v>3957757.53</v>
      </c>
      <c r="G454" s="4">
        <v>1418602.93</v>
      </c>
      <c r="H454" s="4">
        <v>12</v>
      </c>
      <c r="I454" s="4">
        <v>7</v>
      </c>
      <c r="J454" s="4">
        <v>18</v>
      </c>
      <c r="K454" s="4">
        <v>17</v>
      </c>
      <c r="L454" s="4">
        <v>16</v>
      </c>
      <c r="M454" s="4">
        <v>26</v>
      </c>
      <c r="N454" s="4">
        <v>14</v>
      </c>
      <c r="O454" s="4">
        <v>17</v>
      </c>
      <c r="P454" s="4">
        <v>22</v>
      </c>
      <c r="Q454" s="4">
        <v>18</v>
      </c>
      <c r="R454" s="4">
        <v>17</v>
      </c>
      <c r="S454" s="4">
        <v>34</v>
      </c>
      <c r="T454" s="4">
        <v>19</v>
      </c>
      <c r="U454" s="4">
        <v>23</v>
      </c>
      <c r="V454" s="4">
        <v>43</v>
      </c>
      <c r="W454" s="4">
        <v>37</v>
      </c>
      <c r="X454" s="4">
        <v>11</v>
      </c>
      <c r="Y454" s="4">
        <v>17</v>
      </c>
      <c r="Z454" s="4">
        <v>19</v>
      </c>
      <c r="AA454" s="4">
        <v>23</v>
      </c>
      <c r="AB454" s="4">
        <v>14</v>
      </c>
      <c r="AC454" s="4">
        <v>25</v>
      </c>
      <c r="AD454" s="4">
        <v>57</v>
      </c>
      <c r="AE454" s="4">
        <v>27</v>
      </c>
      <c r="AF454" s="4">
        <v>22</v>
      </c>
      <c r="AG454" s="4">
        <v>14</v>
      </c>
      <c r="AH454" s="4">
        <v>11</v>
      </c>
      <c r="AI454" s="4">
        <v>14</v>
      </c>
      <c r="AJ454" s="4">
        <v>16</v>
      </c>
      <c r="AK454" s="4">
        <v>35</v>
      </c>
      <c r="AL454" s="4">
        <v>6</v>
      </c>
      <c r="AM454" s="4">
        <v>21</v>
      </c>
      <c r="AN454" s="4">
        <v>20</v>
      </c>
      <c r="AO454" s="4">
        <v>20</v>
      </c>
      <c r="AP454" s="4">
        <v>50</v>
      </c>
      <c r="AQ454" s="4">
        <v>39</v>
      </c>
      <c r="AR454" s="79">
        <f>MAX(IFERROR(IFERROR(_xlfn.FORECAST.ETS(AR$5,tbl_Model[[#This Row],[H_2023_01]:[H_2025_12]],$H$5:$AQ$5),_xlfn.FORECAST.LINEAR(AR$5,tbl_Model[[#This Row],[H_2023_01]:[H_2025_12]],$H$5:$AQ$5)),0),0)</f>
        <v>28.227473637421749</v>
      </c>
      <c r="AS454" s="79">
        <f>MAX(IFERROR(IFERROR(_xlfn.FORECAST.ETS(AS$5,tbl_Model[[#This Row],[H_2023_01]:[H_2025_12]],$H$5:$AQ$5),_xlfn.FORECAST.LINEAR(AS$5,tbl_Model[[#This Row],[H_2023_01]:[H_2025_12]],$H$5:$AQ$5)),0),0)</f>
        <v>28.569262217753735</v>
      </c>
      <c r="AT454" s="79">
        <f>MAX(IFERROR(IFERROR(_xlfn.FORECAST.ETS(AT$5,tbl_Model[[#This Row],[H_2023_01]:[H_2025_12]],$H$5:$AQ$5),_xlfn.FORECAST.LINEAR(AT$5,tbl_Model[[#This Row],[H_2023_01]:[H_2025_12]],$H$5:$AQ$5)),0),0)</f>
        <v>28.911050798085711</v>
      </c>
      <c r="AU454" s="79">
        <f>MAX(IFERROR(IFERROR(_xlfn.FORECAST.ETS(AU$5,tbl_Model[[#This Row],[H_2023_01]:[H_2025_12]],$H$5:$AQ$5),_xlfn.FORECAST.LINEAR(AU$5,tbl_Model[[#This Row],[H_2023_01]:[H_2025_12]],$H$5:$AQ$5)),0),0)</f>
        <v>29.252839378417701</v>
      </c>
      <c r="AV454" s="79">
        <f>MAX(IFERROR(IFERROR(_xlfn.FORECAST.ETS(AV$5,tbl_Model[[#This Row],[H_2023_01]:[H_2025_12]],$H$5:$AQ$5),_xlfn.FORECAST.LINEAR(AV$5,tbl_Model[[#This Row],[H_2023_01]:[H_2025_12]],$H$5:$AQ$5)),0),0)</f>
        <v>29.594627958749673</v>
      </c>
      <c r="AW454" s="79">
        <f>MAX(IFERROR(IFERROR(_xlfn.FORECAST.ETS(AW$5,tbl_Model[[#This Row],[H_2023_01]:[H_2025_12]],$H$5:$AQ$5),_xlfn.FORECAST.LINEAR(AW$5,tbl_Model[[#This Row],[H_2023_01]:[H_2025_12]],$H$5:$AQ$5)),0),0)</f>
        <v>29.936416539081662</v>
      </c>
      <c r="AX454" s="79">
        <f>MAX(IFERROR(IFERROR(_xlfn.FORECAST.ETS(AX$5,tbl_Model[[#This Row],[H_2023_01]:[H_2025_12]],$H$5:$AQ$5),_xlfn.FORECAST.LINEAR(AX$5,tbl_Model[[#This Row],[H_2023_01]:[H_2025_12]],$H$5:$AQ$5)),0),0)</f>
        <v>30.278205119413638</v>
      </c>
      <c r="AY454" s="79">
        <f>MAX(IFERROR(IFERROR(_xlfn.FORECAST.ETS(AY$5,tbl_Model[[#This Row],[H_2023_01]:[H_2025_12]],$H$5:$AQ$5),_xlfn.FORECAST.LINEAR(AY$5,tbl_Model[[#This Row],[H_2023_01]:[H_2025_12]],$H$5:$AQ$5)),0),0)</f>
        <v>30.619993699745624</v>
      </c>
      <c r="AZ454" s="79">
        <f>MAX(IFERROR(IFERROR(_xlfn.FORECAST.ETS(AZ$5,tbl_Model[[#This Row],[H_2023_01]:[H_2025_12]],$H$5:$AQ$5),_xlfn.FORECAST.LINEAR(AZ$5,tbl_Model[[#This Row],[H_2023_01]:[H_2025_12]],$H$5:$AQ$5)),0),0)</f>
        <v>30.9617822800776</v>
      </c>
      <c r="BA454" s="79">
        <f>MAX(IFERROR(IFERROR(_xlfn.FORECAST.ETS(BA$5,tbl_Model[[#This Row],[H_2023_01]:[H_2025_12]],$H$5:$AQ$5),_xlfn.FORECAST.LINEAR(BA$5,tbl_Model[[#This Row],[H_2023_01]:[H_2025_12]],$H$5:$AQ$5)),0),0)</f>
        <v>31.303570860409589</v>
      </c>
      <c r="BB454" s="79">
        <f>MAX(IFERROR(IFERROR(_xlfn.FORECAST.ETS(BB$5,tbl_Model[[#This Row],[H_2023_01]:[H_2025_12]],$H$5:$AQ$5),_xlfn.FORECAST.LINEAR(BB$5,tbl_Model[[#This Row],[H_2023_01]:[H_2025_12]],$H$5:$AQ$5)),0),0)</f>
        <v>31.645359440741561</v>
      </c>
      <c r="BC454" s="79">
        <f>MAX(IFERROR(IFERROR(_xlfn.FORECAST.ETS(BC$5,tbl_Model[[#This Row],[H_2023_01]:[H_2025_12]],$H$5:$AQ$5),_xlfn.FORECAST.LINEAR(BC$5,tbl_Model[[#This Row],[H_2023_01]:[H_2025_12]],$H$5:$AQ$5)),0),0)</f>
        <v>31.987148021073551</v>
      </c>
      <c r="BD454" s="80">
        <f>IFERROR(AR454/SUM(Model!$AR454:$BC454),1/12)</f>
        <v>7.8130175196518103E-2</v>
      </c>
      <c r="BE454" s="80">
        <f>IFERROR(AS454/SUM(Model!$AR454:$BC454),1/12)</f>
        <v>7.9076203948666338E-2</v>
      </c>
      <c r="BF454" s="80">
        <f>IFERROR(AT454/SUM(Model!$AR454:$BC454),1/12)</f>
        <v>8.0022232700814544E-2</v>
      </c>
      <c r="BG454" s="80">
        <f>IFERROR(AU454/SUM(Model!$AR454:$BC454),1/12)</f>
        <v>8.0968261452962792E-2</v>
      </c>
      <c r="BH454" s="80">
        <f>IFERROR(AV454/SUM(Model!$AR454:$BC454),1/12)</f>
        <v>8.1914290205110984E-2</v>
      </c>
      <c r="BI454" s="80">
        <f>IFERROR(AW454/SUM(Model!$AR454:$BC454),1/12)</f>
        <v>8.2860318957259232E-2</v>
      </c>
      <c r="BJ454" s="80">
        <f>IFERROR(AX454/SUM(Model!$AR454:$BC454),1/12)</f>
        <v>8.3806347709407425E-2</v>
      </c>
      <c r="BK454" s="80">
        <f>IFERROR(AY454/SUM(Model!$AR454:$BC454),1/12)</f>
        <v>8.4752376461555659E-2</v>
      </c>
      <c r="BL454" s="80">
        <f>IFERROR(AZ454/SUM(Model!$AR454:$BC454),1/12)</f>
        <v>8.5698405213703865E-2</v>
      </c>
      <c r="BM454" s="80">
        <f>IFERROR(BA454/SUM(Model!$AR454:$BC454),1/12)</f>
        <v>8.6644433965852113E-2</v>
      </c>
      <c r="BN454" s="80">
        <f>IFERROR(BB454/SUM(Model!$AR454:$BC454),1/12)</f>
        <v>8.7590462718000306E-2</v>
      </c>
      <c r="BO454" s="80">
        <f>IFERROR(BC454/SUM(Model!$AR454:$BC454),1/12)</f>
        <v>8.8536491470148554E-2</v>
      </c>
      <c r="BP45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272.45293466223706</v>
      </c>
      <c r="BQ454" s="77" cm="1">
        <f t="array" ref="BQ45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54" s="77" cm="1">
        <f t="array" ref="BR45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54" s="77">
        <f>IF(tbl_Model[[#This Row],[Type]]="Boutique",
    tbl_Model[[#This Row],[UnitListPrice]],
    tbl_Model[[#This Row],[UnitListPrice]]*(1-SUMIFS(tbl_MarketTerms[WholesaleMarginPct],tbl_MarketTerms[Country],tbl_Model[[#This Row],[country]])))</f>
        <v>14922.883512886949</v>
      </c>
      <c r="BT454" s="79">
        <f>Model!$BP454*BD454</f>
        <v>21.28679551796608</v>
      </c>
      <c r="BU454" s="79">
        <f>Model!$BP454*BE454</f>
        <v>21.544543827763722</v>
      </c>
      <c r="BV454" s="79">
        <f>Model!$BP454*BF454</f>
        <v>21.802292137561356</v>
      </c>
      <c r="BW454" s="79">
        <f>Model!$BP454*BG454</f>
        <v>22.060040447359</v>
      </c>
      <c r="BX454" s="79">
        <f>Model!$BP454*BH454</f>
        <v>22.317788757156627</v>
      </c>
      <c r="BY454" s="79">
        <f>Model!$BP454*BI454</f>
        <v>22.575537066954272</v>
      </c>
      <c r="BZ454" s="79">
        <f>Model!$BP454*BJ454</f>
        <v>22.833285376751903</v>
      </c>
      <c r="CA454" s="79">
        <f>Model!$BP454*BK454</f>
        <v>23.09103368654954</v>
      </c>
      <c r="CB454" s="79">
        <f>Model!$BP454*BL454</f>
        <v>23.348781996347174</v>
      </c>
      <c r="CC454" s="79">
        <f>Model!$BP454*BM454</f>
        <v>23.606530306144819</v>
      </c>
      <c r="CD454" s="79">
        <f>Model!$BP454*BN454</f>
        <v>23.86427861594245</v>
      </c>
      <c r="CE454" s="79">
        <f>Model!$BP454*BO454</f>
        <v>24.122026925740091</v>
      </c>
      <c r="CF454" s="79">
        <f>Model!$BS454*BT454</f>
        <v>317660.3698772518</v>
      </c>
      <c r="CG454" s="79">
        <f>Model!$BS454*BU454</f>
        <v>321506.71788000554</v>
      </c>
      <c r="CH454" s="79">
        <f>Model!$BS454*BV454</f>
        <v>325353.06588275911</v>
      </c>
      <c r="CI454" s="79">
        <f>Model!$BS454*BW454</f>
        <v>329199.41388551285</v>
      </c>
      <c r="CJ454" s="79">
        <f>Model!$BS454*BX454</f>
        <v>333045.76188826637</v>
      </c>
      <c r="CK454" s="79">
        <f>Model!$BS454*BY454</f>
        <v>336892.10989102011</v>
      </c>
      <c r="CL454" s="79">
        <f>Model!$BS454*BZ454</f>
        <v>340738.45789377362</v>
      </c>
      <c r="CM454" s="79">
        <f>Model!$BS454*CA454</f>
        <v>344584.80589652725</v>
      </c>
      <c r="CN454" s="79">
        <f>Model!$BS454*CB454</f>
        <v>348431.15389928088</v>
      </c>
      <c r="CO454" s="79">
        <f>Model!$BS454*CC454</f>
        <v>352277.50190203462</v>
      </c>
      <c r="CP454" s="79">
        <f>Model!$BS454*CD454</f>
        <v>356123.84990478813</v>
      </c>
      <c r="CQ454" s="79">
        <f>Model!$BS454*CE454</f>
        <v>359970.19790754182</v>
      </c>
      <c r="CR454" s="79">
        <f>Model!$BR454*BT454</f>
        <v>112226.66822887327</v>
      </c>
      <c r="CS454" s="79">
        <f>Model!$BR454*BU454</f>
        <v>113585.54979588973</v>
      </c>
      <c r="CT454" s="79">
        <f>Model!$BR454*BV454</f>
        <v>114944.43136290615</v>
      </c>
      <c r="CU454" s="79">
        <f>Model!$BR454*BW454</f>
        <v>116303.31292992263</v>
      </c>
      <c r="CV454" s="79">
        <f>Model!$BR454*BX454</f>
        <v>117662.19449693902</v>
      </c>
      <c r="CW454" s="79">
        <f>Model!$BR454*BY454</f>
        <v>119021.07606395549</v>
      </c>
      <c r="CX454" s="79">
        <f>Model!$BR454*BZ454</f>
        <v>120379.9576309719</v>
      </c>
      <c r="CY454" s="79">
        <f>Model!$BR454*CA454</f>
        <v>121738.83919798835</v>
      </c>
      <c r="CZ454" s="79">
        <f>Model!$BR454*CB454</f>
        <v>123097.72076500476</v>
      </c>
      <c r="DA454" s="79">
        <f>Model!$BR454*CC454</f>
        <v>124456.60233202124</v>
      </c>
      <c r="DB454" s="79">
        <f>Model!$BR454*CD454</f>
        <v>125815.48389903764</v>
      </c>
      <c r="DC454" s="79">
        <f>Model!$BR454*CE454</f>
        <v>127174.36546605411</v>
      </c>
      <c r="DD454" s="79">
        <f>SUM(Model!$CF454:$CQ454)</f>
        <v>4065783.4067087616</v>
      </c>
      <c r="DE454" s="79">
        <f>SUM(Model!$CR454:$DC454)</f>
        <v>1436406.2021695643</v>
      </c>
      <c r="DF454" s="80">
        <f>IFERROR((Model!$DD454-Model!$DE454)/Model!$DD454,0)</f>
        <v>0.64670862697717335</v>
      </c>
    </row>
    <row r="455" spans="2:110" x14ac:dyDescent="0.25">
      <c r="B455" t="s">
        <v>371</v>
      </c>
      <c r="C455" t="s">
        <v>185</v>
      </c>
      <c r="D455" t="s">
        <v>7</v>
      </c>
      <c r="E455" s="4">
        <v>334</v>
      </c>
      <c r="F455" s="4">
        <v>2409523.98</v>
      </c>
      <c r="G455" s="4">
        <v>1125782.71</v>
      </c>
      <c r="H455" s="4">
        <v>25</v>
      </c>
      <c r="I455" s="4">
        <v>20</v>
      </c>
      <c r="J455" s="4">
        <v>31</v>
      </c>
      <c r="K455" s="4">
        <v>12</v>
      </c>
      <c r="L455" s="4">
        <v>19</v>
      </c>
      <c r="M455" s="4">
        <v>33</v>
      </c>
      <c r="N455" s="4">
        <v>13</v>
      </c>
      <c r="O455" s="4">
        <v>15</v>
      </c>
      <c r="P455" s="4">
        <v>40</v>
      </c>
      <c r="Q455" s="4">
        <v>20</v>
      </c>
      <c r="R455" s="4">
        <v>47</v>
      </c>
      <c r="S455" s="4">
        <v>57</v>
      </c>
      <c r="T455" s="4">
        <v>17</v>
      </c>
      <c r="U455" s="4">
        <v>10</v>
      </c>
      <c r="V455" s="4">
        <v>32</v>
      </c>
      <c r="W455" s="4">
        <v>24</v>
      </c>
      <c r="X455" s="4">
        <v>40</v>
      </c>
      <c r="Y455" s="4">
        <v>20</v>
      </c>
      <c r="Z455" s="4">
        <v>29</v>
      </c>
      <c r="AA455" s="4">
        <v>28</v>
      </c>
      <c r="AB455" s="4">
        <v>42</v>
      </c>
      <c r="AC455" s="4">
        <v>24</v>
      </c>
      <c r="AD455" s="4">
        <v>50</v>
      </c>
      <c r="AE455" s="4">
        <v>35</v>
      </c>
      <c r="AF455" s="4">
        <v>15</v>
      </c>
      <c r="AG455" s="4">
        <v>18</v>
      </c>
      <c r="AH455" s="4">
        <v>31</v>
      </c>
      <c r="AI455" s="4">
        <v>13</v>
      </c>
      <c r="AJ455" s="4">
        <v>23</v>
      </c>
      <c r="AK455" s="4">
        <v>24</v>
      </c>
      <c r="AL455" s="4">
        <v>16</v>
      </c>
      <c r="AM455" s="4">
        <v>27</v>
      </c>
      <c r="AN455" s="4">
        <v>32</v>
      </c>
      <c r="AO455" s="4">
        <v>41</v>
      </c>
      <c r="AP455" s="4">
        <v>49</v>
      </c>
      <c r="AQ455" s="4">
        <v>45</v>
      </c>
      <c r="AR455" s="79">
        <f>MAX(IFERROR(IFERROR(_xlfn.FORECAST.ETS(AR$5,tbl_Model[[#This Row],[H_2023_01]:[H_2025_12]],$H$5:$AQ$5),_xlfn.FORECAST.LINEAR(AR$5,tbl_Model[[#This Row],[H_2023_01]:[H_2025_12]],$H$5:$AQ$5)),0),0)</f>
        <v>17.44870695438965</v>
      </c>
      <c r="AS455" s="79">
        <f>MAX(IFERROR(IFERROR(_xlfn.FORECAST.ETS(AS$5,tbl_Model[[#This Row],[H_2023_01]:[H_2025_12]],$H$5:$AQ$5),_xlfn.FORECAST.LINEAR(AS$5,tbl_Model[[#This Row],[H_2023_01]:[H_2025_12]],$H$5:$AQ$5)),0),0)</f>
        <v>12.819563321285438</v>
      </c>
      <c r="AT455" s="79">
        <f>MAX(IFERROR(IFERROR(_xlfn.FORECAST.ETS(AT$5,tbl_Model[[#This Row],[H_2023_01]:[H_2025_12]],$H$5:$AQ$5),_xlfn.FORECAST.LINEAR(AT$5,tbl_Model[[#This Row],[H_2023_01]:[H_2025_12]],$H$5:$AQ$5)),0),0)</f>
        <v>30.289691656499709</v>
      </c>
      <c r="AU455" s="79">
        <f>MAX(IFERROR(IFERROR(_xlfn.FORECAST.ETS(AU$5,tbl_Model[[#This Row],[H_2023_01]:[H_2025_12]],$H$5:$AQ$5),_xlfn.FORECAST.LINEAR(AU$5,tbl_Model[[#This Row],[H_2023_01]:[H_2025_12]],$H$5:$AQ$5)),0),0)</f>
        <v>17.919345408362336</v>
      </c>
      <c r="AV455" s="79">
        <f>MAX(IFERROR(IFERROR(_xlfn.FORECAST.ETS(AV$5,tbl_Model[[#This Row],[H_2023_01]:[H_2025_12]],$H$5:$AQ$5),_xlfn.FORECAST.LINEAR(AV$5,tbl_Model[[#This Row],[H_2023_01]:[H_2025_12]],$H$5:$AQ$5)),0),0)</f>
        <v>31.851659438781038</v>
      </c>
      <c r="AW455" s="79">
        <f>MAX(IFERROR(IFERROR(_xlfn.FORECAST.ETS(AW$5,tbl_Model[[#This Row],[H_2023_01]:[H_2025_12]],$H$5:$AQ$5),_xlfn.FORECAST.LINEAR(AW$5,tbl_Model[[#This Row],[H_2023_01]:[H_2025_12]],$H$5:$AQ$5)),0),0)</f>
        <v>25.950681619557898</v>
      </c>
      <c r="AX455" s="79">
        <f>MAX(IFERROR(IFERROR(_xlfn.FORECAST.ETS(AX$5,tbl_Model[[#This Row],[H_2023_01]:[H_2025_12]],$H$5:$AQ$5),_xlfn.FORECAST.LINEAR(AX$5,tbl_Model[[#This Row],[H_2023_01]:[H_2025_12]],$H$5:$AQ$5)),0),0)</f>
        <v>20.468093391390894</v>
      </c>
      <c r="AY455" s="79">
        <f>MAX(IFERROR(IFERROR(_xlfn.FORECAST.ETS(AY$5,tbl_Model[[#This Row],[H_2023_01]:[H_2025_12]],$H$5:$AQ$5),_xlfn.FORECAST.LINEAR(AY$5,tbl_Model[[#This Row],[H_2023_01]:[H_2025_12]],$H$5:$AQ$5)),0),0)</f>
        <v>23.25749982127779</v>
      </c>
      <c r="AZ455" s="79">
        <f>MAX(IFERROR(IFERROR(_xlfn.FORECAST.ETS(AZ$5,tbl_Model[[#This Row],[H_2023_01]:[H_2025_12]],$H$5:$AQ$5),_xlfn.FORECAST.LINEAR(AZ$5,tbl_Model[[#This Row],[H_2023_01]:[H_2025_12]],$H$5:$AQ$5)),0),0)</f>
        <v>38.073567186173264</v>
      </c>
      <c r="BA455" s="79">
        <f>MAX(IFERROR(IFERROR(_xlfn.FORECAST.ETS(BA$5,tbl_Model[[#This Row],[H_2023_01]:[H_2025_12]],$H$5:$AQ$5),_xlfn.FORECAST.LINEAR(BA$5,tbl_Model[[#This Row],[H_2023_01]:[H_2025_12]],$H$5:$AQ$5)),0),0)</f>
        <v>26.617491830099478</v>
      </c>
      <c r="BB455" s="79">
        <f>MAX(IFERROR(IFERROR(_xlfn.FORECAST.ETS(BB$5,tbl_Model[[#This Row],[H_2023_01]:[H_2025_12]],$H$5:$AQ$5),_xlfn.FORECAST.LINEAR(BB$5,tbl_Model[[#This Row],[H_2023_01]:[H_2025_12]],$H$5:$AQ$5)),0),0)</f>
        <v>47.141751629509443</v>
      </c>
      <c r="BC455" s="79">
        <f>MAX(IFERROR(IFERROR(_xlfn.FORECAST.ETS(BC$5,tbl_Model[[#This Row],[H_2023_01]:[H_2025_12]],$H$5:$AQ$5),_xlfn.FORECAST.LINEAR(BC$5,tbl_Model[[#This Row],[H_2023_01]:[H_2025_12]],$H$5:$AQ$5)),0),0)</f>
        <v>48.519211737527378</v>
      </c>
      <c r="BD455" s="80">
        <f>IFERROR(AR455/SUM(Model!$AR455:$BC455),1/12)</f>
        <v>5.1265857380536024E-2</v>
      </c>
      <c r="BE455" s="80">
        <f>IFERROR(AS455/SUM(Model!$AR455:$BC455),1/12)</f>
        <v>3.7665020487058713E-2</v>
      </c>
      <c r="BF455" s="80">
        <f>IFERROR(AT455/SUM(Model!$AR455:$BC455),1/12)</f>
        <v>8.8993815795151199E-2</v>
      </c>
      <c r="BG455" s="80">
        <f>IFERROR(AU455/SUM(Model!$AR455:$BC455),1/12)</f>
        <v>5.2648635137204684E-2</v>
      </c>
      <c r="BH455" s="80">
        <f>IFERROR(AV455/SUM(Model!$AR455:$BC455),1/12)</f>
        <v>9.358301646020574E-2</v>
      </c>
      <c r="BI455" s="80">
        <f>IFERROR(AW455/SUM(Model!$AR455:$BC455),1/12)</f>
        <v>7.6245417285850062E-2</v>
      </c>
      <c r="BJ455" s="80">
        <f>IFERROR(AX455/SUM(Model!$AR455:$BC455),1/12)</f>
        <v>6.01370840485436E-2</v>
      </c>
      <c r="BK455" s="80">
        <f>IFERROR(AY455/SUM(Model!$AR455:$BC455),1/12)</f>
        <v>6.8332608942435882E-2</v>
      </c>
      <c r="BL455" s="80">
        <f>IFERROR(AZ455/SUM(Model!$AR455:$BC455),1/12)</f>
        <v>0.11186353638907169</v>
      </c>
      <c r="BM455" s="80">
        <f>IFERROR(BA455/SUM(Model!$AR455:$BC455),1/12)</f>
        <v>7.8204565160983008E-2</v>
      </c>
      <c r="BN455" s="80">
        <f>IFERROR(BB455/SUM(Model!$AR455:$BC455),1/12)</f>
        <v>0.1385066711260852</v>
      </c>
      <c r="BO455" s="80">
        <f>IFERROR(BC455/SUM(Model!$AR455:$BC455),1/12)</f>
        <v>0.14255377178687428</v>
      </c>
      <c r="BP45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337.43078626799559</v>
      </c>
      <c r="BQ455" s="77" cm="1">
        <f t="array" ref="BQ45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455" s="77" cm="1">
        <f t="array" ref="BR45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455" s="77">
        <f>IF(tbl_Model[[#This Row],[Type]]="Boutique",
    tbl_Model[[#This Row],[UnitListPrice]],
    tbl_Model[[#This Row],[UnitListPrice]]*(1-SUMIFS(tbl_MarketTerms[WholesaleMarginPct],tbl_MarketTerms[Country],tbl_Model[[#This Row],[country]])))</f>
        <v>7354.5829278794399</v>
      </c>
      <c r="BT455" s="79">
        <f>Model!$BP455*BD455</f>
        <v>17.298678564617195</v>
      </c>
      <c r="BU455" s="79">
        <f>Model!$BP455*BE455</f>
        <v>12.709337477748385</v>
      </c>
      <c r="BV455" s="79">
        <f>Model!$BP455*BF455</f>
        <v>30.029253236747035</v>
      </c>
      <c r="BW455" s="79">
        <f>Model!$BP455*BG455</f>
        <v>17.765270350283796</v>
      </c>
      <c r="BX455" s="79">
        <f>Model!$BP455*BH455</f>
        <v>31.577790825497996</v>
      </c>
      <c r="BY455" s="79">
        <f>Model!$BP455*BI455</f>
        <v>25.727551104095809</v>
      </c>
      <c r="BZ455" s="79">
        <f>Model!$BP455*BJ455</f>
        <v>20.292103554364601</v>
      </c>
      <c r="CA455" s="79">
        <f>Model!$BP455*BK455</f>
        <v>23.057525963189605</v>
      </c>
      <c r="CB455" s="79">
        <f>Model!$BP455*BL455</f>
        <v>37.746201038482994</v>
      </c>
      <c r="CC455" s="79">
        <f>Model!$BP455*BM455</f>
        <v>26.388627912017192</v>
      </c>
      <c r="CD455" s="79">
        <f>Model!$BP455*BN455</f>
        <v>46.736414941437609</v>
      </c>
      <c r="CE455" s="79">
        <f>Model!$BP455*BO455</f>
        <v>48.102031299513399</v>
      </c>
      <c r="CF455" s="79">
        <f>Model!$BS455*BT455</f>
        <v>127224.56604620763</v>
      </c>
      <c r="CG455" s="79">
        <f>Model!$BS455*BU455</f>
        <v>93471.876438506617</v>
      </c>
      <c r="CH455" s="79">
        <f>Model!$BS455*BV455</f>
        <v>220852.63319194815</v>
      </c>
      <c r="CI455" s="79">
        <f>Model!$BS455*BW455</f>
        <v>130656.15402736</v>
      </c>
      <c r="CJ455" s="79">
        <f>Model!$BS455*BX455</f>
        <v>232241.48130535556</v>
      </c>
      <c r="CK455" s="79">
        <f>Model!$BS455*BY455</f>
        <v>189215.40812632887</v>
      </c>
      <c r="CL455" s="79">
        <f>Model!$BS455*BZ455</f>
        <v>149239.95837169161</v>
      </c>
      <c r="CM455" s="79">
        <f>Model!$BS455*CA455</f>
        <v>169578.48680801119</v>
      </c>
      <c r="CN455" s="79">
        <f>Model!$BS455*CB455</f>
        <v>277607.5657499322</v>
      </c>
      <c r="CO455" s="79">
        <f>Model!$BS455*CC455</f>
        <v>194077.35233188453</v>
      </c>
      <c r="CP455" s="79">
        <f>Model!$BS455*CD455</f>
        <v>343726.83943858661</v>
      </c>
      <c r="CQ455" s="79">
        <f>Model!$BS455*CE455</f>
        <v>353770.37819172372</v>
      </c>
      <c r="CR455" s="79">
        <f>Model!$BR455*BT455</f>
        <v>58230.070678286662</v>
      </c>
      <c r="CS455" s="79">
        <f>Model!$BR455*BU455</f>
        <v>42781.627327142778</v>
      </c>
      <c r="CT455" s="79">
        <f>Model!$BR455*BV455</f>
        <v>101083.1857393174</v>
      </c>
      <c r="CU455" s="79">
        <f>Model!$BR455*BW455</f>
        <v>59800.691957581781</v>
      </c>
      <c r="CV455" s="79">
        <f>Model!$BR455*BX455</f>
        <v>106295.80662848688</v>
      </c>
      <c r="CW455" s="79">
        <f>Model!$BR455*BY455</f>
        <v>86602.980312900167</v>
      </c>
      <c r="CX455" s="79">
        <f>Model!$BR455*BZ455</f>
        <v>68306.409635163407</v>
      </c>
      <c r="CY455" s="79">
        <f>Model!$BR455*CA455</f>
        <v>77615.25607217224</v>
      </c>
      <c r="CZ455" s="79">
        <f>Model!$BR455*CB455</f>
        <v>127059.64482185412</v>
      </c>
      <c r="DA455" s="79">
        <f>Model!$BR455*CC455</f>
        <v>88828.268742027649</v>
      </c>
      <c r="DB455" s="79">
        <f>Model!$BR455*CD455</f>
        <v>157322.11770534556</v>
      </c>
      <c r="DC455" s="79">
        <f>Model!$BR455*CE455</f>
        <v>161918.99698448475</v>
      </c>
      <c r="DD455" s="79">
        <f>SUM(Model!$CF455:$CQ455)</f>
        <v>2481662.7000275366</v>
      </c>
      <c r="DE455" s="79">
        <f>SUM(Model!$CR455:$DC455)</f>
        <v>1135845.0566047635</v>
      </c>
      <c r="DF455" s="80">
        <f>IFERROR((Model!$DD455-Model!$DE455)/Model!$DD455,0)</f>
        <v>0.54230481983221968</v>
      </c>
    </row>
    <row r="456" spans="2:110" x14ac:dyDescent="0.25">
      <c r="B456" t="s">
        <v>371</v>
      </c>
      <c r="C456" t="s">
        <v>70</v>
      </c>
      <c r="D456" t="s">
        <v>9</v>
      </c>
      <c r="E456" s="4">
        <v>25</v>
      </c>
      <c r="F456" s="4">
        <v>406634.64</v>
      </c>
      <c r="G456" s="4">
        <v>136479.87</v>
      </c>
      <c r="H456" s="4">
        <v>0</v>
      </c>
      <c r="I456" s="4">
        <v>4</v>
      </c>
      <c r="J456" s="4">
        <v>0</v>
      </c>
      <c r="K456" s="4">
        <v>0</v>
      </c>
      <c r="L456" s="4">
        <v>4</v>
      </c>
      <c r="M456" s="4">
        <v>3</v>
      </c>
      <c r="N456" s="4">
        <v>1</v>
      </c>
      <c r="O456" s="4">
        <v>9</v>
      </c>
      <c r="P456" s="4">
        <v>1</v>
      </c>
      <c r="Q456" s="4">
        <v>7</v>
      </c>
      <c r="R456" s="4">
        <v>0</v>
      </c>
      <c r="S456" s="4">
        <v>0</v>
      </c>
      <c r="T456" s="4">
        <v>0</v>
      </c>
      <c r="U456" s="4">
        <v>0</v>
      </c>
      <c r="V456" s="4">
        <v>3</v>
      </c>
      <c r="W456" s="4">
        <v>1</v>
      </c>
      <c r="X456" s="4">
        <v>3</v>
      </c>
      <c r="Y456" s="4">
        <v>1</v>
      </c>
      <c r="Z456" s="4">
        <v>0</v>
      </c>
      <c r="AA456" s="4">
        <v>6</v>
      </c>
      <c r="AB456" s="4">
        <v>0</v>
      </c>
      <c r="AC456" s="4">
        <v>1</v>
      </c>
      <c r="AD456" s="4">
        <v>3</v>
      </c>
      <c r="AE456" s="4">
        <v>5</v>
      </c>
      <c r="AF456" s="4">
        <v>0</v>
      </c>
      <c r="AG456" s="4">
        <v>0</v>
      </c>
      <c r="AH456" s="4">
        <v>4</v>
      </c>
      <c r="AI456" s="4">
        <v>5</v>
      </c>
      <c r="AJ456" s="4">
        <v>0</v>
      </c>
      <c r="AK456" s="4">
        <v>1</v>
      </c>
      <c r="AL456" s="4">
        <v>0</v>
      </c>
      <c r="AM456" s="4">
        <v>3</v>
      </c>
      <c r="AN456" s="4">
        <v>2</v>
      </c>
      <c r="AO456" s="4">
        <v>2</v>
      </c>
      <c r="AP456" s="4">
        <v>3</v>
      </c>
      <c r="AQ456" s="4">
        <v>5</v>
      </c>
      <c r="AR456" s="79">
        <f>MAX(IFERROR(IFERROR(_xlfn.FORECAST.ETS(AR$5,tbl_Model[[#This Row],[H_2023_01]:[H_2025_12]],$H$5:$AQ$5),_xlfn.FORECAST.LINEAR(AR$5,tbl_Model[[#This Row],[H_2023_01]:[H_2025_12]],$H$5:$AQ$5)),0),0)</f>
        <v>2.521311088636141</v>
      </c>
      <c r="AS456" s="79">
        <f>MAX(IFERROR(IFERROR(_xlfn.FORECAST.ETS(AS$5,tbl_Model[[#This Row],[H_2023_01]:[H_2025_12]],$H$5:$AQ$5),_xlfn.FORECAST.LINEAR(AS$5,tbl_Model[[#This Row],[H_2023_01]:[H_2025_12]],$H$5:$AQ$5)),0),0)</f>
        <v>2.5471954753744201</v>
      </c>
      <c r="AT456" s="79">
        <f>MAX(IFERROR(IFERROR(_xlfn.FORECAST.ETS(AT$5,tbl_Model[[#This Row],[H_2023_01]:[H_2025_12]],$H$5:$AQ$5),_xlfn.FORECAST.LINEAR(AT$5,tbl_Model[[#This Row],[H_2023_01]:[H_2025_12]],$H$5:$AQ$5)),0),0)</f>
        <v>2.5730798621126865</v>
      </c>
      <c r="AU456" s="79">
        <f>MAX(IFERROR(IFERROR(_xlfn.FORECAST.ETS(AU$5,tbl_Model[[#This Row],[H_2023_01]:[H_2025_12]],$H$5:$AQ$5),_xlfn.FORECAST.LINEAR(AU$5,tbl_Model[[#This Row],[H_2023_01]:[H_2025_12]],$H$5:$AQ$5)),0),0)</f>
        <v>2.5989642488509657</v>
      </c>
      <c r="AV456" s="79">
        <f>MAX(IFERROR(IFERROR(_xlfn.FORECAST.ETS(AV$5,tbl_Model[[#This Row],[H_2023_01]:[H_2025_12]],$H$5:$AQ$5),_xlfn.FORECAST.LINEAR(AV$5,tbl_Model[[#This Row],[H_2023_01]:[H_2025_12]],$H$5:$AQ$5)),0),0)</f>
        <v>2.624848635589232</v>
      </c>
      <c r="AW456" s="79">
        <f>MAX(IFERROR(IFERROR(_xlfn.FORECAST.ETS(AW$5,tbl_Model[[#This Row],[H_2023_01]:[H_2025_12]],$H$5:$AQ$5),_xlfn.FORECAST.LINEAR(AW$5,tbl_Model[[#This Row],[H_2023_01]:[H_2025_12]],$H$5:$AQ$5)),0),0)</f>
        <v>2.6507330223275107</v>
      </c>
      <c r="AX456" s="79">
        <f>MAX(IFERROR(IFERROR(_xlfn.FORECAST.ETS(AX$5,tbl_Model[[#This Row],[H_2023_01]:[H_2025_12]],$H$5:$AQ$5),_xlfn.FORECAST.LINEAR(AX$5,tbl_Model[[#This Row],[H_2023_01]:[H_2025_12]],$H$5:$AQ$5)),0),0)</f>
        <v>2.6766174090657775</v>
      </c>
      <c r="AY456" s="79">
        <f>MAX(IFERROR(IFERROR(_xlfn.FORECAST.ETS(AY$5,tbl_Model[[#This Row],[H_2023_01]:[H_2025_12]],$H$5:$AQ$5),_xlfn.FORECAST.LINEAR(AY$5,tbl_Model[[#This Row],[H_2023_01]:[H_2025_12]],$H$5:$AQ$5)),0),0)</f>
        <v>2.7025017958040563</v>
      </c>
      <c r="AZ456" s="79">
        <f>MAX(IFERROR(IFERROR(_xlfn.FORECAST.ETS(AZ$5,tbl_Model[[#This Row],[H_2023_01]:[H_2025_12]],$H$5:$AQ$5),_xlfn.FORECAST.LINEAR(AZ$5,tbl_Model[[#This Row],[H_2023_01]:[H_2025_12]],$H$5:$AQ$5)),0),0)</f>
        <v>2.728386182542323</v>
      </c>
      <c r="BA456" s="79">
        <f>MAX(IFERROR(IFERROR(_xlfn.FORECAST.ETS(BA$5,tbl_Model[[#This Row],[H_2023_01]:[H_2025_12]],$H$5:$AQ$5),_xlfn.FORECAST.LINEAR(BA$5,tbl_Model[[#This Row],[H_2023_01]:[H_2025_12]],$H$5:$AQ$5)),0),0)</f>
        <v>2.7542705692806018</v>
      </c>
      <c r="BB456" s="79">
        <f>MAX(IFERROR(IFERROR(_xlfn.FORECAST.ETS(BB$5,tbl_Model[[#This Row],[H_2023_01]:[H_2025_12]],$H$5:$AQ$5),_xlfn.FORECAST.LINEAR(BB$5,tbl_Model[[#This Row],[H_2023_01]:[H_2025_12]],$H$5:$AQ$5)),0),0)</f>
        <v>2.7801549560188685</v>
      </c>
      <c r="BC456" s="79">
        <f>MAX(IFERROR(IFERROR(_xlfn.FORECAST.ETS(BC$5,tbl_Model[[#This Row],[H_2023_01]:[H_2025_12]],$H$5:$AQ$5),_xlfn.FORECAST.LINEAR(BC$5,tbl_Model[[#This Row],[H_2023_01]:[H_2025_12]],$H$5:$AQ$5)),0),0)</f>
        <v>2.8060393427571473</v>
      </c>
      <c r="BD456" s="80">
        <f>IFERROR(AR456/SUM(Model!$AR456:$BC456),1/12)</f>
        <v>7.8879458031595712E-2</v>
      </c>
      <c r="BE456" s="80">
        <f>IFERROR(AS456/SUM(Model!$AR456:$BC456),1/12)</f>
        <v>7.968925354100273E-2</v>
      </c>
      <c r="BF456" s="80">
        <f>IFERROR(AT456/SUM(Model!$AR456:$BC456),1/12)</f>
        <v>8.049904905040936E-2</v>
      </c>
      <c r="BG456" s="80">
        <f>IFERROR(AU456/SUM(Model!$AR456:$BC456),1/12)</f>
        <v>8.1308844559816379E-2</v>
      </c>
      <c r="BH456" s="80">
        <f>IFERROR(AV456/SUM(Model!$AR456:$BC456),1/12)</f>
        <v>8.2118640069223009E-2</v>
      </c>
      <c r="BI456" s="80">
        <f>IFERROR(AW456/SUM(Model!$AR456:$BC456),1/12)</f>
        <v>8.2928435578630014E-2</v>
      </c>
      <c r="BJ456" s="80">
        <f>IFERROR(AX456/SUM(Model!$AR456:$BC456),1/12)</f>
        <v>8.3738231088036658E-2</v>
      </c>
      <c r="BK456" s="80">
        <f>IFERROR(AY456/SUM(Model!$AR456:$BC456),1/12)</f>
        <v>8.4548026597443662E-2</v>
      </c>
      <c r="BL456" s="80">
        <f>IFERROR(AZ456/SUM(Model!$AR456:$BC456),1/12)</f>
        <v>8.5357822106850306E-2</v>
      </c>
      <c r="BM456" s="80">
        <f>IFERROR(BA456/SUM(Model!$AR456:$BC456),1/12)</f>
        <v>8.6167617616257311E-2</v>
      </c>
      <c r="BN456" s="80">
        <f>IFERROR(BB456/SUM(Model!$AR456:$BC456),1/12)</f>
        <v>8.6977413125663955E-2</v>
      </c>
      <c r="BO456" s="80">
        <f>IFERROR(BC456/SUM(Model!$AR456:$BC456),1/12)</f>
        <v>8.778720863507096E-2</v>
      </c>
      <c r="BP45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25.544444444444444</v>
      </c>
      <c r="BQ456" s="77" cm="1">
        <f t="array" ref="BQ45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56" s="77" cm="1">
        <f t="array" ref="BR45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56" s="77">
        <f>IF(tbl_Model[[#This Row],[Type]]="Boutique",
    tbl_Model[[#This Row],[UnitListPrice]],
    tbl_Model[[#This Row],[UnitListPrice]]*(1-SUMIFS(tbl_MarketTerms[WholesaleMarginPct],tbl_MarketTerms[Country],tbl_Model[[#This Row],[country]])))</f>
        <v>15854.032237828993</v>
      </c>
      <c r="BT456" s="79">
        <f>Model!$BP456*BD456</f>
        <v>2.0149319334959839</v>
      </c>
      <c r="BU456" s="79">
        <f>Model!$BP456*BE456</f>
        <v>2.0356177098973918</v>
      </c>
      <c r="BV456" s="79">
        <f>Model!$BP456*BF456</f>
        <v>2.0563034862987903</v>
      </c>
      <c r="BW456" s="79">
        <f>Model!$BP456*BG456</f>
        <v>2.0769892627001982</v>
      </c>
      <c r="BX456" s="79">
        <f>Model!$BP456*BH456</f>
        <v>2.0976750391015968</v>
      </c>
      <c r="BY456" s="79">
        <f>Model!$BP456*BI456</f>
        <v>2.1183608155030043</v>
      </c>
      <c r="BZ456" s="79">
        <f>Model!$BP456*BJ456</f>
        <v>2.1390465919044033</v>
      </c>
      <c r="CA456" s="79">
        <f>Model!$BP456*BK456</f>
        <v>2.1597323683058107</v>
      </c>
      <c r="CB456" s="79">
        <f>Model!$BP456*BL456</f>
        <v>2.1804181447072093</v>
      </c>
      <c r="CC456" s="79">
        <f>Model!$BP456*BM456</f>
        <v>2.2011039211086172</v>
      </c>
      <c r="CD456" s="79">
        <f>Model!$BP456*BN456</f>
        <v>2.2217896975100158</v>
      </c>
      <c r="CE456" s="79">
        <f>Model!$BP456*BO456</f>
        <v>2.2424754739114237</v>
      </c>
      <c r="CF456" s="79">
        <f>Model!$BS456*BT456</f>
        <v>31944.795830676434</v>
      </c>
      <c r="CG456" s="79">
        <f>Model!$BS456*BU456</f>
        <v>32272.748796608877</v>
      </c>
      <c r="CH456" s="79">
        <f>Model!$BS456*BV456</f>
        <v>32600.701762541172</v>
      </c>
      <c r="CI456" s="79">
        <f>Model!$BS456*BW456</f>
        <v>32928.654728473615</v>
      </c>
      <c r="CJ456" s="79">
        <f>Model!$BS456*BX456</f>
        <v>33256.60769440591</v>
      </c>
      <c r="CK456" s="79">
        <f>Model!$BS456*BY456</f>
        <v>33584.560660338342</v>
      </c>
      <c r="CL456" s="79">
        <f>Model!$BS456*BZ456</f>
        <v>33912.513626270644</v>
      </c>
      <c r="CM456" s="79">
        <f>Model!$BS456*CA456</f>
        <v>34240.466592203084</v>
      </c>
      <c r="CN456" s="79">
        <f>Model!$BS456*CB456</f>
        <v>34568.419558135378</v>
      </c>
      <c r="CO456" s="79">
        <f>Model!$BS456*CC456</f>
        <v>34896.372524067818</v>
      </c>
      <c r="CP456" s="79">
        <f>Model!$BS456*CD456</f>
        <v>35224.325490000119</v>
      </c>
      <c r="CQ456" s="79">
        <f>Model!$BS456*CE456</f>
        <v>35552.278455932559</v>
      </c>
      <c r="CR456" s="79">
        <f>Model!$BR456*BT456</f>
        <v>10622.975046355037</v>
      </c>
      <c r="CS456" s="79">
        <f>Model!$BR456*BU456</f>
        <v>10732.033066069564</v>
      </c>
      <c r="CT456" s="79">
        <f>Model!$BR456*BV456</f>
        <v>10841.091085784043</v>
      </c>
      <c r="CU456" s="79">
        <f>Model!$BR456*BW456</f>
        <v>10950.149105498571</v>
      </c>
      <c r="CV456" s="79">
        <f>Model!$BR456*BX456</f>
        <v>11059.207125213048</v>
      </c>
      <c r="CW456" s="79">
        <f>Model!$BR456*BY456</f>
        <v>11168.265144927573</v>
      </c>
      <c r="CX456" s="79">
        <f>Model!$BR456*BZ456</f>
        <v>11277.323164642054</v>
      </c>
      <c r="CY456" s="79">
        <f>Model!$BR456*CA456</f>
        <v>11386.38118435658</v>
      </c>
      <c r="CZ456" s="79">
        <f>Model!$BR456*CB456</f>
        <v>11495.439204071057</v>
      </c>
      <c r="DA456" s="79">
        <f>Model!$BR456*CC456</f>
        <v>11604.497223785585</v>
      </c>
      <c r="DB456" s="79">
        <f>Model!$BR456*CD456</f>
        <v>11713.555243500063</v>
      </c>
      <c r="DC456" s="79">
        <f>Model!$BR456*CE456</f>
        <v>11822.613263214591</v>
      </c>
      <c r="DD456" s="79">
        <f>SUM(Model!$CF456:$CQ456)</f>
        <v>404982.44571965397</v>
      </c>
      <c r="DE456" s="79">
        <f>SUM(Model!$CR456:$DC456)</f>
        <v>134673.52985741774</v>
      </c>
      <c r="DF456" s="80">
        <f>IFERROR((Model!$DD456-Model!$DE456)/Model!$DD456,0)</f>
        <v>0.66745835213152804</v>
      </c>
    </row>
    <row r="457" spans="2:110" x14ac:dyDescent="0.25">
      <c r="B457" t="s">
        <v>371</v>
      </c>
      <c r="C457" t="s">
        <v>45</v>
      </c>
      <c r="D457" t="s">
        <v>25</v>
      </c>
      <c r="E457" s="4">
        <v>129</v>
      </c>
      <c r="F457" s="4">
        <v>1490336.67</v>
      </c>
      <c r="G457" s="4">
        <v>605686.47</v>
      </c>
      <c r="H457" s="4">
        <v>3</v>
      </c>
      <c r="I457" s="4">
        <v>13</v>
      </c>
      <c r="J457" s="4">
        <v>9</v>
      </c>
      <c r="K457" s="4">
        <v>17</v>
      </c>
      <c r="L457" s="4">
        <v>6</v>
      </c>
      <c r="M457" s="4">
        <v>8</v>
      </c>
      <c r="N457" s="4">
        <v>16</v>
      </c>
      <c r="O457" s="4">
        <v>7</v>
      </c>
      <c r="P457" s="4">
        <v>14</v>
      </c>
      <c r="Q457" s="4">
        <v>18</v>
      </c>
      <c r="R457" s="4">
        <v>18</v>
      </c>
      <c r="S457" s="4">
        <v>26</v>
      </c>
      <c r="T457" s="4">
        <v>8</v>
      </c>
      <c r="U457" s="4">
        <v>0</v>
      </c>
      <c r="V457" s="4">
        <v>5</v>
      </c>
      <c r="W457" s="4">
        <v>12</v>
      </c>
      <c r="X457" s="4">
        <v>15</v>
      </c>
      <c r="Y457" s="4">
        <v>7</v>
      </c>
      <c r="Z457" s="4">
        <v>22</v>
      </c>
      <c r="AA457" s="4">
        <v>11</v>
      </c>
      <c r="AB457" s="4">
        <v>18</v>
      </c>
      <c r="AC457" s="4">
        <v>18</v>
      </c>
      <c r="AD457" s="4">
        <v>15</v>
      </c>
      <c r="AE457" s="4">
        <v>17</v>
      </c>
      <c r="AF457" s="4">
        <v>4</v>
      </c>
      <c r="AG457" s="4">
        <v>13</v>
      </c>
      <c r="AH457" s="4">
        <v>8</v>
      </c>
      <c r="AI457" s="4">
        <v>10</v>
      </c>
      <c r="AJ457" s="4">
        <v>8</v>
      </c>
      <c r="AK457" s="4">
        <v>16</v>
      </c>
      <c r="AL457" s="4">
        <v>20</v>
      </c>
      <c r="AM457" s="4">
        <v>10</v>
      </c>
      <c r="AN457" s="4">
        <v>5</v>
      </c>
      <c r="AO457" s="4">
        <v>7</v>
      </c>
      <c r="AP457" s="4">
        <v>6</v>
      </c>
      <c r="AQ457" s="4">
        <v>22</v>
      </c>
      <c r="AR457" s="79">
        <f>MAX(IFERROR(IFERROR(_xlfn.FORECAST.ETS(AR$5,tbl_Model[[#This Row],[H_2023_01]:[H_2025_12]],$H$5:$AQ$5),_xlfn.FORECAST.LINEAR(AR$5,tbl_Model[[#This Row],[H_2023_01]:[H_2025_12]],$H$5:$AQ$5)),0),0)</f>
        <v>23.442698003520956</v>
      </c>
      <c r="AS457" s="79">
        <f>MAX(IFERROR(IFERROR(_xlfn.FORECAST.ETS(AS$5,tbl_Model[[#This Row],[H_2023_01]:[H_2025_12]],$H$5:$AQ$5),_xlfn.FORECAST.LINEAR(AS$5,tbl_Model[[#This Row],[H_2023_01]:[H_2025_12]],$H$5:$AQ$5)),0),0)</f>
        <v>18.563212626240443</v>
      </c>
      <c r="AT457" s="79">
        <f>MAX(IFERROR(IFERROR(_xlfn.FORECAST.ETS(AT$5,tbl_Model[[#This Row],[H_2023_01]:[H_2025_12]],$H$5:$AQ$5),_xlfn.FORECAST.LINEAR(AT$5,tbl_Model[[#This Row],[H_2023_01]:[H_2025_12]],$H$5:$AQ$5)),0),0)</f>
        <v>26.256178216547504</v>
      </c>
      <c r="AU457" s="79">
        <f>MAX(IFERROR(IFERROR(_xlfn.FORECAST.ETS(AU$5,tbl_Model[[#This Row],[H_2023_01]:[H_2025_12]],$H$5:$AQ$5),_xlfn.FORECAST.LINEAR(AU$5,tbl_Model[[#This Row],[H_2023_01]:[H_2025_12]],$H$5:$AQ$5)),0),0)</f>
        <v>17.44376744700471</v>
      </c>
      <c r="AV457" s="79">
        <f>MAX(IFERROR(IFERROR(_xlfn.FORECAST.ETS(AV$5,tbl_Model[[#This Row],[H_2023_01]:[H_2025_12]],$H$5:$AQ$5),_xlfn.FORECAST.LINEAR(AV$5,tbl_Model[[#This Row],[H_2023_01]:[H_2025_12]],$H$5:$AQ$5)),0),0)</f>
        <v>7.7593059688557293</v>
      </c>
      <c r="AW457" s="79">
        <f>MAX(IFERROR(IFERROR(_xlfn.FORECAST.ETS(AW$5,tbl_Model[[#This Row],[H_2023_01]:[H_2025_12]],$H$5:$AQ$5),_xlfn.FORECAST.LINEAR(AW$5,tbl_Model[[#This Row],[H_2023_01]:[H_2025_12]],$H$5:$AQ$5)),0),0)</f>
        <v>11.698478759863253</v>
      </c>
      <c r="AX457" s="79">
        <f>MAX(IFERROR(IFERROR(_xlfn.FORECAST.ETS(AX$5,tbl_Model[[#This Row],[H_2023_01]:[H_2025_12]],$H$5:$AQ$5),_xlfn.FORECAST.LINEAR(AX$5,tbl_Model[[#This Row],[H_2023_01]:[H_2025_12]],$H$5:$AQ$5)),0),0)</f>
        <v>19.32828387606483</v>
      </c>
      <c r="AY457" s="79">
        <f>MAX(IFERROR(IFERROR(_xlfn.FORECAST.ETS(AY$5,tbl_Model[[#This Row],[H_2023_01]:[H_2025_12]],$H$5:$AQ$5),_xlfn.FORECAST.LINEAR(AY$5,tbl_Model[[#This Row],[H_2023_01]:[H_2025_12]],$H$5:$AQ$5)),0),0)</f>
        <v>16.123610149658202</v>
      </c>
      <c r="AZ457" s="79">
        <f>MAX(IFERROR(IFERROR(_xlfn.FORECAST.ETS(AZ$5,tbl_Model[[#This Row],[H_2023_01]:[H_2025_12]],$H$5:$AQ$5),_xlfn.FORECAST.LINEAR(AZ$5,tbl_Model[[#This Row],[H_2023_01]:[H_2025_12]],$H$5:$AQ$5)),0),0)</f>
        <v>15.236553380097654</v>
      </c>
      <c r="BA457" s="79">
        <f>MAX(IFERROR(IFERROR(_xlfn.FORECAST.ETS(BA$5,tbl_Model[[#This Row],[H_2023_01]:[H_2025_12]],$H$5:$AQ$5),_xlfn.FORECAST.LINEAR(BA$5,tbl_Model[[#This Row],[H_2023_01]:[H_2025_12]],$H$5:$AQ$5)),0),0)</f>
        <v>24.592094295642532</v>
      </c>
      <c r="BB457" s="79">
        <f>MAX(IFERROR(IFERROR(_xlfn.FORECAST.ETS(BB$5,tbl_Model[[#This Row],[H_2023_01]:[H_2025_12]],$H$5:$AQ$5),_xlfn.FORECAST.LINEAR(BB$5,tbl_Model[[#This Row],[H_2023_01]:[H_2025_12]],$H$5:$AQ$5)),0),0)</f>
        <v>19.712608918362019</v>
      </c>
      <c r="BC457" s="79">
        <f>MAX(IFERROR(IFERROR(_xlfn.FORECAST.ETS(BC$5,tbl_Model[[#This Row],[H_2023_01]:[H_2025_12]],$H$5:$AQ$5),_xlfn.FORECAST.LINEAR(BC$5,tbl_Model[[#This Row],[H_2023_01]:[H_2025_12]],$H$5:$AQ$5)),0),0)</f>
        <v>27.405574508669076</v>
      </c>
      <c r="BD457" s="80">
        <f>IFERROR(AR457/SUM(Model!$AR457:$BC457),1/12)</f>
        <v>0.10301658573902413</v>
      </c>
      <c r="BE457" s="80">
        <f>IFERROR(AS457/SUM(Model!$AR457:$BC457),1/12)</f>
        <v>8.1574176522498154E-2</v>
      </c>
      <c r="BF457" s="80">
        <f>IFERROR(AT457/SUM(Model!$AR457:$BC457),1/12)</f>
        <v>0.11538014242293336</v>
      </c>
      <c r="BG457" s="80">
        <f>IFERROR(AU457/SUM(Model!$AR457:$BC457),1/12)</f>
        <v>7.6654886930935168E-2</v>
      </c>
      <c r="BH457" s="80">
        <f>IFERROR(AV457/SUM(Model!$AR457:$BC457),1/12)</f>
        <v>3.4097492041909684E-2</v>
      </c>
      <c r="BI457" s="80">
        <f>IFERROR(AW457/SUM(Model!$AR457:$BC457),1/12)</f>
        <v>5.1407791884731047E-2</v>
      </c>
      <c r="BJ457" s="80">
        <f>IFERROR(AX457/SUM(Model!$AR457:$BC457),1/12)</f>
        <v>8.4936205414913132E-2</v>
      </c>
      <c r="BK457" s="80">
        <f>IFERROR(AY457/SUM(Model!$AR457:$BC457),1/12)</f>
        <v>7.0853588062064835E-2</v>
      </c>
      <c r="BL457" s="80">
        <f>IFERROR(AZ457/SUM(Model!$AR457:$BC457),1/12)</f>
        <v>6.6955506034855727E-2</v>
      </c>
      <c r="BM457" s="80">
        <f>IFERROR(BA457/SUM(Model!$AR457:$BC457),1/12)</f>
        <v>0.10806749249291715</v>
      </c>
      <c r="BN457" s="80">
        <f>IFERROR(BB457/SUM(Model!$AR457:$BC457),1/12)</f>
        <v>8.6625083276391193E-2</v>
      </c>
      <c r="BO457" s="80">
        <f>IFERROR(BC457/SUM(Model!$AR457:$BC457),1/12)</f>
        <v>0.12043104917682637</v>
      </c>
      <c r="BP45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134.04610874200426</v>
      </c>
      <c r="BQ457" s="77" cm="1">
        <f t="array" ref="BQ45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457" s="77" cm="1">
        <f t="array" ref="BR45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457" s="77">
        <f>IF(tbl_Model[[#This Row],[Type]]="Boutique",
    tbl_Model[[#This Row],[UnitListPrice]],
    tbl_Model[[#This Row],[UnitListPrice]]*(1-SUMIFS(tbl_MarketTerms[WholesaleMarginPct],tbl_MarketTerms[Country],tbl_Model[[#This Row],[country]])))</f>
        <v>11863.073711257428</v>
      </c>
      <c r="BT457" s="79">
        <f>Model!$BP457*BD457</f>
        <v>13.808972454203234</v>
      </c>
      <c r="BU457" s="79">
        <f>Model!$BP457*BE457</f>
        <v>10.934700936674238</v>
      </c>
      <c r="BV457" s="79">
        <f>Model!$BP457*BF457</f>
        <v>15.466259117892465</v>
      </c>
      <c r="BW457" s="79">
        <f>Model!$BP457*BG457</f>
        <v>10.275289309150176</v>
      </c>
      <c r="BX457" s="79">
        <f>Model!$BP457*BH457</f>
        <v>4.5706361260794504</v>
      </c>
      <c r="BY457" s="79">
        <f>Model!$BP457*BI457</f>
        <v>6.8910144611669821</v>
      </c>
      <c r="BZ457" s="79">
        <f>Model!$BP457*BJ457</f>
        <v>11.385367827180657</v>
      </c>
      <c r="CA457" s="79">
        <f>Model!$BP457*BK457</f>
        <v>9.4976477701287187</v>
      </c>
      <c r="CB457" s="79">
        <f>Model!$BP457*BL457</f>
        <v>8.9751250428241942</v>
      </c>
      <c r="CC457" s="79">
        <f>Model!$BP457*BM457</f>
        <v>14.486026850181302</v>
      </c>
      <c r="CD457" s="79">
        <f>Model!$BP457*BN457</f>
        <v>11.61175533265231</v>
      </c>
      <c r="CE457" s="79">
        <f>Model!$BP457*BO457</f>
        <v>16.143313513870531</v>
      </c>
      <c r="CF457" s="79">
        <f>Model!$BS457*BT457</f>
        <v>163816.85810093634</v>
      </c>
      <c r="CG457" s="79">
        <f>Model!$BS457*BU457</f>
        <v>129719.16322232212</v>
      </c>
      <c r="CH457" s="79">
        <f>Model!$BS457*BV457</f>
        <v>183477.37195296559</v>
      </c>
      <c r="CI457" s="79">
        <f>Model!$BS457*BW457</f>
        <v>121896.51447894395</v>
      </c>
      <c r="CJ457" s="79">
        <f>Model!$BS457*BX457</f>
        <v>54221.793271016621</v>
      </c>
      <c r="CK457" s="79">
        <f>Model!$BS457*BY457</f>
        <v>81748.612498164803</v>
      </c>
      <c r="CL457" s="79">
        <f>Model!$BS457*BZ457</f>
        <v>135065.45776362295</v>
      </c>
      <c r="CM457" s="79">
        <f>Model!$BS457*CA457</f>
        <v>112671.29558059674</v>
      </c>
      <c r="CN457" s="79">
        <f>Model!$BS457*CB457</f>
        <v>106472.5699507759</v>
      </c>
      <c r="CO457" s="79">
        <f>Model!$BS457*CC457</f>
        <v>171848.80430695505</v>
      </c>
      <c r="CP457" s="79">
        <f>Model!$BS457*CD457</f>
        <v>137751.10942834086</v>
      </c>
      <c r="CQ457" s="79">
        <f>Model!$BS457*CE457</f>
        <v>191509.31815898427</v>
      </c>
      <c r="CR457" s="79">
        <f>Model!$BR457*BT457</f>
        <v>65575.211026139601</v>
      </c>
      <c r="CS457" s="79">
        <f>Model!$BR457*BU457</f>
        <v>51926.044737085576</v>
      </c>
      <c r="CT457" s="79">
        <f>Model!$BR457*BV457</f>
        <v>73445.23343820899</v>
      </c>
      <c r="CU457" s="79">
        <f>Model!$BR457*BW457</f>
        <v>48794.670786461284</v>
      </c>
      <c r="CV457" s="79">
        <f>Model!$BR457*BX457</f>
        <v>21704.759676026944</v>
      </c>
      <c r="CW457" s="79">
        <f>Model!$BR457*BY457</f>
        <v>32723.631607915871</v>
      </c>
      <c r="CX457" s="79">
        <f>Model!$BR457*BZ457</f>
        <v>54066.144338664351</v>
      </c>
      <c r="CY457" s="79">
        <f>Model!$BR457*CA457</f>
        <v>45101.85380147973</v>
      </c>
      <c r="CZ457" s="79">
        <f>Model!$BR457*CB457</f>
        <v>42620.529559391129</v>
      </c>
      <c r="DA457" s="79">
        <f>Model!$BR457*CC457</f>
        <v>68790.365885755775</v>
      </c>
      <c r="DB457" s="79">
        <f>Model!$BR457*CD457</f>
        <v>55141.199596701765</v>
      </c>
      <c r="DC457" s="79">
        <f>Model!$BR457*CE457</f>
        <v>76660.388297825149</v>
      </c>
      <c r="DD457" s="79">
        <f>SUM(Model!$CF457:$CQ457)</f>
        <v>1590198.868713625</v>
      </c>
      <c r="DE457" s="79">
        <f>SUM(Model!$CR457:$DC457)</f>
        <v>636550.03275165614</v>
      </c>
      <c r="DF457" s="80">
        <f>IFERROR((Model!$DD457-Model!$DE457)/Model!$DD457,0)</f>
        <v>0.59970413432215131</v>
      </c>
    </row>
    <row r="458" spans="2:110" x14ac:dyDescent="0.25">
      <c r="B458" t="s">
        <v>371</v>
      </c>
      <c r="C458" t="s">
        <v>70</v>
      </c>
      <c r="D458" t="s">
        <v>10</v>
      </c>
      <c r="E458" s="4">
        <v>420</v>
      </c>
      <c r="F458" s="4">
        <v>6392364.8600000003</v>
      </c>
      <c r="G458" s="4">
        <v>2173319.5</v>
      </c>
      <c r="H458" s="4">
        <v>40</v>
      </c>
      <c r="I458" s="4">
        <v>25</v>
      </c>
      <c r="J458" s="4">
        <v>30</v>
      </c>
      <c r="K458" s="4">
        <v>41</v>
      </c>
      <c r="L458" s="4">
        <v>48</v>
      </c>
      <c r="M458" s="4">
        <v>40</v>
      </c>
      <c r="N458" s="4">
        <v>30</v>
      </c>
      <c r="O458" s="4">
        <v>51</v>
      </c>
      <c r="P458" s="4">
        <v>37</v>
      </c>
      <c r="Q458" s="4">
        <v>41</v>
      </c>
      <c r="R458" s="4">
        <v>40</v>
      </c>
      <c r="S458" s="4">
        <v>50</v>
      </c>
      <c r="T458" s="4">
        <v>34</v>
      </c>
      <c r="U458" s="4">
        <v>11</v>
      </c>
      <c r="V458" s="4">
        <v>36</v>
      </c>
      <c r="W458" s="4">
        <v>31</v>
      </c>
      <c r="X458" s="4">
        <v>37</v>
      </c>
      <c r="Y458" s="4">
        <v>35</v>
      </c>
      <c r="Z458" s="4">
        <v>25</v>
      </c>
      <c r="AA458" s="4">
        <v>23</v>
      </c>
      <c r="AB458" s="4">
        <v>14</v>
      </c>
      <c r="AC458" s="4">
        <v>45</v>
      </c>
      <c r="AD458" s="4">
        <v>53</v>
      </c>
      <c r="AE458" s="4">
        <v>49</v>
      </c>
      <c r="AF458" s="4">
        <v>27</v>
      </c>
      <c r="AG458" s="4">
        <v>15</v>
      </c>
      <c r="AH458" s="4">
        <v>21</v>
      </c>
      <c r="AI458" s="4">
        <v>31</v>
      </c>
      <c r="AJ458" s="4">
        <v>34</v>
      </c>
      <c r="AK458" s="4">
        <v>26</v>
      </c>
      <c r="AL458" s="4">
        <v>45</v>
      </c>
      <c r="AM458" s="4">
        <v>19</v>
      </c>
      <c r="AN458" s="4">
        <v>26</v>
      </c>
      <c r="AO458" s="4">
        <v>50</v>
      </c>
      <c r="AP458" s="4">
        <v>47</v>
      </c>
      <c r="AQ458" s="4">
        <v>79</v>
      </c>
      <c r="AR458" s="79">
        <f>MAX(IFERROR(IFERROR(_xlfn.FORECAST.ETS(AR$5,tbl_Model[[#This Row],[H_2023_01]:[H_2025_12]],$H$5:$AQ$5),_xlfn.FORECAST.LINEAR(AR$5,tbl_Model[[#This Row],[H_2023_01]:[H_2025_12]],$H$5:$AQ$5)),0),0)</f>
        <v>40.377993028739411</v>
      </c>
      <c r="AS458" s="79">
        <f>MAX(IFERROR(IFERROR(_xlfn.FORECAST.ETS(AS$5,tbl_Model[[#This Row],[H_2023_01]:[H_2025_12]],$H$5:$AQ$5),_xlfn.FORECAST.LINEAR(AS$5,tbl_Model[[#This Row],[H_2023_01]:[H_2025_12]],$H$5:$AQ$5)),0),0)</f>
        <v>39.017261307252824</v>
      </c>
      <c r="AT458" s="79">
        <f>MAX(IFERROR(IFERROR(_xlfn.FORECAST.ETS(AT$5,tbl_Model[[#This Row],[H_2023_01]:[H_2025_12]],$H$5:$AQ$5),_xlfn.FORECAST.LINEAR(AT$5,tbl_Model[[#This Row],[H_2023_01]:[H_2025_12]],$H$5:$AQ$5)),0),0)</f>
        <v>42.385191698457582</v>
      </c>
      <c r="AU458" s="79">
        <f>MAX(IFERROR(IFERROR(_xlfn.FORECAST.ETS(AU$5,tbl_Model[[#This Row],[H_2023_01]:[H_2025_12]],$H$5:$AQ$5),_xlfn.FORECAST.LINEAR(AU$5,tbl_Model[[#This Row],[H_2023_01]:[H_2025_12]],$H$5:$AQ$5)),0),0)</f>
        <v>46.274897185855274</v>
      </c>
      <c r="AV458" s="79">
        <f>MAX(IFERROR(IFERROR(_xlfn.FORECAST.ETS(AV$5,tbl_Model[[#This Row],[H_2023_01]:[H_2025_12]],$H$5:$AQ$5),_xlfn.FORECAST.LINEAR(AV$5,tbl_Model[[#This Row],[H_2023_01]:[H_2025_12]],$H$5:$AQ$5)),0),0)</f>
        <v>51.309569623972578</v>
      </c>
      <c r="AW458" s="79">
        <f>MAX(IFERROR(IFERROR(_xlfn.FORECAST.ETS(AW$5,tbl_Model[[#This Row],[H_2023_01]:[H_2025_12]],$H$5:$AQ$5),_xlfn.FORECAST.LINEAR(AW$5,tbl_Model[[#This Row],[H_2023_01]:[H_2025_12]],$H$5:$AQ$5)),0),0)</f>
        <v>52.206985994629768</v>
      </c>
      <c r="AX458" s="79">
        <f>MAX(IFERROR(IFERROR(_xlfn.FORECAST.ETS(AX$5,tbl_Model[[#This Row],[H_2023_01]:[H_2025_12]],$H$5:$AQ$5),_xlfn.FORECAST.LINEAR(AX$5,tbl_Model[[#This Row],[H_2023_01]:[H_2025_12]],$H$5:$AQ$5)),0),0)</f>
        <v>40.357830634262641</v>
      </c>
      <c r="AY458" s="79">
        <f>MAX(IFERROR(IFERROR(_xlfn.FORECAST.ETS(AY$5,tbl_Model[[#This Row],[H_2023_01]:[H_2025_12]],$H$5:$AQ$5),_xlfn.FORECAST.LINEAR(AY$5,tbl_Model[[#This Row],[H_2023_01]:[H_2025_12]],$H$5:$AQ$5)),0),0)</f>
        <v>38.997098912776039</v>
      </c>
      <c r="AZ458" s="79">
        <f>MAX(IFERROR(IFERROR(_xlfn.FORECAST.ETS(AZ$5,tbl_Model[[#This Row],[H_2023_01]:[H_2025_12]],$H$5:$AQ$5),_xlfn.FORECAST.LINEAR(AZ$5,tbl_Model[[#This Row],[H_2023_01]:[H_2025_12]],$H$5:$AQ$5)),0),0)</f>
        <v>42.365029303980805</v>
      </c>
      <c r="BA458" s="79">
        <f>MAX(IFERROR(IFERROR(_xlfn.FORECAST.ETS(BA$5,tbl_Model[[#This Row],[H_2023_01]:[H_2025_12]],$H$5:$AQ$5),_xlfn.FORECAST.LINEAR(BA$5,tbl_Model[[#This Row],[H_2023_01]:[H_2025_12]],$H$5:$AQ$5)),0),0)</f>
        <v>46.254734791378503</v>
      </c>
      <c r="BB458" s="79">
        <f>MAX(IFERROR(IFERROR(_xlfn.FORECAST.ETS(BB$5,tbl_Model[[#This Row],[H_2023_01]:[H_2025_12]],$H$5:$AQ$5),_xlfn.FORECAST.LINEAR(BB$5,tbl_Model[[#This Row],[H_2023_01]:[H_2025_12]],$H$5:$AQ$5)),0),0)</f>
        <v>51.289407229495808</v>
      </c>
      <c r="BC458" s="79">
        <f>MAX(IFERROR(IFERROR(_xlfn.FORECAST.ETS(BC$5,tbl_Model[[#This Row],[H_2023_01]:[H_2025_12]],$H$5:$AQ$5),_xlfn.FORECAST.LINEAR(BC$5,tbl_Model[[#This Row],[H_2023_01]:[H_2025_12]],$H$5:$AQ$5)),0),0)</f>
        <v>52.186823600152991</v>
      </c>
      <c r="BD458" s="80">
        <f>IFERROR(AR458/SUM(Model!$AR458:$BC458),1/12)</f>
        <v>7.4357819405350356E-2</v>
      </c>
      <c r="BE458" s="80">
        <f>IFERROR(AS458/SUM(Model!$AR458:$BC458),1/12)</f>
        <v>7.1851973125833329E-2</v>
      </c>
      <c r="BF458" s="80">
        <f>IFERROR(AT458/SUM(Model!$AR458:$BC458),1/12)</f>
        <v>7.8054162512035549E-2</v>
      </c>
      <c r="BG458" s="80">
        <f>IFERROR(AU458/SUM(Model!$AR458:$BC458),1/12)</f>
        <v>8.5217223290367336E-2</v>
      </c>
      <c r="BH458" s="80">
        <f>IFERROR(AV458/SUM(Model!$AR458:$BC458),1/12)</f>
        <v>9.4488790196928588E-2</v>
      </c>
      <c r="BI458" s="80">
        <f>IFERROR(AW458/SUM(Model!$AR458:$BC458),1/12)</f>
        <v>9.6141421232186747E-2</v>
      </c>
      <c r="BJ458" s="80">
        <f>IFERROR(AX458/SUM(Model!$AR458:$BC458),1/12)</f>
        <v>7.432068948444974E-2</v>
      </c>
      <c r="BK458" s="80">
        <f>IFERROR(AY458/SUM(Model!$AR458:$BC458),1/12)</f>
        <v>7.1814843204932685E-2</v>
      </c>
      <c r="BL458" s="80">
        <f>IFERROR(AZ458/SUM(Model!$AR458:$BC458),1/12)</f>
        <v>7.8017032591134905E-2</v>
      </c>
      <c r="BM458" s="80">
        <f>IFERROR(BA458/SUM(Model!$AR458:$BC458),1/12)</f>
        <v>8.5180093369466706E-2</v>
      </c>
      <c r="BN458" s="80">
        <f>IFERROR(BB458/SUM(Model!$AR458:$BC458),1/12)</f>
        <v>9.4451660276027971E-2</v>
      </c>
      <c r="BO458" s="80">
        <f>IFERROR(BC458/SUM(Model!$AR458:$BC458),1/12)</f>
        <v>9.6104291311286116E-2</v>
      </c>
      <c r="BP45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417.83439490445841</v>
      </c>
      <c r="BQ458" s="77" cm="1">
        <f t="array" ref="BQ45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58" s="77" cm="1">
        <f t="array" ref="BR45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58" s="77">
        <f>IF(tbl_Model[[#This Row],[Type]]="Boutique",
    tbl_Model[[#This Row],[UnitListPrice]],
    tbl_Model[[#This Row],[UnitListPrice]]*(1-SUMIFS(tbl_MarketTerms[WholesaleMarginPct],tbl_MarketTerms[Country],tbl_Model[[#This Row],[country]])))</f>
        <v>15756.016582571936</v>
      </c>
      <c r="BT458" s="79">
        <f>Model!$BP458*BD458</f>
        <v>31.069254477649562</v>
      </c>
      <c r="BU458" s="79">
        <f>Model!$BP458*BE458</f>
        <v>30.022225713723977</v>
      </c>
      <c r="BV458" s="79">
        <f>Model!$BP458*BF458</f>
        <v>32.613713762990635</v>
      </c>
      <c r="BW458" s="79">
        <f>Model!$BP458*BG458</f>
        <v>35.606686928968756</v>
      </c>
      <c r="BX458" s="79">
        <f>Model!$BP458*BH458</f>
        <v>39.480666477187981</v>
      </c>
      <c r="BY458" s="79">
        <f>Model!$BP458*BI458</f>
        <v>40.171192565805399</v>
      </c>
      <c r="BZ458" s="79">
        <f>Model!$BP458*BJ458</f>
        <v>31.053740319617201</v>
      </c>
      <c r="CA458" s="79">
        <f>Model!$BP458*BK458</f>
        <v>30.006711555691606</v>
      </c>
      <c r="CB458" s="79">
        <f>Model!$BP458*BL458</f>
        <v>32.598199604958261</v>
      </c>
      <c r="CC458" s="79">
        <f>Model!$BP458*BM458</f>
        <v>35.591172770936389</v>
      </c>
      <c r="CD458" s="79">
        <f>Model!$BP458*BN458</f>
        <v>39.465152319155621</v>
      </c>
      <c r="CE458" s="79">
        <f>Model!$BP458*BO458</f>
        <v>40.155678407773031</v>
      </c>
      <c r="CF458" s="79">
        <f>Model!$BS458*BT458</f>
        <v>489527.68875799386</v>
      </c>
      <c r="CG458" s="79">
        <f>Model!$BS458*BU458</f>
        <v>473030.68619115255</v>
      </c>
      <c r="CH458" s="79">
        <f>Model!$BS458*BV458</f>
        <v>513862.214868935</v>
      </c>
      <c r="CI458" s="79">
        <f>Model!$BS458*BW458</f>
        <v>561019.54970327916</v>
      </c>
      <c r="CJ458" s="79">
        <f>Model!$BS458*BX458</f>
        <v>622058.03570556571</v>
      </c>
      <c r="CK458" s="79">
        <f>Model!$BS458*BY458</f>
        <v>632937.97620852035</v>
      </c>
      <c r="CL458" s="79">
        <f>Model!$BS458*BZ458</f>
        <v>489283.24742677138</v>
      </c>
      <c r="CM458" s="79">
        <f>Model!$BS458*CA458</f>
        <v>472786.2448599299</v>
      </c>
      <c r="CN458" s="79">
        <f>Model!$BS458*CB458</f>
        <v>513617.77353771229</v>
      </c>
      <c r="CO458" s="79">
        <f>Model!$BS458*CC458</f>
        <v>560775.10837205651</v>
      </c>
      <c r="CP458" s="79">
        <f>Model!$BS458*CD458</f>
        <v>621813.59437434329</v>
      </c>
      <c r="CQ458" s="79">
        <f>Model!$BS458*CE458</f>
        <v>632693.5348772977</v>
      </c>
      <c r="CR458" s="79">
        <f>Model!$BR458*BT458</f>
        <v>163801.02451018285</v>
      </c>
      <c r="CS458" s="79">
        <f>Model!$BR458*BU458</f>
        <v>158280.95693514604</v>
      </c>
      <c r="CT458" s="79">
        <f>Model!$BR458*BV458</f>
        <v>171943.60847321688</v>
      </c>
      <c r="CU458" s="79">
        <f>Model!$BR458*BW458</f>
        <v>187722.9401360148</v>
      </c>
      <c r="CV458" s="79">
        <f>Model!$BR458*BX458</f>
        <v>208147.04845783798</v>
      </c>
      <c r="CW458" s="79">
        <f>Model!$BR458*BY458</f>
        <v>211787.58900727119</v>
      </c>
      <c r="CX458" s="79">
        <f>Model!$BR458*BZ458</f>
        <v>163719.23191416348</v>
      </c>
      <c r="CY458" s="79">
        <f>Model!$BR458*CA458</f>
        <v>158199.16433912658</v>
      </c>
      <c r="CZ458" s="79">
        <f>Model!$BR458*CB458</f>
        <v>171861.81587719743</v>
      </c>
      <c r="DA458" s="79">
        <f>Model!$BR458*CC458</f>
        <v>187641.14753999541</v>
      </c>
      <c r="DB458" s="79">
        <f>Model!$BR458*CD458</f>
        <v>208065.25586181862</v>
      </c>
      <c r="DC458" s="79">
        <f>Model!$BR458*CE458</f>
        <v>211705.79641125177</v>
      </c>
      <c r="DD458" s="79">
        <f>SUM(Model!$CF458:$CQ458)</f>
        <v>6583405.654883557</v>
      </c>
      <c r="DE458" s="79">
        <f>SUM(Model!$CR458:$DC458)</f>
        <v>2202875.579463223</v>
      </c>
      <c r="DF458" s="80">
        <f>IFERROR((Model!$DD458-Model!$DE458)/Model!$DD458,0)</f>
        <v>0.66538966380886244</v>
      </c>
    </row>
    <row r="459" spans="2:110" x14ac:dyDescent="0.25">
      <c r="B459" t="s">
        <v>371</v>
      </c>
      <c r="C459" t="s">
        <v>148</v>
      </c>
      <c r="D459" t="s">
        <v>34</v>
      </c>
      <c r="E459" s="4">
        <v>39</v>
      </c>
      <c r="F459" s="4">
        <v>229691.62</v>
      </c>
      <c r="G459" s="4">
        <v>106381</v>
      </c>
      <c r="H459" s="4">
        <v>0</v>
      </c>
      <c r="I459" s="4">
        <v>3</v>
      </c>
      <c r="J459" s="4">
        <v>7</v>
      </c>
      <c r="K459" s="4">
        <v>0</v>
      </c>
      <c r="L459" s="4">
        <v>0</v>
      </c>
      <c r="M459" s="4">
        <v>0</v>
      </c>
      <c r="N459" s="4">
        <v>13</v>
      </c>
      <c r="O459" s="4">
        <v>7</v>
      </c>
      <c r="P459" s="4">
        <v>4</v>
      </c>
      <c r="Q459" s="4">
        <v>9</v>
      </c>
      <c r="R459" s="4">
        <v>1</v>
      </c>
      <c r="S459" s="4">
        <v>8</v>
      </c>
      <c r="T459" s="4">
        <v>1</v>
      </c>
      <c r="U459" s="4">
        <v>9</v>
      </c>
      <c r="V459" s="4">
        <v>0</v>
      </c>
      <c r="W459" s="4">
        <v>2</v>
      </c>
      <c r="X459" s="4">
        <v>0</v>
      </c>
      <c r="Y459" s="4">
        <v>12</v>
      </c>
      <c r="Z459" s="4">
        <v>4</v>
      </c>
      <c r="AA459" s="4">
        <v>3</v>
      </c>
      <c r="AB459" s="4">
        <v>6</v>
      </c>
      <c r="AC459" s="4">
        <v>9</v>
      </c>
      <c r="AD459" s="4">
        <v>11</v>
      </c>
      <c r="AE459" s="4">
        <v>8</v>
      </c>
      <c r="AF459" s="4">
        <v>0</v>
      </c>
      <c r="AG459" s="4">
        <v>6</v>
      </c>
      <c r="AH459" s="4">
        <v>0</v>
      </c>
      <c r="AI459" s="4">
        <v>7</v>
      </c>
      <c r="AJ459" s="4">
        <v>2</v>
      </c>
      <c r="AK459" s="4">
        <v>0</v>
      </c>
      <c r="AL459" s="4">
        <v>3</v>
      </c>
      <c r="AM459" s="4">
        <v>0</v>
      </c>
      <c r="AN459" s="4">
        <v>7</v>
      </c>
      <c r="AO459" s="4">
        <v>6</v>
      </c>
      <c r="AP459" s="4">
        <v>5</v>
      </c>
      <c r="AQ459" s="4">
        <v>3</v>
      </c>
      <c r="AR459" s="79">
        <f>MAX(IFERROR(IFERROR(_xlfn.FORECAST.ETS(AR$5,tbl_Model[[#This Row],[H_2023_01]:[H_2025_12]],$H$5:$AQ$5),_xlfn.FORECAST.LINEAR(AR$5,tbl_Model[[#This Row],[H_2023_01]:[H_2025_12]],$H$5:$AQ$5)),0),0)</f>
        <v>4.3532282554273678</v>
      </c>
      <c r="AS459" s="79">
        <f>MAX(IFERROR(IFERROR(_xlfn.FORECAST.ETS(AS$5,tbl_Model[[#This Row],[H_2023_01]:[H_2025_12]],$H$5:$AQ$5),_xlfn.FORECAST.LINEAR(AS$5,tbl_Model[[#This Row],[H_2023_01]:[H_2025_12]],$H$5:$AQ$5)),0),0)</f>
        <v>4.3867784097111562</v>
      </c>
      <c r="AT459" s="79">
        <f>MAX(IFERROR(IFERROR(_xlfn.FORECAST.ETS(AT$5,tbl_Model[[#This Row],[H_2023_01]:[H_2025_12]],$H$5:$AQ$5),_xlfn.FORECAST.LINEAR(AT$5,tbl_Model[[#This Row],[H_2023_01]:[H_2025_12]],$H$5:$AQ$5)),0),0)</f>
        <v>4.4203285639949339</v>
      </c>
      <c r="AU459" s="79">
        <f>MAX(IFERROR(IFERROR(_xlfn.FORECAST.ETS(AU$5,tbl_Model[[#This Row],[H_2023_01]:[H_2025_12]],$H$5:$AQ$5),_xlfn.FORECAST.LINEAR(AU$5,tbl_Model[[#This Row],[H_2023_01]:[H_2025_12]],$H$5:$AQ$5)),0),0)</f>
        <v>4.4538787182787223</v>
      </c>
      <c r="AV459" s="79">
        <f>MAX(IFERROR(IFERROR(_xlfn.FORECAST.ETS(AV$5,tbl_Model[[#This Row],[H_2023_01]:[H_2025_12]],$H$5:$AQ$5),_xlfn.FORECAST.LINEAR(AV$5,tbl_Model[[#This Row],[H_2023_01]:[H_2025_12]],$H$5:$AQ$5)),0),0)</f>
        <v>4.4874288725625</v>
      </c>
      <c r="AW459" s="79">
        <f>MAX(IFERROR(IFERROR(_xlfn.FORECAST.ETS(AW$5,tbl_Model[[#This Row],[H_2023_01]:[H_2025_12]],$H$5:$AQ$5),_xlfn.FORECAST.LINEAR(AW$5,tbl_Model[[#This Row],[H_2023_01]:[H_2025_12]],$H$5:$AQ$5)),0),0)</f>
        <v>4.5209790268462884</v>
      </c>
      <c r="AX459" s="79">
        <f>MAX(IFERROR(IFERROR(_xlfn.FORECAST.ETS(AX$5,tbl_Model[[#This Row],[H_2023_01]:[H_2025_12]],$H$5:$AQ$5),_xlfn.FORECAST.LINEAR(AX$5,tbl_Model[[#This Row],[H_2023_01]:[H_2025_12]],$H$5:$AQ$5)),0),0)</f>
        <v>4.554529181130067</v>
      </c>
      <c r="AY459" s="79">
        <f>MAX(IFERROR(IFERROR(_xlfn.FORECAST.ETS(AY$5,tbl_Model[[#This Row],[H_2023_01]:[H_2025_12]],$H$5:$AQ$5),_xlfn.FORECAST.LINEAR(AY$5,tbl_Model[[#This Row],[H_2023_01]:[H_2025_12]],$H$5:$AQ$5)),0),0)</f>
        <v>4.5880793354138554</v>
      </c>
      <c r="AZ459" s="79">
        <f>MAX(IFERROR(IFERROR(_xlfn.FORECAST.ETS(AZ$5,tbl_Model[[#This Row],[H_2023_01]:[H_2025_12]],$H$5:$AQ$5),_xlfn.FORECAST.LINEAR(AZ$5,tbl_Model[[#This Row],[H_2023_01]:[H_2025_12]],$H$5:$AQ$5)),0),0)</f>
        <v>4.6216294896976331</v>
      </c>
      <c r="BA459" s="79">
        <f>MAX(IFERROR(IFERROR(_xlfn.FORECAST.ETS(BA$5,tbl_Model[[#This Row],[H_2023_01]:[H_2025_12]],$H$5:$AQ$5),_xlfn.FORECAST.LINEAR(BA$5,tbl_Model[[#This Row],[H_2023_01]:[H_2025_12]],$H$5:$AQ$5)),0),0)</f>
        <v>4.6551796439814215</v>
      </c>
      <c r="BB459" s="79">
        <f>MAX(IFERROR(IFERROR(_xlfn.FORECAST.ETS(BB$5,tbl_Model[[#This Row],[H_2023_01]:[H_2025_12]],$H$5:$AQ$5),_xlfn.FORECAST.LINEAR(BB$5,tbl_Model[[#This Row],[H_2023_01]:[H_2025_12]],$H$5:$AQ$5)),0),0)</f>
        <v>4.6887297982651992</v>
      </c>
      <c r="BC459" s="79">
        <f>MAX(IFERROR(IFERROR(_xlfn.FORECAST.ETS(BC$5,tbl_Model[[#This Row],[H_2023_01]:[H_2025_12]],$H$5:$AQ$5),_xlfn.FORECAST.LINEAR(BC$5,tbl_Model[[#This Row],[H_2023_01]:[H_2025_12]],$H$5:$AQ$5)),0),0)</f>
        <v>4.7222799525489876</v>
      </c>
      <c r="BD459" s="80">
        <f>IFERROR(AR459/SUM(Model!$AR459:$BC459),1/12)</f>
        <v>7.9944618631225664E-2</v>
      </c>
      <c r="BE459" s="80">
        <f>IFERROR(AS459/SUM(Model!$AR459:$BC459),1/12)</f>
        <v>8.056074857706351E-2</v>
      </c>
      <c r="BF459" s="80">
        <f>IFERROR(AT459/SUM(Model!$AR459:$BC459),1/12)</f>
        <v>8.1176878522901161E-2</v>
      </c>
      <c r="BG459" s="80">
        <f>IFERROR(AU459/SUM(Model!$AR459:$BC459),1/12)</f>
        <v>8.1793008468739006E-2</v>
      </c>
      <c r="BH459" s="80">
        <f>IFERROR(AV459/SUM(Model!$AR459:$BC459),1/12)</f>
        <v>8.2409138414576658E-2</v>
      </c>
      <c r="BI459" s="80">
        <f>IFERROR(AW459/SUM(Model!$AR459:$BC459),1/12)</f>
        <v>8.3025268360414503E-2</v>
      </c>
      <c r="BJ459" s="80">
        <f>IFERROR(AX459/SUM(Model!$AR459:$BC459),1/12)</f>
        <v>8.3641398306252168E-2</v>
      </c>
      <c r="BK459" s="80">
        <f>IFERROR(AY459/SUM(Model!$AR459:$BC459),1/12)</f>
        <v>8.4257528252090014E-2</v>
      </c>
      <c r="BL459" s="80">
        <f>IFERROR(AZ459/SUM(Model!$AR459:$BC459),1/12)</f>
        <v>8.4873658197927665E-2</v>
      </c>
      <c r="BM459" s="80">
        <f>IFERROR(BA459/SUM(Model!$AR459:$BC459),1/12)</f>
        <v>8.548978814376551E-2</v>
      </c>
      <c r="BN459" s="80">
        <f>IFERROR(BB459/SUM(Model!$AR459:$BC459),1/12)</f>
        <v>8.6105918089603162E-2</v>
      </c>
      <c r="BO459" s="80">
        <f>IFERROR(BC459/SUM(Model!$AR459:$BC459),1/12)</f>
        <v>8.6722048035441007E-2</v>
      </c>
      <c r="BP45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32.780203784570595</v>
      </c>
      <c r="BQ459" s="77" cm="1">
        <f t="array" ref="BQ45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459" s="77" cm="1">
        <f t="array" ref="BR45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459" s="77">
        <f>IF(tbl_Model[[#This Row],[Type]]="Boutique",
    tbl_Model[[#This Row],[UnitListPrice]],
    tbl_Model[[#This Row],[UnitListPrice]]*(1-SUMIFS(tbl_MarketTerms[WholesaleMarginPct],tbl_MarketTerms[Country],tbl_Model[[#This Row],[country]])))</f>
        <v>5974.8629332569462</v>
      </c>
      <c r="BT459" s="79">
        <f>Model!$BP459*BD459</f>
        <v>2.6206008902113562</v>
      </c>
      <c r="BU459" s="79">
        <f>Model!$BP459*BE459</f>
        <v>2.6407977553936974</v>
      </c>
      <c r="BV459" s="79">
        <f>Model!$BP459*BF459</f>
        <v>2.660994620576032</v>
      </c>
      <c r="BW459" s="79">
        <f>Model!$BP459*BG459</f>
        <v>2.6811914857583732</v>
      </c>
      <c r="BX459" s="79">
        <f>Model!$BP459*BH459</f>
        <v>2.7013883509407077</v>
      </c>
      <c r="BY459" s="79">
        <f>Model!$BP459*BI459</f>
        <v>2.7215852161230489</v>
      </c>
      <c r="BZ459" s="79">
        <f>Model!$BP459*BJ459</f>
        <v>2.7417820813053839</v>
      </c>
      <c r="CA459" s="79">
        <f>Model!$BP459*BK459</f>
        <v>2.7619789464877251</v>
      </c>
      <c r="CB459" s="79">
        <f>Model!$BP459*BL459</f>
        <v>2.7821758116700597</v>
      </c>
      <c r="CC459" s="79">
        <f>Model!$BP459*BM459</f>
        <v>2.8023726768524004</v>
      </c>
      <c r="CD459" s="79">
        <f>Model!$BP459*BN459</f>
        <v>2.8225695420347354</v>
      </c>
      <c r="CE459" s="79">
        <f>Model!$BP459*BO459</f>
        <v>2.8427664072170762</v>
      </c>
      <c r="CF459" s="79">
        <f>Model!$BS459*BT459</f>
        <v>15657.731121783989</v>
      </c>
      <c r="CG459" s="79">
        <f>Model!$BS459*BU459</f>
        <v>15778.404622929947</v>
      </c>
      <c r="CH459" s="79">
        <f>Model!$BS459*BV459</f>
        <v>15899.078124075864</v>
      </c>
      <c r="CI459" s="79">
        <f>Model!$BS459*BW459</f>
        <v>16019.751625221823</v>
      </c>
      <c r="CJ459" s="79">
        <f>Model!$BS459*BX459</f>
        <v>16140.425126367742</v>
      </c>
      <c r="CK459" s="79">
        <f>Model!$BS459*BY459</f>
        <v>16261.0986275137</v>
      </c>
      <c r="CL459" s="79">
        <f>Model!$BS459*BZ459</f>
        <v>16381.772128659621</v>
      </c>
      <c r="CM459" s="79">
        <f>Model!$BS459*CA459</f>
        <v>16502.445629805581</v>
      </c>
      <c r="CN459" s="79">
        <f>Model!$BS459*CB459</f>
        <v>16623.119130951498</v>
      </c>
      <c r="CO459" s="79">
        <f>Model!$BS459*CC459</f>
        <v>16743.792632097455</v>
      </c>
      <c r="CP459" s="79">
        <f>Model!$BS459*CD459</f>
        <v>16864.466133243375</v>
      </c>
      <c r="CQ459" s="79">
        <f>Model!$BS459*CE459</f>
        <v>16985.139634389332</v>
      </c>
      <c r="CR459" s="79">
        <f>Model!$BR459*BT459</f>
        <v>7075.1344658512016</v>
      </c>
      <c r="CS459" s="79">
        <f>Model!$BR459*BU459</f>
        <v>7129.6622413272326</v>
      </c>
      <c r="CT459" s="79">
        <f>Model!$BR459*BV459</f>
        <v>7184.1900168032462</v>
      </c>
      <c r="CU459" s="79">
        <f>Model!$BR459*BW459</f>
        <v>7238.7177922792771</v>
      </c>
      <c r="CV459" s="79">
        <f>Model!$BR459*BX459</f>
        <v>7293.2455677552898</v>
      </c>
      <c r="CW459" s="79">
        <f>Model!$BR459*BY459</f>
        <v>7347.7733432313216</v>
      </c>
      <c r="CX459" s="79">
        <f>Model!$BR459*BZ459</f>
        <v>7402.3011187073362</v>
      </c>
      <c r="CY459" s="79">
        <f>Model!$BR459*CA459</f>
        <v>7456.8288941833671</v>
      </c>
      <c r="CZ459" s="79">
        <f>Model!$BR459*CB459</f>
        <v>7511.3566696593807</v>
      </c>
      <c r="DA459" s="79">
        <f>Model!$BR459*CC459</f>
        <v>7565.8844451354107</v>
      </c>
      <c r="DB459" s="79">
        <f>Model!$BR459*CD459</f>
        <v>7620.4122206114243</v>
      </c>
      <c r="DC459" s="79">
        <f>Model!$BR459*CE459</f>
        <v>7674.9399960874543</v>
      </c>
      <c r="DD459" s="79">
        <f>SUM(Model!$CF459:$CQ459)</f>
        <v>195857.22453703996</v>
      </c>
      <c r="DE459" s="79">
        <f>SUM(Model!$CR459:$DC459)</f>
        <v>88500.446771631949</v>
      </c>
      <c r="DF459" s="80">
        <f>IFERROR((Model!$DD459-Model!$DE459)/Model!$DD459,0)</f>
        <v>0.54813795109766306</v>
      </c>
    </row>
    <row r="460" spans="2:110" x14ac:dyDescent="0.25">
      <c r="B460" t="s">
        <v>371</v>
      </c>
      <c r="C460" t="s">
        <v>70</v>
      </c>
      <c r="D460" t="s">
        <v>12</v>
      </c>
      <c r="E460" s="4">
        <v>18</v>
      </c>
      <c r="F460" s="4">
        <v>288967.59000000003</v>
      </c>
      <c r="G460" s="4">
        <v>91232.44</v>
      </c>
      <c r="H460" s="4">
        <v>5</v>
      </c>
      <c r="I460" s="4">
        <v>5</v>
      </c>
      <c r="J460" s="4">
        <v>5</v>
      </c>
      <c r="K460" s="4">
        <v>1</v>
      </c>
      <c r="L460" s="4">
        <v>5</v>
      </c>
      <c r="M460" s="4">
        <v>7</v>
      </c>
      <c r="N460" s="4">
        <v>1</v>
      </c>
      <c r="O460" s="4">
        <v>5</v>
      </c>
      <c r="P460" s="4">
        <v>6</v>
      </c>
      <c r="Q460" s="4">
        <v>0</v>
      </c>
      <c r="R460" s="4">
        <v>0</v>
      </c>
      <c r="S460" s="4">
        <v>1</v>
      </c>
      <c r="T460" s="4">
        <v>1</v>
      </c>
      <c r="U460" s="4">
        <v>0</v>
      </c>
      <c r="V460" s="4">
        <v>1</v>
      </c>
      <c r="W460" s="4">
        <v>0</v>
      </c>
      <c r="X460" s="4">
        <v>2</v>
      </c>
      <c r="Y460" s="4">
        <v>3</v>
      </c>
      <c r="Z460" s="4">
        <v>0</v>
      </c>
      <c r="AA460" s="4">
        <v>4</v>
      </c>
      <c r="AB460" s="4">
        <v>2</v>
      </c>
      <c r="AC460" s="4">
        <v>5</v>
      </c>
      <c r="AD460" s="4">
        <v>3</v>
      </c>
      <c r="AE460" s="4">
        <v>0</v>
      </c>
      <c r="AF460" s="4">
        <v>0</v>
      </c>
      <c r="AG460" s="4">
        <v>7</v>
      </c>
      <c r="AH460" s="4">
        <v>0</v>
      </c>
      <c r="AI460" s="4">
        <v>5</v>
      </c>
      <c r="AJ460" s="4">
        <v>2</v>
      </c>
      <c r="AK460" s="4">
        <v>2</v>
      </c>
      <c r="AL460" s="4">
        <v>0</v>
      </c>
      <c r="AM460" s="4">
        <v>0</v>
      </c>
      <c r="AN460" s="4">
        <v>1</v>
      </c>
      <c r="AO460" s="4">
        <v>0</v>
      </c>
      <c r="AP460" s="4">
        <v>0</v>
      </c>
      <c r="AQ460" s="4">
        <v>1</v>
      </c>
      <c r="AR460" s="79">
        <f>MAX(IFERROR(IFERROR(_xlfn.FORECAST.ETS(AR$5,tbl_Model[[#This Row],[H_2023_01]:[H_2025_12]],$H$5:$AQ$5),_xlfn.FORECAST.LINEAR(AR$5,tbl_Model[[#This Row],[H_2023_01]:[H_2025_12]],$H$5:$AQ$5)),0),0)</f>
        <v>0.56360655164987461</v>
      </c>
      <c r="AS460" s="79">
        <f>MAX(IFERROR(IFERROR(_xlfn.FORECAST.ETS(AS$5,tbl_Model[[#This Row],[H_2023_01]:[H_2025_12]],$H$5:$AQ$5),_xlfn.FORECAST.LINEAR(AS$5,tbl_Model[[#This Row],[H_2023_01]:[H_2025_12]],$H$5:$AQ$5)),0),0)</f>
        <v>0.46800616608700996</v>
      </c>
      <c r="AT460" s="79">
        <f>MAX(IFERROR(IFERROR(_xlfn.FORECAST.ETS(AT$5,tbl_Model[[#This Row],[H_2023_01]:[H_2025_12]],$H$5:$AQ$5),_xlfn.FORECAST.LINEAR(AT$5,tbl_Model[[#This Row],[H_2023_01]:[H_2025_12]],$H$5:$AQ$5)),0),0)</f>
        <v>0.37240578052413859</v>
      </c>
      <c r="AU460" s="79">
        <f>MAX(IFERROR(IFERROR(_xlfn.FORECAST.ETS(AU$5,tbl_Model[[#This Row],[H_2023_01]:[H_2025_12]],$H$5:$AQ$5),_xlfn.FORECAST.LINEAR(AU$5,tbl_Model[[#This Row],[H_2023_01]:[H_2025_12]],$H$5:$AQ$5)),0),0)</f>
        <v>0.27680539496127393</v>
      </c>
      <c r="AV460" s="79">
        <f>MAX(IFERROR(IFERROR(_xlfn.FORECAST.ETS(AV$5,tbl_Model[[#This Row],[H_2023_01]:[H_2025_12]],$H$5:$AQ$5),_xlfn.FORECAST.LINEAR(AV$5,tbl_Model[[#This Row],[H_2023_01]:[H_2025_12]],$H$5:$AQ$5)),0),0)</f>
        <v>0.18120500939840259</v>
      </c>
      <c r="AW460" s="79">
        <f>MAX(IFERROR(IFERROR(_xlfn.FORECAST.ETS(AW$5,tbl_Model[[#This Row],[H_2023_01]:[H_2025_12]],$H$5:$AQ$5),_xlfn.FORECAST.LINEAR(AW$5,tbl_Model[[#This Row],[H_2023_01]:[H_2025_12]],$H$5:$AQ$5)),0),0)</f>
        <v>8.5604623835537921E-2</v>
      </c>
      <c r="AX460" s="79">
        <f>MAX(IFERROR(IFERROR(_xlfn.FORECAST.ETS(AX$5,tbl_Model[[#This Row],[H_2023_01]:[H_2025_12]],$H$5:$AQ$5),_xlfn.FORECAST.LINEAR(AX$5,tbl_Model[[#This Row],[H_2023_01]:[H_2025_12]],$H$5:$AQ$5)),0),0)</f>
        <v>0</v>
      </c>
      <c r="AY460" s="79">
        <f>MAX(IFERROR(IFERROR(_xlfn.FORECAST.ETS(AY$5,tbl_Model[[#This Row],[H_2023_01]:[H_2025_12]],$H$5:$AQ$5),_xlfn.FORECAST.LINEAR(AY$5,tbl_Model[[#This Row],[H_2023_01]:[H_2025_12]],$H$5:$AQ$5)),0),0)</f>
        <v>0</v>
      </c>
      <c r="AZ460" s="79">
        <f>MAX(IFERROR(IFERROR(_xlfn.FORECAST.ETS(AZ$5,tbl_Model[[#This Row],[H_2023_01]:[H_2025_12]],$H$5:$AQ$5),_xlfn.FORECAST.LINEAR(AZ$5,tbl_Model[[#This Row],[H_2023_01]:[H_2025_12]],$H$5:$AQ$5)),0),0)</f>
        <v>0</v>
      </c>
      <c r="BA460" s="79">
        <f>MAX(IFERROR(IFERROR(_xlfn.FORECAST.ETS(BA$5,tbl_Model[[#This Row],[H_2023_01]:[H_2025_12]],$H$5:$AQ$5),_xlfn.FORECAST.LINEAR(BA$5,tbl_Model[[#This Row],[H_2023_01]:[H_2025_12]],$H$5:$AQ$5)),0),0)</f>
        <v>0</v>
      </c>
      <c r="BB460" s="79">
        <f>MAX(IFERROR(IFERROR(_xlfn.FORECAST.ETS(BB$5,tbl_Model[[#This Row],[H_2023_01]:[H_2025_12]],$H$5:$AQ$5),_xlfn.FORECAST.LINEAR(BB$5,tbl_Model[[#This Row],[H_2023_01]:[H_2025_12]],$H$5:$AQ$5)),0),0)</f>
        <v>0</v>
      </c>
      <c r="BC460" s="79">
        <f>MAX(IFERROR(IFERROR(_xlfn.FORECAST.ETS(BC$5,tbl_Model[[#This Row],[H_2023_01]:[H_2025_12]],$H$5:$AQ$5),_xlfn.FORECAST.LINEAR(BC$5,tbl_Model[[#This Row],[H_2023_01]:[H_2025_12]],$H$5:$AQ$5)),0),0)</f>
        <v>0</v>
      </c>
      <c r="BD460" s="80">
        <f>IFERROR(AR460/SUM(Model!$AR460:$BC460),1/12)</f>
        <v>0.28938018574540009</v>
      </c>
      <c r="BE460" s="80">
        <f>IFERROR(AS460/SUM(Model!$AR460:$BC460),1/12)</f>
        <v>0.24029477811390812</v>
      </c>
      <c r="BF460" s="80">
        <f>IFERROR(AT460/SUM(Model!$AR460:$BC460),1/12)</f>
        <v>0.19120937048241268</v>
      </c>
      <c r="BG460" s="80">
        <f>IFERROR(AU460/SUM(Model!$AR460:$BC460),1/12)</f>
        <v>0.14212396285092069</v>
      </c>
      <c r="BH460" s="80">
        <f>IFERROR(AV460/SUM(Model!$AR460:$BC460),1/12)</f>
        <v>9.3038555219425251E-2</v>
      </c>
      <c r="BI460" s="80">
        <f>IFERROR(AW460/SUM(Model!$AR460:$BC460),1/12)</f>
        <v>4.3953147587933263E-2</v>
      </c>
      <c r="BJ460" s="80">
        <f>IFERROR(AX460/SUM(Model!$AR460:$BC460),1/12)</f>
        <v>0</v>
      </c>
      <c r="BK460" s="80">
        <f>IFERROR(AY460/SUM(Model!$AR460:$BC460),1/12)</f>
        <v>0</v>
      </c>
      <c r="BL460" s="80">
        <f>IFERROR(AZ460/SUM(Model!$AR460:$BC460),1/12)</f>
        <v>0</v>
      </c>
      <c r="BM460" s="80">
        <f>IFERROR(BA460/SUM(Model!$AR460:$BC460),1/12)</f>
        <v>0</v>
      </c>
      <c r="BN460" s="80">
        <f>IFERROR(BB460/SUM(Model!$AR460:$BC460),1/12)</f>
        <v>0</v>
      </c>
      <c r="BO460" s="80">
        <f>IFERROR(BC460/SUM(Model!$AR460:$BC460),1/12)</f>
        <v>0</v>
      </c>
      <c r="BP46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18.870967741935484</v>
      </c>
      <c r="BQ460" s="77" cm="1">
        <f t="array" ref="BQ46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60" s="77" cm="1">
        <f t="array" ref="BR46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60" s="77">
        <f>IF(tbl_Model[[#This Row],[Type]]="Boutique",
    tbl_Model[[#This Row],[UnitListPrice]],
    tbl_Model[[#This Row],[UnitListPrice]]*(1-SUMIFS(tbl_MarketTerms[WholesaleMarginPct],tbl_MarketTerms[Country],tbl_Model[[#This Row],[country]])))</f>
        <v>17030.220100913681</v>
      </c>
      <c r="BT460" s="79">
        <f>Model!$BP460*BD460</f>
        <v>5.460884150356744</v>
      </c>
      <c r="BU460" s="79">
        <f>Model!$BP460*BE460</f>
        <v>4.5345950063431051</v>
      </c>
      <c r="BV460" s="79">
        <f>Model!$BP460*BF460</f>
        <v>3.6083058623294004</v>
      </c>
      <c r="BW460" s="79">
        <f>Model!$BP460*BG460</f>
        <v>2.6820167183157615</v>
      </c>
      <c r="BX460" s="79">
        <f>Model!$BP460*BH460</f>
        <v>1.7557275743020571</v>
      </c>
      <c r="BY460" s="79">
        <f>Model!$BP460*BI460</f>
        <v>0.82943843028841802</v>
      </c>
      <c r="BZ460" s="79">
        <f>Model!$BP460*BJ460</f>
        <v>0</v>
      </c>
      <c r="CA460" s="79">
        <f>Model!$BP460*BK460</f>
        <v>0</v>
      </c>
      <c r="CB460" s="79">
        <f>Model!$BP460*BL460</f>
        <v>0</v>
      </c>
      <c r="CC460" s="79">
        <f>Model!$BP460*BM460</f>
        <v>0</v>
      </c>
      <c r="CD460" s="79">
        <f>Model!$BP460*BN460</f>
        <v>0</v>
      </c>
      <c r="CE460" s="79">
        <f>Model!$BP460*BO460</f>
        <v>0</v>
      </c>
      <c r="CF460" s="79">
        <f>Model!$BS460*BT460</f>
        <v>93000.059026166346</v>
      </c>
      <c r="CG460" s="79">
        <f>Model!$BS460*BU460</f>
        <v>77225.15102652715</v>
      </c>
      <c r="CH460" s="79">
        <f>Model!$BS460*BV460</f>
        <v>61450.243026886827</v>
      </c>
      <c r="CI460" s="79">
        <f>Model!$BS460*BW460</f>
        <v>45675.335027247624</v>
      </c>
      <c r="CJ460" s="79">
        <f>Model!$BS460*BX460</f>
        <v>29900.427027607311</v>
      </c>
      <c r="CK460" s="79">
        <f>Model!$BS460*BY460</f>
        <v>14125.519027968106</v>
      </c>
      <c r="CL460" s="79">
        <f>Model!$BS460*BZ460</f>
        <v>0</v>
      </c>
      <c r="CM460" s="79">
        <f>Model!$BS460*CA460</f>
        <v>0</v>
      </c>
      <c r="CN460" s="79">
        <f>Model!$BS460*CB460</f>
        <v>0</v>
      </c>
      <c r="CO460" s="79">
        <f>Model!$BS460*CC460</f>
        <v>0</v>
      </c>
      <c r="CP460" s="79">
        <f>Model!$BS460*CD460</f>
        <v>0</v>
      </c>
      <c r="CQ460" s="79">
        <f>Model!$BS460*CE460</f>
        <v>0</v>
      </c>
      <c r="CR460" s="79">
        <f>Model!$BR460*BT460</f>
        <v>28790.469343361096</v>
      </c>
      <c r="CS460" s="79">
        <f>Model!$BR460*BU460</f>
        <v>23906.956258383692</v>
      </c>
      <c r="CT460" s="79">
        <f>Model!$BR460*BV460</f>
        <v>19023.443173405944</v>
      </c>
      <c r="CU460" s="79">
        <f>Model!$BR460*BW460</f>
        <v>14139.930088428542</v>
      </c>
      <c r="CV460" s="79">
        <f>Model!$BR460*BX460</f>
        <v>9256.4170034507952</v>
      </c>
      <c r="CW460" s="79">
        <f>Model!$BR460*BY460</f>
        <v>4372.903918473392</v>
      </c>
      <c r="CX460" s="79">
        <f>Model!$BR460*BZ460</f>
        <v>0</v>
      </c>
      <c r="CY460" s="79">
        <f>Model!$BR460*CA460</f>
        <v>0</v>
      </c>
      <c r="CZ460" s="79">
        <f>Model!$BR460*CB460</f>
        <v>0</v>
      </c>
      <c r="DA460" s="79">
        <f>Model!$BR460*CC460</f>
        <v>0</v>
      </c>
      <c r="DB460" s="79">
        <f>Model!$BR460*CD460</f>
        <v>0</v>
      </c>
      <c r="DC460" s="79">
        <f>Model!$BR460*CE460</f>
        <v>0</v>
      </c>
      <c r="DD460" s="79">
        <f>SUM(Model!$CF460:$CQ460)</f>
        <v>321376.73416240339</v>
      </c>
      <c r="DE460" s="79">
        <f>SUM(Model!$CR460:$DC460)</f>
        <v>99490.119785503484</v>
      </c>
      <c r="DF460" s="80">
        <f>IFERROR((Model!$DD460-Model!$DE460)/Model!$DD460,0)</f>
        <v>0.69042525730805548</v>
      </c>
    </row>
    <row r="461" spans="2:110" x14ac:dyDescent="0.25">
      <c r="B461" t="s">
        <v>371</v>
      </c>
      <c r="C461" t="s">
        <v>70</v>
      </c>
      <c r="D461" t="s">
        <v>14</v>
      </c>
      <c r="E461" s="4">
        <v>453</v>
      </c>
      <c r="F461" s="4">
        <v>7038349.9400000004</v>
      </c>
      <c r="G461" s="4">
        <v>2378841.42</v>
      </c>
      <c r="H461" s="4">
        <v>29</v>
      </c>
      <c r="I461" s="4">
        <v>33</v>
      </c>
      <c r="J461" s="4">
        <v>29</v>
      </c>
      <c r="K461" s="4">
        <v>41</v>
      </c>
      <c r="L461" s="4">
        <v>30</v>
      </c>
      <c r="M461" s="4">
        <v>36</v>
      </c>
      <c r="N461" s="4">
        <v>24</v>
      </c>
      <c r="O461" s="4">
        <v>41</v>
      </c>
      <c r="P461" s="4">
        <v>40</v>
      </c>
      <c r="Q461" s="4">
        <v>31</v>
      </c>
      <c r="R461" s="4">
        <v>36</v>
      </c>
      <c r="S461" s="4">
        <v>50</v>
      </c>
      <c r="T461" s="4">
        <v>18</v>
      </c>
      <c r="U461" s="4">
        <v>24</v>
      </c>
      <c r="V461" s="4">
        <v>40</v>
      </c>
      <c r="W461" s="4">
        <v>47</v>
      </c>
      <c r="X461" s="4">
        <v>39</v>
      </c>
      <c r="Y461" s="4">
        <v>32</v>
      </c>
      <c r="Z461" s="4">
        <v>12</v>
      </c>
      <c r="AA461" s="4">
        <v>39</v>
      </c>
      <c r="AB461" s="4">
        <v>47</v>
      </c>
      <c r="AC461" s="4">
        <v>41</v>
      </c>
      <c r="AD461" s="4">
        <v>42</v>
      </c>
      <c r="AE461" s="4">
        <v>62</v>
      </c>
      <c r="AF461" s="4">
        <v>27</v>
      </c>
      <c r="AG461" s="4">
        <v>21</v>
      </c>
      <c r="AH461" s="4">
        <v>29</v>
      </c>
      <c r="AI461" s="4">
        <v>56</v>
      </c>
      <c r="AJ461" s="4">
        <v>21</v>
      </c>
      <c r="AK461" s="4">
        <v>33</v>
      </c>
      <c r="AL461" s="4">
        <v>44</v>
      </c>
      <c r="AM461" s="4">
        <v>46</v>
      </c>
      <c r="AN461" s="4">
        <v>49</v>
      </c>
      <c r="AO461" s="4">
        <v>25</v>
      </c>
      <c r="AP461" s="4">
        <v>33</v>
      </c>
      <c r="AQ461" s="4">
        <v>69</v>
      </c>
      <c r="AR461" s="79">
        <f>MAX(IFERROR(IFERROR(_xlfn.FORECAST.ETS(AR$5,tbl_Model[[#This Row],[H_2023_01]:[H_2025_12]],$H$5:$AQ$5),_xlfn.FORECAST.LINEAR(AR$5,tbl_Model[[#This Row],[H_2023_01]:[H_2025_12]],$H$5:$AQ$5)),0),0)</f>
        <v>37.760670040318658</v>
      </c>
      <c r="AS461" s="79">
        <f>MAX(IFERROR(IFERROR(_xlfn.FORECAST.ETS(AS$5,tbl_Model[[#This Row],[H_2023_01]:[H_2025_12]],$H$5:$AQ$5),_xlfn.FORECAST.LINEAR(AS$5,tbl_Model[[#This Row],[H_2023_01]:[H_2025_12]],$H$5:$AQ$5)),0),0)</f>
        <v>35.896256261681572</v>
      </c>
      <c r="AT461" s="79">
        <f>MAX(IFERROR(IFERROR(_xlfn.FORECAST.ETS(AT$5,tbl_Model[[#This Row],[H_2023_01]:[H_2025_12]],$H$5:$AQ$5),_xlfn.FORECAST.LINEAR(AT$5,tbl_Model[[#This Row],[H_2023_01]:[H_2025_12]],$H$5:$AQ$5)),0),0)</f>
        <v>37.027910038246944</v>
      </c>
      <c r="AU461" s="79">
        <f>MAX(IFERROR(IFERROR(_xlfn.FORECAST.ETS(AU$5,tbl_Model[[#This Row],[H_2023_01]:[H_2025_12]],$H$5:$AQ$5),_xlfn.FORECAST.LINEAR(AU$5,tbl_Model[[#This Row],[H_2023_01]:[H_2025_12]],$H$5:$AQ$5)),0),0)</f>
        <v>55.109546797634884</v>
      </c>
      <c r="AV461" s="79">
        <f>MAX(IFERROR(IFERROR(_xlfn.FORECAST.ETS(AV$5,tbl_Model[[#This Row],[H_2023_01]:[H_2025_12]],$H$5:$AQ$5),_xlfn.FORECAST.LINEAR(AV$5,tbl_Model[[#This Row],[H_2023_01]:[H_2025_12]],$H$5:$AQ$5)),0),0)</f>
        <v>38.673206912217665</v>
      </c>
      <c r="AW461" s="79">
        <f>MAX(IFERROR(IFERROR(_xlfn.FORECAST.ETS(AW$5,tbl_Model[[#This Row],[H_2023_01]:[H_2025_12]],$H$5:$AQ$5),_xlfn.FORECAST.LINEAR(AW$5,tbl_Model[[#This Row],[H_2023_01]:[H_2025_12]],$H$5:$AQ$5)),0),0)</f>
        <v>36.808793133580572</v>
      </c>
      <c r="AX461" s="79">
        <f>MAX(IFERROR(IFERROR(_xlfn.FORECAST.ETS(AX$5,tbl_Model[[#This Row],[H_2023_01]:[H_2025_12]],$H$5:$AQ$5),_xlfn.FORECAST.LINEAR(AX$5,tbl_Model[[#This Row],[H_2023_01]:[H_2025_12]],$H$5:$AQ$5)),0),0)</f>
        <v>37.940446910145944</v>
      </c>
      <c r="AY461" s="79">
        <f>MAX(IFERROR(IFERROR(_xlfn.FORECAST.ETS(AY$5,tbl_Model[[#This Row],[H_2023_01]:[H_2025_12]],$H$5:$AQ$5),_xlfn.FORECAST.LINEAR(AY$5,tbl_Model[[#This Row],[H_2023_01]:[H_2025_12]],$H$5:$AQ$5)),0),0)</f>
        <v>56.022083669533892</v>
      </c>
      <c r="AZ461" s="79">
        <f>MAX(IFERROR(IFERROR(_xlfn.FORECAST.ETS(AZ$5,tbl_Model[[#This Row],[H_2023_01]:[H_2025_12]],$H$5:$AQ$5),_xlfn.FORECAST.LINEAR(AZ$5,tbl_Model[[#This Row],[H_2023_01]:[H_2025_12]],$H$5:$AQ$5)),0),0)</f>
        <v>39.585743784116666</v>
      </c>
      <c r="BA461" s="79">
        <f>MAX(IFERROR(IFERROR(_xlfn.FORECAST.ETS(BA$5,tbl_Model[[#This Row],[H_2023_01]:[H_2025_12]],$H$5:$AQ$5),_xlfn.FORECAST.LINEAR(BA$5,tbl_Model[[#This Row],[H_2023_01]:[H_2025_12]],$H$5:$AQ$5)),0),0)</f>
        <v>37.721330005479572</v>
      </c>
      <c r="BB461" s="79">
        <f>MAX(IFERROR(IFERROR(_xlfn.FORECAST.ETS(BB$5,tbl_Model[[#This Row],[H_2023_01]:[H_2025_12]],$H$5:$AQ$5),_xlfn.FORECAST.LINEAR(BB$5,tbl_Model[[#This Row],[H_2023_01]:[H_2025_12]],$H$5:$AQ$5)),0),0)</f>
        <v>38.852983782044944</v>
      </c>
      <c r="BC461" s="79">
        <f>MAX(IFERROR(IFERROR(_xlfn.FORECAST.ETS(BC$5,tbl_Model[[#This Row],[H_2023_01]:[H_2025_12]],$H$5:$AQ$5),_xlfn.FORECAST.LINEAR(BC$5,tbl_Model[[#This Row],[H_2023_01]:[H_2025_12]],$H$5:$AQ$5)),0),0)</f>
        <v>56.934620541432892</v>
      </c>
      <c r="BD461" s="80">
        <f>IFERROR(AR461/SUM(Model!$AR461:$BC461),1/12)</f>
        <v>7.4283247544060654E-2</v>
      </c>
      <c r="BE461" s="80">
        <f>IFERROR(AS461/SUM(Model!$AR461:$BC461),1/12)</f>
        <v>7.0615550172822811E-2</v>
      </c>
      <c r="BF461" s="80">
        <f>IFERROR(AT461/SUM(Model!$AR461:$BC461),1/12)</f>
        <v>7.2841753191175473E-2</v>
      </c>
      <c r="BG461" s="80">
        <f>IFERROR(AU461/SUM(Model!$AR461:$BC461),1/12)</f>
        <v>0.10841216806901662</v>
      </c>
      <c r="BH461" s="80">
        <f>IFERROR(AV461/SUM(Model!$AR461:$BC461),1/12)</f>
        <v>7.6078401133125112E-2</v>
      </c>
      <c r="BI461" s="80">
        <f>IFERROR(AW461/SUM(Model!$AR461:$BC461),1/12)</f>
        <v>7.2410703761887255E-2</v>
      </c>
      <c r="BJ461" s="80">
        <f>IFERROR(AX461/SUM(Model!$AR461:$BC461),1/12)</f>
        <v>7.4636906780239917E-2</v>
      </c>
      <c r="BK461" s="80">
        <f>IFERROR(AY461/SUM(Model!$AR461:$BC461),1/12)</f>
        <v>0.11020732165808107</v>
      </c>
      <c r="BL461" s="80">
        <f>IFERROR(AZ461/SUM(Model!$AR461:$BC461),1/12)</f>
        <v>7.7873554722189542E-2</v>
      </c>
      <c r="BM461" s="80">
        <f>IFERROR(BA461/SUM(Model!$AR461:$BC461),1/12)</f>
        <v>7.4205857350951698E-2</v>
      </c>
      <c r="BN461" s="80">
        <f>IFERROR(BB461/SUM(Model!$AR461:$BC461),1/12)</f>
        <v>7.6432060369304361E-2</v>
      </c>
      <c r="BO461" s="80">
        <f>IFERROR(BC461/SUM(Model!$AR461:$BC461),1/12)</f>
        <v>0.11200247524714552</v>
      </c>
      <c r="BP46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471.11748633879785</v>
      </c>
      <c r="BQ461" s="77" cm="1">
        <f t="array" ref="BQ46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61" s="77" cm="1">
        <f t="array" ref="BR46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61" s="77">
        <f>IF(tbl_Model[[#This Row],[Type]]="Boutique",
    tbl_Model[[#This Row],[UnitListPrice]],
    tbl_Model[[#This Row],[UnitListPrice]]*(1-SUMIFS(tbl_MarketTerms[WholesaleMarginPct],tbl_MarketTerms[Country],tbl_Model[[#This Row],[country]])))</f>
        <v>15927.543979271784</v>
      </c>
      <c r="BT461" s="79">
        <f>Model!$BP461*BD461</f>
        <v>34.996136860040536</v>
      </c>
      <c r="BU461" s="79">
        <f>Model!$BP461*BE461</f>
        <v>33.268220493851544</v>
      </c>
      <c r="BV461" s="79">
        <f>Model!$BP461*BF461</f>
        <v>34.317023663937697</v>
      </c>
      <c r="BW461" s="79">
        <f>Model!$BP461*BG461</f>
        <v>51.074868109214393</v>
      </c>
      <c r="BX461" s="79">
        <f>Model!$BP461*BH461</f>
        <v>35.84186510651265</v>
      </c>
      <c r="BY461" s="79">
        <f>Model!$BP461*BI461</f>
        <v>34.113948740323657</v>
      </c>
      <c r="BZ461" s="79">
        <f>Model!$BP461*BJ461</f>
        <v>35.16275191040981</v>
      </c>
      <c r="CA461" s="79">
        <f>Model!$BP461*BK461</f>
        <v>51.920596355686513</v>
      </c>
      <c r="CB461" s="79">
        <f>Model!$BP461*BL461</f>
        <v>36.687593352984756</v>
      </c>
      <c r="CC461" s="79">
        <f>Model!$BP461*BM461</f>
        <v>34.95967698679577</v>
      </c>
      <c r="CD461" s="79">
        <f>Model!$BP461*BN461</f>
        <v>36.008480156881923</v>
      </c>
      <c r="CE461" s="79">
        <f>Model!$BP461*BO461</f>
        <v>52.766324602158619</v>
      </c>
      <c r="CF461" s="79">
        <f>Model!$BS461*BT461</f>
        <v>557402.50894291</v>
      </c>
      <c r="CG461" s="79">
        <f>Model!$BS461*BU461</f>
        <v>529881.04502793134</v>
      </c>
      <c r="CH461" s="79">
        <f>Model!$BS461*BV461</f>
        <v>546585.90364507819</v>
      </c>
      <c r="CI461" s="79">
        <f>Model!$BS461*BW461</f>
        <v>813497.20804501814</v>
      </c>
      <c r="CJ461" s="79">
        <f>Model!$BS461*BX461</f>
        <v>570872.88278310699</v>
      </c>
      <c r="CK461" s="79">
        <f>Model!$BS461*BY461</f>
        <v>543351.41886812833</v>
      </c>
      <c r="CL461" s="79">
        <f>Model!$BS461*BZ461</f>
        <v>560056.27748527518</v>
      </c>
      <c r="CM461" s="79">
        <f>Model!$BS461*CA461</f>
        <v>826967.58188521524</v>
      </c>
      <c r="CN461" s="79">
        <f>Model!$BS461*CB461</f>
        <v>584343.25662330387</v>
      </c>
      <c r="CO461" s="79">
        <f>Model!$BS461*CC461</f>
        <v>556821.79270832532</v>
      </c>
      <c r="CP461" s="79">
        <f>Model!$BS461*CD461</f>
        <v>573526.65132547216</v>
      </c>
      <c r="CQ461" s="79">
        <f>Model!$BS461*CE461</f>
        <v>840437.95572541212</v>
      </c>
      <c r="CR461" s="79">
        <f>Model!$BR461*BT461</f>
        <v>184504.04323981961</v>
      </c>
      <c r="CS461" s="79">
        <f>Model!$BR461*BU461</f>
        <v>175394.25042991241</v>
      </c>
      <c r="CT461" s="79">
        <f>Model!$BR461*BV461</f>
        <v>180923.67289781309</v>
      </c>
      <c r="CU461" s="79">
        <f>Model!$BR461*BW461</f>
        <v>269273.14039769303</v>
      </c>
      <c r="CV461" s="79">
        <f>Model!$BR461*BX461</f>
        <v>188962.82912182357</v>
      </c>
      <c r="CW461" s="79">
        <f>Model!$BR461*BY461</f>
        <v>179853.03631191637</v>
      </c>
      <c r="CX461" s="79">
        <f>Model!$BR461*BZ461</f>
        <v>185382.45877981704</v>
      </c>
      <c r="CY461" s="79">
        <f>Model!$BR461*CA461</f>
        <v>273731.92627969704</v>
      </c>
      <c r="CZ461" s="79">
        <f>Model!$BR461*CB461</f>
        <v>193421.61500382752</v>
      </c>
      <c r="DA461" s="79">
        <f>Model!$BR461*CC461</f>
        <v>184311.82219392035</v>
      </c>
      <c r="DB461" s="79">
        <f>Model!$BR461*CD461</f>
        <v>189841.24466182102</v>
      </c>
      <c r="DC461" s="79">
        <f>Model!$BR461*CE461</f>
        <v>278190.712161701</v>
      </c>
      <c r="DD461" s="79">
        <f>SUM(Model!$CF461:$CQ461)</f>
        <v>7503744.4830651758</v>
      </c>
      <c r="DE461" s="79">
        <f>SUM(Model!$CR461:$DC461)</f>
        <v>2483790.7514797621</v>
      </c>
      <c r="DF461" s="80">
        <f>IFERROR((Model!$DD461-Model!$DE461)/Model!$DD461,0)</f>
        <v>0.66899315973707452</v>
      </c>
    </row>
    <row r="462" spans="2:110" x14ac:dyDescent="0.25">
      <c r="B462" t="s">
        <v>371</v>
      </c>
      <c r="C462" t="s">
        <v>45</v>
      </c>
      <c r="D462" t="s">
        <v>23</v>
      </c>
      <c r="E462" s="4">
        <v>75</v>
      </c>
      <c r="F462" s="4">
        <v>887599.95</v>
      </c>
      <c r="G462" s="4">
        <v>329890.90000000002</v>
      </c>
      <c r="H462" s="4">
        <v>0</v>
      </c>
      <c r="I462" s="4">
        <v>2</v>
      </c>
      <c r="J462" s="4">
        <v>3</v>
      </c>
      <c r="K462" s="4">
        <v>4</v>
      </c>
      <c r="L462" s="4">
        <v>0</v>
      </c>
      <c r="M462" s="4">
        <v>2</v>
      </c>
      <c r="N462" s="4">
        <v>6</v>
      </c>
      <c r="O462" s="4">
        <v>0</v>
      </c>
      <c r="P462" s="4">
        <v>9</v>
      </c>
      <c r="Q462" s="4">
        <v>6</v>
      </c>
      <c r="R462" s="4">
        <v>10</v>
      </c>
      <c r="S462" s="4">
        <v>4</v>
      </c>
      <c r="T462" s="4">
        <v>3</v>
      </c>
      <c r="U462" s="4">
        <v>5</v>
      </c>
      <c r="V462" s="4">
        <v>6</v>
      </c>
      <c r="W462" s="4">
        <v>6</v>
      </c>
      <c r="X462" s="4">
        <v>6</v>
      </c>
      <c r="Y462" s="4">
        <v>8</v>
      </c>
      <c r="Z462" s="4">
        <v>5</v>
      </c>
      <c r="AA462" s="4">
        <v>6</v>
      </c>
      <c r="AB462" s="4">
        <v>0</v>
      </c>
      <c r="AC462" s="4">
        <v>5</v>
      </c>
      <c r="AD462" s="4">
        <v>4</v>
      </c>
      <c r="AE462" s="4">
        <v>3</v>
      </c>
      <c r="AF462" s="4">
        <v>6</v>
      </c>
      <c r="AG462" s="4">
        <v>15</v>
      </c>
      <c r="AH462" s="4">
        <v>8</v>
      </c>
      <c r="AI462" s="4">
        <v>2</v>
      </c>
      <c r="AJ462" s="4">
        <v>3</v>
      </c>
      <c r="AK462" s="4">
        <v>0</v>
      </c>
      <c r="AL462" s="4">
        <v>11</v>
      </c>
      <c r="AM462" s="4">
        <v>0</v>
      </c>
      <c r="AN462" s="4">
        <v>5</v>
      </c>
      <c r="AO462" s="4">
        <v>5</v>
      </c>
      <c r="AP462" s="4">
        <v>7</v>
      </c>
      <c r="AQ462" s="4">
        <v>13</v>
      </c>
      <c r="AR462" s="79">
        <f>MAX(IFERROR(IFERROR(_xlfn.FORECAST.ETS(AR$5,tbl_Model[[#This Row],[H_2023_01]:[H_2025_12]],$H$5:$AQ$5),_xlfn.FORECAST.LINEAR(AR$5,tbl_Model[[#This Row],[H_2023_01]:[H_2025_12]],$H$5:$AQ$5)),0),0)</f>
        <v>7.0386452711247429</v>
      </c>
      <c r="AS462" s="79">
        <f>MAX(IFERROR(IFERROR(_xlfn.FORECAST.ETS(AS$5,tbl_Model[[#This Row],[H_2023_01]:[H_2025_12]],$H$5:$AQ$5),_xlfn.FORECAST.LINEAR(AS$5,tbl_Model[[#This Row],[H_2023_01]:[H_2025_12]],$H$5:$AQ$5)),0),0)</f>
        <v>7.1640700653838243</v>
      </c>
      <c r="AT462" s="79">
        <f>MAX(IFERROR(IFERROR(_xlfn.FORECAST.ETS(AT$5,tbl_Model[[#This Row],[H_2023_01]:[H_2025_12]],$H$5:$AQ$5),_xlfn.FORECAST.LINEAR(AT$5,tbl_Model[[#This Row],[H_2023_01]:[H_2025_12]],$H$5:$AQ$5)),0),0)</f>
        <v>7.2894948596429083</v>
      </c>
      <c r="AU462" s="79">
        <f>MAX(IFERROR(IFERROR(_xlfn.FORECAST.ETS(AU$5,tbl_Model[[#This Row],[H_2023_01]:[H_2025_12]],$H$5:$AQ$5),_xlfn.FORECAST.LINEAR(AU$5,tbl_Model[[#This Row],[H_2023_01]:[H_2025_12]],$H$5:$AQ$5)),0),0)</f>
        <v>7.4149196539019897</v>
      </c>
      <c r="AV462" s="79">
        <f>MAX(IFERROR(IFERROR(_xlfn.FORECAST.ETS(AV$5,tbl_Model[[#This Row],[H_2023_01]:[H_2025_12]],$H$5:$AQ$5),_xlfn.FORECAST.LINEAR(AV$5,tbl_Model[[#This Row],[H_2023_01]:[H_2025_12]],$H$5:$AQ$5)),0),0)</f>
        <v>7.5403444481610746</v>
      </c>
      <c r="AW462" s="79">
        <f>MAX(IFERROR(IFERROR(_xlfn.FORECAST.ETS(AW$5,tbl_Model[[#This Row],[H_2023_01]:[H_2025_12]],$H$5:$AQ$5),_xlfn.FORECAST.LINEAR(AW$5,tbl_Model[[#This Row],[H_2023_01]:[H_2025_12]],$H$5:$AQ$5)),0),0)</f>
        <v>7.6657692424201551</v>
      </c>
      <c r="AX462" s="79">
        <f>MAX(IFERROR(IFERROR(_xlfn.FORECAST.ETS(AX$5,tbl_Model[[#This Row],[H_2023_01]:[H_2025_12]],$H$5:$AQ$5),_xlfn.FORECAST.LINEAR(AX$5,tbl_Model[[#This Row],[H_2023_01]:[H_2025_12]],$H$5:$AQ$5)),0),0)</f>
        <v>7.79119403667924</v>
      </c>
      <c r="AY462" s="79">
        <f>MAX(IFERROR(IFERROR(_xlfn.FORECAST.ETS(AY$5,tbl_Model[[#This Row],[H_2023_01]:[H_2025_12]],$H$5:$AQ$5),_xlfn.FORECAST.LINEAR(AY$5,tbl_Model[[#This Row],[H_2023_01]:[H_2025_12]],$H$5:$AQ$5)),0),0)</f>
        <v>7.9166188309383214</v>
      </c>
      <c r="AZ462" s="79">
        <f>MAX(IFERROR(IFERROR(_xlfn.FORECAST.ETS(AZ$5,tbl_Model[[#This Row],[H_2023_01]:[H_2025_12]],$H$5:$AQ$5),_xlfn.FORECAST.LINEAR(AZ$5,tbl_Model[[#This Row],[H_2023_01]:[H_2025_12]],$H$5:$AQ$5)),0),0)</f>
        <v>8.0420436251974063</v>
      </c>
      <c r="BA462" s="79">
        <f>MAX(IFERROR(IFERROR(_xlfn.FORECAST.ETS(BA$5,tbl_Model[[#This Row],[H_2023_01]:[H_2025_12]],$H$5:$AQ$5),_xlfn.FORECAST.LINEAR(BA$5,tbl_Model[[#This Row],[H_2023_01]:[H_2025_12]],$H$5:$AQ$5)),0),0)</f>
        <v>8.1674684194564868</v>
      </c>
      <c r="BB462" s="79">
        <f>MAX(IFERROR(IFERROR(_xlfn.FORECAST.ETS(BB$5,tbl_Model[[#This Row],[H_2023_01]:[H_2025_12]],$H$5:$AQ$5),_xlfn.FORECAST.LINEAR(BB$5,tbl_Model[[#This Row],[H_2023_01]:[H_2025_12]],$H$5:$AQ$5)),0),0)</f>
        <v>8.2928932137155726</v>
      </c>
      <c r="BC462" s="79">
        <f>MAX(IFERROR(IFERROR(_xlfn.FORECAST.ETS(BC$5,tbl_Model[[#This Row],[H_2023_01]:[H_2025_12]],$H$5:$AQ$5),_xlfn.FORECAST.LINEAR(BC$5,tbl_Model[[#This Row],[H_2023_01]:[H_2025_12]],$H$5:$AQ$5)),0),0)</f>
        <v>8.4183180079746531</v>
      </c>
      <c r="BD462" s="80">
        <f>IFERROR(AR462/SUM(Model!$AR462:$BC462),1/12)</f>
        <v>7.5895085212094052E-2</v>
      </c>
      <c r="BE462" s="80">
        <f>IFERROR(AS462/SUM(Model!$AR462:$BC462),1/12)</f>
        <v>7.7247493961410271E-2</v>
      </c>
      <c r="BF462" s="80">
        <f>IFERROR(AT462/SUM(Model!$AR462:$BC462),1/12)</f>
        <v>7.8599902710726519E-2</v>
      </c>
      <c r="BG462" s="80">
        <f>IFERROR(AU462/SUM(Model!$AR462:$BC462),1/12)</f>
        <v>7.9952311460042738E-2</v>
      </c>
      <c r="BH462" s="80">
        <f>IFERROR(AV462/SUM(Model!$AR462:$BC462),1/12)</f>
        <v>8.1304720209358999E-2</v>
      </c>
      <c r="BI462" s="80">
        <f>IFERROR(AW462/SUM(Model!$AR462:$BC462),1/12)</f>
        <v>8.2657128958675219E-2</v>
      </c>
      <c r="BJ462" s="80">
        <f>IFERROR(AX462/SUM(Model!$AR462:$BC462),1/12)</f>
        <v>8.400953770799148E-2</v>
      </c>
      <c r="BK462" s="80">
        <f>IFERROR(AY462/SUM(Model!$AR462:$BC462),1/12)</f>
        <v>8.53619464573077E-2</v>
      </c>
      <c r="BL462" s="80">
        <f>IFERROR(AZ462/SUM(Model!$AR462:$BC462),1/12)</f>
        <v>8.6714355206623961E-2</v>
      </c>
      <c r="BM462" s="80">
        <f>IFERROR(BA462/SUM(Model!$AR462:$BC462),1/12)</f>
        <v>8.8066763955940167E-2</v>
      </c>
      <c r="BN462" s="80">
        <f>IFERROR(BB462/SUM(Model!$AR462:$BC462),1/12)</f>
        <v>8.9419172705256428E-2</v>
      </c>
      <c r="BO462" s="80">
        <f>IFERROR(BC462/SUM(Model!$AR462:$BC462),1/12)</f>
        <v>9.0771581454572647E-2</v>
      </c>
      <c r="BP46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79.521829521829517</v>
      </c>
      <c r="BQ462" s="77" cm="1">
        <f t="array" ref="BQ46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462" s="77" cm="1">
        <f t="array" ref="BR46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462" s="77">
        <f>IF(tbl_Model[[#This Row],[Type]]="Boutique",
    tbl_Model[[#This Row],[UnitListPrice]],
    tbl_Model[[#This Row],[UnitListPrice]]*(1-SUMIFS(tbl_MarketTerms[WholesaleMarginPct],tbl_MarketTerms[Country],tbl_Model[[#This Row],[country]])))</f>
        <v>12808.412397623255</v>
      </c>
      <c r="BT462" s="79">
        <f>Model!$BP462*BD462</f>
        <v>6.0353160277808673</v>
      </c>
      <c r="BU462" s="79">
        <f>Model!$BP462*BE462</f>
        <v>6.1428620457878225</v>
      </c>
      <c r="BV462" s="79">
        <f>Model!$BP462*BF462</f>
        <v>6.2504080637947803</v>
      </c>
      <c r="BW462" s="79">
        <f>Model!$BP462*BG462</f>
        <v>6.3579540818017346</v>
      </c>
      <c r="BX462" s="79">
        <f>Model!$BP462*BH462</f>
        <v>6.4655000998086933</v>
      </c>
      <c r="BY462" s="79">
        <f>Model!$BP462*BI462</f>
        <v>6.5730461178156485</v>
      </c>
      <c r="BZ462" s="79">
        <f>Model!$BP462*BJ462</f>
        <v>6.6805921358226072</v>
      </c>
      <c r="CA462" s="79">
        <f>Model!$BP462*BK462</f>
        <v>6.7881381538295615</v>
      </c>
      <c r="CB462" s="79">
        <f>Model!$BP462*BL462</f>
        <v>6.8956841718365203</v>
      </c>
      <c r="CC462" s="79">
        <f>Model!$BP462*BM462</f>
        <v>7.0032301898434746</v>
      </c>
      <c r="CD462" s="79">
        <f>Model!$BP462*BN462</f>
        <v>7.1107762078504324</v>
      </c>
      <c r="CE462" s="79">
        <f>Model!$BP462*BO462</f>
        <v>7.2183222258573876</v>
      </c>
      <c r="CF462" s="79">
        <f>Model!$BS462*BT462</f>
        <v>77302.816633802795</v>
      </c>
      <c r="CG462" s="79">
        <f>Model!$BS462*BU462</f>
        <v>78680.310384158103</v>
      </c>
      <c r="CH462" s="79">
        <f>Model!$BS462*BV462</f>
        <v>80057.804134513426</v>
      </c>
      <c r="CI462" s="79">
        <f>Model!$BS462*BW462</f>
        <v>81435.29788486872</v>
      </c>
      <c r="CJ462" s="79">
        <f>Model!$BS462*BX462</f>
        <v>82812.791635224057</v>
      </c>
      <c r="CK462" s="79">
        <f>Model!$BS462*BY462</f>
        <v>84190.285385579366</v>
      </c>
      <c r="CL462" s="79">
        <f>Model!$BS462*BZ462</f>
        <v>85567.779135934703</v>
      </c>
      <c r="CM462" s="79">
        <f>Model!$BS462*CA462</f>
        <v>86945.272886289997</v>
      </c>
      <c r="CN462" s="79">
        <f>Model!$BS462*CB462</f>
        <v>88322.766636645334</v>
      </c>
      <c r="CO462" s="79">
        <f>Model!$BS462*CC462</f>
        <v>89700.260387000628</v>
      </c>
      <c r="CP462" s="79">
        <f>Model!$BS462*CD462</f>
        <v>91077.754137355951</v>
      </c>
      <c r="CQ462" s="79">
        <f>Model!$BS462*CE462</f>
        <v>92455.247887711259</v>
      </c>
      <c r="CR462" s="79">
        <f>Model!$BR462*BT462</f>
        <v>28660.142776279328</v>
      </c>
      <c r="CS462" s="79">
        <f>Model!$BR462*BU462</f>
        <v>29170.850785091414</v>
      </c>
      <c r="CT462" s="79">
        <f>Model!$BR462*BV462</f>
        <v>29681.558793903514</v>
      </c>
      <c r="CU462" s="79">
        <f>Model!$BR462*BW462</f>
        <v>30192.266802715596</v>
      </c>
      <c r="CV462" s="79">
        <f>Model!$BR462*BX462</f>
        <v>30702.9748115277</v>
      </c>
      <c r="CW462" s="79">
        <f>Model!$BR462*BY462</f>
        <v>31213.682820339789</v>
      </c>
      <c r="CX462" s="79">
        <f>Model!$BR462*BZ462</f>
        <v>31724.390829151893</v>
      </c>
      <c r="CY462" s="79">
        <f>Model!$BR462*CA462</f>
        <v>32235.098837963975</v>
      </c>
      <c r="CZ462" s="79">
        <f>Model!$BR462*CB462</f>
        <v>32745.806846776079</v>
      </c>
      <c r="DA462" s="79">
        <f>Model!$BR462*CC462</f>
        <v>33256.514855588161</v>
      </c>
      <c r="DB462" s="79">
        <f>Model!$BR462*CD462</f>
        <v>33767.222864400261</v>
      </c>
      <c r="DC462" s="79">
        <f>Model!$BR462*CE462</f>
        <v>34277.930873212354</v>
      </c>
      <c r="DD462" s="79">
        <f>SUM(Model!$CF462:$CQ462)</f>
        <v>1018548.3871290843</v>
      </c>
      <c r="DE462" s="79">
        <f>SUM(Model!$CR462:$DC462)</f>
        <v>377628.44189695001</v>
      </c>
      <c r="DF462" s="80">
        <f>IFERROR((Model!$DD462-Model!$DE462)/Model!$DD462,0)</f>
        <v>0.62924840226653678</v>
      </c>
    </row>
    <row r="463" spans="2:110" x14ac:dyDescent="0.25">
      <c r="B463" t="s">
        <v>371</v>
      </c>
      <c r="C463" t="s">
        <v>70</v>
      </c>
      <c r="D463" t="s">
        <v>16</v>
      </c>
      <c r="E463" s="4">
        <v>277</v>
      </c>
      <c r="F463" s="4">
        <v>4066655.86</v>
      </c>
      <c r="G463" s="4">
        <v>1425911.02</v>
      </c>
      <c r="H463" s="4">
        <v>16</v>
      </c>
      <c r="I463" s="4">
        <v>19</v>
      </c>
      <c r="J463" s="4">
        <v>6</v>
      </c>
      <c r="K463" s="4">
        <v>35</v>
      </c>
      <c r="L463" s="4">
        <v>24</v>
      </c>
      <c r="M463" s="4">
        <v>13</v>
      </c>
      <c r="N463" s="4">
        <v>12</v>
      </c>
      <c r="O463" s="4">
        <v>16</v>
      </c>
      <c r="P463" s="4">
        <v>20</v>
      </c>
      <c r="Q463" s="4">
        <v>10</v>
      </c>
      <c r="R463" s="4">
        <v>30</v>
      </c>
      <c r="S463" s="4">
        <v>23</v>
      </c>
      <c r="T463" s="4">
        <v>24</v>
      </c>
      <c r="U463" s="4">
        <v>21</v>
      </c>
      <c r="V463" s="4">
        <v>21</v>
      </c>
      <c r="W463" s="4">
        <v>14</v>
      </c>
      <c r="X463" s="4">
        <v>20</v>
      </c>
      <c r="Y463" s="4">
        <v>18</v>
      </c>
      <c r="Z463" s="4">
        <v>20</v>
      </c>
      <c r="AA463" s="4">
        <v>13</v>
      </c>
      <c r="AB463" s="4">
        <v>4</v>
      </c>
      <c r="AC463" s="4">
        <v>30</v>
      </c>
      <c r="AD463" s="4">
        <v>25</v>
      </c>
      <c r="AE463" s="4">
        <v>24</v>
      </c>
      <c r="AF463" s="4">
        <v>12</v>
      </c>
      <c r="AG463" s="4">
        <v>22</v>
      </c>
      <c r="AH463" s="4">
        <v>24</v>
      </c>
      <c r="AI463" s="4">
        <v>4</v>
      </c>
      <c r="AJ463" s="4">
        <v>38</v>
      </c>
      <c r="AK463" s="4">
        <v>14</v>
      </c>
      <c r="AL463" s="4">
        <v>36</v>
      </c>
      <c r="AM463" s="4">
        <v>13</v>
      </c>
      <c r="AN463" s="4">
        <v>18</v>
      </c>
      <c r="AO463" s="4">
        <v>23</v>
      </c>
      <c r="AP463" s="4">
        <v>49</v>
      </c>
      <c r="AQ463" s="4">
        <v>24</v>
      </c>
      <c r="AR463" s="79">
        <f>MAX(IFERROR(IFERROR(_xlfn.FORECAST.ETS(AR$5,tbl_Model[[#This Row],[H_2023_01]:[H_2025_12]],$H$5:$AQ$5),_xlfn.FORECAST.LINEAR(AR$5,tbl_Model[[#This Row],[H_2023_01]:[H_2025_12]],$H$5:$AQ$5)),0),0)</f>
        <v>28.116781964660184</v>
      </c>
      <c r="AS463" s="79">
        <f>MAX(IFERROR(IFERROR(_xlfn.FORECAST.ETS(AS$5,tbl_Model[[#This Row],[H_2023_01]:[H_2025_12]],$H$5:$AQ$5),_xlfn.FORECAST.LINEAR(AS$5,tbl_Model[[#This Row],[H_2023_01]:[H_2025_12]],$H$5:$AQ$5)),0),0)</f>
        <v>21.569865969135883</v>
      </c>
      <c r="AT463" s="79">
        <f>MAX(IFERROR(IFERROR(_xlfn.FORECAST.ETS(AT$5,tbl_Model[[#This Row],[H_2023_01]:[H_2025_12]],$H$5:$AQ$5),_xlfn.FORECAST.LINEAR(AT$5,tbl_Model[[#This Row],[H_2023_01]:[H_2025_12]],$H$5:$AQ$5)),0),0)</f>
        <v>28.510894943057643</v>
      </c>
      <c r="AU463" s="79">
        <f>MAX(IFERROR(IFERROR(_xlfn.FORECAST.ETS(AU$5,tbl_Model[[#This Row],[H_2023_01]:[H_2025_12]],$H$5:$AQ$5),_xlfn.FORECAST.LINEAR(AU$5,tbl_Model[[#This Row],[H_2023_01]:[H_2025_12]],$H$5:$AQ$5)),0),0)</f>
        <v>21.963978947533342</v>
      </c>
      <c r="AV463" s="79">
        <f>MAX(IFERROR(IFERROR(_xlfn.FORECAST.ETS(AV$5,tbl_Model[[#This Row],[H_2023_01]:[H_2025_12]],$H$5:$AQ$5),_xlfn.FORECAST.LINEAR(AV$5,tbl_Model[[#This Row],[H_2023_01]:[H_2025_12]],$H$5:$AQ$5)),0),0)</f>
        <v>28.905007921455102</v>
      </c>
      <c r="AW463" s="79">
        <f>MAX(IFERROR(IFERROR(_xlfn.FORECAST.ETS(AW$5,tbl_Model[[#This Row],[H_2023_01]:[H_2025_12]],$H$5:$AQ$5),_xlfn.FORECAST.LINEAR(AW$5,tbl_Model[[#This Row],[H_2023_01]:[H_2025_12]],$H$5:$AQ$5)),0),0)</f>
        <v>22.3580919259308</v>
      </c>
      <c r="AX463" s="79">
        <f>MAX(IFERROR(IFERROR(_xlfn.FORECAST.ETS(AX$5,tbl_Model[[#This Row],[H_2023_01]:[H_2025_12]],$H$5:$AQ$5),_xlfn.FORECAST.LINEAR(AX$5,tbl_Model[[#This Row],[H_2023_01]:[H_2025_12]],$H$5:$AQ$5)),0),0)</f>
        <v>29.299120899852557</v>
      </c>
      <c r="AY463" s="79">
        <f>MAX(IFERROR(IFERROR(_xlfn.FORECAST.ETS(AY$5,tbl_Model[[#This Row],[H_2023_01]:[H_2025_12]],$H$5:$AQ$5),_xlfn.FORECAST.LINEAR(AY$5,tbl_Model[[#This Row],[H_2023_01]:[H_2025_12]],$H$5:$AQ$5)),0),0)</f>
        <v>22.752204904328256</v>
      </c>
      <c r="AZ463" s="79">
        <f>MAX(IFERROR(IFERROR(_xlfn.FORECAST.ETS(AZ$5,tbl_Model[[#This Row],[H_2023_01]:[H_2025_12]],$H$5:$AQ$5),_xlfn.FORECAST.LINEAR(AZ$5,tbl_Model[[#This Row],[H_2023_01]:[H_2025_12]],$H$5:$AQ$5)),0),0)</f>
        <v>29.693233878250016</v>
      </c>
      <c r="BA463" s="79">
        <f>MAX(IFERROR(IFERROR(_xlfn.FORECAST.ETS(BA$5,tbl_Model[[#This Row],[H_2023_01]:[H_2025_12]],$H$5:$AQ$5),_xlfn.FORECAST.LINEAR(BA$5,tbl_Model[[#This Row],[H_2023_01]:[H_2025_12]],$H$5:$AQ$5)),0),0)</f>
        <v>23.146317882725715</v>
      </c>
      <c r="BB463" s="79">
        <f>MAX(IFERROR(IFERROR(_xlfn.FORECAST.ETS(BB$5,tbl_Model[[#This Row],[H_2023_01]:[H_2025_12]],$H$5:$AQ$5),_xlfn.FORECAST.LINEAR(BB$5,tbl_Model[[#This Row],[H_2023_01]:[H_2025_12]],$H$5:$AQ$5)),0),0)</f>
        <v>30.087346856647475</v>
      </c>
      <c r="BC463" s="79">
        <f>MAX(IFERROR(IFERROR(_xlfn.FORECAST.ETS(BC$5,tbl_Model[[#This Row],[H_2023_01]:[H_2025_12]],$H$5:$AQ$5),_xlfn.FORECAST.LINEAR(BC$5,tbl_Model[[#This Row],[H_2023_01]:[H_2025_12]],$H$5:$AQ$5)),0),0)</f>
        <v>23.540430861123173</v>
      </c>
      <c r="BD463" s="80">
        <f>IFERROR(AR463/SUM(Model!$AR463:$BC463),1/12)</f>
        <v>9.0715895633927873E-2</v>
      </c>
      <c r="BE463" s="80">
        <f>IFERROR(AS463/SUM(Model!$AR463:$BC463),1/12)</f>
        <v>6.9592946751635562E-2</v>
      </c>
      <c r="BF463" s="80">
        <f>IFERROR(AT463/SUM(Model!$AR463:$BC463),1/12)</f>
        <v>9.1987460490148512E-2</v>
      </c>
      <c r="BG463" s="80">
        <f>IFERROR(AU463/SUM(Model!$AR463:$BC463),1/12)</f>
        <v>7.0864511607856201E-2</v>
      </c>
      <c r="BH463" s="80">
        <f>IFERROR(AV463/SUM(Model!$AR463:$BC463),1/12)</f>
        <v>9.3259025346369165E-2</v>
      </c>
      <c r="BI463" s="80">
        <f>IFERROR(AW463/SUM(Model!$AR463:$BC463),1/12)</f>
        <v>7.213607646407684E-2</v>
      </c>
      <c r="BJ463" s="80">
        <f>IFERROR(AX463/SUM(Model!$AR463:$BC463),1/12)</f>
        <v>9.453059020258979E-2</v>
      </c>
      <c r="BK463" s="80">
        <f>IFERROR(AY463/SUM(Model!$AR463:$BC463),1/12)</f>
        <v>7.3407641320297479E-2</v>
      </c>
      <c r="BL463" s="80">
        <f>IFERROR(AZ463/SUM(Model!$AR463:$BC463),1/12)</f>
        <v>9.5802155058810443E-2</v>
      </c>
      <c r="BM463" s="80">
        <f>IFERROR(BA463/SUM(Model!$AR463:$BC463),1/12)</f>
        <v>7.4679206176518131E-2</v>
      </c>
      <c r="BN463" s="80">
        <f>IFERROR(BB463/SUM(Model!$AR463:$BC463),1/12)</f>
        <v>9.7073719915031081E-2</v>
      </c>
      <c r="BO463" s="80">
        <f>IFERROR(BC463/SUM(Model!$AR463:$BC463),1/12)</f>
        <v>7.595077103273877E-2</v>
      </c>
      <c r="BP46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288.57558362035957</v>
      </c>
      <c r="BQ463" s="77" cm="1">
        <f t="array" ref="BQ46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63" s="77" cm="1">
        <f t="array" ref="BR46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63" s="77">
        <f>IF(tbl_Model[[#This Row],[Type]]="Boutique",
    tbl_Model[[#This Row],[UnitListPrice]],
    tbl_Model[[#This Row],[UnitListPrice]]*(1-SUMIFS(tbl_MarketTerms[WholesaleMarginPct],tbl_MarketTerms[Country],tbl_Model[[#This Row],[country]])))</f>
        <v>15216.93047865812</v>
      </c>
      <c r="BT463" s="79">
        <f>Model!$BP463*BD463</f>
        <v>26.178392526204366</v>
      </c>
      <c r="BU463" s="79">
        <f>Model!$BP463*BE463</f>
        <v>20.08282522471384</v>
      </c>
      <c r="BV463" s="79">
        <f>Model!$BP463*BF463</f>
        <v>26.545335096699375</v>
      </c>
      <c r="BW463" s="79">
        <f>Model!$BP463*BG463</f>
        <v>20.449767795208849</v>
      </c>
      <c r="BX463" s="79">
        <f>Model!$BP463*BH463</f>
        <v>26.912277667194388</v>
      </c>
      <c r="BY463" s="79">
        <f>Model!$BP463*BI463</f>
        <v>20.816710365703859</v>
      </c>
      <c r="BZ463" s="79">
        <f>Model!$BP463*BJ463</f>
        <v>27.279220237689394</v>
      </c>
      <c r="CA463" s="79">
        <f>Model!$BP463*BK463</f>
        <v>21.183652936198868</v>
      </c>
      <c r="CB463" s="79">
        <f>Model!$BP463*BL463</f>
        <v>27.646162808184407</v>
      </c>
      <c r="CC463" s="79">
        <f>Model!$BP463*BM463</f>
        <v>21.550595506693881</v>
      </c>
      <c r="CD463" s="79">
        <f>Model!$BP463*BN463</f>
        <v>28.013105378679416</v>
      </c>
      <c r="CE463" s="79">
        <f>Model!$BP463*BO463</f>
        <v>21.91753807718889</v>
      </c>
      <c r="CF463" s="79">
        <f>Model!$BS463*BT463</f>
        <v>398354.77911427512</v>
      </c>
      <c r="CG463" s="79">
        <f>Model!$BS463*BU463</f>
        <v>305598.95525951212</v>
      </c>
      <c r="CH463" s="79">
        <f>Model!$BS463*BV463</f>
        <v>403938.51869915781</v>
      </c>
      <c r="CI463" s="79">
        <f>Model!$BS463*BW463</f>
        <v>311182.69484439481</v>
      </c>
      <c r="CJ463" s="79">
        <f>Model!$BS463*BX463</f>
        <v>409522.25828404055</v>
      </c>
      <c r="CK463" s="79">
        <f>Model!$BS463*BY463</f>
        <v>316766.43442927743</v>
      </c>
      <c r="CL463" s="79">
        <f>Model!$BS463*BZ463</f>
        <v>415105.99786892312</v>
      </c>
      <c r="CM463" s="79">
        <f>Model!$BS463*CA463</f>
        <v>322350.17401416012</v>
      </c>
      <c r="CN463" s="79">
        <f>Model!$BS463*CB463</f>
        <v>420689.73745380586</v>
      </c>
      <c r="CO463" s="79">
        <f>Model!$BS463*CC463</f>
        <v>327933.91359904286</v>
      </c>
      <c r="CP463" s="79">
        <f>Model!$BS463*CD463</f>
        <v>426273.47703868849</v>
      </c>
      <c r="CQ463" s="79">
        <f>Model!$BS463*CE463</f>
        <v>333517.65318392549</v>
      </c>
      <c r="CR463" s="79">
        <f>Model!$BR463*BT463</f>
        <v>138015.78402554532</v>
      </c>
      <c r="CS463" s="79">
        <f>Model!$BR463*BU463</f>
        <v>105879.18513569473</v>
      </c>
      <c r="CT463" s="79">
        <f>Model!$BR463*BV463</f>
        <v>139950.35149406057</v>
      </c>
      <c r="CU463" s="79">
        <f>Model!$BR463*BW463</f>
        <v>107813.75260420998</v>
      </c>
      <c r="CV463" s="79">
        <f>Model!$BR463*BX463</f>
        <v>141884.91896257584</v>
      </c>
      <c r="CW463" s="79">
        <f>Model!$BR463*BY463</f>
        <v>109748.32007272523</v>
      </c>
      <c r="CX463" s="79">
        <f>Model!$BR463*BZ463</f>
        <v>143819.48643109106</v>
      </c>
      <c r="CY463" s="79">
        <f>Model!$BR463*CA463</f>
        <v>111682.88754124047</v>
      </c>
      <c r="CZ463" s="79">
        <f>Model!$BR463*CB463</f>
        <v>145754.05389960634</v>
      </c>
      <c r="DA463" s="79">
        <f>Model!$BR463*CC463</f>
        <v>113617.45500975574</v>
      </c>
      <c r="DB463" s="79">
        <f>Model!$BR463*CD463</f>
        <v>147688.62136812159</v>
      </c>
      <c r="DC463" s="79">
        <f>Model!$BR463*CE463</f>
        <v>115552.02247827098</v>
      </c>
      <c r="DD463" s="79">
        <f>SUM(Model!$CF463:$CQ463)</f>
        <v>4391234.5937892031</v>
      </c>
      <c r="DE463" s="79">
        <f>SUM(Model!$CR463:$DC463)</f>
        <v>1521406.8390228979</v>
      </c>
      <c r="DF463" s="80">
        <f>IFERROR((Model!$DD463-Model!$DE463)/Model!$DD463,0)</f>
        <v>0.65353551341239691</v>
      </c>
    </row>
    <row r="464" spans="2:110" x14ac:dyDescent="0.25">
      <c r="B464" t="s">
        <v>371</v>
      </c>
      <c r="C464" t="s">
        <v>148</v>
      </c>
      <c r="D464" t="s">
        <v>20</v>
      </c>
      <c r="E464" s="4">
        <v>252</v>
      </c>
      <c r="F464" s="4">
        <v>1554670.54</v>
      </c>
      <c r="G464" s="4">
        <v>656783.31000000006</v>
      </c>
      <c r="H464" s="4">
        <v>7</v>
      </c>
      <c r="I464" s="4">
        <v>20</v>
      </c>
      <c r="J464" s="4">
        <v>18</v>
      </c>
      <c r="K464" s="4">
        <v>17</v>
      </c>
      <c r="L464" s="4">
        <v>23</v>
      </c>
      <c r="M464" s="4">
        <v>23</v>
      </c>
      <c r="N464" s="4">
        <v>17</v>
      </c>
      <c r="O464" s="4">
        <v>16</v>
      </c>
      <c r="P464" s="4">
        <v>6</v>
      </c>
      <c r="Q464" s="4">
        <v>40</v>
      </c>
      <c r="R464" s="4">
        <v>37</v>
      </c>
      <c r="S464" s="4">
        <v>27</v>
      </c>
      <c r="T464" s="4">
        <v>16</v>
      </c>
      <c r="U464" s="4">
        <v>35</v>
      </c>
      <c r="V464" s="4">
        <v>15</v>
      </c>
      <c r="W464" s="4">
        <v>14</v>
      </c>
      <c r="X464" s="4">
        <v>22</v>
      </c>
      <c r="Y464" s="4">
        <v>19</v>
      </c>
      <c r="Z464" s="4">
        <v>19</v>
      </c>
      <c r="AA464" s="4">
        <v>25</v>
      </c>
      <c r="AB464" s="4">
        <v>28</v>
      </c>
      <c r="AC464" s="4">
        <v>23</v>
      </c>
      <c r="AD464" s="4">
        <v>39</v>
      </c>
      <c r="AE464" s="4">
        <v>26</v>
      </c>
      <c r="AF464" s="4">
        <v>9</v>
      </c>
      <c r="AG464" s="4">
        <v>21</v>
      </c>
      <c r="AH464" s="4">
        <v>31</v>
      </c>
      <c r="AI464" s="4">
        <v>12</v>
      </c>
      <c r="AJ464" s="4">
        <v>20</v>
      </c>
      <c r="AK464" s="4">
        <v>25</v>
      </c>
      <c r="AL464" s="4">
        <v>40</v>
      </c>
      <c r="AM464" s="4">
        <v>13</v>
      </c>
      <c r="AN464" s="4">
        <v>14</v>
      </c>
      <c r="AO464" s="4">
        <v>15</v>
      </c>
      <c r="AP464" s="4">
        <v>26</v>
      </c>
      <c r="AQ464" s="4">
        <v>26</v>
      </c>
      <c r="AR464" s="79">
        <f>MAX(IFERROR(IFERROR(_xlfn.FORECAST.ETS(AR$5,tbl_Model[[#This Row],[H_2023_01]:[H_2025_12]],$H$5:$AQ$5),_xlfn.FORECAST.LINEAR(AR$5,tbl_Model[[#This Row],[H_2023_01]:[H_2025_12]],$H$5:$AQ$5)),0),0)</f>
        <v>22.876602189302787</v>
      </c>
      <c r="AS464" s="79">
        <f>MAX(IFERROR(IFERROR(_xlfn.FORECAST.ETS(AS$5,tbl_Model[[#This Row],[H_2023_01]:[H_2025_12]],$H$5:$AQ$5),_xlfn.FORECAST.LINEAR(AS$5,tbl_Model[[#This Row],[H_2023_01]:[H_2025_12]],$H$5:$AQ$5)),0),0)</f>
        <v>23.029930358389393</v>
      </c>
      <c r="AT464" s="79">
        <f>MAX(IFERROR(IFERROR(_xlfn.FORECAST.ETS(AT$5,tbl_Model[[#This Row],[H_2023_01]:[H_2025_12]],$H$5:$AQ$5),_xlfn.FORECAST.LINEAR(AT$5,tbl_Model[[#This Row],[H_2023_01]:[H_2025_12]],$H$5:$AQ$5)),0),0)</f>
        <v>23.183258527475999</v>
      </c>
      <c r="AU464" s="79">
        <f>MAX(IFERROR(IFERROR(_xlfn.FORECAST.ETS(AU$5,tbl_Model[[#This Row],[H_2023_01]:[H_2025_12]],$H$5:$AQ$5),_xlfn.FORECAST.LINEAR(AU$5,tbl_Model[[#This Row],[H_2023_01]:[H_2025_12]],$H$5:$AQ$5)),0),0)</f>
        <v>23.336586696562605</v>
      </c>
      <c r="AV464" s="79">
        <f>MAX(IFERROR(IFERROR(_xlfn.FORECAST.ETS(AV$5,tbl_Model[[#This Row],[H_2023_01]:[H_2025_12]],$H$5:$AQ$5),_xlfn.FORECAST.LINEAR(AV$5,tbl_Model[[#This Row],[H_2023_01]:[H_2025_12]],$H$5:$AQ$5)),0),0)</f>
        <v>23.489914865649212</v>
      </c>
      <c r="AW464" s="79">
        <f>MAX(IFERROR(IFERROR(_xlfn.FORECAST.ETS(AW$5,tbl_Model[[#This Row],[H_2023_01]:[H_2025_12]],$H$5:$AQ$5),_xlfn.FORECAST.LINEAR(AW$5,tbl_Model[[#This Row],[H_2023_01]:[H_2025_12]],$H$5:$AQ$5)),0),0)</f>
        <v>23.643243034735818</v>
      </c>
      <c r="AX464" s="79">
        <f>MAX(IFERROR(IFERROR(_xlfn.FORECAST.ETS(AX$5,tbl_Model[[#This Row],[H_2023_01]:[H_2025_12]],$H$5:$AQ$5),_xlfn.FORECAST.LINEAR(AX$5,tbl_Model[[#This Row],[H_2023_01]:[H_2025_12]],$H$5:$AQ$5)),0),0)</f>
        <v>23.796571203822424</v>
      </c>
      <c r="AY464" s="79">
        <f>MAX(IFERROR(IFERROR(_xlfn.FORECAST.ETS(AY$5,tbl_Model[[#This Row],[H_2023_01]:[H_2025_12]],$H$5:$AQ$5),_xlfn.FORECAST.LINEAR(AY$5,tbl_Model[[#This Row],[H_2023_01]:[H_2025_12]],$H$5:$AQ$5)),0),0)</f>
        <v>23.94989937290903</v>
      </c>
      <c r="AZ464" s="79">
        <f>MAX(IFERROR(IFERROR(_xlfn.FORECAST.ETS(AZ$5,tbl_Model[[#This Row],[H_2023_01]:[H_2025_12]],$H$5:$AQ$5),_xlfn.FORECAST.LINEAR(AZ$5,tbl_Model[[#This Row],[H_2023_01]:[H_2025_12]],$H$5:$AQ$5)),0),0)</f>
        <v>24.103227541995636</v>
      </c>
      <c r="BA464" s="79">
        <f>MAX(IFERROR(IFERROR(_xlfn.FORECAST.ETS(BA$5,tbl_Model[[#This Row],[H_2023_01]:[H_2025_12]],$H$5:$AQ$5),_xlfn.FORECAST.LINEAR(BA$5,tbl_Model[[#This Row],[H_2023_01]:[H_2025_12]],$H$5:$AQ$5)),0),0)</f>
        <v>24.256555711082243</v>
      </c>
      <c r="BB464" s="79">
        <f>MAX(IFERROR(IFERROR(_xlfn.FORECAST.ETS(BB$5,tbl_Model[[#This Row],[H_2023_01]:[H_2025_12]],$H$5:$AQ$5),_xlfn.FORECAST.LINEAR(BB$5,tbl_Model[[#This Row],[H_2023_01]:[H_2025_12]],$H$5:$AQ$5)),0),0)</f>
        <v>24.409883880168849</v>
      </c>
      <c r="BC464" s="79">
        <f>MAX(IFERROR(IFERROR(_xlfn.FORECAST.ETS(BC$5,tbl_Model[[#This Row],[H_2023_01]:[H_2025_12]],$H$5:$AQ$5),_xlfn.FORECAST.LINEAR(BC$5,tbl_Model[[#This Row],[H_2023_01]:[H_2025_12]],$H$5:$AQ$5)),0),0)</f>
        <v>24.563212049255455</v>
      </c>
      <c r="BD464" s="80">
        <f>IFERROR(AR464/SUM(Model!$AR464:$BC464),1/12)</f>
        <v>8.0370614698813778E-2</v>
      </c>
      <c r="BE464" s="80">
        <f>IFERROR(AS464/SUM(Model!$AR464:$BC464),1/12)</f>
        <v>8.0909290814180967E-2</v>
      </c>
      <c r="BF464" s="80">
        <f>IFERROR(AT464/SUM(Model!$AR464:$BC464),1/12)</f>
        <v>8.1447966929548157E-2</v>
      </c>
      <c r="BG464" s="80">
        <f>IFERROR(AU464/SUM(Model!$AR464:$BC464),1/12)</f>
        <v>8.1986643044915347E-2</v>
      </c>
      <c r="BH464" s="80">
        <f>IFERROR(AV464/SUM(Model!$AR464:$BC464),1/12)</f>
        <v>8.2525319160282537E-2</v>
      </c>
      <c r="BI464" s="80">
        <f>IFERROR(AW464/SUM(Model!$AR464:$BC464),1/12)</f>
        <v>8.3063995275649727E-2</v>
      </c>
      <c r="BJ464" s="80">
        <f>IFERROR(AX464/SUM(Model!$AR464:$BC464),1/12)</f>
        <v>8.3602671391016917E-2</v>
      </c>
      <c r="BK464" s="80">
        <f>IFERROR(AY464/SUM(Model!$AR464:$BC464),1/12)</f>
        <v>8.4141347506384107E-2</v>
      </c>
      <c r="BL464" s="80">
        <f>IFERROR(AZ464/SUM(Model!$AR464:$BC464),1/12)</f>
        <v>8.4680023621751296E-2</v>
      </c>
      <c r="BM464" s="80">
        <f>IFERROR(BA464/SUM(Model!$AR464:$BC464),1/12)</f>
        <v>8.5218699737118486E-2</v>
      </c>
      <c r="BN464" s="80">
        <f>IFERROR(BB464/SUM(Model!$AR464:$BC464),1/12)</f>
        <v>8.575737585248569E-2</v>
      </c>
      <c r="BO464" s="80">
        <f>IFERROR(BC464/SUM(Model!$AR464:$BC464),1/12)</f>
        <v>8.629605196785288E-2</v>
      </c>
      <c r="BP46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263.46046287367403</v>
      </c>
      <c r="BQ464" s="77" cm="1">
        <f t="array" ref="BQ46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464" s="77" cm="1">
        <f t="array" ref="BR46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464" s="77">
        <f>IF(tbl_Model[[#This Row],[Type]]="Boutique",
    tbl_Model[[#This Row],[UnitListPrice]],
    tbl_Model[[#This Row],[UnitListPrice]]*(1-SUMIFS(tbl_MarketTerms[WholesaleMarginPct],tbl_MarketTerms[Country],tbl_Model[[#This Row],[country]])))</f>
        <v>6471.9865368089368</v>
      </c>
      <c r="BT464" s="79">
        <f>Model!$BP464*BD464</f>
        <v>21.174479349991188</v>
      </c>
      <c r="BU464" s="79">
        <f>Model!$BP464*BE464</f>
        <v>21.316399208684821</v>
      </c>
      <c r="BV464" s="79">
        <f>Model!$BP464*BF464</f>
        <v>21.458319067378454</v>
      </c>
      <c r="BW464" s="79">
        <f>Model!$BP464*BG464</f>
        <v>21.600238926072084</v>
      </c>
      <c r="BX464" s="79">
        <f>Model!$BP464*BH464</f>
        <v>21.742158784765717</v>
      </c>
      <c r="BY464" s="79">
        <f>Model!$BP464*BI464</f>
        <v>21.88407864345935</v>
      </c>
      <c r="BZ464" s="79">
        <f>Model!$BP464*BJ464</f>
        <v>22.025998502152984</v>
      </c>
      <c r="CA464" s="79">
        <f>Model!$BP464*BK464</f>
        <v>22.167918360846613</v>
      </c>
      <c r="CB464" s="79">
        <f>Model!$BP464*BL464</f>
        <v>22.309838219540246</v>
      </c>
      <c r="CC464" s="79">
        <f>Model!$BP464*BM464</f>
        <v>22.45175807823388</v>
      </c>
      <c r="CD464" s="79">
        <f>Model!$BP464*BN464</f>
        <v>22.593677936927516</v>
      </c>
      <c r="CE464" s="79">
        <f>Model!$BP464*BO464</f>
        <v>22.73559779562115</v>
      </c>
      <c r="CF464" s="79">
        <f>Model!$BS464*BT464</f>
        <v>137040.9452770818</v>
      </c>
      <c r="CG464" s="79">
        <f>Model!$BS464*BU464</f>
        <v>137959.44869185283</v>
      </c>
      <c r="CH464" s="79">
        <f>Model!$BS464*BV464</f>
        <v>138877.95210662385</v>
      </c>
      <c r="CI464" s="79">
        <f>Model!$BS464*BW464</f>
        <v>139796.45552139485</v>
      </c>
      <c r="CJ464" s="79">
        <f>Model!$BS464*BX464</f>
        <v>140714.95893616587</v>
      </c>
      <c r="CK464" s="79">
        <f>Model!$BS464*BY464</f>
        <v>141633.4623509369</v>
      </c>
      <c r="CL464" s="79">
        <f>Model!$BS464*BZ464</f>
        <v>142551.96576570792</v>
      </c>
      <c r="CM464" s="79">
        <f>Model!$BS464*CA464</f>
        <v>143470.46918047892</v>
      </c>
      <c r="CN464" s="79">
        <f>Model!$BS464*CB464</f>
        <v>144388.97259524994</v>
      </c>
      <c r="CO464" s="79">
        <f>Model!$BS464*CC464</f>
        <v>145307.47601002097</v>
      </c>
      <c r="CP464" s="79">
        <f>Model!$BS464*CD464</f>
        <v>146225.97942479199</v>
      </c>
      <c r="CQ464" s="79">
        <f>Model!$BS464*CE464</f>
        <v>147144.48283956302</v>
      </c>
      <c r="CR464" s="79">
        <f>Model!$BR464*BT464</f>
        <v>57167.151703705087</v>
      </c>
      <c r="CS464" s="79">
        <f>Model!$BR464*BU464</f>
        <v>57550.308897684008</v>
      </c>
      <c r="CT464" s="79">
        <f>Model!$BR464*BV464</f>
        <v>57933.466091662936</v>
      </c>
      <c r="CU464" s="79">
        <f>Model!$BR464*BW464</f>
        <v>58316.62328564185</v>
      </c>
      <c r="CV464" s="79">
        <f>Model!$BR464*BX464</f>
        <v>58699.780479620778</v>
      </c>
      <c r="CW464" s="79">
        <f>Model!$BR464*BY464</f>
        <v>59082.937673599699</v>
      </c>
      <c r="CX464" s="79">
        <f>Model!$BR464*BZ464</f>
        <v>59466.094867578628</v>
      </c>
      <c r="CY464" s="79">
        <f>Model!$BR464*CA464</f>
        <v>59849.252061557541</v>
      </c>
      <c r="CZ464" s="79">
        <f>Model!$BR464*CB464</f>
        <v>60232.40925553647</v>
      </c>
      <c r="DA464" s="79">
        <f>Model!$BR464*CC464</f>
        <v>60615.566449515391</v>
      </c>
      <c r="DB464" s="79">
        <f>Model!$BR464*CD464</f>
        <v>60998.723643494326</v>
      </c>
      <c r="DC464" s="79">
        <f>Model!$BR464*CE464</f>
        <v>61381.880837473254</v>
      </c>
      <c r="DD464" s="79">
        <f>SUM(Model!$CF464:$CQ464)</f>
        <v>1705112.5686998689</v>
      </c>
      <c r="DE464" s="79">
        <f>SUM(Model!$CR464:$DC464)</f>
        <v>711294.19524706993</v>
      </c>
      <c r="DF464" s="80">
        <f>IFERROR((Model!$DD464-Model!$DE464)/Model!$DD464,0)</f>
        <v>0.58284619543363958</v>
      </c>
    </row>
    <row r="465" spans="2:110" x14ac:dyDescent="0.25">
      <c r="B465" t="s">
        <v>371</v>
      </c>
      <c r="C465" t="s">
        <v>70</v>
      </c>
      <c r="D465" t="s">
        <v>17</v>
      </c>
      <c r="E465" s="4">
        <v>196</v>
      </c>
      <c r="F465" s="4">
        <v>3052583.87</v>
      </c>
      <c r="G465" s="4">
        <v>988156.01</v>
      </c>
      <c r="H465" s="4">
        <v>19</v>
      </c>
      <c r="I465" s="4">
        <v>12</v>
      </c>
      <c r="J465" s="4">
        <v>17</v>
      </c>
      <c r="K465" s="4">
        <v>5</v>
      </c>
      <c r="L465" s="4">
        <v>23</v>
      </c>
      <c r="M465" s="4">
        <v>20</v>
      </c>
      <c r="N465" s="4">
        <v>18</v>
      </c>
      <c r="O465" s="4">
        <v>23</v>
      </c>
      <c r="P465" s="4">
        <v>5</v>
      </c>
      <c r="Q465" s="4">
        <v>20</v>
      </c>
      <c r="R465" s="4">
        <v>19</v>
      </c>
      <c r="S465" s="4">
        <v>38</v>
      </c>
      <c r="T465" s="4">
        <v>24</v>
      </c>
      <c r="U465" s="4">
        <v>27</v>
      </c>
      <c r="V465" s="4">
        <v>19</v>
      </c>
      <c r="W465" s="4">
        <v>15</v>
      </c>
      <c r="X465" s="4">
        <v>22</v>
      </c>
      <c r="Y465" s="4">
        <v>8</v>
      </c>
      <c r="Z465" s="4">
        <v>12</v>
      </c>
      <c r="AA465" s="4">
        <v>9</v>
      </c>
      <c r="AB465" s="4">
        <v>8</v>
      </c>
      <c r="AC465" s="4">
        <v>17</v>
      </c>
      <c r="AD465" s="4">
        <v>19</v>
      </c>
      <c r="AE465" s="4">
        <v>13</v>
      </c>
      <c r="AF465" s="4">
        <v>10</v>
      </c>
      <c r="AG465" s="4">
        <v>22</v>
      </c>
      <c r="AH465" s="4">
        <v>20</v>
      </c>
      <c r="AI465" s="4">
        <v>20</v>
      </c>
      <c r="AJ465" s="4">
        <v>8</v>
      </c>
      <c r="AK465" s="4">
        <v>21</v>
      </c>
      <c r="AL465" s="4">
        <v>1</v>
      </c>
      <c r="AM465" s="4">
        <v>4</v>
      </c>
      <c r="AN465" s="4">
        <v>28</v>
      </c>
      <c r="AO465" s="4">
        <v>4</v>
      </c>
      <c r="AP465" s="4">
        <v>31</v>
      </c>
      <c r="AQ465" s="4">
        <v>27</v>
      </c>
      <c r="AR465" s="79">
        <f>MAX(IFERROR(IFERROR(_xlfn.FORECAST.ETS(AR$5,tbl_Model[[#This Row],[H_2023_01]:[H_2025_12]],$H$5:$AQ$5),_xlfn.FORECAST.LINEAR(AR$5,tbl_Model[[#This Row],[H_2023_01]:[H_2025_12]],$H$5:$AQ$5)),0),0)</f>
        <v>16.458520821311144</v>
      </c>
      <c r="AS465" s="79">
        <f>MAX(IFERROR(IFERROR(_xlfn.FORECAST.ETS(AS$5,tbl_Model[[#This Row],[H_2023_01]:[H_2025_12]],$H$5:$AQ$5),_xlfn.FORECAST.LINEAR(AS$5,tbl_Model[[#This Row],[H_2023_01]:[H_2025_12]],$H$5:$AQ$5)),0),0)</f>
        <v>16.374480799471701</v>
      </c>
      <c r="AT465" s="79">
        <f>MAX(IFERROR(IFERROR(_xlfn.FORECAST.ETS(AT$5,tbl_Model[[#This Row],[H_2023_01]:[H_2025_12]],$H$5:$AQ$5),_xlfn.FORECAST.LINEAR(AT$5,tbl_Model[[#This Row],[H_2023_01]:[H_2025_12]],$H$5:$AQ$5)),0),0)</f>
        <v>16.290440777632259</v>
      </c>
      <c r="AU465" s="79">
        <f>MAX(IFERROR(IFERROR(_xlfn.FORECAST.ETS(AU$5,tbl_Model[[#This Row],[H_2023_01]:[H_2025_12]],$H$5:$AQ$5),_xlfn.FORECAST.LINEAR(AU$5,tbl_Model[[#This Row],[H_2023_01]:[H_2025_12]],$H$5:$AQ$5)),0),0)</f>
        <v>16.206400755792817</v>
      </c>
      <c r="AV465" s="79">
        <f>MAX(IFERROR(IFERROR(_xlfn.FORECAST.ETS(AV$5,tbl_Model[[#This Row],[H_2023_01]:[H_2025_12]],$H$5:$AQ$5),_xlfn.FORECAST.LINEAR(AV$5,tbl_Model[[#This Row],[H_2023_01]:[H_2025_12]],$H$5:$AQ$5)),0),0)</f>
        <v>16.122360733953375</v>
      </c>
      <c r="AW465" s="79">
        <f>MAX(IFERROR(IFERROR(_xlfn.FORECAST.ETS(AW$5,tbl_Model[[#This Row],[H_2023_01]:[H_2025_12]],$H$5:$AQ$5),_xlfn.FORECAST.LINEAR(AW$5,tbl_Model[[#This Row],[H_2023_01]:[H_2025_12]],$H$5:$AQ$5)),0),0)</f>
        <v>16.038320712113933</v>
      </c>
      <c r="AX465" s="79">
        <f>MAX(IFERROR(IFERROR(_xlfn.FORECAST.ETS(AX$5,tbl_Model[[#This Row],[H_2023_01]:[H_2025_12]],$H$5:$AQ$5),_xlfn.FORECAST.LINEAR(AX$5,tbl_Model[[#This Row],[H_2023_01]:[H_2025_12]],$H$5:$AQ$5)),0),0)</f>
        <v>15.954280690274492</v>
      </c>
      <c r="AY465" s="79">
        <f>MAX(IFERROR(IFERROR(_xlfn.FORECAST.ETS(AY$5,tbl_Model[[#This Row],[H_2023_01]:[H_2025_12]],$H$5:$AQ$5),_xlfn.FORECAST.LINEAR(AY$5,tbl_Model[[#This Row],[H_2023_01]:[H_2025_12]],$H$5:$AQ$5)),0),0)</f>
        <v>15.87024066843505</v>
      </c>
      <c r="AZ465" s="79">
        <f>MAX(IFERROR(IFERROR(_xlfn.FORECAST.ETS(AZ$5,tbl_Model[[#This Row],[H_2023_01]:[H_2025_12]],$H$5:$AQ$5),_xlfn.FORECAST.LINEAR(AZ$5,tbl_Model[[#This Row],[H_2023_01]:[H_2025_12]],$H$5:$AQ$5)),0),0)</f>
        <v>15.786200646595608</v>
      </c>
      <c r="BA465" s="79">
        <f>MAX(IFERROR(IFERROR(_xlfn.FORECAST.ETS(BA$5,tbl_Model[[#This Row],[H_2023_01]:[H_2025_12]],$H$5:$AQ$5),_xlfn.FORECAST.LINEAR(BA$5,tbl_Model[[#This Row],[H_2023_01]:[H_2025_12]],$H$5:$AQ$5)),0),0)</f>
        <v>15.702160624756166</v>
      </c>
      <c r="BB465" s="79">
        <f>MAX(IFERROR(IFERROR(_xlfn.FORECAST.ETS(BB$5,tbl_Model[[#This Row],[H_2023_01]:[H_2025_12]],$H$5:$AQ$5),_xlfn.FORECAST.LINEAR(BB$5,tbl_Model[[#This Row],[H_2023_01]:[H_2025_12]],$H$5:$AQ$5)),0),0)</f>
        <v>15.618120602916724</v>
      </c>
      <c r="BC465" s="79">
        <f>MAX(IFERROR(IFERROR(_xlfn.FORECAST.ETS(BC$5,tbl_Model[[#This Row],[H_2023_01]:[H_2025_12]],$H$5:$AQ$5),_xlfn.FORECAST.LINEAR(BC$5,tbl_Model[[#This Row],[H_2023_01]:[H_2025_12]],$H$5:$AQ$5)),0),0)</f>
        <v>15.534080581077282</v>
      </c>
      <c r="BD465" s="80">
        <f>IFERROR(AR465/SUM(Model!$AR465:$BC465),1/12)</f>
        <v>8.5741286525923791E-2</v>
      </c>
      <c r="BE465" s="80">
        <f>IFERROR(AS465/SUM(Model!$AR465:$BC465),1/12)</f>
        <v>8.5303476854543703E-2</v>
      </c>
      <c r="BF465" s="80">
        <f>IFERROR(AT465/SUM(Model!$AR465:$BC465),1/12)</f>
        <v>8.4865667183163615E-2</v>
      </c>
      <c r="BG465" s="80">
        <f>IFERROR(AU465/SUM(Model!$AR465:$BC465),1/12)</f>
        <v>8.4427857511783541E-2</v>
      </c>
      <c r="BH465" s="80">
        <f>IFERROR(AV465/SUM(Model!$AR465:$BC465),1/12)</f>
        <v>8.3990047840403453E-2</v>
      </c>
      <c r="BI465" s="80">
        <f>IFERROR(AW465/SUM(Model!$AR465:$BC465),1/12)</f>
        <v>8.3552238169023366E-2</v>
      </c>
      <c r="BJ465" s="80">
        <f>IFERROR(AX465/SUM(Model!$AR465:$BC465),1/12)</f>
        <v>8.3114428497643292E-2</v>
      </c>
      <c r="BK465" s="80">
        <f>IFERROR(AY465/SUM(Model!$AR465:$BC465),1/12)</f>
        <v>8.2676618826263204E-2</v>
      </c>
      <c r="BL465" s="80">
        <f>IFERROR(AZ465/SUM(Model!$AR465:$BC465),1/12)</f>
        <v>8.223880915488313E-2</v>
      </c>
      <c r="BM465" s="80">
        <f>IFERROR(BA465/SUM(Model!$AR465:$BC465),1/12)</f>
        <v>8.1800999483503042E-2</v>
      </c>
      <c r="BN465" s="80">
        <f>IFERROR(BB465/SUM(Model!$AR465:$BC465),1/12)</f>
        <v>8.1363189812122955E-2</v>
      </c>
      <c r="BO465" s="80">
        <f>IFERROR(BC465/SUM(Model!$AR465:$BC465),1/12)</f>
        <v>8.0925380140742881E-2</v>
      </c>
      <c r="BP46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204.25035327366936</v>
      </c>
      <c r="BQ465" s="77" cm="1">
        <f t="array" ref="BQ46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65" s="77" cm="1">
        <f t="array" ref="BR46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65" s="77">
        <f>IF(tbl_Model[[#This Row],[Type]]="Boutique",
    tbl_Model[[#This Row],[UnitListPrice]],
    tbl_Model[[#This Row],[UnitListPrice]]*(1-SUMIFS(tbl_MarketTerms[WholesaleMarginPct],tbl_MarketTerms[Country],tbl_Model[[#This Row],[country]])))</f>
        <v>16687.16530751398</v>
      </c>
      <c r="BT465" s="79">
        <f>Model!$BP465*BD465</f>
        <v>17.512688063058842</v>
      </c>
      <c r="BU465" s="79">
        <f>Model!$BP465*BE465</f>
        <v>17.423265283012828</v>
      </c>
      <c r="BV465" s="79">
        <f>Model!$BP465*BF465</f>
        <v>17.333842502966817</v>
      </c>
      <c r="BW465" s="79">
        <f>Model!$BP465*BG465</f>
        <v>17.244419722920806</v>
      </c>
      <c r="BX465" s="79">
        <f>Model!$BP465*BH465</f>
        <v>17.154996942874796</v>
      </c>
      <c r="BY465" s="79">
        <f>Model!$BP465*BI465</f>
        <v>17.065574162828785</v>
      </c>
      <c r="BZ465" s="79">
        <f>Model!$BP465*BJ465</f>
        <v>16.976151382782774</v>
      </c>
      <c r="CA465" s="79">
        <f>Model!$BP465*BK465</f>
        <v>16.886728602736763</v>
      </c>
      <c r="CB465" s="79">
        <f>Model!$BP465*BL465</f>
        <v>16.797305822690753</v>
      </c>
      <c r="CC465" s="79">
        <f>Model!$BP465*BM465</f>
        <v>16.707883042644742</v>
      </c>
      <c r="CD465" s="79">
        <f>Model!$BP465*BN465</f>
        <v>16.618460262598731</v>
      </c>
      <c r="CE465" s="79">
        <f>Model!$BP465*BO465</f>
        <v>16.52903748255272</v>
      </c>
      <c r="CF465" s="79">
        <f>Model!$BS465*BT465</f>
        <v>292237.12068718974</v>
      </c>
      <c r="CG465" s="79">
        <f>Model!$BS465*BU465</f>
        <v>290744.9079743044</v>
      </c>
      <c r="CH465" s="79">
        <f>Model!$BS465*BV465</f>
        <v>289252.69526141917</v>
      </c>
      <c r="CI465" s="79">
        <f>Model!$BS465*BW465</f>
        <v>287760.48254853394</v>
      </c>
      <c r="CJ465" s="79">
        <f>Model!$BS465*BX465</f>
        <v>286268.26983564871</v>
      </c>
      <c r="CK465" s="79">
        <f>Model!$BS465*BY465</f>
        <v>284776.05712276342</v>
      </c>
      <c r="CL465" s="79">
        <f>Model!$BS465*BZ465</f>
        <v>283283.84440987819</v>
      </c>
      <c r="CM465" s="79">
        <f>Model!$BS465*CA465</f>
        <v>281791.63169699296</v>
      </c>
      <c r="CN465" s="79">
        <f>Model!$BS465*CB465</f>
        <v>280299.41898410773</v>
      </c>
      <c r="CO465" s="79">
        <f>Model!$BS465*CC465</f>
        <v>278807.20627122244</v>
      </c>
      <c r="CP465" s="79">
        <f>Model!$BS465*CD465</f>
        <v>277314.99355833721</v>
      </c>
      <c r="CQ465" s="79">
        <f>Model!$BS465*CE465</f>
        <v>275822.78084545198</v>
      </c>
      <c r="CR465" s="79">
        <f>Model!$BR465*BT465</f>
        <v>92329.09816744666</v>
      </c>
      <c r="CS465" s="79">
        <f>Model!$BR465*BU465</f>
        <v>91857.650003261617</v>
      </c>
      <c r="CT465" s="79">
        <f>Model!$BR465*BV465</f>
        <v>91386.201839076588</v>
      </c>
      <c r="CU465" s="79">
        <f>Model!$BR465*BW465</f>
        <v>90914.753674891559</v>
      </c>
      <c r="CV465" s="79">
        <f>Model!$BR465*BX465</f>
        <v>90443.305510706545</v>
      </c>
      <c r="CW465" s="79">
        <f>Model!$BR465*BY465</f>
        <v>89971.857346521516</v>
      </c>
      <c r="CX465" s="79">
        <f>Model!$BR465*BZ465</f>
        <v>89500.409182336487</v>
      </c>
      <c r="CY465" s="79">
        <f>Model!$BR465*CA465</f>
        <v>89028.961018151458</v>
      </c>
      <c r="CZ465" s="79">
        <f>Model!$BR465*CB465</f>
        <v>88557.512853966429</v>
      </c>
      <c r="DA465" s="79">
        <f>Model!$BR465*CC465</f>
        <v>88086.0646897814</v>
      </c>
      <c r="DB465" s="79">
        <f>Model!$BR465*CD465</f>
        <v>87614.616525596372</v>
      </c>
      <c r="DC465" s="79">
        <f>Model!$BR465*CE465</f>
        <v>87143.168361411357</v>
      </c>
      <c r="DD465" s="79">
        <f>SUM(Model!$CF465:$CQ465)</f>
        <v>3408359.4091958497</v>
      </c>
      <c r="DE465" s="79">
        <f>SUM(Model!$CR465:$DC465)</f>
        <v>1076833.5991731482</v>
      </c>
      <c r="DF465" s="80">
        <f>IFERROR((Model!$DD465-Model!$DE465)/Model!$DD465,0)</f>
        <v>0.68406101883861758</v>
      </c>
    </row>
    <row r="466" spans="2:110" x14ac:dyDescent="0.25">
      <c r="B466" t="s">
        <v>371</v>
      </c>
      <c r="C466" t="s">
        <v>169</v>
      </c>
      <c r="D466" t="s">
        <v>23</v>
      </c>
      <c r="E466" s="4">
        <v>34</v>
      </c>
      <c r="F466" s="4">
        <v>539385.53</v>
      </c>
      <c r="G466" s="4">
        <v>189989.29</v>
      </c>
      <c r="H466" s="4">
        <v>1</v>
      </c>
      <c r="I466" s="4">
        <v>0</v>
      </c>
      <c r="J466" s="4">
        <v>7</v>
      </c>
      <c r="K466" s="4">
        <v>4</v>
      </c>
      <c r="L466" s="4">
        <v>1</v>
      </c>
      <c r="M466" s="4">
        <v>0</v>
      </c>
      <c r="N466" s="4">
        <v>3</v>
      </c>
      <c r="O466" s="4">
        <v>0</v>
      </c>
      <c r="P466" s="4">
        <v>2</v>
      </c>
      <c r="Q466" s="4">
        <v>2</v>
      </c>
      <c r="R466" s="4">
        <v>11</v>
      </c>
      <c r="S466" s="4">
        <v>0</v>
      </c>
      <c r="T466" s="4">
        <v>1</v>
      </c>
      <c r="U466" s="4">
        <v>8</v>
      </c>
      <c r="V466" s="4">
        <v>1</v>
      </c>
      <c r="W466" s="4">
        <v>6</v>
      </c>
      <c r="X466" s="4">
        <v>5</v>
      </c>
      <c r="Y466" s="4">
        <v>7</v>
      </c>
      <c r="Z466" s="4">
        <v>1</v>
      </c>
      <c r="AA466" s="4">
        <v>1</v>
      </c>
      <c r="AB466" s="4">
        <v>0</v>
      </c>
      <c r="AC466" s="4">
        <v>2</v>
      </c>
      <c r="AD466" s="4">
        <v>1</v>
      </c>
      <c r="AE466" s="4">
        <v>5</v>
      </c>
      <c r="AF466" s="4">
        <v>0</v>
      </c>
      <c r="AG466" s="4">
        <v>5</v>
      </c>
      <c r="AH466" s="4">
        <v>7</v>
      </c>
      <c r="AI466" s="4">
        <v>0</v>
      </c>
      <c r="AJ466" s="4">
        <v>2</v>
      </c>
      <c r="AK466" s="4">
        <v>10</v>
      </c>
      <c r="AL466" s="4">
        <v>3</v>
      </c>
      <c r="AM466" s="4">
        <v>2</v>
      </c>
      <c r="AN466" s="4">
        <v>0</v>
      </c>
      <c r="AO466" s="4">
        <v>0</v>
      </c>
      <c r="AP466" s="4">
        <v>0</v>
      </c>
      <c r="AQ466" s="4">
        <v>5</v>
      </c>
      <c r="AR466" s="79">
        <f>MAX(IFERROR(IFERROR(_xlfn.FORECAST.ETS(AR$5,tbl_Model[[#This Row],[H_2023_01]:[H_2025_12]],$H$5:$AQ$5),_xlfn.FORECAST.LINEAR(AR$5,tbl_Model[[#This Row],[H_2023_01]:[H_2025_12]],$H$5:$AQ$5)),0),0)</f>
        <v>2.8190520307843747</v>
      </c>
      <c r="AS466" s="79">
        <f>MAX(IFERROR(IFERROR(_xlfn.FORECAST.ETS(AS$5,tbl_Model[[#This Row],[H_2023_01]:[H_2025_12]],$H$5:$AQ$5),_xlfn.FORECAST.LINEAR(AS$5,tbl_Model[[#This Row],[H_2023_01]:[H_2025_12]],$H$5:$AQ$5)),0),0)</f>
        <v>2.8332055935685241</v>
      </c>
      <c r="AT466" s="79">
        <f>MAX(IFERROR(IFERROR(_xlfn.FORECAST.ETS(AT$5,tbl_Model[[#This Row],[H_2023_01]:[H_2025_12]],$H$5:$AQ$5),_xlfn.FORECAST.LINEAR(AT$5,tbl_Model[[#This Row],[H_2023_01]:[H_2025_12]],$H$5:$AQ$5)),0),0)</f>
        <v>2.8473591563526677</v>
      </c>
      <c r="AU466" s="79">
        <f>MAX(IFERROR(IFERROR(_xlfn.FORECAST.ETS(AU$5,tbl_Model[[#This Row],[H_2023_01]:[H_2025_12]],$H$5:$AQ$5),_xlfn.FORECAST.LINEAR(AU$5,tbl_Model[[#This Row],[H_2023_01]:[H_2025_12]],$H$5:$AQ$5)),0),0)</f>
        <v>2.861512719136817</v>
      </c>
      <c r="AV466" s="79">
        <f>MAX(IFERROR(IFERROR(_xlfn.FORECAST.ETS(AV$5,tbl_Model[[#This Row],[H_2023_01]:[H_2025_12]],$H$5:$AQ$5),_xlfn.FORECAST.LINEAR(AV$5,tbl_Model[[#This Row],[H_2023_01]:[H_2025_12]],$H$5:$AQ$5)),0),0)</f>
        <v>2.8756662819209606</v>
      </c>
      <c r="AW466" s="79">
        <f>MAX(IFERROR(IFERROR(_xlfn.FORECAST.ETS(AW$5,tbl_Model[[#This Row],[H_2023_01]:[H_2025_12]],$H$5:$AQ$5),_xlfn.FORECAST.LINEAR(AW$5,tbl_Model[[#This Row],[H_2023_01]:[H_2025_12]],$H$5:$AQ$5)),0),0)</f>
        <v>2.88981984470511</v>
      </c>
      <c r="AX466" s="79">
        <f>MAX(IFERROR(IFERROR(_xlfn.FORECAST.ETS(AX$5,tbl_Model[[#This Row],[H_2023_01]:[H_2025_12]],$H$5:$AQ$5),_xlfn.FORECAST.LINEAR(AX$5,tbl_Model[[#This Row],[H_2023_01]:[H_2025_12]],$H$5:$AQ$5)),0),0)</f>
        <v>2.9039734074892536</v>
      </c>
      <c r="AY466" s="79">
        <f>MAX(IFERROR(IFERROR(_xlfn.FORECAST.ETS(AY$5,tbl_Model[[#This Row],[H_2023_01]:[H_2025_12]],$H$5:$AQ$5),_xlfn.FORECAST.LINEAR(AY$5,tbl_Model[[#This Row],[H_2023_01]:[H_2025_12]],$H$5:$AQ$5)),0),0)</f>
        <v>2.918126970273403</v>
      </c>
      <c r="AZ466" s="79">
        <f>MAX(IFERROR(IFERROR(_xlfn.FORECAST.ETS(AZ$5,tbl_Model[[#This Row],[H_2023_01]:[H_2025_12]],$H$5:$AQ$5),_xlfn.FORECAST.LINEAR(AZ$5,tbl_Model[[#This Row],[H_2023_01]:[H_2025_12]],$H$5:$AQ$5)),0),0)</f>
        <v>2.9322805330575465</v>
      </c>
      <c r="BA466" s="79">
        <f>MAX(IFERROR(IFERROR(_xlfn.FORECAST.ETS(BA$5,tbl_Model[[#This Row],[H_2023_01]:[H_2025_12]],$H$5:$AQ$5),_xlfn.FORECAST.LINEAR(BA$5,tbl_Model[[#This Row],[H_2023_01]:[H_2025_12]],$H$5:$AQ$5)),0),0)</f>
        <v>2.9464340958416959</v>
      </c>
      <c r="BB466" s="79">
        <f>MAX(IFERROR(IFERROR(_xlfn.FORECAST.ETS(BB$5,tbl_Model[[#This Row],[H_2023_01]:[H_2025_12]],$H$5:$AQ$5),_xlfn.FORECAST.LINEAR(BB$5,tbl_Model[[#This Row],[H_2023_01]:[H_2025_12]],$H$5:$AQ$5)),0),0)</f>
        <v>2.9605876586258395</v>
      </c>
      <c r="BC466" s="79">
        <f>MAX(IFERROR(IFERROR(_xlfn.FORECAST.ETS(BC$5,tbl_Model[[#This Row],[H_2023_01]:[H_2025_12]],$H$5:$AQ$5),_xlfn.FORECAST.LINEAR(BC$5,tbl_Model[[#This Row],[H_2023_01]:[H_2025_12]],$H$5:$AQ$5)),0),0)</f>
        <v>2.9747412214099889</v>
      </c>
      <c r="BD466" s="80">
        <f>IFERROR(AR466/SUM(Model!$AR466:$BC466),1/12)</f>
        <v>8.1094023324491143E-2</v>
      </c>
      <c r="BE466" s="80">
        <f>IFERROR(AS466/SUM(Model!$AR466:$BC466),1/12)</f>
        <v>8.1501170598826167E-2</v>
      </c>
      <c r="BF466" s="80">
        <f>IFERROR(AT466/SUM(Model!$AR466:$BC466),1/12)</f>
        <v>8.1908317873161024E-2</v>
      </c>
      <c r="BG466" s="80">
        <f>IFERROR(AU466/SUM(Model!$AR466:$BC466),1/12)</f>
        <v>8.2315465147496034E-2</v>
      </c>
      <c r="BH466" s="80">
        <f>IFERROR(AV466/SUM(Model!$AR466:$BC466),1/12)</f>
        <v>8.2722612421830891E-2</v>
      </c>
      <c r="BI466" s="80">
        <f>IFERROR(AW466/SUM(Model!$AR466:$BC466),1/12)</f>
        <v>8.3129759696165914E-2</v>
      </c>
      <c r="BJ466" s="80">
        <f>IFERROR(AX466/SUM(Model!$AR466:$BC466),1/12)</f>
        <v>8.3536906970500757E-2</v>
      </c>
      <c r="BK466" s="80">
        <f>IFERROR(AY466/SUM(Model!$AR466:$BC466),1/12)</f>
        <v>8.3944054244835781E-2</v>
      </c>
      <c r="BL466" s="80">
        <f>IFERROR(AZ466/SUM(Model!$AR466:$BC466),1/12)</f>
        <v>8.4351201519170638E-2</v>
      </c>
      <c r="BM466" s="80">
        <f>IFERROR(BA466/SUM(Model!$AR466:$BC466),1/12)</f>
        <v>8.4758348793505647E-2</v>
      </c>
      <c r="BN466" s="80">
        <f>IFERROR(BB466/SUM(Model!$AR466:$BC466),1/12)</f>
        <v>8.5165496067840504E-2</v>
      </c>
      <c r="BO466" s="80">
        <f>IFERROR(BC466/SUM(Model!$AR466:$BC466),1/12)</f>
        <v>8.5572643342175528E-2</v>
      </c>
      <c r="BP46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36.049896049896049</v>
      </c>
      <c r="BQ466" s="77" cm="1">
        <f t="array" ref="BQ46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466" s="77" cm="1">
        <f t="array" ref="BR46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466" s="77">
        <f>IF(tbl_Model[[#This Row],[Type]]="Boutique",
    tbl_Model[[#This Row],[UnitListPrice]],
    tbl_Model[[#This Row],[UnitListPrice]]*(1-SUMIFS(tbl_MarketTerms[WholesaleMarginPct],tbl_MarketTerms[Country],tbl_Model[[#This Row],[country]])))</f>
        <v>15868.018059392267</v>
      </c>
      <c r="BT466" s="79">
        <f>Model!$BP466*BD466</f>
        <v>2.9234311111157512</v>
      </c>
      <c r="BU466" s="79">
        <f>Model!$BP466*BE466</f>
        <v>2.9381087280325273</v>
      </c>
      <c r="BV466" s="79">
        <f>Model!$BP466*BF466</f>
        <v>2.9527863449492977</v>
      </c>
      <c r="BW466" s="79">
        <f>Model!$BP466*BG466</f>
        <v>2.967463961866073</v>
      </c>
      <c r="BX466" s="79">
        <f>Model!$BP466*BH466</f>
        <v>2.9821415787828434</v>
      </c>
      <c r="BY466" s="79">
        <f>Model!$BP466*BI466</f>
        <v>2.9968191956996195</v>
      </c>
      <c r="BZ466" s="79">
        <f>Model!$BP466*BJ466</f>
        <v>3.011496812616389</v>
      </c>
      <c r="CA466" s="79">
        <f>Model!$BP466*BK466</f>
        <v>3.0261744295331652</v>
      </c>
      <c r="CB466" s="79">
        <f>Model!$BP466*BL466</f>
        <v>3.0408520464499351</v>
      </c>
      <c r="CC466" s="79">
        <f>Model!$BP466*BM466</f>
        <v>3.0555296633667108</v>
      </c>
      <c r="CD466" s="79">
        <f>Model!$BP466*BN466</f>
        <v>3.0702072802834808</v>
      </c>
      <c r="CE466" s="79">
        <f>Model!$BP466*BO466</f>
        <v>3.0848848972002569</v>
      </c>
      <c r="CF466" s="79">
        <f>Model!$BS466*BT466</f>
        <v>46389.057666573943</v>
      </c>
      <c r="CG466" s="79">
        <f>Model!$BS466*BU466</f>
        <v>46621.962356878183</v>
      </c>
      <c r="CH466" s="79">
        <f>Model!$BS466*BV466</f>
        <v>46854.867047182343</v>
      </c>
      <c r="CI466" s="79">
        <f>Model!$BS466*BW466</f>
        <v>47087.771737486568</v>
      </c>
      <c r="CJ466" s="79">
        <f>Model!$BS466*BX466</f>
        <v>47320.676427790728</v>
      </c>
      <c r="CK466" s="79">
        <f>Model!$BS466*BY466</f>
        <v>47553.581118094968</v>
      </c>
      <c r="CL466" s="79">
        <f>Model!$BS466*BZ466</f>
        <v>47786.485808399113</v>
      </c>
      <c r="CM466" s="79">
        <f>Model!$BS466*CA466</f>
        <v>48019.390498703353</v>
      </c>
      <c r="CN466" s="79">
        <f>Model!$BS466*CB466</f>
        <v>48252.295189007506</v>
      </c>
      <c r="CO466" s="79">
        <f>Model!$BS466*CC466</f>
        <v>48485.199879311738</v>
      </c>
      <c r="CP466" s="79">
        <f>Model!$BS466*CD466</f>
        <v>48718.104569615891</v>
      </c>
      <c r="CQ466" s="79">
        <f>Model!$BS466*CE466</f>
        <v>48951.009259920131</v>
      </c>
      <c r="CR466" s="79">
        <f>Model!$BR466*BT466</f>
        <v>16362.179447232846</v>
      </c>
      <c r="CS466" s="79">
        <f>Model!$BR466*BU466</f>
        <v>16444.328741237718</v>
      </c>
      <c r="CT466" s="79">
        <f>Model!$BR466*BV466</f>
        <v>16526.478035242555</v>
      </c>
      <c r="CU466" s="79">
        <f>Model!$BR466*BW466</f>
        <v>16608.627329247418</v>
      </c>
      <c r="CV466" s="79">
        <f>Model!$BR466*BX466</f>
        <v>16690.776623252259</v>
      </c>
      <c r="CW466" s="79">
        <f>Model!$BR466*BY466</f>
        <v>16772.925917257129</v>
      </c>
      <c r="CX466" s="79">
        <f>Model!$BR466*BZ466</f>
        <v>16855.075211261959</v>
      </c>
      <c r="CY466" s="79">
        <f>Model!$BR466*CA466</f>
        <v>16937.22450526683</v>
      </c>
      <c r="CZ466" s="79">
        <f>Model!$BR466*CB466</f>
        <v>17019.373799271667</v>
      </c>
      <c r="DA466" s="79">
        <f>Model!$BR466*CC466</f>
        <v>17101.523093276533</v>
      </c>
      <c r="DB466" s="79">
        <f>Model!$BR466*CD466</f>
        <v>17183.672387281367</v>
      </c>
      <c r="DC466" s="79">
        <f>Model!$BR466*CE466</f>
        <v>17265.821681286237</v>
      </c>
      <c r="DD466" s="79">
        <f>SUM(Model!$CF466:$CQ466)</f>
        <v>572040.4015589644</v>
      </c>
      <c r="DE466" s="79">
        <f>SUM(Model!$CR466:$DC466)</f>
        <v>201768.00677111454</v>
      </c>
      <c r="DF466" s="80">
        <f>IFERROR((Model!$DD466-Model!$DE466)/Model!$DD466,0)</f>
        <v>0.64728364251678328</v>
      </c>
    </row>
    <row r="467" spans="2:110" x14ac:dyDescent="0.25">
      <c r="B467" t="s">
        <v>371</v>
      </c>
      <c r="C467" t="s">
        <v>70</v>
      </c>
      <c r="D467" t="s">
        <v>19</v>
      </c>
      <c r="E467" s="4">
        <v>30</v>
      </c>
      <c r="F467" s="4">
        <v>440538.39</v>
      </c>
      <c r="G467" s="4">
        <v>146332.66</v>
      </c>
      <c r="H467" s="4">
        <v>0</v>
      </c>
      <c r="I467" s="4">
        <v>0</v>
      </c>
      <c r="J467" s="4">
        <v>10</v>
      </c>
      <c r="K467" s="4">
        <v>3</v>
      </c>
      <c r="L467" s="4">
        <v>0</v>
      </c>
      <c r="M467" s="4">
        <v>1</v>
      </c>
      <c r="N467" s="4">
        <v>5</v>
      </c>
      <c r="O467" s="4">
        <v>0</v>
      </c>
      <c r="P467" s="4">
        <v>1</v>
      </c>
      <c r="Q467" s="4">
        <v>0</v>
      </c>
      <c r="R467" s="4">
        <v>5</v>
      </c>
      <c r="S467" s="4">
        <v>2</v>
      </c>
      <c r="T467" s="4">
        <v>0</v>
      </c>
      <c r="U467" s="4">
        <v>3</v>
      </c>
      <c r="V467" s="4">
        <v>3</v>
      </c>
      <c r="W467" s="4">
        <v>0</v>
      </c>
      <c r="X467" s="4">
        <v>0</v>
      </c>
      <c r="Y467" s="4">
        <v>5</v>
      </c>
      <c r="Z467" s="4">
        <v>1</v>
      </c>
      <c r="AA467" s="4">
        <v>0</v>
      </c>
      <c r="AB467" s="4">
        <v>4</v>
      </c>
      <c r="AC467" s="4">
        <v>0</v>
      </c>
      <c r="AD467" s="4">
        <v>2</v>
      </c>
      <c r="AE467" s="4">
        <v>3</v>
      </c>
      <c r="AF467" s="4">
        <v>1</v>
      </c>
      <c r="AG467" s="4">
        <v>1</v>
      </c>
      <c r="AH467" s="4">
        <v>2</v>
      </c>
      <c r="AI467" s="4">
        <v>3</v>
      </c>
      <c r="AJ467" s="4">
        <v>0</v>
      </c>
      <c r="AK467" s="4">
        <v>5</v>
      </c>
      <c r="AL467" s="4">
        <v>0</v>
      </c>
      <c r="AM467" s="4">
        <v>3</v>
      </c>
      <c r="AN467" s="4">
        <v>5</v>
      </c>
      <c r="AO467" s="4">
        <v>4</v>
      </c>
      <c r="AP467" s="4">
        <v>0</v>
      </c>
      <c r="AQ467" s="4">
        <v>6</v>
      </c>
      <c r="AR467" s="79">
        <f>MAX(IFERROR(IFERROR(_xlfn.FORECAST.ETS(AR$5,tbl_Model[[#This Row],[H_2023_01]:[H_2025_12]],$H$5:$AQ$5),_xlfn.FORECAST.LINEAR(AR$5,tbl_Model[[#This Row],[H_2023_01]:[H_2025_12]],$H$5:$AQ$5)),0),0)</f>
        <v>2.8472157067073764</v>
      </c>
      <c r="AS467" s="79">
        <f>MAX(IFERROR(IFERROR(_xlfn.FORECAST.ETS(AS$5,tbl_Model[[#This Row],[H_2023_01]:[H_2025_12]],$H$5:$AQ$5),_xlfn.FORECAST.LINEAR(AS$5,tbl_Model[[#This Row],[H_2023_01]:[H_2025_12]],$H$5:$AQ$5)),0),0)</f>
        <v>2.8842228574425239</v>
      </c>
      <c r="AT467" s="79">
        <f>MAX(IFERROR(IFERROR(_xlfn.FORECAST.ETS(AT$5,tbl_Model[[#This Row],[H_2023_01]:[H_2025_12]],$H$5:$AQ$5),_xlfn.FORECAST.LINEAR(AT$5,tbl_Model[[#This Row],[H_2023_01]:[H_2025_12]],$H$5:$AQ$5)),0),0)</f>
        <v>2.9212300081776714</v>
      </c>
      <c r="AU467" s="79">
        <f>MAX(IFERROR(IFERROR(_xlfn.FORECAST.ETS(AU$5,tbl_Model[[#This Row],[H_2023_01]:[H_2025_12]],$H$5:$AQ$5),_xlfn.FORECAST.LINEAR(AU$5,tbl_Model[[#This Row],[H_2023_01]:[H_2025_12]],$H$5:$AQ$5)),0),0)</f>
        <v>2.9582371589128189</v>
      </c>
      <c r="AV467" s="79">
        <f>MAX(IFERROR(IFERROR(_xlfn.FORECAST.ETS(AV$5,tbl_Model[[#This Row],[H_2023_01]:[H_2025_12]],$H$5:$AQ$5),_xlfn.FORECAST.LINEAR(AV$5,tbl_Model[[#This Row],[H_2023_01]:[H_2025_12]],$H$5:$AQ$5)),0),0)</f>
        <v>2.9952443096479664</v>
      </c>
      <c r="AW467" s="79">
        <f>MAX(IFERROR(IFERROR(_xlfn.FORECAST.ETS(AW$5,tbl_Model[[#This Row],[H_2023_01]:[H_2025_12]],$H$5:$AQ$5),_xlfn.FORECAST.LINEAR(AW$5,tbl_Model[[#This Row],[H_2023_01]:[H_2025_12]],$H$5:$AQ$5)),0),0)</f>
        <v>3.0322514603831134</v>
      </c>
      <c r="AX467" s="79">
        <f>MAX(IFERROR(IFERROR(_xlfn.FORECAST.ETS(AX$5,tbl_Model[[#This Row],[H_2023_01]:[H_2025_12]],$H$5:$AQ$5),_xlfn.FORECAST.LINEAR(AX$5,tbl_Model[[#This Row],[H_2023_01]:[H_2025_12]],$H$5:$AQ$5)),0),0)</f>
        <v>3.0692586111182614</v>
      </c>
      <c r="AY467" s="79">
        <f>MAX(IFERROR(IFERROR(_xlfn.FORECAST.ETS(AY$5,tbl_Model[[#This Row],[H_2023_01]:[H_2025_12]],$H$5:$AQ$5),_xlfn.FORECAST.LINEAR(AY$5,tbl_Model[[#This Row],[H_2023_01]:[H_2025_12]],$H$5:$AQ$5)),0),0)</f>
        <v>3.1062657618534084</v>
      </c>
      <c r="AZ467" s="79">
        <f>MAX(IFERROR(IFERROR(_xlfn.FORECAST.ETS(AZ$5,tbl_Model[[#This Row],[H_2023_01]:[H_2025_12]],$H$5:$AQ$5),_xlfn.FORECAST.LINEAR(AZ$5,tbl_Model[[#This Row],[H_2023_01]:[H_2025_12]],$H$5:$AQ$5)),0),0)</f>
        <v>3.1432729125885559</v>
      </c>
      <c r="BA467" s="79">
        <f>MAX(IFERROR(IFERROR(_xlfn.FORECAST.ETS(BA$5,tbl_Model[[#This Row],[H_2023_01]:[H_2025_12]],$H$5:$AQ$5),_xlfn.FORECAST.LINEAR(BA$5,tbl_Model[[#This Row],[H_2023_01]:[H_2025_12]],$H$5:$AQ$5)),0),0)</f>
        <v>3.1802800633237034</v>
      </c>
      <c r="BB467" s="79">
        <f>MAX(IFERROR(IFERROR(_xlfn.FORECAST.ETS(BB$5,tbl_Model[[#This Row],[H_2023_01]:[H_2025_12]],$H$5:$AQ$5),_xlfn.FORECAST.LINEAR(BB$5,tbl_Model[[#This Row],[H_2023_01]:[H_2025_12]],$H$5:$AQ$5)),0),0)</f>
        <v>3.2172872140588509</v>
      </c>
      <c r="BC467" s="79">
        <f>MAX(IFERROR(IFERROR(_xlfn.FORECAST.ETS(BC$5,tbl_Model[[#This Row],[H_2023_01]:[H_2025_12]],$H$5:$AQ$5),_xlfn.FORECAST.LINEAR(BC$5,tbl_Model[[#This Row],[H_2023_01]:[H_2025_12]],$H$5:$AQ$5)),0),0)</f>
        <v>3.2542943647939984</v>
      </c>
      <c r="BD467" s="80">
        <f>IFERROR(AR467/SUM(Model!$AR467:$BC467),1/12)</f>
        <v>7.7773525825079695E-2</v>
      </c>
      <c r="BE467" s="80">
        <f>IFERROR(AS467/SUM(Model!$AR467:$BC467),1/12)</f>
        <v>7.878439991748945E-2</v>
      </c>
      <c r="BF467" s="80">
        <f>IFERROR(AT467/SUM(Model!$AR467:$BC467),1/12)</f>
        <v>7.9795274009899206E-2</v>
      </c>
      <c r="BG467" s="80">
        <f>IFERROR(AU467/SUM(Model!$AR467:$BC467),1/12)</f>
        <v>8.0806148102308947E-2</v>
      </c>
      <c r="BH467" s="80">
        <f>IFERROR(AV467/SUM(Model!$AR467:$BC467),1/12)</f>
        <v>8.1817022194718703E-2</v>
      </c>
      <c r="BI467" s="80">
        <f>IFERROR(AW467/SUM(Model!$AR467:$BC467),1/12)</f>
        <v>8.2827896287128444E-2</v>
      </c>
      <c r="BJ467" s="80">
        <f>IFERROR(AX467/SUM(Model!$AR467:$BC467),1/12)</f>
        <v>8.3838770379538213E-2</v>
      </c>
      <c r="BK467" s="80">
        <f>IFERROR(AY467/SUM(Model!$AR467:$BC467),1/12)</f>
        <v>8.4849644471947941E-2</v>
      </c>
      <c r="BL467" s="80">
        <f>IFERROR(AZ467/SUM(Model!$AR467:$BC467),1/12)</f>
        <v>8.5860518564357696E-2</v>
      </c>
      <c r="BM467" s="80">
        <f>IFERROR(BA467/SUM(Model!$AR467:$BC467),1/12)</f>
        <v>8.6871392656767452E-2</v>
      </c>
      <c r="BN467" s="80">
        <f>IFERROR(BB467/SUM(Model!$AR467:$BC467),1/12)</f>
        <v>8.7882266749177207E-2</v>
      </c>
      <c r="BO467" s="80">
        <f>IFERROR(BC467/SUM(Model!$AR467:$BC467),1/12)</f>
        <v>8.8893140841586962E-2</v>
      </c>
      <c r="BP46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31.740614334470983</v>
      </c>
      <c r="BQ467" s="77" cm="1">
        <f t="array" ref="BQ46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67" s="77" cm="1">
        <f t="array" ref="BR46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67" s="77">
        <f>IF(tbl_Model[[#This Row],[Type]]="Boutique",
    tbl_Model[[#This Row],[UnitListPrice]],
    tbl_Model[[#This Row],[UnitListPrice]]*(1-SUMIFS(tbl_MarketTerms[WholesaleMarginPct],tbl_MarketTerms[Country],tbl_Model[[#This Row],[country]])))</f>
        <v>16025.559634528843</v>
      </c>
      <c r="BT467" s="79">
        <f>Model!$BP467*BD467</f>
        <v>2.4685794886458736</v>
      </c>
      <c r="BU467" s="79">
        <f>Model!$BP467*BE467</f>
        <v>2.5006652533537603</v>
      </c>
      <c r="BV467" s="79">
        <f>Model!$BP467*BF467</f>
        <v>2.5327510180616466</v>
      </c>
      <c r="BW467" s="79">
        <f>Model!$BP467*BG467</f>
        <v>2.5648367827695324</v>
      </c>
      <c r="BX467" s="79">
        <f>Model!$BP467*BH467</f>
        <v>2.5969225474774191</v>
      </c>
      <c r="BY467" s="79">
        <f>Model!$BP467*BI467</f>
        <v>2.629008312185305</v>
      </c>
      <c r="BZ467" s="79">
        <f>Model!$BP467*BJ467</f>
        <v>2.6610940768931921</v>
      </c>
      <c r="CA467" s="79">
        <f>Model!$BP467*BK467</f>
        <v>2.6931798416010775</v>
      </c>
      <c r="CB467" s="79">
        <f>Model!$BP467*BL467</f>
        <v>2.7252656063089638</v>
      </c>
      <c r="CC467" s="79">
        <f>Model!$BP467*BM467</f>
        <v>2.7573513710168505</v>
      </c>
      <c r="CD467" s="79">
        <f>Model!$BP467*BN467</f>
        <v>2.7894371357247367</v>
      </c>
      <c r="CE467" s="79">
        <f>Model!$BP467*BO467</f>
        <v>2.821522900432623</v>
      </c>
      <c r="CF467" s="79">
        <f>Model!$BS467*BT467</f>
        <v>39560.367807869166</v>
      </c>
      <c r="CG467" s="79">
        <f>Model!$BS467*BU467</f>
        <v>40074.560143614865</v>
      </c>
      <c r="CH467" s="79">
        <f>Model!$BS467*BV467</f>
        <v>40588.752479360555</v>
      </c>
      <c r="CI467" s="79">
        <f>Model!$BS467*BW467</f>
        <v>41102.944815106239</v>
      </c>
      <c r="CJ467" s="79">
        <f>Model!$BS467*BX467</f>
        <v>41617.137150851944</v>
      </c>
      <c r="CK467" s="79">
        <f>Model!$BS467*BY467</f>
        <v>42131.329486597628</v>
      </c>
      <c r="CL467" s="79">
        <f>Model!$BS467*BZ467</f>
        <v>42645.521822343333</v>
      </c>
      <c r="CM467" s="79">
        <f>Model!$BS467*CA467</f>
        <v>43159.714158089009</v>
      </c>
      <c r="CN467" s="79">
        <f>Model!$BS467*CB467</f>
        <v>43673.9064938347</v>
      </c>
      <c r="CO467" s="79">
        <f>Model!$BS467*CC467</f>
        <v>44188.098829580405</v>
      </c>
      <c r="CP467" s="79">
        <f>Model!$BS467*CD467</f>
        <v>44702.291165326096</v>
      </c>
      <c r="CQ467" s="79">
        <f>Model!$BS467*CE467</f>
        <v>45216.483501071787</v>
      </c>
      <c r="CR467" s="79">
        <f>Model!$BR467*BT467</f>
        <v>13014.662119295486</v>
      </c>
      <c r="CS467" s="79">
        <f>Model!$BR467*BU467</f>
        <v>13183.822313825591</v>
      </c>
      <c r="CT467" s="79">
        <f>Model!$BR467*BV467</f>
        <v>13352.982508355692</v>
      </c>
      <c r="CU467" s="79">
        <f>Model!$BR467*BW467</f>
        <v>13522.142702885791</v>
      </c>
      <c r="CV467" s="79">
        <f>Model!$BR467*BX467</f>
        <v>13691.302897415895</v>
      </c>
      <c r="CW467" s="79">
        <f>Model!$BR467*BY467</f>
        <v>13860.463091945996</v>
      </c>
      <c r="CX467" s="79">
        <f>Model!$BR467*BZ467</f>
        <v>14029.623286476102</v>
      </c>
      <c r="CY467" s="79">
        <f>Model!$BR467*CA467</f>
        <v>14198.7834810062</v>
      </c>
      <c r="CZ467" s="79">
        <f>Model!$BR467*CB467</f>
        <v>14367.9436755363</v>
      </c>
      <c r="DA467" s="79">
        <f>Model!$BR467*CC467</f>
        <v>14537.103870066405</v>
      </c>
      <c r="DB467" s="79">
        <f>Model!$BR467*CD467</f>
        <v>14706.264064596508</v>
      </c>
      <c r="DC467" s="79">
        <f>Model!$BR467*CE467</f>
        <v>14875.424259126608</v>
      </c>
      <c r="DD467" s="79">
        <f>SUM(Model!$CF467:$CQ467)</f>
        <v>508661.10785364575</v>
      </c>
      <c r="DE467" s="79">
        <f>SUM(Model!$CR467:$DC467)</f>
        <v>167340.51827053254</v>
      </c>
      <c r="DF467" s="80">
        <f>IFERROR((Model!$DD467-Model!$DE467)/Model!$DD467,0)</f>
        <v>0.67101766640534954</v>
      </c>
    </row>
    <row r="468" spans="2:110" x14ac:dyDescent="0.25">
      <c r="B468" t="s">
        <v>371</v>
      </c>
      <c r="C468" t="s">
        <v>70</v>
      </c>
      <c r="D468" t="s">
        <v>20</v>
      </c>
      <c r="E468" s="4">
        <v>288</v>
      </c>
      <c r="F468" s="4">
        <v>4672210.78</v>
      </c>
      <c r="G468" s="4">
        <v>1485490.4</v>
      </c>
      <c r="H468" s="4">
        <v>32</v>
      </c>
      <c r="I468" s="4">
        <v>23</v>
      </c>
      <c r="J468" s="4">
        <v>15</v>
      </c>
      <c r="K468" s="4">
        <v>9</v>
      </c>
      <c r="L468" s="4">
        <v>27</v>
      </c>
      <c r="M468" s="4">
        <v>6</v>
      </c>
      <c r="N468" s="4">
        <v>17</v>
      </c>
      <c r="O468" s="4">
        <v>19</v>
      </c>
      <c r="P468" s="4">
        <v>17</v>
      </c>
      <c r="Q468" s="4">
        <v>32</v>
      </c>
      <c r="R468" s="4">
        <v>40</v>
      </c>
      <c r="S468" s="4">
        <v>26</v>
      </c>
      <c r="T468" s="4">
        <v>16</v>
      </c>
      <c r="U468" s="4">
        <v>15</v>
      </c>
      <c r="V468" s="4">
        <v>11</v>
      </c>
      <c r="W468" s="4">
        <v>6</v>
      </c>
      <c r="X468" s="4">
        <v>21</v>
      </c>
      <c r="Y468" s="4">
        <v>15</v>
      </c>
      <c r="Z468" s="4">
        <v>19</v>
      </c>
      <c r="AA468" s="4">
        <v>23</v>
      </c>
      <c r="AB468" s="4">
        <v>15</v>
      </c>
      <c r="AC468" s="4">
        <v>32</v>
      </c>
      <c r="AD468" s="4">
        <v>66</v>
      </c>
      <c r="AE468" s="4">
        <v>33</v>
      </c>
      <c r="AF468" s="4">
        <v>19</v>
      </c>
      <c r="AG468" s="4">
        <v>23</v>
      </c>
      <c r="AH468" s="4">
        <v>25</v>
      </c>
      <c r="AI468" s="4">
        <v>7</v>
      </c>
      <c r="AJ468" s="4">
        <v>48</v>
      </c>
      <c r="AK468" s="4">
        <v>44</v>
      </c>
      <c r="AL468" s="4">
        <v>9</v>
      </c>
      <c r="AM468" s="4">
        <v>15</v>
      </c>
      <c r="AN468" s="4">
        <v>22</v>
      </c>
      <c r="AO468" s="4">
        <v>15</v>
      </c>
      <c r="AP468" s="4">
        <v>36</v>
      </c>
      <c r="AQ468" s="4">
        <v>25</v>
      </c>
      <c r="AR468" s="79">
        <f>MAX(IFERROR(IFERROR(_xlfn.FORECAST.ETS(AR$5,tbl_Model[[#This Row],[H_2023_01]:[H_2025_12]],$H$5:$AQ$5),_xlfn.FORECAST.LINEAR(AR$5,tbl_Model[[#This Row],[H_2023_01]:[H_2025_12]],$H$5:$AQ$5)),0),0)</f>
        <v>9.608531667902021</v>
      </c>
      <c r="AS468" s="79">
        <f>MAX(IFERROR(IFERROR(_xlfn.FORECAST.ETS(AS$5,tbl_Model[[#This Row],[H_2023_01]:[H_2025_12]],$H$5:$AQ$5),_xlfn.FORECAST.LINEAR(AS$5,tbl_Model[[#This Row],[H_2023_01]:[H_2025_12]],$H$5:$AQ$5)),0),0)</f>
        <v>8.8027598327155996</v>
      </c>
      <c r="AT468" s="79">
        <f>MAX(IFERROR(IFERROR(_xlfn.FORECAST.ETS(AT$5,tbl_Model[[#This Row],[H_2023_01]:[H_2025_12]],$H$5:$AQ$5),_xlfn.FORECAST.LINEAR(AT$5,tbl_Model[[#This Row],[H_2023_01]:[H_2025_12]],$H$5:$AQ$5)),0),0)</f>
        <v>4.6297496789978876</v>
      </c>
      <c r="AU468" s="79">
        <f>MAX(IFERROR(IFERROR(_xlfn.FORECAST.ETS(AU$5,tbl_Model[[#This Row],[H_2023_01]:[H_2025_12]],$H$5:$AQ$5),_xlfn.FORECAST.LINEAR(AU$5,tbl_Model[[#This Row],[H_2023_01]:[H_2025_12]],$H$5:$AQ$5)),0),0)</f>
        <v>0.35241483858861677</v>
      </c>
      <c r="AV468" s="79">
        <f>MAX(IFERROR(IFERROR(_xlfn.FORECAST.ETS(AV$5,tbl_Model[[#This Row],[H_2023_01]:[H_2025_12]],$H$5:$AQ$5),_xlfn.FORECAST.LINEAR(AV$5,tbl_Model[[#This Row],[H_2023_01]:[H_2025_12]],$H$5:$AQ$5)),0),0)</f>
        <v>15.586325434414329</v>
      </c>
      <c r="AW468" s="79">
        <f>MAX(IFERROR(IFERROR(_xlfn.FORECAST.ETS(AW$5,tbl_Model[[#This Row],[H_2023_01]:[H_2025_12]],$H$5:$AQ$5),_xlfn.FORECAST.LINEAR(AW$5,tbl_Model[[#This Row],[H_2023_01]:[H_2025_12]],$H$5:$AQ$5)),0),0)</f>
        <v>5.6681609260238019</v>
      </c>
      <c r="AX468" s="79">
        <f>MAX(IFERROR(IFERROR(_xlfn.FORECAST.ETS(AX$5,tbl_Model[[#This Row],[H_2023_01]:[H_2025_12]],$H$5:$AQ$5),_xlfn.FORECAST.LINEAR(AX$5,tbl_Model[[#This Row],[H_2023_01]:[H_2025_12]],$H$5:$AQ$5)),0),0)</f>
        <v>13.024694849769123</v>
      </c>
      <c r="AY468" s="79">
        <f>MAX(IFERROR(IFERROR(_xlfn.FORECAST.ETS(AY$5,tbl_Model[[#This Row],[H_2023_01]:[H_2025_12]],$H$5:$AQ$5),_xlfn.FORECAST.LINEAR(AY$5,tbl_Model[[#This Row],[H_2023_01]:[H_2025_12]],$H$5:$AQ$5)),0),0)</f>
        <v>15.846329338477801</v>
      </c>
      <c r="AZ468" s="79">
        <f>MAX(IFERROR(IFERROR(_xlfn.FORECAST.ETS(AZ$5,tbl_Model[[#This Row],[H_2023_01]:[H_2025_12]],$H$5:$AQ$5),_xlfn.FORECAST.LINEAR(AZ$5,tbl_Model[[#This Row],[H_2023_01]:[H_2025_12]],$H$5:$AQ$5)),0),0)</f>
        <v>10.541054210973112</v>
      </c>
      <c r="BA468" s="79">
        <f>MAX(IFERROR(IFERROR(_xlfn.FORECAST.ETS(BA$5,tbl_Model[[#This Row],[H_2023_01]:[H_2025_12]],$H$5:$AQ$5),_xlfn.FORECAST.LINEAR(BA$5,tbl_Model[[#This Row],[H_2023_01]:[H_2025_12]],$H$5:$AQ$5)),0),0)</f>
        <v>26.46046216494695</v>
      </c>
      <c r="BB468" s="79">
        <f>MAX(IFERROR(IFERROR(_xlfn.FORECAST.ETS(BB$5,tbl_Model[[#This Row],[H_2023_01]:[H_2025_12]],$H$5:$AQ$5),_xlfn.FORECAST.LINEAR(BB$5,tbl_Model[[#This Row],[H_2023_01]:[H_2025_12]],$H$5:$AQ$5)),0),0)</f>
        <v>46.875639243768873</v>
      </c>
      <c r="BC468" s="79">
        <f>MAX(IFERROR(IFERROR(_xlfn.FORECAST.ETS(BC$5,tbl_Model[[#This Row],[H_2023_01]:[H_2025_12]],$H$5:$AQ$5),_xlfn.FORECAST.LINEAR(BC$5,tbl_Model[[#This Row],[H_2023_01]:[H_2025_12]],$H$5:$AQ$5)),0),0)</f>
        <v>19.634953443144767</v>
      </c>
      <c r="BD468" s="80">
        <f>IFERROR(AR468/SUM(Model!$AR468:$BC468),1/12)</f>
        <v>5.4275960498591604E-2</v>
      </c>
      <c r="BE468" s="80">
        <f>IFERROR(AS468/SUM(Model!$AR468:$BC468),1/12)</f>
        <v>4.9724376363884264E-2</v>
      </c>
      <c r="BF468" s="80">
        <f>IFERROR(AT468/SUM(Model!$AR468:$BC468),1/12)</f>
        <v>2.6152186346545418E-2</v>
      </c>
      <c r="BG468" s="80">
        <f>IFERROR(AU468/SUM(Model!$AR468:$BC468),1/12)</f>
        <v>1.9906947824557398E-3</v>
      </c>
      <c r="BH468" s="80">
        <f>IFERROR(AV468/SUM(Model!$AR468:$BC468),1/12)</f>
        <v>8.8042878228987292E-2</v>
      </c>
      <c r="BI468" s="80">
        <f>IFERROR(AW468/SUM(Model!$AR468:$BC468),1/12)</f>
        <v>3.2017886723341688E-2</v>
      </c>
      <c r="BJ468" s="80">
        <f>IFERROR(AX468/SUM(Model!$AR468:$BC468),1/12)</f>
        <v>7.3572929517818089E-2</v>
      </c>
      <c r="BK468" s="80">
        <f>IFERROR(AY468/SUM(Model!$AR468:$BC468),1/12)</f>
        <v>8.9511568983639281E-2</v>
      </c>
      <c r="BL468" s="80">
        <f>IFERROR(AZ468/SUM(Model!$AR468:$BC468),1/12)</f>
        <v>5.9543524624008484E-2</v>
      </c>
      <c r="BM468" s="80">
        <f>IFERROR(BA468/SUM(Model!$AR468:$BC468),1/12)</f>
        <v>0.14946789466664878</v>
      </c>
      <c r="BN468" s="80">
        <f>IFERROR(BB468/SUM(Model!$AR468:$BC468),1/12)</f>
        <v>0.26478763164617314</v>
      </c>
      <c r="BO468" s="80">
        <f>IFERROR(BC468/SUM(Model!$AR468:$BC468),1/12)</f>
        <v>0.11091246761790635</v>
      </c>
      <c r="BP46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301.45805207328846</v>
      </c>
      <c r="BQ468" s="77" cm="1">
        <f t="array" ref="BQ46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68" s="77" cm="1">
        <f t="array" ref="BR46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68" s="77">
        <f>IF(tbl_Model[[#This Row],[Type]]="Boutique",
    tbl_Model[[#This Row],[UnitListPrice]],
    tbl_Model[[#This Row],[UnitListPrice]]*(1-SUMIFS(tbl_MarketTerms[WholesaleMarginPct],tbl_MarketTerms[Country],tbl_Model[[#This Row],[country]])))</f>
        <v>16907.700531842354</v>
      </c>
      <c r="BT468" s="79">
        <f>Model!$BP468*BD468</f>
        <v>16.361925326312175</v>
      </c>
      <c r="BU468" s="79">
        <f>Model!$BP468*BE468</f>
        <v>14.989813639215615</v>
      </c>
      <c r="BV468" s="79">
        <f>Model!$BP468*BF468</f>
        <v>7.8837871534872317</v>
      </c>
      <c r="BW468" s="79">
        <f>Model!$BP468*BG468</f>
        <v>0.60011097139156611</v>
      </c>
      <c r="BX468" s="79">
        <f>Model!$BP468*BH468</f>
        <v>26.541234569836245</v>
      </c>
      <c r="BY468" s="79">
        <f>Model!$BP468*BI468</f>
        <v>9.6520497631217896</v>
      </c>
      <c r="BZ468" s="79">
        <f>Model!$BP468*BJ468</f>
        <v>22.179152017766786</v>
      </c>
      <c r="CA468" s="79">
        <f>Model!$BP468*BK468</f>
        <v>26.983983223831682</v>
      </c>
      <c r="CB468" s="79">
        <f>Model!$BP468*BL468</f>
        <v>17.949874946731484</v>
      </c>
      <c r="CC468" s="79">
        <f>Model!$BP468*BM468</f>
        <v>45.058300373703403</v>
      </c>
      <c r="CD468" s="79">
        <f>Model!$BP468*BN468</f>
        <v>79.822363649154781</v>
      </c>
      <c r="CE468" s="79">
        <f>Model!$BP468*BO468</f>
        <v>33.435456438735734</v>
      </c>
      <c r="CF468" s="79">
        <f>Model!$BS468*BT468</f>
        <v>276642.53354165325</v>
      </c>
      <c r="CG468" s="79">
        <f>Model!$BS468*BU468</f>
        <v>253443.28003998363</v>
      </c>
      <c r="CH468" s="79">
        <f>Model!$BS468*BV468</f>
        <v>133296.71224794799</v>
      </c>
      <c r="CI468" s="79">
        <f>Model!$BS468*BW468</f>
        <v>10146.496590161614</v>
      </c>
      <c r="CJ468" s="79">
        <f>Model!$BS468*BX468</f>
        <v>448751.24585217296</v>
      </c>
      <c r="CK468" s="79">
        <f>Model!$BS468*BY468</f>
        <v>163193.96691330316</v>
      </c>
      <c r="CL468" s="79">
        <f>Model!$BS468*BZ468</f>
        <v>374998.46036660793</v>
      </c>
      <c r="CM468" s="79">
        <f>Model!$BS468*CA468</f>
        <v>456237.10750480409</v>
      </c>
      <c r="CN468" s="79">
        <f>Model!$BS468*CB468</f>
        <v>303491.11018335569</v>
      </c>
      <c r="CO468" s="79">
        <f>Model!$BS468*CC468</f>
        <v>761832.24919237755</v>
      </c>
      <c r="CP468" s="79">
        <f>Model!$BS468*CD468</f>
        <v>1349612.6203237281</v>
      </c>
      <c r="CQ468" s="79">
        <f>Model!$BS468*CE468</f>
        <v>565316.68461160408</v>
      </c>
      <c r="CR468" s="79">
        <f>Model!$BR468*BT468</f>
        <v>86262.132016622374</v>
      </c>
      <c r="CS468" s="79">
        <f>Model!$BR468*BU468</f>
        <v>79028.18630831792</v>
      </c>
      <c r="CT468" s="79">
        <f>Model!$BR468*BV468</f>
        <v>41564.319275520676</v>
      </c>
      <c r="CU468" s="79">
        <f>Model!$BR468*BW468</f>
        <v>3163.8606585958873</v>
      </c>
      <c r="CV468" s="79">
        <f>Model!$BR468*BX468</f>
        <v>139928.73299974829</v>
      </c>
      <c r="CW468" s="79">
        <f>Model!$BR468*BY468</f>
        <v>50886.822564730661</v>
      </c>
      <c r="CX468" s="79">
        <f>Model!$BR468*BZ468</f>
        <v>116931.28413785256</v>
      </c>
      <c r="CY468" s="79">
        <f>Model!$BR468*CA468</f>
        <v>142262.9596924785</v>
      </c>
      <c r="CZ468" s="79">
        <f>Model!$BR468*CB468</f>
        <v>94634.002506220175</v>
      </c>
      <c r="DA468" s="79">
        <f>Model!$BR468*CC468</f>
        <v>237553.03717408434</v>
      </c>
      <c r="DB468" s="79">
        <f>Model!$BR468*CD468</f>
        <v>420833.55923334905</v>
      </c>
      <c r="DC468" s="79">
        <f>Model!$BR468*CE468</f>
        <v>176275.93940402876</v>
      </c>
      <c r="DD468" s="79">
        <f>SUM(Model!$CF468:$CQ468)</f>
        <v>5096962.4673676994</v>
      </c>
      <c r="DE468" s="79">
        <f>SUM(Model!$CR468:$DC468)</f>
        <v>1589324.8359715489</v>
      </c>
      <c r="DF468" s="80">
        <f>IFERROR((Model!$DD468-Model!$DE468)/Model!$DD468,0)</f>
        <v>0.68818196207115723</v>
      </c>
    </row>
    <row r="469" spans="2:110" x14ac:dyDescent="0.25">
      <c r="B469" t="s">
        <v>371</v>
      </c>
      <c r="C469" t="s">
        <v>70</v>
      </c>
      <c r="D469" t="s">
        <v>21</v>
      </c>
      <c r="E469" s="4">
        <v>258</v>
      </c>
      <c r="F469" s="4">
        <v>4094559.43</v>
      </c>
      <c r="G469" s="4">
        <v>1342376.89</v>
      </c>
      <c r="H469" s="4">
        <v>23</v>
      </c>
      <c r="I469" s="4">
        <v>8</v>
      </c>
      <c r="J469" s="4">
        <v>18</v>
      </c>
      <c r="K469" s="4">
        <v>13</v>
      </c>
      <c r="L469" s="4">
        <v>16</v>
      </c>
      <c r="M469" s="4">
        <v>12</v>
      </c>
      <c r="N469" s="4">
        <v>30</v>
      </c>
      <c r="O469" s="4">
        <v>19</v>
      </c>
      <c r="P469" s="4">
        <v>17</v>
      </c>
      <c r="Q469" s="4">
        <v>20</v>
      </c>
      <c r="R469" s="4">
        <v>36</v>
      </c>
      <c r="S469" s="4">
        <v>45</v>
      </c>
      <c r="T469" s="4">
        <v>31</v>
      </c>
      <c r="U469" s="4">
        <v>19</v>
      </c>
      <c r="V469" s="4">
        <v>32</v>
      </c>
      <c r="W469" s="4">
        <v>20</v>
      </c>
      <c r="X469" s="4">
        <v>28</v>
      </c>
      <c r="Y469" s="4">
        <v>15</v>
      </c>
      <c r="Z469" s="4">
        <v>10</v>
      </c>
      <c r="AA469" s="4">
        <v>23</v>
      </c>
      <c r="AB469" s="4">
        <v>10</v>
      </c>
      <c r="AC469" s="4">
        <v>51</v>
      </c>
      <c r="AD469" s="4">
        <v>27</v>
      </c>
      <c r="AE469" s="4">
        <v>27</v>
      </c>
      <c r="AF469" s="4">
        <v>17</v>
      </c>
      <c r="AG469" s="4">
        <v>28</v>
      </c>
      <c r="AH469" s="4">
        <v>15</v>
      </c>
      <c r="AI469" s="4">
        <v>27</v>
      </c>
      <c r="AJ469" s="4">
        <v>18</v>
      </c>
      <c r="AK469" s="4">
        <v>23</v>
      </c>
      <c r="AL469" s="4">
        <v>13</v>
      </c>
      <c r="AM469" s="4">
        <v>19</v>
      </c>
      <c r="AN469" s="4">
        <v>6</v>
      </c>
      <c r="AO469" s="4">
        <v>23</v>
      </c>
      <c r="AP469" s="4">
        <v>34</v>
      </c>
      <c r="AQ469" s="4">
        <v>35</v>
      </c>
      <c r="AR469" s="79">
        <f>MAX(IFERROR(IFERROR(_xlfn.FORECAST.ETS(AR$5,tbl_Model[[#This Row],[H_2023_01]:[H_2025_12]],$H$5:$AQ$5),_xlfn.FORECAST.LINEAR(AR$5,tbl_Model[[#This Row],[H_2023_01]:[H_2025_12]],$H$5:$AQ$5)),0),0)</f>
        <v>25.485838159033278</v>
      </c>
      <c r="AS469" s="79">
        <f>MAX(IFERROR(IFERROR(_xlfn.FORECAST.ETS(AS$5,tbl_Model[[#This Row],[H_2023_01]:[H_2025_12]],$H$5:$AQ$5),_xlfn.FORECAST.LINEAR(AS$5,tbl_Model[[#This Row],[H_2023_01]:[H_2025_12]],$H$5:$AQ$5)),0),0)</f>
        <v>25.529834817537086</v>
      </c>
      <c r="AT469" s="79">
        <f>MAX(IFERROR(IFERROR(_xlfn.FORECAST.ETS(AT$5,tbl_Model[[#This Row],[H_2023_01]:[H_2025_12]],$H$5:$AQ$5),_xlfn.FORECAST.LINEAR(AT$5,tbl_Model[[#This Row],[H_2023_01]:[H_2025_12]],$H$5:$AQ$5)),0),0)</f>
        <v>25.573831476040876</v>
      </c>
      <c r="AU469" s="79">
        <f>MAX(IFERROR(IFERROR(_xlfn.FORECAST.ETS(AU$5,tbl_Model[[#This Row],[H_2023_01]:[H_2025_12]],$H$5:$AQ$5),_xlfn.FORECAST.LINEAR(AU$5,tbl_Model[[#This Row],[H_2023_01]:[H_2025_12]],$H$5:$AQ$5)),0),0)</f>
        <v>25.617828134544684</v>
      </c>
      <c r="AV469" s="79">
        <f>MAX(IFERROR(IFERROR(_xlfn.FORECAST.ETS(AV$5,tbl_Model[[#This Row],[H_2023_01]:[H_2025_12]],$H$5:$AQ$5),_xlfn.FORECAST.LINEAR(AV$5,tbl_Model[[#This Row],[H_2023_01]:[H_2025_12]],$H$5:$AQ$5)),0),0)</f>
        <v>25.661824793048478</v>
      </c>
      <c r="AW469" s="79">
        <f>MAX(IFERROR(IFERROR(_xlfn.FORECAST.ETS(AW$5,tbl_Model[[#This Row],[H_2023_01]:[H_2025_12]],$H$5:$AQ$5),_xlfn.FORECAST.LINEAR(AW$5,tbl_Model[[#This Row],[H_2023_01]:[H_2025_12]],$H$5:$AQ$5)),0),0)</f>
        <v>25.705821451552286</v>
      </c>
      <c r="AX469" s="79">
        <f>MAX(IFERROR(IFERROR(_xlfn.FORECAST.ETS(AX$5,tbl_Model[[#This Row],[H_2023_01]:[H_2025_12]],$H$5:$AQ$5),_xlfn.FORECAST.LINEAR(AX$5,tbl_Model[[#This Row],[H_2023_01]:[H_2025_12]],$H$5:$AQ$5)),0),0)</f>
        <v>25.749818110056076</v>
      </c>
      <c r="AY469" s="79">
        <f>MAX(IFERROR(IFERROR(_xlfn.FORECAST.ETS(AY$5,tbl_Model[[#This Row],[H_2023_01]:[H_2025_12]],$H$5:$AQ$5),_xlfn.FORECAST.LINEAR(AY$5,tbl_Model[[#This Row],[H_2023_01]:[H_2025_12]],$H$5:$AQ$5)),0),0)</f>
        <v>25.793814768559884</v>
      </c>
      <c r="AZ469" s="79">
        <f>MAX(IFERROR(IFERROR(_xlfn.FORECAST.ETS(AZ$5,tbl_Model[[#This Row],[H_2023_01]:[H_2025_12]],$H$5:$AQ$5),_xlfn.FORECAST.LINEAR(AZ$5,tbl_Model[[#This Row],[H_2023_01]:[H_2025_12]],$H$5:$AQ$5)),0),0)</f>
        <v>25.837811427063677</v>
      </c>
      <c r="BA469" s="79">
        <f>MAX(IFERROR(IFERROR(_xlfn.FORECAST.ETS(BA$5,tbl_Model[[#This Row],[H_2023_01]:[H_2025_12]],$H$5:$AQ$5),_xlfn.FORECAST.LINEAR(BA$5,tbl_Model[[#This Row],[H_2023_01]:[H_2025_12]],$H$5:$AQ$5)),0),0)</f>
        <v>25.881808085567485</v>
      </c>
      <c r="BB469" s="79">
        <f>MAX(IFERROR(IFERROR(_xlfn.FORECAST.ETS(BB$5,tbl_Model[[#This Row],[H_2023_01]:[H_2025_12]],$H$5:$AQ$5),_xlfn.FORECAST.LINEAR(BB$5,tbl_Model[[#This Row],[H_2023_01]:[H_2025_12]],$H$5:$AQ$5)),0),0)</f>
        <v>25.925804744071275</v>
      </c>
      <c r="BC469" s="79">
        <f>MAX(IFERROR(IFERROR(_xlfn.FORECAST.ETS(BC$5,tbl_Model[[#This Row],[H_2023_01]:[H_2025_12]],$H$5:$AQ$5),_xlfn.FORECAST.LINEAR(BC$5,tbl_Model[[#This Row],[H_2023_01]:[H_2025_12]],$H$5:$AQ$5)),0),0)</f>
        <v>25.969801402575083</v>
      </c>
      <c r="BD469" s="80">
        <f>IFERROR(AR469/SUM(Model!$AR469:$BC469),1/12)</f>
        <v>8.2549546159784298E-2</v>
      </c>
      <c r="BE469" s="80">
        <f>IFERROR(AS469/SUM(Model!$AR469:$BC469),1/12)</f>
        <v>8.2692052918611425E-2</v>
      </c>
      <c r="BF469" s="80">
        <f>IFERROR(AT469/SUM(Model!$AR469:$BC469),1/12)</f>
        <v>8.2834559677438482E-2</v>
      </c>
      <c r="BG469" s="80">
        <f>IFERROR(AU469/SUM(Model!$AR469:$BC469),1/12)</f>
        <v>8.2977066436265609E-2</v>
      </c>
      <c r="BH469" s="80">
        <f>IFERROR(AV469/SUM(Model!$AR469:$BC469),1/12)</f>
        <v>8.311957319509268E-2</v>
      </c>
      <c r="BI469" s="80">
        <f>IFERROR(AW469/SUM(Model!$AR469:$BC469),1/12)</f>
        <v>8.3262079953919793E-2</v>
      </c>
      <c r="BJ469" s="80">
        <f>IFERROR(AX469/SUM(Model!$AR469:$BC469),1/12)</f>
        <v>8.3404586712746864E-2</v>
      </c>
      <c r="BK469" s="80">
        <f>IFERROR(AY469/SUM(Model!$AR469:$BC469),1/12)</f>
        <v>8.3547093471573977E-2</v>
      </c>
      <c r="BL469" s="80">
        <f>IFERROR(AZ469/SUM(Model!$AR469:$BC469),1/12)</f>
        <v>8.3689600230401048E-2</v>
      </c>
      <c r="BM469" s="80">
        <f>IFERROR(BA469/SUM(Model!$AR469:$BC469),1/12)</f>
        <v>8.3832106989228175E-2</v>
      </c>
      <c r="BN469" s="80">
        <f>IFERROR(BB469/SUM(Model!$AR469:$BC469),1/12)</f>
        <v>8.3974613748055232E-2</v>
      </c>
      <c r="BO469" s="80">
        <f>IFERROR(BC469/SUM(Model!$AR469:$BC469),1/12)</f>
        <v>8.4117120506882345E-2</v>
      </c>
      <c r="BP46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269.71632896305124</v>
      </c>
      <c r="BQ469" s="77" cm="1">
        <f t="array" ref="BQ46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69" s="77" cm="1">
        <f t="array" ref="BR46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69" s="77">
        <f>IF(tbl_Model[[#This Row],[Type]]="Boutique",
    tbl_Model[[#This Row],[UnitListPrice]],
    tbl_Model[[#This Row],[UnitListPrice]]*(1-SUMIFS(tbl_MarketTerms[WholesaleMarginPct],tbl_MarketTerms[Country],tbl_Model[[#This Row],[country]])))</f>
        <v>16368.61442792854</v>
      </c>
      <c r="BT469" s="79">
        <f>Model!$BP469*BD469</f>
        <v>22.264960547782966</v>
      </c>
      <c r="BU469" s="79">
        <f>Model!$BP469*BE469</f>
        <v>22.30339694762624</v>
      </c>
      <c r="BV469" s="79">
        <f>Model!$BP469*BF469</f>
        <v>22.341833347469496</v>
      </c>
      <c r="BW469" s="79">
        <f>Model!$BP469*BG469</f>
        <v>22.380269747312774</v>
      </c>
      <c r="BX469" s="79">
        <f>Model!$BP469*BH469</f>
        <v>22.418706147156033</v>
      </c>
      <c r="BY469" s="79">
        <f>Model!$BP469*BI469</f>
        <v>22.457142546999304</v>
      </c>
      <c r="BZ469" s="79">
        <f>Model!$BP469*BJ469</f>
        <v>22.495578946842567</v>
      </c>
      <c r="CA469" s="79">
        <f>Model!$BP469*BK469</f>
        <v>22.534015346685837</v>
      </c>
      <c r="CB469" s="79">
        <f>Model!$BP469*BL469</f>
        <v>22.572451746529097</v>
      </c>
      <c r="CC469" s="79">
        <f>Model!$BP469*BM469</f>
        <v>22.610888146372375</v>
      </c>
      <c r="CD469" s="79">
        <f>Model!$BP469*BN469</f>
        <v>22.649324546215631</v>
      </c>
      <c r="CE469" s="79">
        <f>Model!$BP469*BO469</f>
        <v>22.687760946058901</v>
      </c>
      <c r="CF469" s="79">
        <f>Model!$BS469*BT469</f>
        <v>364446.55445970001</v>
      </c>
      <c r="CG469" s="79">
        <f>Model!$BS469*BU469</f>
        <v>365075.7050687322</v>
      </c>
      <c r="CH469" s="79">
        <f>Model!$BS469*BV469</f>
        <v>365704.85567776416</v>
      </c>
      <c r="CI469" s="79">
        <f>Model!$BS469*BW469</f>
        <v>366334.00628679647</v>
      </c>
      <c r="CJ469" s="79">
        <f>Model!$BS469*BX469</f>
        <v>366963.15689582849</v>
      </c>
      <c r="CK469" s="79">
        <f>Model!$BS469*BY469</f>
        <v>367592.30750486068</v>
      </c>
      <c r="CL469" s="79">
        <f>Model!$BS469*BZ469</f>
        <v>368221.45811389276</v>
      </c>
      <c r="CM469" s="79">
        <f>Model!$BS469*CA469</f>
        <v>368850.60872292495</v>
      </c>
      <c r="CN469" s="79">
        <f>Model!$BS469*CB469</f>
        <v>369479.75933195697</v>
      </c>
      <c r="CO469" s="79">
        <f>Model!$BS469*CC469</f>
        <v>370108.90994098928</v>
      </c>
      <c r="CP469" s="79">
        <f>Model!$BS469*CD469</f>
        <v>370738.06055002118</v>
      </c>
      <c r="CQ469" s="79">
        <f>Model!$BS469*CE469</f>
        <v>371367.21115905338</v>
      </c>
      <c r="CR469" s="79">
        <f>Model!$BR469*BT469</f>
        <v>117383.67752046412</v>
      </c>
      <c r="CS469" s="79">
        <f>Model!$BR469*BU469</f>
        <v>117586.31906364438</v>
      </c>
      <c r="CT469" s="79">
        <f>Model!$BR469*BV469</f>
        <v>117788.96060682455</v>
      </c>
      <c r="CU469" s="79">
        <f>Model!$BR469*BW469</f>
        <v>117991.60215000484</v>
      </c>
      <c r="CV469" s="79">
        <f>Model!$BR469*BX469</f>
        <v>118194.24369318502</v>
      </c>
      <c r="CW469" s="79">
        <f>Model!$BR469*BY469</f>
        <v>118396.88523636528</v>
      </c>
      <c r="CX469" s="79">
        <f>Model!$BR469*BZ469</f>
        <v>118599.52677954549</v>
      </c>
      <c r="CY469" s="79">
        <f>Model!$BR469*CA469</f>
        <v>118802.16832272573</v>
      </c>
      <c r="CZ469" s="79">
        <f>Model!$BR469*CB469</f>
        <v>119004.80986590593</v>
      </c>
      <c r="DA469" s="79">
        <f>Model!$BR469*CC469</f>
        <v>119207.45140908621</v>
      </c>
      <c r="DB469" s="79">
        <f>Model!$BR469*CD469</f>
        <v>119410.09295226638</v>
      </c>
      <c r="DC469" s="79">
        <f>Model!$BR469*CE469</f>
        <v>119612.73449544664</v>
      </c>
      <c r="DD469" s="79">
        <f>SUM(Model!$CF469:$CQ469)</f>
        <v>4414882.5937125208</v>
      </c>
      <c r="DE469" s="79">
        <f>SUM(Model!$CR469:$DC469)</f>
        <v>1421978.4720954644</v>
      </c>
      <c r="DF469" s="80">
        <f>IFERROR((Model!$DD469-Model!$DE469)/Model!$DD469,0)</f>
        <v>0.67791250573218353</v>
      </c>
    </row>
    <row r="470" spans="2:110" x14ac:dyDescent="0.25">
      <c r="B470" t="s">
        <v>371</v>
      </c>
      <c r="C470" t="s">
        <v>185</v>
      </c>
      <c r="D470" t="s">
        <v>16</v>
      </c>
      <c r="E470" s="4">
        <v>268</v>
      </c>
      <c r="F470" s="4">
        <v>1919289.34</v>
      </c>
      <c r="G470" s="4">
        <v>870628.57</v>
      </c>
      <c r="H470" s="4">
        <v>32</v>
      </c>
      <c r="I470" s="4">
        <v>15</v>
      </c>
      <c r="J470" s="4">
        <v>16</v>
      </c>
      <c r="K470" s="4">
        <v>35</v>
      </c>
      <c r="L470" s="4">
        <v>28</v>
      </c>
      <c r="M470" s="4">
        <v>32</v>
      </c>
      <c r="N470" s="4">
        <v>19</v>
      </c>
      <c r="O470" s="4">
        <v>14</v>
      </c>
      <c r="P470" s="4">
        <v>12</v>
      </c>
      <c r="Q470" s="4">
        <v>16</v>
      </c>
      <c r="R470" s="4">
        <v>17</v>
      </c>
      <c r="S470" s="4">
        <v>34</v>
      </c>
      <c r="T470" s="4">
        <v>16</v>
      </c>
      <c r="U470" s="4">
        <v>33</v>
      </c>
      <c r="V470" s="4">
        <v>9</v>
      </c>
      <c r="W470" s="4">
        <v>16</v>
      </c>
      <c r="X470" s="4">
        <v>15</v>
      </c>
      <c r="Y470" s="4">
        <v>24</v>
      </c>
      <c r="Z470" s="4">
        <v>18</v>
      </c>
      <c r="AA470" s="4">
        <v>23</v>
      </c>
      <c r="AB470" s="4">
        <v>14</v>
      </c>
      <c r="AC470" s="4">
        <v>13</v>
      </c>
      <c r="AD470" s="4">
        <v>17</v>
      </c>
      <c r="AE470" s="4">
        <v>21</v>
      </c>
      <c r="AF470" s="4">
        <v>21</v>
      </c>
      <c r="AG470" s="4">
        <v>8</v>
      </c>
      <c r="AH470" s="4">
        <v>27</v>
      </c>
      <c r="AI470" s="4">
        <v>6</v>
      </c>
      <c r="AJ470" s="4">
        <v>28</v>
      </c>
      <c r="AK470" s="4">
        <v>17</v>
      </c>
      <c r="AL470" s="4">
        <v>24</v>
      </c>
      <c r="AM470" s="4">
        <v>26</v>
      </c>
      <c r="AN470" s="4">
        <v>19</v>
      </c>
      <c r="AO470" s="4">
        <v>18</v>
      </c>
      <c r="AP470" s="4">
        <v>45</v>
      </c>
      <c r="AQ470" s="4">
        <v>29</v>
      </c>
      <c r="AR470" s="79">
        <f>MAX(IFERROR(IFERROR(_xlfn.FORECAST.ETS(AR$5,tbl_Model[[#This Row],[H_2023_01]:[H_2025_12]],$H$5:$AQ$5),_xlfn.FORECAST.LINEAR(AR$5,tbl_Model[[#This Row],[H_2023_01]:[H_2025_12]],$H$5:$AQ$5)),0),0)</f>
        <v>23.207656673026726</v>
      </c>
      <c r="AS470" s="79">
        <f>MAX(IFERROR(IFERROR(_xlfn.FORECAST.ETS(AS$5,tbl_Model[[#This Row],[H_2023_01]:[H_2025_12]],$H$5:$AQ$5),_xlfn.FORECAST.LINEAR(AS$5,tbl_Model[[#This Row],[H_2023_01]:[H_2025_12]],$H$5:$AQ$5)),0),0)</f>
        <v>23.176056214878248</v>
      </c>
      <c r="AT470" s="79">
        <f>MAX(IFERROR(IFERROR(_xlfn.FORECAST.ETS(AT$5,tbl_Model[[#This Row],[H_2023_01]:[H_2025_12]],$H$5:$AQ$5),_xlfn.FORECAST.LINEAR(AT$5,tbl_Model[[#This Row],[H_2023_01]:[H_2025_12]],$H$5:$AQ$5)),0),0)</f>
        <v>23.144455756729769</v>
      </c>
      <c r="AU470" s="79">
        <f>MAX(IFERROR(IFERROR(_xlfn.FORECAST.ETS(AU$5,tbl_Model[[#This Row],[H_2023_01]:[H_2025_12]],$H$5:$AQ$5),_xlfn.FORECAST.LINEAR(AU$5,tbl_Model[[#This Row],[H_2023_01]:[H_2025_12]],$H$5:$AQ$5)),0),0)</f>
        <v>23.112855298581291</v>
      </c>
      <c r="AV470" s="79">
        <f>MAX(IFERROR(IFERROR(_xlfn.FORECAST.ETS(AV$5,tbl_Model[[#This Row],[H_2023_01]:[H_2025_12]],$H$5:$AQ$5),_xlfn.FORECAST.LINEAR(AV$5,tbl_Model[[#This Row],[H_2023_01]:[H_2025_12]],$H$5:$AQ$5)),0),0)</f>
        <v>23.081254840432813</v>
      </c>
      <c r="AW470" s="79">
        <f>MAX(IFERROR(IFERROR(_xlfn.FORECAST.ETS(AW$5,tbl_Model[[#This Row],[H_2023_01]:[H_2025_12]],$H$5:$AQ$5),_xlfn.FORECAST.LINEAR(AW$5,tbl_Model[[#This Row],[H_2023_01]:[H_2025_12]],$H$5:$AQ$5)),0),0)</f>
        <v>23.049654382284334</v>
      </c>
      <c r="AX470" s="79">
        <f>MAX(IFERROR(IFERROR(_xlfn.FORECAST.ETS(AX$5,tbl_Model[[#This Row],[H_2023_01]:[H_2025_12]],$H$5:$AQ$5),_xlfn.FORECAST.LINEAR(AX$5,tbl_Model[[#This Row],[H_2023_01]:[H_2025_12]],$H$5:$AQ$5)),0),0)</f>
        <v>23.018053924135856</v>
      </c>
      <c r="AY470" s="79">
        <f>MAX(IFERROR(IFERROR(_xlfn.FORECAST.ETS(AY$5,tbl_Model[[#This Row],[H_2023_01]:[H_2025_12]],$H$5:$AQ$5),_xlfn.FORECAST.LINEAR(AY$5,tbl_Model[[#This Row],[H_2023_01]:[H_2025_12]],$H$5:$AQ$5)),0),0)</f>
        <v>22.986453465987378</v>
      </c>
      <c r="AZ470" s="79">
        <f>MAX(IFERROR(IFERROR(_xlfn.FORECAST.ETS(AZ$5,tbl_Model[[#This Row],[H_2023_01]:[H_2025_12]],$H$5:$AQ$5),_xlfn.FORECAST.LINEAR(AZ$5,tbl_Model[[#This Row],[H_2023_01]:[H_2025_12]],$H$5:$AQ$5)),0),0)</f>
        <v>22.954853007838899</v>
      </c>
      <c r="BA470" s="79">
        <f>MAX(IFERROR(IFERROR(_xlfn.FORECAST.ETS(BA$5,tbl_Model[[#This Row],[H_2023_01]:[H_2025_12]],$H$5:$AQ$5),_xlfn.FORECAST.LINEAR(BA$5,tbl_Model[[#This Row],[H_2023_01]:[H_2025_12]],$H$5:$AQ$5)),0),0)</f>
        <v>22.923252549690421</v>
      </c>
      <c r="BB470" s="79">
        <f>MAX(IFERROR(IFERROR(_xlfn.FORECAST.ETS(BB$5,tbl_Model[[#This Row],[H_2023_01]:[H_2025_12]],$H$5:$AQ$5),_xlfn.FORECAST.LINEAR(BB$5,tbl_Model[[#This Row],[H_2023_01]:[H_2025_12]],$H$5:$AQ$5)),0),0)</f>
        <v>22.891652091541943</v>
      </c>
      <c r="BC470" s="79">
        <f>MAX(IFERROR(IFERROR(_xlfn.FORECAST.ETS(BC$5,tbl_Model[[#This Row],[H_2023_01]:[H_2025_12]],$H$5:$AQ$5),_xlfn.FORECAST.LINEAR(BC$5,tbl_Model[[#This Row],[H_2023_01]:[H_2025_12]],$H$5:$AQ$5)),0),0)</f>
        <v>22.860051633393464</v>
      </c>
      <c r="BD470" s="80">
        <f>IFERROR(AR470/SUM(Model!$AR470:$BC470),1/12)</f>
        <v>8.3962127074133933E-2</v>
      </c>
      <c r="BE470" s="80">
        <f>IFERROR(AS470/SUM(Model!$AR470:$BC470),1/12)</f>
        <v>8.3847800939442912E-2</v>
      </c>
      <c r="BF470" s="80">
        <f>IFERROR(AT470/SUM(Model!$AR470:$BC470),1/12)</f>
        <v>8.3733474804751892E-2</v>
      </c>
      <c r="BG470" s="80">
        <f>IFERROR(AU470/SUM(Model!$AR470:$BC470),1/12)</f>
        <v>8.3619148670060886E-2</v>
      </c>
      <c r="BH470" s="80">
        <f>IFERROR(AV470/SUM(Model!$AR470:$BC470),1/12)</f>
        <v>8.3504822535369866E-2</v>
      </c>
      <c r="BI470" s="80">
        <f>IFERROR(AW470/SUM(Model!$AR470:$BC470),1/12)</f>
        <v>8.3390496400678846E-2</v>
      </c>
      <c r="BJ470" s="80">
        <f>IFERROR(AX470/SUM(Model!$AR470:$BC470),1/12)</f>
        <v>8.3276170265987826E-2</v>
      </c>
      <c r="BK470" s="80">
        <f>IFERROR(AY470/SUM(Model!$AR470:$BC470),1/12)</f>
        <v>8.3161844131296805E-2</v>
      </c>
      <c r="BL470" s="80">
        <f>IFERROR(AZ470/SUM(Model!$AR470:$BC470),1/12)</f>
        <v>8.3047517996605785E-2</v>
      </c>
      <c r="BM470" s="80">
        <f>IFERROR(BA470/SUM(Model!$AR470:$BC470),1/12)</f>
        <v>8.2933191861914765E-2</v>
      </c>
      <c r="BN470" s="80">
        <f>IFERROR(BB470/SUM(Model!$AR470:$BC470),1/12)</f>
        <v>8.2818865727223745E-2</v>
      </c>
      <c r="BO470" s="80">
        <f>IFERROR(BC470/SUM(Model!$AR470:$BC470),1/12)</f>
        <v>8.2704539592532725E-2</v>
      </c>
      <c r="BP47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278.19441255262137</v>
      </c>
      <c r="BQ470" s="77" cm="1">
        <f t="array" ref="BQ47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470" s="77" cm="1">
        <f t="array" ref="BR47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470" s="77">
        <f>IF(tbl_Model[[#This Row],[Type]]="Boutique",
    tbl_Model[[#This Row],[UnitListPrice]],
    tbl_Model[[#This Row],[UnitListPrice]]*(1-SUMIFS(tbl_MarketTerms[WholesaleMarginPct],tbl_MarketTerms[Country],tbl_Model[[#This Row],[country]])))</f>
        <v>7499.5008180839613</v>
      </c>
      <c r="BT470" s="79">
        <f>Model!$BP470*BD470</f>
        <v>23.357794618057234</v>
      </c>
      <c r="BU470" s="79">
        <f>Model!$BP470*BE470</f>
        <v>23.325989726177454</v>
      </c>
      <c r="BV470" s="79">
        <f>Model!$BP470*BF470</f>
        <v>23.294184834297674</v>
      </c>
      <c r="BW470" s="79">
        <f>Model!$BP470*BG470</f>
        <v>23.262379942417898</v>
      </c>
      <c r="BX470" s="79">
        <f>Model!$BP470*BH470</f>
        <v>23.230575050538118</v>
      </c>
      <c r="BY470" s="79">
        <f>Model!$BP470*BI470</f>
        <v>23.198770158658338</v>
      </c>
      <c r="BZ470" s="79">
        <f>Model!$BP470*BJ470</f>
        <v>23.166965266778558</v>
      </c>
      <c r="CA470" s="79">
        <f>Model!$BP470*BK470</f>
        <v>23.135160374898778</v>
      </c>
      <c r="CB470" s="79">
        <f>Model!$BP470*BL470</f>
        <v>23.103355483018998</v>
      </c>
      <c r="CC470" s="79">
        <f>Model!$BP470*BM470</f>
        <v>23.071550591139218</v>
      </c>
      <c r="CD470" s="79">
        <f>Model!$BP470*BN470</f>
        <v>23.039745699259438</v>
      </c>
      <c r="CE470" s="79">
        <f>Model!$BP470*BO470</f>
        <v>23.007940807379658</v>
      </c>
      <c r="CF470" s="79">
        <f>Model!$BS470*BT470</f>
        <v>175171.79984675738</v>
      </c>
      <c r="CG470" s="79">
        <f>Model!$BS470*BU470</f>
        <v>174933.27903408589</v>
      </c>
      <c r="CH470" s="79">
        <f>Model!$BS470*BV470</f>
        <v>174694.75822141441</v>
      </c>
      <c r="CI470" s="79">
        <f>Model!$BS470*BW470</f>
        <v>174456.23740874295</v>
      </c>
      <c r="CJ470" s="79">
        <f>Model!$BS470*BX470</f>
        <v>174217.71659607146</v>
      </c>
      <c r="CK470" s="79">
        <f>Model!$BS470*BY470</f>
        <v>173979.19578340001</v>
      </c>
      <c r="CL470" s="79">
        <f>Model!$BS470*BZ470</f>
        <v>173740.67497072852</v>
      </c>
      <c r="CM470" s="79">
        <f>Model!$BS470*CA470</f>
        <v>173502.15415805703</v>
      </c>
      <c r="CN470" s="79">
        <f>Model!$BS470*CB470</f>
        <v>173263.63334538555</v>
      </c>
      <c r="CO470" s="79">
        <f>Model!$BS470*CC470</f>
        <v>173025.11253271406</v>
      </c>
      <c r="CP470" s="79">
        <f>Model!$BS470*CD470</f>
        <v>172786.59172004258</v>
      </c>
      <c r="CQ470" s="79">
        <f>Model!$BS470*CE470</f>
        <v>172548.07090737109</v>
      </c>
      <c r="CR470" s="79">
        <f>Model!$BR470*BT470</f>
        <v>78626.007554148397</v>
      </c>
      <c r="CS470" s="79">
        <f>Model!$BR470*BU470</f>
        <v>78518.947289680393</v>
      </c>
      <c r="CT470" s="79">
        <f>Model!$BR470*BV470</f>
        <v>78411.887025212389</v>
      </c>
      <c r="CU470" s="79">
        <f>Model!$BR470*BW470</f>
        <v>78304.826760744414</v>
      </c>
      <c r="CV470" s="79">
        <f>Model!$BR470*BX470</f>
        <v>78197.76649627641</v>
      </c>
      <c r="CW470" s="79">
        <f>Model!$BR470*BY470</f>
        <v>78090.706231808406</v>
      </c>
      <c r="CX470" s="79">
        <f>Model!$BR470*BZ470</f>
        <v>77983.645967340402</v>
      </c>
      <c r="CY470" s="79">
        <f>Model!$BR470*CA470</f>
        <v>77876.585702872399</v>
      </c>
      <c r="CZ470" s="79">
        <f>Model!$BR470*CB470</f>
        <v>77769.525438404409</v>
      </c>
      <c r="DA470" s="79">
        <f>Model!$BR470*CC470</f>
        <v>77662.465173936405</v>
      </c>
      <c r="DB470" s="79">
        <f>Model!$BR470*CD470</f>
        <v>77555.404909468401</v>
      </c>
      <c r="DC470" s="79">
        <f>Model!$BR470*CE470</f>
        <v>77448.344645000398</v>
      </c>
      <c r="DD470" s="79">
        <f>SUM(Model!$CF470:$CQ470)</f>
        <v>2086319.2245247709</v>
      </c>
      <c r="DE470" s="79">
        <f>SUM(Model!$CR470:$DC470)</f>
        <v>936446.11319489288</v>
      </c>
      <c r="DF470" s="80">
        <f>IFERROR((Model!$DD470-Model!$DE470)/Model!$DD470,0)</f>
        <v>0.55114917113980966</v>
      </c>
    </row>
    <row r="471" spans="2:110" x14ac:dyDescent="0.25">
      <c r="B471" t="s">
        <v>371</v>
      </c>
      <c r="C471" t="s">
        <v>169</v>
      </c>
      <c r="D471" t="s">
        <v>33</v>
      </c>
      <c r="E471" s="4">
        <v>444</v>
      </c>
      <c r="F471" s="4">
        <v>6652057.9699999997</v>
      </c>
      <c r="G471" s="4">
        <v>2423748.16</v>
      </c>
      <c r="H471" s="4">
        <v>14</v>
      </c>
      <c r="I471" s="4">
        <v>34</v>
      </c>
      <c r="J471" s="4">
        <v>28</v>
      </c>
      <c r="K471" s="4">
        <v>39</v>
      </c>
      <c r="L471" s="4">
        <v>47</v>
      </c>
      <c r="M471" s="4">
        <v>22</v>
      </c>
      <c r="N471" s="4">
        <v>29</v>
      </c>
      <c r="O471" s="4">
        <v>46</v>
      </c>
      <c r="P471" s="4">
        <v>26</v>
      </c>
      <c r="Q471" s="4">
        <v>31</v>
      </c>
      <c r="R471" s="4">
        <v>63</v>
      </c>
      <c r="S471" s="4">
        <v>61</v>
      </c>
      <c r="T471" s="4">
        <v>25</v>
      </c>
      <c r="U471" s="4">
        <v>18</v>
      </c>
      <c r="V471" s="4">
        <v>27</v>
      </c>
      <c r="W471" s="4">
        <v>15</v>
      </c>
      <c r="X471" s="4">
        <v>36</v>
      </c>
      <c r="Y471" s="4">
        <v>42</v>
      </c>
      <c r="Z471" s="4">
        <v>21</v>
      </c>
      <c r="AA471" s="4">
        <v>23</v>
      </c>
      <c r="AB471" s="4">
        <v>37</v>
      </c>
      <c r="AC471" s="4">
        <v>34</v>
      </c>
      <c r="AD471" s="4">
        <v>57</v>
      </c>
      <c r="AE471" s="4">
        <v>35</v>
      </c>
      <c r="AF471" s="4">
        <v>22</v>
      </c>
      <c r="AG471" s="4">
        <v>24</v>
      </c>
      <c r="AH471" s="4">
        <v>42</v>
      </c>
      <c r="AI471" s="4">
        <v>51</v>
      </c>
      <c r="AJ471" s="4">
        <v>40</v>
      </c>
      <c r="AK471" s="4">
        <v>27</v>
      </c>
      <c r="AL471" s="4">
        <v>39</v>
      </c>
      <c r="AM471" s="4">
        <v>40</v>
      </c>
      <c r="AN471" s="4">
        <v>46</v>
      </c>
      <c r="AO471" s="4">
        <v>37</v>
      </c>
      <c r="AP471" s="4">
        <v>39</v>
      </c>
      <c r="AQ471" s="4">
        <v>37</v>
      </c>
      <c r="AR471" s="79">
        <f>MAX(IFERROR(IFERROR(_xlfn.FORECAST.ETS(AR$5,tbl_Model[[#This Row],[H_2023_01]:[H_2025_12]],$H$5:$AQ$5),_xlfn.FORECAST.LINEAR(AR$5,tbl_Model[[#This Row],[H_2023_01]:[H_2025_12]],$H$5:$AQ$5)),0),0)</f>
        <v>39.546152209349465</v>
      </c>
      <c r="AS471" s="79">
        <f>MAX(IFERROR(IFERROR(_xlfn.FORECAST.ETS(AS$5,tbl_Model[[#This Row],[H_2023_01]:[H_2025_12]],$H$5:$AQ$5),_xlfn.FORECAST.LINEAR(AS$5,tbl_Model[[#This Row],[H_2023_01]:[H_2025_12]],$H$5:$AQ$5)),0),0)</f>
        <v>39.821132016299906</v>
      </c>
      <c r="AT471" s="79">
        <f>MAX(IFERROR(IFERROR(_xlfn.FORECAST.ETS(AT$5,tbl_Model[[#This Row],[H_2023_01]:[H_2025_12]],$H$5:$AQ$5),_xlfn.FORECAST.LINEAR(AT$5,tbl_Model[[#This Row],[H_2023_01]:[H_2025_12]],$H$5:$AQ$5)),0),0)</f>
        <v>40.096111823250382</v>
      </c>
      <c r="AU471" s="79">
        <f>MAX(IFERROR(IFERROR(_xlfn.FORECAST.ETS(AU$5,tbl_Model[[#This Row],[H_2023_01]:[H_2025_12]],$H$5:$AQ$5),_xlfn.FORECAST.LINEAR(AU$5,tbl_Model[[#This Row],[H_2023_01]:[H_2025_12]],$H$5:$AQ$5)),0),0)</f>
        <v>40.37109163020083</v>
      </c>
      <c r="AV471" s="79">
        <f>MAX(IFERROR(IFERROR(_xlfn.FORECAST.ETS(AV$5,tbl_Model[[#This Row],[H_2023_01]:[H_2025_12]],$H$5:$AQ$5),_xlfn.FORECAST.LINEAR(AV$5,tbl_Model[[#This Row],[H_2023_01]:[H_2025_12]],$H$5:$AQ$5)),0),0)</f>
        <v>40.646071437151299</v>
      </c>
      <c r="AW471" s="79">
        <f>MAX(IFERROR(IFERROR(_xlfn.FORECAST.ETS(AW$5,tbl_Model[[#This Row],[H_2023_01]:[H_2025_12]],$H$5:$AQ$5),_xlfn.FORECAST.LINEAR(AW$5,tbl_Model[[#This Row],[H_2023_01]:[H_2025_12]],$H$5:$AQ$5)),0),0)</f>
        <v>40.921051244101747</v>
      </c>
      <c r="AX471" s="79">
        <f>MAX(IFERROR(IFERROR(_xlfn.FORECAST.ETS(AX$5,tbl_Model[[#This Row],[H_2023_01]:[H_2025_12]],$H$5:$AQ$5),_xlfn.FORECAST.LINEAR(AX$5,tbl_Model[[#This Row],[H_2023_01]:[H_2025_12]],$H$5:$AQ$5)),0),0)</f>
        <v>41.196031051052223</v>
      </c>
      <c r="AY471" s="79">
        <f>MAX(IFERROR(IFERROR(_xlfn.FORECAST.ETS(AY$5,tbl_Model[[#This Row],[H_2023_01]:[H_2025_12]],$H$5:$AQ$5),_xlfn.FORECAST.LINEAR(AY$5,tbl_Model[[#This Row],[H_2023_01]:[H_2025_12]],$H$5:$AQ$5)),0),0)</f>
        <v>41.471010858002664</v>
      </c>
      <c r="AZ471" s="79">
        <f>MAX(IFERROR(IFERROR(_xlfn.FORECAST.ETS(AZ$5,tbl_Model[[#This Row],[H_2023_01]:[H_2025_12]],$H$5:$AQ$5),_xlfn.FORECAST.LINEAR(AZ$5,tbl_Model[[#This Row],[H_2023_01]:[H_2025_12]],$H$5:$AQ$5)),0),0)</f>
        <v>41.74599066495314</v>
      </c>
      <c r="BA471" s="79">
        <f>MAX(IFERROR(IFERROR(_xlfn.FORECAST.ETS(BA$5,tbl_Model[[#This Row],[H_2023_01]:[H_2025_12]],$H$5:$AQ$5),_xlfn.FORECAST.LINEAR(BA$5,tbl_Model[[#This Row],[H_2023_01]:[H_2025_12]],$H$5:$AQ$5)),0),0)</f>
        <v>42.020970471903588</v>
      </c>
      <c r="BB471" s="79">
        <f>MAX(IFERROR(IFERROR(_xlfn.FORECAST.ETS(BB$5,tbl_Model[[#This Row],[H_2023_01]:[H_2025_12]],$H$5:$AQ$5),_xlfn.FORECAST.LINEAR(BB$5,tbl_Model[[#This Row],[H_2023_01]:[H_2025_12]],$H$5:$AQ$5)),0),0)</f>
        <v>42.295950278854058</v>
      </c>
      <c r="BC471" s="79">
        <f>MAX(IFERROR(IFERROR(_xlfn.FORECAST.ETS(BC$5,tbl_Model[[#This Row],[H_2023_01]:[H_2025_12]],$H$5:$AQ$5),_xlfn.FORECAST.LINEAR(BC$5,tbl_Model[[#This Row],[H_2023_01]:[H_2025_12]],$H$5:$AQ$5)),0),0)</f>
        <v>42.570930085804505</v>
      </c>
      <c r="BD471" s="80">
        <f>IFERROR(AR471/SUM(Model!$AR471:$BC471),1/12)</f>
        <v>8.0263754921719527E-2</v>
      </c>
      <c r="BE471" s="80">
        <f>IFERROR(AS471/SUM(Model!$AR471:$BC471),1/12)</f>
        <v>8.0821860087467459E-2</v>
      </c>
      <c r="BF471" s="80">
        <f>IFERROR(AT471/SUM(Model!$AR471:$BC471),1/12)</f>
        <v>8.1379965253215461E-2</v>
      </c>
      <c r="BG471" s="80">
        <f>IFERROR(AU471/SUM(Model!$AR471:$BC471),1/12)</f>
        <v>8.1938070418963407E-2</v>
      </c>
      <c r="BH471" s="80">
        <f>IFERROR(AV471/SUM(Model!$AR471:$BC471),1/12)</f>
        <v>8.2496175584711395E-2</v>
      </c>
      <c r="BI471" s="80">
        <f>IFERROR(AW471/SUM(Model!$AR471:$BC471),1/12)</f>
        <v>8.3054280750459342E-2</v>
      </c>
      <c r="BJ471" s="80">
        <f>IFERROR(AX471/SUM(Model!$AR471:$BC471),1/12)</f>
        <v>8.3612385916207344E-2</v>
      </c>
      <c r="BK471" s="80">
        <f>IFERROR(AY471/SUM(Model!$AR471:$BC471),1/12)</f>
        <v>8.4170491081955276E-2</v>
      </c>
      <c r="BL471" s="80">
        <f>IFERROR(AZ471/SUM(Model!$AR471:$BC471),1/12)</f>
        <v>8.4728596247703278E-2</v>
      </c>
      <c r="BM471" s="80">
        <f>IFERROR(BA471/SUM(Model!$AR471:$BC471),1/12)</f>
        <v>8.5286701413451224E-2</v>
      </c>
      <c r="BN471" s="80">
        <f>IFERROR(BB471/SUM(Model!$AR471:$BC471),1/12)</f>
        <v>8.5844806579199226E-2</v>
      </c>
      <c r="BO471" s="80">
        <f>IFERROR(BC471/SUM(Model!$AR471:$BC471),1/12)</f>
        <v>8.6402911744947172E-2</v>
      </c>
      <c r="BP47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460.96182025398895</v>
      </c>
      <c r="BQ471" s="77" cm="1">
        <f t="array" ref="BQ47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471" s="77" cm="1">
        <f t="array" ref="BR47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471" s="77">
        <f>IF(tbl_Model[[#This Row],[Type]]="Boutique",
    tbl_Model[[#This Row],[UnitListPrice]],
    tbl_Model[[#This Row],[UnitListPrice]]*(1-SUMIFS(tbl_MarketTerms[WholesaleMarginPct],tbl_MarketTerms[Country],tbl_Model[[#This Row],[country]])))</f>
        <v>15546.524205801106</v>
      </c>
      <c r="BT471" s="79">
        <f>Model!$BP471*BD471</f>
        <v>36.998526569135898</v>
      </c>
      <c r="BU471" s="79">
        <f>Model!$BP471*BE471</f>
        <v>37.255791742232219</v>
      </c>
      <c r="BV471" s="79">
        <f>Model!$BP471*BF471</f>
        <v>37.513056915328569</v>
      </c>
      <c r="BW471" s="79">
        <f>Model!$BP471*BG471</f>
        <v>37.770322088424898</v>
      </c>
      <c r="BX471" s="79">
        <f>Model!$BP471*BH471</f>
        <v>38.027587261521248</v>
      </c>
      <c r="BY471" s="79">
        <f>Model!$BP471*BI471</f>
        <v>38.284852434617576</v>
      </c>
      <c r="BZ471" s="79">
        <f>Model!$BP471*BJ471</f>
        <v>38.542117607713926</v>
      </c>
      <c r="CA471" s="79">
        <f>Model!$BP471*BK471</f>
        <v>38.799382780810248</v>
      </c>
      <c r="CB471" s="79">
        <f>Model!$BP471*BL471</f>
        <v>39.056647953906598</v>
      </c>
      <c r="CC471" s="79">
        <f>Model!$BP471*BM471</f>
        <v>39.313913127002927</v>
      </c>
      <c r="CD471" s="79">
        <f>Model!$BP471*BN471</f>
        <v>39.571178300099284</v>
      </c>
      <c r="CE471" s="79">
        <f>Model!$BP471*BO471</f>
        <v>39.828443473195605</v>
      </c>
      <c r="CF471" s="79">
        <f>Model!$BS471*BT471</f>
        <v>575198.48888604657</v>
      </c>
      <c r="CG471" s="79">
        <f>Model!$BS471*BU471</f>
        <v>579198.06812689814</v>
      </c>
      <c r="CH471" s="79">
        <f>Model!$BS471*BV471</f>
        <v>583197.64736775018</v>
      </c>
      <c r="CI471" s="79">
        <f>Model!$BS471*BW471</f>
        <v>587197.22660860186</v>
      </c>
      <c r="CJ471" s="79">
        <f>Model!$BS471*BX471</f>
        <v>591196.8058494539</v>
      </c>
      <c r="CK471" s="79">
        <f>Model!$BS471*BY471</f>
        <v>595196.38509030559</v>
      </c>
      <c r="CL471" s="79">
        <f>Model!$BS471*BZ471</f>
        <v>599195.96433115762</v>
      </c>
      <c r="CM471" s="79">
        <f>Model!$BS471*CA471</f>
        <v>603195.54357200919</v>
      </c>
      <c r="CN471" s="79">
        <f>Model!$BS471*CB471</f>
        <v>607195.12281286123</v>
      </c>
      <c r="CO471" s="79">
        <f>Model!$BS471*CC471</f>
        <v>611194.70205371291</v>
      </c>
      <c r="CP471" s="79">
        <f>Model!$BS471*CD471</f>
        <v>615194.28129456495</v>
      </c>
      <c r="CQ471" s="79">
        <f>Model!$BS471*CE471</f>
        <v>619193.86053541652</v>
      </c>
      <c r="CR471" s="79">
        <f>Model!$BR471*BT471</f>
        <v>207077.40596506375</v>
      </c>
      <c r="CS471" s="79">
        <f>Model!$BR471*BU471</f>
        <v>208517.29586420313</v>
      </c>
      <c r="CT471" s="79">
        <f>Model!$BR471*BV471</f>
        <v>209957.18576334268</v>
      </c>
      <c r="CU471" s="79">
        <f>Model!$BR471*BW471</f>
        <v>211397.07566248212</v>
      </c>
      <c r="CV471" s="79">
        <f>Model!$BR471*BX471</f>
        <v>212836.96556162168</v>
      </c>
      <c r="CW471" s="79">
        <f>Model!$BR471*BY471</f>
        <v>214276.85546076111</v>
      </c>
      <c r="CX471" s="79">
        <f>Model!$BR471*BZ471</f>
        <v>215716.74535990067</v>
      </c>
      <c r="CY471" s="79">
        <f>Model!$BR471*CA471</f>
        <v>217156.63525904008</v>
      </c>
      <c r="CZ471" s="79">
        <f>Model!$BR471*CB471</f>
        <v>218596.52515817963</v>
      </c>
      <c r="DA471" s="79">
        <f>Model!$BR471*CC471</f>
        <v>220036.41505731907</v>
      </c>
      <c r="DB471" s="79">
        <f>Model!$BR471*CD471</f>
        <v>221476.30495645865</v>
      </c>
      <c r="DC471" s="79">
        <f>Model!$BR471*CE471</f>
        <v>222916.19485559806</v>
      </c>
      <c r="DD471" s="79">
        <f>SUM(Model!$CF471:$CQ471)</f>
        <v>7166354.0965287788</v>
      </c>
      <c r="DE471" s="79">
        <f>SUM(Model!$CR471:$DC471)</f>
        <v>2579961.6049239705</v>
      </c>
      <c r="DF471" s="80">
        <f>IFERROR((Model!$DD471-Model!$DE471)/Model!$DD471,0)</f>
        <v>0.63998965580368883</v>
      </c>
    </row>
    <row r="472" spans="2:110" x14ac:dyDescent="0.25">
      <c r="B472" t="s">
        <v>371</v>
      </c>
      <c r="C472" t="s">
        <v>70</v>
      </c>
      <c r="D472" t="s">
        <v>23</v>
      </c>
      <c r="E472" s="4">
        <v>49</v>
      </c>
      <c r="F472" s="4">
        <v>766075.57</v>
      </c>
      <c r="G472" s="4">
        <v>248957.52</v>
      </c>
      <c r="H472" s="4">
        <v>4</v>
      </c>
      <c r="I472" s="4">
        <v>3</v>
      </c>
      <c r="J472" s="4">
        <v>3</v>
      </c>
      <c r="K472" s="4">
        <v>11</v>
      </c>
      <c r="L472" s="4">
        <v>12</v>
      </c>
      <c r="M472" s="4">
        <v>7</v>
      </c>
      <c r="N472" s="4">
        <v>2</v>
      </c>
      <c r="O472" s="4">
        <v>0</v>
      </c>
      <c r="P472" s="4">
        <v>10</v>
      </c>
      <c r="Q472" s="4">
        <v>8</v>
      </c>
      <c r="R472" s="4">
        <v>8</v>
      </c>
      <c r="S472" s="4">
        <v>8</v>
      </c>
      <c r="T472" s="4">
        <v>1</v>
      </c>
      <c r="U472" s="4">
        <v>3</v>
      </c>
      <c r="V472" s="4">
        <v>5</v>
      </c>
      <c r="W472" s="4">
        <v>9</v>
      </c>
      <c r="X472" s="4">
        <v>5</v>
      </c>
      <c r="Y472" s="4">
        <v>5</v>
      </c>
      <c r="Z472" s="4">
        <v>2</v>
      </c>
      <c r="AA472" s="4">
        <v>0</v>
      </c>
      <c r="AB472" s="4">
        <v>14</v>
      </c>
      <c r="AC472" s="4">
        <v>10</v>
      </c>
      <c r="AD472" s="4">
        <v>6</v>
      </c>
      <c r="AE472" s="4">
        <v>3</v>
      </c>
      <c r="AF472" s="4">
        <v>0</v>
      </c>
      <c r="AG472" s="4">
        <v>1</v>
      </c>
      <c r="AH472" s="4">
        <v>10</v>
      </c>
      <c r="AI472" s="4">
        <v>10</v>
      </c>
      <c r="AJ472" s="4">
        <v>8</v>
      </c>
      <c r="AK472" s="4">
        <v>7</v>
      </c>
      <c r="AL472" s="4">
        <v>2</v>
      </c>
      <c r="AM472" s="4">
        <v>1</v>
      </c>
      <c r="AN472" s="4">
        <v>2</v>
      </c>
      <c r="AO472" s="4">
        <v>0</v>
      </c>
      <c r="AP472" s="4">
        <v>0</v>
      </c>
      <c r="AQ472" s="4">
        <v>8</v>
      </c>
      <c r="AR472" s="79">
        <f>MAX(IFERROR(IFERROR(_xlfn.FORECAST.ETS(AR$5,tbl_Model[[#This Row],[H_2023_01]:[H_2025_12]],$H$5:$AQ$5),_xlfn.FORECAST.LINEAR(AR$5,tbl_Model[[#This Row],[H_2023_01]:[H_2025_12]],$H$5:$AQ$5)),0),0)</f>
        <v>0</v>
      </c>
      <c r="AS472" s="79">
        <f>MAX(IFERROR(IFERROR(_xlfn.FORECAST.ETS(AS$5,tbl_Model[[#This Row],[H_2023_01]:[H_2025_12]],$H$5:$AQ$5),_xlfn.FORECAST.LINEAR(AS$5,tbl_Model[[#This Row],[H_2023_01]:[H_2025_12]],$H$5:$AQ$5)),0),0)</f>
        <v>0</v>
      </c>
      <c r="AT472" s="79">
        <f>MAX(IFERROR(IFERROR(_xlfn.FORECAST.ETS(AT$5,tbl_Model[[#This Row],[H_2023_01]:[H_2025_12]],$H$5:$AQ$5),_xlfn.FORECAST.LINEAR(AT$5,tbl_Model[[#This Row],[H_2023_01]:[H_2025_12]],$H$5:$AQ$5)),0),0)</f>
        <v>4.5288805938174743</v>
      </c>
      <c r="AU472" s="79">
        <f>MAX(IFERROR(IFERROR(_xlfn.FORECAST.ETS(AU$5,tbl_Model[[#This Row],[H_2023_01]:[H_2025_12]],$H$5:$AQ$5),_xlfn.FORECAST.LINEAR(AU$5,tbl_Model[[#This Row],[H_2023_01]:[H_2025_12]],$H$5:$AQ$5)),0),0)</f>
        <v>6.0815323748494556</v>
      </c>
      <c r="AV472" s="79">
        <f>MAX(IFERROR(IFERROR(_xlfn.FORECAST.ETS(AV$5,tbl_Model[[#This Row],[H_2023_01]:[H_2025_12]],$H$5:$AQ$5),_xlfn.FORECAST.LINEAR(AV$5,tbl_Model[[#This Row],[H_2023_01]:[H_2025_12]],$H$5:$AQ$5)),0),0)</f>
        <v>4.7276040822001537</v>
      </c>
      <c r="AW472" s="79">
        <f>MAX(IFERROR(IFERROR(_xlfn.FORECAST.ETS(AW$5,tbl_Model[[#This Row],[H_2023_01]:[H_2025_12]],$H$5:$AQ$5),_xlfn.FORECAST.LINEAR(AW$5,tbl_Model[[#This Row],[H_2023_01]:[H_2025_12]],$H$5:$AQ$5)),0),0)</f>
        <v>4.0694363734394132</v>
      </c>
      <c r="AX472" s="79">
        <f>MAX(IFERROR(IFERROR(_xlfn.FORECAST.ETS(AX$5,tbl_Model[[#This Row],[H_2023_01]:[H_2025_12]],$H$5:$AQ$5),_xlfn.FORECAST.LINEAR(AX$5,tbl_Model[[#This Row],[H_2023_01]:[H_2025_12]],$H$5:$AQ$5)),0),0)</f>
        <v>0</v>
      </c>
      <c r="AY472" s="79">
        <f>MAX(IFERROR(IFERROR(_xlfn.FORECAST.ETS(AY$5,tbl_Model[[#This Row],[H_2023_01]:[H_2025_12]],$H$5:$AQ$5),_xlfn.FORECAST.LINEAR(AY$5,tbl_Model[[#This Row],[H_2023_01]:[H_2025_12]],$H$5:$AQ$5)),0),0)</f>
        <v>0</v>
      </c>
      <c r="AZ472" s="79">
        <f>MAX(IFERROR(IFERROR(_xlfn.FORECAST.ETS(AZ$5,tbl_Model[[#This Row],[H_2023_01]:[H_2025_12]],$H$5:$AQ$5),_xlfn.FORECAST.LINEAR(AZ$5,tbl_Model[[#This Row],[H_2023_01]:[H_2025_12]],$H$5:$AQ$5)),0),0)</f>
        <v>3.775094237775984</v>
      </c>
      <c r="BA472" s="79">
        <f>MAX(IFERROR(IFERROR(_xlfn.FORECAST.ETS(BA$5,tbl_Model[[#This Row],[H_2023_01]:[H_2025_12]],$H$5:$AQ$5),_xlfn.FORECAST.LINEAR(BA$5,tbl_Model[[#This Row],[H_2023_01]:[H_2025_12]],$H$5:$AQ$5)),0),0)</f>
        <v>5.3277460188079644</v>
      </c>
      <c r="BB472" s="79">
        <f>MAX(IFERROR(IFERROR(_xlfn.FORECAST.ETS(BB$5,tbl_Model[[#This Row],[H_2023_01]:[H_2025_12]],$H$5:$AQ$5),_xlfn.FORECAST.LINEAR(BB$5,tbl_Model[[#This Row],[H_2023_01]:[H_2025_12]],$H$5:$AQ$5)),0),0)</f>
        <v>3.9738177261586625</v>
      </c>
      <c r="BC472" s="79">
        <f>MAX(IFERROR(IFERROR(_xlfn.FORECAST.ETS(BC$5,tbl_Model[[#This Row],[H_2023_01]:[H_2025_12]],$H$5:$AQ$5),_xlfn.FORECAST.LINEAR(BC$5,tbl_Model[[#This Row],[H_2023_01]:[H_2025_12]],$H$5:$AQ$5)),0),0)</f>
        <v>3.315650017397922</v>
      </c>
      <c r="BD472" s="80">
        <f>IFERROR(AR472/SUM(Model!$AR472:$BC472),1/12)</f>
        <v>0</v>
      </c>
      <c r="BE472" s="80">
        <f>IFERROR(AS472/SUM(Model!$AR472:$BC472),1/12)</f>
        <v>0</v>
      </c>
      <c r="BF472" s="80">
        <f>IFERROR(AT472/SUM(Model!$AR472:$BC472),1/12)</f>
        <v>0.12650588757065798</v>
      </c>
      <c r="BG472" s="80">
        <f>IFERROR(AU472/SUM(Model!$AR472:$BC472),1/12)</f>
        <v>0.16987633807795391</v>
      </c>
      <c r="BH472" s="80">
        <f>IFERROR(AV472/SUM(Model!$AR472:$BC472),1/12)</f>
        <v>0.13205685999269692</v>
      </c>
      <c r="BI472" s="80">
        <f>IFERROR(AW472/SUM(Model!$AR472:$BC472),1/12)</f>
        <v>0.1136721646044397</v>
      </c>
      <c r="BJ472" s="80">
        <f>IFERROR(AX472/SUM(Model!$AR472:$BC472),1/12)</f>
        <v>0</v>
      </c>
      <c r="BK472" s="80">
        <f>IFERROR(AY472/SUM(Model!$AR472:$BC472),1/12)</f>
        <v>0</v>
      </c>
      <c r="BL472" s="80">
        <f>IFERROR(AZ472/SUM(Model!$AR472:$BC472),1/12)</f>
        <v>0.10545026244778376</v>
      </c>
      <c r="BM472" s="80">
        <f>IFERROR(BA472/SUM(Model!$AR472:$BC472),1/12)</f>
        <v>0.14882071295507965</v>
      </c>
      <c r="BN472" s="80">
        <f>IFERROR(BB472/SUM(Model!$AR472:$BC472),1/12)</f>
        <v>0.11100123486982269</v>
      </c>
      <c r="BO472" s="80">
        <f>IFERROR(BC472/SUM(Model!$AR472:$BC472),1/12)</f>
        <v>9.2616539481565452E-2</v>
      </c>
      <c r="BP47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51.954261954261973</v>
      </c>
      <c r="BQ472" s="77" cm="1">
        <f t="array" ref="BQ47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72" s="77" cm="1">
        <f t="array" ref="BR47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72" s="77">
        <f>IF(tbl_Model[[#This Row],[Type]]="Boutique",
    tbl_Model[[#This Row],[UnitListPrice]],
    tbl_Model[[#This Row],[UnitListPrice]]*(1-SUMIFS(tbl_MarketTerms[WholesaleMarginPct],tbl_MarketTerms[Country],tbl_Model[[#This Row],[country]])))</f>
        <v>16932.204445656622</v>
      </c>
      <c r="BT472" s="79">
        <f>Model!$BP472*BD472</f>
        <v>0</v>
      </c>
      <c r="BU472" s="79">
        <f>Model!$BP472*BE472</f>
        <v>0</v>
      </c>
      <c r="BV472" s="79">
        <f>Model!$BP472*BF472</f>
        <v>6.5725200216023785</v>
      </c>
      <c r="BW472" s="79">
        <f>Model!$BP472*BG472</f>
        <v>8.8257997683327858</v>
      </c>
      <c r="BX472" s="79">
        <f>Model!$BP472*BH472</f>
        <v>6.8609166969178741</v>
      </c>
      <c r="BY472" s="79">
        <f>Model!$BP472*BI472</f>
        <v>5.9057534167670456</v>
      </c>
      <c r="BZ472" s="79">
        <f>Model!$BP472*BJ472</f>
        <v>0</v>
      </c>
      <c r="CA472" s="79">
        <f>Model!$BP472*BK472</f>
        <v>0</v>
      </c>
      <c r="CB472" s="79">
        <f>Model!$BP472*BL472</f>
        <v>5.4785905583578316</v>
      </c>
      <c r="CC472" s="79">
        <f>Model!$BP472*BM472</f>
        <v>7.7318703050882363</v>
      </c>
      <c r="CD472" s="79">
        <f>Model!$BP472*BN472</f>
        <v>5.7669872336733263</v>
      </c>
      <c r="CE472" s="79">
        <f>Model!$BP472*BO472</f>
        <v>4.8118239535224978</v>
      </c>
      <c r="CF472" s="79">
        <f>Model!$BS472*BT472</f>
        <v>0</v>
      </c>
      <c r="CG472" s="79">
        <f>Model!$BS472*BU472</f>
        <v>0</v>
      </c>
      <c r="CH472" s="79">
        <f>Model!$BS472*BV472</f>
        <v>111287.25272894294</v>
      </c>
      <c r="CI472" s="79">
        <f>Model!$BS472*BW472</f>
        <v>149440.24607383957</v>
      </c>
      <c r="CJ472" s="79">
        <f>Model!$BS472*BX472</f>
        <v>116170.44419683257</v>
      </c>
      <c r="CK472" s="79">
        <f>Model!$BS472*BY472</f>
        <v>99997.424258334751</v>
      </c>
      <c r="CL472" s="79">
        <f>Model!$BS472*BZ472</f>
        <v>0</v>
      </c>
      <c r="CM472" s="79">
        <f>Model!$BS472*CA472</f>
        <v>0</v>
      </c>
      <c r="CN472" s="79">
        <f>Model!$BS472*CB472</f>
        <v>92764.615408158876</v>
      </c>
      <c r="CO472" s="79">
        <f>Model!$BS472*CC472</f>
        <v>130917.60875305545</v>
      </c>
      <c r="CP472" s="79">
        <f>Model!$BS472*CD472</f>
        <v>97647.806876048475</v>
      </c>
      <c r="CQ472" s="79">
        <f>Model!$BS472*CE472</f>
        <v>81474.786937550656</v>
      </c>
      <c r="CR472" s="79">
        <f>Model!$BR472*BT472</f>
        <v>0</v>
      </c>
      <c r="CS472" s="79">
        <f>Model!$BR472*BU472</f>
        <v>0</v>
      </c>
      <c r="CT472" s="79">
        <f>Model!$BR472*BV472</f>
        <v>34651.153729054786</v>
      </c>
      <c r="CU472" s="79">
        <f>Model!$BR472*BW472</f>
        <v>46530.728479971316</v>
      </c>
      <c r="CV472" s="79">
        <f>Model!$BR472*BX472</f>
        <v>36171.617340950972</v>
      </c>
      <c r="CW472" s="79">
        <f>Model!$BR472*BY472</f>
        <v>31135.876171951775</v>
      </c>
      <c r="CX472" s="79">
        <f>Model!$BR472*BZ472</f>
        <v>0</v>
      </c>
      <c r="CY472" s="79">
        <f>Model!$BR472*CA472</f>
        <v>0</v>
      </c>
      <c r="CZ472" s="79">
        <f>Model!$BR472*CB472</f>
        <v>28883.819757451649</v>
      </c>
      <c r="DA472" s="79">
        <f>Model!$BR472*CC472</f>
        <v>40763.394508368168</v>
      </c>
      <c r="DB472" s="79">
        <f>Model!$BR472*CD472</f>
        <v>30404.283369347828</v>
      </c>
      <c r="DC472" s="79">
        <f>Model!$BR472*CE472</f>
        <v>25368.542200348635</v>
      </c>
      <c r="DD472" s="79">
        <f>SUM(Model!$CF472:$CQ472)</f>
        <v>879700.1852327633</v>
      </c>
      <c r="DE472" s="79">
        <f>SUM(Model!$CR472:$DC472)</f>
        <v>273909.41555744514</v>
      </c>
      <c r="DF472" s="80">
        <f>IFERROR((Model!$DD472-Model!$DE472)/Model!$DD472,0)</f>
        <v>0.68863321827655366</v>
      </c>
    </row>
    <row r="473" spans="2:110" x14ac:dyDescent="0.25">
      <c r="B473" t="s">
        <v>371</v>
      </c>
      <c r="C473" t="s">
        <v>169</v>
      </c>
      <c r="D473" t="s">
        <v>28</v>
      </c>
      <c r="E473" s="4">
        <v>364</v>
      </c>
      <c r="F473" s="4">
        <v>5512239.7300000004</v>
      </c>
      <c r="G473" s="4">
        <v>1961791.29</v>
      </c>
      <c r="H473" s="4">
        <v>24</v>
      </c>
      <c r="I473" s="4">
        <v>10</v>
      </c>
      <c r="J473" s="4">
        <v>27</v>
      </c>
      <c r="K473" s="4">
        <v>17</v>
      </c>
      <c r="L473" s="4">
        <v>33</v>
      </c>
      <c r="M473" s="4">
        <v>23</v>
      </c>
      <c r="N473" s="4">
        <v>13</v>
      </c>
      <c r="O473" s="4">
        <v>15</v>
      </c>
      <c r="P473" s="4">
        <v>53</v>
      </c>
      <c r="Q473" s="4">
        <v>40</v>
      </c>
      <c r="R473" s="4">
        <v>44</v>
      </c>
      <c r="S473" s="4">
        <v>48</v>
      </c>
      <c r="T473" s="4">
        <v>39</v>
      </c>
      <c r="U473" s="4">
        <v>13</v>
      </c>
      <c r="V473" s="4">
        <v>35</v>
      </c>
      <c r="W473" s="4">
        <v>23</v>
      </c>
      <c r="X473" s="4">
        <v>35</v>
      </c>
      <c r="Y473" s="4">
        <v>22</v>
      </c>
      <c r="Z473" s="4">
        <v>23</v>
      </c>
      <c r="AA473" s="4">
        <v>15</v>
      </c>
      <c r="AB473" s="4">
        <v>37</v>
      </c>
      <c r="AC473" s="4">
        <v>21</v>
      </c>
      <c r="AD473" s="4">
        <v>48</v>
      </c>
      <c r="AE473" s="4">
        <v>38</v>
      </c>
      <c r="AF473" s="4">
        <v>15</v>
      </c>
      <c r="AG473" s="4">
        <v>15</v>
      </c>
      <c r="AH473" s="4">
        <v>17</v>
      </c>
      <c r="AI473" s="4">
        <v>19</v>
      </c>
      <c r="AJ473" s="4">
        <v>25</v>
      </c>
      <c r="AK473" s="4">
        <v>23</v>
      </c>
      <c r="AL473" s="4">
        <v>56</v>
      </c>
      <c r="AM473" s="4">
        <v>29</v>
      </c>
      <c r="AN473" s="4">
        <v>14</v>
      </c>
      <c r="AO473" s="4">
        <v>52</v>
      </c>
      <c r="AP473" s="4">
        <v>51</v>
      </c>
      <c r="AQ473" s="4">
        <v>48</v>
      </c>
      <c r="AR473" s="79">
        <f>MAX(IFERROR(IFERROR(_xlfn.FORECAST.ETS(AR$5,tbl_Model[[#This Row],[H_2023_01]:[H_2025_12]],$H$5:$AQ$5),_xlfn.FORECAST.LINEAR(AR$5,tbl_Model[[#This Row],[H_2023_01]:[H_2025_12]],$H$5:$AQ$5)),0),0)</f>
        <v>34.981190368058478</v>
      </c>
      <c r="AS473" s="79">
        <f>MAX(IFERROR(IFERROR(_xlfn.FORECAST.ETS(AS$5,tbl_Model[[#This Row],[H_2023_01]:[H_2025_12]],$H$5:$AQ$5),_xlfn.FORECAST.LINEAR(AS$5,tbl_Model[[#This Row],[H_2023_01]:[H_2025_12]],$H$5:$AQ$5)),0),0)</f>
        <v>35.286013365616157</v>
      </c>
      <c r="AT473" s="79">
        <f>MAX(IFERROR(IFERROR(_xlfn.FORECAST.ETS(AT$5,tbl_Model[[#This Row],[H_2023_01]:[H_2025_12]],$H$5:$AQ$5),_xlfn.FORECAST.LINEAR(AT$5,tbl_Model[[#This Row],[H_2023_01]:[H_2025_12]],$H$5:$AQ$5)),0),0)</f>
        <v>35.590836363173892</v>
      </c>
      <c r="AU473" s="79">
        <f>MAX(IFERROR(IFERROR(_xlfn.FORECAST.ETS(AU$5,tbl_Model[[#This Row],[H_2023_01]:[H_2025_12]],$H$5:$AQ$5),_xlfn.FORECAST.LINEAR(AU$5,tbl_Model[[#This Row],[H_2023_01]:[H_2025_12]],$H$5:$AQ$5)),0),0)</f>
        <v>35.895659360731571</v>
      </c>
      <c r="AV473" s="79">
        <f>MAX(IFERROR(IFERROR(_xlfn.FORECAST.ETS(AV$5,tbl_Model[[#This Row],[H_2023_01]:[H_2025_12]],$H$5:$AQ$5),_xlfn.FORECAST.LINEAR(AV$5,tbl_Model[[#This Row],[H_2023_01]:[H_2025_12]],$H$5:$AQ$5)),0),0)</f>
        <v>36.200482358289307</v>
      </c>
      <c r="AW473" s="79">
        <f>MAX(IFERROR(IFERROR(_xlfn.FORECAST.ETS(AW$5,tbl_Model[[#This Row],[H_2023_01]:[H_2025_12]],$H$5:$AQ$5),_xlfn.FORECAST.LINEAR(AW$5,tbl_Model[[#This Row],[H_2023_01]:[H_2025_12]],$H$5:$AQ$5)),0),0)</f>
        <v>36.505305355846986</v>
      </c>
      <c r="AX473" s="79">
        <f>MAX(IFERROR(IFERROR(_xlfn.FORECAST.ETS(AX$5,tbl_Model[[#This Row],[H_2023_01]:[H_2025_12]],$H$5:$AQ$5),_xlfn.FORECAST.LINEAR(AX$5,tbl_Model[[#This Row],[H_2023_01]:[H_2025_12]],$H$5:$AQ$5)),0),0)</f>
        <v>36.810128353404721</v>
      </c>
      <c r="AY473" s="79">
        <f>MAX(IFERROR(IFERROR(_xlfn.FORECAST.ETS(AY$5,tbl_Model[[#This Row],[H_2023_01]:[H_2025_12]],$H$5:$AQ$5),_xlfn.FORECAST.LINEAR(AY$5,tbl_Model[[#This Row],[H_2023_01]:[H_2025_12]],$H$5:$AQ$5)),0),0)</f>
        <v>37.1149513509624</v>
      </c>
      <c r="AZ473" s="79">
        <f>MAX(IFERROR(IFERROR(_xlfn.FORECAST.ETS(AZ$5,tbl_Model[[#This Row],[H_2023_01]:[H_2025_12]],$H$5:$AQ$5),_xlfn.FORECAST.LINEAR(AZ$5,tbl_Model[[#This Row],[H_2023_01]:[H_2025_12]],$H$5:$AQ$5)),0),0)</f>
        <v>37.419774348520136</v>
      </c>
      <c r="BA473" s="79">
        <f>MAX(IFERROR(IFERROR(_xlfn.FORECAST.ETS(BA$5,tbl_Model[[#This Row],[H_2023_01]:[H_2025_12]],$H$5:$AQ$5),_xlfn.FORECAST.LINEAR(BA$5,tbl_Model[[#This Row],[H_2023_01]:[H_2025_12]],$H$5:$AQ$5)),0),0)</f>
        <v>37.724597346077815</v>
      </c>
      <c r="BB473" s="79">
        <f>MAX(IFERROR(IFERROR(_xlfn.FORECAST.ETS(BB$5,tbl_Model[[#This Row],[H_2023_01]:[H_2025_12]],$H$5:$AQ$5),_xlfn.FORECAST.LINEAR(BB$5,tbl_Model[[#This Row],[H_2023_01]:[H_2025_12]],$H$5:$AQ$5)),0),0)</f>
        <v>38.02942034363555</v>
      </c>
      <c r="BC473" s="79">
        <f>MAX(IFERROR(IFERROR(_xlfn.FORECAST.ETS(BC$5,tbl_Model[[#This Row],[H_2023_01]:[H_2025_12]],$H$5:$AQ$5),_xlfn.FORECAST.LINEAR(BC$5,tbl_Model[[#This Row],[H_2023_01]:[H_2025_12]],$H$5:$AQ$5)),0),0)</f>
        <v>38.334243341193229</v>
      </c>
      <c r="BD473" s="80">
        <f>IFERROR(AR473/SUM(Model!$AR473:$BC473),1/12)</f>
        <v>7.9522115599797633E-2</v>
      </c>
      <c r="BE473" s="80">
        <f>IFERROR(AS473/SUM(Model!$AR473:$BC473),1/12)</f>
        <v>8.0215064278622253E-2</v>
      </c>
      <c r="BF473" s="80">
        <f>IFERROR(AT473/SUM(Model!$AR473:$BC473),1/12)</f>
        <v>8.0908012957446998E-2</v>
      </c>
      <c r="BG473" s="80">
        <f>IFERROR(AU473/SUM(Model!$AR473:$BC473),1/12)</f>
        <v>8.1600961636271604E-2</v>
      </c>
      <c r="BH473" s="80">
        <f>IFERROR(AV473/SUM(Model!$AR473:$BC473),1/12)</f>
        <v>8.2293910315096364E-2</v>
      </c>
      <c r="BI473" s="80">
        <f>IFERROR(AW473/SUM(Model!$AR473:$BC473),1/12)</f>
        <v>8.298685899392097E-2</v>
      </c>
      <c r="BJ473" s="80">
        <f>IFERROR(AX473/SUM(Model!$AR473:$BC473),1/12)</f>
        <v>8.3679807672745729E-2</v>
      </c>
      <c r="BK473" s="80">
        <f>IFERROR(AY473/SUM(Model!$AR473:$BC473),1/12)</f>
        <v>8.4372756351570335E-2</v>
      </c>
      <c r="BL473" s="80">
        <f>IFERROR(AZ473/SUM(Model!$AR473:$BC473),1/12)</f>
        <v>8.5065705030395095E-2</v>
      </c>
      <c r="BM473" s="80">
        <f>IFERROR(BA473/SUM(Model!$AR473:$BC473),1/12)</f>
        <v>8.5758653709219701E-2</v>
      </c>
      <c r="BN473" s="80">
        <f>IFERROR(BB473/SUM(Model!$AR473:$BC473),1/12)</f>
        <v>8.6451602388044446E-2</v>
      </c>
      <c r="BO473" s="80">
        <f>IFERROR(BC473/SUM(Model!$AR473:$BC473),1/12)</f>
        <v>8.7144551066869066E-2</v>
      </c>
      <c r="BP47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376.1206248764089</v>
      </c>
      <c r="BQ473" s="77" cm="1">
        <f t="array" ref="BQ47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473" s="77" cm="1">
        <f t="array" ref="BR47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473" s="77">
        <f>IF(tbl_Model[[#This Row],[Type]]="Boutique",
    tbl_Model[[#This Row],[UnitListPrice]],
    tbl_Model[[#This Row],[UnitListPrice]]*(1-SUMIFS(tbl_MarketTerms[WholesaleMarginPct],tbl_MarketTerms[Country],tbl_Model[[#This Row],[country]])))</f>
        <v>15959.873446132598</v>
      </c>
      <c r="BT473" s="79">
        <f>Model!$BP473*BD473</f>
        <v>29.909907810889909</v>
      </c>
      <c r="BU473" s="79">
        <f>Model!$BP473*BE473</f>
        <v>30.170540100976709</v>
      </c>
      <c r="BV473" s="79">
        <f>Model!$BP473*BF473</f>
        <v>30.431172391063551</v>
      </c>
      <c r="BW473" s="79">
        <f>Model!$BP473*BG473</f>
        <v>30.691804681150344</v>
      </c>
      <c r="BX473" s="79">
        <f>Model!$BP473*BH473</f>
        <v>30.952436971237194</v>
      </c>
      <c r="BY473" s="79">
        <f>Model!$BP473*BI473</f>
        <v>31.213069261323987</v>
      </c>
      <c r="BZ473" s="79">
        <f>Model!$BP473*BJ473</f>
        <v>31.473701551410841</v>
      </c>
      <c r="CA473" s="79">
        <f>Model!$BP473*BK473</f>
        <v>31.734333841497634</v>
      </c>
      <c r="CB473" s="79">
        <f>Model!$BP473*BL473</f>
        <v>31.994966131584484</v>
      </c>
      <c r="CC473" s="79">
        <f>Model!$BP473*BM473</f>
        <v>32.255598421671273</v>
      </c>
      <c r="CD473" s="79">
        <f>Model!$BP473*BN473</f>
        <v>32.516230711758119</v>
      </c>
      <c r="CE473" s="79">
        <f>Model!$BP473*BO473</f>
        <v>32.776863001844916</v>
      </c>
      <c r="CF473" s="79">
        <f>Model!$BS473*BT473</f>
        <v>477358.34344729583</v>
      </c>
      <c r="CG473" s="79">
        <f>Model!$BS473*BU473</f>
        <v>481518.00181305688</v>
      </c>
      <c r="CH473" s="79">
        <f>Model!$BS473*BV473</f>
        <v>485677.66017881862</v>
      </c>
      <c r="CI473" s="79">
        <f>Model!$BS473*BW473</f>
        <v>489837.31854457955</v>
      </c>
      <c r="CJ473" s="79">
        <f>Model!$BS473*BX473</f>
        <v>493996.97691034141</v>
      </c>
      <c r="CK473" s="79">
        <f>Model!$BS473*BY473</f>
        <v>498156.63527610234</v>
      </c>
      <c r="CL473" s="79">
        <f>Model!$BS473*BZ473</f>
        <v>502316.29364186426</v>
      </c>
      <c r="CM473" s="79">
        <f>Model!$BS473*CA473</f>
        <v>506475.95200762519</v>
      </c>
      <c r="CN473" s="79">
        <f>Model!$BS473*CB473</f>
        <v>510635.610373387</v>
      </c>
      <c r="CO473" s="79">
        <f>Model!$BS473*CC473</f>
        <v>514795.26873914793</v>
      </c>
      <c r="CP473" s="79">
        <f>Model!$BS473*CD473</f>
        <v>518954.92710490967</v>
      </c>
      <c r="CQ473" s="79">
        <f>Model!$BS473*CE473</f>
        <v>523114.58547067066</v>
      </c>
      <c r="CR473" s="79">
        <f>Model!$BR473*BT473</f>
        <v>167403.04807975853</v>
      </c>
      <c r="CS473" s="79">
        <f>Model!$BR473*BU473</f>
        <v>168861.78342807188</v>
      </c>
      <c r="CT473" s="79">
        <f>Model!$BR473*BV473</f>
        <v>170320.51877638546</v>
      </c>
      <c r="CU473" s="79">
        <f>Model!$BR473*BW473</f>
        <v>171779.25412469875</v>
      </c>
      <c r="CV473" s="79">
        <f>Model!$BR473*BX473</f>
        <v>173237.98947301236</v>
      </c>
      <c r="CW473" s="79">
        <f>Model!$BR473*BY473</f>
        <v>174696.72482132565</v>
      </c>
      <c r="CX473" s="79">
        <f>Model!$BR473*BZ473</f>
        <v>176155.46016963929</v>
      </c>
      <c r="CY473" s="79">
        <f>Model!$BR473*CA473</f>
        <v>177614.19551795258</v>
      </c>
      <c r="CZ473" s="79">
        <f>Model!$BR473*CB473</f>
        <v>179072.93086626619</v>
      </c>
      <c r="DA473" s="79">
        <f>Model!$BR473*CC473</f>
        <v>180531.66621457945</v>
      </c>
      <c r="DB473" s="79">
        <f>Model!$BR473*CD473</f>
        <v>181990.40156289306</v>
      </c>
      <c r="DC473" s="79">
        <f>Model!$BR473*CE473</f>
        <v>183449.13691120635</v>
      </c>
      <c r="DD473" s="79">
        <f>SUM(Model!$CF473:$CQ473)</f>
        <v>6002837.5735077998</v>
      </c>
      <c r="DE473" s="79">
        <f>SUM(Model!$CR473:$DC473)</f>
        <v>2105113.1099457894</v>
      </c>
      <c r="DF473" s="80">
        <f>IFERROR((Model!$DD473-Model!$DE473)/Model!$DD473,0)</f>
        <v>0.64931366471812568</v>
      </c>
    </row>
    <row r="474" spans="2:110" x14ac:dyDescent="0.25">
      <c r="B474" t="s">
        <v>371</v>
      </c>
      <c r="C474" t="s">
        <v>70</v>
      </c>
      <c r="D474" t="s">
        <v>24</v>
      </c>
      <c r="E474" s="4">
        <v>174</v>
      </c>
      <c r="F474" s="4">
        <v>2716838.25</v>
      </c>
      <c r="G474" s="4">
        <v>902888.17</v>
      </c>
      <c r="H474" s="4">
        <v>8</v>
      </c>
      <c r="I474" s="4">
        <v>6</v>
      </c>
      <c r="J474" s="4">
        <v>13</v>
      </c>
      <c r="K474" s="4">
        <v>32</v>
      </c>
      <c r="L474" s="4">
        <v>16</v>
      </c>
      <c r="M474" s="4">
        <v>12</v>
      </c>
      <c r="N474" s="4">
        <v>17</v>
      </c>
      <c r="O474" s="4">
        <v>5</v>
      </c>
      <c r="P474" s="4">
        <v>8</v>
      </c>
      <c r="Q474" s="4">
        <v>26</v>
      </c>
      <c r="R474" s="4">
        <v>28</v>
      </c>
      <c r="S474" s="4">
        <v>5</v>
      </c>
      <c r="T474" s="4">
        <v>4</v>
      </c>
      <c r="U474" s="4">
        <v>18</v>
      </c>
      <c r="V474" s="4">
        <v>6</v>
      </c>
      <c r="W474" s="4">
        <v>11</v>
      </c>
      <c r="X474" s="4">
        <v>27</v>
      </c>
      <c r="Y474" s="4">
        <v>15</v>
      </c>
      <c r="Z474" s="4">
        <v>23</v>
      </c>
      <c r="AA474" s="4">
        <v>8</v>
      </c>
      <c r="AB474" s="4">
        <v>10</v>
      </c>
      <c r="AC474" s="4">
        <v>6</v>
      </c>
      <c r="AD474" s="4">
        <v>26</v>
      </c>
      <c r="AE474" s="4">
        <v>24</v>
      </c>
      <c r="AF474" s="4">
        <v>26</v>
      </c>
      <c r="AG474" s="4">
        <v>19</v>
      </c>
      <c r="AH474" s="4">
        <v>13</v>
      </c>
      <c r="AI474" s="4">
        <v>19</v>
      </c>
      <c r="AJ474" s="4">
        <v>10</v>
      </c>
      <c r="AK474" s="4">
        <v>17</v>
      </c>
      <c r="AL474" s="4">
        <v>5</v>
      </c>
      <c r="AM474" s="4">
        <v>8</v>
      </c>
      <c r="AN474" s="4">
        <v>10</v>
      </c>
      <c r="AO474" s="4">
        <v>9</v>
      </c>
      <c r="AP474" s="4">
        <v>25</v>
      </c>
      <c r="AQ474" s="4">
        <v>13</v>
      </c>
      <c r="AR474" s="79">
        <f>MAX(IFERROR(IFERROR(_xlfn.FORECAST.ETS(AR$5,tbl_Model[[#This Row],[H_2023_01]:[H_2025_12]],$H$5:$AQ$5),_xlfn.FORECAST.LINEAR(AR$5,tbl_Model[[#This Row],[H_2023_01]:[H_2025_12]],$H$5:$AQ$5)),0),0)</f>
        <v>14.93464655303368</v>
      </c>
      <c r="AS474" s="79">
        <f>MAX(IFERROR(IFERROR(_xlfn.FORECAST.ETS(AS$5,tbl_Model[[#This Row],[H_2023_01]:[H_2025_12]],$H$5:$AQ$5),_xlfn.FORECAST.LINEAR(AS$5,tbl_Model[[#This Row],[H_2023_01]:[H_2025_12]],$H$5:$AQ$5)),0),0)</f>
        <v>14.997318456516632</v>
      </c>
      <c r="AT474" s="79">
        <f>MAX(IFERROR(IFERROR(_xlfn.FORECAST.ETS(AT$5,tbl_Model[[#This Row],[H_2023_01]:[H_2025_12]],$H$5:$AQ$5),_xlfn.FORECAST.LINEAR(AT$5,tbl_Model[[#This Row],[H_2023_01]:[H_2025_12]],$H$5:$AQ$5)),0),0)</f>
        <v>15.059990359999597</v>
      </c>
      <c r="AU474" s="79">
        <f>MAX(IFERROR(IFERROR(_xlfn.FORECAST.ETS(AU$5,tbl_Model[[#This Row],[H_2023_01]:[H_2025_12]],$H$5:$AQ$5),_xlfn.FORECAST.LINEAR(AU$5,tbl_Model[[#This Row],[H_2023_01]:[H_2025_12]],$H$5:$AQ$5)),0),0)</f>
        <v>15.12266226348255</v>
      </c>
      <c r="AV474" s="79">
        <f>MAX(IFERROR(IFERROR(_xlfn.FORECAST.ETS(AV$5,tbl_Model[[#This Row],[H_2023_01]:[H_2025_12]],$H$5:$AQ$5),_xlfn.FORECAST.LINEAR(AV$5,tbl_Model[[#This Row],[H_2023_01]:[H_2025_12]],$H$5:$AQ$5)),0),0)</f>
        <v>15.185334166965514</v>
      </c>
      <c r="AW474" s="79">
        <f>MAX(IFERROR(IFERROR(_xlfn.FORECAST.ETS(AW$5,tbl_Model[[#This Row],[H_2023_01]:[H_2025_12]],$H$5:$AQ$5),_xlfn.FORECAST.LINEAR(AW$5,tbl_Model[[#This Row],[H_2023_01]:[H_2025_12]],$H$5:$AQ$5)),0),0)</f>
        <v>15.248006070448465</v>
      </c>
      <c r="AX474" s="79">
        <f>MAX(IFERROR(IFERROR(_xlfn.FORECAST.ETS(AX$5,tbl_Model[[#This Row],[H_2023_01]:[H_2025_12]],$H$5:$AQ$5),_xlfn.FORECAST.LINEAR(AX$5,tbl_Model[[#This Row],[H_2023_01]:[H_2025_12]],$H$5:$AQ$5)),0),0)</f>
        <v>15.310677973931432</v>
      </c>
      <c r="AY474" s="79">
        <f>MAX(IFERROR(IFERROR(_xlfn.FORECAST.ETS(AY$5,tbl_Model[[#This Row],[H_2023_01]:[H_2025_12]],$H$5:$AQ$5),_xlfn.FORECAST.LINEAR(AY$5,tbl_Model[[#This Row],[H_2023_01]:[H_2025_12]],$H$5:$AQ$5)),0),0)</f>
        <v>15.373349877414382</v>
      </c>
      <c r="AZ474" s="79">
        <f>MAX(IFERROR(IFERROR(_xlfn.FORECAST.ETS(AZ$5,tbl_Model[[#This Row],[H_2023_01]:[H_2025_12]],$H$5:$AQ$5),_xlfn.FORECAST.LINEAR(AZ$5,tbl_Model[[#This Row],[H_2023_01]:[H_2025_12]],$H$5:$AQ$5)),0),0)</f>
        <v>15.436021780897349</v>
      </c>
      <c r="BA474" s="79">
        <f>MAX(IFERROR(IFERROR(_xlfn.FORECAST.ETS(BA$5,tbl_Model[[#This Row],[H_2023_01]:[H_2025_12]],$H$5:$AQ$5),_xlfn.FORECAST.LINEAR(BA$5,tbl_Model[[#This Row],[H_2023_01]:[H_2025_12]],$H$5:$AQ$5)),0),0)</f>
        <v>15.498693684380299</v>
      </c>
      <c r="BB474" s="79">
        <f>MAX(IFERROR(IFERROR(_xlfn.FORECAST.ETS(BB$5,tbl_Model[[#This Row],[H_2023_01]:[H_2025_12]],$H$5:$AQ$5),_xlfn.FORECAST.LINEAR(BB$5,tbl_Model[[#This Row],[H_2023_01]:[H_2025_12]],$H$5:$AQ$5)),0),0)</f>
        <v>15.561365587863266</v>
      </c>
      <c r="BC474" s="79">
        <f>MAX(IFERROR(IFERROR(_xlfn.FORECAST.ETS(BC$5,tbl_Model[[#This Row],[H_2023_01]:[H_2025_12]],$H$5:$AQ$5),_xlfn.FORECAST.LINEAR(BC$5,tbl_Model[[#This Row],[H_2023_01]:[H_2025_12]],$H$5:$AQ$5)),0),0)</f>
        <v>15.624037491346217</v>
      </c>
      <c r="BD474" s="80">
        <f>IFERROR(AR474/SUM(Model!$AR474:$BC474),1/12)</f>
        <v>8.1453368712607346E-2</v>
      </c>
      <c r="BE474" s="80">
        <f>IFERROR(AS474/SUM(Model!$AR474:$BC474),1/12)</f>
        <v>8.1795180461830222E-2</v>
      </c>
      <c r="BF474" s="80">
        <f>IFERROR(AT474/SUM(Model!$AR474:$BC474),1/12)</f>
        <v>8.2136992211053167E-2</v>
      </c>
      <c r="BG474" s="80">
        <f>IFERROR(AU474/SUM(Model!$AR474:$BC474),1/12)</f>
        <v>8.2478803960276043E-2</v>
      </c>
      <c r="BH474" s="80">
        <f>IFERROR(AV474/SUM(Model!$AR474:$BC474),1/12)</f>
        <v>8.2820615709498988E-2</v>
      </c>
      <c r="BI474" s="80">
        <f>IFERROR(AW474/SUM(Model!$AR474:$BC474),1/12)</f>
        <v>8.3162427458721849E-2</v>
      </c>
      <c r="BJ474" s="80">
        <f>IFERROR(AX474/SUM(Model!$AR474:$BC474),1/12)</f>
        <v>8.3504239207944808E-2</v>
      </c>
      <c r="BK474" s="80">
        <f>IFERROR(AY474/SUM(Model!$AR474:$BC474),1/12)</f>
        <v>8.3846050957167684E-2</v>
      </c>
      <c r="BL474" s="80">
        <f>IFERROR(AZ474/SUM(Model!$AR474:$BC474),1/12)</f>
        <v>8.4187862706390629E-2</v>
      </c>
      <c r="BM474" s="80">
        <f>IFERROR(BA474/SUM(Model!$AR474:$BC474),1/12)</f>
        <v>8.4529674455613504E-2</v>
      </c>
      <c r="BN474" s="80">
        <f>IFERROR(BB474/SUM(Model!$AR474:$BC474),1/12)</f>
        <v>8.4871486204836449E-2</v>
      </c>
      <c r="BO474" s="80">
        <f>IFERROR(BC474/SUM(Model!$AR474:$BC474),1/12)</f>
        <v>8.5213297954059325E-2</v>
      </c>
      <c r="BP47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182.34997386304232</v>
      </c>
      <c r="BQ474" s="77" cm="1">
        <f t="array" ref="BQ47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74" s="77" cm="1">
        <f t="array" ref="BR47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74" s="77">
        <f>IF(tbl_Model[[#This Row],[Type]]="Boutique",
    tbl_Model[[#This Row],[UnitListPrice]],
    tbl_Model[[#This Row],[UnitListPrice]]*(1-SUMIFS(tbl_MarketTerms[WholesaleMarginPct],tbl_MarketTerms[Country],tbl_Model[[#This Row],[country]])))</f>
        <v>16123.575289785897</v>
      </c>
      <c r="BT474" s="79">
        <f>Model!$BP474*BD474</f>
        <v>14.853019655800699</v>
      </c>
      <c r="BU474" s="79">
        <f>Model!$BP474*BE474</f>
        <v>14.915349019337571</v>
      </c>
      <c r="BV474" s="79">
        <f>Model!$BP474*BF474</f>
        <v>14.977678382874457</v>
      </c>
      <c r="BW474" s="79">
        <f>Model!$BP474*BG474</f>
        <v>15.040007746411328</v>
      </c>
      <c r="BX474" s="79">
        <f>Model!$BP474*BH474</f>
        <v>15.102337109948213</v>
      </c>
      <c r="BY474" s="79">
        <f>Model!$BP474*BI474</f>
        <v>15.164666473485083</v>
      </c>
      <c r="BZ474" s="79">
        <f>Model!$BP474*BJ474</f>
        <v>15.22699583702197</v>
      </c>
      <c r="CA474" s="79">
        <f>Model!$BP474*BK474</f>
        <v>15.289325200558842</v>
      </c>
      <c r="CB474" s="79">
        <f>Model!$BP474*BL474</f>
        <v>15.351654564095726</v>
      </c>
      <c r="CC474" s="79">
        <f>Model!$BP474*BM474</f>
        <v>15.413983927632598</v>
      </c>
      <c r="CD474" s="79">
        <f>Model!$BP474*BN474</f>
        <v>15.476313291169484</v>
      </c>
      <c r="CE474" s="79">
        <f>Model!$BP474*BO474</f>
        <v>15.538642654706356</v>
      </c>
      <c r="CF474" s="79">
        <f>Model!$BS474*BT474</f>
        <v>239483.78070097236</v>
      </c>
      <c r="CG474" s="79">
        <f>Model!$BS474*BU474</f>
        <v>240488.75288672355</v>
      </c>
      <c r="CH474" s="79">
        <f>Model!$BS474*BV474</f>
        <v>241493.72507247498</v>
      </c>
      <c r="CI474" s="79">
        <f>Model!$BS474*BW474</f>
        <v>242498.69725822617</v>
      </c>
      <c r="CJ474" s="79">
        <f>Model!$BS474*BX474</f>
        <v>243503.66944397756</v>
      </c>
      <c r="CK474" s="79">
        <f>Model!$BS474*BY474</f>
        <v>244508.64162972872</v>
      </c>
      <c r="CL474" s="79">
        <f>Model!$BS474*BZ474</f>
        <v>245513.61381548014</v>
      </c>
      <c r="CM474" s="79">
        <f>Model!$BS474*CA474</f>
        <v>246518.58600123134</v>
      </c>
      <c r="CN474" s="79">
        <f>Model!$BS474*CB474</f>
        <v>247523.55818698273</v>
      </c>
      <c r="CO474" s="79">
        <f>Model!$BS474*CC474</f>
        <v>248528.53037273392</v>
      </c>
      <c r="CP474" s="79">
        <f>Model!$BS474*CD474</f>
        <v>249533.50255848534</v>
      </c>
      <c r="CQ474" s="79">
        <f>Model!$BS474*CE474</f>
        <v>250538.47474423653</v>
      </c>
      <c r="CR474" s="79">
        <f>Model!$BR474*BT474</f>
        <v>78306.991190929082</v>
      </c>
      <c r="CS474" s="79">
        <f>Model!$BR474*BU474</f>
        <v>78635.599449352259</v>
      </c>
      <c r="CT474" s="79">
        <f>Model!$BR474*BV474</f>
        <v>78964.207707775524</v>
      </c>
      <c r="CU474" s="79">
        <f>Model!$BR474*BW474</f>
        <v>79292.815966198716</v>
      </c>
      <c r="CV474" s="79">
        <f>Model!$BR474*BX474</f>
        <v>79621.424224621966</v>
      </c>
      <c r="CW474" s="79">
        <f>Model!$BR474*BY474</f>
        <v>79950.032483045143</v>
      </c>
      <c r="CX474" s="79">
        <f>Model!$BR474*BZ474</f>
        <v>80278.640741468422</v>
      </c>
      <c r="CY474" s="79">
        <f>Model!$BR474*CA474</f>
        <v>80607.248999891599</v>
      </c>
      <c r="CZ474" s="79">
        <f>Model!$BR474*CB474</f>
        <v>80935.857258314849</v>
      </c>
      <c r="DA474" s="79">
        <f>Model!$BR474*CC474</f>
        <v>81264.465516738041</v>
      </c>
      <c r="DB474" s="79">
        <f>Model!$BR474*CD474</f>
        <v>81593.073775161305</v>
      </c>
      <c r="DC474" s="79">
        <f>Model!$BR474*CE474</f>
        <v>81921.682033584497</v>
      </c>
      <c r="DD474" s="79">
        <f>SUM(Model!$CF474:$CQ474)</f>
        <v>2940133.5326712527</v>
      </c>
      <c r="DE474" s="79">
        <f>SUM(Model!$CR474:$DC474)</f>
        <v>961372.03934708121</v>
      </c>
      <c r="DF474" s="80">
        <f>IFERROR((Model!$DD474-Model!$DE474)/Model!$DD474,0)</f>
        <v>0.67301755901078808</v>
      </c>
    </row>
    <row r="475" spans="2:110" x14ac:dyDescent="0.25">
      <c r="B475" t="s">
        <v>371</v>
      </c>
      <c r="C475" t="s">
        <v>70</v>
      </c>
      <c r="D475" t="s">
        <v>25</v>
      </c>
      <c r="E475" s="4">
        <v>173</v>
      </c>
      <c r="F475" s="4">
        <v>2606854.94</v>
      </c>
      <c r="G475" s="4">
        <v>886373.94</v>
      </c>
      <c r="H475" s="4">
        <v>24</v>
      </c>
      <c r="I475" s="4">
        <v>10</v>
      </c>
      <c r="J475" s="4">
        <v>24</v>
      </c>
      <c r="K475" s="4">
        <v>2</v>
      </c>
      <c r="L475" s="4">
        <v>7</v>
      </c>
      <c r="M475" s="4">
        <v>22</v>
      </c>
      <c r="N475" s="4">
        <v>3</v>
      </c>
      <c r="O475" s="4">
        <v>4</v>
      </c>
      <c r="P475" s="4">
        <v>21</v>
      </c>
      <c r="Q475" s="4">
        <v>20</v>
      </c>
      <c r="R475" s="4">
        <v>27</v>
      </c>
      <c r="S475" s="4">
        <v>28</v>
      </c>
      <c r="T475" s="4">
        <v>4</v>
      </c>
      <c r="U475" s="4">
        <v>20</v>
      </c>
      <c r="V475" s="4">
        <v>19</v>
      </c>
      <c r="W475" s="4">
        <v>23</v>
      </c>
      <c r="X475" s="4">
        <v>16</v>
      </c>
      <c r="Y475" s="4">
        <v>25</v>
      </c>
      <c r="Z475" s="4">
        <v>16</v>
      </c>
      <c r="AA475" s="4">
        <v>21</v>
      </c>
      <c r="AB475" s="4">
        <v>22</v>
      </c>
      <c r="AC475" s="4">
        <v>13</v>
      </c>
      <c r="AD475" s="4">
        <v>40</v>
      </c>
      <c r="AE475" s="4">
        <v>20</v>
      </c>
      <c r="AF475" s="4">
        <v>16</v>
      </c>
      <c r="AG475" s="4">
        <v>9</v>
      </c>
      <c r="AH475" s="4">
        <v>10</v>
      </c>
      <c r="AI475" s="4">
        <v>5</v>
      </c>
      <c r="AJ475" s="4">
        <v>22</v>
      </c>
      <c r="AK475" s="4">
        <v>5</v>
      </c>
      <c r="AL475" s="4">
        <v>31</v>
      </c>
      <c r="AM475" s="4">
        <v>5</v>
      </c>
      <c r="AN475" s="4">
        <v>13</v>
      </c>
      <c r="AO475" s="4">
        <v>12</v>
      </c>
      <c r="AP475" s="4">
        <v>20</v>
      </c>
      <c r="AQ475" s="4">
        <v>25</v>
      </c>
      <c r="AR475" s="79">
        <f>MAX(IFERROR(IFERROR(_xlfn.FORECAST.ETS(AR$5,tbl_Model[[#This Row],[H_2023_01]:[H_2025_12]],$H$5:$AQ$5),_xlfn.FORECAST.LINEAR(AR$5,tbl_Model[[#This Row],[H_2023_01]:[H_2025_12]],$H$5:$AQ$5)),0),0)</f>
        <v>25.041441441441457</v>
      </c>
      <c r="AS475" s="79">
        <f>MAX(IFERROR(IFERROR(_xlfn.FORECAST.ETS(AS$5,tbl_Model[[#This Row],[H_2023_01]:[H_2025_12]],$H$5:$AQ$5),_xlfn.FORECAST.LINEAR(AS$5,tbl_Model[[#This Row],[H_2023_01]:[H_2025_12]],$H$5:$AQ$5)),0),0)</f>
        <v>25.082882882882881</v>
      </c>
      <c r="AT475" s="79">
        <f>MAX(IFERROR(IFERROR(_xlfn.FORECAST.ETS(AT$5,tbl_Model[[#This Row],[H_2023_01]:[H_2025_12]],$H$5:$AQ$5),_xlfn.FORECAST.LINEAR(AT$5,tbl_Model[[#This Row],[H_2023_01]:[H_2025_12]],$H$5:$AQ$5)),0),0)</f>
        <v>25.124324324324338</v>
      </c>
      <c r="AU475" s="79">
        <f>MAX(IFERROR(IFERROR(_xlfn.FORECAST.ETS(AU$5,tbl_Model[[#This Row],[H_2023_01]:[H_2025_12]],$H$5:$AQ$5),_xlfn.FORECAST.LINEAR(AU$5,tbl_Model[[#This Row],[H_2023_01]:[H_2025_12]],$H$5:$AQ$5)),0),0)</f>
        <v>25.165765765765766</v>
      </c>
      <c r="AV475" s="79">
        <f>MAX(IFERROR(IFERROR(_xlfn.FORECAST.ETS(AV$5,tbl_Model[[#This Row],[H_2023_01]:[H_2025_12]],$H$5:$AQ$5),_xlfn.FORECAST.LINEAR(AV$5,tbl_Model[[#This Row],[H_2023_01]:[H_2025_12]],$H$5:$AQ$5)),0),0)</f>
        <v>25.207207207207222</v>
      </c>
      <c r="AW475" s="79">
        <f>MAX(IFERROR(IFERROR(_xlfn.FORECAST.ETS(AW$5,tbl_Model[[#This Row],[H_2023_01]:[H_2025_12]],$H$5:$AQ$5),_xlfn.FORECAST.LINEAR(AW$5,tbl_Model[[#This Row],[H_2023_01]:[H_2025_12]],$H$5:$AQ$5)),0),0)</f>
        <v>25.248648648648647</v>
      </c>
      <c r="AX475" s="79">
        <f>MAX(IFERROR(IFERROR(_xlfn.FORECAST.ETS(AX$5,tbl_Model[[#This Row],[H_2023_01]:[H_2025_12]],$H$5:$AQ$5),_xlfn.FORECAST.LINEAR(AX$5,tbl_Model[[#This Row],[H_2023_01]:[H_2025_12]],$H$5:$AQ$5)),0),0)</f>
        <v>25.290090090090104</v>
      </c>
      <c r="AY475" s="79">
        <f>MAX(IFERROR(IFERROR(_xlfn.FORECAST.ETS(AY$5,tbl_Model[[#This Row],[H_2023_01]:[H_2025_12]],$H$5:$AQ$5),_xlfn.FORECAST.LINEAR(AY$5,tbl_Model[[#This Row],[H_2023_01]:[H_2025_12]],$H$5:$AQ$5)),0),0)</f>
        <v>25.331531531531532</v>
      </c>
      <c r="AZ475" s="79">
        <f>MAX(IFERROR(IFERROR(_xlfn.FORECAST.ETS(AZ$5,tbl_Model[[#This Row],[H_2023_01]:[H_2025_12]],$H$5:$AQ$5),_xlfn.FORECAST.LINEAR(AZ$5,tbl_Model[[#This Row],[H_2023_01]:[H_2025_12]],$H$5:$AQ$5)),0),0)</f>
        <v>25.372972972972988</v>
      </c>
      <c r="BA475" s="79">
        <f>MAX(IFERROR(IFERROR(_xlfn.FORECAST.ETS(BA$5,tbl_Model[[#This Row],[H_2023_01]:[H_2025_12]],$H$5:$AQ$5),_xlfn.FORECAST.LINEAR(BA$5,tbl_Model[[#This Row],[H_2023_01]:[H_2025_12]],$H$5:$AQ$5)),0),0)</f>
        <v>25.414414414414413</v>
      </c>
      <c r="BB475" s="79">
        <f>MAX(IFERROR(IFERROR(_xlfn.FORECAST.ETS(BB$5,tbl_Model[[#This Row],[H_2023_01]:[H_2025_12]],$H$5:$AQ$5),_xlfn.FORECAST.LINEAR(BB$5,tbl_Model[[#This Row],[H_2023_01]:[H_2025_12]],$H$5:$AQ$5)),0),0)</f>
        <v>25.455855855855869</v>
      </c>
      <c r="BC475" s="79">
        <f>MAX(IFERROR(IFERROR(_xlfn.FORECAST.ETS(BC$5,tbl_Model[[#This Row],[H_2023_01]:[H_2025_12]],$H$5:$AQ$5),_xlfn.FORECAST.LINEAR(BC$5,tbl_Model[[#This Row],[H_2023_01]:[H_2025_12]],$H$5:$AQ$5)),0),0)</f>
        <v>25.497297297297298</v>
      </c>
      <c r="BD475" s="80">
        <f>IFERROR(AR475/SUM(Model!$AR475:$BC475),1/12)</f>
        <v>8.2581672549229351E-2</v>
      </c>
      <c r="BE475" s="80">
        <f>IFERROR(AS475/SUM(Model!$AR475:$BC475),1/12)</f>
        <v>8.271833814633911E-2</v>
      </c>
      <c r="BF475" s="80">
        <f>IFERROR(AT475/SUM(Model!$AR475:$BC475),1/12)</f>
        <v>8.2855003743448979E-2</v>
      </c>
      <c r="BG475" s="80">
        <f>IFERROR(AU475/SUM(Model!$AR475:$BC475),1/12)</f>
        <v>8.2991669340558766E-2</v>
      </c>
      <c r="BH475" s="80">
        <f>IFERROR(AV475/SUM(Model!$AR475:$BC475),1/12)</f>
        <v>8.3128334937668635E-2</v>
      </c>
      <c r="BI475" s="80">
        <f>IFERROR(AW475/SUM(Model!$AR475:$BC475),1/12)</f>
        <v>8.3265000534778394E-2</v>
      </c>
      <c r="BJ475" s="80">
        <f>IFERROR(AX475/SUM(Model!$AR475:$BC475),1/12)</f>
        <v>8.3401666131888264E-2</v>
      </c>
      <c r="BK475" s="80">
        <f>IFERROR(AY475/SUM(Model!$AR475:$BC475),1/12)</f>
        <v>8.3538331728998036E-2</v>
      </c>
      <c r="BL475" s="80">
        <f>IFERROR(AZ475/SUM(Model!$AR475:$BC475),1/12)</f>
        <v>8.3674997326107906E-2</v>
      </c>
      <c r="BM475" s="80">
        <f>IFERROR(BA475/SUM(Model!$AR475:$BC475),1/12)</f>
        <v>8.3811662923217678E-2</v>
      </c>
      <c r="BN475" s="80">
        <f>IFERROR(BB475/SUM(Model!$AR475:$BC475),1/12)</f>
        <v>8.3948328520327548E-2</v>
      </c>
      <c r="BO475" s="80">
        <f>IFERROR(BC475/SUM(Model!$AR475:$BC475),1/12)</f>
        <v>8.408499411743732E-2</v>
      </c>
      <c r="BP47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180.61833688699357</v>
      </c>
      <c r="BQ475" s="77" cm="1">
        <f t="array" ref="BQ47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75" s="77" cm="1">
        <f t="array" ref="BR47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75" s="77">
        <f>IF(tbl_Model[[#This Row],[Type]]="Boutique",
    tbl_Model[[#This Row],[UnitListPrice]],
    tbl_Model[[#This Row],[UnitListPrice]]*(1-SUMIFS(tbl_MarketTerms[WholesaleMarginPct],tbl_MarketTerms[Country],tbl_Model[[#This Row],[country]])))</f>
        <v>15682.504841129143</v>
      </c>
      <c r="BT475" s="79">
        <f>Model!$BP475*BD475</f>
        <v>14.915764353188097</v>
      </c>
      <c r="BU475" s="79">
        <f>Model!$BP475*BE475</f>
        <v>14.940448666047729</v>
      </c>
      <c r="BV475" s="79">
        <f>Model!$BP475*BF475</f>
        <v>14.965132978907382</v>
      </c>
      <c r="BW475" s="79">
        <f>Model!$BP475*BG475</f>
        <v>14.98981729176702</v>
      </c>
      <c r="BX475" s="79">
        <f>Model!$BP475*BH475</f>
        <v>15.014501604626671</v>
      </c>
      <c r="BY475" s="79">
        <f>Model!$BP475*BI475</f>
        <v>15.039185917486304</v>
      </c>
      <c r="BZ475" s="79">
        <f>Model!$BP475*BJ475</f>
        <v>15.063870230345957</v>
      </c>
      <c r="CA475" s="79">
        <f>Model!$BP475*BK475</f>
        <v>15.088554543205591</v>
      </c>
      <c r="CB475" s="79">
        <f>Model!$BP475*BL475</f>
        <v>15.113238856065244</v>
      </c>
      <c r="CC475" s="79">
        <f>Model!$BP475*BM475</f>
        <v>15.13792316892488</v>
      </c>
      <c r="CD475" s="79">
        <f>Model!$BP475*BN475</f>
        <v>15.162607481784532</v>
      </c>
      <c r="CE475" s="79">
        <f>Model!$BP475*BO475</f>
        <v>15.187291794644167</v>
      </c>
      <c r="CF475" s="79">
        <f>Model!$BS475*BT475</f>
        <v>233916.54667801384</v>
      </c>
      <c r="CG475" s="79">
        <f>Model!$BS475*BU475</f>
        <v>234303.65853393494</v>
      </c>
      <c r="CH475" s="79">
        <f>Model!$BS475*BV475</f>
        <v>234690.77038985642</v>
      </c>
      <c r="CI475" s="79">
        <f>Model!$BS475*BW475</f>
        <v>235077.88224577761</v>
      </c>
      <c r="CJ475" s="79">
        <f>Model!$BS475*BX475</f>
        <v>235464.99410169906</v>
      </c>
      <c r="CK475" s="79">
        <f>Model!$BS475*BY475</f>
        <v>235852.1059576202</v>
      </c>
      <c r="CL475" s="79">
        <f>Model!$BS475*BZ475</f>
        <v>236239.21781354165</v>
      </c>
      <c r="CM475" s="79">
        <f>Model!$BS475*CA475</f>
        <v>236626.32966946281</v>
      </c>
      <c r="CN475" s="79">
        <f>Model!$BS475*CB475</f>
        <v>237013.44152538426</v>
      </c>
      <c r="CO475" s="79">
        <f>Model!$BS475*CC475</f>
        <v>237400.55338130545</v>
      </c>
      <c r="CP475" s="79">
        <f>Model!$BS475*CD475</f>
        <v>237787.66523722687</v>
      </c>
      <c r="CQ475" s="79">
        <f>Model!$BS475*CE475</f>
        <v>238174.77709314806</v>
      </c>
      <c r="CR475" s="79">
        <f>Model!$BR475*BT475</f>
        <v>78637.789141746689</v>
      </c>
      <c r="CS475" s="79">
        <f>Model!$BR475*BU475</f>
        <v>78767.927949507459</v>
      </c>
      <c r="CT475" s="79">
        <f>Model!$BR475*BV475</f>
        <v>78898.06675726836</v>
      </c>
      <c r="CU475" s="79">
        <f>Model!$BR475*BW475</f>
        <v>79028.205565029159</v>
      </c>
      <c r="CV475" s="79">
        <f>Model!$BR475*BX475</f>
        <v>79158.344372790045</v>
      </c>
      <c r="CW475" s="79">
        <f>Model!$BR475*BY475</f>
        <v>79288.483180550829</v>
      </c>
      <c r="CX475" s="79">
        <f>Model!$BR475*BZ475</f>
        <v>79418.62198831173</v>
      </c>
      <c r="CY475" s="79">
        <f>Model!$BR475*CA475</f>
        <v>79548.760796072514</v>
      </c>
      <c r="CZ475" s="79">
        <f>Model!$BR475*CB475</f>
        <v>79678.899603833415</v>
      </c>
      <c r="DA475" s="79">
        <f>Model!$BR475*CC475</f>
        <v>79809.038411594214</v>
      </c>
      <c r="DB475" s="79">
        <f>Model!$BR475*CD475</f>
        <v>79939.177219355086</v>
      </c>
      <c r="DC475" s="79">
        <f>Model!$BR475*CE475</f>
        <v>80069.316027115885</v>
      </c>
      <c r="DD475" s="79">
        <f>SUM(Model!$CF475:$CQ475)</f>
        <v>2832547.9426269708</v>
      </c>
      <c r="DE475" s="79">
        <f>SUM(Model!$CR475:$DC475)</f>
        <v>952242.63101317559</v>
      </c>
      <c r="DF475" s="80">
        <f>IFERROR((Model!$DD475-Model!$DE475)/Model!$DD475,0)</f>
        <v>0.66382117785796646</v>
      </c>
    </row>
    <row r="476" spans="2:110" x14ac:dyDescent="0.25">
      <c r="B476" t="s">
        <v>371</v>
      </c>
      <c r="C476" t="s">
        <v>70</v>
      </c>
      <c r="D476" t="s">
        <v>26</v>
      </c>
      <c r="E476" s="4">
        <v>311</v>
      </c>
      <c r="F476" s="4">
        <v>4870032.01</v>
      </c>
      <c r="G476" s="4">
        <v>1610714.79</v>
      </c>
      <c r="H476" s="4">
        <v>17</v>
      </c>
      <c r="I476" s="4">
        <v>6</v>
      </c>
      <c r="J476" s="4">
        <v>29</v>
      </c>
      <c r="K476" s="4">
        <v>24</v>
      </c>
      <c r="L476" s="4">
        <v>21</v>
      </c>
      <c r="M476" s="4">
        <v>39</v>
      </c>
      <c r="N476" s="4">
        <v>27</v>
      </c>
      <c r="O476" s="4">
        <v>28</v>
      </c>
      <c r="P476" s="4">
        <v>16</v>
      </c>
      <c r="Q476" s="4">
        <v>14</v>
      </c>
      <c r="R476" s="4">
        <v>27</v>
      </c>
      <c r="S476" s="4">
        <v>32</v>
      </c>
      <c r="T476" s="4">
        <v>31</v>
      </c>
      <c r="U476" s="4">
        <v>20</v>
      </c>
      <c r="V476" s="4">
        <v>11</v>
      </c>
      <c r="W476" s="4">
        <v>18</v>
      </c>
      <c r="X476" s="4">
        <v>14</v>
      </c>
      <c r="Y476" s="4">
        <v>7</v>
      </c>
      <c r="Z476" s="4">
        <v>20</v>
      </c>
      <c r="AA476" s="4">
        <v>18</v>
      </c>
      <c r="AB476" s="4">
        <v>11</v>
      </c>
      <c r="AC476" s="4">
        <v>17</v>
      </c>
      <c r="AD476" s="4">
        <v>51</v>
      </c>
      <c r="AE476" s="4">
        <v>26</v>
      </c>
      <c r="AF476" s="4">
        <v>38</v>
      </c>
      <c r="AG476" s="4">
        <v>24</v>
      </c>
      <c r="AH476" s="4">
        <v>17</v>
      </c>
      <c r="AI476" s="4">
        <v>12</v>
      </c>
      <c r="AJ476" s="4">
        <v>52</v>
      </c>
      <c r="AK476" s="4">
        <v>22</v>
      </c>
      <c r="AL476" s="4">
        <v>34</v>
      </c>
      <c r="AM476" s="4">
        <v>13</v>
      </c>
      <c r="AN476" s="4">
        <v>20</v>
      </c>
      <c r="AO476" s="4">
        <v>25</v>
      </c>
      <c r="AP476" s="4">
        <v>23</v>
      </c>
      <c r="AQ476" s="4">
        <v>31</v>
      </c>
      <c r="AR476" s="79">
        <f>MAX(IFERROR(IFERROR(_xlfn.FORECAST.ETS(AR$5,tbl_Model[[#This Row],[H_2023_01]:[H_2025_12]],$H$5:$AQ$5),_xlfn.FORECAST.LINEAR(AR$5,tbl_Model[[#This Row],[H_2023_01]:[H_2025_12]],$H$5:$AQ$5)),0),0)</f>
        <v>26.256897738170998</v>
      </c>
      <c r="AS476" s="79">
        <f>MAX(IFERROR(IFERROR(_xlfn.FORECAST.ETS(AS$5,tbl_Model[[#This Row],[H_2023_01]:[H_2025_12]],$H$5:$AQ$5),_xlfn.FORECAST.LINEAR(AS$5,tbl_Model[[#This Row],[H_2023_01]:[H_2025_12]],$H$5:$AQ$5)),0),0)</f>
        <v>26.43299960221913</v>
      </c>
      <c r="AT476" s="79">
        <f>MAX(IFERROR(IFERROR(_xlfn.FORECAST.ETS(AT$5,tbl_Model[[#This Row],[H_2023_01]:[H_2025_12]],$H$5:$AQ$5),_xlfn.FORECAST.LINEAR(AT$5,tbl_Model[[#This Row],[H_2023_01]:[H_2025_12]],$H$5:$AQ$5)),0),0)</f>
        <v>26.609101466267301</v>
      </c>
      <c r="AU476" s="79">
        <f>MAX(IFERROR(IFERROR(_xlfn.FORECAST.ETS(AU$5,tbl_Model[[#This Row],[H_2023_01]:[H_2025_12]],$H$5:$AQ$5),_xlfn.FORECAST.LINEAR(AU$5,tbl_Model[[#This Row],[H_2023_01]:[H_2025_12]],$H$5:$AQ$5)),0),0)</f>
        <v>26.785203330315429</v>
      </c>
      <c r="AV476" s="79">
        <f>MAX(IFERROR(IFERROR(_xlfn.FORECAST.ETS(AV$5,tbl_Model[[#This Row],[H_2023_01]:[H_2025_12]],$H$5:$AQ$5),_xlfn.FORECAST.LINEAR(AV$5,tbl_Model[[#This Row],[H_2023_01]:[H_2025_12]],$H$5:$AQ$5)),0),0)</f>
        <v>26.961305194363604</v>
      </c>
      <c r="AW476" s="79">
        <f>MAX(IFERROR(IFERROR(_xlfn.FORECAST.ETS(AW$5,tbl_Model[[#This Row],[H_2023_01]:[H_2025_12]],$H$5:$AQ$5),_xlfn.FORECAST.LINEAR(AW$5,tbl_Model[[#This Row],[H_2023_01]:[H_2025_12]],$H$5:$AQ$5)),0),0)</f>
        <v>27.137407058411732</v>
      </c>
      <c r="AX476" s="79">
        <f>MAX(IFERROR(IFERROR(_xlfn.FORECAST.ETS(AX$5,tbl_Model[[#This Row],[H_2023_01]:[H_2025_12]],$H$5:$AQ$5),_xlfn.FORECAST.LINEAR(AX$5,tbl_Model[[#This Row],[H_2023_01]:[H_2025_12]],$H$5:$AQ$5)),0),0)</f>
        <v>27.313508922459903</v>
      </c>
      <c r="AY476" s="79">
        <f>MAX(IFERROR(IFERROR(_xlfn.FORECAST.ETS(AY$5,tbl_Model[[#This Row],[H_2023_01]:[H_2025_12]],$H$5:$AQ$5),_xlfn.FORECAST.LINEAR(AY$5,tbl_Model[[#This Row],[H_2023_01]:[H_2025_12]],$H$5:$AQ$5)),0),0)</f>
        <v>27.489610786508035</v>
      </c>
      <c r="AZ476" s="79">
        <f>MAX(IFERROR(IFERROR(_xlfn.FORECAST.ETS(AZ$5,tbl_Model[[#This Row],[H_2023_01]:[H_2025_12]],$H$5:$AQ$5),_xlfn.FORECAST.LINEAR(AZ$5,tbl_Model[[#This Row],[H_2023_01]:[H_2025_12]],$H$5:$AQ$5)),0),0)</f>
        <v>27.665712650556205</v>
      </c>
      <c r="BA476" s="79">
        <f>MAX(IFERROR(IFERROR(_xlfn.FORECAST.ETS(BA$5,tbl_Model[[#This Row],[H_2023_01]:[H_2025_12]],$H$5:$AQ$5),_xlfn.FORECAST.LINEAR(BA$5,tbl_Model[[#This Row],[H_2023_01]:[H_2025_12]],$H$5:$AQ$5)),0),0)</f>
        <v>27.841814514604334</v>
      </c>
      <c r="BB476" s="79">
        <f>MAX(IFERROR(IFERROR(_xlfn.FORECAST.ETS(BB$5,tbl_Model[[#This Row],[H_2023_01]:[H_2025_12]],$H$5:$AQ$5),_xlfn.FORECAST.LINEAR(BB$5,tbl_Model[[#This Row],[H_2023_01]:[H_2025_12]],$H$5:$AQ$5)),0),0)</f>
        <v>28.017916378652508</v>
      </c>
      <c r="BC476" s="79">
        <f>MAX(IFERROR(IFERROR(_xlfn.FORECAST.ETS(BC$5,tbl_Model[[#This Row],[H_2023_01]:[H_2025_12]],$H$5:$AQ$5),_xlfn.FORECAST.LINEAR(BC$5,tbl_Model[[#This Row],[H_2023_01]:[H_2025_12]],$H$5:$AQ$5)),0),0)</f>
        <v>28.194018242700636</v>
      </c>
      <c r="BD476" s="80">
        <f>IFERROR(AR476/SUM(Model!$AR476:$BC476),1/12)</f>
        <v>8.0368705359627424E-2</v>
      </c>
      <c r="BE476" s="80">
        <f>IFERROR(AS476/SUM(Model!$AR476:$BC476),1/12)</f>
        <v>8.0907728627573894E-2</v>
      </c>
      <c r="BF476" s="80">
        <f>IFERROR(AT476/SUM(Model!$AR476:$BC476),1/12)</f>
        <v>8.1446751895520503E-2</v>
      </c>
      <c r="BG476" s="80">
        <f>IFERROR(AU476/SUM(Model!$AR476:$BC476),1/12)</f>
        <v>8.1985775163466959E-2</v>
      </c>
      <c r="BH476" s="80">
        <f>IFERROR(AV476/SUM(Model!$AR476:$BC476),1/12)</f>
        <v>8.2524798431413582E-2</v>
      </c>
      <c r="BI476" s="80">
        <f>IFERROR(AW476/SUM(Model!$AR476:$BC476),1/12)</f>
        <v>8.3063821699360038E-2</v>
      </c>
      <c r="BJ476" s="80">
        <f>IFERROR(AX476/SUM(Model!$AR476:$BC476),1/12)</f>
        <v>8.3602844967306647E-2</v>
      </c>
      <c r="BK476" s="80">
        <f>IFERROR(AY476/SUM(Model!$AR476:$BC476),1/12)</f>
        <v>8.4141868235253117E-2</v>
      </c>
      <c r="BL476" s="80">
        <f>IFERROR(AZ476/SUM(Model!$AR476:$BC476),1/12)</f>
        <v>8.4680891503199726E-2</v>
      </c>
      <c r="BM476" s="80">
        <f>IFERROR(BA476/SUM(Model!$AR476:$BC476),1/12)</f>
        <v>8.5219914771146196E-2</v>
      </c>
      <c r="BN476" s="80">
        <f>IFERROR(BB476/SUM(Model!$AR476:$BC476),1/12)</f>
        <v>8.5758938039092805E-2</v>
      </c>
      <c r="BO476" s="80">
        <f>IFERROR(BC476/SUM(Model!$AR476:$BC476),1/12)</f>
        <v>8.6297961307039275E-2</v>
      </c>
      <c r="BP47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325.60278977084039</v>
      </c>
      <c r="BQ476" s="77" cm="1">
        <f t="array" ref="BQ47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76" s="77" cm="1">
        <f t="array" ref="BR47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76" s="77">
        <f>IF(tbl_Model[[#This Row],[Type]]="Boutique",
    tbl_Model[[#This Row],[UnitListPrice]],
    tbl_Model[[#This Row],[UnitListPrice]]*(1-SUMIFS(tbl_MarketTerms[WholesaleMarginPct],tbl_MarketTerms[Country],tbl_Model[[#This Row],[country]])))</f>
        <v>16148.079203600164</v>
      </c>
      <c r="BT476" s="79">
        <f>Model!$BP476*BD476</f>
        <v>26.168274675365382</v>
      </c>
      <c r="BU476" s="79">
        <f>Model!$BP476*BE476</f>
        <v>26.343782155160149</v>
      </c>
      <c r="BV476" s="79">
        <f>Model!$BP476*BF476</f>
        <v>26.519289634954959</v>
      </c>
      <c r="BW476" s="79">
        <f>Model!$BP476*BG476</f>
        <v>26.694797114749719</v>
      </c>
      <c r="BX476" s="79">
        <f>Model!$BP476*BH476</f>
        <v>26.870304594544535</v>
      </c>
      <c r="BY476" s="79">
        <f>Model!$BP476*BI476</f>
        <v>27.045812074339295</v>
      </c>
      <c r="BZ476" s="79">
        <f>Model!$BP476*BJ476</f>
        <v>27.221319554134109</v>
      </c>
      <c r="CA476" s="79">
        <f>Model!$BP476*BK476</f>
        <v>27.396827033928872</v>
      </c>
      <c r="CB476" s="79">
        <f>Model!$BP476*BL476</f>
        <v>27.572334513723685</v>
      </c>
      <c r="CC476" s="79">
        <f>Model!$BP476*BM476</f>
        <v>27.747841993518449</v>
      </c>
      <c r="CD476" s="79">
        <f>Model!$BP476*BN476</f>
        <v>27.923349473313262</v>
      </c>
      <c r="CE476" s="79">
        <f>Model!$BP476*BO476</f>
        <v>28.098856953108026</v>
      </c>
      <c r="CF476" s="79">
        <f>Model!$BS476*BT476</f>
        <v>422567.37207936455</v>
      </c>
      <c r="CG476" s="79">
        <f>Model!$BS476*BU476</f>
        <v>425401.4807639147</v>
      </c>
      <c r="CH476" s="79">
        <f>Model!$BS476*BV476</f>
        <v>428235.58944846556</v>
      </c>
      <c r="CI476" s="79">
        <f>Model!$BS476*BW476</f>
        <v>431069.6981330156</v>
      </c>
      <c r="CJ476" s="79">
        <f>Model!$BS476*BX476</f>
        <v>433903.80681756657</v>
      </c>
      <c r="CK476" s="79">
        <f>Model!$BS476*BY476</f>
        <v>436737.91550211661</v>
      </c>
      <c r="CL476" s="79">
        <f>Model!$BS476*BZ476</f>
        <v>439572.02418666746</v>
      </c>
      <c r="CM476" s="79">
        <f>Model!$BS476*CA476</f>
        <v>442406.13287121756</v>
      </c>
      <c r="CN476" s="79">
        <f>Model!$BS476*CB476</f>
        <v>445240.24155576847</v>
      </c>
      <c r="CO476" s="79">
        <f>Model!$BS476*CC476</f>
        <v>448074.35024031857</v>
      </c>
      <c r="CP476" s="79">
        <f>Model!$BS476*CD476</f>
        <v>450908.45892486948</v>
      </c>
      <c r="CQ476" s="79">
        <f>Model!$BS476*CE476</f>
        <v>453742.56760941958</v>
      </c>
      <c r="CR476" s="79">
        <f>Model!$BR476*BT476</f>
        <v>137962.44144101505</v>
      </c>
      <c r="CS476" s="79">
        <f>Model!$BR476*BU476</f>
        <v>138887.73898944072</v>
      </c>
      <c r="CT476" s="79">
        <f>Model!$BR476*BV476</f>
        <v>139813.03653786666</v>
      </c>
      <c r="CU476" s="79">
        <f>Model!$BR476*BW476</f>
        <v>140738.33408629231</v>
      </c>
      <c r="CV476" s="79">
        <f>Model!$BR476*BX476</f>
        <v>141663.63163471827</v>
      </c>
      <c r="CW476" s="79">
        <f>Model!$BR476*BY476</f>
        <v>142588.92918314392</v>
      </c>
      <c r="CX476" s="79">
        <f>Model!$BR476*BZ476</f>
        <v>143514.22673156986</v>
      </c>
      <c r="CY476" s="79">
        <f>Model!$BR476*CA476</f>
        <v>144439.52427999553</v>
      </c>
      <c r="CZ476" s="79">
        <f>Model!$BR476*CB476</f>
        <v>145364.82182842147</v>
      </c>
      <c r="DA476" s="79">
        <f>Model!$BR476*CC476</f>
        <v>146290.11937684714</v>
      </c>
      <c r="DB476" s="79">
        <f>Model!$BR476*CD476</f>
        <v>147215.41692527308</v>
      </c>
      <c r="DC476" s="79">
        <f>Model!$BR476*CE476</f>
        <v>148140.71447369872</v>
      </c>
      <c r="DD476" s="79">
        <f>SUM(Model!$CF476:$CQ476)</f>
        <v>5257859.6381327044</v>
      </c>
      <c r="DE476" s="79">
        <f>SUM(Model!$CR476:$DC476)</f>
        <v>1716618.9354882827</v>
      </c>
      <c r="DF476" s="80">
        <f>IFERROR((Model!$DD476-Model!$DE476)/Model!$DD476,0)</f>
        <v>0.67351373873914799</v>
      </c>
    </row>
    <row r="477" spans="2:110" x14ac:dyDescent="0.25">
      <c r="B477" t="s">
        <v>371</v>
      </c>
      <c r="C477" t="s">
        <v>185</v>
      </c>
      <c r="D477" t="s">
        <v>32</v>
      </c>
      <c r="E477" s="4">
        <v>475</v>
      </c>
      <c r="F477" s="4">
        <v>3631882.15</v>
      </c>
      <c r="G477" s="4">
        <v>1550380.58</v>
      </c>
      <c r="H477" s="4">
        <v>26</v>
      </c>
      <c r="I477" s="4">
        <v>25</v>
      </c>
      <c r="J477" s="4">
        <v>40</v>
      </c>
      <c r="K477" s="4">
        <v>20</v>
      </c>
      <c r="L477" s="4">
        <v>48</v>
      </c>
      <c r="M477" s="4">
        <v>34</v>
      </c>
      <c r="N477" s="4">
        <v>50</v>
      </c>
      <c r="O477" s="4">
        <v>24</v>
      </c>
      <c r="P477" s="4">
        <v>36</v>
      </c>
      <c r="Q477" s="4">
        <v>55</v>
      </c>
      <c r="R477" s="4">
        <v>65</v>
      </c>
      <c r="S477" s="4">
        <v>67</v>
      </c>
      <c r="T477" s="4">
        <v>48</v>
      </c>
      <c r="U477" s="4">
        <v>47</v>
      </c>
      <c r="V477" s="4">
        <v>61</v>
      </c>
      <c r="W477" s="4">
        <v>33</v>
      </c>
      <c r="X477" s="4">
        <v>26</v>
      </c>
      <c r="Y477" s="4">
        <v>50</v>
      </c>
      <c r="Z477" s="4">
        <v>37</v>
      </c>
      <c r="AA477" s="4">
        <v>28</v>
      </c>
      <c r="AB477" s="4">
        <v>35</v>
      </c>
      <c r="AC477" s="4">
        <v>28</v>
      </c>
      <c r="AD477" s="4">
        <v>43</v>
      </c>
      <c r="AE477" s="4">
        <v>58</v>
      </c>
      <c r="AF477" s="4">
        <v>39</v>
      </c>
      <c r="AG477" s="4">
        <v>25</v>
      </c>
      <c r="AH477" s="4">
        <v>23</v>
      </c>
      <c r="AI477" s="4">
        <v>47</v>
      </c>
      <c r="AJ477" s="4">
        <v>49</v>
      </c>
      <c r="AK477" s="4">
        <v>27</v>
      </c>
      <c r="AL477" s="4">
        <v>19</v>
      </c>
      <c r="AM477" s="4">
        <v>53</v>
      </c>
      <c r="AN477" s="4">
        <v>43</v>
      </c>
      <c r="AO477" s="4">
        <v>51</v>
      </c>
      <c r="AP477" s="4">
        <v>71</v>
      </c>
      <c r="AQ477" s="4">
        <v>28</v>
      </c>
      <c r="AR477" s="79">
        <f>MAX(IFERROR(IFERROR(_xlfn.FORECAST.ETS(AR$5,tbl_Model[[#This Row],[H_2023_01]:[H_2025_12]],$H$5:$AQ$5),_xlfn.FORECAST.LINEAR(AR$5,tbl_Model[[#This Row],[H_2023_01]:[H_2025_12]],$H$5:$AQ$5)),0),0)</f>
        <v>44.53500515712598</v>
      </c>
      <c r="AS477" s="79">
        <f>MAX(IFERROR(IFERROR(_xlfn.FORECAST.ETS(AS$5,tbl_Model[[#This Row],[H_2023_01]:[H_2025_12]],$H$5:$AQ$5),_xlfn.FORECAST.LINEAR(AS$5,tbl_Model[[#This Row],[H_2023_01]:[H_2025_12]],$H$5:$AQ$5)),0),0)</f>
        <v>44.702015119918038</v>
      </c>
      <c r="AT477" s="79">
        <f>MAX(IFERROR(IFERROR(_xlfn.FORECAST.ETS(AT$5,tbl_Model[[#This Row],[H_2023_01]:[H_2025_12]],$H$5:$AQ$5),_xlfn.FORECAST.LINEAR(AT$5,tbl_Model[[#This Row],[H_2023_01]:[H_2025_12]],$H$5:$AQ$5)),0),0)</f>
        <v>44.869025082710131</v>
      </c>
      <c r="AU477" s="79">
        <f>MAX(IFERROR(IFERROR(_xlfn.FORECAST.ETS(AU$5,tbl_Model[[#This Row],[H_2023_01]:[H_2025_12]],$H$5:$AQ$5),_xlfn.FORECAST.LINEAR(AU$5,tbl_Model[[#This Row],[H_2023_01]:[H_2025_12]],$H$5:$AQ$5)),0),0)</f>
        <v>45.036035045502189</v>
      </c>
      <c r="AV477" s="79">
        <f>MAX(IFERROR(IFERROR(_xlfn.FORECAST.ETS(AV$5,tbl_Model[[#This Row],[H_2023_01]:[H_2025_12]],$H$5:$AQ$5),_xlfn.FORECAST.LINEAR(AV$5,tbl_Model[[#This Row],[H_2023_01]:[H_2025_12]],$H$5:$AQ$5)),0),0)</f>
        <v>45.203045008294282</v>
      </c>
      <c r="AW477" s="79">
        <f>MAX(IFERROR(IFERROR(_xlfn.FORECAST.ETS(AW$5,tbl_Model[[#This Row],[H_2023_01]:[H_2025_12]],$H$5:$AQ$5),_xlfn.FORECAST.LINEAR(AW$5,tbl_Model[[#This Row],[H_2023_01]:[H_2025_12]],$H$5:$AQ$5)),0),0)</f>
        <v>45.370054971086347</v>
      </c>
      <c r="AX477" s="79">
        <f>MAX(IFERROR(IFERROR(_xlfn.FORECAST.ETS(AX$5,tbl_Model[[#This Row],[H_2023_01]:[H_2025_12]],$H$5:$AQ$5),_xlfn.FORECAST.LINEAR(AX$5,tbl_Model[[#This Row],[H_2023_01]:[H_2025_12]],$H$5:$AQ$5)),0),0)</f>
        <v>45.537064933878433</v>
      </c>
      <c r="AY477" s="79">
        <f>MAX(IFERROR(IFERROR(_xlfn.FORECAST.ETS(AY$5,tbl_Model[[#This Row],[H_2023_01]:[H_2025_12]],$H$5:$AQ$5),_xlfn.FORECAST.LINEAR(AY$5,tbl_Model[[#This Row],[H_2023_01]:[H_2025_12]],$H$5:$AQ$5)),0),0)</f>
        <v>45.704074896670498</v>
      </c>
      <c r="AZ477" s="79">
        <f>MAX(IFERROR(IFERROR(_xlfn.FORECAST.ETS(AZ$5,tbl_Model[[#This Row],[H_2023_01]:[H_2025_12]],$H$5:$AQ$5),_xlfn.FORECAST.LINEAR(AZ$5,tbl_Model[[#This Row],[H_2023_01]:[H_2025_12]],$H$5:$AQ$5)),0),0)</f>
        <v>45.871084859462584</v>
      </c>
      <c r="BA477" s="79">
        <f>MAX(IFERROR(IFERROR(_xlfn.FORECAST.ETS(BA$5,tbl_Model[[#This Row],[H_2023_01]:[H_2025_12]],$H$5:$AQ$5),_xlfn.FORECAST.LINEAR(BA$5,tbl_Model[[#This Row],[H_2023_01]:[H_2025_12]],$H$5:$AQ$5)),0),0)</f>
        <v>46.038094822254649</v>
      </c>
      <c r="BB477" s="79">
        <f>MAX(IFERROR(IFERROR(_xlfn.FORECAST.ETS(BB$5,tbl_Model[[#This Row],[H_2023_01]:[H_2025_12]],$H$5:$AQ$5),_xlfn.FORECAST.LINEAR(BB$5,tbl_Model[[#This Row],[H_2023_01]:[H_2025_12]],$H$5:$AQ$5)),0),0)</f>
        <v>46.205104785046736</v>
      </c>
      <c r="BC477" s="79">
        <f>MAX(IFERROR(IFERROR(_xlfn.FORECAST.ETS(BC$5,tbl_Model[[#This Row],[H_2023_01]:[H_2025_12]],$H$5:$AQ$5),_xlfn.FORECAST.LINEAR(BC$5,tbl_Model[[#This Row],[H_2023_01]:[H_2025_12]],$H$5:$AQ$5)),0),0)</f>
        <v>46.3721147478388</v>
      </c>
      <c r="BD477" s="80">
        <f>IFERROR(AR477/SUM(Model!$AR477:$BC477),1/12)</f>
        <v>8.1649279696469915E-2</v>
      </c>
      <c r="BE477" s="80">
        <f>IFERROR(AS477/SUM(Model!$AR477:$BC477),1/12)</f>
        <v>8.1955471266808688E-2</v>
      </c>
      <c r="BF477" s="80">
        <f>IFERROR(AT477/SUM(Model!$AR477:$BC477),1/12)</f>
        <v>8.2261662837147531E-2</v>
      </c>
      <c r="BG477" s="80">
        <f>IFERROR(AU477/SUM(Model!$AR477:$BC477),1/12)</f>
        <v>8.2567854407486305E-2</v>
      </c>
      <c r="BH477" s="80">
        <f>IFERROR(AV477/SUM(Model!$AR477:$BC477),1/12)</f>
        <v>8.2874045977825134E-2</v>
      </c>
      <c r="BI477" s="80">
        <f>IFERROR(AW477/SUM(Model!$AR477:$BC477),1/12)</f>
        <v>8.3180237548163921E-2</v>
      </c>
      <c r="BJ477" s="80">
        <f>IFERROR(AX477/SUM(Model!$AR477:$BC477),1/12)</f>
        <v>8.348642911850275E-2</v>
      </c>
      <c r="BK477" s="80">
        <f>IFERROR(AY477/SUM(Model!$AR477:$BC477),1/12)</f>
        <v>8.3792620688841538E-2</v>
      </c>
      <c r="BL477" s="80">
        <f>IFERROR(AZ477/SUM(Model!$AR477:$BC477),1/12)</f>
        <v>8.4098812259180353E-2</v>
      </c>
      <c r="BM477" s="80">
        <f>IFERROR(BA477/SUM(Model!$AR477:$BC477),1/12)</f>
        <v>8.440500382951914E-2</v>
      </c>
      <c r="BN477" s="80">
        <f>IFERROR(BB477/SUM(Model!$AR477:$BC477),1/12)</f>
        <v>8.4711195399857969E-2</v>
      </c>
      <c r="BO477" s="80">
        <f>IFERROR(BC477/SUM(Model!$AR477:$BC477),1/12)</f>
        <v>8.5017386970196757E-2</v>
      </c>
      <c r="BP47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487.93298870381028</v>
      </c>
      <c r="BQ477" s="77" cm="1">
        <f t="array" ref="BQ47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477" s="77" cm="1">
        <f t="array" ref="BR47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477" s="77">
        <f>IF(tbl_Model[[#This Row],[Type]]="Boutique",
    tbl_Model[[#This Row],[UnitListPrice]],
    tbl_Model[[#This Row],[UnitListPrice]]*(1-SUMIFS(tbl_MarketTerms[WholesaleMarginPct],tbl_MarketTerms[Country],tbl_Model[[#This Row],[country]])))</f>
        <v>8006.713433799785</v>
      </c>
      <c r="BT477" s="79">
        <f>Model!$BP477*BD477</f>
        <v>39.839377067811903</v>
      </c>
      <c r="BU477" s="79">
        <f>Model!$BP477*BE477</f>
        <v>39.988778035843211</v>
      </c>
      <c r="BV477" s="79">
        <f>Model!$BP477*BF477</f>
        <v>40.138179003874555</v>
      </c>
      <c r="BW477" s="79">
        <f>Model!$BP477*BG477</f>
        <v>40.28757997190587</v>
      </c>
      <c r="BX477" s="79">
        <f>Model!$BP477*BH477</f>
        <v>40.436980939937207</v>
      </c>
      <c r="BY477" s="79">
        <f>Model!$BP477*BI477</f>
        <v>40.586381907968523</v>
      </c>
      <c r="BZ477" s="79">
        <f>Model!$BP477*BJ477</f>
        <v>40.73578287599986</v>
      </c>
      <c r="CA477" s="79">
        <f>Model!$BP477*BK477</f>
        <v>40.885183844031175</v>
      </c>
      <c r="CB477" s="79">
        <f>Model!$BP477*BL477</f>
        <v>41.034584812062512</v>
      </c>
      <c r="CC477" s="79">
        <f>Model!$BP477*BM477</f>
        <v>41.183985780093828</v>
      </c>
      <c r="CD477" s="79">
        <f>Model!$BP477*BN477</f>
        <v>41.333386748125164</v>
      </c>
      <c r="CE477" s="79">
        <f>Model!$BP477*BO477</f>
        <v>41.48278771615648</v>
      </c>
      <c r="CF477" s="79">
        <f>Model!$BS477*BT477</f>
        <v>318982.47556306463</v>
      </c>
      <c r="CG477" s="79">
        <f>Model!$BS477*BU477</f>
        <v>320178.68630082364</v>
      </c>
      <c r="CH477" s="79">
        <f>Model!$BS477*BV477</f>
        <v>321374.89703858289</v>
      </c>
      <c r="CI477" s="79">
        <f>Model!$BS477*BW477</f>
        <v>322571.1077763419</v>
      </c>
      <c r="CJ477" s="79">
        <f>Model!$BS477*BX477</f>
        <v>323767.31851410109</v>
      </c>
      <c r="CK477" s="79">
        <f>Model!$BS477*BY477</f>
        <v>324963.52925186011</v>
      </c>
      <c r="CL477" s="79">
        <f>Model!$BS477*BZ477</f>
        <v>326159.73998961929</v>
      </c>
      <c r="CM477" s="79">
        <f>Model!$BS477*CA477</f>
        <v>327355.95072737837</v>
      </c>
      <c r="CN477" s="79">
        <f>Model!$BS477*CB477</f>
        <v>328552.16146513756</v>
      </c>
      <c r="CO477" s="79">
        <f>Model!$BS477*CC477</f>
        <v>329748.37220289657</v>
      </c>
      <c r="CP477" s="79">
        <f>Model!$BS477*CD477</f>
        <v>330944.58294065576</v>
      </c>
      <c r="CQ477" s="79">
        <f>Model!$BS477*CE477</f>
        <v>332140.79367841478</v>
      </c>
      <c r="CR477" s="79">
        <f>Model!$BR477*BT477</f>
        <v>134105.60429642483</v>
      </c>
      <c r="CS477" s="79">
        <f>Model!$BR477*BU477</f>
        <v>134608.51143441061</v>
      </c>
      <c r="CT477" s="79">
        <f>Model!$BR477*BV477</f>
        <v>135111.41857239651</v>
      </c>
      <c r="CU477" s="79">
        <f>Model!$BR477*BW477</f>
        <v>135614.32571038231</v>
      </c>
      <c r="CV477" s="79">
        <f>Model!$BR477*BX477</f>
        <v>136117.23284836818</v>
      </c>
      <c r="CW477" s="79">
        <f>Model!$BR477*BY477</f>
        <v>136620.13998635398</v>
      </c>
      <c r="CX477" s="79">
        <f>Model!$BR477*BZ477</f>
        <v>137123.04712433985</v>
      </c>
      <c r="CY477" s="79">
        <f>Model!$BR477*CA477</f>
        <v>137625.95426232566</v>
      </c>
      <c r="CZ477" s="79">
        <f>Model!$BR477*CB477</f>
        <v>138128.86140031152</v>
      </c>
      <c r="DA477" s="79">
        <f>Model!$BR477*CC477</f>
        <v>138631.76853829733</v>
      </c>
      <c r="DB477" s="79">
        <f>Model!$BR477*CD477</f>
        <v>139134.67567628319</v>
      </c>
      <c r="DC477" s="79">
        <f>Model!$BR477*CE477</f>
        <v>139637.582814269</v>
      </c>
      <c r="DD477" s="79">
        <f>SUM(Model!$CF477:$CQ477)</f>
        <v>3906739.6154488763</v>
      </c>
      <c r="DE477" s="79">
        <f>SUM(Model!$CR477:$DC477)</f>
        <v>1642459.1226641631</v>
      </c>
      <c r="DF477" s="80">
        <f>IFERROR((Model!$DD477-Model!$DE477)/Model!$DD477,0)</f>
        <v>0.57958316029837387</v>
      </c>
    </row>
    <row r="478" spans="2:110" x14ac:dyDescent="0.25">
      <c r="B478" t="s">
        <v>371</v>
      </c>
      <c r="C478" t="s">
        <v>70</v>
      </c>
      <c r="D478" t="s">
        <v>28</v>
      </c>
      <c r="E478" s="4">
        <v>451</v>
      </c>
      <c r="F478" s="4">
        <v>7325526.3200000003</v>
      </c>
      <c r="G478" s="4">
        <v>2310610.92</v>
      </c>
      <c r="H478" s="4">
        <v>38</v>
      </c>
      <c r="I478" s="4">
        <v>31</v>
      </c>
      <c r="J478" s="4">
        <v>26</v>
      </c>
      <c r="K478" s="4">
        <v>33</v>
      </c>
      <c r="L478" s="4">
        <v>19</v>
      </c>
      <c r="M478" s="4">
        <v>28</v>
      </c>
      <c r="N478" s="4">
        <v>39</v>
      </c>
      <c r="O478" s="4">
        <v>46</v>
      </c>
      <c r="P478" s="4">
        <v>25</v>
      </c>
      <c r="Q478" s="4">
        <v>37</v>
      </c>
      <c r="R478" s="4">
        <v>41</v>
      </c>
      <c r="S478" s="4">
        <v>51</v>
      </c>
      <c r="T478" s="4">
        <v>28</v>
      </c>
      <c r="U478" s="4">
        <v>31</v>
      </c>
      <c r="V478" s="4">
        <v>36</v>
      </c>
      <c r="W478" s="4">
        <v>32</v>
      </c>
      <c r="X478" s="4">
        <v>38</v>
      </c>
      <c r="Y478" s="4">
        <v>27</v>
      </c>
      <c r="Z478" s="4">
        <v>51</v>
      </c>
      <c r="AA478" s="4">
        <v>38</v>
      </c>
      <c r="AB478" s="4">
        <v>21</v>
      </c>
      <c r="AC478" s="4">
        <v>18</v>
      </c>
      <c r="AD478" s="4">
        <v>60</v>
      </c>
      <c r="AE478" s="4">
        <v>72</v>
      </c>
      <c r="AF478" s="4">
        <v>33</v>
      </c>
      <c r="AG478" s="4">
        <v>25</v>
      </c>
      <c r="AH478" s="4">
        <v>51</v>
      </c>
      <c r="AI478" s="4">
        <v>30</v>
      </c>
      <c r="AJ478" s="4">
        <v>25</v>
      </c>
      <c r="AK478" s="4">
        <v>24</v>
      </c>
      <c r="AL478" s="4">
        <v>46</v>
      </c>
      <c r="AM478" s="4">
        <v>35</v>
      </c>
      <c r="AN478" s="4">
        <v>42</v>
      </c>
      <c r="AO478" s="4">
        <v>50</v>
      </c>
      <c r="AP478" s="4">
        <v>48</v>
      </c>
      <c r="AQ478" s="4">
        <v>42</v>
      </c>
      <c r="AR478" s="79">
        <f>MAX(IFERROR(IFERROR(_xlfn.FORECAST.ETS(AR$5,tbl_Model[[#This Row],[H_2023_01]:[H_2025_12]],$H$5:$AQ$5),_xlfn.FORECAST.LINEAR(AR$5,tbl_Model[[#This Row],[H_2023_01]:[H_2025_12]],$H$5:$AQ$5)),0),0)</f>
        <v>30.249943236443226</v>
      </c>
      <c r="AS478" s="79">
        <f>MAX(IFERROR(IFERROR(_xlfn.FORECAST.ETS(AS$5,tbl_Model[[#This Row],[H_2023_01]:[H_2025_12]],$H$5:$AQ$5),_xlfn.FORECAST.LINEAR(AS$5,tbl_Model[[#This Row],[H_2023_01]:[H_2025_12]],$H$5:$AQ$5)),0),0)</f>
        <v>39.573851231413116</v>
      </c>
      <c r="AT478" s="79">
        <f>MAX(IFERROR(IFERROR(_xlfn.FORECAST.ETS(AT$5,tbl_Model[[#This Row],[H_2023_01]:[H_2025_12]],$H$5:$AQ$5),_xlfn.FORECAST.LINEAR(AT$5,tbl_Model[[#This Row],[H_2023_01]:[H_2025_12]],$H$5:$AQ$5)),0),0)</f>
        <v>42.809113934797921</v>
      </c>
      <c r="AU478" s="79">
        <f>MAX(IFERROR(IFERROR(_xlfn.FORECAST.ETS(AU$5,tbl_Model[[#This Row],[H_2023_01]:[H_2025_12]],$H$5:$AQ$5),_xlfn.FORECAST.LINEAR(AU$5,tbl_Model[[#This Row],[H_2023_01]:[H_2025_12]],$H$5:$AQ$5)),0),0)</f>
        <v>50.907521096544791</v>
      </c>
      <c r="AV478" s="79">
        <f>MAX(IFERROR(IFERROR(_xlfn.FORECAST.ETS(AV$5,tbl_Model[[#This Row],[H_2023_01]:[H_2025_12]],$H$5:$AQ$5),_xlfn.FORECAST.LINEAR(AV$5,tbl_Model[[#This Row],[H_2023_01]:[H_2025_12]],$H$5:$AQ$5)),0),0)</f>
        <v>30.896049972225409</v>
      </c>
      <c r="AW478" s="79">
        <f>MAX(IFERROR(IFERROR(_xlfn.FORECAST.ETS(AW$5,tbl_Model[[#This Row],[H_2023_01]:[H_2025_12]],$H$5:$AQ$5),_xlfn.FORECAST.LINEAR(AW$5,tbl_Model[[#This Row],[H_2023_01]:[H_2025_12]],$H$5:$AQ$5)),0),0)</f>
        <v>40.219957967195306</v>
      </c>
      <c r="AX478" s="79">
        <f>MAX(IFERROR(IFERROR(_xlfn.FORECAST.ETS(AX$5,tbl_Model[[#This Row],[H_2023_01]:[H_2025_12]],$H$5:$AQ$5),_xlfn.FORECAST.LINEAR(AX$5,tbl_Model[[#This Row],[H_2023_01]:[H_2025_12]],$H$5:$AQ$5)),0),0)</f>
        <v>43.455220670580111</v>
      </c>
      <c r="AY478" s="79">
        <f>MAX(IFERROR(IFERROR(_xlfn.FORECAST.ETS(AY$5,tbl_Model[[#This Row],[H_2023_01]:[H_2025_12]],$H$5:$AQ$5),_xlfn.FORECAST.LINEAR(AY$5,tbl_Model[[#This Row],[H_2023_01]:[H_2025_12]],$H$5:$AQ$5)),0),0)</f>
        <v>51.553627832326981</v>
      </c>
      <c r="AZ478" s="79">
        <f>MAX(IFERROR(IFERROR(_xlfn.FORECAST.ETS(AZ$5,tbl_Model[[#This Row],[H_2023_01]:[H_2025_12]],$H$5:$AQ$5),_xlfn.FORECAST.LINEAR(AZ$5,tbl_Model[[#This Row],[H_2023_01]:[H_2025_12]],$H$5:$AQ$5)),0),0)</f>
        <v>31.5421567080076</v>
      </c>
      <c r="BA478" s="79">
        <f>MAX(IFERROR(IFERROR(_xlfn.FORECAST.ETS(BA$5,tbl_Model[[#This Row],[H_2023_01]:[H_2025_12]],$H$5:$AQ$5),_xlfn.FORECAST.LINEAR(BA$5,tbl_Model[[#This Row],[H_2023_01]:[H_2025_12]],$H$5:$AQ$5)),0),0)</f>
        <v>40.866064702977489</v>
      </c>
      <c r="BB478" s="79">
        <f>MAX(IFERROR(IFERROR(_xlfn.FORECAST.ETS(BB$5,tbl_Model[[#This Row],[H_2023_01]:[H_2025_12]],$H$5:$AQ$5),_xlfn.FORECAST.LINEAR(BB$5,tbl_Model[[#This Row],[H_2023_01]:[H_2025_12]],$H$5:$AQ$5)),0),0)</f>
        <v>44.101327406362294</v>
      </c>
      <c r="BC478" s="79">
        <f>MAX(IFERROR(IFERROR(_xlfn.FORECAST.ETS(BC$5,tbl_Model[[#This Row],[H_2023_01]:[H_2025_12]],$H$5:$AQ$5),_xlfn.FORECAST.LINEAR(BC$5,tbl_Model[[#This Row],[H_2023_01]:[H_2025_12]],$H$5:$AQ$5)),0),0)</f>
        <v>52.199734568109164</v>
      </c>
      <c r="BD478" s="80">
        <f>IFERROR(AR478/SUM(Model!$AR478:$BC478),1/12)</f>
        <v>6.069720466935833E-2</v>
      </c>
      <c r="BE478" s="80">
        <f>IFERROR(AS478/SUM(Model!$AR478:$BC478),1/12)</f>
        <v>7.9405839838205552E-2</v>
      </c>
      <c r="BF478" s="80">
        <f>IFERROR(AT478/SUM(Model!$AR478:$BC478),1/12)</f>
        <v>8.5897468630087487E-2</v>
      </c>
      <c r="BG478" s="80">
        <f>IFERROR(AU478/SUM(Model!$AR478:$BC478),1/12)</f>
        <v>0.10214710827900286</v>
      </c>
      <c r="BH478" s="80">
        <f>IFERROR(AV478/SUM(Model!$AR478:$BC478),1/12)</f>
        <v>6.1993632648528099E-2</v>
      </c>
      <c r="BI478" s="80">
        <f>IFERROR(AW478/SUM(Model!$AR478:$BC478),1/12)</f>
        <v>8.0702267817375328E-2</v>
      </c>
      <c r="BJ478" s="80">
        <f>IFERROR(AX478/SUM(Model!$AR478:$BC478),1/12)</f>
        <v>8.7193896609257263E-2</v>
      </c>
      <c r="BK478" s="80">
        <f>IFERROR(AY478/SUM(Model!$AR478:$BC478),1/12)</f>
        <v>0.10344353625817264</v>
      </c>
      <c r="BL478" s="80">
        <f>IFERROR(AZ478/SUM(Model!$AR478:$BC478),1/12)</f>
        <v>6.3290060627697875E-2</v>
      </c>
      <c r="BM478" s="80">
        <f>IFERROR(BA478/SUM(Model!$AR478:$BC478),1/12)</f>
        <v>8.1998695796545104E-2</v>
      </c>
      <c r="BN478" s="80">
        <f>IFERROR(BB478/SUM(Model!$AR478:$BC478),1/12)</f>
        <v>8.8490324588427038E-2</v>
      </c>
      <c r="BO478" s="80">
        <f>IFERROR(BC478/SUM(Model!$AR478:$BC478),1/12)</f>
        <v>0.1047399642373424</v>
      </c>
      <c r="BP47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468.99574846747089</v>
      </c>
      <c r="BQ478" s="77" cm="1">
        <f t="array" ref="BQ47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78" s="77" cm="1">
        <f t="array" ref="BR47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78" s="77">
        <f>IF(tbl_Model[[#This Row],[Type]]="Boutique",
    tbl_Model[[#This Row],[UnitListPrice]],
    tbl_Model[[#This Row],[UnitListPrice]]*(1-SUMIFS(tbl_MarketTerms[WholesaleMarginPct],tbl_MarketTerms[Country],tbl_Model[[#This Row],[country]])))</f>
        <v>17030.220100913681</v>
      </c>
      <c r="BT478" s="79">
        <f>Model!$BP478*BD478</f>
        <v>28.46673093378898</v>
      </c>
      <c r="BU478" s="79">
        <f>Model!$BP478*BE478</f>
        <v>37.241001287607332</v>
      </c>
      <c r="BV478" s="79">
        <f>Model!$BP478*BF478</f>
        <v>40.285547591628983</v>
      </c>
      <c r="BW478" s="79">
        <f>Model!$BP478*BG478</f>
        <v>47.906559501098741</v>
      </c>
      <c r="BX478" s="79">
        <f>Model!$BP478*BH478</f>
        <v>29.074750144213876</v>
      </c>
      <c r="BY478" s="79">
        <f>Model!$BP478*BI478</f>
        <v>37.849020498032232</v>
      </c>
      <c r="BZ478" s="79">
        <f>Model!$BP478*BJ478</f>
        <v>40.893566802053883</v>
      </c>
      <c r="CA478" s="79">
        <f>Model!$BP478*BK478</f>
        <v>48.51457871152364</v>
      </c>
      <c r="CB478" s="79">
        <f>Model!$BP478*BL478</f>
        <v>29.682769354638776</v>
      </c>
      <c r="CC478" s="79">
        <f>Model!$BP478*BM478</f>
        <v>38.457039708457131</v>
      </c>
      <c r="CD478" s="79">
        <f>Model!$BP478*BN478</f>
        <v>41.501586012478782</v>
      </c>
      <c r="CE478" s="79">
        <f>Model!$BP478*BO478</f>
        <v>49.122597921948532</v>
      </c>
      <c r="CF478" s="79">
        <f>Model!$BS478*BT478</f>
        <v>484794.69335591438</v>
      </c>
      <c r="CG478" s="79">
        <f>Model!$BS478*BU478</f>
        <v>634222.44870636263</v>
      </c>
      <c r="CH478" s="79">
        <f>Model!$BS478*BV478</f>
        <v>686071.74237127462</v>
      </c>
      <c r="CI478" s="79">
        <f>Model!$BS478*BW478</f>
        <v>815859.25258122908</v>
      </c>
      <c r="CJ478" s="79">
        <f>Model!$BS478*BX478</f>
        <v>495149.39433503407</v>
      </c>
      <c r="CK478" s="79">
        <f>Model!$BS478*BY478</f>
        <v>644577.14968548249</v>
      </c>
      <c r="CL478" s="79">
        <f>Model!$BS478*BZ478</f>
        <v>696426.44335039437</v>
      </c>
      <c r="CM478" s="79">
        <f>Model!$BS478*CA478</f>
        <v>826213.95356034883</v>
      </c>
      <c r="CN478" s="79">
        <f>Model!$BS478*CB478</f>
        <v>505504.09531415388</v>
      </c>
      <c r="CO478" s="79">
        <f>Model!$BS478*CC478</f>
        <v>654931.85066460224</v>
      </c>
      <c r="CP478" s="79">
        <f>Model!$BS478*CD478</f>
        <v>706781.14432951424</v>
      </c>
      <c r="CQ478" s="79">
        <f>Model!$BS478*CE478</f>
        <v>836568.65453946847</v>
      </c>
      <c r="CR478" s="79">
        <f>Model!$BR478*BT478</f>
        <v>150080.1924540773</v>
      </c>
      <c r="CS478" s="79">
        <f>Model!$BR478*BU478</f>
        <v>196339.25136772715</v>
      </c>
      <c r="CT478" s="79">
        <f>Model!$BR478*BV478</f>
        <v>212390.48311280136</v>
      </c>
      <c r="CU478" s="79">
        <f>Model!$BR478*BW478</f>
        <v>252569.41819067611</v>
      </c>
      <c r="CV478" s="79">
        <f>Model!$BR478*BX478</f>
        <v>153285.74634534033</v>
      </c>
      <c r="CW478" s="79">
        <f>Model!$BR478*BY478</f>
        <v>199544.80525899021</v>
      </c>
      <c r="CX478" s="79">
        <f>Model!$BR478*BZ478</f>
        <v>215596.03700406439</v>
      </c>
      <c r="CY478" s="79">
        <f>Model!$BR478*CA478</f>
        <v>255774.97208193914</v>
      </c>
      <c r="CZ478" s="79">
        <f>Model!$BR478*CB478</f>
        <v>156491.30023660336</v>
      </c>
      <c r="DA478" s="79">
        <f>Model!$BR478*CC478</f>
        <v>202750.35915025324</v>
      </c>
      <c r="DB478" s="79">
        <f>Model!$BR478*CD478</f>
        <v>218801.59089532742</v>
      </c>
      <c r="DC478" s="79">
        <f>Model!$BR478*CE478</f>
        <v>258980.52597320214</v>
      </c>
      <c r="DD478" s="79">
        <f>SUM(Model!$CF478:$CQ478)</f>
        <v>7987100.822793779</v>
      </c>
      <c r="DE478" s="79">
        <f>SUM(Model!$CR478:$DC478)</f>
        <v>2472604.6820710022</v>
      </c>
      <c r="DF478" s="80">
        <f>IFERROR((Model!$DD478-Model!$DE478)/Model!$DD478,0)</f>
        <v>0.69042525730805548</v>
      </c>
    </row>
    <row r="479" spans="2:110" x14ac:dyDescent="0.25">
      <c r="B479" t="s">
        <v>371</v>
      </c>
      <c r="C479" t="s">
        <v>148</v>
      </c>
      <c r="D479" t="s">
        <v>11</v>
      </c>
      <c r="E479" s="4">
        <v>29</v>
      </c>
      <c r="F479" s="4">
        <v>184993.06</v>
      </c>
      <c r="G479" s="4">
        <v>86300.54</v>
      </c>
      <c r="H479" s="4">
        <v>6</v>
      </c>
      <c r="I479" s="4">
        <v>0</v>
      </c>
      <c r="J479" s="4">
        <v>10</v>
      </c>
      <c r="K479" s="4">
        <v>0</v>
      </c>
      <c r="L479" s="4">
        <v>2</v>
      </c>
      <c r="M479" s="4">
        <v>12</v>
      </c>
      <c r="N479" s="4">
        <v>2</v>
      </c>
      <c r="O479" s="4">
        <v>9</v>
      </c>
      <c r="P479" s="4">
        <v>2</v>
      </c>
      <c r="Q479" s="4">
        <v>2</v>
      </c>
      <c r="R479" s="4">
        <v>0</v>
      </c>
      <c r="S479" s="4">
        <v>2</v>
      </c>
      <c r="T479" s="4">
        <v>2</v>
      </c>
      <c r="U479" s="4">
        <v>1</v>
      </c>
      <c r="V479" s="4">
        <v>2</v>
      </c>
      <c r="W479" s="4">
        <v>5</v>
      </c>
      <c r="X479" s="4">
        <v>1</v>
      </c>
      <c r="Y479" s="4">
        <v>0</v>
      </c>
      <c r="Z479" s="4">
        <v>1</v>
      </c>
      <c r="AA479" s="4">
        <v>1</v>
      </c>
      <c r="AB479" s="4">
        <v>0</v>
      </c>
      <c r="AC479" s="4">
        <v>1</v>
      </c>
      <c r="AD479" s="4">
        <v>0</v>
      </c>
      <c r="AE479" s="4">
        <v>5</v>
      </c>
      <c r="AF479" s="4">
        <v>6</v>
      </c>
      <c r="AG479" s="4">
        <v>3</v>
      </c>
      <c r="AH479" s="4">
        <v>0</v>
      </c>
      <c r="AI479" s="4">
        <v>10</v>
      </c>
      <c r="AJ479" s="4">
        <v>8</v>
      </c>
      <c r="AK479" s="4">
        <v>0</v>
      </c>
      <c r="AL479" s="4">
        <v>0</v>
      </c>
      <c r="AM479" s="4">
        <v>1</v>
      </c>
      <c r="AN479" s="4">
        <v>1</v>
      </c>
      <c r="AO479" s="4">
        <v>0</v>
      </c>
      <c r="AP479" s="4">
        <v>0</v>
      </c>
      <c r="AQ479" s="4">
        <v>0</v>
      </c>
      <c r="AR479" s="79">
        <f>MAX(IFERROR(IFERROR(_xlfn.FORECAST.ETS(AR$5,tbl_Model[[#This Row],[H_2023_01]:[H_2025_12]],$H$5:$AQ$5),_xlfn.FORECAST.LINEAR(AR$5,tbl_Model[[#This Row],[H_2023_01]:[H_2025_12]],$H$5:$AQ$5)),0),0)</f>
        <v>0.89100780534075463</v>
      </c>
      <c r="AS479" s="79">
        <f>MAX(IFERROR(IFERROR(_xlfn.FORECAST.ETS(AS$5,tbl_Model[[#This Row],[H_2023_01]:[H_2025_12]],$H$5:$AQ$5),_xlfn.FORECAST.LINEAR(AS$5,tbl_Model[[#This Row],[H_2023_01]:[H_2025_12]],$H$5:$AQ$5)),0),0)</f>
        <v>0.79131191340423579</v>
      </c>
      <c r="AT479" s="79">
        <f>MAX(IFERROR(IFERROR(_xlfn.FORECAST.ETS(AT$5,tbl_Model[[#This Row],[H_2023_01]:[H_2025_12]],$H$5:$AQ$5),_xlfn.FORECAST.LINEAR(AT$5,tbl_Model[[#This Row],[H_2023_01]:[H_2025_12]],$H$5:$AQ$5)),0),0)</f>
        <v>0.69161602146771162</v>
      </c>
      <c r="AU479" s="79">
        <f>MAX(IFERROR(IFERROR(_xlfn.FORECAST.ETS(AU$5,tbl_Model[[#This Row],[H_2023_01]:[H_2025_12]],$H$5:$AQ$5),_xlfn.FORECAST.LINEAR(AU$5,tbl_Model[[#This Row],[H_2023_01]:[H_2025_12]],$H$5:$AQ$5)),0),0)</f>
        <v>0.59192012953119266</v>
      </c>
      <c r="AV479" s="79">
        <f>MAX(IFERROR(IFERROR(_xlfn.FORECAST.ETS(AV$5,tbl_Model[[#This Row],[H_2023_01]:[H_2025_12]],$H$5:$AQ$5),_xlfn.FORECAST.LINEAR(AV$5,tbl_Model[[#This Row],[H_2023_01]:[H_2025_12]],$H$5:$AQ$5)),0),0)</f>
        <v>0.49222423759466849</v>
      </c>
      <c r="AW479" s="79">
        <f>MAX(IFERROR(IFERROR(_xlfn.FORECAST.ETS(AW$5,tbl_Model[[#This Row],[H_2023_01]:[H_2025_12]],$H$5:$AQ$5),_xlfn.FORECAST.LINEAR(AW$5,tbl_Model[[#This Row],[H_2023_01]:[H_2025_12]],$H$5:$AQ$5)),0),0)</f>
        <v>0.3925283456581497</v>
      </c>
      <c r="AX479" s="79">
        <f>MAX(IFERROR(IFERROR(_xlfn.FORECAST.ETS(AX$5,tbl_Model[[#This Row],[H_2023_01]:[H_2025_12]],$H$5:$AQ$5),_xlfn.FORECAST.LINEAR(AX$5,tbl_Model[[#This Row],[H_2023_01]:[H_2025_12]],$H$5:$AQ$5)),0),0)</f>
        <v>0.29283245372162542</v>
      </c>
      <c r="AY479" s="79">
        <f>MAX(IFERROR(IFERROR(_xlfn.FORECAST.ETS(AY$5,tbl_Model[[#This Row],[H_2023_01]:[H_2025_12]],$H$5:$AQ$5),_xlfn.FORECAST.LINEAR(AY$5,tbl_Model[[#This Row],[H_2023_01]:[H_2025_12]],$H$5:$AQ$5)),0),0)</f>
        <v>0.19313656178510666</v>
      </c>
      <c r="AZ479" s="79">
        <f>MAX(IFERROR(IFERROR(_xlfn.FORECAST.ETS(AZ$5,tbl_Model[[#This Row],[H_2023_01]:[H_2025_12]],$H$5:$AQ$5),_xlfn.FORECAST.LINEAR(AZ$5,tbl_Model[[#This Row],[H_2023_01]:[H_2025_12]],$H$5:$AQ$5)),0),0)</f>
        <v>9.3440669848582417E-2</v>
      </c>
      <c r="BA479" s="79">
        <f>MAX(IFERROR(IFERROR(_xlfn.FORECAST.ETS(BA$5,tbl_Model[[#This Row],[H_2023_01]:[H_2025_12]],$H$5:$AQ$5),_xlfn.FORECAST.LINEAR(BA$5,tbl_Model[[#This Row],[H_2023_01]:[H_2025_12]],$H$5:$AQ$5)),0),0)</f>
        <v>0</v>
      </c>
      <c r="BB479" s="79">
        <f>MAX(IFERROR(IFERROR(_xlfn.FORECAST.ETS(BB$5,tbl_Model[[#This Row],[H_2023_01]:[H_2025_12]],$H$5:$AQ$5),_xlfn.FORECAST.LINEAR(BB$5,tbl_Model[[#This Row],[H_2023_01]:[H_2025_12]],$H$5:$AQ$5)),0),0)</f>
        <v>0</v>
      </c>
      <c r="BC479" s="79">
        <f>MAX(IFERROR(IFERROR(_xlfn.FORECAST.ETS(BC$5,tbl_Model[[#This Row],[H_2023_01]:[H_2025_12]],$H$5:$AQ$5),_xlfn.FORECAST.LINEAR(BC$5,tbl_Model[[#This Row],[H_2023_01]:[H_2025_12]],$H$5:$AQ$5)),0),0)</f>
        <v>0</v>
      </c>
      <c r="BD479" s="80">
        <f>IFERROR(AR479/SUM(Model!$AR479:$BC479),1/12)</f>
        <v>0.20112960658716642</v>
      </c>
      <c r="BE479" s="80">
        <f>IFERROR(AS479/SUM(Model!$AR479:$BC479),1/12)</f>
        <v>0.17862498271815314</v>
      </c>
      <c r="BF479" s="80">
        <f>IFERROR(AT479/SUM(Model!$AR479:$BC479),1/12)</f>
        <v>0.15612035884913864</v>
      </c>
      <c r="BG479" s="80">
        <f>IFERROR(AU479/SUM(Model!$AR479:$BC479),1/12)</f>
        <v>0.13361573498012533</v>
      </c>
      <c r="BH479" s="80">
        <f>IFERROR(AV479/SUM(Model!$AR479:$BC479),1/12)</f>
        <v>0.11111111111111084</v>
      </c>
      <c r="BI479" s="80">
        <f>IFERROR(AW479/SUM(Model!$AR479:$BC479),1/12)</f>
        <v>8.8606487242097562E-2</v>
      </c>
      <c r="BJ479" s="80">
        <f>IFERROR(AX479/SUM(Model!$AR479:$BC479),1/12)</f>
        <v>6.6101863373083047E-2</v>
      </c>
      <c r="BK479" s="80">
        <f>IFERROR(AY479/SUM(Model!$AR479:$BC479),1/12)</f>
        <v>4.3597239504069782E-2</v>
      </c>
      <c r="BL479" s="80">
        <f>IFERROR(AZ479/SUM(Model!$AR479:$BC479),1/12)</f>
        <v>2.1092615635055271E-2</v>
      </c>
      <c r="BM479" s="80">
        <f>IFERROR(BA479/SUM(Model!$AR479:$BC479),1/12)</f>
        <v>0</v>
      </c>
      <c r="BN479" s="80">
        <f>IFERROR(BB479/SUM(Model!$AR479:$BC479),1/12)</f>
        <v>0</v>
      </c>
      <c r="BO479" s="80">
        <f>IFERROR(BC479/SUM(Model!$AR479:$BC479),1/12)</f>
        <v>0</v>
      </c>
      <c r="BP47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27.187500000000011</v>
      </c>
      <c r="BQ479" s="77" cm="1">
        <f t="array" ref="BQ47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479" s="77" cm="1">
        <f t="array" ref="BR47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479" s="77">
        <f>IF(tbl_Model[[#This Row],[Type]]="Boutique",
    tbl_Model[[#This Row],[UnitListPrice]],
    tbl_Model[[#This Row],[UnitListPrice]]*(1-SUMIFS(tbl_MarketTerms[WholesaleMarginPct],tbl_MarketTerms[Country],tbl_Model[[#This Row],[country]])))</f>
        <v>5946.7238613577774</v>
      </c>
      <c r="BT479" s="79">
        <f>Model!$BP479*BD479</f>
        <v>5.4682111790885894</v>
      </c>
      <c r="BU479" s="79">
        <f>Model!$BP479*BE479</f>
        <v>4.8563667176497907</v>
      </c>
      <c r="BV479" s="79">
        <f>Model!$BP479*BF479</f>
        <v>4.2445222562109581</v>
      </c>
      <c r="BW479" s="79">
        <f>Model!$BP479*BG479</f>
        <v>3.6326777947721589</v>
      </c>
      <c r="BX479" s="79">
        <f>Model!$BP479*BH479</f>
        <v>3.0208333333333273</v>
      </c>
      <c r="BY479" s="79">
        <f>Model!$BP479*BI479</f>
        <v>2.4089888718945285</v>
      </c>
      <c r="BZ479" s="79">
        <f>Model!$BP479*BJ479</f>
        <v>1.797144410455696</v>
      </c>
      <c r="CA479" s="79">
        <f>Model!$BP479*BK479</f>
        <v>1.1852999490168976</v>
      </c>
      <c r="CB479" s="79">
        <f>Model!$BP479*BL479</f>
        <v>0.57345548757806541</v>
      </c>
      <c r="CC479" s="79">
        <f>Model!$BP479*BM479</f>
        <v>0</v>
      </c>
      <c r="CD479" s="79">
        <f>Model!$BP479*BN479</f>
        <v>0</v>
      </c>
      <c r="CE479" s="79">
        <f>Model!$BP479*BO479</f>
        <v>0</v>
      </c>
      <c r="CF479" s="79">
        <f>Model!$BS479*BT479</f>
        <v>32517.941897629462</v>
      </c>
      <c r="CG479" s="79">
        <f>Model!$BS479*BU479</f>
        <v>28879.471839351758</v>
      </c>
      <c r="CH479" s="79">
        <f>Model!$BS479*BV479</f>
        <v>25241.001781073854</v>
      </c>
      <c r="CI479" s="79">
        <f>Model!$BS479*BW479</f>
        <v>21602.53172279615</v>
      </c>
      <c r="CJ479" s="79">
        <f>Model!$BS479*BX479</f>
        <v>17964.061664518249</v>
      </c>
      <c r="CK479" s="79">
        <f>Model!$BS479*BY479</f>
        <v>14325.591606240547</v>
      </c>
      <c r="CL479" s="79">
        <f>Model!$BS479*BZ479</f>
        <v>10687.121547962643</v>
      </c>
      <c r="CM479" s="79">
        <f>Model!$BS479*CA479</f>
        <v>7048.6514896849421</v>
      </c>
      <c r="CN479" s="79">
        <f>Model!$BS479*CB479</f>
        <v>3410.1814314070402</v>
      </c>
      <c r="CO479" s="79">
        <f>Model!$BS479*CC479</f>
        <v>0</v>
      </c>
      <c r="CP479" s="79">
        <f>Model!$BS479*CD479</f>
        <v>0</v>
      </c>
      <c r="CQ479" s="79">
        <f>Model!$BS479*CE479</f>
        <v>0</v>
      </c>
      <c r="CR479" s="79">
        <f>Model!$BR479*BT479</f>
        <v>14763.152040523893</v>
      </c>
      <c r="CS479" s="79">
        <f>Model!$BR479*BU479</f>
        <v>13111.285915836483</v>
      </c>
      <c r="CT479" s="79">
        <f>Model!$BR479*BV479</f>
        <v>11459.419791148981</v>
      </c>
      <c r="CU479" s="79">
        <f>Model!$BR479*BW479</f>
        <v>9807.5536664615684</v>
      </c>
      <c r="CV479" s="79">
        <f>Model!$BR479*BX479</f>
        <v>8155.6875417740694</v>
      </c>
      <c r="CW479" s="79">
        <f>Model!$BR479*BY479</f>
        <v>6503.8214170866586</v>
      </c>
      <c r="CX479" s="79">
        <f>Model!$BR479*BZ479</f>
        <v>4851.9552923991569</v>
      </c>
      <c r="CY479" s="79">
        <f>Model!$BR479*CA479</f>
        <v>3200.0891677117479</v>
      </c>
      <c r="CZ479" s="79">
        <f>Model!$BR479*CB479</f>
        <v>1548.2230430242469</v>
      </c>
      <c r="DA479" s="79">
        <f>Model!$BR479*CC479</f>
        <v>0</v>
      </c>
      <c r="DB479" s="79">
        <f>Model!$BR479*CD479</f>
        <v>0</v>
      </c>
      <c r="DC479" s="79">
        <f>Model!$BR479*CE479</f>
        <v>0</v>
      </c>
      <c r="DD479" s="79">
        <f>SUM(Model!$CF479:$CQ479)</f>
        <v>161676.55498066466</v>
      </c>
      <c r="DE479" s="79">
        <f>SUM(Model!$CR479:$DC479)</f>
        <v>73401.187875966803</v>
      </c>
      <c r="DF479" s="80">
        <f>IFERROR((Model!$DD479-Model!$DE479)/Model!$DD479,0)</f>
        <v>0.54599980260127978</v>
      </c>
    </row>
    <row r="480" spans="2:110" x14ac:dyDescent="0.25">
      <c r="B480" t="s">
        <v>371</v>
      </c>
      <c r="C480" t="s">
        <v>169</v>
      </c>
      <c r="D480" t="s">
        <v>19</v>
      </c>
      <c r="E480" s="4">
        <v>23</v>
      </c>
      <c r="F480" s="4">
        <v>347940.2</v>
      </c>
      <c r="G480" s="4">
        <v>132139.32</v>
      </c>
      <c r="H480" s="4">
        <v>0</v>
      </c>
      <c r="I480" s="4">
        <v>0</v>
      </c>
      <c r="J480" s="4">
        <v>4</v>
      </c>
      <c r="K480" s="4">
        <v>2</v>
      </c>
      <c r="L480" s="4">
        <v>2</v>
      </c>
      <c r="M480" s="4">
        <v>0</v>
      </c>
      <c r="N480" s="4">
        <v>0</v>
      </c>
      <c r="O480" s="4">
        <v>0</v>
      </c>
      <c r="P480" s="4">
        <v>0</v>
      </c>
      <c r="Q480" s="4">
        <v>5</v>
      </c>
      <c r="R480" s="4">
        <v>5</v>
      </c>
      <c r="S480" s="4">
        <v>1</v>
      </c>
      <c r="T480" s="4">
        <v>0</v>
      </c>
      <c r="U480" s="4">
        <v>1</v>
      </c>
      <c r="V480" s="4">
        <v>5</v>
      </c>
      <c r="W480" s="4">
        <v>0</v>
      </c>
      <c r="X480" s="4">
        <v>2</v>
      </c>
      <c r="Y480" s="4">
        <v>1</v>
      </c>
      <c r="Z480" s="4">
        <v>2</v>
      </c>
      <c r="AA480" s="4">
        <v>0</v>
      </c>
      <c r="AB480" s="4">
        <v>1</v>
      </c>
      <c r="AC480" s="4">
        <v>0</v>
      </c>
      <c r="AD480" s="4">
        <v>0</v>
      </c>
      <c r="AE480" s="4">
        <v>0</v>
      </c>
      <c r="AF480" s="4">
        <v>0</v>
      </c>
      <c r="AG480" s="4">
        <v>1</v>
      </c>
      <c r="AH480" s="4">
        <v>1</v>
      </c>
      <c r="AI480" s="4">
        <v>4</v>
      </c>
      <c r="AJ480" s="4">
        <v>5</v>
      </c>
      <c r="AK480" s="4">
        <v>1</v>
      </c>
      <c r="AL480" s="4">
        <v>0</v>
      </c>
      <c r="AM480" s="4">
        <v>0</v>
      </c>
      <c r="AN480" s="4">
        <v>0</v>
      </c>
      <c r="AO480" s="4">
        <v>2</v>
      </c>
      <c r="AP480" s="4">
        <v>8</v>
      </c>
      <c r="AQ480" s="4">
        <v>1</v>
      </c>
      <c r="AR480" s="79">
        <f>MAX(IFERROR(IFERROR(_xlfn.FORECAST.ETS(AR$5,tbl_Model[[#This Row],[H_2023_01]:[H_2025_12]],$H$5:$AQ$5),_xlfn.FORECAST.LINEAR(AR$5,tbl_Model[[#This Row],[H_2023_01]:[H_2025_12]],$H$5:$AQ$5)),0),0)</f>
        <v>0.66455294377391216</v>
      </c>
      <c r="AS480" s="79">
        <f>MAX(IFERROR(IFERROR(_xlfn.FORECAST.ETS(AS$5,tbl_Model[[#This Row],[H_2023_01]:[H_2025_12]],$H$5:$AQ$5),_xlfn.FORECAST.LINEAR(AS$5,tbl_Model[[#This Row],[H_2023_01]:[H_2025_12]],$H$5:$AQ$5)),0),0)</f>
        <v>0.55165817088637081</v>
      </c>
      <c r="AT480" s="79">
        <f>MAX(IFERROR(IFERROR(_xlfn.FORECAST.ETS(AT$5,tbl_Model[[#This Row],[H_2023_01]:[H_2025_12]],$H$5:$AQ$5),_xlfn.FORECAST.LINEAR(AT$5,tbl_Model[[#This Row],[H_2023_01]:[H_2025_12]],$H$5:$AQ$5)),0),0)</f>
        <v>2.3954516930024576</v>
      </c>
      <c r="AU480" s="79">
        <f>MAX(IFERROR(IFERROR(_xlfn.FORECAST.ETS(AU$5,tbl_Model[[#This Row],[H_2023_01]:[H_2025_12]],$H$5:$AQ$5),_xlfn.FORECAST.LINEAR(AU$5,tbl_Model[[#This Row],[H_2023_01]:[H_2025_12]],$H$5:$AQ$5)),0),0)</f>
        <v>2.3848052948661507</v>
      </c>
      <c r="AV480" s="79">
        <f>MAX(IFERROR(IFERROR(_xlfn.FORECAST.ETS(AV$5,tbl_Model[[#This Row],[H_2023_01]:[H_2025_12]],$H$5:$AQ$5),_xlfn.FORECAST.LINEAR(AV$5,tbl_Model[[#This Row],[H_2023_01]:[H_2025_12]],$H$5:$AQ$5)),0),0)</f>
        <v>3.7087268611514848</v>
      </c>
      <c r="AW480" s="79">
        <f>MAX(IFERROR(IFERROR(_xlfn.FORECAST.ETS(AW$5,tbl_Model[[#This Row],[H_2023_01]:[H_2025_12]],$H$5:$AQ$5),_xlfn.FORECAST.LINEAR(AW$5,tbl_Model[[#This Row],[H_2023_01]:[H_2025_12]],$H$5:$AQ$5)),0),0)</f>
        <v>0.87712873989256102</v>
      </c>
      <c r="AX480" s="79">
        <f>MAX(IFERROR(IFERROR(_xlfn.FORECAST.ETS(AX$5,tbl_Model[[#This Row],[H_2023_01]:[H_2025_12]],$H$5:$AQ$5),_xlfn.FORECAST.LINEAR(AX$5,tbl_Model[[#This Row],[H_2023_01]:[H_2025_12]],$H$5:$AQ$5)),0),0)</f>
        <v>0.78293829427505224</v>
      </c>
      <c r="AY480" s="79">
        <f>MAX(IFERROR(IFERROR(_xlfn.FORECAST.ETS(AY$5,tbl_Model[[#This Row],[H_2023_01]:[H_2025_12]],$H$5:$AQ$5),_xlfn.FORECAST.LINEAR(AY$5,tbl_Model[[#This Row],[H_2023_01]:[H_2025_12]],$H$5:$AQ$5)),0),0)</f>
        <v>0.67004352138751067</v>
      </c>
      <c r="AZ480" s="79">
        <f>MAX(IFERROR(IFERROR(_xlfn.FORECAST.ETS(AZ$5,tbl_Model[[#This Row],[H_2023_01]:[H_2025_12]],$H$5:$AQ$5),_xlfn.FORECAST.LINEAR(AZ$5,tbl_Model[[#This Row],[H_2023_01]:[H_2025_12]],$H$5:$AQ$5)),0),0)</f>
        <v>2.5138370435035977</v>
      </c>
      <c r="BA480" s="79">
        <f>MAX(IFERROR(IFERROR(_xlfn.FORECAST.ETS(BA$5,tbl_Model[[#This Row],[H_2023_01]:[H_2025_12]],$H$5:$AQ$5),_xlfn.FORECAST.LINEAR(BA$5,tbl_Model[[#This Row],[H_2023_01]:[H_2025_12]],$H$5:$AQ$5)),0),0)</f>
        <v>2.5031906453672907</v>
      </c>
      <c r="BB480" s="79">
        <f>MAX(IFERROR(IFERROR(_xlfn.FORECAST.ETS(BB$5,tbl_Model[[#This Row],[H_2023_01]:[H_2025_12]],$H$5:$AQ$5),_xlfn.FORECAST.LINEAR(BB$5,tbl_Model[[#This Row],[H_2023_01]:[H_2025_12]],$H$5:$AQ$5)),0),0)</f>
        <v>3.8271122116526248</v>
      </c>
      <c r="BC480" s="79">
        <f>MAX(IFERROR(IFERROR(_xlfn.FORECAST.ETS(BC$5,tbl_Model[[#This Row],[H_2023_01]:[H_2025_12]],$H$5:$AQ$5),_xlfn.FORECAST.LINEAR(BC$5,tbl_Model[[#This Row],[H_2023_01]:[H_2025_12]],$H$5:$AQ$5)),0),0)</f>
        <v>0.99551409039370087</v>
      </c>
      <c r="BD480" s="80">
        <f>IFERROR(AR480/SUM(Model!$AR480:$BC480),1/12)</f>
        <v>3.0379619375545654E-2</v>
      </c>
      <c r="BE480" s="80">
        <f>IFERROR(AS480/SUM(Model!$AR480:$BC480),1/12)</f>
        <v>2.521870591944787E-2</v>
      </c>
      <c r="BF480" s="80">
        <f>IFERROR(AT480/SUM(Model!$AR480:$BC480),1/12)</f>
        <v>0.10950656580144381</v>
      </c>
      <c r="BG480" s="80">
        <f>IFERROR(AU480/SUM(Model!$AR480:$BC480),1/12)</f>
        <v>0.10901987241436048</v>
      </c>
      <c r="BH480" s="80">
        <f>IFERROR(AV480/SUM(Model!$AR480:$BC480),1/12)</f>
        <v>0.16954211318334883</v>
      </c>
      <c r="BI480" s="80">
        <f>IFERROR(AW480/SUM(Model!$AR480:$BC480),1/12)</f>
        <v>4.0097388042499627E-2</v>
      </c>
      <c r="BJ480" s="80">
        <f>IFERROR(AX480/SUM(Model!$AR480:$BC480),1/12)</f>
        <v>3.5791531129996876E-2</v>
      </c>
      <c r="BK480" s="80">
        <f>IFERROR(AY480/SUM(Model!$AR480:$BC480),1/12)</f>
        <v>3.0630617673899085E-2</v>
      </c>
      <c r="BL480" s="80">
        <f>IFERROR(AZ480/SUM(Model!$AR480:$BC480),1/12)</f>
        <v>0.11491847755589504</v>
      </c>
      <c r="BM480" s="80">
        <f>IFERROR(BA480/SUM(Model!$AR480:$BC480),1/12)</f>
        <v>0.11443178416881171</v>
      </c>
      <c r="BN480" s="80">
        <f>IFERROR(BB480/SUM(Model!$AR480:$BC480),1/12)</f>
        <v>0.17495402493780005</v>
      </c>
      <c r="BO480" s="80">
        <f>IFERROR(BC480/SUM(Model!$AR480:$BC480),1/12)</f>
        <v>4.5509299796950842E-2</v>
      </c>
      <c r="BP48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24.334470989761094</v>
      </c>
      <c r="BQ480" s="77" cm="1">
        <f t="array" ref="BQ48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480" s="77" cm="1">
        <f t="array" ref="BR48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480" s="77">
        <f>IF(tbl_Model[[#This Row],[Type]]="Boutique",
    tbl_Model[[#This Row],[UnitListPrice]],
    tbl_Model[[#This Row],[UnitListPrice]]*(1-SUMIFS(tbl_MarketTerms[WholesaleMarginPct],tbl_MarketTerms[Country],tbl_Model[[#This Row],[country]])))</f>
        <v>15018.3557320442</v>
      </c>
      <c r="BT480" s="79">
        <f>Model!$BP480*BD480</f>
        <v>0.73927196637419978</v>
      </c>
      <c r="BU480" s="79">
        <f>Model!$BP480*BE480</f>
        <v>0.61368386759612059</v>
      </c>
      <c r="BV480" s="79">
        <f>Model!$BP480*BF480</f>
        <v>2.6647843486835989</v>
      </c>
      <c r="BW480" s="79">
        <f>Model!$BP480*BG480</f>
        <v>2.6529409225747109</v>
      </c>
      <c r="BX480" s="79">
        <f>Model!$BP480*BH480</f>
        <v>4.125717634802994</v>
      </c>
      <c r="BY480" s="79">
        <f>Model!$BP480*BI480</f>
        <v>0.97574872608540053</v>
      </c>
      <c r="BZ480" s="79">
        <f>Model!$BP480*BJ480</f>
        <v>0.87096797596204012</v>
      </c>
      <c r="CA480" s="79">
        <f>Model!$BP480*BK480</f>
        <v>0.7453798771839607</v>
      </c>
      <c r="CB480" s="79">
        <f>Model!$BP480*BL480</f>
        <v>2.7964803582714395</v>
      </c>
      <c r="CC480" s="79">
        <f>Model!$BP480*BM480</f>
        <v>2.7846369321625515</v>
      </c>
      <c r="CD480" s="79">
        <f>Model!$BP480*BN480</f>
        <v>4.2574136443908346</v>
      </c>
      <c r="CE480" s="79">
        <f>Model!$BP480*BO480</f>
        <v>1.1074447356732406</v>
      </c>
      <c r="CF480" s="79">
        <f>Model!$BS480*BT480</f>
        <v>11102.64937373555</v>
      </c>
      <c r="CG480" s="79">
        <f>Model!$BS480*BU480</f>
        <v>9216.5226305752512</v>
      </c>
      <c r="CH480" s="79">
        <f>Model!$BS480*BV480</f>
        <v>40020.679297713999</v>
      </c>
      <c r="CI480" s="79">
        <f>Model!$BS480*BW480</f>
        <v>39842.81051132454</v>
      </c>
      <c r="CJ480" s="79">
        <f>Model!$BS480*BX480</f>
        <v>61961.495089439384</v>
      </c>
      <c r="CK480" s="79">
        <f>Model!$BS480*BY480</f>
        <v>14654.1414734395</v>
      </c>
      <c r="CL480" s="79">
        <f>Model!$BS480*BZ480</f>
        <v>13080.50689421644</v>
      </c>
      <c r="CM480" s="79">
        <f>Model!$BS480*CA480</f>
        <v>11194.380151056137</v>
      </c>
      <c r="CN480" s="79">
        <f>Model!$BS480*CB480</f>
        <v>41998.536818194887</v>
      </c>
      <c r="CO480" s="79">
        <f>Model!$BS480*CC480</f>
        <v>41820.668031805428</v>
      </c>
      <c r="CP480" s="79">
        <f>Model!$BS480*CD480</f>
        <v>63939.352609920279</v>
      </c>
      <c r="CQ480" s="79">
        <f>Model!$BS480*CE480</f>
        <v>16631.998993920388</v>
      </c>
      <c r="CR480" s="79">
        <f>Model!$BR480*BT480</f>
        <v>4137.6383141475053</v>
      </c>
      <c r="CS480" s="79">
        <f>Model!$BR480*BU480</f>
        <v>3434.7330871933223</v>
      </c>
      <c r="CT480" s="79">
        <f>Model!$BR480*BV480</f>
        <v>14914.556917572658</v>
      </c>
      <c r="CU480" s="79">
        <f>Model!$BR480*BW480</f>
        <v>14848.270333111392</v>
      </c>
      <c r="CV480" s="79">
        <f>Model!$BR480*BX480</f>
        <v>23091.26834991352</v>
      </c>
      <c r="CW480" s="79">
        <f>Model!$BR480*BY480</f>
        <v>5461.1773442900994</v>
      </c>
      <c r="CX480" s="79">
        <f>Model!$BR480*BZ480</f>
        <v>4874.7289653235921</v>
      </c>
      <c r="CY480" s="79">
        <f>Model!$BR480*CA480</f>
        <v>4171.8237383694077</v>
      </c>
      <c r="CZ480" s="79">
        <f>Model!$BR480*CB480</f>
        <v>15651.647568748747</v>
      </c>
      <c r="DA480" s="79">
        <f>Model!$BR480*CC480</f>
        <v>15585.360984287481</v>
      </c>
      <c r="DB480" s="79">
        <f>Model!$BR480*CD480</f>
        <v>23828.359001089608</v>
      </c>
      <c r="DC480" s="79">
        <f>Model!$BR480*CE480</f>
        <v>6198.2679954661853</v>
      </c>
      <c r="DD480" s="79">
        <f>SUM(Model!$CF480:$CQ480)</f>
        <v>365463.74187534174</v>
      </c>
      <c r="DE480" s="79">
        <f>SUM(Model!$CR480:$DC480)</f>
        <v>136197.83259951352</v>
      </c>
      <c r="DF480" s="80">
        <f>IFERROR((Model!$DD480-Model!$DE480)/Model!$DD480,0)</f>
        <v>0.62732874155825269</v>
      </c>
    </row>
    <row r="481" spans="2:110" x14ac:dyDescent="0.25">
      <c r="B481" t="s">
        <v>371</v>
      </c>
      <c r="C481" t="s">
        <v>45</v>
      </c>
      <c r="D481" t="s">
        <v>7</v>
      </c>
      <c r="E481" s="4">
        <v>263</v>
      </c>
      <c r="F481" s="4">
        <v>2867331.65</v>
      </c>
      <c r="G481" s="4">
        <v>1222406.44</v>
      </c>
      <c r="H481" s="4">
        <v>20</v>
      </c>
      <c r="I481" s="4">
        <v>31</v>
      </c>
      <c r="J481" s="4">
        <v>26</v>
      </c>
      <c r="K481" s="4">
        <v>17</v>
      </c>
      <c r="L481" s="4">
        <v>16</v>
      </c>
      <c r="M481" s="4">
        <v>13</v>
      </c>
      <c r="N481" s="4">
        <v>11</v>
      </c>
      <c r="O481" s="4">
        <v>24</v>
      </c>
      <c r="P481" s="4">
        <v>25</v>
      </c>
      <c r="Q481" s="4">
        <v>13</v>
      </c>
      <c r="R481" s="4">
        <v>19</v>
      </c>
      <c r="S481" s="4">
        <v>23</v>
      </c>
      <c r="T481" s="4">
        <v>3</v>
      </c>
      <c r="U481" s="4">
        <v>10</v>
      </c>
      <c r="V481" s="4">
        <v>31</v>
      </c>
      <c r="W481" s="4">
        <v>10</v>
      </c>
      <c r="X481" s="4">
        <v>12</v>
      </c>
      <c r="Y481" s="4">
        <v>15</v>
      </c>
      <c r="Z481" s="4">
        <v>9</v>
      </c>
      <c r="AA481" s="4">
        <v>35</v>
      </c>
      <c r="AB481" s="4">
        <v>24</v>
      </c>
      <c r="AC481" s="4">
        <v>22</v>
      </c>
      <c r="AD481" s="4">
        <v>22</v>
      </c>
      <c r="AE481" s="4">
        <v>35</v>
      </c>
      <c r="AF481" s="4">
        <v>8</v>
      </c>
      <c r="AG481" s="4">
        <v>16</v>
      </c>
      <c r="AH481" s="4">
        <v>29</v>
      </c>
      <c r="AI481" s="4">
        <v>4</v>
      </c>
      <c r="AJ481" s="4">
        <v>5</v>
      </c>
      <c r="AK481" s="4">
        <v>23</v>
      </c>
      <c r="AL481" s="4">
        <v>13</v>
      </c>
      <c r="AM481" s="4">
        <v>22</v>
      </c>
      <c r="AN481" s="4">
        <v>19</v>
      </c>
      <c r="AO481" s="4">
        <v>43</v>
      </c>
      <c r="AP481" s="4">
        <v>32</v>
      </c>
      <c r="AQ481" s="4">
        <v>49</v>
      </c>
      <c r="AR481" s="79">
        <f>MAX(IFERROR(IFERROR(_xlfn.FORECAST.ETS(AR$5,tbl_Model[[#This Row],[H_2023_01]:[H_2025_12]],$H$5:$AQ$5),_xlfn.FORECAST.LINEAR(AR$5,tbl_Model[[#This Row],[H_2023_01]:[H_2025_12]],$H$5:$AQ$5)),0),0)</f>
        <v>19.959573310456378</v>
      </c>
      <c r="AS481" s="79">
        <f>MAX(IFERROR(IFERROR(_xlfn.FORECAST.ETS(AS$5,tbl_Model[[#This Row],[H_2023_01]:[H_2025_12]],$H$5:$AQ$5),_xlfn.FORECAST.LINEAR(AS$5,tbl_Model[[#This Row],[H_2023_01]:[H_2025_12]],$H$5:$AQ$5)),0),0)</f>
        <v>27.794549286411936</v>
      </c>
      <c r="AT481" s="79">
        <f>MAX(IFERROR(IFERROR(_xlfn.FORECAST.ETS(AT$5,tbl_Model[[#This Row],[H_2023_01]:[H_2025_12]],$H$5:$AQ$5),_xlfn.FORECAST.LINEAR(AT$5,tbl_Model[[#This Row],[H_2023_01]:[H_2025_12]],$H$5:$AQ$5)),0),0)</f>
        <v>41.544272654232067</v>
      </c>
      <c r="AU481" s="79">
        <f>MAX(IFERROR(IFERROR(_xlfn.FORECAST.ETS(AU$5,tbl_Model[[#This Row],[H_2023_01]:[H_2025_12]],$H$5:$AQ$5),_xlfn.FORECAST.LINEAR(AU$5,tbl_Model[[#This Row],[H_2023_01]:[H_2025_12]],$H$5:$AQ$5)),0),0)</f>
        <v>20.272136692867925</v>
      </c>
      <c r="AV481" s="79">
        <f>MAX(IFERROR(IFERROR(_xlfn.FORECAST.ETS(AV$5,tbl_Model[[#This Row],[H_2023_01]:[H_2025_12]],$H$5:$AQ$5),_xlfn.FORECAST.LINEAR(AV$5,tbl_Model[[#This Row],[H_2023_01]:[H_2025_12]],$H$5:$AQ$5)),0),0)</f>
        <v>23.955782562919993</v>
      </c>
      <c r="AW481" s="79">
        <f>MAX(IFERROR(IFERROR(_xlfn.FORECAST.ETS(AW$5,tbl_Model[[#This Row],[H_2023_01]:[H_2025_12]],$H$5:$AQ$5),_xlfn.FORECAST.LINEAR(AW$5,tbl_Model[[#This Row],[H_2023_01]:[H_2025_12]],$H$5:$AQ$5)),0),0)</f>
        <v>36.18906823026056</v>
      </c>
      <c r="AX481" s="79">
        <f>MAX(IFERROR(IFERROR(_xlfn.FORECAST.ETS(AX$5,tbl_Model[[#This Row],[H_2023_01]:[H_2025_12]],$H$5:$AQ$5),_xlfn.FORECAST.LINEAR(AX$5,tbl_Model[[#This Row],[H_2023_01]:[H_2025_12]],$H$5:$AQ$5)),0),0)</f>
        <v>26.999403481624231</v>
      </c>
      <c r="AY481" s="79">
        <f>MAX(IFERROR(IFERROR(_xlfn.FORECAST.ETS(AY$5,tbl_Model[[#This Row],[H_2023_01]:[H_2025_12]],$H$5:$AQ$5),_xlfn.FORECAST.LINEAR(AY$5,tbl_Model[[#This Row],[H_2023_01]:[H_2025_12]],$H$5:$AQ$5)),0),0)</f>
        <v>42.076587654497239</v>
      </c>
      <c r="AZ481" s="79">
        <f>MAX(IFERROR(IFERROR(_xlfn.FORECAST.ETS(AZ$5,tbl_Model[[#This Row],[H_2023_01]:[H_2025_12]],$H$5:$AQ$5),_xlfn.FORECAST.LINEAR(AZ$5,tbl_Model[[#This Row],[H_2023_01]:[H_2025_12]],$H$5:$AQ$5)),0),0)</f>
        <v>39.940869706682754</v>
      </c>
      <c r="BA481" s="79">
        <f>MAX(IFERROR(IFERROR(_xlfn.FORECAST.ETS(BA$5,tbl_Model[[#This Row],[H_2023_01]:[H_2025_12]],$H$5:$AQ$5),_xlfn.FORECAST.LINEAR(BA$5,tbl_Model[[#This Row],[H_2023_01]:[H_2025_12]],$H$5:$AQ$5)),0),0)</f>
        <v>51.177879706725861</v>
      </c>
      <c r="BB481" s="79">
        <f>MAX(IFERROR(IFERROR(_xlfn.FORECAST.ETS(BB$5,tbl_Model[[#This Row],[H_2023_01]:[H_2025_12]],$H$5:$AQ$5),_xlfn.FORECAST.LINEAR(BB$5,tbl_Model[[#This Row],[H_2023_01]:[H_2025_12]],$H$5:$AQ$5)),0),0)</f>
        <v>40.444030747302918</v>
      </c>
      <c r="BC481" s="79">
        <f>MAX(IFERROR(IFERROR(_xlfn.FORECAST.ETS(BC$5,tbl_Model[[#This Row],[H_2023_01]:[H_2025_12]],$H$5:$AQ$5),_xlfn.FORECAST.LINEAR(BC$5,tbl_Model[[#This Row],[H_2023_01]:[H_2025_12]],$H$5:$AQ$5)),0),0)</f>
        <v>51.188393870026729</v>
      </c>
      <c r="BD481" s="80">
        <f>IFERROR(AR481/SUM(Model!$AR481:$BC481),1/12)</f>
        <v>4.734889374678606E-2</v>
      </c>
      <c r="BE481" s="80">
        <f>IFERROR(AS481/SUM(Model!$AR481:$BC481),1/12)</f>
        <v>6.5935335411838797E-2</v>
      </c>
      <c r="BF481" s="80">
        <f>IFERROR(AT481/SUM(Model!$AR481:$BC481),1/12)</f>
        <v>9.8552976113083376E-2</v>
      </c>
      <c r="BG481" s="80">
        <f>IFERROR(AU481/SUM(Model!$AR481:$BC481),1/12)</f>
        <v>4.8090369035498133E-2</v>
      </c>
      <c r="BH481" s="80">
        <f>IFERROR(AV481/SUM(Model!$AR481:$BC481),1/12)</f>
        <v>5.6828860294252131E-2</v>
      </c>
      <c r="BI481" s="80">
        <f>IFERROR(AW481/SUM(Model!$AR481:$BC481),1/12)</f>
        <v>8.5849147162486039E-2</v>
      </c>
      <c r="BJ481" s="80">
        <f>IFERROR(AX481/SUM(Model!$AR481:$BC481),1/12)</f>
        <v>6.4049058904897038E-2</v>
      </c>
      <c r="BK481" s="80">
        <f>IFERROR(AY481/SUM(Model!$AR481:$BC481),1/12)</f>
        <v>9.9815754930813502E-2</v>
      </c>
      <c r="BL481" s="80">
        <f>IFERROR(AZ481/SUM(Model!$AR481:$BC481),1/12)</f>
        <v>9.4749319861723358E-2</v>
      </c>
      <c r="BM481" s="80">
        <f>IFERROR(BA481/SUM(Model!$AR481:$BC481),1/12)</f>
        <v>0.12140620196274898</v>
      </c>
      <c r="BN481" s="80">
        <f>IFERROR(BB481/SUM(Model!$AR481:$BC481),1/12)</f>
        <v>9.5942938496715188E-2</v>
      </c>
      <c r="BO481" s="80">
        <f>IFERROR(BC481/SUM(Model!$AR481:$BC481),1/12)</f>
        <v>0.12143114407915727</v>
      </c>
      <c r="BP48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266.08527131782955</v>
      </c>
      <c r="BQ481" s="77" cm="1">
        <f t="array" ref="BQ48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481" s="77" cm="1">
        <f t="array" ref="BR48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481" s="77">
        <f>IF(tbl_Model[[#This Row],[Type]]="Boutique",
    tbl_Model[[#This Row],[UnitListPrice]],
    tbl_Model[[#This Row],[UnitListPrice]]*(1-SUMIFS(tbl_MarketTerms[WholesaleMarginPct],tbl_MarketTerms[Country],tbl_Model[[#This Row],[country]])))</f>
        <v>11288.456078368396</v>
      </c>
      <c r="BT481" s="79">
        <f>Model!$BP481*BD481</f>
        <v>12.598843239212652</v>
      </c>
      <c r="BU481" s="79">
        <f>Model!$BP481*BE481</f>
        <v>17.54442161249122</v>
      </c>
      <c r="BV481" s="79">
        <f>Model!$BP481*BF481</f>
        <v>26.223495388229367</v>
      </c>
      <c r="BW481" s="79">
        <f>Model!$BP481*BG481</f>
        <v>12.79613889258507</v>
      </c>
      <c r="BX481" s="79">
        <f>Model!$BP481*BH481</f>
        <v>15.121322710079109</v>
      </c>
      <c r="BY481" s="79">
        <f>Model!$BP481*BI481</f>
        <v>22.843193615134375</v>
      </c>
      <c r="BZ481" s="79">
        <f>Model!$BP481*BJ481</f>
        <v>17.042511216361174</v>
      </c>
      <c r="CA481" s="79">
        <f>Model!$BP481*BK481</f>
        <v>26.559502232559495</v>
      </c>
      <c r="CB481" s="79">
        <f>Model!$BP481*BL481</f>
        <v>25.211398482586475</v>
      </c>
      <c r="CC481" s="79">
        <f>Model!$BP481*BM481</f>
        <v>32.304402188925273</v>
      </c>
      <c r="CD481" s="79">
        <f>Model!$BP481*BN481</f>
        <v>25.529002820928294</v>
      </c>
      <c r="CE481" s="79">
        <f>Model!$BP481*BO481</f>
        <v>32.311038918737012</v>
      </c>
      <c r="CF481" s="79">
        <f>Model!$BS481*BT481</f>
        <v>142221.48854410063</v>
      </c>
      <c r="CG481" s="79">
        <f>Model!$BS481*BU481</f>
        <v>198049.43279298436</v>
      </c>
      <c r="CH481" s="79">
        <f>Model!$BS481*BV481</f>
        <v>296022.77591132338</v>
      </c>
      <c r="CI481" s="79">
        <f>Model!$BS481*BW481</f>
        <v>144448.65186164816</v>
      </c>
      <c r="CJ481" s="79">
        <f>Model!$BS481*BX481</f>
        <v>170696.38725956259</v>
      </c>
      <c r="CK481" s="79">
        <f>Model!$BS481*BY481</f>
        <v>257864.38781410977</v>
      </c>
      <c r="CL481" s="79">
        <f>Model!$BS481*BZ481</f>
        <v>192383.63933099384</v>
      </c>
      <c r="CM481" s="79">
        <f>Model!$BS481*CA481</f>
        <v>299815.7744155752</v>
      </c>
      <c r="CN481" s="79">
        <f>Model!$BS481*CB481</f>
        <v>284597.76444492105</v>
      </c>
      <c r="CO481" s="79">
        <f>Model!$BS481*CC481</f>
        <v>364666.82524763083</v>
      </c>
      <c r="CP481" s="79">
        <f>Model!$BS481*CD481</f>
        <v>288183.02706859191</v>
      </c>
      <c r="CQ481" s="79">
        <f>Model!$BS481*CE481</f>
        <v>364741.74368061463</v>
      </c>
      <c r="CR481" s="79">
        <f>Model!$BR481*BT481</f>
        <v>59828.622791201837</v>
      </c>
      <c r="CS481" s="79">
        <f>Model!$BR481*BU481</f>
        <v>83313.885474548006</v>
      </c>
      <c r="CT481" s="79">
        <f>Model!$BR481*BV481</f>
        <v>124528.54472909872</v>
      </c>
      <c r="CU481" s="79">
        <f>Model!$BR481*BW481</f>
        <v>60765.52842609564</v>
      </c>
      <c r="CV481" s="79">
        <f>Model!$BR481*BX481</f>
        <v>71807.220341436216</v>
      </c>
      <c r="CW481" s="79">
        <f>Model!$BR481*BY481</f>
        <v>108476.37264765851</v>
      </c>
      <c r="CX481" s="79">
        <f>Model!$BR481*BZ481</f>
        <v>80930.443820826476</v>
      </c>
      <c r="CY481" s="79">
        <f>Model!$BR481*CA481</f>
        <v>126124.1536562835</v>
      </c>
      <c r="CZ481" s="79">
        <f>Model!$BR481*CB481</f>
        <v>119722.36031627993</v>
      </c>
      <c r="DA481" s="79">
        <f>Model!$BR481*CC481</f>
        <v>153405.18620321117</v>
      </c>
      <c r="DB481" s="79">
        <f>Model!$BR481*CD481</f>
        <v>121230.58053893979</v>
      </c>
      <c r="DC481" s="79">
        <f>Model!$BR481*CE481</f>
        <v>153436.70230329549</v>
      </c>
      <c r="DD481" s="79">
        <f>SUM(Model!$CF481:$CQ481)</f>
        <v>3003691.8983720564</v>
      </c>
      <c r="DE481" s="79">
        <f>SUM(Model!$CR481:$DC481)</f>
        <v>1263569.6012488753</v>
      </c>
      <c r="DF481" s="80">
        <f>IFERROR((Model!$DD481-Model!$DE481)/Model!$DD481,0)</f>
        <v>0.57932782588863196</v>
      </c>
    </row>
    <row r="482" spans="2:110" x14ac:dyDescent="0.25">
      <c r="B482" t="s">
        <v>371</v>
      </c>
      <c r="C482" t="s">
        <v>70</v>
      </c>
      <c r="D482" t="s">
        <v>32</v>
      </c>
      <c r="E482" s="4">
        <v>431</v>
      </c>
      <c r="F482" s="4">
        <v>6708694.6799999997</v>
      </c>
      <c r="G482" s="4">
        <v>2211055.2200000002</v>
      </c>
      <c r="H482" s="4">
        <v>19</v>
      </c>
      <c r="I482" s="4">
        <v>25</v>
      </c>
      <c r="J482" s="4">
        <v>38</v>
      </c>
      <c r="K482" s="4">
        <v>44</v>
      </c>
      <c r="L482" s="4">
        <v>25</v>
      </c>
      <c r="M482" s="4">
        <v>31</v>
      </c>
      <c r="N482" s="4">
        <v>30</v>
      </c>
      <c r="O482" s="4">
        <v>8</v>
      </c>
      <c r="P482" s="4">
        <v>42</v>
      </c>
      <c r="Q482" s="4">
        <v>26</v>
      </c>
      <c r="R482" s="4">
        <v>44</v>
      </c>
      <c r="S482" s="4">
        <v>50</v>
      </c>
      <c r="T482" s="4">
        <v>32</v>
      </c>
      <c r="U482" s="4">
        <v>39</v>
      </c>
      <c r="V482" s="4">
        <v>38</v>
      </c>
      <c r="W482" s="4">
        <v>38</v>
      </c>
      <c r="X482" s="4">
        <v>38</v>
      </c>
      <c r="Y482" s="4">
        <v>36</v>
      </c>
      <c r="Z482" s="4">
        <v>36</v>
      </c>
      <c r="AA482" s="4">
        <v>33</v>
      </c>
      <c r="AB482" s="4">
        <v>36</v>
      </c>
      <c r="AC482" s="4">
        <v>45</v>
      </c>
      <c r="AD482" s="4">
        <v>40</v>
      </c>
      <c r="AE482" s="4">
        <v>49</v>
      </c>
      <c r="AF482" s="4">
        <v>30</v>
      </c>
      <c r="AG482" s="4">
        <v>24</v>
      </c>
      <c r="AH482" s="4">
        <v>34</v>
      </c>
      <c r="AI482" s="4">
        <v>49</v>
      </c>
      <c r="AJ482" s="4">
        <v>30</v>
      </c>
      <c r="AK482" s="4">
        <v>15</v>
      </c>
      <c r="AL482" s="4">
        <v>23</v>
      </c>
      <c r="AM482" s="4">
        <v>42</v>
      </c>
      <c r="AN482" s="4">
        <v>23</v>
      </c>
      <c r="AO482" s="4">
        <v>74</v>
      </c>
      <c r="AP482" s="4">
        <v>48</v>
      </c>
      <c r="AQ482" s="4">
        <v>39</v>
      </c>
      <c r="AR482" s="79">
        <f>MAX(IFERROR(IFERROR(_xlfn.FORECAST.ETS(AR$5,tbl_Model[[#This Row],[H_2023_01]:[H_2025_12]],$H$5:$AQ$5),_xlfn.FORECAST.LINEAR(AR$5,tbl_Model[[#This Row],[H_2023_01]:[H_2025_12]],$H$5:$AQ$5)),0),0)</f>
        <v>43.079041055477454</v>
      </c>
      <c r="AS482" s="79">
        <f>MAX(IFERROR(IFERROR(_xlfn.FORECAST.ETS(AS$5,tbl_Model[[#This Row],[H_2023_01]:[H_2025_12]],$H$5:$AQ$5),_xlfn.FORECAST.LINEAR(AS$5,tbl_Model[[#This Row],[H_2023_01]:[H_2025_12]],$H$5:$AQ$5)),0),0)</f>
        <v>43.420027861584195</v>
      </c>
      <c r="AT482" s="79">
        <f>MAX(IFERROR(IFERROR(_xlfn.FORECAST.ETS(AT$5,tbl_Model[[#This Row],[H_2023_01]:[H_2025_12]],$H$5:$AQ$5),_xlfn.FORECAST.LINEAR(AT$5,tbl_Model[[#This Row],[H_2023_01]:[H_2025_12]],$H$5:$AQ$5)),0),0)</f>
        <v>43.761014667690901</v>
      </c>
      <c r="AU482" s="79">
        <f>MAX(IFERROR(IFERROR(_xlfn.FORECAST.ETS(AU$5,tbl_Model[[#This Row],[H_2023_01]:[H_2025_12]],$H$5:$AQ$5),_xlfn.FORECAST.LINEAR(AU$5,tbl_Model[[#This Row],[H_2023_01]:[H_2025_12]],$H$5:$AQ$5)),0),0)</f>
        <v>44.102001473797642</v>
      </c>
      <c r="AV482" s="79">
        <f>MAX(IFERROR(IFERROR(_xlfn.FORECAST.ETS(AV$5,tbl_Model[[#This Row],[H_2023_01]:[H_2025_12]],$H$5:$AQ$5),_xlfn.FORECAST.LINEAR(AV$5,tbl_Model[[#This Row],[H_2023_01]:[H_2025_12]],$H$5:$AQ$5)),0),0)</f>
        <v>44.442988279904355</v>
      </c>
      <c r="AW482" s="79">
        <f>MAX(IFERROR(IFERROR(_xlfn.FORECAST.ETS(AW$5,tbl_Model[[#This Row],[H_2023_01]:[H_2025_12]],$H$5:$AQ$5),_xlfn.FORECAST.LINEAR(AW$5,tbl_Model[[#This Row],[H_2023_01]:[H_2025_12]],$H$5:$AQ$5)),0),0)</f>
        <v>44.783975086011097</v>
      </c>
      <c r="AX482" s="79">
        <f>MAX(IFERROR(IFERROR(_xlfn.FORECAST.ETS(AX$5,tbl_Model[[#This Row],[H_2023_01]:[H_2025_12]],$H$5:$AQ$5),_xlfn.FORECAST.LINEAR(AX$5,tbl_Model[[#This Row],[H_2023_01]:[H_2025_12]],$H$5:$AQ$5)),0),0)</f>
        <v>45.124961892117803</v>
      </c>
      <c r="AY482" s="79">
        <f>MAX(IFERROR(IFERROR(_xlfn.FORECAST.ETS(AY$5,tbl_Model[[#This Row],[H_2023_01]:[H_2025_12]],$H$5:$AQ$5),_xlfn.FORECAST.LINEAR(AY$5,tbl_Model[[#This Row],[H_2023_01]:[H_2025_12]],$H$5:$AQ$5)),0),0)</f>
        <v>45.465948698224544</v>
      </c>
      <c r="AZ482" s="79">
        <f>MAX(IFERROR(IFERROR(_xlfn.FORECAST.ETS(AZ$5,tbl_Model[[#This Row],[H_2023_01]:[H_2025_12]],$H$5:$AQ$5),_xlfn.FORECAST.LINEAR(AZ$5,tbl_Model[[#This Row],[H_2023_01]:[H_2025_12]],$H$5:$AQ$5)),0),0)</f>
        <v>45.806935504331257</v>
      </c>
      <c r="BA482" s="79">
        <f>MAX(IFERROR(IFERROR(_xlfn.FORECAST.ETS(BA$5,tbl_Model[[#This Row],[H_2023_01]:[H_2025_12]],$H$5:$AQ$5),_xlfn.FORECAST.LINEAR(BA$5,tbl_Model[[#This Row],[H_2023_01]:[H_2025_12]],$H$5:$AQ$5)),0),0)</f>
        <v>46.147922310437998</v>
      </c>
      <c r="BB482" s="79">
        <f>MAX(IFERROR(IFERROR(_xlfn.FORECAST.ETS(BB$5,tbl_Model[[#This Row],[H_2023_01]:[H_2025_12]],$H$5:$AQ$5),_xlfn.FORECAST.LINEAR(BB$5,tbl_Model[[#This Row],[H_2023_01]:[H_2025_12]],$H$5:$AQ$5)),0),0)</f>
        <v>46.488909116544711</v>
      </c>
      <c r="BC482" s="79">
        <f>MAX(IFERROR(IFERROR(_xlfn.FORECAST.ETS(BC$5,tbl_Model[[#This Row],[H_2023_01]:[H_2025_12]],$H$5:$AQ$5),_xlfn.FORECAST.LINEAR(BC$5,tbl_Model[[#This Row],[H_2023_01]:[H_2025_12]],$H$5:$AQ$5)),0),0)</f>
        <v>46.829895922651446</v>
      </c>
      <c r="BD482" s="80">
        <f>IFERROR(AR482/SUM(Model!$AR482:$BC482),1/12)</f>
        <v>7.9856801973528665E-2</v>
      </c>
      <c r="BE482" s="80">
        <f>IFERROR(AS482/SUM(Model!$AR482:$BC482),1/12)</f>
        <v>8.0488898584402266E-2</v>
      </c>
      <c r="BF482" s="80">
        <f>IFERROR(AT482/SUM(Model!$AR482:$BC482),1/12)</f>
        <v>8.1120995195275811E-2</v>
      </c>
      <c r="BG482" s="80">
        <f>IFERROR(AU482/SUM(Model!$AR482:$BC482),1/12)</f>
        <v>8.1753091806149411E-2</v>
      </c>
      <c r="BH482" s="80">
        <f>IFERROR(AV482/SUM(Model!$AR482:$BC482),1/12)</f>
        <v>8.2385188417022956E-2</v>
      </c>
      <c r="BI482" s="80">
        <f>IFERROR(AW482/SUM(Model!$AR482:$BC482),1/12)</f>
        <v>8.3017285027896556E-2</v>
      </c>
      <c r="BJ482" s="80">
        <f>IFERROR(AX482/SUM(Model!$AR482:$BC482),1/12)</f>
        <v>8.3649381638770101E-2</v>
      </c>
      <c r="BK482" s="80">
        <f>IFERROR(AY482/SUM(Model!$AR482:$BC482),1/12)</f>
        <v>8.4281478249643701E-2</v>
      </c>
      <c r="BL482" s="80">
        <f>IFERROR(AZ482/SUM(Model!$AR482:$BC482),1/12)</f>
        <v>8.4913574860517246E-2</v>
      </c>
      <c r="BM482" s="80">
        <f>IFERROR(BA482/SUM(Model!$AR482:$BC482),1/12)</f>
        <v>8.5545671471390847E-2</v>
      </c>
      <c r="BN482" s="80">
        <f>IFERROR(BB482/SUM(Model!$AR482:$BC482),1/12)</f>
        <v>8.6177768082264392E-2</v>
      </c>
      <c r="BO482" s="80">
        <f>IFERROR(BC482/SUM(Model!$AR482:$BC482),1/12)</f>
        <v>8.6809864693137992E-2</v>
      </c>
      <c r="BP48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448.11564235113917</v>
      </c>
      <c r="BQ482" s="77" cm="1">
        <f t="array" ref="BQ48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82" s="77" cm="1">
        <f t="array" ref="BR48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82" s="77">
        <f>IF(tbl_Model[[#This Row],[Type]]="Boutique",
    tbl_Model[[#This Row],[UnitListPrice]],
    tbl_Model[[#This Row],[UnitListPrice]]*(1-SUMIFS(tbl_MarketTerms[WholesaleMarginPct],tbl_MarketTerms[Country],tbl_Model[[#This Row],[country]])))</f>
        <v>16246.094858857221</v>
      </c>
      <c r="BT482" s="79">
        <f>Model!$BP482*BD482</f>
        <v>35.785082112475514</v>
      </c>
      <c r="BU482" s="79">
        <f>Model!$BP482*BE482</f>
        <v>36.068334491285121</v>
      </c>
      <c r="BV482" s="79">
        <f>Model!$BP482*BF482</f>
        <v>36.351586870094692</v>
      </c>
      <c r="BW482" s="79">
        <f>Model!$BP482*BG482</f>
        <v>36.634839248904299</v>
      </c>
      <c r="BX482" s="79">
        <f>Model!$BP482*BH482</f>
        <v>36.918091627713871</v>
      </c>
      <c r="BY482" s="79">
        <f>Model!$BP482*BI482</f>
        <v>37.201344006523478</v>
      </c>
      <c r="BZ482" s="79">
        <f>Model!$BP482*BJ482</f>
        <v>37.484596385333049</v>
      </c>
      <c r="CA482" s="79">
        <f>Model!$BP482*BK482</f>
        <v>37.767848764142649</v>
      </c>
      <c r="CB482" s="79">
        <f>Model!$BP482*BL482</f>
        <v>38.051101142952227</v>
      </c>
      <c r="CC482" s="79">
        <f>Model!$BP482*BM482</f>
        <v>38.334353521761827</v>
      </c>
      <c r="CD482" s="79">
        <f>Model!$BP482*BN482</f>
        <v>38.617605900571405</v>
      </c>
      <c r="CE482" s="79">
        <f>Model!$BP482*BO482</f>
        <v>38.900858279381005</v>
      </c>
      <c r="CF482" s="79">
        <f>Model!$BS482*BT482</f>
        <v>581367.8385312719</v>
      </c>
      <c r="CG482" s="79">
        <f>Model!$BS482*BU482</f>
        <v>585969.58354640973</v>
      </c>
      <c r="CH482" s="79">
        <f>Model!$BS482*BV482</f>
        <v>590571.3285615471</v>
      </c>
      <c r="CI482" s="79">
        <f>Model!$BS482*BW482</f>
        <v>595173.07357668492</v>
      </c>
      <c r="CJ482" s="79">
        <f>Model!$BS482*BX482</f>
        <v>599774.81859182217</v>
      </c>
      <c r="CK482" s="79">
        <f>Model!$BS482*BY482</f>
        <v>604376.56360696</v>
      </c>
      <c r="CL482" s="79">
        <f>Model!$BS482*BZ482</f>
        <v>608978.30862209725</v>
      </c>
      <c r="CM482" s="79">
        <f>Model!$BS482*CA482</f>
        <v>613580.05363723496</v>
      </c>
      <c r="CN482" s="79">
        <f>Model!$BS482*CB482</f>
        <v>618181.79865237232</v>
      </c>
      <c r="CO482" s="79">
        <f>Model!$BS482*CC482</f>
        <v>622783.54366751004</v>
      </c>
      <c r="CP482" s="79">
        <f>Model!$BS482*CD482</f>
        <v>627385.2886826474</v>
      </c>
      <c r="CQ482" s="79">
        <f>Model!$BS482*CE482</f>
        <v>631987.03369778511</v>
      </c>
      <c r="CR482" s="79">
        <f>Model!$BR482*BT482</f>
        <v>188663.46202227732</v>
      </c>
      <c r="CS482" s="79">
        <f>Model!$BR482*BU482</f>
        <v>190156.80425478364</v>
      </c>
      <c r="CT482" s="79">
        <f>Model!$BR482*BV482</f>
        <v>191650.14648728978</v>
      </c>
      <c r="CU482" s="79">
        <f>Model!$BR482*BW482</f>
        <v>193143.48871979609</v>
      </c>
      <c r="CV482" s="79">
        <f>Model!$BR482*BX482</f>
        <v>194636.8309523022</v>
      </c>
      <c r="CW482" s="79">
        <f>Model!$BR482*BY482</f>
        <v>196130.17318480852</v>
      </c>
      <c r="CX482" s="79">
        <f>Model!$BR482*BZ482</f>
        <v>197623.51541731466</v>
      </c>
      <c r="CY482" s="79">
        <f>Model!$BR482*CA482</f>
        <v>199116.85764982091</v>
      </c>
      <c r="CZ482" s="79">
        <f>Model!$BR482*CB482</f>
        <v>200610.19988232708</v>
      </c>
      <c r="DA482" s="79">
        <f>Model!$BR482*CC482</f>
        <v>202103.54211483337</v>
      </c>
      <c r="DB482" s="79">
        <f>Model!$BR482*CD482</f>
        <v>203596.88434733954</v>
      </c>
      <c r="DC482" s="79">
        <f>Model!$BR482*CE482</f>
        <v>205090.22657984582</v>
      </c>
      <c r="DD482" s="79">
        <f>SUM(Model!$CF482:$CQ482)</f>
        <v>7280129.2333743423</v>
      </c>
      <c r="DE482" s="79">
        <f>SUM(Model!$CR482:$DC482)</f>
        <v>2362522.1316127391</v>
      </c>
      <c r="DF482" s="80">
        <f>IFERROR((Model!$DD482-Model!$DE482)/Model!$DD482,0)</f>
        <v>0.67548348993830853</v>
      </c>
    </row>
    <row r="483" spans="2:110" x14ac:dyDescent="0.25">
      <c r="B483" t="s">
        <v>371</v>
      </c>
      <c r="C483" t="s">
        <v>45</v>
      </c>
      <c r="D483" t="s">
        <v>4</v>
      </c>
      <c r="E483" s="4">
        <v>135</v>
      </c>
      <c r="F483" s="4">
        <v>1568153.78</v>
      </c>
      <c r="G483" s="4">
        <v>625586.44999999995</v>
      </c>
      <c r="H483" s="4">
        <v>7</v>
      </c>
      <c r="I483" s="4">
        <v>14</v>
      </c>
      <c r="J483" s="4">
        <v>12</v>
      </c>
      <c r="K483" s="4">
        <v>4</v>
      </c>
      <c r="L483" s="4">
        <v>9</v>
      </c>
      <c r="M483" s="4">
        <v>9</v>
      </c>
      <c r="N483" s="4">
        <v>9</v>
      </c>
      <c r="O483" s="4">
        <v>4</v>
      </c>
      <c r="P483" s="4">
        <v>22</v>
      </c>
      <c r="Q483" s="4">
        <v>18</v>
      </c>
      <c r="R483" s="4">
        <v>10</v>
      </c>
      <c r="S483" s="4">
        <v>33</v>
      </c>
      <c r="T483" s="4">
        <v>7</v>
      </c>
      <c r="U483" s="4">
        <v>9</v>
      </c>
      <c r="V483" s="4">
        <v>12</v>
      </c>
      <c r="W483" s="4">
        <v>11</v>
      </c>
      <c r="X483" s="4">
        <v>3</v>
      </c>
      <c r="Y483" s="4">
        <v>4</v>
      </c>
      <c r="Z483" s="4">
        <v>6</v>
      </c>
      <c r="AA483" s="4">
        <v>16</v>
      </c>
      <c r="AB483" s="4">
        <v>18</v>
      </c>
      <c r="AC483" s="4">
        <v>16</v>
      </c>
      <c r="AD483" s="4">
        <v>17</v>
      </c>
      <c r="AE483" s="4">
        <v>19</v>
      </c>
      <c r="AF483" s="4">
        <v>14</v>
      </c>
      <c r="AG483" s="4">
        <v>9</v>
      </c>
      <c r="AH483" s="4">
        <v>24</v>
      </c>
      <c r="AI483" s="4">
        <v>6</v>
      </c>
      <c r="AJ483" s="4">
        <v>9</v>
      </c>
      <c r="AK483" s="4">
        <v>8</v>
      </c>
      <c r="AL483" s="4">
        <v>7</v>
      </c>
      <c r="AM483" s="4">
        <v>10</v>
      </c>
      <c r="AN483" s="4">
        <v>8</v>
      </c>
      <c r="AO483" s="4">
        <v>10</v>
      </c>
      <c r="AP483" s="4">
        <v>22</v>
      </c>
      <c r="AQ483" s="4">
        <v>8</v>
      </c>
      <c r="AR483" s="79">
        <f>MAX(IFERROR(IFERROR(_xlfn.FORECAST.ETS(AR$5,tbl_Model[[#This Row],[H_2023_01]:[H_2025_12]],$H$5:$AQ$5),_xlfn.FORECAST.LINEAR(AR$5,tbl_Model[[#This Row],[H_2023_01]:[H_2025_12]],$H$5:$AQ$5)),0),0)</f>
        <v>8.9770204065206762</v>
      </c>
      <c r="AS483" s="79">
        <f>MAX(IFERROR(IFERROR(_xlfn.FORECAST.ETS(AS$5,tbl_Model[[#This Row],[H_2023_01]:[H_2025_12]],$H$5:$AQ$5),_xlfn.FORECAST.LINEAR(AS$5,tbl_Model[[#This Row],[H_2023_01]:[H_2025_12]],$H$5:$AQ$5)),0),0)</f>
        <v>8.054016119834527</v>
      </c>
      <c r="AT483" s="79">
        <f>MAX(IFERROR(IFERROR(_xlfn.FORECAST.ETS(AT$5,tbl_Model[[#This Row],[H_2023_01]:[H_2025_12]],$H$5:$AQ$5),_xlfn.FORECAST.LINEAR(AT$5,tbl_Model[[#This Row],[H_2023_01]:[H_2025_12]],$H$5:$AQ$5)),0),0)</f>
        <v>16.492712693556605</v>
      </c>
      <c r="AU483" s="79">
        <f>MAX(IFERROR(IFERROR(_xlfn.FORECAST.ETS(AU$5,tbl_Model[[#This Row],[H_2023_01]:[H_2025_12]],$H$5:$AQ$5),_xlfn.FORECAST.LINEAR(AU$5,tbl_Model[[#This Row],[H_2023_01]:[H_2025_12]],$H$5:$AQ$5)),0),0)</f>
        <v>6.1303627773745335</v>
      </c>
      <c r="AV483" s="79">
        <f>MAX(IFERROR(IFERROR(_xlfn.FORECAST.ETS(AV$5,tbl_Model[[#This Row],[H_2023_01]:[H_2025_12]],$H$5:$AQ$5),_xlfn.FORECAST.LINEAR(AV$5,tbl_Model[[#This Row],[H_2023_01]:[H_2025_12]],$H$5:$AQ$5)),0),0)</f>
        <v>5.180146539895822</v>
      </c>
      <c r="AW483" s="79">
        <f>MAX(IFERROR(IFERROR(_xlfn.FORECAST.ETS(AW$5,tbl_Model[[#This Row],[H_2023_01]:[H_2025_12]],$H$5:$AQ$5),_xlfn.FORECAST.LINEAR(AW$5,tbl_Model[[#This Row],[H_2023_01]:[H_2025_12]],$H$5:$AQ$5)),0),0)</f>
        <v>5.4320359332605879</v>
      </c>
      <c r="AX483" s="79">
        <f>MAX(IFERROR(IFERROR(_xlfn.FORECAST.ETS(AX$5,tbl_Model[[#This Row],[H_2023_01]:[H_2025_12]],$H$5:$AQ$5),_xlfn.FORECAST.LINEAR(AX$5,tbl_Model[[#This Row],[H_2023_01]:[H_2025_12]],$H$5:$AQ$5)),0),0)</f>
        <v>5.5227845025945408</v>
      </c>
      <c r="AY483" s="79">
        <f>MAX(IFERROR(IFERROR(_xlfn.FORECAST.ETS(AY$5,tbl_Model[[#This Row],[H_2023_01]:[H_2025_12]],$H$5:$AQ$5),_xlfn.FORECAST.LINEAR(AY$5,tbl_Model[[#This Row],[H_2023_01]:[H_2025_12]],$H$5:$AQ$5)),0),0)</f>
        <v>9.1955201629828807</v>
      </c>
      <c r="AZ483" s="79">
        <f>MAX(IFERROR(IFERROR(_xlfn.FORECAST.ETS(AZ$5,tbl_Model[[#This Row],[H_2023_01]:[H_2025_12]],$H$5:$AQ$5),_xlfn.FORECAST.LINEAR(AZ$5,tbl_Model[[#This Row],[H_2023_01]:[H_2025_12]],$H$5:$AQ$5)),0),0)</f>
        <v>12.145556274049294</v>
      </c>
      <c r="BA483" s="79">
        <f>MAX(IFERROR(IFERROR(_xlfn.FORECAST.ETS(BA$5,tbl_Model[[#This Row],[H_2023_01]:[H_2025_12]],$H$5:$AQ$5),_xlfn.FORECAST.LINEAR(BA$5,tbl_Model[[#This Row],[H_2023_01]:[H_2025_12]],$H$5:$AQ$5)),0),0)</f>
        <v>11.784009669294113</v>
      </c>
      <c r="BB483" s="79">
        <f>MAX(IFERROR(IFERROR(_xlfn.FORECAST.ETS(BB$5,tbl_Model[[#This Row],[H_2023_01]:[H_2025_12]],$H$5:$AQ$5),_xlfn.FORECAST.LINEAR(BB$5,tbl_Model[[#This Row],[H_2023_01]:[H_2025_12]],$H$5:$AQ$5)),0),0)</f>
        <v>16.578841234131488</v>
      </c>
      <c r="BC483" s="79">
        <f>MAX(IFERROR(IFERROR(_xlfn.FORECAST.ETS(BC$5,tbl_Model[[#This Row],[H_2023_01]:[H_2025_12]],$H$5:$AQ$5),_xlfn.FORECAST.LINEAR(BC$5,tbl_Model[[#This Row],[H_2023_01]:[H_2025_12]],$H$5:$AQ$5)),0),0)</f>
        <v>15.267946288495285</v>
      </c>
      <c r="BD483" s="80">
        <f>IFERROR(AR483/SUM(Model!$AR483:$BC483),1/12)</f>
        <v>7.4337111567077188E-2</v>
      </c>
      <c r="BE483" s="80">
        <f>IFERROR(AS483/SUM(Model!$AR483:$BC483),1/12)</f>
        <v>6.6693877004923394E-2</v>
      </c>
      <c r="BF483" s="80">
        <f>IFERROR(AT483/SUM(Model!$AR483:$BC483),1/12)</f>
        <v>0.13657322452493453</v>
      </c>
      <c r="BG483" s="80">
        <f>IFERROR(AU483/SUM(Model!$AR483:$BC483),1/12)</f>
        <v>5.0764445338380801E-2</v>
      </c>
      <c r="BH483" s="80">
        <f>IFERROR(AV483/SUM(Model!$AR483:$BC483),1/12)</f>
        <v>4.2895873444860892E-2</v>
      </c>
      <c r="BI483" s="80">
        <f>IFERROR(AW483/SUM(Model!$AR483:$BC483),1/12)</f>
        <v>4.4981724772938395E-2</v>
      </c>
      <c r="BJ483" s="80">
        <f>IFERROR(AX483/SUM(Model!$AR483:$BC483),1/12)</f>
        <v>4.5733197557631028E-2</v>
      </c>
      <c r="BK483" s="80">
        <f>IFERROR(AY483/SUM(Model!$AR483:$BC483),1/12)</f>
        <v>7.614646924233788E-2</v>
      </c>
      <c r="BL483" s="80">
        <f>IFERROR(AZ483/SUM(Model!$AR483:$BC483),1/12)</f>
        <v>0.10057519431864034</v>
      </c>
      <c r="BM483" s="80">
        <f>IFERROR(BA483/SUM(Model!$AR483:$BC483),1/12)</f>
        <v>9.7581291099387138E-2</v>
      </c>
      <c r="BN483" s="80">
        <f>IFERROR(BB483/SUM(Model!$AR483:$BC483),1/12)</f>
        <v>0.13728643967204215</v>
      </c>
      <c r="BO483" s="80">
        <f>IFERROR(BC483/SUM(Model!$AR483:$BC483),1/12)</f>
        <v>0.12643115145684636</v>
      </c>
      <c r="BP48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140.1109489051095</v>
      </c>
      <c r="BQ483" s="77" cm="1">
        <f t="array" ref="BQ48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483" s="77" cm="1">
        <f t="array" ref="BR48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483" s="77">
        <f>IF(tbl_Model[[#This Row],[Type]]="Boutique",
    tbl_Model[[#This Row],[UnitListPrice]],
    tbl_Model[[#This Row],[UnitListPrice]]*(1-SUMIFS(tbl_MarketTerms[WholesaleMarginPct],tbl_MarketTerms[Country],tbl_Model[[#This Row],[country]])))</f>
        <v>12122.578448691185</v>
      </c>
      <c r="BT483" s="79">
        <f>Model!$BP483*BD483</f>
        <v>10.415443240528177</v>
      </c>
      <c r="BU483" s="79">
        <f>Model!$BP483*BE483</f>
        <v>9.344542393320479</v>
      </c>
      <c r="BV483" s="79">
        <f>Model!$BP483*BF483</f>
        <v>19.13540408321915</v>
      </c>
      <c r="BW483" s="79">
        <f>Model!$BP483*BG483</f>
        <v>7.1126546070020966</v>
      </c>
      <c r="BX483" s="79">
        <f>Model!$BP483*BH483</f>
        <v>6.0101815324729477</v>
      </c>
      <c r="BY483" s="79">
        <f>Model!$BP483*BI483</f>
        <v>6.3024321413248696</v>
      </c>
      <c r="BZ483" s="79">
        <f>Model!$BP483*BJ483</f>
        <v>6.4077217062645193</v>
      </c>
      <c r="CA483" s="79">
        <f>Model!$BP483*BK483</f>
        <v>10.668954061317695</v>
      </c>
      <c r="CB483" s="79">
        <f>Model!$BP483*BL483</f>
        <v>14.091685912300475</v>
      </c>
      <c r="CC483" s="79">
        <f>Model!$BP483*BM483</f>
        <v>13.672207291320847</v>
      </c>
      <c r="CD483" s="79">
        <f>Model!$BP483*BN483</f>
        <v>19.235333334253895</v>
      </c>
      <c r="CE483" s="79">
        <f>Model!$BP483*BO483</f>
        <v>17.714388601784361</v>
      </c>
      <c r="CF483" s="79">
        <f>Model!$BS483*BT483</f>
        <v>126262.02776119315</v>
      </c>
      <c r="CG483" s="79">
        <f>Model!$BS483*BU483</f>
        <v>113279.94823014799</v>
      </c>
      <c r="CH483" s="79">
        <f>Model!$BS483*BV483</f>
        <v>231970.43714622979</v>
      </c>
      <c r="CI483" s="79">
        <f>Model!$BS483*BW483</f>
        <v>86223.713451827687</v>
      </c>
      <c r="CJ483" s="79">
        <f>Model!$BS483*BX483</f>
        <v>72858.897118278313</v>
      </c>
      <c r="CK483" s="79">
        <f>Model!$BS483*BY483</f>
        <v>76401.728050763501</v>
      </c>
      <c r="CL483" s="79">
        <f>Model!$BS483*BZ483</f>
        <v>77678.109061572977</v>
      </c>
      <c r="CM483" s="79">
        <f>Model!$BS483*CA483</f>
        <v>129335.23257380619</v>
      </c>
      <c r="CN483" s="79">
        <f>Model!$BS483*CB483</f>
        <v>170827.56794617893</v>
      </c>
      <c r="CO483" s="79">
        <f>Model!$BS483*CC483</f>
        <v>165742.40545580458</v>
      </c>
      <c r="CP483" s="79">
        <f>Model!$BS483*CD483</f>
        <v>233181.83733121742</v>
      </c>
      <c r="CQ483" s="79">
        <f>Model!$BS483*CE483</f>
        <v>214744.06549573186</v>
      </c>
      <c r="CR483" s="79">
        <f>Model!$BR483*BT483</f>
        <v>49460.225276973571</v>
      </c>
      <c r="CS483" s="79">
        <f>Model!$BR483*BU483</f>
        <v>44374.796272272986</v>
      </c>
      <c r="CT483" s="79">
        <f>Model!$BR483*BV483</f>
        <v>90869.04655571279</v>
      </c>
      <c r="CU483" s="79">
        <f>Model!$BR483*BW483</f>
        <v>33776.142892387157</v>
      </c>
      <c r="CV483" s="79">
        <f>Model!$BR483*BX483</f>
        <v>28540.785609095561</v>
      </c>
      <c r="CW483" s="79">
        <f>Model!$BR483*BY483</f>
        <v>29928.607578582454</v>
      </c>
      <c r="CX483" s="79">
        <f>Model!$BR483*BZ483</f>
        <v>30428.600279897921</v>
      </c>
      <c r="CY483" s="79">
        <f>Model!$BR483*CA483</f>
        <v>50664.082090057622</v>
      </c>
      <c r="CZ483" s="79">
        <f>Model!$BR483*CB483</f>
        <v>66917.743552447399</v>
      </c>
      <c r="DA483" s="79">
        <f>Model!$BR483*CC483</f>
        <v>64925.74891396724</v>
      </c>
      <c r="DB483" s="79">
        <f>Model!$BR483*CD483</f>
        <v>91343.584523401543</v>
      </c>
      <c r="DC483" s="79">
        <f>Model!$BR483*CE483</f>
        <v>84121.014406649148</v>
      </c>
      <c r="DD483" s="79">
        <f>SUM(Model!$CF483:$CQ483)</f>
        <v>1698505.9696227524</v>
      </c>
      <c r="DE483" s="79">
        <f>SUM(Model!$CR483:$DC483)</f>
        <v>665350.37795144541</v>
      </c>
      <c r="DF483" s="80">
        <f>IFERROR((Model!$DD483-Model!$DE483)/Model!$DD483,0)</f>
        <v>0.60827315896968948</v>
      </c>
    </row>
    <row r="484" spans="2:110" x14ac:dyDescent="0.25">
      <c r="B484" t="s">
        <v>371</v>
      </c>
      <c r="C484" t="s">
        <v>70</v>
      </c>
      <c r="D484" t="s">
        <v>33</v>
      </c>
      <c r="E484" s="4">
        <v>558</v>
      </c>
      <c r="F484" s="4">
        <v>9069192.8000000007</v>
      </c>
      <c r="G484" s="4">
        <v>2916950.32</v>
      </c>
      <c r="H484" s="4">
        <v>39</v>
      </c>
      <c r="I484" s="4">
        <v>36</v>
      </c>
      <c r="J484" s="4">
        <v>47</v>
      </c>
      <c r="K484" s="4">
        <v>48</v>
      </c>
      <c r="L484" s="4">
        <v>47</v>
      </c>
      <c r="M484" s="4">
        <v>37</v>
      </c>
      <c r="N484" s="4">
        <v>34</v>
      </c>
      <c r="O484" s="4">
        <v>50</v>
      </c>
      <c r="P484" s="4">
        <v>34</v>
      </c>
      <c r="Q484" s="4">
        <v>40</v>
      </c>
      <c r="R484" s="4">
        <v>79</v>
      </c>
      <c r="S484" s="4">
        <v>68</v>
      </c>
      <c r="T484" s="4">
        <v>34</v>
      </c>
      <c r="U484" s="4">
        <v>47</v>
      </c>
      <c r="V484" s="4">
        <v>29</v>
      </c>
      <c r="W484" s="4">
        <v>35</v>
      </c>
      <c r="X484" s="4">
        <v>26</v>
      </c>
      <c r="Y484" s="4">
        <v>55</v>
      </c>
      <c r="Z484" s="4">
        <v>27</v>
      </c>
      <c r="AA484" s="4">
        <v>39</v>
      </c>
      <c r="AB484" s="4">
        <v>46</v>
      </c>
      <c r="AC484" s="4">
        <v>66</v>
      </c>
      <c r="AD484" s="4">
        <v>39</v>
      </c>
      <c r="AE484" s="4">
        <v>81</v>
      </c>
      <c r="AF484" s="4">
        <v>35</v>
      </c>
      <c r="AG484" s="4">
        <v>50</v>
      </c>
      <c r="AH484" s="4">
        <v>29</v>
      </c>
      <c r="AI484" s="4">
        <v>37</v>
      </c>
      <c r="AJ484" s="4">
        <v>42</v>
      </c>
      <c r="AK484" s="4">
        <v>34</v>
      </c>
      <c r="AL484" s="4">
        <v>34</v>
      </c>
      <c r="AM484" s="4">
        <v>48</v>
      </c>
      <c r="AN484" s="4">
        <v>56</v>
      </c>
      <c r="AO484" s="4">
        <v>42</v>
      </c>
      <c r="AP484" s="4">
        <v>80</v>
      </c>
      <c r="AQ484" s="4">
        <v>71</v>
      </c>
      <c r="AR484" s="79">
        <f>MAX(IFERROR(IFERROR(_xlfn.FORECAST.ETS(AR$5,tbl_Model[[#This Row],[H_2023_01]:[H_2025_12]],$H$5:$AQ$5),_xlfn.FORECAST.LINEAR(AR$5,tbl_Model[[#This Row],[H_2023_01]:[H_2025_12]],$H$5:$AQ$5)),0),0)</f>
        <v>35.952670390253495</v>
      </c>
      <c r="AS484" s="79">
        <f>MAX(IFERROR(IFERROR(_xlfn.FORECAST.ETS(AS$5,tbl_Model[[#This Row],[H_2023_01]:[H_2025_12]],$H$5:$AQ$5),_xlfn.FORECAST.LINEAR(AS$5,tbl_Model[[#This Row],[H_2023_01]:[H_2025_12]],$H$5:$AQ$5)),0),0)</f>
        <v>47.780871677453966</v>
      </c>
      <c r="AT484" s="79">
        <f>MAX(IFERROR(IFERROR(_xlfn.FORECAST.ETS(AT$5,tbl_Model[[#This Row],[H_2023_01]:[H_2025_12]],$H$5:$AQ$5),_xlfn.FORECAST.LINEAR(AT$5,tbl_Model[[#This Row],[H_2023_01]:[H_2025_12]],$H$5:$AQ$5)),0),0)</f>
        <v>31.624579240684774</v>
      </c>
      <c r="AU484" s="79">
        <f>MAX(IFERROR(IFERROR(_xlfn.FORECAST.ETS(AU$5,tbl_Model[[#This Row],[H_2023_01]:[H_2025_12]],$H$5:$AQ$5),_xlfn.FORECAST.LINEAR(AU$5,tbl_Model[[#This Row],[H_2023_01]:[H_2025_12]],$H$5:$AQ$5)),0),0)</f>
        <v>37.394089120770992</v>
      </c>
      <c r="AV484" s="79">
        <f>MAX(IFERROR(IFERROR(_xlfn.FORECAST.ETS(AV$5,tbl_Model[[#This Row],[H_2023_01]:[H_2025_12]],$H$5:$AQ$5),_xlfn.FORECAST.LINEAR(AV$5,tbl_Model[[#This Row],[H_2023_01]:[H_2025_12]],$H$5:$AQ$5)),0),0)</f>
        <v>30.936048330719096</v>
      </c>
      <c r="AW484" s="79">
        <f>MAX(IFERROR(IFERROR(_xlfn.FORECAST.ETS(AW$5,tbl_Model[[#This Row],[H_2023_01]:[H_2025_12]],$H$5:$AQ$5),_xlfn.FORECAST.LINEAR(AW$5,tbl_Model[[#This Row],[H_2023_01]:[H_2025_12]],$H$5:$AQ$5)),0),0)</f>
        <v>45.499219082249418</v>
      </c>
      <c r="AX484" s="79">
        <f>MAX(IFERROR(IFERROR(_xlfn.FORECAST.ETS(AX$5,tbl_Model[[#This Row],[H_2023_01]:[H_2025_12]],$H$5:$AQ$5),_xlfn.FORECAST.LINEAR(AX$5,tbl_Model[[#This Row],[H_2023_01]:[H_2025_12]],$H$5:$AQ$5)),0),0)</f>
        <v>31.8131710348665</v>
      </c>
      <c r="AY484" s="79">
        <f>MAX(IFERROR(IFERROR(_xlfn.FORECAST.ETS(AY$5,tbl_Model[[#This Row],[H_2023_01]:[H_2025_12]],$H$5:$AQ$5),_xlfn.FORECAST.LINEAR(AY$5,tbl_Model[[#This Row],[H_2023_01]:[H_2025_12]],$H$5:$AQ$5)),0),0)</f>
        <v>45.803014817528286</v>
      </c>
      <c r="AZ484" s="79">
        <f>MAX(IFERROR(IFERROR(_xlfn.FORECAST.ETS(AZ$5,tbl_Model[[#This Row],[H_2023_01]:[H_2025_12]],$H$5:$AQ$5),_xlfn.FORECAST.LINEAR(AZ$5,tbl_Model[[#This Row],[H_2023_01]:[H_2025_12]],$H$5:$AQ$5)),0),0)</f>
        <v>43.082909312423716</v>
      </c>
      <c r="BA484" s="79">
        <f>MAX(IFERROR(IFERROR(_xlfn.FORECAST.ETS(BA$5,tbl_Model[[#This Row],[H_2023_01]:[H_2025_12]],$H$5:$AQ$5),_xlfn.FORECAST.LINEAR(BA$5,tbl_Model[[#This Row],[H_2023_01]:[H_2025_12]],$H$5:$AQ$5)),0),0)</f>
        <v>52.831349734673871</v>
      </c>
      <c r="BB484" s="79">
        <f>MAX(IFERROR(IFERROR(_xlfn.FORECAST.ETS(BB$5,tbl_Model[[#This Row],[H_2023_01]:[H_2025_12]],$H$5:$AQ$5),_xlfn.FORECAST.LINEAR(BB$5,tbl_Model[[#This Row],[H_2023_01]:[H_2025_12]],$H$5:$AQ$5)),0),0)</f>
        <v>62.221287600487138</v>
      </c>
      <c r="BC484" s="79">
        <f>MAX(IFERROR(IFERROR(_xlfn.FORECAST.ETS(BC$5,tbl_Model[[#This Row],[H_2023_01]:[H_2025_12]],$H$5:$AQ$5),_xlfn.FORECAST.LINEAR(BC$5,tbl_Model[[#This Row],[H_2023_01]:[H_2025_12]],$H$5:$AQ$5)),0),0)</f>
        <v>71.759908536585357</v>
      </c>
      <c r="BD484" s="80">
        <f>IFERROR(AR484/SUM(Model!$AR484:$BC484),1/12)</f>
        <v>6.6988502730110547E-2</v>
      </c>
      <c r="BE484" s="80">
        <f>IFERROR(AS484/SUM(Model!$AR484:$BC484),1/12)</f>
        <v>8.9027296667228695E-2</v>
      </c>
      <c r="BF484" s="80">
        <f>IFERROR(AT484/SUM(Model!$AR484:$BC484),1/12)</f>
        <v>5.8924224259500758E-2</v>
      </c>
      <c r="BG484" s="80">
        <f>IFERROR(AU484/SUM(Model!$AR484:$BC484),1/12)</f>
        <v>6.96742137361748E-2</v>
      </c>
      <c r="BH484" s="80">
        <f>IFERROR(AV484/SUM(Model!$AR484:$BC484),1/12)</f>
        <v>5.7641324985501209E-2</v>
      </c>
      <c r="BI484" s="80">
        <f>IFERROR(AW484/SUM(Model!$AR484:$BC484),1/12)</f>
        <v>8.4776027166411347E-2</v>
      </c>
      <c r="BJ484" s="80">
        <f>IFERROR(AX484/SUM(Model!$AR484:$BC484),1/12)</f>
        <v>5.9275616291922462E-2</v>
      </c>
      <c r="BK484" s="80">
        <f>IFERROR(AY484/SUM(Model!$AR484:$BC484),1/12)</f>
        <v>8.53420719475423E-2</v>
      </c>
      <c r="BL484" s="80">
        <f>IFERROR(AZ484/SUM(Model!$AR484:$BC484),1/12)</f>
        <v>8.0273858847458274E-2</v>
      </c>
      <c r="BM484" s="80">
        <f>IFERROR(BA484/SUM(Model!$AR484:$BC484),1/12)</f>
        <v>9.8437556307251331E-2</v>
      </c>
      <c r="BN484" s="80">
        <f>IFERROR(BB484/SUM(Model!$AR484:$BC484),1/12)</f>
        <v>0.11593327697366733</v>
      </c>
      <c r="BO484" s="80">
        <f>IFERROR(BC484/SUM(Model!$AR484:$BC484),1/12)</f>
        <v>0.13370603008723098</v>
      </c>
      <c r="BP48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582.25374470856411</v>
      </c>
      <c r="BQ484" s="77" cm="1">
        <f t="array" ref="BQ48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84" s="77" cm="1">
        <f t="array" ref="BR48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84" s="77">
        <f>IF(tbl_Model[[#This Row],[Type]]="Boutique",
    tbl_Model[[#This Row],[UnitListPrice]],
    tbl_Model[[#This Row],[UnitListPrice]]*(1-SUMIFS(tbl_MarketTerms[WholesaleMarginPct],tbl_MarketTerms[Country],tbl_Model[[#This Row],[country]])))</f>
        <v>16589.149652256921</v>
      </c>
      <c r="BT484" s="79">
        <f>Model!$BP484*BD484</f>
        <v>39.004306567026738</v>
      </c>
      <c r="BU484" s="79">
        <f>Model!$BP484*BE484</f>
        <v>51.836476865774181</v>
      </c>
      <c r="BV484" s="79">
        <f>Model!$BP484*BF484</f>
        <v>34.308850229141534</v>
      </c>
      <c r="BW484" s="79">
        <f>Model!$BP484*BG484</f>
        <v>40.568071857512656</v>
      </c>
      <c r="BX484" s="79">
        <f>Model!$BP484*BH484</f>
        <v>33.561877322771402</v>
      </c>
      <c r="BY484" s="79">
        <f>Model!$BP484*BI484</f>
        <v>49.361159279157967</v>
      </c>
      <c r="BZ484" s="79">
        <f>Model!$BP484*BJ484</f>
        <v>34.513449555879824</v>
      </c>
      <c r="CA484" s="79">
        <f>Model!$BP484*BK484</f>
        <v>49.690740972644207</v>
      </c>
      <c r="CB484" s="79">
        <f>Model!$BP484*BL484</f>
        <v>46.739754916139283</v>
      </c>
      <c r="CC484" s="79">
        <f>Model!$BP484*BM484</f>
        <v>57.315635779857224</v>
      </c>
      <c r="CD484" s="79">
        <f>Model!$BP484*BN484</f>
        <v>67.502584654252956</v>
      </c>
      <c r="CE484" s="79">
        <f>Model!$BP484*BO484</f>
        <v>77.850836708406177</v>
      </c>
      <c r="CF484" s="79">
        <f>Model!$BS484*BT484</f>
        <v>647048.27872291394</v>
      </c>
      <c r="CG484" s="79">
        <f>Model!$BS484*BU484</f>
        <v>859923.07217208168</v>
      </c>
      <c r="CH484" s="79">
        <f>Model!$BS484*BV484</f>
        <v>569154.6508480981</v>
      </c>
      <c r="CI484" s="79">
        <f>Model!$BS484*BW484</f>
        <v>672989.81514778989</v>
      </c>
      <c r="CJ484" s="79">
        <f>Model!$BS484*BX484</f>
        <v>556763.0055181426</v>
      </c>
      <c r="CK484" s="79">
        <f>Model!$BS484*BY484</f>
        <v>818859.65829084185</v>
      </c>
      <c r="CL484" s="79">
        <f>Model!$BS484*BZ484</f>
        <v>572548.77969811053</v>
      </c>
      <c r="CM484" s="79">
        <f>Model!$BS484*CA484</f>
        <v>824327.13832672941</v>
      </c>
      <c r="CN484" s="79">
        <f>Model!$BS484*CB484</f>
        <v>775372.78901364573</v>
      </c>
      <c r="CO484" s="79">
        <f>Model!$BS484*CC484</f>
        <v>950817.65936630289</v>
      </c>
      <c r="CP484" s="79">
        <f>Model!$BS484*CD484</f>
        <v>1119810.4787435438</v>
      </c>
      <c r="CQ484" s="79">
        <f>Model!$BS484*CE484</f>
        <v>1291479.1807091667</v>
      </c>
      <c r="CR484" s="79">
        <f>Model!$BR484*BT484</f>
        <v>205635.61898739086</v>
      </c>
      <c r="CS484" s="79">
        <f>Model!$BR484*BU484</f>
        <v>273288.43772934168</v>
      </c>
      <c r="CT484" s="79">
        <f>Model!$BR484*BV484</f>
        <v>180880.58151966811</v>
      </c>
      <c r="CU484" s="79">
        <f>Model!$BR484*BW484</f>
        <v>213879.98664221575</v>
      </c>
      <c r="CV484" s="79">
        <f>Model!$BR484*BX484</f>
        <v>176942.44623442026</v>
      </c>
      <c r="CW484" s="79">
        <f>Model!$BR484*BY484</f>
        <v>260238.25150850764</v>
      </c>
      <c r="CX484" s="79">
        <f>Model!$BR484*BZ484</f>
        <v>181959.25495091939</v>
      </c>
      <c r="CY484" s="79">
        <f>Model!$BR484*CA484</f>
        <v>261975.84772574817</v>
      </c>
      <c r="CZ484" s="79">
        <f>Model!$BR484*CB484</f>
        <v>246417.87739470921</v>
      </c>
      <c r="DA484" s="79">
        <f>Model!$BR484*CC484</f>
        <v>302175.25392979273</v>
      </c>
      <c r="DB484" s="79">
        <f>Model!$BR484*CD484</f>
        <v>355882.13200951129</v>
      </c>
      <c r="DC484" s="79">
        <f>Model!$BR484*CE484</f>
        <v>410439.42077803588</v>
      </c>
      <c r="DD484" s="79">
        <f>SUM(Model!$CF484:$CQ484)</f>
        <v>9659094.5065573677</v>
      </c>
      <c r="DE484" s="79">
        <f>SUM(Model!$CR484:$DC484)</f>
        <v>3069715.1094102608</v>
      </c>
      <c r="DF484" s="80">
        <f>IFERROR((Model!$DD484-Model!$DE484)/Model!$DD484,0)</f>
        <v>0.6821943188022136</v>
      </c>
    </row>
    <row r="485" spans="2:110" x14ac:dyDescent="0.25">
      <c r="B485" t="s">
        <v>371</v>
      </c>
      <c r="C485" t="s">
        <v>70</v>
      </c>
      <c r="D485" t="s">
        <v>34</v>
      </c>
      <c r="E485" s="4">
        <v>48</v>
      </c>
      <c r="F485" s="4">
        <v>719438.39</v>
      </c>
      <c r="G485" s="4">
        <v>246618.95</v>
      </c>
      <c r="H485" s="4">
        <v>1</v>
      </c>
      <c r="I485" s="4">
        <v>0</v>
      </c>
      <c r="J485" s="4">
        <v>2</v>
      </c>
      <c r="K485" s="4">
        <v>18</v>
      </c>
      <c r="L485" s="4">
        <v>4</v>
      </c>
      <c r="M485" s="4">
        <v>11</v>
      </c>
      <c r="N485" s="4">
        <v>3</v>
      </c>
      <c r="O485" s="4">
        <v>19</v>
      </c>
      <c r="P485" s="4">
        <v>5</v>
      </c>
      <c r="Q485" s="4">
        <v>6</v>
      </c>
      <c r="R485" s="4">
        <v>5</v>
      </c>
      <c r="S485" s="4">
        <v>7</v>
      </c>
      <c r="T485" s="4">
        <v>2</v>
      </c>
      <c r="U485" s="4">
        <v>11</v>
      </c>
      <c r="V485" s="4">
        <v>10</v>
      </c>
      <c r="W485" s="4">
        <v>9</v>
      </c>
      <c r="X485" s="4">
        <v>8</v>
      </c>
      <c r="Y485" s="4">
        <v>2</v>
      </c>
      <c r="Z485" s="4">
        <v>1</v>
      </c>
      <c r="AA485" s="4">
        <v>11</v>
      </c>
      <c r="AB485" s="4">
        <v>7</v>
      </c>
      <c r="AC485" s="4">
        <v>7</v>
      </c>
      <c r="AD485" s="4">
        <v>9</v>
      </c>
      <c r="AE485" s="4">
        <v>8</v>
      </c>
      <c r="AF485" s="4">
        <v>4</v>
      </c>
      <c r="AG485" s="4">
        <v>0</v>
      </c>
      <c r="AH485" s="4">
        <v>8</v>
      </c>
      <c r="AI485" s="4">
        <v>4</v>
      </c>
      <c r="AJ485" s="4">
        <v>2</v>
      </c>
      <c r="AK485" s="4">
        <v>5</v>
      </c>
      <c r="AL485" s="4">
        <v>0</v>
      </c>
      <c r="AM485" s="4">
        <v>7</v>
      </c>
      <c r="AN485" s="4">
        <v>3</v>
      </c>
      <c r="AO485" s="4">
        <v>1</v>
      </c>
      <c r="AP485" s="4">
        <v>1</v>
      </c>
      <c r="AQ485" s="4">
        <v>13</v>
      </c>
      <c r="AR485" s="79">
        <f>MAX(IFERROR(IFERROR(_xlfn.FORECAST.ETS(AR$5,tbl_Model[[#This Row],[H_2023_01]:[H_2025_12]],$H$5:$AQ$5),_xlfn.FORECAST.LINEAR(AR$5,tbl_Model[[#This Row],[H_2023_01]:[H_2025_12]],$H$5:$AQ$5)),0),0)</f>
        <v>5.0392476613481181</v>
      </c>
      <c r="AS485" s="79">
        <f>MAX(IFERROR(IFERROR(_xlfn.FORECAST.ETS(AS$5,tbl_Model[[#This Row],[H_2023_01]:[H_2025_12]],$H$5:$AQ$5),_xlfn.FORECAST.LINEAR(AS$5,tbl_Model[[#This Row],[H_2023_01]:[H_2025_12]],$H$5:$AQ$5)),0),0)</f>
        <v>4.9870660196890553</v>
      </c>
      <c r="AT485" s="79">
        <f>MAX(IFERROR(IFERROR(_xlfn.FORECAST.ETS(AT$5,tbl_Model[[#This Row],[H_2023_01]:[H_2025_12]],$H$5:$AQ$5),_xlfn.FORECAST.LINEAR(AT$5,tbl_Model[[#This Row],[H_2023_01]:[H_2025_12]],$H$5:$AQ$5)),0),0)</f>
        <v>4.9348843780299605</v>
      </c>
      <c r="AU485" s="79">
        <f>MAX(IFERROR(IFERROR(_xlfn.FORECAST.ETS(AU$5,tbl_Model[[#This Row],[H_2023_01]:[H_2025_12]],$H$5:$AQ$5),_xlfn.FORECAST.LINEAR(AU$5,tbl_Model[[#This Row],[H_2023_01]:[H_2025_12]],$H$5:$AQ$5)),0),0)</f>
        <v>4.8827027363708977</v>
      </c>
      <c r="AV485" s="79">
        <f>MAX(IFERROR(IFERROR(_xlfn.FORECAST.ETS(AV$5,tbl_Model[[#This Row],[H_2023_01]:[H_2025_12]],$H$5:$AQ$5),_xlfn.FORECAST.LINEAR(AV$5,tbl_Model[[#This Row],[H_2023_01]:[H_2025_12]],$H$5:$AQ$5)),0),0)</f>
        <v>4.8305210947118029</v>
      </c>
      <c r="AW485" s="79">
        <f>MAX(IFERROR(IFERROR(_xlfn.FORECAST.ETS(AW$5,tbl_Model[[#This Row],[H_2023_01]:[H_2025_12]],$H$5:$AQ$5),_xlfn.FORECAST.LINEAR(AW$5,tbl_Model[[#This Row],[H_2023_01]:[H_2025_12]],$H$5:$AQ$5)),0),0)</f>
        <v>4.7783394530527401</v>
      </c>
      <c r="AX485" s="79">
        <f>MAX(IFERROR(IFERROR(_xlfn.FORECAST.ETS(AX$5,tbl_Model[[#This Row],[H_2023_01]:[H_2025_12]],$H$5:$AQ$5),_xlfn.FORECAST.LINEAR(AX$5,tbl_Model[[#This Row],[H_2023_01]:[H_2025_12]],$H$5:$AQ$5)),0),0)</f>
        <v>4.7261578113936453</v>
      </c>
      <c r="AY485" s="79">
        <f>MAX(IFERROR(IFERROR(_xlfn.FORECAST.ETS(AY$5,tbl_Model[[#This Row],[H_2023_01]:[H_2025_12]],$H$5:$AQ$5),_xlfn.FORECAST.LINEAR(AY$5,tbl_Model[[#This Row],[H_2023_01]:[H_2025_12]],$H$5:$AQ$5)),0),0)</f>
        <v>4.6739761697345825</v>
      </c>
      <c r="AZ485" s="79">
        <f>MAX(IFERROR(IFERROR(_xlfn.FORECAST.ETS(AZ$5,tbl_Model[[#This Row],[H_2023_01]:[H_2025_12]],$H$5:$AQ$5),_xlfn.FORECAST.LINEAR(AZ$5,tbl_Model[[#This Row],[H_2023_01]:[H_2025_12]],$H$5:$AQ$5)),0),0)</f>
        <v>4.6217945280754877</v>
      </c>
      <c r="BA485" s="79">
        <f>MAX(IFERROR(IFERROR(_xlfn.FORECAST.ETS(BA$5,tbl_Model[[#This Row],[H_2023_01]:[H_2025_12]],$H$5:$AQ$5),_xlfn.FORECAST.LINEAR(BA$5,tbl_Model[[#This Row],[H_2023_01]:[H_2025_12]],$H$5:$AQ$5)),0),0)</f>
        <v>4.5696128864164249</v>
      </c>
      <c r="BB485" s="79">
        <f>MAX(IFERROR(IFERROR(_xlfn.FORECAST.ETS(BB$5,tbl_Model[[#This Row],[H_2023_01]:[H_2025_12]],$H$5:$AQ$5),_xlfn.FORECAST.LINEAR(BB$5,tbl_Model[[#This Row],[H_2023_01]:[H_2025_12]],$H$5:$AQ$5)),0),0)</f>
        <v>4.5174312447573302</v>
      </c>
      <c r="BC485" s="79">
        <f>MAX(IFERROR(IFERROR(_xlfn.FORECAST.ETS(BC$5,tbl_Model[[#This Row],[H_2023_01]:[H_2025_12]],$H$5:$AQ$5),_xlfn.FORECAST.LINEAR(BC$5,tbl_Model[[#This Row],[H_2023_01]:[H_2025_12]],$H$5:$AQ$5)),0),0)</f>
        <v>4.4652496030982674</v>
      </c>
      <c r="BD485" s="80">
        <f>IFERROR(AR485/SUM(Model!$AR485:$BC485),1/12)</f>
        <v>8.8366021563961922E-2</v>
      </c>
      <c r="BE485" s="80">
        <f>IFERROR(AS485/SUM(Model!$AR485:$BC485),1/12)</f>
        <v>8.745098734021152E-2</v>
      </c>
      <c r="BF485" s="80">
        <f>IFERROR(AT485/SUM(Model!$AR485:$BC485),1/12)</f>
        <v>8.6535953116460562E-2</v>
      </c>
      <c r="BG485" s="80">
        <f>IFERROR(AU485/SUM(Model!$AR485:$BC485),1/12)</f>
        <v>8.562091889271016E-2</v>
      </c>
      <c r="BH485" s="80">
        <f>IFERROR(AV485/SUM(Model!$AR485:$BC485),1/12)</f>
        <v>8.4705884668959203E-2</v>
      </c>
      <c r="BI485" s="80">
        <f>IFERROR(AW485/SUM(Model!$AR485:$BC485),1/12)</f>
        <v>8.3790850445208814E-2</v>
      </c>
      <c r="BJ485" s="80">
        <f>IFERROR(AX485/SUM(Model!$AR485:$BC485),1/12)</f>
        <v>8.2875816221457857E-2</v>
      </c>
      <c r="BK485" s="80">
        <f>IFERROR(AY485/SUM(Model!$AR485:$BC485),1/12)</f>
        <v>8.1960781997707455E-2</v>
      </c>
      <c r="BL485" s="80">
        <f>IFERROR(AZ485/SUM(Model!$AR485:$BC485),1/12)</f>
        <v>8.1045747773956497E-2</v>
      </c>
      <c r="BM485" s="80">
        <f>IFERROR(BA485/SUM(Model!$AR485:$BC485),1/12)</f>
        <v>8.0130713550206109E-2</v>
      </c>
      <c r="BN485" s="80">
        <f>IFERROR(BB485/SUM(Model!$AR485:$BC485),1/12)</f>
        <v>7.9215679326455152E-2</v>
      </c>
      <c r="BO485" s="80">
        <f>IFERROR(BC485/SUM(Model!$AR485:$BC485),1/12)</f>
        <v>7.830064510270475E-2</v>
      </c>
      <c r="BP48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43.784570596797678</v>
      </c>
      <c r="BQ485" s="77" cm="1">
        <f t="array" ref="BQ48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24503.913814264284</v>
      </c>
      <c r="BR485" s="77" cm="1">
        <f t="array" ref="BR48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5272.1260057275331</v>
      </c>
      <c r="BS485" s="77">
        <f>IF(tbl_Model[[#This Row],[Type]]="Boutique",
    tbl_Model[[#This Row],[UnitListPrice]],
    tbl_Model[[#This Row],[UnitListPrice]]*(1-SUMIFS(tbl_MarketTerms[WholesaleMarginPct],tbl_MarketTerms[Country],tbl_Model[[#This Row],[country]])))</f>
        <v>15608.99309968635</v>
      </c>
      <c r="BT485" s="79">
        <f>Model!$BP485*BD485</f>
        <v>3.8690683095254368</v>
      </c>
      <c r="BU485" s="79">
        <f>Model!$BP485*BE485</f>
        <v>3.8290039289571514</v>
      </c>
      <c r="BV485" s="79">
        <f>Model!$BP485*BF485</f>
        <v>3.7889395483888415</v>
      </c>
      <c r="BW485" s="79">
        <f>Model!$BP485*BG485</f>
        <v>3.7488751678205561</v>
      </c>
      <c r="BX485" s="79">
        <f>Model!$BP485*BH485</f>
        <v>3.7088107872522462</v>
      </c>
      <c r="BY485" s="79">
        <f>Model!$BP485*BI485</f>
        <v>3.6687464066839617</v>
      </c>
      <c r="BZ485" s="79">
        <f>Model!$BP485*BJ485</f>
        <v>3.6286820261156518</v>
      </c>
      <c r="CA485" s="79">
        <f>Model!$BP485*BK485</f>
        <v>3.5886176455473664</v>
      </c>
      <c r="CB485" s="79">
        <f>Model!$BP485*BL485</f>
        <v>3.5485532649790565</v>
      </c>
      <c r="CC485" s="79">
        <f>Model!$BP485*BM485</f>
        <v>3.5084888844107716</v>
      </c>
      <c r="CD485" s="79">
        <f>Model!$BP485*BN485</f>
        <v>3.4684245038424621</v>
      </c>
      <c r="CE485" s="79">
        <f>Model!$BP485*BO485</f>
        <v>3.4283601232741767</v>
      </c>
      <c r="CF485" s="79">
        <f>Model!$BS485*BT485</f>
        <v>60392.260545597674</v>
      </c>
      <c r="CG485" s="79">
        <f>Model!$BS485*BU485</f>
        <v>59766.895905764097</v>
      </c>
      <c r="CH485" s="79">
        <f>Model!$BS485*BV485</f>
        <v>59141.531265930142</v>
      </c>
      <c r="CI485" s="79">
        <f>Model!$BS485*BW485</f>
        <v>58516.166626096565</v>
      </c>
      <c r="CJ485" s="79">
        <f>Model!$BS485*BX485</f>
        <v>57890.80198626261</v>
      </c>
      <c r="CK485" s="79">
        <f>Model!$BS485*BY485</f>
        <v>57265.437346429047</v>
      </c>
      <c r="CL485" s="79">
        <f>Model!$BS485*BZ485</f>
        <v>56640.072706595092</v>
      </c>
      <c r="CM485" s="79">
        <f>Model!$BS485*CA485</f>
        <v>56014.708066761516</v>
      </c>
      <c r="CN485" s="79">
        <f>Model!$BS485*CB485</f>
        <v>55389.34342692756</v>
      </c>
      <c r="CO485" s="79">
        <f>Model!$BS485*CC485</f>
        <v>54763.978787093991</v>
      </c>
      <c r="CP485" s="79">
        <f>Model!$BS485*CD485</f>
        <v>54138.614147260043</v>
      </c>
      <c r="CQ485" s="79">
        <f>Model!$BS485*CE485</f>
        <v>53513.249507426466</v>
      </c>
      <c r="CR485" s="79">
        <f>Model!$BR485*BT485</f>
        <v>20398.215652585321</v>
      </c>
      <c r="CS485" s="79">
        <f>Model!$BR485*BU485</f>
        <v>20186.991189887896</v>
      </c>
      <c r="CT485" s="79">
        <f>Model!$BR485*BV485</f>
        <v>19975.766727190345</v>
      </c>
      <c r="CU485" s="79">
        <f>Model!$BR485*BW485</f>
        <v>19764.542264492924</v>
      </c>
      <c r="CV485" s="79">
        <f>Model!$BR485*BX485</f>
        <v>19553.317801795372</v>
      </c>
      <c r="CW485" s="79">
        <f>Model!$BR485*BY485</f>
        <v>19342.093339097955</v>
      </c>
      <c r="CX485" s="79">
        <f>Model!$BR485*BZ485</f>
        <v>19130.868876400404</v>
      </c>
      <c r="CY485" s="79">
        <f>Model!$BR485*CA485</f>
        <v>18919.644413702979</v>
      </c>
      <c r="CZ485" s="79">
        <f>Model!$BR485*CB485</f>
        <v>18708.419951005431</v>
      </c>
      <c r="DA485" s="79">
        <f>Model!$BR485*CC485</f>
        <v>18497.195488308011</v>
      </c>
      <c r="DB485" s="79">
        <f>Model!$BR485*CD485</f>
        <v>18285.971025610459</v>
      </c>
      <c r="DC485" s="79">
        <f>Model!$BR485*CE485</f>
        <v>18074.746562913038</v>
      </c>
      <c r="DD485" s="79">
        <f>SUM(Model!$CF485:$CQ485)</f>
        <v>683433.06031814497</v>
      </c>
      <c r="DE485" s="79">
        <f>SUM(Model!$CR485:$DC485)</f>
        <v>230837.77329299011</v>
      </c>
      <c r="DF485" s="80">
        <f>IFERROR((Model!$DD485-Model!$DE485)/Model!$DD485,0)</f>
        <v>0.66223791809905597</v>
      </c>
    </row>
    <row r="486" spans="2:110" x14ac:dyDescent="0.25">
      <c r="B486" t="s">
        <v>371</v>
      </c>
      <c r="C486" t="s">
        <v>148</v>
      </c>
      <c r="D486" t="s">
        <v>13</v>
      </c>
      <c r="E486" s="4">
        <v>401</v>
      </c>
      <c r="F486" s="4">
        <v>2539150.87</v>
      </c>
      <c r="G486" s="4">
        <v>1086595.57</v>
      </c>
      <c r="H486" s="4">
        <v>37</v>
      </c>
      <c r="I486" s="4">
        <v>29</v>
      </c>
      <c r="J486" s="4">
        <v>41</v>
      </c>
      <c r="K486" s="4">
        <v>19</v>
      </c>
      <c r="L486" s="4">
        <v>33</v>
      </c>
      <c r="M486" s="4">
        <v>48</v>
      </c>
      <c r="N486" s="4">
        <v>13</v>
      </c>
      <c r="O486" s="4">
        <v>37</v>
      </c>
      <c r="P486" s="4">
        <v>28</v>
      </c>
      <c r="Q486" s="4">
        <v>29</v>
      </c>
      <c r="R486" s="4">
        <v>52</v>
      </c>
      <c r="S486" s="4">
        <v>54</v>
      </c>
      <c r="T486" s="4">
        <v>19</v>
      </c>
      <c r="U486" s="4">
        <v>27</v>
      </c>
      <c r="V486" s="4">
        <v>43</v>
      </c>
      <c r="W486" s="4">
        <v>30</v>
      </c>
      <c r="X486" s="4">
        <v>48</v>
      </c>
      <c r="Y486" s="4">
        <v>35</v>
      </c>
      <c r="Z486" s="4">
        <v>25</v>
      </c>
      <c r="AA486" s="4">
        <v>26</v>
      </c>
      <c r="AB486" s="4">
        <v>51</v>
      </c>
      <c r="AC486" s="4">
        <v>36</v>
      </c>
      <c r="AD486" s="4">
        <v>51</v>
      </c>
      <c r="AE486" s="4">
        <v>47</v>
      </c>
      <c r="AF486" s="4">
        <v>42</v>
      </c>
      <c r="AG486" s="4">
        <v>24</v>
      </c>
      <c r="AH486" s="4">
        <v>25</v>
      </c>
      <c r="AI486" s="4">
        <v>36</v>
      </c>
      <c r="AJ486" s="4">
        <v>44</v>
      </c>
      <c r="AK486" s="4">
        <v>28</v>
      </c>
      <c r="AL486" s="4">
        <v>20</v>
      </c>
      <c r="AM486" s="4">
        <v>51</v>
      </c>
      <c r="AN486" s="4">
        <v>28</v>
      </c>
      <c r="AO486" s="4">
        <v>25</v>
      </c>
      <c r="AP486" s="4">
        <v>33</v>
      </c>
      <c r="AQ486" s="4">
        <v>45</v>
      </c>
      <c r="AR486" s="79">
        <f>MAX(IFERROR(IFERROR(_xlfn.FORECAST.ETS(AR$5,tbl_Model[[#This Row],[H_2023_01]:[H_2025_12]],$H$5:$AQ$5),_xlfn.FORECAST.LINEAR(AR$5,tbl_Model[[#This Row],[H_2023_01]:[H_2025_12]],$H$5:$AQ$5)),0),0)</f>
        <v>25.12126593693355</v>
      </c>
      <c r="AS486" s="79">
        <f>MAX(IFERROR(IFERROR(_xlfn.FORECAST.ETS(AS$5,tbl_Model[[#This Row],[H_2023_01]:[H_2025_12]],$H$5:$AQ$5),_xlfn.FORECAST.LINEAR(AS$5,tbl_Model[[#This Row],[H_2023_01]:[H_2025_12]],$H$5:$AQ$5)),0),0)</f>
        <v>35.533062617278617</v>
      </c>
      <c r="AT486" s="79">
        <f>MAX(IFERROR(IFERROR(_xlfn.FORECAST.ETS(AT$5,tbl_Model[[#This Row],[H_2023_01]:[H_2025_12]],$H$5:$AQ$5),_xlfn.FORECAST.LINEAR(AT$5,tbl_Model[[#This Row],[H_2023_01]:[H_2025_12]],$H$5:$AQ$5)),0),0)</f>
        <v>40.51493999458247</v>
      </c>
      <c r="AU486" s="79">
        <f>MAX(IFERROR(IFERROR(_xlfn.FORECAST.ETS(AU$5,tbl_Model[[#This Row],[H_2023_01]:[H_2025_12]],$H$5:$AQ$5),_xlfn.FORECAST.LINEAR(AU$5,tbl_Model[[#This Row],[H_2023_01]:[H_2025_12]],$H$5:$AQ$5)),0),0)</f>
        <v>25.026723374427068</v>
      </c>
      <c r="AV486" s="79">
        <f>MAX(IFERROR(IFERROR(_xlfn.FORECAST.ETS(AV$5,tbl_Model[[#This Row],[H_2023_01]:[H_2025_12]],$H$5:$AQ$5),_xlfn.FORECAST.LINEAR(AV$5,tbl_Model[[#This Row],[H_2023_01]:[H_2025_12]],$H$5:$AQ$5)),0),0)</f>
        <v>35.438520054772134</v>
      </c>
      <c r="AW486" s="79">
        <f>MAX(IFERROR(IFERROR(_xlfn.FORECAST.ETS(AW$5,tbl_Model[[#This Row],[H_2023_01]:[H_2025_12]],$H$5:$AQ$5),_xlfn.FORECAST.LINEAR(AW$5,tbl_Model[[#This Row],[H_2023_01]:[H_2025_12]],$H$5:$AQ$5)),0),0)</f>
        <v>40.420397432075987</v>
      </c>
      <c r="AX486" s="79">
        <f>MAX(IFERROR(IFERROR(_xlfn.FORECAST.ETS(AX$5,tbl_Model[[#This Row],[H_2023_01]:[H_2025_12]],$H$5:$AQ$5),_xlfn.FORECAST.LINEAR(AX$5,tbl_Model[[#This Row],[H_2023_01]:[H_2025_12]],$H$5:$AQ$5)),0),0)</f>
        <v>24.932180811920585</v>
      </c>
      <c r="AY486" s="79">
        <f>MAX(IFERROR(IFERROR(_xlfn.FORECAST.ETS(AY$5,tbl_Model[[#This Row],[H_2023_01]:[H_2025_12]],$H$5:$AQ$5),_xlfn.FORECAST.LINEAR(AY$5,tbl_Model[[#This Row],[H_2023_01]:[H_2025_12]],$H$5:$AQ$5)),0),0)</f>
        <v>35.343977492265651</v>
      </c>
      <c r="AZ486" s="79">
        <f>MAX(IFERROR(IFERROR(_xlfn.FORECAST.ETS(AZ$5,tbl_Model[[#This Row],[H_2023_01]:[H_2025_12]],$H$5:$AQ$5),_xlfn.FORECAST.LINEAR(AZ$5,tbl_Model[[#This Row],[H_2023_01]:[H_2025_12]],$H$5:$AQ$5)),0),0)</f>
        <v>40.325854869569504</v>
      </c>
      <c r="BA486" s="79">
        <f>MAX(IFERROR(IFERROR(_xlfn.FORECAST.ETS(BA$5,tbl_Model[[#This Row],[H_2023_01]:[H_2025_12]],$H$5:$AQ$5),_xlfn.FORECAST.LINEAR(BA$5,tbl_Model[[#This Row],[H_2023_01]:[H_2025_12]],$H$5:$AQ$5)),0),0)</f>
        <v>24.837638249414102</v>
      </c>
      <c r="BB486" s="79">
        <f>MAX(IFERROR(IFERROR(_xlfn.FORECAST.ETS(BB$5,tbl_Model[[#This Row],[H_2023_01]:[H_2025_12]],$H$5:$AQ$5),_xlfn.FORECAST.LINEAR(BB$5,tbl_Model[[#This Row],[H_2023_01]:[H_2025_12]],$H$5:$AQ$5)),0),0)</f>
        <v>35.249434929759168</v>
      </c>
      <c r="BC486" s="79">
        <f>MAX(IFERROR(IFERROR(_xlfn.FORECAST.ETS(BC$5,tbl_Model[[#This Row],[H_2023_01]:[H_2025_12]],$H$5:$AQ$5),_xlfn.FORECAST.LINEAR(BC$5,tbl_Model[[#This Row],[H_2023_01]:[H_2025_12]],$H$5:$AQ$5)),0),0)</f>
        <v>40.231312307063021</v>
      </c>
      <c r="BD486" s="80">
        <f>IFERROR(AR486/SUM(Model!$AR486:$BC486),1/12)</f>
        <v>6.23394670438863E-2</v>
      </c>
      <c r="BE486" s="80">
        <f>IFERROR(AS486/SUM(Model!$AR486:$BC486),1/12)</f>
        <v>8.8176773875933825E-2</v>
      </c>
      <c r="BF486" s="80">
        <f>IFERROR(AT486/SUM(Model!$AR486:$BC486),1/12)</f>
        <v>0.10053950994818393</v>
      </c>
      <c r="BG486" s="80">
        <f>IFERROR(AU486/SUM(Model!$AR486:$BC486),1/12)</f>
        <v>6.2104855739885396E-2</v>
      </c>
      <c r="BH486" s="80">
        <f>IFERROR(AV486/SUM(Model!$AR486:$BC486),1/12)</f>
        <v>8.7942162571932922E-2</v>
      </c>
      <c r="BI486" s="80">
        <f>IFERROR(AW486/SUM(Model!$AR486:$BC486),1/12)</f>
        <v>0.10030489864418303</v>
      </c>
      <c r="BJ486" s="80">
        <f>IFERROR(AX486/SUM(Model!$AR486:$BC486),1/12)</f>
        <v>6.1870244435884493E-2</v>
      </c>
      <c r="BK486" s="80">
        <f>IFERROR(AY486/SUM(Model!$AR486:$BC486),1/12)</f>
        <v>8.7707551267932019E-2</v>
      </c>
      <c r="BL486" s="80">
        <f>IFERROR(AZ486/SUM(Model!$AR486:$BC486),1/12)</f>
        <v>0.10007028734018213</v>
      </c>
      <c r="BM486" s="80">
        <f>IFERROR(BA486/SUM(Model!$AR486:$BC486),1/12)</f>
        <v>6.163563313188359E-2</v>
      </c>
      <c r="BN486" s="80">
        <f>IFERROR(BB486/SUM(Model!$AR486:$BC486),1/12)</f>
        <v>8.7472939963931115E-2</v>
      </c>
      <c r="BO486" s="80">
        <f>IFERROR(BC486/SUM(Model!$AR486:$BC486),1/12)</f>
        <v>9.9835676036181223E-2</v>
      </c>
      <c r="BP48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417.33482871125614</v>
      </c>
      <c r="BQ486" s="77" cm="1">
        <f t="array" ref="BQ48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486" s="77" cm="1">
        <f t="array" ref="BR48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486" s="77">
        <f>IF(tbl_Model[[#This Row],[Type]]="Boutique",
    tbl_Model[[#This Row],[UnitListPrice]],
    tbl_Model[[#This Row],[UnitListPrice]]*(1-SUMIFS(tbl_MarketTerms[WholesaleMarginPct],tbl_MarketTerms[Country],tbl_Model[[#This Row],[country]])))</f>
        <v>6396.9490117444848</v>
      </c>
      <c r="BT486" s="79">
        <f>Model!$BP486*BD486</f>
        <v>26.016430800711287</v>
      </c>
      <c r="BU486" s="79">
        <f>Model!$BP486*BE486</f>
        <v>36.799238821824005</v>
      </c>
      <c r="BV486" s="79">
        <f>Model!$BP486*BF486</f>
        <v>41.958639162938972</v>
      </c>
      <c r="BW486" s="79">
        <f>Model!$BP486*BG486</f>
        <v>25.918519332342346</v>
      </c>
      <c r="BX486" s="79">
        <f>Model!$BP486*BH486</f>
        <v>36.701327353455063</v>
      </c>
      <c r="BY486" s="79">
        <f>Model!$BP486*BI486</f>
        <v>41.860727694570031</v>
      </c>
      <c r="BZ486" s="79">
        <f>Model!$BP486*BJ486</f>
        <v>25.820607863973404</v>
      </c>
      <c r="CA486" s="79">
        <f>Model!$BP486*BK486</f>
        <v>36.603415885086122</v>
      </c>
      <c r="CB486" s="79">
        <f>Model!$BP486*BL486</f>
        <v>41.762816226201089</v>
      </c>
      <c r="CC486" s="79">
        <f>Model!$BP486*BM486</f>
        <v>25.722696395604462</v>
      </c>
      <c r="CD486" s="79">
        <f>Model!$BP486*BN486</f>
        <v>36.50550441671718</v>
      </c>
      <c r="CE486" s="79">
        <f>Model!$BP486*BO486</f>
        <v>41.664904757832147</v>
      </c>
      <c r="CF486" s="79">
        <f>Model!$BS486*BT486</f>
        <v>166425.78129972884</v>
      </c>
      <c r="CG486" s="79">
        <f>Model!$BS486*BU486</f>
        <v>235402.85441421636</v>
      </c>
      <c r="CH486" s="79">
        <f>Model!$BS486*BV486</f>
        <v>268407.27532750589</v>
      </c>
      <c r="CI486" s="79">
        <f>Model!$BS486*BW486</f>
        <v>165799.4466289077</v>
      </c>
      <c r="CJ486" s="79">
        <f>Model!$BS486*BX486</f>
        <v>234776.51974339518</v>
      </c>
      <c r="CK486" s="79">
        <f>Model!$BS486*BY486</f>
        <v>267780.94065668475</v>
      </c>
      <c r="CL486" s="79">
        <f>Model!$BS486*BZ486</f>
        <v>165173.11195808655</v>
      </c>
      <c r="CM486" s="79">
        <f>Model!$BS486*CA486</f>
        <v>234150.18507257404</v>
      </c>
      <c r="CN486" s="79">
        <f>Model!$BS486*CB486</f>
        <v>267154.6059858636</v>
      </c>
      <c r="CO486" s="79">
        <f>Model!$BS486*CC486</f>
        <v>164546.77728726537</v>
      </c>
      <c r="CP486" s="79">
        <f>Model!$BS486*CD486</f>
        <v>233523.85040175289</v>
      </c>
      <c r="CQ486" s="79">
        <f>Model!$BS486*CE486</f>
        <v>266528.27131504245</v>
      </c>
      <c r="CR486" s="79">
        <f>Model!$BR486*BT486</f>
        <v>70239.519082854182</v>
      </c>
      <c r="CS486" s="79">
        <f>Model!$BR486*BU486</f>
        <v>99351.093055752601</v>
      </c>
      <c r="CT486" s="79">
        <f>Model!$BR486*BV486</f>
        <v>113280.51333218504</v>
      </c>
      <c r="CU486" s="79">
        <f>Model!$BR486*BW486</f>
        <v>69975.176348694717</v>
      </c>
      <c r="CV486" s="79">
        <f>Model!$BR486*BX486</f>
        <v>99086.750321593136</v>
      </c>
      <c r="CW486" s="79">
        <f>Model!$BR486*BY486</f>
        <v>113016.17059802558</v>
      </c>
      <c r="CX486" s="79">
        <f>Model!$BR486*BZ486</f>
        <v>69710.833614535237</v>
      </c>
      <c r="CY486" s="79">
        <f>Model!$BR486*CA486</f>
        <v>98822.40758743367</v>
      </c>
      <c r="CZ486" s="79">
        <f>Model!$BR486*CB486</f>
        <v>112751.82786386611</v>
      </c>
      <c r="DA486" s="79">
        <f>Model!$BR486*CC486</f>
        <v>69446.490880375772</v>
      </c>
      <c r="DB486" s="79">
        <f>Model!$BR486*CD486</f>
        <v>98558.064853274205</v>
      </c>
      <c r="DC486" s="79">
        <f>Model!$BR486*CE486</f>
        <v>112487.48512970665</v>
      </c>
      <c r="DD486" s="79">
        <f>SUM(Model!$CF486:$CQ486)</f>
        <v>2669669.6200910239</v>
      </c>
      <c r="DE486" s="79">
        <f>SUM(Model!$CR486:$DC486)</f>
        <v>1126726.3326682968</v>
      </c>
      <c r="DF486" s="80">
        <f>IFERROR((Model!$DD486-Model!$DE486)/Model!$DD486,0)</f>
        <v>0.57795289567333041</v>
      </c>
    </row>
    <row r="487" spans="2:110" x14ac:dyDescent="0.25">
      <c r="B487" t="s">
        <v>371</v>
      </c>
      <c r="C487" t="s">
        <v>169</v>
      </c>
      <c r="D487" t="s">
        <v>5</v>
      </c>
      <c r="E487" s="4">
        <v>19</v>
      </c>
      <c r="F487" s="4">
        <v>311489.74</v>
      </c>
      <c r="G487" s="4">
        <v>113676.17</v>
      </c>
      <c r="H487" s="4">
        <v>1</v>
      </c>
      <c r="I487" s="4">
        <v>2</v>
      </c>
      <c r="J487" s="4">
        <v>0</v>
      </c>
      <c r="K487" s="4">
        <v>5</v>
      </c>
      <c r="L487" s="4">
        <v>0</v>
      </c>
      <c r="M487" s="4">
        <v>2</v>
      </c>
      <c r="N487" s="4">
        <v>0</v>
      </c>
      <c r="O487" s="4">
        <v>1</v>
      </c>
      <c r="P487" s="4">
        <v>5</v>
      </c>
      <c r="Q487" s="4">
        <v>0</v>
      </c>
      <c r="R487" s="4">
        <v>3</v>
      </c>
      <c r="S487" s="4">
        <v>5</v>
      </c>
      <c r="T487" s="4">
        <v>0</v>
      </c>
      <c r="U487" s="4">
        <v>0</v>
      </c>
      <c r="V487" s="4">
        <v>4</v>
      </c>
      <c r="W487" s="4">
        <v>0</v>
      </c>
      <c r="X487" s="4">
        <v>0</v>
      </c>
      <c r="Y487" s="4">
        <v>6</v>
      </c>
      <c r="Z487" s="4">
        <v>6</v>
      </c>
      <c r="AA487" s="4">
        <v>0</v>
      </c>
      <c r="AB487" s="4">
        <v>0</v>
      </c>
      <c r="AC487" s="4">
        <v>4</v>
      </c>
      <c r="AD487" s="4">
        <v>10</v>
      </c>
      <c r="AE487" s="4">
        <v>6</v>
      </c>
      <c r="AF487" s="4">
        <v>5</v>
      </c>
      <c r="AG487" s="4">
        <v>2</v>
      </c>
      <c r="AH487" s="4">
        <v>3</v>
      </c>
      <c r="AI487" s="4">
        <v>2</v>
      </c>
      <c r="AJ487" s="4">
        <v>0</v>
      </c>
      <c r="AK487" s="4">
        <v>0</v>
      </c>
      <c r="AL487" s="4">
        <v>0</v>
      </c>
      <c r="AM487" s="4">
        <v>0</v>
      </c>
      <c r="AN487" s="4">
        <v>1</v>
      </c>
      <c r="AO487" s="4">
        <v>0</v>
      </c>
      <c r="AP487" s="4">
        <v>1</v>
      </c>
      <c r="AQ487" s="4">
        <v>5</v>
      </c>
      <c r="AR487" s="79">
        <f>MAX(IFERROR(IFERROR(_xlfn.FORECAST.ETS(AR$5,tbl_Model[[#This Row],[H_2023_01]:[H_2025_12]],$H$5:$AQ$5),_xlfn.FORECAST.LINEAR(AR$5,tbl_Model[[#This Row],[H_2023_01]:[H_2025_12]],$H$5:$AQ$5)),0),0)</f>
        <v>1.9581250785547339</v>
      </c>
      <c r="AS487" s="79">
        <f>MAX(IFERROR(IFERROR(_xlfn.FORECAST.ETS(AS$5,tbl_Model[[#This Row],[H_2023_01]:[H_2025_12]],$H$5:$AQ$5),_xlfn.FORECAST.LINEAR(AS$5,tbl_Model[[#This Row],[H_2023_01]:[H_2025_12]],$H$5:$AQ$5)),0),0)</f>
        <v>1.9957254599042296</v>
      </c>
      <c r="AT487" s="79">
        <f>MAX(IFERROR(IFERROR(_xlfn.FORECAST.ETS(AT$5,tbl_Model[[#This Row],[H_2023_01]:[H_2025_12]],$H$5:$AQ$5),_xlfn.FORECAST.LINEAR(AT$5,tbl_Model[[#This Row],[H_2023_01]:[H_2025_12]],$H$5:$AQ$5)),0),0)</f>
        <v>2.0333258412537254</v>
      </c>
      <c r="AU487" s="79">
        <f>MAX(IFERROR(IFERROR(_xlfn.FORECAST.ETS(AU$5,tbl_Model[[#This Row],[H_2023_01]:[H_2025_12]],$H$5:$AQ$5),_xlfn.FORECAST.LINEAR(AU$5,tbl_Model[[#This Row],[H_2023_01]:[H_2025_12]],$H$5:$AQ$5)),0),0)</f>
        <v>2.0709262226032208</v>
      </c>
      <c r="AV487" s="79">
        <f>MAX(IFERROR(IFERROR(_xlfn.FORECAST.ETS(AV$5,tbl_Model[[#This Row],[H_2023_01]:[H_2025_12]],$H$5:$AQ$5),_xlfn.FORECAST.LINEAR(AV$5,tbl_Model[[#This Row],[H_2023_01]:[H_2025_12]],$H$5:$AQ$5)),0),0)</f>
        <v>2.1085266039527166</v>
      </c>
      <c r="AW487" s="79">
        <f>MAX(IFERROR(IFERROR(_xlfn.FORECAST.ETS(AW$5,tbl_Model[[#This Row],[H_2023_01]:[H_2025_12]],$H$5:$AQ$5),_xlfn.FORECAST.LINEAR(AW$5,tbl_Model[[#This Row],[H_2023_01]:[H_2025_12]],$H$5:$AQ$5)),0),0)</f>
        <v>2.146126985302212</v>
      </c>
      <c r="AX487" s="79">
        <f>MAX(IFERROR(IFERROR(_xlfn.FORECAST.ETS(AX$5,tbl_Model[[#This Row],[H_2023_01]:[H_2025_12]],$H$5:$AQ$5),_xlfn.FORECAST.LINEAR(AX$5,tbl_Model[[#This Row],[H_2023_01]:[H_2025_12]],$H$5:$AQ$5)),0),0)</f>
        <v>2.1837273666517079</v>
      </c>
      <c r="AY487" s="79">
        <f>MAX(IFERROR(IFERROR(_xlfn.FORECAST.ETS(AY$5,tbl_Model[[#This Row],[H_2023_01]:[H_2025_12]],$H$5:$AQ$5),_xlfn.FORECAST.LINEAR(AY$5,tbl_Model[[#This Row],[H_2023_01]:[H_2025_12]],$H$5:$AQ$5)),0),0)</f>
        <v>2.2213277480012033</v>
      </c>
      <c r="AZ487" s="79">
        <f>MAX(IFERROR(IFERROR(_xlfn.FORECAST.ETS(AZ$5,tbl_Model[[#This Row],[H_2023_01]:[H_2025_12]],$H$5:$AQ$5),_xlfn.FORECAST.LINEAR(AZ$5,tbl_Model[[#This Row],[H_2023_01]:[H_2025_12]],$H$5:$AQ$5)),0),0)</f>
        <v>2.2589281293506991</v>
      </c>
      <c r="BA487" s="79">
        <f>MAX(IFERROR(IFERROR(_xlfn.FORECAST.ETS(BA$5,tbl_Model[[#This Row],[H_2023_01]:[H_2025_12]],$H$5:$AQ$5),_xlfn.FORECAST.LINEAR(BA$5,tbl_Model[[#This Row],[H_2023_01]:[H_2025_12]],$H$5:$AQ$5)),0),0)</f>
        <v>2.2965285107001945</v>
      </c>
      <c r="BB487" s="79">
        <f>MAX(IFERROR(IFERROR(_xlfn.FORECAST.ETS(BB$5,tbl_Model[[#This Row],[H_2023_01]:[H_2025_12]],$H$5:$AQ$5),_xlfn.FORECAST.LINEAR(BB$5,tbl_Model[[#This Row],[H_2023_01]:[H_2025_12]],$H$5:$AQ$5)),0),0)</f>
        <v>2.3341288920496903</v>
      </c>
      <c r="BC487" s="79">
        <f>MAX(IFERROR(IFERROR(_xlfn.FORECAST.ETS(BC$5,tbl_Model[[#This Row],[H_2023_01]:[H_2025_12]],$H$5:$AQ$5),_xlfn.FORECAST.LINEAR(BC$5,tbl_Model[[#This Row],[H_2023_01]:[H_2025_12]],$H$5:$AQ$5)),0),0)</f>
        <v>2.3717292733991857</v>
      </c>
      <c r="BD487" s="80">
        <f>IFERROR(AR487/SUM(Model!$AR487:$BC487),1/12)</f>
        <v>7.5373015633158527E-2</v>
      </c>
      <c r="BE487" s="80">
        <f>IFERROR(AS487/SUM(Model!$AR487:$BC487),1/12)</f>
        <v>7.6820346124099395E-2</v>
      </c>
      <c r="BF487" s="80">
        <f>IFERROR(AT487/SUM(Model!$AR487:$BC487),1/12)</f>
        <v>7.8267676615040277E-2</v>
      </c>
      <c r="BG487" s="80">
        <f>IFERROR(AU487/SUM(Model!$AR487:$BC487),1/12)</f>
        <v>7.9715007105981131E-2</v>
      </c>
      <c r="BH487" s="80">
        <f>IFERROR(AV487/SUM(Model!$AR487:$BC487),1/12)</f>
        <v>8.1162337596922013E-2</v>
      </c>
      <c r="BI487" s="80">
        <f>IFERROR(AW487/SUM(Model!$AR487:$BC487),1/12)</f>
        <v>8.2609668087862881E-2</v>
      </c>
      <c r="BJ487" s="80">
        <f>IFERROR(AX487/SUM(Model!$AR487:$BC487),1/12)</f>
        <v>8.4056998578803763E-2</v>
      </c>
      <c r="BK487" s="80">
        <f>IFERROR(AY487/SUM(Model!$AR487:$BC487),1/12)</f>
        <v>8.5504329069744617E-2</v>
      </c>
      <c r="BL487" s="80">
        <f>IFERROR(AZ487/SUM(Model!$AR487:$BC487),1/12)</f>
        <v>8.6951659560685499E-2</v>
      </c>
      <c r="BM487" s="80">
        <f>IFERROR(BA487/SUM(Model!$AR487:$BC487),1/12)</f>
        <v>8.8398990051626367E-2</v>
      </c>
      <c r="BN487" s="80">
        <f>IFERROR(BB487/SUM(Model!$AR487:$BC487),1/12)</f>
        <v>8.9846320542567248E-2</v>
      </c>
      <c r="BO487" s="80">
        <f>IFERROR(BC487/SUM(Model!$AR487:$BC487),1/12)</f>
        <v>9.1293651033508103E-2</v>
      </c>
      <c r="BP48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20.151515151515152</v>
      </c>
      <c r="BQ487" s="77" cm="1">
        <f t="array" ref="BQ48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487" s="77" cm="1">
        <f t="array" ref="BR48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487" s="77">
        <f>IF(tbl_Model[[#This Row],[Type]]="Boutique",
    tbl_Model[[#This Row],[UnitListPrice]],
    tbl_Model[[#This Row],[UnitListPrice]]*(1-SUMIFS(tbl_MarketTerms[WholesaleMarginPct],tbl_MarketTerms[Country],tbl_Model[[#This Row],[country]])))</f>
        <v>15822.090366022101</v>
      </c>
      <c r="BT487" s="79">
        <f>Model!$BP487*BD487</f>
        <v>1.5188804665469824</v>
      </c>
      <c r="BU487" s="79">
        <f>Model!$BP487*BE487</f>
        <v>1.5480463688644273</v>
      </c>
      <c r="BV487" s="79">
        <f>Model!$BP487*BF487</f>
        <v>1.5772122711818723</v>
      </c>
      <c r="BW487" s="79">
        <f>Model!$BP487*BG487</f>
        <v>1.6063781734993168</v>
      </c>
      <c r="BX487" s="79">
        <f>Model!$BP487*BH487</f>
        <v>1.6355440758167619</v>
      </c>
      <c r="BY487" s="79">
        <f>Model!$BP487*BI487</f>
        <v>1.6647099781342065</v>
      </c>
      <c r="BZ487" s="79">
        <f>Model!$BP487*BJ487</f>
        <v>1.6938758804516516</v>
      </c>
      <c r="CA487" s="79">
        <f>Model!$BP487*BK487</f>
        <v>1.723041782769096</v>
      </c>
      <c r="CB487" s="79">
        <f>Model!$BP487*BL487</f>
        <v>1.7522076850865411</v>
      </c>
      <c r="CC487" s="79">
        <f>Model!$BP487*BM487</f>
        <v>1.781373587403986</v>
      </c>
      <c r="CD487" s="79">
        <f>Model!$BP487*BN487</f>
        <v>1.8105394897214311</v>
      </c>
      <c r="CE487" s="79">
        <f>Model!$BP487*BO487</f>
        <v>1.8397053920388755</v>
      </c>
      <c r="CF487" s="79">
        <f>Model!$BS487*BT487</f>
        <v>24031.863996892163</v>
      </c>
      <c r="CG487" s="79">
        <f>Model!$BS487*BU487</f>
        <v>24493.32953896535</v>
      </c>
      <c r="CH487" s="79">
        <f>Model!$BS487*BV487</f>
        <v>24954.795081038541</v>
      </c>
      <c r="CI487" s="79">
        <f>Model!$BS487*BW487</f>
        <v>25416.260623111721</v>
      </c>
      <c r="CJ487" s="79">
        <f>Model!$BS487*BX487</f>
        <v>25877.726165184908</v>
      </c>
      <c r="CK487" s="79">
        <f>Model!$BS487*BY487</f>
        <v>26339.191707258091</v>
      </c>
      <c r="CL487" s="79">
        <f>Model!$BS487*BZ487</f>
        <v>26800.657249331281</v>
      </c>
      <c r="CM487" s="79">
        <f>Model!$BS487*CA487</f>
        <v>27262.122791404461</v>
      </c>
      <c r="CN487" s="79">
        <f>Model!$BS487*CB487</f>
        <v>27723.588333477648</v>
      </c>
      <c r="CO487" s="79">
        <f>Model!$BS487*CC487</f>
        <v>28185.053875550835</v>
      </c>
      <c r="CP487" s="79">
        <f>Model!$BS487*CD487</f>
        <v>28646.519417624026</v>
      </c>
      <c r="CQ487" s="79">
        <f>Model!$BS487*CE487</f>
        <v>29107.984959697205</v>
      </c>
      <c r="CR487" s="79">
        <f>Model!$BR487*BT487</f>
        <v>8501.0365587350643</v>
      </c>
      <c r="CS487" s="79">
        <f>Model!$BR487*BU487</f>
        <v>8664.2754753779009</v>
      </c>
      <c r="CT487" s="79">
        <f>Model!$BR487*BV487</f>
        <v>8827.5143920207374</v>
      </c>
      <c r="CU487" s="79">
        <f>Model!$BR487*BW487</f>
        <v>8990.7533086635722</v>
      </c>
      <c r="CV487" s="79">
        <f>Model!$BR487*BX487</f>
        <v>9153.9922253064087</v>
      </c>
      <c r="CW487" s="79">
        <f>Model!$BR487*BY487</f>
        <v>9317.2311419492435</v>
      </c>
      <c r="CX487" s="79">
        <f>Model!$BR487*BZ487</f>
        <v>9480.47005859208</v>
      </c>
      <c r="CY487" s="79">
        <f>Model!$BR487*CA487</f>
        <v>9643.7089752349129</v>
      </c>
      <c r="CZ487" s="79">
        <f>Model!$BR487*CB487</f>
        <v>9806.9478918777513</v>
      </c>
      <c r="DA487" s="79">
        <f>Model!$BR487*CC487</f>
        <v>9970.1868085205861</v>
      </c>
      <c r="DB487" s="79">
        <f>Model!$BR487*CD487</f>
        <v>10133.425725163424</v>
      </c>
      <c r="DC487" s="79">
        <f>Model!$BR487*CE487</f>
        <v>10296.664641806257</v>
      </c>
      <c r="DD487" s="79">
        <f>SUM(Model!$CF487:$CQ487)</f>
        <v>318839.09373953624</v>
      </c>
      <c r="DE487" s="79">
        <f>SUM(Model!$CR487:$DC487)</f>
        <v>112786.20720324795</v>
      </c>
      <c r="DF487" s="80">
        <f>IFERROR((Model!$DD487-Model!$DE487)/Model!$DD487,0)</f>
        <v>0.64625979242249243</v>
      </c>
    </row>
    <row r="488" spans="2:110" x14ac:dyDescent="0.25">
      <c r="B488" t="s">
        <v>371</v>
      </c>
      <c r="C488" t="s">
        <v>131</v>
      </c>
      <c r="D488" t="s">
        <v>34</v>
      </c>
      <c r="E488" s="4">
        <v>51</v>
      </c>
      <c r="F488" s="4">
        <v>282485.90999999997</v>
      </c>
      <c r="G488" s="4">
        <v>128109.81</v>
      </c>
      <c r="H488" s="4">
        <v>3</v>
      </c>
      <c r="I488" s="4">
        <v>0</v>
      </c>
      <c r="J488" s="4">
        <v>0</v>
      </c>
      <c r="K488" s="4">
        <v>0</v>
      </c>
      <c r="L488" s="4">
        <v>0</v>
      </c>
      <c r="M488" s="4">
        <v>6</v>
      </c>
      <c r="N488" s="4">
        <v>0</v>
      </c>
      <c r="O488" s="4">
        <v>3</v>
      </c>
      <c r="P488" s="4">
        <v>8</v>
      </c>
      <c r="Q488" s="4">
        <v>8</v>
      </c>
      <c r="R488" s="4">
        <v>6</v>
      </c>
      <c r="S488" s="4">
        <v>8</v>
      </c>
      <c r="T488" s="4">
        <v>0</v>
      </c>
      <c r="U488" s="4">
        <v>5</v>
      </c>
      <c r="V488" s="4">
        <v>5</v>
      </c>
      <c r="W488" s="4">
        <v>2</v>
      </c>
      <c r="X488" s="4">
        <v>11</v>
      </c>
      <c r="Y488" s="4">
        <v>8</v>
      </c>
      <c r="Z488" s="4">
        <v>0</v>
      </c>
      <c r="AA488" s="4">
        <v>1</v>
      </c>
      <c r="AB488" s="4">
        <v>1</v>
      </c>
      <c r="AC488" s="4">
        <v>1</v>
      </c>
      <c r="AD488" s="4">
        <v>26</v>
      </c>
      <c r="AE488" s="4">
        <v>1</v>
      </c>
      <c r="AF488" s="4">
        <v>9</v>
      </c>
      <c r="AG488" s="4">
        <v>0</v>
      </c>
      <c r="AH488" s="4">
        <v>4</v>
      </c>
      <c r="AI488" s="4">
        <v>4</v>
      </c>
      <c r="AJ488" s="4">
        <v>6</v>
      </c>
      <c r="AK488" s="4">
        <v>3</v>
      </c>
      <c r="AL488" s="4">
        <v>6</v>
      </c>
      <c r="AM488" s="4">
        <v>6</v>
      </c>
      <c r="AN488" s="4">
        <v>4</v>
      </c>
      <c r="AO488" s="4">
        <v>5</v>
      </c>
      <c r="AP488" s="4">
        <v>0</v>
      </c>
      <c r="AQ488" s="4">
        <v>4</v>
      </c>
      <c r="AR488" s="79">
        <f>MAX(IFERROR(IFERROR(_xlfn.FORECAST.ETS(AR$5,tbl_Model[[#This Row],[H_2023_01]:[H_2025_12]],$H$5:$AQ$5),_xlfn.FORECAST.LINEAR(AR$5,tbl_Model[[#This Row],[H_2023_01]:[H_2025_12]],$H$5:$AQ$5)),0),0)</f>
        <v>5.4817877805538586</v>
      </c>
      <c r="AS488" s="79">
        <f>MAX(IFERROR(IFERROR(_xlfn.FORECAST.ETS(AS$5,tbl_Model[[#This Row],[H_2023_01]:[H_2025_12]],$H$5:$AQ$5),_xlfn.FORECAST.LINEAR(AS$5,tbl_Model[[#This Row],[H_2023_01]:[H_2025_12]],$H$5:$AQ$5)),0),0)</f>
        <v>5.5524880133898078</v>
      </c>
      <c r="AT488" s="79">
        <f>MAX(IFERROR(IFERROR(_xlfn.FORECAST.ETS(AT$5,tbl_Model[[#This Row],[H_2023_01]:[H_2025_12]],$H$5:$AQ$5),_xlfn.FORECAST.LINEAR(AT$5,tbl_Model[[#This Row],[H_2023_01]:[H_2025_12]],$H$5:$AQ$5)),0),0)</f>
        <v>5.6231882462257676</v>
      </c>
      <c r="AU488" s="79">
        <f>MAX(IFERROR(IFERROR(_xlfn.FORECAST.ETS(AU$5,tbl_Model[[#This Row],[H_2023_01]:[H_2025_12]],$H$5:$AQ$5),_xlfn.FORECAST.LINEAR(AU$5,tbl_Model[[#This Row],[H_2023_01]:[H_2025_12]],$H$5:$AQ$5)),0),0)</f>
        <v>5.6938884790617177</v>
      </c>
      <c r="AV488" s="79">
        <f>MAX(IFERROR(IFERROR(_xlfn.FORECAST.ETS(AV$5,tbl_Model[[#This Row],[H_2023_01]:[H_2025_12]],$H$5:$AQ$5),_xlfn.FORECAST.LINEAR(AV$5,tbl_Model[[#This Row],[H_2023_01]:[H_2025_12]],$H$5:$AQ$5)),0),0)</f>
        <v>5.7645887118976775</v>
      </c>
      <c r="AW488" s="79">
        <f>MAX(IFERROR(IFERROR(_xlfn.FORECAST.ETS(AW$5,tbl_Model[[#This Row],[H_2023_01]:[H_2025_12]],$H$5:$AQ$5),_xlfn.FORECAST.LINEAR(AW$5,tbl_Model[[#This Row],[H_2023_01]:[H_2025_12]],$H$5:$AQ$5)),0),0)</f>
        <v>5.8352889447336267</v>
      </c>
      <c r="AX488" s="79">
        <f>MAX(IFERROR(IFERROR(_xlfn.FORECAST.ETS(AX$5,tbl_Model[[#This Row],[H_2023_01]:[H_2025_12]],$H$5:$AQ$5),_xlfn.FORECAST.LINEAR(AX$5,tbl_Model[[#This Row],[H_2023_01]:[H_2025_12]],$H$5:$AQ$5)),0),0)</f>
        <v>5.9059891775695865</v>
      </c>
      <c r="AY488" s="79">
        <f>MAX(IFERROR(IFERROR(_xlfn.FORECAST.ETS(AY$5,tbl_Model[[#This Row],[H_2023_01]:[H_2025_12]],$H$5:$AQ$5),_xlfn.FORECAST.LINEAR(AY$5,tbl_Model[[#This Row],[H_2023_01]:[H_2025_12]],$H$5:$AQ$5)),0),0)</f>
        <v>5.9766894104055357</v>
      </c>
      <c r="AZ488" s="79">
        <f>MAX(IFERROR(IFERROR(_xlfn.FORECAST.ETS(AZ$5,tbl_Model[[#This Row],[H_2023_01]:[H_2025_12]],$H$5:$AQ$5),_xlfn.FORECAST.LINEAR(AZ$5,tbl_Model[[#This Row],[H_2023_01]:[H_2025_12]],$H$5:$AQ$5)),0),0)</f>
        <v>6.0473896432414955</v>
      </c>
      <c r="BA488" s="79">
        <f>MAX(IFERROR(IFERROR(_xlfn.FORECAST.ETS(BA$5,tbl_Model[[#This Row],[H_2023_01]:[H_2025_12]],$H$5:$AQ$5),_xlfn.FORECAST.LINEAR(BA$5,tbl_Model[[#This Row],[H_2023_01]:[H_2025_12]],$H$5:$AQ$5)),0),0)</f>
        <v>6.1180898760774447</v>
      </c>
      <c r="BB488" s="79">
        <f>MAX(IFERROR(IFERROR(_xlfn.FORECAST.ETS(BB$5,tbl_Model[[#This Row],[H_2023_01]:[H_2025_12]],$H$5:$AQ$5),_xlfn.FORECAST.LINEAR(BB$5,tbl_Model[[#This Row],[H_2023_01]:[H_2025_12]],$H$5:$AQ$5)),0),0)</f>
        <v>6.1887901089134045</v>
      </c>
      <c r="BC488" s="79">
        <f>MAX(IFERROR(IFERROR(_xlfn.FORECAST.ETS(BC$5,tbl_Model[[#This Row],[H_2023_01]:[H_2025_12]],$H$5:$AQ$5),_xlfn.FORECAST.LINEAR(BC$5,tbl_Model[[#This Row],[H_2023_01]:[H_2025_12]],$H$5:$AQ$5)),0),0)</f>
        <v>6.2594903417493546</v>
      </c>
      <c r="BD488" s="80">
        <f>IFERROR(AR488/SUM(Model!$AR488:$BC488),1/12)</f>
        <v>7.781361511431048E-2</v>
      </c>
      <c r="BE488" s="80">
        <f>IFERROR(AS488/SUM(Model!$AR488:$BC488),1/12)</f>
        <v>7.8817200245041838E-2</v>
      </c>
      <c r="BF488" s="80">
        <f>IFERROR(AT488/SUM(Model!$AR488:$BC488),1/12)</f>
        <v>7.9820785375773348E-2</v>
      </c>
      <c r="BG488" s="80">
        <f>IFERROR(AU488/SUM(Model!$AR488:$BC488),1/12)</f>
        <v>8.082437050650472E-2</v>
      </c>
      <c r="BH488" s="80">
        <f>IFERROR(AV488/SUM(Model!$AR488:$BC488),1/12)</f>
        <v>8.1827955637236216E-2</v>
      </c>
      <c r="BI488" s="80">
        <f>IFERROR(AW488/SUM(Model!$AR488:$BC488),1/12)</f>
        <v>8.2831540767967574E-2</v>
      </c>
      <c r="BJ488" s="80">
        <f>IFERROR(AX488/SUM(Model!$AR488:$BC488),1/12)</f>
        <v>8.3835125898699084E-2</v>
      </c>
      <c r="BK488" s="80">
        <f>IFERROR(AY488/SUM(Model!$AR488:$BC488),1/12)</f>
        <v>8.4838711029430428E-2</v>
      </c>
      <c r="BL488" s="80">
        <f>IFERROR(AZ488/SUM(Model!$AR488:$BC488),1/12)</f>
        <v>8.5842296160161938E-2</v>
      </c>
      <c r="BM488" s="80">
        <f>IFERROR(BA488/SUM(Model!$AR488:$BC488),1/12)</f>
        <v>8.6845881290893295E-2</v>
      </c>
      <c r="BN488" s="80">
        <f>IFERROR(BB488/SUM(Model!$AR488:$BC488),1/12)</f>
        <v>8.7849466421624806E-2</v>
      </c>
      <c r="BO488" s="80">
        <f>IFERROR(BC488/SUM(Model!$AR488:$BC488),1/12)</f>
        <v>8.8853051552356163E-2</v>
      </c>
      <c r="BP48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45.822416302765625</v>
      </c>
      <c r="BQ488" s="77" cm="1">
        <f t="array" ref="BQ48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488" s="77" cm="1">
        <f t="array" ref="BR48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488" s="77">
        <f>IF(tbl_Model[[#This Row],[Type]]="Boutique",
    tbl_Model[[#This Row],[UnitListPrice]],
    tbl_Model[[#This Row],[UnitListPrice]]*(1-SUMIFS(tbl_MarketTerms[WholesaleMarginPct],tbl_MarketTerms[Country],tbl_Model[[#This Row],[country]])))</f>
        <v>5966.9792725460884</v>
      </c>
      <c r="BT488" s="79">
        <f>Model!$BP488*BD488</f>
        <v>3.5656078657911103</v>
      </c>
      <c r="BU488" s="79">
        <f>Model!$BP488*BE488</f>
        <v>3.611594561446748</v>
      </c>
      <c r="BV488" s="79">
        <f>Model!$BP488*BF488</f>
        <v>3.6575812571023927</v>
      </c>
      <c r="BW488" s="79">
        <f>Model!$BP488*BG488</f>
        <v>3.7035679527580312</v>
      </c>
      <c r="BX488" s="79">
        <f>Model!$BP488*BH488</f>
        <v>3.749554648413675</v>
      </c>
      <c r="BY488" s="79">
        <f>Model!$BP488*BI488</f>
        <v>3.7955413440693127</v>
      </c>
      <c r="BZ488" s="79">
        <f>Model!$BP488*BJ488</f>
        <v>3.8415280397249574</v>
      </c>
      <c r="CA488" s="79">
        <f>Model!$BP488*BK488</f>
        <v>3.8875147353805946</v>
      </c>
      <c r="CB488" s="79">
        <f>Model!$BP488*BL488</f>
        <v>3.9335014310362393</v>
      </c>
      <c r="CC488" s="79">
        <f>Model!$BP488*BM488</f>
        <v>3.9794881266918769</v>
      </c>
      <c r="CD488" s="79">
        <f>Model!$BP488*BN488</f>
        <v>4.0254748223475216</v>
      </c>
      <c r="CE488" s="79">
        <f>Model!$BP488*BO488</f>
        <v>4.0714615180031597</v>
      </c>
      <c r="CF488" s="79">
        <f>Model!$BS488*BT488</f>
        <v>21275.908229202851</v>
      </c>
      <c r="CG488" s="79">
        <f>Model!$BS488*BU488</f>
        <v>21550.309888992924</v>
      </c>
      <c r="CH488" s="79">
        <f>Model!$BS488*BV488</f>
        <v>21824.711548783042</v>
      </c>
      <c r="CI488" s="79">
        <f>Model!$BS488*BW488</f>
        <v>22099.113208573122</v>
      </c>
      <c r="CJ488" s="79">
        <f>Model!$BS488*BX488</f>
        <v>22373.514868363236</v>
      </c>
      <c r="CK488" s="79">
        <f>Model!$BS488*BY488</f>
        <v>22647.91652815331</v>
      </c>
      <c r="CL488" s="79">
        <f>Model!$BS488*BZ488</f>
        <v>22922.318187943427</v>
      </c>
      <c r="CM488" s="79">
        <f>Model!$BS488*CA488</f>
        <v>23196.719847733501</v>
      </c>
      <c r="CN488" s="79">
        <f>Model!$BS488*CB488</f>
        <v>23471.121507523618</v>
      </c>
      <c r="CO488" s="79">
        <f>Model!$BS488*CC488</f>
        <v>23745.523167313691</v>
      </c>
      <c r="CP488" s="79">
        <f>Model!$BS488*CD488</f>
        <v>24019.924827103809</v>
      </c>
      <c r="CQ488" s="79">
        <f>Model!$BS488*CE488</f>
        <v>24294.326486893886</v>
      </c>
      <c r="CR488" s="79">
        <f>Model!$BR488*BT488</f>
        <v>9467.6630449341974</v>
      </c>
      <c r="CS488" s="79">
        <f>Model!$BR488*BU488</f>
        <v>9589.7702859448164</v>
      </c>
      <c r="CT488" s="79">
        <f>Model!$BR488*BV488</f>
        <v>9711.8775269554553</v>
      </c>
      <c r="CU488" s="79">
        <f>Model!$BR488*BW488</f>
        <v>9833.9847679660779</v>
      </c>
      <c r="CV488" s="79">
        <f>Model!$BR488*BX488</f>
        <v>9956.0920089767133</v>
      </c>
      <c r="CW488" s="79">
        <f>Model!$BR488*BY488</f>
        <v>10078.199249987334</v>
      </c>
      <c r="CX488" s="79">
        <f>Model!$BR488*BZ488</f>
        <v>10200.306490997971</v>
      </c>
      <c r="CY488" s="79">
        <f>Model!$BR488*CA488</f>
        <v>10322.41373200859</v>
      </c>
      <c r="CZ488" s="79">
        <f>Model!$BR488*CB488</f>
        <v>10444.520973019229</v>
      </c>
      <c r="DA488" s="79">
        <f>Model!$BR488*CC488</f>
        <v>10566.628214029848</v>
      </c>
      <c r="DB488" s="79">
        <f>Model!$BR488*CD488</f>
        <v>10688.735455040487</v>
      </c>
      <c r="DC488" s="79">
        <f>Model!$BR488*CE488</f>
        <v>10810.842696051108</v>
      </c>
      <c r="DD488" s="79">
        <f>SUM(Model!$CF488:$CQ488)</f>
        <v>273421.40829658043</v>
      </c>
      <c r="DE488" s="79">
        <f>SUM(Model!$CR488:$DC488)</f>
        <v>121671.03444591182</v>
      </c>
      <c r="DF488" s="80">
        <f>IFERROR((Model!$DD488-Model!$DE488)/Model!$DD488,0)</f>
        <v>0.55500545767822562</v>
      </c>
    </row>
    <row r="489" spans="2:110" x14ac:dyDescent="0.25">
      <c r="B489" t="s">
        <v>371</v>
      </c>
      <c r="C489" t="s">
        <v>169</v>
      </c>
      <c r="D489" t="s">
        <v>6</v>
      </c>
      <c r="E489" s="4">
        <v>43</v>
      </c>
      <c r="F489" s="4">
        <v>627548.71</v>
      </c>
      <c r="G489" s="4">
        <v>227637.35</v>
      </c>
      <c r="H489" s="4">
        <v>2</v>
      </c>
      <c r="I489" s="4">
        <v>3</v>
      </c>
      <c r="J489" s="4">
        <v>0</v>
      </c>
      <c r="K489" s="4">
        <v>5</v>
      </c>
      <c r="L489" s="4">
        <v>0</v>
      </c>
      <c r="M489" s="4">
        <v>2</v>
      </c>
      <c r="N489" s="4">
        <v>0</v>
      </c>
      <c r="O489" s="4">
        <v>3</v>
      </c>
      <c r="P489" s="4">
        <v>1</v>
      </c>
      <c r="Q489" s="4">
        <v>1</v>
      </c>
      <c r="R489" s="4">
        <v>2</v>
      </c>
      <c r="S489" s="4">
        <v>6</v>
      </c>
      <c r="T489" s="4">
        <v>3</v>
      </c>
      <c r="U489" s="4">
        <v>3</v>
      </c>
      <c r="V489" s="4">
        <v>9</v>
      </c>
      <c r="W489" s="4">
        <v>0</v>
      </c>
      <c r="X489" s="4">
        <v>8</v>
      </c>
      <c r="Y489" s="4">
        <v>0</v>
      </c>
      <c r="Z489" s="4">
        <v>10</v>
      </c>
      <c r="AA489" s="4">
        <v>2</v>
      </c>
      <c r="AB489" s="4">
        <v>1</v>
      </c>
      <c r="AC489" s="4">
        <v>2</v>
      </c>
      <c r="AD489" s="4">
        <v>7</v>
      </c>
      <c r="AE489" s="4">
        <v>4</v>
      </c>
      <c r="AF489" s="4">
        <v>1</v>
      </c>
      <c r="AG489" s="4">
        <v>3</v>
      </c>
      <c r="AH489" s="4">
        <v>6</v>
      </c>
      <c r="AI489" s="4">
        <v>2</v>
      </c>
      <c r="AJ489" s="4">
        <v>1</v>
      </c>
      <c r="AK489" s="4">
        <v>0</v>
      </c>
      <c r="AL489" s="4">
        <v>1</v>
      </c>
      <c r="AM489" s="4">
        <v>0</v>
      </c>
      <c r="AN489" s="4">
        <v>3</v>
      </c>
      <c r="AO489" s="4">
        <v>4</v>
      </c>
      <c r="AP489" s="4">
        <v>9</v>
      </c>
      <c r="AQ489" s="4">
        <v>13</v>
      </c>
      <c r="AR489" s="79">
        <f>MAX(IFERROR(IFERROR(_xlfn.FORECAST.ETS(AR$5,tbl_Model[[#This Row],[H_2023_01]:[H_2025_12]],$H$5:$AQ$5),_xlfn.FORECAST.LINEAR(AR$5,tbl_Model[[#This Row],[H_2023_01]:[H_2025_12]],$H$5:$AQ$5)),0),0)</f>
        <v>4.8115406776220606</v>
      </c>
      <c r="AS489" s="79">
        <f>MAX(IFERROR(IFERROR(_xlfn.FORECAST.ETS(AS$5,tbl_Model[[#This Row],[H_2023_01]:[H_2025_12]],$H$5:$AQ$5),_xlfn.FORECAST.LINEAR(AS$5,tbl_Model[[#This Row],[H_2023_01]:[H_2025_12]],$H$5:$AQ$5)),0),0)</f>
        <v>4.8876388986610948</v>
      </c>
      <c r="AT489" s="79">
        <f>MAX(IFERROR(IFERROR(_xlfn.FORECAST.ETS(AT$5,tbl_Model[[#This Row],[H_2023_01]:[H_2025_12]],$H$5:$AQ$5),_xlfn.FORECAST.LINEAR(AT$5,tbl_Model[[#This Row],[H_2023_01]:[H_2025_12]],$H$5:$AQ$5)),0),0)</f>
        <v>4.963737119700137</v>
      </c>
      <c r="AU489" s="79">
        <f>MAX(IFERROR(IFERROR(_xlfn.FORECAST.ETS(AU$5,tbl_Model[[#This Row],[H_2023_01]:[H_2025_12]],$H$5:$AQ$5),_xlfn.FORECAST.LINEAR(AU$5,tbl_Model[[#This Row],[H_2023_01]:[H_2025_12]],$H$5:$AQ$5)),0),0)</f>
        <v>5.0398353407391721</v>
      </c>
      <c r="AV489" s="79">
        <f>MAX(IFERROR(IFERROR(_xlfn.FORECAST.ETS(AV$5,tbl_Model[[#This Row],[H_2023_01]:[H_2025_12]],$H$5:$AQ$5),_xlfn.FORECAST.LINEAR(AV$5,tbl_Model[[#This Row],[H_2023_01]:[H_2025_12]],$H$5:$AQ$5)),0),0)</f>
        <v>5.1159335617782142</v>
      </c>
      <c r="AW489" s="79">
        <f>MAX(IFERROR(IFERROR(_xlfn.FORECAST.ETS(AW$5,tbl_Model[[#This Row],[H_2023_01]:[H_2025_12]],$H$5:$AQ$5),_xlfn.FORECAST.LINEAR(AW$5,tbl_Model[[#This Row],[H_2023_01]:[H_2025_12]],$H$5:$AQ$5)),0),0)</f>
        <v>5.1920317828172493</v>
      </c>
      <c r="AX489" s="79">
        <f>MAX(IFERROR(IFERROR(_xlfn.FORECAST.ETS(AX$5,tbl_Model[[#This Row],[H_2023_01]:[H_2025_12]],$H$5:$AQ$5),_xlfn.FORECAST.LINEAR(AX$5,tbl_Model[[#This Row],[H_2023_01]:[H_2025_12]],$H$5:$AQ$5)),0),0)</f>
        <v>5.2681300038562906</v>
      </c>
      <c r="AY489" s="79">
        <f>MAX(IFERROR(IFERROR(_xlfn.FORECAST.ETS(AY$5,tbl_Model[[#This Row],[H_2023_01]:[H_2025_12]],$H$5:$AQ$5),_xlfn.FORECAST.LINEAR(AY$5,tbl_Model[[#This Row],[H_2023_01]:[H_2025_12]],$H$5:$AQ$5)),0),0)</f>
        <v>5.3442282248953257</v>
      </c>
      <c r="AZ489" s="79">
        <f>MAX(IFERROR(IFERROR(_xlfn.FORECAST.ETS(AZ$5,tbl_Model[[#This Row],[H_2023_01]:[H_2025_12]],$H$5:$AQ$5),_xlfn.FORECAST.LINEAR(AZ$5,tbl_Model[[#This Row],[H_2023_01]:[H_2025_12]],$H$5:$AQ$5)),0),0)</f>
        <v>5.4203264459343679</v>
      </c>
      <c r="BA489" s="79">
        <f>MAX(IFERROR(IFERROR(_xlfn.FORECAST.ETS(BA$5,tbl_Model[[#This Row],[H_2023_01]:[H_2025_12]],$H$5:$AQ$5),_xlfn.FORECAST.LINEAR(BA$5,tbl_Model[[#This Row],[H_2023_01]:[H_2025_12]],$H$5:$AQ$5)),0),0)</f>
        <v>5.496424666973402</v>
      </c>
      <c r="BB489" s="79">
        <f>MAX(IFERROR(IFERROR(_xlfn.FORECAST.ETS(BB$5,tbl_Model[[#This Row],[H_2023_01]:[H_2025_12]],$H$5:$AQ$5),_xlfn.FORECAST.LINEAR(BB$5,tbl_Model[[#This Row],[H_2023_01]:[H_2025_12]],$H$5:$AQ$5)),0),0)</f>
        <v>5.5725228880124442</v>
      </c>
      <c r="BC489" s="79">
        <f>MAX(IFERROR(IFERROR(_xlfn.FORECAST.ETS(BC$5,tbl_Model[[#This Row],[H_2023_01]:[H_2025_12]],$H$5:$AQ$5),_xlfn.FORECAST.LINEAR(BC$5,tbl_Model[[#This Row],[H_2023_01]:[H_2025_12]],$H$5:$AQ$5)),0),0)</f>
        <v>5.6486211090514793</v>
      </c>
      <c r="BD489" s="80">
        <f>IFERROR(AR489/SUM(Model!$AR489:$BC489),1/12)</f>
        <v>7.6664535656801244E-2</v>
      </c>
      <c r="BE489" s="80">
        <f>IFERROR(AS489/SUM(Model!$AR489:$BC489),1/12)</f>
        <v>7.787704432526156E-2</v>
      </c>
      <c r="BF489" s="80">
        <f>IFERROR(AT489/SUM(Model!$AR489:$BC489),1/12)</f>
        <v>7.9089552993722001E-2</v>
      </c>
      <c r="BG489" s="80">
        <f>IFERROR(AU489/SUM(Model!$AR489:$BC489),1/12)</f>
        <v>8.0302061662182331E-2</v>
      </c>
      <c r="BH489" s="80">
        <f>IFERROR(AV489/SUM(Model!$AR489:$BC489),1/12)</f>
        <v>8.1514570330642785E-2</v>
      </c>
      <c r="BI489" s="80">
        <f>IFERROR(AW489/SUM(Model!$AR489:$BC489),1/12)</f>
        <v>8.2727078999103115E-2</v>
      </c>
      <c r="BJ489" s="80">
        <f>IFERROR(AX489/SUM(Model!$AR489:$BC489),1/12)</f>
        <v>8.3939587667563542E-2</v>
      </c>
      <c r="BK489" s="80">
        <f>IFERROR(AY489/SUM(Model!$AR489:$BC489),1/12)</f>
        <v>8.5152096336023872E-2</v>
      </c>
      <c r="BL489" s="80">
        <f>IFERROR(AZ489/SUM(Model!$AR489:$BC489),1/12)</f>
        <v>8.6364605004484327E-2</v>
      </c>
      <c r="BM489" s="80">
        <f>IFERROR(BA489/SUM(Model!$AR489:$BC489),1/12)</f>
        <v>8.7577113672944643E-2</v>
      </c>
      <c r="BN489" s="80">
        <f>IFERROR(BB489/SUM(Model!$AR489:$BC489),1/12)</f>
        <v>8.8789622341405083E-2</v>
      </c>
      <c r="BO489" s="80">
        <f>IFERROR(BC489/SUM(Model!$AR489:$BC489),1/12)</f>
        <v>9.0002131009865413E-2</v>
      </c>
      <c r="BP48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44.862204724409452</v>
      </c>
      <c r="BQ489" s="77" cm="1">
        <f t="array" ref="BQ48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489" s="77" cm="1">
        <f t="array" ref="BR48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489" s="77">
        <f>IF(tbl_Model[[#This Row],[Type]]="Boutique",
    tbl_Model[[#This Row],[UnitListPrice]],
    tbl_Model[[#This Row],[UnitListPrice]]*(1-SUMIFS(tbl_MarketTerms[WholesaleMarginPct],tbl_MarketTerms[Country],tbl_Model[[#This Row],[country]])))</f>
        <v>15799.126519337016</v>
      </c>
      <c r="BT489" s="79">
        <f>Model!$BP489*BD489</f>
        <v>3.4393400937372056</v>
      </c>
      <c r="BU489" s="79">
        <f>Model!$BP489*BE489</f>
        <v>3.4937359058517936</v>
      </c>
      <c r="BV489" s="79">
        <f>Model!$BP489*BF489</f>
        <v>3.5481317179663869</v>
      </c>
      <c r="BW489" s="79">
        <f>Model!$BP489*BG489</f>
        <v>3.6025275300809754</v>
      </c>
      <c r="BX489" s="79">
        <f>Model!$BP489*BH489</f>
        <v>3.6569233421955691</v>
      </c>
      <c r="BY489" s="79">
        <f>Model!$BP489*BI489</f>
        <v>3.7113191543101576</v>
      </c>
      <c r="BZ489" s="79">
        <f>Model!$BP489*BJ489</f>
        <v>3.7657149664247505</v>
      </c>
      <c r="CA489" s="79">
        <f>Model!$BP489*BK489</f>
        <v>3.8201107785393389</v>
      </c>
      <c r="CB489" s="79">
        <f>Model!$BP489*BL489</f>
        <v>3.8745065906539331</v>
      </c>
      <c r="CC489" s="79">
        <f>Model!$BP489*BM489</f>
        <v>3.9289024027685207</v>
      </c>
      <c r="CD489" s="79">
        <f>Model!$BP489*BN489</f>
        <v>3.983298214883114</v>
      </c>
      <c r="CE489" s="79">
        <f>Model!$BP489*BO489</f>
        <v>4.0376940269977029</v>
      </c>
      <c r="CF489" s="79">
        <f>Model!$BS489*BT489</f>
        <v>54338.569283982542</v>
      </c>
      <c r="CG489" s="79">
        <f>Model!$BS489*BU489</f>
        <v>55197.975601703009</v>
      </c>
      <c r="CH489" s="79">
        <f>Model!$BS489*BV489</f>
        <v>56057.381919423548</v>
      </c>
      <c r="CI489" s="79">
        <f>Model!$BS489*BW489</f>
        <v>56916.788237144021</v>
      </c>
      <c r="CJ489" s="79">
        <f>Model!$BS489*BX489</f>
        <v>57776.194554864574</v>
      </c>
      <c r="CK489" s="79">
        <f>Model!$BS489*BY489</f>
        <v>58635.600872585041</v>
      </c>
      <c r="CL489" s="79">
        <f>Model!$BS489*BZ489</f>
        <v>59495.00719030558</v>
      </c>
      <c r="CM489" s="79">
        <f>Model!$BS489*CA489</f>
        <v>60354.413508026046</v>
      </c>
      <c r="CN489" s="79">
        <f>Model!$BS489*CB489</f>
        <v>61213.819825746607</v>
      </c>
      <c r="CO489" s="79">
        <f>Model!$BS489*CC489</f>
        <v>62073.226143467058</v>
      </c>
      <c r="CP489" s="79">
        <f>Model!$BS489*CD489</f>
        <v>62932.632461187604</v>
      </c>
      <c r="CQ489" s="79">
        <f>Model!$BS489*CE489</f>
        <v>63792.038778908078</v>
      </c>
      <c r="CR489" s="79">
        <f>Model!$BR489*BT489</f>
        <v>19249.675348878991</v>
      </c>
      <c r="CS489" s="79">
        <f>Model!$BR489*BU489</f>
        <v>19554.123788116256</v>
      </c>
      <c r="CT489" s="79">
        <f>Model!$BR489*BV489</f>
        <v>19858.57222735355</v>
      </c>
      <c r="CU489" s="79">
        <f>Model!$BR489*BW489</f>
        <v>20163.020666590815</v>
      </c>
      <c r="CV489" s="79">
        <f>Model!$BR489*BX489</f>
        <v>20467.469105828113</v>
      </c>
      <c r="CW489" s="79">
        <f>Model!$BR489*BY489</f>
        <v>20771.917545065378</v>
      </c>
      <c r="CX489" s="79">
        <f>Model!$BR489*BZ489</f>
        <v>21076.365984302673</v>
      </c>
      <c r="CY489" s="79">
        <f>Model!$BR489*CA489</f>
        <v>21380.814423539938</v>
      </c>
      <c r="CZ489" s="79">
        <f>Model!$BR489*CB489</f>
        <v>21685.262862777236</v>
      </c>
      <c r="DA489" s="79">
        <f>Model!$BR489*CC489</f>
        <v>21989.711302014497</v>
      </c>
      <c r="DB489" s="79">
        <f>Model!$BR489*CD489</f>
        <v>22294.159741251791</v>
      </c>
      <c r="DC489" s="79">
        <f>Model!$BR489*CE489</f>
        <v>22598.60818048906</v>
      </c>
      <c r="DD489" s="79">
        <f>SUM(Model!$CF489:$CQ489)</f>
        <v>708783.64837734355</v>
      </c>
      <c r="DE489" s="79">
        <f>SUM(Model!$CR489:$DC489)</f>
        <v>251089.70117620833</v>
      </c>
      <c r="DF489" s="80">
        <f>IFERROR((Model!$DD489-Model!$DE489)/Model!$DD489,0)</f>
        <v>0.6457456351440366</v>
      </c>
    </row>
    <row r="490" spans="2:110" x14ac:dyDescent="0.25">
      <c r="B490" t="s">
        <v>371</v>
      </c>
      <c r="C490" t="s">
        <v>185</v>
      </c>
      <c r="D490" t="s">
        <v>13</v>
      </c>
      <c r="E490" s="4">
        <v>587</v>
      </c>
      <c r="F490" s="4">
        <v>4690789.16</v>
      </c>
      <c r="G490" s="4">
        <v>1943017.9</v>
      </c>
      <c r="H490" s="4">
        <v>27</v>
      </c>
      <c r="I490" s="4">
        <v>45</v>
      </c>
      <c r="J490" s="4">
        <v>53</v>
      </c>
      <c r="K490" s="4">
        <v>39</v>
      </c>
      <c r="L490" s="4">
        <v>38</v>
      </c>
      <c r="M490" s="4">
        <v>37</v>
      </c>
      <c r="N490" s="4">
        <v>32</v>
      </c>
      <c r="O490" s="4">
        <v>37</v>
      </c>
      <c r="P490" s="4">
        <v>39</v>
      </c>
      <c r="Q490" s="4">
        <v>34</v>
      </c>
      <c r="R490" s="4">
        <v>70</v>
      </c>
      <c r="S490" s="4">
        <v>70</v>
      </c>
      <c r="T490" s="4">
        <v>17</v>
      </c>
      <c r="U490" s="4">
        <v>45</v>
      </c>
      <c r="V490" s="4">
        <v>50</v>
      </c>
      <c r="W490" s="4">
        <v>35</v>
      </c>
      <c r="X490" s="4">
        <v>36</v>
      </c>
      <c r="Y490" s="4">
        <v>54</v>
      </c>
      <c r="Z490" s="4">
        <v>41</v>
      </c>
      <c r="AA490" s="4">
        <v>26</v>
      </c>
      <c r="AB490" s="4">
        <v>77</v>
      </c>
      <c r="AC490" s="4">
        <v>52</v>
      </c>
      <c r="AD490" s="4">
        <v>65</v>
      </c>
      <c r="AE490" s="4">
        <v>78</v>
      </c>
      <c r="AF490" s="4">
        <v>25</v>
      </c>
      <c r="AG490" s="4">
        <v>40</v>
      </c>
      <c r="AH490" s="4">
        <v>73</v>
      </c>
      <c r="AI490" s="4">
        <v>44</v>
      </c>
      <c r="AJ490" s="4">
        <v>37</v>
      </c>
      <c r="AK490" s="4">
        <v>41</v>
      </c>
      <c r="AL490" s="4">
        <v>37</v>
      </c>
      <c r="AM490" s="4">
        <v>46</v>
      </c>
      <c r="AN490" s="4">
        <v>69</v>
      </c>
      <c r="AO490" s="4">
        <v>48</v>
      </c>
      <c r="AP490" s="4">
        <v>55</v>
      </c>
      <c r="AQ490" s="4">
        <v>72</v>
      </c>
      <c r="AR490" s="79">
        <f>MAX(IFERROR(IFERROR(_xlfn.FORECAST.ETS(AR$5,tbl_Model[[#This Row],[H_2023_01]:[H_2025_12]],$H$5:$AQ$5),_xlfn.FORECAST.LINEAR(AR$5,tbl_Model[[#This Row],[H_2023_01]:[H_2025_12]],$H$5:$AQ$5)),0),0)</f>
        <v>45.997983298798054</v>
      </c>
      <c r="AS490" s="79">
        <f>MAX(IFERROR(IFERROR(_xlfn.FORECAST.ETS(AS$5,tbl_Model[[#This Row],[H_2023_01]:[H_2025_12]],$H$5:$AQ$5),_xlfn.FORECAST.LINEAR(AS$5,tbl_Model[[#This Row],[H_2023_01]:[H_2025_12]],$H$5:$AQ$5)),0),0)</f>
        <v>53.848060410399043</v>
      </c>
      <c r="AT490" s="79">
        <f>MAX(IFERROR(IFERROR(_xlfn.FORECAST.ETS(AT$5,tbl_Model[[#This Row],[H_2023_01]:[H_2025_12]],$H$5:$AQ$5),_xlfn.FORECAST.LINEAR(AT$5,tbl_Model[[#This Row],[H_2023_01]:[H_2025_12]],$H$5:$AQ$5)),0),0)</f>
        <v>67.754820472688564</v>
      </c>
      <c r="AU490" s="79">
        <f>MAX(IFERROR(IFERROR(_xlfn.FORECAST.ETS(AU$5,tbl_Model[[#This Row],[H_2023_01]:[H_2025_12]],$H$5:$AQ$5),_xlfn.FORECAST.LINEAR(AU$5,tbl_Model[[#This Row],[H_2023_01]:[H_2025_12]],$H$5:$AQ$5)),0),0)</f>
        <v>47.626631363546807</v>
      </c>
      <c r="AV490" s="79">
        <f>MAX(IFERROR(IFERROR(_xlfn.FORECAST.ETS(AV$5,tbl_Model[[#This Row],[H_2023_01]:[H_2025_12]],$H$5:$AQ$5),_xlfn.FORECAST.LINEAR(AV$5,tbl_Model[[#This Row],[H_2023_01]:[H_2025_12]],$H$5:$AQ$5)),0),0)</f>
        <v>55.476708475147795</v>
      </c>
      <c r="AW490" s="79">
        <f>MAX(IFERROR(IFERROR(_xlfn.FORECAST.ETS(AW$5,tbl_Model[[#This Row],[H_2023_01]:[H_2025_12]],$H$5:$AQ$5),_xlfn.FORECAST.LINEAR(AW$5,tbl_Model[[#This Row],[H_2023_01]:[H_2025_12]],$H$5:$AQ$5)),0),0)</f>
        <v>69.383468537437324</v>
      </c>
      <c r="AX490" s="79">
        <f>MAX(IFERROR(IFERROR(_xlfn.FORECAST.ETS(AX$5,tbl_Model[[#This Row],[H_2023_01]:[H_2025_12]],$H$5:$AQ$5),_xlfn.FORECAST.LINEAR(AX$5,tbl_Model[[#This Row],[H_2023_01]:[H_2025_12]],$H$5:$AQ$5)),0),0)</f>
        <v>49.255279428295552</v>
      </c>
      <c r="AY490" s="79">
        <f>MAX(IFERROR(IFERROR(_xlfn.FORECAST.ETS(AY$5,tbl_Model[[#This Row],[H_2023_01]:[H_2025_12]],$H$5:$AQ$5),_xlfn.FORECAST.LINEAR(AY$5,tbl_Model[[#This Row],[H_2023_01]:[H_2025_12]],$H$5:$AQ$5)),0),0)</f>
        <v>57.10535653989654</v>
      </c>
      <c r="AZ490" s="79">
        <f>MAX(IFERROR(IFERROR(_xlfn.FORECAST.ETS(AZ$5,tbl_Model[[#This Row],[H_2023_01]:[H_2025_12]],$H$5:$AQ$5),_xlfn.FORECAST.LINEAR(AZ$5,tbl_Model[[#This Row],[H_2023_01]:[H_2025_12]],$H$5:$AQ$5)),0),0)</f>
        <v>71.012116602186069</v>
      </c>
      <c r="BA490" s="79">
        <f>MAX(IFERROR(IFERROR(_xlfn.FORECAST.ETS(BA$5,tbl_Model[[#This Row],[H_2023_01]:[H_2025_12]],$H$5:$AQ$5),_xlfn.FORECAST.LINEAR(BA$5,tbl_Model[[#This Row],[H_2023_01]:[H_2025_12]],$H$5:$AQ$5)),0),0)</f>
        <v>50.883927493044304</v>
      </c>
      <c r="BB490" s="79">
        <f>MAX(IFERROR(IFERROR(_xlfn.FORECAST.ETS(BB$5,tbl_Model[[#This Row],[H_2023_01]:[H_2025_12]],$H$5:$AQ$5),_xlfn.FORECAST.LINEAR(BB$5,tbl_Model[[#This Row],[H_2023_01]:[H_2025_12]],$H$5:$AQ$5)),0),0)</f>
        <v>58.734004604645293</v>
      </c>
      <c r="BC490" s="79">
        <f>MAX(IFERROR(IFERROR(_xlfn.FORECAST.ETS(BC$5,tbl_Model[[#This Row],[H_2023_01]:[H_2025_12]],$H$5:$AQ$5),_xlfn.FORECAST.LINEAR(BC$5,tbl_Model[[#This Row],[H_2023_01]:[H_2025_12]],$H$5:$AQ$5)),0),0)</f>
        <v>72.640764666934814</v>
      </c>
      <c r="BD490" s="80">
        <f>IFERROR(AR490/SUM(Model!$AR490:$BC490),1/12)</f>
        <v>6.5737782289492258E-2</v>
      </c>
      <c r="BE490" s="80">
        <f>IFERROR(AS490/SUM(Model!$AR490:$BC490),1/12)</f>
        <v>7.6956679795627841E-2</v>
      </c>
      <c r="BF490" s="80">
        <f>IFERROR(AT490/SUM(Model!$AR490:$BC490),1/12)</f>
        <v>9.683145472626882E-2</v>
      </c>
      <c r="BG490" s="80">
        <f>IFERROR(AU490/SUM(Model!$AR490:$BC490),1/12)</f>
        <v>6.8065356331405827E-2</v>
      </c>
      <c r="BH490" s="80">
        <f>IFERROR(AV490/SUM(Model!$AR490:$BC490),1/12)</f>
        <v>7.928425383754141E-2</v>
      </c>
      <c r="BI490" s="80">
        <f>IFERROR(AW490/SUM(Model!$AR490:$BC490),1/12)</f>
        <v>9.9159028768182403E-2</v>
      </c>
      <c r="BJ490" s="80">
        <f>IFERROR(AX490/SUM(Model!$AR490:$BC490),1/12)</f>
        <v>7.0392930373319382E-2</v>
      </c>
      <c r="BK490" s="80">
        <f>IFERROR(AY490/SUM(Model!$AR490:$BC490),1/12)</f>
        <v>8.1611827879454979E-2</v>
      </c>
      <c r="BL490" s="80">
        <f>IFERROR(AZ490/SUM(Model!$AR490:$BC490),1/12)</f>
        <v>0.10148660281009597</v>
      </c>
      <c r="BM490" s="80">
        <f>IFERROR(BA490/SUM(Model!$AR490:$BC490),1/12)</f>
        <v>7.2720504415232964E-2</v>
      </c>
      <c r="BN490" s="80">
        <f>IFERROR(BB490/SUM(Model!$AR490:$BC490),1/12)</f>
        <v>8.3939401921368548E-2</v>
      </c>
      <c r="BO490" s="80">
        <f>IFERROR(BC490/SUM(Model!$AR490:$BC490),1/12)</f>
        <v>0.10381417685200953</v>
      </c>
      <c r="BP49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612.29761419249576</v>
      </c>
      <c r="BQ490" s="77" cm="1">
        <f t="array" ref="BQ49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490" s="77" cm="1">
        <f t="array" ref="BR49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490" s="77">
        <f>IF(tbl_Model[[#This Row],[Type]]="Boutique",
    tbl_Model[[#This Row],[UnitListPrice]],
    tbl_Model[[#This Row],[UnitListPrice]]*(1-SUMIFS(tbl_MarketTerms[WholesaleMarginPct],tbl_MarketTerms[Country],tbl_Model[[#This Row],[country]])))</f>
        <v>8236.1667599569428</v>
      </c>
      <c r="BT490" s="79">
        <f>Model!$BP490*BD490</f>
        <v>40.25108725816181</v>
      </c>
      <c r="BU490" s="79">
        <f>Model!$BP490*BE490</f>
        <v>47.120391435038769</v>
      </c>
      <c r="BV490" s="79">
        <f>Model!$BP490*BF490</f>
        <v>59.289668707683063</v>
      </c>
      <c r="BW490" s="79">
        <f>Model!$BP490*BG490</f>
        <v>41.676255290881876</v>
      </c>
      <c r="BX490" s="79">
        <f>Model!$BP490*BH490</f>
        <v>48.545559467758835</v>
      </c>
      <c r="BY490" s="79">
        <f>Model!$BP490*BI490</f>
        <v>60.714836740403136</v>
      </c>
      <c r="BZ490" s="79">
        <f>Model!$BP490*BJ490</f>
        <v>43.101423323601928</v>
      </c>
      <c r="CA490" s="79">
        <f>Model!$BP490*BK490</f>
        <v>49.970727500478894</v>
      </c>
      <c r="CB490" s="79">
        <f>Model!$BP490*BL490</f>
        <v>62.140004773123202</v>
      </c>
      <c r="CC490" s="79">
        <f>Model!$BP490*BM490</f>
        <v>44.526591356322001</v>
      </c>
      <c r="CD490" s="79">
        <f>Model!$BP490*BN490</f>
        <v>51.395895533198953</v>
      </c>
      <c r="CE490" s="79">
        <f>Model!$BP490*BO490</f>
        <v>63.565172805843254</v>
      </c>
      <c r="CF490" s="79">
        <f>Model!$BS490*BT490</f>
        <v>331514.66692779877</v>
      </c>
      <c r="CG490" s="79">
        <f>Model!$BS490*BU490</f>
        <v>388091.40165342612</v>
      </c>
      <c r="CH490" s="79">
        <f>Model!$BS490*BV490</f>
        <v>488319.59861907858</v>
      </c>
      <c r="CI490" s="79">
        <f>Model!$BS490*BW490</f>
        <v>343252.58850624098</v>
      </c>
      <c r="CJ490" s="79">
        <f>Model!$BS490*BX490</f>
        <v>399829.32323186839</v>
      </c>
      <c r="CK490" s="79">
        <f>Model!$BS490*BY490</f>
        <v>500057.52019752085</v>
      </c>
      <c r="CL490" s="79">
        <f>Model!$BS490*BZ490</f>
        <v>354990.51008468308</v>
      </c>
      <c r="CM490" s="79">
        <f>Model!$BS490*CA490</f>
        <v>411567.24481031054</v>
      </c>
      <c r="CN490" s="79">
        <f>Model!$BS490*CB490</f>
        <v>511795.44177596306</v>
      </c>
      <c r="CO490" s="79">
        <f>Model!$BS490*CC490</f>
        <v>366728.4316631254</v>
      </c>
      <c r="CP490" s="79">
        <f>Model!$BS490*CD490</f>
        <v>423305.16638875275</v>
      </c>
      <c r="CQ490" s="79">
        <f>Model!$BS490*CE490</f>
        <v>523533.36335440521</v>
      </c>
      <c r="CR490" s="79">
        <f>Model!$BR490*BT490</f>
        <v>135491.48550078933</v>
      </c>
      <c r="CS490" s="79">
        <f>Model!$BR490*BU490</f>
        <v>158614.64292787496</v>
      </c>
      <c r="CT490" s="79">
        <f>Model!$BR490*BV490</f>
        <v>199578.34272972893</v>
      </c>
      <c r="CU490" s="79">
        <f>Model!$BR490*BW490</f>
        <v>140288.82507581718</v>
      </c>
      <c r="CV490" s="79">
        <f>Model!$BR490*BX490</f>
        <v>163411.98250290283</v>
      </c>
      <c r="CW490" s="79">
        <f>Model!$BR490*BY490</f>
        <v>204375.6823047568</v>
      </c>
      <c r="CX490" s="79">
        <f>Model!$BR490*BZ490</f>
        <v>145086.16465084499</v>
      </c>
      <c r="CY490" s="79">
        <f>Model!$BR490*CA490</f>
        <v>168209.32207793064</v>
      </c>
      <c r="CZ490" s="79">
        <f>Model!$BR490*CB490</f>
        <v>209173.02187978468</v>
      </c>
      <c r="DA490" s="79">
        <f>Model!$BR490*CC490</f>
        <v>149883.50422587289</v>
      </c>
      <c r="DB490" s="79">
        <f>Model!$BR490*CD490</f>
        <v>173006.66165295849</v>
      </c>
      <c r="DC490" s="79">
        <f>Model!$BR490*CE490</f>
        <v>213970.36145481249</v>
      </c>
      <c r="DD490" s="79">
        <f>SUM(Model!$CF490:$CQ490)</f>
        <v>5042985.2572131744</v>
      </c>
      <c r="DE490" s="79">
        <f>SUM(Model!$CR490:$DC490)</f>
        <v>2061089.9969840744</v>
      </c>
      <c r="DF490" s="80">
        <f>IFERROR((Model!$DD490-Model!$DE490)/Model!$DD490,0)</f>
        <v>0.59129565290003205</v>
      </c>
    </row>
    <row r="491" spans="2:110" x14ac:dyDescent="0.25">
      <c r="B491" t="s">
        <v>371</v>
      </c>
      <c r="C491" t="s">
        <v>169</v>
      </c>
      <c r="D491" t="s">
        <v>11</v>
      </c>
      <c r="E491" s="4">
        <v>24</v>
      </c>
      <c r="F491" s="4">
        <v>317188.96000000002</v>
      </c>
      <c r="G491" s="4">
        <v>124307.8</v>
      </c>
      <c r="H491" s="4">
        <v>2</v>
      </c>
      <c r="I491" s="4">
        <v>2</v>
      </c>
      <c r="J491" s="4">
        <v>6</v>
      </c>
      <c r="K491" s="4">
        <v>5</v>
      </c>
      <c r="L491" s="4">
        <v>0</v>
      </c>
      <c r="M491" s="4">
        <v>3</v>
      </c>
      <c r="N491" s="4">
        <v>0</v>
      </c>
      <c r="O491" s="4">
        <v>0</v>
      </c>
      <c r="P491" s="4">
        <v>0</v>
      </c>
      <c r="Q491" s="4">
        <v>0</v>
      </c>
      <c r="R491" s="4">
        <v>4</v>
      </c>
      <c r="S491" s="4">
        <v>2</v>
      </c>
      <c r="T491" s="4">
        <v>2</v>
      </c>
      <c r="U491" s="4">
        <v>0</v>
      </c>
      <c r="V491" s="4">
        <v>0</v>
      </c>
      <c r="W491" s="4">
        <v>9</v>
      </c>
      <c r="X491" s="4">
        <v>0</v>
      </c>
      <c r="Y491" s="4">
        <v>3</v>
      </c>
      <c r="Z491" s="4">
        <v>0</v>
      </c>
      <c r="AA491" s="4">
        <v>0</v>
      </c>
      <c r="AB491" s="4">
        <v>0</v>
      </c>
      <c r="AC491" s="4">
        <v>0</v>
      </c>
      <c r="AD491" s="4">
        <v>0</v>
      </c>
      <c r="AE491" s="4">
        <v>3</v>
      </c>
      <c r="AF491" s="4">
        <v>0</v>
      </c>
      <c r="AG491" s="4">
        <v>0</v>
      </c>
      <c r="AH491" s="4">
        <v>0</v>
      </c>
      <c r="AI491" s="4">
        <v>2</v>
      </c>
      <c r="AJ491" s="4">
        <v>10</v>
      </c>
      <c r="AK491" s="4">
        <v>0</v>
      </c>
      <c r="AL491" s="4">
        <v>0</v>
      </c>
      <c r="AM491" s="4">
        <v>0</v>
      </c>
      <c r="AN491" s="4">
        <v>0</v>
      </c>
      <c r="AO491" s="4">
        <v>12</v>
      </c>
      <c r="AP491" s="4">
        <v>0</v>
      </c>
      <c r="AQ491" s="4">
        <v>0</v>
      </c>
      <c r="AR491" s="79">
        <f>MAX(IFERROR(IFERROR(_xlfn.FORECAST.ETS(AR$5,tbl_Model[[#This Row],[H_2023_01]:[H_2025_12]],$H$5:$AQ$5),_xlfn.FORECAST.LINEAR(AR$5,tbl_Model[[#This Row],[H_2023_01]:[H_2025_12]],$H$5:$AQ$5)),0),0)</f>
        <v>1.7140547688507719</v>
      </c>
      <c r="AS491" s="79">
        <f>MAX(IFERROR(IFERROR(_xlfn.FORECAST.ETS(AS$5,tbl_Model[[#This Row],[H_2023_01]:[H_2025_12]],$H$5:$AQ$5),_xlfn.FORECAST.LINEAR(AS$5,tbl_Model[[#This Row],[H_2023_01]:[H_2025_12]],$H$5:$AQ$5)),0),0)</f>
        <v>1.7050126981662204</v>
      </c>
      <c r="AT491" s="79">
        <f>MAX(IFERROR(IFERROR(_xlfn.FORECAST.ETS(AT$5,tbl_Model[[#This Row],[H_2023_01]:[H_2025_12]],$H$5:$AQ$5),_xlfn.FORECAST.LINEAR(AT$5,tbl_Model[[#This Row],[H_2023_01]:[H_2025_12]],$H$5:$AQ$5)),0),0)</f>
        <v>1.6959706274816611</v>
      </c>
      <c r="AU491" s="79">
        <f>MAX(IFERROR(IFERROR(_xlfn.FORECAST.ETS(AU$5,tbl_Model[[#This Row],[H_2023_01]:[H_2025_12]],$H$5:$AQ$5),_xlfn.FORECAST.LINEAR(AU$5,tbl_Model[[#This Row],[H_2023_01]:[H_2025_12]],$H$5:$AQ$5)),0),0)</f>
        <v>1.6869285567971097</v>
      </c>
      <c r="AV491" s="79">
        <f>MAX(IFERROR(IFERROR(_xlfn.FORECAST.ETS(AV$5,tbl_Model[[#This Row],[H_2023_01]:[H_2025_12]],$H$5:$AQ$5),_xlfn.FORECAST.LINEAR(AV$5,tbl_Model[[#This Row],[H_2023_01]:[H_2025_12]],$H$5:$AQ$5)),0),0)</f>
        <v>1.6778864861125502</v>
      </c>
      <c r="AW491" s="79">
        <f>MAX(IFERROR(IFERROR(_xlfn.FORECAST.ETS(AW$5,tbl_Model[[#This Row],[H_2023_01]:[H_2025_12]],$H$5:$AQ$5),_xlfn.FORECAST.LINEAR(AW$5,tbl_Model[[#This Row],[H_2023_01]:[H_2025_12]],$H$5:$AQ$5)),0),0)</f>
        <v>1.6688444154279989</v>
      </c>
      <c r="AX491" s="79">
        <f>MAX(IFERROR(IFERROR(_xlfn.FORECAST.ETS(AX$5,tbl_Model[[#This Row],[H_2023_01]:[H_2025_12]],$H$5:$AQ$5),_xlfn.FORECAST.LINEAR(AX$5,tbl_Model[[#This Row],[H_2023_01]:[H_2025_12]],$H$5:$AQ$5)),0),0)</f>
        <v>1.6598023447434396</v>
      </c>
      <c r="AY491" s="79">
        <f>MAX(IFERROR(IFERROR(_xlfn.FORECAST.ETS(AY$5,tbl_Model[[#This Row],[H_2023_01]:[H_2025_12]],$H$5:$AQ$5),_xlfn.FORECAST.LINEAR(AY$5,tbl_Model[[#This Row],[H_2023_01]:[H_2025_12]],$H$5:$AQ$5)),0),0)</f>
        <v>1.6507602740588883</v>
      </c>
      <c r="AZ491" s="79">
        <f>MAX(IFERROR(IFERROR(_xlfn.FORECAST.ETS(AZ$5,tbl_Model[[#This Row],[H_2023_01]:[H_2025_12]],$H$5:$AQ$5),_xlfn.FORECAST.LINEAR(AZ$5,tbl_Model[[#This Row],[H_2023_01]:[H_2025_12]],$H$5:$AQ$5)),0),0)</f>
        <v>1.6417182033743287</v>
      </c>
      <c r="BA491" s="79">
        <f>MAX(IFERROR(IFERROR(_xlfn.FORECAST.ETS(BA$5,tbl_Model[[#This Row],[H_2023_01]:[H_2025_12]],$H$5:$AQ$5),_xlfn.FORECAST.LINEAR(BA$5,tbl_Model[[#This Row],[H_2023_01]:[H_2025_12]],$H$5:$AQ$5)),0),0)</f>
        <v>1.6326761326897774</v>
      </c>
      <c r="BB491" s="79">
        <f>MAX(IFERROR(IFERROR(_xlfn.FORECAST.ETS(BB$5,tbl_Model[[#This Row],[H_2023_01]:[H_2025_12]],$H$5:$AQ$5),_xlfn.FORECAST.LINEAR(BB$5,tbl_Model[[#This Row],[H_2023_01]:[H_2025_12]],$H$5:$AQ$5)),0),0)</f>
        <v>1.6236340620052181</v>
      </c>
      <c r="BC491" s="79">
        <f>MAX(IFERROR(IFERROR(_xlfn.FORECAST.ETS(BC$5,tbl_Model[[#This Row],[H_2023_01]:[H_2025_12]],$H$5:$AQ$5),_xlfn.FORECAST.LINEAR(BC$5,tbl_Model[[#This Row],[H_2023_01]:[H_2025_12]],$H$5:$AQ$5)),0),0)</f>
        <v>1.6145919913206666</v>
      </c>
      <c r="BD491" s="80">
        <f>IFERROR(AR491/SUM(Model!$AR491:$BC491),1/12)</f>
        <v>8.5823403740728721E-2</v>
      </c>
      <c r="BE491" s="80">
        <f>IFERROR(AS491/SUM(Model!$AR491:$BC491),1/12)</f>
        <v>8.5370663666657007E-2</v>
      </c>
      <c r="BF491" s="80">
        <f>IFERROR(AT491/SUM(Model!$AR491:$BC491),1/12)</f>
        <v>8.4917923592584904E-2</v>
      </c>
      <c r="BG491" s="80">
        <f>IFERROR(AU491/SUM(Model!$AR491:$BC491),1/12)</f>
        <v>8.4465183518513204E-2</v>
      </c>
      <c r="BH491" s="80">
        <f>IFERROR(AV491/SUM(Model!$AR491:$BC491),1/12)</f>
        <v>8.4012443444441087E-2</v>
      </c>
      <c r="BI491" s="80">
        <f>IFERROR(AW491/SUM(Model!$AR491:$BC491),1/12)</f>
        <v>8.3559703370369387E-2</v>
      </c>
      <c r="BJ491" s="80">
        <f>IFERROR(AX491/SUM(Model!$AR491:$BC491),1/12)</f>
        <v>8.3106963296297284E-2</v>
      </c>
      <c r="BK491" s="80">
        <f>IFERROR(AY491/SUM(Model!$AR491:$BC491),1/12)</f>
        <v>8.2654223222225584E-2</v>
      </c>
      <c r="BL491" s="80">
        <f>IFERROR(AZ491/SUM(Model!$AR491:$BC491),1/12)</f>
        <v>8.2201483148153467E-2</v>
      </c>
      <c r="BM491" s="80">
        <f>IFERROR(BA491/SUM(Model!$AR491:$BC491),1/12)</f>
        <v>8.1748743074081767E-2</v>
      </c>
      <c r="BN491" s="80">
        <f>IFERROR(BB491/SUM(Model!$AR491:$BC491),1/12)</f>
        <v>8.1296003000009665E-2</v>
      </c>
      <c r="BO491" s="80">
        <f>IFERROR(BC491/SUM(Model!$AR491:$BC491),1/12)</f>
        <v>8.0843262925937937E-2</v>
      </c>
      <c r="BP49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22.5</v>
      </c>
      <c r="BQ491" s="77" cm="1">
        <f t="array" ref="BQ49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491" s="77" cm="1">
        <f t="array" ref="BR49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491" s="77">
        <f>IF(tbl_Model[[#This Row],[Type]]="Boutique",
    tbl_Model[[#This Row],[UnitListPrice]],
    tbl_Model[[#This Row],[UnitListPrice]]*(1-SUMIFS(tbl_MarketTerms[WholesaleMarginPct],tbl_MarketTerms[Country],tbl_Model[[#This Row],[country]])))</f>
        <v>14559.078798342542</v>
      </c>
      <c r="BT491" s="79">
        <f>Model!$BP491*BD491</f>
        <v>1.9310265841663963</v>
      </c>
      <c r="BU491" s="79">
        <f>Model!$BP491*BE491</f>
        <v>1.9208399324997827</v>
      </c>
      <c r="BV491" s="79">
        <f>Model!$BP491*BF491</f>
        <v>1.9106532808331604</v>
      </c>
      <c r="BW491" s="79">
        <f>Model!$BP491*BG491</f>
        <v>1.9004666291665471</v>
      </c>
      <c r="BX491" s="79">
        <f>Model!$BP491*BH491</f>
        <v>1.8902799774999244</v>
      </c>
      <c r="BY491" s="79">
        <f>Model!$BP491*BI491</f>
        <v>1.8800933258333112</v>
      </c>
      <c r="BZ491" s="79">
        <f>Model!$BP491*BJ491</f>
        <v>1.869906674166689</v>
      </c>
      <c r="CA491" s="79">
        <f>Model!$BP491*BK491</f>
        <v>1.8597200225000756</v>
      </c>
      <c r="CB491" s="79">
        <f>Model!$BP491*BL491</f>
        <v>1.8495333708334529</v>
      </c>
      <c r="CC491" s="79">
        <f>Model!$BP491*BM491</f>
        <v>1.8393467191668398</v>
      </c>
      <c r="CD491" s="79">
        <f>Model!$BP491*BN491</f>
        <v>1.8291600675002175</v>
      </c>
      <c r="CE491" s="79">
        <f>Model!$BP491*BO491</f>
        <v>1.8189734158336035</v>
      </c>
      <c r="CF491" s="79">
        <f>Model!$BS491*BT491</f>
        <v>28113.968200572799</v>
      </c>
      <c r="CG491" s="79">
        <f>Model!$BS491*BU491</f>
        <v>27965.659936267304</v>
      </c>
      <c r="CH491" s="79">
        <f>Model!$BS491*BV491</f>
        <v>27817.351671961685</v>
      </c>
      <c r="CI491" s="79">
        <f>Model!$BS491*BW491</f>
        <v>27669.043407656194</v>
      </c>
      <c r="CJ491" s="79">
        <f>Model!$BS491*BX491</f>
        <v>27520.735143350565</v>
      </c>
      <c r="CK491" s="79">
        <f>Model!$BS491*BY491</f>
        <v>27372.426879045077</v>
      </c>
      <c r="CL491" s="79">
        <f>Model!$BS491*BZ491</f>
        <v>27224.118614739458</v>
      </c>
      <c r="CM491" s="79">
        <f>Model!$BS491*CA491</f>
        <v>27075.810350433967</v>
      </c>
      <c r="CN491" s="79">
        <f>Model!$BS491*CB491</f>
        <v>26927.502086128337</v>
      </c>
      <c r="CO491" s="79">
        <f>Model!$BS491*CC491</f>
        <v>26779.19382182285</v>
      </c>
      <c r="CP491" s="79">
        <f>Model!$BS491*CD491</f>
        <v>26630.885557517231</v>
      </c>
      <c r="CQ491" s="79">
        <f>Model!$BS491*CE491</f>
        <v>26482.577293211729</v>
      </c>
      <c r="CR491" s="79">
        <f>Model!$BR491*BT491</f>
        <v>10807.781092351057</v>
      </c>
      <c r="CS491" s="79">
        <f>Model!$BR491*BU491</f>
        <v>10750.767324555458</v>
      </c>
      <c r="CT491" s="79">
        <f>Model!$BR491*BV491</f>
        <v>10693.75355675981</v>
      </c>
      <c r="CU491" s="79">
        <f>Model!$BR491*BW491</f>
        <v>10636.739788964211</v>
      </c>
      <c r="CV491" s="79">
        <f>Model!$BR491*BX491</f>
        <v>10579.726021168561</v>
      </c>
      <c r="CW491" s="79">
        <f>Model!$BR491*BY491</f>
        <v>10522.712253372963</v>
      </c>
      <c r="CX491" s="79">
        <f>Model!$BR491*BZ491</f>
        <v>10465.698485577315</v>
      </c>
      <c r="CY491" s="79">
        <f>Model!$BR491*CA491</f>
        <v>10408.684717781716</v>
      </c>
      <c r="CZ491" s="79">
        <f>Model!$BR491*CB491</f>
        <v>10351.670949986066</v>
      </c>
      <c r="DA491" s="79">
        <f>Model!$BR491*CC491</f>
        <v>10294.657182190469</v>
      </c>
      <c r="DB491" s="79">
        <f>Model!$BR491*CD491</f>
        <v>10237.643414394821</v>
      </c>
      <c r="DC491" s="79">
        <f>Model!$BR491*CE491</f>
        <v>10180.62964659922</v>
      </c>
      <c r="DD491" s="79">
        <f>SUM(Model!$CF491:$CQ491)</f>
        <v>327579.27296270721</v>
      </c>
      <c r="DE491" s="79">
        <f>SUM(Model!$CR491:$DC491)</f>
        <v>125930.46443370167</v>
      </c>
      <c r="DF491" s="80">
        <f>IFERROR((Model!$DD491-Model!$DE491)/Model!$DD491,0)</f>
        <v>0.61557255044021653</v>
      </c>
    </row>
    <row r="492" spans="2:110" x14ac:dyDescent="0.25">
      <c r="B492" t="s">
        <v>371</v>
      </c>
      <c r="C492" t="s">
        <v>169</v>
      </c>
      <c r="D492" t="s">
        <v>8</v>
      </c>
      <c r="E492" s="4">
        <v>136</v>
      </c>
      <c r="F492" s="4">
        <v>2074301.3</v>
      </c>
      <c r="G492" s="4">
        <v>741263.84</v>
      </c>
      <c r="H492" s="4">
        <v>7</v>
      </c>
      <c r="I492" s="4">
        <v>14</v>
      </c>
      <c r="J492" s="4">
        <v>8</v>
      </c>
      <c r="K492" s="4">
        <v>9</v>
      </c>
      <c r="L492" s="4">
        <v>17</v>
      </c>
      <c r="M492" s="4">
        <v>14</v>
      </c>
      <c r="N492" s="4">
        <v>20</v>
      </c>
      <c r="O492" s="4">
        <v>14</v>
      </c>
      <c r="P492" s="4">
        <v>17</v>
      </c>
      <c r="Q492" s="4">
        <v>5</v>
      </c>
      <c r="R492" s="4">
        <v>30</v>
      </c>
      <c r="S492" s="4">
        <v>22</v>
      </c>
      <c r="T492" s="4">
        <v>18</v>
      </c>
      <c r="U492" s="4">
        <v>26</v>
      </c>
      <c r="V492" s="4">
        <v>19</v>
      </c>
      <c r="W492" s="4">
        <v>3</v>
      </c>
      <c r="X492" s="4">
        <v>5</v>
      </c>
      <c r="Y492" s="4">
        <v>11</v>
      </c>
      <c r="Z492" s="4">
        <v>1</v>
      </c>
      <c r="AA492" s="4">
        <v>4</v>
      </c>
      <c r="AB492" s="4">
        <v>8</v>
      </c>
      <c r="AC492" s="4">
        <v>15</v>
      </c>
      <c r="AD492" s="4">
        <v>9</v>
      </c>
      <c r="AE492" s="4">
        <v>10</v>
      </c>
      <c r="AF492" s="4">
        <v>10</v>
      </c>
      <c r="AG492" s="4">
        <v>5</v>
      </c>
      <c r="AH492" s="4">
        <v>2</v>
      </c>
      <c r="AI492" s="4">
        <v>16</v>
      </c>
      <c r="AJ492" s="4">
        <v>16</v>
      </c>
      <c r="AK492" s="4">
        <v>10</v>
      </c>
      <c r="AL492" s="4">
        <v>5</v>
      </c>
      <c r="AM492" s="4">
        <v>13</v>
      </c>
      <c r="AN492" s="4">
        <v>8</v>
      </c>
      <c r="AO492" s="4">
        <v>19</v>
      </c>
      <c r="AP492" s="4">
        <v>20</v>
      </c>
      <c r="AQ492" s="4">
        <v>12</v>
      </c>
      <c r="AR492" s="79">
        <f>MAX(IFERROR(IFERROR(_xlfn.FORECAST.ETS(AR$5,tbl_Model[[#This Row],[H_2023_01]:[H_2025_12]],$H$5:$AQ$5),_xlfn.FORECAST.LINEAR(AR$5,tbl_Model[[#This Row],[H_2023_01]:[H_2025_12]],$H$5:$AQ$5)),0),0)</f>
        <v>13.242232863347938</v>
      </c>
      <c r="AS492" s="79">
        <f>MAX(IFERROR(IFERROR(_xlfn.FORECAST.ETS(AS$5,tbl_Model[[#This Row],[H_2023_01]:[H_2025_12]],$H$5:$AQ$5),_xlfn.FORECAST.LINEAR(AS$5,tbl_Model[[#This Row],[H_2023_01]:[H_2025_12]],$H$5:$AQ$5)),0),0)</f>
        <v>13.187447776470389</v>
      </c>
      <c r="AT492" s="79">
        <f>MAX(IFERROR(IFERROR(_xlfn.FORECAST.ETS(AT$5,tbl_Model[[#This Row],[H_2023_01]:[H_2025_12]],$H$5:$AQ$5),_xlfn.FORECAST.LINEAR(AT$5,tbl_Model[[#This Row],[H_2023_01]:[H_2025_12]],$H$5:$AQ$5)),0),0)</f>
        <v>13.13266268959284</v>
      </c>
      <c r="AU492" s="79">
        <f>MAX(IFERROR(IFERROR(_xlfn.FORECAST.ETS(AU$5,tbl_Model[[#This Row],[H_2023_01]:[H_2025_12]],$H$5:$AQ$5),_xlfn.FORECAST.LINEAR(AU$5,tbl_Model[[#This Row],[H_2023_01]:[H_2025_12]],$H$5:$AQ$5)),0),0)</f>
        <v>13.07787760271529</v>
      </c>
      <c r="AV492" s="79">
        <f>MAX(IFERROR(IFERROR(_xlfn.FORECAST.ETS(AV$5,tbl_Model[[#This Row],[H_2023_01]:[H_2025_12]],$H$5:$AQ$5),_xlfn.FORECAST.LINEAR(AV$5,tbl_Model[[#This Row],[H_2023_01]:[H_2025_12]],$H$5:$AQ$5)),0),0)</f>
        <v>13.023092515837739</v>
      </c>
      <c r="AW492" s="79">
        <f>MAX(IFERROR(IFERROR(_xlfn.FORECAST.ETS(AW$5,tbl_Model[[#This Row],[H_2023_01]:[H_2025_12]],$H$5:$AQ$5),_xlfn.FORECAST.LINEAR(AW$5,tbl_Model[[#This Row],[H_2023_01]:[H_2025_12]],$H$5:$AQ$5)),0),0)</f>
        <v>12.968307428960189</v>
      </c>
      <c r="AX492" s="79">
        <f>MAX(IFERROR(IFERROR(_xlfn.FORECAST.ETS(AX$5,tbl_Model[[#This Row],[H_2023_01]:[H_2025_12]],$H$5:$AQ$5),_xlfn.FORECAST.LINEAR(AX$5,tbl_Model[[#This Row],[H_2023_01]:[H_2025_12]],$H$5:$AQ$5)),0),0)</f>
        <v>12.91352234208264</v>
      </c>
      <c r="AY492" s="79">
        <f>MAX(IFERROR(IFERROR(_xlfn.FORECAST.ETS(AY$5,tbl_Model[[#This Row],[H_2023_01]:[H_2025_12]],$H$5:$AQ$5),_xlfn.FORECAST.LINEAR(AY$5,tbl_Model[[#This Row],[H_2023_01]:[H_2025_12]],$H$5:$AQ$5)),0),0)</f>
        <v>12.85873725520509</v>
      </c>
      <c r="AZ492" s="79">
        <f>MAX(IFERROR(IFERROR(_xlfn.FORECAST.ETS(AZ$5,tbl_Model[[#This Row],[H_2023_01]:[H_2025_12]],$H$5:$AQ$5),_xlfn.FORECAST.LINEAR(AZ$5,tbl_Model[[#This Row],[H_2023_01]:[H_2025_12]],$H$5:$AQ$5)),0),0)</f>
        <v>12.803952168327541</v>
      </c>
      <c r="BA492" s="79">
        <f>MAX(IFERROR(IFERROR(_xlfn.FORECAST.ETS(BA$5,tbl_Model[[#This Row],[H_2023_01]:[H_2025_12]],$H$5:$AQ$5),_xlfn.FORECAST.LINEAR(BA$5,tbl_Model[[#This Row],[H_2023_01]:[H_2025_12]],$H$5:$AQ$5)),0),0)</f>
        <v>12.749167081449992</v>
      </c>
      <c r="BB492" s="79">
        <f>MAX(IFERROR(IFERROR(_xlfn.FORECAST.ETS(BB$5,tbl_Model[[#This Row],[H_2023_01]:[H_2025_12]],$H$5:$AQ$5),_xlfn.FORECAST.LINEAR(BB$5,tbl_Model[[#This Row],[H_2023_01]:[H_2025_12]],$H$5:$AQ$5)),0),0)</f>
        <v>12.694381994572442</v>
      </c>
      <c r="BC492" s="79">
        <f>MAX(IFERROR(IFERROR(_xlfn.FORECAST.ETS(BC$5,tbl_Model[[#This Row],[H_2023_01]:[H_2025_12]],$H$5:$AQ$5),_xlfn.FORECAST.LINEAR(BC$5,tbl_Model[[#This Row],[H_2023_01]:[H_2025_12]],$H$5:$AQ$5)),0),0)</f>
        <v>12.639596907694893</v>
      </c>
      <c r="BD492" s="80">
        <f>IFERROR(AR492/SUM(Model!$AR492:$BC492),1/12)</f>
        <v>8.5273677714520574E-2</v>
      </c>
      <c r="BE492" s="80">
        <f>IFERROR(AS492/SUM(Model!$AR492:$BC492),1/12)</f>
        <v>8.4920887827031985E-2</v>
      </c>
      <c r="BF492" s="80">
        <f>IFERROR(AT492/SUM(Model!$AR492:$BC492),1/12)</f>
        <v>8.4568097939543396E-2</v>
      </c>
      <c r="BG492" s="80">
        <f>IFERROR(AU492/SUM(Model!$AR492:$BC492),1/12)</f>
        <v>8.4215308052054821E-2</v>
      </c>
      <c r="BH492" s="80">
        <f>IFERROR(AV492/SUM(Model!$AR492:$BC492),1/12)</f>
        <v>8.3862518164566219E-2</v>
      </c>
      <c r="BI492" s="80">
        <f>IFERROR(AW492/SUM(Model!$AR492:$BC492),1/12)</f>
        <v>8.350972827707763E-2</v>
      </c>
      <c r="BJ492" s="80">
        <f>IFERROR(AX492/SUM(Model!$AR492:$BC492),1/12)</f>
        <v>8.3156938389589055E-2</v>
      </c>
      <c r="BK492" s="80">
        <f>IFERROR(AY492/SUM(Model!$AR492:$BC492),1/12)</f>
        <v>8.2804148502100466E-2</v>
      </c>
      <c r="BL492" s="80">
        <f>IFERROR(AZ492/SUM(Model!$AR492:$BC492),1/12)</f>
        <v>8.2451358614611878E-2</v>
      </c>
      <c r="BM492" s="80">
        <f>IFERROR(BA492/SUM(Model!$AR492:$BC492),1/12)</f>
        <v>8.2098568727123289E-2</v>
      </c>
      <c r="BN492" s="80">
        <f>IFERROR(BB492/SUM(Model!$AR492:$BC492),1/12)</f>
        <v>8.1745778839634714E-2</v>
      </c>
      <c r="BO492" s="80">
        <f>IFERROR(BC492/SUM(Model!$AR492:$BC492),1/12)</f>
        <v>8.1392988952146125E-2</v>
      </c>
      <c r="BP49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142.18938631790743</v>
      </c>
      <c r="BQ492" s="77" cm="1">
        <f t="array" ref="BQ49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492" s="77" cm="1">
        <f t="array" ref="BR49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492" s="77">
        <f>IF(tbl_Model[[#This Row],[Type]]="Boutique",
    tbl_Model[[#This Row],[UnitListPrice]],
    tbl_Model[[#This Row],[UnitListPrice]]*(1-SUMIFS(tbl_MarketTerms[WholesaleMarginPct],tbl_MarketTerms[Country],tbl_Model[[#This Row],[country]])))</f>
        <v>15730.234979281769</v>
      </c>
      <c r="BT492" s="79">
        <f>Model!$BP492*BD492</f>
        <v>12.1250119032987</v>
      </c>
      <c r="BU492" s="79">
        <f>Model!$BP492*BE492</f>
        <v>12.074848925697534</v>
      </c>
      <c r="BV492" s="79">
        <f>Model!$BP492*BF492</f>
        <v>12.024685948096367</v>
      </c>
      <c r="BW492" s="79">
        <f>Model!$BP492*BG492</f>
        <v>11.974522970495203</v>
      </c>
      <c r="BX492" s="79">
        <f>Model!$BP492*BH492</f>
        <v>11.924359992894036</v>
      </c>
      <c r="BY492" s="79">
        <f>Model!$BP492*BI492</f>
        <v>11.87419701529287</v>
      </c>
      <c r="BZ492" s="79">
        <f>Model!$BP492*BJ492</f>
        <v>11.824034037691705</v>
      </c>
      <c r="CA492" s="79">
        <f>Model!$BP492*BK492</f>
        <v>11.77387106009054</v>
      </c>
      <c r="CB492" s="79">
        <f>Model!$BP492*BL492</f>
        <v>11.723708082489374</v>
      </c>
      <c r="CC492" s="79">
        <f>Model!$BP492*BM492</f>
        <v>11.673545104888207</v>
      </c>
      <c r="CD492" s="79">
        <f>Model!$BP492*BN492</f>
        <v>11.623382127287043</v>
      </c>
      <c r="CE492" s="79">
        <f>Model!$BP492*BO492</f>
        <v>11.573219149685878</v>
      </c>
      <c r="CF492" s="79">
        <f>Model!$BS492*BT492</f>
        <v>190729.28636547705</v>
      </c>
      <c r="CG492" s="79">
        <f>Model!$BS492*BU492</f>
        <v>189940.21094055026</v>
      </c>
      <c r="CH492" s="79">
        <f>Model!$BS492*BV492</f>
        <v>189151.13551562343</v>
      </c>
      <c r="CI492" s="79">
        <f>Model!$BS492*BW492</f>
        <v>188362.06009069667</v>
      </c>
      <c r="CJ492" s="79">
        <f>Model!$BS492*BX492</f>
        <v>187572.98466576988</v>
      </c>
      <c r="CK492" s="79">
        <f>Model!$BS492*BY492</f>
        <v>186783.90924084309</v>
      </c>
      <c r="CL492" s="79">
        <f>Model!$BS492*BZ492</f>
        <v>185994.83381591632</v>
      </c>
      <c r="CM492" s="79">
        <f>Model!$BS492*CA492</f>
        <v>185205.75839098953</v>
      </c>
      <c r="CN492" s="79">
        <f>Model!$BS492*CB492</f>
        <v>184416.68296606274</v>
      </c>
      <c r="CO492" s="79">
        <f>Model!$BS492*CC492</f>
        <v>183627.60754113595</v>
      </c>
      <c r="CP492" s="79">
        <f>Model!$BS492*CD492</f>
        <v>182838.53211620919</v>
      </c>
      <c r="CQ492" s="79">
        <f>Model!$BS492*CE492</f>
        <v>182049.45669128242</v>
      </c>
      <c r="CR492" s="79">
        <f>Model!$BR492*BT492</f>
        <v>67862.594677625166</v>
      </c>
      <c r="CS492" s="79">
        <f>Model!$BR492*BU492</f>
        <v>67581.83703021663</v>
      </c>
      <c r="CT492" s="79">
        <f>Model!$BR492*BV492</f>
        <v>67301.079382808079</v>
      </c>
      <c r="CU492" s="79">
        <f>Model!$BR492*BW492</f>
        <v>67020.321735399542</v>
      </c>
      <c r="CV492" s="79">
        <f>Model!$BR492*BX492</f>
        <v>66739.564087991006</v>
      </c>
      <c r="CW492" s="79">
        <f>Model!$BR492*BY492</f>
        <v>66458.806440582455</v>
      </c>
      <c r="CX492" s="79">
        <f>Model!$BR492*BZ492</f>
        <v>66178.048793173919</v>
      </c>
      <c r="CY492" s="79">
        <f>Model!$BR492*CA492</f>
        <v>65897.291145765383</v>
      </c>
      <c r="CZ492" s="79">
        <f>Model!$BR492*CB492</f>
        <v>65616.533498356832</v>
      </c>
      <c r="DA492" s="79">
        <f>Model!$BR492*CC492</f>
        <v>65335.775850948296</v>
      </c>
      <c r="DB492" s="79">
        <f>Model!$BR492*CD492</f>
        <v>65055.018203539759</v>
      </c>
      <c r="DC492" s="79">
        <f>Model!$BR492*CE492</f>
        <v>64774.260556131223</v>
      </c>
      <c r="DD492" s="79">
        <f>SUM(Model!$CF492:$CQ492)</f>
        <v>2236672.4583405564</v>
      </c>
      <c r="DE492" s="79">
        <f>SUM(Model!$CR492:$DC492)</f>
        <v>795821.13140253827</v>
      </c>
      <c r="DF492" s="80">
        <f>IFERROR((Model!$DD492-Model!$DE492)/Model!$DD492,0)</f>
        <v>0.64419415617386466</v>
      </c>
    </row>
    <row r="493" spans="2:110" x14ac:dyDescent="0.25">
      <c r="B493" t="s">
        <v>371</v>
      </c>
      <c r="C493" t="s">
        <v>169</v>
      </c>
      <c r="D493" t="s">
        <v>9</v>
      </c>
      <c r="E493" s="4">
        <v>15</v>
      </c>
      <c r="F493" s="4">
        <v>221030.77</v>
      </c>
      <c r="G493" s="4">
        <v>85995.4</v>
      </c>
      <c r="H493" s="4">
        <v>5</v>
      </c>
      <c r="I493" s="4">
        <v>3</v>
      </c>
      <c r="J493" s="4">
        <v>0</v>
      </c>
      <c r="K493" s="4">
        <v>2</v>
      </c>
      <c r="L493" s="4">
        <v>0</v>
      </c>
      <c r="M493" s="4">
        <v>0</v>
      </c>
      <c r="N493" s="4">
        <v>0</v>
      </c>
      <c r="O493" s="4">
        <v>0</v>
      </c>
      <c r="P493" s="4">
        <v>0</v>
      </c>
      <c r="Q493" s="4">
        <v>1</v>
      </c>
      <c r="R493" s="4">
        <v>0</v>
      </c>
      <c r="S493" s="4">
        <v>0</v>
      </c>
      <c r="T493" s="4">
        <v>1</v>
      </c>
      <c r="U493" s="4">
        <v>2</v>
      </c>
      <c r="V493" s="4">
        <v>11</v>
      </c>
      <c r="W493" s="4">
        <v>1</v>
      </c>
      <c r="X493" s="4">
        <v>3</v>
      </c>
      <c r="Y493" s="4">
        <v>0</v>
      </c>
      <c r="Z493" s="4">
        <v>0</v>
      </c>
      <c r="AA493" s="4">
        <v>0</v>
      </c>
      <c r="AB493" s="4">
        <v>0</v>
      </c>
      <c r="AC493" s="4">
        <v>0</v>
      </c>
      <c r="AD493" s="4">
        <v>0</v>
      </c>
      <c r="AE493" s="4">
        <v>3</v>
      </c>
      <c r="AF493" s="4">
        <v>0</v>
      </c>
      <c r="AG493" s="4">
        <v>0</v>
      </c>
      <c r="AH493" s="4">
        <v>0</v>
      </c>
      <c r="AI493" s="4">
        <v>6</v>
      </c>
      <c r="AJ493" s="4">
        <v>2</v>
      </c>
      <c r="AK493" s="4">
        <v>0</v>
      </c>
      <c r="AL493" s="4">
        <v>0</v>
      </c>
      <c r="AM493" s="4">
        <v>5</v>
      </c>
      <c r="AN493" s="4">
        <v>2</v>
      </c>
      <c r="AO493" s="4">
        <v>0</v>
      </c>
      <c r="AP493" s="4">
        <v>0</v>
      </c>
      <c r="AQ493" s="4">
        <v>0</v>
      </c>
      <c r="AR493" s="79">
        <f>MAX(IFERROR(IFERROR(_xlfn.FORECAST.ETS(AR$5,tbl_Model[[#This Row],[H_2023_01]:[H_2025_12]],$H$5:$AQ$5),_xlfn.FORECAST.LINEAR(AR$5,tbl_Model[[#This Row],[H_2023_01]:[H_2025_12]],$H$5:$AQ$5)),0),0)</f>
        <v>2.0022864596121557</v>
      </c>
      <c r="AS493" s="79">
        <f>MAX(IFERROR(IFERROR(_xlfn.FORECAST.ETS(AS$5,tbl_Model[[#This Row],[H_2023_01]:[H_2025_12]],$H$5:$AQ$5),_xlfn.FORECAST.LINEAR(AS$5,tbl_Model[[#This Row],[H_2023_01]:[H_2025_12]],$H$5:$AQ$5)),0),0)</f>
        <v>0.30725550606178764</v>
      </c>
      <c r="AT493" s="79">
        <f>MAX(IFERROR(IFERROR(_xlfn.FORECAST.ETS(AT$5,tbl_Model[[#This Row],[H_2023_01]:[H_2025_12]],$H$5:$AQ$5),_xlfn.FORECAST.LINEAR(AT$5,tbl_Model[[#This Row],[H_2023_01]:[H_2025_12]],$H$5:$AQ$5)),0),0)</f>
        <v>1.046126953981233</v>
      </c>
      <c r="AU493" s="79">
        <f>MAX(IFERROR(IFERROR(_xlfn.FORECAST.ETS(AU$5,tbl_Model[[#This Row],[H_2023_01]:[H_2025_12]],$H$5:$AQ$5),_xlfn.FORECAST.LINEAR(AU$5,tbl_Model[[#This Row],[H_2023_01]:[H_2025_12]],$H$5:$AQ$5)),0),0)</f>
        <v>1.8679397712590511</v>
      </c>
      <c r="AV493" s="79">
        <f>MAX(IFERROR(IFERROR(_xlfn.FORECAST.ETS(AV$5,tbl_Model[[#This Row],[H_2023_01]:[H_2025_12]],$H$5:$AQ$5),_xlfn.FORECAST.LINEAR(AV$5,tbl_Model[[#This Row],[H_2023_01]:[H_2025_12]],$H$5:$AQ$5)),0),0)</f>
        <v>8.6859529192926299</v>
      </c>
      <c r="AW493" s="79">
        <f>MAX(IFERROR(IFERROR(_xlfn.FORECAST.ETS(AW$5,tbl_Model[[#This Row],[H_2023_01]:[H_2025_12]],$H$5:$AQ$5),_xlfn.FORECAST.LINEAR(AW$5,tbl_Model[[#This Row],[H_2023_01]:[H_2025_12]],$H$5:$AQ$5)),0),0)</f>
        <v>1.5925915151371979</v>
      </c>
      <c r="AX493" s="79">
        <f>MAX(IFERROR(IFERROR(_xlfn.FORECAST.ETS(AX$5,tbl_Model[[#This Row],[H_2023_01]:[H_2025_12]],$H$5:$AQ$5),_xlfn.FORECAST.LINEAR(AX$5,tbl_Model[[#This Row],[H_2023_01]:[H_2025_12]],$H$5:$AQ$5)),0),0)</f>
        <v>2.4869781606391008</v>
      </c>
      <c r="AY493" s="79">
        <f>MAX(IFERROR(IFERROR(_xlfn.FORECAST.ETS(AY$5,tbl_Model[[#This Row],[H_2023_01]:[H_2025_12]],$H$5:$AQ$5),_xlfn.FORECAST.LINEAR(AY$5,tbl_Model[[#This Row],[H_2023_01]:[H_2025_12]],$H$5:$AQ$5)),0),0)</f>
        <v>0.55593656175016748</v>
      </c>
      <c r="AZ493" s="79">
        <f>MAX(IFERROR(IFERROR(_xlfn.FORECAST.ETS(AZ$5,tbl_Model[[#This Row],[H_2023_01]:[H_2025_12]],$H$5:$AQ$5),_xlfn.FORECAST.LINEAR(AZ$5,tbl_Model[[#This Row],[H_2023_01]:[H_2025_12]],$H$5:$AQ$5)),0),0)</f>
        <v>1.7904041276819047</v>
      </c>
      <c r="BA493" s="79">
        <f>MAX(IFERROR(IFERROR(_xlfn.FORECAST.ETS(BA$5,tbl_Model[[#This Row],[H_2023_01]:[H_2025_12]],$H$5:$AQ$5),_xlfn.FORECAST.LINEAR(BA$5,tbl_Model[[#This Row],[H_2023_01]:[H_2025_12]],$H$5:$AQ$5)),0),0)</f>
        <v>0.70592724645069427</v>
      </c>
      <c r="BB493" s="79">
        <f>MAX(IFERROR(IFERROR(_xlfn.FORECAST.ETS(BB$5,tbl_Model[[#This Row],[H_2023_01]:[H_2025_12]],$H$5:$AQ$5),_xlfn.FORECAST.LINEAR(BB$5,tbl_Model[[#This Row],[H_2023_01]:[H_2025_12]],$H$5:$AQ$5)),0),0)</f>
        <v>0.17503159176586602</v>
      </c>
      <c r="BC493" s="79">
        <f>MAX(IFERROR(IFERROR(_xlfn.FORECAST.ETS(BC$5,tbl_Model[[#This Row],[H_2023_01]:[H_2025_12]],$H$5:$AQ$5),_xlfn.FORECAST.LINEAR(BC$5,tbl_Model[[#This Row],[H_2023_01]:[H_2025_12]],$H$5:$AQ$5)),0),0)</f>
        <v>0.24855799830153713</v>
      </c>
      <c r="BD493" s="80">
        <f>IFERROR(AR493/SUM(Model!$AR493:$BC493),1/12)</f>
        <v>9.3281504926711029E-2</v>
      </c>
      <c r="BE493" s="80">
        <f>IFERROR(AS493/SUM(Model!$AR493:$BC493),1/12)</f>
        <v>1.4314263508535856E-2</v>
      </c>
      <c r="BF493" s="80">
        <f>IFERROR(AT493/SUM(Model!$AR493:$BC493),1/12)</f>
        <v>4.8736431364904569E-2</v>
      </c>
      <c r="BG493" s="80">
        <f>IFERROR(AU493/SUM(Model!$AR493:$BC493),1/12)</f>
        <v>8.7022629623761158E-2</v>
      </c>
      <c r="BH493" s="80">
        <f>IFERROR(AV493/SUM(Model!$AR493:$BC493),1/12)</f>
        <v>0.40465676434285996</v>
      </c>
      <c r="BI493" s="80">
        <f>IFERROR(AW493/SUM(Model!$AR493:$BC493),1/12)</f>
        <v>7.4194844874636345E-2</v>
      </c>
      <c r="BJ493" s="80">
        <f>IFERROR(AX493/SUM(Model!$AR493:$BC493),1/12)</f>
        <v>0.11586207579369809</v>
      </c>
      <c r="BK493" s="80">
        <f>IFERROR(AY493/SUM(Model!$AR493:$BC493),1/12)</f>
        <v>2.5899690264040483E-2</v>
      </c>
      <c r="BL493" s="80">
        <f>IFERROR(AZ493/SUM(Model!$AR493:$BC493),1/12)</f>
        <v>8.3410438429231348E-2</v>
      </c>
      <c r="BM493" s="80">
        <f>IFERROR(BA493/SUM(Model!$AR493:$BC493),1/12)</f>
        <v>3.2887380125641547E-2</v>
      </c>
      <c r="BN493" s="80">
        <f>IFERROR(BB493/SUM(Model!$AR493:$BC493),1/12)</f>
        <v>8.1542829255311939E-3</v>
      </c>
      <c r="BO493" s="80">
        <f>IFERROR(BC493/SUM(Model!$AR493:$BC493),1/12)</f>
        <v>1.1579693820448341E-2</v>
      </c>
      <c r="BP49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14.830555555555554</v>
      </c>
      <c r="BQ493" s="77" cm="1">
        <f t="array" ref="BQ49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493" s="77" cm="1">
        <f t="array" ref="BR49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493" s="77">
        <f>IF(tbl_Model[[#This Row],[Type]]="Boutique",
    tbl_Model[[#This Row],[UnitListPrice]],
    tbl_Model[[#This Row],[UnitListPrice]]*(1-SUMIFS(tbl_MarketTerms[WholesaleMarginPct],tbl_MarketTerms[Country],tbl_Model[[#This Row],[country]])))</f>
        <v>14857.608805248619</v>
      </c>
      <c r="BT493" s="79">
        <f>Model!$BP493*BD493</f>
        <v>1.383416541121417</v>
      </c>
      <c r="BU493" s="79">
        <f>Model!$BP493*BE493</f>
        <v>0.21228848020020258</v>
      </c>
      <c r="BV493" s="79">
        <f>Model!$BP493*BF493</f>
        <v>0.72278835293673738</v>
      </c>
      <c r="BW493" s="79">
        <f>Model!$BP493*BG493</f>
        <v>1.2905939432257243</v>
      </c>
      <c r="BX493" s="79">
        <f>Model!$BP493*BH493</f>
        <v>6.0012846245181368</v>
      </c>
      <c r="BY493" s="79">
        <f>Model!$BP493*BI493</f>
        <v>1.1003507688491205</v>
      </c>
      <c r="BZ493" s="79">
        <f>Model!$BP493*BJ493</f>
        <v>1.7182989518404279</v>
      </c>
      <c r="CA493" s="79">
        <f>Model!$BP493*BK493</f>
        <v>0.38410679533253367</v>
      </c>
      <c r="CB493" s="79">
        <f>Model!$BP493*BL493</f>
        <v>1.2370231410379615</v>
      </c>
      <c r="CC493" s="79">
        <f>Model!$BP493*BM493</f>
        <v>0.48773811803000056</v>
      </c>
      <c r="CD493" s="79">
        <f>Model!$BP493*BN493</f>
        <v>0.12093254594280844</v>
      </c>
      <c r="CE493" s="79">
        <f>Model!$BP493*BO493</f>
        <v>0.17173329252048247</v>
      </c>
      <c r="CF493" s="79">
        <f>Model!$BS493*BT493</f>
        <v>20554.261782692152</v>
      </c>
      <c r="CG493" s="79">
        <f>Model!$BS493*BU493</f>
        <v>3154.0991926753768</v>
      </c>
      <c r="CH493" s="79">
        <f>Model!$BS493*BV493</f>
        <v>10738.906596924016</v>
      </c>
      <c r="CI493" s="79">
        <f>Model!$BS493*BW493</f>
        <v>19175.139934871058</v>
      </c>
      <c r="CJ493" s="79">
        <f>Model!$BS493*BX493</f>
        <v>89164.739280043825</v>
      </c>
      <c r="CK493" s="79">
        <f>Model!$BS493*BY493</f>
        <v>16348.581272114781</v>
      </c>
      <c r="CL493" s="79">
        <f>Model!$BS493*BZ493</f>
        <v>25529.813636913816</v>
      </c>
      <c r="CM493" s="79">
        <f>Model!$BS493*CA493</f>
        <v>5706.9085044884814</v>
      </c>
      <c r="CN493" s="79">
        <f>Model!$BS493*CB493</f>
        <v>18379.205912581921</v>
      </c>
      <c r="CO493" s="79">
        <f>Model!$BS493*CC493</f>
        <v>7246.6221570979269</v>
      </c>
      <c r="CP493" s="79">
        <f>Model!$BS493*CD493</f>
        <v>1796.7684594410039</v>
      </c>
      <c r="CQ493" s="79">
        <f>Model!$BS493*CE493</f>
        <v>2551.5460791066571</v>
      </c>
      <c r="CR493" s="79">
        <f>Model!$BR493*BT493</f>
        <v>7742.8572234971189</v>
      </c>
      <c r="CS493" s="79">
        <f>Model!$BR493*BU493</f>
        <v>1188.1594180238308</v>
      </c>
      <c r="CT493" s="79">
        <f>Model!$BR493*BV493</f>
        <v>4045.3810210041606</v>
      </c>
      <c r="CU493" s="79">
        <f>Model!$BR493*BW493</f>
        <v>7223.3375406994601</v>
      </c>
      <c r="CV493" s="79">
        <f>Model!$BR493*BX493</f>
        <v>33588.647109528974</v>
      </c>
      <c r="CW493" s="79">
        <f>Model!$BR493*BY493</f>
        <v>6158.5637049400202</v>
      </c>
      <c r="CX493" s="79">
        <f>Model!$BR493*BZ493</f>
        <v>9617.1637796092382</v>
      </c>
      <c r="CY493" s="79">
        <f>Model!$BR493*CA493</f>
        <v>2149.810983482967</v>
      </c>
      <c r="CZ493" s="79">
        <f>Model!$BR493*CB493</f>
        <v>6923.5066073843082</v>
      </c>
      <c r="DA493" s="79">
        <f>Model!$BR493*CC493</f>
        <v>2729.8261211350032</v>
      </c>
      <c r="DB493" s="79">
        <f>Model!$BR493*CD493</f>
        <v>676.84851892123697</v>
      </c>
      <c r="DC493" s="79">
        <f>Model!$BR493*CE493</f>
        <v>961.1757015925823</v>
      </c>
      <c r="DD493" s="79">
        <f>SUM(Model!$CF493:$CQ493)</f>
        <v>220346.59280895095</v>
      </c>
      <c r="DE493" s="79">
        <f>SUM(Model!$CR493:$DC493)</f>
        <v>83005.277729818888</v>
      </c>
      <c r="DF493" s="80">
        <f>IFERROR((Model!$DD493-Model!$DE493)/Model!$DD493,0)</f>
        <v>0.623296749581294</v>
      </c>
    </row>
    <row r="494" spans="2:110" x14ac:dyDescent="0.25">
      <c r="B494" t="s">
        <v>371</v>
      </c>
      <c r="C494" t="s">
        <v>131</v>
      </c>
      <c r="D494" t="s">
        <v>18</v>
      </c>
      <c r="E494" s="4">
        <v>372</v>
      </c>
      <c r="F494" s="4">
        <v>2193887.2400000002</v>
      </c>
      <c r="G494" s="4">
        <v>979173.14</v>
      </c>
      <c r="H494" s="4">
        <v>13</v>
      </c>
      <c r="I494" s="4">
        <v>19</v>
      </c>
      <c r="J494" s="4">
        <v>42</v>
      </c>
      <c r="K494" s="4">
        <v>23</v>
      </c>
      <c r="L494" s="4">
        <v>40</v>
      </c>
      <c r="M494" s="4">
        <v>35</v>
      </c>
      <c r="N494" s="4">
        <v>23</v>
      </c>
      <c r="O494" s="4">
        <v>14</v>
      </c>
      <c r="P494" s="4">
        <v>38</v>
      </c>
      <c r="Q494" s="4">
        <v>42</v>
      </c>
      <c r="R494" s="4">
        <v>32</v>
      </c>
      <c r="S494" s="4">
        <v>38</v>
      </c>
      <c r="T494" s="4">
        <v>50</v>
      </c>
      <c r="U494" s="4">
        <v>18</v>
      </c>
      <c r="V494" s="4">
        <v>33</v>
      </c>
      <c r="W494" s="4">
        <v>22</v>
      </c>
      <c r="X494" s="4">
        <v>29</v>
      </c>
      <c r="Y494" s="4">
        <v>40</v>
      </c>
      <c r="Z494" s="4">
        <v>63</v>
      </c>
      <c r="AA494" s="4">
        <v>30</v>
      </c>
      <c r="AB494" s="4">
        <v>13</v>
      </c>
      <c r="AC494" s="4">
        <v>12</v>
      </c>
      <c r="AD494" s="4">
        <v>42</v>
      </c>
      <c r="AE494" s="4">
        <v>73</v>
      </c>
      <c r="AF494" s="4">
        <v>11</v>
      </c>
      <c r="AG494" s="4">
        <v>42</v>
      </c>
      <c r="AH494" s="4">
        <v>19</v>
      </c>
      <c r="AI494" s="4">
        <v>17</v>
      </c>
      <c r="AJ494" s="4">
        <v>54</v>
      </c>
      <c r="AK494" s="4">
        <v>28</v>
      </c>
      <c r="AL494" s="4">
        <v>27</v>
      </c>
      <c r="AM494" s="4">
        <v>37</v>
      </c>
      <c r="AN494" s="4">
        <v>33</v>
      </c>
      <c r="AO494" s="4">
        <v>5</v>
      </c>
      <c r="AP494" s="4">
        <v>62</v>
      </c>
      <c r="AQ494" s="4">
        <v>37</v>
      </c>
      <c r="AR494" s="79">
        <f>MAX(IFERROR(IFERROR(_xlfn.FORECAST.ETS(AR$5,tbl_Model[[#This Row],[H_2023_01]:[H_2025_12]],$H$5:$AQ$5),_xlfn.FORECAST.LINEAR(AR$5,tbl_Model[[#This Row],[H_2023_01]:[H_2025_12]],$H$5:$AQ$5)),0),0)</f>
        <v>35.889049809778804</v>
      </c>
      <c r="AS494" s="79">
        <f>MAX(IFERROR(IFERROR(_xlfn.FORECAST.ETS(AS$5,tbl_Model[[#This Row],[H_2023_01]:[H_2025_12]],$H$5:$AQ$5),_xlfn.FORECAST.LINEAR(AS$5,tbl_Model[[#This Row],[H_2023_01]:[H_2025_12]],$H$5:$AQ$5)),0),0)</f>
        <v>36.171073578198005</v>
      </c>
      <c r="AT494" s="79">
        <f>MAX(IFERROR(IFERROR(_xlfn.FORECAST.ETS(AT$5,tbl_Model[[#This Row],[H_2023_01]:[H_2025_12]],$H$5:$AQ$5),_xlfn.FORECAST.LINEAR(AT$5,tbl_Model[[#This Row],[H_2023_01]:[H_2025_12]],$H$5:$AQ$5)),0),0)</f>
        <v>36.453097346617255</v>
      </c>
      <c r="AU494" s="79">
        <f>MAX(IFERROR(IFERROR(_xlfn.FORECAST.ETS(AU$5,tbl_Model[[#This Row],[H_2023_01]:[H_2025_12]],$H$5:$AQ$5),_xlfn.FORECAST.LINEAR(AU$5,tbl_Model[[#This Row],[H_2023_01]:[H_2025_12]],$H$5:$AQ$5)),0),0)</f>
        <v>36.735121115036456</v>
      </c>
      <c r="AV494" s="79">
        <f>MAX(IFERROR(IFERROR(_xlfn.FORECAST.ETS(AV$5,tbl_Model[[#This Row],[H_2023_01]:[H_2025_12]],$H$5:$AQ$5),_xlfn.FORECAST.LINEAR(AV$5,tbl_Model[[#This Row],[H_2023_01]:[H_2025_12]],$H$5:$AQ$5)),0),0)</f>
        <v>37.017144883455707</v>
      </c>
      <c r="AW494" s="79">
        <f>MAX(IFERROR(IFERROR(_xlfn.FORECAST.ETS(AW$5,tbl_Model[[#This Row],[H_2023_01]:[H_2025_12]],$H$5:$AQ$5),_xlfn.FORECAST.LINEAR(AW$5,tbl_Model[[#This Row],[H_2023_01]:[H_2025_12]],$H$5:$AQ$5)),0),0)</f>
        <v>37.299168651874908</v>
      </c>
      <c r="AX494" s="79">
        <f>MAX(IFERROR(IFERROR(_xlfn.FORECAST.ETS(AX$5,tbl_Model[[#This Row],[H_2023_01]:[H_2025_12]],$H$5:$AQ$5),_xlfn.FORECAST.LINEAR(AX$5,tbl_Model[[#This Row],[H_2023_01]:[H_2025_12]],$H$5:$AQ$5)),0),0)</f>
        <v>37.581192420294158</v>
      </c>
      <c r="AY494" s="79">
        <f>MAX(IFERROR(IFERROR(_xlfn.FORECAST.ETS(AY$5,tbl_Model[[#This Row],[H_2023_01]:[H_2025_12]],$H$5:$AQ$5),_xlfn.FORECAST.LINEAR(AY$5,tbl_Model[[#This Row],[H_2023_01]:[H_2025_12]],$H$5:$AQ$5)),0),0)</f>
        <v>37.863216188713359</v>
      </c>
      <c r="AZ494" s="79">
        <f>MAX(IFERROR(IFERROR(_xlfn.FORECAST.ETS(AZ$5,tbl_Model[[#This Row],[H_2023_01]:[H_2025_12]],$H$5:$AQ$5),_xlfn.FORECAST.LINEAR(AZ$5,tbl_Model[[#This Row],[H_2023_01]:[H_2025_12]],$H$5:$AQ$5)),0),0)</f>
        <v>38.14523995713261</v>
      </c>
      <c r="BA494" s="79">
        <f>MAX(IFERROR(IFERROR(_xlfn.FORECAST.ETS(BA$5,tbl_Model[[#This Row],[H_2023_01]:[H_2025_12]],$H$5:$AQ$5),_xlfn.FORECAST.LINEAR(BA$5,tbl_Model[[#This Row],[H_2023_01]:[H_2025_12]],$H$5:$AQ$5)),0),0)</f>
        <v>38.427263725551811</v>
      </c>
      <c r="BB494" s="79">
        <f>MAX(IFERROR(IFERROR(_xlfn.FORECAST.ETS(BB$5,tbl_Model[[#This Row],[H_2023_01]:[H_2025_12]],$H$5:$AQ$5),_xlfn.FORECAST.LINEAR(BB$5,tbl_Model[[#This Row],[H_2023_01]:[H_2025_12]],$H$5:$AQ$5)),0),0)</f>
        <v>38.709287493971061</v>
      </c>
      <c r="BC494" s="79">
        <f>MAX(IFERROR(IFERROR(_xlfn.FORECAST.ETS(BC$5,tbl_Model[[#This Row],[H_2023_01]:[H_2025_12]],$H$5:$AQ$5),_xlfn.FORECAST.LINEAR(BC$5,tbl_Model[[#This Row],[H_2023_01]:[H_2025_12]],$H$5:$AQ$5)),0),0)</f>
        <v>38.991311262390262</v>
      </c>
      <c r="BD494" s="80">
        <f>IFERROR(AR494/SUM(Model!$AR494:$BC494),1/12)</f>
        <v>7.9880868841763111E-2</v>
      </c>
      <c r="BE494" s="80">
        <f>IFERROR(AS494/SUM(Model!$AR494:$BC494),1/12)</f>
        <v>8.0508589658412191E-2</v>
      </c>
      <c r="BF494" s="80">
        <f>IFERROR(AT494/SUM(Model!$AR494:$BC494),1/12)</f>
        <v>8.1136310475061382E-2</v>
      </c>
      <c r="BG494" s="80">
        <f>IFERROR(AU494/SUM(Model!$AR494:$BC494),1/12)</f>
        <v>8.1764031291710462E-2</v>
      </c>
      <c r="BH494" s="80">
        <f>IFERROR(AV494/SUM(Model!$AR494:$BC494),1/12)</f>
        <v>8.2391752108359653E-2</v>
      </c>
      <c r="BI494" s="80">
        <f>IFERROR(AW494/SUM(Model!$AR494:$BC494),1/12)</f>
        <v>8.3019472925008747E-2</v>
      </c>
      <c r="BJ494" s="80">
        <f>IFERROR(AX494/SUM(Model!$AR494:$BC494),1/12)</f>
        <v>8.3647193741657938E-2</v>
      </c>
      <c r="BK494" s="80">
        <f>IFERROR(AY494/SUM(Model!$AR494:$BC494),1/12)</f>
        <v>8.4274914558307018E-2</v>
      </c>
      <c r="BL494" s="80">
        <f>IFERROR(AZ494/SUM(Model!$AR494:$BC494),1/12)</f>
        <v>8.4902635374956209E-2</v>
      </c>
      <c r="BM494" s="80">
        <f>IFERROR(BA494/SUM(Model!$AR494:$BC494),1/12)</f>
        <v>8.5530356191605289E-2</v>
      </c>
      <c r="BN494" s="80">
        <f>IFERROR(BB494/SUM(Model!$AR494:$BC494),1/12)</f>
        <v>8.6158077008254494E-2</v>
      </c>
      <c r="BO494" s="80">
        <f>IFERROR(BC494/SUM(Model!$AR494:$BC494),1/12)</f>
        <v>8.6785797824903574E-2</v>
      </c>
      <c r="BP49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386.70476281560826</v>
      </c>
      <c r="BQ494" s="77" cm="1">
        <f t="array" ref="BQ49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494" s="77" cm="1">
        <f t="array" ref="BR49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494" s="77">
        <f>IF(tbl_Model[[#This Row],[Type]]="Boutique",
    tbl_Model[[#This Row],[UnitListPrice]],
    tbl_Model[[#This Row],[UnitListPrice]]*(1-SUMIFS(tbl_MarketTerms[WholesaleMarginPct],tbl_MarketTerms[Country],tbl_Model[[#This Row],[country]])))</f>
        <v>6051.2851021425013</v>
      </c>
      <c r="BT494" s="79">
        <f>Model!$BP494*BD494</f>
        <v>30.890312438958716</v>
      </c>
      <c r="BU494" s="79">
        <f>Model!$BP494*BE494</f>
        <v>31.133055068475418</v>
      </c>
      <c r="BV494" s="79">
        <f>Model!$BP494*BF494</f>
        <v>31.375797697992162</v>
      </c>
      <c r="BW494" s="79">
        <f>Model!$BP494*BG494</f>
        <v>31.618540327508867</v>
      </c>
      <c r="BX494" s="79">
        <f>Model!$BP494*BH494</f>
        <v>31.861282957025612</v>
      </c>
      <c r="BY494" s="79">
        <f>Model!$BP494*BI494</f>
        <v>32.104025586542321</v>
      </c>
      <c r="BZ494" s="79">
        <f>Model!$BP494*BJ494</f>
        <v>32.346768216059061</v>
      </c>
      <c r="CA494" s="79">
        <f>Model!$BP494*BK494</f>
        <v>32.589510845575766</v>
      </c>
      <c r="CB494" s="79">
        <f>Model!$BP494*BL494</f>
        <v>32.832253475092514</v>
      </c>
      <c r="CC494" s="79">
        <f>Model!$BP494*BM494</f>
        <v>33.074996104609212</v>
      </c>
      <c r="CD494" s="79">
        <f>Model!$BP494*BN494</f>
        <v>33.317738734125967</v>
      </c>
      <c r="CE494" s="79">
        <f>Model!$BP494*BO494</f>
        <v>33.560481363642666</v>
      </c>
      <c r="CF494" s="79">
        <f>Model!$BS494*BT494</f>
        <v>186926.08746239808</v>
      </c>
      <c r="CG494" s="79">
        <f>Model!$BS494*BU494</f>
        <v>188394.9923200474</v>
      </c>
      <c r="CH494" s="79">
        <f>Model!$BS494*BV494</f>
        <v>189863.89717769696</v>
      </c>
      <c r="CI494" s="79">
        <f>Model!$BS494*BW494</f>
        <v>191332.80203534631</v>
      </c>
      <c r="CJ494" s="79">
        <f>Model!$BS494*BX494</f>
        <v>192801.70689299586</v>
      </c>
      <c r="CK494" s="79">
        <f>Model!$BS494*BY494</f>
        <v>194270.61175064521</v>
      </c>
      <c r="CL494" s="79">
        <f>Model!$BS494*BZ494</f>
        <v>195739.51660829477</v>
      </c>
      <c r="CM494" s="79">
        <f>Model!$BS494*CA494</f>
        <v>197208.42146594409</v>
      </c>
      <c r="CN494" s="79">
        <f>Model!$BS494*CB494</f>
        <v>198677.3263235937</v>
      </c>
      <c r="CO494" s="79">
        <f>Model!$BS494*CC494</f>
        <v>200146.231181243</v>
      </c>
      <c r="CP494" s="79">
        <f>Model!$BS494*CD494</f>
        <v>201615.13603889261</v>
      </c>
      <c r="CQ494" s="79">
        <f>Model!$BS494*CE494</f>
        <v>203084.0408965419</v>
      </c>
      <c r="CR494" s="79">
        <f>Model!$BR494*BT494</f>
        <v>82022.219080984651</v>
      </c>
      <c r="CS494" s="79">
        <f>Model!$BR494*BU494</f>
        <v>82666.767082169725</v>
      </c>
      <c r="CT494" s="79">
        <f>Model!$BR494*BV494</f>
        <v>83311.315083354915</v>
      </c>
      <c r="CU494" s="79">
        <f>Model!$BR494*BW494</f>
        <v>83955.863084539989</v>
      </c>
      <c r="CV494" s="79">
        <f>Model!$BR494*BX494</f>
        <v>84600.41108572518</v>
      </c>
      <c r="CW494" s="79">
        <f>Model!$BR494*BY494</f>
        <v>85244.959086910269</v>
      </c>
      <c r="CX494" s="79">
        <f>Model!$BR494*BZ494</f>
        <v>85889.507088095444</v>
      </c>
      <c r="CY494" s="79">
        <f>Model!$BR494*CA494</f>
        <v>86534.055089280519</v>
      </c>
      <c r="CZ494" s="79">
        <f>Model!$BR494*CB494</f>
        <v>87178.603090465724</v>
      </c>
      <c r="DA494" s="79">
        <f>Model!$BR494*CC494</f>
        <v>87823.151091650783</v>
      </c>
      <c r="DB494" s="79">
        <f>Model!$BR494*CD494</f>
        <v>88467.699092835988</v>
      </c>
      <c r="DC494" s="79">
        <f>Model!$BR494*CE494</f>
        <v>89112.247094021062</v>
      </c>
      <c r="DD494" s="79">
        <f>SUM(Model!$CF494:$CQ494)</f>
        <v>2340060.7701536398</v>
      </c>
      <c r="DE494" s="79">
        <f>SUM(Model!$CR494:$DC494)</f>
        <v>1026806.7970500343</v>
      </c>
      <c r="DF494" s="80">
        <f>IFERROR((Model!$DD494-Model!$DE494)/Model!$DD494,0)</f>
        <v>0.56120507204493764</v>
      </c>
    </row>
    <row r="495" spans="2:110" x14ac:dyDescent="0.25">
      <c r="B495" t="s">
        <v>371</v>
      </c>
      <c r="C495" t="s">
        <v>169</v>
      </c>
      <c r="D495" t="s">
        <v>12</v>
      </c>
      <c r="E495" s="4">
        <v>37</v>
      </c>
      <c r="F495" s="4">
        <v>536036.39</v>
      </c>
      <c r="G495" s="4">
        <v>191956.47</v>
      </c>
      <c r="H495" s="4">
        <v>5</v>
      </c>
      <c r="I495" s="4">
        <v>3</v>
      </c>
      <c r="J495" s="4">
        <v>0</v>
      </c>
      <c r="K495" s="4">
        <v>0</v>
      </c>
      <c r="L495" s="4">
        <v>3</v>
      </c>
      <c r="M495" s="4">
        <v>5</v>
      </c>
      <c r="N495" s="4">
        <v>0</v>
      </c>
      <c r="O495" s="4">
        <v>0</v>
      </c>
      <c r="P495" s="4">
        <v>0</v>
      </c>
      <c r="Q495" s="4">
        <v>0</v>
      </c>
      <c r="R495" s="4">
        <v>1</v>
      </c>
      <c r="S495" s="4">
        <v>1</v>
      </c>
      <c r="T495" s="4">
        <v>1</v>
      </c>
      <c r="U495" s="4">
        <v>0</v>
      </c>
      <c r="V495" s="4">
        <v>2</v>
      </c>
      <c r="W495" s="4">
        <v>0</v>
      </c>
      <c r="X495" s="4">
        <v>6</v>
      </c>
      <c r="Y495" s="4">
        <v>3</v>
      </c>
      <c r="Z495" s="4">
        <v>1</v>
      </c>
      <c r="AA495" s="4">
        <v>2</v>
      </c>
      <c r="AB495" s="4">
        <v>0</v>
      </c>
      <c r="AC495" s="4">
        <v>4</v>
      </c>
      <c r="AD495" s="4">
        <v>1</v>
      </c>
      <c r="AE495" s="4">
        <v>5</v>
      </c>
      <c r="AF495" s="4">
        <v>0</v>
      </c>
      <c r="AG495" s="4">
        <v>0</v>
      </c>
      <c r="AH495" s="4">
        <v>5</v>
      </c>
      <c r="AI495" s="4">
        <v>7</v>
      </c>
      <c r="AJ495" s="4">
        <v>0</v>
      </c>
      <c r="AK495" s="4">
        <v>1</v>
      </c>
      <c r="AL495" s="4">
        <v>5</v>
      </c>
      <c r="AM495" s="4">
        <v>0</v>
      </c>
      <c r="AN495" s="4">
        <v>1</v>
      </c>
      <c r="AO495" s="4">
        <v>5</v>
      </c>
      <c r="AP495" s="4">
        <v>3</v>
      </c>
      <c r="AQ495" s="4">
        <v>10</v>
      </c>
      <c r="AR495" s="79">
        <f>MAX(IFERROR(IFERROR(_xlfn.FORECAST.ETS(AR$5,tbl_Model[[#This Row],[H_2023_01]:[H_2025_12]],$H$5:$AQ$5),_xlfn.FORECAST.LINEAR(AR$5,tbl_Model[[#This Row],[H_2023_01]:[H_2025_12]],$H$5:$AQ$5)),0),0)</f>
        <v>4.7868309547814825</v>
      </c>
      <c r="AS495" s="79">
        <f>MAX(IFERROR(IFERROR(_xlfn.FORECAST.ETS(AS$5,tbl_Model[[#This Row],[H_2023_01]:[H_2025_12]],$H$5:$AQ$5),_xlfn.FORECAST.LINEAR(AS$5,tbl_Model[[#This Row],[H_2023_01]:[H_2025_12]],$H$5:$AQ$5)),0),0)</f>
        <v>4.8479769476834198</v>
      </c>
      <c r="AT495" s="79">
        <f>MAX(IFERROR(IFERROR(_xlfn.FORECAST.ETS(AT$5,tbl_Model[[#This Row],[H_2023_01]:[H_2025_12]],$H$5:$AQ$5),_xlfn.FORECAST.LINEAR(AT$5,tbl_Model[[#This Row],[H_2023_01]:[H_2025_12]],$H$5:$AQ$5)),0),0)</f>
        <v>4.9091229405853509</v>
      </c>
      <c r="AU495" s="79">
        <f>MAX(IFERROR(IFERROR(_xlfn.FORECAST.ETS(AU$5,tbl_Model[[#This Row],[H_2023_01]:[H_2025_12]],$H$5:$AQ$5),_xlfn.FORECAST.LINEAR(AU$5,tbl_Model[[#This Row],[H_2023_01]:[H_2025_12]],$H$5:$AQ$5)),0),0)</f>
        <v>4.9702689334872883</v>
      </c>
      <c r="AV495" s="79">
        <f>MAX(IFERROR(IFERROR(_xlfn.FORECAST.ETS(AV$5,tbl_Model[[#This Row],[H_2023_01]:[H_2025_12]],$H$5:$AQ$5),_xlfn.FORECAST.LINEAR(AV$5,tbl_Model[[#This Row],[H_2023_01]:[H_2025_12]],$H$5:$AQ$5)),0),0)</f>
        <v>5.0314149263892185</v>
      </c>
      <c r="AW495" s="79">
        <f>MAX(IFERROR(IFERROR(_xlfn.FORECAST.ETS(AW$5,tbl_Model[[#This Row],[H_2023_01]:[H_2025_12]],$H$5:$AQ$5),_xlfn.FORECAST.LINEAR(AW$5,tbl_Model[[#This Row],[H_2023_01]:[H_2025_12]],$H$5:$AQ$5)),0),0)</f>
        <v>5.0925609192911558</v>
      </c>
      <c r="AX495" s="79">
        <f>MAX(IFERROR(IFERROR(_xlfn.FORECAST.ETS(AX$5,tbl_Model[[#This Row],[H_2023_01]:[H_2025_12]],$H$5:$AQ$5),_xlfn.FORECAST.LINEAR(AX$5,tbl_Model[[#This Row],[H_2023_01]:[H_2025_12]],$H$5:$AQ$5)),0),0)</f>
        <v>5.153706912193087</v>
      </c>
      <c r="AY495" s="79">
        <f>MAX(IFERROR(IFERROR(_xlfn.FORECAST.ETS(AY$5,tbl_Model[[#This Row],[H_2023_01]:[H_2025_12]],$H$5:$AQ$5),_xlfn.FORECAST.LINEAR(AY$5,tbl_Model[[#This Row],[H_2023_01]:[H_2025_12]],$H$5:$AQ$5)),0),0)</f>
        <v>5.2148529050950243</v>
      </c>
      <c r="AZ495" s="79">
        <f>MAX(IFERROR(IFERROR(_xlfn.FORECAST.ETS(AZ$5,tbl_Model[[#This Row],[H_2023_01]:[H_2025_12]],$H$5:$AQ$5),_xlfn.FORECAST.LINEAR(AZ$5,tbl_Model[[#This Row],[H_2023_01]:[H_2025_12]],$H$5:$AQ$5)),0),0)</f>
        <v>5.2759988979969545</v>
      </c>
      <c r="BA495" s="79">
        <f>MAX(IFERROR(IFERROR(_xlfn.FORECAST.ETS(BA$5,tbl_Model[[#This Row],[H_2023_01]:[H_2025_12]],$H$5:$AQ$5),_xlfn.FORECAST.LINEAR(BA$5,tbl_Model[[#This Row],[H_2023_01]:[H_2025_12]],$H$5:$AQ$5)),0),0)</f>
        <v>5.3371448908988919</v>
      </c>
      <c r="BB495" s="79">
        <f>MAX(IFERROR(IFERROR(_xlfn.FORECAST.ETS(BB$5,tbl_Model[[#This Row],[H_2023_01]:[H_2025_12]],$H$5:$AQ$5),_xlfn.FORECAST.LINEAR(BB$5,tbl_Model[[#This Row],[H_2023_01]:[H_2025_12]],$H$5:$AQ$5)),0),0)</f>
        <v>5.398290883800823</v>
      </c>
      <c r="BC495" s="79">
        <f>MAX(IFERROR(IFERROR(_xlfn.FORECAST.ETS(BC$5,tbl_Model[[#This Row],[H_2023_01]:[H_2025_12]],$H$5:$AQ$5),_xlfn.FORECAST.LINEAR(BC$5,tbl_Model[[#This Row],[H_2023_01]:[H_2025_12]],$H$5:$AQ$5)),0),0)</f>
        <v>5.4594368767027603</v>
      </c>
      <c r="BD495" s="80">
        <f>IFERROR(AR495/SUM(Model!$AR495:$BC495),1/12)</f>
        <v>7.7863000679992911E-2</v>
      </c>
      <c r="BE495" s="80">
        <f>IFERROR(AS495/SUM(Model!$AR495:$BC495),1/12)</f>
        <v>7.8857606616963949E-2</v>
      </c>
      <c r="BF495" s="80">
        <f>IFERROR(AT495/SUM(Model!$AR495:$BC495),1/12)</f>
        <v>7.9852212553934876E-2</v>
      </c>
      <c r="BG495" s="80">
        <f>IFERROR(AU495/SUM(Model!$AR495:$BC495),1/12)</f>
        <v>8.0846818490905914E-2</v>
      </c>
      <c r="BH495" s="80">
        <f>IFERROR(AV495/SUM(Model!$AR495:$BC495),1/12)</f>
        <v>8.1841424427876827E-2</v>
      </c>
      <c r="BI495" s="80">
        <f>IFERROR(AW495/SUM(Model!$AR495:$BC495),1/12)</f>
        <v>8.2836030364847865E-2</v>
      </c>
      <c r="BJ495" s="80">
        <f>IFERROR(AX495/SUM(Model!$AR495:$BC495),1/12)</f>
        <v>8.3830636301818806E-2</v>
      </c>
      <c r="BK495" s="80">
        <f>IFERROR(AY495/SUM(Model!$AR495:$BC495),1/12)</f>
        <v>8.482524223878983E-2</v>
      </c>
      <c r="BL495" s="80">
        <f>IFERROR(AZ495/SUM(Model!$AR495:$BC495),1/12)</f>
        <v>8.5819848175760757E-2</v>
      </c>
      <c r="BM495" s="80">
        <f>IFERROR(BA495/SUM(Model!$AR495:$BC495),1/12)</f>
        <v>8.6814454112731795E-2</v>
      </c>
      <c r="BN495" s="80">
        <f>IFERROR(BB495/SUM(Model!$AR495:$BC495),1/12)</f>
        <v>8.7809060049702722E-2</v>
      </c>
      <c r="BO495" s="80">
        <f>IFERROR(BC495/SUM(Model!$AR495:$BC495),1/12)</f>
        <v>8.880366598667376E-2</v>
      </c>
      <c r="BP49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38.790322580645167</v>
      </c>
      <c r="BQ495" s="77" cm="1">
        <f t="array" ref="BQ49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495" s="77" cm="1">
        <f t="array" ref="BR49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495" s="77">
        <f>IF(tbl_Model[[#This Row],[Type]]="Boutique",
    tbl_Model[[#This Row],[UnitListPrice]],
    tbl_Model[[#This Row],[UnitListPrice]]*(1-SUMIFS(tbl_MarketTerms[WholesaleMarginPct],tbl_MarketTerms[Country],tbl_Model[[#This Row],[country]])))</f>
        <v>15959.873446132598</v>
      </c>
      <c r="BT495" s="79">
        <f>Model!$BP495*BD495</f>
        <v>3.0203309134739191</v>
      </c>
      <c r="BU495" s="79">
        <f>Model!$BP495*BE495</f>
        <v>3.0589119986096502</v>
      </c>
      <c r="BV495" s="79">
        <f>Model!$BP495*BF495</f>
        <v>3.0974930837453774</v>
      </c>
      <c r="BW495" s="79">
        <f>Model!$BP495*BG495</f>
        <v>3.1360741688811089</v>
      </c>
      <c r="BX495" s="79">
        <f>Model!$BP495*BH495</f>
        <v>3.1746552540168356</v>
      </c>
      <c r="BY495" s="79">
        <f>Model!$BP495*BI495</f>
        <v>3.2132363391525667</v>
      </c>
      <c r="BZ495" s="79">
        <f>Model!$BP495*BJ495</f>
        <v>3.2518174242882947</v>
      </c>
      <c r="CA495" s="79">
        <f>Model!$BP495*BK495</f>
        <v>3.2903985094240253</v>
      </c>
      <c r="CB495" s="79">
        <f>Model!$BP495*BL495</f>
        <v>3.3289795945597525</v>
      </c>
      <c r="CC495" s="79">
        <f>Model!$BP495*BM495</f>
        <v>3.367560679695484</v>
      </c>
      <c r="CD495" s="79">
        <f>Model!$BP495*BN495</f>
        <v>3.4061417648312111</v>
      </c>
      <c r="CE495" s="79">
        <f>Model!$BP495*BO495</f>
        <v>3.4447228499669422</v>
      </c>
      <c r="CF495" s="79">
        <f>Model!$BS495*BT495</f>
        <v>48204.099144485815</v>
      </c>
      <c r="CG495" s="79">
        <f>Model!$BS495*BU495</f>
        <v>48819.848380666554</v>
      </c>
      <c r="CH495" s="79">
        <f>Model!$BS495*BV495</f>
        <v>49435.597616847226</v>
      </c>
      <c r="CI495" s="79">
        <f>Model!$BS495*BW495</f>
        <v>50051.346853027972</v>
      </c>
      <c r="CJ495" s="79">
        <f>Model!$BS495*BX495</f>
        <v>50667.096089208637</v>
      </c>
      <c r="CK495" s="79">
        <f>Model!$BS495*BY495</f>
        <v>51282.845325389368</v>
      </c>
      <c r="CL495" s="79">
        <f>Model!$BS495*BZ495</f>
        <v>51898.594561570055</v>
      </c>
      <c r="CM495" s="79">
        <f>Model!$BS495*CA495</f>
        <v>52514.343797750786</v>
      </c>
      <c r="CN495" s="79">
        <f>Model!$BS495*CB495</f>
        <v>53130.093033931458</v>
      </c>
      <c r="CO495" s="79">
        <f>Model!$BS495*CC495</f>
        <v>53745.842270112204</v>
      </c>
      <c r="CP495" s="79">
        <f>Model!$BS495*CD495</f>
        <v>54361.591506292869</v>
      </c>
      <c r="CQ495" s="79">
        <f>Model!$BS495*CE495</f>
        <v>54977.340742473607</v>
      </c>
      <c r="CR495" s="79">
        <f>Model!$BR495*BT495</f>
        <v>16904.518874543868</v>
      </c>
      <c r="CS495" s="79">
        <f>Model!$BR495*BU495</f>
        <v>17120.453717632703</v>
      </c>
      <c r="CT495" s="79">
        <f>Model!$BR495*BV495</f>
        <v>17336.388560721516</v>
      </c>
      <c r="CU495" s="79">
        <f>Model!$BR495*BW495</f>
        <v>17552.323403810355</v>
      </c>
      <c r="CV495" s="79">
        <f>Model!$BR495*BX495</f>
        <v>17768.258246899168</v>
      </c>
      <c r="CW495" s="79">
        <f>Model!$BR495*BY495</f>
        <v>17984.193089988003</v>
      </c>
      <c r="CX495" s="79">
        <f>Model!$BR495*BZ495</f>
        <v>18200.127933076819</v>
      </c>
      <c r="CY495" s="79">
        <f>Model!$BR495*CA495</f>
        <v>18416.062776165654</v>
      </c>
      <c r="CZ495" s="79">
        <f>Model!$BR495*CB495</f>
        <v>18631.997619254467</v>
      </c>
      <c r="DA495" s="79">
        <f>Model!$BR495*CC495</f>
        <v>18847.932462343306</v>
      </c>
      <c r="DB495" s="79">
        <f>Model!$BR495*CD495</f>
        <v>19063.867305432119</v>
      </c>
      <c r="DC495" s="79">
        <f>Model!$BR495*CE495</f>
        <v>19279.802148520954</v>
      </c>
      <c r="DD495" s="79">
        <f>SUM(Model!$CF495:$CQ495)</f>
        <v>619088.63932175643</v>
      </c>
      <c r="DE495" s="79">
        <f>SUM(Model!$CR495:$DC495)</f>
        <v>217105.92613838892</v>
      </c>
      <c r="DF495" s="80">
        <f>IFERROR((Model!$DD495-Model!$DE495)/Model!$DD495,0)</f>
        <v>0.64931366471812557</v>
      </c>
    </row>
    <row r="496" spans="2:110" x14ac:dyDescent="0.25">
      <c r="B496" t="s">
        <v>371</v>
      </c>
      <c r="C496" t="s">
        <v>169</v>
      </c>
      <c r="D496" t="s">
        <v>13</v>
      </c>
      <c r="E496" s="4">
        <v>357</v>
      </c>
      <c r="F496" s="4">
        <v>5425367.6399999997</v>
      </c>
      <c r="G496" s="4">
        <v>1966370.72</v>
      </c>
      <c r="H496" s="4">
        <v>12</v>
      </c>
      <c r="I496" s="4">
        <v>31</v>
      </c>
      <c r="J496" s="4">
        <v>35</v>
      </c>
      <c r="K496" s="4">
        <v>32</v>
      </c>
      <c r="L496" s="4">
        <v>32</v>
      </c>
      <c r="M496" s="4">
        <v>41</v>
      </c>
      <c r="N496" s="4">
        <v>25</v>
      </c>
      <c r="O496" s="4">
        <v>25</v>
      </c>
      <c r="P496" s="4">
        <v>28</v>
      </c>
      <c r="Q496" s="4">
        <v>20</v>
      </c>
      <c r="R496" s="4">
        <v>47</v>
      </c>
      <c r="S496" s="4">
        <v>47</v>
      </c>
      <c r="T496" s="4">
        <v>19</v>
      </c>
      <c r="U496" s="4">
        <v>20</v>
      </c>
      <c r="V496" s="4">
        <v>25</v>
      </c>
      <c r="W496" s="4">
        <v>22</v>
      </c>
      <c r="X496" s="4">
        <v>34</v>
      </c>
      <c r="Y496" s="4">
        <v>17</v>
      </c>
      <c r="Z496" s="4">
        <v>51</v>
      </c>
      <c r="AA496" s="4">
        <v>24</v>
      </c>
      <c r="AB496" s="4">
        <v>36</v>
      </c>
      <c r="AC496" s="4">
        <v>43</v>
      </c>
      <c r="AD496" s="4">
        <v>35</v>
      </c>
      <c r="AE496" s="4">
        <v>47</v>
      </c>
      <c r="AF496" s="4">
        <v>13</v>
      </c>
      <c r="AG496" s="4">
        <v>30</v>
      </c>
      <c r="AH496" s="4">
        <v>29</v>
      </c>
      <c r="AI496" s="4">
        <v>21</v>
      </c>
      <c r="AJ496" s="4">
        <v>25</v>
      </c>
      <c r="AK496" s="4">
        <v>18</v>
      </c>
      <c r="AL496" s="4">
        <v>42</v>
      </c>
      <c r="AM496" s="4">
        <v>22</v>
      </c>
      <c r="AN496" s="4">
        <v>20</v>
      </c>
      <c r="AO496" s="4">
        <v>24</v>
      </c>
      <c r="AP496" s="4">
        <v>44</v>
      </c>
      <c r="AQ496" s="4">
        <v>69</v>
      </c>
      <c r="AR496" s="79">
        <f>MAX(IFERROR(IFERROR(_xlfn.FORECAST.ETS(AR$5,tbl_Model[[#This Row],[H_2023_01]:[H_2025_12]],$H$5:$AQ$5),_xlfn.FORECAST.LINEAR(AR$5,tbl_Model[[#This Row],[H_2023_01]:[H_2025_12]],$H$5:$AQ$5)),0),0)</f>
        <v>40.53667485715436</v>
      </c>
      <c r="AS496" s="79">
        <f>MAX(IFERROR(IFERROR(_xlfn.FORECAST.ETS(AS$5,tbl_Model[[#This Row],[H_2023_01]:[H_2025_12]],$H$5:$AQ$5),_xlfn.FORECAST.LINEAR(AS$5,tbl_Model[[#This Row],[H_2023_01]:[H_2025_12]],$H$5:$AQ$5)),0),0)</f>
        <v>40.785917689156726</v>
      </c>
      <c r="AT496" s="79">
        <f>MAX(IFERROR(IFERROR(_xlfn.FORECAST.ETS(AT$5,tbl_Model[[#This Row],[H_2023_01]:[H_2025_12]],$H$5:$AQ$5),_xlfn.FORECAST.LINEAR(AT$5,tbl_Model[[#This Row],[H_2023_01]:[H_2025_12]],$H$5:$AQ$5)),0),0)</f>
        <v>41.035160521159092</v>
      </c>
      <c r="AU496" s="79">
        <f>MAX(IFERROR(IFERROR(_xlfn.FORECAST.ETS(AU$5,tbl_Model[[#This Row],[H_2023_01]:[H_2025_12]],$H$5:$AQ$5),_xlfn.FORECAST.LINEAR(AU$5,tbl_Model[[#This Row],[H_2023_01]:[H_2025_12]],$H$5:$AQ$5)),0),0)</f>
        <v>41.284403353161466</v>
      </c>
      <c r="AV496" s="79">
        <f>MAX(IFERROR(IFERROR(_xlfn.FORECAST.ETS(AV$5,tbl_Model[[#This Row],[H_2023_01]:[H_2025_12]],$H$5:$AQ$5),_xlfn.FORECAST.LINEAR(AV$5,tbl_Model[[#This Row],[H_2023_01]:[H_2025_12]],$H$5:$AQ$5)),0),0)</f>
        <v>41.533646185163832</v>
      </c>
      <c r="AW496" s="79">
        <f>MAX(IFERROR(IFERROR(_xlfn.FORECAST.ETS(AW$5,tbl_Model[[#This Row],[H_2023_01]:[H_2025_12]],$H$5:$AQ$5),_xlfn.FORECAST.LINEAR(AW$5,tbl_Model[[#This Row],[H_2023_01]:[H_2025_12]],$H$5:$AQ$5)),0),0)</f>
        <v>41.782889017166198</v>
      </c>
      <c r="AX496" s="79">
        <f>MAX(IFERROR(IFERROR(_xlfn.FORECAST.ETS(AX$5,tbl_Model[[#This Row],[H_2023_01]:[H_2025_12]],$H$5:$AQ$5),_xlfn.FORECAST.LINEAR(AX$5,tbl_Model[[#This Row],[H_2023_01]:[H_2025_12]],$H$5:$AQ$5)),0),0)</f>
        <v>42.032131849168564</v>
      </c>
      <c r="AY496" s="79">
        <f>MAX(IFERROR(IFERROR(_xlfn.FORECAST.ETS(AY$5,tbl_Model[[#This Row],[H_2023_01]:[H_2025_12]],$H$5:$AQ$5),_xlfn.FORECAST.LINEAR(AY$5,tbl_Model[[#This Row],[H_2023_01]:[H_2025_12]],$H$5:$AQ$5)),0),0)</f>
        <v>42.281374681170931</v>
      </c>
      <c r="AZ496" s="79">
        <f>MAX(IFERROR(IFERROR(_xlfn.FORECAST.ETS(AZ$5,tbl_Model[[#This Row],[H_2023_01]:[H_2025_12]],$H$5:$AQ$5),_xlfn.FORECAST.LINEAR(AZ$5,tbl_Model[[#This Row],[H_2023_01]:[H_2025_12]],$H$5:$AQ$5)),0),0)</f>
        <v>42.530617513173297</v>
      </c>
      <c r="BA496" s="79">
        <f>MAX(IFERROR(IFERROR(_xlfn.FORECAST.ETS(BA$5,tbl_Model[[#This Row],[H_2023_01]:[H_2025_12]],$H$5:$AQ$5),_xlfn.FORECAST.LINEAR(BA$5,tbl_Model[[#This Row],[H_2023_01]:[H_2025_12]],$H$5:$AQ$5)),0),0)</f>
        <v>42.779860345175663</v>
      </c>
      <c r="BB496" s="79">
        <f>MAX(IFERROR(IFERROR(_xlfn.FORECAST.ETS(BB$5,tbl_Model[[#This Row],[H_2023_01]:[H_2025_12]],$H$5:$AQ$5),_xlfn.FORECAST.LINEAR(BB$5,tbl_Model[[#This Row],[H_2023_01]:[H_2025_12]],$H$5:$AQ$5)),0),0)</f>
        <v>43.029103177178037</v>
      </c>
      <c r="BC496" s="79">
        <f>MAX(IFERROR(IFERROR(_xlfn.FORECAST.ETS(BC$5,tbl_Model[[#This Row],[H_2023_01]:[H_2025_12]],$H$5:$AQ$5),_xlfn.FORECAST.LINEAR(BC$5,tbl_Model[[#This Row],[H_2023_01]:[H_2025_12]],$H$5:$AQ$5)),0),0)</f>
        <v>43.278346009180403</v>
      </c>
      <c r="BD496" s="80">
        <f>IFERROR(AR496/SUM(Model!$AR496:$BC496),1/12)</f>
        <v>8.0607418650730914E-2</v>
      </c>
      <c r="BE496" s="80">
        <f>IFERROR(AS496/SUM(Model!$AR496:$BC496),1/12)</f>
        <v>8.1103039502113158E-2</v>
      </c>
      <c r="BF496" s="80">
        <f>IFERROR(AT496/SUM(Model!$AR496:$BC496),1/12)</f>
        <v>8.1598660353495417E-2</v>
      </c>
      <c r="BG496" s="80">
        <f>IFERROR(AU496/SUM(Model!$AR496:$BC496),1/12)</f>
        <v>8.2094281204877689E-2</v>
      </c>
      <c r="BH496" s="80">
        <f>IFERROR(AV496/SUM(Model!$AR496:$BC496),1/12)</f>
        <v>8.2589902056259948E-2</v>
      </c>
      <c r="BI496" s="80">
        <f>IFERROR(AW496/SUM(Model!$AR496:$BC496),1/12)</f>
        <v>8.3085522907642206E-2</v>
      </c>
      <c r="BJ496" s="80">
        <f>IFERROR(AX496/SUM(Model!$AR496:$BC496),1/12)</f>
        <v>8.3581143759024451E-2</v>
      </c>
      <c r="BK496" s="80">
        <f>IFERROR(AY496/SUM(Model!$AR496:$BC496),1/12)</f>
        <v>8.407676461040671E-2</v>
      </c>
      <c r="BL496" s="80">
        <f>IFERROR(AZ496/SUM(Model!$AR496:$BC496),1/12)</f>
        <v>8.4572385461788968E-2</v>
      </c>
      <c r="BM496" s="80">
        <f>IFERROR(BA496/SUM(Model!$AR496:$BC496),1/12)</f>
        <v>8.5068006313171227E-2</v>
      </c>
      <c r="BN496" s="80">
        <f>IFERROR(BB496/SUM(Model!$AR496:$BC496),1/12)</f>
        <v>8.5563627164553499E-2</v>
      </c>
      <c r="BO496" s="80">
        <f>IFERROR(BC496/SUM(Model!$AR496:$BC496),1/12)</f>
        <v>8.6059248015935744E-2</v>
      </c>
      <c r="BP49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372.23032218597064</v>
      </c>
      <c r="BQ496" s="77" cm="1">
        <f t="array" ref="BQ49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496" s="77" cm="1">
        <f t="array" ref="BR49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496" s="77">
        <f>IF(tbl_Model[[#This Row],[Type]]="Boutique",
    tbl_Model[[#This Row],[UnitListPrice]],
    tbl_Model[[#This Row],[UnitListPrice]]*(1-SUMIFS(tbl_MarketTerms[WholesaleMarginPct],tbl_MarketTerms[Country],tbl_Model[[#This Row],[country]])))</f>
        <v>15661.343439226519</v>
      </c>
      <c r="BT496" s="79">
        <f>Model!$BP496*BD496</f>
        <v>30.004525414940986</v>
      </c>
      <c r="BU496" s="79">
        <f>Model!$BP496*BE496</f>
        <v>30.189010524133085</v>
      </c>
      <c r="BV496" s="79">
        <f>Model!$BP496*BF496</f>
        <v>30.373495633325188</v>
      </c>
      <c r="BW496" s="79">
        <f>Model!$BP496*BG496</f>
        <v>30.557980742517294</v>
      </c>
      <c r="BX496" s="79">
        <f>Model!$BP496*BH496</f>
        <v>30.742465851709397</v>
      </c>
      <c r="BY496" s="79">
        <f>Model!$BP496*BI496</f>
        <v>30.926950960901504</v>
      </c>
      <c r="BZ496" s="79">
        <f>Model!$BP496*BJ496</f>
        <v>31.1114360700936</v>
      </c>
      <c r="CA496" s="79">
        <f>Model!$BP496*BK496</f>
        <v>31.295921179285703</v>
      </c>
      <c r="CB496" s="79">
        <f>Model!$BP496*BL496</f>
        <v>31.480406288477806</v>
      </c>
      <c r="CC496" s="79">
        <f>Model!$BP496*BM496</f>
        <v>31.664891397669908</v>
      </c>
      <c r="CD496" s="79">
        <f>Model!$BP496*BN496</f>
        <v>31.849376506862018</v>
      </c>
      <c r="CE496" s="79">
        <f>Model!$BP496*BO496</f>
        <v>32.033861616054118</v>
      </c>
      <c r="CF496" s="79">
        <f>Model!$BS496*BT496</f>
        <v>469911.17725439137</v>
      </c>
      <c r="CG496" s="79">
        <f>Model!$BS496*BU496</f>
        <v>472800.46190887201</v>
      </c>
      <c r="CH496" s="79">
        <f>Model!$BS496*BV496</f>
        <v>475689.74656335276</v>
      </c>
      <c r="CI496" s="79">
        <f>Model!$BS496*BW496</f>
        <v>478579.03121783352</v>
      </c>
      <c r="CJ496" s="79">
        <f>Model!$BS496*BX496</f>
        <v>481468.31587231427</v>
      </c>
      <c r="CK496" s="79">
        <f>Model!$BS496*BY496</f>
        <v>484357.60052679508</v>
      </c>
      <c r="CL496" s="79">
        <f>Model!$BS496*BZ496</f>
        <v>487246.88518127566</v>
      </c>
      <c r="CM496" s="79">
        <f>Model!$BS496*CA496</f>
        <v>490136.16983575642</v>
      </c>
      <c r="CN496" s="79">
        <f>Model!$BS496*CB496</f>
        <v>493025.45449023711</v>
      </c>
      <c r="CO496" s="79">
        <f>Model!$BS496*CC496</f>
        <v>495914.73914471787</v>
      </c>
      <c r="CP496" s="79">
        <f>Model!$BS496*CD496</f>
        <v>498804.02379919868</v>
      </c>
      <c r="CQ496" s="79">
        <f>Model!$BS496*CE496</f>
        <v>501693.30845367938</v>
      </c>
      <c r="CR496" s="79">
        <f>Model!$BR496*BT496</f>
        <v>167932.61424961439</v>
      </c>
      <c r="CS496" s="79">
        <f>Model!$BR496*BU496</f>
        <v>168965.16071546607</v>
      </c>
      <c r="CT496" s="79">
        <f>Model!$BR496*BV496</f>
        <v>169997.70718131779</v>
      </c>
      <c r="CU496" s="79">
        <f>Model!$BR496*BW496</f>
        <v>171030.25364716953</v>
      </c>
      <c r="CV496" s="79">
        <f>Model!$BR496*BX496</f>
        <v>172062.80011302125</v>
      </c>
      <c r="CW496" s="79">
        <f>Model!$BR496*BY496</f>
        <v>173095.346578873</v>
      </c>
      <c r="CX496" s="79">
        <f>Model!$BR496*BZ496</f>
        <v>174127.89304472468</v>
      </c>
      <c r="CY496" s="79">
        <f>Model!$BR496*CA496</f>
        <v>175160.4395105764</v>
      </c>
      <c r="CZ496" s="79">
        <f>Model!$BR496*CB496</f>
        <v>176192.98597642811</v>
      </c>
      <c r="DA496" s="79">
        <f>Model!$BR496*CC496</f>
        <v>177225.53244227983</v>
      </c>
      <c r="DB496" s="79">
        <f>Model!$BR496*CD496</f>
        <v>178258.0789081316</v>
      </c>
      <c r="DC496" s="79">
        <f>Model!$BR496*CE496</f>
        <v>179290.62537398329</v>
      </c>
      <c r="DD496" s="79">
        <f>SUM(Model!$CF496:$CQ496)</f>
        <v>5829626.9142484246</v>
      </c>
      <c r="DE496" s="79">
        <f>SUM(Model!$CR496:$DC496)</f>
        <v>2083339.437741586</v>
      </c>
      <c r="DF496" s="80">
        <f>IFERROR((Model!$DD496-Model!$DE496)/Model!$DD496,0)</f>
        <v>0.64262902782858833</v>
      </c>
    </row>
    <row r="497" spans="2:110" x14ac:dyDescent="0.25">
      <c r="B497" t="s">
        <v>371</v>
      </c>
      <c r="C497" t="s">
        <v>148</v>
      </c>
      <c r="D497" t="s">
        <v>18</v>
      </c>
      <c r="E497" s="4">
        <v>440</v>
      </c>
      <c r="F497" s="4">
        <v>2481509.89</v>
      </c>
      <c r="G497" s="4">
        <v>1125680.95</v>
      </c>
      <c r="H497" s="4">
        <v>44</v>
      </c>
      <c r="I497" s="4">
        <v>20</v>
      </c>
      <c r="J497" s="4">
        <v>34</v>
      </c>
      <c r="K497" s="4">
        <v>15</v>
      </c>
      <c r="L497" s="4">
        <v>34</v>
      </c>
      <c r="M497" s="4">
        <v>42</v>
      </c>
      <c r="N497" s="4">
        <v>35</v>
      </c>
      <c r="O497" s="4">
        <v>44</v>
      </c>
      <c r="P497" s="4">
        <v>37</v>
      </c>
      <c r="Q497" s="4">
        <v>27</v>
      </c>
      <c r="R497" s="4">
        <v>44</v>
      </c>
      <c r="S497" s="4">
        <v>48</v>
      </c>
      <c r="T497" s="4">
        <v>36</v>
      </c>
      <c r="U497" s="4">
        <v>37</v>
      </c>
      <c r="V497" s="4">
        <v>27</v>
      </c>
      <c r="W497" s="4">
        <v>33</v>
      </c>
      <c r="X497" s="4">
        <v>29</v>
      </c>
      <c r="Y497" s="4">
        <v>34</v>
      </c>
      <c r="Z497" s="4">
        <v>29</v>
      </c>
      <c r="AA497" s="4">
        <v>31</v>
      </c>
      <c r="AB497" s="4">
        <v>40</v>
      </c>
      <c r="AC497" s="4">
        <v>52</v>
      </c>
      <c r="AD497" s="4">
        <v>47</v>
      </c>
      <c r="AE497" s="4">
        <v>41</v>
      </c>
      <c r="AF497" s="4">
        <v>10</v>
      </c>
      <c r="AG497" s="4">
        <v>37</v>
      </c>
      <c r="AH497" s="4">
        <v>27</v>
      </c>
      <c r="AI497" s="4">
        <v>32</v>
      </c>
      <c r="AJ497" s="4">
        <v>45</v>
      </c>
      <c r="AK497" s="4">
        <v>28</v>
      </c>
      <c r="AL497" s="4">
        <v>45</v>
      </c>
      <c r="AM497" s="4">
        <v>33</v>
      </c>
      <c r="AN497" s="4">
        <v>54</v>
      </c>
      <c r="AO497" s="4">
        <v>30</v>
      </c>
      <c r="AP497" s="4">
        <v>46</v>
      </c>
      <c r="AQ497" s="4">
        <v>53</v>
      </c>
      <c r="AR497" s="79">
        <f>MAX(IFERROR(IFERROR(_xlfn.FORECAST.ETS(AR$5,tbl_Model[[#This Row],[H_2023_01]:[H_2025_12]],$H$5:$AQ$5),_xlfn.FORECAST.LINEAR(AR$5,tbl_Model[[#This Row],[H_2023_01]:[H_2025_12]],$H$5:$AQ$5)),0),0)</f>
        <v>40.910327167802436</v>
      </c>
      <c r="AS497" s="79">
        <f>MAX(IFERROR(IFERROR(_xlfn.FORECAST.ETS(AS$5,tbl_Model[[#This Row],[H_2023_01]:[H_2025_12]],$H$5:$AQ$5),_xlfn.FORECAST.LINEAR(AS$5,tbl_Model[[#This Row],[H_2023_01]:[H_2025_12]],$H$5:$AQ$5)),0),0)</f>
        <v>41.067322937497671</v>
      </c>
      <c r="AT497" s="79">
        <f>MAX(IFERROR(IFERROR(_xlfn.FORECAST.ETS(AT$5,tbl_Model[[#This Row],[H_2023_01]:[H_2025_12]],$H$5:$AQ$5),_xlfn.FORECAST.LINEAR(AT$5,tbl_Model[[#This Row],[H_2023_01]:[H_2025_12]],$H$5:$AQ$5)),0),0)</f>
        <v>41.224318707192907</v>
      </c>
      <c r="AU497" s="79">
        <f>MAX(IFERROR(IFERROR(_xlfn.FORECAST.ETS(AU$5,tbl_Model[[#This Row],[H_2023_01]:[H_2025_12]],$H$5:$AQ$5),_xlfn.FORECAST.LINEAR(AU$5,tbl_Model[[#This Row],[H_2023_01]:[H_2025_12]],$H$5:$AQ$5)),0),0)</f>
        <v>41.381314476888143</v>
      </c>
      <c r="AV497" s="79">
        <f>MAX(IFERROR(IFERROR(_xlfn.FORECAST.ETS(AV$5,tbl_Model[[#This Row],[H_2023_01]:[H_2025_12]],$H$5:$AQ$5),_xlfn.FORECAST.LINEAR(AV$5,tbl_Model[[#This Row],[H_2023_01]:[H_2025_12]],$H$5:$AQ$5)),0),0)</f>
        <v>41.538310246583379</v>
      </c>
      <c r="AW497" s="79">
        <f>MAX(IFERROR(IFERROR(_xlfn.FORECAST.ETS(AW$5,tbl_Model[[#This Row],[H_2023_01]:[H_2025_12]],$H$5:$AQ$5),_xlfn.FORECAST.LINEAR(AW$5,tbl_Model[[#This Row],[H_2023_01]:[H_2025_12]],$H$5:$AQ$5)),0),0)</f>
        <v>41.695306016278614</v>
      </c>
      <c r="AX497" s="79">
        <f>MAX(IFERROR(IFERROR(_xlfn.FORECAST.ETS(AX$5,tbl_Model[[#This Row],[H_2023_01]:[H_2025_12]],$H$5:$AQ$5),_xlfn.FORECAST.LINEAR(AX$5,tbl_Model[[#This Row],[H_2023_01]:[H_2025_12]],$H$5:$AQ$5)),0),0)</f>
        <v>41.85230178597385</v>
      </c>
      <c r="AY497" s="79">
        <f>MAX(IFERROR(IFERROR(_xlfn.FORECAST.ETS(AY$5,tbl_Model[[#This Row],[H_2023_01]:[H_2025_12]],$H$5:$AQ$5),_xlfn.FORECAST.LINEAR(AY$5,tbl_Model[[#This Row],[H_2023_01]:[H_2025_12]],$H$5:$AQ$5)),0),0)</f>
        <v>42.009297555669086</v>
      </c>
      <c r="AZ497" s="79">
        <f>MAX(IFERROR(IFERROR(_xlfn.FORECAST.ETS(AZ$5,tbl_Model[[#This Row],[H_2023_01]:[H_2025_12]],$H$5:$AQ$5),_xlfn.FORECAST.LINEAR(AZ$5,tbl_Model[[#This Row],[H_2023_01]:[H_2025_12]],$H$5:$AQ$5)),0),0)</f>
        <v>42.166293325364322</v>
      </c>
      <c r="BA497" s="79">
        <f>MAX(IFERROR(IFERROR(_xlfn.FORECAST.ETS(BA$5,tbl_Model[[#This Row],[H_2023_01]:[H_2025_12]],$H$5:$AQ$5),_xlfn.FORECAST.LINEAR(BA$5,tbl_Model[[#This Row],[H_2023_01]:[H_2025_12]],$H$5:$AQ$5)),0),0)</f>
        <v>42.323289095059557</v>
      </c>
      <c r="BB497" s="79">
        <f>MAX(IFERROR(IFERROR(_xlfn.FORECAST.ETS(BB$5,tbl_Model[[#This Row],[H_2023_01]:[H_2025_12]],$H$5:$AQ$5),_xlfn.FORECAST.LINEAR(BB$5,tbl_Model[[#This Row],[H_2023_01]:[H_2025_12]],$H$5:$AQ$5)),0),0)</f>
        <v>42.480284864754793</v>
      </c>
      <c r="BC497" s="79">
        <f>MAX(IFERROR(IFERROR(_xlfn.FORECAST.ETS(BC$5,tbl_Model[[#This Row],[H_2023_01]:[H_2025_12]],$H$5:$AQ$5),_xlfn.FORECAST.LINEAR(BC$5,tbl_Model[[#This Row],[H_2023_01]:[H_2025_12]],$H$5:$AQ$5)),0),0)</f>
        <v>42.637280634450029</v>
      </c>
      <c r="BD497" s="80">
        <f>IFERROR(AR497/SUM(Model!$AR497:$BC497),1/12)</f>
        <v>8.161080898257124E-2</v>
      </c>
      <c r="BE497" s="80">
        <f>IFERROR(AS497/SUM(Model!$AR497:$BC497),1/12)</f>
        <v>8.1923995228164348E-2</v>
      </c>
      <c r="BF497" s="80">
        <f>IFERROR(AT497/SUM(Model!$AR497:$BC497),1/12)</f>
        <v>8.2237181473757456E-2</v>
      </c>
      <c r="BG497" s="80">
        <f>IFERROR(AU497/SUM(Model!$AR497:$BC497),1/12)</f>
        <v>8.2550367719350565E-2</v>
      </c>
      <c r="BH497" s="80">
        <f>IFERROR(AV497/SUM(Model!$AR497:$BC497),1/12)</f>
        <v>8.2863553964943659E-2</v>
      </c>
      <c r="BI497" s="80">
        <f>IFERROR(AW497/SUM(Model!$AR497:$BC497),1/12)</f>
        <v>8.3176740210536768E-2</v>
      </c>
      <c r="BJ497" s="80">
        <f>IFERROR(AX497/SUM(Model!$AR497:$BC497),1/12)</f>
        <v>8.3489926456129876E-2</v>
      </c>
      <c r="BK497" s="80">
        <f>IFERROR(AY497/SUM(Model!$AR497:$BC497),1/12)</f>
        <v>8.3803112701722984E-2</v>
      </c>
      <c r="BL497" s="80">
        <f>IFERROR(AZ497/SUM(Model!$AR497:$BC497),1/12)</f>
        <v>8.4116298947316079E-2</v>
      </c>
      <c r="BM497" s="80">
        <f>IFERROR(BA497/SUM(Model!$AR497:$BC497),1/12)</f>
        <v>8.4429485192909187E-2</v>
      </c>
      <c r="BN497" s="80">
        <f>IFERROR(BB497/SUM(Model!$AR497:$BC497),1/12)</f>
        <v>8.4742671438502296E-2</v>
      </c>
      <c r="BO497" s="80">
        <f>IFERROR(BC497/SUM(Model!$AR497:$BC497),1/12)</f>
        <v>8.505585768409539E-2</v>
      </c>
      <c r="BP49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457.16746365723043</v>
      </c>
      <c r="BQ497" s="77" cm="1">
        <f t="array" ref="BQ49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497" s="77" cm="1">
        <f t="array" ref="BR49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497" s="77">
        <f>IF(tbl_Model[[#This Row],[Type]]="Boutique",
    tbl_Model[[#This Row],[UnitListPrice]],
    tbl_Model[[#This Row],[UnitListPrice]]*(1-SUMIFS(tbl_MarketTerms[WholesaleMarginPct],tbl_MarketTerms[Country],tbl_Model[[#This Row],[country]])))</f>
        <v>6059.2801489544545</v>
      </c>
      <c r="BT497" s="79">
        <f>Model!$BP497*BD497</f>
        <v>37.309806549576813</v>
      </c>
      <c r="BU497" s="79">
        <f>Model!$BP497*BE497</f>
        <v>37.452985111126942</v>
      </c>
      <c r="BV497" s="79">
        <f>Model!$BP497*BF497</f>
        <v>37.596163672677072</v>
      </c>
      <c r="BW497" s="79">
        <f>Model!$BP497*BG497</f>
        <v>37.739342234227209</v>
      </c>
      <c r="BX497" s="79">
        <f>Model!$BP497*BH497</f>
        <v>37.882520795777332</v>
      </c>
      <c r="BY497" s="79">
        <f>Model!$BP497*BI497</f>
        <v>38.025699357327461</v>
      </c>
      <c r="BZ497" s="79">
        <f>Model!$BP497*BJ497</f>
        <v>38.168877918877598</v>
      </c>
      <c r="CA497" s="79">
        <f>Model!$BP497*BK497</f>
        <v>38.312056480427728</v>
      </c>
      <c r="CB497" s="79">
        <f>Model!$BP497*BL497</f>
        <v>38.455235041977851</v>
      </c>
      <c r="CC497" s="79">
        <f>Model!$BP497*BM497</f>
        <v>38.598413603527987</v>
      </c>
      <c r="CD497" s="79">
        <f>Model!$BP497*BN497</f>
        <v>38.741592165078117</v>
      </c>
      <c r="CE497" s="79">
        <f>Model!$BP497*BO497</f>
        <v>38.88477072662824</v>
      </c>
      <c r="CF497" s="79">
        <f>Model!$BS497*BT497</f>
        <v>226070.57018718167</v>
      </c>
      <c r="CG497" s="79">
        <f>Model!$BS497*BU497</f>
        <v>226938.12920293823</v>
      </c>
      <c r="CH497" s="79">
        <f>Model!$BS497*BV497</f>
        <v>227805.68821869479</v>
      </c>
      <c r="CI497" s="79">
        <f>Model!$BS497*BW497</f>
        <v>228673.24723445138</v>
      </c>
      <c r="CJ497" s="79">
        <f>Model!$BS497*BX497</f>
        <v>229540.80625020788</v>
      </c>
      <c r="CK497" s="79">
        <f>Model!$BS497*BY497</f>
        <v>230408.36526596444</v>
      </c>
      <c r="CL497" s="79">
        <f>Model!$BS497*BZ497</f>
        <v>231275.92428172103</v>
      </c>
      <c r="CM497" s="79">
        <f>Model!$BS497*CA497</f>
        <v>232143.48329747759</v>
      </c>
      <c r="CN497" s="79">
        <f>Model!$BS497*CB497</f>
        <v>233011.04231323409</v>
      </c>
      <c r="CO497" s="79">
        <f>Model!$BS497*CC497</f>
        <v>233878.60132899071</v>
      </c>
      <c r="CP497" s="79">
        <f>Model!$BS497*CD497</f>
        <v>234746.16034474727</v>
      </c>
      <c r="CQ497" s="79">
        <f>Model!$BS497*CE497</f>
        <v>235613.71936050378</v>
      </c>
      <c r="CR497" s="79">
        <f>Model!$BR497*BT497</f>
        <v>100729.53085651359</v>
      </c>
      <c r="CS497" s="79">
        <f>Model!$BR497*BU497</f>
        <v>101116.08631384331</v>
      </c>
      <c r="CT497" s="79">
        <f>Model!$BR497*BV497</f>
        <v>101502.64177117303</v>
      </c>
      <c r="CU497" s="79">
        <f>Model!$BR497*BW497</f>
        <v>101889.19722850277</v>
      </c>
      <c r="CV497" s="79">
        <f>Model!$BR497*BX497</f>
        <v>102275.75268583247</v>
      </c>
      <c r="CW497" s="79">
        <f>Model!$BR497*BY497</f>
        <v>102662.30814316218</v>
      </c>
      <c r="CX497" s="79">
        <f>Model!$BR497*BZ497</f>
        <v>103048.86360049192</v>
      </c>
      <c r="CY497" s="79">
        <f>Model!$BR497*CA497</f>
        <v>103435.41905782165</v>
      </c>
      <c r="CZ497" s="79">
        <f>Model!$BR497*CB497</f>
        <v>103821.97451515135</v>
      </c>
      <c r="DA497" s="79">
        <f>Model!$BR497*CC497</f>
        <v>104208.52997248109</v>
      </c>
      <c r="DB497" s="79">
        <f>Model!$BR497*CD497</f>
        <v>104595.0854298108</v>
      </c>
      <c r="DC497" s="79">
        <f>Model!$BR497*CE497</f>
        <v>104981.6408871405</v>
      </c>
      <c r="DD497" s="79">
        <f>SUM(Model!$CF497:$CQ497)</f>
        <v>2770105.7372861132</v>
      </c>
      <c r="DE497" s="79">
        <f>SUM(Model!$CR497:$DC497)</f>
        <v>1234267.0304619246</v>
      </c>
      <c r="DF497" s="80">
        <f>IFERROR((Model!$DD497-Model!$DE497)/Model!$DD497,0)</f>
        <v>0.55443324280063677</v>
      </c>
    </row>
    <row r="498" spans="2:110" x14ac:dyDescent="0.25">
      <c r="B498" t="s">
        <v>371</v>
      </c>
      <c r="C498" t="s">
        <v>169</v>
      </c>
      <c r="D498" t="s">
        <v>14</v>
      </c>
      <c r="E498" s="4">
        <v>288</v>
      </c>
      <c r="F498" s="4">
        <v>4042166.28</v>
      </c>
      <c r="G498" s="4">
        <v>1535538.93</v>
      </c>
      <c r="H498" s="4">
        <v>18</v>
      </c>
      <c r="I498" s="4">
        <v>19</v>
      </c>
      <c r="J498" s="4">
        <v>22</v>
      </c>
      <c r="K498" s="4">
        <v>32</v>
      </c>
      <c r="L498" s="4">
        <v>22</v>
      </c>
      <c r="M498" s="4">
        <v>18</v>
      </c>
      <c r="N498" s="4">
        <v>14</v>
      </c>
      <c r="O498" s="4">
        <v>30</v>
      </c>
      <c r="P498" s="4">
        <v>24</v>
      </c>
      <c r="Q498" s="4">
        <v>32</v>
      </c>
      <c r="R498" s="4">
        <v>33</v>
      </c>
      <c r="S498" s="4">
        <v>27</v>
      </c>
      <c r="T498" s="4">
        <v>21</v>
      </c>
      <c r="U498" s="4">
        <v>8</v>
      </c>
      <c r="V498" s="4">
        <v>27</v>
      </c>
      <c r="W498" s="4">
        <v>25</v>
      </c>
      <c r="X498" s="4">
        <v>27</v>
      </c>
      <c r="Y498" s="4">
        <v>24</v>
      </c>
      <c r="Z498" s="4">
        <v>14</v>
      </c>
      <c r="AA498" s="4">
        <v>37</v>
      </c>
      <c r="AB498" s="4">
        <v>16</v>
      </c>
      <c r="AC498" s="4">
        <v>35</v>
      </c>
      <c r="AD498" s="4">
        <v>40</v>
      </c>
      <c r="AE498" s="4">
        <v>39</v>
      </c>
      <c r="AF498" s="4">
        <v>23</v>
      </c>
      <c r="AG498" s="4">
        <v>21</v>
      </c>
      <c r="AH498" s="4">
        <v>11</v>
      </c>
      <c r="AI498" s="4">
        <v>21</v>
      </c>
      <c r="AJ498" s="4">
        <v>16</v>
      </c>
      <c r="AK498" s="4">
        <v>28</v>
      </c>
      <c r="AL498" s="4">
        <v>21</v>
      </c>
      <c r="AM498" s="4">
        <v>14</v>
      </c>
      <c r="AN498" s="4">
        <v>28</v>
      </c>
      <c r="AO498" s="4">
        <v>34</v>
      </c>
      <c r="AP498" s="4">
        <v>26</v>
      </c>
      <c r="AQ498" s="4">
        <v>45</v>
      </c>
      <c r="AR498" s="79">
        <f>MAX(IFERROR(IFERROR(_xlfn.FORECAST.ETS(AR$5,tbl_Model[[#This Row],[H_2023_01]:[H_2025_12]],$H$5:$AQ$5),_xlfn.FORECAST.LINEAR(AR$5,tbl_Model[[#This Row],[H_2023_01]:[H_2025_12]],$H$5:$AQ$5)),0),0)</f>
        <v>45.056042414720899</v>
      </c>
      <c r="AS498" s="79">
        <f>MAX(IFERROR(IFERROR(_xlfn.FORECAST.ETS(AS$5,tbl_Model[[#This Row],[H_2023_01]:[H_2025_12]],$H$5:$AQ$5),_xlfn.FORECAST.LINEAR(AS$5,tbl_Model[[#This Row],[H_2023_01]:[H_2025_12]],$H$5:$AQ$5)),0),0)</f>
        <v>34.062690421838987</v>
      </c>
      <c r="AT498" s="79">
        <f>MAX(IFERROR(IFERROR(_xlfn.FORECAST.ETS(AT$5,tbl_Model[[#This Row],[H_2023_01]:[H_2025_12]],$H$5:$AQ$5),_xlfn.FORECAST.LINEAR(AT$5,tbl_Model[[#This Row],[H_2023_01]:[H_2025_12]],$H$5:$AQ$5)),0),0)</f>
        <v>30.619223535488317</v>
      </c>
      <c r="AU498" s="79">
        <f>MAX(IFERROR(IFERROR(_xlfn.FORECAST.ETS(AU$5,tbl_Model[[#This Row],[H_2023_01]:[H_2025_12]],$H$5:$AQ$5),_xlfn.FORECAST.LINEAR(AU$5,tbl_Model[[#This Row],[H_2023_01]:[H_2025_12]],$H$5:$AQ$5)),0),0)</f>
        <v>17.513160090488981</v>
      </c>
      <c r="AV498" s="79">
        <f>MAX(IFERROR(IFERROR(_xlfn.FORECAST.ETS(AV$5,tbl_Model[[#This Row],[H_2023_01]:[H_2025_12]],$H$5:$AQ$5),_xlfn.FORECAST.LINEAR(AV$5,tbl_Model[[#This Row],[H_2023_01]:[H_2025_12]],$H$5:$AQ$5)),0),0)</f>
        <v>36.453018087532179</v>
      </c>
      <c r="AW498" s="79">
        <f>MAX(IFERROR(IFERROR(_xlfn.FORECAST.ETS(AW$5,tbl_Model[[#This Row],[H_2023_01]:[H_2025_12]],$H$5:$AQ$5),_xlfn.FORECAST.LINEAR(AW$5,tbl_Model[[#This Row],[H_2023_01]:[H_2025_12]],$H$5:$AQ$5)),0),0)</f>
        <v>34.00690428165543</v>
      </c>
      <c r="AX498" s="79">
        <f>MAX(IFERROR(IFERROR(_xlfn.FORECAST.ETS(AX$5,tbl_Model[[#This Row],[H_2023_01]:[H_2025_12]],$H$5:$AQ$5),_xlfn.FORECAST.LINEAR(AX$5,tbl_Model[[#This Row],[H_2023_01]:[H_2025_12]],$H$5:$AQ$5)),0),0)</f>
        <v>36.022715006035519</v>
      </c>
      <c r="AY498" s="79">
        <f>MAX(IFERROR(IFERROR(_xlfn.FORECAST.ETS(AY$5,tbl_Model[[#This Row],[H_2023_01]:[H_2025_12]],$H$5:$AQ$5),_xlfn.FORECAST.LINEAR(AY$5,tbl_Model[[#This Row],[H_2023_01]:[H_2025_12]],$H$5:$AQ$5)),0),0)</f>
        <v>33.004040489728844</v>
      </c>
      <c r="AZ498" s="79">
        <f>MAX(IFERROR(IFERROR(_xlfn.FORECAST.ETS(AZ$5,tbl_Model[[#This Row],[H_2023_01]:[H_2025_12]],$H$5:$AQ$5),_xlfn.FORECAST.LINEAR(AZ$5,tbl_Model[[#This Row],[H_2023_01]:[H_2025_12]],$H$5:$AQ$5)),0),0)</f>
        <v>25.32695871301452</v>
      </c>
      <c r="BA498" s="79">
        <f>MAX(IFERROR(IFERROR(_xlfn.FORECAST.ETS(BA$5,tbl_Model[[#This Row],[H_2023_01]:[H_2025_12]],$H$5:$AQ$5),_xlfn.FORECAST.LINEAR(BA$5,tbl_Model[[#This Row],[H_2023_01]:[H_2025_12]],$H$5:$AQ$5)),0),0)</f>
        <v>34.78103787224093</v>
      </c>
      <c r="BB498" s="79">
        <f>MAX(IFERROR(IFERROR(_xlfn.FORECAST.ETS(BB$5,tbl_Model[[#This Row],[H_2023_01]:[H_2025_12]],$H$5:$AQ$5),_xlfn.FORECAST.LINEAR(BB$5,tbl_Model[[#This Row],[H_2023_01]:[H_2025_12]],$H$5:$AQ$5)),0),0)</f>
        <v>32.410293335489037</v>
      </c>
      <c r="BC498" s="79">
        <f>MAX(IFERROR(IFERROR(_xlfn.FORECAST.ETS(BC$5,tbl_Model[[#This Row],[H_2023_01]:[H_2025_12]],$H$5:$AQ$5),_xlfn.FORECAST.LINEAR(BC$5,tbl_Model[[#This Row],[H_2023_01]:[H_2025_12]],$H$5:$AQ$5)),0),0)</f>
        <v>39.072223537224346</v>
      </c>
      <c r="BD498" s="80">
        <f>IFERROR(AR498/SUM(Model!$AR498:$BC498),1/12)</f>
        <v>0.11311283063263573</v>
      </c>
      <c r="BE498" s="80">
        <f>IFERROR(AS498/SUM(Model!$AR498:$BC498),1/12)</f>
        <v>8.5514109231185645E-2</v>
      </c>
      <c r="BF498" s="80">
        <f>IFERROR(AT498/SUM(Model!$AR498:$BC498),1/12)</f>
        <v>7.6869313420677141E-2</v>
      </c>
      <c r="BG498" s="80">
        <f>IFERROR(AU498/SUM(Model!$AR498:$BC498),1/12)</f>
        <v>4.3966646979861843E-2</v>
      </c>
      <c r="BH498" s="80">
        <f>IFERROR(AV498/SUM(Model!$AR498:$BC498),1/12)</f>
        <v>9.1515007532846498E-2</v>
      </c>
      <c r="BI498" s="80">
        <f>IFERROR(AW498/SUM(Model!$AR498:$BC498),1/12)</f>
        <v>8.5374058576755132E-2</v>
      </c>
      <c r="BJ498" s="80">
        <f>IFERROR(AX498/SUM(Model!$AR498:$BC498),1/12)</f>
        <v>9.0434735121656409E-2</v>
      </c>
      <c r="BK498" s="80">
        <f>IFERROR(AY498/SUM(Model!$AR498:$BC498),1/12)</f>
        <v>8.2856377125737748E-2</v>
      </c>
      <c r="BL498" s="80">
        <f>IFERROR(AZ498/SUM(Model!$AR498:$BC498),1/12)</f>
        <v>6.3583125321476711E-2</v>
      </c>
      <c r="BM498" s="80">
        <f>IFERROR(BA498/SUM(Model!$AR498:$BC498),1/12)</f>
        <v>8.7317514704413651E-2</v>
      </c>
      <c r="BN498" s="80">
        <f>IFERROR(BB498/SUM(Model!$AR498:$BC498),1/12)</f>
        <v>8.136577968981662E-2</v>
      </c>
      <c r="BO498" s="80">
        <f>IFERROR(BC498/SUM(Model!$AR498:$BC498),1/12)</f>
        <v>9.8090501662937007E-2</v>
      </c>
      <c r="BP49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297.24395003903197</v>
      </c>
      <c r="BQ498" s="77" cm="1">
        <f t="array" ref="BQ49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498" s="77" cm="1">
        <f t="array" ref="BR49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498" s="77">
        <f>IF(tbl_Model[[#This Row],[Type]]="Boutique",
    tbl_Model[[#This Row],[UnitListPrice]],
    tbl_Model[[#This Row],[UnitListPrice]]*(1-SUMIFS(tbl_MarketTerms[WholesaleMarginPct],tbl_MarketTerms[Country],tbl_Model[[#This Row],[country]])))</f>
        <v>14926.500345303868</v>
      </c>
      <c r="BT498" s="79">
        <f>Model!$BP498*BD498</f>
        <v>33.622104577340664</v>
      </c>
      <c r="BU498" s="79">
        <f>Model!$BP498*BE498</f>
        <v>25.418551611946867</v>
      </c>
      <c r="BV498" s="79">
        <f>Model!$BP498*BF498</f>
        <v>22.848938357950445</v>
      </c>
      <c r="BW498" s="79">
        <f>Model!$BP498*BG498</f>
        <v>13.06881981826581</v>
      </c>
      <c r="BX498" s="79">
        <f>Model!$BP498*BH498</f>
        <v>27.202282326915061</v>
      </c>
      <c r="BY498" s="79">
        <f>Model!$BP498*BI498</f>
        <v>25.376922402218391</v>
      </c>
      <c r="BZ498" s="79">
        <f>Model!$BP498*BJ498</f>
        <v>26.881177888294729</v>
      </c>
      <c r="CA498" s="79">
        <f>Model!$BP498*BK498</f>
        <v>24.628556822777984</v>
      </c>
      <c r="CB498" s="79">
        <f>Model!$BP498*BL498</f>
        <v>18.899699326382532</v>
      </c>
      <c r="CC498" s="79">
        <f>Model!$BP498*BM498</f>
        <v>25.95460297833117</v>
      </c>
      <c r="CD498" s="79">
        <f>Model!$BP498*BN498</f>
        <v>24.185485753006734</v>
      </c>
      <c r="CE498" s="79">
        <f>Model!$BP498*BO498</f>
        <v>29.156808175601629</v>
      </c>
      <c r="CF498" s="79">
        <f>Model!$BS498*BT498</f>
        <v>501860.35558351816</v>
      </c>
      <c r="CG498" s="79">
        <f>Model!$BS498*BU498</f>
        <v>379410.0194128491</v>
      </c>
      <c r="CH498" s="79">
        <f>Model!$BS498*BV498</f>
        <v>341054.68628977414</v>
      </c>
      <c r="CI498" s="79">
        <f>Model!$BS498*BW498</f>
        <v>195071.74353005865</v>
      </c>
      <c r="CJ498" s="79">
        <f>Model!$BS498*BX498</f>
        <v>406034.87654575094</v>
      </c>
      <c r="CK498" s="79">
        <f>Model!$BS498*BY498</f>
        <v>378788.64099946228</v>
      </c>
      <c r="CL498" s="79">
        <f>Model!$BS498*BZ498</f>
        <v>401241.91103180597</v>
      </c>
      <c r="CM498" s="79">
        <f>Model!$BS498*CA498</f>
        <v>367618.16191953153</v>
      </c>
      <c r="CN498" s="79">
        <f>Model!$BS498*CB498</f>
        <v>282106.36852138815</v>
      </c>
      <c r="CO498" s="79">
        <f>Model!$BS498*CC498</f>
        <v>387411.39031828503</v>
      </c>
      <c r="CP498" s="79">
        <f>Model!$BS498*CD498</f>
        <v>361004.66144359682</v>
      </c>
      <c r="CQ498" s="79">
        <f>Model!$BS498*CE498</f>
        <v>435209.10730107635</v>
      </c>
      <c r="CR498" s="79">
        <f>Model!$BR498*BT498</f>
        <v>188179.87754057761</v>
      </c>
      <c r="CS498" s="79">
        <f>Model!$BR498*BU498</f>
        <v>142265.33376553268</v>
      </c>
      <c r="CT498" s="79">
        <f>Model!$BR498*BV498</f>
        <v>127883.44085483201</v>
      </c>
      <c r="CU498" s="79">
        <f>Model!$BR498*BW498</f>
        <v>73145.00219175902</v>
      </c>
      <c r="CV498" s="79">
        <f>Model!$BR498*BX498</f>
        <v>152248.71320378172</v>
      </c>
      <c r="CW498" s="79">
        <f>Model!$BR498*BY498</f>
        <v>142032.3388448609</v>
      </c>
      <c r="CX498" s="79">
        <f>Model!$BR498*BZ498</f>
        <v>150451.52071101809</v>
      </c>
      <c r="CY498" s="79">
        <f>Model!$BR498*CA498</f>
        <v>137843.80440107748</v>
      </c>
      <c r="CZ498" s="79">
        <f>Model!$BR498*CB498</f>
        <v>105779.90728127425</v>
      </c>
      <c r="DA498" s="79">
        <f>Model!$BR498*CC498</f>
        <v>145265.56476682582</v>
      </c>
      <c r="DB498" s="79">
        <f>Model!$BR498*CD498</f>
        <v>135363.97570803613</v>
      </c>
      <c r="DC498" s="79">
        <f>Model!$BR498*CE498</f>
        <v>163188.01755368279</v>
      </c>
      <c r="DD498" s="79">
        <f>SUM(Model!$CF498:$CQ498)</f>
        <v>4436811.9228970967</v>
      </c>
      <c r="DE498" s="79">
        <f>SUM(Model!$CR498:$DC498)</f>
        <v>1663647.4968232587</v>
      </c>
      <c r="DF498" s="80">
        <f>IFERROR((Model!$DD498-Model!$DE498)/Model!$DD498,0)</f>
        <v>0.62503537996784186</v>
      </c>
    </row>
    <row r="499" spans="2:110" x14ac:dyDescent="0.25">
      <c r="B499" t="s">
        <v>371</v>
      </c>
      <c r="C499" t="s">
        <v>131</v>
      </c>
      <c r="D499" t="s">
        <v>16</v>
      </c>
      <c r="E499" s="4">
        <v>168</v>
      </c>
      <c r="F499" s="4">
        <v>949021.05</v>
      </c>
      <c r="G499" s="4">
        <v>439162.6</v>
      </c>
      <c r="H499" s="4">
        <v>16</v>
      </c>
      <c r="I499" s="4">
        <v>9</v>
      </c>
      <c r="J499" s="4">
        <v>12</v>
      </c>
      <c r="K499" s="4">
        <v>14</v>
      </c>
      <c r="L499" s="4">
        <v>4</v>
      </c>
      <c r="M499" s="4">
        <v>14</v>
      </c>
      <c r="N499" s="4">
        <v>16</v>
      </c>
      <c r="O499" s="4">
        <v>15</v>
      </c>
      <c r="P499" s="4">
        <v>11</v>
      </c>
      <c r="Q499" s="4">
        <v>13</v>
      </c>
      <c r="R499" s="4">
        <v>37</v>
      </c>
      <c r="S499" s="4">
        <v>15</v>
      </c>
      <c r="T499" s="4">
        <v>24</v>
      </c>
      <c r="U499" s="4">
        <v>6</v>
      </c>
      <c r="V499" s="4">
        <v>16</v>
      </c>
      <c r="W499" s="4">
        <v>6</v>
      </c>
      <c r="X499" s="4">
        <v>30</v>
      </c>
      <c r="Y499" s="4">
        <v>4</v>
      </c>
      <c r="Z499" s="4">
        <v>21</v>
      </c>
      <c r="AA499" s="4">
        <v>14</v>
      </c>
      <c r="AB499" s="4">
        <v>14</v>
      </c>
      <c r="AC499" s="4">
        <v>11</v>
      </c>
      <c r="AD499" s="4">
        <v>22</v>
      </c>
      <c r="AE499" s="4">
        <v>24</v>
      </c>
      <c r="AF499" s="4">
        <v>15</v>
      </c>
      <c r="AG499" s="4">
        <v>14</v>
      </c>
      <c r="AH499" s="4">
        <v>7</v>
      </c>
      <c r="AI499" s="4">
        <v>9</v>
      </c>
      <c r="AJ499" s="4">
        <v>6</v>
      </c>
      <c r="AK499" s="4">
        <v>20</v>
      </c>
      <c r="AL499" s="4">
        <v>13</v>
      </c>
      <c r="AM499" s="4">
        <v>7</v>
      </c>
      <c r="AN499" s="4">
        <v>9</v>
      </c>
      <c r="AO499" s="4">
        <v>10</v>
      </c>
      <c r="AP499" s="4">
        <v>23</v>
      </c>
      <c r="AQ499" s="4">
        <v>35</v>
      </c>
      <c r="AR499" s="79">
        <f>MAX(IFERROR(IFERROR(_xlfn.FORECAST.ETS(AR$5,tbl_Model[[#This Row],[H_2023_01]:[H_2025_12]],$H$5:$AQ$5),_xlfn.FORECAST.LINEAR(AR$5,tbl_Model[[#This Row],[H_2023_01]:[H_2025_12]],$H$5:$AQ$5)),0),0)</f>
        <v>35.06589446589448</v>
      </c>
      <c r="AS499" s="79">
        <f>MAX(IFERROR(IFERROR(_xlfn.FORECAST.ETS(AS$5,tbl_Model[[#This Row],[H_2023_01]:[H_2025_12]],$H$5:$AQ$5),_xlfn.FORECAST.LINEAR(AS$5,tbl_Model[[#This Row],[H_2023_01]:[H_2025_12]],$H$5:$AQ$5)),0),0)</f>
        <v>35.131788931788932</v>
      </c>
      <c r="AT499" s="79">
        <f>MAX(IFERROR(IFERROR(_xlfn.FORECAST.ETS(AT$5,tbl_Model[[#This Row],[H_2023_01]:[H_2025_12]],$H$5:$AQ$5),_xlfn.FORECAST.LINEAR(AT$5,tbl_Model[[#This Row],[H_2023_01]:[H_2025_12]],$H$5:$AQ$5)),0),0)</f>
        <v>35.197683397683413</v>
      </c>
      <c r="AU499" s="79">
        <f>MAX(IFERROR(IFERROR(_xlfn.FORECAST.ETS(AU$5,tbl_Model[[#This Row],[H_2023_01]:[H_2025_12]],$H$5:$AQ$5),_xlfn.FORECAST.LINEAR(AU$5,tbl_Model[[#This Row],[H_2023_01]:[H_2025_12]],$H$5:$AQ$5)),0),0)</f>
        <v>35.263577863577865</v>
      </c>
      <c r="AV499" s="79">
        <f>MAX(IFERROR(IFERROR(_xlfn.FORECAST.ETS(AV$5,tbl_Model[[#This Row],[H_2023_01]:[H_2025_12]],$H$5:$AQ$5),_xlfn.FORECAST.LINEAR(AV$5,tbl_Model[[#This Row],[H_2023_01]:[H_2025_12]],$H$5:$AQ$5)),0),0)</f>
        <v>35.329472329472345</v>
      </c>
      <c r="AW499" s="79">
        <f>MAX(IFERROR(IFERROR(_xlfn.FORECAST.ETS(AW$5,tbl_Model[[#This Row],[H_2023_01]:[H_2025_12]],$H$5:$AQ$5),_xlfn.FORECAST.LINEAR(AW$5,tbl_Model[[#This Row],[H_2023_01]:[H_2025_12]],$H$5:$AQ$5)),0),0)</f>
        <v>35.395366795366797</v>
      </c>
      <c r="AX499" s="79">
        <f>MAX(IFERROR(IFERROR(_xlfn.FORECAST.ETS(AX$5,tbl_Model[[#This Row],[H_2023_01]:[H_2025_12]],$H$5:$AQ$5),_xlfn.FORECAST.LINEAR(AX$5,tbl_Model[[#This Row],[H_2023_01]:[H_2025_12]],$H$5:$AQ$5)),0),0)</f>
        <v>35.461261261261278</v>
      </c>
      <c r="AY499" s="79">
        <f>MAX(IFERROR(IFERROR(_xlfn.FORECAST.ETS(AY$5,tbl_Model[[#This Row],[H_2023_01]:[H_2025_12]],$H$5:$AQ$5),_xlfn.FORECAST.LINEAR(AY$5,tbl_Model[[#This Row],[H_2023_01]:[H_2025_12]],$H$5:$AQ$5)),0),0)</f>
        <v>35.52715572715573</v>
      </c>
      <c r="AZ499" s="79">
        <f>MAX(IFERROR(IFERROR(_xlfn.FORECAST.ETS(AZ$5,tbl_Model[[#This Row],[H_2023_01]:[H_2025_12]],$H$5:$AQ$5),_xlfn.FORECAST.LINEAR(AZ$5,tbl_Model[[#This Row],[H_2023_01]:[H_2025_12]],$H$5:$AQ$5)),0),0)</f>
        <v>35.59305019305021</v>
      </c>
      <c r="BA499" s="79">
        <f>MAX(IFERROR(IFERROR(_xlfn.FORECAST.ETS(BA$5,tbl_Model[[#This Row],[H_2023_01]:[H_2025_12]],$H$5:$AQ$5),_xlfn.FORECAST.LINEAR(BA$5,tbl_Model[[#This Row],[H_2023_01]:[H_2025_12]],$H$5:$AQ$5)),0),0)</f>
        <v>35.658944658944662</v>
      </c>
      <c r="BB499" s="79">
        <f>MAX(IFERROR(IFERROR(_xlfn.FORECAST.ETS(BB$5,tbl_Model[[#This Row],[H_2023_01]:[H_2025_12]],$H$5:$AQ$5),_xlfn.FORECAST.LINEAR(BB$5,tbl_Model[[#This Row],[H_2023_01]:[H_2025_12]],$H$5:$AQ$5)),0),0)</f>
        <v>35.724839124839136</v>
      </c>
      <c r="BC499" s="79">
        <f>MAX(IFERROR(IFERROR(_xlfn.FORECAST.ETS(BC$5,tbl_Model[[#This Row],[H_2023_01]:[H_2025_12]],$H$5:$AQ$5),_xlfn.FORECAST.LINEAR(BC$5,tbl_Model[[#This Row],[H_2023_01]:[H_2025_12]],$H$5:$AQ$5)),0),0)</f>
        <v>35.790733590733588</v>
      </c>
      <c r="BD499" s="80">
        <f>IFERROR(AR499/SUM(Model!$AR499:$BC499),1/12)</f>
        <v>8.248086177125187E-2</v>
      </c>
      <c r="BE499" s="80">
        <f>IFERROR(AS499/SUM(Model!$AR499:$BC499),1/12)</f>
        <v>8.2635856600721203E-2</v>
      </c>
      <c r="BF499" s="80">
        <f>IFERROR(AT499/SUM(Model!$AR499:$BC499),1/12)</f>
        <v>8.279085143019059E-2</v>
      </c>
      <c r="BG499" s="80">
        <f>IFERROR(AU499/SUM(Model!$AR499:$BC499),1/12)</f>
        <v>8.2945846259659922E-2</v>
      </c>
      <c r="BH499" s="80">
        <f>IFERROR(AV499/SUM(Model!$AR499:$BC499),1/12)</f>
        <v>8.310084108912931E-2</v>
      </c>
      <c r="BI499" s="80">
        <f>IFERROR(AW499/SUM(Model!$AR499:$BC499),1/12)</f>
        <v>8.3255835918598642E-2</v>
      </c>
      <c r="BJ499" s="80">
        <f>IFERROR(AX499/SUM(Model!$AR499:$BC499),1/12)</f>
        <v>8.3410830748068043E-2</v>
      </c>
      <c r="BK499" s="80">
        <f>IFERROR(AY499/SUM(Model!$AR499:$BC499),1/12)</f>
        <v>8.3565825577537362E-2</v>
      </c>
      <c r="BL499" s="80">
        <f>IFERROR(AZ499/SUM(Model!$AR499:$BC499),1/12)</f>
        <v>8.3720820407006763E-2</v>
      </c>
      <c r="BM499" s="80">
        <f>IFERROR(BA499/SUM(Model!$AR499:$BC499),1/12)</f>
        <v>8.3875815236476095E-2</v>
      </c>
      <c r="BN499" s="80">
        <f>IFERROR(BB499/SUM(Model!$AR499:$BC499),1/12)</f>
        <v>8.4030810065945469E-2</v>
      </c>
      <c r="BO499" s="80">
        <f>IFERROR(BC499/SUM(Model!$AR499:$BC499),1/12)</f>
        <v>8.4185804895414801E-2</v>
      </c>
      <c r="BP49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174.69728281668583</v>
      </c>
      <c r="BQ499" s="77" cm="1">
        <f t="array" ref="BQ49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499" s="77" cm="1">
        <f t="array" ref="BR49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499" s="77">
        <f>IF(tbl_Model[[#This Row],[Type]]="Boutique",
    tbl_Model[[#This Row],[UnitListPrice]],
    tbl_Model[[#This Row],[UnitListPrice]]*(1-SUMIFS(tbl_MarketTerms[WholesaleMarginPct],tbl_MarketTerms[Country],tbl_Model[[#This Row],[country]])))</f>
        <v>5817.1022421524667</v>
      </c>
      <c r="BT499" s="79">
        <f>Model!$BP499*BD499</f>
        <v>14.409182435816358</v>
      </c>
      <c r="BU499" s="79">
        <f>Model!$BP499*BE499</f>
        <v>14.436259611375286</v>
      </c>
      <c r="BV499" s="79">
        <f>Model!$BP499*BF499</f>
        <v>14.463336786934224</v>
      </c>
      <c r="BW499" s="79">
        <f>Model!$BP499*BG499</f>
        <v>14.490413962493152</v>
      </c>
      <c r="BX499" s="79">
        <f>Model!$BP499*BH499</f>
        <v>14.517491138052089</v>
      </c>
      <c r="BY499" s="79">
        <f>Model!$BP499*BI499</f>
        <v>14.544568313611018</v>
      </c>
      <c r="BZ499" s="79">
        <f>Model!$BP499*BJ499</f>
        <v>14.571645489169958</v>
      </c>
      <c r="CA499" s="79">
        <f>Model!$BP499*BK499</f>
        <v>14.598722664728882</v>
      </c>
      <c r="CB499" s="79">
        <f>Model!$BP499*BL499</f>
        <v>14.625799840287822</v>
      </c>
      <c r="CC499" s="79">
        <f>Model!$BP499*BM499</f>
        <v>14.65287701584675</v>
      </c>
      <c r="CD499" s="79">
        <f>Model!$BP499*BN499</f>
        <v>14.679954191405686</v>
      </c>
      <c r="CE499" s="79">
        <f>Model!$BP499*BO499</f>
        <v>14.707031366964614</v>
      </c>
      <c r="CF499" s="79">
        <f>Model!$BS499*BT499</f>
        <v>83819.687454971281</v>
      </c>
      <c r="CG499" s="79">
        <f>Model!$BS499*BU499</f>
        <v>83977.198153626276</v>
      </c>
      <c r="CH499" s="79">
        <f>Model!$BS499*BV499</f>
        <v>84134.708852281328</v>
      </c>
      <c r="CI499" s="79">
        <f>Model!$BS499*BW499</f>
        <v>84292.219550936323</v>
      </c>
      <c r="CJ499" s="79">
        <f>Model!$BS499*BX499</f>
        <v>84449.730249591375</v>
      </c>
      <c r="CK499" s="79">
        <f>Model!$BS499*BY499</f>
        <v>84607.24094824637</v>
      </c>
      <c r="CL499" s="79">
        <f>Model!$BS499*BZ499</f>
        <v>84764.751646901437</v>
      </c>
      <c r="CM499" s="79">
        <f>Model!$BS499*CA499</f>
        <v>84922.262345556417</v>
      </c>
      <c r="CN499" s="79">
        <f>Model!$BS499*CB499</f>
        <v>85079.773044211484</v>
      </c>
      <c r="CO499" s="79">
        <f>Model!$BS499*CC499</f>
        <v>85237.283742866479</v>
      </c>
      <c r="CP499" s="79">
        <f>Model!$BS499*CD499</f>
        <v>85394.794441521517</v>
      </c>
      <c r="CQ499" s="79">
        <f>Model!$BS499*CE499</f>
        <v>85552.305140176511</v>
      </c>
      <c r="CR499" s="79">
        <f>Model!$BR499*BT499</f>
        <v>38260.316106023995</v>
      </c>
      <c r="CS499" s="79">
        <f>Model!$BR499*BU499</f>
        <v>38332.213404899725</v>
      </c>
      <c r="CT499" s="79">
        <f>Model!$BR499*BV499</f>
        <v>38404.110703775492</v>
      </c>
      <c r="CU499" s="79">
        <f>Model!$BR499*BW499</f>
        <v>38476.00800265123</v>
      </c>
      <c r="CV499" s="79">
        <f>Model!$BR499*BX499</f>
        <v>38547.905301526982</v>
      </c>
      <c r="CW499" s="79">
        <f>Model!$BR499*BY499</f>
        <v>38619.802600402727</v>
      </c>
      <c r="CX499" s="79">
        <f>Model!$BR499*BZ499</f>
        <v>38691.699899278494</v>
      </c>
      <c r="CY499" s="79">
        <f>Model!$BR499*CA499</f>
        <v>38763.597198154217</v>
      </c>
      <c r="CZ499" s="79">
        <f>Model!$BR499*CB499</f>
        <v>38835.494497029984</v>
      </c>
      <c r="DA499" s="79">
        <f>Model!$BR499*CC499</f>
        <v>38907.391795905722</v>
      </c>
      <c r="DB499" s="79">
        <f>Model!$BR499*CD499</f>
        <v>38979.289094781481</v>
      </c>
      <c r="DC499" s="79">
        <f>Model!$BR499*CE499</f>
        <v>39051.186393657212</v>
      </c>
      <c r="DD499" s="79">
        <f>SUM(Model!$CF499:$CQ499)</f>
        <v>1016231.9555708867</v>
      </c>
      <c r="DE499" s="79">
        <f>SUM(Model!$CR499:$DC499)</f>
        <v>463869.01499808725</v>
      </c>
      <c r="DF499" s="80">
        <f>IFERROR((Model!$DD499-Model!$DE499)/Model!$DD499,0)</f>
        <v>0.54354021987283363</v>
      </c>
    </row>
    <row r="500" spans="2:110" x14ac:dyDescent="0.25">
      <c r="B500" t="s">
        <v>371</v>
      </c>
      <c r="C500" t="s">
        <v>169</v>
      </c>
      <c r="D500" t="s">
        <v>15</v>
      </c>
      <c r="E500" s="4">
        <v>39</v>
      </c>
      <c r="F500" s="4">
        <v>628408.99</v>
      </c>
      <c r="G500" s="4">
        <v>226031.74</v>
      </c>
      <c r="H500" s="4">
        <v>9</v>
      </c>
      <c r="I500" s="4">
        <v>2</v>
      </c>
      <c r="J500" s="4">
        <v>8</v>
      </c>
      <c r="K500" s="4">
        <v>0</v>
      </c>
      <c r="L500" s="4">
        <v>8</v>
      </c>
      <c r="M500" s="4">
        <v>5</v>
      </c>
      <c r="N500" s="4">
        <v>0</v>
      </c>
      <c r="O500" s="4">
        <v>2</v>
      </c>
      <c r="P500" s="4">
        <v>7</v>
      </c>
      <c r="Q500" s="4">
        <v>15</v>
      </c>
      <c r="R500" s="4">
        <v>3</v>
      </c>
      <c r="S500" s="4">
        <v>3</v>
      </c>
      <c r="T500" s="4">
        <v>0</v>
      </c>
      <c r="U500" s="4">
        <v>3</v>
      </c>
      <c r="V500" s="4">
        <v>1</v>
      </c>
      <c r="W500" s="4">
        <v>3</v>
      </c>
      <c r="X500" s="4">
        <v>6</v>
      </c>
      <c r="Y500" s="4">
        <v>11</v>
      </c>
      <c r="Z500" s="4">
        <v>5</v>
      </c>
      <c r="AA500" s="4">
        <v>0</v>
      </c>
      <c r="AB500" s="4">
        <v>0</v>
      </c>
      <c r="AC500" s="4">
        <v>0</v>
      </c>
      <c r="AD500" s="4">
        <v>4</v>
      </c>
      <c r="AE500" s="4">
        <v>12</v>
      </c>
      <c r="AF500" s="4">
        <v>0</v>
      </c>
      <c r="AG500" s="4">
        <v>0</v>
      </c>
      <c r="AH500" s="4">
        <v>3</v>
      </c>
      <c r="AI500" s="4">
        <v>3</v>
      </c>
      <c r="AJ500" s="4">
        <v>0</v>
      </c>
      <c r="AK500" s="4">
        <v>0</v>
      </c>
      <c r="AL500" s="4">
        <v>5</v>
      </c>
      <c r="AM500" s="4">
        <v>5</v>
      </c>
      <c r="AN500" s="4">
        <v>0</v>
      </c>
      <c r="AO500" s="4">
        <v>7</v>
      </c>
      <c r="AP500" s="4">
        <v>10</v>
      </c>
      <c r="AQ500" s="4">
        <v>6</v>
      </c>
      <c r="AR500" s="79">
        <f>MAX(IFERROR(IFERROR(_xlfn.FORECAST.ETS(AR$5,tbl_Model[[#This Row],[H_2023_01]:[H_2025_12]],$H$5:$AQ$5),_xlfn.FORECAST.LINEAR(AR$5,tbl_Model[[#This Row],[H_2023_01]:[H_2025_12]],$H$5:$AQ$5)),0),0)</f>
        <v>3.8627427363980016</v>
      </c>
      <c r="AS500" s="79">
        <f>MAX(IFERROR(IFERROR(_xlfn.FORECAST.ETS(AS$5,tbl_Model[[#This Row],[H_2023_01]:[H_2025_12]],$H$5:$AQ$5),_xlfn.FORECAST.LINEAR(AS$5,tbl_Model[[#This Row],[H_2023_01]:[H_2025_12]],$H$5:$AQ$5)),0),0)</f>
        <v>3.8053893394157576</v>
      </c>
      <c r="AT500" s="79">
        <f>MAX(IFERROR(IFERROR(_xlfn.FORECAST.ETS(AT$5,tbl_Model[[#This Row],[H_2023_01]:[H_2025_12]],$H$5:$AQ$5),_xlfn.FORECAST.LINEAR(AT$5,tbl_Model[[#This Row],[H_2023_01]:[H_2025_12]],$H$5:$AQ$5)),0),0)</f>
        <v>3.7480359424335088</v>
      </c>
      <c r="AU500" s="79">
        <f>MAX(IFERROR(IFERROR(_xlfn.FORECAST.ETS(AU$5,tbl_Model[[#This Row],[H_2023_01]:[H_2025_12]],$H$5:$AQ$5),_xlfn.FORECAST.LINEAR(AU$5,tbl_Model[[#This Row],[H_2023_01]:[H_2025_12]],$H$5:$AQ$5)),0),0)</f>
        <v>3.6906825454512648</v>
      </c>
      <c r="AV500" s="79">
        <f>MAX(IFERROR(IFERROR(_xlfn.FORECAST.ETS(AV$5,tbl_Model[[#This Row],[H_2023_01]:[H_2025_12]],$H$5:$AQ$5),_xlfn.FORECAST.LINEAR(AV$5,tbl_Model[[#This Row],[H_2023_01]:[H_2025_12]],$H$5:$AQ$5)),0),0)</f>
        <v>3.633329148469016</v>
      </c>
      <c r="AW500" s="79">
        <f>MAX(IFERROR(IFERROR(_xlfn.FORECAST.ETS(AW$5,tbl_Model[[#This Row],[H_2023_01]:[H_2025_12]],$H$5:$AQ$5),_xlfn.FORECAST.LINEAR(AW$5,tbl_Model[[#This Row],[H_2023_01]:[H_2025_12]],$H$5:$AQ$5)),0),0)</f>
        <v>3.575975751486772</v>
      </c>
      <c r="AX500" s="79">
        <f>MAX(IFERROR(IFERROR(_xlfn.FORECAST.ETS(AX$5,tbl_Model[[#This Row],[H_2023_01]:[H_2025_12]],$H$5:$AQ$5),_xlfn.FORECAST.LINEAR(AX$5,tbl_Model[[#This Row],[H_2023_01]:[H_2025_12]],$H$5:$AQ$5)),0),0)</f>
        <v>3.5186223545045232</v>
      </c>
      <c r="AY500" s="79">
        <f>MAX(IFERROR(IFERROR(_xlfn.FORECAST.ETS(AY$5,tbl_Model[[#This Row],[H_2023_01]:[H_2025_12]],$H$5:$AQ$5),_xlfn.FORECAST.LINEAR(AY$5,tbl_Model[[#This Row],[H_2023_01]:[H_2025_12]],$H$5:$AQ$5)),0),0)</f>
        <v>3.4612689575222793</v>
      </c>
      <c r="AZ500" s="79">
        <f>MAX(IFERROR(IFERROR(_xlfn.FORECAST.ETS(AZ$5,tbl_Model[[#This Row],[H_2023_01]:[H_2025_12]],$H$5:$AQ$5),_xlfn.FORECAST.LINEAR(AZ$5,tbl_Model[[#This Row],[H_2023_01]:[H_2025_12]],$H$5:$AQ$5)),0),0)</f>
        <v>3.4039155605400304</v>
      </c>
      <c r="BA500" s="79">
        <f>MAX(IFERROR(IFERROR(_xlfn.FORECAST.ETS(BA$5,tbl_Model[[#This Row],[H_2023_01]:[H_2025_12]],$H$5:$AQ$5),_xlfn.FORECAST.LINEAR(BA$5,tbl_Model[[#This Row],[H_2023_01]:[H_2025_12]],$H$5:$AQ$5)),0),0)</f>
        <v>3.3465621635577865</v>
      </c>
      <c r="BB500" s="79">
        <f>MAX(IFERROR(IFERROR(_xlfn.FORECAST.ETS(BB$5,tbl_Model[[#This Row],[H_2023_01]:[H_2025_12]],$H$5:$AQ$5),_xlfn.FORECAST.LINEAR(BB$5,tbl_Model[[#This Row],[H_2023_01]:[H_2025_12]],$H$5:$AQ$5)),0),0)</f>
        <v>3.2892087665755376</v>
      </c>
      <c r="BC500" s="79">
        <f>MAX(IFERROR(IFERROR(_xlfn.FORECAST.ETS(BC$5,tbl_Model[[#This Row],[H_2023_01]:[H_2025_12]],$H$5:$AQ$5),_xlfn.FORECAST.LINEAR(BC$5,tbl_Model[[#This Row],[H_2023_01]:[H_2025_12]],$H$5:$AQ$5)),0),0)</f>
        <v>3.2318553695932937</v>
      </c>
      <c r="BD500" s="80">
        <f>IFERROR(AR500/SUM(Model!$AR500:$BC500),1/12)</f>
        <v>9.0743752704280881E-2</v>
      </c>
      <c r="BE500" s="80">
        <f>IFERROR(AS500/SUM(Model!$AR500:$BC500),1/12)</f>
        <v>8.9396403727745016E-2</v>
      </c>
      <c r="BF500" s="80">
        <f>IFERROR(AT500/SUM(Model!$AR500:$BC500),1/12)</f>
        <v>8.8049054751209027E-2</v>
      </c>
      <c r="BG500" s="80">
        <f>IFERROR(AU500/SUM(Model!$AR500:$BC500),1/12)</f>
        <v>8.6701705774673163E-2</v>
      </c>
      <c r="BH500" s="80">
        <f>IFERROR(AV500/SUM(Model!$AR500:$BC500),1/12)</f>
        <v>8.5354356798137188E-2</v>
      </c>
      <c r="BI500" s="80">
        <f>IFERROR(AW500/SUM(Model!$AR500:$BC500),1/12)</f>
        <v>8.4007007821601323E-2</v>
      </c>
      <c r="BJ500" s="80">
        <f>IFERROR(AX500/SUM(Model!$AR500:$BC500),1/12)</f>
        <v>8.2659658845065348E-2</v>
      </c>
      <c r="BK500" s="80">
        <f>IFERROR(AY500/SUM(Model!$AR500:$BC500),1/12)</f>
        <v>8.1312309868529484E-2</v>
      </c>
      <c r="BL500" s="80">
        <f>IFERROR(AZ500/SUM(Model!$AR500:$BC500),1/12)</f>
        <v>7.9964960891993495E-2</v>
      </c>
      <c r="BM500" s="80">
        <f>IFERROR(BA500/SUM(Model!$AR500:$BC500),1/12)</f>
        <v>7.861761191545763E-2</v>
      </c>
      <c r="BN500" s="80">
        <f>IFERROR(BB500/SUM(Model!$AR500:$BC500),1/12)</f>
        <v>7.7270262938921655E-2</v>
      </c>
      <c r="BO500" s="80">
        <f>IFERROR(BC500/SUM(Model!$AR500:$BC500),1/12)</f>
        <v>7.5922913962385791E-2</v>
      </c>
      <c r="BP50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41.170825335892509</v>
      </c>
      <c r="BQ500" s="77" cm="1">
        <f t="array" ref="BQ50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500" s="77" cm="1">
        <f t="array" ref="BR50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500" s="77">
        <f>IF(tbl_Model[[#This Row],[Type]]="Boutique",
    tbl_Model[[#This Row],[UnitListPrice]],
    tbl_Model[[#This Row],[UnitListPrice]]*(1-SUMIFS(tbl_MarketTerms[WholesaleMarginPct],tbl_MarketTerms[Country],tbl_Model[[#This Row],[country]])))</f>
        <v>15707.271132596685</v>
      </c>
      <c r="BT500" s="79">
        <f>Model!$BP500*BD500</f>
        <v>3.7359951929113717</v>
      </c>
      <c r="BU500" s="79">
        <f>Model!$BP500*BE500</f>
        <v>3.6805237235319201</v>
      </c>
      <c r="BV500" s="79">
        <f>Model!$BP500*BF500</f>
        <v>3.6250522541524632</v>
      </c>
      <c r="BW500" s="79">
        <f>Model!$BP500*BG500</f>
        <v>3.5695807847730117</v>
      </c>
      <c r="BX500" s="79">
        <f>Model!$BP500*BH500</f>
        <v>3.5141093153935556</v>
      </c>
      <c r="BY500" s="79">
        <f>Model!$BP500*BI500</f>
        <v>3.4586378460141041</v>
      </c>
      <c r="BZ500" s="79">
        <f>Model!$BP500*BJ500</f>
        <v>3.4031663766346476</v>
      </c>
      <c r="CA500" s="79">
        <f>Model!$BP500*BK500</f>
        <v>3.347694907255196</v>
      </c>
      <c r="CB500" s="79">
        <f>Model!$BP500*BL500</f>
        <v>3.2922234378757396</v>
      </c>
      <c r="CC500" s="79">
        <f>Model!$BP500*BM500</f>
        <v>3.236751968496288</v>
      </c>
      <c r="CD500" s="79">
        <f>Model!$BP500*BN500</f>
        <v>3.1812804991168315</v>
      </c>
      <c r="CE500" s="79">
        <f>Model!$BP500*BO500</f>
        <v>3.12580902973738</v>
      </c>
      <c r="CF500" s="79">
        <f>Model!$BS500*BT500</f>
        <v>58682.289445136768</v>
      </c>
      <c r="CG500" s="79">
        <f>Model!$BS500*BU500</f>
        <v>57810.984035470188</v>
      </c>
      <c r="CH500" s="79">
        <f>Model!$BS500*BV500</f>
        <v>56939.678625803528</v>
      </c>
      <c r="CI500" s="79">
        <f>Model!$BS500*BW500</f>
        <v>56068.373216136948</v>
      </c>
      <c r="CJ500" s="79">
        <f>Model!$BS500*BX500</f>
        <v>55197.067806470295</v>
      </c>
      <c r="CK500" s="79">
        <f>Model!$BS500*BY500</f>
        <v>54325.762396803715</v>
      </c>
      <c r="CL500" s="79">
        <f>Model!$BS500*BZ500</f>
        <v>53454.456987137055</v>
      </c>
      <c r="CM500" s="79">
        <f>Model!$BS500*CA500</f>
        <v>52583.151577470475</v>
      </c>
      <c r="CN500" s="79">
        <f>Model!$BS500*CB500</f>
        <v>51711.846167803822</v>
      </c>
      <c r="CO500" s="79">
        <f>Model!$BS500*CC500</f>
        <v>50840.540758137242</v>
      </c>
      <c r="CP500" s="79">
        <f>Model!$BS500*CD500</f>
        <v>49969.235348470582</v>
      </c>
      <c r="CQ500" s="79">
        <f>Model!$BS500*CE500</f>
        <v>49097.929938804002</v>
      </c>
      <c r="CR500" s="79">
        <f>Model!$BR500*BT500</f>
        <v>20910.027100684707</v>
      </c>
      <c r="CS500" s="79">
        <f>Model!$BR500*BU500</f>
        <v>20599.558305050297</v>
      </c>
      <c r="CT500" s="79">
        <f>Model!$BR500*BV500</f>
        <v>20289.089509415859</v>
      </c>
      <c r="CU500" s="79">
        <f>Model!$BR500*BW500</f>
        <v>19978.620713781449</v>
      </c>
      <c r="CV500" s="79">
        <f>Model!$BR500*BX500</f>
        <v>19668.151918147018</v>
      </c>
      <c r="CW500" s="79">
        <f>Model!$BR500*BY500</f>
        <v>19357.683122512608</v>
      </c>
      <c r="CX500" s="79">
        <f>Model!$BR500*BZ500</f>
        <v>19047.214326878173</v>
      </c>
      <c r="CY500" s="79">
        <f>Model!$BR500*CA500</f>
        <v>18736.745531243763</v>
      </c>
      <c r="CZ500" s="79">
        <f>Model!$BR500*CB500</f>
        <v>18426.276735609328</v>
      </c>
      <c r="DA500" s="79">
        <f>Model!$BR500*CC500</f>
        <v>18115.807939974919</v>
      </c>
      <c r="DB500" s="79">
        <f>Model!$BR500*CD500</f>
        <v>17805.33914434048</v>
      </c>
      <c r="DC500" s="79">
        <f>Model!$BR500*CE500</f>
        <v>17494.870348706074</v>
      </c>
      <c r="DD500" s="79">
        <f>SUM(Model!$CF500:$CQ500)</f>
        <v>646681.31630364456</v>
      </c>
      <c r="DE500" s="79">
        <f>SUM(Model!$CR500:$DC500)</f>
        <v>230429.3846963447</v>
      </c>
      <c r="DF500" s="80">
        <f>IFERROR((Model!$DD500-Model!$DE500)/Model!$DD500,0)</f>
        <v>0.64367397219166256</v>
      </c>
    </row>
    <row r="501" spans="2:110" x14ac:dyDescent="0.25">
      <c r="B501" t="s">
        <v>371</v>
      </c>
      <c r="C501" t="s">
        <v>169</v>
      </c>
      <c r="D501" t="s">
        <v>16</v>
      </c>
      <c r="E501" s="4">
        <v>161</v>
      </c>
      <c r="F501" s="4">
        <v>2244606.85</v>
      </c>
      <c r="G501" s="4">
        <v>898362.13</v>
      </c>
      <c r="H501" s="4">
        <v>12</v>
      </c>
      <c r="I501" s="4">
        <v>17</v>
      </c>
      <c r="J501" s="4">
        <v>19</v>
      </c>
      <c r="K501" s="4">
        <v>8</v>
      </c>
      <c r="L501" s="4">
        <v>14</v>
      </c>
      <c r="M501" s="4">
        <v>6</v>
      </c>
      <c r="N501" s="4">
        <v>9</v>
      </c>
      <c r="O501" s="4">
        <v>14</v>
      </c>
      <c r="P501" s="4">
        <v>12</v>
      </c>
      <c r="Q501" s="4">
        <v>18</v>
      </c>
      <c r="R501" s="4">
        <v>18</v>
      </c>
      <c r="S501" s="4">
        <v>18</v>
      </c>
      <c r="T501" s="4">
        <v>24</v>
      </c>
      <c r="U501" s="4">
        <v>20</v>
      </c>
      <c r="V501" s="4">
        <v>20</v>
      </c>
      <c r="W501" s="4">
        <v>7</v>
      </c>
      <c r="X501" s="4">
        <v>23</v>
      </c>
      <c r="Y501" s="4">
        <v>22</v>
      </c>
      <c r="Z501" s="4">
        <v>4</v>
      </c>
      <c r="AA501" s="4">
        <v>7</v>
      </c>
      <c r="AB501" s="4">
        <v>10</v>
      </c>
      <c r="AC501" s="4">
        <v>19</v>
      </c>
      <c r="AD501" s="4">
        <v>21</v>
      </c>
      <c r="AE501" s="4">
        <v>16</v>
      </c>
      <c r="AF501" s="4">
        <v>14</v>
      </c>
      <c r="AG501" s="4">
        <v>17</v>
      </c>
      <c r="AH501" s="4">
        <v>8</v>
      </c>
      <c r="AI501" s="4">
        <v>6</v>
      </c>
      <c r="AJ501" s="4">
        <v>11</v>
      </c>
      <c r="AK501" s="4">
        <v>11</v>
      </c>
      <c r="AL501" s="4">
        <v>18</v>
      </c>
      <c r="AM501" s="4">
        <v>26</v>
      </c>
      <c r="AN501" s="4">
        <v>1</v>
      </c>
      <c r="AO501" s="4">
        <v>5</v>
      </c>
      <c r="AP501" s="4">
        <v>29</v>
      </c>
      <c r="AQ501" s="4">
        <v>15</v>
      </c>
      <c r="AR501" s="79">
        <f>MAX(IFERROR(IFERROR(_xlfn.FORECAST.ETS(AR$5,tbl_Model[[#This Row],[H_2023_01]:[H_2025_12]],$H$5:$AQ$5),_xlfn.FORECAST.LINEAR(AR$5,tbl_Model[[#This Row],[H_2023_01]:[H_2025_12]],$H$5:$AQ$5)),0),0)</f>
        <v>14.485937878823414</v>
      </c>
      <c r="AS501" s="79">
        <f>MAX(IFERROR(IFERROR(_xlfn.FORECAST.ETS(AS$5,tbl_Model[[#This Row],[H_2023_01]:[H_2025_12]],$H$5:$AQ$5),_xlfn.FORECAST.LINEAR(AS$5,tbl_Model[[#This Row],[H_2023_01]:[H_2025_12]],$H$5:$AQ$5)),0),0)</f>
        <v>14.503239338915822</v>
      </c>
      <c r="AT501" s="79">
        <f>MAX(IFERROR(IFERROR(_xlfn.FORECAST.ETS(AT$5,tbl_Model[[#This Row],[H_2023_01]:[H_2025_12]],$H$5:$AQ$5),_xlfn.FORECAST.LINEAR(AT$5,tbl_Model[[#This Row],[H_2023_01]:[H_2025_12]],$H$5:$AQ$5)),0),0)</f>
        <v>14.52054079900824</v>
      </c>
      <c r="AU501" s="79">
        <f>MAX(IFERROR(IFERROR(_xlfn.FORECAST.ETS(AU$5,tbl_Model[[#This Row],[H_2023_01]:[H_2025_12]],$H$5:$AQ$5),_xlfn.FORECAST.LINEAR(AU$5,tbl_Model[[#This Row],[H_2023_01]:[H_2025_12]],$H$5:$AQ$5)),0),0)</f>
        <v>14.53784225910065</v>
      </c>
      <c r="AV501" s="79">
        <f>MAX(IFERROR(IFERROR(_xlfn.FORECAST.ETS(AV$5,tbl_Model[[#This Row],[H_2023_01]:[H_2025_12]],$H$5:$AQ$5),_xlfn.FORECAST.LINEAR(AV$5,tbl_Model[[#This Row],[H_2023_01]:[H_2025_12]],$H$5:$AQ$5)),0),0)</f>
        <v>14.555143719193065</v>
      </c>
      <c r="AW501" s="79">
        <f>MAX(IFERROR(IFERROR(_xlfn.FORECAST.ETS(AW$5,tbl_Model[[#This Row],[H_2023_01]:[H_2025_12]],$H$5:$AQ$5),_xlfn.FORECAST.LINEAR(AW$5,tbl_Model[[#This Row],[H_2023_01]:[H_2025_12]],$H$5:$AQ$5)),0),0)</f>
        <v>14.572445179285475</v>
      </c>
      <c r="AX501" s="79">
        <f>MAX(IFERROR(IFERROR(_xlfn.FORECAST.ETS(AX$5,tbl_Model[[#This Row],[H_2023_01]:[H_2025_12]],$H$5:$AQ$5),_xlfn.FORECAST.LINEAR(AX$5,tbl_Model[[#This Row],[H_2023_01]:[H_2025_12]],$H$5:$AQ$5)),0),0)</f>
        <v>14.589746639377893</v>
      </c>
      <c r="AY501" s="79">
        <f>MAX(IFERROR(IFERROR(_xlfn.FORECAST.ETS(AY$5,tbl_Model[[#This Row],[H_2023_01]:[H_2025_12]],$H$5:$AQ$5),_xlfn.FORECAST.LINEAR(AY$5,tbl_Model[[#This Row],[H_2023_01]:[H_2025_12]],$H$5:$AQ$5)),0),0)</f>
        <v>14.607048099470301</v>
      </c>
      <c r="AZ501" s="79">
        <f>MAX(IFERROR(IFERROR(_xlfn.FORECAST.ETS(AZ$5,tbl_Model[[#This Row],[H_2023_01]:[H_2025_12]],$H$5:$AQ$5),_xlfn.FORECAST.LINEAR(AZ$5,tbl_Model[[#This Row],[H_2023_01]:[H_2025_12]],$H$5:$AQ$5)),0),0)</f>
        <v>14.624349559562718</v>
      </c>
      <c r="BA501" s="79">
        <f>MAX(IFERROR(IFERROR(_xlfn.FORECAST.ETS(BA$5,tbl_Model[[#This Row],[H_2023_01]:[H_2025_12]],$H$5:$AQ$5),_xlfn.FORECAST.LINEAR(BA$5,tbl_Model[[#This Row],[H_2023_01]:[H_2025_12]],$H$5:$AQ$5)),0),0)</f>
        <v>14.641651019655129</v>
      </c>
      <c r="BB501" s="79">
        <f>MAX(IFERROR(IFERROR(_xlfn.FORECAST.ETS(BB$5,tbl_Model[[#This Row],[H_2023_01]:[H_2025_12]],$H$5:$AQ$5),_xlfn.FORECAST.LINEAR(BB$5,tbl_Model[[#This Row],[H_2023_01]:[H_2025_12]],$H$5:$AQ$5)),0),0)</f>
        <v>14.658952479747544</v>
      </c>
      <c r="BC501" s="79">
        <f>MAX(IFERROR(IFERROR(_xlfn.FORECAST.ETS(BC$5,tbl_Model[[#This Row],[H_2023_01]:[H_2025_12]],$H$5:$AQ$5),_xlfn.FORECAST.LINEAR(BC$5,tbl_Model[[#This Row],[H_2023_01]:[H_2025_12]],$H$5:$AQ$5)),0),0)</f>
        <v>14.676253939839954</v>
      </c>
      <c r="BD501" s="80">
        <f>IFERROR(AR501/SUM(Model!$AR501:$BC501),1/12)</f>
        <v>8.2789489720685935E-2</v>
      </c>
      <c r="BE501" s="80">
        <f>IFERROR(AS501/SUM(Model!$AR501:$BC501),1/12)</f>
        <v>8.2888370377530884E-2</v>
      </c>
      <c r="BF501" s="80">
        <f>IFERROR(AT501/SUM(Model!$AR501:$BC501),1/12)</f>
        <v>8.2987251034375889E-2</v>
      </c>
      <c r="BG501" s="80">
        <f>IFERROR(AU501/SUM(Model!$AR501:$BC501),1/12)</f>
        <v>8.3086131691220866E-2</v>
      </c>
      <c r="BH501" s="80">
        <f>IFERROR(AV501/SUM(Model!$AR501:$BC501),1/12)</f>
        <v>8.3185012348065857E-2</v>
      </c>
      <c r="BI501" s="80">
        <f>IFERROR(AW501/SUM(Model!$AR501:$BC501),1/12)</f>
        <v>8.3283893004910833E-2</v>
      </c>
      <c r="BJ501" s="80">
        <f>IFERROR(AX501/SUM(Model!$AR501:$BC501),1/12)</f>
        <v>8.3382773661755838E-2</v>
      </c>
      <c r="BK501" s="80">
        <f>IFERROR(AY501/SUM(Model!$AR501:$BC501),1/12)</f>
        <v>8.3481654318600787E-2</v>
      </c>
      <c r="BL501" s="80">
        <f>IFERROR(AZ501/SUM(Model!$AR501:$BC501),1/12)</f>
        <v>8.3580534975445805E-2</v>
      </c>
      <c r="BM501" s="80">
        <f>IFERROR(BA501/SUM(Model!$AR501:$BC501),1/12)</f>
        <v>8.3679415632290768E-2</v>
      </c>
      <c r="BN501" s="80">
        <f>IFERROR(BB501/SUM(Model!$AR501:$BC501),1/12)</f>
        <v>8.3778296289135759E-2</v>
      </c>
      <c r="BO501" s="80">
        <f>IFERROR(BC501/SUM(Model!$AR501:$BC501),1/12)</f>
        <v>8.3877176945980736E-2</v>
      </c>
      <c r="BP50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166.20359739762725</v>
      </c>
      <c r="BQ501" s="77" cm="1">
        <f t="array" ref="BQ50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501" s="77" cm="1">
        <f t="array" ref="BR50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501" s="77">
        <f>IF(tbl_Model[[#This Row],[Type]]="Boutique",
    tbl_Model[[#This Row],[UnitListPrice]],
    tbl_Model[[#This Row],[UnitListPrice]]*(1-SUMIFS(tbl_MarketTerms[WholesaleMarginPct],tbl_MarketTerms[Country],tbl_Model[[#This Row],[country]])))</f>
        <v>14260.548791436464</v>
      </c>
      <c r="BT501" s="79">
        <f>Model!$BP501*BD501</f>
        <v>13.759911018291884</v>
      </c>
      <c r="BU501" s="79">
        <f>Model!$BP501*BE501</f>
        <v>13.776345339172556</v>
      </c>
      <c r="BV501" s="79">
        <f>Model!$BP501*BF501</f>
        <v>13.792779660053236</v>
      </c>
      <c r="BW501" s="79">
        <f>Model!$BP501*BG501</f>
        <v>13.809213980933912</v>
      </c>
      <c r="BX501" s="79">
        <f>Model!$BP501*BH501</f>
        <v>13.825648301814589</v>
      </c>
      <c r="BY501" s="79">
        <f>Model!$BP501*BI501</f>
        <v>13.842082622695264</v>
      </c>
      <c r="BZ501" s="79">
        <f>Model!$BP501*BJ501</f>
        <v>13.858516943575944</v>
      </c>
      <c r="CA501" s="79">
        <f>Model!$BP501*BK501</f>
        <v>13.874951264456616</v>
      </c>
      <c r="CB501" s="79">
        <f>Model!$BP501*BL501</f>
        <v>13.891385585337298</v>
      </c>
      <c r="CC501" s="79">
        <f>Model!$BP501*BM501</f>
        <v>13.907819906217972</v>
      </c>
      <c r="CD501" s="79">
        <f>Model!$BP501*BN501</f>
        <v>13.924254227098649</v>
      </c>
      <c r="CE501" s="79">
        <f>Model!$BP501*BO501</f>
        <v>13.940688547979324</v>
      </c>
      <c r="CF501" s="79">
        <f>Model!$BS501*BT501</f>
        <v>196223.88244217561</v>
      </c>
      <c r="CG501" s="79">
        <f>Model!$BS501*BU501</f>
        <v>196458.24487694856</v>
      </c>
      <c r="CH501" s="79">
        <f>Model!$BS501*BV501</f>
        <v>196692.60731172163</v>
      </c>
      <c r="CI501" s="79">
        <f>Model!$BS501*BW501</f>
        <v>196926.96974649461</v>
      </c>
      <c r="CJ501" s="79">
        <f>Model!$BS501*BX501</f>
        <v>197161.33218126764</v>
      </c>
      <c r="CK501" s="79">
        <f>Model!$BS501*BY501</f>
        <v>197395.69461604062</v>
      </c>
      <c r="CL501" s="79">
        <f>Model!$BS501*BZ501</f>
        <v>197630.05705081369</v>
      </c>
      <c r="CM501" s="79">
        <f>Model!$BS501*CA501</f>
        <v>197864.41948558664</v>
      </c>
      <c r="CN501" s="79">
        <f>Model!$BS501*CB501</f>
        <v>198098.78192035973</v>
      </c>
      <c r="CO501" s="79">
        <f>Model!$BS501*CC501</f>
        <v>198333.14435513268</v>
      </c>
      <c r="CP501" s="79">
        <f>Model!$BS501*CD501</f>
        <v>198567.50678990572</v>
      </c>
      <c r="CQ501" s="79">
        <f>Model!$BS501*CE501</f>
        <v>198801.8692246787</v>
      </c>
      <c r="CR501" s="79">
        <f>Model!$BR501*BT501</f>
        <v>77012.977115551374</v>
      </c>
      <c r="CS501" s="79">
        <f>Model!$BR501*BU501</f>
        <v>77104.95852271383</v>
      </c>
      <c r="CT501" s="79">
        <f>Model!$BR501*BV501</f>
        <v>77196.939929876346</v>
      </c>
      <c r="CU501" s="79">
        <f>Model!$BR501*BW501</f>
        <v>77288.921337038832</v>
      </c>
      <c r="CV501" s="79">
        <f>Model!$BR501*BX501</f>
        <v>77380.902744201332</v>
      </c>
      <c r="CW501" s="79">
        <f>Model!$BR501*BY501</f>
        <v>77472.884151363818</v>
      </c>
      <c r="CX501" s="79">
        <f>Model!$BR501*BZ501</f>
        <v>77564.865558526333</v>
      </c>
      <c r="CY501" s="79">
        <f>Model!$BR501*CA501</f>
        <v>77656.84696568879</v>
      </c>
      <c r="CZ501" s="79">
        <f>Model!$BR501*CB501</f>
        <v>77748.82837285132</v>
      </c>
      <c r="DA501" s="79">
        <f>Model!$BR501*CC501</f>
        <v>77840.809780013791</v>
      </c>
      <c r="DB501" s="79">
        <f>Model!$BR501*CD501</f>
        <v>77932.791187176292</v>
      </c>
      <c r="DC501" s="79">
        <f>Model!$BR501*CE501</f>
        <v>78024.772594338778</v>
      </c>
      <c r="DD501" s="79">
        <f>SUM(Model!$CF501:$CQ501)</f>
        <v>2370154.5100011257</v>
      </c>
      <c r="DE501" s="79">
        <f>SUM(Model!$CR501:$DC501)</f>
        <v>930226.49825934076</v>
      </c>
      <c r="DF501" s="80">
        <f>IFERROR((Model!$DD501-Model!$DE501)/Model!$DD501,0)</f>
        <v>0.60752495487777336</v>
      </c>
    </row>
    <row r="502" spans="2:110" x14ac:dyDescent="0.25">
      <c r="B502" t="s">
        <v>371</v>
      </c>
      <c r="C502" t="s">
        <v>169</v>
      </c>
      <c r="D502" t="s">
        <v>17</v>
      </c>
      <c r="E502" s="4">
        <v>177</v>
      </c>
      <c r="F502" s="4">
        <v>2647009.2000000002</v>
      </c>
      <c r="G502" s="4">
        <v>952203.11</v>
      </c>
      <c r="H502" s="4">
        <v>10</v>
      </c>
      <c r="I502" s="4">
        <v>10</v>
      </c>
      <c r="J502" s="4">
        <v>8</v>
      </c>
      <c r="K502" s="4">
        <v>13</v>
      </c>
      <c r="L502" s="4">
        <v>6</v>
      </c>
      <c r="M502" s="4">
        <v>6</v>
      </c>
      <c r="N502" s="4">
        <v>8</v>
      </c>
      <c r="O502" s="4">
        <v>16</v>
      </c>
      <c r="P502" s="4">
        <v>22</v>
      </c>
      <c r="Q502" s="4">
        <v>12</v>
      </c>
      <c r="R502" s="4">
        <v>14</v>
      </c>
      <c r="S502" s="4">
        <v>4</v>
      </c>
      <c r="T502" s="4">
        <v>3</v>
      </c>
      <c r="U502" s="4">
        <v>11</v>
      </c>
      <c r="V502" s="4">
        <v>2</v>
      </c>
      <c r="W502" s="4">
        <v>7</v>
      </c>
      <c r="X502" s="4">
        <v>10</v>
      </c>
      <c r="Y502" s="4">
        <v>14</v>
      </c>
      <c r="Z502" s="4">
        <v>11</v>
      </c>
      <c r="AA502" s="4">
        <v>5</v>
      </c>
      <c r="AB502" s="4">
        <v>2</v>
      </c>
      <c r="AC502" s="4">
        <v>12</v>
      </c>
      <c r="AD502" s="4">
        <v>11</v>
      </c>
      <c r="AE502" s="4">
        <v>10</v>
      </c>
      <c r="AF502" s="4">
        <v>4</v>
      </c>
      <c r="AG502" s="4">
        <v>9</v>
      </c>
      <c r="AH502" s="4">
        <v>26</v>
      </c>
      <c r="AI502" s="4">
        <v>15</v>
      </c>
      <c r="AJ502" s="4">
        <v>3</v>
      </c>
      <c r="AK502" s="4">
        <v>19</v>
      </c>
      <c r="AL502" s="4">
        <v>18</v>
      </c>
      <c r="AM502" s="4">
        <v>17</v>
      </c>
      <c r="AN502" s="4">
        <v>17</v>
      </c>
      <c r="AO502" s="4">
        <v>8</v>
      </c>
      <c r="AP502" s="4">
        <v>27</v>
      </c>
      <c r="AQ502" s="4">
        <v>14</v>
      </c>
      <c r="AR502" s="79">
        <f>MAX(IFERROR(IFERROR(_xlfn.FORECAST.ETS(AR$5,tbl_Model[[#This Row],[H_2023_01]:[H_2025_12]],$H$5:$AQ$5),_xlfn.FORECAST.LINEAR(AR$5,tbl_Model[[#This Row],[H_2023_01]:[H_2025_12]],$H$5:$AQ$5)),0),0)</f>
        <v>12.455848656997144</v>
      </c>
      <c r="AS502" s="79">
        <f>MAX(IFERROR(IFERROR(_xlfn.FORECAST.ETS(AS$5,tbl_Model[[#This Row],[H_2023_01]:[H_2025_12]],$H$5:$AQ$5),_xlfn.FORECAST.LINEAR(AS$5,tbl_Model[[#This Row],[H_2023_01]:[H_2025_12]],$H$5:$AQ$5)),0),0)</f>
        <v>14.430780511734854</v>
      </c>
      <c r="AT502" s="79">
        <f>MAX(IFERROR(IFERROR(_xlfn.FORECAST.ETS(AT$5,tbl_Model[[#This Row],[H_2023_01]:[H_2025_12]],$H$5:$AQ$5),_xlfn.FORECAST.LINEAR(AT$5,tbl_Model[[#This Row],[H_2023_01]:[H_2025_12]],$H$5:$AQ$5)),0),0)</f>
        <v>17.854646996425657</v>
      </c>
      <c r="AU502" s="79">
        <f>MAX(IFERROR(IFERROR(_xlfn.FORECAST.ETS(AU$5,tbl_Model[[#This Row],[H_2023_01]:[H_2025_12]],$H$5:$AQ$5),_xlfn.FORECAST.LINEAR(AU$5,tbl_Model[[#This Row],[H_2023_01]:[H_2025_12]],$H$5:$AQ$5)),0),0)</f>
        <v>15.140702131206133</v>
      </c>
      <c r="AV502" s="79">
        <f>MAX(IFERROR(IFERROR(_xlfn.FORECAST.ETS(AV$5,tbl_Model[[#This Row],[H_2023_01]:[H_2025_12]],$H$5:$AQ$5),_xlfn.FORECAST.LINEAR(AV$5,tbl_Model[[#This Row],[H_2023_01]:[H_2025_12]],$H$5:$AQ$5)),0),0)</f>
        <v>13.092767706788397</v>
      </c>
      <c r="AW502" s="79">
        <f>MAX(IFERROR(IFERROR(_xlfn.FORECAST.ETS(AW$5,tbl_Model[[#This Row],[H_2023_01]:[H_2025_12]],$H$5:$AQ$5),_xlfn.FORECAST.LINEAR(AW$5,tbl_Model[[#This Row],[H_2023_01]:[H_2025_12]],$H$5:$AQ$5)),0),0)</f>
        <v>15.067699561526107</v>
      </c>
      <c r="AX502" s="79">
        <f>MAX(IFERROR(IFERROR(_xlfn.FORECAST.ETS(AX$5,tbl_Model[[#This Row],[H_2023_01]:[H_2025_12]],$H$5:$AQ$5),_xlfn.FORECAST.LINEAR(AX$5,tbl_Model[[#This Row],[H_2023_01]:[H_2025_12]],$H$5:$AQ$5)),0),0)</f>
        <v>18.49156604621691</v>
      </c>
      <c r="AY502" s="79">
        <f>MAX(IFERROR(IFERROR(_xlfn.FORECAST.ETS(AY$5,tbl_Model[[#This Row],[H_2023_01]:[H_2025_12]],$H$5:$AQ$5),_xlfn.FORECAST.LINEAR(AY$5,tbl_Model[[#This Row],[H_2023_01]:[H_2025_12]],$H$5:$AQ$5)),0),0)</f>
        <v>15.777621180997386</v>
      </c>
      <c r="AZ502" s="79">
        <f>MAX(IFERROR(IFERROR(_xlfn.FORECAST.ETS(AZ$5,tbl_Model[[#This Row],[H_2023_01]:[H_2025_12]],$H$5:$AQ$5),_xlfn.FORECAST.LINEAR(AZ$5,tbl_Model[[#This Row],[H_2023_01]:[H_2025_12]],$H$5:$AQ$5)),0),0)</f>
        <v>13.72968675657965</v>
      </c>
      <c r="BA502" s="79">
        <f>MAX(IFERROR(IFERROR(_xlfn.FORECAST.ETS(BA$5,tbl_Model[[#This Row],[H_2023_01]:[H_2025_12]],$H$5:$AQ$5),_xlfn.FORECAST.LINEAR(BA$5,tbl_Model[[#This Row],[H_2023_01]:[H_2025_12]],$H$5:$AQ$5)),0),0)</f>
        <v>15.704618611317358</v>
      </c>
      <c r="BB502" s="79">
        <f>MAX(IFERROR(IFERROR(_xlfn.FORECAST.ETS(BB$5,tbl_Model[[#This Row],[H_2023_01]:[H_2025_12]],$H$5:$AQ$5),_xlfn.FORECAST.LINEAR(BB$5,tbl_Model[[#This Row],[H_2023_01]:[H_2025_12]],$H$5:$AQ$5)),0),0)</f>
        <v>19.128485096008163</v>
      </c>
      <c r="BC502" s="79">
        <f>MAX(IFERROR(IFERROR(_xlfn.FORECAST.ETS(BC$5,tbl_Model[[#This Row],[H_2023_01]:[H_2025_12]],$H$5:$AQ$5),_xlfn.FORECAST.LINEAR(BC$5,tbl_Model[[#This Row],[H_2023_01]:[H_2025_12]],$H$5:$AQ$5)),0),0)</f>
        <v>16.414540230788639</v>
      </c>
      <c r="BD502" s="80">
        <f>IFERROR(AR502/SUM(Model!$AR502:$BC502),1/12)</f>
        <v>6.6506047260436837E-2</v>
      </c>
      <c r="BE502" s="80">
        <f>IFERROR(AS502/SUM(Model!$AR502:$BC502),1/12)</f>
        <v>7.7050885664004351E-2</v>
      </c>
      <c r="BF502" s="80">
        <f>IFERROR(AT502/SUM(Model!$AR502:$BC502),1/12)</f>
        <v>9.5332082916377528E-2</v>
      </c>
      <c r="BG502" s="80">
        <f>IFERROR(AU502/SUM(Model!$AR502:$BC502),1/12)</f>
        <v>8.0841400632186783E-2</v>
      </c>
      <c r="BH502" s="80">
        <f>IFERROR(AV502/SUM(Model!$AR502:$BC502),1/12)</f>
        <v>6.9906776475518795E-2</v>
      </c>
      <c r="BI502" s="80">
        <f>IFERROR(AW502/SUM(Model!$AR502:$BC502),1/12)</f>
        <v>8.0451614879086308E-2</v>
      </c>
      <c r="BJ502" s="80">
        <f>IFERROR(AX502/SUM(Model!$AR502:$BC502),1/12)</f>
        <v>9.8732812131459485E-2</v>
      </c>
      <c r="BK502" s="80">
        <f>IFERROR(AY502/SUM(Model!$AR502:$BC502),1/12)</f>
        <v>8.424212984726874E-2</v>
      </c>
      <c r="BL502" s="80">
        <f>IFERROR(AZ502/SUM(Model!$AR502:$BC502),1/12)</f>
        <v>7.3307505690600752E-2</v>
      </c>
      <c r="BM502" s="80">
        <f>IFERROR(BA502/SUM(Model!$AR502:$BC502),1/12)</f>
        <v>8.3852344094168266E-2</v>
      </c>
      <c r="BN502" s="80">
        <f>IFERROR(BB502/SUM(Model!$AR502:$BC502),1/12)</f>
        <v>0.10213354134654144</v>
      </c>
      <c r="BO502" s="80">
        <f>IFERROR(BC502/SUM(Model!$AR502:$BC502),1/12)</f>
        <v>8.7642859062350698E-2</v>
      </c>
      <c r="BP50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183.71502590673578</v>
      </c>
      <c r="BQ502" s="77" cm="1">
        <f t="array" ref="BQ50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502" s="77" cm="1">
        <f t="array" ref="BR50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502" s="77">
        <f>IF(tbl_Model[[#This Row],[Type]]="Boutique",
    tbl_Model[[#This Row],[UnitListPrice]],
    tbl_Model[[#This Row],[UnitListPrice]]*(1-SUMIFS(tbl_MarketTerms[WholesaleMarginPct],tbl_MarketTerms[Country],tbl_Model[[#This Row],[country]])))</f>
        <v>15638.379592541438</v>
      </c>
      <c r="BT502" s="79">
        <f>Model!$BP502*BD502</f>
        <v>12.218160195405748</v>
      </c>
      <c r="BU502" s="79">
        <f>Model!$BP502*BE502</f>
        <v>14.155405455899496</v>
      </c>
      <c r="BV502" s="79">
        <f>Model!$BP502*BF502</f>
        <v>17.51393608272538</v>
      </c>
      <c r="BW502" s="79">
        <f>Model!$BP502*BG502</f>
        <v>14.851780011479001</v>
      </c>
      <c r="BX502" s="79">
        <f>Model!$BP502*BH502</f>
        <v>12.842925251256322</v>
      </c>
      <c r="BY502" s="79">
        <f>Model!$BP502*BI502</f>
        <v>14.78017051175007</v>
      </c>
      <c r="BZ502" s="79">
        <f>Model!$BP502*BJ502</f>
        <v>18.138701138575957</v>
      </c>
      <c r="CA502" s="79">
        <f>Model!$BP502*BK502</f>
        <v>15.476545067329576</v>
      </c>
      <c r="CB502" s="79">
        <f>Model!$BP502*BL502</f>
        <v>13.467690307106897</v>
      </c>
      <c r="CC502" s="79">
        <f>Model!$BP502*BM502</f>
        <v>15.404935567600646</v>
      </c>
      <c r="CD502" s="79">
        <f>Model!$BP502*BN502</f>
        <v>18.763466194426531</v>
      </c>
      <c r="CE502" s="79">
        <f>Model!$BP502*BO502</f>
        <v>16.101310123180152</v>
      </c>
      <c r="CF502" s="79">
        <f>Model!$BS502*BT502</f>
        <v>191072.22705823535</v>
      </c>
      <c r="CG502" s="79">
        <f>Model!$BS502*BU502</f>
        <v>221367.60380568841</v>
      </c>
      <c r="CH502" s="79">
        <f>Model!$BS502*BV502</f>
        <v>273889.58062116773</v>
      </c>
      <c r="CI502" s="79">
        <f>Model!$BS502*BW502</f>
        <v>232257.77344442805</v>
      </c>
      <c r="CJ502" s="79">
        <f>Model!$BS502*BX502</f>
        <v>200842.54015778197</v>
      </c>
      <c r="CK502" s="79">
        <f>Model!$BS502*BY502</f>
        <v>231137.91690523503</v>
      </c>
      <c r="CL502" s="79">
        <f>Model!$BS502*BZ502</f>
        <v>283659.89372071438</v>
      </c>
      <c r="CM502" s="79">
        <f>Model!$BS502*CA502</f>
        <v>242028.0865439747</v>
      </c>
      <c r="CN502" s="79">
        <f>Model!$BS502*CB502</f>
        <v>210612.85325732862</v>
      </c>
      <c r="CO502" s="79">
        <f>Model!$BS502*CC502</f>
        <v>240908.23000478168</v>
      </c>
      <c r="CP502" s="79">
        <f>Model!$BS502*CD502</f>
        <v>293430.20682026102</v>
      </c>
      <c r="CQ502" s="79">
        <f>Model!$BS502*CE502</f>
        <v>251798.39964352135</v>
      </c>
      <c r="CR502" s="79">
        <f>Model!$BR502*BT502</f>
        <v>68383.937241458349</v>
      </c>
      <c r="CS502" s="79">
        <f>Model!$BR502*BU502</f>
        <v>79226.52370261235</v>
      </c>
      <c r="CT502" s="79">
        <f>Model!$BR502*BV502</f>
        <v>98023.915775989895</v>
      </c>
      <c r="CU502" s="79">
        <f>Model!$BR502*BW502</f>
        <v>83124.069089454119</v>
      </c>
      <c r="CV502" s="79">
        <f>Model!$BR502*BX502</f>
        <v>71880.690736801029</v>
      </c>
      <c r="CW502" s="79">
        <f>Model!$BR502*BY502</f>
        <v>82723.277197955031</v>
      </c>
      <c r="CX502" s="79">
        <f>Model!$BR502*BZ502</f>
        <v>101520.6692713326</v>
      </c>
      <c r="CY502" s="79">
        <f>Model!$BR502*CA502</f>
        <v>86620.822584796813</v>
      </c>
      <c r="CZ502" s="79">
        <f>Model!$BR502*CB502</f>
        <v>75377.444232143724</v>
      </c>
      <c r="DA502" s="79">
        <f>Model!$BR502*CC502</f>
        <v>86220.030693297726</v>
      </c>
      <c r="DB502" s="79">
        <f>Model!$BR502*CD502</f>
        <v>105017.42276667528</v>
      </c>
      <c r="DC502" s="79">
        <f>Model!$BR502*CE502</f>
        <v>90117.576080139494</v>
      </c>
      <c r="DD502" s="79">
        <f>SUM(Model!$CF502:$CQ502)</f>
        <v>2873005.3119831188</v>
      </c>
      <c r="DE502" s="79">
        <f>SUM(Model!$CR502:$DC502)</f>
        <v>1028236.3793726563</v>
      </c>
      <c r="DF502" s="80">
        <f>IFERROR((Model!$DD502-Model!$DE502)/Model!$DD502,0)</f>
        <v>0.64210425400748505</v>
      </c>
    </row>
    <row r="503" spans="2:110" x14ac:dyDescent="0.25">
      <c r="B503" t="s">
        <v>371</v>
      </c>
      <c r="C503" t="s">
        <v>131</v>
      </c>
      <c r="D503" t="s">
        <v>30</v>
      </c>
      <c r="E503" s="4">
        <v>29</v>
      </c>
      <c r="F503" s="4">
        <v>164950.34</v>
      </c>
      <c r="G503" s="4">
        <v>71059.83</v>
      </c>
      <c r="H503" s="4">
        <v>7</v>
      </c>
      <c r="I503" s="4">
        <v>6</v>
      </c>
      <c r="J503" s="4">
        <v>5</v>
      </c>
      <c r="K503" s="4">
        <v>0</v>
      </c>
      <c r="L503" s="4">
        <v>3</v>
      </c>
      <c r="M503" s="4">
        <v>8</v>
      </c>
      <c r="N503" s="4">
        <v>2</v>
      </c>
      <c r="O503" s="4">
        <v>0</v>
      </c>
      <c r="P503" s="4">
        <v>2</v>
      </c>
      <c r="Q503" s="4">
        <v>2</v>
      </c>
      <c r="R503" s="4">
        <v>5</v>
      </c>
      <c r="S503" s="4">
        <v>4</v>
      </c>
      <c r="T503" s="4">
        <v>3</v>
      </c>
      <c r="U503" s="4">
        <v>5</v>
      </c>
      <c r="V503" s="4">
        <v>8</v>
      </c>
      <c r="W503" s="4">
        <v>6</v>
      </c>
      <c r="X503" s="4">
        <v>3</v>
      </c>
      <c r="Y503" s="4">
        <v>7</v>
      </c>
      <c r="Z503" s="4">
        <v>0</v>
      </c>
      <c r="AA503" s="4">
        <v>0</v>
      </c>
      <c r="AB503" s="4">
        <v>4</v>
      </c>
      <c r="AC503" s="4">
        <v>5</v>
      </c>
      <c r="AD503" s="4">
        <v>11</v>
      </c>
      <c r="AE503" s="4">
        <v>1</v>
      </c>
      <c r="AF503" s="4">
        <v>1</v>
      </c>
      <c r="AG503" s="4">
        <v>0</v>
      </c>
      <c r="AH503" s="4">
        <v>1</v>
      </c>
      <c r="AI503" s="4">
        <v>2</v>
      </c>
      <c r="AJ503" s="4">
        <v>5</v>
      </c>
      <c r="AK503" s="4">
        <v>0</v>
      </c>
      <c r="AL503" s="4">
        <v>3</v>
      </c>
      <c r="AM503" s="4">
        <v>8</v>
      </c>
      <c r="AN503" s="4">
        <v>0</v>
      </c>
      <c r="AO503" s="4">
        <v>4</v>
      </c>
      <c r="AP503" s="4">
        <v>0</v>
      </c>
      <c r="AQ503" s="4">
        <v>5</v>
      </c>
      <c r="AR503" s="79">
        <f>MAX(IFERROR(IFERROR(_xlfn.FORECAST.ETS(AR$5,tbl_Model[[#This Row],[H_2023_01]:[H_2025_12]],$H$5:$AQ$5),_xlfn.FORECAST.LINEAR(AR$5,tbl_Model[[#This Row],[H_2023_01]:[H_2025_12]],$H$5:$AQ$5)),0),0)</f>
        <v>2.5268486710174276</v>
      </c>
      <c r="AS503" s="79">
        <f>MAX(IFERROR(IFERROR(_xlfn.FORECAST.ETS(AS$5,tbl_Model[[#This Row],[H_2023_01]:[H_2025_12]],$H$5:$AQ$5),_xlfn.FORECAST.LINEAR(AS$5,tbl_Model[[#This Row],[H_2023_01]:[H_2025_12]],$H$5:$AQ$5)),0),0)</f>
        <v>2.4613039421066802</v>
      </c>
      <c r="AT503" s="79">
        <f>MAX(IFERROR(IFERROR(_xlfn.FORECAST.ETS(AT$5,tbl_Model[[#This Row],[H_2023_01]:[H_2025_12]],$H$5:$AQ$5),_xlfn.FORECAST.LINEAR(AT$5,tbl_Model[[#This Row],[H_2023_01]:[H_2025_12]],$H$5:$AQ$5)),0),0)</f>
        <v>2.3957592131959311</v>
      </c>
      <c r="AU503" s="79">
        <f>MAX(IFERROR(IFERROR(_xlfn.FORECAST.ETS(AU$5,tbl_Model[[#This Row],[H_2023_01]:[H_2025_12]],$H$5:$AQ$5),_xlfn.FORECAST.LINEAR(AU$5,tbl_Model[[#This Row],[H_2023_01]:[H_2025_12]],$H$5:$AQ$5)),0),0)</f>
        <v>2.3302144842851837</v>
      </c>
      <c r="AV503" s="79">
        <f>MAX(IFERROR(IFERROR(_xlfn.FORECAST.ETS(AV$5,tbl_Model[[#This Row],[H_2023_01]:[H_2025_12]],$H$5:$AQ$5),_xlfn.FORECAST.LINEAR(AV$5,tbl_Model[[#This Row],[H_2023_01]:[H_2025_12]],$H$5:$AQ$5)),0),0)</f>
        <v>2.264669755374435</v>
      </c>
      <c r="AW503" s="79">
        <f>MAX(IFERROR(IFERROR(_xlfn.FORECAST.ETS(AW$5,tbl_Model[[#This Row],[H_2023_01]:[H_2025_12]],$H$5:$AQ$5),_xlfn.FORECAST.LINEAR(AW$5,tbl_Model[[#This Row],[H_2023_01]:[H_2025_12]],$H$5:$AQ$5)),0),0)</f>
        <v>2.1991250264636872</v>
      </c>
      <c r="AX503" s="79">
        <f>MAX(IFERROR(IFERROR(_xlfn.FORECAST.ETS(AX$5,tbl_Model[[#This Row],[H_2023_01]:[H_2025_12]],$H$5:$AQ$5),_xlfn.FORECAST.LINEAR(AX$5,tbl_Model[[#This Row],[H_2023_01]:[H_2025_12]],$H$5:$AQ$5)),0),0)</f>
        <v>2.1335802975529385</v>
      </c>
      <c r="AY503" s="79">
        <f>MAX(IFERROR(IFERROR(_xlfn.FORECAST.ETS(AY$5,tbl_Model[[#This Row],[H_2023_01]:[H_2025_12]],$H$5:$AQ$5),_xlfn.FORECAST.LINEAR(AY$5,tbl_Model[[#This Row],[H_2023_01]:[H_2025_12]],$H$5:$AQ$5)),0),0)</f>
        <v>2.0680355686421912</v>
      </c>
      <c r="AZ503" s="79">
        <f>MAX(IFERROR(IFERROR(_xlfn.FORECAST.ETS(AZ$5,tbl_Model[[#This Row],[H_2023_01]:[H_2025_12]],$H$5:$AQ$5),_xlfn.FORECAST.LINEAR(AZ$5,tbl_Model[[#This Row],[H_2023_01]:[H_2025_12]],$H$5:$AQ$5)),0),0)</f>
        <v>2.002490839731442</v>
      </c>
      <c r="BA503" s="79">
        <f>MAX(IFERROR(IFERROR(_xlfn.FORECAST.ETS(BA$5,tbl_Model[[#This Row],[H_2023_01]:[H_2025_12]],$H$5:$AQ$5),_xlfn.FORECAST.LINEAR(BA$5,tbl_Model[[#This Row],[H_2023_01]:[H_2025_12]],$H$5:$AQ$5)),0),0)</f>
        <v>1.9369461108206945</v>
      </c>
      <c r="BB503" s="79">
        <f>MAX(IFERROR(IFERROR(_xlfn.FORECAST.ETS(BB$5,tbl_Model[[#This Row],[H_2023_01]:[H_2025_12]],$H$5:$AQ$5),_xlfn.FORECAST.LINEAR(BB$5,tbl_Model[[#This Row],[H_2023_01]:[H_2025_12]],$H$5:$AQ$5)),0),0)</f>
        <v>1.8714013819099458</v>
      </c>
      <c r="BC503" s="79">
        <f>MAX(IFERROR(IFERROR(_xlfn.FORECAST.ETS(BC$5,tbl_Model[[#This Row],[H_2023_01]:[H_2025_12]],$H$5:$AQ$5),_xlfn.FORECAST.LINEAR(BC$5,tbl_Model[[#This Row],[H_2023_01]:[H_2025_12]],$H$5:$AQ$5)),0),0)</f>
        <v>1.805856652999198</v>
      </c>
      <c r="BD503" s="80">
        <f>IFERROR(AR503/SUM(Model!$AR503:$BC503),1/12)</f>
        <v>9.720057416209256E-2</v>
      </c>
      <c r="BE503" s="80">
        <f>IFERROR(AS503/SUM(Model!$AR503:$BC503),1/12)</f>
        <v>9.4679257647772741E-2</v>
      </c>
      <c r="BF503" s="80">
        <f>IFERROR(AT503/SUM(Model!$AR503:$BC503),1/12)</f>
        <v>9.2157941133452839E-2</v>
      </c>
      <c r="BG503" s="80">
        <f>IFERROR(AU503/SUM(Model!$AR503:$BC503),1/12)</f>
        <v>8.9636624619133007E-2</v>
      </c>
      <c r="BH503" s="80">
        <f>IFERROR(AV503/SUM(Model!$AR503:$BC503),1/12)</f>
        <v>8.7115308104813133E-2</v>
      </c>
      <c r="BI503" s="80">
        <f>IFERROR(AW503/SUM(Model!$AR503:$BC503),1/12)</f>
        <v>8.4593991590493287E-2</v>
      </c>
      <c r="BJ503" s="80">
        <f>IFERROR(AX503/SUM(Model!$AR503:$BC503),1/12)</f>
        <v>8.2072675076173399E-2</v>
      </c>
      <c r="BK503" s="80">
        <f>IFERROR(AY503/SUM(Model!$AR503:$BC503),1/12)</f>
        <v>7.955135856185358E-2</v>
      </c>
      <c r="BL503" s="80">
        <f>IFERROR(AZ503/SUM(Model!$AR503:$BC503),1/12)</f>
        <v>7.7030042047533678E-2</v>
      </c>
      <c r="BM503" s="80">
        <f>IFERROR(BA503/SUM(Model!$AR503:$BC503),1/12)</f>
        <v>7.4508725533213846E-2</v>
      </c>
      <c r="BN503" s="80">
        <f>IFERROR(BB503/SUM(Model!$AR503:$BC503),1/12)</f>
        <v>7.1987409018893958E-2</v>
      </c>
      <c r="BO503" s="80">
        <f>IFERROR(BC503/SUM(Model!$AR503:$BC503),1/12)</f>
        <v>6.9466092504574112E-2</v>
      </c>
      <c r="BP50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26.204819277108435</v>
      </c>
      <c r="BQ503" s="77" cm="1">
        <f t="array" ref="BQ50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503" s="77" cm="1">
        <f t="array" ref="BR50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503" s="77">
        <f>IF(tbl_Model[[#This Row],[Type]]="Boutique",
    tbl_Model[[#This Row],[UnitListPrice]],
    tbl_Model[[#This Row],[UnitListPrice]]*(1-SUMIFS(tbl_MarketTerms[WholesaleMarginPct],tbl_MarketTerms[Country],tbl_Model[[#This Row],[country]])))</f>
        <v>6257.3660189337315</v>
      </c>
      <c r="BT503" s="79">
        <f>Model!$BP503*BD503</f>
        <v>2.5471234795488109</v>
      </c>
      <c r="BU503" s="79">
        <f>Model!$BP503*BE503</f>
        <v>2.4810528359506714</v>
      </c>
      <c r="BV503" s="79">
        <f>Model!$BP503*BF503</f>
        <v>2.4149821923525292</v>
      </c>
      <c r="BW503" s="79">
        <f>Model!$BP503*BG503</f>
        <v>2.3489115487543892</v>
      </c>
      <c r="BX503" s="79">
        <f>Model!$BP503*BH503</f>
        <v>2.2828409051562479</v>
      </c>
      <c r="BY503" s="79">
        <f>Model!$BP503*BI503</f>
        <v>2.2167702615581071</v>
      </c>
      <c r="BZ503" s="79">
        <f>Model!$BP503*BJ503</f>
        <v>2.1506996179599658</v>
      </c>
      <c r="CA503" s="79">
        <f>Model!$BP503*BK503</f>
        <v>2.0846289743618258</v>
      </c>
      <c r="CB503" s="79">
        <f>Model!$BP503*BL503</f>
        <v>2.0185583307636836</v>
      </c>
      <c r="CC503" s="79">
        <f>Model!$BP503*BM503</f>
        <v>1.9524876871655437</v>
      </c>
      <c r="CD503" s="79">
        <f>Model!$BP503*BN503</f>
        <v>1.8864170435674019</v>
      </c>
      <c r="CE503" s="79">
        <f>Model!$BP503*BO503</f>
        <v>1.8203463999692615</v>
      </c>
      <c r="CF503" s="79">
        <f>Model!$BS503*BT503</f>
        <v>15938.283906956976</v>
      </c>
      <c r="CG503" s="79">
        <f>Model!$BS503*BU503</f>
        <v>15524.855706856897</v>
      </c>
      <c r="CH503" s="79">
        <f>Model!$BS503*BV503</f>
        <v>15111.427506756801</v>
      </c>
      <c r="CI503" s="79">
        <f>Model!$BS503*BW503</f>
        <v>14697.999306656719</v>
      </c>
      <c r="CJ503" s="79">
        <f>Model!$BS503*BX503</f>
        <v>14284.571106556627</v>
      </c>
      <c r="CK503" s="79">
        <f>Model!$BS503*BY503</f>
        <v>13871.14290645654</v>
      </c>
      <c r="CL503" s="79">
        <f>Model!$BS503*BZ503</f>
        <v>13457.714706356448</v>
      </c>
      <c r="CM503" s="79">
        <f>Model!$BS503*CA503</f>
        <v>13044.286506256365</v>
      </c>
      <c r="CN503" s="79">
        <f>Model!$BS503*CB503</f>
        <v>12630.858306156269</v>
      </c>
      <c r="CO503" s="79">
        <f>Model!$BS503*CC503</f>
        <v>12217.430106056187</v>
      </c>
      <c r="CP503" s="79">
        <f>Model!$BS503*CD503</f>
        <v>11804.001905956093</v>
      </c>
      <c r="CQ503" s="79">
        <f>Model!$BS503*CE503</f>
        <v>11390.573705856008</v>
      </c>
      <c r="CR503" s="79">
        <f>Model!$BR503*BT503</f>
        <v>6763.3087389036145</v>
      </c>
      <c r="CS503" s="79">
        <f>Model!$BR503*BU503</f>
        <v>6587.8731289615953</v>
      </c>
      <c r="CT503" s="79">
        <f>Model!$BR503*BV503</f>
        <v>6412.4375190195697</v>
      </c>
      <c r="CU503" s="79">
        <f>Model!$BR503*BW503</f>
        <v>6237.0019090775495</v>
      </c>
      <c r="CV503" s="79">
        <f>Model!$BR503*BX503</f>
        <v>6061.5662991355257</v>
      </c>
      <c r="CW503" s="79">
        <f>Model!$BR503*BY503</f>
        <v>5886.1306891935037</v>
      </c>
      <c r="CX503" s="79">
        <f>Model!$BR503*BZ503</f>
        <v>5710.6950792514799</v>
      </c>
      <c r="CY503" s="79">
        <f>Model!$BR503*CA503</f>
        <v>5535.2594693094597</v>
      </c>
      <c r="CZ503" s="79">
        <f>Model!$BR503*CB503</f>
        <v>5359.8238593674332</v>
      </c>
      <c r="DA503" s="79">
        <f>Model!$BR503*CC503</f>
        <v>5184.3882494254131</v>
      </c>
      <c r="DB503" s="79">
        <f>Model!$BR503*CD503</f>
        <v>5008.9526394833883</v>
      </c>
      <c r="DC503" s="79">
        <f>Model!$BR503*CE503</f>
        <v>4833.5170295413673</v>
      </c>
      <c r="DD503" s="79">
        <f>SUM(Model!$CF503:$CQ503)</f>
        <v>163973.14567687796</v>
      </c>
      <c r="DE503" s="79">
        <f>SUM(Model!$CR503:$DC503)</f>
        <v>69580.954610669898</v>
      </c>
      <c r="DF503" s="80">
        <f>IFERROR((Model!$DD503-Model!$DE503)/Model!$DD503,0)</f>
        <v>0.57565640200752954</v>
      </c>
    </row>
    <row r="504" spans="2:110" x14ac:dyDescent="0.25">
      <c r="B504" t="s">
        <v>371</v>
      </c>
      <c r="C504" t="s">
        <v>169</v>
      </c>
      <c r="D504" t="s">
        <v>18</v>
      </c>
      <c r="E504" s="4">
        <v>350</v>
      </c>
      <c r="F504" s="4">
        <v>5045038.08</v>
      </c>
      <c r="G504" s="4">
        <v>1938307.56</v>
      </c>
      <c r="H504" s="4">
        <v>23</v>
      </c>
      <c r="I504" s="4">
        <v>34</v>
      </c>
      <c r="J504" s="4">
        <v>60</v>
      </c>
      <c r="K504" s="4">
        <v>16</v>
      </c>
      <c r="L504" s="4">
        <v>23</v>
      </c>
      <c r="M504" s="4">
        <v>26</v>
      </c>
      <c r="N504" s="4">
        <v>24</v>
      </c>
      <c r="O504" s="4">
        <v>22</v>
      </c>
      <c r="P504" s="4">
        <v>34</v>
      </c>
      <c r="Q504" s="4">
        <v>40</v>
      </c>
      <c r="R504" s="4">
        <v>50</v>
      </c>
      <c r="S504" s="4">
        <v>51</v>
      </c>
      <c r="T504" s="4">
        <v>28</v>
      </c>
      <c r="U504" s="4">
        <v>36</v>
      </c>
      <c r="V504" s="4">
        <v>18</v>
      </c>
      <c r="W504" s="4">
        <v>18</v>
      </c>
      <c r="X504" s="4">
        <v>35</v>
      </c>
      <c r="Y504" s="4">
        <v>23</v>
      </c>
      <c r="Z504" s="4">
        <v>19</v>
      </c>
      <c r="AA504" s="4">
        <v>46</v>
      </c>
      <c r="AB504" s="4">
        <v>27</v>
      </c>
      <c r="AC504" s="4">
        <v>19</v>
      </c>
      <c r="AD504" s="4">
        <v>74</v>
      </c>
      <c r="AE504" s="4">
        <v>32</v>
      </c>
      <c r="AF504" s="4">
        <v>34</v>
      </c>
      <c r="AG504" s="4">
        <v>15</v>
      </c>
      <c r="AH504" s="4">
        <v>48</v>
      </c>
      <c r="AI504" s="4">
        <v>15</v>
      </c>
      <c r="AJ504" s="4">
        <v>21</v>
      </c>
      <c r="AK504" s="4">
        <v>15</v>
      </c>
      <c r="AL504" s="4">
        <v>37</v>
      </c>
      <c r="AM504" s="4">
        <v>31</v>
      </c>
      <c r="AN504" s="4">
        <v>26</v>
      </c>
      <c r="AO504" s="4">
        <v>32</v>
      </c>
      <c r="AP504" s="4">
        <v>38</v>
      </c>
      <c r="AQ504" s="4">
        <v>38</v>
      </c>
      <c r="AR504" s="79">
        <f>MAX(IFERROR(IFERROR(_xlfn.FORECAST.ETS(AR$5,tbl_Model[[#This Row],[H_2023_01]:[H_2025_12]],$H$5:$AQ$5),_xlfn.FORECAST.LINEAR(AR$5,tbl_Model[[#This Row],[H_2023_01]:[H_2025_12]],$H$5:$AQ$5)),0),0)</f>
        <v>24.441912818597856</v>
      </c>
      <c r="AS504" s="79">
        <f>MAX(IFERROR(IFERROR(_xlfn.FORECAST.ETS(AS$5,tbl_Model[[#This Row],[H_2023_01]:[H_2025_12]],$H$5:$AQ$5),_xlfn.FORECAST.LINEAR(AS$5,tbl_Model[[#This Row],[H_2023_01]:[H_2025_12]],$H$5:$AQ$5)),0),0)</f>
        <v>25.959190114831653</v>
      </c>
      <c r="AT504" s="79">
        <f>MAX(IFERROR(IFERROR(_xlfn.FORECAST.ETS(AT$5,tbl_Model[[#This Row],[H_2023_01]:[H_2025_12]],$H$5:$AQ$5),_xlfn.FORECAST.LINEAR(AT$5,tbl_Model[[#This Row],[H_2023_01]:[H_2025_12]],$H$5:$AQ$5)),0),0)</f>
        <v>27.055932911951373</v>
      </c>
      <c r="AU504" s="79">
        <f>MAX(IFERROR(IFERROR(_xlfn.FORECAST.ETS(AU$5,tbl_Model[[#This Row],[H_2023_01]:[H_2025_12]],$H$5:$AQ$5),_xlfn.FORECAST.LINEAR(AU$5,tbl_Model[[#This Row],[H_2023_01]:[H_2025_12]],$H$5:$AQ$5)),0),0)</f>
        <v>12.735689134406604</v>
      </c>
      <c r="AV504" s="79">
        <f>MAX(IFERROR(IFERROR(_xlfn.FORECAST.ETS(AV$5,tbl_Model[[#This Row],[H_2023_01]:[H_2025_12]],$H$5:$AQ$5),_xlfn.FORECAST.LINEAR(AV$5,tbl_Model[[#This Row],[H_2023_01]:[H_2025_12]],$H$5:$AQ$5)),0),0)</f>
        <v>25.785769216876826</v>
      </c>
      <c r="AW504" s="79">
        <f>MAX(IFERROR(IFERROR(_xlfn.FORECAST.ETS(AW$5,tbl_Model[[#This Row],[H_2023_01]:[H_2025_12]],$H$5:$AQ$5),_xlfn.FORECAST.LINEAR(AW$5,tbl_Model[[#This Row],[H_2023_01]:[H_2025_12]],$H$5:$AQ$5)),0),0)</f>
        <v>17.794134096070639</v>
      </c>
      <c r="AX504" s="79">
        <f>MAX(IFERROR(IFERROR(_xlfn.FORECAST.ETS(AX$5,tbl_Model[[#This Row],[H_2023_01]:[H_2025_12]],$H$5:$AQ$5),_xlfn.FORECAST.LINEAR(AX$5,tbl_Model[[#This Row],[H_2023_01]:[H_2025_12]],$H$5:$AQ$5)),0),0)</f>
        <v>21.001993106616915</v>
      </c>
      <c r="AY504" s="79">
        <f>MAX(IFERROR(IFERROR(_xlfn.FORECAST.ETS(AY$5,tbl_Model[[#This Row],[H_2023_01]:[H_2025_12]],$H$5:$AQ$5),_xlfn.FORECAST.LINEAR(AY$5,tbl_Model[[#This Row],[H_2023_01]:[H_2025_12]],$H$5:$AQ$5)),0),0)</f>
        <v>29.779561902578639</v>
      </c>
      <c r="AZ504" s="79">
        <f>MAX(IFERROR(IFERROR(_xlfn.FORECAST.ETS(AZ$5,tbl_Model[[#This Row],[H_2023_01]:[H_2025_12]],$H$5:$AQ$5),_xlfn.FORECAST.LINEAR(AZ$5,tbl_Model[[#This Row],[H_2023_01]:[H_2025_12]],$H$5:$AQ$5)),0),0)</f>
        <v>24.957038623838855</v>
      </c>
      <c r="BA504" s="79">
        <f>MAX(IFERROR(IFERROR(_xlfn.FORECAST.ETS(BA$5,tbl_Model[[#This Row],[H_2023_01]:[H_2025_12]],$H$5:$AQ$5),_xlfn.FORECAST.LINEAR(BA$5,tbl_Model[[#This Row],[H_2023_01]:[H_2025_12]],$H$5:$AQ$5)),0),0)</f>
        <v>25.449033639537777</v>
      </c>
      <c r="BB504" s="79">
        <f>MAX(IFERROR(IFERROR(_xlfn.FORECAST.ETS(BB$5,tbl_Model[[#This Row],[H_2023_01]:[H_2025_12]],$H$5:$AQ$5),_xlfn.FORECAST.LINEAR(BB$5,tbl_Model[[#This Row],[H_2023_01]:[H_2025_12]],$H$5:$AQ$5)),0),0)</f>
        <v>52.54041705903812</v>
      </c>
      <c r="BC504" s="79">
        <f>MAX(IFERROR(IFERROR(_xlfn.FORECAST.ETS(BC$5,tbl_Model[[#This Row],[H_2023_01]:[H_2025_12]],$H$5:$AQ$5),_xlfn.FORECAST.LINEAR(BC$5,tbl_Model[[#This Row],[H_2023_01]:[H_2025_12]],$H$5:$AQ$5)),0),0)</f>
        <v>39.981225295502504</v>
      </c>
      <c r="BD504" s="80">
        <f>IFERROR(AR504/SUM(Model!$AR504:$BC504),1/12)</f>
        <v>7.4635920256514734E-2</v>
      </c>
      <c r="BE504" s="80">
        <f>IFERROR(AS504/SUM(Model!$AR504:$BC504),1/12)</f>
        <v>7.9269084122583308E-2</v>
      </c>
      <c r="BF504" s="80">
        <f>IFERROR(AT504/SUM(Model!$AR504:$BC504),1/12)</f>
        <v>8.26181022029297E-2</v>
      </c>
      <c r="BG504" s="80">
        <f>IFERROR(AU504/SUM(Model!$AR504:$BC504),1/12)</f>
        <v>3.8889749984054707E-2</v>
      </c>
      <c r="BH504" s="80">
        <f>IFERROR(AV504/SUM(Model!$AR504:$BC504),1/12)</f>
        <v>7.8739525392600401E-2</v>
      </c>
      <c r="BI504" s="80">
        <f>IFERROR(AW504/SUM(Model!$AR504:$BC504),1/12)</f>
        <v>5.433623723661761E-2</v>
      </c>
      <c r="BJ504" s="80">
        <f>IFERROR(AX504/SUM(Model!$AR504:$BC504),1/12)</f>
        <v>6.4131768015333837E-2</v>
      </c>
      <c r="BK504" s="80">
        <f>IFERROR(AY504/SUM(Model!$AR504:$BC504),1/12)</f>
        <v>9.0934986305311077E-2</v>
      </c>
      <c r="BL504" s="80">
        <f>IFERROR(AZ504/SUM(Model!$AR504:$BC504),1/12)</f>
        <v>7.6208910423339396E-2</v>
      </c>
      <c r="BM504" s="80">
        <f>IFERROR(BA504/SUM(Model!$AR504:$BC504),1/12)</f>
        <v>7.7711268321055446E-2</v>
      </c>
      <c r="BN504" s="80">
        <f>IFERROR(BB504/SUM(Model!$AR504:$BC504),1/12)</f>
        <v>0.16043762233202138</v>
      </c>
      <c r="BO504" s="80">
        <f>IFERROR(BC504/SUM(Model!$AR504:$BC504),1/12)</f>
        <v>0.12208682540763836</v>
      </c>
      <c r="BP50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363.3922149961744</v>
      </c>
      <c r="BQ504" s="77" cm="1">
        <f t="array" ref="BQ50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504" s="77" cm="1">
        <f t="array" ref="BR50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504" s="77">
        <f>IF(tbl_Model[[#This Row],[Type]]="Boutique",
    tbl_Model[[#This Row],[UnitListPrice]],
    tbl_Model[[#This Row],[UnitListPrice]]*(1-SUMIFS(tbl_MarketTerms[WholesaleMarginPct],tbl_MarketTerms[Country],tbl_Model[[#This Row],[country]])))</f>
        <v>14834.644958563536</v>
      </c>
      <c r="BT504" s="79">
        <f>Model!$BP504*BD504</f>
        <v>27.12211238029273</v>
      </c>
      <c r="BU504" s="79">
        <f>Model!$BP504*BE504</f>
        <v>28.805768060023627</v>
      </c>
      <c r="BV504" s="79">
        <f>Model!$BP504*BF504</f>
        <v>30.022775158302938</v>
      </c>
      <c r="BW504" s="79">
        <f>Model!$BP504*BG504</f>
        <v>14.132232387353078</v>
      </c>
      <c r="BX504" s="79">
        <f>Model!$BP504*BH504</f>
        <v>28.613330540164579</v>
      </c>
      <c r="BY504" s="79">
        <f>Model!$BP504*BI504</f>
        <v>19.745365603972083</v>
      </c>
      <c r="BZ504" s="79">
        <f>Model!$BP504*BJ504</f>
        <v>23.304985230712976</v>
      </c>
      <c r="CA504" s="79">
        <f>Model!$BP504*BK504</f>
        <v>33.04506609413378</v>
      </c>
      <c r="CB504" s="79">
        <f>Model!$BP504*BL504</f>
        <v>27.693724761182345</v>
      </c>
      <c r="CC504" s="79">
        <f>Model!$BP504*BM504</f>
        <v>28.239669925350377</v>
      </c>
      <c r="CD504" s="79">
        <f>Model!$BP504*BN504</f>
        <v>58.301782947952944</v>
      </c>
      <c r="CE504" s="79">
        <f>Model!$BP504*BO504</f>
        <v>44.365401906732927</v>
      </c>
      <c r="CF504" s="79">
        <f>Model!$BS504*BT504</f>
        <v>402346.90768790321</v>
      </c>
      <c r="CG504" s="79">
        <f>Model!$BS504*BU504</f>
        <v>427323.34192918002</v>
      </c>
      <c r="CH504" s="79">
        <f>Model!$BS504*BV504</f>
        <v>445377.21014420525</v>
      </c>
      <c r="CI504" s="79">
        <f>Model!$BS504*BW504</f>
        <v>209646.64993829565</v>
      </c>
      <c r="CJ504" s="79">
        <f>Model!$BS504*BX504</f>
        <v>424468.59964536456</v>
      </c>
      <c r="CK504" s="79">
        <f>Model!$BS504*BY504</f>
        <v>292915.48831195832</v>
      </c>
      <c r="CL504" s="79">
        <f>Model!$BS504*BZ504</f>
        <v>345721.18166219391</v>
      </c>
      <c r="CM504" s="79">
        <f>Model!$BS504*CA504</f>
        <v>490211.82313874055</v>
      </c>
      <c r="CN504" s="79">
        <f>Model!$BS504*CB504</f>
        <v>410826.57441231987</v>
      </c>
      <c r="CO504" s="79">
        <f>Model!$BS504*CC504</f>
        <v>418925.47708959726</v>
      </c>
      <c r="CP504" s="79">
        <f>Model!$BS504*CD504</f>
        <v>864886.25048411568</v>
      </c>
      <c r="CQ504" s="79">
        <f>Model!$BS504*CE504</f>
        <v>658144.98573036073</v>
      </c>
      <c r="CR504" s="79">
        <f>Model!$BR504*BT504</f>
        <v>151800.00926548059</v>
      </c>
      <c r="CS504" s="79">
        <f>Model!$BR504*BU504</f>
        <v>161223.27778525621</v>
      </c>
      <c r="CT504" s="79">
        <f>Model!$BR504*BV504</f>
        <v>168034.75641216399</v>
      </c>
      <c r="CU504" s="79">
        <f>Model!$BR504*BW504</f>
        <v>79096.826134416595</v>
      </c>
      <c r="CV504" s="79">
        <f>Model!$BR504*BX504</f>
        <v>160146.22239635311</v>
      </c>
      <c r="CW504" s="79">
        <f>Model!$BR504*BY504</f>
        <v>110513.02492984189</v>
      </c>
      <c r="CX504" s="79">
        <f>Model!$BR504*BZ504</f>
        <v>130435.89394329968</v>
      </c>
      <c r="CY504" s="79">
        <f>Model!$BR504*CA504</f>
        <v>184950.2453545171</v>
      </c>
      <c r="CZ504" s="79">
        <f>Model!$BR504*CB504</f>
        <v>154999.27204776873</v>
      </c>
      <c r="DA504" s="79">
        <f>Model!$BR504*CC504</f>
        <v>158054.87774016935</v>
      </c>
      <c r="DB504" s="79">
        <f>Model!$BR504*CD504</f>
        <v>326309.80461993697</v>
      </c>
      <c r="DC504" s="79">
        <f>Model!$BR504*CE504</f>
        <v>248309.14075123161</v>
      </c>
      <c r="DD504" s="79">
        <f>SUM(Model!$CF504:$CQ504)</f>
        <v>5390794.4901742358</v>
      </c>
      <c r="DE504" s="79">
        <f>SUM(Model!$CR504:$DC504)</f>
        <v>2033873.351380436</v>
      </c>
      <c r="DF504" s="80">
        <f>IFERROR((Model!$DD504-Model!$DE504)/Model!$DD504,0)</f>
        <v>0.62271361761470179</v>
      </c>
    </row>
    <row r="505" spans="2:110" x14ac:dyDescent="0.25">
      <c r="B505" t="s">
        <v>371</v>
      </c>
      <c r="C505" t="s">
        <v>148</v>
      </c>
      <c r="D505" t="s">
        <v>9</v>
      </c>
      <c r="E505" s="4">
        <v>28</v>
      </c>
      <c r="F505" s="4">
        <v>172190.55</v>
      </c>
      <c r="G505" s="4">
        <v>78725.710000000006</v>
      </c>
      <c r="H505" s="4">
        <v>3</v>
      </c>
      <c r="I505" s="4">
        <v>0</v>
      </c>
      <c r="J505" s="4">
        <v>0</v>
      </c>
      <c r="K505" s="4">
        <v>2</v>
      </c>
      <c r="L505" s="4">
        <v>0</v>
      </c>
      <c r="M505" s="4">
        <v>3</v>
      </c>
      <c r="N505" s="4">
        <v>0</v>
      </c>
      <c r="O505" s="4">
        <v>5</v>
      </c>
      <c r="P505" s="4">
        <v>1</v>
      </c>
      <c r="Q505" s="4">
        <v>15</v>
      </c>
      <c r="R505" s="4">
        <v>4</v>
      </c>
      <c r="S505" s="4">
        <v>6</v>
      </c>
      <c r="T505" s="4">
        <v>0</v>
      </c>
      <c r="U505" s="4">
        <v>0</v>
      </c>
      <c r="V505" s="4">
        <v>3</v>
      </c>
      <c r="W505" s="4">
        <v>0</v>
      </c>
      <c r="X505" s="4">
        <v>0</v>
      </c>
      <c r="Y505" s="4">
        <v>10</v>
      </c>
      <c r="Z505" s="4">
        <v>0</v>
      </c>
      <c r="AA505" s="4">
        <v>2</v>
      </c>
      <c r="AB505" s="4">
        <v>0</v>
      </c>
      <c r="AC505" s="4">
        <v>5</v>
      </c>
      <c r="AD505" s="4">
        <v>0</v>
      </c>
      <c r="AE505" s="4">
        <v>2</v>
      </c>
      <c r="AF505" s="4">
        <v>3</v>
      </c>
      <c r="AG505" s="4">
        <v>1</v>
      </c>
      <c r="AH505" s="4">
        <v>2</v>
      </c>
      <c r="AI505" s="4">
        <v>5</v>
      </c>
      <c r="AJ505" s="4">
        <v>5</v>
      </c>
      <c r="AK505" s="4">
        <v>3</v>
      </c>
      <c r="AL505" s="4">
        <v>0</v>
      </c>
      <c r="AM505" s="4">
        <v>3</v>
      </c>
      <c r="AN505" s="4">
        <v>5</v>
      </c>
      <c r="AO505" s="4">
        <v>0</v>
      </c>
      <c r="AP505" s="4">
        <v>0</v>
      </c>
      <c r="AQ505" s="4">
        <v>1</v>
      </c>
      <c r="AR505" s="79">
        <f>MAX(IFERROR(IFERROR(_xlfn.FORECAST.ETS(AR$5,tbl_Model[[#This Row],[H_2023_01]:[H_2025_12]],$H$5:$AQ$5),_xlfn.FORECAST.LINEAR(AR$5,tbl_Model[[#This Row],[H_2023_01]:[H_2025_12]],$H$5:$AQ$5)),0),0)</f>
        <v>1.5199702147042666</v>
      </c>
      <c r="AS505" s="79">
        <f>MAX(IFERROR(IFERROR(_xlfn.FORECAST.ETS(AS$5,tbl_Model[[#This Row],[H_2023_01]:[H_2025_12]],$H$5:$AQ$5),_xlfn.FORECAST.LINEAR(AS$5,tbl_Model[[#This Row],[H_2023_01]:[H_2025_12]],$H$5:$AQ$5)),0),0)</f>
        <v>2.5957447018252475</v>
      </c>
      <c r="AT505" s="79">
        <f>MAX(IFERROR(IFERROR(_xlfn.FORECAST.ETS(AT$5,tbl_Model[[#This Row],[H_2023_01]:[H_2025_12]],$H$5:$AQ$5),_xlfn.FORECAST.LINEAR(AT$5,tbl_Model[[#This Row],[H_2023_01]:[H_2025_12]],$H$5:$AQ$5)),0),0)</f>
        <v>1.4706484040364445</v>
      </c>
      <c r="AU505" s="79">
        <f>MAX(IFERROR(IFERROR(_xlfn.FORECAST.ETS(AU$5,tbl_Model[[#This Row],[H_2023_01]:[H_2025_12]],$H$5:$AQ$5),_xlfn.FORECAST.LINEAR(AU$5,tbl_Model[[#This Row],[H_2023_01]:[H_2025_12]],$H$5:$AQ$5)),0),0)</f>
        <v>2.5464228911574254</v>
      </c>
      <c r="AV505" s="79">
        <f>MAX(IFERROR(IFERROR(_xlfn.FORECAST.ETS(AV$5,tbl_Model[[#This Row],[H_2023_01]:[H_2025_12]],$H$5:$AQ$5),_xlfn.FORECAST.LINEAR(AV$5,tbl_Model[[#This Row],[H_2023_01]:[H_2025_12]],$H$5:$AQ$5)),0),0)</f>
        <v>1.4213265933686225</v>
      </c>
      <c r="AW505" s="79">
        <f>MAX(IFERROR(IFERROR(_xlfn.FORECAST.ETS(AW$5,tbl_Model[[#This Row],[H_2023_01]:[H_2025_12]],$H$5:$AQ$5),_xlfn.FORECAST.LINEAR(AW$5,tbl_Model[[#This Row],[H_2023_01]:[H_2025_12]],$H$5:$AQ$5)),0),0)</f>
        <v>2.4971010804896032</v>
      </c>
      <c r="AX505" s="79">
        <f>MAX(IFERROR(IFERROR(_xlfn.FORECAST.ETS(AX$5,tbl_Model[[#This Row],[H_2023_01]:[H_2025_12]],$H$5:$AQ$5),_xlfn.FORECAST.LINEAR(AX$5,tbl_Model[[#This Row],[H_2023_01]:[H_2025_12]],$H$5:$AQ$5)),0),0)</f>
        <v>1.3720047827008004</v>
      </c>
      <c r="AY505" s="79">
        <f>MAX(IFERROR(IFERROR(_xlfn.FORECAST.ETS(AY$5,tbl_Model[[#This Row],[H_2023_01]:[H_2025_12]],$H$5:$AQ$5),_xlfn.FORECAST.LINEAR(AY$5,tbl_Model[[#This Row],[H_2023_01]:[H_2025_12]],$H$5:$AQ$5)),0),0)</f>
        <v>2.4477792698217811</v>
      </c>
      <c r="AZ505" s="79">
        <f>MAX(IFERROR(IFERROR(_xlfn.FORECAST.ETS(AZ$5,tbl_Model[[#This Row],[H_2023_01]:[H_2025_12]],$H$5:$AQ$5),_xlfn.FORECAST.LINEAR(AZ$5,tbl_Model[[#This Row],[H_2023_01]:[H_2025_12]],$H$5:$AQ$5)),0),0)</f>
        <v>1.3226829720329782</v>
      </c>
      <c r="BA505" s="79">
        <f>MAX(IFERROR(IFERROR(_xlfn.FORECAST.ETS(BA$5,tbl_Model[[#This Row],[H_2023_01]:[H_2025_12]],$H$5:$AQ$5),_xlfn.FORECAST.LINEAR(BA$5,tbl_Model[[#This Row],[H_2023_01]:[H_2025_12]],$H$5:$AQ$5)),0),0)</f>
        <v>2.3984574591539589</v>
      </c>
      <c r="BB505" s="79">
        <f>MAX(IFERROR(IFERROR(_xlfn.FORECAST.ETS(BB$5,tbl_Model[[#This Row],[H_2023_01]:[H_2025_12]],$H$5:$AQ$5),_xlfn.FORECAST.LINEAR(BB$5,tbl_Model[[#This Row],[H_2023_01]:[H_2025_12]],$H$5:$AQ$5)),0),0)</f>
        <v>1.2733611613651559</v>
      </c>
      <c r="BC505" s="79">
        <f>MAX(IFERROR(IFERROR(_xlfn.FORECAST.ETS(BC$5,tbl_Model[[#This Row],[H_2023_01]:[H_2025_12]],$H$5:$AQ$5),_xlfn.FORECAST.LINEAR(BC$5,tbl_Model[[#This Row],[H_2023_01]:[H_2025_12]],$H$5:$AQ$5)),0),0)</f>
        <v>2.3491356484861368</v>
      </c>
      <c r="BD505" s="80">
        <f>IFERROR(AR505/SUM(Model!$AR505:$BC505),1/12)</f>
        <v>6.5474654371045618E-2</v>
      </c>
      <c r="BE505" s="80">
        <f>IFERROR(AS505/SUM(Model!$AR505:$BC505),1/12)</f>
        <v>0.11181501159912426</v>
      </c>
      <c r="BF505" s="80">
        <f>IFERROR(AT505/SUM(Model!$AR505:$BC505),1/12)</f>
        <v>6.3350054510344977E-2</v>
      </c>
      <c r="BG505" s="80">
        <f>IFERROR(AU505/SUM(Model!$AR505:$BC505),1/12)</f>
        <v>0.10969041173842362</v>
      </c>
      <c r="BH505" s="80">
        <f>IFERROR(AV505/SUM(Model!$AR505:$BC505),1/12)</f>
        <v>6.1225454649644351E-2</v>
      </c>
      <c r="BI505" s="80">
        <f>IFERROR(AW505/SUM(Model!$AR505:$BC505),1/12)</f>
        <v>0.10756581187772297</v>
      </c>
      <c r="BJ505" s="80">
        <f>IFERROR(AX505/SUM(Model!$AR505:$BC505),1/12)</f>
        <v>5.910085478894371E-2</v>
      </c>
      <c r="BK505" s="80">
        <f>IFERROR(AY505/SUM(Model!$AR505:$BC505),1/12)</f>
        <v>0.10544121201702233</v>
      </c>
      <c r="BL505" s="80">
        <f>IFERROR(AZ505/SUM(Model!$AR505:$BC505),1/12)</f>
        <v>5.697625492824307E-2</v>
      </c>
      <c r="BM505" s="80">
        <f>IFERROR(BA505/SUM(Model!$AR505:$BC505),1/12)</f>
        <v>0.10331661215632169</v>
      </c>
      <c r="BN505" s="80">
        <f>IFERROR(BB505/SUM(Model!$AR505:$BC505),1/12)</f>
        <v>5.4851655067542422E-2</v>
      </c>
      <c r="BO505" s="80">
        <f>IFERROR(BC505/SUM(Model!$AR505:$BC505),1/12)</f>
        <v>0.10119201229562105</v>
      </c>
      <c r="BP50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28.183333333333326</v>
      </c>
      <c r="BQ505" s="77" cm="1">
        <f t="array" ref="BQ50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505" s="77" cm="1">
        <f t="array" ref="BR50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505" s="77">
        <f>IF(tbl_Model[[#This Row],[Type]]="Boutique",
    tbl_Model[[#This Row],[UnitListPrice]],
    tbl_Model[[#This Row],[UnitListPrice]]*(1-SUMIFS(tbl_MarketTerms[WholesaleMarginPct],tbl_MarketTerms[Country],tbl_Model[[#This Row],[country]])))</f>
        <v>6068.6598395875108</v>
      </c>
      <c r="BT505" s="79">
        <f>Model!$BP505*BD505</f>
        <v>1.8452940090239685</v>
      </c>
      <c r="BU505" s="79">
        <f>Model!$BP505*BE505</f>
        <v>3.1513197435686511</v>
      </c>
      <c r="BV505" s="79">
        <f>Model!$BP505*BF505</f>
        <v>1.7854157029498889</v>
      </c>
      <c r="BW505" s="79">
        <f>Model!$BP505*BG505</f>
        <v>3.0914414374945713</v>
      </c>
      <c r="BX505" s="79">
        <f>Model!$BP505*BH505</f>
        <v>1.7255373968758094</v>
      </c>
      <c r="BY505" s="79">
        <f>Model!$BP505*BI505</f>
        <v>3.0315631314204916</v>
      </c>
      <c r="BZ505" s="79">
        <f>Model!$BP505*BJ505</f>
        <v>1.6656590908017299</v>
      </c>
      <c r="CA505" s="79">
        <f>Model!$BP505*BK505</f>
        <v>2.9716848253464119</v>
      </c>
      <c r="CB505" s="79">
        <f>Model!$BP505*BL505</f>
        <v>1.6057807847276502</v>
      </c>
      <c r="CC505" s="79">
        <f>Model!$BP505*BM505</f>
        <v>2.9118065192723326</v>
      </c>
      <c r="CD505" s="79">
        <f>Model!$BP505*BN505</f>
        <v>1.5459024786535702</v>
      </c>
      <c r="CE505" s="79">
        <f>Model!$BP505*BO505</f>
        <v>2.8519282131982528</v>
      </c>
      <c r="CF505" s="79">
        <f>Model!$BS505*BT505</f>
        <v>11198.46164479519</v>
      </c>
      <c r="CG505" s="79">
        <f>Model!$BS505*BU505</f>
        <v>19124.287569494285</v>
      </c>
      <c r="CH505" s="79">
        <f>Model!$BS505*BV505</f>
        <v>10835.080573460897</v>
      </c>
      <c r="CI505" s="79">
        <f>Model!$BS505*BW505</f>
        <v>18760.906498159988</v>
      </c>
      <c r="CJ505" s="79">
        <f>Model!$BS505*BX505</f>
        <v>10471.699502126601</v>
      </c>
      <c r="CK505" s="79">
        <f>Model!$BS505*BY505</f>
        <v>18397.525426825694</v>
      </c>
      <c r="CL505" s="79">
        <f>Model!$BS505*BZ505</f>
        <v>10108.318430792306</v>
      </c>
      <c r="CM505" s="79">
        <f>Model!$BS505*CA505</f>
        <v>18034.144355491397</v>
      </c>
      <c r="CN505" s="79">
        <f>Model!$BS505*CB505</f>
        <v>9744.9373594580084</v>
      </c>
      <c r="CO505" s="79">
        <f>Model!$BS505*CC505</f>
        <v>17670.763284157103</v>
      </c>
      <c r="CP505" s="79">
        <f>Model!$BS505*CD505</f>
        <v>9381.5562881237111</v>
      </c>
      <c r="CQ505" s="79">
        <f>Model!$BS505*CE505</f>
        <v>17307.382212822806</v>
      </c>
      <c r="CR505" s="79">
        <f>Model!$BR505*BT505</f>
        <v>4981.9502434120177</v>
      </c>
      <c r="CS505" s="79">
        <f>Model!$BR505*BU505</f>
        <v>8507.9765537444036</v>
      </c>
      <c r="CT505" s="79">
        <f>Model!$BR505*BV505</f>
        <v>4820.2899659375107</v>
      </c>
      <c r="CU505" s="79">
        <f>Model!$BR505*BW505</f>
        <v>8346.3162762698976</v>
      </c>
      <c r="CV505" s="79">
        <f>Model!$BR505*BX505</f>
        <v>4658.6296884630046</v>
      </c>
      <c r="CW505" s="79">
        <f>Model!$BR505*BY505</f>
        <v>8184.6559987953897</v>
      </c>
      <c r="CX505" s="79">
        <f>Model!$BR505*BZ505</f>
        <v>4496.9694109884977</v>
      </c>
      <c r="CY505" s="79">
        <f>Model!$BR505*CA505</f>
        <v>8022.9957213208827</v>
      </c>
      <c r="CZ505" s="79">
        <f>Model!$BR505*CB505</f>
        <v>4335.3091335139898</v>
      </c>
      <c r="DA505" s="79">
        <f>Model!$BR505*CC505</f>
        <v>7861.3354438463757</v>
      </c>
      <c r="DB505" s="79">
        <f>Model!$BR505*CD505</f>
        <v>4173.6488560394819</v>
      </c>
      <c r="DC505" s="79">
        <f>Model!$BR505*CE505</f>
        <v>7699.6751663718687</v>
      </c>
      <c r="DD505" s="79">
        <f>SUM(Model!$CF505:$CQ505)</f>
        <v>171035.063145708</v>
      </c>
      <c r="DE505" s="79">
        <f>SUM(Model!$CR505:$DC505)</f>
        <v>76089.752458703326</v>
      </c>
      <c r="DF505" s="80">
        <f>IFERROR((Model!$DD505-Model!$DE505)/Model!$DD505,0)</f>
        <v>0.55512190857683363</v>
      </c>
    </row>
    <row r="506" spans="2:110" x14ac:dyDescent="0.25">
      <c r="B506" t="s">
        <v>371</v>
      </c>
      <c r="C506" t="s">
        <v>169</v>
      </c>
      <c r="D506" t="s">
        <v>20</v>
      </c>
      <c r="E506" s="4">
        <v>181</v>
      </c>
      <c r="F506" s="4">
        <v>2892466.68</v>
      </c>
      <c r="G506" s="4">
        <v>1032465.51</v>
      </c>
      <c r="H506" s="4">
        <v>12</v>
      </c>
      <c r="I506" s="4">
        <v>14</v>
      </c>
      <c r="J506" s="4">
        <v>21</v>
      </c>
      <c r="K506" s="4">
        <v>16</v>
      </c>
      <c r="L506" s="4">
        <v>11</v>
      </c>
      <c r="M506" s="4">
        <v>17</v>
      </c>
      <c r="N506" s="4">
        <v>16</v>
      </c>
      <c r="O506" s="4">
        <v>20</v>
      </c>
      <c r="P506" s="4">
        <v>20</v>
      </c>
      <c r="Q506" s="4">
        <v>13</v>
      </c>
      <c r="R506" s="4">
        <v>37</v>
      </c>
      <c r="S506" s="4">
        <v>18</v>
      </c>
      <c r="T506" s="4">
        <v>15</v>
      </c>
      <c r="U506" s="4">
        <v>33</v>
      </c>
      <c r="V506" s="4">
        <v>20</v>
      </c>
      <c r="W506" s="4">
        <v>16</v>
      </c>
      <c r="X506" s="4">
        <v>23</v>
      </c>
      <c r="Y506" s="4">
        <v>29</v>
      </c>
      <c r="Z506" s="4">
        <v>12</v>
      </c>
      <c r="AA506" s="4">
        <v>13</v>
      </c>
      <c r="AB506" s="4">
        <v>5</v>
      </c>
      <c r="AC506" s="4">
        <v>25</v>
      </c>
      <c r="AD506" s="4">
        <v>37</v>
      </c>
      <c r="AE506" s="4">
        <v>29</v>
      </c>
      <c r="AF506" s="4">
        <v>16</v>
      </c>
      <c r="AG506" s="4">
        <v>15</v>
      </c>
      <c r="AH506" s="4">
        <v>8</v>
      </c>
      <c r="AI506" s="4">
        <v>19</v>
      </c>
      <c r="AJ506" s="4">
        <v>31</v>
      </c>
      <c r="AK506" s="4">
        <v>9</v>
      </c>
      <c r="AL506" s="4">
        <v>14</v>
      </c>
      <c r="AM506" s="4">
        <v>5</v>
      </c>
      <c r="AN506" s="4">
        <v>20</v>
      </c>
      <c r="AO506" s="4">
        <v>12</v>
      </c>
      <c r="AP506" s="4">
        <v>10</v>
      </c>
      <c r="AQ506" s="4">
        <v>22</v>
      </c>
      <c r="AR506" s="79">
        <f>MAX(IFERROR(IFERROR(_xlfn.FORECAST.ETS(AR$5,tbl_Model[[#This Row],[H_2023_01]:[H_2025_12]],$H$5:$AQ$5),_xlfn.FORECAST.LINEAR(AR$5,tbl_Model[[#This Row],[H_2023_01]:[H_2025_12]],$H$5:$AQ$5)),0),0)</f>
        <v>21.942213642213641</v>
      </c>
      <c r="AS506" s="79">
        <f>MAX(IFERROR(IFERROR(_xlfn.FORECAST.ETS(AS$5,tbl_Model[[#This Row],[H_2023_01]:[H_2025_12]],$H$5:$AQ$5),_xlfn.FORECAST.LINEAR(AS$5,tbl_Model[[#This Row],[H_2023_01]:[H_2025_12]],$H$5:$AQ$5)),0),0)</f>
        <v>21.884427284427286</v>
      </c>
      <c r="AT506" s="79">
        <f>MAX(IFERROR(IFERROR(_xlfn.FORECAST.ETS(AT$5,tbl_Model[[#This Row],[H_2023_01]:[H_2025_12]],$H$5:$AQ$5),_xlfn.FORECAST.LINEAR(AT$5,tbl_Model[[#This Row],[H_2023_01]:[H_2025_12]],$H$5:$AQ$5)),0),0)</f>
        <v>21.826640926640927</v>
      </c>
      <c r="AU506" s="79">
        <f>MAX(IFERROR(IFERROR(_xlfn.FORECAST.ETS(AU$5,tbl_Model[[#This Row],[H_2023_01]:[H_2025_12]],$H$5:$AQ$5),_xlfn.FORECAST.LINEAR(AU$5,tbl_Model[[#This Row],[H_2023_01]:[H_2025_12]],$H$5:$AQ$5)),0),0)</f>
        <v>21.768854568854568</v>
      </c>
      <c r="AV506" s="79">
        <f>MAX(IFERROR(IFERROR(_xlfn.FORECAST.ETS(AV$5,tbl_Model[[#This Row],[H_2023_01]:[H_2025_12]],$H$5:$AQ$5),_xlfn.FORECAST.LINEAR(AV$5,tbl_Model[[#This Row],[H_2023_01]:[H_2025_12]],$H$5:$AQ$5)),0),0)</f>
        <v>21.711068211068213</v>
      </c>
      <c r="AW506" s="79">
        <f>MAX(IFERROR(IFERROR(_xlfn.FORECAST.ETS(AW$5,tbl_Model[[#This Row],[H_2023_01]:[H_2025_12]],$H$5:$AQ$5),_xlfn.FORECAST.LINEAR(AW$5,tbl_Model[[#This Row],[H_2023_01]:[H_2025_12]],$H$5:$AQ$5)),0),0)</f>
        <v>21.653281853281854</v>
      </c>
      <c r="AX506" s="79">
        <f>MAX(IFERROR(IFERROR(_xlfn.FORECAST.ETS(AX$5,tbl_Model[[#This Row],[H_2023_01]:[H_2025_12]],$H$5:$AQ$5),_xlfn.FORECAST.LINEAR(AX$5,tbl_Model[[#This Row],[H_2023_01]:[H_2025_12]],$H$5:$AQ$5)),0),0)</f>
        <v>21.595495495495495</v>
      </c>
      <c r="AY506" s="79">
        <f>MAX(IFERROR(IFERROR(_xlfn.FORECAST.ETS(AY$5,tbl_Model[[#This Row],[H_2023_01]:[H_2025_12]],$H$5:$AQ$5),_xlfn.FORECAST.LINEAR(AY$5,tbl_Model[[#This Row],[H_2023_01]:[H_2025_12]],$H$5:$AQ$5)),0),0)</f>
        <v>21.537709137709136</v>
      </c>
      <c r="AZ506" s="79">
        <f>MAX(IFERROR(IFERROR(_xlfn.FORECAST.ETS(AZ$5,tbl_Model[[#This Row],[H_2023_01]:[H_2025_12]],$H$5:$AQ$5),_xlfn.FORECAST.LINEAR(AZ$5,tbl_Model[[#This Row],[H_2023_01]:[H_2025_12]],$H$5:$AQ$5)),0),0)</f>
        <v>21.479922779922781</v>
      </c>
      <c r="BA506" s="79">
        <f>MAX(IFERROR(IFERROR(_xlfn.FORECAST.ETS(BA$5,tbl_Model[[#This Row],[H_2023_01]:[H_2025_12]],$H$5:$AQ$5),_xlfn.FORECAST.LINEAR(BA$5,tbl_Model[[#This Row],[H_2023_01]:[H_2025_12]],$H$5:$AQ$5)),0),0)</f>
        <v>21.422136422136422</v>
      </c>
      <c r="BB506" s="79">
        <f>MAX(IFERROR(IFERROR(_xlfn.FORECAST.ETS(BB$5,tbl_Model[[#This Row],[H_2023_01]:[H_2025_12]],$H$5:$AQ$5),_xlfn.FORECAST.LINEAR(BB$5,tbl_Model[[#This Row],[H_2023_01]:[H_2025_12]],$H$5:$AQ$5)),0),0)</f>
        <v>21.364350064350063</v>
      </c>
      <c r="BC506" s="79">
        <f>MAX(IFERROR(IFERROR(_xlfn.FORECAST.ETS(BC$5,tbl_Model[[#This Row],[H_2023_01]:[H_2025_12]],$H$5:$AQ$5),_xlfn.FORECAST.LINEAR(BC$5,tbl_Model[[#This Row],[H_2023_01]:[H_2025_12]],$H$5:$AQ$5)),0),0)</f>
        <v>21.306563706563708</v>
      </c>
      <c r="BD506" s="80">
        <f>IFERROR(AR506/SUM(Model!$AR506:$BC506),1/12)</f>
        <v>8.4558126985732979E-2</v>
      </c>
      <c r="BE506" s="80">
        <f>IFERROR(AS506/SUM(Model!$AR506:$BC506),1/12)</f>
        <v>8.4335437230751237E-2</v>
      </c>
      <c r="BF506" s="80">
        <f>IFERROR(AT506/SUM(Model!$AR506:$BC506),1/12)</f>
        <v>8.4112747475769467E-2</v>
      </c>
      <c r="BG506" s="80">
        <f>IFERROR(AU506/SUM(Model!$AR506:$BC506),1/12)</f>
        <v>8.3890057720787711E-2</v>
      </c>
      <c r="BH506" s="80">
        <f>IFERROR(AV506/SUM(Model!$AR506:$BC506),1/12)</f>
        <v>8.3667367965805969E-2</v>
      </c>
      <c r="BI506" s="80">
        <f>IFERROR(AW506/SUM(Model!$AR506:$BC506),1/12)</f>
        <v>8.3444678210824214E-2</v>
      </c>
      <c r="BJ506" s="80">
        <f>IFERROR(AX506/SUM(Model!$AR506:$BC506),1/12)</f>
        <v>8.3221988455842458E-2</v>
      </c>
      <c r="BK506" s="80">
        <f>IFERROR(AY506/SUM(Model!$AR506:$BC506),1/12)</f>
        <v>8.2999298700860702E-2</v>
      </c>
      <c r="BL506" s="80">
        <f>IFERROR(AZ506/SUM(Model!$AR506:$BC506),1/12)</f>
        <v>8.277660894587896E-2</v>
      </c>
      <c r="BM506" s="80">
        <f>IFERROR(BA506/SUM(Model!$AR506:$BC506),1/12)</f>
        <v>8.2553919190897204E-2</v>
      </c>
      <c r="BN506" s="80">
        <f>IFERROR(BB506/SUM(Model!$AR506:$BC506),1/12)</f>
        <v>8.2331229435915435E-2</v>
      </c>
      <c r="BO506" s="80">
        <f>IFERROR(BC506/SUM(Model!$AR506:$BC506),1/12)</f>
        <v>8.2108539680933693E-2</v>
      </c>
      <c r="BP50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188.41128254580522</v>
      </c>
      <c r="BQ506" s="77" cm="1">
        <f t="array" ref="BQ50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506" s="77" cm="1">
        <f t="array" ref="BR50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506" s="77">
        <f>IF(tbl_Model[[#This Row],[Type]]="Boutique",
    tbl_Model[[#This Row],[UnitListPrice]],
    tbl_Model[[#This Row],[UnitListPrice]]*(1-SUMIFS(tbl_MarketTerms[WholesaleMarginPct],tbl_MarketTerms[Country],tbl_Model[[#This Row],[country]])))</f>
        <v>15845.054212707182</v>
      </c>
      <c r="BT506" s="79">
        <f>Model!$BP506*BD506</f>
        <v>15.931705155053013</v>
      </c>
      <c r="BU506" s="79">
        <f>Model!$BP506*BE506</f>
        <v>15.889747892707092</v>
      </c>
      <c r="BV506" s="79">
        <f>Model!$BP506*BF506</f>
        <v>15.847790630361166</v>
      </c>
      <c r="BW506" s="79">
        <f>Model!$BP506*BG506</f>
        <v>15.805833368015243</v>
      </c>
      <c r="BX506" s="79">
        <f>Model!$BP506*BH506</f>
        <v>15.763876105669322</v>
      </c>
      <c r="BY506" s="79">
        <f>Model!$BP506*BI506</f>
        <v>15.721918843323397</v>
      </c>
      <c r="BZ506" s="79">
        <f>Model!$BP506*BJ506</f>
        <v>15.679961580977473</v>
      </c>
      <c r="CA506" s="79">
        <f>Model!$BP506*BK506</f>
        <v>15.63800431863155</v>
      </c>
      <c r="CB506" s="79">
        <f>Model!$BP506*BL506</f>
        <v>15.596047056285629</v>
      </c>
      <c r="CC506" s="79">
        <f>Model!$BP506*BM506</f>
        <v>15.554089793939704</v>
      </c>
      <c r="CD506" s="79">
        <f>Model!$BP506*BN506</f>
        <v>15.512132531593778</v>
      </c>
      <c r="CE506" s="79">
        <f>Model!$BP506*BO506</f>
        <v>15.470175269247857</v>
      </c>
      <c r="CF506" s="79">
        <f>Model!$BS506*BT506</f>
        <v>252438.73188268149</v>
      </c>
      <c r="CG506" s="79">
        <f>Model!$BS506*BU506</f>
        <v>251773.91678619359</v>
      </c>
      <c r="CH506" s="79">
        <f>Model!$BS506*BV506</f>
        <v>251109.1016897056</v>
      </c>
      <c r="CI506" s="79">
        <f>Model!$BS506*BW506</f>
        <v>250444.28659321766</v>
      </c>
      <c r="CJ506" s="79">
        <f>Model!$BS506*BX506</f>
        <v>249779.47149672979</v>
      </c>
      <c r="CK506" s="79">
        <f>Model!$BS506*BY506</f>
        <v>249114.65640024183</v>
      </c>
      <c r="CL506" s="79">
        <f>Model!$BS506*BZ506</f>
        <v>248449.84130375387</v>
      </c>
      <c r="CM506" s="79">
        <f>Model!$BS506*CA506</f>
        <v>247785.02620726594</v>
      </c>
      <c r="CN506" s="79">
        <f>Model!$BS506*CB506</f>
        <v>247120.21111077807</v>
      </c>
      <c r="CO506" s="79">
        <f>Model!$BS506*CC506</f>
        <v>246455.39601429011</v>
      </c>
      <c r="CP506" s="79">
        <f>Model!$BS506*CD506</f>
        <v>245790.58091780212</v>
      </c>
      <c r="CQ506" s="79">
        <f>Model!$BS506*CE506</f>
        <v>245125.76582131421</v>
      </c>
      <c r="CR506" s="79">
        <f>Model!$BR506*BT506</f>
        <v>89168.312417627778</v>
      </c>
      <c r="CS506" s="79">
        <f>Model!$BR506*BU506</f>
        <v>88933.48141613495</v>
      </c>
      <c r="CT506" s="79">
        <f>Model!$BR506*BV506</f>
        <v>88698.650414642107</v>
      </c>
      <c r="CU506" s="79">
        <f>Model!$BR506*BW506</f>
        <v>88463.819413149264</v>
      </c>
      <c r="CV506" s="79">
        <f>Model!$BR506*BX506</f>
        <v>88228.98841165645</v>
      </c>
      <c r="CW506" s="79">
        <f>Model!$BR506*BY506</f>
        <v>87994.157410163607</v>
      </c>
      <c r="CX506" s="79">
        <f>Model!$BR506*BZ506</f>
        <v>87759.326408670764</v>
      </c>
      <c r="CY506" s="79">
        <f>Model!$BR506*CA506</f>
        <v>87524.495407177936</v>
      </c>
      <c r="CZ506" s="79">
        <f>Model!$BR506*CB506</f>
        <v>87289.664405685107</v>
      </c>
      <c r="DA506" s="79">
        <f>Model!$BR506*CC506</f>
        <v>87054.833404192264</v>
      </c>
      <c r="DB506" s="79">
        <f>Model!$BR506*CD506</f>
        <v>86820.002402699422</v>
      </c>
      <c r="DC506" s="79">
        <f>Model!$BR506*CE506</f>
        <v>86585.171401206593</v>
      </c>
      <c r="DD506" s="79">
        <f>SUM(Model!$CF506:$CQ506)</f>
        <v>2985386.9862239743</v>
      </c>
      <c r="DE506" s="79">
        <f>SUM(Model!$CR506:$DC506)</f>
        <v>1054520.9029130063</v>
      </c>
      <c r="DF506" s="80">
        <f>IFERROR((Model!$DD506-Model!$DE506)/Model!$DD506,0)</f>
        <v>0.64677245938999606</v>
      </c>
    </row>
    <row r="507" spans="2:110" x14ac:dyDescent="0.25">
      <c r="B507" t="s">
        <v>371</v>
      </c>
      <c r="C507" t="s">
        <v>169</v>
      </c>
      <c r="D507" t="s">
        <v>22</v>
      </c>
      <c r="E507" s="4">
        <v>28</v>
      </c>
      <c r="F507" s="4">
        <v>422091.92</v>
      </c>
      <c r="G507" s="4">
        <v>165496.98000000001</v>
      </c>
      <c r="H507" s="4">
        <v>7</v>
      </c>
      <c r="I507" s="4">
        <v>7</v>
      </c>
      <c r="J507" s="4">
        <v>0</v>
      </c>
      <c r="K507" s="4">
        <v>1</v>
      </c>
      <c r="L507" s="4">
        <v>3</v>
      </c>
      <c r="M507" s="4">
        <v>2</v>
      </c>
      <c r="N507" s="4">
        <v>1</v>
      </c>
      <c r="O507" s="4">
        <v>2</v>
      </c>
      <c r="P507" s="4">
        <v>6</v>
      </c>
      <c r="Q507" s="4">
        <v>5</v>
      </c>
      <c r="R507" s="4">
        <v>2</v>
      </c>
      <c r="S507" s="4">
        <v>2</v>
      </c>
      <c r="T507" s="4">
        <v>4</v>
      </c>
      <c r="U507" s="4">
        <v>1</v>
      </c>
      <c r="V507" s="4">
        <v>11</v>
      </c>
      <c r="W507" s="4">
        <v>6</v>
      </c>
      <c r="X507" s="4">
        <v>0</v>
      </c>
      <c r="Y507" s="4">
        <v>3</v>
      </c>
      <c r="Z507" s="4">
        <v>4</v>
      </c>
      <c r="AA507" s="4">
        <v>6</v>
      </c>
      <c r="AB507" s="4">
        <v>2</v>
      </c>
      <c r="AC507" s="4">
        <v>1</v>
      </c>
      <c r="AD507" s="4">
        <v>0</v>
      </c>
      <c r="AE507" s="4">
        <v>6</v>
      </c>
      <c r="AF507" s="4">
        <v>0</v>
      </c>
      <c r="AG507" s="4">
        <v>0</v>
      </c>
      <c r="AH507" s="4">
        <v>3</v>
      </c>
      <c r="AI507" s="4">
        <v>0</v>
      </c>
      <c r="AJ507" s="4">
        <v>5</v>
      </c>
      <c r="AK507" s="4">
        <v>7</v>
      </c>
      <c r="AL507" s="4">
        <v>5</v>
      </c>
      <c r="AM507" s="4">
        <v>1</v>
      </c>
      <c r="AN507" s="4">
        <v>0</v>
      </c>
      <c r="AO507" s="4">
        <v>0</v>
      </c>
      <c r="AP507" s="4">
        <v>7</v>
      </c>
      <c r="AQ507" s="4">
        <v>0</v>
      </c>
      <c r="AR507" s="79">
        <f>MAX(IFERROR(IFERROR(_xlfn.FORECAST.ETS(AR$5,tbl_Model[[#This Row],[H_2023_01]:[H_2025_12]],$H$5:$AQ$5),_xlfn.FORECAST.LINEAR(AR$5,tbl_Model[[#This Row],[H_2023_01]:[H_2025_12]],$H$5:$AQ$5)),0),0)</f>
        <v>2.1157970158219568</v>
      </c>
      <c r="AS507" s="79">
        <f>MAX(IFERROR(IFERROR(_xlfn.FORECAST.ETS(AS$5,tbl_Model[[#This Row],[H_2023_01]:[H_2025_12]],$H$5:$AQ$5),_xlfn.FORECAST.LINEAR(AS$5,tbl_Model[[#This Row],[H_2023_01]:[H_2025_12]],$H$5:$AQ$5)),0),0)</f>
        <v>2.053637546322185</v>
      </c>
      <c r="AT507" s="79">
        <f>MAX(IFERROR(IFERROR(_xlfn.FORECAST.ETS(AT$5,tbl_Model[[#This Row],[H_2023_01]:[H_2025_12]],$H$5:$AQ$5),_xlfn.FORECAST.LINEAR(AT$5,tbl_Model[[#This Row],[H_2023_01]:[H_2025_12]],$H$5:$AQ$5)),0),0)</f>
        <v>1.9914780768224165</v>
      </c>
      <c r="AU507" s="79">
        <f>MAX(IFERROR(IFERROR(_xlfn.FORECAST.ETS(AU$5,tbl_Model[[#This Row],[H_2023_01]:[H_2025_12]],$H$5:$AQ$5),_xlfn.FORECAST.LINEAR(AU$5,tbl_Model[[#This Row],[H_2023_01]:[H_2025_12]],$H$5:$AQ$5)),0),0)</f>
        <v>1.9293186073226447</v>
      </c>
      <c r="AV507" s="79">
        <f>MAX(IFERROR(IFERROR(_xlfn.FORECAST.ETS(AV$5,tbl_Model[[#This Row],[H_2023_01]:[H_2025_12]],$H$5:$AQ$5),_xlfn.FORECAST.LINEAR(AV$5,tbl_Model[[#This Row],[H_2023_01]:[H_2025_12]],$H$5:$AQ$5)),0),0)</f>
        <v>1.8671591378228762</v>
      </c>
      <c r="AW507" s="79">
        <f>MAX(IFERROR(IFERROR(_xlfn.FORECAST.ETS(AW$5,tbl_Model[[#This Row],[H_2023_01]:[H_2025_12]],$H$5:$AQ$5),_xlfn.FORECAST.LINEAR(AW$5,tbl_Model[[#This Row],[H_2023_01]:[H_2025_12]],$H$5:$AQ$5)),0),0)</f>
        <v>1.8049996683231044</v>
      </c>
      <c r="AX507" s="79">
        <f>MAX(IFERROR(IFERROR(_xlfn.FORECAST.ETS(AX$5,tbl_Model[[#This Row],[H_2023_01]:[H_2025_12]],$H$5:$AQ$5),_xlfn.FORECAST.LINEAR(AX$5,tbl_Model[[#This Row],[H_2023_01]:[H_2025_12]],$H$5:$AQ$5)),0),0)</f>
        <v>1.7428401988233362</v>
      </c>
      <c r="AY507" s="79">
        <f>MAX(IFERROR(IFERROR(_xlfn.FORECAST.ETS(AY$5,tbl_Model[[#This Row],[H_2023_01]:[H_2025_12]],$H$5:$AQ$5),_xlfn.FORECAST.LINEAR(AY$5,tbl_Model[[#This Row],[H_2023_01]:[H_2025_12]],$H$5:$AQ$5)),0),0)</f>
        <v>1.6806807293235644</v>
      </c>
      <c r="AZ507" s="79">
        <f>MAX(IFERROR(IFERROR(_xlfn.FORECAST.ETS(AZ$5,tbl_Model[[#This Row],[H_2023_01]:[H_2025_12]],$H$5:$AQ$5),_xlfn.FORECAST.LINEAR(AZ$5,tbl_Model[[#This Row],[H_2023_01]:[H_2025_12]],$H$5:$AQ$5)),0),0)</f>
        <v>1.6185212598237959</v>
      </c>
      <c r="BA507" s="79">
        <f>MAX(IFERROR(IFERROR(_xlfn.FORECAST.ETS(BA$5,tbl_Model[[#This Row],[H_2023_01]:[H_2025_12]],$H$5:$AQ$5),_xlfn.FORECAST.LINEAR(BA$5,tbl_Model[[#This Row],[H_2023_01]:[H_2025_12]],$H$5:$AQ$5)),0),0)</f>
        <v>1.5563617903240241</v>
      </c>
      <c r="BB507" s="79">
        <f>MAX(IFERROR(IFERROR(_xlfn.FORECAST.ETS(BB$5,tbl_Model[[#This Row],[H_2023_01]:[H_2025_12]],$H$5:$AQ$5),_xlfn.FORECAST.LINEAR(BB$5,tbl_Model[[#This Row],[H_2023_01]:[H_2025_12]],$H$5:$AQ$5)),0),0)</f>
        <v>1.4942023208242556</v>
      </c>
      <c r="BC507" s="79">
        <f>MAX(IFERROR(IFERROR(_xlfn.FORECAST.ETS(BC$5,tbl_Model[[#This Row],[H_2023_01]:[H_2025_12]],$H$5:$AQ$5),_xlfn.FORECAST.LINEAR(BC$5,tbl_Model[[#This Row],[H_2023_01]:[H_2025_12]],$H$5:$AQ$5)),0),0)</f>
        <v>1.4320428513244838</v>
      </c>
      <c r="BD507" s="80">
        <f>IFERROR(AR507/SUM(Model!$AR507:$BC507),1/12)</f>
        <v>9.9393673101134589E-2</v>
      </c>
      <c r="BE507" s="80">
        <f>IFERROR(AS507/SUM(Model!$AR507:$BC507),1/12)</f>
        <v>9.6473611325170655E-2</v>
      </c>
      <c r="BF507" s="80">
        <f>IFERROR(AT507/SUM(Model!$AR507:$BC507),1/12)</f>
        <v>9.3553549549206874E-2</v>
      </c>
      <c r="BG507" s="80">
        <f>IFERROR(AU507/SUM(Model!$AR507:$BC507),1/12)</f>
        <v>9.0633487773242927E-2</v>
      </c>
      <c r="BH507" s="80">
        <f>IFERROR(AV507/SUM(Model!$AR507:$BC507),1/12)</f>
        <v>8.7713425997279146E-2</v>
      </c>
      <c r="BI507" s="80">
        <f>IFERROR(AW507/SUM(Model!$AR507:$BC507),1/12)</f>
        <v>8.4793364221315212E-2</v>
      </c>
      <c r="BJ507" s="80">
        <f>IFERROR(AX507/SUM(Model!$AR507:$BC507),1/12)</f>
        <v>8.1873302445351445E-2</v>
      </c>
      <c r="BK507" s="80">
        <f>IFERROR(AY507/SUM(Model!$AR507:$BC507),1/12)</f>
        <v>7.8953240669387498E-2</v>
      </c>
      <c r="BL507" s="80">
        <f>IFERROR(AZ507/SUM(Model!$AR507:$BC507),1/12)</f>
        <v>7.6033178893423717E-2</v>
      </c>
      <c r="BM507" s="80">
        <f>IFERROR(BA507/SUM(Model!$AR507:$BC507),1/12)</f>
        <v>7.3113117117459783E-2</v>
      </c>
      <c r="BN507" s="80">
        <f>IFERROR(BB507/SUM(Model!$AR507:$BC507),1/12)</f>
        <v>7.0193055341496002E-2</v>
      </c>
      <c r="BO507" s="80">
        <f>IFERROR(BC507/SUM(Model!$AR507:$BC507),1/12)</f>
        <v>6.7272993565532055E-2</v>
      </c>
      <c r="BP50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28.245000000000001</v>
      </c>
      <c r="BQ507" s="77" cm="1">
        <f t="array" ref="BQ50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507" s="77" cm="1">
        <f t="array" ref="BR50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507" s="77">
        <f>IF(tbl_Model[[#This Row],[Type]]="Boutique",
    tbl_Model[[#This Row],[UnitListPrice]],
    tbl_Model[[#This Row],[UnitListPrice]]*(1-SUMIFS(tbl_MarketTerms[WholesaleMarginPct],tbl_MarketTerms[Country],tbl_Model[[#This Row],[country]])))</f>
        <v>14237.584944751381</v>
      </c>
      <c r="BT507" s="79">
        <f>Model!$BP507*BD507</f>
        <v>2.8073742967415467</v>
      </c>
      <c r="BU507" s="79">
        <f>Model!$BP507*BE507</f>
        <v>2.7248971518794454</v>
      </c>
      <c r="BV507" s="79">
        <f>Model!$BP507*BF507</f>
        <v>2.6424200070173485</v>
      </c>
      <c r="BW507" s="79">
        <f>Model!$BP507*BG507</f>
        <v>2.5599428621552467</v>
      </c>
      <c r="BX507" s="79">
        <f>Model!$BP507*BH507</f>
        <v>2.4774657172931493</v>
      </c>
      <c r="BY507" s="79">
        <f>Model!$BP507*BI507</f>
        <v>2.3949885724310485</v>
      </c>
      <c r="BZ507" s="79">
        <f>Model!$BP507*BJ507</f>
        <v>2.3125114275689516</v>
      </c>
      <c r="CA507" s="79">
        <f>Model!$BP507*BK507</f>
        <v>2.2300342827068498</v>
      </c>
      <c r="CB507" s="79">
        <f>Model!$BP507*BL507</f>
        <v>2.1475571378447529</v>
      </c>
      <c r="CC507" s="79">
        <f>Model!$BP507*BM507</f>
        <v>2.0650799929826515</v>
      </c>
      <c r="CD507" s="79">
        <f>Model!$BP507*BN507</f>
        <v>1.9826028481205547</v>
      </c>
      <c r="CE507" s="79">
        <f>Model!$BP507*BO507</f>
        <v>1.9001257032584529</v>
      </c>
      <c r="CF507" s="79">
        <f>Model!$BS507*BT507</f>
        <v>39970.230021569441</v>
      </c>
      <c r="CG507" s="79">
        <f>Model!$BS507*BU507</f>
        <v>38795.954665594705</v>
      </c>
      <c r="CH507" s="79">
        <f>Model!$BS507*BV507</f>
        <v>37621.679309620042</v>
      </c>
      <c r="CI507" s="79">
        <f>Model!$BS507*BW507</f>
        <v>36447.403953645298</v>
      </c>
      <c r="CJ507" s="79">
        <f>Model!$BS507*BX507</f>
        <v>35273.128597670628</v>
      </c>
      <c r="CK507" s="79">
        <f>Model!$BS507*BY507</f>
        <v>34098.853241695899</v>
      </c>
      <c r="CL507" s="79">
        <f>Model!$BS507*BZ507</f>
        <v>32924.577885721228</v>
      </c>
      <c r="CM507" s="79">
        <f>Model!$BS507*CA507</f>
        <v>31750.302529746488</v>
      </c>
      <c r="CN507" s="79">
        <f>Model!$BS507*CB507</f>
        <v>30576.027173771821</v>
      </c>
      <c r="CO507" s="79">
        <f>Model!$BS507*CC507</f>
        <v>29401.751817797089</v>
      </c>
      <c r="CP507" s="79">
        <f>Model!$BS507*CD507</f>
        <v>28227.476461822418</v>
      </c>
      <c r="CQ507" s="79">
        <f>Model!$BS507*CE507</f>
        <v>27053.201105847678</v>
      </c>
      <c r="CR507" s="79">
        <f>Model!$BR507*BT507</f>
        <v>15712.619956795537</v>
      </c>
      <c r="CS507" s="79">
        <f>Model!$BR507*BU507</f>
        <v>15251.002838677754</v>
      </c>
      <c r="CT507" s="79">
        <f>Model!$BR507*BV507</f>
        <v>14789.385720559996</v>
      </c>
      <c r="CU507" s="79">
        <f>Model!$BR507*BW507</f>
        <v>14327.768602442211</v>
      </c>
      <c r="CV507" s="79">
        <f>Model!$BR507*BX507</f>
        <v>13866.151484324449</v>
      </c>
      <c r="CW507" s="79">
        <f>Model!$BR507*BY507</f>
        <v>13404.53436620667</v>
      </c>
      <c r="CX507" s="79">
        <f>Model!$BR507*BZ507</f>
        <v>12942.917248088912</v>
      </c>
      <c r="CY507" s="79">
        <f>Model!$BR507*CA507</f>
        <v>12481.300129971127</v>
      </c>
      <c r="CZ507" s="79">
        <f>Model!$BR507*CB507</f>
        <v>12019.683011853369</v>
      </c>
      <c r="DA507" s="79">
        <f>Model!$BR507*CC507</f>
        <v>11558.065893735586</v>
      </c>
      <c r="DB507" s="79">
        <f>Model!$BR507*CD507</f>
        <v>11096.448775617828</v>
      </c>
      <c r="DC507" s="79">
        <f>Model!$BR507*CE507</f>
        <v>10634.831657500043</v>
      </c>
      <c r="DD507" s="79">
        <f>SUM(Model!$CF507:$CQ507)</f>
        <v>402140.58676450269</v>
      </c>
      <c r="DE507" s="79">
        <f>SUM(Model!$CR507:$DC507)</f>
        <v>158084.7096857735</v>
      </c>
      <c r="DF507" s="80">
        <f>IFERROR((Model!$DD507-Model!$DE507)/Model!$DD507,0)</f>
        <v>0.60689193061144708</v>
      </c>
    </row>
    <row r="508" spans="2:110" x14ac:dyDescent="0.25">
      <c r="B508" t="s">
        <v>371</v>
      </c>
      <c r="C508" t="s">
        <v>45</v>
      </c>
      <c r="D508" t="s">
        <v>18</v>
      </c>
      <c r="E508" s="4">
        <v>393</v>
      </c>
      <c r="F508" s="4">
        <v>4599826.07</v>
      </c>
      <c r="G508" s="4">
        <v>1850125.17</v>
      </c>
      <c r="H508" s="4">
        <v>32</v>
      </c>
      <c r="I508" s="4">
        <v>21</v>
      </c>
      <c r="J508" s="4">
        <v>29</v>
      </c>
      <c r="K508" s="4">
        <v>14</v>
      </c>
      <c r="L508" s="4">
        <v>52</v>
      </c>
      <c r="M508" s="4">
        <v>22</v>
      </c>
      <c r="N508" s="4">
        <v>41</v>
      </c>
      <c r="O508" s="4">
        <v>27</v>
      </c>
      <c r="P508" s="4">
        <v>31</v>
      </c>
      <c r="Q508" s="4">
        <v>28</v>
      </c>
      <c r="R508" s="4">
        <v>27</v>
      </c>
      <c r="S508" s="4">
        <v>61</v>
      </c>
      <c r="T508" s="4">
        <v>31</v>
      </c>
      <c r="U508" s="4">
        <v>30</v>
      </c>
      <c r="V508" s="4">
        <v>14</v>
      </c>
      <c r="W508" s="4">
        <v>12</v>
      </c>
      <c r="X508" s="4">
        <v>48</v>
      </c>
      <c r="Y508" s="4">
        <v>30</v>
      </c>
      <c r="Z508" s="4">
        <v>11</v>
      </c>
      <c r="AA508" s="4">
        <v>32</v>
      </c>
      <c r="AB508" s="4">
        <v>68</v>
      </c>
      <c r="AC508" s="4">
        <v>42</v>
      </c>
      <c r="AD508" s="4">
        <v>37</v>
      </c>
      <c r="AE508" s="4">
        <v>39</v>
      </c>
      <c r="AF508" s="4">
        <v>23</v>
      </c>
      <c r="AG508" s="4">
        <v>29</v>
      </c>
      <c r="AH508" s="4">
        <v>34</v>
      </c>
      <c r="AI508" s="4">
        <v>34</v>
      </c>
      <c r="AJ508" s="4">
        <v>42</v>
      </c>
      <c r="AK508" s="4">
        <v>27</v>
      </c>
      <c r="AL508" s="4">
        <v>33</v>
      </c>
      <c r="AM508" s="4">
        <v>30</v>
      </c>
      <c r="AN508" s="4">
        <v>17</v>
      </c>
      <c r="AO508" s="4">
        <v>17</v>
      </c>
      <c r="AP508" s="4">
        <v>60</v>
      </c>
      <c r="AQ508" s="4">
        <v>47</v>
      </c>
      <c r="AR508" s="79">
        <f>MAX(IFERROR(IFERROR(_xlfn.FORECAST.ETS(AR$5,tbl_Model[[#This Row],[H_2023_01]:[H_2025_12]],$H$5:$AQ$5),_xlfn.FORECAST.LINEAR(AR$5,tbl_Model[[#This Row],[H_2023_01]:[H_2025_12]],$H$5:$AQ$5)),0),0)</f>
        <v>37.021438214421089</v>
      </c>
      <c r="AS508" s="79">
        <f>MAX(IFERROR(IFERROR(_xlfn.FORECAST.ETS(AS$5,tbl_Model[[#This Row],[H_2023_01]:[H_2025_12]],$H$5:$AQ$5),_xlfn.FORECAST.LINEAR(AS$5,tbl_Model[[#This Row],[H_2023_01]:[H_2025_12]],$H$5:$AQ$5)),0),0)</f>
        <v>37.133415496426437</v>
      </c>
      <c r="AT508" s="79">
        <f>MAX(IFERROR(IFERROR(_xlfn.FORECAST.ETS(AT$5,tbl_Model[[#This Row],[H_2023_01]:[H_2025_12]],$H$5:$AQ$5),_xlfn.FORECAST.LINEAR(AT$5,tbl_Model[[#This Row],[H_2023_01]:[H_2025_12]],$H$5:$AQ$5)),0),0)</f>
        <v>37.245392778431821</v>
      </c>
      <c r="AU508" s="79">
        <f>MAX(IFERROR(IFERROR(_xlfn.FORECAST.ETS(AU$5,tbl_Model[[#This Row],[H_2023_01]:[H_2025_12]],$H$5:$AQ$5),_xlfn.FORECAST.LINEAR(AU$5,tbl_Model[[#This Row],[H_2023_01]:[H_2025_12]],$H$5:$AQ$5)),0),0)</f>
        <v>37.357370060437177</v>
      </c>
      <c r="AV508" s="79">
        <f>MAX(IFERROR(IFERROR(_xlfn.FORECAST.ETS(AV$5,tbl_Model[[#This Row],[H_2023_01]:[H_2025_12]],$H$5:$AQ$5),_xlfn.FORECAST.LINEAR(AV$5,tbl_Model[[#This Row],[H_2023_01]:[H_2025_12]],$H$5:$AQ$5)),0),0)</f>
        <v>37.46934734244256</v>
      </c>
      <c r="AW508" s="79">
        <f>MAX(IFERROR(IFERROR(_xlfn.FORECAST.ETS(AW$5,tbl_Model[[#This Row],[H_2023_01]:[H_2025_12]],$H$5:$AQ$5),_xlfn.FORECAST.LINEAR(AW$5,tbl_Model[[#This Row],[H_2023_01]:[H_2025_12]],$H$5:$AQ$5)),0),0)</f>
        <v>37.581324624447909</v>
      </c>
      <c r="AX508" s="79">
        <f>MAX(IFERROR(IFERROR(_xlfn.FORECAST.ETS(AX$5,tbl_Model[[#This Row],[H_2023_01]:[H_2025_12]],$H$5:$AQ$5),_xlfn.FORECAST.LINEAR(AX$5,tbl_Model[[#This Row],[H_2023_01]:[H_2025_12]],$H$5:$AQ$5)),0),0)</f>
        <v>37.693301906453293</v>
      </c>
      <c r="AY508" s="79">
        <f>MAX(IFERROR(IFERROR(_xlfn.FORECAST.ETS(AY$5,tbl_Model[[#This Row],[H_2023_01]:[H_2025_12]],$H$5:$AQ$5),_xlfn.FORECAST.LINEAR(AY$5,tbl_Model[[#This Row],[H_2023_01]:[H_2025_12]],$H$5:$AQ$5)),0),0)</f>
        <v>37.805279188458648</v>
      </c>
      <c r="AZ508" s="79">
        <f>MAX(IFERROR(IFERROR(_xlfn.FORECAST.ETS(AZ$5,tbl_Model[[#This Row],[H_2023_01]:[H_2025_12]],$H$5:$AQ$5),_xlfn.FORECAST.LINEAR(AZ$5,tbl_Model[[#This Row],[H_2023_01]:[H_2025_12]],$H$5:$AQ$5)),0),0)</f>
        <v>37.917256470464032</v>
      </c>
      <c r="BA508" s="79">
        <f>MAX(IFERROR(IFERROR(_xlfn.FORECAST.ETS(BA$5,tbl_Model[[#This Row],[H_2023_01]:[H_2025_12]],$H$5:$AQ$5),_xlfn.FORECAST.LINEAR(BA$5,tbl_Model[[#This Row],[H_2023_01]:[H_2025_12]],$H$5:$AQ$5)),0),0)</f>
        <v>38.029233752469381</v>
      </c>
      <c r="BB508" s="79">
        <f>MAX(IFERROR(IFERROR(_xlfn.FORECAST.ETS(BB$5,tbl_Model[[#This Row],[H_2023_01]:[H_2025_12]],$H$5:$AQ$5),_xlfn.FORECAST.LINEAR(BB$5,tbl_Model[[#This Row],[H_2023_01]:[H_2025_12]],$H$5:$AQ$5)),0),0)</f>
        <v>38.141211034474765</v>
      </c>
      <c r="BC508" s="79">
        <f>MAX(IFERROR(IFERROR(_xlfn.FORECAST.ETS(BC$5,tbl_Model[[#This Row],[H_2023_01]:[H_2025_12]],$H$5:$AQ$5),_xlfn.FORECAST.LINEAR(BC$5,tbl_Model[[#This Row],[H_2023_01]:[H_2025_12]],$H$5:$AQ$5)),0),0)</f>
        <v>38.25318831648012</v>
      </c>
      <c r="BD508" s="80">
        <f>IFERROR(AR508/SUM(Model!$AR508:$BC508),1/12)</f>
        <v>8.1969715251533667E-2</v>
      </c>
      <c r="BE508" s="80">
        <f>IFERROR(AS508/SUM(Model!$AR508:$BC508),1/12)</f>
        <v>8.2217645811860834E-2</v>
      </c>
      <c r="BF508" s="80">
        <f>IFERROR(AT508/SUM(Model!$AR508:$BC508),1/12)</f>
        <v>8.2465576372188085E-2</v>
      </c>
      <c r="BG508" s="80">
        <f>IFERROR(AU508/SUM(Model!$AR508:$BC508),1/12)</f>
        <v>8.2713506932515266E-2</v>
      </c>
      <c r="BH508" s="80">
        <f>IFERROR(AV508/SUM(Model!$AR508:$BC508),1/12)</f>
        <v>8.2961437492842516E-2</v>
      </c>
      <c r="BI508" s="80">
        <f>IFERROR(AW508/SUM(Model!$AR508:$BC508),1/12)</f>
        <v>8.3209368053169683E-2</v>
      </c>
      <c r="BJ508" s="80">
        <f>IFERROR(AX508/SUM(Model!$AR508:$BC508),1/12)</f>
        <v>8.3457298613496933E-2</v>
      </c>
      <c r="BK508" s="80">
        <f>IFERROR(AY508/SUM(Model!$AR508:$BC508),1/12)</f>
        <v>8.3705229173824128E-2</v>
      </c>
      <c r="BL508" s="80">
        <f>IFERROR(AZ508/SUM(Model!$AR508:$BC508),1/12)</f>
        <v>8.3953159734151364E-2</v>
      </c>
      <c r="BM508" s="80">
        <f>IFERROR(BA508/SUM(Model!$AR508:$BC508),1/12)</f>
        <v>8.4201090294478545E-2</v>
      </c>
      <c r="BN508" s="80">
        <f>IFERROR(BB508/SUM(Model!$AR508:$BC508),1/12)</f>
        <v>8.4449020854805781E-2</v>
      </c>
      <c r="BO508" s="80">
        <f>IFERROR(BC508/SUM(Model!$AR508:$BC508),1/12)</f>
        <v>8.4696951415132976E-2</v>
      </c>
      <c r="BP50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408.80967865340477</v>
      </c>
      <c r="BQ508" s="77" cm="1">
        <f t="array" ref="BQ50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508" s="77" cm="1">
        <f t="array" ref="BR50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508" s="77">
        <f>IF(tbl_Model[[#This Row],[Type]]="Boutique",
    tbl_Model[[#This Row],[UnitListPrice]],
    tbl_Model[[#This Row],[UnitListPrice]]*(1-SUMIFS(tbl_MarketTerms[WholesaleMarginPct],tbl_MarketTerms[Country],tbl_Model[[#This Row],[country]])))</f>
        <v>11974.290027300467</v>
      </c>
      <c r="BT508" s="79">
        <f>Model!$BP508*BD508</f>
        <v>33.51001295129057</v>
      </c>
      <c r="BU508" s="79">
        <f>Model!$BP508*BE508</f>
        <v>33.611369363986277</v>
      </c>
      <c r="BV508" s="79">
        <f>Model!$BP508*BF508</f>
        <v>33.712725776682021</v>
      </c>
      <c r="BW508" s="79">
        <f>Model!$BP508*BG508</f>
        <v>33.814082189377736</v>
      </c>
      <c r="BX508" s="79">
        <f>Model!$BP508*BH508</f>
        <v>33.915438602073472</v>
      </c>
      <c r="BY508" s="79">
        <f>Model!$BP508*BI508</f>
        <v>34.01679501476918</v>
      </c>
      <c r="BZ508" s="79">
        <f>Model!$BP508*BJ508</f>
        <v>34.118151427464923</v>
      </c>
      <c r="CA508" s="79">
        <f>Model!$BP508*BK508</f>
        <v>34.219507840160645</v>
      </c>
      <c r="CB508" s="79">
        <f>Model!$BP508*BL508</f>
        <v>34.320864252856381</v>
      </c>
      <c r="CC508" s="79">
        <f>Model!$BP508*BM508</f>
        <v>34.422220665552096</v>
      </c>
      <c r="CD508" s="79">
        <f>Model!$BP508*BN508</f>
        <v>34.523577078247833</v>
      </c>
      <c r="CE508" s="79">
        <f>Model!$BP508*BO508</f>
        <v>34.624933490943548</v>
      </c>
      <c r="CF508" s="79">
        <f>Model!$BS508*BT508</f>
        <v>401258.61389734817</v>
      </c>
      <c r="CG508" s="79">
        <f>Model!$BS508*BU508</f>
        <v>402472.2849790933</v>
      </c>
      <c r="CH508" s="79">
        <f>Model!$BS508*BV508</f>
        <v>403685.95606083889</v>
      </c>
      <c r="CI508" s="79">
        <f>Model!$BS508*BW508</f>
        <v>404899.62714258418</v>
      </c>
      <c r="CJ508" s="79">
        <f>Model!$BS508*BX508</f>
        <v>406113.29822432966</v>
      </c>
      <c r="CK508" s="79">
        <f>Model!$BS508*BY508</f>
        <v>407326.96930607484</v>
      </c>
      <c r="CL508" s="79">
        <f>Model!$BS508*BZ508</f>
        <v>408540.64038782043</v>
      </c>
      <c r="CM508" s="79">
        <f>Model!$BS508*CA508</f>
        <v>409754.31146956579</v>
      </c>
      <c r="CN508" s="79">
        <f>Model!$BS508*CB508</f>
        <v>410967.98255131126</v>
      </c>
      <c r="CO508" s="79">
        <f>Model!$BS508*CC508</f>
        <v>412181.6536330565</v>
      </c>
      <c r="CP508" s="79">
        <f>Model!$BS508*CD508</f>
        <v>413395.32471480203</v>
      </c>
      <c r="CQ508" s="79">
        <f>Model!$BS508*CE508</f>
        <v>414608.99579654727</v>
      </c>
      <c r="CR508" s="79">
        <f>Model!$BR508*BT508</f>
        <v>159130.31748431711</v>
      </c>
      <c r="CS508" s="79">
        <f>Model!$BR508*BU508</f>
        <v>159611.63267075957</v>
      </c>
      <c r="CT508" s="79">
        <f>Model!$BR508*BV508</f>
        <v>160092.94785720221</v>
      </c>
      <c r="CU508" s="79">
        <f>Model!$BR508*BW508</f>
        <v>160574.26304364469</v>
      </c>
      <c r="CV508" s="79">
        <f>Model!$BR508*BX508</f>
        <v>161055.57823008727</v>
      </c>
      <c r="CW508" s="79">
        <f>Model!$BR508*BY508</f>
        <v>161536.89341652973</v>
      </c>
      <c r="CX508" s="79">
        <f>Model!$BR508*BZ508</f>
        <v>162018.20860297236</v>
      </c>
      <c r="CY508" s="79">
        <f>Model!$BR508*CA508</f>
        <v>162499.52378941487</v>
      </c>
      <c r="CZ508" s="79">
        <f>Model!$BR508*CB508</f>
        <v>162980.83897585745</v>
      </c>
      <c r="DA508" s="79">
        <f>Model!$BR508*CC508</f>
        <v>163462.15416229994</v>
      </c>
      <c r="DB508" s="79">
        <f>Model!$BR508*CD508</f>
        <v>163943.46934874254</v>
      </c>
      <c r="DC508" s="79">
        <f>Model!$BR508*CE508</f>
        <v>164424.78453518503</v>
      </c>
      <c r="DD508" s="79">
        <f>SUM(Model!$CF508:$CQ508)</f>
        <v>4895205.6581633724</v>
      </c>
      <c r="DE508" s="79">
        <f>SUM(Model!$CR508:$DC508)</f>
        <v>1941330.612117013</v>
      </c>
      <c r="DF508" s="80">
        <f>IFERROR((Model!$DD508-Model!$DE508)/Model!$DD508,0)</f>
        <v>0.60342205257922121</v>
      </c>
    </row>
    <row r="509" spans="2:110" x14ac:dyDescent="0.25">
      <c r="B509" t="s">
        <v>371</v>
      </c>
      <c r="C509" t="s">
        <v>148</v>
      </c>
      <c r="D509" t="s">
        <v>27</v>
      </c>
      <c r="E509" s="4">
        <v>121</v>
      </c>
      <c r="F509" s="4">
        <v>756817.25</v>
      </c>
      <c r="G509" s="4">
        <v>332642.11</v>
      </c>
      <c r="H509" s="4">
        <v>0</v>
      </c>
      <c r="I509" s="4">
        <v>9</v>
      </c>
      <c r="J509" s="4">
        <v>16</v>
      </c>
      <c r="K509" s="4">
        <v>18</v>
      </c>
      <c r="L509" s="4">
        <v>26</v>
      </c>
      <c r="M509" s="4">
        <v>14</v>
      </c>
      <c r="N509" s="4">
        <v>19</v>
      </c>
      <c r="O509" s="4">
        <v>8</v>
      </c>
      <c r="P509" s="4">
        <v>7</v>
      </c>
      <c r="Q509" s="4">
        <v>17</v>
      </c>
      <c r="R509" s="4">
        <v>20</v>
      </c>
      <c r="S509" s="4">
        <v>26</v>
      </c>
      <c r="T509" s="4">
        <v>9</v>
      </c>
      <c r="U509" s="4">
        <v>13</v>
      </c>
      <c r="V509" s="4">
        <v>17</v>
      </c>
      <c r="W509" s="4">
        <v>10</v>
      </c>
      <c r="X509" s="4">
        <v>10</v>
      </c>
      <c r="Y509" s="4">
        <v>14</v>
      </c>
      <c r="Z509" s="4">
        <v>12</v>
      </c>
      <c r="AA509" s="4">
        <v>6</v>
      </c>
      <c r="AB509" s="4">
        <v>17</v>
      </c>
      <c r="AC509" s="4">
        <v>2</v>
      </c>
      <c r="AD509" s="4">
        <v>16</v>
      </c>
      <c r="AE509" s="4">
        <v>15</v>
      </c>
      <c r="AF509" s="4">
        <v>11</v>
      </c>
      <c r="AG509" s="4">
        <v>10</v>
      </c>
      <c r="AH509" s="4">
        <v>8</v>
      </c>
      <c r="AI509" s="4">
        <v>10</v>
      </c>
      <c r="AJ509" s="4">
        <v>6</v>
      </c>
      <c r="AK509" s="4">
        <v>3</v>
      </c>
      <c r="AL509" s="4">
        <v>8</v>
      </c>
      <c r="AM509" s="4">
        <v>16</v>
      </c>
      <c r="AN509" s="4">
        <v>1</v>
      </c>
      <c r="AO509" s="4">
        <v>20</v>
      </c>
      <c r="AP509" s="4">
        <v>12</v>
      </c>
      <c r="AQ509" s="4">
        <v>16</v>
      </c>
      <c r="AR509" s="79">
        <f>MAX(IFERROR(IFERROR(_xlfn.FORECAST.ETS(AR$5,tbl_Model[[#This Row],[H_2023_01]:[H_2025_12]],$H$5:$AQ$5),_xlfn.FORECAST.LINEAR(AR$5,tbl_Model[[#This Row],[H_2023_01]:[H_2025_12]],$H$5:$AQ$5)),0),0)</f>
        <v>14.086822632011188</v>
      </c>
      <c r="AS509" s="79">
        <f>MAX(IFERROR(IFERROR(_xlfn.FORECAST.ETS(AS$5,tbl_Model[[#This Row],[H_2023_01]:[H_2025_12]],$H$5:$AQ$5),_xlfn.FORECAST.LINEAR(AS$5,tbl_Model[[#This Row],[H_2023_01]:[H_2025_12]],$H$5:$AQ$5)),0),0)</f>
        <v>13.996961597113472</v>
      </c>
      <c r="AT509" s="79">
        <f>MAX(IFERROR(IFERROR(_xlfn.FORECAST.ETS(AT$5,tbl_Model[[#This Row],[H_2023_01]:[H_2025_12]],$H$5:$AQ$5),_xlfn.FORECAST.LINEAR(AT$5,tbl_Model[[#This Row],[H_2023_01]:[H_2025_12]],$H$5:$AQ$5)),0),0)</f>
        <v>13.907100562215758</v>
      </c>
      <c r="AU509" s="79">
        <f>MAX(IFERROR(IFERROR(_xlfn.FORECAST.ETS(AU$5,tbl_Model[[#This Row],[H_2023_01]:[H_2025_12]],$H$5:$AQ$5),_xlfn.FORECAST.LINEAR(AU$5,tbl_Model[[#This Row],[H_2023_01]:[H_2025_12]],$H$5:$AQ$5)),0),0)</f>
        <v>13.817239527318042</v>
      </c>
      <c r="AV509" s="79">
        <f>MAX(IFERROR(IFERROR(_xlfn.FORECAST.ETS(AV$5,tbl_Model[[#This Row],[H_2023_01]:[H_2025_12]],$H$5:$AQ$5),_xlfn.FORECAST.LINEAR(AV$5,tbl_Model[[#This Row],[H_2023_01]:[H_2025_12]],$H$5:$AQ$5)),0),0)</f>
        <v>13.727378492420327</v>
      </c>
      <c r="AW509" s="79">
        <f>MAX(IFERROR(IFERROR(_xlfn.FORECAST.ETS(AW$5,tbl_Model[[#This Row],[H_2023_01]:[H_2025_12]],$H$5:$AQ$5),_xlfn.FORECAST.LINEAR(AW$5,tbl_Model[[#This Row],[H_2023_01]:[H_2025_12]],$H$5:$AQ$5)),0),0)</f>
        <v>13.637517457522611</v>
      </c>
      <c r="AX509" s="79">
        <f>MAX(IFERROR(IFERROR(_xlfn.FORECAST.ETS(AX$5,tbl_Model[[#This Row],[H_2023_01]:[H_2025_12]],$H$5:$AQ$5),_xlfn.FORECAST.LINEAR(AX$5,tbl_Model[[#This Row],[H_2023_01]:[H_2025_12]],$H$5:$AQ$5)),0),0)</f>
        <v>13.547656422624895</v>
      </c>
      <c r="AY509" s="79">
        <f>MAX(IFERROR(IFERROR(_xlfn.FORECAST.ETS(AY$5,tbl_Model[[#This Row],[H_2023_01]:[H_2025_12]],$H$5:$AQ$5),_xlfn.FORECAST.LINEAR(AY$5,tbl_Model[[#This Row],[H_2023_01]:[H_2025_12]],$H$5:$AQ$5)),0),0)</f>
        <v>13.457795387727181</v>
      </c>
      <c r="AZ509" s="79">
        <f>MAX(IFERROR(IFERROR(_xlfn.FORECAST.ETS(AZ$5,tbl_Model[[#This Row],[H_2023_01]:[H_2025_12]],$H$5:$AQ$5),_xlfn.FORECAST.LINEAR(AZ$5,tbl_Model[[#This Row],[H_2023_01]:[H_2025_12]],$H$5:$AQ$5)),0),0)</f>
        <v>13.367934352829465</v>
      </c>
      <c r="BA509" s="79">
        <f>MAX(IFERROR(IFERROR(_xlfn.FORECAST.ETS(BA$5,tbl_Model[[#This Row],[H_2023_01]:[H_2025_12]],$H$5:$AQ$5),_xlfn.FORECAST.LINEAR(BA$5,tbl_Model[[#This Row],[H_2023_01]:[H_2025_12]],$H$5:$AQ$5)),0),0)</f>
        <v>13.278073317931749</v>
      </c>
      <c r="BB509" s="79">
        <f>MAX(IFERROR(IFERROR(_xlfn.FORECAST.ETS(BB$5,tbl_Model[[#This Row],[H_2023_01]:[H_2025_12]],$H$5:$AQ$5),_xlfn.FORECAST.LINEAR(BB$5,tbl_Model[[#This Row],[H_2023_01]:[H_2025_12]],$H$5:$AQ$5)),0),0)</f>
        <v>13.188212283034034</v>
      </c>
      <c r="BC509" s="79">
        <f>MAX(IFERROR(IFERROR(_xlfn.FORECAST.ETS(BC$5,tbl_Model[[#This Row],[H_2023_01]:[H_2025_12]],$H$5:$AQ$5),_xlfn.FORECAST.LINEAR(BC$5,tbl_Model[[#This Row],[H_2023_01]:[H_2025_12]],$H$5:$AQ$5)),0),0)</f>
        <v>13.098351248136318</v>
      </c>
      <c r="BD509" s="80">
        <f>IFERROR(AR509/SUM(Model!$AR509:$BC509),1/12)</f>
        <v>8.6363389925432618E-2</v>
      </c>
      <c r="BE509" s="80">
        <f>IFERROR(AS509/SUM(Model!$AR509:$BC509),1/12)</f>
        <v>8.5812470545050923E-2</v>
      </c>
      <c r="BF509" s="80">
        <f>IFERROR(AT509/SUM(Model!$AR509:$BC509),1/12)</f>
        <v>8.5261551164669255E-2</v>
      </c>
      <c r="BG509" s="80">
        <f>IFERROR(AU509/SUM(Model!$AR509:$BC509),1/12)</f>
        <v>8.471063178428756E-2</v>
      </c>
      <c r="BH509" s="80">
        <f>IFERROR(AV509/SUM(Model!$AR509:$BC509),1/12)</f>
        <v>8.4159712403905879E-2</v>
      </c>
      <c r="BI509" s="80">
        <f>IFERROR(AW509/SUM(Model!$AR509:$BC509),1/12)</f>
        <v>8.3608793023524183E-2</v>
      </c>
      <c r="BJ509" s="80">
        <f>IFERROR(AX509/SUM(Model!$AR509:$BC509),1/12)</f>
        <v>8.3057873643142502E-2</v>
      </c>
      <c r="BK509" s="80">
        <f>IFERROR(AY509/SUM(Model!$AR509:$BC509),1/12)</f>
        <v>8.250695426276082E-2</v>
      </c>
      <c r="BL509" s="80">
        <f>IFERROR(AZ509/SUM(Model!$AR509:$BC509),1/12)</f>
        <v>8.1956034882379139E-2</v>
      </c>
      <c r="BM509" s="80">
        <f>IFERROR(BA509/SUM(Model!$AR509:$BC509),1/12)</f>
        <v>8.1405115501997444E-2</v>
      </c>
      <c r="BN509" s="80">
        <f>IFERROR(BB509/SUM(Model!$AR509:$BC509),1/12)</f>
        <v>8.0854196121615762E-2</v>
      </c>
      <c r="BO509" s="80">
        <f>IFERROR(BC509/SUM(Model!$AR509:$BC509),1/12)</f>
        <v>8.0303276741234067E-2</v>
      </c>
      <c r="BP50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125.46621621621621</v>
      </c>
      <c r="BQ509" s="77" cm="1">
        <f t="array" ref="BQ50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509" s="77" cm="1">
        <f t="array" ref="BR50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509" s="77">
        <f>IF(tbl_Model[[#This Row],[Type]]="Boutique",
    tbl_Model[[#This Row],[UnitListPrice]],
    tbl_Model[[#This Row],[UnitListPrice]]*(1-SUMIFS(tbl_MarketTerms[WholesaleMarginPct],tbl_MarketTerms[Country],tbl_Model[[#This Row],[country]])))</f>
        <v>6228.1145803494692</v>
      </c>
      <c r="BT509" s="79">
        <f>Model!$BP509*BD509</f>
        <v>10.835687753549717</v>
      </c>
      <c r="BU509" s="79">
        <f>Model!$BP509*BE509</f>
        <v>10.766565983453043</v>
      </c>
      <c r="BV509" s="79">
        <f>Model!$BP509*BF509</f>
        <v>10.697444213356373</v>
      </c>
      <c r="BW509" s="79">
        <f>Model!$BP509*BG509</f>
        <v>10.6283224432597</v>
      </c>
      <c r="BX509" s="79">
        <f>Model!$BP509*BH509</f>
        <v>10.559200673163028</v>
      </c>
      <c r="BY509" s="79">
        <f>Model!$BP509*BI509</f>
        <v>10.490078903066355</v>
      </c>
      <c r="BZ509" s="79">
        <f>Model!$BP509*BJ509</f>
        <v>10.420957132969683</v>
      </c>
      <c r="CA509" s="79">
        <f>Model!$BP509*BK509</f>
        <v>10.351835362873011</v>
      </c>
      <c r="CB509" s="79">
        <f>Model!$BP509*BL509</f>
        <v>10.282713592776339</v>
      </c>
      <c r="CC509" s="79">
        <f>Model!$BP509*BM509</f>
        <v>10.213591822679666</v>
      </c>
      <c r="CD509" s="79">
        <f>Model!$BP509*BN509</f>
        <v>10.144470052582994</v>
      </c>
      <c r="CE509" s="79">
        <f>Model!$BP509*BO509</f>
        <v>10.075348282486321</v>
      </c>
      <c r="CF509" s="79">
        <f>Model!$BS509*BT509</f>
        <v>67485.904885997181</v>
      </c>
      <c r="CG509" s="79">
        <f>Model!$BS509*BU509</f>
        <v>67055.406581838528</v>
      </c>
      <c r="CH509" s="79">
        <f>Model!$BS509*BV509</f>
        <v>66624.90827767989</v>
      </c>
      <c r="CI509" s="79">
        <f>Model!$BS509*BW509</f>
        <v>66194.409973521237</v>
      </c>
      <c r="CJ509" s="79">
        <f>Model!$BS509*BX509</f>
        <v>65763.911669362584</v>
      </c>
      <c r="CK509" s="79">
        <f>Model!$BS509*BY509</f>
        <v>65333.413365203931</v>
      </c>
      <c r="CL509" s="79">
        <f>Model!$BS509*BZ509</f>
        <v>64902.915061045285</v>
      </c>
      <c r="CM509" s="79">
        <f>Model!$BS509*CA509</f>
        <v>64472.41675688664</v>
      </c>
      <c r="CN509" s="79">
        <f>Model!$BS509*CB509</f>
        <v>64041.918452727994</v>
      </c>
      <c r="CO509" s="79">
        <f>Model!$BS509*CC509</f>
        <v>63611.420148569334</v>
      </c>
      <c r="CP509" s="79">
        <f>Model!$BS509*CD509</f>
        <v>63180.921844410688</v>
      </c>
      <c r="CQ509" s="79">
        <f>Model!$BS509*CE509</f>
        <v>62750.423540252035</v>
      </c>
      <c r="CR509" s="79">
        <f>Model!$BR509*BT509</f>
        <v>29254.339404638718</v>
      </c>
      <c r="CS509" s="79">
        <f>Model!$BR509*BU509</f>
        <v>29067.723495372131</v>
      </c>
      <c r="CT509" s="79">
        <f>Model!$BR509*BV509</f>
        <v>28881.107586105554</v>
      </c>
      <c r="CU509" s="79">
        <f>Model!$BR509*BW509</f>
        <v>28694.491676838967</v>
      </c>
      <c r="CV509" s="79">
        <f>Model!$BR509*BX509</f>
        <v>28507.875767572386</v>
      </c>
      <c r="CW509" s="79">
        <f>Model!$BR509*BY509</f>
        <v>28321.259858305799</v>
      </c>
      <c r="CX509" s="79">
        <f>Model!$BR509*BZ509</f>
        <v>28134.643949039219</v>
      </c>
      <c r="CY509" s="79">
        <f>Model!$BR509*CA509</f>
        <v>27948.028039772638</v>
      </c>
      <c r="CZ509" s="79">
        <f>Model!$BR509*CB509</f>
        <v>27761.412130506054</v>
      </c>
      <c r="DA509" s="79">
        <f>Model!$BR509*CC509</f>
        <v>27574.79622123947</v>
      </c>
      <c r="DB509" s="79">
        <f>Model!$BR509*CD509</f>
        <v>27388.180311972887</v>
      </c>
      <c r="DC509" s="79">
        <f>Model!$BR509*CE509</f>
        <v>27201.564402706303</v>
      </c>
      <c r="DD509" s="79">
        <f>SUM(Model!$CF509:$CQ509)</f>
        <v>781417.97055749525</v>
      </c>
      <c r="DE509" s="79">
        <f>SUM(Model!$CR509:$DC509)</f>
        <v>338735.42284407018</v>
      </c>
      <c r="DF509" s="80">
        <f>IFERROR((Model!$DD509-Model!$DE509)/Model!$DD509,0)</f>
        <v>0.56651185971266749</v>
      </c>
    </row>
    <row r="510" spans="2:110" x14ac:dyDescent="0.25">
      <c r="B510" t="s">
        <v>371</v>
      </c>
      <c r="C510" t="s">
        <v>185</v>
      </c>
      <c r="D510" t="s">
        <v>27</v>
      </c>
      <c r="E510" s="4">
        <v>183</v>
      </c>
      <c r="F510" s="4">
        <v>1451878.58</v>
      </c>
      <c r="G510" s="4">
        <v>619131.13</v>
      </c>
      <c r="H510" s="4">
        <v>11</v>
      </c>
      <c r="I510" s="4">
        <v>3</v>
      </c>
      <c r="J510" s="4">
        <v>20</v>
      </c>
      <c r="K510" s="4">
        <v>8</v>
      </c>
      <c r="L510" s="4">
        <v>10</v>
      </c>
      <c r="M510" s="4">
        <v>28</v>
      </c>
      <c r="N510" s="4">
        <v>11</v>
      </c>
      <c r="O510" s="4">
        <v>8</v>
      </c>
      <c r="P510" s="4">
        <v>10</v>
      </c>
      <c r="Q510" s="4">
        <v>18</v>
      </c>
      <c r="R510" s="4">
        <v>4</v>
      </c>
      <c r="S510" s="4">
        <v>9</v>
      </c>
      <c r="T510" s="4">
        <v>12</v>
      </c>
      <c r="U510" s="4">
        <v>8</v>
      </c>
      <c r="V510" s="4">
        <v>3</v>
      </c>
      <c r="W510" s="4">
        <v>13</v>
      </c>
      <c r="X510" s="4">
        <v>19</v>
      </c>
      <c r="Y510" s="4">
        <v>7</v>
      </c>
      <c r="Z510" s="4">
        <v>2</v>
      </c>
      <c r="AA510" s="4">
        <v>19</v>
      </c>
      <c r="AB510" s="4">
        <v>12</v>
      </c>
      <c r="AC510" s="4">
        <v>15</v>
      </c>
      <c r="AD510" s="4">
        <v>22</v>
      </c>
      <c r="AE510" s="4">
        <v>18</v>
      </c>
      <c r="AF510" s="4">
        <v>4</v>
      </c>
      <c r="AG510" s="4">
        <v>16</v>
      </c>
      <c r="AH510" s="4">
        <v>16</v>
      </c>
      <c r="AI510" s="4">
        <v>18</v>
      </c>
      <c r="AJ510" s="4">
        <v>17</v>
      </c>
      <c r="AK510" s="4">
        <v>16</v>
      </c>
      <c r="AL510" s="4">
        <v>12</v>
      </c>
      <c r="AM510" s="4">
        <v>11</v>
      </c>
      <c r="AN510" s="4">
        <v>16</v>
      </c>
      <c r="AO510" s="4">
        <v>10</v>
      </c>
      <c r="AP510" s="4">
        <v>25</v>
      </c>
      <c r="AQ510" s="4">
        <v>22</v>
      </c>
      <c r="AR510" s="79">
        <f>MAX(IFERROR(IFERROR(_xlfn.FORECAST.ETS(AR$5,tbl_Model[[#This Row],[H_2023_01]:[H_2025_12]],$H$5:$AQ$5),_xlfn.FORECAST.LINEAR(AR$5,tbl_Model[[#This Row],[H_2023_01]:[H_2025_12]],$H$5:$AQ$5)),0),0)</f>
        <v>17.002356511591422</v>
      </c>
      <c r="AS510" s="79">
        <f>MAX(IFERROR(IFERROR(_xlfn.FORECAST.ETS(AS$5,tbl_Model[[#This Row],[H_2023_01]:[H_2025_12]],$H$5:$AQ$5),_xlfn.FORECAST.LINEAR(AS$5,tbl_Model[[#This Row],[H_2023_01]:[H_2025_12]],$H$5:$AQ$5)),0),0)</f>
        <v>17.157062283123604</v>
      </c>
      <c r="AT510" s="79">
        <f>MAX(IFERROR(IFERROR(_xlfn.FORECAST.ETS(AT$5,tbl_Model[[#This Row],[H_2023_01]:[H_2025_12]],$H$5:$AQ$5),_xlfn.FORECAST.LINEAR(AT$5,tbl_Model[[#This Row],[H_2023_01]:[H_2025_12]],$H$5:$AQ$5)),0),0)</f>
        <v>17.311768054655772</v>
      </c>
      <c r="AU510" s="79">
        <f>MAX(IFERROR(IFERROR(_xlfn.FORECAST.ETS(AU$5,tbl_Model[[#This Row],[H_2023_01]:[H_2025_12]],$H$5:$AQ$5),_xlfn.FORECAST.LINEAR(AU$5,tbl_Model[[#This Row],[H_2023_01]:[H_2025_12]],$H$5:$AQ$5)),0),0)</f>
        <v>17.466473826187954</v>
      </c>
      <c r="AV510" s="79">
        <f>MAX(IFERROR(IFERROR(_xlfn.FORECAST.ETS(AV$5,tbl_Model[[#This Row],[H_2023_01]:[H_2025_12]],$H$5:$AQ$5),_xlfn.FORECAST.LINEAR(AV$5,tbl_Model[[#This Row],[H_2023_01]:[H_2025_12]],$H$5:$AQ$5)),0),0)</f>
        <v>17.621179597720118</v>
      </c>
      <c r="AW510" s="79">
        <f>MAX(IFERROR(IFERROR(_xlfn.FORECAST.ETS(AW$5,tbl_Model[[#This Row],[H_2023_01]:[H_2025_12]],$H$5:$AQ$5),_xlfn.FORECAST.LINEAR(AW$5,tbl_Model[[#This Row],[H_2023_01]:[H_2025_12]],$H$5:$AQ$5)),0),0)</f>
        <v>17.7758853692523</v>
      </c>
      <c r="AX510" s="79">
        <f>MAX(IFERROR(IFERROR(_xlfn.FORECAST.ETS(AX$5,tbl_Model[[#This Row],[H_2023_01]:[H_2025_12]],$H$5:$AQ$5),_xlfn.FORECAST.LINEAR(AX$5,tbl_Model[[#This Row],[H_2023_01]:[H_2025_12]],$H$5:$AQ$5)),0),0)</f>
        <v>17.930591140784468</v>
      </c>
      <c r="AY510" s="79">
        <f>MAX(IFERROR(IFERROR(_xlfn.FORECAST.ETS(AY$5,tbl_Model[[#This Row],[H_2023_01]:[H_2025_12]],$H$5:$AQ$5),_xlfn.FORECAST.LINEAR(AY$5,tbl_Model[[#This Row],[H_2023_01]:[H_2025_12]],$H$5:$AQ$5)),0),0)</f>
        <v>18.08529691231665</v>
      </c>
      <c r="AZ510" s="79">
        <f>MAX(IFERROR(IFERROR(_xlfn.FORECAST.ETS(AZ$5,tbl_Model[[#This Row],[H_2023_01]:[H_2025_12]],$H$5:$AQ$5),_xlfn.FORECAST.LINEAR(AZ$5,tbl_Model[[#This Row],[H_2023_01]:[H_2025_12]],$H$5:$AQ$5)),0),0)</f>
        <v>18.240002683848818</v>
      </c>
      <c r="BA510" s="79">
        <f>MAX(IFERROR(IFERROR(_xlfn.FORECAST.ETS(BA$5,tbl_Model[[#This Row],[H_2023_01]:[H_2025_12]],$H$5:$AQ$5),_xlfn.FORECAST.LINEAR(BA$5,tbl_Model[[#This Row],[H_2023_01]:[H_2025_12]],$H$5:$AQ$5)),0),0)</f>
        <v>18.394708455381</v>
      </c>
      <c r="BB510" s="79">
        <f>MAX(IFERROR(IFERROR(_xlfn.FORECAST.ETS(BB$5,tbl_Model[[#This Row],[H_2023_01]:[H_2025_12]],$H$5:$AQ$5),_xlfn.FORECAST.LINEAR(BB$5,tbl_Model[[#This Row],[H_2023_01]:[H_2025_12]],$H$5:$AQ$5)),0),0)</f>
        <v>18.549414226913168</v>
      </c>
      <c r="BC510" s="79">
        <f>MAX(IFERROR(IFERROR(_xlfn.FORECAST.ETS(BC$5,tbl_Model[[#This Row],[H_2023_01]:[H_2025_12]],$H$5:$AQ$5),_xlfn.FORECAST.LINEAR(BC$5,tbl_Model[[#This Row],[H_2023_01]:[H_2025_12]],$H$5:$AQ$5)),0),0)</f>
        <v>18.70411999844535</v>
      </c>
      <c r="BD510" s="80">
        <f>IFERROR(AR510/SUM(Model!$AR510:$BC510),1/12)</f>
        <v>7.9361683432099553E-2</v>
      </c>
      <c r="BE510" s="80">
        <f>IFERROR(AS510/SUM(Model!$AR510:$BC510),1/12)</f>
        <v>8.0083801595960277E-2</v>
      </c>
      <c r="BF510" s="80">
        <f>IFERROR(AT510/SUM(Model!$AR510:$BC510),1/12)</f>
        <v>8.0805919759820932E-2</v>
      </c>
      <c r="BG510" s="80">
        <f>IFERROR(AU510/SUM(Model!$AR510:$BC510),1/12)</f>
        <v>8.1528037923681643E-2</v>
      </c>
      <c r="BH510" s="80">
        <f>IFERROR(AV510/SUM(Model!$AR510:$BC510),1/12)</f>
        <v>8.2250156087542284E-2</v>
      </c>
      <c r="BI510" s="80">
        <f>IFERROR(AW510/SUM(Model!$AR510:$BC510),1/12)</f>
        <v>8.2972274251403008E-2</v>
      </c>
      <c r="BJ510" s="80">
        <f>IFERROR(AX510/SUM(Model!$AR510:$BC510),1/12)</f>
        <v>8.3694392415263663E-2</v>
      </c>
      <c r="BK510" s="80">
        <f>IFERROR(AY510/SUM(Model!$AR510:$BC510),1/12)</f>
        <v>8.4416510579124374E-2</v>
      </c>
      <c r="BL510" s="80">
        <f>IFERROR(AZ510/SUM(Model!$AR510:$BC510),1/12)</f>
        <v>8.5138628742985029E-2</v>
      </c>
      <c r="BM510" s="80">
        <f>IFERROR(BA510/SUM(Model!$AR510:$BC510),1/12)</f>
        <v>8.5860746906845753E-2</v>
      </c>
      <c r="BN510" s="80">
        <f>IFERROR(BB510/SUM(Model!$AR510:$BC510),1/12)</f>
        <v>8.6582865070706408E-2</v>
      </c>
      <c r="BO510" s="80">
        <f>IFERROR(BC510/SUM(Model!$AR510:$BC510),1/12)</f>
        <v>8.7304983234567118E-2</v>
      </c>
      <c r="BP51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190.24155405405409</v>
      </c>
      <c r="BQ510" s="77" cm="1">
        <f t="array" ref="BQ51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510" s="77" cm="1">
        <f t="array" ref="BR51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510" s="77">
        <f>IF(tbl_Model[[#This Row],[Type]]="Boutique",
    tbl_Model[[#This Row],[UnitListPrice]],
    tbl_Model[[#This Row],[UnitListPrice]]*(1-SUMIFS(tbl_MarketTerms[WholesaleMarginPct],tbl_MarketTerms[Country],tbl_Model[[#This Row],[country]])))</f>
        <v>8018.7899246501602</v>
      </c>
      <c r="BT510" s="79">
        <f>Model!$BP510*BD510</f>
        <v>15.097889988468497</v>
      </c>
      <c r="BU510" s="79">
        <f>Model!$BP510*BE510</f>
        <v>15.235266870172021</v>
      </c>
      <c r="BV510" s="79">
        <f>Model!$BP510*BF510</f>
        <v>15.372643751875531</v>
      </c>
      <c r="BW510" s="79">
        <f>Model!$BP510*BG510</f>
        <v>15.510020633579053</v>
      </c>
      <c r="BX510" s="79">
        <f>Model!$BP510*BH510</f>
        <v>15.647397515282561</v>
      </c>
      <c r="BY510" s="79">
        <f>Model!$BP510*BI510</f>
        <v>15.784774396986085</v>
      </c>
      <c r="BZ510" s="79">
        <f>Model!$BP510*BJ510</f>
        <v>15.922151278689597</v>
      </c>
      <c r="CA510" s="79">
        <f>Model!$BP510*BK510</f>
        <v>16.059528160393118</v>
      </c>
      <c r="CB510" s="79">
        <f>Model!$BP510*BL510</f>
        <v>16.196905042096631</v>
      </c>
      <c r="CC510" s="79">
        <f>Model!$BP510*BM510</f>
        <v>16.334281923800155</v>
      </c>
      <c r="CD510" s="79">
        <f>Model!$BP510*BN510</f>
        <v>16.471658805503665</v>
      </c>
      <c r="CE510" s="79">
        <f>Model!$BP510*BO510</f>
        <v>16.609035687207186</v>
      </c>
      <c r="CF510" s="79">
        <f>Model!$BS510*BT510</f>
        <v>121066.80812300771</v>
      </c>
      <c r="CG510" s="79">
        <f>Model!$BS510*BU510</f>
        <v>122168.40447789177</v>
      </c>
      <c r="CH510" s="79">
        <f>Model!$BS510*BV510</f>
        <v>123270.00083277574</v>
      </c>
      <c r="CI510" s="79">
        <f>Model!$BS510*BW510</f>
        <v>124371.59718765981</v>
      </c>
      <c r="CJ510" s="79">
        <f>Model!$BS510*BX510</f>
        <v>125473.19354254376</v>
      </c>
      <c r="CK510" s="79">
        <f>Model!$BS510*BY510</f>
        <v>126574.78989742784</v>
      </c>
      <c r="CL510" s="79">
        <f>Model!$BS510*BZ510</f>
        <v>127676.3862523118</v>
      </c>
      <c r="CM510" s="79">
        <f>Model!$BS510*CA510</f>
        <v>128777.98260719585</v>
      </c>
      <c r="CN510" s="79">
        <f>Model!$BS510*CB510</f>
        <v>129879.57896207985</v>
      </c>
      <c r="CO510" s="79">
        <f>Model!$BS510*CC510</f>
        <v>130981.17531696393</v>
      </c>
      <c r="CP510" s="79">
        <f>Model!$BS510*CD510</f>
        <v>132082.77167184788</v>
      </c>
      <c r="CQ510" s="79">
        <f>Model!$BS510*CE510</f>
        <v>133184.36802673194</v>
      </c>
      <c r="CR510" s="79">
        <f>Model!$BR510*BT510</f>
        <v>50821.870458922655</v>
      </c>
      <c r="CS510" s="79">
        <f>Model!$BR510*BU510</f>
        <v>51284.302632644925</v>
      </c>
      <c r="CT510" s="79">
        <f>Model!$BR510*BV510</f>
        <v>51746.734806367152</v>
      </c>
      <c r="CU510" s="79">
        <f>Model!$BR510*BW510</f>
        <v>52209.166980089423</v>
      </c>
      <c r="CV510" s="79">
        <f>Model!$BR510*BX510</f>
        <v>52671.599153811643</v>
      </c>
      <c r="CW510" s="79">
        <f>Model!$BR510*BY510</f>
        <v>53134.031327533914</v>
      </c>
      <c r="CX510" s="79">
        <f>Model!$BR510*BZ510</f>
        <v>53596.463501256148</v>
      </c>
      <c r="CY510" s="79">
        <f>Model!$BR510*CA510</f>
        <v>54058.895674978412</v>
      </c>
      <c r="CZ510" s="79">
        <f>Model!$BR510*CB510</f>
        <v>54521.327848700646</v>
      </c>
      <c r="DA510" s="79">
        <f>Model!$BR510*CC510</f>
        <v>54983.760022422925</v>
      </c>
      <c r="DB510" s="79">
        <f>Model!$BR510*CD510</f>
        <v>55446.192196145152</v>
      </c>
      <c r="DC510" s="79">
        <f>Model!$BR510*CE510</f>
        <v>55908.624369867408</v>
      </c>
      <c r="DD510" s="79">
        <f>SUM(Model!$CF510:$CQ510)</f>
        <v>1525507.0568984379</v>
      </c>
      <c r="DE510" s="79">
        <f>SUM(Model!$CR510:$DC510)</f>
        <v>640382.96897274035</v>
      </c>
      <c r="DF510" s="80">
        <f>IFERROR((Model!$DD510-Model!$DE510)/Model!$DD510,0)</f>
        <v>0.58021631818949071</v>
      </c>
    </row>
    <row r="511" spans="2:110" x14ac:dyDescent="0.25">
      <c r="B511" t="s">
        <v>371</v>
      </c>
      <c r="C511" t="s">
        <v>169</v>
      </c>
      <c r="D511" t="s">
        <v>27</v>
      </c>
      <c r="E511" s="4">
        <v>86</v>
      </c>
      <c r="F511" s="4">
        <v>1325265.9199999999</v>
      </c>
      <c r="G511" s="4">
        <v>494787.9</v>
      </c>
      <c r="H511" s="4">
        <v>12</v>
      </c>
      <c r="I511" s="4">
        <v>6</v>
      </c>
      <c r="J511" s="4">
        <v>23</v>
      </c>
      <c r="K511" s="4">
        <v>8</v>
      </c>
      <c r="L511" s="4">
        <v>7</v>
      </c>
      <c r="M511" s="4">
        <v>16</v>
      </c>
      <c r="N511" s="4">
        <v>23</v>
      </c>
      <c r="O511" s="4">
        <v>7</v>
      </c>
      <c r="P511" s="4">
        <v>10</v>
      </c>
      <c r="Q511" s="4">
        <v>0</v>
      </c>
      <c r="R511" s="4">
        <v>14</v>
      </c>
      <c r="S511" s="4">
        <v>10</v>
      </c>
      <c r="T511" s="4">
        <v>5</v>
      </c>
      <c r="U511" s="4">
        <v>11</v>
      </c>
      <c r="V511" s="4">
        <v>12</v>
      </c>
      <c r="W511" s="4">
        <v>11</v>
      </c>
      <c r="X511" s="4">
        <v>20</v>
      </c>
      <c r="Y511" s="4">
        <v>10</v>
      </c>
      <c r="Z511" s="4">
        <v>9</v>
      </c>
      <c r="AA511" s="4">
        <v>5</v>
      </c>
      <c r="AB511" s="4">
        <v>12</v>
      </c>
      <c r="AC511" s="4">
        <v>18</v>
      </c>
      <c r="AD511" s="4">
        <v>10</v>
      </c>
      <c r="AE511" s="4">
        <v>13</v>
      </c>
      <c r="AF511" s="4">
        <v>7</v>
      </c>
      <c r="AG511" s="4">
        <v>2</v>
      </c>
      <c r="AH511" s="4">
        <v>9</v>
      </c>
      <c r="AI511" s="4">
        <v>8</v>
      </c>
      <c r="AJ511" s="4">
        <v>9</v>
      </c>
      <c r="AK511" s="4">
        <v>0</v>
      </c>
      <c r="AL511" s="4">
        <v>4</v>
      </c>
      <c r="AM511" s="4">
        <v>7</v>
      </c>
      <c r="AN511" s="4">
        <v>16</v>
      </c>
      <c r="AO511" s="4">
        <v>4</v>
      </c>
      <c r="AP511" s="4">
        <v>9</v>
      </c>
      <c r="AQ511" s="4">
        <v>11</v>
      </c>
      <c r="AR511" s="79">
        <f>MAX(IFERROR(IFERROR(_xlfn.FORECAST.ETS(AR$5,tbl_Model[[#This Row],[H_2023_01]:[H_2025_12]],$H$5:$AQ$5),_xlfn.FORECAST.LINEAR(AR$5,tbl_Model[[#This Row],[H_2023_01]:[H_2025_12]],$H$5:$AQ$5)),0),0)</f>
        <v>7.1618612614580019</v>
      </c>
      <c r="AS511" s="79">
        <f>MAX(IFERROR(IFERROR(_xlfn.FORECAST.ETS(AS$5,tbl_Model[[#This Row],[H_2023_01]:[H_2025_12]],$H$5:$AQ$5),_xlfn.FORECAST.LINEAR(AS$5,tbl_Model[[#This Row],[H_2023_01]:[H_2025_12]],$H$5:$AQ$5)),0),0)</f>
        <v>7.0317154425795199</v>
      </c>
      <c r="AT511" s="79">
        <f>MAX(IFERROR(IFERROR(_xlfn.FORECAST.ETS(AT$5,tbl_Model[[#This Row],[H_2023_01]:[H_2025_12]],$H$5:$AQ$5),_xlfn.FORECAST.LINEAR(AT$5,tbl_Model[[#This Row],[H_2023_01]:[H_2025_12]],$H$5:$AQ$5)),0),0)</f>
        <v>6.9015696237010671</v>
      </c>
      <c r="AU511" s="79">
        <f>MAX(IFERROR(IFERROR(_xlfn.FORECAST.ETS(AU$5,tbl_Model[[#This Row],[H_2023_01]:[H_2025_12]],$H$5:$AQ$5),_xlfn.FORECAST.LINEAR(AU$5,tbl_Model[[#This Row],[H_2023_01]:[H_2025_12]],$H$5:$AQ$5)),0),0)</f>
        <v>6.771423804822585</v>
      </c>
      <c r="AV511" s="79">
        <f>MAX(IFERROR(IFERROR(_xlfn.FORECAST.ETS(AV$5,tbl_Model[[#This Row],[H_2023_01]:[H_2025_12]],$H$5:$AQ$5),_xlfn.FORECAST.LINEAR(AV$5,tbl_Model[[#This Row],[H_2023_01]:[H_2025_12]],$H$5:$AQ$5)),0),0)</f>
        <v>6.6412779859441313</v>
      </c>
      <c r="AW511" s="79">
        <f>MAX(IFERROR(IFERROR(_xlfn.FORECAST.ETS(AW$5,tbl_Model[[#This Row],[H_2023_01]:[H_2025_12]],$H$5:$AQ$5),_xlfn.FORECAST.LINEAR(AW$5,tbl_Model[[#This Row],[H_2023_01]:[H_2025_12]],$H$5:$AQ$5)),0),0)</f>
        <v>6.5111321670656501</v>
      </c>
      <c r="AX511" s="79">
        <f>MAX(IFERROR(IFERROR(_xlfn.FORECAST.ETS(AX$5,tbl_Model[[#This Row],[H_2023_01]:[H_2025_12]],$H$5:$AQ$5),_xlfn.FORECAST.LINEAR(AX$5,tbl_Model[[#This Row],[H_2023_01]:[H_2025_12]],$H$5:$AQ$5)),0),0)</f>
        <v>6.3809863481871965</v>
      </c>
      <c r="AY511" s="79">
        <f>MAX(IFERROR(IFERROR(_xlfn.FORECAST.ETS(AY$5,tbl_Model[[#This Row],[H_2023_01]:[H_2025_12]],$H$5:$AQ$5),_xlfn.FORECAST.LINEAR(AY$5,tbl_Model[[#This Row],[H_2023_01]:[H_2025_12]],$H$5:$AQ$5)),0),0)</f>
        <v>6.2508405293087144</v>
      </c>
      <c r="AZ511" s="79">
        <f>MAX(IFERROR(IFERROR(_xlfn.FORECAST.ETS(AZ$5,tbl_Model[[#This Row],[H_2023_01]:[H_2025_12]],$H$5:$AQ$5),_xlfn.FORECAST.LINEAR(AZ$5,tbl_Model[[#This Row],[H_2023_01]:[H_2025_12]],$H$5:$AQ$5)),0),0)</f>
        <v>6.1206947104302607</v>
      </c>
      <c r="BA511" s="79">
        <f>MAX(IFERROR(IFERROR(_xlfn.FORECAST.ETS(BA$5,tbl_Model[[#This Row],[H_2023_01]:[H_2025_12]],$H$5:$AQ$5),_xlfn.FORECAST.LINEAR(BA$5,tbl_Model[[#This Row],[H_2023_01]:[H_2025_12]],$H$5:$AQ$5)),0),0)</f>
        <v>5.9905488915517786</v>
      </c>
      <c r="BB511" s="79">
        <f>MAX(IFERROR(IFERROR(_xlfn.FORECAST.ETS(BB$5,tbl_Model[[#This Row],[H_2023_01]:[H_2025_12]],$H$5:$AQ$5),_xlfn.FORECAST.LINEAR(BB$5,tbl_Model[[#This Row],[H_2023_01]:[H_2025_12]],$H$5:$AQ$5)),0),0)</f>
        <v>5.8604030726733258</v>
      </c>
      <c r="BC511" s="79">
        <f>MAX(IFERROR(IFERROR(_xlfn.FORECAST.ETS(BC$5,tbl_Model[[#This Row],[H_2023_01]:[H_2025_12]],$H$5:$AQ$5),_xlfn.FORECAST.LINEAR(BC$5,tbl_Model[[#This Row],[H_2023_01]:[H_2025_12]],$H$5:$AQ$5)),0),0)</f>
        <v>5.7302572537948437</v>
      </c>
      <c r="BD511" s="80">
        <f>IFERROR(AR511/SUM(Model!$AR511:$BC511),1/12)</f>
        <v>9.2587074976398731E-2</v>
      </c>
      <c r="BE511" s="80">
        <f>IFERROR(AS511/SUM(Model!$AR511:$BC511),1/12)</f>
        <v>9.0904576495841216E-2</v>
      </c>
      <c r="BF511" s="80">
        <f>IFERROR(AT511/SUM(Model!$AR511:$BC511),1/12)</f>
        <v>8.9222078015284076E-2</v>
      </c>
      <c r="BG511" s="80">
        <f>IFERROR(AU511/SUM(Model!$AR511:$BC511),1/12)</f>
        <v>8.7539579534726561E-2</v>
      </c>
      <c r="BH511" s="80">
        <f>IFERROR(AV511/SUM(Model!$AR511:$BC511),1/12)</f>
        <v>8.5857081054169421E-2</v>
      </c>
      <c r="BI511" s="80">
        <f>IFERROR(AW511/SUM(Model!$AR511:$BC511),1/12)</f>
        <v>8.4174582573611906E-2</v>
      </c>
      <c r="BJ511" s="80">
        <f>IFERROR(AX511/SUM(Model!$AR511:$BC511),1/12)</f>
        <v>8.2492084093054752E-2</v>
      </c>
      <c r="BK511" s="80">
        <f>IFERROR(AY511/SUM(Model!$AR511:$BC511),1/12)</f>
        <v>8.0809585612497237E-2</v>
      </c>
      <c r="BL511" s="80">
        <f>IFERROR(AZ511/SUM(Model!$AR511:$BC511),1/12)</f>
        <v>7.9127087131940096E-2</v>
      </c>
      <c r="BM511" s="80">
        <f>IFERROR(BA511/SUM(Model!$AR511:$BC511),1/12)</f>
        <v>7.7444588651382568E-2</v>
      </c>
      <c r="BN511" s="80">
        <f>IFERROR(BB511/SUM(Model!$AR511:$BC511),1/12)</f>
        <v>7.5762090170825441E-2</v>
      </c>
      <c r="BO511" s="80">
        <f>IFERROR(BC511/SUM(Model!$AR511:$BC511),1/12)</f>
        <v>7.4079591690267912E-2</v>
      </c>
      <c r="BP51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89.07263513513513</v>
      </c>
      <c r="BQ511" s="77" cm="1">
        <f t="array" ref="BQ51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511" s="77" cm="1">
        <f t="array" ref="BR51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511" s="77">
        <f>IF(tbl_Model[[#This Row],[Type]]="Boutique",
    tbl_Model[[#This Row],[UnitListPrice]],
    tbl_Model[[#This Row],[UnitListPrice]]*(1-SUMIFS(tbl_MarketTerms[WholesaleMarginPct],tbl_MarketTerms[Country],tbl_Model[[#This Row],[country]])))</f>
        <v>15247.994198895027</v>
      </c>
      <c r="BT511" s="79">
        <f>Model!$BP511*BD511</f>
        <v>8.2469747476021649</v>
      </c>
      <c r="BU511" s="79">
        <f>Model!$BP511*BE511</f>
        <v>8.097110174328046</v>
      </c>
      <c r="BV511" s="79">
        <f>Model!$BP511*BF511</f>
        <v>7.9472456010539601</v>
      </c>
      <c r="BW511" s="79">
        <f>Model!$BP511*BG511</f>
        <v>7.7973810277798412</v>
      </c>
      <c r="BX511" s="79">
        <f>Model!$BP511*BH511</f>
        <v>7.6475164545057561</v>
      </c>
      <c r="BY511" s="79">
        <f>Model!$BP511*BI511</f>
        <v>7.4976518812316373</v>
      </c>
      <c r="BZ511" s="79">
        <f>Model!$BP511*BJ511</f>
        <v>7.3477873079575504</v>
      </c>
      <c r="CA511" s="79">
        <f>Model!$BP511*BK511</f>
        <v>7.1979227346834316</v>
      </c>
      <c r="CB511" s="79">
        <f>Model!$BP511*BL511</f>
        <v>7.0480581614093465</v>
      </c>
      <c r="CC511" s="79">
        <f>Model!$BP511*BM511</f>
        <v>6.8981935881352259</v>
      </c>
      <c r="CD511" s="79">
        <f>Model!$BP511*BN511</f>
        <v>6.7483290148611417</v>
      </c>
      <c r="CE511" s="79">
        <f>Model!$BP511*BO511</f>
        <v>6.5984644415870219</v>
      </c>
      <c r="CF511" s="79">
        <f>Model!$BS511*BT511</f>
        <v>125749.82310987159</v>
      </c>
      <c r="CG511" s="79">
        <f>Model!$BS511*BU511</f>
        <v>123464.68896596794</v>
      </c>
      <c r="CH511" s="79">
        <f>Model!$BS511*BV511</f>
        <v>121179.55482206481</v>
      </c>
      <c r="CI511" s="79">
        <f>Model!$BS511*BW511</f>
        <v>118894.42067816116</v>
      </c>
      <c r="CJ511" s="79">
        <f>Model!$BS511*BX511</f>
        <v>116609.28653425803</v>
      </c>
      <c r="CK511" s="79">
        <f>Model!$BS511*BY511</f>
        <v>114324.15239035439</v>
      </c>
      <c r="CL511" s="79">
        <f>Model!$BS511*BZ511</f>
        <v>112039.01824645123</v>
      </c>
      <c r="CM511" s="79">
        <f>Model!$BS511*CA511</f>
        <v>109753.88410254758</v>
      </c>
      <c r="CN511" s="79">
        <f>Model!$BS511*CB511</f>
        <v>107468.74995864446</v>
      </c>
      <c r="CO511" s="79">
        <f>Model!$BS511*CC511</f>
        <v>105183.6158147408</v>
      </c>
      <c r="CP511" s="79">
        <f>Model!$BS511*CD511</f>
        <v>102898.48167083767</v>
      </c>
      <c r="CQ511" s="79">
        <f>Model!$BS511*CE511</f>
        <v>100613.34752693403</v>
      </c>
      <c r="CR511" s="79">
        <f>Model!$BR511*BT511</f>
        <v>46157.571561713339</v>
      </c>
      <c r="CS511" s="79">
        <f>Model!$BR511*BU511</f>
        <v>45318.793103288081</v>
      </c>
      <c r="CT511" s="79">
        <f>Model!$BR511*BV511</f>
        <v>44480.014644863011</v>
      </c>
      <c r="CU511" s="79">
        <f>Model!$BR511*BW511</f>
        <v>43641.236186437753</v>
      </c>
      <c r="CV511" s="79">
        <f>Model!$BR511*BX511</f>
        <v>42802.457728012683</v>
      </c>
      <c r="CW511" s="79">
        <f>Model!$BR511*BY511</f>
        <v>41963.679269587425</v>
      </c>
      <c r="CX511" s="79">
        <f>Model!$BR511*BZ511</f>
        <v>41124.900811162348</v>
      </c>
      <c r="CY511" s="79">
        <f>Model!$BR511*CA511</f>
        <v>40286.122352737089</v>
      </c>
      <c r="CZ511" s="79">
        <f>Model!$BR511*CB511</f>
        <v>39447.34389431202</v>
      </c>
      <c r="DA511" s="79">
        <f>Model!$BR511*CC511</f>
        <v>38608.565435886754</v>
      </c>
      <c r="DB511" s="79">
        <f>Model!$BR511*CD511</f>
        <v>37769.786977461692</v>
      </c>
      <c r="DC511" s="79">
        <f>Model!$BR511*CE511</f>
        <v>36931.008519036426</v>
      </c>
      <c r="DD511" s="79">
        <f>SUM(Model!$CF511:$CQ511)</f>
        <v>1358179.0238208335</v>
      </c>
      <c r="DE511" s="79">
        <f>SUM(Model!$CR511:$DC511)</f>
        <v>498531.48048449866</v>
      </c>
      <c r="DF511" s="80">
        <f>IFERROR((Model!$DD511-Model!$DE511)/Model!$DD511,0)</f>
        <v>0.63294126051068855</v>
      </c>
    </row>
    <row r="512" spans="2:110" x14ac:dyDescent="0.25">
      <c r="B512" t="s">
        <v>371</v>
      </c>
      <c r="C512" t="s">
        <v>131</v>
      </c>
      <c r="D512" t="s">
        <v>12</v>
      </c>
      <c r="E512" s="4">
        <v>9</v>
      </c>
      <c r="F512" s="4">
        <v>64524.59</v>
      </c>
      <c r="G512" s="4">
        <v>27023.79</v>
      </c>
      <c r="H512" s="4">
        <v>3</v>
      </c>
      <c r="I512" s="4">
        <v>5</v>
      </c>
      <c r="J512" s="4">
        <v>0</v>
      </c>
      <c r="K512" s="4">
        <v>0</v>
      </c>
      <c r="L512" s="4">
        <v>4</v>
      </c>
      <c r="M512" s="4">
        <v>1</v>
      </c>
      <c r="N512" s="4">
        <v>5</v>
      </c>
      <c r="O512" s="4">
        <v>2</v>
      </c>
      <c r="P512" s="4">
        <v>0</v>
      </c>
      <c r="Q512" s="4">
        <v>1</v>
      </c>
      <c r="R512" s="4">
        <v>0</v>
      </c>
      <c r="S512" s="4">
        <v>1</v>
      </c>
      <c r="T512" s="4">
        <v>1</v>
      </c>
      <c r="U512" s="4">
        <v>1</v>
      </c>
      <c r="V512" s="4">
        <v>2</v>
      </c>
      <c r="W512" s="4">
        <v>5</v>
      </c>
      <c r="X512" s="4">
        <v>2</v>
      </c>
      <c r="Y512" s="4">
        <v>0</v>
      </c>
      <c r="Z512" s="4">
        <v>2</v>
      </c>
      <c r="AA512" s="4">
        <v>0</v>
      </c>
      <c r="AB512" s="4">
        <v>6</v>
      </c>
      <c r="AC512" s="4">
        <v>10</v>
      </c>
      <c r="AD512" s="4">
        <v>1</v>
      </c>
      <c r="AE512" s="4">
        <v>7</v>
      </c>
      <c r="AF512" s="4">
        <v>0</v>
      </c>
      <c r="AG512" s="4">
        <v>3</v>
      </c>
      <c r="AH512" s="4">
        <v>0</v>
      </c>
      <c r="AI512" s="4">
        <v>2</v>
      </c>
      <c r="AJ512" s="4">
        <v>0</v>
      </c>
      <c r="AK512" s="4">
        <v>0</v>
      </c>
      <c r="AL512" s="4">
        <v>0</v>
      </c>
      <c r="AM512" s="4">
        <v>0</v>
      </c>
      <c r="AN512" s="4">
        <v>0</v>
      </c>
      <c r="AO512" s="4">
        <v>2</v>
      </c>
      <c r="AP512" s="4">
        <v>0</v>
      </c>
      <c r="AQ512" s="4">
        <v>2</v>
      </c>
      <c r="AR512" s="79">
        <f>MAX(IFERROR(IFERROR(_xlfn.FORECAST.ETS(AR$5,tbl_Model[[#This Row],[H_2023_01]:[H_2025_12]],$H$5:$AQ$5),_xlfn.FORECAST.LINEAR(AR$5,tbl_Model[[#This Row],[H_2023_01]:[H_2025_12]],$H$5:$AQ$5)),0),0)</f>
        <v>1.4966411424223882</v>
      </c>
      <c r="AS512" s="79">
        <f>MAX(IFERROR(IFERROR(_xlfn.FORECAST.ETS(AS$5,tbl_Model[[#This Row],[H_2023_01]:[H_2025_12]],$H$5:$AQ$5),_xlfn.FORECAST.LINEAR(AS$5,tbl_Model[[#This Row],[H_2023_01]:[H_2025_12]],$H$5:$AQ$5)),0),0)</f>
        <v>1.4496565131794796</v>
      </c>
      <c r="AT512" s="79">
        <f>MAX(IFERROR(IFERROR(_xlfn.FORECAST.ETS(AT$5,tbl_Model[[#This Row],[H_2023_01]:[H_2025_12]],$H$5:$AQ$5),_xlfn.FORECAST.LINEAR(AT$5,tbl_Model[[#This Row],[H_2023_01]:[H_2025_12]],$H$5:$AQ$5)),0),0)</f>
        <v>1.4026718839365637</v>
      </c>
      <c r="AU512" s="79">
        <f>MAX(IFERROR(IFERROR(_xlfn.FORECAST.ETS(AU$5,tbl_Model[[#This Row],[H_2023_01]:[H_2025_12]],$H$5:$AQ$5),_xlfn.FORECAST.LINEAR(AU$5,tbl_Model[[#This Row],[H_2023_01]:[H_2025_12]],$H$5:$AQ$5)),0),0)</f>
        <v>1.3556872546936549</v>
      </c>
      <c r="AV512" s="79">
        <f>MAX(IFERROR(IFERROR(_xlfn.FORECAST.ETS(AV$5,tbl_Model[[#This Row],[H_2023_01]:[H_2025_12]],$H$5:$AQ$5),_xlfn.FORECAST.LINEAR(AV$5,tbl_Model[[#This Row],[H_2023_01]:[H_2025_12]],$H$5:$AQ$5)),0),0)</f>
        <v>1.308702625450739</v>
      </c>
      <c r="AW512" s="79">
        <f>MAX(IFERROR(IFERROR(_xlfn.FORECAST.ETS(AW$5,tbl_Model[[#This Row],[H_2023_01]:[H_2025_12]],$H$5:$AQ$5),_xlfn.FORECAST.LINEAR(AW$5,tbl_Model[[#This Row],[H_2023_01]:[H_2025_12]],$H$5:$AQ$5)),0),0)</f>
        <v>1.2617179962078304</v>
      </c>
      <c r="AX512" s="79">
        <f>MAX(IFERROR(IFERROR(_xlfn.FORECAST.ETS(AX$5,tbl_Model[[#This Row],[H_2023_01]:[H_2025_12]],$H$5:$AQ$5),_xlfn.FORECAST.LINEAR(AX$5,tbl_Model[[#This Row],[H_2023_01]:[H_2025_12]],$H$5:$AQ$5)),0),0)</f>
        <v>1.2147333669649145</v>
      </c>
      <c r="AY512" s="79">
        <f>MAX(IFERROR(IFERROR(_xlfn.FORECAST.ETS(AY$5,tbl_Model[[#This Row],[H_2023_01]:[H_2025_12]],$H$5:$AQ$5),_xlfn.FORECAST.LINEAR(AY$5,tbl_Model[[#This Row],[H_2023_01]:[H_2025_12]],$H$5:$AQ$5)),0),0)</f>
        <v>1.1677487377220057</v>
      </c>
      <c r="AZ512" s="79">
        <f>MAX(IFERROR(IFERROR(_xlfn.FORECAST.ETS(AZ$5,tbl_Model[[#This Row],[H_2023_01]:[H_2025_12]],$H$5:$AQ$5),_xlfn.FORECAST.LINEAR(AZ$5,tbl_Model[[#This Row],[H_2023_01]:[H_2025_12]],$H$5:$AQ$5)),0),0)</f>
        <v>1.12076410847909</v>
      </c>
      <c r="BA512" s="79">
        <f>MAX(IFERROR(IFERROR(_xlfn.FORECAST.ETS(BA$5,tbl_Model[[#This Row],[H_2023_01]:[H_2025_12]],$H$5:$AQ$5),_xlfn.FORECAST.LINEAR(BA$5,tbl_Model[[#This Row],[H_2023_01]:[H_2025_12]],$H$5:$AQ$5)),0),0)</f>
        <v>1.0737794792361812</v>
      </c>
      <c r="BB512" s="79">
        <f>MAX(IFERROR(IFERROR(_xlfn.FORECAST.ETS(BB$5,tbl_Model[[#This Row],[H_2023_01]:[H_2025_12]],$H$5:$AQ$5),_xlfn.FORECAST.LINEAR(BB$5,tbl_Model[[#This Row],[H_2023_01]:[H_2025_12]],$H$5:$AQ$5)),0),0)</f>
        <v>1.0267948499932653</v>
      </c>
      <c r="BC512" s="79">
        <f>MAX(IFERROR(IFERROR(_xlfn.FORECAST.ETS(BC$5,tbl_Model[[#This Row],[H_2023_01]:[H_2025_12]],$H$5:$AQ$5),_xlfn.FORECAST.LINEAR(BC$5,tbl_Model[[#This Row],[H_2023_01]:[H_2025_12]],$H$5:$AQ$5)),0),0)</f>
        <v>0.97981022075035684</v>
      </c>
      <c r="BD512" s="80">
        <f>IFERROR(AR512/SUM(Model!$AR512:$BC512),1/12)</f>
        <v>0.10072484931993862</v>
      </c>
      <c r="BE512" s="80">
        <f>IFERROR(AS512/SUM(Model!$AR512:$BC512),1/12)</f>
        <v>9.7562755504192439E-2</v>
      </c>
      <c r="BF512" s="80">
        <f>IFERROR(AT512/SUM(Model!$AR512:$BC512),1/12)</f>
        <v>9.4400661688445756E-2</v>
      </c>
      <c r="BG512" s="80">
        <f>IFERROR(AU512/SUM(Model!$AR512:$BC512),1/12)</f>
        <v>9.1238567872699544E-2</v>
      </c>
      <c r="BH512" s="80">
        <f>IFERROR(AV512/SUM(Model!$AR512:$BC512),1/12)</f>
        <v>8.8076474056952861E-2</v>
      </c>
      <c r="BI512" s="80">
        <f>IFERROR(AW512/SUM(Model!$AR512:$BC512),1/12)</f>
        <v>8.4914380241206663E-2</v>
      </c>
      <c r="BJ512" s="80">
        <f>IFERROR(AX512/SUM(Model!$AR512:$BC512),1/12)</f>
        <v>8.175228642545998E-2</v>
      </c>
      <c r="BK512" s="80">
        <f>IFERROR(AY512/SUM(Model!$AR512:$BC512),1/12)</f>
        <v>7.8590192609713783E-2</v>
      </c>
      <c r="BL512" s="80">
        <f>IFERROR(AZ512/SUM(Model!$AR512:$BC512),1/12)</f>
        <v>7.5428098793967113E-2</v>
      </c>
      <c r="BM512" s="80">
        <f>IFERROR(BA512/SUM(Model!$AR512:$BC512),1/12)</f>
        <v>7.2266004978220902E-2</v>
      </c>
      <c r="BN512" s="80">
        <f>IFERROR(BB512/SUM(Model!$AR512:$BC512),1/12)</f>
        <v>6.9103911162474219E-2</v>
      </c>
      <c r="BO512" s="80">
        <f>IFERROR(BC512/SUM(Model!$AR512:$BC512),1/12)</f>
        <v>6.5941817346728035E-2</v>
      </c>
      <c r="BP51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9.4354838709677402</v>
      </c>
      <c r="BQ512" s="77" cm="1">
        <f t="array" ref="BQ51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512" s="77" cm="1">
        <f t="array" ref="BR51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512" s="77">
        <f>IF(tbl_Model[[#This Row],[Type]]="Boutique",
    tbl_Model[[#This Row],[UnitListPrice]],
    tbl_Model[[#This Row],[UnitListPrice]]*(1-SUMIFS(tbl_MarketTerms[WholesaleMarginPct],tbl_MarketTerms[Country],tbl_Model[[#This Row],[country]])))</f>
        <v>6510.2835077229702</v>
      </c>
      <c r="BT512" s="79">
        <f>Model!$BP512*BD512</f>
        <v>0.95038769116393684</v>
      </c>
      <c r="BU512" s="79">
        <f>Model!$BP512*BE512</f>
        <v>0.92055180596697683</v>
      </c>
      <c r="BV512" s="79">
        <f>Model!$BP512*BF512</f>
        <v>0.89071592077001216</v>
      </c>
      <c r="BW512" s="79">
        <f>Model!$BP512*BG512</f>
        <v>0.86088003557305204</v>
      </c>
      <c r="BX512" s="79">
        <f>Model!$BP512*BH512</f>
        <v>0.83104415037608736</v>
      </c>
      <c r="BY512" s="79">
        <f>Model!$BP512*BI512</f>
        <v>0.80120826517912724</v>
      </c>
      <c r="BZ512" s="79">
        <f>Model!$BP512*BJ512</f>
        <v>0.77137237998216257</v>
      </c>
      <c r="CA512" s="79">
        <f>Model!$BP512*BK512</f>
        <v>0.74153649478520245</v>
      </c>
      <c r="CB512" s="79">
        <f>Model!$BP512*BL512</f>
        <v>0.711700609588238</v>
      </c>
      <c r="CC512" s="79">
        <f>Model!$BP512*BM512</f>
        <v>0.68186472439127777</v>
      </c>
      <c r="CD512" s="79">
        <f>Model!$BP512*BN512</f>
        <v>0.65202883919431309</v>
      </c>
      <c r="CE512" s="79">
        <f>Model!$BP512*BO512</f>
        <v>0.62219295399735308</v>
      </c>
      <c r="CF512" s="79">
        <f>Model!$BS512*BT512</f>
        <v>6187.2933117274897</v>
      </c>
      <c r="CG512" s="79">
        <f>Model!$BS512*BU512</f>
        <v>5993.0532403914049</v>
      </c>
      <c r="CH512" s="79">
        <f>Model!$BS512*BV512</f>
        <v>5798.81316905529</v>
      </c>
      <c r="CI512" s="79">
        <f>Model!$BS512*BW512</f>
        <v>5604.5730977192043</v>
      </c>
      <c r="CJ512" s="79">
        <f>Model!$BS512*BX512</f>
        <v>5410.3330263830894</v>
      </c>
      <c r="CK512" s="79">
        <f>Model!$BS512*BY512</f>
        <v>5216.0929550470046</v>
      </c>
      <c r="CL512" s="79">
        <f>Model!$BS512*BZ512</f>
        <v>5021.8528837108888</v>
      </c>
      <c r="CM512" s="79">
        <f>Model!$BS512*CA512</f>
        <v>4827.612812374804</v>
      </c>
      <c r="CN512" s="79">
        <f>Model!$BS512*CB512</f>
        <v>4633.37274103869</v>
      </c>
      <c r="CO512" s="79">
        <f>Model!$BS512*CC512</f>
        <v>4439.1326697026043</v>
      </c>
      <c r="CP512" s="79">
        <f>Model!$BS512*CD512</f>
        <v>4244.8925983664894</v>
      </c>
      <c r="CQ512" s="79">
        <f>Model!$BS512*CE512</f>
        <v>4050.6525270304046</v>
      </c>
      <c r="CR512" s="79">
        <f>Model!$BR512*BT512</f>
        <v>2523.5389758701754</v>
      </c>
      <c r="CS512" s="79">
        <f>Model!$BR512*BU512</f>
        <v>2444.3165491972177</v>
      </c>
      <c r="CT512" s="79">
        <f>Model!$BR512*BV512</f>
        <v>2365.0941225242473</v>
      </c>
      <c r="CU512" s="79">
        <f>Model!$BR512*BW512</f>
        <v>2285.8716958512891</v>
      </c>
      <c r="CV512" s="79">
        <f>Model!$BR512*BX512</f>
        <v>2206.6492691783192</v>
      </c>
      <c r="CW512" s="79">
        <f>Model!$BR512*BY512</f>
        <v>2127.426842505361</v>
      </c>
      <c r="CX512" s="79">
        <f>Model!$BR512*BZ512</f>
        <v>2048.2044158323911</v>
      </c>
      <c r="CY512" s="79">
        <f>Model!$BR512*CA512</f>
        <v>1968.9819891594329</v>
      </c>
      <c r="CZ512" s="79">
        <f>Model!$BR512*CB512</f>
        <v>1889.7595624864634</v>
      </c>
      <c r="DA512" s="79">
        <f>Model!$BR512*CC512</f>
        <v>1810.5371358135053</v>
      </c>
      <c r="DB512" s="79">
        <f>Model!$BR512*CD512</f>
        <v>1731.3147091405351</v>
      </c>
      <c r="DC512" s="79">
        <f>Model!$BR512*CE512</f>
        <v>1652.0922824675774</v>
      </c>
      <c r="DD512" s="79">
        <f>SUM(Model!$CF512:$CQ512)</f>
        <v>61427.675032547369</v>
      </c>
      <c r="DE512" s="79">
        <f>SUM(Model!$CR512:$DC512)</f>
        <v>25053.787550026511</v>
      </c>
      <c r="DF512" s="80">
        <f>IFERROR((Model!$DD512-Model!$DE512)/Model!$DD512,0)</f>
        <v>0.59214169286479112</v>
      </c>
    </row>
    <row r="513" spans="2:110" x14ac:dyDescent="0.25">
      <c r="B513" t="s">
        <v>371</v>
      </c>
      <c r="C513" t="s">
        <v>148</v>
      </c>
      <c r="D513" t="s">
        <v>22</v>
      </c>
      <c r="E513" s="4">
        <v>40</v>
      </c>
      <c r="F513" s="4">
        <v>222542.72</v>
      </c>
      <c r="G513" s="4">
        <v>104753.65</v>
      </c>
      <c r="H513" s="4">
        <v>2</v>
      </c>
      <c r="I513" s="4">
        <v>4</v>
      </c>
      <c r="J513" s="4">
        <v>1</v>
      </c>
      <c r="K513" s="4">
        <v>6</v>
      </c>
      <c r="L513" s="4">
        <v>4</v>
      </c>
      <c r="M513" s="4">
        <v>3</v>
      </c>
      <c r="N513" s="4">
        <v>1</v>
      </c>
      <c r="O513" s="4">
        <v>9</v>
      </c>
      <c r="P513" s="4">
        <v>10</v>
      </c>
      <c r="Q513" s="4">
        <v>9</v>
      </c>
      <c r="R513" s="4">
        <v>4</v>
      </c>
      <c r="S513" s="4">
        <v>18</v>
      </c>
      <c r="T513" s="4">
        <v>4</v>
      </c>
      <c r="U513" s="4">
        <v>14</v>
      </c>
      <c r="V513" s="4">
        <v>8</v>
      </c>
      <c r="W513" s="4">
        <v>12</v>
      </c>
      <c r="X513" s="4">
        <v>2</v>
      </c>
      <c r="Y513" s="4">
        <v>7</v>
      </c>
      <c r="Z513" s="4">
        <v>7</v>
      </c>
      <c r="AA513" s="4">
        <v>6</v>
      </c>
      <c r="AB513" s="4">
        <v>0</v>
      </c>
      <c r="AC513" s="4">
        <v>6</v>
      </c>
      <c r="AD513" s="4">
        <v>8</v>
      </c>
      <c r="AE513" s="4">
        <v>15</v>
      </c>
      <c r="AF513" s="4">
        <v>7</v>
      </c>
      <c r="AG513" s="4">
        <v>5</v>
      </c>
      <c r="AH513" s="4">
        <v>2</v>
      </c>
      <c r="AI513" s="4">
        <v>5</v>
      </c>
      <c r="AJ513" s="4">
        <v>0</v>
      </c>
      <c r="AK513" s="4">
        <v>0</v>
      </c>
      <c r="AL513" s="4">
        <v>2</v>
      </c>
      <c r="AM513" s="4">
        <v>5</v>
      </c>
      <c r="AN513" s="4">
        <v>0</v>
      </c>
      <c r="AO513" s="4">
        <v>2</v>
      </c>
      <c r="AP513" s="4">
        <v>7</v>
      </c>
      <c r="AQ513" s="4">
        <v>5</v>
      </c>
      <c r="AR513" s="79">
        <f>MAX(IFERROR(IFERROR(_xlfn.FORECAST.ETS(AR$5,tbl_Model[[#This Row],[H_2023_01]:[H_2025_12]],$H$5:$AQ$5),_xlfn.FORECAST.LINEAR(AR$5,tbl_Model[[#This Row],[H_2023_01]:[H_2025_12]],$H$5:$AQ$5)),0),0)</f>
        <v>3.7262222906797566</v>
      </c>
      <c r="AS513" s="79">
        <f>MAX(IFERROR(IFERROR(_xlfn.FORECAST.ETS(AS$5,tbl_Model[[#This Row],[H_2023_01]:[H_2025_12]],$H$5:$AQ$5),_xlfn.FORECAST.LINEAR(AS$5,tbl_Model[[#This Row],[H_2023_01]:[H_2025_12]],$H$5:$AQ$5)),0),0)</f>
        <v>3.6772239321316795</v>
      </c>
      <c r="AT513" s="79">
        <f>MAX(IFERROR(IFERROR(_xlfn.FORECAST.ETS(AT$5,tbl_Model[[#This Row],[H_2023_01]:[H_2025_12]],$H$5:$AQ$5),_xlfn.FORECAST.LINEAR(AT$5,tbl_Model[[#This Row],[H_2023_01]:[H_2025_12]],$H$5:$AQ$5)),0),0)</f>
        <v>3.6282255735835727</v>
      </c>
      <c r="AU513" s="79">
        <f>MAX(IFERROR(IFERROR(_xlfn.FORECAST.ETS(AU$5,tbl_Model[[#This Row],[H_2023_01]:[H_2025_12]],$H$5:$AQ$5),_xlfn.FORECAST.LINEAR(AU$5,tbl_Model[[#This Row],[H_2023_01]:[H_2025_12]],$H$5:$AQ$5)),0),0)</f>
        <v>3.5792272150354956</v>
      </c>
      <c r="AV513" s="79">
        <f>MAX(IFERROR(IFERROR(_xlfn.FORECAST.ETS(AV$5,tbl_Model[[#This Row],[H_2023_01]:[H_2025_12]],$H$5:$AQ$5),_xlfn.FORECAST.LINEAR(AV$5,tbl_Model[[#This Row],[H_2023_01]:[H_2025_12]],$H$5:$AQ$5)),0),0)</f>
        <v>3.5302288564873883</v>
      </c>
      <c r="AW513" s="79">
        <f>MAX(IFERROR(IFERROR(_xlfn.FORECAST.ETS(AW$5,tbl_Model[[#This Row],[H_2023_01]:[H_2025_12]],$H$5:$AQ$5),_xlfn.FORECAST.LINEAR(AW$5,tbl_Model[[#This Row],[H_2023_01]:[H_2025_12]],$H$5:$AQ$5)),0),0)</f>
        <v>3.4812304979393112</v>
      </c>
      <c r="AX513" s="79">
        <f>MAX(IFERROR(IFERROR(_xlfn.FORECAST.ETS(AX$5,tbl_Model[[#This Row],[H_2023_01]:[H_2025_12]],$H$5:$AQ$5),_xlfn.FORECAST.LINEAR(AX$5,tbl_Model[[#This Row],[H_2023_01]:[H_2025_12]],$H$5:$AQ$5)),0),0)</f>
        <v>3.4322321393912039</v>
      </c>
      <c r="AY513" s="79">
        <f>MAX(IFERROR(IFERROR(_xlfn.FORECAST.ETS(AY$5,tbl_Model[[#This Row],[H_2023_01]:[H_2025_12]],$H$5:$AQ$5),_xlfn.FORECAST.LINEAR(AY$5,tbl_Model[[#This Row],[H_2023_01]:[H_2025_12]],$H$5:$AQ$5)),0),0)</f>
        <v>3.3832337808431268</v>
      </c>
      <c r="AZ513" s="79">
        <f>MAX(IFERROR(IFERROR(_xlfn.FORECAST.ETS(AZ$5,tbl_Model[[#This Row],[H_2023_01]:[H_2025_12]],$H$5:$AQ$5),_xlfn.FORECAST.LINEAR(AZ$5,tbl_Model[[#This Row],[H_2023_01]:[H_2025_12]],$H$5:$AQ$5)),0),0)</f>
        <v>3.3342354222950195</v>
      </c>
      <c r="BA513" s="79">
        <f>MAX(IFERROR(IFERROR(_xlfn.FORECAST.ETS(BA$5,tbl_Model[[#This Row],[H_2023_01]:[H_2025_12]],$H$5:$AQ$5),_xlfn.FORECAST.LINEAR(BA$5,tbl_Model[[#This Row],[H_2023_01]:[H_2025_12]],$H$5:$AQ$5)),0),0)</f>
        <v>3.2852370637469428</v>
      </c>
      <c r="BB513" s="79">
        <f>MAX(IFERROR(IFERROR(_xlfn.FORECAST.ETS(BB$5,tbl_Model[[#This Row],[H_2023_01]:[H_2025_12]],$H$5:$AQ$5),_xlfn.FORECAST.LINEAR(BB$5,tbl_Model[[#This Row],[H_2023_01]:[H_2025_12]],$H$5:$AQ$5)),0),0)</f>
        <v>3.2362387051988355</v>
      </c>
      <c r="BC513" s="79">
        <f>MAX(IFERROR(IFERROR(_xlfn.FORECAST.ETS(BC$5,tbl_Model[[#This Row],[H_2023_01]:[H_2025_12]],$H$5:$AQ$5),_xlfn.FORECAST.LINEAR(BC$5,tbl_Model[[#This Row],[H_2023_01]:[H_2025_12]],$H$5:$AQ$5)),0),0)</f>
        <v>3.1872403466507584</v>
      </c>
      <c r="BD513" s="80">
        <f>IFERROR(AR513/SUM(Model!$AR513:$BC513),1/12)</f>
        <v>8.9830101213424093E-2</v>
      </c>
      <c r="BE513" s="80">
        <f>IFERROR(AS513/SUM(Model!$AR513:$BC513),1/12)</f>
        <v>8.864887068977155E-2</v>
      </c>
      <c r="BF513" s="80">
        <f>IFERROR(AT513/SUM(Model!$AR513:$BC513),1/12)</f>
        <v>8.7467640166118299E-2</v>
      </c>
      <c r="BG513" s="80">
        <f>IFERROR(AU513/SUM(Model!$AR513:$BC513),1/12)</f>
        <v>8.6286409642465756E-2</v>
      </c>
      <c r="BH513" s="80">
        <f>IFERROR(AV513/SUM(Model!$AR513:$BC513),1/12)</f>
        <v>8.5105179118812491E-2</v>
      </c>
      <c r="BI513" s="80">
        <f>IFERROR(AW513/SUM(Model!$AR513:$BC513),1/12)</f>
        <v>8.3923948595159961E-2</v>
      </c>
      <c r="BJ513" s="80">
        <f>IFERROR(AX513/SUM(Model!$AR513:$BC513),1/12)</f>
        <v>8.2742718071506696E-2</v>
      </c>
      <c r="BK513" s="80">
        <f>IFERROR(AY513/SUM(Model!$AR513:$BC513),1/12)</f>
        <v>8.1561487547854153E-2</v>
      </c>
      <c r="BL513" s="80">
        <f>IFERROR(AZ513/SUM(Model!$AR513:$BC513),1/12)</f>
        <v>8.0380257024200888E-2</v>
      </c>
      <c r="BM513" s="80">
        <f>IFERROR(BA513/SUM(Model!$AR513:$BC513),1/12)</f>
        <v>7.9199026500548358E-2</v>
      </c>
      <c r="BN513" s="80">
        <f>IFERROR(BB513/SUM(Model!$AR513:$BC513),1/12)</f>
        <v>7.8017795976895093E-2</v>
      </c>
      <c r="BO513" s="80">
        <f>IFERROR(BC513/SUM(Model!$AR513:$BC513),1/12)</f>
        <v>7.683656545324255E-2</v>
      </c>
      <c r="BP51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40.792500000000004</v>
      </c>
      <c r="BQ513" s="77" cm="1">
        <f t="array" ref="BQ51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513" s="77" cm="1">
        <f t="array" ref="BR51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513" s="77">
        <f>IF(tbl_Model[[#This Row],[Type]]="Boutique",
    tbl_Model[[#This Row],[UnitListPrice]],
    tbl_Model[[#This Row],[UnitListPrice]]*(1-SUMIFS(tbl_MarketTerms[WholesaleMarginPct],tbl_MarketTerms[Country],tbl_Model[[#This Row],[country]])))</f>
        <v>5815.4081924949869</v>
      </c>
      <c r="BT513" s="79">
        <f>Model!$BP513*BD513</f>
        <v>3.6643944037486027</v>
      </c>
      <c r="BU513" s="79">
        <f>Model!$BP513*BE513</f>
        <v>3.6162090576125063</v>
      </c>
      <c r="BV513" s="79">
        <f>Model!$BP513*BF513</f>
        <v>3.5680237114763811</v>
      </c>
      <c r="BW513" s="79">
        <f>Model!$BP513*BG513</f>
        <v>3.5198383653402847</v>
      </c>
      <c r="BX513" s="79">
        <f>Model!$BP513*BH513</f>
        <v>3.471653019204159</v>
      </c>
      <c r="BY513" s="79">
        <f>Model!$BP513*BI513</f>
        <v>3.4234676730680631</v>
      </c>
      <c r="BZ513" s="79">
        <f>Model!$BP513*BJ513</f>
        <v>3.3752823269319374</v>
      </c>
      <c r="CA513" s="79">
        <f>Model!$BP513*BK513</f>
        <v>3.327096980795841</v>
      </c>
      <c r="CB513" s="79">
        <f>Model!$BP513*BL513</f>
        <v>3.2789116346597149</v>
      </c>
      <c r="CC513" s="79">
        <f>Model!$BP513*BM513</f>
        <v>3.2307262885236194</v>
      </c>
      <c r="CD513" s="79">
        <f>Model!$BP513*BN513</f>
        <v>3.1825409423874933</v>
      </c>
      <c r="CE513" s="79">
        <f>Model!$BP513*BO513</f>
        <v>3.1343555962513969</v>
      </c>
      <c r="CF513" s="79">
        <f>Model!$BS513*BT513</f>
        <v>21309.949236092409</v>
      </c>
      <c r="CG513" s="79">
        <f>Model!$BS513*BU513</f>
        <v>21029.731779414346</v>
      </c>
      <c r="CH513" s="79">
        <f>Model!$BS513*BV513</f>
        <v>20749.514322736115</v>
      </c>
      <c r="CI513" s="79">
        <f>Model!$BS513*BW513</f>
        <v>20469.296866058055</v>
      </c>
      <c r="CJ513" s="79">
        <f>Model!$BS513*BX513</f>
        <v>20189.079409379821</v>
      </c>
      <c r="CK513" s="79">
        <f>Model!$BS513*BY513</f>
        <v>19908.861952701765</v>
      </c>
      <c r="CL513" s="79">
        <f>Model!$BS513*BZ513</f>
        <v>19628.644496023531</v>
      </c>
      <c r="CM513" s="79">
        <f>Model!$BS513*CA513</f>
        <v>19348.427039345472</v>
      </c>
      <c r="CN513" s="79">
        <f>Model!$BS513*CB513</f>
        <v>19068.209582667234</v>
      </c>
      <c r="CO513" s="79">
        <f>Model!$BS513*CC513</f>
        <v>18787.992125989178</v>
      </c>
      <c r="CP513" s="79">
        <f>Model!$BS513*CD513</f>
        <v>18507.774669310944</v>
      </c>
      <c r="CQ513" s="79">
        <f>Model!$BS513*CE513</f>
        <v>18227.557212632884</v>
      </c>
      <c r="CR513" s="79">
        <f>Model!$BR513*BT513</f>
        <v>9893.1826052852393</v>
      </c>
      <c r="CS513" s="79">
        <f>Model!$BR513*BU513</f>
        <v>9763.0911424952028</v>
      </c>
      <c r="CT513" s="79">
        <f>Model!$BR513*BV513</f>
        <v>9632.9996797050899</v>
      </c>
      <c r="CU513" s="79">
        <f>Model!$BR513*BW513</f>
        <v>9502.9082169150533</v>
      </c>
      <c r="CV513" s="79">
        <f>Model!$BR513*BX513</f>
        <v>9372.8167541249386</v>
      </c>
      <c r="CW513" s="79">
        <f>Model!$BR513*BY513</f>
        <v>9242.7252913349039</v>
      </c>
      <c r="CX513" s="79">
        <f>Model!$BR513*BZ513</f>
        <v>9112.6338285447891</v>
      </c>
      <c r="CY513" s="79">
        <f>Model!$BR513*CA513</f>
        <v>8982.5423657547526</v>
      </c>
      <c r="CZ513" s="79">
        <f>Model!$BR513*CB513</f>
        <v>8852.450902964636</v>
      </c>
      <c r="DA513" s="79">
        <f>Model!$BR513*CC513</f>
        <v>8722.3594401746032</v>
      </c>
      <c r="DB513" s="79">
        <f>Model!$BR513*CD513</f>
        <v>8592.2679773844866</v>
      </c>
      <c r="DC513" s="79">
        <f>Model!$BR513*CE513</f>
        <v>8462.1765145944519</v>
      </c>
      <c r="DD513" s="79">
        <f>SUM(Model!$CF513:$CQ513)</f>
        <v>237225.03869235175</v>
      </c>
      <c r="DE513" s="79">
        <f>SUM(Model!$CR513:$DC513)</f>
        <v>110132.15471927814</v>
      </c>
      <c r="DF513" s="80">
        <f>IFERROR((Model!$DD513-Model!$DE513)/Model!$DD513,0)</f>
        <v>0.53574818524066337</v>
      </c>
    </row>
    <row r="514" spans="2:110" x14ac:dyDescent="0.25">
      <c r="B514" t="s">
        <v>371</v>
      </c>
      <c r="C514" t="s">
        <v>169</v>
      </c>
      <c r="D514" t="s">
        <v>30</v>
      </c>
      <c r="E514" s="4">
        <v>41</v>
      </c>
      <c r="F514" s="4">
        <v>599398.65</v>
      </c>
      <c r="G514" s="4">
        <v>219982.86</v>
      </c>
      <c r="H514" s="4">
        <v>3</v>
      </c>
      <c r="I514" s="4">
        <v>0</v>
      </c>
      <c r="J514" s="4">
        <v>3</v>
      </c>
      <c r="K514" s="4">
        <v>4</v>
      </c>
      <c r="L514" s="4">
        <v>0</v>
      </c>
      <c r="M514" s="4">
        <v>16</v>
      </c>
      <c r="N514" s="4">
        <v>0</v>
      </c>
      <c r="O514" s="4">
        <v>0</v>
      </c>
      <c r="P514" s="4">
        <v>0</v>
      </c>
      <c r="Q514" s="4">
        <v>0</v>
      </c>
      <c r="R514" s="4">
        <v>5</v>
      </c>
      <c r="S514" s="4">
        <v>12</v>
      </c>
      <c r="T514" s="4">
        <v>7</v>
      </c>
      <c r="U514" s="4">
        <v>0</v>
      </c>
      <c r="V514" s="4">
        <v>0</v>
      </c>
      <c r="W514" s="4">
        <v>8</v>
      </c>
      <c r="X514" s="4">
        <v>2</v>
      </c>
      <c r="Y514" s="4">
        <v>2</v>
      </c>
      <c r="Z514" s="4">
        <v>0</v>
      </c>
      <c r="AA514" s="4">
        <v>1</v>
      </c>
      <c r="AB514" s="4">
        <v>14</v>
      </c>
      <c r="AC514" s="4">
        <v>3</v>
      </c>
      <c r="AD514" s="4">
        <v>7</v>
      </c>
      <c r="AE514" s="4">
        <v>2</v>
      </c>
      <c r="AF514" s="4">
        <v>12</v>
      </c>
      <c r="AG514" s="4">
        <v>0</v>
      </c>
      <c r="AH514" s="4">
        <v>0</v>
      </c>
      <c r="AI514" s="4">
        <v>1</v>
      </c>
      <c r="AJ514" s="4">
        <v>3</v>
      </c>
      <c r="AK514" s="4">
        <v>0</v>
      </c>
      <c r="AL514" s="4">
        <v>1</v>
      </c>
      <c r="AM514" s="4">
        <v>5</v>
      </c>
      <c r="AN514" s="4">
        <v>1</v>
      </c>
      <c r="AO514" s="4">
        <v>9</v>
      </c>
      <c r="AP514" s="4">
        <v>4</v>
      </c>
      <c r="AQ514" s="4">
        <v>5</v>
      </c>
      <c r="AR514" s="79">
        <f>MAX(IFERROR(IFERROR(_xlfn.FORECAST.ETS(AR$5,tbl_Model[[#This Row],[H_2023_01]:[H_2025_12]],$H$5:$AQ$5),_xlfn.FORECAST.LINEAR(AR$5,tbl_Model[[#This Row],[H_2023_01]:[H_2025_12]],$H$5:$AQ$5)),0),0)</f>
        <v>3.7882763061363098</v>
      </c>
      <c r="AS514" s="79">
        <f>MAX(IFERROR(IFERROR(_xlfn.FORECAST.ETS(AS$5,tbl_Model[[#This Row],[H_2023_01]:[H_2025_12]],$H$5:$AQ$5),_xlfn.FORECAST.LINEAR(AS$5,tbl_Model[[#This Row],[H_2023_01]:[H_2025_12]],$H$5:$AQ$5)),0),0)</f>
        <v>3.8135143790905857</v>
      </c>
      <c r="AT514" s="79">
        <f>MAX(IFERROR(IFERROR(_xlfn.FORECAST.ETS(AT$5,tbl_Model[[#This Row],[H_2023_01]:[H_2025_12]],$H$5:$AQ$5),_xlfn.FORECAST.LINEAR(AT$5,tbl_Model[[#This Row],[H_2023_01]:[H_2025_12]],$H$5:$AQ$5)),0),0)</f>
        <v>3.8387524520448597</v>
      </c>
      <c r="AU514" s="79">
        <f>MAX(IFERROR(IFERROR(_xlfn.FORECAST.ETS(AU$5,tbl_Model[[#This Row],[H_2023_01]:[H_2025_12]],$H$5:$AQ$5),_xlfn.FORECAST.LINEAR(AU$5,tbl_Model[[#This Row],[H_2023_01]:[H_2025_12]],$H$5:$AQ$5)),0),0)</f>
        <v>3.8639905249991355</v>
      </c>
      <c r="AV514" s="79">
        <f>MAX(IFERROR(IFERROR(_xlfn.FORECAST.ETS(AV$5,tbl_Model[[#This Row],[H_2023_01]:[H_2025_12]],$H$5:$AQ$5),_xlfn.FORECAST.LINEAR(AV$5,tbl_Model[[#This Row],[H_2023_01]:[H_2025_12]],$H$5:$AQ$5)),0),0)</f>
        <v>3.8892285979534096</v>
      </c>
      <c r="AW514" s="79">
        <f>MAX(IFERROR(IFERROR(_xlfn.FORECAST.ETS(AW$5,tbl_Model[[#This Row],[H_2023_01]:[H_2025_12]],$H$5:$AQ$5),_xlfn.FORECAST.LINEAR(AW$5,tbl_Model[[#This Row],[H_2023_01]:[H_2025_12]],$H$5:$AQ$5)),0),0)</f>
        <v>3.9144666709076854</v>
      </c>
      <c r="AX514" s="79">
        <f>MAX(IFERROR(IFERROR(_xlfn.FORECAST.ETS(AX$5,tbl_Model[[#This Row],[H_2023_01]:[H_2025_12]],$H$5:$AQ$5),_xlfn.FORECAST.LINEAR(AX$5,tbl_Model[[#This Row],[H_2023_01]:[H_2025_12]],$H$5:$AQ$5)),0),0)</f>
        <v>3.9397047438619595</v>
      </c>
      <c r="AY514" s="79">
        <f>MAX(IFERROR(IFERROR(_xlfn.FORECAST.ETS(AY$5,tbl_Model[[#This Row],[H_2023_01]:[H_2025_12]],$H$5:$AQ$5),_xlfn.FORECAST.LINEAR(AY$5,tbl_Model[[#This Row],[H_2023_01]:[H_2025_12]],$H$5:$AQ$5)),0),0)</f>
        <v>3.9649428168162353</v>
      </c>
      <c r="AZ514" s="79">
        <f>MAX(IFERROR(IFERROR(_xlfn.FORECAST.ETS(AZ$5,tbl_Model[[#This Row],[H_2023_01]:[H_2025_12]],$H$5:$AQ$5),_xlfn.FORECAST.LINEAR(AZ$5,tbl_Model[[#This Row],[H_2023_01]:[H_2025_12]],$H$5:$AQ$5)),0),0)</f>
        <v>3.9901808897705089</v>
      </c>
      <c r="BA514" s="79">
        <f>MAX(IFERROR(IFERROR(_xlfn.FORECAST.ETS(BA$5,tbl_Model[[#This Row],[H_2023_01]:[H_2025_12]],$H$5:$AQ$5),_xlfn.FORECAST.LINEAR(BA$5,tbl_Model[[#This Row],[H_2023_01]:[H_2025_12]],$H$5:$AQ$5)),0),0)</f>
        <v>4.0154189627247856</v>
      </c>
      <c r="BB514" s="79">
        <f>MAX(IFERROR(IFERROR(_xlfn.FORECAST.ETS(BB$5,tbl_Model[[#This Row],[H_2023_01]:[H_2025_12]],$H$5:$AQ$5),_xlfn.FORECAST.LINEAR(BB$5,tbl_Model[[#This Row],[H_2023_01]:[H_2025_12]],$H$5:$AQ$5)),0),0)</f>
        <v>4.0406570356790583</v>
      </c>
      <c r="BC514" s="79">
        <f>MAX(IFERROR(IFERROR(_xlfn.FORECAST.ETS(BC$5,tbl_Model[[#This Row],[H_2023_01]:[H_2025_12]],$H$5:$AQ$5),_xlfn.FORECAST.LINEAR(BC$5,tbl_Model[[#This Row],[H_2023_01]:[H_2025_12]],$H$5:$AQ$5)),0),0)</f>
        <v>4.0658951086333355</v>
      </c>
      <c r="BD514" s="80">
        <f>IFERROR(AR514/SUM(Model!$AR514:$BC514),1/12)</f>
        <v>8.0387777527843693E-2</v>
      </c>
      <c r="BE514" s="80">
        <f>IFERROR(AS514/SUM(Model!$AR514:$BC514),1/12)</f>
        <v>8.0923333128841826E-2</v>
      </c>
      <c r="BF514" s="80">
        <f>IFERROR(AT514/SUM(Model!$AR514:$BC514),1/12)</f>
        <v>8.1458888729839918E-2</v>
      </c>
      <c r="BG514" s="80">
        <f>IFERROR(AU514/SUM(Model!$AR514:$BC514),1/12)</f>
        <v>8.1994444330838051E-2</v>
      </c>
      <c r="BH514" s="80">
        <f>IFERROR(AV514/SUM(Model!$AR514:$BC514),1/12)</f>
        <v>8.2529999931836157E-2</v>
      </c>
      <c r="BI514" s="80">
        <f>IFERROR(AW514/SUM(Model!$AR514:$BC514),1/12)</f>
        <v>8.3065555532834276E-2</v>
      </c>
      <c r="BJ514" s="80">
        <f>IFERROR(AX514/SUM(Model!$AR514:$BC514),1/12)</f>
        <v>8.3601111133832381E-2</v>
      </c>
      <c r="BK514" s="80">
        <f>IFERROR(AY514/SUM(Model!$AR514:$BC514),1/12)</f>
        <v>8.4136666734830501E-2</v>
      </c>
      <c r="BL514" s="80">
        <f>IFERROR(AZ514/SUM(Model!$AR514:$BC514),1/12)</f>
        <v>8.4672222335828592E-2</v>
      </c>
      <c r="BM514" s="80">
        <f>IFERROR(BA514/SUM(Model!$AR514:$BC514),1/12)</f>
        <v>8.520777793682674E-2</v>
      </c>
      <c r="BN514" s="80">
        <f>IFERROR(BB514/SUM(Model!$AR514:$BC514),1/12)</f>
        <v>8.5743333537824803E-2</v>
      </c>
      <c r="BO514" s="80">
        <f>IFERROR(BC514/SUM(Model!$AR514:$BC514),1/12)</f>
        <v>8.6278889138822965E-2</v>
      </c>
      <c r="BP51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37.048192771084331</v>
      </c>
      <c r="BQ514" s="77" cm="1">
        <f t="array" ref="BQ51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514" s="77" cm="1">
        <f t="array" ref="BR51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514" s="77">
        <f>IF(tbl_Model[[#This Row],[Type]]="Boutique",
    tbl_Model[[#This Row],[UnitListPrice]],
    tbl_Model[[#This Row],[UnitListPrice]]*(1-SUMIFS(tbl_MarketTerms[WholesaleMarginPct],tbl_MarketTerms[Country],tbl_Model[[#This Row],[country]])))</f>
        <v>15339.849585635358</v>
      </c>
      <c r="BT514" s="79">
        <f>Model!$BP514*BD514</f>
        <v>2.978221878290594</v>
      </c>
      <c r="BU514" s="79">
        <f>Model!$BP514*BE514</f>
        <v>2.9980632454360068</v>
      </c>
      <c r="BV514" s="79">
        <f>Model!$BP514*BF514</f>
        <v>3.0179046125814182</v>
      </c>
      <c r="BW514" s="79">
        <f>Model!$BP514*BG514</f>
        <v>3.0377459797268309</v>
      </c>
      <c r="BX514" s="79">
        <f>Model!$BP514*BH514</f>
        <v>3.0575873468722428</v>
      </c>
      <c r="BY514" s="79">
        <f>Model!$BP514*BI514</f>
        <v>3.0774287140176551</v>
      </c>
      <c r="BZ514" s="79">
        <f>Model!$BP514*BJ514</f>
        <v>3.0972700811630665</v>
      </c>
      <c r="CA514" s="79">
        <f>Model!$BP514*BK514</f>
        <v>3.1171114483084787</v>
      </c>
      <c r="CB514" s="79">
        <f>Model!$BP514*BL514</f>
        <v>3.1369528154538902</v>
      </c>
      <c r="CC514" s="79">
        <f>Model!$BP514*BM514</f>
        <v>3.1567941825993033</v>
      </c>
      <c r="CD514" s="79">
        <f>Model!$BP514*BN514</f>
        <v>3.1766355497447134</v>
      </c>
      <c r="CE514" s="79">
        <f>Model!$BP514*BO514</f>
        <v>3.1964769168901275</v>
      </c>
      <c r="CF514" s="79">
        <f>Model!$BS514*BT514</f>
        <v>45685.475645626131</v>
      </c>
      <c r="CG514" s="79">
        <f>Model!$BS514*BU514</f>
        <v>45989.839233210128</v>
      </c>
      <c r="CH514" s="79">
        <f>Model!$BS514*BV514</f>
        <v>46294.202820794104</v>
      </c>
      <c r="CI514" s="79">
        <f>Model!$BS514*BW514</f>
        <v>46598.566408378101</v>
      </c>
      <c r="CJ514" s="79">
        <f>Model!$BS514*BX514</f>
        <v>46902.929995962091</v>
      </c>
      <c r="CK514" s="79">
        <f>Model!$BS514*BY514</f>
        <v>47207.293583546081</v>
      </c>
      <c r="CL514" s="79">
        <f>Model!$BS514*BZ514</f>
        <v>47511.657171130057</v>
      </c>
      <c r="CM514" s="79">
        <f>Model!$BS514*CA514</f>
        <v>47816.020758714047</v>
      </c>
      <c r="CN514" s="79">
        <f>Model!$BS514*CB514</f>
        <v>48120.384346298029</v>
      </c>
      <c r="CO514" s="79">
        <f>Model!$BS514*CC514</f>
        <v>48424.747933882034</v>
      </c>
      <c r="CP514" s="79">
        <f>Model!$BS514*CD514</f>
        <v>48729.111521465988</v>
      </c>
      <c r="CQ514" s="79">
        <f>Model!$BS514*CE514</f>
        <v>49033.475109050007</v>
      </c>
      <c r="CR514" s="79">
        <f>Model!$BR514*BT514</f>
        <v>16668.838414210924</v>
      </c>
      <c r="CS514" s="79">
        <f>Model!$BR514*BU514</f>
        <v>16779.888751082988</v>
      </c>
      <c r="CT514" s="79">
        <f>Model!$BR514*BV514</f>
        <v>16890.939087955045</v>
      </c>
      <c r="CU514" s="79">
        <f>Model!$BR514*BW514</f>
        <v>17001.989424827108</v>
      </c>
      <c r="CV514" s="79">
        <f>Model!$BR514*BX514</f>
        <v>17113.039761699165</v>
      </c>
      <c r="CW514" s="79">
        <f>Model!$BR514*BY514</f>
        <v>17224.090098571225</v>
      </c>
      <c r="CX514" s="79">
        <f>Model!$BR514*BZ514</f>
        <v>17335.140435443282</v>
      </c>
      <c r="CY514" s="79">
        <f>Model!$BR514*CA514</f>
        <v>17446.190772315342</v>
      </c>
      <c r="CZ514" s="79">
        <f>Model!$BR514*CB514</f>
        <v>17557.241109187395</v>
      </c>
      <c r="DA514" s="79">
        <f>Model!$BR514*CC514</f>
        <v>17668.291446059462</v>
      </c>
      <c r="DB514" s="79">
        <f>Model!$BR514*CD514</f>
        <v>17779.341782931511</v>
      </c>
      <c r="DC514" s="79">
        <f>Model!$BR514*CE514</f>
        <v>17890.392119803579</v>
      </c>
      <c r="DD514" s="79">
        <f>SUM(Model!$CF514:$CQ514)</f>
        <v>568313.70452805678</v>
      </c>
      <c r="DE514" s="79">
        <f>SUM(Model!$CR514:$DC514)</f>
        <v>207355.383204087</v>
      </c>
      <c r="DF514" s="80">
        <f>IFERROR((Model!$DD514-Model!$DE514)/Model!$DD514,0)</f>
        <v>0.63513921703457665</v>
      </c>
    </row>
    <row r="515" spans="2:110" x14ac:dyDescent="0.25">
      <c r="B515" t="s">
        <v>371</v>
      </c>
      <c r="C515" t="s">
        <v>169</v>
      </c>
      <c r="D515" t="s">
        <v>31</v>
      </c>
      <c r="E515" s="4">
        <v>219</v>
      </c>
      <c r="F515" s="4">
        <v>3134687.81</v>
      </c>
      <c r="G515" s="4">
        <v>1149608.3400000001</v>
      </c>
      <c r="H515" s="4">
        <v>17</v>
      </c>
      <c r="I515" s="4">
        <v>6</v>
      </c>
      <c r="J515" s="4">
        <v>12</v>
      </c>
      <c r="K515" s="4">
        <v>28</v>
      </c>
      <c r="L515" s="4">
        <v>24</v>
      </c>
      <c r="M515" s="4">
        <v>11</v>
      </c>
      <c r="N515" s="4">
        <v>12</v>
      </c>
      <c r="O515" s="4">
        <v>6</v>
      </c>
      <c r="P515" s="4">
        <v>11</v>
      </c>
      <c r="Q515" s="4">
        <v>17</v>
      </c>
      <c r="R515" s="4">
        <v>21</v>
      </c>
      <c r="S515" s="4">
        <v>22</v>
      </c>
      <c r="T515" s="4">
        <v>13</v>
      </c>
      <c r="U515" s="4">
        <v>10</v>
      </c>
      <c r="V515" s="4">
        <v>9</v>
      </c>
      <c r="W515" s="4">
        <v>12</v>
      </c>
      <c r="X515" s="4">
        <v>30</v>
      </c>
      <c r="Y515" s="4">
        <v>37</v>
      </c>
      <c r="Z515" s="4">
        <v>14</v>
      </c>
      <c r="AA515" s="4">
        <v>7</v>
      </c>
      <c r="AB515" s="4">
        <v>12</v>
      </c>
      <c r="AC515" s="4">
        <v>37</v>
      </c>
      <c r="AD515" s="4">
        <v>26</v>
      </c>
      <c r="AE515" s="4">
        <v>11</v>
      </c>
      <c r="AF515" s="4">
        <v>9</v>
      </c>
      <c r="AG515" s="4">
        <v>3</v>
      </c>
      <c r="AH515" s="4">
        <v>16</v>
      </c>
      <c r="AI515" s="4">
        <v>27</v>
      </c>
      <c r="AJ515" s="4">
        <v>14</v>
      </c>
      <c r="AK515" s="4">
        <v>15</v>
      </c>
      <c r="AL515" s="4">
        <v>18</v>
      </c>
      <c r="AM515" s="4">
        <v>21</v>
      </c>
      <c r="AN515" s="4">
        <v>26</v>
      </c>
      <c r="AO515" s="4">
        <v>21</v>
      </c>
      <c r="AP515" s="4">
        <v>31</v>
      </c>
      <c r="AQ515" s="4">
        <v>18</v>
      </c>
      <c r="AR515" s="79">
        <f>MAX(IFERROR(IFERROR(_xlfn.FORECAST.ETS(AR$5,tbl_Model[[#This Row],[H_2023_01]:[H_2025_12]],$H$5:$AQ$5),_xlfn.FORECAST.LINEAR(AR$5,tbl_Model[[#This Row],[H_2023_01]:[H_2025_12]],$H$5:$AQ$5)),0),0)</f>
        <v>15.339766608695426</v>
      </c>
      <c r="AS515" s="79">
        <f>MAX(IFERROR(IFERROR(_xlfn.FORECAST.ETS(AS$5,tbl_Model[[#This Row],[H_2023_01]:[H_2025_12]],$H$5:$AQ$5),_xlfn.FORECAST.LINEAR(AS$5,tbl_Model[[#This Row],[H_2023_01]:[H_2025_12]],$H$5:$AQ$5)),0),0)</f>
        <v>10.214610096816394</v>
      </c>
      <c r="AT515" s="79">
        <f>MAX(IFERROR(IFERROR(_xlfn.FORECAST.ETS(AT$5,tbl_Model[[#This Row],[H_2023_01]:[H_2025_12]],$H$5:$AQ$5),_xlfn.FORECAST.LINEAR(AT$5,tbl_Model[[#This Row],[H_2023_01]:[H_2025_12]],$H$5:$AQ$5)),0),0)</f>
        <v>13.601275516543435</v>
      </c>
      <c r="AU515" s="79">
        <f>MAX(IFERROR(IFERROR(_xlfn.FORECAST.ETS(AU$5,tbl_Model[[#This Row],[H_2023_01]:[H_2025_12]],$H$5:$AQ$5),_xlfn.FORECAST.LINEAR(AU$5,tbl_Model[[#This Row],[H_2023_01]:[H_2025_12]],$H$5:$AQ$5)),0),0)</f>
        <v>22.172569474470858</v>
      </c>
      <c r="AV515" s="79">
        <f>MAX(IFERROR(IFERROR(_xlfn.FORECAST.ETS(AV$5,tbl_Model[[#This Row],[H_2023_01]:[H_2025_12]],$H$5:$AQ$5),_xlfn.FORECAST.LINEAR(AV$5,tbl_Model[[#This Row],[H_2023_01]:[H_2025_12]],$H$5:$AQ$5)),0),0)</f>
        <v>28.261821388200183</v>
      </c>
      <c r="AW515" s="79">
        <f>MAX(IFERROR(IFERROR(_xlfn.FORECAST.ETS(AW$5,tbl_Model[[#This Row],[H_2023_01]:[H_2025_12]],$H$5:$AQ$5),_xlfn.FORECAST.LINEAR(AW$5,tbl_Model[[#This Row],[H_2023_01]:[H_2025_12]],$H$5:$AQ$5)),0),0)</f>
        <v>26.505464192204386</v>
      </c>
      <c r="AX515" s="79">
        <f>MAX(IFERROR(IFERROR(_xlfn.FORECAST.ETS(AX$5,tbl_Model[[#This Row],[H_2023_01]:[H_2025_12]],$H$5:$AQ$5),_xlfn.FORECAST.LINEAR(AX$5,tbl_Model[[#This Row],[H_2023_01]:[H_2025_12]],$H$5:$AQ$5)),0),0)</f>
        <v>15.749561493821284</v>
      </c>
      <c r="AY515" s="79">
        <f>MAX(IFERROR(IFERROR(_xlfn.FORECAST.ETS(AY$5,tbl_Model[[#This Row],[H_2023_01]:[H_2025_12]],$H$5:$AQ$5),_xlfn.FORECAST.LINEAR(AY$5,tbl_Model[[#This Row],[H_2023_01]:[H_2025_12]],$H$5:$AQ$5)),0),0)</f>
        <v>10.624404981942252</v>
      </c>
      <c r="AZ515" s="79">
        <f>MAX(IFERROR(IFERROR(_xlfn.FORECAST.ETS(AZ$5,tbl_Model[[#This Row],[H_2023_01]:[H_2025_12]],$H$5:$AQ$5),_xlfn.FORECAST.LINEAR(AZ$5,tbl_Model[[#This Row],[H_2023_01]:[H_2025_12]],$H$5:$AQ$5)),0),0)</f>
        <v>14.011070401669294</v>
      </c>
      <c r="BA515" s="79">
        <f>MAX(IFERROR(IFERROR(_xlfn.FORECAST.ETS(BA$5,tbl_Model[[#This Row],[H_2023_01]:[H_2025_12]],$H$5:$AQ$5),_xlfn.FORECAST.LINEAR(BA$5,tbl_Model[[#This Row],[H_2023_01]:[H_2025_12]],$H$5:$AQ$5)),0),0)</f>
        <v>22.582364359596717</v>
      </c>
      <c r="BB515" s="79">
        <f>MAX(IFERROR(IFERROR(_xlfn.FORECAST.ETS(BB$5,tbl_Model[[#This Row],[H_2023_01]:[H_2025_12]],$H$5:$AQ$5),_xlfn.FORECAST.LINEAR(BB$5,tbl_Model[[#This Row],[H_2023_01]:[H_2025_12]],$H$5:$AQ$5)),0),0)</f>
        <v>28.671616273326041</v>
      </c>
      <c r="BC515" s="79">
        <f>MAX(IFERROR(IFERROR(_xlfn.FORECAST.ETS(BC$5,tbl_Model[[#This Row],[H_2023_01]:[H_2025_12]],$H$5:$AQ$5),_xlfn.FORECAST.LINEAR(BC$5,tbl_Model[[#This Row],[H_2023_01]:[H_2025_12]],$H$5:$AQ$5)),0),0)</f>
        <v>26.915259077330244</v>
      </c>
      <c r="BD515" s="80">
        <f>IFERROR(AR515/SUM(Model!$AR515:$BC515),1/12)</f>
        <v>6.5373026797867648E-2</v>
      </c>
      <c r="BE515" s="80">
        <f>IFERROR(AS515/SUM(Model!$AR515:$BC515),1/12)</f>
        <v>4.3531299831538792E-2</v>
      </c>
      <c r="BF515" s="80">
        <f>IFERROR(AT515/SUM(Model!$AR515:$BC515),1/12)</f>
        <v>5.7964151053259971E-2</v>
      </c>
      <c r="BG515" s="80">
        <f>IFERROR(AU515/SUM(Model!$AR515:$BC515),1/12)</f>
        <v>9.4492179405814156E-2</v>
      </c>
      <c r="BH515" s="80">
        <f>IFERROR(AV515/SUM(Model!$AR515:$BC515),1/12)</f>
        <v>0.12044256305177813</v>
      </c>
      <c r="BI515" s="80">
        <f>IFERROR(AW515/SUM(Model!$AR515:$BC515),1/12)</f>
        <v>0.11295754786416924</v>
      </c>
      <c r="BJ515" s="80">
        <f>IFERROR(AX515/SUM(Model!$AR515:$BC515),1/12)</f>
        <v>6.7119437463058346E-2</v>
      </c>
      <c r="BK515" s="80">
        <f>IFERROR(AY515/SUM(Model!$AR515:$BC515),1/12)</f>
        <v>4.527771049672949E-2</v>
      </c>
      <c r="BL515" s="80">
        <f>IFERROR(AZ515/SUM(Model!$AR515:$BC515),1/12)</f>
        <v>5.9710561718450669E-2</v>
      </c>
      <c r="BM515" s="80">
        <f>IFERROR(BA515/SUM(Model!$AR515:$BC515),1/12)</f>
        <v>9.6238590071004854E-2</v>
      </c>
      <c r="BN515" s="80">
        <f>IFERROR(BB515/SUM(Model!$AR515:$BC515),1/12)</f>
        <v>0.12218897371696882</v>
      </c>
      <c r="BO515" s="80">
        <f>IFERROR(BC515/SUM(Model!$AR515:$BC515),1/12)</f>
        <v>0.11470395852935994</v>
      </c>
      <c r="BP51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227.54203039120591</v>
      </c>
      <c r="BQ515" s="77" cm="1">
        <f t="array" ref="BQ51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515" s="77" cm="1">
        <f t="array" ref="BR51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515" s="77">
        <f>IF(tbl_Model[[#This Row],[Type]]="Boutique",
    tbl_Model[[#This Row],[UnitListPrice]],
    tbl_Model[[#This Row],[UnitListPrice]]*(1-SUMIFS(tbl_MarketTerms[WholesaleMarginPct],tbl_MarketTerms[Country],tbl_Model[[#This Row],[country]])))</f>
        <v>15477.632665745856</v>
      </c>
      <c r="BT515" s="79">
        <f>Model!$BP515*BD515</f>
        <v>14.875111250405519</v>
      </c>
      <c r="BU515" s="79">
        <f>Model!$BP515*BE515</f>
        <v>9.9052003492366971</v>
      </c>
      <c r="BV515" s="79">
        <f>Model!$BP515*BF515</f>
        <v>13.18928062056133</v>
      </c>
      <c r="BW515" s="79">
        <f>Model!$BP515*BG515</f>
        <v>21.500942358089045</v>
      </c>
      <c r="BX515" s="79">
        <f>Model!$BP515*BH515</f>
        <v>27.405745342322433</v>
      </c>
      <c r="BY515" s="79">
        <f>Model!$BP515*BI515</f>
        <v>25.702589789024895</v>
      </c>
      <c r="BZ515" s="79">
        <f>Model!$BP515*BJ515</f>
        <v>15.272493079059867</v>
      </c>
      <c r="CA515" s="79">
        <f>Model!$BP515*BK515</f>
        <v>10.302582177891045</v>
      </c>
      <c r="CB515" s="79">
        <f>Model!$BP515*BL515</f>
        <v>13.586662449215678</v>
      </c>
      <c r="CC515" s="79">
        <f>Model!$BP515*BM515</f>
        <v>21.898324186743395</v>
      </c>
      <c r="CD515" s="79">
        <f>Model!$BP515*BN515</f>
        <v>27.803127170976779</v>
      </c>
      <c r="CE515" s="79">
        <f>Model!$BP515*BO515</f>
        <v>26.099971617679241</v>
      </c>
      <c r="CF515" s="79">
        <f>Model!$BS515*BT515</f>
        <v>230231.50779588014</v>
      </c>
      <c r="CG515" s="79">
        <f>Model!$BS515*BU515</f>
        <v>153309.05248610317</v>
      </c>
      <c r="CH515" s="79">
        <f>Model!$BS515*BV515</f>
        <v>204138.84057048883</v>
      </c>
      <c r="CI515" s="79">
        <f>Model!$BS515*BW515</f>
        <v>332783.68778587773</v>
      </c>
      <c r="CJ515" s="79">
        <f>Model!$BS515*BX515</f>
        <v>424176.05933944206</v>
      </c>
      <c r="CK515" s="79">
        <f>Model!$BS515*BY515</f>
        <v>397815.2433128776</v>
      </c>
      <c r="CL515" s="79">
        <f>Model!$BS515*BZ515</f>
        <v>236382.0377678345</v>
      </c>
      <c r="CM515" s="79">
        <f>Model!$BS515*CA515</f>
        <v>159459.58245805753</v>
      </c>
      <c r="CN515" s="79">
        <f>Model!$BS515*CB515</f>
        <v>210289.37054244318</v>
      </c>
      <c r="CO515" s="79">
        <f>Model!$BS515*CC515</f>
        <v>338934.21775783214</v>
      </c>
      <c r="CP515" s="79">
        <f>Model!$BS515*CD515</f>
        <v>430326.58931139635</v>
      </c>
      <c r="CQ515" s="79">
        <f>Model!$BS515*CE515</f>
        <v>403965.77328483196</v>
      </c>
      <c r="CR515" s="79">
        <f>Model!$BR515*BT515</f>
        <v>83254.651922957681</v>
      </c>
      <c r="CS515" s="79">
        <f>Model!$BR515*BU515</f>
        <v>55438.51023503294</v>
      </c>
      <c r="CT515" s="79">
        <f>Model!$BR515*BV515</f>
        <v>73819.210404164856</v>
      </c>
      <c r="CU515" s="79">
        <f>Model!$BR515*BW515</f>
        <v>120338.82919628454</v>
      </c>
      <c r="CV515" s="79">
        <f>Model!$BR515*BX515</f>
        <v>153387.47729379646</v>
      </c>
      <c r="CW515" s="79">
        <f>Model!$BR515*BY515</f>
        <v>143855.06974581437</v>
      </c>
      <c r="CX515" s="79">
        <f>Model!$BR515*BZ515</f>
        <v>85478.762066955707</v>
      </c>
      <c r="CY515" s="79">
        <f>Model!$BR515*CA515</f>
        <v>57662.620379030974</v>
      </c>
      <c r="CZ515" s="79">
        <f>Model!$BR515*CB515</f>
        <v>76043.320548162883</v>
      </c>
      <c r="DA515" s="79">
        <f>Model!$BR515*CC515</f>
        <v>122562.93934028258</v>
      </c>
      <c r="DB515" s="79">
        <f>Model!$BR515*CD515</f>
        <v>155611.58743779449</v>
      </c>
      <c r="DC515" s="79">
        <f>Model!$BR515*CE515</f>
        <v>146079.1798898124</v>
      </c>
      <c r="DD515" s="79">
        <f>SUM(Model!$CF515:$CQ515)</f>
        <v>3521811.9624130656</v>
      </c>
      <c r="DE515" s="79">
        <f>SUM(Model!$CR515:$DC515)</f>
        <v>1273532.1584600899</v>
      </c>
      <c r="DF515" s="80">
        <f>IFERROR((Model!$DD515-Model!$DE515)/Model!$DD515,0)</f>
        <v>0.63838723587403157</v>
      </c>
    </row>
    <row r="516" spans="2:110" x14ac:dyDescent="0.25">
      <c r="B516" t="s">
        <v>371</v>
      </c>
      <c r="C516" t="s">
        <v>148</v>
      </c>
      <c r="D516" t="s">
        <v>6</v>
      </c>
      <c r="E516" s="4">
        <v>45</v>
      </c>
      <c r="F516" s="4">
        <v>284504.67</v>
      </c>
      <c r="G516" s="4">
        <v>120834.87</v>
      </c>
      <c r="H516" s="4">
        <v>3</v>
      </c>
      <c r="I516" s="4">
        <v>0</v>
      </c>
      <c r="J516" s="4">
        <v>0</v>
      </c>
      <c r="K516" s="4">
        <v>2</v>
      </c>
      <c r="L516" s="4">
        <v>7</v>
      </c>
      <c r="M516" s="4">
        <v>5</v>
      </c>
      <c r="N516" s="4">
        <v>0</v>
      </c>
      <c r="O516" s="4">
        <v>13</v>
      </c>
      <c r="P516" s="4">
        <v>1</v>
      </c>
      <c r="Q516" s="4">
        <v>14</v>
      </c>
      <c r="R516" s="4">
        <v>8</v>
      </c>
      <c r="S516" s="4">
        <v>7</v>
      </c>
      <c r="T516" s="4">
        <v>5</v>
      </c>
      <c r="U516" s="4">
        <v>0</v>
      </c>
      <c r="V516" s="4">
        <v>5</v>
      </c>
      <c r="W516" s="4">
        <v>12</v>
      </c>
      <c r="X516" s="4">
        <v>9</v>
      </c>
      <c r="Y516" s="4">
        <v>4</v>
      </c>
      <c r="Z516" s="4">
        <v>5</v>
      </c>
      <c r="AA516" s="4">
        <v>0</v>
      </c>
      <c r="AB516" s="4">
        <v>2</v>
      </c>
      <c r="AC516" s="4">
        <v>3</v>
      </c>
      <c r="AD516" s="4">
        <v>2</v>
      </c>
      <c r="AE516" s="4">
        <v>5</v>
      </c>
      <c r="AF516" s="4">
        <v>1</v>
      </c>
      <c r="AG516" s="4">
        <v>2</v>
      </c>
      <c r="AH516" s="4">
        <v>3</v>
      </c>
      <c r="AI516" s="4">
        <v>5</v>
      </c>
      <c r="AJ516" s="4">
        <v>1</v>
      </c>
      <c r="AK516" s="4">
        <v>9</v>
      </c>
      <c r="AL516" s="4">
        <v>0</v>
      </c>
      <c r="AM516" s="4">
        <v>6</v>
      </c>
      <c r="AN516" s="4">
        <v>5</v>
      </c>
      <c r="AO516" s="4">
        <v>5</v>
      </c>
      <c r="AP516" s="4">
        <v>8</v>
      </c>
      <c r="AQ516" s="4">
        <v>0</v>
      </c>
      <c r="AR516" s="79">
        <f>MAX(IFERROR(IFERROR(_xlfn.FORECAST.ETS(AR$5,tbl_Model[[#This Row],[H_2023_01]:[H_2025_12]],$H$5:$AQ$5),_xlfn.FORECAST.LINEAR(AR$5,tbl_Model[[#This Row],[H_2023_01]:[H_2025_12]],$H$5:$AQ$5)),0),0)</f>
        <v>4.0037722009388848</v>
      </c>
      <c r="AS516" s="79">
        <f>MAX(IFERROR(IFERROR(_xlfn.FORECAST.ETS(AS$5,tbl_Model[[#This Row],[H_2023_01]:[H_2025_12]],$H$5:$AQ$5),_xlfn.FORECAST.LINEAR(AS$5,tbl_Model[[#This Row],[H_2023_01]:[H_2025_12]],$H$5:$AQ$5)),0),0)</f>
        <v>3.9973696700501153</v>
      </c>
      <c r="AT516" s="79">
        <f>MAX(IFERROR(IFERROR(_xlfn.FORECAST.ETS(AT$5,tbl_Model[[#This Row],[H_2023_01]:[H_2025_12]],$H$5:$AQ$5),_xlfn.FORECAST.LINEAR(AT$5,tbl_Model[[#This Row],[H_2023_01]:[H_2025_12]],$H$5:$AQ$5)),0),0)</f>
        <v>3.9909671391613335</v>
      </c>
      <c r="AU516" s="79">
        <f>MAX(IFERROR(IFERROR(_xlfn.FORECAST.ETS(AU$5,tbl_Model[[#This Row],[H_2023_01]:[H_2025_12]],$H$5:$AQ$5),_xlfn.FORECAST.LINEAR(AU$5,tbl_Model[[#This Row],[H_2023_01]:[H_2025_12]],$H$5:$AQ$5)),0),0)</f>
        <v>3.9845646082725641</v>
      </c>
      <c r="AV516" s="79">
        <f>MAX(IFERROR(IFERROR(_xlfn.FORECAST.ETS(AV$5,tbl_Model[[#This Row],[H_2023_01]:[H_2025_12]],$H$5:$AQ$5),_xlfn.FORECAST.LINEAR(AV$5,tbl_Model[[#This Row],[H_2023_01]:[H_2025_12]],$H$5:$AQ$5)),0),0)</f>
        <v>3.9781620773837822</v>
      </c>
      <c r="AW516" s="79">
        <f>MAX(IFERROR(IFERROR(_xlfn.FORECAST.ETS(AW$5,tbl_Model[[#This Row],[H_2023_01]:[H_2025_12]],$H$5:$AQ$5),_xlfn.FORECAST.LINEAR(AW$5,tbl_Model[[#This Row],[H_2023_01]:[H_2025_12]],$H$5:$AQ$5)),0),0)</f>
        <v>3.9717595464950128</v>
      </c>
      <c r="AX516" s="79">
        <f>MAX(IFERROR(IFERROR(_xlfn.FORECAST.ETS(AX$5,tbl_Model[[#This Row],[H_2023_01]:[H_2025_12]],$H$5:$AQ$5),_xlfn.FORECAST.LINEAR(AX$5,tbl_Model[[#This Row],[H_2023_01]:[H_2025_12]],$H$5:$AQ$5)),0),0)</f>
        <v>3.965357015606231</v>
      </c>
      <c r="AY516" s="79">
        <f>MAX(IFERROR(IFERROR(_xlfn.FORECAST.ETS(AY$5,tbl_Model[[#This Row],[H_2023_01]:[H_2025_12]],$H$5:$AQ$5),_xlfn.FORECAST.LINEAR(AY$5,tbl_Model[[#This Row],[H_2023_01]:[H_2025_12]],$H$5:$AQ$5)),0),0)</f>
        <v>3.9589544847174616</v>
      </c>
      <c r="AZ516" s="79">
        <f>MAX(IFERROR(IFERROR(_xlfn.FORECAST.ETS(AZ$5,tbl_Model[[#This Row],[H_2023_01]:[H_2025_12]],$H$5:$AQ$5),_xlfn.FORECAST.LINEAR(AZ$5,tbl_Model[[#This Row],[H_2023_01]:[H_2025_12]],$H$5:$AQ$5)),0),0)</f>
        <v>3.9525519538286797</v>
      </c>
      <c r="BA516" s="79">
        <f>MAX(IFERROR(IFERROR(_xlfn.FORECAST.ETS(BA$5,tbl_Model[[#This Row],[H_2023_01]:[H_2025_12]],$H$5:$AQ$5),_xlfn.FORECAST.LINEAR(BA$5,tbl_Model[[#This Row],[H_2023_01]:[H_2025_12]],$H$5:$AQ$5)),0),0)</f>
        <v>3.9461494229399103</v>
      </c>
      <c r="BB516" s="79">
        <f>MAX(IFERROR(IFERROR(_xlfn.FORECAST.ETS(BB$5,tbl_Model[[#This Row],[H_2023_01]:[H_2025_12]],$H$5:$AQ$5),_xlfn.FORECAST.LINEAR(BB$5,tbl_Model[[#This Row],[H_2023_01]:[H_2025_12]],$H$5:$AQ$5)),0),0)</f>
        <v>3.9397468920511285</v>
      </c>
      <c r="BC516" s="79">
        <f>MAX(IFERROR(IFERROR(_xlfn.FORECAST.ETS(BC$5,tbl_Model[[#This Row],[H_2023_01]:[H_2025_12]],$H$5:$AQ$5),_xlfn.FORECAST.LINEAR(BC$5,tbl_Model[[#This Row],[H_2023_01]:[H_2025_12]],$H$5:$AQ$5)),0),0)</f>
        <v>3.9333443611623591</v>
      </c>
      <c r="BD516" s="80">
        <f>IFERROR(AR516/SUM(Model!$AR516:$BC516),1/12)</f>
        <v>8.4072768946017604E-2</v>
      </c>
      <c r="BE516" s="80">
        <f>IFERROR(AS516/SUM(Model!$AR516:$BC516),1/12)</f>
        <v>8.393832610734786E-2</v>
      </c>
      <c r="BF516" s="80">
        <f>IFERROR(AT516/SUM(Model!$AR516:$BC516),1/12)</f>
        <v>8.380388326867784E-2</v>
      </c>
      <c r="BG516" s="80">
        <f>IFERROR(AU516/SUM(Model!$AR516:$BC516),1/12)</f>
        <v>8.3669440430008096E-2</v>
      </c>
      <c r="BH516" s="80">
        <f>IFERROR(AV516/SUM(Model!$AR516:$BC516),1/12)</f>
        <v>8.3534997591338089E-2</v>
      </c>
      <c r="BI516" s="80">
        <f>IFERROR(AW516/SUM(Model!$AR516:$BC516),1/12)</f>
        <v>8.3400554752668332E-2</v>
      </c>
      <c r="BJ516" s="80">
        <f>IFERROR(AX516/SUM(Model!$AR516:$BC516),1/12)</f>
        <v>8.3266111913998325E-2</v>
      </c>
      <c r="BK516" s="80">
        <f>IFERROR(AY516/SUM(Model!$AR516:$BC516),1/12)</f>
        <v>8.3131669075328582E-2</v>
      </c>
      <c r="BL516" s="80">
        <f>IFERROR(AZ516/SUM(Model!$AR516:$BC516),1/12)</f>
        <v>8.2997226236658575E-2</v>
      </c>
      <c r="BM516" s="80">
        <f>IFERROR(BA516/SUM(Model!$AR516:$BC516),1/12)</f>
        <v>8.2862783397988818E-2</v>
      </c>
      <c r="BN516" s="80">
        <f>IFERROR(BB516/SUM(Model!$AR516:$BC516),1/12)</f>
        <v>8.2728340559318811E-2</v>
      </c>
      <c r="BO516" s="80">
        <f>IFERROR(BC516/SUM(Model!$AR516:$BC516),1/12)</f>
        <v>8.2593897720649068E-2</v>
      </c>
      <c r="BP51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46.948818897637793</v>
      </c>
      <c r="BQ516" s="77" cm="1">
        <f t="array" ref="BQ51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516" s="77" cm="1">
        <f t="array" ref="BR51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516" s="77">
        <f>IF(tbl_Model[[#This Row],[Type]]="Boutique",
    tbl_Model[[#This Row],[UnitListPrice]],
    tbl_Model[[#This Row],[UnitListPrice]]*(1-SUMIFS(tbl_MarketTerms[WholesaleMarginPct],tbl_MarketTerms[Country],tbl_Model[[#This Row],[country]])))</f>
        <v>6453.2271555428242</v>
      </c>
      <c r="BT516" s="79">
        <f>Model!$BP516*BD516</f>
        <v>3.947117203469527</v>
      </c>
      <c r="BU516" s="79">
        <f>Model!$BP516*BE516</f>
        <v>3.940805270984737</v>
      </c>
      <c r="BV516" s="79">
        <f>Model!$BP516*BF516</f>
        <v>3.9344933384999337</v>
      </c>
      <c r="BW516" s="79">
        <f>Model!$BP516*BG516</f>
        <v>3.9281814060151437</v>
      </c>
      <c r="BX516" s="79">
        <f>Model!$BP516*BH516</f>
        <v>3.9218694735303412</v>
      </c>
      <c r="BY516" s="79">
        <f>Model!$BP516*BI516</f>
        <v>3.9155575410455503</v>
      </c>
      <c r="BZ516" s="79">
        <f>Model!$BP516*BJ516</f>
        <v>3.9092456085607479</v>
      </c>
      <c r="CA516" s="79">
        <f>Model!$BP516*BK516</f>
        <v>3.9029336760759579</v>
      </c>
      <c r="CB516" s="79">
        <f>Model!$BP516*BL516</f>
        <v>3.8966217435911554</v>
      </c>
      <c r="CC516" s="79">
        <f>Model!$BP516*BM516</f>
        <v>3.8903098111063645</v>
      </c>
      <c r="CD516" s="79">
        <f>Model!$BP516*BN516</f>
        <v>3.8839978786215621</v>
      </c>
      <c r="CE516" s="79">
        <f>Model!$BP516*BO516</f>
        <v>3.8776859461367721</v>
      </c>
      <c r="CF516" s="79">
        <f>Model!$BS516*BT516</f>
        <v>25471.643923539803</v>
      </c>
      <c r="CG516" s="79">
        <f>Model!$BS516*BU516</f>
        <v>25430.911589425003</v>
      </c>
      <c r="CH516" s="79">
        <f>Model!$BS516*BV516</f>
        <v>25390.179255310119</v>
      </c>
      <c r="CI516" s="79">
        <f>Model!$BS516*BW516</f>
        <v>25349.446921195318</v>
      </c>
      <c r="CJ516" s="79">
        <f>Model!$BS516*BX516</f>
        <v>25308.714587080438</v>
      </c>
      <c r="CK516" s="79">
        <f>Model!$BS516*BY516</f>
        <v>25267.98225296563</v>
      </c>
      <c r="CL516" s="79">
        <f>Model!$BS516*BZ516</f>
        <v>25227.249918850754</v>
      </c>
      <c r="CM516" s="79">
        <f>Model!$BS516*CA516</f>
        <v>25186.517584735953</v>
      </c>
      <c r="CN516" s="79">
        <f>Model!$BS516*CB516</f>
        <v>25145.785250621073</v>
      </c>
      <c r="CO516" s="79">
        <f>Model!$BS516*CC516</f>
        <v>25105.052916506265</v>
      </c>
      <c r="CP516" s="79">
        <f>Model!$BS516*CD516</f>
        <v>25064.320582391385</v>
      </c>
      <c r="CQ516" s="79">
        <f>Model!$BS516*CE516</f>
        <v>25023.588248276588</v>
      </c>
      <c r="CR516" s="79">
        <f>Model!$BR516*BT516</f>
        <v>10656.481523506292</v>
      </c>
      <c r="CS516" s="79">
        <f>Model!$BR516*BU516</f>
        <v>10639.440481035434</v>
      </c>
      <c r="CT516" s="79">
        <f>Model!$BR516*BV516</f>
        <v>10622.399438564538</v>
      </c>
      <c r="CU516" s="79">
        <f>Model!$BR516*BW516</f>
        <v>10605.358396093678</v>
      </c>
      <c r="CV516" s="79">
        <f>Model!$BR516*BX516</f>
        <v>10588.317353622786</v>
      </c>
      <c r="CW516" s="79">
        <f>Model!$BR516*BY516</f>
        <v>10571.276311151923</v>
      </c>
      <c r="CX516" s="79">
        <f>Model!$BR516*BZ516</f>
        <v>10554.23526868103</v>
      </c>
      <c r="CY516" s="79">
        <f>Model!$BR516*CA516</f>
        <v>10537.194226210171</v>
      </c>
      <c r="CZ516" s="79">
        <f>Model!$BR516*CB516</f>
        <v>10520.153183739278</v>
      </c>
      <c r="DA516" s="79">
        <f>Model!$BR516*CC516</f>
        <v>10503.112141268417</v>
      </c>
      <c r="DB516" s="79">
        <f>Model!$BR516*CD516</f>
        <v>10486.071098797524</v>
      </c>
      <c r="DC516" s="79">
        <f>Model!$BR516*CE516</f>
        <v>10469.030056326665</v>
      </c>
      <c r="DD516" s="79">
        <f>SUM(Model!$CF516:$CQ516)</f>
        <v>302971.3930308983</v>
      </c>
      <c r="DE516" s="79">
        <f>SUM(Model!$CR516:$DC516)</f>
        <v>126753.06947899773</v>
      </c>
      <c r="DF516" s="80">
        <f>IFERROR((Model!$DD516-Model!$DE516)/Model!$DD516,0)</f>
        <v>0.58163353902501636</v>
      </c>
    </row>
    <row r="517" spans="2:110" x14ac:dyDescent="0.25">
      <c r="B517" t="s">
        <v>371</v>
      </c>
      <c r="C517" t="s">
        <v>169</v>
      </c>
      <c r="D517" t="s">
        <v>32</v>
      </c>
      <c r="E517" s="4">
        <v>318</v>
      </c>
      <c r="F517" s="4">
        <v>4681289.95</v>
      </c>
      <c r="G517" s="4">
        <v>1732628.14</v>
      </c>
      <c r="H517" s="4">
        <v>11</v>
      </c>
      <c r="I517" s="4">
        <v>15</v>
      </c>
      <c r="J517" s="4">
        <v>14</v>
      </c>
      <c r="K517" s="4">
        <v>29</v>
      </c>
      <c r="L517" s="4">
        <v>11</v>
      </c>
      <c r="M517" s="4">
        <v>30</v>
      </c>
      <c r="N517" s="4">
        <v>16</v>
      </c>
      <c r="O517" s="4">
        <v>18</v>
      </c>
      <c r="P517" s="4">
        <v>15</v>
      </c>
      <c r="Q517" s="4">
        <v>38</v>
      </c>
      <c r="R517" s="4">
        <v>44</v>
      </c>
      <c r="S517" s="4">
        <v>20</v>
      </c>
      <c r="T517" s="4">
        <v>36</v>
      </c>
      <c r="U517" s="4">
        <v>33</v>
      </c>
      <c r="V517" s="4">
        <v>26</v>
      </c>
      <c r="W517" s="4">
        <v>32</v>
      </c>
      <c r="X517" s="4">
        <v>28</v>
      </c>
      <c r="Y517" s="4">
        <v>35</v>
      </c>
      <c r="Z517" s="4">
        <v>17</v>
      </c>
      <c r="AA517" s="4">
        <v>27</v>
      </c>
      <c r="AB517" s="4">
        <v>22</v>
      </c>
      <c r="AC517" s="4">
        <v>17</v>
      </c>
      <c r="AD517" s="4">
        <v>34</v>
      </c>
      <c r="AE517" s="4">
        <v>46</v>
      </c>
      <c r="AF517" s="4">
        <v>22</v>
      </c>
      <c r="AG517" s="4">
        <v>17</v>
      </c>
      <c r="AH517" s="4">
        <v>44</v>
      </c>
      <c r="AI517" s="4">
        <v>19</v>
      </c>
      <c r="AJ517" s="4">
        <v>25</v>
      </c>
      <c r="AK517" s="4">
        <v>12</v>
      </c>
      <c r="AL517" s="4">
        <v>33</v>
      </c>
      <c r="AM517" s="4">
        <v>16</v>
      </c>
      <c r="AN517" s="4">
        <v>34</v>
      </c>
      <c r="AO517" s="4">
        <v>31</v>
      </c>
      <c r="AP517" s="4">
        <v>38</v>
      </c>
      <c r="AQ517" s="4">
        <v>27</v>
      </c>
      <c r="AR517" s="79">
        <f>MAX(IFERROR(IFERROR(_xlfn.FORECAST.ETS(AR$5,tbl_Model[[#This Row],[H_2023_01]:[H_2025_12]],$H$5:$AQ$5),_xlfn.FORECAST.LINEAR(AR$5,tbl_Model[[#This Row],[H_2023_01]:[H_2025_12]],$H$5:$AQ$5)),0),0)</f>
        <v>30.348581059867051</v>
      </c>
      <c r="AS517" s="79">
        <f>MAX(IFERROR(IFERROR(_xlfn.FORECAST.ETS(AS$5,tbl_Model[[#This Row],[H_2023_01]:[H_2025_12]],$H$5:$AQ$5),_xlfn.FORECAST.LINEAR(AS$5,tbl_Model[[#This Row],[H_2023_01]:[H_2025_12]],$H$5:$AQ$5)),0),0)</f>
        <v>30.64554120472258</v>
      </c>
      <c r="AT517" s="79">
        <f>MAX(IFERROR(IFERROR(_xlfn.FORECAST.ETS(AT$5,tbl_Model[[#This Row],[H_2023_01]:[H_2025_12]],$H$5:$AQ$5),_xlfn.FORECAST.LINEAR(AT$5,tbl_Model[[#This Row],[H_2023_01]:[H_2025_12]],$H$5:$AQ$5)),0),0)</f>
        <v>30.942501349578126</v>
      </c>
      <c r="AU517" s="79">
        <f>MAX(IFERROR(IFERROR(_xlfn.FORECAST.ETS(AU$5,tbl_Model[[#This Row],[H_2023_01]:[H_2025_12]],$H$5:$AQ$5),_xlfn.FORECAST.LINEAR(AU$5,tbl_Model[[#This Row],[H_2023_01]:[H_2025_12]],$H$5:$AQ$5)),0),0)</f>
        <v>31.239461494433655</v>
      </c>
      <c r="AV517" s="79">
        <f>MAX(IFERROR(IFERROR(_xlfn.FORECAST.ETS(AV$5,tbl_Model[[#This Row],[H_2023_01]:[H_2025_12]],$H$5:$AQ$5),_xlfn.FORECAST.LINEAR(AV$5,tbl_Model[[#This Row],[H_2023_01]:[H_2025_12]],$H$5:$AQ$5)),0),0)</f>
        <v>31.536421639289198</v>
      </c>
      <c r="AW517" s="79">
        <f>MAX(IFERROR(IFERROR(_xlfn.FORECAST.ETS(AW$5,tbl_Model[[#This Row],[H_2023_01]:[H_2025_12]],$H$5:$AQ$5),_xlfn.FORECAST.LINEAR(AW$5,tbl_Model[[#This Row],[H_2023_01]:[H_2025_12]],$H$5:$AQ$5)),0),0)</f>
        <v>31.833381784144727</v>
      </c>
      <c r="AX517" s="79">
        <f>MAX(IFERROR(IFERROR(_xlfn.FORECAST.ETS(AX$5,tbl_Model[[#This Row],[H_2023_01]:[H_2025_12]],$H$5:$AQ$5),_xlfn.FORECAST.LINEAR(AX$5,tbl_Model[[#This Row],[H_2023_01]:[H_2025_12]],$H$5:$AQ$5)),0),0)</f>
        <v>32.130341929000267</v>
      </c>
      <c r="AY517" s="79">
        <f>MAX(IFERROR(IFERROR(_xlfn.FORECAST.ETS(AY$5,tbl_Model[[#This Row],[H_2023_01]:[H_2025_12]],$H$5:$AQ$5),_xlfn.FORECAST.LINEAR(AY$5,tbl_Model[[#This Row],[H_2023_01]:[H_2025_12]],$H$5:$AQ$5)),0),0)</f>
        <v>32.427302073855806</v>
      </c>
      <c r="AZ517" s="79">
        <f>MAX(IFERROR(IFERROR(_xlfn.FORECAST.ETS(AZ$5,tbl_Model[[#This Row],[H_2023_01]:[H_2025_12]],$H$5:$AQ$5),_xlfn.FORECAST.LINEAR(AZ$5,tbl_Model[[#This Row],[H_2023_01]:[H_2025_12]],$H$5:$AQ$5)),0),0)</f>
        <v>32.724262218711338</v>
      </c>
      <c r="BA517" s="79">
        <f>MAX(IFERROR(IFERROR(_xlfn.FORECAST.ETS(BA$5,tbl_Model[[#This Row],[H_2023_01]:[H_2025_12]],$H$5:$AQ$5),_xlfn.FORECAST.LINEAR(BA$5,tbl_Model[[#This Row],[H_2023_01]:[H_2025_12]],$H$5:$AQ$5)),0),0)</f>
        <v>33.021222363566878</v>
      </c>
      <c r="BB517" s="79">
        <f>MAX(IFERROR(IFERROR(_xlfn.FORECAST.ETS(BB$5,tbl_Model[[#This Row],[H_2023_01]:[H_2025_12]],$H$5:$AQ$5),_xlfn.FORECAST.LINEAR(BB$5,tbl_Model[[#This Row],[H_2023_01]:[H_2025_12]],$H$5:$AQ$5)),0),0)</f>
        <v>33.31818250842241</v>
      </c>
      <c r="BC517" s="79">
        <f>MAX(IFERROR(IFERROR(_xlfn.FORECAST.ETS(BC$5,tbl_Model[[#This Row],[H_2023_01]:[H_2025_12]],$H$5:$AQ$5),_xlfn.FORECAST.LINEAR(BC$5,tbl_Model[[#This Row],[H_2023_01]:[H_2025_12]],$H$5:$AQ$5)),0),0)</f>
        <v>33.61514265327795</v>
      </c>
      <c r="BD517" s="80">
        <f>IFERROR(AR517/SUM(Model!$AR517:$BC517),1/12)</f>
        <v>7.9077585695213379E-2</v>
      </c>
      <c r="BE517" s="80">
        <f>IFERROR(AS517/SUM(Model!$AR517:$BC517),1/12)</f>
        <v>7.9851357993053346E-2</v>
      </c>
      <c r="BF517" s="80">
        <f>IFERROR(AT517/SUM(Model!$AR517:$BC517),1/12)</f>
        <v>8.0625130290893368E-2</v>
      </c>
      <c r="BG517" s="80">
        <f>IFERROR(AU517/SUM(Model!$AR517:$BC517),1/12)</f>
        <v>8.1398902588733349E-2</v>
      </c>
      <c r="BH517" s="80">
        <f>IFERROR(AV517/SUM(Model!$AR517:$BC517),1/12)</f>
        <v>8.2172674886573358E-2</v>
      </c>
      <c r="BI517" s="80">
        <f>IFERROR(AW517/SUM(Model!$AR517:$BC517),1/12)</f>
        <v>8.2946447184413324E-2</v>
      </c>
      <c r="BJ517" s="80">
        <f>IFERROR(AX517/SUM(Model!$AR517:$BC517),1/12)</f>
        <v>8.3720219482253333E-2</v>
      </c>
      <c r="BK517" s="80">
        <f>IFERROR(AY517/SUM(Model!$AR517:$BC517),1/12)</f>
        <v>8.4493991780093328E-2</v>
      </c>
      <c r="BL517" s="80">
        <f>IFERROR(AZ517/SUM(Model!$AR517:$BC517),1/12)</f>
        <v>8.5267764077933322E-2</v>
      </c>
      <c r="BM517" s="80">
        <f>IFERROR(BA517/SUM(Model!$AR517:$BC517),1/12)</f>
        <v>8.6041536375773317E-2</v>
      </c>
      <c r="BN517" s="80">
        <f>IFERROR(BB517/SUM(Model!$AR517:$BC517),1/12)</f>
        <v>8.6815308673613298E-2</v>
      </c>
      <c r="BO517" s="80">
        <f>IFERROR(BC517/SUM(Model!$AR517:$BC517),1/12)</f>
        <v>8.7589080971453306E-2</v>
      </c>
      <c r="BP51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327.08979513689451</v>
      </c>
      <c r="BQ517" s="77" cm="1">
        <f t="array" ref="BQ51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22963.846685082874</v>
      </c>
      <c r="BR517" s="77" cm="1">
        <f t="array" ref="BR51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5596.9095303867407</v>
      </c>
      <c r="BS517" s="77">
        <f>IF(tbl_Model[[#This Row],[Type]]="Boutique",
    tbl_Model[[#This Row],[UnitListPrice]],
    tbl_Model[[#This Row],[UnitListPrice]]*(1-SUMIFS(tbl_MarketTerms[WholesaleMarginPct],tbl_MarketTerms[Country],tbl_Model[[#This Row],[country]])))</f>
        <v>15225.030352209946</v>
      </c>
      <c r="BT517" s="79">
        <f>Model!$BP517*BD517</f>
        <v>25.865471304967564</v>
      </c>
      <c r="BU517" s="79">
        <f>Model!$BP517*BE517</f>
        <v>26.118564327350644</v>
      </c>
      <c r="BV517" s="79">
        <f>Model!$BP517*BF517</f>
        <v>26.371657349733741</v>
      </c>
      <c r="BW517" s="79">
        <f>Model!$BP517*BG517</f>
        <v>26.624750372116821</v>
      </c>
      <c r="BX517" s="79">
        <f>Model!$BP517*BH517</f>
        <v>26.877843394499916</v>
      </c>
      <c r="BY517" s="79">
        <f>Model!$BP517*BI517</f>
        <v>27.130936416882996</v>
      </c>
      <c r="BZ517" s="79">
        <f>Model!$BP517*BJ517</f>
        <v>27.384029439266087</v>
      </c>
      <c r="CA517" s="79">
        <f>Model!$BP517*BK517</f>
        <v>27.637122461649174</v>
      </c>
      <c r="CB517" s="79">
        <f>Model!$BP517*BL517</f>
        <v>27.890215484032264</v>
      </c>
      <c r="CC517" s="79">
        <f>Model!$BP517*BM517</f>
        <v>28.143308506415352</v>
      </c>
      <c r="CD517" s="79">
        <f>Model!$BP517*BN517</f>
        <v>28.396401528798435</v>
      </c>
      <c r="CE517" s="79">
        <f>Model!$BP517*BO517</f>
        <v>28.649494551181526</v>
      </c>
      <c r="CF517" s="79">
        <f>Model!$BS517*BT517</f>
        <v>393802.58569234656</v>
      </c>
      <c r="CG517" s="79">
        <f>Model!$BS517*BU517</f>
        <v>397655.93464006152</v>
      </c>
      <c r="CH517" s="79">
        <f>Model!$BS517*BV517</f>
        <v>401509.28358777671</v>
      </c>
      <c r="CI517" s="79">
        <f>Model!$BS517*BW517</f>
        <v>405362.63253549166</v>
      </c>
      <c r="CJ517" s="79">
        <f>Model!$BS517*BX517</f>
        <v>409215.98148320679</v>
      </c>
      <c r="CK517" s="79">
        <f>Model!$BS517*BY517</f>
        <v>413069.33043092175</v>
      </c>
      <c r="CL517" s="79">
        <f>Model!$BS517*BZ517</f>
        <v>416922.67937863688</v>
      </c>
      <c r="CM517" s="79">
        <f>Model!$BS517*CA517</f>
        <v>420776.02832635189</v>
      </c>
      <c r="CN517" s="79">
        <f>Model!$BS517*CB517</f>
        <v>424629.37727406702</v>
      </c>
      <c r="CO517" s="79">
        <f>Model!$BS517*CC517</f>
        <v>428482.7262217821</v>
      </c>
      <c r="CP517" s="79">
        <f>Model!$BS517*CD517</f>
        <v>432336.07516949705</v>
      </c>
      <c r="CQ517" s="79">
        <f>Model!$BS517*CE517</f>
        <v>436189.42411721218</v>
      </c>
      <c r="CR517" s="79">
        <f>Model!$BR517*BT517</f>
        <v>144766.70285471773</v>
      </c>
      <c r="CS517" s="79">
        <f>Model!$BR517*BU517</f>
        <v>146183.24160376796</v>
      </c>
      <c r="CT517" s="79">
        <f>Model!$BR517*BV517</f>
        <v>147599.78035281831</v>
      </c>
      <c r="CU517" s="79">
        <f>Model!$BR517*BW517</f>
        <v>149016.31910186855</v>
      </c>
      <c r="CV517" s="79">
        <f>Model!$BR517*BX517</f>
        <v>150432.8578509189</v>
      </c>
      <c r="CW517" s="79">
        <f>Model!$BR517*BY517</f>
        <v>151849.39659996913</v>
      </c>
      <c r="CX517" s="79">
        <f>Model!$BR517*BZ517</f>
        <v>153265.93534901945</v>
      </c>
      <c r="CY517" s="79">
        <f>Model!$BR517*CA517</f>
        <v>154682.47409806971</v>
      </c>
      <c r="CZ517" s="79">
        <f>Model!$BR517*CB517</f>
        <v>156099.01284712003</v>
      </c>
      <c r="DA517" s="79">
        <f>Model!$BR517*CC517</f>
        <v>157515.55159617032</v>
      </c>
      <c r="DB517" s="79">
        <f>Model!$BR517*CD517</f>
        <v>158932.09034522058</v>
      </c>
      <c r="DC517" s="79">
        <f>Model!$BR517*CE517</f>
        <v>160348.62909427087</v>
      </c>
      <c r="DD517" s="79">
        <f>SUM(Model!$CF517:$CQ517)</f>
        <v>4979952.0588573525</v>
      </c>
      <c r="DE517" s="79">
        <f>SUM(Model!$CR517:$DC517)</f>
        <v>1830691.9916939316</v>
      </c>
      <c r="DF517" s="80">
        <f>IFERROR((Model!$DD517-Model!$DE517)/Model!$DD517,0)</f>
        <v>0.63238762741945287</v>
      </c>
    </row>
    <row r="518" spans="2:110" x14ac:dyDescent="0.25">
      <c r="B518" t="s">
        <v>371</v>
      </c>
      <c r="C518" t="s">
        <v>185</v>
      </c>
      <c r="D518" t="s">
        <v>6</v>
      </c>
      <c r="E518" s="4">
        <v>69</v>
      </c>
      <c r="F518" s="4">
        <v>537523.94999999995</v>
      </c>
      <c r="G518" s="4">
        <v>221530.6</v>
      </c>
      <c r="H518" s="4">
        <v>10</v>
      </c>
      <c r="I518" s="4">
        <v>0</v>
      </c>
      <c r="J518" s="4">
        <v>0</v>
      </c>
      <c r="K518" s="4">
        <v>6</v>
      </c>
      <c r="L518" s="4">
        <v>9</v>
      </c>
      <c r="M518" s="4">
        <v>0</v>
      </c>
      <c r="N518" s="4">
        <v>3</v>
      </c>
      <c r="O518" s="4">
        <v>4</v>
      </c>
      <c r="P518" s="4">
        <v>0</v>
      </c>
      <c r="Q518" s="4">
        <v>3</v>
      </c>
      <c r="R518" s="4">
        <v>12</v>
      </c>
      <c r="S518" s="4">
        <v>11</v>
      </c>
      <c r="T518" s="4">
        <v>11</v>
      </c>
      <c r="U518" s="4">
        <v>2</v>
      </c>
      <c r="V518" s="4">
        <v>10</v>
      </c>
      <c r="W518" s="4">
        <v>2</v>
      </c>
      <c r="X518" s="4">
        <v>9</v>
      </c>
      <c r="Y518" s="4">
        <v>9</v>
      </c>
      <c r="Z518" s="4">
        <v>0</v>
      </c>
      <c r="AA518" s="4">
        <v>1</v>
      </c>
      <c r="AB518" s="4">
        <v>7</v>
      </c>
      <c r="AC518" s="4">
        <v>13</v>
      </c>
      <c r="AD518" s="4">
        <v>9</v>
      </c>
      <c r="AE518" s="4">
        <v>7</v>
      </c>
      <c r="AF518" s="4">
        <v>4</v>
      </c>
      <c r="AG518" s="4">
        <v>9</v>
      </c>
      <c r="AH518" s="4">
        <v>4</v>
      </c>
      <c r="AI518" s="4">
        <v>4</v>
      </c>
      <c r="AJ518" s="4">
        <v>13</v>
      </c>
      <c r="AK518" s="4">
        <v>8</v>
      </c>
      <c r="AL518" s="4">
        <v>6</v>
      </c>
      <c r="AM518" s="4">
        <v>3</v>
      </c>
      <c r="AN518" s="4">
        <v>6</v>
      </c>
      <c r="AO518" s="4">
        <v>0</v>
      </c>
      <c r="AP518" s="4">
        <v>4</v>
      </c>
      <c r="AQ518" s="4">
        <v>8</v>
      </c>
      <c r="AR518" s="79">
        <f>MAX(IFERROR(IFERROR(_xlfn.FORECAST.ETS(AR$5,tbl_Model[[#This Row],[H_2023_01]:[H_2025_12]],$H$5:$AQ$5),_xlfn.FORECAST.LINEAR(AR$5,tbl_Model[[#This Row],[H_2023_01]:[H_2025_12]],$H$5:$AQ$5)),0),0)</f>
        <v>5.7919875022785305</v>
      </c>
      <c r="AS518" s="79">
        <f>MAX(IFERROR(IFERROR(_xlfn.FORECAST.ETS(AS$5,tbl_Model[[#This Row],[H_2023_01]:[H_2025_12]],$H$5:$AQ$5),_xlfn.FORECAST.LINEAR(AS$5,tbl_Model[[#This Row],[H_2023_01]:[H_2025_12]],$H$5:$AQ$5)),0),0)</f>
        <v>3.4467112465918186</v>
      </c>
      <c r="AT518" s="79">
        <f>MAX(IFERROR(IFERROR(_xlfn.FORECAST.ETS(AT$5,tbl_Model[[#This Row],[H_2023_01]:[H_2025_12]],$H$5:$AQ$5),_xlfn.FORECAST.LINEAR(AT$5,tbl_Model[[#This Row],[H_2023_01]:[H_2025_12]],$H$5:$AQ$5)),0),0)</f>
        <v>4.9347976100243622</v>
      </c>
      <c r="AU518" s="79">
        <f>MAX(IFERROR(IFERROR(_xlfn.FORECAST.ETS(AU$5,tbl_Model[[#This Row],[H_2023_01]:[H_2025_12]],$H$5:$AQ$5),_xlfn.FORECAST.LINEAR(AU$5,tbl_Model[[#This Row],[H_2023_01]:[H_2025_12]],$H$5:$AQ$5)),0),0)</f>
        <v>5.5323535720324637</v>
      </c>
      <c r="AV518" s="79">
        <f>MAX(IFERROR(IFERROR(_xlfn.FORECAST.ETS(AV$5,tbl_Model[[#This Row],[H_2023_01]:[H_2025_12]],$H$5:$AQ$5),_xlfn.FORECAST.LINEAR(AV$5,tbl_Model[[#This Row],[H_2023_01]:[H_2025_12]],$H$5:$AQ$5)),0),0)</f>
        <v>11.707257923257801</v>
      </c>
      <c r="AW518" s="79">
        <f>MAX(IFERROR(IFERROR(_xlfn.FORECAST.ETS(AW$5,tbl_Model[[#This Row],[H_2023_01]:[H_2025_12]],$H$5:$AQ$5),_xlfn.FORECAST.LINEAR(AW$5,tbl_Model[[#This Row],[H_2023_01]:[H_2025_12]],$H$5:$AQ$5)),0),0)</f>
        <v>8.096396396396397</v>
      </c>
      <c r="AX518" s="79">
        <f>MAX(IFERROR(IFERROR(_xlfn.FORECAST.ETS(AX$5,tbl_Model[[#This Row],[H_2023_01]:[H_2025_12]],$H$5:$AQ$5),_xlfn.FORECAST.LINEAR(AX$5,tbl_Model[[#This Row],[H_2023_01]:[H_2025_12]],$H$5:$AQ$5)),0),0)</f>
        <v>5.8883838986749284</v>
      </c>
      <c r="AY518" s="79">
        <f>MAX(IFERROR(IFERROR(_xlfn.FORECAST.ETS(AY$5,tbl_Model[[#This Row],[H_2023_01]:[H_2025_12]],$H$5:$AQ$5),_xlfn.FORECAST.LINEAR(AY$5,tbl_Model[[#This Row],[H_2023_01]:[H_2025_12]],$H$5:$AQ$5)),0),0)</f>
        <v>3.5431076429882165</v>
      </c>
      <c r="AZ518" s="79">
        <f>MAX(IFERROR(IFERROR(_xlfn.FORECAST.ETS(AZ$5,tbl_Model[[#This Row],[H_2023_01]:[H_2025_12]],$H$5:$AQ$5),_xlfn.FORECAST.LINEAR(AZ$5,tbl_Model[[#This Row],[H_2023_01]:[H_2025_12]],$H$5:$AQ$5)),0),0)</f>
        <v>5.0311940064207601</v>
      </c>
      <c r="BA518" s="79">
        <f>MAX(IFERROR(IFERROR(_xlfn.FORECAST.ETS(BA$5,tbl_Model[[#This Row],[H_2023_01]:[H_2025_12]],$H$5:$AQ$5),_xlfn.FORECAST.LINEAR(BA$5,tbl_Model[[#This Row],[H_2023_01]:[H_2025_12]],$H$5:$AQ$5)),0),0)</f>
        <v>5.6287499684288615</v>
      </c>
      <c r="BB518" s="79">
        <f>MAX(IFERROR(IFERROR(_xlfn.FORECAST.ETS(BB$5,tbl_Model[[#This Row],[H_2023_01]:[H_2025_12]],$H$5:$AQ$5),_xlfn.FORECAST.LINEAR(BB$5,tbl_Model[[#This Row],[H_2023_01]:[H_2025_12]],$H$5:$AQ$5)),0),0)</f>
        <v>11.8036543196542</v>
      </c>
      <c r="BC518" s="79">
        <f>MAX(IFERROR(IFERROR(_xlfn.FORECAST.ETS(BC$5,tbl_Model[[#This Row],[H_2023_01]:[H_2025_12]],$H$5:$AQ$5),_xlfn.FORECAST.LINEAR(BC$5,tbl_Model[[#This Row],[H_2023_01]:[H_2025_12]],$H$5:$AQ$5)),0),0)</f>
        <v>8.1927927927927957</v>
      </c>
      <c r="BD518" s="80">
        <f>IFERROR(AR518/SUM(Model!$AR518:$BC518),1/12)</f>
        <v>7.2766050863501908E-2</v>
      </c>
      <c r="BE518" s="80">
        <f>IFERROR(AS518/SUM(Model!$AR518:$BC518),1/12)</f>
        <v>4.3301814063417751E-2</v>
      </c>
      <c r="BF518" s="80">
        <f>IFERROR(AT518/SUM(Model!$AR518:$BC518),1/12)</f>
        <v>6.1996980095495438E-2</v>
      </c>
      <c r="BG518" s="80">
        <f>IFERROR(AU518/SUM(Model!$AR518:$BC518),1/12)</f>
        <v>6.950421099130881E-2</v>
      </c>
      <c r="BH518" s="80">
        <f>IFERROR(AV518/SUM(Model!$AR518:$BC518),1/12)</f>
        <v>0.14708093295794999</v>
      </c>
      <c r="BI518" s="80">
        <f>IFERROR(AW518/SUM(Model!$AR518:$BC518),1/12)</f>
        <v>0.10171686174382952</v>
      </c>
      <c r="BJ518" s="80">
        <f>IFERROR(AX518/SUM(Model!$AR518:$BC518),1/12)</f>
        <v>7.3977100625000736E-2</v>
      </c>
      <c r="BK518" s="80">
        <f>IFERROR(AY518/SUM(Model!$AR518:$BC518),1/12)</f>
        <v>4.4512863824916579E-2</v>
      </c>
      <c r="BL518" s="80">
        <f>IFERROR(AZ518/SUM(Model!$AR518:$BC518),1/12)</f>
        <v>6.3208029856994266E-2</v>
      </c>
      <c r="BM518" s="80">
        <f>IFERROR(BA518/SUM(Model!$AR518:$BC518),1/12)</f>
        <v>7.0715260752807638E-2</v>
      </c>
      <c r="BN518" s="80">
        <f>IFERROR(BB518/SUM(Model!$AR518:$BC518),1/12)</f>
        <v>0.14829198271944885</v>
      </c>
      <c r="BO518" s="80">
        <f>IFERROR(BC518/SUM(Model!$AR518:$BC518),1/12)</f>
        <v>0.10292791150532836</v>
      </c>
      <c r="BP51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71.988188976377941</v>
      </c>
      <c r="BQ518" s="77" cm="1">
        <f t="array" ref="BQ51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518" s="77" cm="1">
        <f t="array" ref="BR51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518" s="77">
        <f>IF(tbl_Model[[#This Row],[Type]]="Boutique",
    tbl_Model[[#This Row],[UnitListPrice]],
    tbl_Model[[#This Row],[UnitListPrice]]*(1-SUMIFS(tbl_MarketTerms[WholesaleMarginPct],tbl_MarketTerms[Country],tbl_Model[[#This Row],[country]])))</f>
        <v>8308.625705059203</v>
      </c>
      <c r="BT518" s="79">
        <f>Model!$BP518*BD518</f>
        <v>5.2382962206265047</v>
      </c>
      <c r="BU518" s="79">
        <f>Model!$BP518*BE518</f>
        <v>3.117219173817297</v>
      </c>
      <c r="BV518" s="79">
        <f>Model!$BP518*BF518</f>
        <v>4.463050319079267</v>
      </c>
      <c r="BW518" s="79">
        <f>Model!$BP518*BG518</f>
        <v>5.003482275496383</v>
      </c>
      <c r="BX518" s="79">
        <f>Model!$BP518*BH518</f>
        <v>10.588089996598878</v>
      </c>
      <c r="BY518" s="79">
        <f>Model!$BP518*BI518</f>
        <v>7.3224126652989074</v>
      </c>
      <c r="BZ518" s="79">
        <f>Model!$BP518*BJ518</f>
        <v>5.3254774997170795</v>
      </c>
      <c r="CA518" s="79">
        <f>Model!$BP518*BK518</f>
        <v>3.2044004529078722</v>
      </c>
      <c r="CB518" s="79">
        <f>Model!$BP518*BL518</f>
        <v>4.5502315981698427</v>
      </c>
      <c r="CC518" s="79">
        <f>Model!$BP518*BM518</f>
        <v>5.0906635545869587</v>
      </c>
      <c r="CD518" s="79">
        <f>Model!$BP518*BN518</f>
        <v>10.675271275689456</v>
      </c>
      <c r="CE518" s="79">
        <f>Model!$BP518*BO518</f>
        <v>7.4095939443894832</v>
      </c>
      <c r="CF518" s="79">
        <f>Model!$BS518*BT518</f>
        <v>43523.042629411852</v>
      </c>
      <c r="CG518" s="79">
        <f>Model!$BS518*BU518</f>
        <v>25899.807355881807</v>
      </c>
      <c r="CH518" s="79">
        <f>Model!$BS518*BV518</f>
        <v>37081.814604074672</v>
      </c>
      <c r="CI518" s="79">
        <f>Model!$BS518*BW518</f>
        <v>41572.06144899736</v>
      </c>
      <c r="CJ518" s="79">
        <f>Model!$BS518*BX518</f>
        <v>87972.476713221651</v>
      </c>
      <c r="CK518" s="79">
        <f>Model!$BS518*BY518</f>
        <v>60839.186093953576</v>
      </c>
      <c r="CL518" s="79">
        <f>Model!$BS518*BZ518</f>
        <v>44247.399245863744</v>
      </c>
      <c r="CM518" s="79">
        <f>Model!$BS518*CA518</f>
        <v>26624.163972333699</v>
      </c>
      <c r="CN518" s="79">
        <f>Model!$BS518*CB518</f>
        <v>37806.171220526572</v>
      </c>
      <c r="CO518" s="79">
        <f>Model!$BS518*CC518</f>
        <v>42296.418065449259</v>
      </c>
      <c r="CP518" s="79">
        <f>Model!$BS518*CD518</f>
        <v>88696.833329673565</v>
      </c>
      <c r="CQ518" s="79">
        <f>Model!$BS518*CE518</f>
        <v>61563.542710405469</v>
      </c>
      <c r="CR518" s="79">
        <f>Model!$BR518*BT518</f>
        <v>17632.928320015479</v>
      </c>
      <c r="CS518" s="79">
        <f>Model!$BR518*BU518</f>
        <v>10493.04963573143</v>
      </c>
      <c r="CT518" s="79">
        <f>Model!$BR518*BV518</f>
        <v>15023.328779130163</v>
      </c>
      <c r="CU518" s="79">
        <f>Model!$BR518*BW518</f>
        <v>16842.507677762398</v>
      </c>
      <c r="CV518" s="79">
        <f>Model!$BR518*BX518</f>
        <v>35641.17493408412</v>
      </c>
      <c r="CW518" s="79">
        <f>Model!$BR518*BY518</f>
        <v>24648.391808844059</v>
      </c>
      <c r="CX518" s="79">
        <f>Model!$BR518*BZ518</f>
        <v>17926.394206690271</v>
      </c>
      <c r="CY518" s="79">
        <f>Model!$BR518*CA518</f>
        <v>10786.515522406224</v>
      </c>
      <c r="CZ518" s="79">
        <f>Model!$BR518*CB518</f>
        <v>15316.794665804957</v>
      </c>
      <c r="DA518" s="79">
        <f>Model!$BR518*CC518</f>
        <v>17135.973564437194</v>
      </c>
      <c r="DB518" s="79">
        <f>Model!$BR518*CD518</f>
        <v>35934.640820758919</v>
      </c>
      <c r="DC518" s="79">
        <f>Model!$BR518*CE518</f>
        <v>24941.857695518855</v>
      </c>
      <c r="DD518" s="79">
        <f>SUM(Model!$CF518:$CQ518)</f>
        <v>598122.91738979321</v>
      </c>
      <c r="DE518" s="79">
        <f>SUM(Model!$CR518:$DC518)</f>
        <v>242323.55763118406</v>
      </c>
      <c r="DF518" s="80">
        <f>IFERROR((Model!$DD518-Model!$DE518)/Model!$DD518,0)</f>
        <v>0.59485993499683409</v>
      </c>
    </row>
    <row r="519" spans="2:110" x14ac:dyDescent="0.25">
      <c r="B519" t="s">
        <v>371</v>
      </c>
      <c r="C519" t="s">
        <v>45</v>
      </c>
      <c r="D519" t="s">
        <v>27</v>
      </c>
      <c r="E519" s="4">
        <v>157</v>
      </c>
      <c r="F519" s="4">
        <v>1929069.09</v>
      </c>
      <c r="G519" s="4">
        <v>756767.22</v>
      </c>
      <c r="H519" s="4">
        <v>7</v>
      </c>
      <c r="I519" s="4">
        <v>16</v>
      </c>
      <c r="J519" s="4">
        <v>10</v>
      </c>
      <c r="K519" s="4">
        <v>4</v>
      </c>
      <c r="L519" s="4">
        <v>10</v>
      </c>
      <c r="M519" s="4">
        <v>3</v>
      </c>
      <c r="N519" s="4">
        <v>3</v>
      </c>
      <c r="O519" s="4">
        <v>6</v>
      </c>
      <c r="P519" s="4">
        <v>5</v>
      </c>
      <c r="Q519" s="4">
        <v>5</v>
      </c>
      <c r="R519" s="4">
        <v>10</v>
      </c>
      <c r="S519" s="4">
        <v>7</v>
      </c>
      <c r="T519" s="4">
        <v>10</v>
      </c>
      <c r="U519" s="4">
        <v>12</v>
      </c>
      <c r="V519" s="4">
        <v>4</v>
      </c>
      <c r="W519" s="4">
        <v>14</v>
      </c>
      <c r="X519" s="4">
        <v>10</v>
      </c>
      <c r="Y519" s="4">
        <v>9</v>
      </c>
      <c r="Z519" s="4">
        <v>3</v>
      </c>
      <c r="AA519" s="4">
        <v>14</v>
      </c>
      <c r="AB519" s="4">
        <v>13</v>
      </c>
      <c r="AC519" s="4">
        <v>1</v>
      </c>
      <c r="AD519" s="4">
        <v>15</v>
      </c>
      <c r="AE519" s="4">
        <v>3</v>
      </c>
      <c r="AF519" s="4">
        <v>5</v>
      </c>
      <c r="AG519" s="4">
        <v>5</v>
      </c>
      <c r="AH519" s="4">
        <v>21</v>
      </c>
      <c r="AI519" s="4">
        <v>10</v>
      </c>
      <c r="AJ519" s="4">
        <v>20</v>
      </c>
      <c r="AK519" s="4">
        <v>9</v>
      </c>
      <c r="AL519" s="4">
        <v>12</v>
      </c>
      <c r="AM519" s="4">
        <v>8</v>
      </c>
      <c r="AN519" s="4">
        <v>10</v>
      </c>
      <c r="AO519" s="4">
        <v>17</v>
      </c>
      <c r="AP519" s="4">
        <v>26</v>
      </c>
      <c r="AQ519" s="4">
        <v>14</v>
      </c>
      <c r="AR519" s="79">
        <f>MAX(IFERROR(IFERROR(_xlfn.FORECAST.ETS(AR$5,tbl_Model[[#This Row],[H_2023_01]:[H_2025_12]],$H$5:$AQ$5),_xlfn.FORECAST.LINEAR(AR$5,tbl_Model[[#This Row],[H_2023_01]:[H_2025_12]],$H$5:$AQ$5)),0),0)</f>
        <v>14.344713195202626</v>
      </c>
      <c r="AS519" s="79">
        <f>MAX(IFERROR(IFERROR(_xlfn.FORECAST.ETS(AS$5,tbl_Model[[#This Row],[H_2023_01]:[H_2025_12]],$H$5:$AQ$5),_xlfn.FORECAST.LINEAR(AS$5,tbl_Model[[#This Row],[H_2023_01]:[H_2025_12]],$H$5:$AQ$5)),0),0)</f>
        <v>14.535878779249206</v>
      </c>
      <c r="AT519" s="79">
        <f>MAX(IFERROR(IFERROR(_xlfn.FORECAST.ETS(AT$5,tbl_Model[[#This Row],[H_2023_01]:[H_2025_12]],$H$5:$AQ$5),_xlfn.FORECAST.LINEAR(AT$5,tbl_Model[[#This Row],[H_2023_01]:[H_2025_12]],$H$5:$AQ$5)),0),0)</f>
        <v>14.727044363295805</v>
      </c>
      <c r="AU519" s="79">
        <f>MAX(IFERROR(IFERROR(_xlfn.FORECAST.ETS(AU$5,tbl_Model[[#This Row],[H_2023_01]:[H_2025_12]],$H$5:$AQ$5),_xlfn.FORECAST.LINEAR(AU$5,tbl_Model[[#This Row],[H_2023_01]:[H_2025_12]],$H$5:$AQ$5)),0),0)</f>
        <v>14.918209947342385</v>
      </c>
      <c r="AV519" s="79">
        <f>MAX(IFERROR(IFERROR(_xlfn.FORECAST.ETS(AV$5,tbl_Model[[#This Row],[H_2023_01]:[H_2025_12]],$H$5:$AQ$5),_xlfn.FORECAST.LINEAR(AV$5,tbl_Model[[#This Row],[H_2023_01]:[H_2025_12]],$H$5:$AQ$5)),0),0)</f>
        <v>15.109375531388984</v>
      </c>
      <c r="AW519" s="79">
        <f>MAX(IFERROR(IFERROR(_xlfn.FORECAST.ETS(AW$5,tbl_Model[[#This Row],[H_2023_01]:[H_2025_12]],$H$5:$AQ$5),_xlfn.FORECAST.LINEAR(AW$5,tbl_Model[[#This Row],[H_2023_01]:[H_2025_12]],$H$5:$AQ$5)),0),0)</f>
        <v>15.300541115435564</v>
      </c>
      <c r="AX519" s="79">
        <f>MAX(IFERROR(IFERROR(_xlfn.FORECAST.ETS(AX$5,tbl_Model[[#This Row],[H_2023_01]:[H_2025_12]],$H$5:$AQ$5),_xlfn.FORECAST.LINEAR(AX$5,tbl_Model[[#This Row],[H_2023_01]:[H_2025_12]],$H$5:$AQ$5)),0),0)</f>
        <v>15.491706699482164</v>
      </c>
      <c r="AY519" s="79">
        <f>MAX(IFERROR(IFERROR(_xlfn.FORECAST.ETS(AY$5,tbl_Model[[#This Row],[H_2023_01]:[H_2025_12]],$H$5:$AQ$5),_xlfn.FORECAST.LINEAR(AY$5,tbl_Model[[#This Row],[H_2023_01]:[H_2025_12]],$H$5:$AQ$5)),0),0)</f>
        <v>15.682872283528743</v>
      </c>
      <c r="AZ519" s="79">
        <f>MAX(IFERROR(IFERROR(_xlfn.FORECAST.ETS(AZ$5,tbl_Model[[#This Row],[H_2023_01]:[H_2025_12]],$H$5:$AQ$5),_xlfn.FORECAST.LINEAR(AZ$5,tbl_Model[[#This Row],[H_2023_01]:[H_2025_12]],$H$5:$AQ$5)),0),0)</f>
        <v>15.874037867575343</v>
      </c>
      <c r="BA519" s="79">
        <f>MAX(IFERROR(IFERROR(_xlfn.FORECAST.ETS(BA$5,tbl_Model[[#This Row],[H_2023_01]:[H_2025_12]],$H$5:$AQ$5),_xlfn.FORECAST.LINEAR(BA$5,tbl_Model[[#This Row],[H_2023_01]:[H_2025_12]],$H$5:$AQ$5)),0),0)</f>
        <v>16.065203451621922</v>
      </c>
      <c r="BB519" s="79">
        <f>MAX(IFERROR(IFERROR(_xlfn.FORECAST.ETS(BB$5,tbl_Model[[#This Row],[H_2023_01]:[H_2025_12]],$H$5:$AQ$5),_xlfn.FORECAST.LINEAR(BB$5,tbl_Model[[#This Row],[H_2023_01]:[H_2025_12]],$H$5:$AQ$5)),0),0)</f>
        <v>16.25636903566852</v>
      </c>
      <c r="BC519" s="79">
        <f>MAX(IFERROR(IFERROR(_xlfn.FORECAST.ETS(BC$5,tbl_Model[[#This Row],[H_2023_01]:[H_2025_12]],$H$5:$AQ$5),_xlfn.FORECAST.LINEAR(BC$5,tbl_Model[[#This Row],[H_2023_01]:[H_2025_12]],$H$5:$AQ$5)),0),0)</f>
        <v>16.447534619715103</v>
      </c>
      <c r="BD519" s="80">
        <f>IFERROR(AR519/SUM(Model!$AR519:$BC519),1/12)</f>
        <v>7.7642449063933625E-2</v>
      </c>
      <c r="BE519" s="80">
        <f>IFERROR(AS519/SUM(Model!$AR519:$BC519),1/12)</f>
        <v>7.8677155294733528E-2</v>
      </c>
      <c r="BF519" s="80">
        <f>IFERROR(AT519/SUM(Model!$AR519:$BC519),1/12)</f>
        <v>7.9711861525533528E-2</v>
      </c>
      <c r="BG519" s="80">
        <f>IFERROR(AU519/SUM(Model!$AR519:$BC519),1/12)</f>
        <v>8.0746567756333432E-2</v>
      </c>
      <c r="BH519" s="80">
        <f>IFERROR(AV519/SUM(Model!$AR519:$BC519),1/12)</f>
        <v>8.1781273987133432E-2</v>
      </c>
      <c r="BI519" s="80">
        <f>IFERROR(AW519/SUM(Model!$AR519:$BC519),1/12)</f>
        <v>8.2815980217933335E-2</v>
      </c>
      <c r="BJ519" s="80">
        <f>IFERROR(AX519/SUM(Model!$AR519:$BC519),1/12)</f>
        <v>8.385068644873335E-2</v>
      </c>
      <c r="BK519" s="80">
        <f>IFERROR(AY519/SUM(Model!$AR519:$BC519),1/12)</f>
        <v>8.4885392679533239E-2</v>
      </c>
      <c r="BL519" s="80">
        <f>IFERROR(AZ519/SUM(Model!$AR519:$BC519),1/12)</f>
        <v>8.5920098910333254E-2</v>
      </c>
      <c r="BM519" s="80">
        <f>IFERROR(BA519/SUM(Model!$AR519:$BC519),1/12)</f>
        <v>8.6954805141133143E-2</v>
      </c>
      <c r="BN519" s="80">
        <f>IFERROR(BB519/SUM(Model!$AR519:$BC519),1/12)</f>
        <v>8.7989511371933143E-2</v>
      </c>
      <c r="BO519" s="80">
        <f>IFERROR(BC519/SUM(Model!$AR519:$BC519),1/12)</f>
        <v>8.9024217602733061E-2</v>
      </c>
      <c r="BP51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163.22128378378378</v>
      </c>
      <c r="BQ519" s="77" cm="1">
        <f t="array" ref="BQ51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519" s="77" cm="1">
        <f t="array" ref="BR51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519" s="77">
        <f>IF(tbl_Model[[#This Row],[Type]]="Boutique",
    tbl_Model[[#This Row],[UnitListPrice]],
    tbl_Model[[#This Row],[UnitListPrice]]*(1-SUMIFS(tbl_MarketTerms[WholesaleMarginPct],tbl_MarketTerms[Country],tbl_Model[[#This Row],[country]])))</f>
        <v>12307.938975429581</v>
      </c>
      <c r="BT519" s="79">
        <f>Model!$BP519*BD519</f>
        <v>12.672900212332287</v>
      </c>
      <c r="BU519" s="79">
        <f>Model!$BP519*BE519</f>
        <v>12.841786291662528</v>
      </c>
      <c r="BV519" s="79">
        <f>Model!$BP519*BF519</f>
        <v>13.010672370992783</v>
      </c>
      <c r="BW519" s="79">
        <f>Model!$BP519*BG519</f>
        <v>13.179558450323023</v>
      </c>
      <c r="BX519" s="79">
        <f>Model!$BP519*BH519</f>
        <v>13.34844452965328</v>
      </c>
      <c r="BY519" s="79">
        <f>Model!$BP519*BI519</f>
        <v>13.517330608983521</v>
      </c>
      <c r="BZ519" s="79">
        <f>Model!$BP519*BJ519</f>
        <v>13.686216688313779</v>
      </c>
      <c r="CA519" s="79">
        <f>Model!$BP519*BK519</f>
        <v>13.855102767644016</v>
      </c>
      <c r="CB519" s="79">
        <f>Model!$BP519*BL519</f>
        <v>14.023988846974275</v>
      </c>
      <c r="CC519" s="79">
        <f>Model!$BP519*BM519</f>
        <v>14.192874926304514</v>
      </c>
      <c r="CD519" s="79">
        <f>Model!$BP519*BN519</f>
        <v>14.361761005634769</v>
      </c>
      <c r="CE519" s="79">
        <f>Model!$BP519*BO519</f>
        <v>14.530647084965011</v>
      </c>
      <c r="CF519" s="79">
        <f>Model!$BS519*BT519</f>
        <v>155977.28245509436</v>
      </c>
      <c r="CG519" s="79">
        <f>Model!$BS519*BU519</f>
        <v>158055.92201329052</v>
      </c>
      <c r="CH519" s="79">
        <f>Model!$BS519*BV519</f>
        <v>160134.56157148688</v>
      </c>
      <c r="CI519" s="79">
        <f>Model!$BS519*BW519</f>
        <v>162213.20112968303</v>
      </c>
      <c r="CJ519" s="79">
        <f>Model!$BS519*BX519</f>
        <v>164291.84068787939</v>
      </c>
      <c r="CK519" s="79">
        <f>Model!$BS519*BY519</f>
        <v>166370.48024607555</v>
      </c>
      <c r="CL519" s="79">
        <f>Model!$BS519*BZ519</f>
        <v>168449.11980427193</v>
      </c>
      <c r="CM519" s="79">
        <f>Model!$BS519*CA519</f>
        <v>170527.75936246803</v>
      </c>
      <c r="CN519" s="79">
        <f>Model!$BS519*CB519</f>
        <v>172606.39892066442</v>
      </c>
      <c r="CO519" s="79">
        <f>Model!$BS519*CC519</f>
        <v>174685.03847886057</v>
      </c>
      <c r="CP519" s="79">
        <f>Model!$BS519*CD519</f>
        <v>176763.6780370569</v>
      </c>
      <c r="CQ519" s="79">
        <f>Model!$BS519*CE519</f>
        <v>178842.31759525309</v>
      </c>
      <c r="CR519" s="79">
        <f>Model!$BR519*BT519</f>
        <v>60180.300054400301</v>
      </c>
      <c r="CS519" s="79">
        <f>Model!$BR519*BU519</f>
        <v>60982.2960268151</v>
      </c>
      <c r="CT519" s="79">
        <f>Model!$BR519*BV519</f>
        <v>61784.291999229965</v>
      </c>
      <c r="CU519" s="79">
        <f>Model!$BR519*BW519</f>
        <v>62586.287971644764</v>
      </c>
      <c r="CV519" s="79">
        <f>Model!$BR519*BX519</f>
        <v>63388.283944059636</v>
      </c>
      <c r="CW519" s="79">
        <f>Model!$BR519*BY519</f>
        <v>64190.279916474436</v>
      </c>
      <c r="CX519" s="79">
        <f>Model!$BR519*BZ519</f>
        <v>64992.275888889322</v>
      </c>
      <c r="CY519" s="79">
        <f>Model!$BR519*CA519</f>
        <v>65794.271861304107</v>
      </c>
      <c r="CZ519" s="79">
        <f>Model!$BR519*CB519</f>
        <v>66596.267833718986</v>
      </c>
      <c r="DA519" s="79">
        <f>Model!$BR519*CC519</f>
        <v>67398.263806133778</v>
      </c>
      <c r="DB519" s="79">
        <f>Model!$BR519*CD519</f>
        <v>68200.259778548643</v>
      </c>
      <c r="DC519" s="79">
        <f>Model!$BR519*CE519</f>
        <v>69002.25575096345</v>
      </c>
      <c r="DD519" s="79">
        <f>SUM(Model!$CF519:$CQ519)</f>
        <v>2008917.6003020846</v>
      </c>
      <c r="DE519" s="79">
        <f>SUM(Model!$CR519:$DC519)</f>
        <v>775095.3348321825</v>
      </c>
      <c r="DF519" s="80">
        <f>IFERROR((Model!$DD519-Model!$DE519)/Model!$DD519,0)</f>
        <v>0.6141726595876158</v>
      </c>
    </row>
    <row r="520" spans="2:110" x14ac:dyDescent="0.25">
      <c r="B520" t="s">
        <v>371</v>
      </c>
      <c r="C520" t="s">
        <v>45</v>
      </c>
      <c r="D520" t="s">
        <v>13</v>
      </c>
      <c r="E520" s="4">
        <v>386</v>
      </c>
      <c r="F520" s="4">
        <v>4730396.41</v>
      </c>
      <c r="G520" s="4">
        <v>1800711.82</v>
      </c>
      <c r="H520" s="4">
        <v>24</v>
      </c>
      <c r="I520" s="4">
        <v>30</v>
      </c>
      <c r="J520" s="4">
        <v>10</v>
      </c>
      <c r="K520" s="4">
        <v>23</v>
      </c>
      <c r="L520" s="4">
        <v>55</v>
      </c>
      <c r="M520" s="4">
        <v>45</v>
      </c>
      <c r="N520" s="4">
        <v>32</v>
      </c>
      <c r="O520" s="4">
        <v>21</v>
      </c>
      <c r="P520" s="4">
        <v>18</v>
      </c>
      <c r="Q520" s="4">
        <v>28</v>
      </c>
      <c r="R520" s="4">
        <v>44</v>
      </c>
      <c r="S520" s="4">
        <v>55</v>
      </c>
      <c r="T520" s="4">
        <v>11</v>
      </c>
      <c r="U520" s="4">
        <v>30</v>
      </c>
      <c r="V520" s="4">
        <v>40</v>
      </c>
      <c r="W520" s="4">
        <v>13</v>
      </c>
      <c r="X520" s="4">
        <v>26</v>
      </c>
      <c r="Y520" s="4">
        <v>34</v>
      </c>
      <c r="Z520" s="4">
        <v>28</v>
      </c>
      <c r="AA520" s="4">
        <v>18</v>
      </c>
      <c r="AB520" s="4">
        <v>51</v>
      </c>
      <c r="AC520" s="4">
        <v>42</v>
      </c>
      <c r="AD520" s="4">
        <v>25</v>
      </c>
      <c r="AE520" s="4">
        <v>44</v>
      </c>
      <c r="AF520" s="4">
        <v>10</v>
      </c>
      <c r="AG520" s="4">
        <v>20</v>
      </c>
      <c r="AH520" s="4">
        <v>24</v>
      </c>
      <c r="AI520" s="4">
        <v>19</v>
      </c>
      <c r="AJ520" s="4">
        <v>43</v>
      </c>
      <c r="AK520" s="4">
        <v>20</v>
      </c>
      <c r="AL520" s="4">
        <v>24</v>
      </c>
      <c r="AM520" s="4">
        <v>46</v>
      </c>
      <c r="AN520" s="4">
        <v>29</v>
      </c>
      <c r="AO520" s="4">
        <v>42</v>
      </c>
      <c r="AP520" s="4">
        <v>42</v>
      </c>
      <c r="AQ520" s="4">
        <v>67</v>
      </c>
      <c r="AR520" s="79">
        <f>MAX(IFERROR(IFERROR(_xlfn.FORECAST.ETS(AR$5,tbl_Model[[#This Row],[H_2023_01]:[H_2025_12]],$H$5:$AQ$5),_xlfn.FORECAST.LINEAR(AR$5,tbl_Model[[#This Row],[H_2023_01]:[H_2025_12]],$H$5:$AQ$5)),0),0)</f>
        <v>35.028533219071285</v>
      </c>
      <c r="AS520" s="79">
        <f>MAX(IFERROR(IFERROR(_xlfn.FORECAST.ETS(AS$5,tbl_Model[[#This Row],[H_2023_01]:[H_2025_12]],$H$5:$AQ$5),_xlfn.FORECAST.LINEAR(AS$5,tbl_Model[[#This Row],[H_2023_01]:[H_2025_12]],$H$5:$AQ$5)),0),0)</f>
        <v>35.363008458951377</v>
      </c>
      <c r="AT520" s="79">
        <f>MAX(IFERROR(IFERROR(_xlfn.FORECAST.ETS(AT$5,tbl_Model[[#This Row],[H_2023_01]:[H_2025_12]],$H$5:$AQ$5),_xlfn.FORECAST.LINEAR(AT$5,tbl_Model[[#This Row],[H_2023_01]:[H_2025_12]],$H$5:$AQ$5)),0),0)</f>
        <v>35.697483698831448</v>
      </c>
      <c r="AU520" s="79">
        <f>MAX(IFERROR(IFERROR(_xlfn.FORECAST.ETS(AU$5,tbl_Model[[#This Row],[H_2023_01]:[H_2025_12]],$H$5:$AQ$5),_xlfn.FORECAST.LINEAR(AU$5,tbl_Model[[#This Row],[H_2023_01]:[H_2025_12]],$H$5:$AQ$5)),0),0)</f>
        <v>36.031958938711547</v>
      </c>
      <c r="AV520" s="79">
        <f>MAX(IFERROR(IFERROR(_xlfn.FORECAST.ETS(AV$5,tbl_Model[[#This Row],[H_2023_01]:[H_2025_12]],$H$5:$AQ$5),_xlfn.FORECAST.LINEAR(AV$5,tbl_Model[[#This Row],[H_2023_01]:[H_2025_12]],$H$5:$AQ$5)),0),0)</f>
        <v>36.366434178591611</v>
      </c>
      <c r="AW520" s="79">
        <f>MAX(IFERROR(IFERROR(_xlfn.FORECAST.ETS(AW$5,tbl_Model[[#This Row],[H_2023_01]:[H_2025_12]],$H$5:$AQ$5),_xlfn.FORECAST.LINEAR(AW$5,tbl_Model[[#This Row],[H_2023_01]:[H_2025_12]],$H$5:$AQ$5)),0),0)</f>
        <v>36.70090941847171</v>
      </c>
      <c r="AX520" s="79">
        <f>MAX(IFERROR(IFERROR(_xlfn.FORECAST.ETS(AX$5,tbl_Model[[#This Row],[H_2023_01]:[H_2025_12]],$H$5:$AQ$5),_xlfn.FORECAST.LINEAR(AX$5,tbl_Model[[#This Row],[H_2023_01]:[H_2025_12]],$H$5:$AQ$5)),0),0)</f>
        <v>37.035384658351781</v>
      </c>
      <c r="AY520" s="79">
        <f>MAX(IFERROR(IFERROR(_xlfn.FORECAST.ETS(AY$5,tbl_Model[[#This Row],[H_2023_01]:[H_2025_12]],$H$5:$AQ$5),_xlfn.FORECAST.LINEAR(AY$5,tbl_Model[[#This Row],[H_2023_01]:[H_2025_12]],$H$5:$AQ$5)),0),0)</f>
        <v>37.36985989823188</v>
      </c>
      <c r="AZ520" s="79">
        <f>MAX(IFERROR(IFERROR(_xlfn.FORECAST.ETS(AZ$5,tbl_Model[[#This Row],[H_2023_01]:[H_2025_12]],$H$5:$AQ$5),_xlfn.FORECAST.LINEAR(AZ$5,tbl_Model[[#This Row],[H_2023_01]:[H_2025_12]],$H$5:$AQ$5)),0),0)</f>
        <v>37.704335138111944</v>
      </c>
      <c r="BA520" s="79">
        <f>MAX(IFERROR(IFERROR(_xlfn.FORECAST.ETS(BA$5,tbl_Model[[#This Row],[H_2023_01]:[H_2025_12]],$H$5:$AQ$5),_xlfn.FORECAST.LINEAR(BA$5,tbl_Model[[#This Row],[H_2023_01]:[H_2025_12]],$H$5:$AQ$5)),0),0)</f>
        <v>38.038810377992043</v>
      </c>
      <c r="BB520" s="79">
        <f>MAX(IFERROR(IFERROR(_xlfn.FORECAST.ETS(BB$5,tbl_Model[[#This Row],[H_2023_01]:[H_2025_12]],$H$5:$AQ$5),_xlfn.FORECAST.LINEAR(BB$5,tbl_Model[[#This Row],[H_2023_01]:[H_2025_12]],$H$5:$AQ$5)),0),0)</f>
        <v>38.373285617872114</v>
      </c>
      <c r="BC520" s="79">
        <f>MAX(IFERROR(IFERROR(_xlfn.FORECAST.ETS(BC$5,tbl_Model[[#This Row],[H_2023_01]:[H_2025_12]],$H$5:$AQ$5),_xlfn.FORECAST.LINEAR(BC$5,tbl_Model[[#This Row],[H_2023_01]:[H_2025_12]],$H$5:$AQ$5)),0),0)</f>
        <v>38.707760857752213</v>
      </c>
      <c r="BD520" s="80">
        <f>IFERROR(AR520/SUM(Model!$AR520:$BC520),1/12)</f>
        <v>7.9175241215170042E-2</v>
      </c>
      <c r="BE520" s="80">
        <f>IFERROR(AS520/SUM(Model!$AR520:$BC520),1/12)</f>
        <v>7.9931257963927027E-2</v>
      </c>
      <c r="BF520" s="80">
        <f>IFERROR(AT520/SUM(Model!$AR520:$BC520),1/12)</f>
        <v>8.0687274712683957E-2</v>
      </c>
      <c r="BG520" s="80">
        <f>IFERROR(AU520/SUM(Model!$AR520:$BC520),1/12)</f>
        <v>8.1443291461440956E-2</v>
      </c>
      <c r="BH520" s="80">
        <f>IFERROR(AV520/SUM(Model!$AR520:$BC520),1/12)</f>
        <v>8.2199308210197872E-2</v>
      </c>
      <c r="BI520" s="80">
        <f>IFERROR(AW520/SUM(Model!$AR520:$BC520),1/12)</f>
        <v>8.2955324958954871E-2</v>
      </c>
      <c r="BJ520" s="80">
        <f>IFERROR(AX520/SUM(Model!$AR520:$BC520),1/12)</f>
        <v>8.37113417077118E-2</v>
      </c>
      <c r="BK520" s="80">
        <f>IFERROR(AY520/SUM(Model!$AR520:$BC520),1/12)</f>
        <v>8.44673584564688E-2</v>
      </c>
      <c r="BL520" s="80">
        <f>IFERROR(AZ520/SUM(Model!$AR520:$BC520),1/12)</f>
        <v>8.5223375205225715E-2</v>
      </c>
      <c r="BM520" s="80">
        <f>IFERROR(BA520/SUM(Model!$AR520:$BC520),1/12)</f>
        <v>8.5979391953982715E-2</v>
      </c>
      <c r="BN520" s="80">
        <f>IFERROR(BB520/SUM(Model!$AR520:$BC520),1/12)</f>
        <v>8.6735408702739644E-2</v>
      </c>
      <c r="BO520" s="80">
        <f>IFERROR(BC520/SUM(Model!$AR520:$BC520),1/12)</f>
        <v>8.7491425451496643E-2</v>
      </c>
      <c r="BP52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402.58003670473084</v>
      </c>
      <c r="BQ520" s="77" cm="1">
        <f t="array" ref="BQ52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520" s="77" cm="1">
        <f t="array" ref="BR52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520" s="77">
        <f>IF(tbl_Model[[#This Row],[Type]]="Boutique",
    tbl_Model[[#This Row],[UnitListPrice]],
    tbl_Model[[#This Row],[UnitListPrice]]*(1-SUMIFS(tbl_MarketTerms[WholesaleMarginPct],tbl_MarketTerms[Country],tbl_Model[[#This Row],[country]])))</f>
        <v>12641.587923558696</v>
      </c>
      <c r="BT520" s="79">
        <f>Model!$BP520*BD520</f>
        <v>31.874371514509075</v>
      </c>
      <c r="BU520" s="79">
        <f>Model!$BP520*BE520</f>
        <v>32.178728764973052</v>
      </c>
      <c r="BV520" s="79">
        <f>Model!$BP520*BF520</f>
        <v>32.48308601543701</v>
      </c>
      <c r="BW520" s="79">
        <f>Model!$BP520*BG520</f>
        <v>32.78744326590099</v>
      </c>
      <c r="BX520" s="79">
        <f>Model!$BP520*BH520</f>
        <v>33.091800516364941</v>
      </c>
      <c r="BY520" s="79">
        <f>Model!$BP520*BI520</f>
        <v>33.396157766828928</v>
      </c>
      <c r="BZ520" s="79">
        <f>Model!$BP520*BJ520</f>
        <v>33.700515017292879</v>
      </c>
      <c r="CA520" s="79">
        <f>Model!$BP520*BK520</f>
        <v>34.004872267756866</v>
      </c>
      <c r="CB520" s="79">
        <f>Model!$BP520*BL520</f>
        <v>34.309229518220818</v>
      </c>
      <c r="CC520" s="79">
        <f>Model!$BP520*BM520</f>
        <v>34.613586768684804</v>
      </c>
      <c r="CD520" s="79">
        <f>Model!$BP520*BN520</f>
        <v>34.917944019148756</v>
      </c>
      <c r="CE520" s="79">
        <f>Model!$BP520*BO520</f>
        <v>35.222301269612743</v>
      </c>
      <c r="CF520" s="79">
        <f>Model!$BS520*BT520</f>
        <v>402942.67000884126</v>
      </c>
      <c r="CG520" s="79">
        <f>Model!$BS520*BU520</f>
        <v>406790.22895075416</v>
      </c>
      <c r="CH520" s="79">
        <f>Model!$BS520*BV520</f>
        <v>410637.78789266688</v>
      </c>
      <c r="CI520" s="79">
        <f>Model!$BS520*BW520</f>
        <v>414485.34683457983</v>
      </c>
      <c r="CJ520" s="79">
        <f>Model!$BS520*BX520</f>
        <v>418332.90577649249</v>
      </c>
      <c r="CK520" s="79">
        <f>Model!$BS520*BY520</f>
        <v>422180.46471840551</v>
      </c>
      <c r="CL520" s="79">
        <f>Model!$BS520*BZ520</f>
        <v>426028.02366031817</v>
      </c>
      <c r="CM520" s="79">
        <f>Model!$BS520*CA520</f>
        <v>429875.58260223124</v>
      </c>
      <c r="CN520" s="79">
        <f>Model!$BS520*CB520</f>
        <v>433723.14154414384</v>
      </c>
      <c r="CO520" s="79">
        <f>Model!$BS520*CC520</f>
        <v>437570.70048605691</v>
      </c>
      <c r="CP520" s="79">
        <f>Model!$BS520*CD520</f>
        <v>441418.25942796952</v>
      </c>
      <c r="CQ520" s="79">
        <f>Model!$BS520*CE520</f>
        <v>445265.81836988259</v>
      </c>
      <c r="CR520" s="79">
        <f>Model!$BR520*BT520</f>
        <v>151363.08261323901</v>
      </c>
      <c r="CS520" s="79">
        <f>Model!$BR520*BU520</f>
        <v>152808.39586827671</v>
      </c>
      <c r="CT520" s="79">
        <f>Model!$BR520*BV520</f>
        <v>154253.70912331439</v>
      </c>
      <c r="CU520" s="79">
        <f>Model!$BR520*BW520</f>
        <v>155699.02237835212</v>
      </c>
      <c r="CV520" s="79">
        <f>Model!$BR520*BX520</f>
        <v>157144.33563338974</v>
      </c>
      <c r="CW520" s="79">
        <f>Model!$BR520*BY520</f>
        <v>158589.64888842753</v>
      </c>
      <c r="CX520" s="79">
        <f>Model!$BR520*BZ520</f>
        <v>160034.96214346515</v>
      </c>
      <c r="CY520" s="79">
        <f>Model!$BR520*CA520</f>
        <v>161480.27539850291</v>
      </c>
      <c r="CZ520" s="79">
        <f>Model!$BR520*CB520</f>
        <v>162925.58865354053</v>
      </c>
      <c r="DA520" s="79">
        <f>Model!$BR520*CC520</f>
        <v>164370.90190857832</v>
      </c>
      <c r="DB520" s="79">
        <f>Model!$BR520*CD520</f>
        <v>165816.21516361594</v>
      </c>
      <c r="DC520" s="79">
        <f>Model!$BR520*CE520</f>
        <v>167261.5284186537</v>
      </c>
      <c r="DD520" s="79">
        <f>SUM(Model!$CF520:$CQ520)</f>
        <v>5089250.9302723417</v>
      </c>
      <c r="DE520" s="79">
        <f>SUM(Model!$CR520:$DC520)</f>
        <v>1911747.666191356</v>
      </c>
      <c r="DF520" s="80">
        <f>IFERROR((Model!$DD520-Model!$DE520)/Model!$DD520,0)</f>
        <v>0.62435578587415952</v>
      </c>
    </row>
    <row r="521" spans="2:110" x14ac:dyDescent="0.25">
      <c r="B521" t="s">
        <v>371</v>
      </c>
      <c r="C521" t="s">
        <v>148</v>
      </c>
      <c r="D521" t="s">
        <v>5</v>
      </c>
      <c r="E521" s="4">
        <v>16</v>
      </c>
      <c r="F521" s="4">
        <v>94452.31</v>
      </c>
      <c r="G521" s="4">
        <v>40635.870000000003</v>
      </c>
      <c r="H521" s="4">
        <v>10</v>
      </c>
      <c r="I521" s="4">
        <v>5</v>
      </c>
      <c r="J521" s="4">
        <v>0</v>
      </c>
      <c r="K521" s="4">
        <v>0</v>
      </c>
      <c r="L521" s="4">
        <v>5</v>
      </c>
      <c r="M521" s="4">
        <v>0</v>
      </c>
      <c r="N521" s="4">
        <v>1</v>
      </c>
      <c r="O521" s="4">
        <v>0</v>
      </c>
      <c r="P521" s="4">
        <v>2</v>
      </c>
      <c r="Q521" s="4">
        <v>14</v>
      </c>
      <c r="R521" s="4">
        <v>6</v>
      </c>
      <c r="S521" s="4">
        <v>7</v>
      </c>
      <c r="T521" s="4">
        <v>2</v>
      </c>
      <c r="U521" s="4">
        <v>5</v>
      </c>
      <c r="V521" s="4">
        <v>0</v>
      </c>
      <c r="W521" s="4">
        <v>2</v>
      </c>
      <c r="X521" s="4">
        <v>0</v>
      </c>
      <c r="Y521" s="4">
        <v>0</v>
      </c>
      <c r="Z521" s="4">
        <v>2</v>
      </c>
      <c r="AA521" s="4">
        <v>0</v>
      </c>
      <c r="AB521" s="4">
        <v>8</v>
      </c>
      <c r="AC521" s="4">
        <v>0</v>
      </c>
      <c r="AD521" s="4">
        <v>2</v>
      </c>
      <c r="AE521" s="4">
        <v>0</v>
      </c>
      <c r="AF521" s="4">
        <v>0</v>
      </c>
      <c r="AG521" s="4">
        <v>3</v>
      </c>
      <c r="AH521" s="4">
        <v>5</v>
      </c>
      <c r="AI521" s="4">
        <v>0</v>
      </c>
      <c r="AJ521" s="4">
        <v>0</v>
      </c>
      <c r="AK521" s="4">
        <v>0</v>
      </c>
      <c r="AL521" s="4">
        <v>1</v>
      </c>
      <c r="AM521" s="4">
        <v>2</v>
      </c>
      <c r="AN521" s="4">
        <v>0</v>
      </c>
      <c r="AO521" s="4">
        <v>0</v>
      </c>
      <c r="AP521" s="4">
        <v>1</v>
      </c>
      <c r="AQ521" s="4">
        <v>4</v>
      </c>
      <c r="AR521" s="79">
        <f>MAX(IFERROR(IFERROR(_xlfn.FORECAST.ETS(AR$5,tbl_Model[[#This Row],[H_2023_01]:[H_2025_12]],$H$5:$AQ$5),_xlfn.FORECAST.LINEAR(AR$5,tbl_Model[[#This Row],[H_2023_01]:[H_2025_12]],$H$5:$AQ$5)),0),0)</f>
        <v>2.1182377056468362</v>
      </c>
      <c r="AS521" s="79">
        <f>MAX(IFERROR(IFERROR(_xlfn.FORECAST.ETS(AS$5,tbl_Model[[#This Row],[H_2023_01]:[H_2025_12]],$H$5:$AQ$5),_xlfn.FORECAST.LINEAR(AS$5,tbl_Model[[#This Row],[H_2023_01]:[H_2025_12]],$H$5:$AQ$5)),0),0)</f>
        <v>2.0119081660456954</v>
      </c>
      <c r="AT521" s="79">
        <f>MAX(IFERROR(IFERROR(_xlfn.FORECAST.ETS(AT$5,tbl_Model[[#This Row],[H_2023_01]:[H_2025_12]],$H$5:$AQ$5),_xlfn.FORECAST.LINEAR(AT$5,tbl_Model[[#This Row],[H_2023_01]:[H_2025_12]],$H$5:$AQ$5)),0),0)</f>
        <v>1.9055786264445544</v>
      </c>
      <c r="AU521" s="79">
        <f>MAX(IFERROR(IFERROR(_xlfn.FORECAST.ETS(AU$5,tbl_Model[[#This Row],[H_2023_01]:[H_2025_12]],$H$5:$AQ$5),_xlfn.FORECAST.LINEAR(AU$5,tbl_Model[[#This Row],[H_2023_01]:[H_2025_12]],$H$5:$AQ$5)),0),0)</f>
        <v>1.7992490868434141</v>
      </c>
      <c r="AV521" s="79">
        <f>MAX(IFERROR(IFERROR(_xlfn.FORECAST.ETS(AV$5,tbl_Model[[#This Row],[H_2023_01]:[H_2025_12]],$H$5:$AQ$5),_xlfn.FORECAST.LINEAR(AV$5,tbl_Model[[#This Row],[H_2023_01]:[H_2025_12]],$H$5:$AQ$5)),0),0)</f>
        <v>1.6929195472422729</v>
      </c>
      <c r="AW521" s="79">
        <f>MAX(IFERROR(IFERROR(_xlfn.FORECAST.ETS(AW$5,tbl_Model[[#This Row],[H_2023_01]:[H_2025_12]],$H$5:$AQ$5),_xlfn.FORECAST.LINEAR(AW$5,tbl_Model[[#This Row],[H_2023_01]:[H_2025_12]],$H$5:$AQ$5)),0),0)</f>
        <v>1.5865900076411328</v>
      </c>
      <c r="AX521" s="79">
        <f>MAX(IFERROR(IFERROR(_xlfn.FORECAST.ETS(AX$5,tbl_Model[[#This Row],[H_2023_01]:[H_2025_12]],$H$5:$AQ$5),_xlfn.FORECAST.LINEAR(AX$5,tbl_Model[[#This Row],[H_2023_01]:[H_2025_12]],$H$5:$AQ$5)),0),0)</f>
        <v>1.4802604680399916</v>
      </c>
      <c r="AY521" s="79">
        <f>MAX(IFERROR(IFERROR(_xlfn.FORECAST.ETS(AY$5,tbl_Model[[#This Row],[H_2023_01]:[H_2025_12]],$H$5:$AQ$5),_xlfn.FORECAST.LINEAR(AY$5,tbl_Model[[#This Row],[H_2023_01]:[H_2025_12]],$H$5:$AQ$5)),0),0)</f>
        <v>1.3739309284388512</v>
      </c>
      <c r="AZ521" s="79">
        <f>MAX(IFERROR(IFERROR(_xlfn.FORECAST.ETS(AZ$5,tbl_Model[[#This Row],[H_2023_01]:[H_2025_12]],$H$5:$AQ$5),_xlfn.FORECAST.LINEAR(AZ$5,tbl_Model[[#This Row],[H_2023_01]:[H_2025_12]],$H$5:$AQ$5)),0),0)</f>
        <v>1.26760138883771</v>
      </c>
      <c r="BA521" s="79">
        <f>MAX(IFERROR(IFERROR(_xlfn.FORECAST.ETS(BA$5,tbl_Model[[#This Row],[H_2023_01]:[H_2025_12]],$H$5:$AQ$5),_xlfn.FORECAST.LINEAR(BA$5,tbl_Model[[#This Row],[H_2023_01]:[H_2025_12]],$H$5:$AQ$5)),0),0)</f>
        <v>1.1612718492365697</v>
      </c>
      <c r="BB521" s="79">
        <f>MAX(IFERROR(IFERROR(_xlfn.FORECAST.ETS(BB$5,tbl_Model[[#This Row],[H_2023_01]:[H_2025_12]],$H$5:$AQ$5),_xlfn.FORECAST.LINEAR(BB$5,tbl_Model[[#This Row],[H_2023_01]:[H_2025_12]],$H$5:$AQ$5)),0),0)</f>
        <v>1.0549423096354285</v>
      </c>
      <c r="BC521" s="79">
        <f>MAX(IFERROR(IFERROR(_xlfn.FORECAST.ETS(BC$5,tbl_Model[[#This Row],[H_2023_01]:[H_2025_12]],$H$5:$AQ$5),_xlfn.FORECAST.LINEAR(BC$5,tbl_Model[[#This Row],[H_2023_01]:[H_2025_12]],$H$5:$AQ$5)),0),0)</f>
        <v>0.94861277003428823</v>
      </c>
      <c r="BD521" s="80">
        <f>IFERROR(AR521/SUM(Model!$AR521:$BC521),1/12)</f>
        <v>0.11511471472354669</v>
      </c>
      <c r="BE521" s="80">
        <f>IFERROR(AS521/SUM(Model!$AR521:$BC521),1/12)</f>
        <v>0.10933628174350789</v>
      </c>
      <c r="BF521" s="80">
        <f>IFERROR(AT521/SUM(Model!$AR521:$BC521),1/12)</f>
        <v>0.10355784876346909</v>
      </c>
      <c r="BG521" s="80">
        <f>IFERROR(AU521/SUM(Model!$AR521:$BC521),1/12)</f>
        <v>9.7779415783430315E-2</v>
      </c>
      <c r="BH521" s="80">
        <f>IFERROR(AV521/SUM(Model!$AR521:$BC521),1/12)</f>
        <v>9.2000982803391501E-2</v>
      </c>
      <c r="BI521" s="80">
        <f>IFERROR(AW521/SUM(Model!$AR521:$BC521),1/12)</f>
        <v>8.6222549823352743E-2</v>
      </c>
      <c r="BJ521" s="80">
        <f>IFERROR(AX521/SUM(Model!$AR521:$BC521),1/12)</f>
        <v>8.0444116843313929E-2</v>
      </c>
      <c r="BK521" s="80">
        <f>IFERROR(AY521/SUM(Model!$AR521:$BC521),1/12)</f>
        <v>7.466568386327517E-2</v>
      </c>
      <c r="BL521" s="80">
        <f>IFERROR(AZ521/SUM(Model!$AR521:$BC521),1/12)</f>
        <v>6.8887250883236356E-2</v>
      </c>
      <c r="BM521" s="80">
        <f>IFERROR(BA521/SUM(Model!$AR521:$BC521),1/12)</f>
        <v>6.3108817903197584E-2</v>
      </c>
      <c r="BN521" s="80">
        <f>IFERROR(BB521/SUM(Model!$AR521:$BC521),1/12)</f>
        <v>5.733038492315877E-2</v>
      </c>
      <c r="BO521" s="80">
        <f>IFERROR(BC521/SUM(Model!$AR521:$BC521),1/12)</f>
        <v>5.1551951943120004E-2</v>
      </c>
      <c r="BP52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16.969696969696969</v>
      </c>
      <c r="BQ521" s="77" cm="1">
        <f t="array" ref="BQ52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521" s="77" cm="1">
        <f t="array" ref="BR52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521" s="77">
        <f>IF(tbl_Model[[#This Row],[Type]]="Boutique",
    tbl_Model[[#This Row],[UnitListPrice]],
    tbl_Model[[#This Row],[UnitListPrice]]*(1-SUMIFS(tbl_MarketTerms[WholesaleMarginPct],tbl_MarketTerms[Country],tbl_Model[[#This Row],[country]])))</f>
        <v>6462.6068461758814</v>
      </c>
      <c r="BT521" s="79">
        <f>Model!$BP521*BD521</f>
        <v>1.9534618256117013</v>
      </c>
      <c r="BU521" s="79">
        <f>Model!$BP521*BE521</f>
        <v>1.8554035689807398</v>
      </c>
      <c r="BV521" s="79">
        <f>Model!$BP521*BF521</f>
        <v>1.7573453123497784</v>
      </c>
      <c r="BW521" s="79">
        <f>Model!$BP521*BG521</f>
        <v>1.6592870557188173</v>
      </c>
      <c r="BX521" s="79">
        <f>Model!$BP521*BH521</f>
        <v>1.5612287990878557</v>
      </c>
      <c r="BY521" s="79">
        <f>Model!$BP521*BI521</f>
        <v>1.463170542456895</v>
      </c>
      <c r="BZ521" s="79">
        <f>Model!$BP521*BJ521</f>
        <v>1.3651122858259332</v>
      </c>
      <c r="CA521" s="79">
        <f>Model!$BP521*BK521</f>
        <v>1.2670540291949726</v>
      </c>
      <c r="CB521" s="79">
        <f>Model!$BP521*BL521</f>
        <v>1.1689957725640108</v>
      </c>
      <c r="CC521" s="79">
        <f>Model!$BP521*BM521</f>
        <v>1.0709375159330499</v>
      </c>
      <c r="CD521" s="79">
        <f>Model!$BP521*BN521</f>
        <v>0.97287925930208818</v>
      </c>
      <c r="CE521" s="79">
        <f>Model!$BP521*BO521</f>
        <v>0.87482100267112728</v>
      </c>
      <c r="CF521" s="79">
        <f>Model!$BS521*BT521</f>
        <v>12624.455767941417</v>
      </c>
      <c r="CG521" s="79">
        <f>Model!$BS521*BU521</f>
        <v>11990.743807314093</v>
      </c>
      <c r="CH521" s="79">
        <f>Model!$BS521*BV521</f>
        <v>11357.03184668677</v>
      </c>
      <c r="CI521" s="79">
        <f>Model!$BS521*BW521</f>
        <v>10723.319886059449</v>
      </c>
      <c r="CJ521" s="79">
        <f>Model!$BS521*BX521</f>
        <v>10089.607925432127</v>
      </c>
      <c r="CK521" s="79">
        <f>Model!$BS521*BY521</f>
        <v>9455.8959648048076</v>
      </c>
      <c r="CL521" s="79">
        <f>Model!$BS521*BZ521</f>
        <v>8822.1840041774831</v>
      </c>
      <c r="CM521" s="79">
        <f>Model!$BS521*CA521</f>
        <v>8188.4720435501649</v>
      </c>
      <c r="CN521" s="79">
        <f>Model!$BS521*CB521</f>
        <v>7554.7600829228395</v>
      </c>
      <c r="CO521" s="79">
        <f>Model!$BS521*CC521</f>
        <v>6921.0481222955204</v>
      </c>
      <c r="CP521" s="79">
        <f>Model!$BS521*CD521</f>
        <v>6287.3361616681959</v>
      </c>
      <c r="CQ521" s="79">
        <f>Model!$BS521*CE521</f>
        <v>5653.624201040876</v>
      </c>
      <c r="CR521" s="79">
        <f>Model!$BR521*BT521</f>
        <v>5273.9832081012792</v>
      </c>
      <c r="CS521" s="79">
        <f>Model!$BR521*BU521</f>
        <v>5009.2441729653174</v>
      </c>
      <c r="CT521" s="79">
        <f>Model!$BR521*BV521</f>
        <v>4744.5051378293556</v>
      </c>
      <c r="CU521" s="79">
        <f>Model!$BR521*BW521</f>
        <v>4479.7661026933947</v>
      </c>
      <c r="CV521" s="79">
        <f>Model!$BR521*BX521</f>
        <v>4215.027067557432</v>
      </c>
      <c r="CW521" s="79">
        <f>Model!$BR521*BY521</f>
        <v>3950.2880324214721</v>
      </c>
      <c r="CX521" s="79">
        <f>Model!$BR521*BZ521</f>
        <v>3685.5489972855094</v>
      </c>
      <c r="CY521" s="79">
        <f>Model!$BR521*CA521</f>
        <v>3420.8099621495494</v>
      </c>
      <c r="CZ521" s="79">
        <f>Model!$BR521*CB521</f>
        <v>3156.0709270135862</v>
      </c>
      <c r="DA521" s="79">
        <f>Model!$BR521*CC521</f>
        <v>2891.3318918776258</v>
      </c>
      <c r="DB521" s="79">
        <f>Model!$BR521*CD521</f>
        <v>2626.5928567416631</v>
      </c>
      <c r="DC521" s="79">
        <f>Model!$BR521*CE521</f>
        <v>2361.8538216057027</v>
      </c>
      <c r="DD521" s="79">
        <f>SUM(Model!$CF521:$CQ521)</f>
        <v>109668.47981389373</v>
      </c>
      <c r="DE521" s="79">
        <f>SUM(Model!$CR521:$DC521)</f>
        <v>45815.022178241896</v>
      </c>
      <c r="DF521" s="80">
        <f>IFERROR((Model!$DD521-Model!$DE521)/Model!$DD521,0)</f>
        <v>0.58224074724123553</v>
      </c>
    </row>
    <row r="522" spans="2:110" x14ac:dyDescent="0.25">
      <c r="B522" t="s">
        <v>371</v>
      </c>
      <c r="C522" t="s">
        <v>131</v>
      </c>
      <c r="D522" t="s">
        <v>4</v>
      </c>
      <c r="E522" s="4">
        <v>117</v>
      </c>
      <c r="F522" s="4">
        <v>712631.32</v>
      </c>
      <c r="G522" s="4">
        <v>314742.68</v>
      </c>
      <c r="H522" s="4">
        <v>14</v>
      </c>
      <c r="I522" s="4">
        <v>17</v>
      </c>
      <c r="J522" s="4">
        <v>5</v>
      </c>
      <c r="K522" s="4">
        <v>21</v>
      </c>
      <c r="L522" s="4">
        <v>4</v>
      </c>
      <c r="M522" s="4">
        <v>3</v>
      </c>
      <c r="N522" s="4">
        <v>5</v>
      </c>
      <c r="O522" s="4">
        <v>9</v>
      </c>
      <c r="P522" s="4">
        <v>8</v>
      </c>
      <c r="Q522" s="4">
        <v>12</v>
      </c>
      <c r="R522" s="4">
        <v>16</v>
      </c>
      <c r="S522" s="4">
        <v>19</v>
      </c>
      <c r="T522" s="4">
        <v>18</v>
      </c>
      <c r="U522" s="4">
        <v>19</v>
      </c>
      <c r="V522" s="4">
        <v>0</v>
      </c>
      <c r="W522" s="4">
        <v>12</v>
      </c>
      <c r="X522" s="4">
        <v>9</v>
      </c>
      <c r="Y522" s="4">
        <v>5</v>
      </c>
      <c r="Z522" s="4">
        <v>4</v>
      </c>
      <c r="AA522" s="4">
        <v>12</v>
      </c>
      <c r="AB522" s="4">
        <v>23</v>
      </c>
      <c r="AC522" s="4">
        <v>16</v>
      </c>
      <c r="AD522" s="4">
        <v>21</v>
      </c>
      <c r="AE522" s="4">
        <v>8</v>
      </c>
      <c r="AF522" s="4">
        <v>2</v>
      </c>
      <c r="AG522" s="4">
        <v>0</v>
      </c>
      <c r="AH522" s="4">
        <v>14</v>
      </c>
      <c r="AI522" s="4">
        <v>15</v>
      </c>
      <c r="AJ522" s="4">
        <v>9</v>
      </c>
      <c r="AK522" s="4">
        <v>28</v>
      </c>
      <c r="AL522" s="4">
        <v>2</v>
      </c>
      <c r="AM522" s="4">
        <v>16</v>
      </c>
      <c r="AN522" s="4">
        <v>7</v>
      </c>
      <c r="AO522" s="4">
        <v>5</v>
      </c>
      <c r="AP522" s="4">
        <v>4</v>
      </c>
      <c r="AQ522" s="4">
        <v>15</v>
      </c>
      <c r="AR522" s="79">
        <f>MAX(IFERROR(IFERROR(_xlfn.FORECAST.ETS(AR$5,tbl_Model[[#This Row],[H_2023_01]:[H_2025_12]],$H$5:$AQ$5),_xlfn.FORECAST.LINEAR(AR$5,tbl_Model[[#This Row],[H_2023_01]:[H_2025_12]],$H$5:$AQ$5)),0),0)</f>
        <v>8.538236715028491</v>
      </c>
      <c r="AS522" s="79">
        <f>MAX(IFERROR(IFERROR(_xlfn.FORECAST.ETS(AS$5,tbl_Model[[#This Row],[H_2023_01]:[H_2025_12]],$H$5:$AQ$5),_xlfn.FORECAST.LINEAR(AS$5,tbl_Model[[#This Row],[H_2023_01]:[H_2025_12]],$H$5:$AQ$5)),0),0)</f>
        <v>14.814060345320845</v>
      </c>
      <c r="AT522" s="79">
        <f>MAX(IFERROR(IFERROR(_xlfn.FORECAST.ETS(AT$5,tbl_Model[[#This Row],[H_2023_01]:[H_2025_12]],$H$5:$AQ$5),_xlfn.FORECAST.LINEAR(AT$5,tbl_Model[[#This Row],[H_2023_01]:[H_2025_12]],$H$5:$AQ$5)),0),0)</f>
        <v>22.213156798973692</v>
      </c>
      <c r="AU522" s="79">
        <f>MAX(IFERROR(IFERROR(_xlfn.FORECAST.ETS(AU$5,tbl_Model[[#This Row],[H_2023_01]:[H_2025_12]],$H$5:$AQ$5),_xlfn.FORECAST.LINEAR(AU$5,tbl_Model[[#This Row],[H_2023_01]:[H_2025_12]],$H$5:$AQ$5)),0),0)</f>
        <v>20.416970591168507</v>
      </c>
      <c r="AV522" s="79">
        <f>MAX(IFERROR(IFERROR(_xlfn.FORECAST.ETS(AV$5,tbl_Model[[#This Row],[H_2023_01]:[H_2025_12]],$H$5:$AQ$5),_xlfn.FORECAST.LINEAR(AV$5,tbl_Model[[#This Row],[H_2023_01]:[H_2025_12]],$H$5:$AQ$5)),0),0)</f>
        <v>12.66757784020049</v>
      </c>
      <c r="AW522" s="79">
        <f>MAX(IFERROR(IFERROR(_xlfn.FORECAST.ETS(AW$5,tbl_Model[[#This Row],[H_2023_01]:[H_2025_12]],$H$5:$AQ$5),_xlfn.FORECAST.LINEAR(AW$5,tbl_Model[[#This Row],[H_2023_01]:[H_2025_12]],$H$5:$AQ$5)),0),0)</f>
        <v>3.0094626871222623</v>
      </c>
      <c r="AX522" s="79">
        <f>MAX(IFERROR(IFERROR(_xlfn.FORECAST.ETS(AX$5,tbl_Model[[#This Row],[H_2023_01]:[H_2025_12]],$H$5:$AQ$5),_xlfn.FORECAST.LINEAR(AX$5,tbl_Model[[#This Row],[H_2023_01]:[H_2025_12]],$H$5:$AQ$5)),0),0)</f>
        <v>9.2542685165078602</v>
      </c>
      <c r="AY522" s="79">
        <f>MAX(IFERROR(IFERROR(_xlfn.FORECAST.ETS(AY$5,tbl_Model[[#This Row],[H_2023_01]:[H_2025_12]],$H$5:$AQ$5),_xlfn.FORECAST.LINEAR(AY$5,tbl_Model[[#This Row],[H_2023_01]:[H_2025_12]],$H$5:$AQ$5)),0),0)</f>
        <v>10.350433765893433</v>
      </c>
      <c r="AZ522" s="79">
        <f>MAX(IFERROR(IFERROR(_xlfn.FORECAST.ETS(AZ$5,tbl_Model[[#This Row],[H_2023_01]:[H_2025_12]],$H$5:$AQ$5),_xlfn.FORECAST.LINEAR(AZ$5,tbl_Model[[#This Row],[H_2023_01]:[H_2025_12]],$H$5:$AQ$5)),0),0)</f>
        <v>7.513095728465971</v>
      </c>
      <c r="BA522" s="79">
        <f>MAX(IFERROR(IFERROR(_xlfn.FORECAST.ETS(BA$5,tbl_Model[[#This Row],[H_2023_01]:[H_2025_12]],$H$5:$AQ$5),_xlfn.FORECAST.LINEAR(BA$5,tbl_Model[[#This Row],[H_2023_01]:[H_2025_12]],$H$5:$AQ$5)),0),0)</f>
        <v>8.6837503991404148</v>
      </c>
      <c r="BB522" s="79">
        <f>MAX(IFERROR(IFERROR(_xlfn.FORECAST.ETS(BB$5,tbl_Model[[#This Row],[H_2023_01]:[H_2025_12]],$H$5:$AQ$5),_xlfn.FORECAST.LINEAR(BB$5,tbl_Model[[#This Row],[H_2023_01]:[H_2025_12]],$H$5:$AQ$5)),0),0)</f>
        <v>14.959574029432769</v>
      </c>
      <c r="BC522" s="79">
        <f>MAX(IFERROR(IFERROR(_xlfn.FORECAST.ETS(BC$5,tbl_Model[[#This Row],[H_2023_01]:[H_2025_12]],$H$5:$AQ$5),_xlfn.FORECAST.LINEAR(BC$5,tbl_Model[[#This Row],[H_2023_01]:[H_2025_12]],$H$5:$AQ$5)),0),0)</f>
        <v>22.358670483085618</v>
      </c>
      <c r="BD522" s="80">
        <f>IFERROR(AR522/SUM(Model!$AR522:$BC522),1/12)</f>
        <v>5.5163959505001074E-2</v>
      </c>
      <c r="BE522" s="80">
        <f>IFERROR(AS522/SUM(Model!$AR522:$BC522),1/12)</f>
        <v>9.5710888825034687E-2</v>
      </c>
      <c r="BF522" s="80">
        <f>IFERROR(AT522/SUM(Model!$AR522:$BC522),1/12)</f>
        <v>0.14351507495452884</v>
      </c>
      <c r="BG522" s="80">
        <f>IFERROR(AU522/SUM(Model!$AR522:$BC522),1/12)</f>
        <v>0.13191024991420131</v>
      </c>
      <c r="BH522" s="80">
        <f>IFERROR(AV522/SUM(Model!$AR522:$BC522),1/12)</f>
        <v>8.1842864554609276E-2</v>
      </c>
      <c r="BI522" s="80">
        <f>IFERROR(AW522/SUM(Model!$AR522:$BC522),1/12)</f>
        <v>1.944357873236479E-2</v>
      </c>
      <c r="BJ522" s="80">
        <f>IFERROR(AX522/SUM(Model!$AR522:$BC522),1/12)</f>
        <v>5.9790107809319794E-2</v>
      </c>
      <c r="BK522" s="80">
        <f>IFERROR(AY522/SUM(Model!$AR522:$BC522),1/12)</f>
        <v>6.6872227624698244E-2</v>
      </c>
      <c r="BL522" s="80">
        <f>IFERROR(AZ522/SUM(Model!$AR522:$BC522),1/12)</f>
        <v>4.8540714242883386E-2</v>
      </c>
      <c r="BM522" s="80">
        <f>IFERROR(BA522/SUM(Model!$AR522:$BC522),1/12)</f>
        <v>5.6104096355932463E-2</v>
      </c>
      <c r="BN522" s="80">
        <f>IFERROR(BB522/SUM(Model!$AR522:$BC522),1/12)</f>
        <v>9.6651025675966076E-2</v>
      </c>
      <c r="BO522" s="80">
        <f>IFERROR(BC522/SUM(Model!$AR522:$BC522),1/12)</f>
        <v>0.14445521180546025</v>
      </c>
      <c r="BP52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120.8233576642336</v>
      </c>
      <c r="BQ522" s="77" cm="1">
        <f t="array" ref="BQ52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522" s="77" cm="1">
        <f t="array" ref="BR52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522" s="77">
        <f>IF(tbl_Model[[#This Row],[Type]]="Boutique",
    tbl_Model[[#This Row],[UnitListPrice]],
    tbl_Model[[#This Row],[UnitListPrice]]*(1-SUMIFS(tbl_MarketTerms[WholesaleMarginPct],tbl_MarketTerms[Country],tbl_Model[[#This Row],[country]])))</f>
        <v>6126.223617339313</v>
      </c>
      <c r="BT522" s="79">
        <f>Model!$BP522*BD522</f>
        <v>6.6650948094480436</v>
      </c>
      <c r="BU522" s="79">
        <f>Model!$BP522*BE522</f>
        <v>11.564110952868864</v>
      </c>
      <c r="BV522" s="79">
        <f>Model!$BP522*BF522</f>
        <v>17.339973231440332</v>
      </c>
      <c r="BW522" s="79">
        <f>Model!$BP522*BG522</f>
        <v>15.937839304961983</v>
      </c>
      <c r="BX522" s="79">
        <f>Model!$BP522*BH522</f>
        <v>9.8885296963469838</v>
      </c>
      <c r="BY522" s="79">
        <f>Model!$BP522*BI522</f>
        <v>2.3492384674531968</v>
      </c>
      <c r="BZ522" s="79">
        <f>Model!$BP522*BJ522</f>
        <v>7.2240415806285316</v>
      </c>
      <c r="CA522" s="79">
        <f>Model!$BP522*BK522</f>
        <v>8.0797270761029587</v>
      </c>
      <c r="CB522" s="79">
        <f>Model!$BP522*BL522</f>
        <v>5.8648520782452573</v>
      </c>
      <c r="CC522" s="79">
        <f>Model!$BP522*BM522</f>
        <v>6.7786853004414525</v>
      </c>
      <c r="CD522" s="79">
        <f>Model!$BP522*BN522</f>
        <v>11.677701443862274</v>
      </c>
      <c r="CE522" s="79">
        <f>Model!$BP522*BO522</f>
        <v>17.453563722433742</v>
      </c>
      <c r="CF522" s="79">
        <f>Model!$BS522*BT522</f>
        <v>40831.861233446274</v>
      </c>
      <c r="CG522" s="79">
        <f>Model!$BS522*BU522</f>
        <v>70844.329632997469</v>
      </c>
      <c r="CH522" s="79">
        <f>Model!$BS522*BV522</f>
        <v>106228.55353448125</v>
      </c>
      <c r="CI522" s="79">
        <f>Model!$BS522*BW522</f>
        <v>97638.767559416883</v>
      </c>
      <c r="CJ522" s="79">
        <f>Model!$BS522*BX522</f>
        <v>60579.344166522038</v>
      </c>
      <c r="CK522" s="79">
        <f>Model!$BS522*BY522</f>
        <v>14391.960182073786</v>
      </c>
      <c r="CL522" s="79">
        <f>Model!$BS522*BZ522</f>
        <v>44256.094143887734</v>
      </c>
      <c r="CM522" s="79">
        <f>Model!$BS522*CA522</f>
        <v>49498.21483527786</v>
      </c>
      <c r="CN522" s="79">
        <f>Model!$BS522*CB522</f>
        <v>35929.395313947651</v>
      </c>
      <c r="CO522" s="79">
        <f>Model!$BS522*CC522</f>
        <v>41527.741982075262</v>
      </c>
      <c r="CP522" s="79">
        <f>Model!$BS522*CD522</f>
        <v>71540.210381626457</v>
      </c>
      <c r="CQ522" s="79">
        <f>Model!$BS522*CE522</f>
        <v>106924.43428311024</v>
      </c>
      <c r="CR522" s="79">
        <f>Model!$BR522*BT522</f>
        <v>17697.64769250451</v>
      </c>
      <c r="CS522" s="79">
        <f>Model!$BR522*BU522</f>
        <v>30705.874015594702</v>
      </c>
      <c r="CT522" s="79">
        <f>Model!$BR522*BV522</f>
        <v>46042.366391019626</v>
      </c>
      <c r="CU522" s="79">
        <f>Model!$BR522*BW522</f>
        <v>42319.317738606413</v>
      </c>
      <c r="CV522" s="79">
        <f>Model!$BR522*BX522</f>
        <v>26256.747993253244</v>
      </c>
      <c r="CW522" s="79">
        <f>Model!$BR522*BY522</f>
        <v>6237.8699675404814</v>
      </c>
      <c r="CX522" s="79">
        <f>Model!$BR522*BZ522</f>
        <v>19181.804080076497</v>
      </c>
      <c r="CY522" s="79">
        <f>Model!$BR522*CA522</f>
        <v>21453.882852763403</v>
      </c>
      <c r="CZ522" s="79">
        <f>Model!$BR522*CB522</f>
        <v>15572.784606500289</v>
      </c>
      <c r="DA522" s="79">
        <f>Model!$BR522*CC522</f>
        <v>17999.261480198918</v>
      </c>
      <c r="DB522" s="79">
        <f>Model!$BR522*CD522</f>
        <v>31007.48780328911</v>
      </c>
      <c r="DC522" s="79">
        <f>Model!$BR522*CE522</f>
        <v>46343.980178714039</v>
      </c>
      <c r="DD522" s="79">
        <f>SUM(Model!$CF522:$CQ522)</f>
        <v>740190.9072488629</v>
      </c>
      <c r="DE522" s="79">
        <f>SUM(Model!$CR522:$DC522)</f>
        <v>320819.02480006119</v>
      </c>
      <c r="DF522" s="80">
        <f>IFERROR((Model!$DD522-Model!$DE522)/Model!$DD522,0)</f>
        <v>0.56657259409943383</v>
      </c>
    </row>
    <row r="523" spans="2:110" x14ac:dyDescent="0.25">
      <c r="B523" t="s">
        <v>371</v>
      </c>
      <c r="C523" t="s">
        <v>185</v>
      </c>
      <c r="D523" t="s">
        <v>23</v>
      </c>
      <c r="E523" s="4">
        <v>55</v>
      </c>
      <c r="F523" s="4">
        <v>424208.64000000001</v>
      </c>
      <c r="G523" s="4">
        <v>173514.66</v>
      </c>
      <c r="H523" s="4">
        <v>8</v>
      </c>
      <c r="I523" s="4">
        <v>8</v>
      </c>
      <c r="J523" s="4">
        <v>1</v>
      </c>
      <c r="K523" s="4">
        <v>4</v>
      </c>
      <c r="L523" s="4">
        <v>8</v>
      </c>
      <c r="M523" s="4">
        <v>10</v>
      </c>
      <c r="N523" s="4">
        <v>5</v>
      </c>
      <c r="O523" s="4">
        <v>0</v>
      </c>
      <c r="P523" s="4">
        <v>4</v>
      </c>
      <c r="Q523" s="4">
        <v>2</v>
      </c>
      <c r="R523" s="4">
        <v>12</v>
      </c>
      <c r="S523" s="4">
        <v>8</v>
      </c>
      <c r="T523" s="4">
        <v>8</v>
      </c>
      <c r="U523" s="4">
        <v>6</v>
      </c>
      <c r="V523" s="4">
        <v>6</v>
      </c>
      <c r="W523" s="4">
        <v>2</v>
      </c>
      <c r="X523" s="4">
        <v>1</v>
      </c>
      <c r="Y523" s="4">
        <v>1</v>
      </c>
      <c r="Z523" s="4">
        <v>11</v>
      </c>
      <c r="AA523" s="4">
        <v>4</v>
      </c>
      <c r="AB523" s="4">
        <v>8</v>
      </c>
      <c r="AC523" s="4">
        <v>13</v>
      </c>
      <c r="AD523" s="4">
        <v>2</v>
      </c>
      <c r="AE523" s="4">
        <v>0</v>
      </c>
      <c r="AF523" s="4">
        <v>2</v>
      </c>
      <c r="AG523" s="4">
        <v>3</v>
      </c>
      <c r="AH523" s="4">
        <v>2</v>
      </c>
      <c r="AI523" s="4">
        <v>6</v>
      </c>
      <c r="AJ523" s="4">
        <v>23</v>
      </c>
      <c r="AK523" s="4">
        <v>6</v>
      </c>
      <c r="AL523" s="4">
        <v>0</v>
      </c>
      <c r="AM523" s="4">
        <v>3</v>
      </c>
      <c r="AN523" s="4">
        <v>6</v>
      </c>
      <c r="AO523" s="4">
        <v>1</v>
      </c>
      <c r="AP523" s="4">
        <v>3</v>
      </c>
      <c r="AQ523" s="4">
        <v>0</v>
      </c>
      <c r="AR523" s="79">
        <f>MAX(IFERROR(IFERROR(_xlfn.FORECAST.ETS(AR$5,tbl_Model[[#This Row],[H_2023_01]:[H_2025_12]],$H$5:$AQ$5),_xlfn.FORECAST.LINEAR(AR$5,tbl_Model[[#This Row],[H_2023_01]:[H_2025_12]],$H$5:$AQ$5)),0),0)</f>
        <v>3.7473902845852645</v>
      </c>
      <c r="AS523" s="79">
        <f>MAX(IFERROR(IFERROR(_xlfn.FORECAST.ETS(AS$5,tbl_Model[[#This Row],[H_2023_01]:[H_2025_12]],$H$5:$AQ$5),_xlfn.FORECAST.LINEAR(AS$5,tbl_Model[[#This Row],[H_2023_01]:[H_2025_12]],$H$5:$AQ$5)),0),0)</f>
        <v>3.6705241465240195</v>
      </c>
      <c r="AT523" s="79">
        <f>MAX(IFERROR(IFERROR(_xlfn.FORECAST.ETS(AT$5,tbl_Model[[#This Row],[H_2023_01]:[H_2025_12]],$H$5:$AQ$5),_xlfn.FORECAST.LINEAR(AT$5,tbl_Model[[#This Row],[H_2023_01]:[H_2025_12]],$H$5:$AQ$5)),0),0)</f>
        <v>3.5936580084627892</v>
      </c>
      <c r="AU523" s="79">
        <f>MAX(IFERROR(IFERROR(_xlfn.FORECAST.ETS(AU$5,tbl_Model[[#This Row],[H_2023_01]:[H_2025_12]],$H$5:$AQ$5),_xlfn.FORECAST.LINEAR(AU$5,tbl_Model[[#This Row],[H_2023_01]:[H_2025_12]],$H$5:$AQ$5)),0),0)</f>
        <v>3.5167918704015442</v>
      </c>
      <c r="AV523" s="79">
        <f>MAX(IFERROR(IFERROR(_xlfn.FORECAST.ETS(AV$5,tbl_Model[[#This Row],[H_2023_01]:[H_2025_12]],$H$5:$AQ$5),_xlfn.FORECAST.LINEAR(AV$5,tbl_Model[[#This Row],[H_2023_01]:[H_2025_12]],$H$5:$AQ$5)),0),0)</f>
        <v>3.4399257323403134</v>
      </c>
      <c r="AW523" s="79">
        <f>MAX(IFERROR(IFERROR(_xlfn.FORECAST.ETS(AW$5,tbl_Model[[#This Row],[H_2023_01]:[H_2025_12]],$H$5:$AQ$5),_xlfn.FORECAST.LINEAR(AW$5,tbl_Model[[#This Row],[H_2023_01]:[H_2025_12]],$H$5:$AQ$5)),0),0)</f>
        <v>3.3630595942790684</v>
      </c>
      <c r="AX523" s="79">
        <f>MAX(IFERROR(IFERROR(_xlfn.FORECAST.ETS(AX$5,tbl_Model[[#This Row],[H_2023_01]:[H_2025_12]],$H$5:$AQ$5),_xlfn.FORECAST.LINEAR(AX$5,tbl_Model[[#This Row],[H_2023_01]:[H_2025_12]],$H$5:$AQ$5)),0),0)</f>
        <v>3.2861934562178376</v>
      </c>
      <c r="AY523" s="79">
        <f>MAX(IFERROR(IFERROR(_xlfn.FORECAST.ETS(AY$5,tbl_Model[[#This Row],[H_2023_01]:[H_2025_12]],$H$5:$AQ$5),_xlfn.FORECAST.LINEAR(AY$5,tbl_Model[[#This Row],[H_2023_01]:[H_2025_12]],$H$5:$AQ$5)),0),0)</f>
        <v>3.2093273181565927</v>
      </c>
      <c r="AZ523" s="79">
        <f>MAX(IFERROR(IFERROR(_xlfn.FORECAST.ETS(AZ$5,tbl_Model[[#This Row],[H_2023_01]:[H_2025_12]],$H$5:$AQ$5),_xlfn.FORECAST.LINEAR(AZ$5,tbl_Model[[#This Row],[H_2023_01]:[H_2025_12]],$H$5:$AQ$5)),0),0)</f>
        <v>3.1324611800953623</v>
      </c>
      <c r="BA523" s="79">
        <f>MAX(IFERROR(IFERROR(_xlfn.FORECAST.ETS(BA$5,tbl_Model[[#This Row],[H_2023_01]:[H_2025_12]],$H$5:$AQ$5),_xlfn.FORECAST.LINEAR(BA$5,tbl_Model[[#This Row],[H_2023_01]:[H_2025_12]],$H$5:$AQ$5)),0),0)</f>
        <v>3.0555950420341174</v>
      </c>
      <c r="BB523" s="79">
        <f>MAX(IFERROR(IFERROR(_xlfn.FORECAST.ETS(BB$5,tbl_Model[[#This Row],[H_2023_01]:[H_2025_12]],$H$5:$AQ$5),_xlfn.FORECAST.LINEAR(BB$5,tbl_Model[[#This Row],[H_2023_01]:[H_2025_12]],$H$5:$AQ$5)),0),0)</f>
        <v>2.9787289039728866</v>
      </c>
      <c r="BC523" s="79">
        <f>MAX(IFERROR(IFERROR(_xlfn.FORECAST.ETS(BC$5,tbl_Model[[#This Row],[H_2023_01]:[H_2025_12]],$H$5:$AQ$5),_xlfn.FORECAST.LINEAR(BC$5,tbl_Model[[#This Row],[H_2023_01]:[H_2025_12]],$H$5:$AQ$5)),0),0)</f>
        <v>2.9018627659116416</v>
      </c>
      <c r="BD523" s="80">
        <f>IFERROR(AR523/SUM(Model!$AR523:$BC523),1/12)</f>
        <v>9.3930106537937041E-2</v>
      </c>
      <c r="BE523" s="80">
        <f>IFERROR(AS523/SUM(Model!$AR523:$BC523),1/12)</f>
        <v>9.2003420500736205E-2</v>
      </c>
      <c r="BF523" s="80">
        <f>IFERROR(AT523/SUM(Model!$AR523:$BC523),1/12)</f>
        <v>9.0076734463535729E-2</v>
      </c>
      <c r="BG523" s="80">
        <f>IFERROR(AU523/SUM(Model!$AR523:$BC523),1/12)</f>
        <v>8.8150048426334893E-2</v>
      </c>
      <c r="BH523" s="80">
        <f>IFERROR(AV523/SUM(Model!$AR523:$BC523),1/12)</f>
        <v>8.6223362389134403E-2</v>
      </c>
      <c r="BI523" s="80">
        <f>IFERROR(AW523/SUM(Model!$AR523:$BC523),1/12)</f>
        <v>8.4296676351933567E-2</v>
      </c>
      <c r="BJ523" s="80">
        <f>IFERROR(AX523/SUM(Model!$AR523:$BC523),1/12)</f>
        <v>8.2369990314733077E-2</v>
      </c>
      <c r="BK523" s="80">
        <f>IFERROR(AY523/SUM(Model!$AR523:$BC523),1/12)</f>
        <v>8.0443304277532227E-2</v>
      </c>
      <c r="BL523" s="80">
        <f>IFERROR(AZ523/SUM(Model!$AR523:$BC523),1/12)</f>
        <v>7.8516618240331765E-2</v>
      </c>
      <c r="BM523" s="80">
        <f>IFERROR(BA523/SUM(Model!$AR523:$BC523),1/12)</f>
        <v>7.6589932203130914E-2</v>
      </c>
      <c r="BN523" s="80">
        <f>IFERROR(BB523/SUM(Model!$AR523:$BC523),1/12)</f>
        <v>7.4663246165930425E-2</v>
      </c>
      <c r="BO523" s="80">
        <f>IFERROR(BC523/SUM(Model!$AR523:$BC523),1/12)</f>
        <v>7.2736560128729588E-2</v>
      </c>
      <c r="BP52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58.316008316008343</v>
      </c>
      <c r="BQ523" s="77" cm="1">
        <f t="array" ref="BQ52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523" s="77" cm="1">
        <f t="array" ref="BR52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523" s="77">
        <f>IF(tbl_Model[[#This Row],[Type]]="Boutique",
    tbl_Model[[#This Row],[UnitListPrice]],
    tbl_Model[[#This Row],[UnitListPrice]]*(1-SUMIFS(tbl_MarketTerms[WholesaleMarginPct],tbl_MarketTerms[Country],tbl_Model[[#This Row],[country]])))</f>
        <v>8344.8551776103341</v>
      </c>
      <c r="BT523" s="79">
        <f>Model!$BP523*BD523</f>
        <v>5.477628873989886</v>
      </c>
      <c r="BU523" s="79">
        <f>Model!$BP523*BE523</f>
        <v>5.3652722350221449</v>
      </c>
      <c r="BV523" s="79">
        <f>Model!$BP523*BF523</f>
        <v>5.2529155960544252</v>
      </c>
      <c r="BW523" s="79">
        <f>Model!$BP523*BG523</f>
        <v>5.1405589570866841</v>
      </c>
      <c r="BX523" s="79">
        <f>Model!$BP523*BH523</f>
        <v>5.0282023181189626</v>
      </c>
      <c r="BY523" s="79">
        <f>Model!$BP523*BI523</f>
        <v>4.9158456791512215</v>
      </c>
      <c r="BZ523" s="79">
        <f>Model!$BP523*BJ523</f>
        <v>4.8034890401835009</v>
      </c>
      <c r="CA523" s="79">
        <f>Model!$BP523*BK523</f>
        <v>4.6911324012157589</v>
      </c>
      <c r="CB523" s="79">
        <f>Model!$BP523*BL523</f>
        <v>4.5787757622480392</v>
      </c>
      <c r="CC523" s="79">
        <f>Model!$BP523*BM523</f>
        <v>4.4664191232802972</v>
      </c>
      <c r="CD523" s="79">
        <f>Model!$BP523*BN523</f>
        <v>4.3540624843125766</v>
      </c>
      <c r="CE523" s="79">
        <f>Model!$BP523*BO523</f>
        <v>4.2417058453448355</v>
      </c>
      <c r="CF523" s="79">
        <f>Model!$BS523*BT523</f>
        <v>45710.019670142363</v>
      </c>
      <c r="CG523" s="79">
        <f>Model!$BS523*BU523</f>
        <v>44772.419789713516</v>
      </c>
      <c r="CH523" s="79">
        <f>Model!$BS523*BV523</f>
        <v>43834.819909284844</v>
      </c>
      <c r="CI523" s="79">
        <f>Model!$BS523*BW523</f>
        <v>42897.220028855998</v>
      </c>
      <c r="CJ523" s="79">
        <f>Model!$BS523*BX523</f>
        <v>41959.620148427312</v>
      </c>
      <c r="CK523" s="79">
        <f>Model!$BS523*BY523</f>
        <v>41022.020267998458</v>
      </c>
      <c r="CL523" s="79">
        <f>Model!$BS523*BZ523</f>
        <v>40084.420387569779</v>
      </c>
      <c r="CM523" s="79">
        <f>Model!$BS523*CA523</f>
        <v>39146.820507140925</v>
      </c>
      <c r="CN523" s="79">
        <f>Model!$BS523*CB523</f>
        <v>38209.220626712253</v>
      </c>
      <c r="CO523" s="79">
        <f>Model!$BS523*CC523</f>
        <v>37271.620746283399</v>
      </c>
      <c r="CP523" s="79">
        <f>Model!$BS523*CD523</f>
        <v>36334.02086585472</v>
      </c>
      <c r="CQ523" s="79">
        <f>Model!$BS523*CE523</f>
        <v>35396.420985425866</v>
      </c>
      <c r="CR523" s="79">
        <f>Model!$BR523*BT523</f>
        <v>18438.55964433392</v>
      </c>
      <c r="CS523" s="79">
        <f>Model!$BR523*BU523</f>
        <v>18060.349539797473</v>
      </c>
      <c r="CT523" s="79">
        <f>Model!$BR523*BV523</f>
        <v>17682.139435261095</v>
      </c>
      <c r="CU523" s="79">
        <f>Model!$BR523*BW523</f>
        <v>17303.929330724644</v>
      </c>
      <c r="CV523" s="79">
        <f>Model!$BR523*BX523</f>
        <v>16925.719226188263</v>
      </c>
      <c r="CW523" s="79">
        <f>Model!$BR523*BY523</f>
        <v>16547.509121651812</v>
      </c>
      <c r="CX523" s="79">
        <f>Model!$BR523*BZ523</f>
        <v>16169.299017115432</v>
      </c>
      <c r="CY523" s="79">
        <f>Model!$BR523*CA523</f>
        <v>15791.08891257898</v>
      </c>
      <c r="CZ523" s="79">
        <f>Model!$BR523*CB523</f>
        <v>15412.878808042604</v>
      </c>
      <c r="DA523" s="79">
        <f>Model!$BR523*CC523</f>
        <v>15034.668703506151</v>
      </c>
      <c r="DB523" s="79">
        <f>Model!$BR523*CD523</f>
        <v>14656.458598969772</v>
      </c>
      <c r="DC523" s="79">
        <f>Model!$BR523*CE523</f>
        <v>14278.248494433323</v>
      </c>
      <c r="DD523" s="79">
        <f>SUM(Model!$CF523:$CQ523)</f>
        <v>486638.64393340942</v>
      </c>
      <c r="DE523" s="79">
        <f>SUM(Model!$CR523:$DC523)</f>
        <v>196300.84883260346</v>
      </c>
      <c r="DF523" s="80">
        <f>IFERROR((Model!$DD523-Model!$DE523)/Model!$DD523,0)</f>
        <v>0.59661886436732536</v>
      </c>
    </row>
    <row r="524" spans="2:110" x14ac:dyDescent="0.25">
      <c r="B524" t="s">
        <v>371</v>
      </c>
      <c r="C524" t="s">
        <v>131</v>
      </c>
      <c r="D524" t="s">
        <v>5</v>
      </c>
      <c r="E524" s="4">
        <v>13</v>
      </c>
      <c r="F524" s="4">
        <v>76550.7</v>
      </c>
      <c r="G524" s="4">
        <v>32115.72</v>
      </c>
      <c r="H524" s="4">
        <v>1</v>
      </c>
      <c r="I524" s="4">
        <v>0</v>
      </c>
      <c r="J524" s="4">
        <v>3</v>
      </c>
      <c r="K524" s="4">
        <v>0</v>
      </c>
      <c r="L524" s="4">
        <v>0</v>
      </c>
      <c r="M524" s="4">
        <v>0</v>
      </c>
      <c r="N524" s="4">
        <v>2</v>
      </c>
      <c r="O524" s="4">
        <v>0</v>
      </c>
      <c r="P524" s="4">
        <v>2</v>
      </c>
      <c r="Q524" s="4">
        <v>2</v>
      </c>
      <c r="R524" s="4">
        <v>0</v>
      </c>
      <c r="S524" s="4">
        <v>3</v>
      </c>
      <c r="T524" s="4">
        <v>5</v>
      </c>
      <c r="U524" s="4">
        <v>0</v>
      </c>
      <c r="V524" s="4">
        <v>0</v>
      </c>
      <c r="W524" s="4">
        <v>2</v>
      </c>
      <c r="X524" s="4">
        <v>0</v>
      </c>
      <c r="Y524" s="4">
        <v>7</v>
      </c>
      <c r="Z524" s="4">
        <v>0</v>
      </c>
      <c r="AA524" s="4">
        <v>2</v>
      </c>
      <c r="AB524" s="4">
        <v>0</v>
      </c>
      <c r="AC524" s="4">
        <v>7</v>
      </c>
      <c r="AD524" s="4">
        <v>5</v>
      </c>
      <c r="AE524" s="4">
        <v>5</v>
      </c>
      <c r="AF524" s="4">
        <v>0</v>
      </c>
      <c r="AG524" s="4">
        <v>0</v>
      </c>
      <c r="AH524" s="4">
        <v>1</v>
      </c>
      <c r="AI524" s="4">
        <v>0</v>
      </c>
      <c r="AJ524" s="4">
        <v>0</v>
      </c>
      <c r="AK524" s="4">
        <v>0</v>
      </c>
      <c r="AL524" s="4">
        <v>0</v>
      </c>
      <c r="AM524" s="4">
        <v>7</v>
      </c>
      <c r="AN524" s="4">
        <v>0</v>
      </c>
      <c r="AO524" s="4">
        <v>0</v>
      </c>
      <c r="AP524" s="4">
        <v>3</v>
      </c>
      <c r="AQ524" s="4">
        <v>2</v>
      </c>
      <c r="AR524" s="79">
        <f>MAX(IFERROR(IFERROR(_xlfn.FORECAST.ETS(AR$5,tbl_Model[[#This Row],[H_2023_01]:[H_2025_12]],$H$5:$AQ$5),_xlfn.FORECAST.LINEAR(AR$5,tbl_Model[[#This Row],[H_2023_01]:[H_2025_12]],$H$5:$AQ$5)),0),0)</f>
        <v>1.9741276731387525</v>
      </c>
      <c r="AS524" s="79">
        <f>MAX(IFERROR(IFERROR(_xlfn.FORECAST.ETS(AS$5,tbl_Model[[#This Row],[H_2023_01]:[H_2025_12]],$H$5:$AQ$5),_xlfn.FORECAST.LINEAR(AS$5,tbl_Model[[#This Row],[H_2023_01]:[H_2025_12]],$H$5:$AQ$5)),0),0)</f>
        <v>2.0038070208117813</v>
      </c>
      <c r="AT524" s="79">
        <f>MAX(IFERROR(IFERROR(_xlfn.FORECAST.ETS(AT$5,tbl_Model[[#This Row],[H_2023_01]:[H_2025_12]],$H$5:$AQ$5),_xlfn.FORECAST.LINEAR(AT$5,tbl_Model[[#This Row],[H_2023_01]:[H_2025_12]],$H$5:$AQ$5)),0),0)</f>
        <v>2.0334863684848035</v>
      </c>
      <c r="AU524" s="79">
        <f>MAX(IFERROR(IFERROR(_xlfn.FORECAST.ETS(AU$5,tbl_Model[[#This Row],[H_2023_01]:[H_2025_12]],$H$5:$AQ$5),_xlfn.FORECAST.LINEAR(AU$5,tbl_Model[[#This Row],[H_2023_01]:[H_2025_12]],$H$5:$AQ$5)),0),0)</f>
        <v>2.0631657161578327</v>
      </c>
      <c r="AV524" s="79">
        <f>MAX(IFERROR(IFERROR(_xlfn.FORECAST.ETS(AV$5,tbl_Model[[#This Row],[H_2023_01]:[H_2025_12]],$H$5:$AQ$5),_xlfn.FORECAST.LINEAR(AV$5,tbl_Model[[#This Row],[H_2023_01]:[H_2025_12]],$H$5:$AQ$5)),0),0)</f>
        <v>2.0928450638308549</v>
      </c>
      <c r="AW524" s="79">
        <f>MAX(IFERROR(IFERROR(_xlfn.FORECAST.ETS(AW$5,tbl_Model[[#This Row],[H_2023_01]:[H_2025_12]],$H$5:$AQ$5),_xlfn.FORECAST.LINEAR(AW$5,tbl_Model[[#This Row],[H_2023_01]:[H_2025_12]],$H$5:$AQ$5)),0),0)</f>
        <v>2.1225244115038842</v>
      </c>
      <c r="AX524" s="79">
        <f>MAX(IFERROR(IFERROR(_xlfn.FORECAST.ETS(AX$5,tbl_Model[[#This Row],[H_2023_01]:[H_2025_12]],$H$5:$AQ$5),_xlfn.FORECAST.LINEAR(AX$5,tbl_Model[[#This Row],[H_2023_01]:[H_2025_12]],$H$5:$AQ$5)),0),0)</f>
        <v>2.1522037591769063</v>
      </c>
      <c r="AY524" s="79">
        <f>MAX(IFERROR(IFERROR(_xlfn.FORECAST.ETS(AY$5,tbl_Model[[#This Row],[H_2023_01]:[H_2025_12]],$H$5:$AQ$5),_xlfn.FORECAST.LINEAR(AY$5,tbl_Model[[#This Row],[H_2023_01]:[H_2025_12]],$H$5:$AQ$5)),0),0)</f>
        <v>2.1818831068499356</v>
      </c>
      <c r="AZ524" s="79">
        <f>MAX(IFERROR(IFERROR(_xlfn.FORECAST.ETS(AZ$5,tbl_Model[[#This Row],[H_2023_01]:[H_2025_12]],$H$5:$AQ$5),_xlfn.FORECAST.LINEAR(AZ$5,tbl_Model[[#This Row],[H_2023_01]:[H_2025_12]],$H$5:$AQ$5)),0),0)</f>
        <v>2.2115624545229577</v>
      </c>
      <c r="BA524" s="79">
        <f>MAX(IFERROR(IFERROR(_xlfn.FORECAST.ETS(BA$5,tbl_Model[[#This Row],[H_2023_01]:[H_2025_12]],$H$5:$AQ$5),_xlfn.FORECAST.LINEAR(BA$5,tbl_Model[[#This Row],[H_2023_01]:[H_2025_12]],$H$5:$AQ$5)),0),0)</f>
        <v>2.241241802195987</v>
      </c>
      <c r="BB524" s="79">
        <f>MAX(IFERROR(IFERROR(_xlfn.FORECAST.ETS(BB$5,tbl_Model[[#This Row],[H_2023_01]:[H_2025_12]],$H$5:$AQ$5),_xlfn.FORECAST.LINEAR(BB$5,tbl_Model[[#This Row],[H_2023_01]:[H_2025_12]],$H$5:$AQ$5)),0),0)</f>
        <v>2.2709211498690092</v>
      </c>
      <c r="BC524" s="79">
        <f>MAX(IFERROR(IFERROR(_xlfn.FORECAST.ETS(BC$5,tbl_Model[[#This Row],[H_2023_01]:[H_2025_12]],$H$5:$AQ$5),_xlfn.FORECAST.LINEAR(BC$5,tbl_Model[[#This Row],[H_2023_01]:[H_2025_12]],$H$5:$AQ$5)),0),0)</f>
        <v>2.300600497542038</v>
      </c>
      <c r="BD524" s="80">
        <f>IFERROR(AR524/SUM(Model!$AR524:$BC524),1/12)</f>
        <v>7.6968935969572772E-2</v>
      </c>
      <c r="BE524" s="80">
        <f>IFERROR(AS524/SUM(Model!$AR524:$BC524),1/12)</f>
        <v>7.8126099126620246E-2</v>
      </c>
      <c r="BF524" s="80">
        <f>IFERROR(AT524/SUM(Model!$AR524:$BC524),1/12)</f>
        <v>7.9283262283667472E-2</v>
      </c>
      <c r="BG524" s="80">
        <f>IFERROR(AU524/SUM(Model!$AR524:$BC524),1/12)</f>
        <v>8.0440425440714974E-2</v>
      </c>
      <c r="BH524" s="80">
        <f>IFERROR(AV524/SUM(Model!$AR524:$BC524),1/12)</f>
        <v>8.15975885977622E-2</v>
      </c>
      <c r="BI524" s="80">
        <f>IFERROR(AW524/SUM(Model!$AR524:$BC524),1/12)</f>
        <v>8.2754751754809702E-2</v>
      </c>
      <c r="BJ524" s="80">
        <f>IFERROR(AX524/SUM(Model!$AR524:$BC524),1/12)</f>
        <v>8.3911914911856927E-2</v>
      </c>
      <c r="BK524" s="80">
        <f>IFERROR(AY524/SUM(Model!$AR524:$BC524),1/12)</f>
        <v>8.506907806890443E-2</v>
      </c>
      <c r="BL524" s="80">
        <f>IFERROR(AZ524/SUM(Model!$AR524:$BC524),1/12)</f>
        <v>8.6226241225951655E-2</v>
      </c>
      <c r="BM524" s="80">
        <f>IFERROR(BA524/SUM(Model!$AR524:$BC524),1/12)</f>
        <v>8.7383404382999158E-2</v>
      </c>
      <c r="BN524" s="80">
        <f>IFERROR(BB524/SUM(Model!$AR524:$BC524),1/12)</f>
        <v>8.8540567540046383E-2</v>
      </c>
      <c r="BO524" s="80">
        <f>IFERROR(BC524/SUM(Model!$AR524:$BC524),1/12)</f>
        <v>8.9697730697093872E-2</v>
      </c>
      <c r="BP52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13.787878787878787</v>
      </c>
      <c r="BQ524" s="77" cm="1">
        <f t="array" ref="BQ52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524" s="77" cm="1">
        <f t="array" ref="BR52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524" s="77">
        <f>IF(tbl_Model[[#This Row],[Type]]="Boutique",
    tbl_Model[[#This Row],[UnitListPrice]],
    tbl_Model[[#This Row],[UnitListPrice]]*(1-SUMIFS(tbl_MarketTerms[WholesaleMarginPct],tbl_MarketTerms[Country],tbl_Model[[#This Row],[country]])))</f>
        <v>6454.0796213253616</v>
      </c>
      <c r="BT524" s="79">
        <f>Model!$BP524*BD524</f>
        <v>1.0612383595804731</v>
      </c>
      <c r="BU524" s="79">
        <f>Model!$BP524*BE524</f>
        <v>1.0771931849276428</v>
      </c>
      <c r="BV524" s="79">
        <f>Model!$BP524*BF524</f>
        <v>1.093148010274809</v>
      </c>
      <c r="BW524" s="79">
        <f>Model!$BP524*BG524</f>
        <v>1.1091028356219792</v>
      </c>
      <c r="BX524" s="79">
        <f>Model!$BP524*BH524</f>
        <v>1.1250576609691454</v>
      </c>
      <c r="BY524" s="79">
        <f>Model!$BP524*BI524</f>
        <v>1.1410124863163156</v>
      </c>
      <c r="BZ524" s="79">
        <f>Model!$BP524*BJ524</f>
        <v>1.1569673116634818</v>
      </c>
      <c r="CA524" s="79">
        <f>Model!$BP524*BK524</f>
        <v>1.172922137010652</v>
      </c>
      <c r="CB524" s="79">
        <f>Model!$BP524*BL524</f>
        <v>1.1888769623578181</v>
      </c>
      <c r="CC524" s="79">
        <f>Model!$BP524*BM524</f>
        <v>1.2048317877049883</v>
      </c>
      <c r="CD524" s="79">
        <f>Model!$BP524*BN524</f>
        <v>1.2207866130521545</v>
      </c>
      <c r="CE524" s="79">
        <f>Model!$BP524*BO524</f>
        <v>1.2367414383993245</v>
      </c>
      <c r="CF524" s="79">
        <f>Model!$BS524*BT524</f>
        <v>6849.3168699370872</v>
      </c>
      <c r="CG524" s="79">
        <f>Model!$BS524*BU524</f>
        <v>6952.2905830720611</v>
      </c>
      <c r="CH524" s="79">
        <f>Model!$BS524*BV524</f>
        <v>7055.2642962070122</v>
      </c>
      <c r="CI524" s="79">
        <f>Model!$BS524*BW524</f>
        <v>7158.2380093419879</v>
      </c>
      <c r="CJ524" s="79">
        <f>Model!$BS524*BX524</f>
        <v>7261.211722476939</v>
      </c>
      <c r="CK524" s="79">
        <f>Model!$BS524*BY524</f>
        <v>7364.1854356119156</v>
      </c>
      <c r="CL524" s="79">
        <f>Model!$BS524*BZ524</f>
        <v>7467.1591487468659</v>
      </c>
      <c r="CM524" s="79">
        <f>Model!$BS524*CA524</f>
        <v>7570.1328618818425</v>
      </c>
      <c r="CN524" s="79">
        <f>Model!$BS524*CB524</f>
        <v>7673.1065750167927</v>
      </c>
      <c r="CO524" s="79">
        <f>Model!$BS524*CC524</f>
        <v>7776.0802881517693</v>
      </c>
      <c r="CP524" s="79">
        <f>Model!$BS524*CD524</f>
        <v>7879.0540012867204</v>
      </c>
      <c r="CQ524" s="79">
        <f>Model!$BS524*CE524</f>
        <v>7982.0277144216952</v>
      </c>
      <c r="CR524" s="79">
        <f>Model!$BR524*BT524</f>
        <v>2817.8777860748805</v>
      </c>
      <c r="CS524" s="79">
        <f>Model!$BR524*BU524</f>
        <v>2860.2422063963127</v>
      </c>
      <c r="CT524" s="79">
        <f>Model!$BR524*BV524</f>
        <v>2902.6066267177353</v>
      </c>
      <c r="CU524" s="79">
        <f>Model!$BR524*BW524</f>
        <v>2944.9710470391683</v>
      </c>
      <c r="CV524" s="79">
        <f>Model!$BR524*BX524</f>
        <v>2987.3354673605904</v>
      </c>
      <c r="CW524" s="79">
        <f>Model!$BR524*BY524</f>
        <v>3029.6998876820239</v>
      </c>
      <c r="CX524" s="79">
        <f>Model!$BR524*BZ524</f>
        <v>3072.0643080034461</v>
      </c>
      <c r="CY524" s="79">
        <f>Model!$BR524*CA524</f>
        <v>3114.4287283248791</v>
      </c>
      <c r="CZ524" s="79">
        <f>Model!$BR524*CB524</f>
        <v>3156.7931486463017</v>
      </c>
      <c r="DA524" s="79">
        <f>Model!$BR524*CC524</f>
        <v>3199.1575689677347</v>
      </c>
      <c r="DB524" s="79">
        <f>Model!$BR524*CD524</f>
        <v>3241.5219892891573</v>
      </c>
      <c r="DC524" s="79">
        <f>Model!$BR524*CE524</f>
        <v>3283.8864096105899</v>
      </c>
      <c r="DD524" s="79">
        <f>SUM(Model!$CF524:$CQ524)</f>
        <v>88988.067506152685</v>
      </c>
      <c r="DE524" s="79">
        <f>SUM(Model!$CR524:$DC524)</f>
        <v>36610.585174112821</v>
      </c>
      <c r="DF524" s="80">
        <f>IFERROR((Model!$DD524-Model!$DE524)/Model!$DD524,0)</f>
        <v>0.58858995143835946</v>
      </c>
    </row>
    <row r="525" spans="2:110" x14ac:dyDescent="0.25">
      <c r="B525" t="s">
        <v>371</v>
      </c>
      <c r="C525" t="s">
        <v>131</v>
      </c>
      <c r="D525" t="s">
        <v>6</v>
      </c>
      <c r="E525" s="4">
        <v>50</v>
      </c>
      <c r="F525" s="4">
        <v>313431.53999999998</v>
      </c>
      <c r="G525" s="4">
        <v>130829.34</v>
      </c>
      <c r="H525" s="4">
        <v>0</v>
      </c>
      <c r="I525" s="4">
        <v>0</v>
      </c>
      <c r="J525" s="4">
        <v>5</v>
      </c>
      <c r="K525" s="4">
        <v>4</v>
      </c>
      <c r="L525" s="4">
        <v>3</v>
      </c>
      <c r="M525" s="4">
        <v>0</v>
      </c>
      <c r="N525" s="4">
        <v>3</v>
      </c>
      <c r="O525" s="4">
        <v>0</v>
      </c>
      <c r="P525" s="4">
        <v>0</v>
      </c>
      <c r="Q525" s="4">
        <v>5</v>
      </c>
      <c r="R525" s="4">
        <v>2</v>
      </c>
      <c r="S525" s="4">
        <v>0</v>
      </c>
      <c r="T525" s="4">
        <v>3</v>
      </c>
      <c r="U525" s="4">
        <v>0</v>
      </c>
      <c r="V525" s="4">
        <v>6</v>
      </c>
      <c r="W525" s="4">
        <v>2</v>
      </c>
      <c r="X525" s="4">
        <v>3</v>
      </c>
      <c r="Y525" s="4">
        <v>5</v>
      </c>
      <c r="Z525" s="4">
        <v>0</v>
      </c>
      <c r="AA525" s="4">
        <v>0</v>
      </c>
      <c r="AB525" s="4">
        <v>0</v>
      </c>
      <c r="AC525" s="4">
        <v>5</v>
      </c>
      <c r="AD525" s="4">
        <v>3</v>
      </c>
      <c r="AE525" s="4">
        <v>3</v>
      </c>
      <c r="AF525" s="4">
        <v>3</v>
      </c>
      <c r="AG525" s="4">
        <v>4</v>
      </c>
      <c r="AH525" s="4">
        <v>6</v>
      </c>
      <c r="AI525" s="4">
        <v>6</v>
      </c>
      <c r="AJ525" s="4">
        <v>0</v>
      </c>
      <c r="AK525" s="4">
        <v>2</v>
      </c>
      <c r="AL525" s="4">
        <v>6</v>
      </c>
      <c r="AM525" s="4">
        <v>0</v>
      </c>
      <c r="AN525" s="4">
        <v>5</v>
      </c>
      <c r="AO525" s="4">
        <v>0</v>
      </c>
      <c r="AP525" s="4">
        <v>12</v>
      </c>
      <c r="AQ525" s="4">
        <v>6</v>
      </c>
      <c r="AR525" s="79">
        <f>MAX(IFERROR(IFERROR(_xlfn.FORECAST.ETS(AR$5,tbl_Model[[#This Row],[H_2023_01]:[H_2025_12]],$H$5:$AQ$5),_xlfn.FORECAST.LINEAR(AR$5,tbl_Model[[#This Row],[H_2023_01]:[H_2025_12]],$H$5:$AQ$5)),0),0)</f>
        <v>4.8245903550164941</v>
      </c>
      <c r="AS525" s="79">
        <f>MAX(IFERROR(IFERROR(_xlfn.FORECAST.ETS(AS$5,tbl_Model[[#This Row],[H_2023_01]:[H_2025_12]],$H$5:$AQ$5),_xlfn.FORECAST.LINEAR(AS$5,tbl_Model[[#This Row],[H_2023_01]:[H_2025_12]],$H$5:$AQ$5)),0),0)</f>
        <v>4.9295093018148011</v>
      </c>
      <c r="AT525" s="79">
        <f>MAX(IFERROR(IFERROR(_xlfn.FORECAST.ETS(AT$5,tbl_Model[[#This Row],[H_2023_01]:[H_2025_12]],$H$5:$AQ$5),_xlfn.FORECAST.LINEAR(AT$5,tbl_Model[[#This Row],[H_2023_01]:[H_2025_12]],$H$5:$AQ$5)),0),0)</f>
        <v>5.0344282486131187</v>
      </c>
      <c r="AU525" s="79">
        <f>MAX(IFERROR(IFERROR(_xlfn.FORECAST.ETS(AU$5,tbl_Model[[#This Row],[H_2023_01]:[H_2025_12]],$H$5:$AQ$5),_xlfn.FORECAST.LINEAR(AU$5,tbl_Model[[#This Row],[H_2023_01]:[H_2025_12]],$H$5:$AQ$5)),0),0)</f>
        <v>5.1393471954114256</v>
      </c>
      <c r="AV525" s="79">
        <f>MAX(IFERROR(IFERROR(_xlfn.FORECAST.ETS(AV$5,tbl_Model[[#This Row],[H_2023_01]:[H_2025_12]],$H$5:$AQ$5),_xlfn.FORECAST.LINEAR(AV$5,tbl_Model[[#This Row],[H_2023_01]:[H_2025_12]],$H$5:$AQ$5)),0),0)</f>
        <v>5.2442661422097432</v>
      </c>
      <c r="AW525" s="79">
        <f>MAX(IFERROR(IFERROR(_xlfn.FORECAST.ETS(AW$5,tbl_Model[[#This Row],[H_2023_01]:[H_2025_12]],$H$5:$AQ$5),_xlfn.FORECAST.LINEAR(AW$5,tbl_Model[[#This Row],[H_2023_01]:[H_2025_12]],$H$5:$AQ$5)),0),0)</f>
        <v>5.3491850890080501</v>
      </c>
      <c r="AX525" s="79">
        <f>MAX(IFERROR(IFERROR(_xlfn.FORECAST.ETS(AX$5,tbl_Model[[#This Row],[H_2023_01]:[H_2025_12]],$H$5:$AQ$5),_xlfn.FORECAST.LINEAR(AX$5,tbl_Model[[#This Row],[H_2023_01]:[H_2025_12]],$H$5:$AQ$5)),0),0)</f>
        <v>5.4541040358063677</v>
      </c>
      <c r="AY525" s="79">
        <f>MAX(IFERROR(IFERROR(_xlfn.FORECAST.ETS(AY$5,tbl_Model[[#This Row],[H_2023_01]:[H_2025_12]],$H$5:$AQ$5),_xlfn.FORECAST.LINEAR(AY$5,tbl_Model[[#This Row],[H_2023_01]:[H_2025_12]],$H$5:$AQ$5)),0),0)</f>
        <v>5.5590229826046746</v>
      </c>
      <c r="AZ525" s="79">
        <f>MAX(IFERROR(IFERROR(_xlfn.FORECAST.ETS(AZ$5,tbl_Model[[#This Row],[H_2023_01]:[H_2025_12]],$H$5:$AQ$5),_xlfn.FORECAST.LINEAR(AZ$5,tbl_Model[[#This Row],[H_2023_01]:[H_2025_12]],$H$5:$AQ$5)),0),0)</f>
        <v>5.6639419294029922</v>
      </c>
      <c r="BA525" s="79">
        <f>MAX(IFERROR(IFERROR(_xlfn.FORECAST.ETS(BA$5,tbl_Model[[#This Row],[H_2023_01]:[H_2025_12]],$H$5:$AQ$5),_xlfn.FORECAST.LINEAR(BA$5,tbl_Model[[#This Row],[H_2023_01]:[H_2025_12]],$H$5:$AQ$5)),0),0)</f>
        <v>5.7688608762012992</v>
      </c>
      <c r="BB525" s="79">
        <f>MAX(IFERROR(IFERROR(_xlfn.FORECAST.ETS(BB$5,tbl_Model[[#This Row],[H_2023_01]:[H_2025_12]],$H$5:$AQ$5),_xlfn.FORECAST.LINEAR(BB$5,tbl_Model[[#This Row],[H_2023_01]:[H_2025_12]],$H$5:$AQ$5)),0),0)</f>
        <v>5.8737798229996168</v>
      </c>
      <c r="BC525" s="79">
        <f>MAX(IFERROR(IFERROR(_xlfn.FORECAST.ETS(BC$5,tbl_Model[[#This Row],[H_2023_01]:[H_2025_12]],$H$5:$AQ$5),_xlfn.FORECAST.LINEAR(BC$5,tbl_Model[[#This Row],[H_2023_01]:[H_2025_12]],$H$5:$AQ$5)),0),0)</f>
        <v>5.9786987697979237</v>
      </c>
      <c r="BD525" s="80">
        <f>IFERROR(AR525/SUM(Model!$AR525:$BC525),1/12)</f>
        <v>7.443088703937302E-2</v>
      </c>
      <c r="BE525" s="80">
        <f>IFERROR(AS525/SUM(Model!$AR525:$BC525),1/12)</f>
        <v>7.6049513638274807E-2</v>
      </c>
      <c r="BF525" s="80">
        <f>IFERROR(AT525/SUM(Model!$AR525:$BC525),1/12)</f>
        <v>7.7668140237176775E-2</v>
      </c>
      <c r="BG525" s="80">
        <f>IFERROR(AU525/SUM(Model!$AR525:$BC525),1/12)</f>
        <v>7.9286766836078576E-2</v>
      </c>
      <c r="BH525" s="80">
        <f>IFERROR(AV525/SUM(Model!$AR525:$BC525),1/12)</f>
        <v>8.0905393434980544E-2</v>
      </c>
      <c r="BI525" s="80">
        <f>IFERROR(AW525/SUM(Model!$AR525:$BC525),1/12)</f>
        <v>8.2524020033882345E-2</v>
      </c>
      <c r="BJ525" s="80">
        <f>IFERROR(AX525/SUM(Model!$AR525:$BC525),1/12)</f>
        <v>8.4142646632784299E-2</v>
      </c>
      <c r="BK525" s="80">
        <f>IFERROR(AY525/SUM(Model!$AR525:$BC525),1/12)</f>
        <v>8.57612732316861E-2</v>
      </c>
      <c r="BL525" s="80">
        <f>IFERROR(AZ525/SUM(Model!$AR525:$BC525),1/12)</f>
        <v>8.7379899830588068E-2</v>
      </c>
      <c r="BM525" s="80">
        <f>IFERROR(BA525/SUM(Model!$AR525:$BC525),1/12)</f>
        <v>8.8998526429489869E-2</v>
      </c>
      <c r="BN525" s="80">
        <f>IFERROR(BB525/SUM(Model!$AR525:$BC525),1/12)</f>
        <v>9.0617153028391823E-2</v>
      </c>
      <c r="BO525" s="80">
        <f>IFERROR(BC525/SUM(Model!$AR525:$BC525),1/12)</f>
        <v>9.2235779627293624E-2</v>
      </c>
      <c r="BP52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52.165354330708666</v>
      </c>
      <c r="BQ525" s="77" cm="1">
        <f t="array" ref="BQ52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525" s="77" cm="1">
        <f t="array" ref="BR52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525" s="77">
        <f>IF(tbl_Model[[#This Row],[Type]]="Boutique",
    tbl_Model[[#This Row],[UnitListPrice]],
    tbl_Model[[#This Row],[UnitListPrice]]*(1-SUMIFS(tbl_MarketTerms[WholesaleMarginPct],tbl_MarketTerms[Country],tbl_Model[[#This Row],[country]])))</f>
        <v>6444.7123069257595</v>
      </c>
      <c r="BT525" s="79">
        <f>Model!$BP525*BD525</f>
        <v>3.8827135955578451</v>
      </c>
      <c r="BU525" s="79">
        <f>Model!$BP525*BE525</f>
        <v>3.9671498256186664</v>
      </c>
      <c r="BV525" s="79">
        <f>Model!$BP525*BF525</f>
        <v>4.0515860556794978</v>
      </c>
      <c r="BW525" s="79">
        <f>Model!$BP525*BG525</f>
        <v>4.1360222857403199</v>
      </c>
      <c r="BX525" s="79">
        <f>Model!$BP525*BH525</f>
        <v>4.2204585158011509</v>
      </c>
      <c r="BY525" s="79">
        <f>Model!$BP525*BI525</f>
        <v>4.3048947458619731</v>
      </c>
      <c r="BZ525" s="79">
        <f>Model!$BP525*BJ525</f>
        <v>4.3893309759228032</v>
      </c>
      <c r="CA525" s="79">
        <f>Model!$BP525*BK525</f>
        <v>4.4737672059836253</v>
      </c>
      <c r="CB525" s="79">
        <f>Model!$BP525*BL525</f>
        <v>4.5582034360444563</v>
      </c>
      <c r="CC525" s="79">
        <f>Model!$BP525*BM525</f>
        <v>4.6426396661052793</v>
      </c>
      <c r="CD525" s="79">
        <f>Model!$BP525*BN525</f>
        <v>4.7270758961661095</v>
      </c>
      <c r="CE525" s="79">
        <f>Model!$BP525*BO525</f>
        <v>4.8115121262269316</v>
      </c>
      <c r="CF525" s="79">
        <f>Model!$BS525*BT525</f>
        <v>25022.972093559609</v>
      </c>
      <c r="CG525" s="79">
        <f>Model!$BS525*BU525</f>
        <v>25567.139304583001</v>
      </c>
      <c r="CH525" s="79">
        <f>Model!$BS525*BV525</f>
        <v>26111.306515606455</v>
      </c>
      <c r="CI525" s="79">
        <f>Model!$BS525*BW525</f>
        <v>26655.473726629851</v>
      </c>
      <c r="CJ525" s="79">
        <f>Model!$BS525*BX525</f>
        <v>27199.640937653301</v>
      </c>
      <c r="CK525" s="79">
        <f>Model!$BS525*BY525</f>
        <v>27743.808148676697</v>
      </c>
      <c r="CL525" s="79">
        <f>Model!$BS525*BZ525</f>
        <v>28287.975359700144</v>
      </c>
      <c r="CM525" s="79">
        <f>Model!$BS525*CA525</f>
        <v>28832.142570723539</v>
      </c>
      <c r="CN525" s="79">
        <f>Model!$BS525*CB525</f>
        <v>29376.309781746993</v>
      </c>
      <c r="CO525" s="79">
        <f>Model!$BS525*CC525</f>
        <v>29920.476992770393</v>
      </c>
      <c r="CP525" s="79">
        <f>Model!$BS525*CD525</f>
        <v>30464.64420379384</v>
      </c>
      <c r="CQ525" s="79">
        <f>Model!$BS525*CE525</f>
        <v>31008.811414817235</v>
      </c>
      <c r="CR525" s="79">
        <f>Model!$BR525*BT525</f>
        <v>10309.665394057714</v>
      </c>
      <c r="CS525" s="79">
        <f>Model!$BR525*BU525</f>
        <v>10533.866653727931</v>
      </c>
      <c r="CT525" s="79">
        <f>Model!$BR525*BV525</f>
        <v>10758.067913398174</v>
      </c>
      <c r="CU525" s="79">
        <f>Model!$BR525*BW525</f>
        <v>10982.269173068393</v>
      </c>
      <c r="CV525" s="79">
        <f>Model!$BR525*BX525</f>
        <v>11206.470432738635</v>
      </c>
      <c r="CW525" s="79">
        <f>Model!$BR525*BY525</f>
        <v>11430.671692408854</v>
      </c>
      <c r="CX525" s="79">
        <f>Model!$BR525*BZ525</f>
        <v>11654.872952079095</v>
      </c>
      <c r="CY525" s="79">
        <f>Model!$BR525*CA525</f>
        <v>11879.074211749314</v>
      </c>
      <c r="CZ525" s="79">
        <f>Model!$BR525*CB525</f>
        <v>12103.275471419556</v>
      </c>
      <c r="DA525" s="79">
        <f>Model!$BR525*CC525</f>
        <v>12327.476731089777</v>
      </c>
      <c r="DB525" s="79">
        <f>Model!$BR525*CD525</f>
        <v>12551.677990760018</v>
      </c>
      <c r="DC525" s="79">
        <f>Model!$BR525*CE525</f>
        <v>12775.879250430236</v>
      </c>
      <c r="DD525" s="79">
        <f>SUM(Model!$CF525:$CQ525)</f>
        <v>336190.70105026109</v>
      </c>
      <c r="DE525" s="79">
        <f>SUM(Model!$CR525:$DC525)</f>
        <v>138513.26786692769</v>
      </c>
      <c r="DF525" s="80">
        <f>IFERROR((Model!$DD525-Model!$DE525)/Model!$DD525,0)</f>
        <v>0.58799197171661299</v>
      </c>
    </row>
    <row r="526" spans="2:110" x14ac:dyDescent="0.25">
      <c r="B526" t="s">
        <v>371</v>
      </c>
      <c r="C526" t="s">
        <v>131</v>
      </c>
      <c r="D526" t="s">
        <v>20</v>
      </c>
      <c r="E526" s="4">
        <v>185</v>
      </c>
      <c r="F526" s="4">
        <v>1145072.52</v>
      </c>
      <c r="G526" s="4">
        <v>476571.96</v>
      </c>
      <c r="H526" s="4">
        <v>20</v>
      </c>
      <c r="I526" s="4">
        <v>26</v>
      </c>
      <c r="J526" s="4">
        <v>6</v>
      </c>
      <c r="K526" s="4">
        <v>4</v>
      </c>
      <c r="L526" s="4">
        <v>28</v>
      </c>
      <c r="M526" s="4">
        <v>29</v>
      </c>
      <c r="N526" s="4">
        <v>11</v>
      </c>
      <c r="O526" s="4">
        <v>26</v>
      </c>
      <c r="P526" s="4">
        <v>12</v>
      </c>
      <c r="Q526" s="4">
        <v>25</v>
      </c>
      <c r="R526" s="4">
        <v>25</v>
      </c>
      <c r="S526" s="4">
        <v>18</v>
      </c>
      <c r="T526" s="4">
        <v>6</v>
      </c>
      <c r="U526" s="4">
        <v>15</v>
      </c>
      <c r="V526" s="4">
        <v>9</v>
      </c>
      <c r="W526" s="4">
        <v>26</v>
      </c>
      <c r="X526" s="4">
        <v>24</v>
      </c>
      <c r="Y526" s="4">
        <v>9</v>
      </c>
      <c r="Z526" s="4">
        <v>7</v>
      </c>
      <c r="AA526" s="4">
        <v>10</v>
      </c>
      <c r="AB526" s="4">
        <v>16</v>
      </c>
      <c r="AC526" s="4">
        <v>21</v>
      </c>
      <c r="AD526" s="4">
        <v>28</v>
      </c>
      <c r="AE526" s="4">
        <v>48</v>
      </c>
      <c r="AF526" s="4">
        <v>20</v>
      </c>
      <c r="AG526" s="4">
        <v>11</v>
      </c>
      <c r="AH526" s="4">
        <v>14</v>
      </c>
      <c r="AI526" s="4">
        <v>7</v>
      </c>
      <c r="AJ526" s="4">
        <v>8</v>
      </c>
      <c r="AK526" s="4">
        <v>17</v>
      </c>
      <c r="AL526" s="4">
        <v>11</v>
      </c>
      <c r="AM526" s="4">
        <v>16</v>
      </c>
      <c r="AN526" s="4">
        <v>17</v>
      </c>
      <c r="AO526" s="4">
        <v>17</v>
      </c>
      <c r="AP526" s="4">
        <v>18</v>
      </c>
      <c r="AQ526" s="4">
        <v>29</v>
      </c>
      <c r="AR526" s="79">
        <f>MAX(IFERROR(IFERROR(_xlfn.FORECAST.ETS(AR$5,tbl_Model[[#This Row],[H_2023_01]:[H_2025_12]],$H$5:$AQ$5),_xlfn.FORECAST.LINEAR(AR$5,tbl_Model[[#This Row],[H_2023_01]:[H_2025_12]],$H$5:$AQ$5)),0),0)</f>
        <v>18.010199373374316</v>
      </c>
      <c r="AS526" s="79">
        <f>MAX(IFERROR(IFERROR(_xlfn.FORECAST.ETS(AS$5,tbl_Model[[#This Row],[H_2023_01]:[H_2025_12]],$H$5:$AQ$5),_xlfn.FORECAST.LINEAR(AS$5,tbl_Model[[#This Row],[H_2023_01]:[H_2025_12]],$H$5:$AQ$5)),0),0)</f>
        <v>17.933881929110225</v>
      </c>
      <c r="AT526" s="79">
        <f>MAX(IFERROR(IFERROR(_xlfn.FORECAST.ETS(AT$5,tbl_Model[[#This Row],[H_2023_01]:[H_2025_12]],$H$5:$AQ$5),_xlfn.FORECAST.LINEAR(AT$5,tbl_Model[[#This Row],[H_2023_01]:[H_2025_12]],$H$5:$AQ$5)),0),0)</f>
        <v>17.857564484846108</v>
      </c>
      <c r="AU526" s="79">
        <f>MAX(IFERROR(IFERROR(_xlfn.FORECAST.ETS(AU$5,tbl_Model[[#This Row],[H_2023_01]:[H_2025_12]],$H$5:$AQ$5),_xlfn.FORECAST.LINEAR(AU$5,tbl_Model[[#This Row],[H_2023_01]:[H_2025_12]],$H$5:$AQ$5)),0),0)</f>
        <v>17.781247040582016</v>
      </c>
      <c r="AV526" s="79">
        <f>MAX(IFERROR(IFERROR(_xlfn.FORECAST.ETS(AV$5,tbl_Model[[#This Row],[H_2023_01]:[H_2025_12]],$H$5:$AQ$5),_xlfn.FORECAST.LINEAR(AV$5,tbl_Model[[#This Row],[H_2023_01]:[H_2025_12]],$H$5:$AQ$5)),0),0)</f>
        <v>17.7049295963179</v>
      </c>
      <c r="AW526" s="79">
        <f>MAX(IFERROR(IFERROR(_xlfn.FORECAST.ETS(AW$5,tbl_Model[[#This Row],[H_2023_01]:[H_2025_12]],$H$5:$AQ$5),_xlfn.FORECAST.LINEAR(AW$5,tbl_Model[[#This Row],[H_2023_01]:[H_2025_12]],$H$5:$AQ$5)),0),0)</f>
        <v>17.628612152053812</v>
      </c>
      <c r="AX526" s="79">
        <f>MAX(IFERROR(IFERROR(_xlfn.FORECAST.ETS(AX$5,tbl_Model[[#This Row],[H_2023_01]:[H_2025_12]],$H$5:$AQ$5),_xlfn.FORECAST.LINEAR(AX$5,tbl_Model[[#This Row],[H_2023_01]:[H_2025_12]],$H$5:$AQ$5)),0),0)</f>
        <v>17.552294707789692</v>
      </c>
      <c r="AY526" s="79">
        <f>MAX(IFERROR(IFERROR(_xlfn.FORECAST.ETS(AY$5,tbl_Model[[#This Row],[H_2023_01]:[H_2025_12]],$H$5:$AQ$5),_xlfn.FORECAST.LINEAR(AY$5,tbl_Model[[#This Row],[H_2023_01]:[H_2025_12]],$H$5:$AQ$5)),0),0)</f>
        <v>17.475977263525603</v>
      </c>
      <c r="AZ526" s="79">
        <f>MAX(IFERROR(IFERROR(_xlfn.FORECAST.ETS(AZ$5,tbl_Model[[#This Row],[H_2023_01]:[H_2025_12]],$H$5:$AQ$5),_xlfn.FORECAST.LINEAR(AZ$5,tbl_Model[[#This Row],[H_2023_01]:[H_2025_12]],$H$5:$AQ$5)),0),0)</f>
        <v>17.399659819261487</v>
      </c>
      <c r="BA526" s="79">
        <f>MAX(IFERROR(IFERROR(_xlfn.FORECAST.ETS(BA$5,tbl_Model[[#This Row],[H_2023_01]:[H_2025_12]],$H$5:$AQ$5),_xlfn.FORECAST.LINEAR(BA$5,tbl_Model[[#This Row],[H_2023_01]:[H_2025_12]],$H$5:$AQ$5)),0),0)</f>
        <v>17.323342374997395</v>
      </c>
      <c r="BB526" s="79">
        <f>MAX(IFERROR(IFERROR(_xlfn.FORECAST.ETS(BB$5,tbl_Model[[#This Row],[H_2023_01]:[H_2025_12]],$H$5:$AQ$5),_xlfn.FORECAST.LINEAR(BB$5,tbl_Model[[#This Row],[H_2023_01]:[H_2025_12]],$H$5:$AQ$5)),0),0)</f>
        <v>17.247024930733279</v>
      </c>
      <c r="BC526" s="79">
        <f>MAX(IFERROR(IFERROR(_xlfn.FORECAST.ETS(BC$5,tbl_Model[[#This Row],[H_2023_01]:[H_2025_12]],$H$5:$AQ$5),_xlfn.FORECAST.LINEAR(BC$5,tbl_Model[[#This Row],[H_2023_01]:[H_2025_12]],$H$5:$AQ$5)),0),0)</f>
        <v>17.17070748646919</v>
      </c>
      <c r="BD526" s="80">
        <f>IFERROR(AR526/SUM(Model!$AR526:$BC526),1/12)</f>
        <v>8.5321845383940692E-2</v>
      </c>
      <c r="BE526" s="80">
        <f>IFERROR(AS526/SUM(Model!$AR526:$BC526),1/12)</f>
        <v>8.4960297738375781E-2</v>
      </c>
      <c r="BF526" s="80">
        <f>IFERROR(AT526/SUM(Model!$AR526:$BC526),1/12)</f>
        <v>8.4598750092810732E-2</v>
      </c>
      <c r="BG526" s="80">
        <f>IFERROR(AU526/SUM(Model!$AR526:$BC526),1/12)</f>
        <v>8.4237202447245807E-2</v>
      </c>
      <c r="BH526" s="80">
        <f>IFERROR(AV526/SUM(Model!$AR526:$BC526),1/12)</f>
        <v>8.3875654801680771E-2</v>
      </c>
      <c r="BI526" s="80">
        <f>IFERROR(AW526/SUM(Model!$AR526:$BC526),1/12)</f>
        <v>8.351410715611586E-2</v>
      </c>
      <c r="BJ526" s="80">
        <f>IFERROR(AX526/SUM(Model!$AR526:$BC526),1/12)</f>
        <v>8.3152559510550811E-2</v>
      </c>
      <c r="BK526" s="80">
        <f>IFERROR(AY526/SUM(Model!$AR526:$BC526),1/12)</f>
        <v>8.27910118649859E-2</v>
      </c>
      <c r="BL526" s="80">
        <f>IFERROR(AZ526/SUM(Model!$AR526:$BC526),1/12)</f>
        <v>8.242946421942085E-2</v>
      </c>
      <c r="BM526" s="80">
        <f>IFERROR(BA526/SUM(Model!$AR526:$BC526),1/12)</f>
        <v>8.206791657385594E-2</v>
      </c>
      <c r="BN526" s="80">
        <f>IFERROR(BB526/SUM(Model!$AR526:$BC526),1/12)</f>
        <v>8.170636892829089E-2</v>
      </c>
      <c r="BO526" s="80">
        <f>IFERROR(BC526/SUM(Model!$AR526:$BC526),1/12)</f>
        <v>8.1344821282725979E-2</v>
      </c>
      <c r="BP52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193.03616200578591</v>
      </c>
      <c r="BQ526" s="77" cm="1">
        <f t="array" ref="BQ52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526" s="77" cm="1">
        <f t="array" ref="BR52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526" s="77">
        <f>IF(tbl_Model[[#This Row],[Type]]="Boutique",
    tbl_Model[[#This Row],[UnitListPrice]],
    tbl_Model[[#This Row],[UnitListPrice]]*(1-SUMIFS(tbl_MarketTerms[WholesaleMarginPct],tbl_MarketTerms[Country],tbl_Model[[#This Row],[country]])))</f>
        <v>6463.4469357249618</v>
      </c>
      <c r="BT526" s="79">
        <f>Model!$BP526*BD526</f>
        <v>16.470201568166992</v>
      </c>
      <c r="BU526" s="79">
        <f>Model!$BP526*BE526</f>
        <v>16.400409798284915</v>
      </c>
      <c r="BV526" s="79">
        <f>Model!$BP526*BF526</f>
        <v>16.330618028402807</v>
      </c>
      <c r="BW526" s="79">
        <f>Model!$BP526*BG526</f>
        <v>16.260826258520726</v>
      </c>
      <c r="BX526" s="79">
        <f>Model!$BP526*BH526</f>
        <v>16.191034488638625</v>
      </c>
      <c r="BY526" s="79">
        <f>Model!$BP526*BI526</f>
        <v>16.121242718756545</v>
      </c>
      <c r="BZ526" s="79">
        <f>Model!$BP526*BJ526</f>
        <v>16.051450948874439</v>
      </c>
      <c r="CA526" s="79">
        <f>Model!$BP526*BK526</f>
        <v>15.981659178992361</v>
      </c>
      <c r="CB526" s="79">
        <f>Model!$BP526*BL526</f>
        <v>15.911867409110256</v>
      </c>
      <c r="CC526" s="79">
        <f>Model!$BP526*BM526</f>
        <v>15.842075639228177</v>
      </c>
      <c r="CD526" s="79">
        <f>Model!$BP526*BN526</f>
        <v>15.772283869346072</v>
      </c>
      <c r="CE526" s="79">
        <f>Model!$BP526*BO526</f>
        <v>15.702492099463994</v>
      </c>
      <c r="CF526" s="79">
        <f>Model!$BS526*BT526</f>
        <v>106454.2738565414</v>
      </c>
      <c r="CG526" s="79">
        <f>Model!$BS526*BU526</f>
        <v>106003.17845535827</v>
      </c>
      <c r="CH526" s="79">
        <f>Model!$BS526*BV526</f>
        <v>105552.08305417493</v>
      </c>
      <c r="CI526" s="79">
        <f>Model!$BS526*BW526</f>
        <v>105100.98765299178</v>
      </c>
      <c r="CJ526" s="79">
        <f>Model!$BS526*BX526</f>
        <v>104649.89225180849</v>
      </c>
      <c r="CK526" s="79">
        <f>Model!$BS526*BY526</f>
        <v>104198.79685062534</v>
      </c>
      <c r="CL526" s="79">
        <f>Model!$BS526*BZ526</f>
        <v>103747.70144944203</v>
      </c>
      <c r="CM526" s="79">
        <f>Model!$BS526*CA526</f>
        <v>103296.60604825888</v>
      </c>
      <c r="CN526" s="79">
        <f>Model!$BS526*CB526</f>
        <v>102845.51064707557</v>
      </c>
      <c r="CO526" s="79">
        <f>Model!$BS526*CC526</f>
        <v>102394.41524589242</v>
      </c>
      <c r="CP526" s="79">
        <f>Model!$BS526*CD526</f>
        <v>101943.31984470911</v>
      </c>
      <c r="CQ526" s="79">
        <f>Model!$BS526*CE526</f>
        <v>101492.22444352598</v>
      </c>
      <c r="CR526" s="79">
        <f>Model!$BR526*BT526</f>
        <v>43732.884994338645</v>
      </c>
      <c r="CS526" s="79">
        <f>Model!$BR526*BU526</f>
        <v>43547.568777462264</v>
      </c>
      <c r="CT526" s="79">
        <f>Model!$BR526*BV526</f>
        <v>43362.252560585788</v>
      </c>
      <c r="CU526" s="79">
        <f>Model!$BR526*BW526</f>
        <v>43176.9363437094</v>
      </c>
      <c r="CV526" s="79">
        <f>Model!$BR526*BX526</f>
        <v>42991.620126832946</v>
      </c>
      <c r="CW526" s="79">
        <f>Model!$BR526*BY526</f>
        <v>42806.30390995655</v>
      </c>
      <c r="CX526" s="79">
        <f>Model!$BR526*BZ526</f>
        <v>42620.987693080089</v>
      </c>
      <c r="CY526" s="79">
        <f>Model!$BR526*CA526</f>
        <v>42435.671476203701</v>
      </c>
      <c r="CZ526" s="79">
        <f>Model!$BR526*CB526</f>
        <v>42250.35525932724</v>
      </c>
      <c r="DA526" s="79">
        <f>Model!$BR526*CC526</f>
        <v>42065.039042450851</v>
      </c>
      <c r="DB526" s="79">
        <f>Model!$BR526*CD526</f>
        <v>41879.72282557439</v>
      </c>
      <c r="DC526" s="79">
        <f>Model!$BR526*CE526</f>
        <v>41694.406608698002</v>
      </c>
      <c r="DD526" s="79">
        <f>SUM(Model!$CF526:$CQ526)</f>
        <v>1247678.9898004043</v>
      </c>
      <c r="DE526" s="79">
        <f>SUM(Model!$CR526:$DC526)</f>
        <v>512563.74961821991</v>
      </c>
      <c r="DF526" s="80">
        <f>IFERROR((Model!$DD526-Model!$DE526)/Model!$DD526,0)</f>
        <v>0.58918619788555016</v>
      </c>
    </row>
    <row r="527" spans="2:110" x14ac:dyDescent="0.25">
      <c r="B527" t="s">
        <v>371</v>
      </c>
      <c r="C527" t="s">
        <v>131</v>
      </c>
      <c r="D527" t="s">
        <v>8</v>
      </c>
      <c r="E527" s="4">
        <v>136</v>
      </c>
      <c r="F527" s="4">
        <v>854317.62</v>
      </c>
      <c r="G527" s="4">
        <v>362031.99</v>
      </c>
      <c r="H527" s="4">
        <v>25</v>
      </c>
      <c r="I527" s="4">
        <v>16</v>
      </c>
      <c r="J527" s="4">
        <v>22</v>
      </c>
      <c r="K527" s="4">
        <v>13</v>
      </c>
      <c r="L527" s="4">
        <v>7</v>
      </c>
      <c r="M527" s="4">
        <v>15</v>
      </c>
      <c r="N527" s="4">
        <v>11</v>
      </c>
      <c r="O527" s="4">
        <v>11</v>
      </c>
      <c r="P527" s="4">
        <v>7</v>
      </c>
      <c r="Q527" s="4">
        <v>4</v>
      </c>
      <c r="R527" s="4">
        <v>9</v>
      </c>
      <c r="S527" s="4">
        <v>24</v>
      </c>
      <c r="T527" s="4">
        <v>6</v>
      </c>
      <c r="U527" s="4">
        <v>25</v>
      </c>
      <c r="V527" s="4">
        <v>3</v>
      </c>
      <c r="W527" s="4">
        <v>15</v>
      </c>
      <c r="X527" s="4">
        <v>16</v>
      </c>
      <c r="Y527" s="4">
        <v>9</v>
      </c>
      <c r="Z527" s="4">
        <v>12</v>
      </c>
      <c r="AA527" s="4">
        <v>17</v>
      </c>
      <c r="AB527" s="4">
        <v>20</v>
      </c>
      <c r="AC527" s="4">
        <v>12</v>
      </c>
      <c r="AD527" s="4">
        <v>7</v>
      </c>
      <c r="AE527" s="4">
        <v>9</v>
      </c>
      <c r="AF527" s="4">
        <v>5</v>
      </c>
      <c r="AG527" s="4">
        <v>10</v>
      </c>
      <c r="AH527" s="4">
        <v>21</v>
      </c>
      <c r="AI527" s="4">
        <v>11</v>
      </c>
      <c r="AJ527" s="4">
        <v>3</v>
      </c>
      <c r="AK527" s="4">
        <v>17</v>
      </c>
      <c r="AL527" s="4">
        <v>17</v>
      </c>
      <c r="AM527" s="4">
        <v>6</v>
      </c>
      <c r="AN527" s="4">
        <v>5</v>
      </c>
      <c r="AO527" s="4">
        <v>11</v>
      </c>
      <c r="AP527" s="4">
        <v>13</v>
      </c>
      <c r="AQ527" s="4">
        <v>17</v>
      </c>
      <c r="AR527" s="79">
        <f>MAX(IFERROR(IFERROR(_xlfn.FORECAST.ETS(AR$5,tbl_Model[[#This Row],[H_2023_01]:[H_2025_12]],$H$5:$AQ$5),_xlfn.FORECAST.LINEAR(AR$5,tbl_Model[[#This Row],[H_2023_01]:[H_2025_12]],$H$5:$AQ$5)),0),0)</f>
        <v>11.738093571401564</v>
      </c>
      <c r="AS527" s="79">
        <f>MAX(IFERROR(IFERROR(_xlfn.FORECAST.ETS(AS$5,tbl_Model[[#This Row],[H_2023_01]:[H_2025_12]],$H$5:$AQ$5),_xlfn.FORECAST.LINEAR(AS$5,tbl_Model[[#This Row],[H_2023_01]:[H_2025_12]],$H$5:$AQ$5)),0),0)</f>
        <v>11.595530152080347</v>
      </c>
      <c r="AT527" s="79">
        <f>MAX(IFERROR(IFERROR(_xlfn.FORECAST.ETS(AT$5,tbl_Model[[#This Row],[H_2023_01]:[H_2025_12]],$H$5:$AQ$5),_xlfn.FORECAST.LINEAR(AT$5,tbl_Model[[#This Row],[H_2023_01]:[H_2025_12]],$H$5:$AQ$5)),0),0)</f>
        <v>11.452966732759107</v>
      </c>
      <c r="AU527" s="79">
        <f>MAX(IFERROR(IFERROR(_xlfn.FORECAST.ETS(AU$5,tbl_Model[[#This Row],[H_2023_01]:[H_2025_12]],$H$5:$AQ$5),_xlfn.FORECAST.LINEAR(AU$5,tbl_Model[[#This Row],[H_2023_01]:[H_2025_12]],$H$5:$AQ$5)),0),0)</f>
        <v>11.31040331343789</v>
      </c>
      <c r="AV527" s="79">
        <f>MAX(IFERROR(IFERROR(_xlfn.FORECAST.ETS(AV$5,tbl_Model[[#This Row],[H_2023_01]:[H_2025_12]],$H$5:$AQ$5),_xlfn.FORECAST.LINEAR(AV$5,tbl_Model[[#This Row],[H_2023_01]:[H_2025_12]],$H$5:$AQ$5)),0),0)</f>
        <v>11.167839894116652</v>
      </c>
      <c r="AW527" s="79">
        <f>MAX(IFERROR(IFERROR(_xlfn.FORECAST.ETS(AW$5,tbl_Model[[#This Row],[H_2023_01]:[H_2025_12]],$H$5:$AQ$5),_xlfn.FORECAST.LINEAR(AW$5,tbl_Model[[#This Row],[H_2023_01]:[H_2025_12]],$H$5:$AQ$5)),0),0)</f>
        <v>11.025276474795435</v>
      </c>
      <c r="AX527" s="79">
        <f>MAX(IFERROR(IFERROR(_xlfn.FORECAST.ETS(AX$5,tbl_Model[[#This Row],[H_2023_01]:[H_2025_12]],$H$5:$AQ$5),_xlfn.FORECAST.LINEAR(AX$5,tbl_Model[[#This Row],[H_2023_01]:[H_2025_12]],$H$5:$AQ$5)),0),0)</f>
        <v>10.882713055474197</v>
      </c>
      <c r="AY527" s="79">
        <f>MAX(IFERROR(IFERROR(_xlfn.FORECAST.ETS(AY$5,tbl_Model[[#This Row],[H_2023_01]:[H_2025_12]],$H$5:$AQ$5),_xlfn.FORECAST.LINEAR(AY$5,tbl_Model[[#This Row],[H_2023_01]:[H_2025_12]],$H$5:$AQ$5)),0),0)</f>
        <v>10.74014963615298</v>
      </c>
      <c r="AZ527" s="79">
        <f>MAX(IFERROR(IFERROR(_xlfn.FORECAST.ETS(AZ$5,tbl_Model[[#This Row],[H_2023_01]:[H_2025_12]],$H$5:$AQ$5),_xlfn.FORECAST.LINEAR(AZ$5,tbl_Model[[#This Row],[H_2023_01]:[H_2025_12]],$H$5:$AQ$5)),0),0)</f>
        <v>10.59758621683174</v>
      </c>
      <c r="BA527" s="79">
        <f>MAX(IFERROR(IFERROR(_xlfn.FORECAST.ETS(BA$5,tbl_Model[[#This Row],[H_2023_01]:[H_2025_12]],$H$5:$AQ$5),_xlfn.FORECAST.LINEAR(BA$5,tbl_Model[[#This Row],[H_2023_01]:[H_2025_12]],$H$5:$AQ$5)),0),0)</f>
        <v>10.455022797510523</v>
      </c>
      <c r="BB527" s="79">
        <f>MAX(IFERROR(IFERROR(_xlfn.FORECAST.ETS(BB$5,tbl_Model[[#This Row],[H_2023_01]:[H_2025_12]],$H$5:$AQ$5),_xlfn.FORECAST.LINEAR(BB$5,tbl_Model[[#This Row],[H_2023_01]:[H_2025_12]],$H$5:$AQ$5)),0),0)</f>
        <v>10.312459378189285</v>
      </c>
      <c r="BC527" s="79">
        <f>MAX(IFERROR(IFERROR(_xlfn.FORECAST.ETS(BC$5,tbl_Model[[#This Row],[H_2023_01]:[H_2025_12]],$H$5:$AQ$5),_xlfn.FORECAST.LINEAR(BC$5,tbl_Model[[#This Row],[H_2023_01]:[H_2025_12]],$H$5:$AQ$5)),0),0)</f>
        <v>10.169895958868068</v>
      </c>
      <c r="BD527" s="80">
        <f>IFERROR(AR527/SUM(Model!$AR527:$BC527),1/12)</f>
        <v>8.9298423566612398E-2</v>
      </c>
      <c r="BE527" s="80">
        <f>IFERROR(AS527/SUM(Model!$AR527:$BC527),1/12)</f>
        <v>8.8213861706016278E-2</v>
      </c>
      <c r="BF527" s="80">
        <f>IFERROR(AT527/SUM(Model!$AR527:$BC527),1/12)</f>
        <v>8.7129299845419991E-2</v>
      </c>
      <c r="BG527" s="80">
        <f>IFERROR(AU527/SUM(Model!$AR527:$BC527),1/12)</f>
        <v>8.6044737984823871E-2</v>
      </c>
      <c r="BH527" s="80">
        <f>IFERROR(AV527/SUM(Model!$AR527:$BC527),1/12)</f>
        <v>8.4960176124227585E-2</v>
      </c>
      <c r="BI527" s="80">
        <f>IFERROR(AW527/SUM(Model!$AR527:$BC527),1/12)</f>
        <v>8.3875614263631479E-2</v>
      </c>
      <c r="BJ527" s="80">
        <f>IFERROR(AX527/SUM(Model!$AR527:$BC527),1/12)</f>
        <v>8.2791052403035192E-2</v>
      </c>
      <c r="BK527" s="80">
        <f>IFERROR(AY527/SUM(Model!$AR527:$BC527),1/12)</f>
        <v>8.1706490542439072E-2</v>
      </c>
      <c r="BL527" s="80">
        <f>IFERROR(AZ527/SUM(Model!$AR527:$BC527),1/12)</f>
        <v>8.0621928681842786E-2</v>
      </c>
      <c r="BM527" s="80">
        <f>IFERROR(BA527/SUM(Model!$AR527:$BC527),1/12)</f>
        <v>7.9537366821246666E-2</v>
      </c>
      <c r="BN527" s="80">
        <f>IFERROR(BB527/SUM(Model!$AR527:$BC527),1/12)</f>
        <v>7.8452804960650394E-2</v>
      </c>
      <c r="BO527" s="80">
        <f>IFERROR(BC527/SUM(Model!$AR527:$BC527),1/12)</f>
        <v>7.7368243100054274E-2</v>
      </c>
      <c r="BP52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141.87399396378271</v>
      </c>
      <c r="BQ527" s="77" cm="1">
        <f t="array" ref="BQ52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527" s="77" cm="1">
        <f t="array" ref="BR52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527" s="77">
        <f>IF(tbl_Model[[#This Row],[Type]]="Boutique",
    tbl_Model[[#This Row],[UnitListPrice]],
    tbl_Model[[#This Row],[UnitListPrice]]*(1-SUMIFS(tbl_MarketTerms[WholesaleMarginPct],tbl_MarketTerms[Country],tbl_Model[[#This Row],[country]])))</f>
        <v>6416.6103637269562</v>
      </c>
      <c r="BT527" s="79">
        <f>Model!$BP527*BD527</f>
        <v>12.669124006064878</v>
      </c>
      <c r="BU527" s="79">
        <f>Model!$BP527*BE527</f>
        <v>12.515252883201317</v>
      </c>
      <c r="BV527" s="79">
        <f>Model!$BP527*BF527</f>
        <v>12.36138176033773</v>
      </c>
      <c r="BW527" s="79">
        <f>Model!$BP527*BG527</f>
        <v>12.207510637474167</v>
      </c>
      <c r="BX527" s="79">
        <f>Model!$BP527*BH527</f>
        <v>12.05363951461058</v>
      </c>
      <c r="BY527" s="79">
        <f>Model!$BP527*BI527</f>
        <v>11.899768391747019</v>
      </c>
      <c r="BZ527" s="79">
        <f>Model!$BP527*BJ527</f>
        <v>11.745897268883432</v>
      </c>
      <c r="CA527" s="79">
        <f>Model!$BP527*BK527</f>
        <v>11.592026146019871</v>
      </c>
      <c r="CB527" s="79">
        <f>Model!$BP527*BL527</f>
        <v>11.438155023156284</v>
      </c>
      <c r="CC527" s="79">
        <f>Model!$BP527*BM527</f>
        <v>11.284283900292721</v>
      </c>
      <c r="CD527" s="79">
        <f>Model!$BP527*BN527</f>
        <v>11.130412777429136</v>
      </c>
      <c r="CE527" s="79">
        <f>Model!$BP527*BO527</f>
        <v>10.976541654565573</v>
      </c>
      <c r="CF527" s="79">
        <f>Model!$BS527*BT527</f>
        <v>81292.832396657876</v>
      </c>
      <c r="CG527" s="79">
        <f>Model!$BS527*BU527</f>
        <v>80305.501355013243</v>
      </c>
      <c r="CH527" s="79">
        <f>Model!$BS527*BV527</f>
        <v>79318.17031336845</v>
      </c>
      <c r="CI527" s="79">
        <f>Model!$BS527*BW527</f>
        <v>78330.839271723802</v>
      </c>
      <c r="CJ527" s="79">
        <f>Model!$BS527*BX527</f>
        <v>77343.508230079009</v>
      </c>
      <c r="CK527" s="79">
        <f>Model!$BS527*BY527</f>
        <v>76356.177188434376</v>
      </c>
      <c r="CL527" s="79">
        <f>Model!$BS527*BZ527</f>
        <v>75368.846146789583</v>
      </c>
      <c r="CM527" s="79">
        <f>Model!$BS527*CA527</f>
        <v>74381.51510514495</v>
      </c>
      <c r="CN527" s="79">
        <f>Model!$BS527*CB527</f>
        <v>73394.184063500157</v>
      </c>
      <c r="CO527" s="79">
        <f>Model!$BS527*CC527</f>
        <v>72406.85302185551</v>
      </c>
      <c r="CP527" s="79">
        <f>Model!$BS527*CD527</f>
        <v>71419.521980210731</v>
      </c>
      <c r="CQ527" s="79">
        <f>Model!$BS527*CE527</f>
        <v>70432.190938566084</v>
      </c>
      <c r="CR527" s="79">
        <f>Model!$BR527*BT527</f>
        <v>33639.985572921716</v>
      </c>
      <c r="CS527" s="79">
        <f>Model!$BR527*BU527</f>
        <v>33231.415702523293</v>
      </c>
      <c r="CT527" s="79">
        <f>Model!$BR527*BV527</f>
        <v>32822.845832124804</v>
      </c>
      <c r="CU527" s="79">
        <f>Model!$BR527*BW527</f>
        <v>32414.275961726376</v>
      </c>
      <c r="CV527" s="79">
        <f>Model!$BR527*BX527</f>
        <v>32005.706091327887</v>
      </c>
      <c r="CW527" s="79">
        <f>Model!$BR527*BY527</f>
        <v>31597.136220929464</v>
      </c>
      <c r="CX527" s="79">
        <f>Model!$BR527*BZ527</f>
        <v>31188.566350530975</v>
      </c>
      <c r="CY527" s="79">
        <f>Model!$BR527*CA527</f>
        <v>30779.996480132551</v>
      </c>
      <c r="CZ527" s="79">
        <f>Model!$BR527*CB527</f>
        <v>30371.426609734062</v>
      </c>
      <c r="DA527" s="79">
        <f>Model!$BR527*CC527</f>
        <v>29962.856739335635</v>
      </c>
      <c r="DB527" s="79">
        <f>Model!$BR527*CD527</f>
        <v>29554.28686893715</v>
      </c>
      <c r="DC527" s="79">
        <f>Model!$BR527*CE527</f>
        <v>29145.716998538723</v>
      </c>
      <c r="DD527" s="79">
        <f>SUM(Model!$CF527:$CQ527)</f>
        <v>910350.14001134387</v>
      </c>
      <c r="DE527" s="79">
        <f>SUM(Model!$CR527:$DC527)</f>
        <v>376714.2154287626</v>
      </c>
      <c r="DF527" s="80">
        <f>IFERROR((Model!$DD527-Model!$DE527)/Model!$DD527,0)</f>
        <v>0.586187556994204</v>
      </c>
    </row>
    <row r="528" spans="2:110" x14ac:dyDescent="0.25">
      <c r="B528" t="s">
        <v>371</v>
      </c>
      <c r="C528" t="s">
        <v>185</v>
      </c>
      <c r="D528" t="s">
        <v>18</v>
      </c>
      <c r="E528" s="4">
        <v>596</v>
      </c>
      <c r="F528" s="4">
        <v>4556484.2300000004</v>
      </c>
      <c r="G528" s="4">
        <v>1995993.44</v>
      </c>
      <c r="H528" s="4">
        <v>29</v>
      </c>
      <c r="I528" s="4">
        <v>36</v>
      </c>
      <c r="J528" s="4">
        <v>34</v>
      </c>
      <c r="K528" s="4">
        <v>27</v>
      </c>
      <c r="L528" s="4">
        <v>44</v>
      </c>
      <c r="M528" s="4">
        <v>13</v>
      </c>
      <c r="N528" s="4">
        <v>30</v>
      </c>
      <c r="O528" s="4">
        <v>49</v>
      </c>
      <c r="P528" s="4">
        <v>52</v>
      </c>
      <c r="Q528" s="4">
        <v>46</v>
      </c>
      <c r="R528" s="4">
        <v>75</v>
      </c>
      <c r="S528" s="4">
        <v>69</v>
      </c>
      <c r="T528" s="4">
        <v>45</v>
      </c>
      <c r="U528" s="4">
        <v>46</v>
      </c>
      <c r="V528" s="4">
        <v>35</v>
      </c>
      <c r="W528" s="4">
        <v>44</v>
      </c>
      <c r="X528" s="4">
        <v>62</v>
      </c>
      <c r="Y528" s="4">
        <v>37</v>
      </c>
      <c r="Z528" s="4">
        <v>60</v>
      </c>
      <c r="AA528" s="4">
        <v>46</v>
      </c>
      <c r="AB528" s="4">
        <v>51</v>
      </c>
      <c r="AC528" s="4">
        <v>53</v>
      </c>
      <c r="AD528" s="4">
        <v>60</v>
      </c>
      <c r="AE528" s="4">
        <v>63</v>
      </c>
      <c r="AF528" s="4">
        <v>48</v>
      </c>
      <c r="AG528" s="4">
        <v>29</v>
      </c>
      <c r="AH528" s="4">
        <v>39</v>
      </c>
      <c r="AI528" s="4">
        <v>31</v>
      </c>
      <c r="AJ528" s="4">
        <v>54</v>
      </c>
      <c r="AK528" s="4">
        <v>52</v>
      </c>
      <c r="AL528" s="4">
        <v>60</v>
      </c>
      <c r="AM528" s="4">
        <v>37</v>
      </c>
      <c r="AN528" s="4">
        <v>55</v>
      </c>
      <c r="AO528" s="4">
        <v>53</v>
      </c>
      <c r="AP528" s="4">
        <v>41</v>
      </c>
      <c r="AQ528" s="4">
        <v>97</v>
      </c>
      <c r="AR528" s="79">
        <f>MAX(IFERROR(IFERROR(_xlfn.FORECAST.ETS(AR$5,tbl_Model[[#This Row],[H_2023_01]:[H_2025_12]],$H$5:$AQ$5),_xlfn.FORECAST.LINEAR(AR$5,tbl_Model[[#This Row],[H_2023_01]:[H_2025_12]],$H$5:$AQ$5)),0),0)</f>
        <v>62.366441400816967</v>
      </c>
      <c r="AS528" s="79">
        <f>MAX(IFERROR(IFERROR(_xlfn.FORECAST.ETS(AS$5,tbl_Model[[#This Row],[H_2023_01]:[H_2025_12]],$H$5:$AQ$5),_xlfn.FORECAST.LINEAR(AS$5,tbl_Model[[#This Row],[H_2023_01]:[H_2025_12]],$H$5:$AQ$5)),0),0)</f>
        <v>62.994243724968271</v>
      </c>
      <c r="AT528" s="79">
        <f>MAX(IFERROR(IFERROR(_xlfn.FORECAST.ETS(AT$5,tbl_Model[[#This Row],[H_2023_01]:[H_2025_12]],$H$5:$AQ$5),_xlfn.FORECAST.LINEAR(AT$5,tbl_Model[[#This Row],[H_2023_01]:[H_2025_12]],$H$5:$AQ$5)),0),0)</f>
        <v>63.622046049119604</v>
      </c>
      <c r="AU528" s="79">
        <f>MAX(IFERROR(IFERROR(_xlfn.FORECAST.ETS(AU$5,tbl_Model[[#This Row],[H_2023_01]:[H_2025_12]],$H$5:$AQ$5),_xlfn.FORECAST.LINEAR(AU$5,tbl_Model[[#This Row],[H_2023_01]:[H_2025_12]],$H$5:$AQ$5)),0),0)</f>
        <v>64.249848373270893</v>
      </c>
      <c r="AV528" s="79">
        <f>MAX(IFERROR(IFERROR(_xlfn.FORECAST.ETS(AV$5,tbl_Model[[#This Row],[H_2023_01]:[H_2025_12]],$H$5:$AQ$5),_xlfn.FORECAST.LINEAR(AV$5,tbl_Model[[#This Row],[H_2023_01]:[H_2025_12]],$H$5:$AQ$5)),0),0)</f>
        <v>64.87765069742224</v>
      </c>
      <c r="AW528" s="79">
        <f>MAX(IFERROR(IFERROR(_xlfn.FORECAST.ETS(AW$5,tbl_Model[[#This Row],[H_2023_01]:[H_2025_12]],$H$5:$AQ$5),_xlfn.FORECAST.LINEAR(AW$5,tbl_Model[[#This Row],[H_2023_01]:[H_2025_12]],$H$5:$AQ$5)),0),0)</f>
        <v>65.50545302157353</v>
      </c>
      <c r="AX528" s="79">
        <f>MAX(IFERROR(IFERROR(_xlfn.FORECAST.ETS(AX$5,tbl_Model[[#This Row],[H_2023_01]:[H_2025_12]],$H$5:$AQ$5),_xlfn.FORECAST.LINEAR(AX$5,tbl_Model[[#This Row],[H_2023_01]:[H_2025_12]],$H$5:$AQ$5)),0),0)</f>
        <v>66.133255345724876</v>
      </c>
      <c r="AY528" s="79">
        <f>MAX(IFERROR(IFERROR(_xlfn.FORECAST.ETS(AY$5,tbl_Model[[#This Row],[H_2023_01]:[H_2025_12]],$H$5:$AQ$5),_xlfn.FORECAST.LINEAR(AY$5,tbl_Model[[#This Row],[H_2023_01]:[H_2025_12]],$H$5:$AQ$5)),0),0)</f>
        <v>66.761057669876166</v>
      </c>
      <c r="AZ528" s="79">
        <f>MAX(IFERROR(IFERROR(_xlfn.FORECAST.ETS(AZ$5,tbl_Model[[#This Row],[H_2023_01]:[H_2025_12]],$H$5:$AQ$5),_xlfn.FORECAST.LINEAR(AZ$5,tbl_Model[[#This Row],[H_2023_01]:[H_2025_12]],$H$5:$AQ$5)),0),0)</f>
        <v>67.388859994027513</v>
      </c>
      <c r="BA528" s="79">
        <f>MAX(IFERROR(IFERROR(_xlfn.FORECAST.ETS(BA$5,tbl_Model[[#This Row],[H_2023_01]:[H_2025_12]],$H$5:$AQ$5),_xlfn.FORECAST.LINEAR(BA$5,tbl_Model[[#This Row],[H_2023_01]:[H_2025_12]],$H$5:$AQ$5)),0),0)</f>
        <v>68.016662318178803</v>
      </c>
      <c r="BB528" s="79">
        <f>MAX(IFERROR(IFERROR(_xlfn.FORECAST.ETS(BB$5,tbl_Model[[#This Row],[H_2023_01]:[H_2025_12]],$H$5:$AQ$5),_xlfn.FORECAST.LINEAR(BB$5,tbl_Model[[#This Row],[H_2023_01]:[H_2025_12]],$H$5:$AQ$5)),0),0)</f>
        <v>68.644464642330149</v>
      </c>
      <c r="BC528" s="79">
        <f>MAX(IFERROR(IFERROR(_xlfn.FORECAST.ETS(BC$5,tbl_Model[[#This Row],[H_2023_01]:[H_2025_12]],$H$5:$AQ$5),_xlfn.FORECAST.LINEAR(BC$5,tbl_Model[[#This Row],[H_2023_01]:[H_2025_12]],$H$5:$AQ$5)),0),0)</f>
        <v>69.272266966481439</v>
      </c>
      <c r="BD528" s="80">
        <f>IFERROR(AR528/SUM(Model!$AR528:$BC528),1/12)</f>
        <v>7.8961629364621852E-2</v>
      </c>
      <c r="BE528" s="80">
        <f>IFERROR(AS528/SUM(Model!$AR528:$BC528),1/12)</f>
        <v>7.9756484631660282E-2</v>
      </c>
      <c r="BF528" s="80">
        <f>IFERROR(AT528/SUM(Model!$AR528:$BC528),1/12)</f>
        <v>8.0551339898698754E-2</v>
      </c>
      <c r="BG528" s="80">
        <f>IFERROR(AU528/SUM(Model!$AR528:$BC528),1/12)</f>
        <v>8.1346195165737184E-2</v>
      </c>
      <c r="BH528" s="80">
        <f>IFERROR(AV528/SUM(Model!$AR528:$BC528),1/12)</f>
        <v>8.214105043277567E-2</v>
      </c>
      <c r="BI528" s="80">
        <f>IFERROR(AW528/SUM(Model!$AR528:$BC528),1/12)</f>
        <v>8.2935905699814086E-2</v>
      </c>
      <c r="BJ528" s="80">
        <f>IFERROR(AX528/SUM(Model!$AR528:$BC528),1/12)</f>
        <v>8.3730760966852585E-2</v>
      </c>
      <c r="BK528" s="80">
        <f>IFERROR(AY528/SUM(Model!$AR528:$BC528),1/12)</f>
        <v>8.4525616233891002E-2</v>
      </c>
      <c r="BL528" s="80">
        <f>IFERROR(AZ528/SUM(Model!$AR528:$BC528),1/12)</f>
        <v>8.5320471500929487E-2</v>
      </c>
      <c r="BM528" s="80">
        <f>IFERROR(BA528/SUM(Model!$AR528:$BC528),1/12)</f>
        <v>8.6115326767967917E-2</v>
      </c>
      <c r="BN528" s="80">
        <f>IFERROR(BB528/SUM(Model!$AR528:$BC528),1/12)</f>
        <v>8.6910182035006403E-2</v>
      </c>
      <c r="BO528" s="80">
        <f>IFERROR(BC528/SUM(Model!$AR528:$BC528),1/12)</f>
        <v>8.7705037302044819E-2</v>
      </c>
      <c r="BP52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618.99014919663352</v>
      </c>
      <c r="BQ528" s="77" cm="1">
        <f t="array" ref="BQ52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528" s="77" cm="1">
        <f t="array" ref="BR52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528" s="77">
        <f>IF(tbl_Model[[#This Row],[Type]]="Boutique",
    tbl_Model[[#This Row],[UnitListPrice]],
    tbl_Model[[#This Row],[UnitListPrice]]*(1-SUMIFS(tbl_MarketTerms[WholesaleMarginPct],tbl_MarketTerms[Country],tbl_Model[[#This Row],[country]])))</f>
        <v>7801.4130893433803</v>
      </c>
      <c r="BT528" s="79">
        <f>Model!$BP528*BD528</f>
        <v>48.876470741216558</v>
      </c>
      <c r="BU528" s="79">
        <f>Model!$BP528*BE528</f>
        <v>49.368478321550405</v>
      </c>
      <c r="BV528" s="79">
        <f>Model!$BP528*BF528</f>
        <v>49.860485901884282</v>
      </c>
      <c r="BW528" s="79">
        <f>Model!$BP528*BG528</f>
        <v>50.352493482218129</v>
      </c>
      <c r="BX528" s="79">
        <f>Model!$BP528*BH528</f>
        <v>50.844501062552013</v>
      </c>
      <c r="BY528" s="79">
        <f>Model!$BP528*BI528</f>
        <v>51.336508642885853</v>
      </c>
      <c r="BZ528" s="79">
        <f>Model!$BP528*BJ528</f>
        <v>51.828516223219744</v>
      </c>
      <c r="CA528" s="79">
        <f>Model!$BP528*BK528</f>
        <v>52.320523803553577</v>
      </c>
      <c r="CB528" s="79">
        <f>Model!$BP528*BL528</f>
        <v>52.81253138388746</v>
      </c>
      <c r="CC528" s="79">
        <f>Model!$BP528*BM528</f>
        <v>53.304538964221308</v>
      </c>
      <c r="CD528" s="79">
        <f>Model!$BP528*BN528</f>
        <v>53.796546544555191</v>
      </c>
      <c r="CE528" s="79">
        <f>Model!$BP528*BO528</f>
        <v>54.288554124889032</v>
      </c>
      <c r="CF528" s="79">
        <f>Model!$BS528*BT528</f>
        <v>381305.5386014356</v>
      </c>
      <c r="CG528" s="79">
        <f>Model!$BS528*BU528</f>
        <v>385143.89297870826</v>
      </c>
      <c r="CH528" s="79">
        <f>Model!$BS528*BV528</f>
        <v>388982.24735598109</v>
      </c>
      <c r="CI528" s="79">
        <f>Model!$BS528*BW528</f>
        <v>392820.60173325374</v>
      </c>
      <c r="CJ528" s="79">
        <f>Model!$BS528*BX528</f>
        <v>396658.95611052669</v>
      </c>
      <c r="CK528" s="79">
        <f>Model!$BS528*BY528</f>
        <v>400497.31048779929</v>
      </c>
      <c r="CL528" s="79">
        <f>Model!$BS528*BZ528</f>
        <v>404335.66486507223</v>
      </c>
      <c r="CM528" s="79">
        <f>Model!$BS528*CA528</f>
        <v>408174.01924234477</v>
      </c>
      <c r="CN528" s="79">
        <f>Model!$BS528*CB528</f>
        <v>412012.37361961772</v>
      </c>
      <c r="CO528" s="79">
        <f>Model!$BS528*CC528</f>
        <v>415850.72799689032</v>
      </c>
      <c r="CP528" s="79">
        <f>Model!$BS528*CD528</f>
        <v>419689.08237416326</v>
      </c>
      <c r="CQ528" s="79">
        <f>Model!$BS528*CE528</f>
        <v>423527.43675143586</v>
      </c>
      <c r="CR528" s="79">
        <f>Model!$BR528*BT528</f>
        <v>164525.88185479309</v>
      </c>
      <c r="CS528" s="79">
        <f>Model!$BR528*BU528</f>
        <v>166182.05669323957</v>
      </c>
      <c r="CT528" s="79">
        <f>Model!$BR528*BV528</f>
        <v>167838.23153168618</v>
      </c>
      <c r="CU528" s="79">
        <f>Model!$BR528*BW528</f>
        <v>169494.40637013267</v>
      </c>
      <c r="CV528" s="79">
        <f>Model!$BR528*BX528</f>
        <v>171150.58120857927</v>
      </c>
      <c r="CW528" s="79">
        <f>Model!$BR528*BY528</f>
        <v>172806.75604702576</v>
      </c>
      <c r="CX528" s="79">
        <f>Model!$BR528*BZ528</f>
        <v>174462.93088547239</v>
      </c>
      <c r="CY528" s="79">
        <f>Model!$BR528*CA528</f>
        <v>176119.10572391885</v>
      </c>
      <c r="CZ528" s="79">
        <f>Model!$BR528*CB528</f>
        <v>177775.28056236546</v>
      </c>
      <c r="DA528" s="79">
        <f>Model!$BR528*CC528</f>
        <v>179431.45540081194</v>
      </c>
      <c r="DB528" s="79">
        <f>Model!$BR528*CD528</f>
        <v>181087.63023925858</v>
      </c>
      <c r="DC528" s="79">
        <f>Model!$BR528*CE528</f>
        <v>182743.80507770504</v>
      </c>
      <c r="DD528" s="79">
        <f>SUM(Model!$CF528:$CQ528)</f>
        <v>4828997.8521172293</v>
      </c>
      <c r="DE528" s="79">
        <f>SUM(Model!$CR528:$DC528)</f>
        <v>2083618.1215949887</v>
      </c>
      <c r="DF528" s="80">
        <f>IFERROR((Model!$DD528-Model!$DE528)/Model!$DD528,0)</f>
        <v>0.56851955925359421</v>
      </c>
    </row>
    <row r="529" spans="2:110" x14ac:dyDescent="0.25">
      <c r="B529" t="s">
        <v>371</v>
      </c>
      <c r="C529" t="s">
        <v>131</v>
      </c>
      <c r="D529" t="s">
        <v>32</v>
      </c>
      <c r="E529" s="4">
        <v>371</v>
      </c>
      <c r="F529" s="4">
        <v>2266516.67</v>
      </c>
      <c r="G529" s="4">
        <v>986036.62</v>
      </c>
      <c r="H529" s="4">
        <v>30</v>
      </c>
      <c r="I529" s="4">
        <v>27</v>
      </c>
      <c r="J529" s="4">
        <v>32</v>
      </c>
      <c r="K529" s="4">
        <v>23</v>
      </c>
      <c r="L529" s="4">
        <v>27</v>
      </c>
      <c r="M529" s="4">
        <v>25</v>
      </c>
      <c r="N529" s="4">
        <v>14</v>
      </c>
      <c r="O529" s="4">
        <v>25</v>
      </c>
      <c r="P529" s="4">
        <v>33</v>
      </c>
      <c r="Q529" s="4">
        <v>17</v>
      </c>
      <c r="R529" s="4">
        <v>28</v>
      </c>
      <c r="S529" s="4">
        <v>46</v>
      </c>
      <c r="T529" s="4">
        <v>20</v>
      </c>
      <c r="U529" s="4">
        <v>22</v>
      </c>
      <c r="V529" s="4">
        <v>42</v>
      </c>
      <c r="W529" s="4">
        <v>20</v>
      </c>
      <c r="X529" s="4">
        <v>15</v>
      </c>
      <c r="Y529" s="4">
        <v>29</v>
      </c>
      <c r="Z529" s="4">
        <v>30</v>
      </c>
      <c r="AA529" s="4">
        <v>25</v>
      </c>
      <c r="AB529" s="4">
        <v>30</v>
      </c>
      <c r="AC529" s="4">
        <v>44</v>
      </c>
      <c r="AD529" s="4">
        <v>45</v>
      </c>
      <c r="AE529" s="4">
        <v>51</v>
      </c>
      <c r="AF529" s="4">
        <v>28</v>
      </c>
      <c r="AG529" s="4">
        <v>40</v>
      </c>
      <c r="AH529" s="4">
        <v>25</v>
      </c>
      <c r="AI529" s="4">
        <v>26</v>
      </c>
      <c r="AJ529" s="4">
        <v>24</v>
      </c>
      <c r="AK529" s="4">
        <v>34</v>
      </c>
      <c r="AL529" s="4">
        <v>21</v>
      </c>
      <c r="AM529" s="4">
        <v>34</v>
      </c>
      <c r="AN529" s="4">
        <v>15</v>
      </c>
      <c r="AO529" s="4">
        <v>25</v>
      </c>
      <c r="AP529" s="4">
        <v>61</v>
      </c>
      <c r="AQ529" s="4">
        <v>38</v>
      </c>
      <c r="AR529" s="79">
        <f>MAX(IFERROR(IFERROR(_xlfn.FORECAST.ETS(AR$5,tbl_Model[[#This Row],[H_2023_01]:[H_2025_12]],$H$5:$AQ$5),_xlfn.FORECAST.LINEAR(AR$5,tbl_Model[[#This Row],[H_2023_01]:[H_2025_12]],$H$5:$AQ$5)),0),0)</f>
        <v>34.578643717441615</v>
      </c>
      <c r="AS529" s="79">
        <f>MAX(IFERROR(IFERROR(_xlfn.FORECAST.ETS(AS$5,tbl_Model[[#This Row],[H_2023_01]:[H_2025_12]],$H$5:$AQ$5),_xlfn.FORECAST.LINEAR(AS$5,tbl_Model[[#This Row],[H_2023_01]:[H_2025_12]],$H$5:$AQ$5)),0),0)</f>
        <v>34.80765521259314</v>
      </c>
      <c r="AT529" s="79">
        <f>MAX(IFERROR(IFERROR(_xlfn.FORECAST.ETS(AT$5,tbl_Model[[#This Row],[H_2023_01]:[H_2025_12]],$H$5:$AQ$5),_xlfn.FORECAST.LINEAR(AT$5,tbl_Model[[#This Row],[H_2023_01]:[H_2025_12]],$H$5:$AQ$5)),0),0)</f>
        <v>35.036666707744672</v>
      </c>
      <c r="AU529" s="79">
        <f>MAX(IFERROR(IFERROR(_xlfn.FORECAST.ETS(AU$5,tbl_Model[[#This Row],[H_2023_01]:[H_2025_12]],$H$5:$AQ$5),_xlfn.FORECAST.LINEAR(AU$5,tbl_Model[[#This Row],[H_2023_01]:[H_2025_12]],$H$5:$AQ$5)),0),0)</f>
        <v>35.265678202896197</v>
      </c>
      <c r="AV529" s="79">
        <f>MAX(IFERROR(IFERROR(_xlfn.FORECAST.ETS(AV$5,tbl_Model[[#This Row],[H_2023_01]:[H_2025_12]],$H$5:$AQ$5),_xlfn.FORECAST.LINEAR(AV$5,tbl_Model[[#This Row],[H_2023_01]:[H_2025_12]],$H$5:$AQ$5)),0),0)</f>
        <v>35.494689698047722</v>
      </c>
      <c r="AW529" s="79">
        <f>MAX(IFERROR(IFERROR(_xlfn.FORECAST.ETS(AW$5,tbl_Model[[#This Row],[H_2023_01]:[H_2025_12]],$H$5:$AQ$5),_xlfn.FORECAST.LINEAR(AW$5,tbl_Model[[#This Row],[H_2023_01]:[H_2025_12]],$H$5:$AQ$5)),0),0)</f>
        <v>35.723701193199247</v>
      </c>
      <c r="AX529" s="79">
        <f>MAX(IFERROR(IFERROR(_xlfn.FORECAST.ETS(AX$5,tbl_Model[[#This Row],[H_2023_01]:[H_2025_12]],$H$5:$AQ$5),_xlfn.FORECAST.LINEAR(AX$5,tbl_Model[[#This Row],[H_2023_01]:[H_2025_12]],$H$5:$AQ$5)),0),0)</f>
        <v>35.952712688350772</v>
      </c>
      <c r="AY529" s="79">
        <f>MAX(IFERROR(IFERROR(_xlfn.FORECAST.ETS(AY$5,tbl_Model[[#This Row],[H_2023_01]:[H_2025_12]],$H$5:$AQ$5),_xlfn.FORECAST.LINEAR(AY$5,tbl_Model[[#This Row],[H_2023_01]:[H_2025_12]],$H$5:$AQ$5)),0),0)</f>
        <v>36.181724183502297</v>
      </c>
      <c r="AZ529" s="79">
        <f>MAX(IFERROR(IFERROR(_xlfn.FORECAST.ETS(AZ$5,tbl_Model[[#This Row],[H_2023_01]:[H_2025_12]],$H$5:$AQ$5),_xlfn.FORECAST.LINEAR(AZ$5,tbl_Model[[#This Row],[H_2023_01]:[H_2025_12]],$H$5:$AQ$5)),0),0)</f>
        <v>36.410735678653829</v>
      </c>
      <c r="BA529" s="79">
        <f>MAX(IFERROR(IFERROR(_xlfn.FORECAST.ETS(BA$5,tbl_Model[[#This Row],[H_2023_01]:[H_2025_12]],$H$5:$AQ$5),_xlfn.FORECAST.LINEAR(BA$5,tbl_Model[[#This Row],[H_2023_01]:[H_2025_12]],$H$5:$AQ$5)),0),0)</f>
        <v>36.639747173805354</v>
      </c>
      <c r="BB529" s="79">
        <f>MAX(IFERROR(IFERROR(_xlfn.FORECAST.ETS(BB$5,tbl_Model[[#This Row],[H_2023_01]:[H_2025_12]],$H$5:$AQ$5),_xlfn.FORECAST.LINEAR(BB$5,tbl_Model[[#This Row],[H_2023_01]:[H_2025_12]],$H$5:$AQ$5)),0),0)</f>
        <v>36.868758668956879</v>
      </c>
      <c r="BC529" s="79">
        <f>MAX(IFERROR(IFERROR(_xlfn.FORECAST.ETS(BC$5,tbl_Model[[#This Row],[H_2023_01]:[H_2025_12]],$H$5:$AQ$5),_xlfn.FORECAST.LINEAR(BC$5,tbl_Model[[#This Row],[H_2023_01]:[H_2025_12]],$H$5:$AQ$5)),0),0)</f>
        <v>37.097770164108404</v>
      </c>
      <c r="BD529" s="80">
        <f>IFERROR(AR529/SUM(Model!$AR529:$BC529),1/12)</f>
        <v>8.0404514876597791E-2</v>
      </c>
      <c r="BE529" s="80">
        <f>IFERROR(AS529/SUM(Model!$AR529:$BC529),1/12)</f>
        <v>8.0937027323276969E-2</v>
      </c>
      <c r="BF529" s="80">
        <f>IFERROR(AT529/SUM(Model!$AR529:$BC529),1/12)</f>
        <v>8.1469539769956176E-2</v>
      </c>
      <c r="BG529" s="80">
        <f>IFERROR(AU529/SUM(Model!$AR529:$BC529),1/12)</f>
        <v>8.2002052216635354E-2</v>
      </c>
      <c r="BH529" s="80">
        <f>IFERROR(AV529/SUM(Model!$AR529:$BC529),1/12)</f>
        <v>8.2534564663314547E-2</v>
      </c>
      <c r="BI529" s="80">
        <f>IFERROR(AW529/SUM(Model!$AR529:$BC529),1/12)</f>
        <v>8.3067077109993726E-2</v>
      </c>
      <c r="BJ529" s="80">
        <f>IFERROR(AX529/SUM(Model!$AR529:$BC529),1/12)</f>
        <v>8.3599589556672918E-2</v>
      </c>
      <c r="BK529" s="80">
        <f>IFERROR(AY529/SUM(Model!$AR529:$BC529),1/12)</f>
        <v>8.4132102003352097E-2</v>
      </c>
      <c r="BL529" s="80">
        <f>IFERROR(AZ529/SUM(Model!$AR529:$BC529),1/12)</f>
        <v>8.4664614450031303E-2</v>
      </c>
      <c r="BM529" s="80">
        <f>IFERROR(BA529/SUM(Model!$AR529:$BC529),1/12)</f>
        <v>8.5197126896710496E-2</v>
      </c>
      <c r="BN529" s="80">
        <f>IFERROR(BB529/SUM(Model!$AR529:$BC529),1/12)</f>
        <v>8.5729639343389674E-2</v>
      </c>
      <c r="BO529" s="80">
        <f>IFERROR(BC529/SUM(Model!$AR529:$BC529),1/12)</f>
        <v>8.6262151790068867E-2</v>
      </c>
      <c r="BP52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383.90426957687157</v>
      </c>
      <c r="BQ529" s="77" cm="1">
        <f t="array" ref="BQ52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529" s="77" cm="1">
        <f t="array" ref="BR52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529" s="77">
        <f>IF(tbl_Model[[#This Row],[Type]]="Boutique",
    tbl_Model[[#This Row],[UnitListPrice]],
    tbl_Model[[#This Row],[UnitListPrice]]*(1-SUMIFS(tbl_MarketTerms[WholesaleMarginPct],tbl_MarketTerms[Country],tbl_Model[[#This Row],[country]])))</f>
        <v>6210.529446935725</v>
      </c>
      <c r="BT529" s="79">
        <f>Model!$BP529*BD529</f>
        <v>30.86763655438298</v>
      </c>
      <c r="BU529" s="79">
        <f>Model!$BP529*BE529</f>
        <v>31.072070356265943</v>
      </c>
      <c r="BV529" s="79">
        <f>Model!$BP529*BF529</f>
        <v>31.276504158148914</v>
      </c>
      <c r="BW529" s="79">
        <f>Model!$BP529*BG529</f>
        <v>31.480937960031877</v>
      </c>
      <c r="BX529" s="79">
        <f>Model!$BP529*BH529</f>
        <v>31.685371761914848</v>
      </c>
      <c r="BY529" s="79">
        <f>Model!$BP529*BI529</f>
        <v>31.889805563797808</v>
      </c>
      <c r="BZ529" s="79">
        <f>Model!$BP529*BJ529</f>
        <v>32.094239365680778</v>
      </c>
      <c r="CA529" s="79">
        <f>Model!$BP529*BK529</f>
        <v>32.298673167563742</v>
      </c>
      <c r="CB529" s="79">
        <f>Model!$BP529*BL529</f>
        <v>32.503106969446712</v>
      </c>
      <c r="CC529" s="79">
        <f>Model!$BP529*BM529</f>
        <v>32.707540771329683</v>
      </c>
      <c r="CD529" s="79">
        <f>Model!$BP529*BN529</f>
        <v>32.911974573212646</v>
      </c>
      <c r="CE529" s="79">
        <f>Model!$BP529*BO529</f>
        <v>33.11640837509561</v>
      </c>
      <c r="CF529" s="79">
        <f>Model!$BS529*BT529</f>
        <v>191704.3657783051</v>
      </c>
      <c r="CG529" s="79">
        <f>Model!$BS529*BU529</f>
        <v>192974.00792484827</v>
      </c>
      <c r="CH529" s="79">
        <f>Model!$BS529*BV529</f>
        <v>194243.65007139149</v>
      </c>
      <c r="CI529" s="79">
        <f>Model!$BS529*BW529</f>
        <v>195513.29221793465</v>
      </c>
      <c r="CJ529" s="79">
        <f>Model!$BS529*BX529</f>
        <v>196782.93436447787</v>
      </c>
      <c r="CK529" s="79">
        <f>Model!$BS529*BY529</f>
        <v>198052.576511021</v>
      </c>
      <c r="CL529" s="79">
        <f>Model!$BS529*BZ529</f>
        <v>199322.21865756423</v>
      </c>
      <c r="CM529" s="79">
        <f>Model!$BS529*CA529</f>
        <v>200591.86080410739</v>
      </c>
      <c r="CN529" s="79">
        <f>Model!$BS529*CB529</f>
        <v>201861.50295065061</v>
      </c>
      <c r="CO529" s="79">
        <f>Model!$BS529*CC529</f>
        <v>203131.1450971938</v>
      </c>
      <c r="CP529" s="79">
        <f>Model!$BS529*CD529</f>
        <v>204400.78724373697</v>
      </c>
      <c r="CQ529" s="79">
        <f>Model!$BS529*CE529</f>
        <v>205670.42939028016</v>
      </c>
      <c r="CR529" s="79">
        <f>Model!$BR529*BT529</f>
        <v>81962.008412147901</v>
      </c>
      <c r="CS529" s="79">
        <f>Model!$BR529*BU529</f>
        <v>82504.836009594117</v>
      </c>
      <c r="CT529" s="79">
        <f>Model!$BR529*BV529</f>
        <v>83047.663607040347</v>
      </c>
      <c r="CU529" s="79">
        <f>Model!$BR529*BW529</f>
        <v>83590.491204486578</v>
      </c>
      <c r="CV529" s="79">
        <f>Model!$BR529*BX529</f>
        <v>84133.318801932808</v>
      </c>
      <c r="CW529" s="79">
        <f>Model!$BR529*BY529</f>
        <v>84676.146399379024</v>
      </c>
      <c r="CX529" s="79">
        <f>Model!$BR529*BZ529</f>
        <v>85218.973996825269</v>
      </c>
      <c r="CY529" s="79">
        <f>Model!$BR529*CA529</f>
        <v>85761.801594271485</v>
      </c>
      <c r="CZ529" s="79">
        <f>Model!$BR529*CB529</f>
        <v>86304.629191717715</v>
      </c>
      <c r="DA529" s="79">
        <f>Model!$BR529*CC529</f>
        <v>86847.45678916396</v>
      </c>
      <c r="DB529" s="79">
        <f>Model!$BR529*CD529</f>
        <v>87390.284386610176</v>
      </c>
      <c r="DC529" s="79">
        <f>Model!$BR529*CE529</f>
        <v>87933.111984056406</v>
      </c>
      <c r="DD529" s="79">
        <f>SUM(Model!$CF529:$CQ529)</f>
        <v>2384248.7710115113</v>
      </c>
      <c r="DE529" s="79">
        <f>SUM(Model!$CR529:$DC529)</f>
        <v>1019370.7223772258</v>
      </c>
      <c r="DF529" s="80">
        <f>IFERROR((Model!$DD529-Model!$DE529)/Model!$DD529,0)</f>
        <v>0.57245622404378538</v>
      </c>
    </row>
    <row r="530" spans="2:110" x14ac:dyDescent="0.25">
      <c r="B530" t="s">
        <v>371</v>
      </c>
      <c r="C530" t="s">
        <v>131</v>
      </c>
      <c r="D530" t="s">
        <v>11</v>
      </c>
      <c r="E530" s="4">
        <v>14</v>
      </c>
      <c r="F530" s="4">
        <v>86656.87</v>
      </c>
      <c r="G530" s="4">
        <v>39863.47</v>
      </c>
      <c r="H530" s="4">
        <v>5</v>
      </c>
      <c r="I530" s="4">
        <v>2</v>
      </c>
      <c r="J530" s="4">
        <v>5</v>
      </c>
      <c r="K530" s="4">
        <v>0</v>
      </c>
      <c r="L530" s="4">
        <v>0</v>
      </c>
      <c r="M530" s="4">
        <v>9</v>
      </c>
      <c r="N530" s="4">
        <v>3</v>
      </c>
      <c r="O530" s="4">
        <v>5</v>
      </c>
      <c r="P530" s="4">
        <v>2</v>
      </c>
      <c r="Q530" s="4">
        <v>0</v>
      </c>
      <c r="R530" s="4">
        <v>0</v>
      </c>
      <c r="S530" s="4">
        <v>1</v>
      </c>
      <c r="T530" s="4">
        <v>5</v>
      </c>
      <c r="U530" s="4">
        <v>0</v>
      </c>
      <c r="V530" s="4">
        <v>3</v>
      </c>
      <c r="W530" s="4">
        <v>0</v>
      </c>
      <c r="X530" s="4">
        <v>0</v>
      </c>
      <c r="Y530" s="4">
        <v>0</v>
      </c>
      <c r="Z530" s="4">
        <v>6</v>
      </c>
      <c r="AA530" s="4">
        <v>5</v>
      </c>
      <c r="AB530" s="4">
        <v>2</v>
      </c>
      <c r="AC530" s="4">
        <v>1</v>
      </c>
      <c r="AD530" s="4">
        <v>0</v>
      </c>
      <c r="AE530" s="4">
        <v>4</v>
      </c>
      <c r="AF530" s="4">
        <v>0</v>
      </c>
      <c r="AG530" s="4">
        <v>0</v>
      </c>
      <c r="AH530" s="4">
        <v>1</v>
      </c>
      <c r="AI530" s="4">
        <v>4</v>
      </c>
      <c r="AJ530" s="4">
        <v>0</v>
      </c>
      <c r="AK530" s="4">
        <v>0</v>
      </c>
      <c r="AL530" s="4">
        <v>2</v>
      </c>
      <c r="AM530" s="4">
        <v>0</v>
      </c>
      <c r="AN530" s="4">
        <v>7</v>
      </c>
      <c r="AO530" s="4">
        <v>0</v>
      </c>
      <c r="AP530" s="4">
        <v>0</v>
      </c>
      <c r="AQ530" s="4">
        <v>0</v>
      </c>
      <c r="AR530" s="79">
        <f>MAX(IFERROR(IFERROR(_xlfn.FORECAST.ETS(AR$5,tbl_Model[[#This Row],[H_2023_01]:[H_2025_12]],$H$5:$AQ$5),_xlfn.FORECAST.LINEAR(AR$5,tbl_Model[[#This Row],[H_2023_01]:[H_2025_12]],$H$5:$AQ$5)),0),0)</f>
        <v>0.76168237971451103</v>
      </c>
      <c r="AS530" s="79">
        <f>MAX(IFERROR(IFERROR(_xlfn.FORECAST.ETS(AS$5,tbl_Model[[#This Row],[H_2023_01]:[H_2025_12]],$H$5:$AQ$5),_xlfn.FORECAST.LINEAR(AS$5,tbl_Model[[#This Row],[H_2023_01]:[H_2025_12]],$H$5:$AQ$5)),0),0)</f>
        <v>0.68337167582387992</v>
      </c>
      <c r="AT530" s="79">
        <f>MAX(IFERROR(IFERROR(_xlfn.FORECAST.ETS(AT$5,tbl_Model[[#This Row],[H_2023_01]:[H_2025_12]],$H$5:$AQ$5),_xlfn.FORECAST.LINEAR(AT$5,tbl_Model[[#This Row],[H_2023_01]:[H_2025_12]],$H$5:$AQ$5)),0),0)</f>
        <v>0.60506097193325248</v>
      </c>
      <c r="AU530" s="79">
        <f>MAX(IFERROR(IFERROR(_xlfn.FORECAST.ETS(AU$5,tbl_Model[[#This Row],[H_2023_01]:[H_2025_12]],$H$5:$AQ$5),_xlfn.FORECAST.LINEAR(AU$5,tbl_Model[[#This Row],[H_2023_01]:[H_2025_12]],$H$5:$AQ$5)),0),0)</f>
        <v>0.52675026804262148</v>
      </c>
      <c r="AV530" s="79">
        <f>MAX(IFERROR(IFERROR(_xlfn.FORECAST.ETS(AV$5,tbl_Model[[#This Row],[H_2023_01]:[H_2025_12]],$H$5:$AQ$5),_xlfn.FORECAST.LINEAR(AV$5,tbl_Model[[#This Row],[H_2023_01]:[H_2025_12]],$H$5:$AQ$5)),0),0)</f>
        <v>0.44843956415199399</v>
      </c>
      <c r="AW530" s="79">
        <f>MAX(IFERROR(IFERROR(_xlfn.FORECAST.ETS(AW$5,tbl_Model[[#This Row],[H_2023_01]:[H_2025_12]],$H$5:$AQ$5),_xlfn.FORECAST.LINEAR(AW$5,tbl_Model[[#This Row],[H_2023_01]:[H_2025_12]],$H$5:$AQ$5)),0),0)</f>
        <v>0.37012886026136288</v>
      </c>
      <c r="AX530" s="79">
        <f>MAX(IFERROR(IFERROR(_xlfn.FORECAST.ETS(AX$5,tbl_Model[[#This Row],[H_2023_01]:[H_2025_12]],$H$5:$AQ$5),_xlfn.FORECAST.LINEAR(AX$5,tbl_Model[[#This Row],[H_2023_01]:[H_2025_12]],$H$5:$AQ$5)),0),0)</f>
        <v>0.29181815637073544</v>
      </c>
      <c r="AY530" s="79">
        <f>MAX(IFERROR(IFERROR(_xlfn.FORECAST.ETS(AY$5,tbl_Model[[#This Row],[H_2023_01]:[H_2025_12]],$H$5:$AQ$5),_xlfn.FORECAST.LINEAR(AY$5,tbl_Model[[#This Row],[H_2023_01]:[H_2025_12]],$H$5:$AQ$5)),0),0)</f>
        <v>0.21350745248010436</v>
      </c>
      <c r="AZ530" s="79">
        <f>MAX(IFERROR(IFERROR(_xlfn.FORECAST.ETS(AZ$5,tbl_Model[[#This Row],[H_2023_01]:[H_2025_12]],$H$5:$AQ$5),_xlfn.FORECAST.LINEAR(AZ$5,tbl_Model[[#This Row],[H_2023_01]:[H_2025_12]],$H$5:$AQ$5)),0),0)</f>
        <v>0.13519674858947697</v>
      </c>
      <c r="BA530" s="79">
        <f>MAX(IFERROR(IFERROR(_xlfn.FORECAST.ETS(BA$5,tbl_Model[[#This Row],[H_2023_01]:[H_2025_12]],$H$5:$AQ$5),_xlfn.FORECAST.LINEAR(BA$5,tbl_Model[[#This Row],[H_2023_01]:[H_2025_12]],$H$5:$AQ$5)),0),0)</f>
        <v>5.6886044698845804E-2</v>
      </c>
      <c r="BB530" s="79">
        <f>MAX(IFERROR(IFERROR(_xlfn.FORECAST.ETS(BB$5,tbl_Model[[#This Row],[H_2023_01]:[H_2025_12]],$H$5:$AQ$5),_xlfn.FORECAST.LINEAR(BB$5,tbl_Model[[#This Row],[H_2023_01]:[H_2025_12]],$H$5:$AQ$5)),0),0)</f>
        <v>0</v>
      </c>
      <c r="BC530" s="79">
        <f>MAX(IFERROR(IFERROR(_xlfn.FORECAST.ETS(BC$5,tbl_Model[[#This Row],[H_2023_01]:[H_2025_12]],$H$5:$AQ$5),_xlfn.FORECAST.LINEAR(BC$5,tbl_Model[[#This Row],[H_2023_01]:[H_2025_12]],$H$5:$AQ$5)),0),0)</f>
        <v>0</v>
      </c>
      <c r="BD530" s="80">
        <f>IFERROR(AR530/SUM(Model!$AR530:$BC530),1/12)</f>
        <v>0.18610108990226087</v>
      </c>
      <c r="BE530" s="80">
        <f>IFERROR(AS530/SUM(Model!$AR530:$BC530),1/12)</f>
        <v>0.16696751436842472</v>
      </c>
      <c r="BF530" s="80">
        <f>IFERROR(AT530/SUM(Model!$AR530:$BC530),1/12)</f>
        <v>0.14783393883458948</v>
      </c>
      <c r="BG530" s="80">
        <f>IFERROR(AU530/SUM(Model!$AR530:$BC530),1/12)</f>
        <v>0.12870036330075332</v>
      </c>
      <c r="BH530" s="80">
        <f>IFERROR(AV530/SUM(Model!$AR530:$BC530),1/12)</f>
        <v>0.10956678776691806</v>
      </c>
      <c r="BI530" s="80">
        <f>IFERROR(AW530/SUM(Model!$AR530:$BC530),1/12)</f>
        <v>9.04332122330819E-2</v>
      </c>
      <c r="BJ530" s="80">
        <f>IFERROR(AX530/SUM(Model!$AR530:$BC530),1/12)</f>
        <v>7.1299636699246632E-2</v>
      </c>
      <c r="BK530" s="80">
        <f>IFERROR(AY530/SUM(Model!$AR530:$BC530),1/12)</f>
        <v>5.2166061165410484E-2</v>
      </c>
      <c r="BL530" s="80">
        <f>IFERROR(AZ530/SUM(Model!$AR530:$BC530),1/12)</f>
        <v>3.3032485631575237E-2</v>
      </c>
      <c r="BM530" s="80">
        <f>IFERROR(BA530/SUM(Model!$AR530:$BC530),1/12)</f>
        <v>1.389891009773906E-2</v>
      </c>
      <c r="BN530" s="80">
        <f>IFERROR(BB530/SUM(Model!$AR530:$BC530),1/12)</f>
        <v>0</v>
      </c>
      <c r="BO530" s="80">
        <f>IFERROR(BC530/SUM(Model!$AR530:$BC530),1/12)</f>
        <v>0</v>
      </c>
      <c r="BP53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13.125</v>
      </c>
      <c r="BQ530" s="77" cm="1">
        <f t="array" ref="BQ53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530" s="77" cm="1">
        <f t="array" ref="BR53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530" s="77">
        <f>IF(tbl_Model[[#This Row],[Type]]="Boutique",
    tbl_Model[[#This Row],[UnitListPrice]],
    tbl_Model[[#This Row],[UnitListPrice]]*(1-SUMIFS(tbl_MarketTerms[WholesaleMarginPct],tbl_MarketTerms[Country],tbl_Model[[#This Row],[country]])))</f>
        <v>5938.8773293472841</v>
      </c>
      <c r="BT530" s="79">
        <f>Model!$BP530*BD530</f>
        <v>2.4425768049671741</v>
      </c>
      <c r="BU530" s="79">
        <f>Model!$BP530*BE530</f>
        <v>2.1914486260855743</v>
      </c>
      <c r="BV530" s="79">
        <f>Model!$BP530*BF530</f>
        <v>1.940320447203987</v>
      </c>
      <c r="BW530" s="79">
        <f>Model!$BP530*BG530</f>
        <v>1.6891922683223874</v>
      </c>
      <c r="BX530" s="79">
        <f>Model!$BP530*BH530</f>
        <v>1.4380640894407994</v>
      </c>
      <c r="BY530" s="79">
        <f>Model!$BP530*BI530</f>
        <v>1.1869359105591999</v>
      </c>
      <c r="BZ530" s="79">
        <f>Model!$BP530*BJ530</f>
        <v>0.935807731677612</v>
      </c>
      <c r="CA530" s="79">
        <f>Model!$BP530*BK530</f>
        <v>0.68467955279601256</v>
      </c>
      <c r="CB530" s="79">
        <f>Model!$BP530*BL530</f>
        <v>0.433551373914425</v>
      </c>
      <c r="CC530" s="79">
        <f>Model!$BP530*BM530</f>
        <v>0.18242319503282517</v>
      </c>
      <c r="CD530" s="79">
        <f>Model!$BP530*BN530</f>
        <v>0</v>
      </c>
      <c r="CE530" s="79">
        <f>Model!$BP530*BO530</f>
        <v>0</v>
      </c>
      <c r="CF530" s="79">
        <f>Model!$BS530*BT530</f>
        <v>14506.164012209072</v>
      </c>
      <c r="CG530" s="79">
        <f>Model!$BS530*BU530</f>
        <v>13014.744563888871</v>
      </c>
      <c r="CH530" s="79">
        <f>Model!$BS530*BV530</f>
        <v>11523.325115568743</v>
      </c>
      <c r="CI530" s="79">
        <f>Model!$BS530*BW530</f>
        <v>10031.905667248542</v>
      </c>
      <c r="CJ530" s="79">
        <f>Model!$BS530*BX530</f>
        <v>8540.4862189284086</v>
      </c>
      <c r="CK530" s="79">
        <f>Model!$BS530*BY530</f>
        <v>7049.0667706082077</v>
      </c>
      <c r="CL530" s="79">
        <f>Model!$BS530*BZ530</f>
        <v>5557.6473222880759</v>
      </c>
      <c r="CM530" s="79">
        <f>Model!$BS530*CA530</f>
        <v>4066.2278739678759</v>
      </c>
      <c r="CN530" s="79">
        <f>Model!$BS530*CB530</f>
        <v>2574.8084256477459</v>
      </c>
      <c r="CO530" s="79">
        <f>Model!$BS530*CC530</f>
        <v>1083.3889773275434</v>
      </c>
      <c r="CP530" s="79">
        <f>Model!$BS530*CD530</f>
        <v>0</v>
      </c>
      <c r="CQ530" s="79">
        <f>Model!$BS530*CE530</f>
        <v>0</v>
      </c>
      <c r="CR530" s="79">
        <f>Model!$BR530*BT530</f>
        <v>6485.708754647434</v>
      </c>
      <c r="CS530" s="79">
        <f>Model!$BR530*BU530</f>
        <v>5818.8948288790089</v>
      </c>
      <c r="CT530" s="79">
        <f>Model!$BR530*BV530</f>
        <v>5152.0809031106164</v>
      </c>
      <c r="CU530" s="79">
        <f>Model!$BR530*BW530</f>
        <v>4485.2669773421921</v>
      </c>
      <c r="CV530" s="79">
        <f>Model!$BR530*BX530</f>
        <v>3818.4530515737979</v>
      </c>
      <c r="CW530" s="79">
        <f>Model!$BR530*BY530</f>
        <v>3151.6391258053736</v>
      </c>
      <c r="CX530" s="79">
        <f>Model!$BR530*BZ530</f>
        <v>2484.8252000369798</v>
      </c>
      <c r="CY530" s="79">
        <f>Model!$BR530*CA530</f>
        <v>1818.0112742685553</v>
      </c>
      <c r="CZ530" s="79">
        <f>Model!$BR530*CB530</f>
        <v>1151.1973485001624</v>
      </c>
      <c r="DA530" s="79">
        <f>Model!$BR530*CC530</f>
        <v>484.38342273173714</v>
      </c>
      <c r="DB530" s="79">
        <f>Model!$BR530*CD530</f>
        <v>0</v>
      </c>
      <c r="DC530" s="79">
        <f>Model!$BR530*CE530</f>
        <v>0</v>
      </c>
      <c r="DD530" s="79">
        <f>SUM(Model!$CF530:$CQ530)</f>
        <v>77947.764947683085</v>
      </c>
      <c r="DE530" s="79">
        <f>SUM(Model!$CR530:$DC530)</f>
        <v>34850.460886895853</v>
      </c>
      <c r="DF530" s="80">
        <f>IFERROR((Model!$DD530-Model!$DE530)/Model!$DD530,0)</f>
        <v>0.5528998052697629</v>
      </c>
    </row>
    <row r="531" spans="2:110" x14ac:dyDescent="0.25">
      <c r="B531" t="s">
        <v>371</v>
      </c>
      <c r="C531" t="s">
        <v>131</v>
      </c>
      <c r="D531" t="s">
        <v>13</v>
      </c>
      <c r="E531" s="4">
        <v>381</v>
      </c>
      <c r="F531" s="4">
        <v>2357757.34</v>
      </c>
      <c r="G531" s="4">
        <v>993187.76</v>
      </c>
      <c r="H531" s="4">
        <v>13</v>
      </c>
      <c r="I531" s="4">
        <v>13</v>
      </c>
      <c r="J531" s="4">
        <v>27</v>
      </c>
      <c r="K531" s="4">
        <v>27</v>
      </c>
      <c r="L531" s="4">
        <v>19</v>
      </c>
      <c r="M531" s="4">
        <v>27</v>
      </c>
      <c r="N531" s="4">
        <v>20</v>
      </c>
      <c r="O531" s="4">
        <v>27</v>
      </c>
      <c r="P531" s="4">
        <v>40</v>
      </c>
      <c r="Q531" s="4">
        <v>16</v>
      </c>
      <c r="R531" s="4">
        <v>35</v>
      </c>
      <c r="S531" s="4">
        <v>23</v>
      </c>
      <c r="T531" s="4">
        <v>23</v>
      </c>
      <c r="U531" s="4">
        <v>33</v>
      </c>
      <c r="V531" s="4">
        <v>44</v>
      </c>
      <c r="W531" s="4">
        <v>36</v>
      </c>
      <c r="X531" s="4">
        <v>20</v>
      </c>
      <c r="Y531" s="4">
        <v>25</v>
      </c>
      <c r="Z531" s="4">
        <v>35</v>
      </c>
      <c r="AA531" s="4">
        <v>20</v>
      </c>
      <c r="AB531" s="4">
        <v>37</v>
      </c>
      <c r="AC531" s="4">
        <v>45</v>
      </c>
      <c r="AD531" s="4">
        <v>42</v>
      </c>
      <c r="AE531" s="4">
        <v>43</v>
      </c>
      <c r="AF531" s="4">
        <v>31</v>
      </c>
      <c r="AG531" s="4">
        <v>30</v>
      </c>
      <c r="AH531" s="4">
        <v>51</v>
      </c>
      <c r="AI531" s="4">
        <v>16</v>
      </c>
      <c r="AJ531" s="4">
        <v>26</v>
      </c>
      <c r="AK531" s="4">
        <v>36</v>
      </c>
      <c r="AL531" s="4">
        <v>28</v>
      </c>
      <c r="AM531" s="4">
        <v>28</v>
      </c>
      <c r="AN531" s="4">
        <v>19</v>
      </c>
      <c r="AO531" s="4">
        <v>29</v>
      </c>
      <c r="AP531" s="4">
        <v>43</v>
      </c>
      <c r="AQ531" s="4">
        <v>44</v>
      </c>
      <c r="AR531" s="79">
        <f>MAX(IFERROR(IFERROR(_xlfn.FORECAST.ETS(AR$5,tbl_Model[[#This Row],[H_2023_01]:[H_2025_12]],$H$5:$AQ$5),_xlfn.FORECAST.LINEAR(AR$5,tbl_Model[[#This Row],[H_2023_01]:[H_2025_12]],$H$5:$AQ$5)),0),0)</f>
        <v>40.180747916647974</v>
      </c>
      <c r="AS531" s="79">
        <f>MAX(IFERROR(IFERROR(_xlfn.FORECAST.ETS(AS$5,tbl_Model[[#This Row],[H_2023_01]:[H_2025_12]],$H$5:$AQ$5),_xlfn.FORECAST.LINEAR(AS$5,tbl_Model[[#This Row],[H_2023_01]:[H_2025_12]],$H$5:$AQ$5)),0),0)</f>
        <v>40.593385821002855</v>
      </c>
      <c r="AT531" s="79">
        <f>MAX(IFERROR(IFERROR(_xlfn.FORECAST.ETS(AT$5,tbl_Model[[#This Row],[H_2023_01]:[H_2025_12]],$H$5:$AQ$5),_xlfn.FORECAST.LINEAR(AT$5,tbl_Model[[#This Row],[H_2023_01]:[H_2025_12]],$H$5:$AQ$5)),0),0)</f>
        <v>41.006023725357771</v>
      </c>
      <c r="AU531" s="79">
        <f>MAX(IFERROR(IFERROR(_xlfn.FORECAST.ETS(AU$5,tbl_Model[[#This Row],[H_2023_01]:[H_2025_12]],$H$5:$AQ$5),_xlfn.FORECAST.LINEAR(AU$5,tbl_Model[[#This Row],[H_2023_01]:[H_2025_12]],$H$5:$AQ$5)),0),0)</f>
        <v>41.418661629712652</v>
      </c>
      <c r="AV531" s="79">
        <f>MAX(IFERROR(IFERROR(_xlfn.FORECAST.ETS(AV$5,tbl_Model[[#This Row],[H_2023_01]:[H_2025_12]],$H$5:$AQ$5),_xlfn.FORECAST.LINEAR(AV$5,tbl_Model[[#This Row],[H_2023_01]:[H_2025_12]],$H$5:$AQ$5)),0),0)</f>
        <v>41.831299534067561</v>
      </c>
      <c r="AW531" s="79">
        <f>MAX(IFERROR(IFERROR(_xlfn.FORECAST.ETS(AW$5,tbl_Model[[#This Row],[H_2023_01]:[H_2025_12]],$H$5:$AQ$5),_xlfn.FORECAST.LINEAR(AW$5,tbl_Model[[#This Row],[H_2023_01]:[H_2025_12]],$H$5:$AQ$5)),0),0)</f>
        <v>42.243937438422442</v>
      </c>
      <c r="AX531" s="79">
        <f>MAX(IFERROR(IFERROR(_xlfn.FORECAST.ETS(AX$5,tbl_Model[[#This Row],[H_2023_01]:[H_2025_12]],$H$5:$AQ$5),_xlfn.FORECAST.LINEAR(AX$5,tbl_Model[[#This Row],[H_2023_01]:[H_2025_12]],$H$5:$AQ$5)),0),0)</f>
        <v>42.656575342777359</v>
      </c>
      <c r="AY531" s="79">
        <f>MAX(IFERROR(IFERROR(_xlfn.FORECAST.ETS(AY$5,tbl_Model[[#This Row],[H_2023_01]:[H_2025_12]],$H$5:$AQ$5),_xlfn.FORECAST.LINEAR(AY$5,tbl_Model[[#This Row],[H_2023_01]:[H_2025_12]],$H$5:$AQ$5)),0),0)</f>
        <v>43.06921324713224</v>
      </c>
      <c r="AZ531" s="79">
        <f>MAX(IFERROR(IFERROR(_xlfn.FORECAST.ETS(AZ$5,tbl_Model[[#This Row],[H_2023_01]:[H_2025_12]],$H$5:$AQ$5),_xlfn.FORECAST.LINEAR(AZ$5,tbl_Model[[#This Row],[H_2023_01]:[H_2025_12]],$H$5:$AQ$5)),0),0)</f>
        <v>43.481851151487149</v>
      </c>
      <c r="BA531" s="79">
        <f>MAX(IFERROR(IFERROR(_xlfn.FORECAST.ETS(BA$5,tbl_Model[[#This Row],[H_2023_01]:[H_2025_12]],$H$5:$AQ$5),_xlfn.FORECAST.LINEAR(BA$5,tbl_Model[[#This Row],[H_2023_01]:[H_2025_12]],$H$5:$AQ$5)),0),0)</f>
        <v>43.89448905584203</v>
      </c>
      <c r="BB531" s="79">
        <f>MAX(IFERROR(IFERROR(_xlfn.FORECAST.ETS(BB$5,tbl_Model[[#This Row],[H_2023_01]:[H_2025_12]],$H$5:$AQ$5),_xlfn.FORECAST.LINEAR(BB$5,tbl_Model[[#This Row],[H_2023_01]:[H_2025_12]],$H$5:$AQ$5)),0),0)</f>
        <v>44.307126960196946</v>
      </c>
      <c r="BC531" s="79">
        <f>MAX(IFERROR(IFERROR(_xlfn.FORECAST.ETS(BC$5,tbl_Model[[#This Row],[H_2023_01]:[H_2025_12]],$H$5:$AQ$5),_xlfn.FORECAST.LINEAR(BC$5,tbl_Model[[#This Row],[H_2023_01]:[H_2025_12]],$H$5:$AQ$5)),0),0)</f>
        <v>44.719764864551827</v>
      </c>
      <c r="BD531" s="80">
        <f>IFERROR(AR531/SUM(Model!$AR531:$BC531),1/12)</f>
        <v>7.8878102146448428E-2</v>
      </c>
      <c r="BE531" s="80">
        <f>IFERROR(AS531/SUM(Model!$AR531:$BC531),1/12)</f>
        <v>7.9688144180427467E-2</v>
      </c>
      <c r="BF531" s="80">
        <f>IFERROR(AT531/SUM(Model!$AR531:$BC531),1/12)</f>
        <v>8.0498186214406575E-2</v>
      </c>
      <c r="BG531" s="80">
        <f>IFERROR(AU531/SUM(Model!$AR531:$BC531),1/12)</f>
        <v>8.1308228248385614E-2</v>
      </c>
      <c r="BH531" s="80">
        <f>IFERROR(AV531/SUM(Model!$AR531:$BC531),1/12)</f>
        <v>8.2118270282364722E-2</v>
      </c>
      <c r="BI531" s="80">
        <f>IFERROR(AW531/SUM(Model!$AR531:$BC531),1/12)</f>
        <v>8.2928312316343761E-2</v>
      </c>
      <c r="BJ531" s="80">
        <f>IFERROR(AX531/SUM(Model!$AR531:$BC531),1/12)</f>
        <v>8.3738354350322869E-2</v>
      </c>
      <c r="BK531" s="80">
        <f>IFERROR(AY531/SUM(Model!$AR531:$BC531),1/12)</f>
        <v>8.4548396384301922E-2</v>
      </c>
      <c r="BL531" s="80">
        <f>IFERROR(AZ531/SUM(Model!$AR531:$BC531),1/12)</f>
        <v>8.5358438418281016E-2</v>
      </c>
      <c r="BM531" s="80">
        <f>IFERROR(BA531/SUM(Model!$AR531:$BC531),1/12)</f>
        <v>8.6168480452260054E-2</v>
      </c>
      <c r="BN531" s="80">
        <f>IFERROR(BB531/SUM(Model!$AR531:$BC531),1/12)</f>
        <v>8.6978522486239176E-2</v>
      </c>
      <c r="BO531" s="80">
        <f>IFERROR(BC531/SUM(Model!$AR531:$BC531),1/12)</f>
        <v>8.7788564520218215E-2</v>
      </c>
      <c r="BP53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396.69912316476353</v>
      </c>
      <c r="BQ531" s="77" cm="1">
        <f t="array" ref="BQ53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531" s="77" cm="1">
        <f t="array" ref="BR53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531" s="77">
        <f>IF(tbl_Model[[#This Row],[Type]]="Boutique",
    tbl_Model[[#This Row],[UnitListPrice]],
    tbl_Model[[#This Row],[UnitListPrice]]*(1-SUMIFS(tbl_MarketTerms[WholesaleMarginPct],tbl_MarketTerms[Country],tbl_Model[[#This Row],[country]])))</f>
        <v>6388.508420528151</v>
      </c>
      <c r="BT531" s="79">
        <f>Model!$BP531*BD531</f>
        <v>31.290873958396745</v>
      </c>
      <c r="BU531" s="79">
        <f>Model!$BP531*BE531</f>
        <v>31.61221692300283</v>
      </c>
      <c r="BV531" s="79">
        <f>Model!$BP531*BF531</f>
        <v>31.933559887608943</v>
      </c>
      <c r="BW531" s="79">
        <f>Model!$BP531*BG531</f>
        <v>32.254902852215032</v>
      </c>
      <c r="BX531" s="79">
        <f>Model!$BP531*BH531</f>
        <v>32.576245816821142</v>
      </c>
      <c r="BY531" s="79">
        <f>Model!$BP531*BI531</f>
        <v>32.897588781427231</v>
      </c>
      <c r="BZ531" s="79">
        <f>Model!$BP531*BJ531</f>
        <v>33.218931746033341</v>
      </c>
      <c r="CA531" s="79">
        <f>Model!$BP531*BK531</f>
        <v>33.540274710639437</v>
      </c>
      <c r="CB531" s="79">
        <f>Model!$BP531*BL531</f>
        <v>33.861617675245547</v>
      </c>
      <c r="CC531" s="79">
        <f>Model!$BP531*BM531</f>
        <v>34.182960639851629</v>
      </c>
      <c r="CD531" s="79">
        <f>Model!$BP531*BN531</f>
        <v>34.504303604457746</v>
      </c>
      <c r="CE531" s="79">
        <f>Model!$BP531*BO531</f>
        <v>34.825646569063835</v>
      </c>
      <c r="CF531" s="79">
        <f>Model!$BS531*BT531</f>
        <v>199902.01176890265</v>
      </c>
      <c r="CG531" s="79">
        <f>Model!$BS531*BU531</f>
        <v>201954.91400416609</v>
      </c>
      <c r="CH531" s="79">
        <f>Model!$BS531*BV531</f>
        <v>204007.81623942973</v>
      </c>
      <c r="CI531" s="79">
        <f>Model!$BS531*BW531</f>
        <v>206060.71847469322</v>
      </c>
      <c r="CJ531" s="79">
        <f>Model!$BS531*BX531</f>
        <v>208113.62070995683</v>
      </c>
      <c r="CK531" s="79">
        <f>Model!$BS531*BY531</f>
        <v>210166.52294522029</v>
      </c>
      <c r="CL531" s="79">
        <f>Model!$BS531*BZ531</f>
        <v>212219.4251804839</v>
      </c>
      <c r="CM531" s="79">
        <f>Model!$BS531*CA531</f>
        <v>214272.32741574742</v>
      </c>
      <c r="CN531" s="79">
        <f>Model!$BS531*CB531</f>
        <v>216325.22965101106</v>
      </c>
      <c r="CO531" s="79">
        <f>Model!$BS531*CC531</f>
        <v>218378.1318862745</v>
      </c>
      <c r="CP531" s="79">
        <f>Model!$BS531*CD531</f>
        <v>220431.03412153813</v>
      </c>
      <c r="CQ531" s="79">
        <f>Model!$BS531*CE531</f>
        <v>222483.93635680163</v>
      </c>
      <c r="CR531" s="79">
        <f>Model!$BR531*BT531</f>
        <v>83085.819352677659</v>
      </c>
      <c r="CS531" s="79">
        <f>Model!$BR531*BU531</f>
        <v>83939.072717956398</v>
      </c>
      <c r="CT531" s="79">
        <f>Model!$BR531*BV531</f>
        <v>84792.326083235224</v>
      </c>
      <c r="CU531" s="79">
        <f>Model!$BR531*BW531</f>
        <v>85645.579448513978</v>
      </c>
      <c r="CV531" s="79">
        <f>Model!$BR531*BX531</f>
        <v>86498.832813792789</v>
      </c>
      <c r="CW531" s="79">
        <f>Model!$BR531*BY531</f>
        <v>87352.086179071543</v>
      </c>
      <c r="CX531" s="79">
        <f>Model!$BR531*BZ531</f>
        <v>88205.339544350354</v>
      </c>
      <c r="CY531" s="79">
        <f>Model!$BR531*CA531</f>
        <v>89058.592909629122</v>
      </c>
      <c r="CZ531" s="79">
        <f>Model!$BR531*CB531</f>
        <v>89911.846274907934</v>
      </c>
      <c r="DA531" s="79">
        <f>Model!$BR531*CC531</f>
        <v>90765.099640186672</v>
      </c>
      <c r="DB531" s="79">
        <f>Model!$BR531*CD531</f>
        <v>91618.353005465498</v>
      </c>
      <c r="DC531" s="79">
        <f>Model!$BR531*CE531</f>
        <v>92471.606370744266</v>
      </c>
      <c r="DD531" s="79">
        <f>SUM(Model!$CF531:$CQ531)</f>
        <v>2534315.6887542251</v>
      </c>
      <c r="DE531" s="79">
        <f>SUM(Model!$CR531:$DC531)</f>
        <v>1053344.5543405314</v>
      </c>
      <c r="DF531" s="80">
        <f>IFERROR((Model!$DD531-Model!$DE531)/Model!$DD531,0)</f>
        <v>0.58436726765546865</v>
      </c>
    </row>
    <row r="532" spans="2:110" x14ac:dyDescent="0.25">
      <c r="B532" t="s">
        <v>371</v>
      </c>
      <c r="C532" t="s">
        <v>131</v>
      </c>
      <c r="D532" t="s">
        <v>14</v>
      </c>
      <c r="E532" s="4">
        <v>357</v>
      </c>
      <c r="F532" s="4">
        <v>2096480.4</v>
      </c>
      <c r="G532" s="4">
        <v>926497.88</v>
      </c>
      <c r="H532" s="4">
        <v>26</v>
      </c>
      <c r="I532" s="4">
        <v>21</v>
      </c>
      <c r="J532" s="4">
        <v>17</v>
      </c>
      <c r="K532" s="4">
        <v>24</v>
      </c>
      <c r="L532" s="4">
        <v>24</v>
      </c>
      <c r="M532" s="4">
        <v>56</v>
      </c>
      <c r="N532" s="4">
        <v>15</v>
      </c>
      <c r="O532" s="4">
        <v>19</v>
      </c>
      <c r="P532" s="4">
        <v>16</v>
      </c>
      <c r="Q532" s="4">
        <v>54</v>
      </c>
      <c r="R532" s="4">
        <v>34</v>
      </c>
      <c r="S532" s="4">
        <v>35</v>
      </c>
      <c r="T532" s="4">
        <v>15</v>
      </c>
      <c r="U532" s="4">
        <v>13</v>
      </c>
      <c r="V532" s="4">
        <v>6</v>
      </c>
      <c r="W532" s="4">
        <v>34</v>
      </c>
      <c r="X532" s="4">
        <v>18</v>
      </c>
      <c r="Y532" s="4">
        <v>22</v>
      </c>
      <c r="Z532" s="4">
        <v>7</v>
      </c>
      <c r="AA532" s="4">
        <v>31</v>
      </c>
      <c r="AB532" s="4">
        <v>30</v>
      </c>
      <c r="AC532" s="4">
        <v>20</v>
      </c>
      <c r="AD532" s="4">
        <v>37</v>
      </c>
      <c r="AE532" s="4">
        <v>52</v>
      </c>
      <c r="AF532" s="4">
        <v>36</v>
      </c>
      <c r="AG532" s="4">
        <v>22</v>
      </c>
      <c r="AH532" s="4">
        <v>17</v>
      </c>
      <c r="AI532" s="4">
        <v>29</v>
      </c>
      <c r="AJ532" s="4">
        <v>31</v>
      </c>
      <c r="AK532" s="4">
        <v>18</v>
      </c>
      <c r="AL532" s="4">
        <v>33</v>
      </c>
      <c r="AM532" s="4">
        <v>31</v>
      </c>
      <c r="AN532" s="4">
        <v>31</v>
      </c>
      <c r="AO532" s="4">
        <v>33</v>
      </c>
      <c r="AP532" s="4">
        <v>35</v>
      </c>
      <c r="AQ532" s="4">
        <v>41</v>
      </c>
      <c r="AR532" s="79">
        <f>MAX(IFERROR(IFERROR(_xlfn.FORECAST.ETS(AR$5,tbl_Model[[#This Row],[H_2023_01]:[H_2025_12]],$H$5:$AQ$5),_xlfn.FORECAST.LINEAR(AR$5,tbl_Model[[#This Row],[H_2023_01]:[H_2025_12]],$H$5:$AQ$5)),0),0)</f>
        <v>32.519550337130276</v>
      </c>
      <c r="AS532" s="79">
        <f>MAX(IFERROR(IFERROR(_xlfn.FORECAST.ETS(AS$5,tbl_Model[[#This Row],[H_2023_01]:[H_2025_12]],$H$5:$AQ$5),_xlfn.FORECAST.LINEAR(AS$5,tbl_Model[[#This Row],[H_2023_01]:[H_2025_12]],$H$5:$AQ$5)),0),0)</f>
        <v>32.672303209157434</v>
      </c>
      <c r="AT532" s="79">
        <f>MAX(IFERROR(IFERROR(_xlfn.FORECAST.ETS(AT$5,tbl_Model[[#This Row],[H_2023_01]:[H_2025_12]],$H$5:$AQ$5),_xlfn.FORECAST.LINEAR(AT$5,tbl_Model[[#This Row],[H_2023_01]:[H_2025_12]],$H$5:$AQ$5)),0),0)</f>
        <v>32.825056081184528</v>
      </c>
      <c r="AU532" s="79">
        <f>MAX(IFERROR(IFERROR(_xlfn.FORECAST.ETS(AU$5,tbl_Model[[#This Row],[H_2023_01]:[H_2025_12]],$H$5:$AQ$5),_xlfn.FORECAST.LINEAR(AU$5,tbl_Model[[#This Row],[H_2023_01]:[H_2025_12]],$H$5:$AQ$5)),0),0)</f>
        <v>32.977808953211685</v>
      </c>
      <c r="AV532" s="79">
        <f>MAX(IFERROR(IFERROR(_xlfn.FORECAST.ETS(AV$5,tbl_Model[[#This Row],[H_2023_01]:[H_2025_12]],$H$5:$AQ$5),_xlfn.FORECAST.LINEAR(AV$5,tbl_Model[[#This Row],[H_2023_01]:[H_2025_12]],$H$5:$AQ$5)),0),0)</f>
        <v>33.130561825238786</v>
      </c>
      <c r="AW532" s="79">
        <f>MAX(IFERROR(IFERROR(_xlfn.FORECAST.ETS(AW$5,tbl_Model[[#This Row],[H_2023_01]:[H_2025_12]],$H$5:$AQ$5),_xlfn.FORECAST.LINEAR(AW$5,tbl_Model[[#This Row],[H_2023_01]:[H_2025_12]],$H$5:$AQ$5)),0),0)</f>
        <v>33.283314697265943</v>
      </c>
      <c r="AX532" s="79">
        <f>MAX(IFERROR(IFERROR(_xlfn.FORECAST.ETS(AX$5,tbl_Model[[#This Row],[H_2023_01]:[H_2025_12]],$H$5:$AQ$5),_xlfn.FORECAST.LINEAR(AX$5,tbl_Model[[#This Row],[H_2023_01]:[H_2025_12]],$H$5:$AQ$5)),0),0)</f>
        <v>33.436067569293037</v>
      </c>
      <c r="AY532" s="79">
        <f>MAX(IFERROR(IFERROR(_xlfn.FORECAST.ETS(AY$5,tbl_Model[[#This Row],[H_2023_01]:[H_2025_12]],$H$5:$AQ$5),_xlfn.FORECAST.LINEAR(AY$5,tbl_Model[[#This Row],[H_2023_01]:[H_2025_12]],$H$5:$AQ$5)),0),0)</f>
        <v>33.588820441320195</v>
      </c>
      <c r="AZ532" s="79">
        <f>MAX(IFERROR(IFERROR(_xlfn.FORECAST.ETS(AZ$5,tbl_Model[[#This Row],[H_2023_01]:[H_2025_12]],$H$5:$AQ$5),_xlfn.FORECAST.LINEAR(AZ$5,tbl_Model[[#This Row],[H_2023_01]:[H_2025_12]],$H$5:$AQ$5)),0),0)</f>
        <v>33.741573313347295</v>
      </c>
      <c r="BA532" s="79">
        <f>MAX(IFERROR(IFERROR(_xlfn.FORECAST.ETS(BA$5,tbl_Model[[#This Row],[H_2023_01]:[H_2025_12]],$H$5:$AQ$5),_xlfn.FORECAST.LINEAR(BA$5,tbl_Model[[#This Row],[H_2023_01]:[H_2025_12]],$H$5:$AQ$5)),0),0)</f>
        <v>33.894326185374453</v>
      </c>
      <c r="BB532" s="79">
        <f>MAX(IFERROR(IFERROR(_xlfn.FORECAST.ETS(BB$5,tbl_Model[[#This Row],[H_2023_01]:[H_2025_12]],$H$5:$AQ$5),_xlfn.FORECAST.LINEAR(BB$5,tbl_Model[[#This Row],[H_2023_01]:[H_2025_12]],$H$5:$AQ$5)),0),0)</f>
        <v>34.047079057401547</v>
      </c>
      <c r="BC532" s="79">
        <f>MAX(IFERROR(IFERROR(_xlfn.FORECAST.ETS(BC$5,tbl_Model[[#This Row],[H_2023_01]:[H_2025_12]],$H$5:$AQ$5),_xlfn.FORECAST.LINEAR(BC$5,tbl_Model[[#This Row],[H_2023_01]:[H_2025_12]],$H$5:$AQ$5)),0),0)</f>
        <v>34.199831929428704</v>
      </c>
      <c r="BD532" s="80">
        <f>IFERROR(AR532/SUM(Model!$AR532:$BC532),1/12)</f>
        <v>8.1234640850458659E-2</v>
      </c>
      <c r="BE532" s="80">
        <f>IFERROR(AS532/SUM(Model!$AR532:$BC532),1/12)</f>
        <v>8.1616221301890488E-2</v>
      </c>
      <c r="BF532" s="80">
        <f>IFERROR(AT532/SUM(Model!$AR532:$BC532),1/12)</f>
        <v>8.199780175332215E-2</v>
      </c>
      <c r="BG532" s="80">
        <f>IFERROR(AU532/SUM(Model!$AR532:$BC532),1/12)</f>
        <v>8.2379382204753979E-2</v>
      </c>
      <c r="BH532" s="80">
        <f>IFERROR(AV532/SUM(Model!$AR532:$BC532),1/12)</f>
        <v>8.2760962656185669E-2</v>
      </c>
      <c r="BI532" s="80">
        <f>IFERROR(AW532/SUM(Model!$AR532:$BC532),1/12)</f>
        <v>8.3142543107617498E-2</v>
      </c>
      <c r="BJ532" s="80">
        <f>IFERROR(AX532/SUM(Model!$AR532:$BC532),1/12)</f>
        <v>8.352412355904916E-2</v>
      </c>
      <c r="BK532" s="80">
        <f>IFERROR(AY532/SUM(Model!$AR532:$BC532),1/12)</f>
        <v>8.3905704010480989E-2</v>
      </c>
      <c r="BL532" s="80">
        <f>IFERROR(AZ532/SUM(Model!$AR532:$BC532),1/12)</f>
        <v>8.4287284461912679E-2</v>
      </c>
      <c r="BM532" s="80">
        <f>IFERROR(BA532/SUM(Model!$AR532:$BC532),1/12)</f>
        <v>8.4668864913344508E-2</v>
      </c>
      <c r="BN532" s="80">
        <f>IFERROR(BB532/SUM(Model!$AR532:$BC532),1/12)</f>
        <v>8.505044536477617E-2</v>
      </c>
      <c r="BO532" s="80">
        <f>IFERROR(BC532/SUM(Model!$AR532:$BC532),1/12)</f>
        <v>8.5432025816207999E-2</v>
      </c>
      <c r="BP53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368.32630757220915</v>
      </c>
      <c r="BQ532" s="77" cm="1">
        <f t="array" ref="BQ53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532" s="77" cm="1">
        <f t="array" ref="BR53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532" s="77">
        <f>IF(tbl_Model[[#This Row],[Type]]="Boutique",
    tbl_Model[[#This Row],[UnitListPrice]],
    tbl_Model[[#This Row],[UnitListPrice]]*(1-SUMIFS(tbl_MarketTerms[WholesaleMarginPct],tbl_MarketTerms[Country],tbl_Model[[#This Row],[country]])))</f>
        <v>6088.7543597409067</v>
      </c>
      <c r="BT532" s="79">
        <f>Model!$BP532*BD532</f>
        <v>29.920855311403983</v>
      </c>
      <c r="BU532" s="79">
        <f>Model!$BP532*BE532</f>
        <v>30.061401430121602</v>
      </c>
      <c r="BV532" s="79">
        <f>Model!$BP532*BF532</f>
        <v>30.201947548839165</v>
      </c>
      <c r="BW532" s="79">
        <f>Model!$BP532*BG532</f>
        <v>30.342493667556788</v>
      </c>
      <c r="BX532" s="79">
        <f>Model!$BP532*BH532</f>
        <v>30.483039786274357</v>
      </c>
      <c r="BY532" s="79">
        <f>Model!$BP532*BI532</f>
        <v>30.62358590499198</v>
      </c>
      <c r="BZ532" s="79">
        <f>Model!$BP532*BJ532</f>
        <v>30.764132023709539</v>
      </c>
      <c r="CA532" s="79">
        <f>Model!$BP532*BK532</f>
        <v>30.904678142427162</v>
      </c>
      <c r="CB532" s="79">
        <f>Model!$BP532*BL532</f>
        <v>31.045224261144735</v>
      </c>
      <c r="CC532" s="79">
        <f>Model!$BP532*BM532</f>
        <v>31.185770379862355</v>
      </c>
      <c r="CD532" s="79">
        <f>Model!$BP532*BN532</f>
        <v>31.326316498579917</v>
      </c>
      <c r="CE532" s="79">
        <f>Model!$BP532*BO532</f>
        <v>31.46686261729754</v>
      </c>
      <c r="CF532" s="79">
        <f>Model!$BS532*BT532</f>
        <v>182180.73822448787</v>
      </c>
      <c r="CG532" s="79">
        <f>Model!$BS532*BU532</f>
        <v>183036.48901757444</v>
      </c>
      <c r="CH532" s="79">
        <f>Model!$BS532*BV532</f>
        <v>183892.23981066066</v>
      </c>
      <c r="CI532" s="79">
        <f>Model!$BS532*BW532</f>
        <v>184747.99060374725</v>
      </c>
      <c r="CJ532" s="79">
        <f>Model!$BS532*BX532</f>
        <v>185603.7413968335</v>
      </c>
      <c r="CK532" s="79">
        <f>Model!$BS532*BY532</f>
        <v>186459.4921899201</v>
      </c>
      <c r="CL532" s="79">
        <f>Model!$BS532*BZ532</f>
        <v>187315.24298300629</v>
      </c>
      <c r="CM532" s="79">
        <f>Model!$BS532*CA532</f>
        <v>188170.99377609289</v>
      </c>
      <c r="CN532" s="79">
        <f>Model!$BS532*CB532</f>
        <v>189026.74456917917</v>
      </c>
      <c r="CO532" s="79">
        <f>Model!$BS532*CC532</f>
        <v>189882.49536226573</v>
      </c>
      <c r="CP532" s="79">
        <f>Model!$BS532*CD532</f>
        <v>190738.24615535195</v>
      </c>
      <c r="CQ532" s="79">
        <f>Model!$BS532*CE532</f>
        <v>191593.99694843855</v>
      </c>
      <c r="CR532" s="79">
        <f>Model!$BR532*BT532</f>
        <v>79448.045541528001</v>
      </c>
      <c r="CS532" s="79">
        <f>Model!$BR532*BU532</f>
        <v>79821.233885388821</v>
      </c>
      <c r="CT532" s="79">
        <f>Model!$BR532*BV532</f>
        <v>80194.422229249511</v>
      </c>
      <c r="CU532" s="79">
        <f>Model!$BR532*BW532</f>
        <v>80567.610573110345</v>
      </c>
      <c r="CV532" s="79">
        <f>Model!$BR532*BX532</f>
        <v>80940.798916971049</v>
      </c>
      <c r="CW532" s="79">
        <f>Model!$BR532*BY532</f>
        <v>81313.987260831898</v>
      </c>
      <c r="CX532" s="79">
        <f>Model!$BR532*BZ532</f>
        <v>81687.175604692558</v>
      </c>
      <c r="CY532" s="79">
        <f>Model!$BR532*CA532</f>
        <v>82060.363948553408</v>
      </c>
      <c r="CZ532" s="79">
        <f>Model!$BR532*CB532</f>
        <v>82433.552292414111</v>
      </c>
      <c r="DA532" s="79">
        <f>Model!$BR532*CC532</f>
        <v>82806.740636274946</v>
      </c>
      <c r="DB532" s="79">
        <f>Model!$BR532*CD532</f>
        <v>83179.928980135621</v>
      </c>
      <c r="DC532" s="79">
        <f>Model!$BR532*CE532</f>
        <v>83553.11732399647</v>
      </c>
      <c r="DD532" s="79">
        <f>SUM(Model!$CF532:$CQ532)</f>
        <v>2242648.4110375582</v>
      </c>
      <c r="DE532" s="79">
        <f>SUM(Model!$CR532:$DC532)</f>
        <v>978006.97719314671</v>
      </c>
      <c r="DF532" s="80">
        <f>IFERROR((Model!$DD532-Model!$DE532)/Model!$DD532,0)</f>
        <v>0.56390534852466101</v>
      </c>
    </row>
    <row r="533" spans="2:110" x14ac:dyDescent="0.25">
      <c r="B533" t="s">
        <v>371</v>
      </c>
      <c r="C533" t="s">
        <v>45</v>
      </c>
      <c r="D533" t="s">
        <v>11</v>
      </c>
      <c r="E533" s="4">
        <v>38</v>
      </c>
      <c r="F533" s="4">
        <v>370548.18</v>
      </c>
      <c r="G533" s="4">
        <v>152428.62</v>
      </c>
      <c r="H533" s="4">
        <v>5</v>
      </c>
      <c r="I533" s="4">
        <v>2</v>
      </c>
      <c r="J533" s="4">
        <v>1</v>
      </c>
      <c r="K533" s="4">
        <v>0</v>
      </c>
      <c r="L533" s="4">
        <v>0</v>
      </c>
      <c r="M533" s="4">
        <v>1</v>
      </c>
      <c r="N533" s="4">
        <v>0</v>
      </c>
      <c r="O533" s="4">
        <v>1</v>
      </c>
      <c r="P533" s="4">
        <v>1</v>
      </c>
      <c r="Q533" s="4">
        <v>6</v>
      </c>
      <c r="R533" s="4">
        <v>1</v>
      </c>
      <c r="S533" s="4">
        <v>5</v>
      </c>
      <c r="T533" s="4">
        <v>0</v>
      </c>
      <c r="U533" s="4">
        <v>0</v>
      </c>
      <c r="V533" s="4">
        <v>0</v>
      </c>
      <c r="W533" s="4">
        <v>3</v>
      </c>
      <c r="X533" s="4">
        <v>0</v>
      </c>
      <c r="Y533" s="4">
        <v>1</v>
      </c>
      <c r="Z533" s="4">
        <v>2</v>
      </c>
      <c r="AA533" s="4">
        <v>5</v>
      </c>
      <c r="AB533" s="4">
        <v>0</v>
      </c>
      <c r="AC533" s="4">
        <v>2</v>
      </c>
      <c r="AD533" s="4">
        <v>3</v>
      </c>
      <c r="AE533" s="4">
        <v>1</v>
      </c>
      <c r="AF533" s="4">
        <v>5</v>
      </c>
      <c r="AG533" s="4">
        <v>0</v>
      </c>
      <c r="AH533" s="4">
        <v>0</v>
      </c>
      <c r="AI533" s="4">
        <v>2</v>
      </c>
      <c r="AJ533" s="4">
        <v>5</v>
      </c>
      <c r="AK533" s="4">
        <v>3</v>
      </c>
      <c r="AL533" s="4">
        <v>3</v>
      </c>
      <c r="AM533" s="4">
        <v>4</v>
      </c>
      <c r="AN533" s="4">
        <v>6</v>
      </c>
      <c r="AO533" s="4">
        <v>5</v>
      </c>
      <c r="AP533" s="4">
        <v>0</v>
      </c>
      <c r="AQ533" s="4">
        <v>5</v>
      </c>
      <c r="AR533" s="79">
        <f>MAX(IFERROR(IFERROR(_xlfn.FORECAST.ETS(AR$5,tbl_Model[[#This Row],[H_2023_01]:[H_2025_12]],$H$5:$AQ$5),_xlfn.FORECAST.LINEAR(AR$5,tbl_Model[[#This Row],[H_2023_01]:[H_2025_12]],$H$5:$AQ$5)),0),0)</f>
        <v>3.7453581320470786</v>
      </c>
      <c r="AS533" s="79">
        <f>MAX(IFERROR(IFERROR(_xlfn.FORECAST.ETS(AS$5,tbl_Model[[#This Row],[H_2023_01]:[H_2025_12]],$H$5:$AQ$5),_xlfn.FORECAST.LINEAR(AS$5,tbl_Model[[#This Row],[H_2023_01]:[H_2025_12]],$H$5:$AQ$5)),0),0)</f>
        <v>3.7972033066070185</v>
      </c>
      <c r="AT533" s="79">
        <f>MAX(IFERROR(IFERROR(_xlfn.FORECAST.ETS(AT$5,tbl_Model[[#This Row],[H_2023_01]:[H_2025_12]],$H$5:$AQ$5),_xlfn.FORECAST.LINEAR(AT$5,tbl_Model[[#This Row],[H_2023_01]:[H_2025_12]],$H$5:$AQ$5)),0),0)</f>
        <v>3.849048481166951</v>
      </c>
      <c r="AU533" s="79">
        <f>MAX(IFERROR(IFERROR(_xlfn.FORECAST.ETS(AU$5,tbl_Model[[#This Row],[H_2023_01]:[H_2025_12]],$H$5:$AQ$5),_xlfn.FORECAST.LINEAR(AU$5,tbl_Model[[#This Row],[H_2023_01]:[H_2025_12]],$H$5:$AQ$5)),0),0)</f>
        <v>3.900893655726891</v>
      </c>
      <c r="AV533" s="79">
        <f>MAX(IFERROR(IFERROR(_xlfn.FORECAST.ETS(AV$5,tbl_Model[[#This Row],[H_2023_01]:[H_2025_12]],$H$5:$AQ$5),_xlfn.FORECAST.LINEAR(AV$5,tbl_Model[[#This Row],[H_2023_01]:[H_2025_12]],$H$5:$AQ$5)),0),0)</f>
        <v>3.9527388302868234</v>
      </c>
      <c r="AW533" s="79">
        <f>MAX(IFERROR(IFERROR(_xlfn.FORECAST.ETS(AW$5,tbl_Model[[#This Row],[H_2023_01]:[H_2025_12]],$H$5:$AQ$5),_xlfn.FORECAST.LINEAR(AW$5,tbl_Model[[#This Row],[H_2023_01]:[H_2025_12]],$H$5:$AQ$5)),0),0)</f>
        <v>4.0045840048467634</v>
      </c>
      <c r="AX533" s="79">
        <f>MAX(IFERROR(IFERROR(_xlfn.FORECAST.ETS(AX$5,tbl_Model[[#This Row],[H_2023_01]:[H_2025_12]],$H$5:$AQ$5),_xlfn.FORECAST.LINEAR(AX$5,tbl_Model[[#This Row],[H_2023_01]:[H_2025_12]],$H$5:$AQ$5)),0),0)</f>
        <v>4.0564291794066962</v>
      </c>
      <c r="AY533" s="79">
        <f>MAX(IFERROR(IFERROR(_xlfn.FORECAST.ETS(AY$5,tbl_Model[[#This Row],[H_2023_01]:[H_2025_12]],$H$5:$AQ$5),_xlfn.FORECAST.LINEAR(AY$5,tbl_Model[[#This Row],[H_2023_01]:[H_2025_12]],$H$5:$AQ$5)),0),0)</f>
        <v>4.1082743539666353</v>
      </c>
      <c r="AZ533" s="79">
        <f>MAX(IFERROR(IFERROR(_xlfn.FORECAST.ETS(AZ$5,tbl_Model[[#This Row],[H_2023_01]:[H_2025_12]],$H$5:$AQ$5),_xlfn.FORECAST.LINEAR(AZ$5,tbl_Model[[#This Row],[H_2023_01]:[H_2025_12]],$H$5:$AQ$5)),0),0)</f>
        <v>4.1601195285265682</v>
      </c>
      <c r="BA533" s="79">
        <f>MAX(IFERROR(IFERROR(_xlfn.FORECAST.ETS(BA$5,tbl_Model[[#This Row],[H_2023_01]:[H_2025_12]],$H$5:$AQ$5),_xlfn.FORECAST.LINEAR(BA$5,tbl_Model[[#This Row],[H_2023_01]:[H_2025_12]],$H$5:$AQ$5)),0),0)</f>
        <v>4.2119647030865082</v>
      </c>
      <c r="BB533" s="79">
        <f>MAX(IFERROR(IFERROR(_xlfn.FORECAST.ETS(BB$5,tbl_Model[[#This Row],[H_2023_01]:[H_2025_12]],$H$5:$AQ$5),_xlfn.FORECAST.LINEAR(BB$5,tbl_Model[[#This Row],[H_2023_01]:[H_2025_12]],$H$5:$AQ$5)),0),0)</f>
        <v>4.263809877646441</v>
      </c>
      <c r="BC533" s="79">
        <f>MAX(IFERROR(IFERROR(_xlfn.FORECAST.ETS(BC$5,tbl_Model[[#This Row],[H_2023_01]:[H_2025_12]],$H$5:$AQ$5),_xlfn.FORECAST.LINEAR(BC$5,tbl_Model[[#This Row],[H_2023_01]:[H_2025_12]],$H$5:$AQ$5)),0),0)</f>
        <v>4.3156550522063801</v>
      </c>
      <c r="BD533" s="80">
        <f>IFERROR(AR533/SUM(Model!$AR533:$BC533),1/12)</f>
        <v>7.7437704302550425E-2</v>
      </c>
      <c r="BE533" s="80">
        <f>IFERROR(AS533/SUM(Model!$AR533:$BC533),1/12)</f>
        <v>7.8509636853601933E-2</v>
      </c>
      <c r="BF533" s="80">
        <f>IFERROR(AT533/SUM(Model!$AR533:$BC533),1/12)</f>
        <v>7.9581569404653288E-2</v>
      </c>
      <c r="BG533" s="80">
        <f>IFERROR(AU533/SUM(Model!$AR533:$BC533),1/12)</f>
        <v>8.0653501955704796E-2</v>
      </c>
      <c r="BH533" s="80">
        <f>IFERROR(AV533/SUM(Model!$AR533:$BC533),1/12)</f>
        <v>8.1725434506756151E-2</v>
      </c>
      <c r="BI533" s="80">
        <f>IFERROR(AW533/SUM(Model!$AR533:$BC533),1/12)</f>
        <v>8.2797367057807658E-2</v>
      </c>
      <c r="BJ533" s="80">
        <f>IFERROR(AX533/SUM(Model!$AR533:$BC533),1/12)</f>
        <v>8.3869299608859027E-2</v>
      </c>
      <c r="BK533" s="80">
        <f>IFERROR(AY533/SUM(Model!$AR533:$BC533),1/12)</f>
        <v>8.4941232159910507E-2</v>
      </c>
      <c r="BL533" s="80">
        <f>IFERROR(AZ533/SUM(Model!$AR533:$BC533),1/12)</f>
        <v>8.6013164710961876E-2</v>
      </c>
      <c r="BM533" s="80">
        <f>IFERROR(BA533/SUM(Model!$AR533:$BC533),1/12)</f>
        <v>8.7085097262013383E-2</v>
      </c>
      <c r="BN533" s="80">
        <f>IFERROR(BB533/SUM(Model!$AR533:$BC533),1/12)</f>
        <v>8.8157029813064752E-2</v>
      </c>
      <c r="BO533" s="80">
        <f>IFERROR(BC533/SUM(Model!$AR533:$BC533),1/12)</f>
        <v>8.9228962364116232E-2</v>
      </c>
      <c r="BP53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35.624999999999993</v>
      </c>
      <c r="BQ533" s="77" cm="1">
        <f t="array" ref="BQ53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533" s="77" cm="1">
        <f t="array" ref="BR53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533" s="77">
        <f>IF(tbl_Model[[#This Row],[Type]]="Boutique",
    tbl_Model[[#This Row],[UnitListPrice]],
    tbl_Model[[#This Row],[UnitListPrice]]*(1-SUMIFS(tbl_MarketTerms[WholesaleMarginPct],tbl_MarketTerms[Country],tbl_Model[[#This Row],[country]])))</f>
        <v>11751.857395214389</v>
      </c>
      <c r="BT533" s="79">
        <f>Model!$BP533*BD533</f>
        <v>2.7587182157783583</v>
      </c>
      <c r="BU533" s="79">
        <f>Model!$BP533*BE533</f>
        <v>2.7969058129095683</v>
      </c>
      <c r="BV533" s="79">
        <f>Model!$BP533*BF533</f>
        <v>2.835093410040773</v>
      </c>
      <c r="BW533" s="79">
        <f>Model!$BP533*BG533</f>
        <v>2.873281007171983</v>
      </c>
      <c r="BX533" s="79">
        <f>Model!$BP533*BH533</f>
        <v>2.9114686043031872</v>
      </c>
      <c r="BY533" s="79">
        <f>Model!$BP533*BI533</f>
        <v>2.9496562014343972</v>
      </c>
      <c r="BZ533" s="79">
        <f>Model!$BP533*BJ533</f>
        <v>2.9878437985656023</v>
      </c>
      <c r="CA533" s="79">
        <f>Model!$BP533*BK533</f>
        <v>3.026031395696811</v>
      </c>
      <c r="CB533" s="79">
        <f>Model!$BP533*BL533</f>
        <v>3.0642189928280161</v>
      </c>
      <c r="CC533" s="79">
        <f>Model!$BP533*BM533</f>
        <v>3.1024065899592261</v>
      </c>
      <c r="CD533" s="79">
        <f>Model!$BP533*BN533</f>
        <v>3.1405941870904313</v>
      </c>
      <c r="CE533" s="79">
        <f>Model!$BP533*BO533</f>
        <v>3.1787817842216399</v>
      </c>
      <c r="CF533" s="79">
        <f>Model!$BS533*BT533</f>
        <v>32420.063065407543</v>
      </c>
      <c r="CG533" s="79">
        <f>Model!$BS533*BU533</f>
        <v>32868.838261159421</v>
      </c>
      <c r="CH533" s="79">
        <f>Model!$BS533*BV533</f>
        <v>33317.61345691124</v>
      </c>
      <c r="CI533" s="79">
        <f>Model!$BS533*BW533</f>
        <v>33766.388652663118</v>
      </c>
      <c r="CJ533" s="79">
        <f>Model!$BS533*BX533</f>
        <v>34215.163848414923</v>
      </c>
      <c r="CK533" s="79">
        <f>Model!$BS533*BY533</f>
        <v>34663.939044166807</v>
      </c>
      <c r="CL533" s="79">
        <f>Model!$BS533*BZ533</f>
        <v>35112.714239918627</v>
      </c>
      <c r="CM533" s="79">
        <f>Model!$BS533*CA533</f>
        <v>35561.48943567049</v>
      </c>
      <c r="CN533" s="79">
        <f>Model!$BS533*CB533</f>
        <v>36010.264631422309</v>
      </c>
      <c r="CO533" s="79">
        <f>Model!$BS533*CC533</f>
        <v>36459.039827174187</v>
      </c>
      <c r="CP533" s="79">
        <f>Model!$BS533*CD533</f>
        <v>36907.815022926006</v>
      </c>
      <c r="CQ533" s="79">
        <f>Model!$BS533*CE533</f>
        <v>37356.590218677869</v>
      </c>
      <c r="CR533" s="79">
        <f>Model!$BR533*BT533</f>
        <v>13100.433776754837</v>
      </c>
      <c r="CS533" s="79">
        <f>Model!$BR533*BU533</f>
        <v>13281.776722348017</v>
      </c>
      <c r="CT533" s="79">
        <f>Model!$BR533*BV533</f>
        <v>13463.119667941171</v>
      </c>
      <c r="CU533" s="79">
        <f>Model!$BR533*BW533</f>
        <v>13644.462613534351</v>
      </c>
      <c r="CV533" s="79">
        <f>Model!$BR533*BX533</f>
        <v>13825.805559127504</v>
      </c>
      <c r="CW533" s="79">
        <f>Model!$BR533*BY533</f>
        <v>14007.148504720684</v>
      </c>
      <c r="CX533" s="79">
        <f>Model!$BR533*BZ533</f>
        <v>14188.491450313843</v>
      </c>
      <c r="CY533" s="79">
        <f>Model!$BR533*CA533</f>
        <v>14369.834395907015</v>
      </c>
      <c r="CZ533" s="79">
        <f>Model!$BR533*CB533</f>
        <v>14551.177341500172</v>
      </c>
      <c r="DA533" s="79">
        <f>Model!$BR533*CC533</f>
        <v>14732.520287093352</v>
      </c>
      <c r="DB533" s="79">
        <f>Model!$BR533*CD533</f>
        <v>14913.86323268651</v>
      </c>
      <c r="DC533" s="79">
        <f>Model!$BR533*CE533</f>
        <v>15095.206178279683</v>
      </c>
      <c r="DD533" s="79">
        <f>SUM(Model!$CF533:$CQ533)</f>
        <v>418659.91970451252</v>
      </c>
      <c r="DE533" s="79">
        <f>SUM(Model!$CR533:$DC533)</f>
        <v>169173.83973020711</v>
      </c>
      <c r="DF533" s="80">
        <f>IFERROR((Model!$DD533-Model!$DE533)/Model!$DD533,0)</f>
        <v>0.59591584537251874</v>
      </c>
    </row>
    <row r="534" spans="2:110" x14ac:dyDescent="0.25">
      <c r="B534" t="s">
        <v>371</v>
      </c>
      <c r="C534" t="s">
        <v>131</v>
      </c>
      <c r="D534" t="s">
        <v>17</v>
      </c>
      <c r="E534" s="4">
        <v>159</v>
      </c>
      <c r="F534" s="4">
        <v>937442.9</v>
      </c>
      <c r="G534" s="4">
        <v>394292.31</v>
      </c>
      <c r="H534" s="4">
        <v>16</v>
      </c>
      <c r="I534" s="4">
        <v>6</v>
      </c>
      <c r="J534" s="4">
        <v>0</v>
      </c>
      <c r="K534" s="4">
        <v>6</v>
      </c>
      <c r="L534" s="4">
        <v>16</v>
      </c>
      <c r="M534" s="4">
        <v>7</v>
      </c>
      <c r="N534" s="4">
        <v>12</v>
      </c>
      <c r="O534" s="4">
        <v>13</v>
      </c>
      <c r="P534" s="4">
        <v>3</v>
      </c>
      <c r="Q534" s="4">
        <v>8</v>
      </c>
      <c r="R534" s="4">
        <v>17</v>
      </c>
      <c r="S534" s="4">
        <v>20</v>
      </c>
      <c r="T534" s="4">
        <v>3</v>
      </c>
      <c r="U534" s="4">
        <v>11</v>
      </c>
      <c r="V534" s="4">
        <v>3</v>
      </c>
      <c r="W534" s="4">
        <v>3</v>
      </c>
      <c r="X534" s="4">
        <v>25</v>
      </c>
      <c r="Y534" s="4">
        <v>4</v>
      </c>
      <c r="Z534" s="4">
        <v>15</v>
      </c>
      <c r="AA534" s="4">
        <v>7</v>
      </c>
      <c r="AB534" s="4">
        <v>12</v>
      </c>
      <c r="AC534" s="4">
        <v>5</v>
      </c>
      <c r="AD534" s="4">
        <v>14</v>
      </c>
      <c r="AE534" s="4">
        <v>18</v>
      </c>
      <c r="AF534" s="4">
        <v>16</v>
      </c>
      <c r="AG534" s="4">
        <v>12</v>
      </c>
      <c r="AH534" s="4">
        <v>8</v>
      </c>
      <c r="AI534" s="4">
        <v>14</v>
      </c>
      <c r="AJ534" s="4">
        <v>6</v>
      </c>
      <c r="AK534" s="4">
        <v>10</v>
      </c>
      <c r="AL534" s="4">
        <v>15</v>
      </c>
      <c r="AM534" s="4">
        <v>6</v>
      </c>
      <c r="AN534" s="4">
        <v>6</v>
      </c>
      <c r="AO534" s="4">
        <v>29</v>
      </c>
      <c r="AP534" s="4">
        <v>13</v>
      </c>
      <c r="AQ534" s="4">
        <v>24</v>
      </c>
      <c r="AR534" s="79">
        <f>MAX(IFERROR(IFERROR(_xlfn.FORECAST.ETS(AR$5,tbl_Model[[#This Row],[H_2023_01]:[H_2025_12]],$H$5:$AQ$5),_xlfn.FORECAST.LINEAR(AR$5,tbl_Model[[#This Row],[H_2023_01]:[H_2025_12]],$H$5:$AQ$5)),0),0)</f>
        <v>15.023986154955722</v>
      </c>
      <c r="AS534" s="79">
        <f>MAX(IFERROR(IFERROR(_xlfn.FORECAST.ETS(AS$5,tbl_Model[[#This Row],[H_2023_01]:[H_2025_12]],$H$5:$AQ$5),_xlfn.FORECAST.LINEAR(AS$5,tbl_Model[[#This Row],[H_2023_01]:[H_2025_12]],$H$5:$AQ$5)),0),0)</f>
        <v>15.16236171248096</v>
      </c>
      <c r="AT534" s="79">
        <f>MAX(IFERROR(IFERROR(_xlfn.FORECAST.ETS(AT$5,tbl_Model[[#This Row],[H_2023_01]:[H_2025_12]],$H$5:$AQ$5),_xlfn.FORECAST.LINEAR(AT$5,tbl_Model[[#This Row],[H_2023_01]:[H_2025_12]],$H$5:$AQ$5)),0),0)</f>
        <v>15.300737270006197</v>
      </c>
      <c r="AU534" s="79">
        <f>MAX(IFERROR(IFERROR(_xlfn.FORECAST.ETS(AU$5,tbl_Model[[#This Row],[H_2023_01]:[H_2025_12]],$H$5:$AQ$5),_xlfn.FORECAST.LINEAR(AU$5,tbl_Model[[#This Row],[H_2023_01]:[H_2025_12]],$H$5:$AQ$5)),0),0)</f>
        <v>15.439112827531433</v>
      </c>
      <c r="AV534" s="79">
        <f>MAX(IFERROR(IFERROR(_xlfn.FORECAST.ETS(AV$5,tbl_Model[[#This Row],[H_2023_01]:[H_2025_12]],$H$5:$AQ$5),_xlfn.FORECAST.LINEAR(AV$5,tbl_Model[[#This Row],[H_2023_01]:[H_2025_12]],$H$5:$AQ$5)),0),0)</f>
        <v>15.577488385056672</v>
      </c>
      <c r="AW534" s="79">
        <f>MAX(IFERROR(IFERROR(_xlfn.FORECAST.ETS(AW$5,tbl_Model[[#This Row],[H_2023_01]:[H_2025_12]],$H$5:$AQ$5),_xlfn.FORECAST.LINEAR(AW$5,tbl_Model[[#This Row],[H_2023_01]:[H_2025_12]],$H$5:$AQ$5)),0),0)</f>
        <v>15.715863942581908</v>
      </c>
      <c r="AX534" s="79">
        <f>MAX(IFERROR(IFERROR(_xlfn.FORECAST.ETS(AX$5,tbl_Model[[#This Row],[H_2023_01]:[H_2025_12]],$H$5:$AQ$5),_xlfn.FORECAST.LINEAR(AX$5,tbl_Model[[#This Row],[H_2023_01]:[H_2025_12]],$H$5:$AQ$5)),0),0)</f>
        <v>15.854239500107145</v>
      </c>
      <c r="AY534" s="79">
        <f>MAX(IFERROR(IFERROR(_xlfn.FORECAST.ETS(AY$5,tbl_Model[[#This Row],[H_2023_01]:[H_2025_12]],$H$5:$AQ$5),_xlfn.FORECAST.LINEAR(AY$5,tbl_Model[[#This Row],[H_2023_01]:[H_2025_12]],$H$5:$AQ$5)),0),0)</f>
        <v>15.992615057632383</v>
      </c>
      <c r="AZ534" s="79">
        <f>MAX(IFERROR(IFERROR(_xlfn.FORECAST.ETS(AZ$5,tbl_Model[[#This Row],[H_2023_01]:[H_2025_12]],$H$5:$AQ$5),_xlfn.FORECAST.LINEAR(AZ$5,tbl_Model[[#This Row],[H_2023_01]:[H_2025_12]],$H$5:$AQ$5)),0),0)</f>
        <v>16.130990615157621</v>
      </c>
      <c r="BA534" s="79">
        <f>MAX(IFERROR(IFERROR(_xlfn.FORECAST.ETS(BA$5,tbl_Model[[#This Row],[H_2023_01]:[H_2025_12]],$H$5:$AQ$5),_xlfn.FORECAST.LINEAR(BA$5,tbl_Model[[#This Row],[H_2023_01]:[H_2025_12]],$H$5:$AQ$5)),0),0)</f>
        <v>16.269366172682858</v>
      </c>
      <c r="BB534" s="79">
        <f>MAX(IFERROR(IFERROR(_xlfn.FORECAST.ETS(BB$5,tbl_Model[[#This Row],[H_2023_01]:[H_2025_12]],$H$5:$AQ$5),_xlfn.FORECAST.LINEAR(BB$5,tbl_Model[[#This Row],[H_2023_01]:[H_2025_12]],$H$5:$AQ$5)),0),0)</f>
        <v>16.407741730208095</v>
      </c>
      <c r="BC534" s="79">
        <f>MAX(IFERROR(IFERROR(_xlfn.FORECAST.ETS(BC$5,tbl_Model[[#This Row],[H_2023_01]:[H_2025_12]],$H$5:$AQ$5),_xlfn.FORECAST.LINEAR(BC$5,tbl_Model[[#This Row],[H_2023_01]:[H_2025_12]],$H$5:$AQ$5)),0),0)</f>
        <v>16.546117287733331</v>
      </c>
      <c r="BD534" s="80">
        <f>IFERROR(AR534/SUM(Model!$AR534:$BC534),1/12)</f>
        <v>7.9315473167145795E-2</v>
      </c>
      <c r="BE534" s="80">
        <f>IFERROR(AS534/SUM(Model!$AR534:$BC534),1/12)</f>
        <v>8.004599319736172E-2</v>
      </c>
      <c r="BF534" s="80">
        <f>IFERROR(AT534/SUM(Model!$AR534:$BC534),1/12)</f>
        <v>8.0776513227577632E-2</v>
      </c>
      <c r="BG534" s="80">
        <f>IFERROR(AU534/SUM(Model!$AR534:$BC534),1/12)</f>
        <v>8.1507033257793543E-2</v>
      </c>
      <c r="BH534" s="80">
        <f>IFERROR(AV534/SUM(Model!$AR534:$BC534),1/12)</f>
        <v>8.2237553288009468E-2</v>
      </c>
      <c r="BI534" s="80">
        <f>IFERROR(AW534/SUM(Model!$AR534:$BC534),1/12)</f>
        <v>8.296807331822538E-2</v>
      </c>
      <c r="BJ534" s="80">
        <f>IFERROR(AX534/SUM(Model!$AR534:$BC534),1/12)</f>
        <v>8.3698593348441291E-2</v>
      </c>
      <c r="BK534" s="80">
        <f>IFERROR(AY534/SUM(Model!$AR534:$BC534),1/12)</f>
        <v>8.4429113378657217E-2</v>
      </c>
      <c r="BL534" s="80">
        <f>IFERROR(AZ534/SUM(Model!$AR534:$BC534),1/12)</f>
        <v>8.5159633408873142E-2</v>
      </c>
      <c r="BM534" s="80">
        <f>IFERROR(BA534/SUM(Model!$AR534:$BC534),1/12)</f>
        <v>8.5890153439089054E-2</v>
      </c>
      <c r="BN534" s="80">
        <f>IFERROR(BB534/SUM(Model!$AR534:$BC534),1/12)</f>
        <v>8.6620673469304979E-2</v>
      </c>
      <c r="BO534" s="80">
        <f>IFERROR(BC534/SUM(Model!$AR534:$BC534),1/12)</f>
        <v>8.7351193499520891E-2</v>
      </c>
      <c r="BP53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164.96537918040508</v>
      </c>
      <c r="BQ534" s="77" cm="1">
        <f t="array" ref="BQ53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534" s="77" cm="1">
        <f t="array" ref="BR53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534" s="77">
        <f>IF(tbl_Model[[#This Row],[Type]]="Boutique",
    tbl_Model[[#This Row],[UnitListPrice]],
    tbl_Model[[#This Row],[UnitListPrice]]*(1-SUMIFS(tbl_MarketTerms[WholesaleMarginPct],tbl_MarketTerms[Country],tbl_Model[[#This Row],[country]])))</f>
        <v>6379.1411061285507</v>
      </c>
      <c r="BT534" s="79">
        <f>Model!$BP534*BD534</f>
        <v>13.084307105891451</v>
      </c>
      <c r="BU534" s="79">
        <f>Model!$BP534*BE534</f>
        <v>13.204817619674902</v>
      </c>
      <c r="BV534" s="79">
        <f>Model!$BP534*BF534</f>
        <v>13.325328133458351</v>
      </c>
      <c r="BW534" s="79">
        <f>Model!$BP534*BG534</f>
        <v>13.4458386472418</v>
      </c>
      <c r="BX534" s="79">
        <f>Model!$BP534*BH534</f>
        <v>13.566349161025251</v>
      </c>
      <c r="BY534" s="79">
        <f>Model!$BP534*BI534</f>
        <v>13.6868596748087</v>
      </c>
      <c r="BZ534" s="79">
        <f>Model!$BP534*BJ534</f>
        <v>13.807370188592149</v>
      </c>
      <c r="CA534" s="79">
        <f>Model!$BP534*BK534</f>
        <v>13.927880702375599</v>
      </c>
      <c r="CB534" s="79">
        <f>Model!$BP534*BL534</f>
        <v>14.04839121615905</v>
      </c>
      <c r="CC534" s="79">
        <f>Model!$BP534*BM534</f>
        <v>14.168901729942499</v>
      </c>
      <c r="CD534" s="79">
        <f>Model!$BP534*BN534</f>
        <v>14.28941224372595</v>
      </c>
      <c r="CE534" s="79">
        <f>Model!$BP534*BO534</f>
        <v>14.409922757509399</v>
      </c>
      <c r="CF534" s="79">
        <f>Model!$BS534*BT534</f>
        <v>83466.641304402045</v>
      </c>
      <c r="CG534" s="79">
        <f>Model!$BS534*BU534</f>
        <v>84235.39487659873</v>
      </c>
      <c r="CH534" s="79">
        <f>Model!$BS534*BV534</f>
        <v>85004.1484487954</v>
      </c>
      <c r="CI534" s="79">
        <f>Model!$BS534*BW534</f>
        <v>85772.902020992071</v>
      </c>
      <c r="CJ534" s="79">
        <f>Model!$BS534*BX534</f>
        <v>86541.655593188756</v>
      </c>
      <c r="CK534" s="79">
        <f>Model!$BS534*BY534</f>
        <v>87310.409165385427</v>
      </c>
      <c r="CL534" s="79">
        <f>Model!$BS534*BZ534</f>
        <v>88079.162737582097</v>
      </c>
      <c r="CM534" s="79">
        <f>Model!$BS534*CA534</f>
        <v>88847.916309778782</v>
      </c>
      <c r="CN534" s="79">
        <f>Model!$BS534*CB534</f>
        <v>89616.669881975467</v>
      </c>
      <c r="CO534" s="79">
        <f>Model!$BS534*CC534</f>
        <v>90385.423454172138</v>
      </c>
      <c r="CP534" s="79">
        <f>Model!$BS534*CD534</f>
        <v>91154.177026368809</v>
      </c>
      <c r="CQ534" s="79">
        <f>Model!$BS534*CE534</f>
        <v>91922.930598565479</v>
      </c>
      <c r="CR534" s="79">
        <f>Model!$BR534*BT534</f>
        <v>34742.410135314567</v>
      </c>
      <c r="CS534" s="79">
        <f>Model!$BR534*BU534</f>
        <v>35062.398474138936</v>
      </c>
      <c r="CT534" s="79">
        <f>Model!$BR534*BV534</f>
        <v>35382.386812963305</v>
      </c>
      <c r="CU534" s="79">
        <f>Model!$BR534*BW534</f>
        <v>35702.375151787674</v>
      </c>
      <c r="CV534" s="79">
        <f>Model!$BR534*BX534</f>
        <v>36022.363490612042</v>
      </c>
      <c r="CW534" s="79">
        <f>Model!$BR534*BY534</f>
        <v>36342.351829436411</v>
      </c>
      <c r="CX534" s="79">
        <f>Model!$BR534*BZ534</f>
        <v>36662.340168260773</v>
      </c>
      <c r="CY534" s="79">
        <f>Model!$BR534*CA534</f>
        <v>36982.328507085149</v>
      </c>
      <c r="CZ534" s="79">
        <f>Model!$BR534*CB534</f>
        <v>37302.316845909518</v>
      </c>
      <c r="DA534" s="79">
        <f>Model!$BR534*CC534</f>
        <v>37622.305184733887</v>
      </c>
      <c r="DB534" s="79">
        <f>Model!$BR534*CD534</f>
        <v>37942.293523558255</v>
      </c>
      <c r="DC534" s="79">
        <f>Model!$BR534*CE534</f>
        <v>38262.281862382624</v>
      </c>
      <c r="DD534" s="79">
        <f>SUM(Model!$CF534:$CQ534)</f>
        <v>1052337.4314178051</v>
      </c>
      <c r="DE534" s="79">
        <f>SUM(Model!$CR534:$DC534)</f>
        <v>438028.15198618307</v>
      </c>
      <c r="DF534" s="80">
        <f>IFERROR((Model!$DD534-Model!$DE534)/Model!$DD534,0)</f>
        <v>0.58375694058888361</v>
      </c>
    </row>
    <row r="535" spans="2:110" x14ac:dyDescent="0.25">
      <c r="B535" t="s">
        <v>371</v>
      </c>
      <c r="C535" t="s">
        <v>131</v>
      </c>
      <c r="D535" t="s">
        <v>22</v>
      </c>
      <c r="E535" s="4">
        <v>39</v>
      </c>
      <c r="F535" s="4">
        <v>220288.12</v>
      </c>
      <c r="G535" s="4">
        <v>101317.57</v>
      </c>
      <c r="H535" s="4">
        <v>1</v>
      </c>
      <c r="I535" s="4">
        <v>2</v>
      </c>
      <c r="J535" s="4">
        <v>8</v>
      </c>
      <c r="K535" s="4">
        <v>5</v>
      </c>
      <c r="L535" s="4">
        <v>1</v>
      </c>
      <c r="M535" s="4">
        <v>3</v>
      </c>
      <c r="N535" s="4">
        <v>2</v>
      </c>
      <c r="O535" s="4">
        <v>5</v>
      </c>
      <c r="P535" s="4">
        <v>5</v>
      </c>
      <c r="Q535" s="4">
        <v>9</v>
      </c>
      <c r="R535" s="4">
        <v>0</v>
      </c>
      <c r="S535" s="4">
        <v>6</v>
      </c>
      <c r="T535" s="4">
        <v>0</v>
      </c>
      <c r="U535" s="4">
        <v>0</v>
      </c>
      <c r="V535" s="4">
        <v>12</v>
      </c>
      <c r="W535" s="4">
        <v>4</v>
      </c>
      <c r="X535" s="4">
        <v>7</v>
      </c>
      <c r="Y535" s="4">
        <v>2</v>
      </c>
      <c r="Z535" s="4">
        <v>2</v>
      </c>
      <c r="AA535" s="4">
        <v>1</v>
      </c>
      <c r="AB535" s="4">
        <v>0</v>
      </c>
      <c r="AC535" s="4">
        <v>2</v>
      </c>
      <c r="AD535" s="4">
        <v>1</v>
      </c>
      <c r="AE535" s="4">
        <v>1</v>
      </c>
      <c r="AF535" s="4">
        <v>0</v>
      </c>
      <c r="AG535" s="4">
        <v>0</v>
      </c>
      <c r="AH535" s="4">
        <v>2</v>
      </c>
      <c r="AI535" s="4">
        <v>0</v>
      </c>
      <c r="AJ535" s="4">
        <v>0</v>
      </c>
      <c r="AK535" s="4">
        <v>5</v>
      </c>
      <c r="AL535" s="4">
        <v>6</v>
      </c>
      <c r="AM535" s="4">
        <v>6</v>
      </c>
      <c r="AN535" s="4">
        <v>5</v>
      </c>
      <c r="AO535" s="4">
        <v>3</v>
      </c>
      <c r="AP535" s="4">
        <v>8</v>
      </c>
      <c r="AQ535" s="4">
        <v>4</v>
      </c>
      <c r="AR535" s="79">
        <f>MAX(IFERROR(IFERROR(_xlfn.FORECAST.ETS(AR$5,tbl_Model[[#This Row],[H_2023_01]:[H_2025_12]],$H$5:$AQ$5),_xlfn.FORECAST.LINEAR(AR$5,tbl_Model[[#This Row],[H_2023_01]:[H_2025_12]],$H$5:$AQ$5)),0),0)</f>
        <v>3.6200223808407466</v>
      </c>
      <c r="AS535" s="79">
        <f>MAX(IFERROR(IFERROR(_xlfn.FORECAST.ETS(AS$5,tbl_Model[[#This Row],[H_2023_01]:[H_2025_12]],$H$5:$AQ$5),_xlfn.FORECAST.LINEAR(AS$5,tbl_Model[[#This Row],[H_2023_01]:[H_2025_12]],$H$5:$AQ$5)),0),0)</f>
        <v>3.6358002919656758</v>
      </c>
      <c r="AT535" s="79">
        <f>MAX(IFERROR(IFERROR(_xlfn.FORECAST.ETS(AT$5,tbl_Model[[#This Row],[H_2023_01]:[H_2025_12]],$H$5:$AQ$5),_xlfn.FORECAST.LINEAR(AT$5,tbl_Model[[#This Row],[H_2023_01]:[H_2025_12]],$H$5:$AQ$5)),0),0)</f>
        <v>3.6515782030906063</v>
      </c>
      <c r="AU535" s="79">
        <f>MAX(IFERROR(IFERROR(_xlfn.FORECAST.ETS(AU$5,tbl_Model[[#This Row],[H_2023_01]:[H_2025_12]],$H$5:$AQ$5),_xlfn.FORECAST.LINEAR(AU$5,tbl_Model[[#This Row],[H_2023_01]:[H_2025_12]],$H$5:$AQ$5)),0),0)</f>
        <v>3.6673561142155355</v>
      </c>
      <c r="AV535" s="79">
        <f>MAX(IFERROR(IFERROR(_xlfn.FORECAST.ETS(AV$5,tbl_Model[[#This Row],[H_2023_01]:[H_2025_12]],$H$5:$AQ$5),_xlfn.FORECAST.LINEAR(AV$5,tbl_Model[[#This Row],[H_2023_01]:[H_2025_12]],$H$5:$AQ$5)),0),0)</f>
        <v>3.6831340253404661</v>
      </c>
      <c r="AW535" s="79">
        <f>MAX(IFERROR(IFERROR(_xlfn.FORECAST.ETS(AW$5,tbl_Model[[#This Row],[H_2023_01]:[H_2025_12]],$H$5:$AQ$5),_xlfn.FORECAST.LINEAR(AW$5,tbl_Model[[#This Row],[H_2023_01]:[H_2025_12]],$H$5:$AQ$5)),0),0)</f>
        <v>3.6989119364653953</v>
      </c>
      <c r="AX535" s="79">
        <f>MAX(IFERROR(IFERROR(_xlfn.FORECAST.ETS(AX$5,tbl_Model[[#This Row],[H_2023_01]:[H_2025_12]],$H$5:$AQ$5),_xlfn.FORECAST.LINEAR(AX$5,tbl_Model[[#This Row],[H_2023_01]:[H_2025_12]],$H$5:$AQ$5)),0),0)</f>
        <v>3.7146898475903258</v>
      </c>
      <c r="AY535" s="79">
        <f>MAX(IFERROR(IFERROR(_xlfn.FORECAST.ETS(AY$5,tbl_Model[[#This Row],[H_2023_01]:[H_2025_12]],$H$5:$AQ$5),_xlfn.FORECAST.LINEAR(AY$5,tbl_Model[[#This Row],[H_2023_01]:[H_2025_12]],$H$5:$AQ$5)),0),0)</f>
        <v>3.7304677587152546</v>
      </c>
      <c r="AZ535" s="79">
        <f>MAX(IFERROR(IFERROR(_xlfn.FORECAST.ETS(AZ$5,tbl_Model[[#This Row],[H_2023_01]:[H_2025_12]],$H$5:$AQ$5),_xlfn.FORECAST.LINEAR(AZ$5,tbl_Model[[#This Row],[H_2023_01]:[H_2025_12]],$H$5:$AQ$5)),0),0)</f>
        <v>3.7462456698401856</v>
      </c>
      <c r="BA535" s="79">
        <f>MAX(IFERROR(IFERROR(_xlfn.FORECAST.ETS(BA$5,tbl_Model[[#This Row],[H_2023_01]:[H_2025_12]],$H$5:$AQ$5),_xlfn.FORECAST.LINEAR(BA$5,tbl_Model[[#This Row],[H_2023_01]:[H_2025_12]],$H$5:$AQ$5)),0),0)</f>
        <v>3.7620235809651144</v>
      </c>
      <c r="BB535" s="79">
        <f>MAX(IFERROR(IFERROR(_xlfn.FORECAST.ETS(BB$5,tbl_Model[[#This Row],[H_2023_01]:[H_2025_12]],$H$5:$AQ$5),_xlfn.FORECAST.LINEAR(BB$5,tbl_Model[[#This Row],[H_2023_01]:[H_2025_12]],$H$5:$AQ$5)),0),0)</f>
        <v>3.7778014920900453</v>
      </c>
      <c r="BC535" s="79">
        <f>MAX(IFERROR(IFERROR(_xlfn.FORECAST.ETS(BC$5,tbl_Model[[#This Row],[H_2023_01]:[H_2025_12]],$H$5:$AQ$5),_xlfn.FORECAST.LINEAR(BC$5,tbl_Model[[#This Row],[H_2023_01]:[H_2025_12]],$H$5:$AQ$5)),0),0)</f>
        <v>3.7935794032149741</v>
      </c>
      <c r="BD535" s="80">
        <f>IFERROR(AR535/SUM(Model!$AR535:$BC535),1/12)</f>
        <v>8.1382448241425945E-2</v>
      </c>
      <c r="BE535" s="80">
        <f>IFERROR(AS535/SUM(Model!$AR535:$BC535),1/12)</f>
        <v>8.1737154621772723E-2</v>
      </c>
      <c r="BF535" s="80">
        <f>IFERROR(AT535/SUM(Model!$AR535:$BC535),1/12)</f>
        <v>8.2091861002119543E-2</v>
      </c>
      <c r="BG535" s="80">
        <f>IFERROR(AU535/SUM(Model!$AR535:$BC535),1/12)</f>
        <v>8.2446567382466321E-2</v>
      </c>
      <c r="BH535" s="80">
        <f>IFERROR(AV535/SUM(Model!$AR535:$BC535),1/12)</f>
        <v>8.2801273762813141E-2</v>
      </c>
      <c r="BI535" s="80">
        <f>IFERROR(AW535/SUM(Model!$AR535:$BC535),1/12)</f>
        <v>8.3155980143159919E-2</v>
      </c>
      <c r="BJ535" s="80">
        <f>IFERROR(AX535/SUM(Model!$AR535:$BC535),1/12)</f>
        <v>8.3510686523506739E-2</v>
      </c>
      <c r="BK535" s="80">
        <f>IFERROR(AY535/SUM(Model!$AR535:$BC535),1/12)</f>
        <v>8.3865392903853517E-2</v>
      </c>
      <c r="BL535" s="80">
        <f>IFERROR(AZ535/SUM(Model!$AR535:$BC535),1/12)</f>
        <v>8.4220099284200337E-2</v>
      </c>
      <c r="BM535" s="80">
        <f>IFERROR(BA535/SUM(Model!$AR535:$BC535),1/12)</f>
        <v>8.4574805664547115E-2</v>
      </c>
      <c r="BN535" s="80">
        <f>IFERROR(BB535/SUM(Model!$AR535:$BC535),1/12)</f>
        <v>8.4929512044893934E-2</v>
      </c>
      <c r="BO535" s="80">
        <f>IFERROR(BC535/SUM(Model!$AR535:$BC535),1/12)</f>
        <v>8.5284218425240713E-2</v>
      </c>
      <c r="BP53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40.215000000000003</v>
      </c>
      <c r="BQ535" s="77" cm="1">
        <f t="array" ref="BQ53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535" s="77" cm="1">
        <f t="array" ref="BR53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535" s="77">
        <f>IF(tbl_Model[[#This Row],[Type]]="Boutique",
    tbl_Model[[#This Row],[UnitListPrice]],
    tbl_Model[[#This Row],[UnitListPrice]]*(1-SUMIFS(tbl_MarketTerms[WholesaleMarginPct],tbl_MarketTerms[Country],tbl_Model[[#This Row],[country]])))</f>
        <v>5807.7349277528647</v>
      </c>
      <c r="BT535" s="79">
        <f>Model!$BP535*BD535</f>
        <v>3.2727951560289448</v>
      </c>
      <c r="BU535" s="79">
        <f>Model!$BP535*BE535</f>
        <v>3.2870596731145905</v>
      </c>
      <c r="BV535" s="79">
        <f>Model!$BP535*BF535</f>
        <v>3.3013241902002375</v>
      </c>
      <c r="BW535" s="79">
        <f>Model!$BP535*BG535</f>
        <v>3.3155887072858832</v>
      </c>
      <c r="BX535" s="79">
        <f>Model!$BP535*BH535</f>
        <v>3.3298532243715306</v>
      </c>
      <c r="BY535" s="79">
        <f>Model!$BP535*BI535</f>
        <v>3.3441177414571763</v>
      </c>
      <c r="BZ535" s="79">
        <f>Model!$BP535*BJ535</f>
        <v>3.3583822585428238</v>
      </c>
      <c r="CA535" s="79">
        <f>Model!$BP535*BK535</f>
        <v>3.3726467756284695</v>
      </c>
      <c r="CB535" s="79">
        <f>Model!$BP535*BL535</f>
        <v>3.386911292714117</v>
      </c>
      <c r="CC535" s="79">
        <f>Model!$BP535*BM535</f>
        <v>3.4011758097997626</v>
      </c>
      <c r="CD535" s="79">
        <f>Model!$BP535*BN535</f>
        <v>3.4154403268854097</v>
      </c>
      <c r="CE535" s="79">
        <f>Model!$BP535*BO535</f>
        <v>3.4297048439710554</v>
      </c>
      <c r="CF535" s="79">
        <f>Model!$BS535*BT535</f>
        <v>19007.526739049688</v>
      </c>
      <c r="CG535" s="79">
        <f>Model!$BS535*BU535</f>
        <v>19090.371273155521</v>
      </c>
      <c r="CH535" s="79">
        <f>Model!$BS535*BV535</f>
        <v>19173.21580726136</v>
      </c>
      <c r="CI535" s="79">
        <f>Model!$BS535*BW535</f>
        <v>19256.060341367192</v>
      </c>
      <c r="CJ535" s="79">
        <f>Model!$BS535*BX535</f>
        <v>19338.904875473036</v>
      </c>
      <c r="CK535" s="79">
        <f>Model!$BS535*BY535</f>
        <v>19421.749409578868</v>
      </c>
      <c r="CL535" s="79">
        <f>Model!$BS535*BZ535</f>
        <v>19504.593943684707</v>
      </c>
      <c r="CM535" s="79">
        <f>Model!$BS535*CA535</f>
        <v>19587.43847779054</v>
      </c>
      <c r="CN535" s="79">
        <f>Model!$BS535*CB535</f>
        <v>19670.283011896383</v>
      </c>
      <c r="CO535" s="79">
        <f>Model!$BS535*CC535</f>
        <v>19753.127546002215</v>
      </c>
      <c r="CP535" s="79">
        <f>Model!$BS535*CD535</f>
        <v>19835.972080108055</v>
      </c>
      <c r="CQ535" s="79">
        <f>Model!$BS535*CE535</f>
        <v>19918.816614213887</v>
      </c>
      <c r="CR535" s="79">
        <f>Model!$BR535*BT535</f>
        <v>8690.1653010292575</v>
      </c>
      <c r="CS535" s="79">
        <f>Model!$BR535*BU535</f>
        <v>8728.0414911064945</v>
      </c>
      <c r="CT535" s="79">
        <f>Model!$BR535*BV535</f>
        <v>8765.9176811837369</v>
      </c>
      <c r="CU535" s="79">
        <f>Model!$BR535*BW535</f>
        <v>8803.7938712609757</v>
      </c>
      <c r="CV535" s="79">
        <f>Model!$BR535*BX535</f>
        <v>8841.6700613382181</v>
      </c>
      <c r="CW535" s="79">
        <f>Model!$BR535*BY535</f>
        <v>8879.5462514154569</v>
      </c>
      <c r="CX535" s="79">
        <f>Model!$BR535*BZ535</f>
        <v>8917.4224414926994</v>
      </c>
      <c r="CY535" s="79">
        <f>Model!$BR535*CA535</f>
        <v>8955.2986315699382</v>
      </c>
      <c r="CZ535" s="79">
        <f>Model!$BR535*CB535</f>
        <v>8993.1748216471806</v>
      </c>
      <c r="DA535" s="79">
        <f>Model!$BR535*CC535</f>
        <v>9031.0510117244194</v>
      </c>
      <c r="DB535" s="79">
        <f>Model!$BR535*CD535</f>
        <v>9068.9272018016618</v>
      </c>
      <c r="DC535" s="79">
        <f>Model!$BR535*CE535</f>
        <v>9106.8033918788988</v>
      </c>
      <c r="DD535" s="79">
        <f>SUM(Model!$CF535:$CQ535)</f>
        <v>233558.06011958144</v>
      </c>
      <c r="DE535" s="79">
        <f>SUM(Model!$CR535:$DC535)</f>
        <v>106781.81215744895</v>
      </c>
      <c r="DF535" s="80">
        <f>IFERROR((Model!$DD535-Model!$DE535)/Model!$DD535,0)</f>
        <v>0.54280399442101557</v>
      </c>
    </row>
    <row r="536" spans="2:110" x14ac:dyDescent="0.25">
      <c r="B536" t="s">
        <v>371</v>
      </c>
      <c r="C536" t="s">
        <v>131</v>
      </c>
      <c r="D536" t="s">
        <v>28</v>
      </c>
      <c r="E536" s="4">
        <v>319</v>
      </c>
      <c r="F536" s="4">
        <v>2026820.16</v>
      </c>
      <c r="G536" s="4">
        <v>838216.8</v>
      </c>
      <c r="H536" s="4">
        <v>21</v>
      </c>
      <c r="I536" s="4">
        <v>9</v>
      </c>
      <c r="J536" s="4">
        <v>38</v>
      </c>
      <c r="K536" s="4">
        <v>40</v>
      </c>
      <c r="L536" s="4">
        <v>28</v>
      </c>
      <c r="M536" s="4">
        <v>17</v>
      </c>
      <c r="N536" s="4">
        <v>28</v>
      </c>
      <c r="O536" s="4">
        <v>26</v>
      </c>
      <c r="P536" s="4">
        <v>34</v>
      </c>
      <c r="Q536" s="4">
        <v>46</v>
      </c>
      <c r="R536" s="4">
        <v>38</v>
      </c>
      <c r="S536" s="4">
        <v>46</v>
      </c>
      <c r="T536" s="4">
        <v>26</v>
      </c>
      <c r="U536" s="4">
        <v>25</v>
      </c>
      <c r="V536" s="4">
        <v>14</v>
      </c>
      <c r="W536" s="4">
        <v>31</v>
      </c>
      <c r="X536" s="4">
        <v>28</v>
      </c>
      <c r="Y536" s="4">
        <v>33</v>
      </c>
      <c r="Z536" s="4">
        <v>25</v>
      </c>
      <c r="AA536" s="4">
        <v>11</v>
      </c>
      <c r="AB536" s="4">
        <v>40</v>
      </c>
      <c r="AC536" s="4">
        <v>14</v>
      </c>
      <c r="AD536" s="4">
        <v>39</v>
      </c>
      <c r="AE536" s="4">
        <v>44</v>
      </c>
      <c r="AF536" s="4">
        <v>26</v>
      </c>
      <c r="AG536" s="4">
        <v>20</v>
      </c>
      <c r="AH536" s="4">
        <v>21</v>
      </c>
      <c r="AI536" s="4">
        <v>24</v>
      </c>
      <c r="AJ536" s="4">
        <v>25</v>
      </c>
      <c r="AK536" s="4">
        <v>18</v>
      </c>
      <c r="AL536" s="4">
        <v>25</v>
      </c>
      <c r="AM536" s="4">
        <v>26</v>
      </c>
      <c r="AN536" s="4">
        <v>20</v>
      </c>
      <c r="AO536" s="4">
        <v>51</v>
      </c>
      <c r="AP536" s="4">
        <v>21</v>
      </c>
      <c r="AQ536" s="4">
        <v>42</v>
      </c>
      <c r="AR536" s="79">
        <f>MAX(IFERROR(IFERROR(_xlfn.FORECAST.ETS(AR$5,tbl_Model[[#This Row],[H_2023_01]:[H_2025_12]],$H$5:$AQ$5),_xlfn.FORECAST.LINEAR(AR$5,tbl_Model[[#This Row],[H_2023_01]:[H_2025_12]],$H$5:$AQ$5)),0),0)</f>
        <v>41.060790889053933</v>
      </c>
      <c r="AS536" s="79">
        <f>MAX(IFERROR(IFERROR(_xlfn.FORECAST.ETS(AS$5,tbl_Model[[#This Row],[H_2023_01]:[H_2025_12]],$H$5:$AQ$5),_xlfn.FORECAST.LINEAR(AS$5,tbl_Model[[#This Row],[H_2023_01]:[H_2025_12]],$H$5:$AQ$5)),0),0)</f>
        <v>36.084616785959938</v>
      </c>
      <c r="AT536" s="79">
        <f>MAX(IFERROR(IFERROR(_xlfn.FORECAST.ETS(AT$5,tbl_Model[[#This Row],[H_2023_01]:[H_2025_12]],$H$5:$AQ$5),_xlfn.FORECAST.LINEAR(AT$5,tbl_Model[[#This Row],[H_2023_01]:[H_2025_12]],$H$5:$AQ$5)),0),0)</f>
        <v>25.29491735025853</v>
      </c>
      <c r="AU536" s="79">
        <f>MAX(IFERROR(IFERROR(_xlfn.FORECAST.ETS(AU$5,tbl_Model[[#This Row],[H_2023_01]:[H_2025_12]],$H$5:$AQ$5),_xlfn.FORECAST.LINEAR(AU$5,tbl_Model[[#This Row],[H_2023_01]:[H_2025_12]],$H$5:$AQ$5)),0),0)</f>
        <v>23.261310664058051</v>
      </c>
      <c r="AV536" s="79">
        <f>MAX(IFERROR(IFERROR(_xlfn.FORECAST.ETS(AV$5,tbl_Model[[#This Row],[H_2023_01]:[H_2025_12]],$H$5:$AQ$5),_xlfn.FORECAST.LINEAR(AV$5,tbl_Model[[#This Row],[H_2023_01]:[H_2025_12]],$H$5:$AQ$5)),0),0)</f>
        <v>12.696358805709691</v>
      </c>
      <c r="AW536" s="79">
        <f>MAX(IFERROR(IFERROR(_xlfn.FORECAST.ETS(AW$5,tbl_Model[[#This Row],[H_2023_01]:[H_2025_12]],$H$5:$AQ$5),_xlfn.FORECAST.LINEAR(AW$5,tbl_Model[[#This Row],[H_2023_01]:[H_2025_12]],$H$5:$AQ$5)),0),0)</f>
        <v>29.767767530985999</v>
      </c>
      <c r="AX536" s="79">
        <f>MAX(IFERROR(IFERROR(_xlfn.FORECAST.ETS(AX$5,tbl_Model[[#This Row],[H_2023_01]:[H_2025_12]],$H$5:$AQ$5),_xlfn.FORECAST.LINEAR(AX$5,tbl_Model[[#This Row],[H_2023_01]:[H_2025_12]],$H$5:$AQ$5)),0),0)</f>
        <v>26.850805032645898</v>
      </c>
      <c r="AY536" s="79">
        <f>MAX(IFERROR(IFERROR(_xlfn.FORECAST.ETS(AY$5,tbl_Model[[#This Row],[H_2023_01]:[H_2025_12]],$H$5:$AQ$5),_xlfn.FORECAST.LINEAR(AY$5,tbl_Model[[#This Row],[H_2023_01]:[H_2025_12]],$H$5:$AQ$5)),0),0)</f>
        <v>31.917880053343932</v>
      </c>
      <c r="AZ536" s="79">
        <f>MAX(IFERROR(IFERROR(_xlfn.FORECAST.ETS(AZ$5,tbl_Model[[#This Row],[H_2023_01]:[H_2025_12]],$H$5:$AQ$5),_xlfn.FORECAST.LINEAR(AZ$5,tbl_Model[[#This Row],[H_2023_01]:[H_2025_12]],$H$5:$AQ$5)),0),0)</f>
        <v>19.512579528166867</v>
      </c>
      <c r="BA536" s="79">
        <f>MAX(IFERROR(IFERROR(_xlfn.FORECAST.ETS(BA$5,tbl_Model[[#This Row],[H_2023_01]:[H_2025_12]],$H$5:$AQ$5),_xlfn.FORECAST.LINEAR(BA$5,tbl_Model[[#This Row],[H_2023_01]:[H_2025_12]],$H$5:$AQ$5)),0),0)</f>
        <v>18.126395906176285</v>
      </c>
      <c r="BB536" s="79">
        <f>MAX(IFERROR(IFERROR(_xlfn.FORECAST.ETS(BB$5,tbl_Model[[#This Row],[H_2023_01]:[H_2025_12]],$H$5:$AQ$5),_xlfn.FORECAST.LINEAR(BB$5,tbl_Model[[#This Row],[H_2023_01]:[H_2025_12]],$H$5:$AQ$5)),0),0)</f>
        <v>31.494593771234474</v>
      </c>
      <c r="BC536" s="79">
        <f>MAX(IFERROR(IFERROR(_xlfn.FORECAST.ETS(BC$5,tbl_Model[[#This Row],[H_2023_01]:[H_2025_12]],$H$5:$AQ$5),_xlfn.FORECAST.LINEAR(BC$5,tbl_Model[[#This Row],[H_2023_01]:[H_2025_12]],$H$5:$AQ$5)),0),0)</f>
        <v>22.628810528346637</v>
      </c>
      <c r="BD536" s="80">
        <f>IFERROR(AR536/SUM(Model!$AR536:$BC536),1/12)</f>
        <v>0.12883966023578561</v>
      </c>
      <c r="BE536" s="80">
        <f>IFERROR(AS536/SUM(Model!$AR536:$BC536),1/12)</f>
        <v>0.11322552892377381</v>
      </c>
      <c r="BF536" s="80">
        <f>IFERROR(AT536/SUM(Model!$AR536:$BC536),1/12)</f>
        <v>7.936984374960919E-2</v>
      </c>
      <c r="BG536" s="80">
        <f>IFERROR(AU536/SUM(Model!$AR536:$BC536),1/12)</f>
        <v>7.2988836739509469E-2</v>
      </c>
      <c r="BH536" s="80">
        <f>IFERROR(AV536/SUM(Model!$AR536:$BC536),1/12)</f>
        <v>3.9838359645316394E-2</v>
      </c>
      <c r="BI536" s="80">
        <f>IFERROR(AW536/SUM(Model!$AR536:$BC536),1/12)</f>
        <v>9.3404656160495439E-2</v>
      </c>
      <c r="BJ536" s="80">
        <f>IFERROR(AX536/SUM(Model!$AR536:$BC536),1/12)</f>
        <v>8.4251874417393319E-2</v>
      </c>
      <c r="BK536" s="80">
        <f>IFERROR(AY536/SUM(Model!$AR536:$BC536),1/12)</f>
        <v>0.1001512326596625</v>
      </c>
      <c r="BL536" s="80">
        <f>IFERROR(AZ536/SUM(Model!$AR536:$BC536),1/12)</f>
        <v>6.1226149382401458E-2</v>
      </c>
      <c r="BM536" s="80">
        <f>IFERROR(BA536/SUM(Model!$AR536:$BC536),1/12)</f>
        <v>5.6876612439378582E-2</v>
      </c>
      <c r="BN536" s="80">
        <f>IFERROR(BB536/SUM(Model!$AR536:$BC536),1/12)</f>
        <v>9.8823054132443966E-2</v>
      </c>
      <c r="BO536" s="80">
        <f>IFERROR(BC536/SUM(Model!$AR536:$BC536),1/12)</f>
        <v>7.1004191514230319E-2</v>
      </c>
      <c r="BP53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329.49930789005339</v>
      </c>
      <c r="BQ536" s="77" cm="1">
        <f t="array" ref="BQ53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9367.3143996013951</v>
      </c>
      <c r="BR536" s="77" cm="1">
        <f t="array" ref="BR53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2655.2732104301613</v>
      </c>
      <c r="BS536" s="77">
        <f>IF(tbl_Model[[#This Row],[Type]]="Boutique",
    tbl_Model[[#This Row],[UnitListPrice]],
    tbl_Model[[#This Row],[UnitListPrice]]*(1-SUMIFS(tbl_MarketTerms[WholesaleMarginPct],tbl_MarketTerms[Country],tbl_Model[[#This Row],[country]])))</f>
        <v>6510.2835077229702</v>
      </c>
      <c r="BT536" s="79">
        <f>Model!$BP536*BD536</f>
        <v>42.452578876480992</v>
      </c>
      <c r="BU536" s="79">
        <f>Model!$BP536*BE536</f>
        <v>37.30773341586869</v>
      </c>
      <c r="BV536" s="79">
        <f>Model!$BP536*BF536</f>
        <v>26.152308582837907</v>
      </c>
      <c r="BW536" s="79">
        <f>Model!$BP536*BG536</f>
        <v>24.049771189368471</v>
      </c>
      <c r="BX536" s="79">
        <f>Model!$BP536*BH536</f>
        <v>13.126711930606785</v>
      </c>
      <c r="BY536" s="79">
        <f>Model!$BP536*BI536</f>
        <v>30.77676955859166</v>
      </c>
      <c r="BZ536" s="79">
        <f>Model!$BP536*BJ536</f>
        <v>27.760934308970793</v>
      </c>
      <c r="CA536" s="79">
        <f>Model!$BP536*BK536</f>
        <v>32.999761845694501</v>
      </c>
      <c r="CB536" s="79">
        <f>Model!$BP536*BL536</f>
        <v>20.173973846274301</v>
      </c>
      <c r="CC536" s="79">
        <f>Model!$BP536*BM536</f>
        <v>18.740804433906042</v>
      </c>
      <c r="CD536" s="79">
        <f>Model!$BP536*BN536</f>
        <v>32.562127940221565</v>
      </c>
      <c r="CE536" s="79">
        <f>Model!$BP536*BO536</f>
        <v>23.395831961231693</v>
      </c>
      <c r="CF536" s="79">
        <f>Model!$BS536*BT536</f>
        <v>276378.32411986275</v>
      </c>
      <c r="CG536" s="79">
        <f>Model!$BS536*BU536</f>
        <v>242883.92156785508</v>
      </c>
      <c r="CH536" s="79">
        <f>Model!$BS536*BV536</f>
        <v>170258.94325573152</v>
      </c>
      <c r="CI536" s="79">
        <f>Model!$BS536*BW536</f>
        <v>156570.82873865659</v>
      </c>
      <c r="CJ536" s="79">
        <f>Model!$BS536*BX536</f>
        <v>85458.616192459696</v>
      </c>
      <c r="CK536" s="79">
        <f>Model!$BS536*BY536</f>
        <v>200365.49527828963</v>
      </c>
      <c r="CL536" s="79">
        <f>Model!$BS536*BZ536</f>
        <v>180731.55279067333</v>
      </c>
      <c r="CM536" s="79">
        <f>Model!$BS536*CA536</f>
        <v>214837.80530281062</v>
      </c>
      <c r="CN536" s="79">
        <f>Model!$BS536*CB536</f>
        <v>131338.28921663412</v>
      </c>
      <c r="CO536" s="79">
        <f>Model!$BS536*CC536</f>
        <v>122007.95002752003</v>
      </c>
      <c r="CP536" s="79">
        <f>Model!$BS536*CD536</f>
        <v>211988.68450558977</v>
      </c>
      <c r="CQ536" s="79">
        <f>Model!$BS536*CE536</f>
        <v>152313.49896666463</v>
      </c>
      <c r="CR536" s="79">
        <f>Model!$BR536*BT536</f>
        <v>112723.19540439334</v>
      </c>
      <c r="CS536" s="79">
        <f>Model!$BR536*BU536</f>
        <v>99062.225081026263</v>
      </c>
      <c r="CT536" s="79">
        <f>Model!$BR536*BV536</f>
        <v>69441.524370912273</v>
      </c>
      <c r="CU536" s="79">
        <f>Model!$BR536*BW536</f>
        <v>63858.713156105216</v>
      </c>
      <c r="CV536" s="79">
        <f>Model!$BR536*BX536</f>
        <v>34855.006530374179</v>
      </c>
      <c r="CW536" s="79">
        <f>Model!$BR536*BY536</f>
        <v>81720.73171251094</v>
      </c>
      <c r="CX536" s="79">
        <f>Model!$BR536*BZ536</f>
        <v>73712.865167121694</v>
      </c>
      <c r="CY536" s="79">
        <f>Model!$BR536*CA536</f>
        <v>87623.383579447982</v>
      </c>
      <c r="CZ536" s="79">
        <f>Model!$BR536*CB536</f>
        <v>53567.412301930868</v>
      </c>
      <c r="DA536" s="79">
        <f>Model!$BR536*CC536</f>
        <v>49761.955955261496</v>
      </c>
      <c r="DB536" s="79">
        <f>Model!$BR536*CD536</f>
        <v>86461.345994269766</v>
      </c>
      <c r="DC536" s="79">
        <f>Model!$BR536*CE536</f>
        <v>62122.325842384256</v>
      </c>
      <c r="DD536" s="79">
        <f>SUM(Model!$CF536:$CQ536)</f>
        <v>2145133.9099627477</v>
      </c>
      <c r="DE536" s="79">
        <f>SUM(Model!$CR536:$DC536)</f>
        <v>874910.68509573815</v>
      </c>
      <c r="DF536" s="80">
        <f>IFERROR((Model!$DD536-Model!$DE536)/Model!$DD536,0)</f>
        <v>0.59214169286479101</v>
      </c>
    </row>
    <row r="537" spans="2:110" x14ac:dyDescent="0.25">
      <c r="B537" t="s">
        <v>371</v>
      </c>
      <c r="C537" t="s">
        <v>185</v>
      </c>
      <c r="D537" t="s">
        <v>11</v>
      </c>
      <c r="E537" s="4">
        <v>26</v>
      </c>
      <c r="F537" s="4">
        <v>165727.92000000001</v>
      </c>
      <c r="G537" s="4">
        <v>73017.119999999995</v>
      </c>
      <c r="H537" s="4">
        <v>2</v>
      </c>
      <c r="I537" s="4">
        <v>2</v>
      </c>
      <c r="J537" s="4">
        <v>10</v>
      </c>
      <c r="K537" s="4">
        <v>1</v>
      </c>
      <c r="L537" s="4">
        <v>0</v>
      </c>
      <c r="M537" s="4">
        <v>1</v>
      </c>
      <c r="N537" s="4">
        <v>0</v>
      </c>
      <c r="O537" s="4">
        <v>3</v>
      </c>
      <c r="P537" s="4">
        <v>0</v>
      </c>
      <c r="Q537" s="4">
        <v>4</v>
      </c>
      <c r="R537" s="4">
        <v>3</v>
      </c>
      <c r="S537" s="4">
        <v>0</v>
      </c>
      <c r="T537" s="4">
        <v>0</v>
      </c>
      <c r="U537" s="4">
        <v>0</v>
      </c>
      <c r="V537" s="4">
        <v>0</v>
      </c>
      <c r="W537" s="4">
        <v>0</v>
      </c>
      <c r="X537" s="4">
        <v>0</v>
      </c>
      <c r="Y537" s="4">
        <v>4</v>
      </c>
      <c r="Z537" s="4">
        <v>5</v>
      </c>
      <c r="AA537" s="4">
        <v>7</v>
      </c>
      <c r="AB537" s="4">
        <v>0</v>
      </c>
      <c r="AC537" s="4">
        <v>2</v>
      </c>
      <c r="AD537" s="4">
        <v>4</v>
      </c>
      <c r="AE537" s="4">
        <v>2</v>
      </c>
      <c r="AF537" s="4">
        <v>3</v>
      </c>
      <c r="AG537" s="4">
        <v>0</v>
      </c>
      <c r="AH537" s="4">
        <v>2</v>
      </c>
      <c r="AI537" s="4">
        <v>5</v>
      </c>
      <c r="AJ537" s="4">
        <v>1</v>
      </c>
      <c r="AK537" s="4">
        <v>2</v>
      </c>
      <c r="AL537" s="4">
        <v>3</v>
      </c>
      <c r="AM537" s="4">
        <v>1</v>
      </c>
      <c r="AN537" s="4">
        <v>5</v>
      </c>
      <c r="AO537" s="4">
        <v>2</v>
      </c>
      <c r="AP537" s="4">
        <v>1</v>
      </c>
      <c r="AQ537" s="4">
        <v>1</v>
      </c>
      <c r="AR537" s="79">
        <f>MAX(IFERROR(IFERROR(_xlfn.FORECAST.ETS(AR$5,tbl_Model[[#This Row],[H_2023_01]:[H_2025_12]],$H$5:$AQ$5),_xlfn.FORECAST.LINEAR(AR$5,tbl_Model[[#This Row],[H_2023_01]:[H_2025_12]],$H$5:$AQ$5)),0),0)</f>
        <v>2.1589015974123482</v>
      </c>
      <c r="AS537" s="79">
        <f>MAX(IFERROR(IFERROR(_xlfn.FORECAST.ETS(AS$5,tbl_Model[[#This Row],[H_2023_01]:[H_2025_12]],$H$5:$AQ$5),_xlfn.FORECAST.LINEAR(AS$5,tbl_Model[[#This Row],[H_2023_01]:[H_2025_12]],$H$5:$AQ$5)),0),0)</f>
        <v>2.1638248698793077</v>
      </c>
      <c r="AT537" s="79">
        <f>MAX(IFERROR(IFERROR(_xlfn.FORECAST.ETS(AT$5,tbl_Model[[#This Row],[H_2023_01]:[H_2025_12]],$H$5:$AQ$5),_xlfn.FORECAST.LINEAR(AT$5,tbl_Model[[#This Row],[H_2023_01]:[H_2025_12]],$H$5:$AQ$5)),0),0)</f>
        <v>2.1687481423462693</v>
      </c>
      <c r="AU537" s="79">
        <f>MAX(IFERROR(IFERROR(_xlfn.FORECAST.ETS(AU$5,tbl_Model[[#This Row],[H_2023_01]:[H_2025_12]],$H$5:$AQ$5),_xlfn.FORECAST.LINEAR(AU$5,tbl_Model[[#This Row],[H_2023_01]:[H_2025_12]],$H$5:$AQ$5)),0),0)</f>
        <v>2.1736714148132288</v>
      </c>
      <c r="AV537" s="79">
        <f>MAX(IFERROR(IFERROR(_xlfn.FORECAST.ETS(AV$5,tbl_Model[[#This Row],[H_2023_01]:[H_2025_12]],$H$5:$AQ$5),_xlfn.FORECAST.LINEAR(AV$5,tbl_Model[[#This Row],[H_2023_01]:[H_2025_12]],$H$5:$AQ$5)),0),0)</f>
        <v>2.1785946872801905</v>
      </c>
      <c r="AW537" s="79">
        <f>MAX(IFERROR(IFERROR(_xlfn.FORECAST.ETS(AW$5,tbl_Model[[#This Row],[H_2023_01]:[H_2025_12]],$H$5:$AQ$5),_xlfn.FORECAST.LINEAR(AW$5,tbl_Model[[#This Row],[H_2023_01]:[H_2025_12]],$H$5:$AQ$5)),0),0)</f>
        <v>2.1835179597471499</v>
      </c>
      <c r="AX537" s="79">
        <f>MAX(IFERROR(IFERROR(_xlfn.FORECAST.ETS(AX$5,tbl_Model[[#This Row],[H_2023_01]:[H_2025_12]],$H$5:$AQ$5),_xlfn.FORECAST.LINEAR(AX$5,tbl_Model[[#This Row],[H_2023_01]:[H_2025_12]],$H$5:$AQ$5)),0),0)</f>
        <v>2.1884412322141116</v>
      </c>
      <c r="AY537" s="79">
        <f>MAX(IFERROR(IFERROR(_xlfn.FORECAST.ETS(AY$5,tbl_Model[[#This Row],[H_2023_01]:[H_2025_12]],$H$5:$AQ$5),_xlfn.FORECAST.LINEAR(AY$5,tbl_Model[[#This Row],[H_2023_01]:[H_2025_12]],$H$5:$AQ$5)),0),0)</f>
        <v>2.193364504681071</v>
      </c>
      <c r="AZ537" s="79">
        <f>MAX(IFERROR(IFERROR(_xlfn.FORECAST.ETS(AZ$5,tbl_Model[[#This Row],[H_2023_01]:[H_2025_12]],$H$5:$AQ$5),_xlfn.FORECAST.LINEAR(AZ$5,tbl_Model[[#This Row],[H_2023_01]:[H_2025_12]],$H$5:$AQ$5)),0),0)</f>
        <v>2.1982877771480327</v>
      </c>
      <c r="BA537" s="79">
        <f>MAX(IFERROR(IFERROR(_xlfn.FORECAST.ETS(BA$5,tbl_Model[[#This Row],[H_2023_01]:[H_2025_12]],$H$5:$AQ$5),_xlfn.FORECAST.LINEAR(BA$5,tbl_Model[[#This Row],[H_2023_01]:[H_2025_12]],$H$5:$AQ$5)),0),0)</f>
        <v>2.2032110496149921</v>
      </c>
      <c r="BB537" s="79">
        <f>MAX(IFERROR(IFERROR(_xlfn.FORECAST.ETS(BB$5,tbl_Model[[#This Row],[H_2023_01]:[H_2025_12]],$H$5:$AQ$5),_xlfn.FORECAST.LINEAR(BB$5,tbl_Model[[#This Row],[H_2023_01]:[H_2025_12]],$H$5:$AQ$5)),0),0)</f>
        <v>2.2081343220819538</v>
      </c>
      <c r="BC537" s="79">
        <f>MAX(IFERROR(IFERROR(_xlfn.FORECAST.ETS(BC$5,tbl_Model[[#This Row],[H_2023_01]:[H_2025_12]],$H$5:$AQ$5),_xlfn.FORECAST.LINEAR(BC$5,tbl_Model[[#This Row],[H_2023_01]:[H_2025_12]],$H$5:$AQ$5)),0),0)</f>
        <v>2.2130575945489137</v>
      </c>
      <c r="BD537" s="80">
        <f>IFERROR(AR537/SUM(Model!$AR537:$BC537),1/12)</f>
        <v>8.2301073066659639E-2</v>
      </c>
      <c r="BE537" s="80">
        <f>IFERROR(AS537/SUM(Model!$AR537:$BC537),1/12)</f>
        <v>8.2488756751509365E-2</v>
      </c>
      <c r="BF537" s="80">
        <f>IFERROR(AT537/SUM(Model!$AR537:$BC537),1/12)</f>
        <v>8.2676440436359175E-2</v>
      </c>
      <c r="BG537" s="80">
        <f>IFERROR(AU537/SUM(Model!$AR537:$BC537),1/12)</f>
        <v>8.2864124121208901E-2</v>
      </c>
      <c r="BH537" s="80">
        <f>IFERROR(AV537/SUM(Model!$AR537:$BC537),1/12)</f>
        <v>8.3051807806058711E-2</v>
      </c>
      <c r="BI537" s="80">
        <f>IFERROR(AW537/SUM(Model!$AR537:$BC537),1/12)</f>
        <v>8.3239491490908424E-2</v>
      </c>
      <c r="BJ537" s="80">
        <f>IFERROR(AX537/SUM(Model!$AR537:$BC537),1/12)</f>
        <v>8.3427175175758234E-2</v>
      </c>
      <c r="BK537" s="80">
        <f>IFERROR(AY537/SUM(Model!$AR537:$BC537),1/12)</f>
        <v>8.361485886060796E-2</v>
      </c>
      <c r="BL537" s="80">
        <f>IFERROR(AZ537/SUM(Model!$AR537:$BC537),1/12)</f>
        <v>8.380254254545777E-2</v>
      </c>
      <c r="BM537" s="80">
        <f>IFERROR(BA537/SUM(Model!$AR537:$BC537),1/12)</f>
        <v>8.3990226230307496E-2</v>
      </c>
      <c r="BN537" s="80">
        <f>IFERROR(BB537/SUM(Model!$AR537:$BC537),1/12)</f>
        <v>8.4177909915157306E-2</v>
      </c>
      <c r="BO537" s="80">
        <f>IFERROR(BC537/SUM(Model!$AR537:$BC537),1/12)</f>
        <v>8.4365593600007047E-2</v>
      </c>
      <c r="BP53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24.375</v>
      </c>
      <c r="BQ537" s="77" cm="1">
        <f t="array" ref="BQ53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537" s="77" cm="1">
        <f t="array" ref="BR53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537" s="77">
        <f>IF(tbl_Model[[#This Row],[Type]]="Boutique",
    tbl_Model[[#This Row],[UnitListPrice]],
    tbl_Model[[#This Row],[UnitListPrice]]*(1-SUMIFS(tbl_MarketTerms[WholesaleMarginPct],tbl_MarketTerms[Country],tbl_Model[[#This Row],[country]])))</f>
        <v>7656.4951991388589</v>
      </c>
      <c r="BT537" s="79">
        <f>Model!$BP537*BD537</f>
        <v>2.0060886559998288</v>
      </c>
      <c r="BU537" s="79">
        <f>Model!$BP537*BE537</f>
        <v>2.0106634458180408</v>
      </c>
      <c r="BV537" s="79">
        <f>Model!$BP537*BF537</f>
        <v>2.015238235636255</v>
      </c>
      <c r="BW537" s="79">
        <f>Model!$BP537*BG537</f>
        <v>2.0198130254544671</v>
      </c>
      <c r="BX537" s="79">
        <f>Model!$BP537*BH537</f>
        <v>2.0243878152726813</v>
      </c>
      <c r="BY537" s="79">
        <f>Model!$BP537*BI537</f>
        <v>2.0289626050908929</v>
      </c>
      <c r="BZ537" s="79">
        <f>Model!$BP537*BJ537</f>
        <v>2.0335373949091071</v>
      </c>
      <c r="CA537" s="79">
        <f>Model!$BP537*BK537</f>
        <v>2.0381121847273191</v>
      </c>
      <c r="CB537" s="79">
        <f>Model!$BP537*BL537</f>
        <v>2.0426869745455329</v>
      </c>
      <c r="CC537" s="79">
        <f>Model!$BP537*BM537</f>
        <v>2.0472617643637454</v>
      </c>
      <c r="CD537" s="79">
        <f>Model!$BP537*BN537</f>
        <v>2.0518365541819592</v>
      </c>
      <c r="CE537" s="79">
        <f>Model!$BP537*BO537</f>
        <v>2.0564113440001717</v>
      </c>
      <c r="CF537" s="79">
        <f>Model!$BS537*BT537</f>
        <v>15359.608163709614</v>
      </c>
      <c r="CG537" s="79">
        <f>Model!$BS537*BU537</f>
        <v>15394.635019989824</v>
      </c>
      <c r="CH537" s="79">
        <f>Model!$BS537*BV537</f>
        <v>15429.661876270051</v>
      </c>
      <c r="CI537" s="79">
        <f>Model!$BS537*BW537</f>
        <v>15464.688732550261</v>
      </c>
      <c r="CJ537" s="79">
        <f>Model!$BS537*BX537</f>
        <v>15499.715588830488</v>
      </c>
      <c r="CK537" s="79">
        <f>Model!$BS537*BY537</f>
        <v>15534.742445110694</v>
      </c>
      <c r="CL537" s="79">
        <f>Model!$BS537*BZ537</f>
        <v>15569.769301390921</v>
      </c>
      <c r="CM537" s="79">
        <f>Model!$BS537*CA537</f>
        <v>15604.79615767113</v>
      </c>
      <c r="CN537" s="79">
        <f>Model!$BS537*CB537</f>
        <v>15639.823013951353</v>
      </c>
      <c r="CO537" s="79">
        <f>Model!$BS537*CC537</f>
        <v>15674.849870231566</v>
      </c>
      <c r="CP537" s="79">
        <f>Model!$BS537*CD537</f>
        <v>15709.876726511789</v>
      </c>
      <c r="CQ537" s="79">
        <f>Model!$BS537*CE537</f>
        <v>15744.903582792003</v>
      </c>
      <c r="CR537" s="79">
        <f>Model!$BR537*BT537</f>
        <v>6752.8096894471737</v>
      </c>
      <c r="CS537" s="79">
        <f>Model!$BR537*BU537</f>
        <v>6768.2091509411675</v>
      </c>
      <c r="CT537" s="79">
        <f>Model!$BR537*BV537</f>
        <v>6783.6086124351687</v>
      </c>
      <c r="CU537" s="79">
        <f>Model!$BR537*BW537</f>
        <v>6799.0080739291616</v>
      </c>
      <c r="CV537" s="79">
        <f>Model!$BR537*BX537</f>
        <v>6814.4075354231627</v>
      </c>
      <c r="CW537" s="79">
        <f>Model!$BR537*BY537</f>
        <v>6829.8069969171547</v>
      </c>
      <c r="CX537" s="79">
        <f>Model!$BR537*BZ537</f>
        <v>6845.2064584111558</v>
      </c>
      <c r="CY537" s="79">
        <f>Model!$BR537*CA537</f>
        <v>6860.6059199051488</v>
      </c>
      <c r="CZ537" s="79">
        <f>Model!$BR537*CB537</f>
        <v>6876.0053813991481</v>
      </c>
      <c r="DA537" s="79">
        <f>Model!$BR537*CC537</f>
        <v>6891.4048428931437</v>
      </c>
      <c r="DB537" s="79">
        <f>Model!$BR537*CD537</f>
        <v>6906.804304387143</v>
      </c>
      <c r="DC537" s="79">
        <f>Model!$BR537*CE537</f>
        <v>6922.2037658811378</v>
      </c>
      <c r="DD537" s="79">
        <f>SUM(Model!$CF537:$CQ537)</f>
        <v>186627.07047900965</v>
      </c>
      <c r="DE537" s="79">
        <f>SUM(Model!$CR537:$DC537)</f>
        <v>82050.080731969865</v>
      </c>
      <c r="DF537" s="80">
        <f>IFERROR((Model!$DD537-Model!$DE537)/Model!$DD537,0)</f>
        <v>0.56035273703126465</v>
      </c>
    </row>
    <row r="538" spans="2:110" x14ac:dyDescent="0.25">
      <c r="B538" t="s">
        <v>371</v>
      </c>
      <c r="C538" t="s">
        <v>148</v>
      </c>
      <c r="D538" t="s">
        <v>3</v>
      </c>
      <c r="E538" s="4">
        <v>22</v>
      </c>
      <c r="F538" s="4">
        <v>128346.37</v>
      </c>
      <c r="G538" s="4">
        <v>61479.4</v>
      </c>
      <c r="H538" s="4">
        <v>2</v>
      </c>
      <c r="I538" s="4">
        <v>0</v>
      </c>
      <c r="J538" s="4">
        <v>3</v>
      </c>
      <c r="K538" s="4">
        <v>1</v>
      </c>
      <c r="L538" s="4">
        <v>2</v>
      </c>
      <c r="M538" s="4">
        <v>1</v>
      </c>
      <c r="N538" s="4">
        <v>3</v>
      </c>
      <c r="O538" s="4">
        <v>3</v>
      </c>
      <c r="P538" s="4">
        <v>0</v>
      </c>
      <c r="Q538" s="4">
        <v>2</v>
      </c>
      <c r="R538" s="4">
        <v>2</v>
      </c>
      <c r="S538" s="4">
        <v>1</v>
      </c>
      <c r="T538" s="4">
        <v>0</v>
      </c>
      <c r="U538" s="4">
        <v>3</v>
      </c>
      <c r="V538" s="4">
        <v>0</v>
      </c>
      <c r="W538" s="4">
        <v>2</v>
      </c>
      <c r="X538" s="4">
        <v>2</v>
      </c>
      <c r="Y538" s="4">
        <v>6</v>
      </c>
      <c r="Z538" s="4">
        <v>0</v>
      </c>
      <c r="AA538" s="4">
        <v>1</v>
      </c>
      <c r="AB538" s="4">
        <v>0</v>
      </c>
      <c r="AC538" s="4">
        <v>5</v>
      </c>
      <c r="AD538" s="4">
        <v>5</v>
      </c>
      <c r="AE538" s="4">
        <v>1</v>
      </c>
      <c r="AF538" s="4">
        <v>0</v>
      </c>
      <c r="AG538" s="4">
        <v>0</v>
      </c>
      <c r="AH538" s="4">
        <v>0</v>
      </c>
      <c r="AI538" s="4">
        <v>0</v>
      </c>
      <c r="AJ538" s="4">
        <v>0</v>
      </c>
      <c r="AK538" s="4">
        <v>8</v>
      </c>
      <c r="AL538" s="4">
        <v>1</v>
      </c>
      <c r="AM538" s="4">
        <v>0</v>
      </c>
      <c r="AN538" s="4">
        <v>4</v>
      </c>
      <c r="AO538" s="4">
        <v>0</v>
      </c>
      <c r="AP538" s="4">
        <v>7</v>
      </c>
      <c r="AQ538" s="4">
        <v>2</v>
      </c>
      <c r="AR538" s="79">
        <f>MAX(IFERROR(IFERROR(_xlfn.FORECAST.ETS(AR$5,tbl_Model[[#This Row],[H_2023_01]:[H_2025_12]],$H$5:$AQ$5),_xlfn.FORECAST.LINEAR(AR$5,tbl_Model[[#This Row],[H_2023_01]:[H_2025_12]],$H$5:$AQ$5)),0),0)</f>
        <v>2.5162054621633185</v>
      </c>
      <c r="AS538" s="79">
        <f>MAX(IFERROR(IFERROR(_xlfn.FORECAST.ETS(AS$5,tbl_Model[[#This Row],[H_2023_01]:[H_2025_12]],$H$5:$AQ$5),_xlfn.FORECAST.LINEAR(AS$5,tbl_Model[[#This Row],[H_2023_01]:[H_2025_12]],$H$5:$AQ$5)),0),0)</f>
        <v>2.5247139832373042</v>
      </c>
      <c r="AT538" s="79">
        <f>MAX(IFERROR(IFERROR(_xlfn.FORECAST.ETS(AT$5,tbl_Model[[#This Row],[H_2023_01]:[H_2025_12]],$H$5:$AQ$5),_xlfn.FORECAST.LINEAR(AT$5,tbl_Model[[#This Row],[H_2023_01]:[H_2025_12]],$H$5:$AQ$5)),0),0)</f>
        <v>2.5332225043112881</v>
      </c>
      <c r="AU538" s="79">
        <f>MAX(IFERROR(IFERROR(_xlfn.FORECAST.ETS(AU$5,tbl_Model[[#This Row],[H_2023_01]:[H_2025_12]],$H$5:$AQ$5),_xlfn.FORECAST.LINEAR(AU$5,tbl_Model[[#This Row],[H_2023_01]:[H_2025_12]],$H$5:$AQ$5)),0),0)</f>
        <v>2.5417310253852738</v>
      </c>
      <c r="AV538" s="79">
        <f>MAX(IFERROR(IFERROR(_xlfn.FORECAST.ETS(AV$5,tbl_Model[[#This Row],[H_2023_01]:[H_2025_12]],$H$5:$AQ$5),_xlfn.FORECAST.LINEAR(AV$5,tbl_Model[[#This Row],[H_2023_01]:[H_2025_12]],$H$5:$AQ$5)),0),0)</f>
        <v>2.5502395464592578</v>
      </c>
      <c r="AW538" s="79">
        <f>MAX(IFERROR(IFERROR(_xlfn.FORECAST.ETS(AW$5,tbl_Model[[#This Row],[H_2023_01]:[H_2025_12]],$H$5:$AQ$5),_xlfn.FORECAST.LINEAR(AW$5,tbl_Model[[#This Row],[H_2023_01]:[H_2025_12]],$H$5:$AQ$5)),0),0)</f>
        <v>2.558748067533243</v>
      </c>
      <c r="AX538" s="79">
        <f>MAX(IFERROR(IFERROR(_xlfn.FORECAST.ETS(AX$5,tbl_Model[[#This Row],[H_2023_01]:[H_2025_12]],$H$5:$AQ$5),_xlfn.FORECAST.LINEAR(AX$5,tbl_Model[[#This Row],[H_2023_01]:[H_2025_12]],$H$5:$AQ$5)),0),0)</f>
        <v>2.5672565886072269</v>
      </c>
      <c r="AY538" s="79">
        <f>MAX(IFERROR(IFERROR(_xlfn.FORECAST.ETS(AY$5,tbl_Model[[#This Row],[H_2023_01]:[H_2025_12]],$H$5:$AQ$5),_xlfn.FORECAST.LINEAR(AY$5,tbl_Model[[#This Row],[H_2023_01]:[H_2025_12]],$H$5:$AQ$5)),0),0)</f>
        <v>2.5757651096812126</v>
      </c>
      <c r="AZ538" s="79">
        <f>MAX(IFERROR(IFERROR(_xlfn.FORECAST.ETS(AZ$5,tbl_Model[[#This Row],[H_2023_01]:[H_2025_12]],$H$5:$AQ$5),_xlfn.FORECAST.LINEAR(AZ$5,tbl_Model[[#This Row],[H_2023_01]:[H_2025_12]],$H$5:$AQ$5)),0),0)</f>
        <v>2.5842736307551966</v>
      </c>
      <c r="BA538" s="79">
        <f>MAX(IFERROR(IFERROR(_xlfn.FORECAST.ETS(BA$5,tbl_Model[[#This Row],[H_2023_01]:[H_2025_12]],$H$5:$AQ$5),_xlfn.FORECAST.LINEAR(BA$5,tbl_Model[[#This Row],[H_2023_01]:[H_2025_12]],$H$5:$AQ$5)),0),0)</f>
        <v>2.5927821518291823</v>
      </c>
      <c r="BB538" s="79">
        <f>MAX(IFERROR(IFERROR(_xlfn.FORECAST.ETS(BB$5,tbl_Model[[#This Row],[H_2023_01]:[H_2025_12]],$H$5:$AQ$5),_xlfn.FORECAST.LINEAR(BB$5,tbl_Model[[#This Row],[H_2023_01]:[H_2025_12]],$H$5:$AQ$5)),0),0)</f>
        <v>2.6012906729031662</v>
      </c>
      <c r="BC538" s="79">
        <f>MAX(IFERROR(IFERROR(_xlfn.FORECAST.ETS(BC$5,tbl_Model[[#This Row],[H_2023_01]:[H_2025_12]],$H$5:$AQ$5),_xlfn.FORECAST.LINEAR(BC$5,tbl_Model[[#This Row],[H_2023_01]:[H_2025_12]],$H$5:$AQ$5)),0),0)</f>
        <v>2.6097991939771519</v>
      </c>
      <c r="BD538" s="80">
        <f>IFERROR(AR538/SUM(Model!$AR538:$BC538),1/12)</f>
        <v>8.1811782305905037E-2</v>
      </c>
      <c r="BE538" s="80">
        <f>IFERROR(AS538/SUM(Model!$AR538:$BC538),1/12)</f>
        <v>8.2088427947255654E-2</v>
      </c>
      <c r="BF538" s="80">
        <f>IFERROR(AT538/SUM(Model!$AR538:$BC538),1/12)</f>
        <v>8.236507358860623E-2</v>
      </c>
      <c r="BG538" s="80">
        <f>IFERROR(AU538/SUM(Model!$AR538:$BC538),1/12)</f>
        <v>8.2641719229956861E-2</v>
      </c>
      <c r="BH538" s="80">
        <f>IFERROR(AV538/SUM(Model!$AR538:$BC538),1/12)</f>
        <v>8.2918364871307423E-2</v>
      </c>
      <c r="BI538" s="80">
        <f>IFERROR(AW538/SUM(Model!$AR538:$BC538),1/12)</f>
        <v>8.3195010512658041E-2</v>
      </c>
      <c r="BJ538" s="80">
        <f>IFERROR(AX538/SUM(Model!$AR538:$BC538),1/12)</f>
        <v>8.3471656154008603E-2</v>
      </c>
      <c r="BK538" s="80">
        <f>IFERROR(AY538/SUM(Model!$AR538:$BC538),1/12)</f>
        <v>8.3748301795359234E-2</v>
      </c>
      <c r="BL538" s="80">
        <f>IFERROR(AZ538/SUM(Model!$AR538:$BC538),1/12)</f>
        <v>8.402494743670981E-2</v>
      </c>
      <c r="BM538" s="80">
        <f>IFERROR(BA538/SUM(Model!$AR538:$BC538),1/12)</f>
        <v>8.4301593078060427E-2</v>
      </c>
      <c r="BN538" s="80">
        <f>IFERROR(BB538/SUM(Model!$AR538:$BC538),1/12)</f>
        <v>8.4578238719411003E-2</v>
      </c>
      <c r="BO538" s="80">
        <f>IFERROR(BC538/SUM(Model!$AR538:$BC538),1/12)</f>
        <v>8.4854884360761634E-2</v>
      </c>
      <c r="BP53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21.620726495726501</v>
      </c>
      <c r="BQ538" s="77" cm="1">
        <f t="array" ref="BQ53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538" s="77" cm="1">
        <f t="array" ref="BR53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538" s="77">
        <f>IF(tbl_Model[[#This Row],[Type]]="Boutique",
    tbl_Model[[#This Row],[UnitListPrice]],
    tbl_Model[[#This Row],[UnitListPrice]]*(1-SUMIFS(tbl_MarketTerms[WholesaleMarginPct],tbl_MarketTerms[Country],tbl_Model[[#This Row],[country]])))</f>
        <v>5712.2315955313661</v>
      </c>
      <c r="BT538" s="79">
        <f>Model!$BP538*BD538</f>
        <v>1.7688301693638895</v>
      </c>
      <c r="BU538" s="79">
        <f>Model!$BP538*BE538</f>
        <v>1.7748114491117661</v>
      </c>
      <c r="BV538" s="79">
        <f>Model!$BP538*BF538</f>
        <v>1.7807927288596417</v>
      </c>
      <c r="BW538" s="79">
        <f>Model!$BP538*BG538</f>
        <v>1.7867740086075186</v>
      </c>
      <c r="BX538" s="79">
        <f>Model!$BP538*BH538</f>
        <v>1.7927552883553939</v>
      </c>
      <c r="BY538" s="79">
        <f>Model!$BP538*BI538</f>
        <v>1.7987365681032705</v>
      </c>
      <c r="BZ538" s="79">
        <f>Model!$BP538*BJ538</f>
        <v>1.8047178478511459</v>
      </c>
      <c r="CA538" s="79">
        <f>Model!$BP538*BK538</f>
        <v>1.8106991275990227</v>
      </c>
      <c r="CB538" s="79">
        <f>Model!$BP538*BL538</f>
        <v>1.8166804073468983</v>
      </c>
      <c r="CC538" s="79">
        <f>Model!$BP538*BM538</f>
        <v>1.8226616870947749</v>
      </c>
      <c r="CD538" s="79">
        <f>Model!$BP538*BN538</f>
        <v>1.8286429668426505</v>
      </c>
      <c r="CE538" s="79">
        <f>Model!$BP538*BO538</f>
        <v>1.8346242465905274</v>
      </c>
      <c r="CF538" s="79">
        <f>Model!$BS538*BT538</f>
        <v>10103.967580569508</v>
      </c>
      <c r="CG538" s="79">
        <f>Model!$BS538*BU538</f>
        <v>10138.13403572704</v>
      </c>
      <c r="CH538" s="79">
        <f>Model!$BS538*BV538</f>
        <v>10172.300490884567</v>
      </c>
      <c r="CI538" s="79">
        <f>Model!$BS538*BW538</f>
        <v>10206.466946042101</v>
      </c>
      <c r="CJ538" s="79">
        <f>Model!$BS538*BX538</f>
        <v>10240.633401199626</v>
      </c>
      <c r="CK538" s="79">
        <f>Model!$BS538*BY538</f>
        <v>10274.799856357158</v>
      </c>
      <c r="CL538" s="79">
        <f>Model!$BS538*BZ538</f>
        <v>10308.966311514685</v>
      </c>
      <c r="CM538" s="79">
        <f>Model!$BS538*CA538</f>
        <v>10343.132766672219</v>
      </c>
      <c r="CN538" s="79">
        <f>Model!$BS538*CB538</f>
        <v>10377.299221829744</v>
      </c>
      <c r="CO538" s="79">
        <f>Model!$BS538*CC538</f>
        <v>10411.465676987278</v>
      </c>
      <c r="CP538" s="79">
        <f>Model!$BS538*CD538</f>
        <v>10445.632132144805</v>
      </c>
      <c r="CQ538" s="79">
        <f>Model!$BS538*CE538</f>
        <v>10479.798587302339</v>
      </c>
      <c r="CR538" s="79">
        <f>Model!$BR538*BT538</f>
        <v>4775.5121133666935</v>
      </c>
      <c r="CS538" s="79">
        <f>Model!$BR538*BU538</f>
        <v>4791.6604550131342</v>
      </c>
      <c r="CT538" s="79">
        <f>Model!$BR538*BV538</f>
        <v>4807.8087966595722</v>
      </c>
      <c r="CU538" s="79">
        <f>Model!$BR538*BW538</f>
        <v>4823.9571383060138</v>
      </c>
      <c r="CV538" s="79">
        <f>Model!$BR538*BX538</f>
        <v>4840.1054799524509</v>
      </c>
      <c r="CW538" s="79">
        <f>Model!$BR538*BY538</f>
        <v>4856.2538215988916</v>
      </c>
      <c r="CX538" s="79">
        <f>Model!$BR538*BZ538</f>
        <v>4872.4021632453287</v>
      </c>
      <c r="CY538" s="79">
        <f>Model!$BR538*CA538</f>
        <v>4888.5505048917703</v>
      </c>
      <c r="CZ538" s="79">
        <f>Model!$BR538*CB538</f>
        <v>4904.6988465382083</v>
      </c>
      <c r="DA538" s="79">
        <f>Model!$BR538*CC538</f>
        <v>4920.847188184649</v>
      </c>
      <c r="DB538" s="79">
        <f>Model!$BR538*CD538</f>
        <v>4936.995529831087</v>
      </c>
      <c r="DC538" s="79">
        <f>Model!$BR538*CE538</f>
        <v>4953.1438714775277</v>
      </c>
      <c r="DD538" s="79">
        <f>SUM(Model!$CF538:$CQ538)</f>
        <v>123502.59700723107</v>
      </c>
      <c r="DE538" s="79">
        <f>SUM(Model!$CR538:$DC538)</f>
        <v>58371.935909065331</v>
      </c>
      <c r="DF538" s="80">
        <f>IFERROR((Model!$DD538-Model!$DE538)/Model!$DD538,0)</f>
        <v>0.52736268448146351</v>
      </c>
    </row>
    <row r="539" spans="2:110" x14ac:dyDescent="0.25">
      <c r="B539" t="s">
        <v>371</v>
      </c>
      <c r="C539" t="s">
        <v>45</v>
      </c>
      <c r="D539" t="s">
        <v>5</v>
      </c>
      <c r="E539" s="4">
        <v>15</v>
      </c>
      <c r="F539" s="4">
        <v>188004.34</v>
      </c>
      <c r="G539" s="4">
        <v>70122.19</v>
      </c>
      <c r="H539" s="4">
        <v>2</v>
      </c>
      <c r="I539" s="4">
        <v>3</v>
      </c>
      <c r="J539" s="4">
        <v>4</v>
      </c>
      <c r="K539" s="4">
        <v>0</v>
      </c>
      <c r="L539" s="4">
        <v>7</v>
      </c>
      <c r="M539" s="4">
        <v>0</v>
      </c>
      <c r="N539" s="4">
        <v>0</v>
      </c>
      <c r="O539" s="4">
        <v>0</v>
      </c>
      <c r="P539" s="4">
        <v>3</v>
      </c>
      <c r="Q539" s="4">
        <v>1</v>
      </c>
      <c r="R539" s="4">
        <v>0</v>
      </c>
      <c r="S539" s="4">
        <v>5</v>
      </c>
      <c r="T539" s="4">
        <v>0</v>
      </c>
      <c r="U539" s="4">
        <v>0</v>
      </c>
      <c r="V539" s="4">
        <v>0</v>
      </c>
      <c r="W539" s="4">
        <v>0</v>
      </c>
      <c r="X539" s="4">
        <v>0</v>
      </c>
      <c r="Y539" s="4">
        <v>0</v>
      </c>
      <c r="Z539" s="4">
        <v>0</v>
      </c>
      <c r="AA539" s="4">
        <v>0</v>
      </c>
      <c r="AB539" s="4">
        <v>0</v>
      </c>
      <c r="AC539" s="4">
        <v>0</v>
      </c>
      <c r="AD539" s="4">
        <v>7</v>
      </c>
      <c r="AE539" s="4">
        <v>0</v>
      </c>
      <c r="AF539" s="4">
        <v>0</v>
      </c>
      <c r="AG539" s="4">
        <v>1</v>
      </c>
      <c r="AH539" s="4">
        <v>0</v>
      </c>
      <c r="AI539" s="4">
        <v>0</v>
      </c>
      <c r="AJ539" s="4">
        <v>0</v>
      </c>
      <c r="AK539" s="4">
        <v>0</v>
      </c>
      <c r="AL539" s="4">
        <v>0</v>
      </c>
      <c r="AM539" s="4">
        <v>0</v>
      </c>
      <c r="AN539" s="4">
        <v>0</v>
      </c>
      <c r="AO539" s="4">
        <v>3</v>
      </c>
      <c r="AP539" s="4">
        <v>0</v>
      </c>
      <c r="AQ539" s="4">
        <v>11</v>
      </c>
      <c r="AR539" s="79">
        <f>MAX(IFERROR(IFERROR(_xlfn.FORECAST.ETS(AR$5,tbl_Model[[#This Row],[H_2023_01]:[H_2025_12]],$H$5:$AQ$5),_xlfn.FORECAST.LINEAR(AR$5,tbl_Model[[#This Row],[H_2023_01]:[H_2025_12]],$H$5:$AQ$5)),0),0)</f>
        <v>1.317546359601093</v>
      </c>
      <c r="AS539" s="79">
        <f>MAX(IFERROR(IFERROR(_xlfn.FORECAST.ETS(AS$5,tbl_Model[[#This Row],[H_2023_01]:[H_2025_12]],$H$5:$AQ$5),_xlfn.FORECAST.LINEAR(AS$5,tbl_Model[[#This Row],[H_2023_01]:[H_2025_12]],$H$5:$AQ$5)),0),0)</f>
        <v>1.2926330852205967</v>
      </c>
      <c r="AT539" s="79">
        <f>MAX(IFERROR(IFERROR(_xlfn.FORECAST.ETS(AT$5,tbl_Model[[#This Row],[H_2023_01]:[H_2025_12]],$H$5:$AQ$5),_xlfn.FORECAST.LINEAR(AT$5,tbl_Model[[#This Row],[H_2023_01]:[H_2025_12]],$H$5:$AQ$5)),0),0)</f>
        <v>1.2677198108400993</v>
      </c>
      <c r="AU539" s="79">
        <f>MAX(IFERROR(IFERROR(_xlfn.FORECAST.ETS(AU$5,tbl_Model[[#This Row],[H_2023_01]:[H_2025_12]],$H$5:$AQ$5),_xlfn.FORECAST.LINEAR(AU$5,tbl_Model[[#This Row],[H_2023_01]:[H_2025_12]],$H$5:$AQ$5)),0),0)</f>
        <v>1.242806536459603</v>
      </c>
      <c r="AV539" s="79">
        <f>MAX(IFERROR(IFERROR(_xlfn.FORECAST.ETS(AV$5,tbl_Model[[#This Row],[H_2023_01]:[H_2025_12]],$H$5:$AQ$5),_xlfn.FORECAST.LINEAR(AV$5,tbl_Model[[#This Row],[H_2023_01]:[H_2025_12]],$H$5:$AQ$5)),0),0)</f>
        <v>1.2178932620791056</v>
      </c>
      <c r="AW539" s="79">
        <f>MAX(IFERROR(IFERROR(_xlfn.FORECAST.ETS(AW$5,tbl_Model[[#This Row],[H_2023_01]:[H_2025_12]],$H$5:$AQ$5),_xlfn.FORECAST.LINEAR(AW$5,tbl_Model[[#This Row],[H_2023_01]:[H_2025_12]],$H$5:$AQ$5)),0),0)</f>
        <v>1.1929799876986091</v>
      </c>
      <c r="AX539" s="79">
        <f>MAX(IFERROR(IFERROR(_xlfn.FORECAST.ETS(AX$5,tbl_Model[[#This Row],[H_2023_01]:[H_2025_12]],$H$5:$AQ$5),_xlfn.FORECAST.LINEAR(AX$5,tbl_Model[[#This Row],[H_2023_01]:[H_2025_12]],$H$5:$AQ$5)),0),0)</f>
        <v>1.168066713318112</v>
      </c>
      <c r="AY539" s="79">
        <f>MAX(IFERROR(IFERROR(_xlfn.FORECAST.ETS(AY$5,tbl_Model[[#This Row],[H_2023_01]:[H_2025_12]],$H$5:$AQ$5),_xlfn.FORECAST.LINEAR(AY$5,tbl_Model[[#This Row],[H_2023_01]:[H_2025_12]],$H$5:$AQ$5)),0),0)</f>
        <v>1.1431534389376155</v>
      </c>
      <c r="AZ539" s="79">
        <f>MAX(IFERROR(IFERROR(_xlfn.FORECAST.ETS(AZ$5,tbl_Model[[#This Row],[H_2023_01]:[H_2025_12]],$H$5:$AQ$5),_xlfn.FORECAST.LINEAR(AZ$5,tbl_Model[[#This Row],[H_2023_01]:[H_2025_12]],$H$5:$AQ$5)),0),0)</f>
        <v>1.1182401645571181</v>
      </c>
      <c r="BA539" s="79">
        <f>MAX(IFERROR(IFERROR(_xlfn.FORECAST.ETS(BA$5,tbl_Model[[#This Row],[H_2023_01]:[H_2025_12]],$H$5:$AQ$5),_xlfn.FORECAST.LINEAR(BA$5,tbl_Model[[#This Row],[H_2023_01]:[H_2025_12]],$H$5:$AQ$5)),0),0)</f>
        <v>1.0933268901766218</v>
      </c>
      <c r="BB539" s="79">
        <f>MAX(IFERROR(IFERROR(_xlfn.FORECAST.ETS(BB$5,tbl_Model[[#This Row],[H_2023_01]:[H_2025_12]],$H$5:$AQ$5),_xlfn.FORECAST.LINEAR(BB$5,tbl_Model[[#This Row],[H_2023_01]:[H_2025_12]],$H$5:$AQ$5)),0),0)</f>
        <v>1.0684136157961244</v>
      </c>
      <c r="BC539" s="79">
        <f>MAX(IFERROR(IFERROR(_xlfn.FORECAST.ETS(BC$5,tbl_Model[[#This Row],[H_2023_01]:[H_2025_12]],$H$5:$AQ$5),_xlfn.FORECAST.LINEAR(BC$5,tbl_Model[[#This Row],[H_2023_01]:[H_2025_12]],$H$5:$AQ$5)),0),0)</f>
        <v>1.0435003414156279</v>
      </c>
      <c r="BD539" s="80">
        <f>IFERROR(AR539/SUM(Model!$AR539:$BC539),1/12)</f>
        <v>9.3005809600866657E-2</v>
      </c>
      <c r="BE539" s="80">
        <f>IFERROR(AS539/SUM(Model!$AR539:$BC539),1/12)</f>
        <v>9.1247177552224265E-2</v>
      </c>
      <c r="BF539" s="80">
        <f>IFERROR(AT539/SUM(Model!$AR539:$BC539),1/12)</f>
        <v>8.9488545503581804E-2</v>
      </c>
      <c r="BG539" s="80">
        <f>IFERROR(AU539/SUM(Model!$AR539:$BC539),1/12)</f>
        <v>8.7729913454939426E-2</v>
      </c>
      <c r="BH539" s="80">
        <f>IFERROR(AV539/SUM(Model!$AR539:$BC539),1/12)</f>
        <v>8.5971281406296951E-2</v>
      </c>
      <c r="BI539" s="80">
        <f>IFERROR(AW539/SUM(Model!$AR539:$BC539),1/12)</f>
        <v>8.4212649357654559E-2</v>
      </c>
      <c r="BJ539" s="80">
        <f>IFERROR(AX539/SUM(Model!$AR539:$BC539),1/12)</f>
        <v>8.2454017309012112E-2</v>
      </c>
      <c r="BK539" s="80">
        <f>IFERROR(AY539/SUM(Model!$AR539:$BC539),1/12)</f>
        <v>8.0695385260369706E-2</v>
      </c>
      <c r="BL539" s="80">
        <f>IFERROR(AZ539/SUM(Model!$AR539:$BC539),1/12)</f>
        <v>7.8936753211727245E-2</v>
      </c>
      <c r="BM539" s="80">
        <f>IFERROR(BA539/SUM(Model!$AR539:$BC539),1/12)</f>
        <v>7.7178121163084853E-2</v>
      </c>
      <c r="BN539" s="80">
        <f>IFERROR(BB539/SUM(Model!$AR539:$BC539),1/12)</f>
        <v>7.5419489114442392E-2</v>
      </c>
      <c r="BO539" s="80">
        <f>IFERROR(BC539/SUM(Model!$AR539:$BC539),1/12)</f>
        <v>7.3660857065800001E-2</v>
      </c>
      <c r="BP53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15.90909090909091</v>
      </c>
      <c r="BQ539" s="77" cm="1">
        <f t="array" ref="BQ53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539" s="77" cm="1">
        <f t="array" ref="BR53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539" s="77">
        <f>IF(tbl_Model[[#This Row],[Type]]="Boutique",
    tbl_Model[[#This Row],[UnitListPrice]],
    tbl_Model[[#This Row],[UnitListPrice]]*(1-SUMIFS(tbl_MarketTerms[WholesaleMarginPct],tbl_MarketTerms[Country],tbl_Model[[#This Row],[country]])))</f>
        <v>12771.340292275576</v>
      </c>
      <c r="BT539" s="79">
        <f>Model!$BP539*BD539</f>
        <v>1.4796378800137877</v>
      </c>
      <c r="BU539" s="79">
        <f>Model!$BP539*BE539</f>
        <v>1.4516596428762951</v>
      </c>
      <c r="BV539" s="79">
        <f>Model!$BP539*BF539</f>
        <v>1.4236814057388014</v>
      </c>
      <c r="BW539" s="79">
        <f>Model!$BP539*BG539</f>
        <v>1.3957031686013091</v>
      </c>
      <c r="BX539" s="79">
        <f>Model!$BP539*BH539</f>
        <v>1.3677249314638151</v>
      </c>
      <c r="BY539" s="79">
        <f>Model!$BP539*BI539</f>
        <v>1.3397466943263225</v>
      </c>
      <c r="BZ539" s="79">
        <f>Model!$BP539*BJ539</f>
        <v>1.3117684571888291</v>
      </c>
      <c r="CA539" s="79">
        <f>Model!$BP539*BK539</f>
        <v>1.2837902200513363</v>
      </c>
      <c r="CB539" s="79">
        <f>Model!$BP539*BL539</f>
        <v>1.2558119829138426</v>
      </c>
      <c r="CC539" s="79">
        <f>Model!$BP539*BM539</f>
        <v>1.22783374577635</v>
      </c>
      <c r="CD539" s="79">
        <f>Model!$BP539*BN539</f>
        <v>1.1998555086388563</v>
      </c>
      <c r="CE539" s="79">
        <f>Model!$BP539*BO539</f>
        <v>1.1718772715013637</v>
      </c>
      <c r="CF539" s="79">
        <f>Model!$BS539*BT539</f>
        <v>18896.958874997301</v>
      </c>
      <c r="CG539" s="79">
        <f>Model!$BS539*BU539</f>
        <v>18539.639287736401</v>
      </c>
      <c r="CH539" s="79">
        <f>Model!$BS539*BV539</f>
        <v>18182.319700475487</v>
      </c>
      <c r="CI539" s="79">
        <f>Model!$BS539*BW539</f>
        <v>17825.000113214588</v>
      </c>
      <c r="CJ539" s="79">
        <f>Model!$BS539*BX539</f>
        <v>17467.680525953674</v>
      </c>
      <c r="CK539" s="79">
        <f>Model!$BS539*BY539</f>
        <v>17110.360938692771</v>
      </c>
      <c r="CL539" s="79">
        <f>Model!$BS539*BZ539</f>
        <v>16753.041351431861</v>
      </c>
      <c r="CM539" s="79">
        <f>Model!$BS539*CA539</f>
        <v>16395.721764170958</v>
      </c>
      <c r="CN539" s="79">
        <f>Model!$BS539*CB539</f>
        <v>16038.402176910044</v>
      </c>
      <c r="CO539" s="79">
        <f>Model!$BS539*CC539</f>
        <v>15681.082589649144</v>
      </c>
      <c r="CP539" s="79">
        <f>Model!$BS539*CD539</f>
        <v>15323.76300238823</v>
      </c>
      <c r="CQ539" s="79">
        <f>Model!$BS539*CE539</f>
        <v>14966.443415127331</v>
      </c>
      <c r="CR539" s="79">
        <f>Model!$BR539*BT539</f>
        <v>7026.4146406230466</v>
      </c>
      <c r="CS539" s="79">
        <f>Model!$BR539*BU539</f>
        <v>6893.5532846810984</v>
      </c>
      <c r="CT539" s="79">
        <f>Model!$BR539*BV539</f>
        <v>6760.6919287391447</v>
      </c>
      <c r="CU539" s="79">
        <f>Model!$BR539*BW539</f>
        <v>6627.8305727971983</v>
      </c>
      <c r="CV539" s="79">
        <f>Model!$BR539*BX539</f>
        <v>6494.9692168552438</v>
      </c>
      <c r="CW539" s="79">
        <f>Model!$BR539*BY539</f>
        <v>6362.1078609132956</v>
      </c>
      <c r="CX539" s="79">
        <f>Model!$BR539*BZ539</f>
        <v>6229.2465049713428</v>
      </c>
      <c r="CY539" s="79">
        <f>Model!$BR539*CA539</f>
        <v>6096.3851490293937</v>
      </c>
      <c r="CZ539" s="79">
        <f>Model!$BR539*CB539</f>
        <v>5963.52379308744</v>
      </c>
      <c r="DA539" s="79">
        <f>Model!$BR539*CC539</f>
        <v>5830.6624371454927</v>
      </c>
      <c r="DB539" s="79">
        <f>Model!$BR539*CD539</f>
        <v>5697.8010812035391</v>
      </c>
      <c r="DC539" s="79">
        <f>Model!$BR539*CE539</f>
        <v>5564.9397252615909</v>
      </c>
      <c r="DD539" s="79">
        <f>SUM(Model!$CF539:$CQ539)</f>
        <v>203180.41374074784</v>
      </c>
      <c r="DE539" s="79">
        <f>SUM(Model!$CR539:$DC539)</f>
        <v>75548.126195307821</v>
      </c>
      <c r="DF539" s="80">
        <f>IFERROR((Model!$DD539-Model!$DE539)/Model!$DD539,0)</f>
        <v>0.6281722002411857</v>
      </c>
    </row>
    <row r="540" spans="2:110" x14ac:dyDescent="0.25">
      <c r="B540" t="s">
        <v>371</v>
      </c>
      <c r="C540" t="s">
        <v>45</v>
      </c>
      <c r="D540" t="s">
        <v>6</v>
      </c>
      <c r="E540" s="4">
        <v>32</v>
      </c>
      <c r="F540" s="4">
        <v>405413.49</v>
      </c>
      <c r="G540" s="4">
        <v>154459.78</v>
      </c>
      <c r="H540" s="4">
        <v>3</v>
      </c>
      <c r="I540" s="4">
        <v>1</v>
      </c>
      <c r="J540" s="4">
        <v>4</v>
      </c>
      <c r="K540" s="4">
        <v>5</v>
      </c>
      <c r="L540" s="4">
        <v>0</v>
      </c>
      <c r="M540" s="4">
        <v>9</v>
      </c>
      <c r="N540" s="4">
        <v>3</v>
      </c>
      <c r="O540" s="4">
        <v>0</v>
      </c>
      <c r="P540" s="4">
        <v>0</v>
      </c>
      <c r="Q540" s="4">
        <v>4</v>
      </c>
      <c r="R540" s="4">
        <v>0</v>
      </c>
      <c r="S540" s="4">
        <v>5</v>
      </c>
      <c r="T540" s="4">
        <v>1</v>
      </c>
      <c r="U540" s="4">
        <v>2</v>
      </c>
      <c r="V540" s="4">
        <v>9</v>
      </c>
      <c r="W540" s="4">
        <v>0</v>
      </c>
      <c r="X540" s="4">
        <v>5</v>
      </c>
      <c r="Y540" s="4">
        <v>0</v>
      </c>
      <c r="Z540" s="4">
        <v>4</v>
      </c>
      <c r="AA540" s="4">
        <v>0</v>
      </c>
      <c r="AB540" s="4">
        <v>1</v>
      </c>
      <c r="AC540" s="4">
        <v>5</v>
      </c>
      <c r="AD540" s="4">
        <v>2</v>
      </c>
      <c r="AE540" s="4">
        <v>10</v>
      </c>
      <c r="AF540" s="4">
        <v>4</v>
      </c>
      <c r="AG540" s="4">
        <v>4</v>
      </c>
      <c r="AH540" s="4">
        <v>3</v>
      </c>
      <c r="AI540" s="4">
        <v>3</v>
      </c>
      <c r="AJ540" s="4">
        <v>3</v>
      </c>
      <c r="AK540" s="4">
        <v>1</v>
      </c>
      <c r="AL540" s="4">
        <v>0</v>
      </c>
      <c r="AM540" s="4">
        <v>2</v>
      </c>
      <c r="AN540" s="4">
        <v>5</v>
      </c>
      <c r="AO540" s="4">
        <v>4</v>
      </c>
      <c r="AP540" s="4">
        <v>0</v>
      </c>
      <c r="AQ540" s="4">
        <v>3</v>
      </c>
      <c r="AR540" s="79">
        <f>MAX(IFERROR(IFERROR(_xlfn.FORECAST.ETS(AR$5,tbl_Model[[#This Row],[H_2023_01]:[H_2025_12]],$H$5:$AQ$5),_xlfn.FORECAST.LINEAR(AR$5,tbl_Model[[#This Row],[H_2023_01]:[H_2025_12]],$H$5:$AQ$5)),0),0)</f>
        <v>4.3623210823871981</v>
      </c>
      <c r="AS540" s="79">
        <f>MAX(IFERROR(IFERROR(_xlfn.FORECAST.ETS(AS$5,tbl_Model[[#This Row],[H_2023_01]:[H_2025_12]],$H$5:$AQ$5),_xlfn.FORECAST.LINEAR(AS$5,tbl_Model[[#This Row],[H_2023_01]:[H_2025_12]],$H$5:$AQ$5)),0),0)</f>
        <v>0.23952246286673695</v>
      </c>
      <c r="AT540" s="79">
        <f>MAX(IFERROR(IFERROR(_xlfn.FORECAST.ETS(AT$5,tbl_Model[[#This Row],[H_2023_01]:[H_2025_12]],$H$5:$AQ$5),_xlfn.FORECAST.LINEAR(AT$5,tbl_Model[[#This Row],[H_2023_01]:[H_2025_12]],$H$5:$AQ$5)),0),0)</f>
        <v>3.2708683945857286</v>
      </c>
      <c r="AU540" s="79">
        <f>MAX(IFERROR(IFERROR(_xlfn.FORECAST.ETS(AU$5,tbl_Model[[#This Row],[H_2023_01]:[H_2025_12]],$H$5:$AQ$5),_xlfn.FORECAST.LINEAR(AU$5,tbl_Model[[#This Row],[H_2023_01]:[H_2025_12]],$H$5:$AQ$5)),0),0)</f>
        <v>3.1972723190934564</v>
      </c>
      <c r="AV540" s="79">
        <f>MAX(IFERROR(IFERROR(_xlfn.FORECAST.ETS(AV$5,tbl_Model[[#This Row],[H_2023_01]:[H_2025_12]],$H$5:$AQ$5),_xlfn.FORECAST.LINEAR(AV$5,tbl_Model[[#This Row],[H_2023_01]:[H_2025_12]],$H$5:$AQ$5)),0),0)</f>
        <v>1.2096240026833429</v>
      </c>
      <c r="AW540" s="79">
        <f>MAX(IFERROR(IFERROR(_xlfn.FORECAST.ETS(AW$5,tbl_Model[[#This Row],[H_2023_01]:[H_2025_12]],$H$5:$AQ$5),_xlfn.FORECAST.LINEAR(AW$5,tbl_Model[[#This Row],[H_2023_01]:[H_2025_12]],$H$5:$AQ$5)),0),0)</f>
        <v>9.1582483924711209</v>
      </c>
      <c r="AX540" s="79">
        <f>MAX(IFERROR(IFERROR(_xlfn.FORECAST.ETS(AX$5,tbl_Model[[#This Row],[H_2023_01]:[H_2025_12]],$H$5:$AQ$5),_xlfn.FORECAST.LINEAR(AX$5,tbl_Model[[#This Row],[H_2023_01]:[H_2025_12]],$H$5:$AQ$5)),0),0)</f>
        <v>1.8695191440247494</v>
      </c>
      <c r="AY540" s="79">
        <f>MAX(IFERROR(IFERROR(_xlfn.FORECAST.ETS(AY$5,tbl_Model[[#This Row],[H_2023_01]:[H_2025_12]],$H$5:$AQ$5),_xlfn.FORECAST.LINEAR(AY$5,tbl_Model[[#This Row],[H_2023_01]:[H_2025_12]],$H$5:$AQ$5)),0),0)</f>
        <v>2.8998428165736527</v>
      </c>
      <c r="AZ540" s="79">
        <f>MAX(IFERROR(IFERROR(_xlfn.FORECAST.ETS(AZ$5,tbl_Model[[#This Row],[H_2023_01]:[H_2025_12]],$H$5:$AQ$5),_xlfn.FORECAST.LINEAR(AZ$5,tbl_Model[[#This Row],[H_2023_01]:[H_2025_12]],$H$5:$AQ$5)),0),0)</f>
        <v>0.36100810181206988</v>
      </c>
      <c r="BA540" s="79">
        <f>MAX(IFERROR(IFERROR(_xlfn.FORECAST.ETS(BA$5,tbl_Model[[#This Row],[H_2023_01]:[H_2025_12]],$H$5:$AQ$5),_xlfn.FORECAST.LINEAR(BA$5,tbl_Model[[#This Row],[H_2023_01]:[H_2025_12]],$H$5:$AQ$5)),0),0)</f>
        <v>4.4459367841051769</v>
      </c>
      <c r="BB540" s="79">
        <f>MAX(IFERROR(IFERROR(_xlfn.FORECAST.ETS(BB$5,tbl_Model[[#This Row],[H_2023_01]:[H_2025_12]],$H$5:$AQ$5),_xlfn.FORECAST.LINEAR(BB$5,tbl_Model[[#This Row],[H_2023_01]:[H_2025_12]],$H$5:$AQ$5)),0),0)</f>
        <v>0.32313816458471623</v>
      </c>
      <c r="BC540" s="79">
        <f>MAX(IFERROR(IFERROR(_xlfn.FORECAST.ETS(BC$5,tbl_Model[[#This Row],[H_2023_01]:[H_2025_12]],$H$5:$AQ$5),_xlfn.FORECAST.LINEAR(BC$5,tbl_Model[[#This Row],[H_2023_01]:[H_2025_12]],$H$5:$AQ$5)),0),0)</f>
        <v>3.3544840963037079</v>
      </c>
      <c r="BD540" s="80">
        <f>IFERROR(AR540/SUM(Model!$AR540:$BC540),1/12)</f>
        <v>0.12574507153879153</v>
      </c>
      <c r="BE540" s="80">
        <f>IFERROR(AS540/SUM(Model!$AR540:$BC540),1/12)</f>
        <v>6.904299032441566E-3</v>
      </c>
      <c r="BF540" s="80">
        <f>IFERROR(AT540/SUM(Model!$AR540:$BC540),1/12)</f>
        <v>9.4283655994913812E-2</v>
      </c>
      <c r="BG540" s="80">
        <f>IFERROR(AU540/SUM(Model!$AR540:$BC540),1/12)</f>
        <v>9.2162229441716176E-2</v>
      </c>
      <c r="BH540" s="80">
        <f>IFERROR(AV540/SUM(Model!$AR540:$BC540),1/12)</f>
        <v>3.4867735290411067E-2</v>
      </c>
      <c r="BI540" s="80">
        <f>IFERROR(AW540/SUM(Model!$AR540:$BC540),1/12)</f>
        <v>0.26398895852276644</v>
      </c>
      <c r="BJ540" s="80">
        <f>IFERROR(AX540/SUM(Model!$AR540:$BC540),1/12)</f>
        <v>5.3889389173501133E-2</v>
      </c>
      <c r="BK540" s="80">
        <f>IFERROR(AY540/SUM(Model!$AR540:$BC540),1/12)</f>
        <v>8.3588744508866317E-2</v>
      </c>
      <c r="BL540" s="80">
        <f>IFERROR(AZ540/SUM(Model!$AR540:$BC540),1/12)</f>
        <v>1.0406155056243708E-2</v>
      </c>
      <c r="BM540" s="80">
        <f>IFERROR(BA540/SUM(Model!$AR540:$BC540),1/12)</f>
        <v>0.12815531649685863</v>
      </c>
      <c r="BN540" s="80">
        <f>IFERROR(BB540/SUM(Model!$AR540:$BC540),1/12)</f>
        <v>9.3145439905086662E-3</v>
      </c>
      <c r="BO540" s="80">
        <f>IFERROR(BC540/SUM(Model!$AR540:$BC540),1/12)</f>
        <v>9.6693900952980916E-2</v>
      </c>
      <c r="BP54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33.385826771653541</v>
      </c>
      <c r="BQ540" s="77" cm="1">
        <f t="array" ref="BQ54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540" s="77" cm="1">
        <f t="array" ref="BR54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540" s="77">
        <f>IF(tbl_Model[[#This Row],[Type]]="Boutique",
    tbl_Model[[#This Row],[UnitListPrice]],
    tbl_Model[[#This Row],[UnitListPrice]]*(1-SUMIFS(tbl_MarketTerms[WholesaleMarginPct],tbl_MarketTerms[Country],tbl_Model[[#This Row],[country]])))</f>
        <v>12752.804239601734</v>
      </c>
      <c r="BT540" s="79">
        <f>Model!$BP540*BD540</f>
        <v>4.1981031757832756</v>
      </c>
      <c r="BU540" s="79">
        <f>Model!$BP540*BE540</f>
        <v>0.23050573147678927</v>
      </c>
      <c r="BV540" s="79">
        <f>Model!$BP540*BF540</f>
        <v>3.1477378064443666</v>
      </c>
      <c r="BW540" s="79">
        <f>Model!$BP540*BG540</f>
        <v>3.0769122270305242</v>
      </c>
      <c r="BX540" s="79">
        <f>Model!$BP540*BH540</f>
        <v>1.1640881703255348</v>
      </c>
      <c r="BY540" s="79">
        <f>Model!$BP540*BI540</f>
        <v>8.8134896388703119</v>
      </c>
      <c r="BZ540" s="79">
        <f>Model!$BP540*BJ540</f>
        <v>1.7991418117767306</v>
      </c>
      <c r="CA540" s="79">
        <f>Model!$BP540*BK540</f>
        <v>2.7906793442330171</v>
      </c>
      <c r="CB540" s="79">
        <f>Model!$BP540*BL540</f>
        <v>0.34741809006671903</v>
      </c>
      <c r="CC540" s="79">
        <f>Model!$BP540*BM540</f>
        <v>4.2785711964305557</v>
      </c>
      <c r="CD540" s="79">
        <f>Model!$BP540*BN540</f>
        <v>0.31097375212406886</v>
      </c>
      <c r="CE540" s="79">
        <f>Model!$BP540*BO540</f>
        <v>3.2282058270916463</v>
      </c>
      <c r="CF540" s="79">
        <f>Model!$BS540*BT540</f>
        <v>53537.587978414456</v>
      </c>
      <c r="CG540" s="79">
        <f>Model!$BS540*BU540</f>
        <v>2939.594469629697</v>
      </c>
      <c r="CH540" s="79">
        <f>Model!$BS540*BV540</f>
        <v>40142.484043178381</v>
      </c>
      <c r="CI540" s="79">
        <f>Model!$BS540*BW540</f>
        <v>39239.259293757284</v>
      </c>
      <c r="CJ540" s="79">
        <f>Model!$BS540*BX540</f>
        <v>14845.388553797706</v>
      </c>
      <c r="CK540" s="79">
        <f>Model!$BS540*BY540</f>
        <v>112396.70803227127</v>
      </c>
      <c r="CL540" s="79">
        <f>Model!$BS540*BZ540</f>
        <v>22944.103324871034</v>
      </c>
      <c r="CM540" s="79">
        <f>Model!$BS540*CA540</f>
        <v>35588.987372503805</v>
      </c>
      <c r="CN540" s="79">
        <f>Model!$BS540*CB540</f>
        <v>4430.5548919171915</v>
      </c>
      <c r="CO540" s="79">
        <f>Model!$BS540*CC540</f>
        <v>54563.78089327745</v>
      </c>
      <c r="CP540" s="79">
        <f>Model!$BS540*CD540</f>
        <v>3965.7873844926839</v>
      </c>
      <c r="CQ540" s="79">
        <f>Model!$BS540*CE540</f>
        <v>41168.676958041367</v>
      </c>
      <c r="CR540" s="79">
        <f>Model!$BR540*BT540</f>
        <v>19935.697791742699</v>
      </c>
      <c r="CS540" s="79">
        <f>Model!$BR540*BU540</f>
        <v>1094.6116399648706</v>
      </c>
      <c r="CT540" s="79">
        <f>Model!$BR540*BV540</f>
        <v>14947.786419091457</v>
      </c>
      <c r="CU540" s="79">
        <f>Model!$BR540*BW540</f>
        <v>14611.454202374083</v>
      </c>
      <c r="CV540" s="79">
        <f>Model!$BR540*BX540</f>
        <v>5527.9513139223054</v>
      </c>
      <c r="CW540" s="79">
        <f>Model!$BR540*BY540</f>
        <v>41852.965154528778</v>
      </c>
      <c r="CX540" s="79">
        <f>Model!$BR540*BZ540</f>
        <v>8543.6555373314022</v>
      </c>
      <c r="CY540" s="79">
        <f>Model!$BR540*CA540</f>
        <v>13252.208845464591</v>
      </c>
      <c r="CZ540" s="79">
        <f>Model!$BR540*CB540</f>
        <v>1649.7979589704366</v>
      </c>
      <c r="DA540" s="79">
        <f>Model!$BR540*CC540</f>
        <v>20317.819448679958</v>
      </c>
      <c r="DB540" s="79">
        <f>Model!$BR540*CD540</f>
        <v>1476.7332969021304</v>
      </c>
      <c r="DC540" s="79">
        <f>Model!$BR540*CE540</f>
        <v>15329.908076028718</v>
      </c>
      <c r="DD540" s="79">
        <f>SUM(Model!$CF540:$CQ540)</f>
        <v>425762.91319615237</v>
      </c>
      <c r="DE540" s="79">
        <f>SUM(Model!$CR540:$DC540)</f>
        <v>158540.58968500141</v>
      </c>
      <c r="DF540" s="80">
        <f>IFERROR((Model!$DD540-Model!$DE540)/Model!$DD540,0)</f>
        <v>0.62763175285781525</v>
      </c>
    </row>
    <row r="541" spans="2:110" x14ac:dyDescent="0.25">
      <c r="B541" t="s">
        <v>371</v>
      </c>
      <c r="C541" t="s">
        <v>45</v>
      </c>
      <c r="D541" t="s">
        <v>8</v>
      </c>
      <c r="E541" s="4">
        <v>154</v>
      </c>
      <c r="F541" s="4">
        <v>1885430.1</v>
      </c>
      <c r="G541" s="4">
        <v>715561.29</v>
      </c>
      <c r="H541" s="4">
        <v>9</v>
      </c>
      <c r="I541" s="4">
        <v>4</v>
      </c>
      <c r="J541" s="4">
        <v>21</v>
      </c>
      <c r="K541" s="4">
        <v>16</v>
      </c>
      <c r="L541" s="4">
        <v>12</v>
      </c>
      <c r="M541" s="4">
        <v>12</v>
      </c>
      <c r="N541" s="4">
        <v>7</v>
      </c>
      <c r="O541" s="4">
        <v>12</v>
      </c>
      <c r="P541" s="4">
        <v>6</v>
      </c>
      <c r="Q541" s="4">
        <v>11</v>
      </c>
      <c r="R541" s="4">
        <v>21</v>
      </c>
      <c r="S541" s="4">
        <v>13</v>
      </c>
      <c r="T541" s="4">
        <v>7</v>
      </c>
      <c r="U541" s="4">
        <v>4</v>
      </c>
      <c r="V541" s="4">
        <v>8</v>
      </c>
      <c r="W541" s="4">
        <v>13</v>
      </c>
      <c r="X541" s="4">
        <v>19</v>
      </c>
      <c r="Y541" s="4">
        <v>5</v>
      </c>
      <c r="Z541" s="4">
        <v>7</v>
      </c>
      <c r="AA541" s="4">
        <v>19</v>
      </c>
      <c r="AB541" s="4">
        <v>18</v>
      </c>
      <c r="AC541" s="4">
        <v>16</v>
      </c>
      <c r="AD541" s="4">
        <v>13</v>
      </c>
      <c r="AE541" s="4">
        <v>11</v>
      </c>
      <c r="AF541" s="4">
        <v>1</v>
      </c>
      <c r="AG541" s="4">
        <v>12</v>
      </c>
      <c r="AH541" s="4">
        <v>4</v>
      </c>
      <c r="AI541" s="4">
        <v>17</v>
      </c>
      <c r="AJ541" s="4">
        <v>8</v>
      </c>
      <c r="AK541" s="4">
        <v>16</v>
      </c>
      <c r="AL541" s="4">
        <v>3</v>
      </c>
      <c r="AM541" s="4">
        <v>15</v>
      </c>
      <c r="AN541" s="4">
        <v>15</v>
      </c>
      <c r="AO541" s="4">
        <v>26</v>
      </c>
      <c r="AP541" s="4">
        <v>13</v>
      </c>
      <c r="AQ541" s="4">
        <v>24</v>
      </c>
      <c r="AR541" s="79">
        <f>MAX(IFERROR(IFERROR(_xlfn.FORECAST.ETS(AR$5,tbl_Model[[#This Row],[H_2023_01]:[H_2025_12]],$H$5:$AQ$5),_xlfn.FORECAST.LINEAR(AR$5,tbl_Model[[#This Row],[H_2023_01]:[H_2025_12]],$H$5:$AQ$5)),0),0)</f>
        <v>9.7755266215103411</v>
      </c>
      <c r="AS541" s="79">
        <f>MAX(IFERROR(IFERROR(_xlfn.FORECAST.ETS(AS$5,tbl_Model[[#This Row],[H_2023_01]:[H_2025_12]],$H$5:$AQ$5),_xlfn.FORECAST.LINEAR(AS$5,tbl_Model[[#This Row],[H_2023_01]:[H_2025_12]],$H$5:$AQ$5)),0),0)</f>
        <v>14.858613389009296</v>
      </c>
      <c r="AT541" s="79">
        <f>MAX(IFERROR(IFERROR(_xlfn.FORECAST.ETS(AT$5,tbl_Model[[#This Row],[H_2023_01]:[H_2025_12]],$H$5:$AQ$5),_xlfn.FORECAST.LINEAR(AT$5,tbl_Model[[#This Row],[H_2023_01]:[H_2025_12]],$H$5:$AQ$5)),0),0)</f>
        <v>14.83474298611903</v>
      </c>
      <c r="AU541" s="79">
        <f>MAX(IFERROR(IFERROR(_xlfn.FORECAST.ETS(AU$5,tbl_Model[[#This Row],[H_2023_01]:[H_2025_12]],$H$5:$AQ$5),_xlfn.FORECAST.LINEAR(AU$5,tbl_Model[[#This Row],[H_2023_01]:[H_2025_12]],$H$5:$AQ$5)),0),0)</f>
        <v>16.819037179261809</v>
      </c>
      <c r="AV541" s="79">
        <f>MAX(IFERROR(IFERROR(_xlfn.FORECAST.ETS(AV$5,tbl_Model[[#This Row],[H_2023_01]:[H_2025_12]],$H$5:$AQ$5),_xlfn.FORECAST.LINEAR(AV$5,tbl_Model[[#This Row],[H_2023_01]:[H_2025_12]],$H$5:$AQ$5)),0),0)</f>
        <v>20.445666735393853</v>
      </c>
      <c r="AW541" s="79">
        <f>MAX(IFERROR(IFERROR(_xlfn.FORECAST.ETS(AW$5,tbl_Model[[#This Row],[H_2023_01]:[H_2025_12]],$H$5:$AQ$5),_xlfn.FORECAST.LINEAR(AW$5,tbl_Model[[#This Row],[H_2023_01]:[H_2025_12]],$H$5:$AQ$5)),0),0)</f>
        <v>13.371752592672193</v>
      </c>
      <c r="AX541" s="79">
        <f>MAX(IFERROR(IFERROR(_xlfn.FORECAST.ETS(AX$5,tbl_Model[[#This Row],[H_2023_01]:[H_2025_12]],$H$5:$AQ$5),_xlfn.FORECAST.LINEAR(AX$5,tbl_Model[[#This Row],[H_2023_01]:[H_2025_12]],$H$5:$AQ$5)),0),0)</f>
        <v>10.255164499296347</v>
      </c>
      <c r="AY541" s="79">
        <f>MAX(IFERROR(IFERROR(_xlfn.FORECAST.ETS(AY$5,tbl_Model[[#This Row],[H_2023_01]:[H_2025_12]],$H$5:$AQ$5),_xlfn.FORECAST.LINEAR(AY$5,tbl_Model[[#This Row],[H_2023_01]:[H_2025_12]],$H$5:$AQ$5)),0),0)</f>
        <v>15.338251266795302</v>
      </c>
      <c r="AZ541" s="79">
        <f>MAX(IFERROR(IFERROR(_xlfn.FORECAST.ETS(AZ$5,tbl_Model[[#This Row],[H_2023_01]:[H_2025_12]],$H$5:$AQ$5),_xlfn.FORECAST.LINEAR(AZ$5,tbl_Model[[#This Row],[H_2023_01]:[H_2025_12]],$H$5:$AQ$5)),0),0)</f>
        <v>15.314380863905036</v>
      </c>
      <c r="BA541" s="79">
        <f>MAX(IFERROR(IFERROR(_xlfn.FORECAST.ETS(BA$5,tbl_Model[[#This Row],[H_2023_01]:[H_2025_12]],$H$5:$AQ$5),_xlfn.FORECAST.LINEAR(BA$5,tbl_Model[[#This Row],[H_2023_01]:[H_2025_12]],$H$5:$AQ$5)),0),0)</f>
        <v>17.298675057047816</v>
      </c>
      <c r="BB541" s="79">
        <f>MAX(IFERROR(IFERROR(_xlfn.FORECAST.ETS(BB$5,tbl_Model[[#This Row],[H_2023_01]:[H_2025_12]],$H$5:$AQ$5),_xlfn.FORECAST.LINEAR(BB$5,tbl_Model[[#This Row],[H_2023_01]:[H_2025_12]],$H$5:$AQ$5)),0),0)</f>
        <v>20.925304613179858</v>
      </c>
      <c r="BC541" s="79">
        <f>MAX(IFERROR(IFERROR(_xlfn.FORECAST.ETS(BC$5,tbl_Model[[#This Row],[H_2023_01]:[H_2025_12]],$H$5:$AQ$5),_xlfn.FORECAST.LINEAR(BC$5,tbl_Model[[#This Row],[H_2023_01]:[H_2025_12]],$H$5:$AQ$5)),0),0)</f>
        <v>13.851390470458197</v>
      </c>
      <c r="BD541" s="80">
        <f>IFERROR(AR541/SUM(Model!$AR541:$BC541),1/12)</f>
        <v>5.339235553566743E-2</v>
      </c>
      <c r="BE541" s="80">
        <f>IFERROR(AS541/SUM(Model!$AR541:$BC541),1/12)</f>
        <v>8.1155358636877242E-2</v>
      </c>
      <c r="BF541" s="80">
        <f>IFERROR(AT541/SUM(Model!$AR541:$BC541),1/12)</f>
        <v>8.1024982332127349E-2</v>
      </c>
      <c r="BG541" s="80">
        <f>IFERROR(AU541/SUM(Model!$AR541:$BC541),1/12)</f>
        <v>9.1862878350385105E-2</v>
      </c>
      <c r="BH541" s="80">
        <f>IFERROR(AV541/SUM(Model!$AR541:$BC541),1/12)</f>
        <v>0.11167094620742347</v>
      </c>
      <c r="BI541" s="80">
        <f>IFERROR(AW541/SUM(Model!$AR541:$BC541),1/12)</f>
        <v>7.3034363897280213E-2</v>
      </c>
      <c r="BJ541" s="80">
        <f>IFERROR(AX541/SUM(Model!$AR541:$BC541),1/12)</f>
        <v>5.6012060549080485E-2</v>
      </c>
      <c r="BK541" s="80">
        <f>IFERROR(AY541/SUM(Model!$AR541:$BC541),1/12)</f>
        <v>8.3775063650290291E-2</v>
      </c>
      <c r="BL541" s="80">
        <f>IFERROR(AZ541/SUM(Model!$AR541:$BC541),1/12)</f>
        <v>8.3644687345540411E-2</v>
      </c>
      <c r="BM541" s="80">
        <f>IFERROR(BA541/SUM(Model!$AR541:$BC541),1/12)</f>
        <v>9.4482583363798167E-2</v>
      </c>
      <c r="BN541" s="80">
        <f>IFERROR(BB541/SUM(Model!$AR541:$BC541),1/12)</f>
        <v>0.11429065122083652</v>
      </c>
      <c r="BO541" s="80">
        <f>IFERROR(BC541/SUM(Model!$AR541:$BC541),1/12)</f>
        <v>7.5654068910693262E-2</v>
      </c>
      <c r="BP54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160.53470824949699</v>
      </c>
      <c r="BQ541" s="77" cm="1">
        <f t="array" ref="BQ54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541" s="77" cm="1">
        <f t="array" ref="BR54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541" s="77">
        <f>IF(tbl_Model[[#This Row],[Type]]="Boutique",
    tbl_Model[[#This Row],[UnitListPrice]],
    tbl_Model[[#This Row],[UnitListPrice]]*(1-SUMIFS(tbl_MarketTerms[WholesaleMarginPct],tbl_MarketTerms[Country],tbl_Model[[#This Row],[country]])))</f>
        <v>12697.196081580218</v>
      </c>
      <c r="BT541" s="79">
        <f>Model!$BP541*BD541</f>
        <v>8.5713262186717856</v>
      </c>
      <c r="BU541" s="79">
        <f>Model!$BP541*BE541</f>
        <v>13.028251821654383</v>
      </c>
      <c r="BV541" s="79">
        <f>Model!$BP541*BF541</f>
        <v>13.007321899608712</v>
      </c>
      <c r="BW541" s="79">
        <f>Model!$BP541*BG541</f>
        <v>14.747180374938106</v>
      </c>
      <c r="BX541" s="79">
        <f>Model!$BP541*BH541</f>
        <v>17.927062769353999</v>
      </c>
      <c r="BY541" s="79">
        <f>Model!$BP541*BI541</f>
        <v>11.724550300437475</v>
      </c>
      <c r="BZ541" s="79">
        <f>Model!$BP541*BJ541</f>
        <v>8.9918797986997951</v>
      </c>
      <c r="CA541" s="79">
        <f>Model!$BP541*BK541</f>
        <v>13.448805401682392</v>
      </c>
      <c r="CB541" s="79">
        <f>Model!$BP541*BL541</f>
        <v>13.427875479636722</v>
      </c>
      <c r="CC541" s="79">
        <f>Model!$BP541*BM541</f>
        <v>15.167733954966117</v>
      </c>
      <c r="CD541" s="79">
        <f>Model!$BP541*BN541</f>
        <v>18.347616349382008</v>
      </c>
      <c r="CE541" s="79">
        <f>Model!$BP541*BO541</f>
        <v>12.145103880465483</v>
      </c>
      <c r="CF541" s="79">
        <f>Model!$BS541*BT541</f>
        <v>108831.80967766518</v>
      </c>
      <c r="CG541" s="79">
        <f>Model!$BS541*BU541</f>
        <v>165422.26797975035</v>
      </c>
      <c r="CH541" s="79">
        <f>Model!$BS541*BV541</f>
        <v>165156.51665556428</v>
      </c>
      <c r="CI541" s="79">
        <f>Model!$BS541*BW541</f>
        <v>187247.8408710208</v>
      </c>
      <c r="CJ541" s="79">
        <f>Model!$BS541*BX541</f>
        <v>227623.43114928421</v>
      </c>
      <c r="CK541" s="79">
        <f>Model!$BS541*BY541</f>
        <v>148868.91413300487</v>
      </c>
      <c r="CL541" s="79">
        <f>Model!$BS541*BZ541</f>
        <v>114171.66094609136</v>
      </c>
      <c r="CM541" s="79">
        <f>Model!$BS541*CA541</f>
        <v>170762.11924817655</v>
      </c>
      <c r="CN541" s="79">
        <f>Model!$BS541*CB541</f>
        <v>170496.36792399047</v>
      </c>
      <c r="CO541" s="79">
        <f>Model!$BS541*CC541</f>
        <v>192587.692139447</v>
      </c>
      <c r="CP541" s="79">
        <f>Model!$BS541*CD541</f>
        <v>232963.28241771038</v>
      </c>
      <c r="CQ541" s="79">
        <f>Model!$BS541*CE541</f>
        <v>154208.76540143101</v>
      </c>
      <c r="CR541" s="79">
        <f>Model!$BR541*BT541</f>
        <v>40702.994189274476</v>
      </c>
      <c r="CS541" s="79">
        <f>Model!$BR541*BU541</f>
        <v>61867.772228528789</v>
      </c>
      <c r="CT541" s="79">
        <f>Model!$BR541*BV541</f>
        <v>61768.381483891033</v>
      </c>
      <c r="CU541" s="79">
        <f>Model!$BR541*BW541</f>
        <v>70030.51590799258</v>
      </c>
      <c r="CV541" s="79">
        <f>Model!$BR541*BX541</f>
        <v>85130.948597222654</v>
      </c>
      <c r="CW541" s="79">
        <f>Model!$BR541*BY541</f>
        <v>55676.833499928747</v>
      </c>
      <c r="CX541" s="79">
        <f>Model!$BR541*BZ541</f>
        <v>42700.093528098994</v>
      </c>
      <c r="CY541" s="79">
        <f>Model!$BR541*CA541</f>
        <v>63864.871567353308</v>
      </c>
      <c r="CZ541" s="79">
        <f>Model!$BR541*CB541</f>
        <v>63765.480822715552</v>
      </c>
      <c r="DA541" s="79">
        <f>Model!$BR541*CC541</f>
        <v>72027.615246817106</v>
      </c>
      <c r="DB541" s="79">
        <f>Model!$BR541*CD541</f>
        <v>87128.04793604718</v>
      </c>
      <c r="DC541" s="79">
        <f>Model!$BR541*CE541</f>
        <v>57673.932838753259</v>
      </c>
      <c r="DD541" s="79">
        <f>SUM(Model!$CF541:$CQ541)</f>
        <v>2038340.6685431367</v>
      </c>
      <c r="DE541" s="79">
        <f>SUM(Model!$CR541:$DC541)</f>
        <v>762337.48784662364</v>
      </c>
      <c r="DF541" s="80">
        <f>IFERROR((Model!$DD541-Model!$DE541)/Model!$DD541,0)</f>
        <v>0.6260009430163167</v>
      </c>
    </row>
    <row r="542" spans="2:110" x14ac:dyDescent="0.25">
      <c r="B542" t="s">
        <v>371</v>
      </c>
      <c r="C542" t="s">
        <v>45</v>
      </c>
      <c r="D542" t="s">
        <v>9</v>
      </c>
      <c r="E542" s="4">
        <v>22</v>
      </c>
      <c r="F542" s="4">
        <v>233073.44</v>
      </c>
      <c r="G542" s="4">
        <v>92748.11</v>
      </c>
      <c r="H542" s="4">
        <v>5</v>
      </c>
      <c r="I542" s="4">
        <v>0</v>
      </c>
      <c r="J542" s="4">
        <v>0</v>
      </c>
      <c r="K542" s="4">
        <v>2</v>
      </c>
      <c r="L542" s="4">
        <v>1</v>
      </c>
      <c r="M542" s="4">
        <v>0</v>
      </c>
      <c r="N542" s="4">
        <v>3</v>
      </c>
      <c r="O542" s="4">
        <v>1</v>
      </c>
      <c r="P542" s="4">
        <v>1</v>
      </c>
      <c r="Q542" s="4">
        <v>3</v>
      </c>
      <c r="R542" s="4">
        <v>0</v>
      </c>
      <c r="S542" s="4">
        <v>0</v>
      </c>
      <c r="T542" s="4">
        <v>0</v>
      </c>
      <c r="U542" s="4">
        <v>5</v>
      </c>
      <c r="V542" s="4">
        <v>6</v>
      </c>
      <c r="W542" s="4">
        <v>3</v>
      </c>
      <c r="X542" s="4">
        <v>0</v>
      </c>
      <c r="Y542" s="4">
        <v>1</v>
      </c>
      <c r="Z542" s="4">
        <v>0</v>
      </c>
      <c r="AA542" s="4">
        <v>0</v>
      </c>
      <c r="AB542" s="4">
        <v>0</v>
      </c>
      <c r="AC542" s="4">
        <v>6</v>
      </c>
      <c r="AD542" s="4">
        <v>0</v>
      </c>
      <c r="AE542" s="4">
        <v>0</v>
      </c>
      <c r="AF542" s="4">
        <v>2</v>
      </c>
      <c r="AG542" s="4">
        <v>0</v>
      </c>
      <c r="AH542" s="4">
        <v>0</v>
      </c>
      <c r="AI542" s="4">
        <v>0</v>
      </c>
      <c r="AJ542" s="4">
        <v>6</v>
      </c>
      <c r="AK542" s="4">
        <v>0</v>
      </c>
      <c r="AL542" s="4">
        <v>0</v>
      </c>
      <c r="AM542" s="4">
        <v>0</v>
      </c>
      <c r="AN542" s="4">
        <v>2</v>
      </c>
      <c r="AO542" s="4">
        <v>2</v>
      </c>
      <c r="AP542" s="4">
        <v>5</v>
      </c>
      <c r="AQ542" s="4">
        <v>5</v>
      </c>
      <c r="AR542" s="79">
        <f>MAX(IFERROR(IFERROR(_xlfn.FORECAST.ETS(AR$5,tbl_Model[[#This Row],[H_2023_01]:[H_2025_12]],$H$5:$AQ$5),_xlfn.FORECAST.LINEAR(AR$5,tbl_Model[[#This Row],[H_2023_01]:[H_2025_12]],$H$5:$AQ$5)),0),0)</f>
        <v>1.752441155564795</v>
      </c>
      <c r="AS542" s="79">
        <f>MAX(IFERROR(IFERROR(_xlfn.FORECAST.ETS(AS$5,tbl_Model[[#This Row],[H_2023_01]:[H_2025_12]],$H$5:$AQ$5),_xlfn.FORECAST.LINEAR(AS$5,tbl_Model[[#This Row],[H_2023_01]:[H_2025_12]],$H$5:$AQ$5)),0),0)</f>
        <v>1.5492172343261865</v>
      </c>
      <c r="AT542" s="79">
        <f>MAX(IFERROR(IFERROR(_xlfn.FORECAST.ETS(AT$5,tbl_Model[[#This Row],[H_2023_01]:[H_2025_12]],$H$5:$AQ$5),_xlfn.FORECAST.LINEAR(AT$5,tbl_Model[[#This Row],[H_2023_01]:[H_2025_12]],$H$5:$AQ$5)),0),0)</f>
        <v>1.4200058757868537</v>
      </c>
      <c r="AU542" s="79">
        <f>MAX(IFERROR(IFERROR(_xlfn.FORECAST.ETS(AU$5,tbl_Model[[#This Row],[H_2023_01]:[H_2025_12]],$H$5:$AQ$5),_xlfn.FORECAST.LINEAR(AU$5,tbl_Model[[#This Row],[H_2023_01]:[H_2025_12]],$H$5:$AQ$5)),0),0)</f>
        <v>0.78891553339949261</v>
      </c>
      <c r="AV542" s="79">
        <f>MAX(IFERROR(IFERROR(_xlfn.FORECAST.ETS(AV$5,tbl_Model[[#This Row],[H_2023_01]:[H_2025_12]],$H$5:$AQ$5),_xlfn.FORECAST.LINEAR(AV$5,tbl_Model[[#This Row],[H_2023_01]:[H_2025_12]],$H$5:$AQ$5)),0),0)</f>
        <v>0.53772237528462741</v>
      </c>
      <c r="AW542" s="79">
        <f>MAX(IFERROR(IFERROR(_xlfn.FORECAST.ETS(AW$5,tbl_Model[[#This Row],[H_2023_01]:[H_2025_12]],$H$5:$AQ$5),_xlfn.FORECAST.LINEAR(AW$5,tbl_Model[[#This Row],[H_2023_01]:[H_2025_12]],$H$5:$AQ$5)),0),0)</f>
        <v>3.2124387214579233</v>
      </c>
      <c r="AX542" s="79">
        <f>MAX(IFERROR(IFERROR(_xlfn.FORECAST.ETS(AX$5,tbl_Model[[#This Row],[H_2023_01]:[H_2025_12]],$H$5:$AQ$5),_xlfn.FORECAST.LINEAR(AX$5,tbl_Model[[#This Row],[H_2023_01]:[H_2025_12]],$H$5:$AQ$5)),0),0)</f>
        <v>4.8687891378298085</v>
      </c>
      <c r="AY542" s="79">
        <f>MAX(IFERROR(IFERROR(_xlfn.FORECAST.ETS(AY$5,tbl_Model[[#This Row],[H_2023_01]:[H_2025_12]],$H$5:$AQ$5),_xlfn.FORECAST.LINEAR(AY$5,tbl_Model[[#This Row],[H_2023_01]:[H_2025_12]],$H$5:$AQ$5)),0),0)</f>
        <v>1.8265355049391212</v>
      </c>
      <c r="AZ542" s="79">
        <f>MAX(IFERROR(IFERROR(_xlfn.FORECAST.ETS(AZ$5,tbl_Model[[#This Row],[H_2023_01]:[H_2025_12]],$H$5:$AQ$5),_xlfn.FORECAST.LINEAR(AZ$5,tbl_Model[[#This Row],[H_2023_01]:[H_2025_12]],$H$5:$AQ$5)),0),0)</f>
        <v>1.6233115837005128</v>
      </c>
      <c r="BA542" s="79">
        <f>MAX(IFERROR(IFERROR(_xlfn.FORECAST.ETS(BA$5,tbl_Model[[#This Row],[H_2023_01]:[H_2025_12]],$H$5:$AQ$5),_xlfn.FORECAST.LINEAR(BA$5,tbl_Model[[#This Row],[H_2023_01]:[H_2025_12]],$H$5:$AQ$5)),0),0)</f>
        <v>1.4941002251611797</v>
      </c>
      <c r="BB542" s="79">
        <f>MAX(IFERROR(IFERROR(_xlfn.FORECAST.ETS(BB$5,tbl_Model[[#This Row],[H_2023_01]:[H_2025_12]],$H$5:$AQ$5),_xlfn.FORECAST.LINEAR(BB$5,tbl_Model[[#This Row],[H_2023_01]:[H_2025_12]],$H$5:$AQ$5)),0),0)</f>
        <v>0.86300988277381907</v>
      </c>
      <c r="BC542" s="79">
        <f>MAX(IFERROR(IFERROR(_xlfn.FORECAST.ETS(BC$5,tbl_Model[[#This Row],[H_2023_01]:[H_2025_12]],$H$5:$AQ$5),_xlfn.FORECAST.LINEAR(BC$5,tbl_Model[[#This Row],[H_2023_01]:[H_2025_12]],$H$5:$AQ$5)),0),0)</f>
        <v>0.61181672465895387</v>
      </c>
      <c r="BD542" s="80">
        <f>IFERROR(AR542/SUM(Model!$AR542:$BC542),1/12)</f>
        <v>8.5283980586063401E-2</v>
      </c>
      <c r="BE542" s="80">
        <f>IFERROR(AS542/SUM(Model!$AR542:$BC542),1/12)</f>
        <v>7.539392242433797E-2</v>
      </c>
      <c r="BF542" s="80">
        <f>IFERROR(AT542/SUM(Model!$AR542:$BC542),1/12)</f>
        <v>6.9105746094893214E-2</v>
      </c>
      <c r="BG542" s="80">
        <f>IFERROR(AU542/SUM(Model!$AR542:$BC542),1/12)</f>
        <v>3.839321897961355E-2</v>
      </c>
      <c r="BH542" s="80">
        <f>IFERROR(AV542/SUM(Model!$AR542:$BC542),1/12)</f>
        <v>2.6168698714272156E-2</v>
      </c>
      <c r="BI542" s="80">
        <f>IFERROR(AW542/SUM(Model!$AR542:$BC542),1/12)</f>
        <v>0.15633595495332803</v>
      </c>
      <c r="BJ542" s="80">
        <f>IFERROR(AX542/SUM(Model!$AR542:$BC542),1/12)</f>
        <v>0.23694360121010125</v>
      </c>
      <c r="BK542" s="80">
        <f>IFERROR(AY542/SUM(Model!$AR542:$BC542),1/12)</f>
        <v>8.8889842633705432E-2</v>
      </c>
      <c r="BL542" s="80">
        <f>IFERROR(AZ542/SUM(Model!$AR542:$BC542),1/12)</f>
        <v>7.899978447198E-2</v>
      </c>
      <c r="BM542" s="80">
        <f>IFERROR(BA542/SUM(Model!$AR542:$BC542),1/12)</f>
        <v>7.2711608142535245E-2</v>
      </c>
      <c r="BN542" s="80">
        <f>IFERROR(BB542/SUM(Model!$AR542:$BC542),1/12)</f>
        <v>4.1999081027255587E-2</v>
      </c>
      <c r="BO542" s="80">
        <f>IFERROR(BC542/SUM(Model!$AR542:$BC542),1/12)</f>
        <v>2.97745607619142E-2</v>
      </c>
      <c r="BP54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22.430555555555557</v>
      </c>
      <c r="BQ542" s="77" cm="1">
        <f t="array" ref="BQ54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542" s="77" cm="1">
        <f t="array" ref="BR54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542" s="77">
        <f>IF(tbl_Model[[#This Row],[Type]]="Boutique",
    tbl_Model[[#This Row],[UnitListPrice]],
    tbl_Model[[#This Row],[UnitListPrice]]*(1-SUMIFS(tbl_MarketTerms[WholesaleMarginPct],tbl_MarketTerms[Country],tbl_Model[[#This Row],[country]])))</f>
        <v>11992.826079974306</v>
      </c>
      <c r="BT542" s="79">
        <f>Model!$BP542*BD542</f>
        <v>1.9129670645346166</v>
      </c>
      <c r="BU542" s="79">
        <f>Model!$BP542*BE542</f>
        <v>1.6911275654903588</v>
      </c>
      <c r="BV542" s="79">
        <f>Model!$BP542*BF542</f>
        <v>1.5500802769896187</v>
      </c>
      <c r="BW542" s="79">
        <f>Model!$BP542*BG542</f>
        <v>0.86118123127883173</v>
      </c>
      <c r="BX542" s="79">
        <f>Model!$BP542*BH542</f>
        <v>0.58697845032707685</v>
      </c>
      <c r="BY542" s="79">
        <f>Model!$BP542*BI542</f>
        <v>3.5067023229114551</v>
      </c>
      <c r="BZ542" s="79">
        <f>Model!$BP542*BJ542</f>
        <v>5.314776610476577</v>
      </c>
      <c r="CA542" s="79">
        <f>Model!$BP542*BK542</f>
        <v>1.9938485535199206</v>
      </c>
      <c r="CB542" s="79">
        <f>Model!$BP542*BL542</f>
        <v>1.7720090544756626</v>
      </c>
      <c r="CC542" s="79">
        <f>Model!$BP542*BM542</f>
        <v>1.6309617659749227</v>
      </c>
      <c r="CD542" s="79">
        <f>Model!$BP542*BN542</f>
        <v>0.94206272026413584</v>
      </c>
      <c r="CE542" s="79">
        <f>Model!$BP542*BO542</f>
        <v>0.66785993931238108</v>
      </c>
      <c r="CF542" s="79">
        <f>Model!$BS542*BT542</f>
        <v>22941.881301682643</v>
      </c>
      <c r="CG542" s="79">
        <f>Model!$BS542*BU542</f>
        <v>20281.39877197623</v>
      </c>
      <c r="CH542" s="79">
        <f>Model!$BS542*BV542</f>
        <v>18589.843171934896</v>
      </c>
      <c r="CI542" s="79">
        <f>Model!$BS542*BW542</f>
        <v>10327.996730065157</v>
      </c>
      <c r="CJ542" s="79">
        <f>Model!$BS542*BX542</f>
        <v>7039.5304674654699</v>
      </c>
      <c r="CK542" s="79">
        <f>Model!$BS542*BY542</f>
        <v>42055.271072918978</v>
      </c>
      <c r="CL542" s="79">
        <f>Model!$BS542*BZ542</f>
        <v>63739.191543360932</v>
      </c>
      <c r="CM542" s="79">
        <f>Model!$BS542*CA542</f>
        <v>23911.878932172749</v>
      </c>
      <c r="CN542" s="79">
        <f>Model!$BS542*CB542</f>
        <v>21251.396402466336</v>
      </c>
      <c r="CO542" s="79">
        <f>Model!$BS542*CC542</f>
        <v>19559.840802425002</v>
      </c>
      <c r="CP542" s="79">
        <f>Model!$BS542*CD542</f>
        <v>11297.994360555267</v>
      </c>
      <c r="CQ542" s="79">
        <f>Model!$BS542*CE542</f>
        <v>8009.528097955581</v>
      </c>
      <c r="CR542" s="79">
        <f>Model!$BR542*BT542</f>
        <v>9084.1819953612376</v>
      </c>
      <c r="CS542" s="79">
        <f>Model!$BR542*BU542</f>
        <v>8030.7240344589864</v>
      </c>
      <c r="CT542" s="79">
        <f>Model!$BR542*BV542</f>
        <v>7360.9272238146496</v>
      </c>
      <c r="CU542" s="79">
        <f>Model!$BR542*BW542</f>
        <v>4089.5252097972648</v>
      </c>
      <c r="CV542" s="79">
        <f>Model!$BR542*BX542</f>
        <v>2787.4076710377058</v>
      </c>
      <c r="CW542" s="79">
        <f>Model!$BR542*BY542</f>
        <v>16652.415347586462</v>
      </c>
      <c r="CX542" s="79">
        <f>Model!$BR542*BZ542</f>
        <v>25238.488884284019</v>
      </c>
      <c r="CY542" s="79">
        <f>Model!$BR542*CA542</f>
        <v>9468.2671056697382</v>
      </c>
      <c r="CZ542" s="79">
        <f>Model!$BR542*CB542</f>
        <v>8414.8091447674869</v>
      </c>
      <c r="DA542" s="79">
        <f>Model!$BR542*CC542</f>
        <v>7745.0123341231501</v>
      </c>
      <c r="DB542" s="79">
        <f>Model!$BR542*CD542</f>
        <v>4473.6103201057658</v>
      </c>
      <c r="DC542" s="79">
        <f>Model!$BR542*CE542</f>
        <v>3171.4927813462077</v>
      </c>
      <c r="DD542" s="79">
        <f>SUM(Model!$CF542:$CQ542)</f>
        <v>269005.75165497925</v>
      </c>
      <c r="DE542" s="79">
        <f>SUM(Model!$CR542:$DC542)</f>
        <v>106516.86205235269</v>
      </c>
      <c r="DF542" s="80">
        <f>IFERROR((Model!$DD542-Model!$DE542)/Model!$DD542,0)</f>
        <v>0.60403500149331812</v>
      </c>
    </row>
    <row r="543" spans="2:110" x14ac:dyDescent="0.25">
      <c r="B543" t="s">
        <v>371</v>
      </c>
      <c r="C543" t="s">
        <v>45</v>
      </c>
      <c r="D543" t="s">
        <v>31</v>
      </c>
      <c r="E543" s="4">
        <v>239</v>
      </c>
      <c r="F543" s="4">
        <v>2854575.76</v>
      </c>
      <c r="G543" s="4">
        <v>1100791.05</v>
      </c>
      <c r="H543" s="4">
        <v>16</v>
      </c>
      <c r="I543" s="4">
        <v>14</v>
      </c>
      <c r="J543" s="4">
        <v>31</v>
      </c>
      <c r="K543" s="4">
        <v>24</v>
      </c>
      <c r="L543" s="4">
        <v>30</v>
      </c>
      <c r="M543" s="4">
        <v>20</v>
      </c>
      <c r="N543" s="4">
        <v>3</v>
      </c>
      <c r="O543" s="4">
        <v>22</v>
      </c>
      <c r="P543" s="4">
        <v>19</v>
      </c>
      <c r="Q543" s="4">
        <v>10</v>
      </c>
      <c r="R543" s="4">
        <v>12</v>
      </c>
      <c r="S543" s="4">
        <v>38</v>
      </c>
      <c r="T543" s="4">
        <v>8</v>
      </c>
      <c r="U543" s="4">
        <v>11</v>
      </c>
      <c r="V543" s="4">
        <v>47</v>
      </c>
      <c r="W543" s="4">
        <v>10</v>
      </c>
      <c r="X543" s="4">
        <v>29</v>
      </c>
      <c r="Y543" s="4">
        <v>27</v>
      </c>
      <c r="Z543" s="4">
        <v>11</v>
      </c>
      <c r="AA543" s="4">
        <v>4</v>
      </c>
      <c r="AB543" s="4">
        <v>11</v>
      </c>
      <c r="AC543" s="4">
        <v>28</v>
      </c>
      <c r="AD543" s="4">
        <v>32</v>
      </c>
      <c r="AE543" s="4">
        <v>23</v>
      </c>
      <c r="AF543" s="4">
        <v>19</v>
      </c>
      <c r="AG543" s="4">
        <v>23</v>
      </c>
      <c r="AH543" s="4">
        <v>1</v>
      </c>
      <c r="AI543" s="4">
        <v>23</v>
      </c>
      <c r="AJ543" s="4">
        <v>10</v>
      </c>
      <c r="AK543" s="4">
        <v>20</v>
      </c>
      <c r="AL543" s="4">
        <v>8</v>
      </c>
      <c r="AM543" s="4">
        <v>10</v>
      </c>
      <c r="AN543" s="4">
        <v>40</v>
      </c>
      <c r="AO543" s="4">
        <v>19</v>
      </c>
      <c r="AP543" s="4">
        <v>27</v>
      </c>
      <c r="AQ543" s="4">
        <v>39</v>
      </c>
      <c r="AR543" s="79">
        <f>MAX(IFERROR(IFERROR(_xlfn.FORECAST.ETS(AR$5,tbl_Model[[#This Row],[H_2023_01]:[H_2025_12]],$H$5:$AQ$5),_xlfn.FORECAST.LINEAR(AR$5,tbl_Model[[#This Row],[H_2023_01]:[H_2025_12]],$H$5:$AQ$5)),0),0)</f>
        <v>20.402627659267019</v>
      </c>
      <c r="AS543" s="79">
        <f>MAX(IFERROR(IFERROR(_xlfn.FORECAST.ETS(AS$5,tbl_Model[[#This Row],[H_2023_01]:[H_2025_12]],$H$5:$AQ$5),_xlfn.FORECAST.LINEAR(AS$5,tbl_Model[[#This Row],[H_2023_01]:[H_2025_12]],$H$5:$AQ$5)),0),0)</f>
        <v>20.550101952673877</v>
      </c>
      <c r="AT543" s="79">
        <f>MAX(IFERROR(IFERROR(_xlfn.FORECAST.ETS(AT$5,tbl_Model[[#This Row],[H_2023_01]:[H_2025_12]],$H$5:$AQ$5),_xlfn.FORECAST.LINEAR(AT$5,tbl_Model[[#This Row],[H_2023_01]:[H_2025_12]],$H$5:$AQ$5)),0),0)</f>
        <v>20.697576246080732</v>
      </c>
      <c r="AU543" s="79">
        <f>MAX(IFERROR(IFERROR(_xlfn.FORECAST.ETS(AU$5,tbl_Model[[#This Row],[H_2023_01]:[H_2025_12]],$H$5:$AQ$5),_xlfn.FORECAST.LINEAR(AU$5,tbl_Model[[#This Row],[H_2023_01]:[H_2025_12]],$H$5:$AQ$5)),0),0)</f>
        <v>20.845050539487591</v>
      </c>
      <c r="AV543" s="79">
        <f>MAX(IFERROR(IFERROR(_xlfn.FORECAST.ETS(AV$5,tbl_Model[[#This Row],[H_2023_01]:[H_2025_12]],$H$5:$AQ$5),_xlfn.FORECAST.LINEAR(AV$5,tbl_Model[[#This Row],[H_2023_01]:[H_2025_12]],$H$5:$AQ$5)),0),0)</f>
        <v>20.992524832894446</v>
      </c>
      <c r="AW543" s="79">
        <f>MAX(IFERROR(IFERROR(_xlfn.FORECAST.ETS(AW$5,tbl_Model[[#This Row],[H_2023_01]:[H_2025_12]],$H$5:$AQ$5),_xlfn.FORECAST.LINEAR(AW$5,tbl_Model[[#This Row],[H_2023_01]:[H_2025_12]],$H$5:$AQ$5)),0),0)</f>
        <v>21.139999126301305</v>
      </c>
      <c r="AX543" s="79">
        <f>MAX(IFERROR(IFERROR(_xlfn.FORECAST.ETS(AX$5,tbl_Model[[#This Row],[H_2023_01]:[H_2025_12]],$H$5:$AQ$5),_xlfn.FORECAST.LINEAR(AX$5,tbl_Model[[#This Row],[H_2023_01]:[H_2025_12]],$H$5:$AQ$5)),0),0)</f>
        <v>21.28747341970816</v>
      </c>
      <c r="AY543" s="79">
        <f>MAX(IFERROR(IFERROR(_xlfn.FORECAST.ETS(AY$5,tbl_Model[[#This Row],[H_2023_01]:[H_2025_12]],$H$5:$AQ$5),_xlfn.FORECAST.LINEAR(AY$5,tbl_Model[[#This Row],[H_2023_01]:[H_2025_12]],$H$5:$AQ$5)),0),0)</f>
        <v>21.434947713115019</v>
      </c>
      <c r="AZ543" s="79">
        <f>MAX(IFERROR(IFERROR(_xlfn.FORECAST.ETS(AZ$5,tbl_Model[[#This Row],[H_2023_01]:[H_2025_12]],$H$5:$AQ$5),_xlfn.FORECAST.LINEAR(AZ$5,tbl_Model[[#This Row],[H_2023_01]:[H_2025_12]],$H$5:$AQ$5)),0),0)</f>
        <v>21.582422006521874</v>
      </c>
      <c r="BA543" s="79">
        <f>MAX(IFERROR(IFERROR(_xlfn.FORECAST.ETS(BA$5,tbl_Model[[#This Row],[H_2023_01]:[H_2025_12]],$H$5:$AQ$5),_xlfn.FORECAST.LINEAR(BA$5,tbl_Model[[#This Row],[H_2023_01]:[H_2025_12]],$H$5:$AQ$5)),0),0)</f>
        <v>21.729896299928733</v>
      </c>
      <c r="BB543" s="79">
        <f>MAX(IFERROR(IFERROR(_xlfn.FORECAST.ETS(BB$5,tbl_Model[[#This Row],[H_2023_01]:[H_2025_12]],$H$5:$AQ$5),_xlfn.FORECAST.LINEAR(BB$5,tbl_Model[[#This Row],[H_2023_01]:[H_2025_12]],$H$5:$AQ$5)),0),0)</f>
        <v>21.877370593335588</v>
      </c>
      <c r="BC543" s="79">
        <f>MAX(IFERROR(IFERROR(_xlfn.FORECAST.ETS(BC$5,tbl_Model[[#This Row],[H_2023_01]:[H_2025_12]],$H$5:$AQ$5),_xlfn.FORECAST.LINEAR(BC$5,tbl_Model[[#This Row],[H_2023_01]:[H_2025_12]],$H$5:$AQ$5)),0),0)</f>
        <v>22.024844886742446</v>
      </c>
      <c r="BD543" s="80">
        <f>IFERROR(AR543/SUM(Model!$AR543:$BC543),1/12)</f>
        <v>8.0147077804920988E-2</v>
      </c>
      <c r="BE543" s="80">
        <f>IFERROR(AS543/SUM(Model!$AR543:$BC543),1/12)</f>
        <v>8.0726396991905064E-2</v>
      </c>
      <c r="BF543" s="80">
        <f>IFERROR(AT543/SUM(Model!$AR543:$BC543),1/12)</f>
        <v>8.1305716178889112E-2</v>
      </c>
      <c r="BG543" s="80">
        <f>IFERROR(AU543/SUM(Model!$AR543:$BC543),1/12)</f>
        <v>8.1885035365873188E-2</v>
      </c>
      <c r="BH543" s="80">
        <f>IFERROR(AV543/SUM(Model!$AR543:$BC543),1/12)</f>
        <v>8.2464354552857236E-2</v>
      </c>
      <c r="BI543" s="80">
        <f>IFERROR(AW543/SUM(Model!$AR543:$BC543),1/12)</f>
        <v>8.3043673739841312E-2</v>
      </c>
      <c r="BJ543" s="80">
        <f>IFERROR(AX543/SUM(Model!$AR543:$BC543),1/12)</f>
        <v>8.362299292682536E-2</v>
      </c>
      <c r="BK543" s="80">
        <f>IFERROR(AY543/SUM(Model!$AR543:$BC543),1/12)</f>
        <v>8.4202312113809435E-2</v>
      </c>
      <c r="BL543" s="80">
        <f>IFERROR(AZ543/SUM(Model!$AR543:$BC543),1/12)</f>
        <v>8.4781631300793484E-2</v>
      </c>
      <c r="BM543" s="80">
        <f>IFERROR(BA543/SUM(Model!$AR543:$BC543),1/12)</f>
        <v>8.5360950487777559E-2</v>
      </c>
      <c r="BN543" s="80">
        <f>IFERROR(BB543/SUM(Model!$AR543:$BC543),1/12)</f>
        <v>8.5940269674761607E-2</v>
      </c>
      <c r="BO543" s="80">
        <f>IFERROR(BC543/SUM(Model!$AR543:$BC543),1/12)</f>
        <v>8.6519588861745683E-2</v>
      </c>
      <c r="BP54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249.29275784028451</v>
      </c>
      <c r="BQ543" s="77" cm="1">
        <f t="array" ref="BQ54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543" s="77" cm="1">
        <f t="array" ref="BR54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543" s="77">
        <f>IF(tbl_Model[[#This Row],[Type]]="Boutique",
    tbl_Model[[#This Row],[UnitListPrice]],
    tbl_Model[[#This Row],[UnitListPrice]]*(1-SUMIFS(tbl_MarketTerms[WholesaleMarginPct],tbl_MarketTerms[Country],tbl_Model[[#This Row],[country]])))</f>
        <v>12493.299502167978</v>
      </c>
      <c r="BT543" s="79">
        <f>Model!$BP543*BD543</f>
        <v>19.980086058828608</v>
      </c>
      <c r="BU543" s="79">
        <f>Model!$BP543*BE543</f>
        <v>20.124506136621662</v>
      </c>
      <c r="BV543" s="79">
        <f>Model!$BP543*BF543</f>
        <v>20.268926214414705</v>
      </c>
      <c r="BW543" s="79">
        <f>Model!$BP543*BG543</f>
        <v>20.413346292207759</v>
      </c>
      <c r="BX543" s="79">
        <f>Model!$BP543*BH543</f>
        <v>20.557766370000802</v>
      </c>
      <c r="BY543" s="79">
        <f>Model!$BP543*BI543</f>
        <v>20.702186447793853</v>
      </c>
      <c r="BZ543" s="79">
        <f>Model!$BP543*BJ543</f>
        <v>20.8466065255869</v>
      </c>
      <c r="CA543" s="79">
        <f>Model!$BP543*BK543</f>
        <v>20.99102660337995</v>
      </c>
      <c r="CB543" s="79">
        <f>Model!$BP543*BL543</f>
        <v>21.135446681172994</v>
      </c>
      <c r="CC543" s="79">
        <f>Model!$BP543*BM543</f>
        <v>21.279866758966048</v>
      </c>
      <c r="CD543" s="79">
        <f>Model!$BP543*BN543</f>
        <v>21.424286836759091</v>
      </c>
      <c r="CE543" s="79">
        <f>Model!$BP543*BO543</f>
        <v>21.568706914552145</v>
      </c>
      <c r="CF543" s="79">
        <f>Model!$BS543*BT543</f>
        <v>249617.19921203679</v>
      </c>
      <c r="CG543" s="79">
        <f>Model!$BS543*BU543</f>
        <v>251421.48249803184</v>
      </c>
      <c r="CH543" s="79">
        <f>Model!$BS543*BV543</f>
        <v>253225.76578402671</v>
      </c>
      <c r="CI543" s="79">
        <f>Model!$BS543*BW543</f>
        <v>255030.04907002175</v>
      </c>
      <c r="CJ543" s="79">
        <f>Model!$BS543*BX543</f>
        <v>256834.33235601662</v>
      </c>
      <c r="CK543" s="79">
        <f>Model!$BS543*BY543</f>
        <v>258638.6156420116</v>
      </c>
      <c r="CL543" s="79">
        <f>Model!$BS543*BZ543</f>
        <v>260442.89892800653</v>
      </c>
      <c r="CM543" s="79">
        <f>Model!$BS543*CA543</f>
        <v>262247.18221400154</v>
      </c>
      <c r="CN543" s="79">
        <f>Model!$BS543*CB543</f>
        <v>264051.46549999638</v>
      </c>
      <c r="CO543" s="79">
        <f>Model!$BS543*CC543</f>
        <v>265855.74878599145</v>
      </c>
      <c r="CP543" s="79">
        <f>Model!$BS543*CD543</f>
        <v>267660.03207198629</v>
      </c>
      <c r="CQ543" s="79">
        <f>Model!$BS543*CE543</f>
        <v>269464.31535798137</v>
      </c>
      <c r="CR543" s="79">
        <f>Model!$BR543*BT543</f>
        <v>94880.221100688213</v>
      </c>
      <c r="CS543" s="79">
        <f>Model!$BR543*BU543</f>
        <v>95566.034408600812</v>
      </c>
      <c r="CT543" s="79">
        <f>Model!$BR543*BV543</f>
        <v>96251.847716513352</v>
      </c>
      <c r="CU543" s="79">
        <f>Model!$BR543*BW543</f>
        <v>96937.66102442595</v>
      </c>
      <c r="CV543" s="79">
        <f>Model!$BR543*BX543</f>
        <v>97623.47433233849</v>
      </c>
      <c r="CW543" s="79">
        <f>Model!$BR543*BY543</f>
        <v>98309.287640251059</v>
      </c>
      <c r="CX543" s="79">
        <f>Model!$BR543*BZ543</f>
        <v>98995.100948163628</v>
      </c>
      <c r="CY543" s="79">
        <f>Model!$BR543*CA543</f>
        <v>99680.914256076197</v>
      </c>
      <c r="CZ543" s="79">
        <f>Model!$BR543*CB543</f>
        <v>100366.72756398875</v>
      </c>
      <c r="DA543" s="79">
        <f>Model!$BR543*CC543</f>
        <v>101052.54087190134</v>
      </c>
      <c r="DB543" s="79">
        <f>Model!$BR543*CD543</f>
        <v>101738.35417981389</v>
      </c>
      <c r="DC543" s="79">
        <f>Model!$BR543*CE543</f>
        <v>102424.16748772647</v>
      </c>
      <c r="DD543" s="79">
        <f>SUM(Model!$CF543:$CQ543)</f>
        <v>3114489.0874201087</v>
      </c>
      <c r="DE543" s="79">
        <f>SUM(Model!$CR543:$DC543)</f>
        <v>1183826.3315304883</v>
      </c>
      <c r="DF543" s="80">
        <f>IFERROR((Model!$DD543-Model!$DE543)/Model!$DD543,0)</f>
        <v>0.61989710084002492</v>
      </c>
    </row>
    <row r="544" spans="2:110" x14ac:dyDescent="0.25">
      <c r="B544" t="s">
        <v>371</v>
      </c>
      <c r="C544" t="s">
        <v>185</v>
      </c>
      <c r="D544" t="s">
        <v>22</v>
      </c>
      <c r="E544" s="4">
        <v>68</v>
      </c>
      <c r="F544" s="4">
        <v>566144.93000000005</v>
      </c>
      <c r="G544" s="4">
        <v>258303.29</v>
      </c>
      <c r="H544" s="4">
        <v>10</v>
      </c>
      <c r="I544" s="4">
        <v>7</v>
      </c>
      <c r="J544" s="4">
        <v>3</v>
      </c>
      <c r="K544" s="4">
        <v>3</v>
      </c>
      <c r="L544" s="4">
        <v>2</v>
      </c>
      <c r="M544" s="4">
        <v>5</v>
      </c>
      <c r="N544" s="4">
        <v>2</v>
      </c>
      <c r="O544" s="4">
        <v>3</v>
      </c>
      <c r="P544" s="4">
        <v>11</v>
      </c>
      <c r="Q544" s="4">
        <v>8</v>
      </c>
      <c r="R544" s="4">
        <v>4</v>
      </c>
      <c r="S544" s="4">
        <v>8</v>
      </c>
      <c r="T544" s="4">
        <v>1</v>
      </c>
      <c r="U544" s="4">
        <v>5</v>
      </c>
      <c r="V544" s="4">
        <v>6</v>
      </c>
      <c r="W544" s="4">
        <v>3</v>
      </c>
      <c r="X544" s="4">
        <v>2</v>
      </c>
      <c r="Y544" s="4">
        <v>13</v>
      </c>
      <c r="Z544" s="4">
        <v>13</v>
      </c>
      <c r="AA544" s="4">
        <v>2</v>
      </c>
      <c r="AB544" s="4">
        <v>2</v>
      </c>
      <c r="AC544" s="4">
        <v>0</v>
      </c>
      <c r="AD544" s="4">
        <v>4</v>
      </c>
      <c r="AE544" s="4">
        <v>11</v>
      </c>
      <c r="AF544" s="4">
        <v>4</v>
      </c>
      <c r="AG544" s="4">
        <v>2</v>
      </c>
      <c r="AH544" s="4">
        <v>7</v>
      </c>
      <c r="AI544" s="4">
        <v>0</v>
      </c>
      <c r="AJ544" s="4">
        <v>7</v>
      </c>
      <c r="AK544" s="4">
        <v>9</v>
      </c>
      <c r="AL544" s="4">
        <v>15</v>
      </c>
      <c r="AM544" s="4">
        <v>3</v>
      </c>
      <c r="AN544" s="4">
        <v>0</v>
      </c>
      <c r="AO544" s="4">
        <v>2</v>
      </c>
      <c r="AP544" s="4">
        <v>7</v>
      </c>
      <c r="AQ544" s="4">
        <v>12</v>
      </c>
      <c r="AR544" s="79">
        <f>MAX(IFERROR(IFERROR(_xlfn.FORECAST.ETS(AR$5,tbl_Model[[#This Row],[H_2023_01]:[H_2025_12]],$H$5:$AQ$5),_xlfn.FORECAST.LINEAR(AR$5,tbl_Model[[#This Row],[H_2023_01]:[H_2025_12]],$H$5:$AQ$5)),0),0)</f>
        <v>6.7779471572446868</v>
      </c>
      <c r="AS544" s="79">
        <f>MAX(IFERROR(IFERROR(_xlfn.FORECAST.ETS(AS$5,tbl_Model[[#This Row],[H_2023_01]:[H_2025_12]],$H$5:$AQ$5),_xlfn.FORECAST.LINEAR(AS$5,tbl_Model[[#This Row],[H_2023_01]:[H_2025_12]],$H$5:$AQ$5)),0),0)</f>
        <v>6.7918658696863003</v>
      </c>
      <c r="AT544" s="79">
        <f>MAX(IFERROR(IFERROR(_xlfn.FORECAST.ETS(AT$5,tbl_Model[[#This Row],[H_2023_01]:[H_2025_12]],$H$5:$AQ$5),_xlfn.FORECAST.LINEAR(AT$5,tbl_Model[[#This Row],[H_2023_01]:[H_2025_12]],$H$5:$AQ$5)),0),0)</f>
        <v>6.8057845821279148</v>
      </c>
      <c r="AU544" s="79">
        <f>MAX(IFERROR(IFERROR(_xlfn.FORECAST.ETS(AU$5,tbl_Model[[#This Row],[H_2023_01]:[H_2025_12]],$H$5:$AQ$5),_xlfn.FORECAST.LINEAR(AU$5,tbl_Model[[#This Row],[H_2023_01]:[H_2025_12]],$H$5:$AQ$5)),0),0)</f>
        <v>6.8197032945695293</v>
      </c>
      <c r="AV544" s="79">
        <f>MAX(IFERROR(IFERROR(_xlfn.FORECAST.ETS(AV$5,tbl_Model[[#This Row],[H_2023_01]:[H_2025_12]],$H$5:$AQ$5),_xlfn.FORECAST.LINEAR(AV$5,tbl_Model[[#This Row],[H_2023_01]:[H_2025_12]],$H$5:$AQ$5)),0),0)</f>
        <v>6.8336220070111438</v>
      </c>
      <c r="AW544" s="79">
        <f>MAX(IFERROR(IFERROR(_xlfn.FORECAST.ETS(AW$5,tbl_Model[[#This Row],[H_2023_01]:[H_2025_12]],$H$5:$AQ$5),_xlfn.FORECAST.LINEAR(AW$5,tbl_Model[[#This Row],[H_2023_01]:[H_2025_12]],$H$5:$AQ$5)),0),0)</f>
        <v>6.8475407194527573</v>
      </c>
      <c r="AX544" s="79">
        <f>MAX(IFERROR(IFERROR(_xlfn.FORECAST.ETS(AX$5,tbl_Model[[#This Row],[H_2023_01]:[H_2025_12]],$H$5:$AQ$5),_xlfn.FORECAST.LINEAR(AX$5,tbl_Model[[#This Row],[H_2023_01]:[H_2025_12]],$H$5:$AQ$5)),0),0)</f>
        <v>6.8614594318943718</v>
      </c>
      <c r="AY544" s="79">
        <f>MAX(IFERROR(IFERROR(_xlfn.FORECAST.ETS(AY$5,tbl_Model[[#This Row],[H_2023_01]:[H_2025_12]],$H$5:$AQ$5),_xlfn.FORECAST.LINEAR(AY$5,tbl_Model[[#This Row],[H_2023_01]:[H_2025_12]],$H$5:$AQ$5)),0),0)</f>
        <v>6.8753781443359863</v>
      </c>
      <c r="AZ544" s="79">
        <f>MAX(IFERROR(IFERROR(_xlfn.FORECAST.ETS(AZ$5,tbl_Model[[#This Row],[H_2023_01]:[H_2025_12]],$H$5:$AQ$5),_xlfn.FORECAST.LINEAR(AZ$5,tbl_Model[[#This Row],[H_2023_01]:[H_2025_12]],$H$5:$AQ$5)),0),0)</f>
        <v>6.8892968567776007</v>
      </c>
      <c r="BA544" s="79">
        <f>MAX(IFERROR(IFERROR(_xlfn.FORECAST.ETS(BA$5,tbl_Model[[#This Row],[H_2023_01]:[H_2025_12]],$H$5:$AQ$5),_xlfn.FORECAST.LINEAR(BA$5,tbl_Model[[#This Row],[H_2023_01]:[H_2025_12]],$H$5:$AQ$5)),0),0)</f>
        <v>6.9032155692192143</v>
      </c>
      <c r="BB544" s="79">
        <f>MAX(IFERROR(IFERROR(_xlfn.FORECAST.ETS(BB$5,tbl_Model[[#This Row],[H_2023_01]:[H_2025_12]],$H$5:$AQ$5),_xlfn.FORECAST.LINEAR(BB$5,tbl_Model[[#This Row],[H_2023_01]:[H_2025_12]],$H$5:$AQ$5)),0),0)</f>
        <v>6.9171342816608288</v>
      </c>
      <c r="BC544" s="79">
        <f>MAX(IFERROR(IFERROR(_xlfn.FORECAST.ETS(BC$5,tbl_Model[[#This Row],[H_2023_01]:[H_2025_12]],$H$5:$AQ$5),_xlfn.FORECAST.LINEAR(BC$5,tbl_Model[[#This Row],[H_2023_01]:[H_2025_12]],$H$5:$AQ$5)),0),0)</f>
        <v>6.9310529941024432</v>
      </c>
      <c r="BD544" s="80">
        <f>IFERROR(AR544/SUM(Model!$AR544:$BC544),1/12)</f>
        <v>8.2402644034530417E-2</v>
      </c>
      <c r="BE544" s="80">
        <f>IFERROR(AS544/SUM(Model!$AR544:$BC544),1/12)</f>
        <v>8.2571860270676395E-2</v>
      </c>
      <c r="BF544" s="80">
        <f>IFERROR(AT544/SUM(Model!$AR544:$BC544),1/12)</f>
        <v>8.2741076506822386E-2</v>
      </c>
      <c r="BG544" s="80">
        <f>IFERROR(AU544/SUM(Model!$AR544:$BC544),1/12)</f>
        <v>8.2910292742968378E-2</v>
      </c>
      <c r="BH544" s="80">
        <f>IFERROR(AV544/SUM(Model!$AR544:$BC544),1/12)</f>
        <v>8.3079508979114369E-2</v>
      </c>
      <c r="BI544" s="80">
        <f>IFERROR(AW544/SUM(Model!$AR544:$BC544),1/12)</f>
        <v>8.3248725215260347E-2</v>
      </c>
      <c r="BJ544" s="80">
        <f>IFERROR(AX544/SUM(Model!$AR544:$BC544),1/12)</f>
        <v>8.3417941451406324E-2</v>
      </c>
      <c r="BK544" s="80">
        <f>IFERROR(AY544/SUM(Model!$AR544:$BC544),1/12)</f>
        <v>8.3587157687552316E-2</v>
      </c>
      <c r="BL544" s="80">
        <f>IFERROR(AZ544/SUM(Model!$AR544:$BC544),1/12)</f>
        <v>8.3756373923698307E-2</v>
      </c>
      <c r="BM544" s="80">
        <f>IFERROR(BA544/SUM(Model!$AR544:$BC544),1/12)</f>
        <v>8.3925590159844285E-2</v>
      </c>
      <c r="BN544" s="80">
        <f>IFERROR(BB544/SUM(Model!$AR544:$BC544),1/12)</f>
        <v>8.4094806395990276E-2</v>
      </c>
      <c r="BO544" s="80">
        <f>IFERROR(BC544/SUM(Model!$AR544:$BC544),1/12)</f>
        <v>8.4264022632136254E-2</v>
      </c>
      <c r="BP54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69.09</v>
      </c>
      <c r="BQ544" s="77" cm="1">
        <f t="array" ref="BQ54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544" s="77" cm="1">
        <f t="array" ref="BR54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544" s="77">
        <f>IF(tbl_Model[[#This Row],[Type]]="Boutique",
    tbl_Model[[#This Row],[UnitListPrice]],
    tbl_Model[[#This Row],[UnitListPrice]]*(1-SUMIFS(tbl_MarketTerms[WholesaleMarginPct],tbl_MarketTerms[Country],tbl_Model[[#This Row],[country]])))</f>
        <v>7487.4243272335843</v>
      </c>
      <c r="BT544" s="79">
        <f>Model!$BP544*BD544</f>
        <v>5.6931986763457072</v>
      </c>
      <c r="BU544" s="79">
        <f>Model!$BP544*BE544</f>
        <v>5.7048898261010326</v>
      </c>
      <c r="BV544" s="79">
        <f>Model!$BP544*BF544</f>
        <v>5.7165809758563588</v>
      </c>
      <c r="BW544" s="79">
        <f>Model!$BP544*BG544</f>
        <v>5.7282721256116851</v>
      </c>
      <c r="BX544" s="79">
        <f>Model!$BP544*BH544</f>
        <v>5.7399632753670122</v>
      </c>
      <c r="BY544" s="79">
        <f>Model!$BP544*BI544</f>
        <v>5.7516544251223376</v>
      </c>
      <c r="BZ544" s="79">
        <f>Model!$BP544*BJ544</f>
        <v>5.763345574877663</v>
      </c>
      <c r="CA544" s="79">
        <f>Model!$BP544*BK544</f>
        <v>5.7750367246329901</v>
      </c>
      <c r="CB544" s="79">
        <f>Model!$BP544*BL544</f>
        <v>5.7867278743883164</v>
      </c>
      <c r="CC544" s="79">
        <f>Model!$BP544*BM544</f>
        <v>5.7984190241436417</v>
      </c>
      <c r="CD544" s="79">
        <f>Model!$BP544*BN544</f>
        <v>5.8101101738989689</v>
      </c>
      <c r="CE544" s="79">
        <f>Model!$BP544*BO544</f>
        <v>5.8218013236542943</v>
      </c>
      <c r="CF544" s="79">
        <f>Model!$BS544*BT544</f>
        <v>42627.394269044889</v>
      </c>
      <c r="CG544" s="79">
        <f>Model!$BS544*BU544</f>
        <v>42714.930868136245</v>
      </c>
      <c r="CH544" s="79">
        <f>Model!$BS544*BV544</f>
        <v>42802.467467227601</v>
      </c>
      <c r="CI544" s="79">
        <f>Model!$BS544*BW544</f>
        <v>42890.004066318965</v>
      </c>
      <c r="CJ544" s="79">
        <f>Model!$BS544*BX544</f>
        <v>42977.540665410335</v>
      </c>
      <c r="CK544" s="79">
        <f>Model!$BS544*BY544</f>
        <v>43065.077264501684</v>
      </c>
      <c r="CL544" s="79">
        <f>Model!$BS544*BZ544</f>
        <v>43152.61386359304</v>
      </c>
      <c r="CM544" s="79">
        <f>Model!$BS544*CA544</f>
        <v>43240.150462684411</v>
      </c>
      <c r="CN544" s="79">
        <f>Model!$BS544*CB544</f>
        <v>43327.687061775767</v>
      </c>
      <c r="CO544" s="79">
        <f>Model!$BS544*CC544</f>
        <v>43415.223660867123</v>
      </c>
      <c r="CP544" s="79">
        <f>Model!$BS544*CD544</f>
        <v>43502.760259958493</v>
      </c>
      <c r="CQ544" s="79">
        <f>Model!$BS544*CE544</f>
        <v>43590.296859049842</v>
      </c>
      <c r="CR544" s="79">
        <f>Model!$BR544*BT544</f>
        <v>19164.2014776332</v>
      </c>
      <c r="CS544" s="79">
        <f>Model!$BR544*BU544</f>
        <v>19203.55572507008</v>
      </c>
      <c r="CT544" s="79">
        <f>Model!$BR544*BV544</f>
        <v>19242.909972506965</v>
      </c>
      <c r="CU544" s="79">
        <f>Model!$BR544*BW544</f>
        <v>19282.264219943852</v>
      </c>
      <c r="CV544" s="79">
        <f>Model!$BR544*BX544</f>
        <v>19321.61846738074</v>
      </c>
      <c r="CW544" s="79">
        <f>Model!$BR544*BY544</f>
        <v>19360.972714817621</v>
      </c>
      <c r="CX544" s="79">
        <f>Model!$BR544*BZ544</f>
        <v>19400.326962254501</v>
      </c>
      <c r="CY544" s="79">
        <f>Model!$BR544*CA544</f>
        <v>19439.681209691389</v>
      </c>
      <c r="CZ544" s="79">
        <f>Model!$BR544*CB544</f>
        <v>19479.035457128277</v>
      </c>
      <c r="DA544" s="79">
        <f>Model!$BR544*CC544</f>
        <v>19518.389704565157</v>
      </c>
      <c r="DB544" s="79">
        <f>Model!$BR544*CD544</f>
        <v>19557.743952002045</v>
      </c>
      <c r="DC544" s="79">
        <f>Model!$BR544*CE544</f>
        <v>19597.098199438926</v>
      </c>
      <c r="DD544" s="79">
        <f>SUM(Model!$CF544:$CQ544)</f>
        <v>517306.14676856837</v>
      </c>
      <c r="DE544" s="79">
        <f>SUM(Model!$CR544:$DC544)</f>
        <v>232567.79806243276</v>
      </c>
      <c r="DF544" s="80">
        <f>IFERROR((Model!$DD544-Model!$DE544)/Model!$DD544,0)</f>
        <v>0.5504252181900352</v>
      </c>
    </row>
    <row r="545" spans="2:110" x14ac:dyDescent="0.25">
      <c r="B545" t="s">
        <v>371</v>
      </c>
      <c r="C545" t="s">
        <v>185</v>
      </c>
      <c r="D545" t="s">
        <v>8</v>
      </c>
      <c r="E545" s="4">
        <v>228</v>
      </c>
      <c r="F545" s="4">
        <v>1827481.74</v>
      </c>
      <c r="G545" s="4">
        <v>758303.7</v>
      </c>
      <c r="H545" s="4">
        <v>7</v>
      </c>
      <c r="I545" s="4">
        <v>19</v>
      </c>
      <c r="J545" s="4">
        <v>25</v>
      </c>
      <c r="K545" s="4">
        <v>8</v>
      </c>
      <c r="L545" s="4">
        <v>25</v>
      </c>
      <c r="M545" s="4">
        <v>13</v>
      </c>
      <c r="N545" s="4">
        <v>21</v>
      </c>
      <c r="O545" s="4">
        <v>19</v>
      </c>
      <c r="P545" s="4">
        <v>17</v>
      </c>
      <c r="Q545" s="4">
        <v>4</v>
      </c>
      <c r="R545" s="4">
        <v>36</v>
      </c>
      <c r="S545" s="4">
        <v>38</v>
      </c>
      <c r="T545" s="4">
        <v>18</v>
      </c>
      <c r="U545" s="4">
        <v>11</v>
      </c>
      <c r="V545" s="4">
        <v>22</v>
      </c>
      <c r="W545" s="4">
        <v>12</v>
      </c>
      <c r="X545" s="4">
        <v>15</v>
      </c>
      <c r="Y545" s="4">
        <v>12</v>
      </c>
      <c r="Z545" s="4">
        <v>19</v>
      </c>
      <c r="AA545" s="4">
        <v>18</v>
      </c>
      <c r="AB545" s="4">
        <v>28</v>
      </c>
      <c r="AC545" s="4">
        <v>26</v>
      </c>
      <c r="AD545" s="4">
        <v>14</v>
      </c>
      <c r="AE545" s="4">
        <v>26</v>
      </c>
      <c r="AF545" s="4">
        <v>8</v>
      </c>
      <c r="AG545" s="4">
        <v>8</v>
      </c>
      <c r="AH545" s="4">
        <v>21</v>
      </c>
      <c r="AI545" s="4">
        <v>26</v>
      </c>
      <c r="AJ545" s="4">
        <v>29</v>
      </c>
      <c r="AK545" s="4">
        <v>4</v>
      </c>
      <c r="AL545" s="4">
        <v>5</v>
      </c>
      <c r="AM545" s="4">
        <v>15</v>
      </c>
      <c r="AN545" s="4">
        <v>15</v>
      </c>
      <c r="AO545" s="4">
        <v>21</v>
      </c>
      <c r="AP545" s="4">
        <v>30</v>
      </c>
      <c r="AQ545" s="4">
        <v>46</v>
      </c>
      <c r="AR545" s="79">
        <f>MAX(IFERROR(IFERROR(_xlfn.FORECAST.ETS(AR$5,tbl_Model[[#This Row],[H_2023_01]:[H_2025_12]],$H$5:$AQ$5),_xlfn.FORECAST.LINEAR(AR$5,tbl_Model[[#This Row],[H_2023_01]:[H_2025_12]],$H$5:$AQ$5)),0),0)</f>
        <v>23.220071916933843</v>
      </c>
      <c r="AS545" s="79">
        <f>MAX(IFERROR(IFERROR(_xlfn.FORECAST.ETS(AS$5,tbl_Model[[#This Row],[H_2023_01]:[H_2025_12]],$H$5:$AQ$5),_xlfn.FORECAST.LINEAR(AS$5,tbl_Model[[#This Row],[H_2023_01]:[H_2025_12]],$H$5:$AQ$5)),0),0)</f>
        <v>23.429324129457036</v>
      </c>
      <c r="AT545" s="79">
        <f>MAX(IFERROR(IFERROR(_xlfn.FORECAST.ETS(AT$5,tbl_Model[[#This Row],[H_2023_01]:[H_2025_12]],$H$5:$AQ$5),_xlfn.FORECAST.LINEAR(AT$5,tbl_Model[[#This Row],[H_2023_01]:[H_2025_12]],$H$5:$AQ$5)),0),0)</f>
        <v>23.638576341980247</v>
      </c>
      <c r="AU545" s="79">
        <f>MAX(IFERROR(IFERROR(_xlfn.FORECAST.ETS(AU$5,tbl_Model[[#This Row],[H_2023_01]:[H_2025_12]],$H$5:$AQ$5),_xlfn.FORECAST.LINEAR(AU$5,tbl_Model[[#This Row],[H_2023_01]:[H_2025_12]],$H$5:$AQ$5)),0),0)</f>
        <v>23.847828554503444</v>
      </c>
      <c r="AV545" s="79">
        <f>MAX(IFERROR(IFERROR(_xlfn.FORECAST.ETS(AV$5,tbl_Model[[#This Row],[H_2023_01]:[H_2025_12]],$H$5:$AQ$5),_xlfn.FORECAST.LINEAR(AV$5,tbl_Model[[#This Row],[H_2023_01]:[H_2025_12]],$H$5:$AQ$5)),0),0)</f>
        <v>24.057080767026651</v>
      </c>
      <c r="AW545" s="79">
        <f>MAX(IFERROR(IFERROR(_xlfn.FORECAST.ETS(AW$5,tbl_Model[[#This Row],[H_2023_01]:[H_2025_12]],$H$5:$AQ$5),_xlfn.FORECAST.LINEAR(AW$5,tbl_Model[[#This Row],[H_2023_01]:[H_2025_12]],$H$5:$AQ$5)),0),0)</f>
        <v>24.266332979549848</v>
      </c>
      <c r="AX545" s="79">
        <f>MAX(IFERROR(IFERROR(_xlfn.FORECAST.ETS(AX$5,tbl_Model[[#This Row],[H_2023_01]:[H_2025_12]],$H$5:$AQ$5),_xlfn.FORECAST.LINEAR(AX$5,tbl_Model[[#This Row],[H_2023_01]:[H_2025_12]],$H$5:$AQ$5)),0),0)</f>
        <v>24.475585192073058</v>
      </c>
      <c r="AY545" s="79">
        <f>MAX(IFERROR(IFERROR(_xlfn.FORECAST.ETS(AY$5,tbl_Model[[#This Row],[H_2023_01]:[H_2025_12]],$H$5:$AQ$5),_xlfn.FORECAST.LINEAR(AY$5,tbl_Model[[#This Row],[H_2023_01]:[H_2025_12]],$H$5:$AQ$5)),0),0)</f>
        <v>24.684837404596252</v>
      </c>
      <c r="AZ545" s="79">
        <f>MAX(IFERROR(IFERROR(_xlfn.FORECAST.ETS(AZ$5,tbl_Model[[#This Row],[H_2023_01]:[H_2025_12]],$H$5:$AQ$5),_xlfn.FORECAST.LINEAR(AZ$5,tbl_Model[[#This Row],[H_2023_01]:[H_2025_12]],$H$5:$AQ$5)),0),0)</f>
        <v>24.894089617119462</v>
      </c>
      <c r="BA545" s="79">
        <f>MAX(IFERROR(IFERROR(_xlfn.FORECAST.ETS(BA$5,tbl_Model[[#This Row],[H_2023_01]:[H_2025_12]],$H$5:$AQ$5),_xlfn.FORECAST.LINEAR(BA$5,tbl_Model[[#This Row],[H_2023_01]:[H_2025_12]],$H$5:$AQ$5)),0),0)</f>
        <v>25.103341829642659</v>
      </c>
      <c r="BB545" s="79">
        <f>MAX(IFERROR(IFERROR(_xlfn.FORECAST.ETS(BB$5,tbl_Model[[#This Row],[H_2023_01]:[H_2025_12]],$H$5:$AQ$5),_xlfn.FORECAST.LINEAR(BB$5,tbl_Model[[#This Row],[H_2023_01]:[H_2025_12]],$H$5:$AQ$5)),0),0)</f>
        <v>25.312594042165866</v>
      </c>
      <c r="BC545" s="79">
        <f>MAX(IFERROR(IFERROR(_xlfn.FORECAST.ETS(BC$5,tbl_Model[[#This Row],[H_2023_01]:[H_2025_12]],$H$5:$AQ$5),_xlfn.FORECAST.LINEAR(BC$5,tbl_Model[[#This Row],[H_2023_01]:[H_2025_12]],$H$5:$AQ$5)),0),0)</f>
        <v>25.521846254689063</v>
      </c>
      <c r="BD545" s="80">
        <f>IFERROR(AR545/SUM(Model!$AR545:$BC545),1/12)</f>
        <v>7.9398023945818477E-2</v>
      </c>
      <c r="BE545" s="80">
        <f>IFERROR(AS545/SUM(Model!$AR545:$BC545),1/12)</f>
        <v>8.0113534743548417E-2</v>
      </c>
      <c r="BF545" s="80">
        <f>IFERROR(AT545/SUM(Model!$AR545:$BC545),1/12)</f>
        <v>8.0829045541278427E-2</v>
      </c>
      <c r="BG545" s="80">
        <f>IFERROR(AU545/SUM(Model!$AR545:$BC545),1/12)</f>
        <v>8.1544556339008381E-2</v>
      </c>
      <c r="BH545" s="80">
        <f>IFERROR(AV545/SUM(Model!$AR545:$BC545),1/12)</f>
        <v>8.2260067136738377E-2</v>
      </c>
      <c r="BI545" s="80">
        <f>IFERROR(AW545/SUM(Model!$AR545:$BC545),1/12)</f>
        <v>8.2975577934468331E-2</v>
      </c>
      <c r="BJ545" s="80">
        <f>IFERROR(AX545/SUM(Model!$AR545:$BC545),1/12)</f>
        <v>8.3691088732198327E-2</v>
      </c>
      <c r="BK545" s="80">
        <f>IFERROR(AY545/SUM(Model!$AR545:$BC545),1/12)</f>
        <v>8.4406599529928281E-2</v>
      </c>
      <c r="BL545" s="80">
        <f>IFERROR(AZ545/SUM(Model!$AR545:$BC545),1/12)</f>
        <v>8.5122110327658276E-2</v>
      </c>
      <c r="BM545" s="80">
        <f>IFERROR(BA545/SUM(Model!$AR545:$BC545),1/12)</f>
        <v>8.583762112538823E-2</v>
      </c>
      <c r="BN545" s="80">
        <f>IFERROR(BB545/SUM(Model!$AR545:$BC545),1/12)</f>
        <v>8.6553131923118226E-2</v>
      </c>
      <c r="BO545" s="80">
        <f>IFERROR(BC545/SUM(Model!$AR545:$BC545),1/12)</f>
        <v>8.726864272084818E-2</v>
      </c>
      <c r="BP54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237.5955734406439</v>
      </c>
      <c r="BQ545" s="77" cm="1">
        <f t="array" ref="BQ54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545" s="77" cm="1">
        <f t="array" ref="BR54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545" s="77">
        <f>IF(tbl_Model[[#This Row],[Type]]="Boutique",
    tbl_Model[[#This Row],[UnitListPrice]],
    tbl_Model[[#This Row],[UnitListPrice]]*(1-SUMIFS(tbl_MarketTerms[WholesaleMarginPct],tbl_MarketTerms[Country],tbl_Model[[#This Row],[country]])))</f>
        <v>8272.3962325080738</v>
      </c>
      <c r="BT545" s="79">
        <f>Model!$BP545*BD545</f>
        <v>18.864619029460716</v>
      </c>
      <c r="BU545" s="79">
        <f>Model!$BP545*BE545</f>
        <v>19.034621227750335</v>
      </c>
      <c r="BV545" s="79">
        <f>Model!$BP545*BF545</f>
        <v>19.204623426039969</v>
      </c>
      <c r="BW545" s="79">
        <f>Model!$BP545*BG545</f>
        <v>19.374625624329589</v>
      </c>
      <c r="BX545" s="79">
        <f>Model!$BP545*BH545</f>
        <v>19.544627822619223</v>
      </c>
      <c r="BY545" s="79">
        <f>Model!$BP545*BI545</f>
        <v>19.714630020908842</v>
      </c>
      <c r="BZ545" s="79">
        <f>Model!$BP545*BJ545</f>
        <v>19.884632219198473</v>
      </c>
      <c r="CA545" s="79">
        <f>Model!$BP545*BK545</f>
        <v>20.054634417488096</v>
      </c>
      <c r="CB545" s="79">
        <f>Model!$BP545*BL545</f>
        <v>20.224636615777726</v>
      </c>
      <c r="CC545" s="79">
        <f>Model!$BP545*BM545</f>
        <v>20.394638814067346</v>
      </c>
      <c r="CD545" s="79">
        <f>Model!$BP545*BN545</f>
        <v>20.564641012356976</v>
      </c>
      <c r="CE545" s="79">
        <f>Model!$BP545*BO545</f>
        <v>20.734643210646599</v>
      </c>
      <c r="CF545" s="79">
        <f>Model!$BS545*BT545</f>
        <v>156055.60338701095</v>
      </c>
      <c r="CG545" s="79">
        <f>Model!$BS545*BU545</f>
        <v>157461.92893166008</v>
      </c>
      <c r="CH545" s="79">
        <f>Model!$BS545*BV545</f>
        <v>158868.25447630935</v>
      </c>
      <c r="CI545" s="79">
        <f>Model!$BS545*BW545</f>
        <v>160274.58002095847</v>
      </c>
      <c r="CJ545" s="79">
        <f>Model!$BS545*BX545</f>
        <v>161680.90556560774</v>
      </c>
      <c r="CK545" s="79">
        <f>Model!$BS545*BY545</f>
        <v>163087.23111025686</v>
      </c>
      <c r="CL545" s="79">
        <f>Model!$BS545*BZ545</f>
        <v>164493.5566549061</v>
      </c>
      <c r="CM545" s="79">
        <f>Model!$BS545*CA545</f>
        <v>165899.88219955529</v>
      </c>
      <c r="CN545" s="79">
        <f>Model!$BS545*CB545</f>
        <v>167306.2077442045</v>
      </c>
      <c r="CO545" s="79">
        <f>Model!$BS545*CC545</f>
        <v>168712.53328885365</v>
      </c>
      <c r="CP545" s="79">
        <f>Model!$BS545*CD545</f>
        <v>170118.85883350286</v>
      </c>
      <c r="CQ545" s="79">
        <f>Model!$BS545*CE545</f>
        <v>171525.18437815204</v>
      </c>
      <c r="CR545" s="79">
        <f>Model!$BR545*BT545</f>
        <v>63501.27238338899</v>
      </c>
      <c r="CS545" s="79">
        <f>Model!$BR545*BU545</f>
        <v>64073.52650007722</v>
      </c>
      <c r="CT545" s="79">
        <f>Model!$BR545*BV545</f>
        <v>64645.7806167655</v>
      </c>
      <c r="CU545" s="79">
        <f>Model!$BR545*BW545</f>
        <v>65218.034733453736</v>
      </c>
      <c r="CV545" s="79">
        <f>Model!$BR545*BX545</f>
        <v>65790.288850142009</v>
      </c>
      <c r="CW545" s="79">
        <f>Model!$BR545*BY545</f>
        <v>66362.542966830239</v>
      </c>
      <c r="CX545" s="79">
        <f>Model!$BR545*BZ545</f>
        <v>66934.797083518511</v>
      </c>
      <c r="CY545" s="79">
        <f>Model!$BR545*CA545</f>
        <v>67507.051200206755</v>
      </c>
      <c r="CZ545" s="79">
        <f>Model!$BR545*CB545</f>
        <v>68079.305316895028</v>
      </c>
      <c r="DA545" s="79">
        <f>Model!$BR545*CC545</f>
        <v>68651.559433583257</v>
      </c>
      <c r="DB545" s="79">
        <f>Model!$BR545*CD545</f>
        <v>69223.813550271516</v>
      </c>
      <c r="DC545" s="79">
        <f>Model!$BR545*CE545</f>
        <v>69796.06766695976</v>
      </c>
      <c r="DD545" s="79">
        <f>SUM(Model!$CF545:$CQ545)</f>
        <v>1965484.7265909777</v>
      </c>
      <c r="DE545" s="79">
        <f>SUM(Model!$CR545:$DC545)</f>
        <v>799784.04030209256</v>
      </c>
      <c r="DF545" s="80">
        <f>IFERROR((Model!$DD545-Model!$DE545)/Model!$DD545,0)</f>
        <v>0.59308559894572532</v>
      </c>
    </row>
    <row r="546" spans="2:110" x14ac:dyDescent="0.25">
      <c r="B546" t="s">
        <v>371</v>
      </c>
      <c r="C546" t="s">
        <v>45</v>
      </c>
      <c r="D546" t="s">
        <v>15</v>
      </c>
      <c r="E546" s="4">
        <v>57</v>
      </c>
      <c r="F546" s="4">
        <v>655118.84</v>
      </c>
      <c r="G546" s="4">
        <v>246655.81</v>
      </c>
      <c r="H546" s="4">
        <v>6</v>
      </c>
      <c r="I546" s="4">
        <v>1</v>
      </c>
      <c r="J546" s="4">
        <v>5</v>
      </c>
      <c r="K546" s="4">
        <v>10</v>
      </c>
      <c r="L546" s="4">
        <v>1</v>
      </c>
      <c r="M546" s="4">
        <v>0</v>
      </c>
      <c r="N546" s="4">
        <v>0</v>
      </c>
      <c r="O546" s="4">
        <v>1</v>
      </c>
      <c r="P546" s="4">
        <v>1</v>
      </c>
      <c r="Q546" s="4">
        <v>2</v>
      </c>
      <c r="R546" s="4">
        <v>8</v>
      </c>
      <c r="S546" s="4">
        <v>2</v>
      </c>
      <c r="T546" s="4">
        <v>0</v>
      </c>
      <c r="U546" s="4">
        <v>5</v>
      </c>
      <c r="V546" s="4">
        <v>7</v>
      </c>
      <c r="W546" s="4">
        <v>6</v>
      </c>
      <c r="X546" s="4">
        <v>0</v>
      </c>
      <c r="Y546" s="4">
        <v>5</v>
      </c>
      <c r="Z546" s="4">
        <v>5</v>
      </c>
      <c r="AA546" s="4">
        <v>2</v>
      </c>
      <c r="AB546" s="4">
        <v>4</v>
      </c>
      <c r="AC546" s="4">
        <v>3</v>
      </c>
      <c r="AD546" s="4">
        <v>7</v>
      </c>
      <c r="AE546" s="4">
        <v>2</v>
      </c>
      <c r="AF546" s="4">
        <v>2</v>
      </c>
      <c r="AG546" s="4">
        <v>0</v>
      </c>
      <c r="AH546" s="4">
        <v>0</v>
      </c>
      <c r="AI546" s="4">
        <v>0</v>
      </c>
      <c r="AJ546" s="4">
        <v>3</v>
      </c>
      <c r="AK546" s="4">
        <v>20</v>
      </c>
      <c r="AL546" s="4">
        <v>6</v>
      </c>
      <c r="AM546" s="4">
        <v>2</v>
      </c>
      <c r="AN546" s="4">
        <v>2</v>
      </c>
      <c r="AO546" s="4">
        <v>10</v>
      </c>
      <c r="AP546" s="4">
        <v>11</v>
      </c>
      <c r="AQ546" s="4">
        <v>1</v>
      </c>
      <c r="AR546" s="79">
        <f>MAX(IFERROR(IFERROR(_xlfn.FORECAST.ETS(AR$5,tbl_Model[[#This Row],[H_2023_01]:[H_2025_12]],$H$5:$AQ$5),_xlfn.FORECAST.LINEAR(AR$5,tbl_Model[[#This Row],[H_2023_01]:[H_2025_12]],$H$5:$AQ$5)),0),0)</f>
        <v>5.4951795003087041</v>
      </c>
      <c r="AS546" s="79">
        <f>MAX(IFERROR(IFERROR(_xlfn.FORECAST.ETS(AS$5,tbl_Model[[#This Row],[H_2023_01]:[H_2025_12]],$H$5:$AQ$5),_xlfn.FORECAST.LINEAR(AS$5,tbl_Model[[#This Row],[H_2023_01]:[H_2025_12]],$H$5:$AQ$5)),0),0)</f>
        <v>5.5516084936586481</v>
      </c>
      <c r="AT546" s="79">
        <f>MAX(IFERROR(IFERROR(_xlfn.FORECAST.ETS(AT$5,tbl_Model[[#This Row],[H_2023_01]:[H_2025_12]],$H$5:$AQ$5),_xlfn.FORECAST.LINEAR(AT$5,tbl_Model[[#This Row],[H_2023_01]:[H_2025_12]],$H$5:$AQ$5)),0),0)</f>
        <v>5.6080374870085876</v>
      </c>
      <c r="AU546" s="79">
        <f>MAX(IFERROR(IFERROR(_xlfn.FORECAST.ETS(AU$5,tbl_Model[[#This Row],[H_2023_01]:[H_2025_12]],$H$5:$AQ$5),_xlfn.FORECAST.LINEAR(AU$5,tbl_Model[[#This Row],[H_2023_01]:[H_2025_12]],$H$5:$AQ$5)),0),0)</f>
        <v>5.6644664803585316</v>
      </c>
      <c r="AV546" s="79">
        <f>MAX(IFERROR(IFERROR(_xlfn.FORECAST.ETS(AV$5,tbl_Model[[#This Row],[H_2023_01]:[H_2025_12]],$H$5:$AQ$5),_xlfn.FORECAST.LINEAR(AV$5,tbl_Model[[#This Row],[H_2023_01]:[H_2025_12]],$H$5:$AQ$5)),0),0)</f>
        <v>5.7208954737084712</v>
      </c>
      <c r="AW546" s="79">
        <f>MAX(IFERROR(IFERROR(_xlfn.FORECAST.ETS(AW$5,tbl_Model[[#This Row],[H_2023_01]:[H_2025_12]],$H$5:$AQ$5),_xlfn.FORECAST.LINEAR(AW$5,tbl_Model[[#This Row],[H_2023_01]:[H_2025_12]],$H$5:$AQ$5)),0),0)</f>
        <v>5.7773244670584143</v>
      </c>
      <c r="AX546" s="79">
        <f>MAX(IFERROR(IFERROR(_xlfn.FORECAST.ETS(AX$5,tbl_Model[[#This Row],[H_2023_01]:[H_2025_12]],$H$5:$AQ$5),_xlfn.FORECAST.LINEAR(AX$5,tbl_Model[[#This Row],[H_2023_01]:[H_2025_12]],$H$5:$AQ$5)),0),0)</f>
        <v>5.8337534604083547</v>
      </c>
      <c r="AY546" s="79">
        <f>MAX(IFERROR(IFERROR(_xlfn.FORECAST.ETS(AY$5,tbl_Model[[#This Row],[H_2023_01]:[H_2025_12]],$H$5:$AQ$5),_xlfn.FORECAST.LINEAR(AY$5,tbl_Model[[#This Row],[H_2023_01]:[H_2025_12]],$H$5:$AQ$5)),0),0)</f>
        <v>5.8901824537582979</v>
      </c>
      <c r="AZ546" s="79">
        <f>MAX(IFERROR(IFERROR(_xlfn.FORECAST.ETS(AZ$5,tbl_Model[[#This Row],[H_2023_01]:[H_2025_12]],$H$5:$AQ$5),_xlfn.FORECAST.LINEAR(AZ$5,tbl_Model[[#This Row],[H_2023_01]:[H_2025_12]],$H$5:$AQ$5)),0),0)</f>
        <v>5.9466114471082383</v>
      </c>
      <c r="BA546" s="79">
        <f>MAX(IFERROR(IFERROR(_xlfn.FORECAST.ETS(BA$5,tbl_Model[[#This Row],[H_2023_01]:[H_2025_12]],$H$5:$AQ$5),_xlfn.FORECAST.LINEAR(BA$5,tbl_Model[[#This Row],[H_2023_01]:[H_2025_12]],$H$5:$AQ$5)),0),0)</f>
        <v>6.0030404404581814</v>
      </c>
      <c r="BB546" s="79">
        <f>MAX(IFERROR(IFERROR(_xlfn.FORECAST.ETS(BB$5,tbl_Model[[#This Row],[H_2023_01]:[H_2025_12]],$H$5:$AQ$5),_xlfn.FORECAST.LINEAR(BB$5,tbl_Model[[#This Row],[H_2023_01]:[H_2025_12]],$H$5:$AQ$5)),0),0)</f>
        <v>6.059469433808121</v>
      </c>
      <c r="BC546" s="79">
        <f>MAX(IFERROR(IFERROR(_xlfn.FORECAST.ETS(BC$5,tbl_Model[[#This Row],[H_2023_01]:[H_2025_12]],$H$5:$AQ$5),_xlfn.FORECAST.LINEAR(BC$5,tbl_Model[[#This Row],[H_2023_01]:[H_2025_12]],$H$5:$AQ$5)),0),0)</f>
        <v>6.115898427158065</v>
      </c>
      <c r="BD546" s="80">
        <f>IFERROR(AR546/SUM(Model!$AR546:$BC546),1/12)</f>
        <v>7.88784000738567E-2</v>
      </c>
      <c r="BE546" s="80">
        <f>IFERROR(AS546/SUM(Model!$AR546:$BC546),1/12)</f>
        <v>7.9688387939216121E-2</v>
      </c>
      <c r="BF546" s="80">
        <f>IFERROR(AT546/SUM(Model!$AR546:$BC546),1/12)</f>
        <v>8.0498375804575473E-2</v>
      </c>
      <c r="BG546" s="80">
        <f>IFERROR(AU546/SUM(Model!$AR546:$BC546),1/12)</f>
        <v>8.1308363669934894E-2</v>
      </c>
      <c r="BH546" s="80">
        <f>IFERROR(AV546/SUM(Model!$AR546:$BC546),1/12)</f>
        <v>8.2118351535294246E-2</v>
      </c>
      <c r="BI546" s="80">
        <f>IFERROR(AW546/SUM(Model!$AR546:$BC546),1/12)</f>
        <v>8.2928339400653653E-2</v>
      </c>
      <c r="BJ546" s="80">
        <f>IFERROR(AX546/SUM(Model!$AR546:$BC546),1/12)</f>
        <v>8.3738327266013018E-2</v>
      </c>
      <c r="BK546" s="80">
        <f>IFERROR(AY546/SUM(Model!$AR546:$BC546),1/12)</f>
        <v>8.4548315131372426E-2</v>
      </c>
      <c r="BL546" s="80">
        <f>IFERROR(AZ546/SUM(Model!$AR546:$BC546),1/12)</f>
        <v>8.5358302996731791E-2</v>
      </c>
      <c r="BM546" s="80">
        <f>IFERROR(BA546/SUM(Model!$AR546:$BC546),1/12)</f>
        <v>8.6168290862091199E-2</v>
      </c>
      <c r="BN546" s="80">
        <f>IFERROR(BB546/SUM(Model!$AR546:$BC546),1/12)</f>
        <v>8.697827872745055E-2</v>
      </c>
      <c r="BO546" s="80">
        <f>IFERROR(BC546/SUM(Model!$AR546:$BC546),1/12)</f>
        <v>8.7788266592809971E-2</v>
      </c>
      <c r="BP54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60.17274472168905</v>
      </c>
      <c r="BQ546" s="77" cm="1">
        <f t="array" ref="BQ54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546" s="77" cm="1">
        <f t="array" ref="BR54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546" s="77">
        <f>IF(tbl_Model[[#This Row],[Type]]="Boutique",
    tbl_Model[[#This Row],[UnitListPrice]],
    tbl_Model[[#This Row],[UnitListPrice]]*(1-SUMIFS(tbl_MarketTerms[WholesaleMarginPct],tbl_MarketTerms[Country],tbl_Model[[#This Row],[country]])))</f>
        <v>12678.660028906375</v>
      </c>
      <c r="BT546" s="79">
        <f>Model!$BP546*BD546</f>
        <v>4.7463298316994376</v>
      </c>
      <c r="BU546" s="79">
        <f>Model!$BP546*BE546</f>
        <v>4.7950690247493766</v>
      </c>
      <c r="BV546" s="79">
        <f>Model!$BP546*BF546</f>
        <v>4.8438082177993103</v>
      </c>
      <c r="BW546" s="79">
        <f>Model!$BP546*BG546</f>
        <v>4.8925474108492484</v>
      </c>
      <c r="BX546" s="79">
        <f>Model!$BP546*BH546</f>
        <v>4.9412866038991829</v>
      </c>
      <c r="BY546" s="79">
        <f>Model!$BP546*BI546</f>
        <v>4.9900257969491202</v>
      </c>
      <c r="BZ546" s="79">
        <f>Model!$BP546*BJ546</f>
        <v>5.0387649899990548</v>
      </c>
      <c r="CA546" s="79">
        <f>Model!$BP546*BK546</f>
        <v>5.0875041830489929</v>
      </c>
      <c r="CB546" s="79">
        <f>Model!$BP546*BL546</f>
        <v>5.1362433760989274</v>
      </c>
      <c r="CC546" s="79">
        <f>Model!$BP546*BM546</f>
        <v>5.1849825691488647</v>
      </c>
      <c r="CD546" s="79">
        <f>Model!$BP546*BN546</f>
        <v>5.2337217621987993</v>
      </c>
      <c r="CE546" s="79">
        <f>Model!$BP546*BO546</f>
        <v>5.2824609552487374</v>
      </c>
      <c r="CF546" s="79">
        <f>Model!$BS546*BT546</f>
        <v>60177.102321173581</v>
      </c>
      <c r="CG546" s="79">
        <f>Model!$BS546*BU546</f>
        <v>60795.049979936994</v>
      </c>
      <c r="CH546" s="79">
        <f>Model!$BS546*BV546</f>
        <v>61412.997638700341</v>
      </c>
      <c r="CI546" s="79">
        <f>Model!$BS546*BW546</f>
        <v>62030.945297463746</v>
      </c>
      <c r="CJ546" s="79">
        <f>Model!$BS546*BX546</f>
        <v>62648.892956227101</v>
      </c>
      <c r="CK546" s="79">
        <f>Model!$BS546*BY546</f>
        <v>63266.840614990491</v>
      </c>
      <c r="CL546" s="79">
        <f>Model!$BS546*BZ546</f>
        <v>63884.788273753846</v>
      </c>
      <c r="CM546" s="79">
        <f>Model!$BS546*CA546</f>
        <v>64502.735932517251</v>
      </c>
      <c r="CN546" s="79">
        <f>Model!$BS546*CB546</f>
        <v>65120.683591280605</v>
      </c>
      <c r="CO546" s="79">
        <f>Model!$BS546*CC546</f>
        <v>65738.631250043996</v>
      </c>
      <c r="CP546" s="79">
        <f>Model!$BS546*CD546</f>
        <v>66356.578908807351</v>
      </c>
      <c r="CQ546" s="79">
        <f>Model!$BS546*CE546</f>
        <v>66974.526567570749</v>
      </c>
      <c r="CR546" s="79">
        <f>Model!$BR546*BT546</f>
        <v>22539.083291357805</v>
      </c>
      <c r="CS546" s="79">
        <f>Model!$BR546*BU546</f>
        <v>22770.533015810015</v>
      </c>
      <c r="CT546" s="79">
        <f>Model!$BR546*BV546</f>
        <v>23001.982740262203</v>
      </c>
      <c r="CU546" s="79">
        <f>Model!$BR546*BW546</f>
        <v>23233.432464714409</v>
      </c>
      <c r="CV546" s="79">
        <f>Model!$BR546*BX546</f>
        <v>23464.882189166598</v>
      </c>
      <c r="CW546" s="79">
        <f>Model!$BR546*BY546</f>
        <v>23696.3319136188</v>
      </c>
      <c r="CX546" s="79">
        <f>Model!$BR546*BZ546</f>
        <v>23927.781638070992</v>
      </c>
      <c r="CY546" s="79">
        <f>Model!$BR546*CA546</f>
        <v>24159.231362523198</v>
      </c>
      <c r="CZ546" s="79">
        <f>Model!$BR546*CB546</f>
        <v>24390.681086975386</v>
      </c>
      <c r="DA546" s="79">
        <f>Model!$BR546*CC546</f>
        <v>24622.130811427589</v>
      </c>
      <c r="DB546" s="79">
        <f>Model!$BR546*CD546</f>
        <v>24853.580535879777</v>
      </c>
      <c r="DC546" s="79">
        <f>Model!$BR546*CE546</f>
        <v>25085.030260331987</v>
      </c>
      <c r="DD546" s="79">
        <f>SUM(Model!$CF546:$CQ546)</f>
        <v>762909.77333246614</v>
      </c>
      <c r="DE546" s="79">
        <f>SUM(Model!$CR546:$DC546)</f>
        <v>285744.68131013872</v>
      </c>
      <c r="DF546" s="80">
        <f>IFERROR((Model!$DD546-Model!$DE546)/Model!$DD546,0)</f>
        <v>0.62545416076926452</v>
      </c>
    </row>
    <row r="547" spans="2:110" x14ac:dyDescent="0.25">
      <c r="B547" t="s">
        <v>371</v>
      </c>
      <c r="C547" t="s">
        <v>45</v>
      </c>
      <c r="D547" t="s">
        <v>22</v>
      </c>
      <c r="E547" s="4">
        <v>69</v>
      </c>
      <c r="F547" s="4">
        <v>818497.85</v>
      </c>
      <c r="G547" s="4">
        <v>346948.79</v>
      </c>
      <c r="H547" s="4">
        <v>10</v>
      </c>
      <c r="I547" s="4">
        <v>0</v>
      </c>
      <c r="J547" s="4">
        <v>3</v>
      </c>
      <c r="K547" s="4">
        <v>3</v>
      </c>
      <c r="L547" s="4">
        <v>0</v>
      </c>
      <c r="M547" s="4">
        <v>5</v>
      </c>
      <c r="N547" s="4">
        <v>4</v>
      </c>
      <c r="O547" s="4">
        <v>8</v>
      </c>
      <c r="P547" s="4">
        <v>5</v>
      </c>
      <c r="Q547" s="4">
        <v>3</v>
      </c>
      <c r="R547" s="4">
        <v>6</v>
      </c>
      <c r="S547" s="4">
        <v>0</v>
      </c>
      <c r="T547" s="4">
        <v>6</v>
      </c>
      <c r="U547" s="4">
        <v>0</v>
      </c>
      <c r="V547" s="4">
        <v>16</v>
      </c>
      <c r="W547" s="4">
        <v>6</v>
      </c>
      <c r="X547" s="4">
        <v>0</v>
      </c>
      <c r="Y547" s="4">
        <v>3</v>
      </c>
      <c r="Z547" s="4">
        <v>3</v>
      </c>
      <c r="AA547" s="4">
        <v>5</v>
      </c>
      <c r="AB547" s="4">
        <v>2</v>
      </c>
      <c r="AC547" s="4">
        <v>0</v>
      </c>
      <c r="AD547" s="4">
        <v>7</v>
      </c>
      <c r="AE547" s="4">
        <v>5</v>
      </c>
      <c r="AF547" s="4">
        <v>7</v>
      </c>
      <c r="AG547" s="4">
        <v>1</v>
      </c>
      <c r="AH547" s="4">
        <v>5</v>
      </c>
      <c r="AI547" s="4">
        <v>0</v>
      </c>
      <c r="AJ547" s="4">
        <v>6</v>
      </c>
      <c r="AK547" s="4">
        <v>5</v>
      </c>
      <c r="AL547" s="4">
        <v>15</v>
      </c>
      <c r="AM547" s="4">
        <v>10</v>
      </c>
      <c r="AN547" s="4">
        <v>0</v>
      </c>
      <c r="AO547" s="4">
        <v>7</v>
      </c>
      <c r="AP547" s="4">
        <v>5</v>
      </c>
      <c r="AQ547" s="4">
        <v>8</v>
      </c>
      <c r="AR547" s="79">
        <f>MAX(IFERROR(IFERROR(_xlfn.FORECAST.ETS(AR$5,tbl_Model[[#This Row],[H_2023_01]:[H_2025_12]],$H$5:$AQ$5),_xlfn.FORECAST.LINEAR(AR$5,tbl_Model[[#This Row],[H_2023_01]:[H_2025_12]],$H$5:$AQ$5)),0),0)</f>
        <v>6.5194478539236771</v>
      </c>
      <c r="AS547" s="79">
        <f>MAX(IFERROR(IFERROR(_xlfn.FORECAST.ETS(AS$5,tbl_Model[[#This Row],[H_2023_01]:[H_2025_12]],$H$5:$AQ$5),_xlfn.FORECAST.LINEAR(AS$5,tbl_Model[[#This Row],[H_2023_01]:[H_2025_12]],$H$5:$AQ$5)),0),0)</f>
        <v>6.5664194277058234</v>
      </c>
      <c r="AT547" s="79">
        <f>MAX(IFERROR(IFERROR(_xlfn.FORECAST.ETS(AT$5,tbl_Model[[#This Row],[H_2023_01]:[H_2025_12]],$H$5:$AQ$5),_xlfn.FORECAST.LINEAR(AT$5,tbl_Model[[#This Row],[H_2023_01]:[H_2025_12]],$H$5:$AQ$5)),0),0)</f>
        <v>6.6133910014879831</v>
      </c>
      <c r="AU547" s="79">
        <f>MAX(IFERROR(IFERROR(_xlfn.FORECAST.ETS(AU$5,tbl_Model[[#This Row],[H_2023_01]:[H_2025_12]],$H$5:$AQ$5),_xlfn.FORECAST.LINEAR(AU$5,tbl_Model[[#This Row],[H_2023_01]:[H_2025_12]],$H$5:$AQ$5)),0),0)</f>
        <v>6.6603625752701294</v>
      </c>
      <c r="AV547" s="79">
        <f>MAX(IFERROR(IFERROR(_xlfn.FORECAST.ETS(AV$5,tbl_Model[[#This Row],[H_2023_01]:[H_2025_12]],$H$5:$AQ$5),_xlfn.FORECAST.LINEAR(AV$5,tbl_Model[[#This Row],[H_2023_01]:[H_2025_12]],$H$5:$AQ$5)),0),0)</f>
        <v>6.7073341490522891</v>
      </c>
      <c r="AW547" s="79">
        <f>MAX(IFERROR(IFERROR(_xlfn.FORECAST.ETS(AW$5,tbl_Model[[#This Row],[H_2023_01]:[H_2025_12]],$H$5:$AQ$5),_xlfn.FORECAST.LINEAR(AW$5,tbl_Model[[#This Row],[H_2023_01]:[H_2025_12]],$H$5:$AQ$5)),0),0)</f>
        <v>6.7543057228344354</v>
      </c>
      <c r="AX547" s="79">
        <f>MAX(IFERROR(IFERROR(_xlfn.FORECAST.ETS(AX$5,tbl_Model[[#This Row],[H_2023_01]:[H_2025_12]],$H$5:$AQ$5),_xlfn.FORECAST.LINEAR(AX$5,tbl_Model[[#This Row],[H_2023_01]:[H_2025_12]],$H$5:$AQ$5)),0),0)</f>
        <v>6.8012772966165951</v>
      </c>
      <c r="AY547" s="79">
        <f>MAX(IFERROR(IFERROR(_xlfn.FORECAST.ETS(AY$5,tbl_Model[[#This Row],[H_2023_01]:[H_2025_12]],$H$5:$AQ$5),_xlfn.FORECAST.LINEAR(AY$5,tbl_Model[[#This Row],[H_2023_01]:[H_2025_12]],$H$5:$AQ$5)),0),0)</f>
        <v>6.8482488703987405</v>
      </c>
      <c r="AZ547" s="79">
        <f>MAX(IFERROR(IFERROR(_xlfn.FORECAST.ETS(AZ$5,tbl_Model[[#This Row],[H_2023_01]:[H_2025_12]],$H$5:$AQ$5),_xlfn.FORECAST.LINEAR(AZ$5,tbl_Model[[#This Row],[H_2023_01]:[H_2025_12]],$H$5:$AQ$5)),0),0)</f>
        <v>6.8952204441809011</v>
      </c>
      <c r="BA547" s="79">
        <f>MAX(IFERROR(IFERROR(_xlfn.FORECAST.ETS(BA$5,tbl_Model[[#This Row],[H_2023_01]:[H_2025_12]],$H$5:$AQ$5),_xlfn.FORECAST.LINEAR(BA$5,tbl_Model[[#This Row],[H_2023_01]:[H_2025_12]],$H$5:$AQ$5)),0),0)</f>
        <v>6.9421920179630465</v>
      </c>
      <c r="BB547" s="79">
        <f>MAX(IFERROR(IFERROR(_xlfn.FORECAST.ETS(BB$5,tbl_Model[[#This Row],[H_2023_01]:[H_2025_12]],$H$5:$AQ$5),_xlfn.FORECAST.LINEAR(BB$5,tbl_Model[[#This Row],[H_2023_01]:[H_2025_12]],$H$5:$AQ$5)),0),0)</f>
        <v>6.9891635917452071</v>
      </c>
      <c r="BC547" s="79">
        <f>MAX(IFERROR(IFERROR(_xlfn.FORECAST.ETS(BC$5,tbl_Model[[#This Row],[H_2023_01]:[H_2025_12]],$H$5:$AQ$5),_xlfn.FORECAST.LINEAR(BC$5,tbl_Model[[#This Row],[H_2023_01]:[H_2025_12]],$H$5:$AQ$5)),0),0)</f>
        <v>7.0361351655273525</v>
      </c>
      <c r="BD547" s="80">
        <f>IFERROR(AR547/SUM(Model!$AR547:$BC547),1/12)</f>
        <v>8.0156983344904953E-2</v>
      </c>
      <c r="BE547" s="80">
        <f>IFERROR(AS547/SUM(Model!$AR547:$BC547),1/12)</f>
        <v>8.0734501524619126E-2</v>
      </c>
      <c r="BF547" s="80">
        <f>IFERROR(AT547/SUM(Model!$AR547:$BC547),1/12)</f>
        <v>8.1312019704333466E-2</v>
      </c>
      <c r="BG547" s="80">
        <f>IFERROR(AU547/SUM(Model!$AR547:$BC547),1/12)</f>
        <v>8.1889537884047639E-2</v>
      </c>
      <c r="BH547" s="80">
        <f>IFERROR(AV547/SUM(Model!$AR547:$BC547),1/12)</f>
        <v>8.2467056063761979E-2</v>
      </c>
      <c r="BI547" s="80">
        <f>IFERROR(AW547/SUM(Model!$AR547:$BC547),1/12)</f>
        <v>8.3044574243476152E-2</v>
      </c>
      <c r="BJ547" s="80">
        <f>IFERROR(AX547/SUM(Model!$AR547:$BC547),1/12)</f>
        <v>8.3622092423190492E-2</v>
      </c>
      <c r="BK547" s="80">
        <f>IFERROR(AY547/SUM(Model!$AR547:$BC547),1/12)</f>
        <v>8.4199610602904651E-2</v>
      </c>
      <c r="BL547" s="80">
        <f>IFERROR(AZ547/SUM(Model!$AR547:$BC547),1/12)</f>
        <v>8.4777128782619005E-2</v>
      </c>
      <c r="BM547" s="80">
        <f>IFERROR(BA547/SUM(Model!$AR547:$BC547),1/12)</f>
        <v>8.5354646962333164E-2</v>
      </c>
      <c r="BN547" s="80">
        <f>IFERROR(BB547/SUM(Model!$AR547:$BC547),1/12)</f>
        <v>8.5932165142047517E-2</v>
      </c>
      <c r="BO547" s="80">
        <f>IFERROR(BC547/SUM(Model!$AR547:$BC547),1/12)</f>
        <v>8.6509683321761677E-2</v>
      </c>
      <c r="BP54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71.347499999999997</v>
      </c>
      <c r="BQ547" s="77" cm="1">
        <f t="array" ref="BQ54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547" s="77" cm="1">
        <f t="array" ref="BR54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547" s="77">
        <f>IF(tbl_Model[[#This Row],[Type]]="Boutique",
    tbl_Model[[#This Row],[UnitListPrice]],
    tbl_Model[[#This Row],[UnitListPrice]]*(1-SUMIFS(tbl_MarketTerms[WholesaleMarginPct],tbl_MarketTerms[Country],tbl_Model[[#This Row],[country]])))</f>
        <v>11492.352657780633</v>
      </c>
      <c r="BT547" s="79">
        <f>Model!$BP547*BD547</f>
        <v>5.7190003692006055</v>
      </c>
      <c r="BU547" s="79">
        <f>Model!$BP547*BE547</f>
        <v>5.7602048475277625</v>
      </c>
      <c r="BV547" s="79">
        <f>Model!$BP547*BF547</f>
        <v>5.801409325854932</v>
      </c>
      <c r="BW547" s="79">
        <f>Model!$BP547*BG547</f>
        <v>5.842613804182089</v>
      </c>
      <c r="BX547" s="79">
        <f>Model!$BP547*BH547</f>
        <v>5.8838182825092575</v>
      </c>
      <c r="BY547" s="79">
        <f>Model!$BP547*BI547</f>
        <v>5.9250227608364145</v>
      </c>
      <c r="BZ547" s="79">
        <f>Model!$BP547*BJ547</f>
        <v>5.9662272391635831</v>
      </c>
      <c r="CA547" s="79">
        <f>Model!$BP547*BK547</f>
        <v>6.0074317174907392</v>
      </c>
      <c r="CB547" s="79">
        <f>Model!$BP547*BL547</f>
        <v>6.0486361958179096</v>
      </c>
      <c r="CC547" s="79">
        <f>Model!$BP547*BM547</f>
        <v>6.0898406741450648</v>
      </c>
      <c r="CD547" s="79">
        <f>Model!$BP547*BN547</f>
        <v>6.1310451524722351</v>
      </c>
      <c r="CE547" s="79">
        <f>Model!$BP547*BO547</f>
        <v>6.1722496307993913</v>
      </c>
      <c r="CF547" s="79">
        <f>Model!$BS547*BT547</f>
        <v>65724.769092831004</v>
      </c>
      <c r="CG547" s="79">
        <f>Model!$BS547*BU547</f>
        <v>66198.30548884657</v>
      </c>
      <c r="CH547" s="79">
        <f>Model!$BS547*BV547</f>
        <v>66671.841884862282</v>
      </c>
      <c r="CI547" s="79">
        <f>Model!$BS547*BW547</f>
        <v>67145.378280877849</v>
      </c>
      <c r="CJ547" s="79">
        <f>Model!$BS547*BX547</f>
        <v>67618.914676893546</v>
      </c>
      <c r="CK547" s="79">
        <f>Model!$BS547*BY547</f>
        <v>68092.451072909113</v>
      </c>
      <c r="CL547" s="79">
        <f>Model!$BS547*BZ547</f>
        <v>68565.98746892481</v>
      </c>
      <c r="CM547" s="79">
        <f>Model!$BS547*CA547</f>
        <v>69039.523864940376</v>
      </c>
      <c r="CN547" s="79">
        <f>Model!$BS547*CB547</f>
        <v>69513.060260956088</v>
      </c>
      <c r="CO547" s="79">
        <f>Model!$BS547*CC547</f>
        <v>69986.59665697164</v>
      </c>
      <c r="CP547" s="79">
        <f>Model!$BS547*CD547</f>
        <v>70460.133052987367</v>
      </c>
      <c r="CQ547" s="79">
        <f>Model!$BS547*CE547</f>
        <v>70933.669449002919</v>
      </c>
      <c r="CR547" s="79">
        <f>Model!$BR547*BT547</f>
        <v>27158.042157926706</v>
      </c>
      <c r="CS547" s="79">
        <f>Model!$BR547*BU547</f>
        <v>27353.711486002081</v>
      </c>
      <c r="CT547" s="79">
        <f>Model!$BR547*BV547</f>
        <v>27549.380814077515</v>
      </c>
      <c r="CU547" s="79">
        <f>Model!$BR547*BW547</f>
        <v>27745.05014215289</v>
      </c>
      <c r="CV547" s="79">
        <f>Model!$BR547*BX547</f>
        <v>27940.719470228323</v>
      </c>
      <c r="CW547" s="79">
        <f>Model!$BR547*BY547</f>
        <v>28136.388798303698</v>
      </c>
      <c r="CX547" s="79">
        <f>Model!$BR547*BZ547</f>
        <v>28332.058126379128</v>
      </c>
      <c r="CY547" s="79">
        <f>Model!$BR547*CA547</f>
        <v>28527.7274544545</v>
      </c>
      <c r="CZ547" s="79">
        <f>Model!$BR547*CB547</f>
        <v>28723.396782529937</v>
      </c>
      <c r="DA547" s="79">
        <f>Model!$BR547*CC547</f>
        <v>28919.066110605305</v>
      </c>
      <c r="DB547" s="79">
        <f>Model!$BR547*CD547</f>
        <v>29114.735438680742</v>
      </c>
      <c r="DC547" s="79">
        <f>Model!$BR547*CE547</f>
        <v>29310.404766756114</v>
      </c>
      <c r="DD547" s="79">
        <f>SUM(Model!$CF547:$CQ547)</f>
        <v>819950.63125100359</v>
      </c>
      <c r="DE547" s="79">
        <f>SUM(Model!$CR547:$DC547)</f>
        <v>338810.68154809694</v>
      </c>
      <c r="DF547" s="80">
        <f>IFERROR((Model!$DD547-Model!$DE547)/Model!$DD547,0)</f>
        <v>0.58679136446157565</v>
      </c>
    </row>
    <row r="548" spans="2:110" x14ac:dyDescent="0.25">
      <c r="B548" t="s">
        <v>371</v>
      </c>
      <c r="C548" t="s">
        <v>185</v>
      </c>
      <c r="D548" t="s">
        <v>9</v>
      </c>
      <c r="E548" s="4">
        <v>40</v>
      </c>
      <c r="F548" s="4">
        <v>309890.07</v>
      </c>
      <c r="G548" s="4">
        <v>136051.20000000001</v>
      </c>
      <c r="H548" s="4">
        <v>4</v>
      </c>
      <c r="I548" s="4">
        <v>2</v>
      </c>
      <c r="J548" s="4">
        <v>2</v>
      </c>
      <c r="K548" s="4">
        <v>7</v>
      </c>
      <c r="L548" s="4">
        <v>1</v>
      </c>
      <c r="M548" s="4">
        <v>4</v>
      </c>
      <c r="N548" s="4">
        <v>0</v>
      </c>
      <c r="O548" s="4">
        <v>1</v>
      </c>
      <c r="P548" s="4">
        <v>7</v>
      </c>
      <c r="Q548" s="4">
        <v>3</v>
      </c>
      <c r="R548" s="4">
        <v>9</v>
      </c>
      <c r="S548" s="4">
        <v>7</v>
      </c>
      <c r="T548" s="4">
        <v>0</v>
      </c>
      <c r="U548" s="4">
        <v>0</v>
      </c>
      <c r="V548" s="4">
        <v>3</v>
      </c>
      <c r="W548" s="4">
        <v>0</v>
      </c>
      <c r="X548" s="4">
        <v>0</v>
      </c>
      <c r="Y548" s="4">
        <v>3</v>
      </c>
      <c r="Z548" s="4">
        <v>5</v>
      </c>
      <c r="AA548" s="4">
        <v>5</v>
      </c>
      <c r="AB548" s="4">
        <v>0</v>
      </c>
      <c r="AC548" s="4">
        <v>0</v>
      </c>
      <c r="AD548" s="4">
        <v>2</v>
      </c>
      <c r="AE548" s="4">
        <v>5</v>
      </c>
      <c r="AF548" s="4">
        <v>0</v>
      </c>
      <c r="AG548" s="4">
        <v>2</v>
      </c>
      <c r="AH548" s="4">
        <v>3</v>
      </c>
      <c r="AI548" s="4">
        <v>4</v>
      </c>
      <c r="AJ548" s="4">
        <v>3</v>
      </c>
      <c r="AK548" s="4">
        <v>10</v>
      </c>
      <c r="AL548" s="4">
        <v>1</v>
      </c>
      <c r="AM548" s="4">
        <v>0</v>
      </c>
      <c r="AN548" s="4">
        <v>1</v>
      </c>
      <c r="AO548" s="4">
        <v>0</v>
      </c>
      <c r="AP548" s="4">
        <v>6</v>
      </c>
      <c r="AQ548" s="4">
        <v>10</v>
      </c>
      <c r="AR548" s="79">
        <f>MAX(IFERROR(IFERROR(_xlfn.FORECAST.ETS(AR$5,tbl_Model[[#This Row],[H_2023_01]:[H_2025_12]],$H$5:$AQ$5),_xlfn.FORECAST.LINEAR(AR$5,tbl_Model[[#This Row],[H_2023_01]:[H_2025_12]],$H$5:$AQ$5)),0),0)</f>
        <v>4.7686037218236219</v>
      </c>
      <c r="AS548" s="79">
        <f>MAX(IFERROR(IFERROR(_xlfn.FORECAST.ETS(AS$5,tbl_Model[[#This Row],[H_2023_01]:[H_2025_12]],$H$5:$AQ$5),_xlfn.FORECAST.LINEAR(AS$5,tbl_Model[[#This Row],[H_2023_01]:[H_2025_12]],$H$5:$AQ$5)),0),0)</f>
        <v>6.8197061273096065</v>
      </c>
      <c r="AT548" s="79">
        <f>MAX(IFERROR(IFERROR(_xlfn.FORECAST.ETS(AT$5,tbl_Model[[#This Row],[H_2023_01]:[H_2025_12]],$H$5:$AQ$5),_xlfn.FORECAST.LINEAR(AT$5,tbl_Model[[#This Row],[H_2023_01]:[H_2025_12]],$H$5:$AQ$5)),0),0)</f>
        <v>4.8042501619226909</v>
      </c>
      <c r="AU548" s="79">
        <f>MAX(IFERROR(IFERROR(_xlfn.FORECAST.ETS(AU$5,tbl_Model[[#This Row],[H_2023_01]:[H_2025_12]],$H$5:$AQ$5),_xlfn.FORECAST.LINEAR(AU$5,tbl_Model[[#This Row],[H_2023_01]:[H_2025_12]],$H$5:$AQ$5)),0),0)</f>
        <v>3.4542250628141362</v>
      </c>
      <c r="AV548" s="79">
        <f>MAX(IFERROR(IFERROR(_xlfn.FORECAST.ETS(AV$5,tbl_Model[[#This Row],[H_2023_01]:[H_2025_12]],$H$5:$AQ$5),_xlfn.FORECAST.LINEAR(AV$5,tbl_Model[[#This Row],[H_2023_01]:[H_2025_12]],$H$5:$AQ$5)),0),0)</f>
        <v>1.2679592017707222</v>
      </c>
      <c r="AW548" s="79">
        <f>MAX(IFERROR(IFERROR(_xlfn.FORECAST.ETS(AW$5,tbl_Model[[#This Row],[H_2023_01]:[H_2025_12]],$H$5:$AQ$5),_xlfn.FORECAST.LINEAR(AW$5,tbl_Model[[#This Row],[H_2023_01]:[H_2025_12]],$H$5:$AQ$5)),0),0)</f>
        <v>4.0788228347056412</v>
      </c>
      <c r="AX548" s="79">
        <f>MAX(IFERROR(IFERROR(_xlfn.FORECAST.ETS(AX$5,tbl_Model[[#This Row],[H_2023_01]:[H_2025_12]],$H$5:$AQ$5),_xlfn.FORECAST.LINEAR(AX$5,tbl_Model[[#This Row],[H_2023_01]:[H_2025_12]],$H$5:$AQ$5)),0),0)</f>
        <v>0.72989533041286769</v>
      </c>
      <c r="AY548" s="79">
        <f>MAX(IFERROR(IFERROR(_xlfn.FORECAST.ETS(AY$5,tbl_Model[[#This Row],[H_2023_01]:[H_2025_12]],$H$5:$AQ$5),_xlfn.FORECAST.LINEAR(AY$5,tbl_Model[[#This Row],[H_2023_01]:[H_2025_12]],$H$5:$AQ$5)),0),0)</f>
        <v>2.1859059472406939</v>
      </c>
      <c r="AZ548" s="79">
        <f>MAX(IFERROR(IFERROR(_xlfn.FORECAST.ETS(AZ$5,tbl_Model[[#This Row],[H_2023_01]:[H_2025_12]],$H$5:$AQ$5),_xlfn.FORECAST.LINEAR(AZ$5,tbl_Model[[#This Row],[H_2023_01]:[H_2025_12]],$H$5:$AQ$5)),0),0)</f>
        <v>6.2169997063581253</v>
      </c>
      <c r="BA548" s="79">
        <f>MAX(IFERROR(IFERROR(_xlfn.FORECAST.ETS(BA$5,tbl_Model[[#This Row],[H_2023_01]:[H_2025_12]],$H$5:$AQ$5),_xlfn.FORECAST.LINEAR(BA$5,tbl_Model[[#This Row],[H_2023_01]:[H_2025_12]],$H$5:$AQ$5)),0),0)</f>
        <v>4.9703047258035618</v>
      </c>
      <c r="BB548" s="79">
        <f>MAX(IFERROR(IFERROR(_xlfn.FORECAST.ETS(BB$5,tbl_Model[[#This Row],[H_2023_01]:[H_2025_12]],$H$5:$AQ$5),_xlfn.FORECAST.LINEAR(BB$5,tbl_Model[[#This Row],[H_2023_01]:[H_2025_12]],$H$5:$AQ$5)),0),0)</f>
        <v>7.0214071312895463</v>
      </c>
      <c r="BC548" s="79">
        <f>MAX(IFERROR(IFERROR(_xlfn.FORECAST.ETS(BC$5,tbl_Model[[#This Row],[H_2023_01]:[H_2025_12]],$H$5:$AQ$5),_xlfn.FORECAST.LINEAR(BC$5,tbl_Model[[#This Row],[H_2023_01]:[H_2025_12]],$H$5:$AQ$5)),0),0)</f>
        <v>5.0059511659026317</v>
      </c>
      <c r="BD548" s="80">
        <f>IFERROR(AR548/SUM(Model!$AR548:$BC548),1/12)</f>
        <v>9.2911714415418276E-2</v>
      </c>
      <c r="BE548" s="80">
        <f>IFERROR(AS548/SUM(Model!$AR548:$BC548),1/12)</f>
        <v>0.13287549669892754</v>
      </c>
      <c r="BF548" s="80">
        <f>IFERROR(AT548/SUM(Model!$AR548:$BC548),1/12)</f>
        <v>9.3606251444623215E-2</v>
      </c>
      <c r="BG548" s="80">
        <f>IFERROR(AU548/SUM(Model!$AR548:$BC548),1/12)</f>
        <v>6.7302294609633301E-2</v>
      </c>
      <c r="BH548" s="80">
        <f>IFERROR(AV548/SUM(Model!$AR548:$BC548),1/12)</f>
        <v>2.4704980769563824E-2</v>
      </c>
      <c r="BI548" s="80">
        <f>IFERROR(AW548/SUM(Model!$AR548:$BC548),1/12)</f>
        <v>7.9471988967103876E-2</v>
      </c>
      <c r="BJ548" s="80">
        <f>IFERROR(AX548/SUM(Model!$AR548:$BC548),1/12)</f>
        <v>1.422131727618864E-2</v>
      </c>
      <c r="BK548" s="80">
        <f>IFERROR(AY548/SUM(Model!$AR548:$BC548),1/12)</f>
        <v>4.2590301261460892E-2</v>
      </c>
      <c r="BL548" s="80">
        <f>IFERROR(AZ548/SUM(Model!$AR548:$BC548),1/12)</f>
        <v>0.12113233452264845</v>
      </c>
      <c r="BM548" s="80">
        <f>IFERROR(BA548/SUM(Model!$AR548:$BC548),1/12)</f>
        <v>9.6841666907239207E-2</v>
      </c>
      <c r="BN548" s="80">
        <f>IFERROR(BB548/SUM(Model!$AR548:$BC548),1/12)</f>
        <v>0.13680544919074847</v>
      </c>
      <c r="BO548" s="80">
        <f>IFERROR(BC548/SUM(Model!$AR548:$BC548),1/12)</f>
        <v>9.753620393644416E-2</v>
      </c>
      <c r="BP54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40.85</v>
      </c>
      <c r="BQ548" s="77" cm="1">
        <f t="array" ref="BQ54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548" s="77" cm="1">
        <f t="array" ref="BR54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548" s="77">
        <f>IF(tbl_Model[[#This Row],[Type]]="Boutique",
    tbl_Model[[#This Row],[UnitListPrice]],
    tbl_Model[[#This Row],[UnitListPrice]]*(1-SUMIFS(tbl_MarketTerms[WholesaleMarginPct],tbl_MarketTerms[Country],tbl_Model[[#This Row],[country]])))</f>
        <v>7813.4895801937573</v>
      </c>
      <c r="BT548" s="79">
        <f>Model!$BP548*BD548</f>
        <v>3.7954435338698369</v>
      </c>
      <c r="BU548" s="79">
        <f>Model!$BP548*BE548</f>
        <v>5.4279640401511902</v>
      </c>
      <c r="BV548" s="79">
        <f>Model!$BP548*BF548</f>
        <v>3.8238153715128584</v>
      </c>
      <c r="BW548" s="79">
        <f>Model!$BP548*BG548</f>
        <v>2.7492987348035203</v>
      </c>
      <c r="BX548" s="79">
        <f>Model!$BP548*BH548</f>
        <v>1.0091984644366823</v>
      </c>
      <c r="BY548" s="79">
        <f>Model!$BP548*BI548</f>
        <v>3.2464307493061937</v>
      </c>
      <c r="BZ548" s="79">
        <f>Model!$BP548*BJ548</f>
        <v>0.58094081073230597</v>
      </c>
      <c r="CA548" s="79">
        <f>Model!$BP548*BK548</f>
        <v>1.7398138065306774</v>
      </c>
      <c r="CB548" s="79">
        <f>Model!$BP548*BL548</f>
        <v>4.9482558652501893</v>
      </c>
      <c r="CC548" s="79">
        <f>Model!$BP548*BM548</f>
        <v>3.9559820931607219</v>
      </c>
      <c r="CD548" s="79">
        <f>Model!$BP548*BN548</f>
        <v>5.5885025994420747</v>
      </c>
      <c r="CE548" s="79">
        <f>Model!$BP548*BO548</f>
        <v>3.9843539308037439</v>
      </c>
      <c r="CF548" s="79">
        <f>Model!$BS548*BT548</f>
        <v>29655.658504105744</v>
      </c>
      <c r="CG548" s="79">
        <f>Model!$BS548*BU548</f>
        <v>42411.340469387731</v>
      </c>
      <c r="CH548" s="79">
        <f>Model!$BS548*BV548</f>
        <v>29877.341561900441</v>
      </c>
      <c r="CI548" s="79">
        <f>Model!$BS548*BW548</f>
        <v>21481.617017227185</v>
      </c>
      <c r="CJ548" s="79">
        <f>Model!$BS548*BX548</f>
        <v>7885.3616862235567</v>
      </c>
      <c r="CK548" s="79">
        <f>Model!$BS548*BY548</f>
        <v>25365.952832524556</v>
      </c>
      <c r="CL548" s="79">
        <f>Model!$BS548*BZ548</f>
        <v>4539.1749713661866</v>
      </c>
      <c r="CM548" s="79">
        <f>Model!$BS548*CA548</f>
        <v>13594.017048804686</v>
      </c>
      <c r="CN548" s="79">
        <f>Model!$BS548*CB548</f>
        <v>38663.145643265001</v>
      </c>
      <c r="CO548" s="79">
        <f>Model!$BS548*CC548</f>
        <v>30910.024864344392</v>
      </c>
      <c r="CP548" s="79">
        <f>Model!$BS548*CD548</f>
        <v>43665.706829626375</v>
      </c>
      <c r="CQ548" s="79">
        <f>Model!$BS548*CE548</f>
        <v>31131.707922139092</v>
      </c>
      <c r="CR548" s="79">
        <f>Model!$BR548*BT548</f>
        <v>12776.05942021141</v>
      </c>
      <c r="CS548" s="79">
        <f>Model!$BR548*BU548</f>
        <v>18271.380008395259</v>
      </c>
      <c r="CT548" s="79">
        <f>Model!$BR548*BV548</f>
        <v>12871.563484585738</v>
      </c>
      <c r="CU548" s="79">
        <f>Model!$BR548*BW548</f>
        <v>9254.5716162843673</v>
      </c>
      <c r="CV548" s="79">
        <f>Model!$BR548*BX548</f>
        <v>3397.120635142966</v>
      </c>
      <c r="CW548" s="79">
        <f>Model!$BR548*BY548</f>
        <v>10927.996105490158</v>
      </c>
      <c r="CX548" s="79">
        <f>Model!$BR548*BZ548</f>
        <v>1955.538068557199</v>
      </c>
      <c r="CY548" s="79">
        <f>Model!$BR548*CA548</f>
        <v>5856.4866988487329</v>
      </c>
      <c r="CZ548" s="79">
        <f>Model!$BR548*CB548</f>
        <v>16656.60690158857</v>
      </c>
      <c r="DA548" s="79">
        <f>Model!$BR548*CC548</f>
        <v>13316.457440741102</v>
      </c>
      <c r="DB548" s="79">
        <f>Model!$BR548*CD548</f>
        <v>18811.778028924949</v>
      </c>
      <c r="DC548" s="79">
        <f>Model!$BR548*CE548</f>
        <v>13411.961505115432</v>
      </c>
      <c r="DD548" s="79">
        <f>SUM(Model!$CF548:$CQ548)</f>
        <v>319181.04935091489</v>
      </c>
      <c r="DE548" s="79">
        <f>SUM(Model!$CR548:$DC548)</f>
        <v>137507.51991388589</v>
      </c>
      <c r="DF548" s="80">
        <f>IFERROR((Model!$DD548-Model!$DE548)/Model!$DD548,0)</f>
        <v>0.56918645328875084</v>
      </c>
    </row>
    <row r="549" spans="2:110" x14ac:dyDescent="0.25">
      <c r="B549" t="s">
        <v>371</v>
      </c>
      <c r="C549" t="s">
        <v>185</v>
      </c>
      <c r="D549" t="s">
        <v>25</v>
      </c>
      <c r="E549" s="4">
        <v>246</v>
      </c>
      <c r="F549" s="4">
        <v>1925951.7</v>
      </c>
      <c r="G549" s="4">
        <v>851483.24</v>
      </c>
      <c r="H549" s="4">
        <v>9</v>
      </c>
      <c r="I549" s="4">
        <v>7</v>
      </c>
      <c r="J549" s="4">
        <v>14</v>
      </c>
      <c r="K549" s="4">
        <v>21</v>
      </c>
      <c r="L549" s="4">
        <v>23</v>
      </c>
      <c r="M549" s="4">
        <v>12</v>
      </c>
      <c r="N549" s="4">
        <v>16</v>
      </c>
      <c r="O549" s="4">
        <v>17</v>
      </c>
      <c r="P549" s="4">
        <v>28</v>
      </c>
      <c r="Q549" s="4">
        <v>7</v>
      </c>
      <c r="R549" s="4">
        <v>9</v>
      </c>
      <c r="S549" s="4">
        <v>9</v>
      </c>
      <c r="T549" s="4">
        <v>10</v>
      </c>
      <c r="U549" s="4">
        <v>21</v>
      </c>
      <c r="V549" s="4">
        <v>17</v>
      </c>
      <c r="W549" s="4">
        <v>16</v>
      </c>
      <c r="X549" s="4">
        <v>19</v>
      </c>
      <c r="Y549" s="4">
        <v>10</v>
      </c>
      <c r="Z549" s="4">
        <v>8</v>
      </c>
      <c r="AA549" s="4">
        <v>29</v>
      </c>
      <c r="AB549" s="4">
        <v>24</v>
      </c>
      <c r="AC549" s="4">
        <v>14</v>
      </c>
      <c r="AD549" s="4">
        <v>21</v>
      </c>
      <c r="AE549" s="4">
        <v>26</v>
      </c>
      <c r="AF549" s="4">
        <v>11</v>
      </c>
      <c r="AG549" s="4">
        <v>22</v>
      </c>
      <c r="AH549" s="4">
        <v>9</v>
      </c>
      <c r="AI549" s="4">
        <v>21</v>
      </c>
      <c r="AJ549" s="4">
        <v>7</v>
      </c>
      <c r="AK549" s="4">
        <v>17</v>
      </c>
      <c r="AL549" s="4">
        <v>18</v>
      </c>
      <c r="AM549" s="4">
        <v>9</v>
      </c>
      <c r="AN549" s="4">
        <v>7</v>
      </c>
      <c r="AO549" s="4">
        <v>35</v>
      </c>
      <c r="AP549" s="4">
        <v>57</v>
      </c>
      <c r="AQ549" s="4">
        <v>33</v>
      </c>
      <c r="AR549" s="79">
        <f>MAX(IFERROR(IFERROR(_xlfn.FORECAST.ETS(AR$5,tbl_Model[[#This Row],[H_2023_01]:[H_2025_12]],$H$5:$AQ$5),_xlfn.FORECAST.LINEAR(AR$5,tbl_Model[[#This Row],[H_2023_01]:[H_2025_12]],$H$5:$AQ$5)),0),0)</f>
        <v>22.92582445418207</v>
      </c>
      <c r="AS549" s="79">
        <f>MAX(IFERROR(IFERROR(_xlfn.FORECAST.ETS(AS$5,tbl_Model[[#This Row],[H_2023_01]:[H_2025_12]],$H$5:$AQ$5),_xlfn.FORECAST.LINEAR(AS$5,tbl_Model[[#This Row],[H_2023_01]:[H_2025_12]],$H$5:$AQ$5)),0),0)</f>
        <v>23.337028632188833</v>
      </c>
      <c r="AT549" s="79">
        <f>MAX(IFERROR(IFERROR(_xlfn.FORECAST.ETS(AT$5,tbl_Model[[#This Row],[H_2023_01]:[H_2025_12]],$H$5:$AQ$5),_xlfn.FORECAST.LINEAR(AT$5,tbl_Model[[#This Row],[H_2023_01]:[H_2025_12]],$H$5:$AQ$5)),0),0)</f>
        <v>23.748232810195592</v>
      </c>
      <c r="AU549" s="79">
        <f>MAX(IFERROR(IFERROR(_xlfn.FORECAST.ETS(AU$5,tbl_Model[[#This Row],[H_2023_01]:[H_2025_12]],$H$5:$AQ$5),_xlfn.FORECAST.LINEAR(AU$5,tbl_Model[[#This Row],[H_2023_01]:[H_2025_12]],$H$5:$AQ$5)),0),0)</f>
        <v>24.159436988202351</v>
      </c>
      <c r="AV549" s="79">
        <f>MAX(IFERROR(IFERROR(_xlfn.FORECAST.ETS(AV$5,tbl_Model[[#This Row],[H_2023_01]:[H_2025_12]],$H$5:$AQ$5),_xlfn.FORECAST.LINEAR(AV$5,tbl_Model[[#This Row],[H_2023_01]:[H_2025_12]],$H$5:$AQ$5)),0),0)</f>
        <v>24.570641166209114</v>
      </c>
      <c r="AW549" s="79">
        <f>MAX(IFERROR(IFERROR(_xlfn.FORECAST.ETS(AW$5,tbl_Model[[#This Row],[H_2023_01]:[H_2025_12]],$H$5:$AQ$5),_xlfn.FORECAST.LINEAR(AW$5,tbl_Model[[#This Row],[H_2023_01]:[H_2025_12]],$H$5:$AQ$5)),0),0)</f>
        <v>24.981845344215873</v>
      </c>
      <c r="AX549" s="79">
        <f>MAX(IFERROR(IFERROR(_xlfn.FORECAST.ETS(AX$5,tbl_Model[[#This Row],[H_2023_01]:[H_2025_12]],$H$5:$AQ$5),_xlfn.FORECAST.LINEAR(AX$5,tbl_Model[[#This Row],[H_2023_01]:[H_2025_12]],$H$5:$AQ$5)),0),0)</f>
        <v>25.393049522222633</v>
      </c>
      <c r="AY549" s="79">
        <f>MAX(IFERROR(IFERROR(_xlfn.FORECAST.ETS(AY$5,tbl_Model[[#This Row],[H_2023_01]:[H_2025_12]],$H$5:$AQ$5),_xlfn.FORECAST.LINEAR(AY$5,tbl_Model[[#This Row],[H_2023_01]:[H_2025_12]],$H$5:$AQ$5)),0),0)</f>
        <v>25.804253700229392</v>
      </c>
      <c r="AZ549" s="79">
        <f>MAX(IFERROR(IFERROR(_xlfn.FORECAST.ETS(AZ$5,tbl_Model[[#This Row],[H_2023_01]:[H_2025_12]],$H$5:$AQ$5),_xlfn.FORECAST.LINEAR(AZ$5,tbl_Model[[#This Row],[H_2023_01]:[H_2025_12]],$H$5:$AQ$5)),0),0)</f>
        <v>26.215457878236155</v>
      </c>
      <c r="BA549" s="79">
        <f>MAX(IFERROR(IFERROR(_xlfn.FORECAST.ETS(BA$5,tbl_Model[[#This Row],[H_2023_01]:[H_2025_12]],$H$5:$AQ$5),_xlfn.FORECAST.LINEAR(BA$5,tbl_Model[[#This Row],[H_2023_01]:[H_2025_12]],$H$5:$AQ$5)),0),0)</f>
        <v>26.626662056242914</v>
      </c>
      <c r="BB549" s="79">
        <f>MAX(IFERROR(IFERROR(_xlfn.FORECAST.ETS(BB$5,tbl_Model[[#This Row],[H_2023_01]:[H_2025_12]],$H$5:$AQ$5),_xlfn.FORECAST.LINEAR(BB$5,tbl_Model[[#This Row],[H_2023_01]:[H_2025_12]],$H$5:$AQ$5)),0),0)</f>
        <v>27.037866234249673</v>
      </c>
      <c r="BC549" s="79">
        <f>MAX(IFERROR(IFERROR(_xlfn.FORECAST.ETS(BC$5,tbl_Model[[#This Row],[H_2023_01]:[H_2025_12]],$H$5:$AQ$5),_xlfn.FORECAST.LINEAR(BC$5,tbl_Model[[#This Row],[H_2023_01]:[H_2025_12]],$H$5:$AQ$5)),0),0)</f>
        <v>27.449070412256432</v>
      </c>
      <c r="BD549" s="80">
        <f>IFERROR(AR549/SUM(Model!$AR549:$BC549),1/12)</f>
        <v>7.5850694130368115E-2</v>
      </c>
      <c r="BE549" s="80">
        <f>IFERROR(AS549/SUM(Model!$AR549:$BC549),1/12)</f>
        <v>7.7211173985452713E-2</v>
      </c>
      <c r="BF549" s="80">
        <f>IFERROR(AT549/SUM(Model!$AR549:$BC549),1/12)</f>
        <v>7.8571653840537298E-2</v>
      </c>
      <c r="BG549" s="80">
        <f>IFERROR(AU549/SUM(Model!$AR549:$BC549),1/12)</f>
        <v>7.9932133695621868E-2</v>
      </c>
      <c r="BH549" s="80">
        <f>IFERROR(AV549/SUM(Model!$AR549:$BC549),1/12)</f>
        <v>8.1292613550706466E-2</v>
      </c>
      <c r="BI549" s="80">
        <f>IFERROR(AW549/SUM(Model!$AR549:$BC549),1/12)</f>
        <v>8.265309340579105E-2</v>
      </c>
      <c r="BJ549" s="80">
        <f>IFERROR(AX549/SUM(Model!$AR549:$BC549),1/12)</f>
        <v>8.4013573260875621E-2</v>
      </c>
      <c r="BK549" s="80">
        <f>IFERROR(AY549/SUM(Model!$AR549:$BC549),1/12)</f>
        <v>8.5374053115960205E-2</v>
      </c>
      <c r="BL549" s="80">
        <f>IFERROR(AZ549/SUM(Model!$AR549:$BC549),1/12)</f>
        <v>8.6734532971044803E-2</v>
      </c>
      <c r="BM549" s="80">
        <f>IFERROR(BA549/SUM(Model!$AR549:$BC549),1/12)</f>
        <v>8.8095012826129374E-2</v>
      </c>
      <c r="BN549" s="80">
        <f>IFERROR(BB549/SUM(Model!$AR549:$BC549),1/12)</f>
        <v>8.9455492681213958E-2</v>
      </c>
      <c r="BO549" s="80">
        <f>IFERROR(BC549/SUM(Model!$AR549:$BC549),1/12)</f>
        <v>9.0815972536298542E-2</v>
      </c>
      <c r="BP54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256.80357142857133</v>
      </c>
      <c r="BQ549" s="77" cm="1">
        <f t="array" ref="BQ54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549" s="77" cm="1">
        <f t="array" ref="BR54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549" s="77">
        <f>IF(tbl_Model[[#This Row],[Type]]="Boutique",
    tbl_Model[[#This Row],[UnitListPrice]],
    tbl_Model[[#This Row],[UnitListPrice]]*(1-SUMIFS(tbl_MarketTerms[WholesaleMarginPct],tbl_MarketTerms[Country],tbl_Model[[#This Row],[country]])))</f>
        <v>7728.95414424112</v>
      </c>
      <c r="BT549" s="79">
        <f>Model!$BP549*BD549</f>
        <v>19.478729148014704</v>
      </c>
      <c r="BU549" s="79">
        <f>Model!$BP549*BE549</f>
        <v>19.828105233657055</v>
      </c>
      <c r="BV549" s="79">
        <f>Model!$BP549*BF549</f>
        <v>20.1774813192994</v>
      </c>
      <c r="BW549" s="79">
        <f>Model!$BP549*BG549</f>
        <v>20.526857404941744</v>
      </c>
      <c r="BX549" s="79">
        <f>Model!$BP549*BH549</f>
        <v>20.876233490584095</v>
      </c>
      <c r="BY549" s="79">
        <f>Model!$BP549*BI549</f>
        <v>21.225609576226439</v>
      </c>
      <c r="BZ549" s="79">
        <f>Model!$BP549*BJ549</f>
        <v>21.574985661868784</v>
      </c>
      <c r="CA549" s="79">
        <f>Model!$BP549*BK549</f>
        <v>21.924361747511128</v>
      </c>
      <c r="CB549" s="79">
        <f>Model!$BP549*BL549</f>
        <v>22.273737833153479</v>
      </c>
      <c r="CC549" s="79">
        <f>Model!$BP549*BM549</f>
        <v>22.623113918795823</v>
      </c>
      <c r="CD549" s="79">
        <f>Model!$BP549*BN549</f>
        <v>22.972490004438168</v>
      </c>
      <c r="CE549" s="79">
        <f>Model!$BP549*BO549</f>
        <v>23.321866090080515</v>
      </c>
      <c r="CF549" s="79">
        <f>Model!$BS549*BT549</f>
        <v>150550.20437309856</v>
      </c>
      <c r="CG549" s="79">
        <f>Model!$BS549*BU549</f>
        <v>153250.51611812273</v>
      </c>
      <c r="CH549" s="79">
        <f>Model!$BS549*BV549</f>
        <v>155950.82786314687</v>
      </c>
      <c r="CI549" s="79">
        <f>Model!$BS549*BW549</f>
        <v>158651.13960817101</v>
      </c>
      <c r="CJ549" s="79">
        <f>Model!$BS549*BX549</f>
        <v>161351.45135319521</v>
      </c>
      <c r="CK549" s="79">
        <f>Model!$BS549*BY549</f>
        <v>164051.76309821935</v>
      </c>
      <c r="CL549" s="79">
        <f>Model!$BS549*BZ549</f>
        <v>166752.07484324349</v>
      </c>
      <c r="CM549" s="79">
        <f>Model!$BS549*CA549</f>
        <v>169452.3865882676</v>
      </c>
      <c r="CN549" s="79">
        <f>Model!$BS549*CB549</f>
        <v>172152.6983332918</v>
      </c>
      <c r="CO549" s="79">
        <f>Model!$BS549*CC549</f>
        <v>174853.01007831594</v>
      </c>
      <c r="CP549" s="79">
        <f>Model!$BS549*CD549</f>
        <v>177553.32182334008</v>
      </c>
      <c r="CQ549" s="79">
        <f>Model!$BS549*CE549</f>
        <v>180253.63356836425</v>
      </c>
      <c r="CR549" s="79">
        <f>Model!$BR549*BT549</f>
        <v>65568.463554903836</v>
      </c>
      <c r="CS549" s="79">
        <f>Model!$BR549*BU549</f>
        <v>66744.518366504839</v>
      </c>
      <c r="CT549" s="79">
        <f>Model!$BR549*BV549</f>
        <v>67920.573178105828</v>
      </c>
      <c r="CU549" s="79">
        <f>Model!$BR549*BW549</f>
        <v>69096.627989706802</v>
      </c>
      <c r="CV549" s="79">
        <f>Model!$BR549*BX549</f>
        <v>70272.682801307819</v>
      </c>
      <c r="CW549" s="79">
        <f>Model!$BR549*BY549</f>
        <v>71448.737612908793</v>
      </c>
      <c r="CX549" s="79">
        <f>Model!$BR549*BZ549</f>
        <v>72624.792424509782</v>
      </c>
      <c r="CY549" s="79">
        <f>Model!$BR549*CA549</f>
        <v>73800.847236110771</v>
      </c>
      <c r="CZ549" s="79">
        <f>Model!$BR549*CB549</f>
        <v>74976.902047711774</v>
      </c>
      <c r="DA549" s="79">
        <f>Model!$BR549*CC549</f>
        <v>76152.956859312748</v>
      </c>
      <c r="DB549" s="79">
        <f>Model!$BR549*CD549</f>
        <v>77329.011670913736</v>
      </c>
      <c r="DC549" s="79">
        <f>Model!$BR549*CE549</f>
        <v>78505.066482514725</v>
      </c>
      <c r="DD549" s="79">
        <f>SUM(Model!$CF549:$CQ549)</f>
        <v>1984823.0276487768</v>
      </c>
      <c r="DE549" s="79">
        <f>SUM(Model!$CR549:$DC549)</f>
        <v>864441.18022451154</v>
      </c>
      <c r="DF549" s="80">
        <f>IFERROR((Model!$DD549-Model!$DE549)/Model!$DD549,0)</f>
        <v>0.56447443012159659</v>
      </c>
    </row>
    <row r="550" spans="2:110" x14ac:dyDescent="0.25">
      <c r="B550" t="s">
        <v>371</v>
      </c>
      <c r="C550" t="s">
        <v>148</v>
      </c>
      <c r="D550" t="s">
        <v>19</v>
      </c>
      <c r="E550" s="4">
        <v>28</v>
      </c>
      <c r="F550" s="4">
        <v>170229.99</v>
      </c>
      <c r="G550" s="4">
        <v>75446.09</v>
      </c>
      <c r="H550" s="4">
        <v>3</v>
      </c>
      <c r="I550" s="4">
        <v>2</v>
      </c>
      <c r="J550" s="4">
        <v>5</v>
      </c>
      <c r="K550" s="4">
        <v>0</v>
      </c>
      <c r="L550" s="4">
        <v>5</v>
      </c>
      <c r="M550" s="4">
        <v>0</v>
      </c>
      <c r="N550" s="4">
        <v>5</v>
      </c>
      <c r="O550" s="4">
        <v>0</v>
      </c>
      <c r="P550" s="4">
        <v>5</v>
      </c>
      <c r="Q550" s="4">
        <v>0</v>
      </c>
      <c r="R550" s="4">
        <v>1</v>
      </c>
      <c r="S550" s="4">
        <v>2</v>
      </c>
      <c r="T550" s="4">
        <v>0</v>
      </c>
      <c r="U550" s="4">
        <v>3</v>
      </c>
      <c r="V550" s="4">
        <v>1</v>
      </c>
      <c r="W550" s="4">
        <v>0</v>
      </c>
      <c r="X550" s="4">
        <v>0</v>
      </c>
      <c r="Y550" s="4">
        <v>1</v>
      </c>
      <c r="Z550" s="4">
        <v>0</v>
      </c>
      <c r="AA550" s="4">
        <v>0</v>
      </c>
      <c r="AB550" s="4">
        <v>0</v>
      </c>
      <c r="AC550" s="4">
        <v>5</v>
      </c>
      <c r="AD550" s="4">
        <v>0</v>
      </c>
      <c r="AE550" s="4">
        <v>5</v>
      </c>
      <c r="AF550" s="4">
        <v>1</v>
      </c>
      <c r="AG550" s="4">
        <v>0</v>
      </c>
      <c r="AH550" s="4">
        <v>6</v>
      </c>
      <c r="AI550" s="4">
        <v>7</v>
      </c>
      <c r="AJ550" s="4">
        <v>1</v>
      </c>
      <c r="AK550" s="4">
        <v>0</v>
      </c>
      <c r="AL550" s="4">
        <v>0</v>
      </c>
      <c r="AM550" s="4">
        <v>2</v>
      </c>
      <c r="AN550" s="4">
        <v>6</v>
      </c>
      <c r="AO550" s="4">
        <v>0</v>
      </c>
      <c r="AP550" s="4">
        <v>4</v>
      </c>
      <c r="AQ550" s="4">
        <v>1</v>
      </c>
      <c r="AR550" s="79">
        <f>MAX(IFERROR(IFERROR(_xlfn.FORECAST.ETS(AR$5,tbl_Model[[#This Row],[H_2023_01]:[H_2025_12]],$H$5:$AQ$5),_xlfn.FORECAST.LINEAR(AR$5,tbl_Model[[#This Row],[H_2023_01]:[H_2025_12]],$H$5:$AQ$5)),0),0)</f>
        <v>3.8221931277525698</v>
      </c>
      <c r="AS550" s="79">
        <f>MAX(IFERROR(IFERROR(_xlfn.FORECAST.ETS(AS$5,tbl_Model[[#This Row],[H_2023_01]:[H_2025_12]],$H$5:$AQ$5),_xlfn.FORECAST.LINEAR(AS$5,tbl_Model[[#This Row],[H_2023_01]:[H_2025_12]],$H$5:$AQ$5)),0),0)</f>
        <v>1.0819001817844658</v>
      </c>
      <c r="AT550" s="79">
        <f>MAX(IFERROR(IFERROR(_xlfn.FORECAST.ETS(AT$5,tbl_Model[[#This Row],[H_2023_01]:[H_2025_12]],$H$5:$AQ$5),_xlfn.FORECAST.LINEAR(AT$5,tbl_Model[[#This Row],[H_2023_01]:[H_2025_12]],$H$5:$AQ$5)),0),0)</f>
        <v>3.8490846543635522</v>
      </c>
      <c r="AU550" s="79">
        <f>MAX(IFERROR(IFERROR(_xlfn.FORECAST.ETS(AU$5,tbl_Model[[#This Row],[H_2023_01]:[H_2025_12]],$H$5:$AQ$5),_xlfn.FORECAST.LINEAR(AU$5,tbl_Model[[#This Row],[H_2023_01]:[H_2025_12]],$H$5:$AQ$5)),0),0)</f>
        <v>1.1087917083954486</v>
      </c>
      <c r="AV550" s="79">
        <f>MAX(IFERROR(IFERROR(_xlfn.FORECAST.ETS(AV$5,tbl_Model[[#This Row],[H_2023_01]:[H_2025_12]],$H$5:$AQ$5),_xlfn.FORECAST.LINEAR(AV$5,tbl_Model[[#This Row],[H_2023_01]:[H_2025_12]],$H$5:$AQ$5)),0),0)</f>
        <v>3.8759761809745354</v>
      </c>
      <c r="AW550" s="79">
        <f>MAX(IFERROR(IFERROR(_xlfn.FORECAST.ETS(AW$5,tbl_Model[[#This Row],[H_2023_01]:[H_2025_12]],$H$5:$AQ$5),_xlfn.FORECAST.LINEAR(AW$5,tbl_Model[[#This Row],[H_2023_01]:[H_2025_12]],$H$5:$AQ$5)),0),0)</f>
        <v>1.1356832350064314</v>
      </c>
      <c r="AX550" s="79">
        <f>MAX(IFERROR(IFERROR(_xlfn.FORECAST.ETS(AX$5,tbl_Model[[#This Row],[H_2023_01]:[H_2025_12]],$H$5:$AQ$5),_xlfn.FORECAST.LINEAR(AX$5,tbl_Model[[#This Row],[H_2023_01]:[H_2025_12]],$H$5:$AQ$5)),0),0)</f>
        <v>3.9028677075855178</v>
      </c>
      <c r="AY550" s="79">
        <f>MAX(IFERROR(IFERROR(_xlfn.FORECAST.ETS(AY$5,tbl_Model[[#This Row],[H_2023_01]:[H_2025_12]],$H$5:$AQ$5),_xlfn.FORECAST.LINEAR(AY$5,tbl_Model[[#This Row],[H_2023_01]:[H_2025_12]],$H$5:$AQ$5)),0),0)</f>
        <v>1.1625747616174138</v>
      </c>
      <c r="AZ550" s="79">
        <f>MAX(IFERROR(IFERROR(_xlfn.FORECAST.ETS(AZ$5,tbl_Model[[#This Row],[H_2023_01]:[H_2025_12]],$H$5:$AQ$5),_xlfn.FORECAST.LINEAR(AZ$5,tbl_Model[[#This Row],[H_2023_01]:[H_2025_12]],$H$5:$AQ$5)),0),0)</f>
        <v>3.9297592341965011</v>
      </c>
      <c r="BA550" s="79">
        <f>MAX(IFERROR(IFERROR(_xlfn.FORECAST.ETS(BA$5,tbl_Model[[#This Row],[H_2023_01]:[H_2025_12]],$H$5:$AQ$5),_xlfn.FORECAST.LINEAR(BA$5,tbl_Model[[#This Row],[H_2023_01]:[H_2025_12]],$H$5:$AQ$5)),0),0)</f>
        <v>1.1894662882283966</v>
      </c>
      <c r="BB550" s="79">
        <f>MAX(IFERROR(IFERROR(_xlfn.FORECAST.ETS(BB$5,tbl_Model[[#This Row],[H_2023_01]:[H_2025_12]],$H$5:$AQ$5),_xlfn.FORECAST.LINEAR(BB$5,tbl_Model[[#This Row],[H_2023_01]:[H_2025_12]],$H$5:$AQ$5)),0),0)</f>
        <v>3.9566507608074835</v>
      </c>
      <c r="BC550" s="79">
        <f>MAX(IFERROR(IFERROR(_xlfn.FORECAST.ETS(BC$5,tbl_Model[[#This Row],[H_2023_01]:[H_2025_12]],$H$5:$AQ$5),_xlfn.FORECAST.LINEAR(BC$5,tbl_Model[[#This Row],[H_2023_01]:[H_2025_12]],$H$5:$AQ$5)),0),0)</f>
        <v>1.2163578148393794</v>
      </c>
      <c r="BD550" s="80">
        <f>IFERROR(AR550/SUM(Model!$AR550:$BC550),1/12)</f>
        <v>0.12643162592121321</v>
      </c>
      <c r="BE550" s="80">
        <f>IFERROR(AS550/SUM(Model!$AR550:$BC550),1/12)</f>
        <v>3.5787411702007811E-2</v>
      </c>
      <c r="BF550" s="80">
        <f>IFERROR(AT550/SUM(Model!$AR550:$BC550),1/12)</f>
        <v>0.12732115172990233</v>
      </c>
      <c r="BG550" s="80">
        <f>IFERROR(AU550/SUM(Model!$AR550:$BC550),1/12)</f>
        <v>3.6676937510696943E-2</v>
      </c>
      <c r="BH550" s="80">
        <f>IFERROR(AV550/SUM(Model!$AR550:$BC550),1/12)</f>
        <v>0.12821067753859147</v>
      </c>
      <c r="BI550" s="80">
        <f>IFERROR(AW550/SUM(Model!$AR550:$BC550),1/12)</f>
        <v>3.7566463319386068E-2</v>
      </c>
      <c r="BJ550" s="80">
        <f>IFERROR(AX550/SUM(Model!$AR550:$BC550),1/12)</f>
        <v>0.12910020334728059</v>
      </c>
      <c r="BK550" s="80">
        <f>IFERROR(AY550/SUM(Model!$AR550:$BC550),1/12)</f>
        <v>3.8455989128075178E-2</v>
      </c>
      <c r="BL550" s="80">
        <f>IFERROR(AZ550/SUM(Model!$AR550:$BC550),1/12)</f>
        <v>0.12998972915596974</v>
      </c>
      <c r="BM550" s="80">
        <f>IFERROR(BA550/SUM(Model!$AR550:$BC550),1/12)</f>
        <v>3.934551493676431E-2</v>
      </c>
      <c r="BN550" s="80">
        <f>IFERROR(BB550/SUM(Model!$AR550:$BC550),1/12)</f>
        <v>0.13087925496465885</v>
      </c>
      <c r="BO550" s="80">
        <f>IFERROR(BC550/SUM(Model!$AR550:$BC550),1/12)</f>
        <v>4.0235040745453435E-2</v>
      </c>
      <c r="BP55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29.624573378839592</v>
      </c>
      <c r="BQ550" s="77" cm="1">
        <f t="array" ref="BQ55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550" s="77" cm="1">
        <f t="array" ref="BR55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550" s="77">
        <f>IF(tbl_Model[[#This Row],[Type]]="Boutique",
    tbl_Model[[#This Row],[UnitListPrice]],
    tbl_Model[[#This Row],[UnitListPrice]]*(1-SUMIFS(tbl_MarketTerms[WholesaleMarginPct],tbl_MarketTerms[Country],tbl_Model[[#This Row],[country]])))</f>
        <v>6134.3176740189056</v>
      </c>
      <c r="BT550" s="79">
        <f>Model!$BP550*BD550</f>
        <v>3.7454829795089788</v>
      </c>
      <c r="BU550" s="79">
        <f>Model!$BP550*BE550</f>
        <v>1.0601868040048732</v>
      </c>
      <c r="BV550" s="79">
        <f>Model!$BP550*BF550</f>
        <v>3.771834802100861</v>
      </c>
      <c r="BW550" s="79">
        <f>Model!$BP550*BG550</f>
        <v>1.0865386265967558</v>
      </c>
      <c r="BX550" s="79">
        <f>Model!$BP550*BH550</f>
        <v>3.798186624692744</v>
      </c>
      <c r="BY550" s="79">
        <f>Model!$BP550*BI550</f>
        <v>1.1128904491886384</v>
      </c>
      <c r="BZ550" s="79">
        <f>Model!$BP550*BJ550</f>
        <v>3.8245384472846267</v>
      </c>
      <c r="CA550" s="79">
        <f>Model!$BP550*BK550</f>
        <v>1.1392422717805206</v>
      </c>
      <c r="CB550" s="79">
        <f>Model!$BP550*BL550</f>
        <v>3.8508902698765097</v>
      </c>
      <c r="CC550" s="79">
        <f>Model!$BP550*BM550</f>
        <v>1.1655940943724035</v>
      </c>
      <c r="CD550" s="79">
        <f>Model!$BP550*BN550</f>
        <v>3.8772420924683924</v>
      </c>
      <c r="CE550" s="79">
        <f>Model!$BP550*BO550</f>
        <v>1.1919459169642861</v>
      </c>
      <c r="CF550" s="79">
        <f>Model!$BS550*BT550</f>
        <v>22975.982438938918</v>
      </c>
      <c r="CG550" s="79">
        <f>Model!$BS550*BU550</f>
        <v>6503.5226495687111</v>
      </c>
      <c r="CH550" s="79">
        <f>Model!$BS550*BV550</f>
        <v>23137.632890006913</v>
      </c>
      <c r="CI550" s="79">
        <f>Model!$BS550*BW550</f>
        <v>6665.1731006367072</v>
      </c>
      <c r="CJ550" s="79">
        <f>Model!$BS550*BX550</f>
        <v>23299.283341074912</v>
      </c>
      <c r="CK550" s="79">
        <f>Model!$BS550*BY550</f>
        <v>6826.8235517047033</v>
      </c>
      <c r="CL550" s="79">
        <f>Model!$BS550*BZ550</f>
        <v>23460.933792142907</v>
      </c>
      <c r="CM550" s="79">
        <f>Model!$BS550*CA550</f>
        <v>6988.4740027726975</v>
      </c>
      <c r="CN550" s="79">
        <f>Model!$BS550*CB550</f>
        <v>23622.584243210906</v>
      </c>
      <c r="CO550" s="79">
        <f>Model!$BS550*CC550</f>
        <v>7150.1244538406945</v>
      </c>
      <c r="CP550" s="79">
        <f>Model!$BS550*CD550</f>
        <v>23784.234694278904</v>
      </c>
      <c r="CQ550" s="79">
        <f>Model!$BS550*CE550</f>
        <v>7311.7749049086906</v>
      </c>
      <c r="CR550" s="79">
        <f>Model!$BR550*BT550</f>
        <v>10112.106661707563</v>
      </c>
      <c r="CS550" s="79">
        <f>Model!$BR550*BU550</f>
        <v>2862.3069713795849</v>
      </c>
      <c r="CT550" s="79">
        <f>Model!$BR550*BV550</f>
        <v>10183.251676178952</v>
      </c>
      <c r="CU550" s="79">
        <f>Model!$BR550*BW550</f>
        <v>2933.4519858509748</v>
      </c>
      <c r="CV550" s="79">
        <f>Model!$BR550*BX550</f>
        <v>10254.396690650343</v>
      </c>
      <c r="CW550" s="79">
        <f>Model!$BR550*BY550</f>
        <v>3004.5970003223651</v>
      </c>
      <c r="CX550" s="79">
        <f>Model!$BR550*BZ550</f>
        <v>10325.541705121734</v>
      </c>
      <c r="CY550" s="79">
        <f>Model!$BR550*CA550</f>
        <v>3075.7420147937542</v>
      </c>
      <c r="CZ550" s="79">
        <f>Model!$BR550*CB550</f>
        <v>10396.686719593125</v>
      </c>
      <c r="DA550" s="79">
        <f>Model!$BR550*CC550</f>
        <v>3146.887029265145</v>
      </c>
      <c r="DB550" s="79">
        <f>Model!$BR550*CD550</f>
        <v>10467.831734064515</v>
      </c>
      <c r="DC550" s="79">
        <f>Model!$BR550*CE550</f>
        <v>3218.0320437365353</v>
      </c>
      <c r="DD550" s="79">
        <f>SUM(Model!$CF550:$CQ550)</f>
        <v>181726.54406308569</v>
      </c>
      <c r="DE550" s="79">
        <f>SUM(Model!$CR550:$DC550)</f>
        <v>79980.832232664572</v>
      </c>
      <c r="DF550" s="80">
        <f>IFERROR((Model!$DD550-Model!$DE550)/Model!$DD550,0)</f>
        <v>0.5598836006868676</v>
      </c>
    </row>
    <row r="551" spans="2:110" x14ac:dyDescent="0.25">
      <c r="B551" t="s">
        <v>371</v>
      </c>
      <c r="C551" t="s">
        <v>45</v>
      </c>
      <c r="D551" t="s">
        <v>29</v>
      </c>
      <c r="E551" s="4">
        <v>21</v>
      </c>
      <c r="F551" s="4">
        <v>231500.71</v>
      </c>
      <c r="G551" s="4">
        <v>91351.56</v>
      </c>
      <c r="H551" s="4">
        <v>0</v>
      </c>
      <c r="I551" s="4">
        <v>2</v>
      </c>
      <c r="J551" s="4">
        <v>6</v>
      </c>
      <c r="K551" s="4">
        <v>0</v>
      </c>
      <c r="L551" s="4">
        <v>1</v>
      </c>
      <c r="M551" s="4">
        <v>0</v>
      </c>
      <c r="N551" s="4">
        <v>8</v>
      </c>
      <c r="O551" s="4">
        <v>0</v>
      </c>
      <c r="P551" s="4">
        <v>3</v>
      </c>
      <c r="Q551" s="4">
        <v>0</v>
      </c>
      <c r="R551" s="4">
        <v>1</v>
      </c>
      <c r="S551" s="4">
        <v>8</v>
      </c>
      <c r="T551" s="4">
        <v>0</v>
      </c>
      <c r="U551" s="4">
        <v>2</v>
      </c>
      <c r="V551" s="4">
        <v>1</v>
      </c>
      <c r="W551" s="4">
        <v>0</v>
      </c>
      <c r="X551" s="4">
        <v>0</v>
      </c>
      <c r="Y551" s="4">
        <v>2</v>
      </c>
      <c r="Z551" s="4">
        <v>1</v>
      </c>
      <c r="AA551" s="4">
        <v>1</v>
      </c>
      <c r="AB551" s="4">
        <v>0</v>
      </c>
      <c r="AC551" s="4">
        <v>2</v>
      </c>
      <c r="AD551" s="4">
        <v>10</v>
      </c>
      <c r="AE551" s="4">
        <v>0</v>
      </c>
      <c r="AF551" s="4">
        <v>2</v>
      </c>
      <c r="AG551" s="4">
        <v>0</v>
      </c>
      <c r="AH551" s="4">
        <v>3</v>
      </c>
      <c r="AI551" s="4">
        <v>1</v>
      </c>
      <c r="AJ551" s="4">
        <v>0</v>
      </c>
      <c r="AK551" s="4">
        <v>0</v>
      </c>
      <c r="AL551" s="4">
        <v>1</v>
      </c>
      <c r="AM551" s="4">
        <v>5</v>
      </c>
      <c r="AN551" s="4">
        <v>3</v>
      </c>
      <c r="AO551" s="4">
        <v>0</v>
      </c>
      <c r="AP551" s="4">
        <v>5</v>
      </c>
      <c r="AQ551" s="4">
        <v>1</v>
      </c>
      <c r="AR551" s="79">
        <f>MAX(IFERROR(IFERROR(_xlfn.FORECAST.ETS(AR$5,tbl_Model[[#This Row],[H_2023_01]:[H_2025_12]],$H$5:$AQ$5),_xlfn.FORECAST.LINEAR(AR$5,tbl_Model[[#This Row],[H_2023_01]:[H_2025_12]],$H$5:$AQ$5)),0),0)</f>
        <v>2.0569050184708262</v>
      </c>
      <c r="AS551" s="79">
        <f>MAX(IFERROR(IFERROR(_xlfn.FORECAST.ETS(AS$5,tbl_Model[[#This Row],[H_2023_01]:[H_2025_12]],$H$5:$AQ$5),_xlfn.FORECAST.LINEAR(AS$5,tbl_Model[[#This Row],[H_2023_01]:[H_2025_12]],$H$5:$AQ$5)),0),0)</f>
        <v>2.0714357118310756</v>
      </c>
      <c r="AT551" s="79">
        <f>MAX(IFERROR(IFERROR(_xlfn.FORECAST.ETS(AT$5,tbl_Model[[#This Row],[H_2023_01]:[H_2025_12]],$H$5:$AQ$5),_xlfn.FORECAST.LINEAR(AT$5,tbl_Model[[#This Row],[H_2023_01]:[H_2025_12]],$H$5:$AQ$5)),0),0)</f>
        <v>2.085966405191336</v>
      </c>
      <c r="AU551" s="79">
        <f>MAX(IFERROR(IFERROR(_xlfn.FORECAST.ETS(AU$5,tbl_Model[[#This Row],[H_2023_01]:[H_2025_12]],$H$5:$AQ$5),_xlfn.FORECAST.LINEAR(AU$5,tbl_Model[[#This Row],[H_2023_01]:[H_2025_12]],$H$5:$AQ$5)),0),0)</f>
        <v>2.1004970985515854</v>
      </c>
      <c r="AV551" s="79">
        <f>MAX(IFERROR(IFERROR(_xlfn.FORECAST.ETS(AV$5,tbl_Model[[#This Row],[H_2023_01]:[H_2025_12]],$H$5:$AQ$5),_xlfn.FORECAST.LINEAR(AV$5,tbl_Model[[#This Row],[H_2023_01]:[H_2025_12]],$H$5:$AQ$5)),0),0)</f>
        <v>2.1150277919118459</v>
      </c>
      <c r="AW551" s="79">
        <f>MAX(IFERROR(IFERROR(_xlfn.FORECAST.ETS(AW$5,tbl_Model[[#This Row],[H_2023_01]:[H_2025_12]],$H$5:$AQ$5),_xlfn.FORECAST.LINEAR(AW$5,tbl_Model[[#This Row],[H_2023_01]:[H_2025_12]],$H$5:$AQ$5)),0),0)</f>
        <v>2.1295584852720952</v>
      </c>
      <c r="AX551" s="79">
        <f>MAX(IFERROR(IFERROR(_xlfn.FORECAST.ETS(AX$5,tbl_Model[[#This Row],[H_2023_01]:[H_2025_12]],$H$5:$AQ$5),_xlfn.FORECAST.LINEAR(AX$5,tbl_Model[[#This Row],[H_2023_01]:[H_2025_12]],$H$5:$AQ$5)),0),0)</f>
        <v>2.1440891786323557</v>
      </c>
      <c r="AY551" s="79">
        <f>MAX(IFERROR(IFERROR(_xlfn.FORECAST.ETS(AY$5,tbl_Model[[#This Row],[H_2023_01]:[H_2025_12]],$H$5:$AQ$5),_xlfn.FORECAST.LINEAR(AY$5,tbl_Model[[#This Row],[H_2023_01]:[H_2025_12]],$H$5:$AQ$5)),0),0)</f>
        <v>2.1586198719926051</v>
      </c>
      <c r="AZ551" s="79">
        <f>MAX(IFERROR(IFERROR(_xlfn.FORECAST.ETS(AZ$5,tbl_Model[[#This Row],[H_2023_01]:[H_2025_12]],$H$5:$AQ$5),_xlfn.FORECAST.LINEAR(AZ$5,tbl_Model[[#This Row],[H_2023_01]:[H_2025_12]],$H$5:$AQ$5)),0),0)</f>
        <v>2.1731505653528655</v>
      </c>
      <c r="BA551" s="79">
        <f>MAX(IFERROR(IFERROR(_xlfn.FORECAST.ETS(BA$5,tbl_Model[[#This Row],[H_2023_01]:[H_2025_12]],$H$5:$AQ$5),_xlfn.FORECAST.LINEAR(BA$5,tbl_Model[[#This Row],[H_2023_01]:[H_2025_12]],$H$5:$AQ$5)),0),0)</f>
        <v>2.1876812587131149</v>
      </c>
      <c r="BB551" s="79">
        <f>MAX(IFERROR(IFERROR(_xlfn.FORECAST.ETS(BB$5,tbl_Model[[#This Row],[H_2023_01]:[H_2025_12]],$H$5:$AQ$5),_xlfn.FORECAST.LINEAR(BB$5,tbl_Model[[#This Row],[H_2023_01]:[H_2025_12]],$H$5:$AQ$5)),0),0)</f>
        <v>2.2022119520733754</v>
      </c>
      <c r="BC551" s="79">
        <f>MAX(IFERROR(IFERROR(_xlfn.FORECAST.ETS(BC$5,tbl_Model[[#This Row],[H_2023_01]:[H_2025_12]],$H$5:$AQ$5),_xlfn.FORECAST.LINEAR(BC$5,tbl_Model[[#This Row],[H_2023_01]:[H_2025_12]],$H$5:$AQ$5)),0),0)</f>
        <v>2.2167426454336248</v>
      </c>
      <c r="BD551" s="80">
        <f>IFERROR(AR551/SUM(Model!$AR551:$BC551),1/12)</f>
        <v>8.0216604184274093E-2</v>
      </c>
      <c r="BE551" s="80">
        <f>IFERROR(AS551/SUM(Model!$AR551:$BC551),1/12)</f>
        <v>8.0783282211375568E-2</v>
      </c>
      <c r="BF551" s="80">
        <f>IFERROR(AT551/SUM(Model!$AR551:$BC551),1/12)</f>
        <v>8.1349960238477487E-2</v>
      </c>
      <c r="BG551" s="80">
        <f>IFERROR(AU551/SUM(Model!$AR551:$BC551),1/12)</f>
        <v>8.1916638265578962E-2</v>
      </c>
      <c r="BH551" s="80">
        <f>IFERROR(AV551/SUM(Model!$AR551:$BC551),1/12)</f>
        <v>8.248331629268088E-2</v>
      </c>
      <c r="BI551" s="80">
        <f>IFERROR(AW551/SUM(Model!$AR551:$BC551),1/12)</f>
        <v>8.3049994319782355E-2</v>
      </c>
      <c r="BJ551" s="80">
        <f>IFERROR(AX551/SUM(Model!$AR551:$BC551),1/12)</f>
        <v>8.3616672346884274E-2</v>
      </c>
      <c r="BK551" s="80">
        <f>IFERROR(AY551/SUM(Model!$AR551:$BC551),1/12)</f>
        <v>8.4183350373985749E-2</v>
      </c>
      <c r="BL551" s="80">
        <f>IFERROR(AZ551/SUM(Model!$AR551:$BC551),1/12)</f>
        <v>8.4750028401087668E-2</v>
      </c>
      <c r="BM551" s="80">
        <f>IFERROR(BA551/SUM(Model!$AR551:$BC551),1/12)</f>
        <v>8.5316706428189143E-2</v>
      </c>
      <c r="BN551" s="80">
        <f>IFERROR(BB551/SUM(Model!$AR551:$BC551),1/12)</f>
        <v>8.5883384455291062E-2</v>
      </c>
      <c r="BO551" s="80">
        <f>IFERROR(BC551/SUM(Model!$AR551:$BC551),1/12)</f>
        <v>8.6450062482392551E-2</v>
      </c>
      <c r="BP55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20.959566074950686</v>
      </c>
      <c r="BQ551" s="77" cm="1">
        <f t="array" ref="BQ55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551" s="77" cm="1">
        <f t="array" ref="BR55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551" s="77">
        <f>IF(tbl_Model[[#This Row],[Type]]="Boutique",
    tbl_Model[[#This Row],[UnitListPrice]],
    tbl_Model[[#This Row],[UnitListPrice]]*(1-SUMIFS(tbl_MarketTerms[WholesaleMarginPct],tbl_MarketTerms[Country],tbl_Model[[#This Row],[country]])))</f>
        <v>12178.186606712703</v>
      </c>
      <c r="BT551" s="79">
        <f>Model!$BP551*BD551</f>
        <v>1.6813052157084585</v>
      </c>
      <c r="BU551" s="79">
        <f>Model!$BP551*BE551</f>
        <v>1.6931825412607147</v>
      </c>
      <c r="BV551" s="79">
        <f>Model!$BP551*BF551</f>
        <v>1.7050598668129799</v>
      </c>
      <c r="BW551" s="79">
        <f>Model!$BP551*BG551</f>
        <v>1.7169371923652361</v>
      </c>
      <c r="BX551" s="79">
        <f>Model!$BP551*BH551</f>
        <v>1.7288145179175014</v>
      </c>
      <c r="BY551" s="79">
        <f>Model!$BP551*BI551</f>
        <v>1.7406918434697574</v>
      </c>
      <c r="BZ551" s="79">
        <f>Model!$BP551*BJ551</f>
        <v>1.7525691690220229</v>
      </c>
      <c r="CA551" s="79">
        <f>Model!$BP551*BK551</f>
        <v>1.7644464945742788</v>
      </c>
      <c r="CB551" s="79">
        <f>Model!$BP551*BL551</f>
        <v>1.7763238201265443</v>
      </c>
      <c r="CC551" s="79">
        <f>Model!$BP551*BM551</f>
        <v>1.7882011456788003</v>
      </c>
      <c r="CD551" s="79">
        <f>Model!$BP551*BN551</f>
        <v>1.8000784712310656</v>
      </c>
      <c r="CE551" s="79">
        <f>Model!$BP551*BO551</f>
        <v>1.811955796783322</v>
      </c>
      <c r="CF551" s="79">
        <f>Model!$BS551*BT551</f>
        <v>20475.248659736961</v>
      </c>
      <c r="CG551" s="79">
        <f>Model!$BS551*BU551</f>
        <v>20619.892946701013</v>
      </c>
      <c r="CH551" s="79">
        <f>Model!$BS551*BV551</f>
        <v>20764.537233665178</v>
      </c>
      <c r="CI551" s="79">
        <f>Model!$BS551*BW551</f>
        <v>20909.18152062923</v>
      </c>
      <c r="CJ551" s="79">
        <f>Model!$BS551*BX551</f>
        <v>21053.825807593395</v>
      </c>
      <c r="CK551" s="79">
        <f>Model!$BS551*BY551</f>
        <v>21198.470094557444</v>
      </c>
      <c r="CL551" s="79">
        <f>Model!$BS551*BZ551</f>
        <v>21343.114381521609</v>
      </c>
      <c r="CM551" s="79">
        <f>Model!$BS551*CA551</f>
        <v>21487.758668485661</v>
      </c>
      <c r="CN551" s="79">
        <f>Model!$BS551*CB551</f>
        <v>21632.402955449827</v>
      </c>
      <c r="CO551" s="79">
        <f>Model!$BS551*CC551</f>
        <v>21777.047242413875</v>
      </c>
      <c r="CP551" s="79">
        <f>Model!$BS551*CD551</f>
        <v>21921.69152937804</v>
      </c>
      <c r="CQ551" s="79">
        <f>Model!$BS551*CE551</f>
        <v>22066.335816342096</v>
      </c>
      <c r="CR551" s="79">
        <f>Model!$BR551*BT551</f>
        <v>7984.0802554336606</v>
      </c>
      <c r="CS551" s="79">
        <f>Model!$BR551*BU551</f>
        <v>8040.4825787852642</v>
      </c>
      <c r="CT551" s="79">
        <f>Model!$BR551*BV551</f>
        <v>8096.8849021369106</v>
      </c>
      <c r="CU551" s="79">
        <f>Model!$BR551*BW551</f>
        <v>8153.2872254885142</v>
      </c>
      <c r="CV551" s="79">
        <f>Model!$BR551*BX551</f>
        <v>8209.6895488401624</v>
      </c>
      <c r="CW551" s="79">
        <f>Model!$BR551*BY551</f>
        <v>8266.0918721917642</v>
      </c>
      <c r="CX551" s="79">
        <f>Model!$BR551*BZ551</f>
        <v>8322.4941955434115</v>
      </c>
      <c r="CY551" s="79">
        <f>Model!$BR551*CA551</f>
        <v>8378.8965188950151</v>
      </c>
      <c r="CZ551" s="79">
        <f>Model!$BR551*CB551</f>
        <v>8435.2988422466624</v>
      </c>
      <c r="DA551" s="79">
        <f>Model!$BR551*CC551</f>
        <v>8491.701165598266</v>
      </c>
      <c r="DB551" s="79">
        <f>Model!$BR551*CD551</f>
        <v>8548.1034889499115</v>
      </c>
      <c r="DC551" s="79">
        <f>Model!$BR551*CE551</f>
        <v>8604.5058123015169</v>
      </c>
      <c r="DD551" s="79">
        <f>SUM(Model!$CF551:$CQ551)</f>
        <v>255249.50685647433</v>
      </c>
      <c r="DE551" s="79">
        <f>SUM(Model!$CR551:$DC551)</f>
        <v>99531.516406411058</v>
      </c>
      <c r="DF551" s="80">
        <f>IFERROR((Model!$DD551-Model!$DE551)/Model!$DD551,0)</f>
        <v>0.61006186600635748</v>
      </c>
    </row>
    <row r="552" spans="2:110" x14ac:dyDescent="0.25">
      <c r="B552" t="s">
        <v>371</v>
      </c>
      <c r="C552" t="s">
        <v>45</v>
      </c>
      <c r="D552" t="s">
        <v>30</v>
      </c>
      <c r="E552" s="4">
        <v>67</v>
      </c>
      <c r="F552" s="4">
        <v>791772.62</v>
      </c>
      <c r="G552" s="4">
        <v>307911.73</v>
      </c>
      <c r="H552" s="4">
        <v>6</v>
      </c>
      <c r="I552" s="4">
        <v>6</v>
      </c>
      <c r="J552" s="4">
        <v>7</v>
      </c>
      <c r="K552" s="4">
        <v>0</v>
      </c>
      <c r="L552" s="4">
        <v>4</v>
      </c>
      <c r="M552" s="4">
        <v>20</v>
      </c>
      <c r="N552" s="4">
        <v>1</v>
      </c>
      <c r="O552" s="4">
        <v>0</v>
      </c>
      <c r="P552" s="4">
        <v>0</v>
      </c>
      <c r="Q552" s="4">
        <v>0</v>
      </c>
      <c r="R552" s="4">
        <v>7</v>
      </c>
      <c r="S552" s="4">
        <v>5</v>
      </c>
      <c r="T552" s="4">
        <v>6</v>
      </c>
      <c r="U552" s="4">
        <v>3</v>
      </c>
      <c r="V552" s="4">
        <v>4</v>
      </c>
      <c r="W552" s="4">
        <v>4</v>
      </c>
      <c r="X552" s="4">
        <v>1</v>
      </c>
      <c r="Y552" s="4">
        <v>3</v>
      </c>
      <c r="Z552" s="4">
        <v>0</v>
      </c>
      <c r="AA552" s="4">
        <v>0</v>
      </c>
      <c r="AB552" s="4">
        <v>5</v>
      </c>
      <c r="AC552" s="4">
        <v>2</v>
      </c>
      <c r="AD552" s="4">
        <v>3</v>
      </c>
      <c r="AE552" s="4">
        <v>0</v>
      </c>
      <c r="AF552" s="4">
        <v>1</v>
      </c>
      <c r="AG552" s="4">
        <v>5</v>
      </c>
      <c r="AH552" s="4">
        <v>0</v>
      </c>
      <c r="AI552" s="4">
        <v>1</v>
      </c>
      <c r="AJ552" s="4">
        <v>5</v>
      </c>
      <c r="AK552" s="4">
        <v>0</v>
      </c>
      <c r="AL552" s="4">
        <v>2</v>
      </c>
      <c r="AM552" s="4">
        <v>10</v>
      </c>
      <c r="AN552" s="4">
        <v>17</v>
      </c>
      <c r="AO552" s="4">
        <v>11</v>
      </c>
      <c r="AP552" s="4">
        <v>5</v>
      </c>
      <c r="AQ552" s="4">
        <v>10</v>
      </c>
      <c r="AR552" s="79">
        <f>MAX(IFERROR(IFERROR(_xlfn.FORECAST.ETS(AR$5,tbl_Model[[#This Row],[H_2023_01]:[H_2025_12]],$H$5:$AQ$5),_xlfn.FORECAST.LINEAR(AR$5,tbl_Model[[#This Row],[H_2023_01]:[H_2025_12]],$H$5:$AQ$5)),0),0)</f>
        <v>5.8963375326000209</v>
      </c>
      <c r="AS552" s="79">
        <f>MAX(IFERROR(IFERROR(_xlfn.FORECAST.ETS(AS$5,tbl_Model[[#This Row],[H_2023_01]:[H_2025_12]],$H$5:$AQ$5),_xlfn.FORECAST.LINEAR(AS$5,tbl_Model[[#This Row],[H_2023_01]:[H_2025_12]],$H$5:$AQ$5)),0),0)</f>
        <v>5.9334510990743521</v>
      </c>
      <c r="AT552" s="79">
        <f>MAX(IFERROR(IFERROR(_xlfn.FORECAST.ETS(AT$5,tbl_Model[[#This Row],[H_2023_01]:[H_2025_12]],$H$5:$AQ$5),_xlfn.FORECAST.LINEAR(AT$5,tbl_Model[[#This Row],[H_2023_01]:[H_2025_12]],$H$5:$AQ$5)),0),0)</f>
        <v>5.9705646655486788</v>
      </c>
      <c r="AU552" s="79">
        <f>MAX(IFERROR(IFERROR(_xlfn.FORECAST.ETS(AU$5,tbl_Model[[#This Row],[H_2023_01]:[H_2025_12]],$H$5:$AQ$5),_xlfn.FORECAST.LINEAR(AU$5,tbl_Model[[#This Row],[H_2023_01]:[H_2025_12]],$H$5:$AQ$5)),0),0)</f>
        <v>6.00767823202301</v>
      </c>
      <c r="AV552" s="79">
        <f>MAX(IFERROR(IFERROR(_xlfn.FORECAST.ETS(AV$5,tbl_Model[[#This Row],[H_2023_01]:[H_2025_12]],$H$5:$AQ$5),_xlfn.FORECAST.LINEAR(AV$5,tbl_Model[[#This Row],[H_2023_01]:[H_2025_12]],$H$5:$AQ$5)),0),0)</f>
        <v>6.0447917984973367</v>
      </c>
      <c r="AW552" s="79">
        <f>MAX(IFERROR(IFERROR(_xlfn.FORECAST.ETS(AW$5,tbl_Model[[#This Row],[H_2023_01]:[H_2025_12]],$H$5:$AQ$5),_xlfn.FORECAST.LINEAR(AW$5,tbl_Model[[#This Row],[H_2023_01]:[H_2025_12]],$H$5:$AQ$5)),0),0)</f>
        <v>6.0819053649716679</v>
      </c>
      <c r="AX552" s="79">
        <f>MAX(IFERROR(IFERROR(_xlfn.FORECAST.ETS(AX$5,tbl_Model[[#This Row],[H_2023_01]:[H_2025_12]],$H$5:$AQ$5),_xlfn.FORECAST.LINEAR(AX$5,tbl_Model[[#This Row],[H_2023_01]:[H_2025_12]],$H$5:$AQ$5)),0),0)</f>
        <v>6.1190189314459946</v>
      </c>
      <c r="AY552" s="79">
        <f>MAX(IFERROR(IFERROR(_xlfn.FORECAST.ETS(AY$5,tbl_Model[[#This Row],[H_2023_01]:[H_2025_12]],$H$5:$AQ$5),_xlfn.FORECAST.LINEAR(AY$5,tbl_Model[[#This Row],[H_2023_01]:[H_2025_12]],$H$5:$AQ$5)),0),0)</f>
        <v>6.1561324979203249</v>
      </c>
      <c r="AZ552" s="79">
        <f>MAX(IFERROR(IFERROR(_xlfn.FORECAST.ETS(AZ$5,tbl_Model[[#This Row],[H_2023_01]:[H_2025_12]],$H$5:$AQ$5),_xlfn.FORECAST.LINEAR(AZ$5,tbl_Model[[#This Row],[H_2023_01]:[H_2025_12]],$H$5:$AQ$5)),0),0)</f>
        <v>6.1932460643946525</v>
      </c>
      <c r="BA552" s="79">
        <f>MAX(IFERROR(IFERROR(_xlfn.FORECAST.ETS(BA$5,tbl_Model[[#This Row],[H_2023_01]:[H_2025_12]],$H$5:$AQ$5),_xlfn.FORECAST.LINEAR(BA$5,tbl_Model[[#This Row],[H_2023_01]:[H_2025_12]],$H$5:$AQ$5)),0),0)</f>
        <v>6.2303596308689828</v>
      </c>
      <c r="BB552" s="79">
        <f>MAX(IFERROR(IFERROR(_xlfn.FORECAST.ETS(BB$5,tbl_Model[[#This Row],[H_2023_01]:[H_2025_12]],$H$5:$AQ$5),_xlfn.FORECAST.LINEAR(BB$5,tbl_Model[[#This Row],[H_2023_01]:[H_2025_12]],$H$5:$AQ$5)),0),0)</f>
        <v>6.2674731973433104</v>
      </c>
      <c r="BC552" s="79">
        <f>MAX(IFERROR(IFERROR(_xlfn.FORECAST.ETS(BC$5,tbl_Model[[#This Row],[H_2023_01]:[H_2025_12]],$H$5:$AQ$5),_xlfn.FORECAST.LINEAR(BC$5,tbl_Model[[#This Row],[H_2023_01]:[H_2025_12]],$H$5:$AQ$5)),0),0)</f>
        <v>6.3045867638176407</v>
      </c>
      <c r="BD552" s="80">
        <f>IFERROR(AR552/SUM(Model!$AR552:$BC552),1/12)</f>
        <v>8.0544956941380488E-2</v>
      </c>
      <c r="BE552" s="80">
        <f>IFERROR(AS552/SUM(Model!$AR552:$BC552),1/12)</f>
        <v>8.1051934467190126E-2</v>
      </c>
      <c r="BF552" s="80">
        <f>IFERROR(AT552/SUM(Model!$AR552:$BC552),1/12)</f>
        <v>8.1558911992999708E-2</v>
      </c>
      <c r="BG552" s="80">
        <f>IFERROR(AU552/SUM(Model!$AR552:$BC552),1/12)</f>
        <v>8.2065889518809346E-2</v>
      </c>
      <c r="BH552" s="80">
        <f>IFERROR(AV552/SUM(Model!$AR552:$BC552),1/12)</f>
        <v>8.2572867044618914E-2</v>
      </c>
      <c r="BI552" s="80">
        <f>IFERROR(AW552/SUM(Model!$AR552:$BC552),1/12)</f>
        <v>8.3079844570428552E-2</v>
      </c>
      <c r="BJ552" s="80">
        <f>IFERROR(AX552/SUM(Model!$AR552:$BC552),1/12)</f>
        <v>8.3586822096238134E-2</v>
      </c>
      <c r="BK552" s="80">
        <f>IFERROR(AY552/SUM(Model!$AR552:$BC552),1/12)</f>
        <v>8.4093799622047757E-2</v>
      </c>
      <c r="BL552" s="80">
        <f>IFERROR(AZ552/SUM(Model!$AR552:$BC552),1/12)</f>
        <v>8.4600777147857353E-2</v>
      </c>
      <c r="BM552" s="80">
        <f>IFERROR(BA552/SUM(Model!$AR552:$BC552),1/12)</f>
        <v>8.5107754673666977E-2</v>
      </c>
      <c r="BN552" s="80">
        <f>IFERROR(BB552/SUM(Model!$AR552:$BC552),1/12)</f>
        <v>8.5614732199476573E-2</v>
      </c>
      <c r="BO552" s="80">
        <f>IFERROR(BC552/SUM(Model!$AR552:$BC552),1/12)</f>
        <v>8.6121709725286197E-2</v>
      </c>
      <c r="BP55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60.542168674698807</v>
      </c>
      <c r="BQ552" s="77" cm="1">
        <f t="array" ref="BQ55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18536.052673839731</v>
      </c>
      <c r="BR552" s="77" cm="1">
        <f t="array" ref="BR55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4748.7393608479206</v>
      </c>
      <c r="BS552" s="77">
        <f>IF(tbl_Model[[#This Row],[Type]]="Boutique",
    tbl_Model[[#This Row],[UnitListPrice]],
    tbl_Model[[#This Row],[UnitListPrice]]*(1-SUMIFS(tbl_MarketTerms[WholesaleMarginPct],tbl_MarketTerms[Country],tbl_Model[[#This Row],[country]])))</f>
        <v>12382.083186124939</v>
      </c>
      <c r="BT552" s="79">
        <f>Model!$BP552*BD552</f>
        <v>4.8763663690414099</v>
      </c>
      <c r="BU552" s="79">
        <f>Model!$BP552*BE552</f>
        <v>4.9070598879232588</v>
      </c>
      <c r="BV552" s="79">
        <f>Model!$BP552*BF552</f>
        <v>4.9377534068051041</v>
      </c>
      <c r="BW552" s="79">
        <f>Model!$BP552*BG552</f>
        <v>4.9684469256869521</v>
      </c>
      <c r="BX552" s="79">
        <f>Model!$BP552*BH552</f>
        <v>4.9991404445687966</v>
      </c>
      <c r="BY552" s="79">
        <f>Model!$BP552*BI552</f>
        <v>5.0298339634506455</v>
      </c>
      <c r="BZ552" s="79">
        <f>Model!$BP552*BJ552</f>
        <v>5.0605274823324908</v>
      </c>
      <c r="CA552" s="79">
        <f>Model!$BP552*BK552</f>
        <v>5.091221001214338</v>
      </c>
      <c r="CB552" s="79">
        <f>Model!$BP552*BL552</f>
        <v>5.1219145200961842</v>
      </c>
      <c r="CC552" s="79">
        <f>Model!$BP552*BM552</f>
        <v>5.1526080389780322</v>
      </c>
      <c r="CD552" s="79">
        <f>Model!$BP552*BN552</f>
        <v>5.1833015578598776</v>
      </c>
      <c r="CE552" s="79">
        <f>Model!$BP552*BO552</f>
        <v>5.2139950767417256</v>
      </c>
      <c r="CF552" s="79">
        <f>Model!$BS552*BT552</f>
        <v>60379.574027492759</v>
      </c>
      <c r="CG552" s="79">
        <f>Model!$BS552*BU552</f>
        <v>60759.623731562708</v>
      </c>
      <c r="CH552" s="79">
        <f>Model!$BS552*BV552</f>
        <v>61139.673435632612</v>
      </c>
      <c r="CI552" s="79">
        <f>Model!$BS552*BW552</f>
        <v>61519.723139702553</v>
      </c>
      <c r="CJ552" s="79">
        <f>Model!$BS552*BX552</f>
        <v>61899.772843772451</v>
      </c>
      <c r="CK552" s="79">
        <f>Model!$BS552*BY552</f>
        <v>62279.822547842399</v>
      </c>
      <c r="CL552" s="79">
        <f>Model!$BS552*BZ552</f>
        <v>62659.872251912304</v>
      </c>
      <c r="CM552" s="79">
        <f>Model!$BS552*CA552</f>
        <v>63039.92195598223</v>
      </c>
      <c r="CN552" s="79">
        <f>Model!$BS552*CB552</f>
        <v>63419.97166005215</v>
      </c>
      <c r="CO552" s="79">
        <f>Model!$BS552*CC552</f>
        <v>63800.021364122083</v>
      </c>
      <c r="CP552" s="79">
        <f>Model!$BS552*CD552</f>
        <v>64180.071068191995</v>
      </c>
      <c r="CQ552" s="79">
        <f>Model!$BS552*CE552</f>
        <v>64560.120772261929</v>
      </c>
      <c r="CR552" s="79">
        <f>Model!$BR552*BT552</f>
        <v>23156.592914582001</v>
      </c>
      <c r="CS552" s="79">
        <f>Model!$BR552*BU552</f>
        <v>23302.348435819164</v>
      </c>
      <c r="CT552" s="79">
        <f>Model!$BR552*BV552</f>
        <v>23448.103957056312</v>
      </c>
      <c r="CU552" s="79">
        <f>Model!$BR552*BW552</f>
        <v>23593.859478293474</v>
      </c>
      <c r="CV552" s="79">
        <f>Model!$BR552*BX552</f>
        <v>23739.614999530615</v>
      </c>
      <c r="CW552" s="79">
        <f>Model!$BR552*BY552</f>
        <v>23885.370520767781</v>
      </c>
      <c r="CX552" s="79">
        <f>Model!$BR552*BZ552</f>
        <v>24031.126042004929</v>
      </c>
      <c r="CY552" s="79">
        <f>Model!$BR552*CA552</f>
        <v>24176.881563242085</v>
      </c>
      <c r="CZ552" s="79">
        <f>Model!$BR552*CB552</f>
        <v>24322.637084479236</v>
      </c>
      <c r="DA552" s="79">
        <f>Model!$BR552*CC552</f>
        <v>24468.392605716399</v>
      </c>
      <c r="DB552" s="79">
        <f>Model!$BR552*CD552</f>
        <v>24614.148126953547</v>
      </c>
      <c r="DC552" s="79">
        <f>Model!$BR552*CE552</f>
        <v>24759.903648190706</v>
      </c>
      <c r="DD552" s="79">
        <f>SUM(Model!$CF552:$CQ552)</f>
        <v>749638.16879852815</v>
      </c>
      <c r="DE552" s="79">
        <f>SUM(Model!$CR552:$DC552)</f>
        <v>287498.97937663627</v>
      </c>
      <c r="DF552" s="80">
        <f>IFERROR((Model!$DD552-Model!$DE552)/Model!$DD552,0)</f>
        <v>0.61648300294337843</v>
      </c>
    </row>
    <row r="553" spans="2:110" x14ac:dyDescent="0.25">
      <c r="B553" t="s">
        <v>371</v>
      </c>
      <c r="C553" t="s">
        <v>185</v>
      </c>
      <c r="D553" t="s">
        <v>31</v>
      </c>
      <c r="E553" s="4">
        <v>298</v>
      </c>
      <c r="F553" s="4">
        <v>2383783.44</v>
      </c>
      <c r="G553" s="4">
        <v>1004552.96</v>
      </c>
      <c r="H553" s="4">
        <v>16</v>
      </c>
      <c r="I553" s="4">
        <v>10</v>
      </c>
      <c r="J553" s="4">
        <v>29</v>
      </c>
      <c r="K553" s="4">
        <v>54</v>
      </c>
      <c r="L553" s="4">
        <v>21</v>
      </c>
      <c r="M553" s="4">
        <v>13</v>
      </c>
      <c r="N553" s="4">
        <v>27</v>
      </c>
      <c r="O553" s="4">
        <v>21</v>
      </c>
      <c r="P553" s="4">
        <v>25</v>
      </c>
      <c r="Q553" s="4">
        <v>28</v>
      </c>
      <c r="R553" s="4">
        <v>49</v>
      </c>
      <c r="S553" s="4">
        <v>42</v>
      </c>
      <c r="T553" s="4">
        <v>31</v>
      </c>
      <c r="U553" s="4">
        <v>16</v>
      </c>
      <c r="V553" s="4">
        <v>14</v>
      </c>
      <c r="W553" s="4">
        <v>34</v>
      </c>
      <c r="X553" s="4">
        <v>21</v>
      </c>
      <c r="Y553" s="4">
        <v>34</v>
      </c>
      <c r="Z553" s="4">
        <v>21</v>
      </c>
      <c r="AA553" s="4">
        <v>38</v>
      </c>
      <c r="AB553" s="4">
        <v>35</v>
      </c>
      <c r="AC553" s="4">
        <v>27</v>
      </c>
      <c r="AD553" s="4">
        <v>50</v>
      </c>
      <c r="AE553" s="4">
        <v>76</v>
      </c>
      <c r="AF553" s="4">
        <v>33</v>
      </c>
      <c r="AG553" s="4">
        <v>10</v>
      </c>
      <c r="AH553" s="4">
        <v>31</v>
      </c>
      <c r="AI553" s="4">
        <v>23</v>
      </c>
      <c r="AJ553" s="4">
        <v>21</v>
      </c>
      <c r="AK553" s="4">
        <v>33</v>
      </c>
      <c r="AL553" s="4">
        <v>24</v>
      </c>
      <c r="AM553" s="4">
        <v>14</v>
      </c>
      <c r="AN553" s="4">
        <v>36</v>
      </c>
      <c r="AO553" s="4">
        <v>19</v>
      </c>
      <c r="AP553" s="4">
        <v>15</v>
      </c>
      <c r="AQ553" s="4">
        <v>39</v>
      </c>
      <c r="AR553" s="79">
        <f>MAX(IFERROR(IFERROR(_xlfn.FORECAST.ETS(AR$5,tbl_Model[[#This Row],[H_2023_01]:[H_2025_12]],$H$5:$AQ$5),_xlfn.FORECAST.LINEAR(AR$5,tbl_Model[[#This Row],[H_2023_01]:[H_2025_12]],$H$5:$AQ$5)),0),0)</f>
        <v>29.478840146178506</v>
      </c>
      <c r="AS553" s="79">
        <f>MAX(IFERROR(IFERROR(_xlfn.FORECAST.ETS(AS$5,tbl_Model[[#This Row],[H_2023_01]:[H_2025_12]],$H$5:$AQ$5),_xlfn.FORECAST.LINEAR(AS$5,tbl_Model[[#This Row],[H_2023_01]:[H_2025_12]],$H$5:$AQ$5)),0),0)</f>
        <v>29.634322926490345</v>
      </c>
      <c r="AT553" s="79">
        <f>MAX(IFERROR(IFERROR(_xlfn.FORECAST.ETS(AT$5,tbl_Model[[#This Row],[H_2023_01]:[H_2025_12]],$H$5:$AQ$5),_xlfn.FORECAST.LINEAR(AT$5,tbl_Model[[#This Row],[H_2023_01]:[H_2025_12]],$H$5:$AQ$5)),0),0)</f>
        <v>29.789805706802174</v>
      </c>
      <c r="AU553" s="79">
        <f>MAX(IFERROR(IFERROR(_xlfn.FORECAST.ETS(AU$5,tbl_Model[[#This Row],[H_2023_01]:[H_2025_12]],$H$5:$AQ$5),_xlfn.FORECAST.LINEAR(AU$5,tbl_Model[[#This Row],[H_2023_01]:[H_2025_12]],$H$5:$AQ$5)),0),0)</f>
        <v>29.945288487114016</v>
      </c>
      <c r="AV553" s="79">
        <f>MAX(IFERROR(IFERROR(_xlfn.FORECAST.ETS(AV$5,tbl_Model[[#This Row],[H_2023_01]:[H_2025_12]],$H$5:$AQ$5),_xlfn.FORECAST.LINEAR(AV$5,tbl_Model[[#This Row],[H_2023_01]:[H_2025_12]],$H$5:$AQ$5)),0),0)</f>
        <v>30.100771267425845</v>
      </c>
      <c r="AW553" s="79">
        <f>MAX(IFERROR(IFERROR(_xlfn.FORECAST.ETS(AW$5,tbl_Model[[#This Row],[H_2023_01]:[H_2025_12]],$H$5:$AQ$5),_xlfn.FORECAST.LINEAR(AW$5,tbl_Model[[#This Row],[H_2023_01]:[H_2025_12]],$H$5:$AQ$5)),0),0)</f>
        <v>30.256254047737684</v>
      </c>
      <c r="AX553" s="79">
        <f>MAX(IFERROR(IFERROR(_xlfn.FORECAST.ETS(AX$5,tbl_Model[[#This Row],[H_2023_01]:[H_2025_12]],$H$5:$AQ$5),_xlfn.FORECAST.LINEAR(AX$5,tbl_Model[[#This Row],[H_2023_01]:[H_2025_12]],$H$5:$AQ$5)),0),0)</f>
        <v>30.411736828049513</v>
      </c>
      <c r="AY553" s="79">
        <f>MAX(IFERROR(IFERROR(_xlfn.FORECAST.ETS(AY$5,tbl_Model[[#This Row],[H_2023_01]:[H_2025_12]],$H$5:$AQ$5),_xlfn.FORECAST.LINEAR(AY$5,tbl_Model[[#This Row],[H_2023_01]:[H_2025_12]],$H$5:$AQ$5)),0),0)</f>
        <v>30.567219608361356</v>
      </c>
      <c r="AZ553" s="79">
        <f>MAX(IFERROR(IFERROR(_xlfn.FORECAST.ETS(AZ$5,tbl_Model[[#This Row],[H_2023_01]:[H_2025_12]],$H$5:$AQ$5),_xlfn.FORECAST.LINEAR(AZ$5,tbl_Model[[#This Row],[H_2023_01]:[H_2025_12]],$H$5:$AQ$5)),0),0)</f>
        <v>30.722702388673181</v>
      </c>
      <c r="BA553" s="79">
        <f>MAX(IFERROR(IFERROR(_xlfn.FORECAST.ETS(BA$5,tbl_Model[[#This Row],[H_2023_01]:[H_2025_12]],$H$5:$AQ$5),_xlfn.FORECAST.LINEAR(BA$5,tbl_Model[[#This Row],[H_2023_01]:[H_2025_12]],$H$5:$AQ$5)),0),0)</f>
        <v>30.878185168985024</v>
      </c>
      <c r="BB553" s="79">
        <f>MAX(IFERROR(IFERROR(_xlfn.FORECAST.ETS(BB$5,tbl_Model[[#This Row],[H_2023_01]:[H_2025_12]],$H$5:$AQ$5),_xlfn.FORECAST.LINEAR(BB$5,tbl_Model[[#This Row],[H_2023_01]:[H_2025_12]],$H$5:$AQ$5)),0),0)</f>
        <v>31.033667949296852</v>
      </c>
      <c r="BC553" s="79">
        <f>MAX(IFERROR(IFERROR(_xlfn.FORECAST.ETS(BC$5,tbl_Model[[#This Row],[H_2023_01]:[H_2025_12]],$H$5:$AQ$5),_xlfn.FORECAST.LINEAR(BC$5,tbl_Model[[#This Row],[H_2023_01]:[H_2025_12]],$H$5:$AQ$5)),0),0)</f>
        <v>31.189150729608691</v>
      </c>
      <c r="BD553" s="80">
        <f>IFERROR(AR553/SUM(Model!$AR553:$BC553),1/12)</f>
        <v>8.0984056887961578E-2</v>
      </c>
      <c r="BE553" s="80">
        <f>IFERROR(AS553/SUM(Model!$AR553:$BC553),1/12)</f>
        <v>8.1411198059847367E-2</v>
      </c>
      <c r="BF553" s="80">
        <f>IFERROR(AT553/SUM(Model!$AR553:$BC553),1/12)</f>
        <v>8.1838339231733129E-2</v>
      </c>
      <c r="BG553" s="80">
        <f>IFERROR(AU553/SUM(Model!$AR553:$BC553),1/12)</f>
        <v>8.2265480403618918E-2</v>
      </c>
      <c r="BH553" s="80">
        <f>IFERROR(AV553/SUM(Model!$AR553:$BC553),1/12)</f>
        <v>8.269262157550468E-2</v>
      </c>
      <c r="BI553" s="80">
        <f>IFERROR(AW553/SUM(Model!$AR553:$BC553),1/12)</f>
        <v>8.3119762747390455E-2</v>
      </c>
      <c r="BJ553" s="80">
        <f>IFERROR(AX553/SUM(Model!$AR553:$BC553),1/12)</f>
        <v>8.3546903919276216E-2</v>
      </c>
      <c r="BK553" s="80">
        <f>IFERROR(AY553/SUM(Model!$AR553:$BC553),1/12)</f>
        <v>8.397404509116202E-2</v>
      </c>
      <c r="BL553" s="80">
        <f>IFERROR(AZ553/SUM(Model!$AR553:$BC553),1/12)</f>
        <v>8.4401186263047753E-2</v>
      </c>
      <c r="BM553" s="80">
        <f>IFERROR(BA553/SUM(Model!$AR553:$BC553),1/12)</f>
        <v>8.4828327434933556E-2</v>
      </c>
      <c r="BN553" s="80">
        <f>IFERROR(BB553/SUM(Model!$AR553:$BC553),1/12)</f>
        <v>8.5255468606819304E-2</v>
      </c>
      <c r="BO553" s="80">
        <f>IFERROR(BC553/SUM(Model!$AR553:$BC553),1/12)</f>
        <v>8.5682609778705093E-2</v>
      </c>
      <c r="BP55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310.4995150339476</v>
      </c>
      <c r="BQ553" s="77" cm="1">
        <f t="array" ref="BQ55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553" s="77" cm="1">
        <f t="array" ref="BR55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553" s="77">
        <f>IF(tbl_Model[[#This Row],[Type]]="Boutique",
    tbl_Model[[#This Row],[UnitListPrice]],
    tbl_Model[[#This Row],[UnitListPrice]]*(1-SUMIFS(tbl_MarketTerms[WholesaleMarginPct],tbl_MarketTerms[Country],tbl_Model[[#This Row],[country]])))</f>
        <v>8139.5548331539285</v>
      </c>
      <c r="BT553" s="79">
        <f>Model!$BP553*BD553</f>
        <v>25.145510389193692</v>
      </c>
      <c r="BU553" s="79">
        <f>Model!$BP553*BE553</f>
        <v>25.278137515915265</v>
      </c>
      <c r="BV553" s="79">
        <f>Model!$BP553*BF553</f>
        <v>25.410764642636824</v>
      </c>
      <c r="BW553" s="79">
        <f>Model!$BP553*BG553</f>
        <v>25.543391769358394</v>
      </c>
      <c r="BX553" s="79">
        <f>Model!$BP553*BH553</f>
        <v>25.676018896079956</v>
      </c>
      <c r="BY553" s="79">
        <f>Model!$BP553*BI553</f>
        <v>25.808646022801522</v>
      </c>
      <c r="BZ553" s="79">
        <f>Model!$BP553*BJ553</f>
        <v>25.941273149523081</v>
      </c>
      <c r="CA553" s="79">
        <f>Model!$BP553*BK553</f>
        <v>26.073900276244654</v>
      </c>
      <c r="CB553" s="79">
        <f>Model!$BP553*BL553</f>
        <v>26.206527402966209</v>
      </c>
      <c r="CC553" s="79">
        <f>Model!$BP553*BM553</f>
        <v>26.339154529687782</v>
      </c>
      <c r="CD553" s="79">
        <f>Model!$BP553*BN553</f>
        <v>26.471781656409338</v>
      </c>
      <c r="CE553" s="79">
        <f>Model!$BP553*BO553</f>
        <v>26.604408783130907</v>
      </c>
      <c r="CF553" s="79">
        <f>Model!$BS553*BT553</f>
        <v>204673.26062048384</v>
      </c>
      <c r="CG553" s="79">
        <f>Model!$BS553*BU553</f>
        <v>205752.78639079773</v>
      </c>
      <c r="CH553" s="79">
        <f>Model!$BS553*BV553</f>
        <v>206832.31216111151</v>
      </c>
      <c r="CI553" s="79">
        <f>Model!$BS553*BW553</f>
        <v>207911.8379314254</v>
      </c>
      <c r="CJ553" s="79">
        <f>Model!$BS553*BX553</f>
        <v>208991.3637017392</v>
      </c>
      <c r="CK553" s="79">
        <f>Model!$BS553*BY553</f>
        <v>210070.88947205304</v>
      </c>
      <c r="CL553" s="79">
        <f>Model!$BS553*BZ553</f>
        <v>211150.41524236681</v>
      </c>
      <c r="CM553" s="79">
        <f>Model!$BS553*CA553</f>
        <v>212229.94101268073</v>
      </c>
      <c r="CN553" s="79">
        <f>Model!$BS553*CB553</f>
        <v>213309.46678299448</v>
      </c>
      <c r="CO553" s="79">
        <f>Model!$BS553*CC553</f>
        <v>214388.99255330837</v>
      </c>
      <c r="CP553" s="79">
        <f>Model!$BS553*CD553</f>
        <v>215468.51832362212</v>
      </c>
      <c r="CQ553" s="79">
        <f>Model!$BS553*CE553</f>
        <v>216548.04409393601</v>
      </c>
      <c r="CR553" s="79">
        <f>Model!$BR553*BT553</f>
        <v>84643.739794048379</v>
      </c>
      <c r="CS553" s="79">
        <f>Model!$BR553*BU553</f>
        <v>85090.183546038301</v>
      </c>
      <c r="CT553" s="79">
        <f>Model!$BR553*BV553</f>
        <v>85536.627298028179</v>
      </c>
      <c r="CU553" s="79">
        <f>Model!$BR553*BW553</f>
        <v>85983.071050018072</v>
      </c>
      <c r="CV553" s="79">
        <f>Model!$BR553*BX553</f>
        <v>86429.514802007965</v>
      </c>
      <c r="CW553" s="79">
        <f>Model!$BR553*BY553</f>
        <v>86875.958553997858</v>
      </c>
      <c r="CX553" s="79">
        <f>Model!$BR553*BZ553</f>
        <v>87322.402305987722</v>
      </c>
      <c r="CY553" s="79">
        <f>Model!$BR553*CA553</f>
        <v>87768.846057977644</v>
      </c>
      <c r="CZ553" s="79">
        <f>Model!$BR553*CB553</f>
        <v>88215.289809967508</v>
      </c>
      <c r="DA553" s="79">
        <f>Model!$BR553*CC553</f>
        <v>88661.73356195743</v>
      </c>
      <c r="DB553" s="79">
        <f>Model!$BR553*CD553</f>
        <v>89108.177313947279</v>
      </c>
      <c r="DC553" s="79">
        <f>Model!$BR553*CE553</f>
        <v>89554.621065937186</v>
      </c>
      <c r="DD553" s="79">
        <f>SUM(Model!$CF553:$CQ553)</f>
        <v>2527327.8282865193</v>
      </c>
      <c r="DE553" s="79">
        <f>SUM(Model!$CR553:$DC553)</f>
        <v>1045190.1651599136</v>
      </c>
      <c r="DF553" s="80">
        <f>IFERROR((Model!$DD553-Model!$DE553)/Model!$DD553,0)</f>
        <v>0.58644456272673851</v>
      </c>
    </row>
    <row r="554" spans="2:110" x14ac:dyDescent="0.25">
      <c r="B554" t="s">
        <v>371</v>
      </c>
      <c r="C554" t="s">
        <v>185</v>
      </c>
      <c r="D554" t="s">
        <v>5</v>
      </c>
      <c r="E554" s="4">
        <v>43</v>
      </c>
      <c r="F554" s="4">
        <v>337855.89</v>
      </c>
      <c r="G554" s="4">
        <v>138584.06</v>
      </c>
      <c r="H554" s="4">
        <v>9</v>
      </c>
      <c r="I554" s="4">
        <v>6</v>
      </c>
      <c r="J554" s="4">
        <v>0</v>
      </c>
      <c r="K554" s="4">
        <v>0</v>
      </c>
      <c r="L554" s="4">
        <v>0</v>
      </c>
      <c r="M554" s="4">
        <v>0</v>
      </c>
      <c r="N554" s="4">
        <v>11</v>
      </c>
      <c r="O554" s="4">
        <v>0</v>
      </c>
      <c r="P554" s="4">
        <v>2</v>
      </c>
      <c r="Q554" s="4">
        <v>5</v>
      </c>
      <c r="R554" s="4">
        <v>3</v>
      </c>
      <c r="S554" s="4">
        <v>7</v>
      </c>
      <c r="T554" s="4">
        <v>14</v>
      </c>
      <c r="U554" s="4">
        <v>0</v>
      </c>
      <c r="V554" s="4">
        <v>2</v>
      </c>
      <c r="W554" s="4">
        <v>3</v>
      </c>
      <c r="X554" s="4">
        <v>0</v>
      </c>
      <c r="Y554" s="4">
        <v>2</v>
      </c>
      <c r="Z554" s="4">
        <v>0</v>
      </c>
      <c r="AA554" s="4">
        <v>0</v>
      </c>
      <c r="AB554" s="4">
        <v>1</v>
      </c>
      <c r="AC554" s="4">
        <v>2</v>
      </c>
      <c r="AD554" s="4">
        <v>4</v>
      </c>
      <c r="AE554" s="4">
        <v>1</v>
      </c>
      <c r="AF554" s="4">
        <v>3</v>
      </c>
      <c r="AG554" s="4">
        <v>1</v>
      </c>
      <c r="AH554" s="4">
        <v>1</v>
      </c>
      <c r="AI554" s="4">
        <v>0</v>
      </c>
      <c r="AJ554" s="4">
        <v>0</v>
      </c>
      <c r="AK554" s="4">
        <v>0</v>
      </c>
      <c r="AL554" s="4">
        <v>6</v>
      </c>
      <c r="AM554" s="4">
        <v>5</v>
      </c>
      <c r="AN554" s="4">
        <v>3</v>
      </c>
      <c r="AO554" s="4">
        <v>7</v>
      </c>
      <c r="AP554" s="4">
        <v>7</v>
      </c>
      <c r="AQ554" s="4">
        <v>10</v>
      </c>
      <c r="AR554" s="79">
        <f>MAX(IFERROR(IFERROR(_xlfn.FORECAST.ETS(AR$5,tbl_Model[[#This Row],[H_2023_01]:[H_2025_12]],$H$5:$AQ$5),_xlfn.FORECAST.LINEAR(AR$5,tbl_Model[[#This Row],[H_2023_01]:[H_2025_12]],$H$5:$AQ$5)),0),0)</f>
        <v>5.9594846006540054</v>
      </c>
      <c r="AS554" s="79">
        <f>MAX(IFERROR(IFERROR(_xlfn.FORECAST.ETS(AS$5,tbl_Model[[#This Row],[H_2023_01]:[H_2025_12]],$H$5:$AQ$5),_xlfn.FORECAST.LINEAR(AS$5,tbl_Model[[#This Row],[H_2023_01]:[H_2025_12]],$H$5:$AQ$5)),0),0)</f>
        <v>5.9611510766615501</v>
      </c>
      <c r="AT554" s="79">
        <f>MAX(IFERROR(IFERROR(_xlfn.FORECAST.ETS(AT$5,tbl_Model[[#This Row],[H_2023_01]:[H_2025_12]],$H$5:$AQ$5),_xlfn.FORECAST.LINEAR(AT$5,tbl_Model[[#This Row],[H_2023_01]:[H_2025_12]],$H$5:$AQ$5)),0),0)</f>
        <v>5.9628175526691019</v>
      </c>
      <c r="AU554" s="79">
        <f>MAX(IFERROR(IFERROR(_xlfn.FORECAST.ETS(AU$5,tbl_Model[[#This Row],[H_2023_01]:[H_2025_12]],$H$5:$AQ$5),_xlfn.FORECAST.LINEAR(AU$5,tbl_Model[[#This Row],[H_2023_01]:[H_2025_12]],$H$5:$AQ$5)),0),0)</f>
        <v>5.9644840286766465</v>
      </c>
      <c r="AV554" s="79">
        <f>MAX(IFERROR(IFERROR(_xlfn.FORECAST.ETS(AV$5,tbl_Model[[#This Row],[H_2023_01]:[H_2025_12]],$H$5:$AQ$5),_xlfn.FORECAST.LINEAR(AV$5,tbl_Model[[#This Row],[H_2023_01]:[H_2025_12]],$H$5:$AQ$5)),0),0)</f>
        <v>5.9661505046841983</v>
      </c>
      <c r="AW554" s="79">
        <f>MAX(IFERROR(IFERROR(_xlfn.FORECAST.ETS(AW$5,tbl_Model[[#This Row],[H_2023_01]:[H_2025_12]],$H$5:$AQ$5),_xlfn.FORECAST.LINEAR(AW$5,tbl_Model[[#This Row],[H_2023_01]:[H_2025_12]],$H$5:$AQ$5)),0),0)</f>
        <v>5.9678169806917429</v>
      </c>
      <c r="AX554" s="79">
        <f>MAX(IFERROR(IFERROR(_xlfn.FORECAST.ETS(AX$5,tbl_Model[[#This Row],[H_2023_01]:[H_2025_12]],$H$5:$AQ$5),_xlfn.FORECAST.LINEAR(AX$5,tbl_Model[[#This Row],[H_2023_01]:[H_2025_12]],$H$5:$AQ$5)),0),0)</f>
        <v>5.9694834566992947</v>
      </c>
      <c r="AY554" s="79">
        <f>MAX(IFERROR(IFERROR(_xlfn.FORECAST.ETS(AY$5,tbl_Model[[#This Row],[H_2023_01]:[H_2025_12]],$H$5:$AQ$5),_xlfn.FORECAST.LINEAR(AY$5,tbl_Model[[#This Row],[H_2023_01]:[H_2025_12]],$H$5:$AQ$5)),0),0)</f>
        <v>5.9711499327068394</v>
      </c>
      <c r="AZ554" s="79">
        <f>MAX(IFERROR(IFERROR(_xlfn.FORECAST.ETS(AZ$5,tbl_Model[[#This Row],[H_2023_01]:[H_2025_12]],$H$5:$AQ$5),_xlfn.FORECAST.LINEAR(AZ$5,tbl_Model[[#This Row],[H_2023_01]:[H_2025_12]],$H$5:$AQ$5)),0),0)</f>
        <v>5.9728164087143911</v>
      </c>
      <c r="BA554" s="79">
        <f>MAX(IFERROR(IFERROR(_xlfn.FORECAST.ETS(BA$5,tbl_Model[[#This Row],[H_2023_01]:[H_2025_12]],$H$5:$AQ$5),_xlfn.FORECAST.LINEAR(BA$5,tbl_Model[[#This Row],[H_2023_01]:[H_2025_12]],$H$5:$AQ$5)),0),0)</f>
        <v>5.9744828847219358</v>
      </c>
      <c r="BB554" s="79">
        <f>MAX(IFERROR(IFERROR(_xlfn.FORECAST.ETS(BB$5,tbl_Model[[#This Row],[H_2023_01]:[H_2025_12]],$H$5:$AQ$5),_xlfn.FORECAST.LINEAR(BB$5,tbl_Model[[#This Row],[H_2023_01]:[H_2025_12]],$H$5:$AQ$5)),0),0)</f>
        <v>5.9761493607294875</v>
      </c>
      <c r="BC554" s="79">
        <f>MAX(IFERROR(IFERROR(_xlfn.FORECAST.ETS(BC$5,tbl_Model[[#This Row],[H_2023_01]:[H_2025_12]],$H$5:$AQ$5),_xlfn.FORECAST.LINEAR(BC$5,tbl_Model[[#This Row],[H_2023_01]:[H_2025_12]],$H$5:$AQ$5)),0),0)</f>
        <v>5.9778158367370322</v>
      </c>
      <c r="BD554" s="80">
        <f>IFERROR(AR554/SUM(Model!$AR554:$BC554),1/12)</f>
        <v>8.3205364450005745E-2</v>
      </c>
      <c r="BE554" s="80">
        <f>IFERROR(AS554/SUM(Model!$AR554:$BC554),1/12)</f>
        <v>8.3228631519701626E-2</v>
      </c>
      <c r="BF554" s="80">
        <f>IFERROR(AT554/SUM(Model!$AR554:$BC554),1/12)</f>
        <v>8.3251898589397605E-2</v>
      </c>
      <c r="BG554" s="80">
        <f>IFERROR(AU554/SUM(Model!$AR554:$BC554),1/12)</f>
        <v>8.3275165659093486E-2</v>
      </c>
      <c r="BH554" s="80">
        <f>IFERROR(AV554/SUM(Model!$AR554:$BC554),1/12)</f>
        <v>8.3298432728789465E-2</v>
      </c>
      <c r="BI554" s="80">
        <f>IFERROR(AW554/SUM(Model!$AR554:$BC554),1/12)</f>
        <v>8.3321699798485346E-2</v>
      </c>
      <c r="BJ554" s="80">
        <f>IFERROR(AX554/SUM(Model!$AR554:$BC554),1/12)</f>
        <v>8.3344966868181325E-2</v>
      </c>
      <c r="BK554" s="80">
        <f>IFERROR(AY554/SUM(Model!$AR554:$BC554),1/12)</f>
        <v>8.3368233937877206E-2</v>
      </c>
      <c r="BL554" s="80">
        <f>IFERROR(AZ554/SUM(Model!$AR554:$BC554),1/12)</f>
        <v>8.3391501007573185E-2</v>
      </c>
      <c r="BM554" s="80">
        <f>IFERROR(BA554/SUM(Model!$AR554:$BC554),1/12)</f>
        <v>8.3414768077269066E-2</v>
      </c>
      <c r="BN554" s="80">
        <f>IFERROR(BB554/SUM(Model!$AR554:$BC554),1/12)</f>
        <v>8.3438035146965045E-2</v>
      </c>
      <c r="BO554" s="80">
        <f>IFERROR(BC554/SUM(Model!$AR554:$BC554),1/12)</f>
        <v>8.3461302216660926E-2</v>
      </c>
      <c r="BP55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45.606060606060609</v>
      </c>
      <c r="BQ554" s="77" cm="1">
        <f t="array" ref="BQ55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554" s="77" cm="1">
        <f t="array" ref="BR55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554" s="77">
        <f>IF(tbl_Model[[#This Row],[Type]]="Boutique",
    tbl_Model[[#This Row],[UnitListPrice]],
    tbl_Model[[#This Row],[UnitListPrice]]*(1-SUMIFS(tbl_MarketTerms[WholesaleMarginPct],tbl_MarketTerms[Country],tbl_Model[[#This Row],[country]])))</f>
        <v>8320.70219590958</v>
      </c>
      <c r="BT554" s="79">
        <f>Model!$BP554*BD554</f>
        <v>3.7946688938563229</v>
      </c>
      <c r="BU554" s="79">
        <f>Model!$BP554*BE554</f>
        <v>3.7957300132469989</v>
      </c>
      <c r="BV554" s="79">
        <f>Model!$BP554*BF554</f>
        <v>3.7967911326376789</v>
      </c>
      <c r="BW554" s="79">
        <f>Model!$BP554*BG554</f>
        <v>3.7978522520283549</v>
      </c>
      <c r="BX554" s="79">
        <f>Model!$BP554*BH554</f>
        <v>3.7989133714190348</v>
      </c>
      <c r="BY554" s="79">
        <f>Model!$BP554*BI554</f>
        <v>3.7999744908097108</v>
      </c>
      <c r="BZ554" s="79">
        <f>Model!$BP554*BJ554</f>
        <v>3.8010356102003908</v>
      </c>
      <c r="CA554" s="79">
        <f>Model!$BP554*BK554</f>
        <v>3.8020967295910668</v>
      </c>
      <c r="CB554" s="79">
        <f>Model!$BP554*BL554</f>
        <v>3.8031578489817468</v>
      </c>
      <c r="CC554" s="79">
        <f>Model!$BP554*BM554</f>
        <v>3.8042189683724228</v>
      </c>
      <c r="CD554" s="79">
        <f>Model!$BP554*BN554</f>
        <v>3.8052800877631032</v>
      </c>
      <c r="CE554" s="79">
        <f>Model!$BP554*BO554</f>
        <v>3.8063412071537788</v>
      </c>
      <c r="CF554" s="79">
        <f>Model!$BS554*BT554</f>
        <v>31574.309797860082</v>
      </c>
      <c r="CG554" s="79">
        <f>Model!$BS554*BU554</f>
        <v>31583.139056304204</v>
      </c>
      <c r="CH554" s="79">
        <f>Model!$BS554*BV554</f>
        <v>31591.968314748356</v>
      </c>
      <c r="CI554" s="79">
        <f>Model!$BS554*BW554</f>
        <v>31600.797573192474</v>
      </c>
      <c r="CJ554" s="79">
        <f>Model!$BS554*BX554</f>
        <v>31609.62683163663</v>
      </c>
      <c r="CK554" s="79">
        <f>Model!$BS554*BY554</f>
        <v>31618.456090080748</v>
      </c>
      <c r="CL554" s="79">
        <f>Model!$BS554*BZ554</f>
        <v>31627.285348524903</v>
      </c>
      <c r="CM554" s="79">
        <f>Model!$BS554*CA554</f>
        <v>31636.114606969022</v>
      </c>
      <c r="CN554" s="79">
        <f>Model!$BS554*CB554</f>
        <v>31644.943865413177</v>
      </c>
      <c r="CO554" s="79">
        <f>Model!$BS554*CC554</f>
        <v>31653.773123857296</v>
      </c>
      <c r="CP554" s="79">
        <f>Model!$BS554*CD554</f>
        <v>31662.602382301451</v>
      </c>
      <c r="CQ554" s="79">
        <f>Model!$BS554*CE554</f>
        <v>31671.43164074557</v>
      </c>
      <c r="CR554" s="79">
        <f>Model!$BR554*BT554</f>
        <v>12773.451860184865</v>
      </c>
      <c r="CS554" s="79">
        <f>Model!$BR554*BU554</f>
        <v>12777.02375481753</v>
      </c>
      <c r="CT554" s="79">
        <f>Model!$BR554*BV554</f>
        <v>12780.59564945021</v>
      </c>
      <c r="CU554" s="79">
        <f>Model!$BR554*BW554</f>
        <v>12784.167544082875</v>
      </c>
      <c r="CV554" s="79">
        <f>Model!$BR554*BX554</f>
        <v>12787.739438715553</v>
      </c>
      <c r="CW554" s="79">
        <f>Model!$BR554*BY554</f>
        <v>12791.31133334822</v>
      </c>
      <c r="CX554" s="79">
        <f>Model!$BR554*BZ554</f>
        <v>12794.883227980898</v>
      </c>
      <c r="CY554" s="79">
        <f>Model!$BR554*CA554</f>
        <v>12798.455122613565</v>
      </c>
      <c r="CZ554" s="79">
        <f>Model!$BR554*CB554</f>
        <v>12802.027017246242</v>
      </c>
      <c r="DA554" s="79">
        <f>Model!$BR554*CC554</f>
        <v>12805.598911878908</v>
      </c>
      <c r="DB554" s="79">
        <f>Model!$BR554*CD554</f>
        <v>12809.170806511589</v>
      </c>
      <c r="DC554" s="79">
        <f>Model!$BR554*CE554</f>
        <v>12812.742701144252</v>
      </c>
      <c r="DD554" s="79">
        <f>SUM(Model!$CF554:$CQ554)</f>
        <v>379474.44863163389</v>
      </c>
      <c r="DE554" s="79">
        <f>SUM(Model!$CR554:$DC554)</f>
        <v>153517.16736797473</v>
      </c>
      <c r="DF554" s="80">
        <f>IFERROR((Model!$DD554-Model!$DE554)/Model!$DD554,0)</f>
        <v>0.59544794670220869</v>
      </c>
    </row>
    <row r="555" spans="2:110" x14ac:dyDescent="0.25">
      <c r="B555" t="s">
        <v>371</v>
      </c>
      <c r="C555" t="s">
        <v>185</v>
      </c>
      <c r="D555" t="s">
        <v>29</v>
      </c>
      <c r="E555" s="4">
        <v>35</v>
      </c>
      <c r="F555" s="4">
        <v>293898.09999999998</v>
      </c>
      <c r="G555" s="4">
        <v>126520.68</v>
      </c>
      <c r="H555" s="4">
        <v>1</v>
      </c>
      <c r="I555" s="4">
        <v>4</v>
      </c>
      <c r="J555" s="4">
        <v>8</v>
      </c>
      <c r="K555" s="4">
        <v>1</v>
      </c>
      <c r="L555" s="4">
        <v>0</v>
      </c>
      <c r="M555" s="4">
        <v>0</v>
      </c>
      <c r="N555" s="4">
        <v>0</v>
      </c>
      <c r="O555" s="4">
        <v>3</v>
      </c>
      <c r="P555" s="4">
        <v>1</v>
      </c>
      <c r="Q555" s="4">
        <v>0</v>
      </c>
      <c r="R555" s="4">
        <v>2</v>
      </c>
      <c r="S555" s="4">
        <v>5</v>
      </c>
      <c r="T555" s="4">
        <v>0</v>
      </c>
      <c r="U555" s="4">
        <v>0</v>
      </c>
      <c r="V555" s="4">
        <v>5</v>
      </c>
      <c r="W555" s="4">
        <v>2</v>
      </c>
      <c r="X555" s="4">
        <v>5</v>
      </c>
      <c r="Y555" s="4">
        <v>0</v>
      </c>
      <c r="Z555" s="4">
        <v>3</v>
      </c>
      <c r="AA555" s="4">
        <v>4</v>
      </c>
      <c r="AB555" s="4">
        <v>1</v>
      </c>
      <c r="AC555" s="4">
        <v>0</v>
      </c>
      <c r="AD555" s="4">
        <v>8</v>
      </c>
      <c r="AE555" s="4">
        <v>8</v>
      </c>
      <c r="AF555" s="4">
        <v>0</v>
      </c>
      <c r="AG555" s="4">
        <v>0</v>
      </c>
      <c r="AH555" s="4">
        <v>7</v>
      </c>
      <c r="AI555" s="4">
        <v>5</v>
      </c>
      <c r="AJ555" s="4">
        <v>7</v>
      </c>
      <c r="AK555" s="4">
        <v>0</v>
      </c>
      <c r="AL555" s="4">
        <v>0</v>
      </c>
      <c r="AM555" s="4">
        <v>2</v>
      </c>
      <c r="AN555" s="4">
        <v>11</v>
      </c>
      <c r="AO555" s="4">
        <v>0</v>
      </c>
      <c r="AP555" s="4">
        <v>2</v>
      </c>
      <c r="AQ555" s="4">
        <v>1</v>
      </c>
      <c r="AR555" s="79">
        <f>MAX(IFERROR(IFERROR(_xlfn.FORECAST.ETS(AR$5,tbl_Model[[#This Row],[H_2023_01]:[H_2025_12]],$H$5:$AQ$5),_xlfn.FORECAST.LINEAR(AR$5,tbl_Model[[#This Row],[H_2023_01]:[H_2025_12]],$H$5:$AQ$5)),0),0)</f>
        <v>3.1307791372755487</v>
      </c>
      <c r="AS555" s="79">
        <f>MAX(IFERROR(IFERROR(_xlfn.FORECAST.ETS(AS$5,tbl_Model[[#This Row],[H_2023_01]:[H_2025_12]],$H$5:$AQ$5),_xlfn.FORECAST.LINEAR(AS$5,tbl_Model[[#This Row],[H_2023_01]:[H_2025_12]],$H$5:$AQ$5)),0),0)</f>
        <v>3.1993215119149205</v>
      </c>
      <c r="AT555" s="79">
        <f>MAX(IFERROR(IFERROR(_xlfn.FORECAST.ETS(AT$5,tbl_Model[[#This Row],[H_2023_01]:[H_2025_12]],$H$5:$AQ$5),_xlfn.FORECAST.LINEAR(AT$5,tbl_Model[[#This Row],[H_2023_01]:[H_2025_12]],$H$5:$AQ$5)),0),0)</f>
        <v>3.2678638865543044</v>
      </c>
      <c r="AU555" s="79">
        <f>MAX(IFERROR(IFERROR(_xlfn.FORECAST.ETS(AU$5,tbl_Model[[#This Row],[H_2023_01]:[H_2025_12]],$H$5:$AQ$5),_xlfn.FORECAST.LINEAR(AU$5,tbl_Model[[#This Row],[H_2023_01]:[H_2025_12]],$H$5:$AQ$5)),0),0)</f>
        <v>3.3364062611936762</v>
      </c>
      <c r="AV555" s="79">
        <f>MAX(IFERROR(IFERROR(_xlfn.FORECAST.ETS(AV$5,tbl_Model[[#This Row],[H_2023_01]:[H_2025_12]],$H$5:$AQ$5),_xlfn.FORECAST.LINEAR(AV$5,tbl_Model[[#This Row],[H_2023_01]:[H_2025_12]],$H$5:$AQ$5)),0),0)</f>
        <v>3.4049486358330605</v>
      </c>
      <c r="AW555" s="79">
        <f>MAX(IFERROR(IFERROR(_xlfn.FORECAST.ETS(AW$5,tbl_Model[[#This Row],[H_2023_01]:[H_2025_12]],$H$5:$AQ$5),_xlfn.FORECAST.LINEAR(AW$5,tbl_Model[[#This Row],[H_2023_01]:[H_2025_12]],$H$5:$AQ$5)),0),0)</f>
        <v>3.4734910104724324</v>
      </c>
      <c r="AX555" s="79">
        <f>MAX(IFERROR(IFERROR(_xlfn.FORECAST.ETS(AX$5,tbl_Model[[#This Row],[H_2023_01]:[H_2025_12]],$H$5:$AQ$5),_xlfn.FORECAST.LINEAR(AX$5,tbl_Model[[#This Row],[H_2023_01]:[H_2025_12]],$H$5:$AQ$5)),0),0)</f>
        <v>3.5420333851118166</v>
      </c>
      <c r="AY555" s="79">
        <f>MAX(IFERROR(IFERROR(_xlfn.FORECAST.ETS(AY$5,tbl_Model[[#This Row],[H_2023_01]:[H_2025_12]],$H$5:$AQ$5),_xlfn.FORECAST.LINEAR(AY$5,tbl_Model[[#This Row],[H_2023_01]:[H_2025_12]],$H$5:$AQ$5)),0),0)</f>
        <v>3.6105757597511885</v>
      </c>
      <c r="AZ555" s="79">
        <f>MAX(IFERROR(IFERROR(_xlfn.FORECAST.ETS(AZ$5,tbl_Model[[#This Row],[H_2023_01]:[H_2025_12]],$H$5:$AQ$5),_xlfn.FORECAST.LINEAR(AZ$5,tbl_Model[[#This Row],[H_2023_01]:[H_2025_12]],$H$5:$AQ$5)),0),0)</f>
        <v>3.6791181343905723</v>
      </c>
      <c r="BA555" s="79">
        <f>MAX(IFERROR(IFERROR(_xlfn.FORECAST.ETS(BA$5,tbl_Model[[#This Row],[H_2023_01]:[H_2025_12]],$H$5:$AQ$5),_xlfn.FORECAST.LINEAR(BA$5,tbl_Model[[#This Row],[H_2023_01]:[H_2025_12]],$H$5:$AQ$5)),0),0)</f>
        <v>3.7476605090299442</v>
      </c>
      <c r="BB555" s="79">
        <f>MAX(IFERROR(IFERROR(_xlfn.FORECAST.ETS(BB$5,tbl_Model[[#This Row],[H_2023_01]:[H_2025_12]],$H$5:$AQ$5),_xlfn.FORECAST.LINEAR(BB$5,tbl_Model[[#This Row],[H_2023_01]:[H_2025_12]],$H$5:$AQ$5)),0),0)</f>
        <v>3.8162028836693285</v>
      </c>
      <c r="BC555" s="79">
        <f>MAX(IFERROR(IFERROR(_xlfn.FORECAST.ETS(BC$5,tbl_Model[[#This Row],[H_2023_01]:[H_2025_12]],$H$5:$AQ$5),_xlfn.FORECAST.LINEAR(BC$5,tbl_Model[[#This Row],[H_2023_01]:[H_2025_12]],$H$5:$AQ$5)),0),0)</f>
        <v>3.8847452583087003</v>
      </c>
      <c r="BD555" s="80">
        <f>IFERROR(AR555/SUM(Model!$AR555:$BC555),1/12)</f>
        <v>7.4377408367033868E-2</v>
      </c>
      <c r="BE555" s="80">
        <f>IFERROR(AS555/SUM(Model!$AR555:$BC555),1/12)</f>
        <v>7.6005758360906367E-2</v>
      </c>
      <c r="BF555" s="80">
        <f>IFERROR(AT555/SUM(Model!$AR555:$BC555),1/12)</f>
        <v>7.7634108354779158E-2</v>
      </c>
      <c r="BG555" s="80">
        <f>IFERROR(AU555/SUM(Model!$AR555:$BC555),1/12)</f>
        <v>7.9262458348651657E-2</v>
      </c>
      <c r="BH555" s="80">
        <f>IFERROR(AV555/SUM(Model!$AR555:$BC555),1/12)</f>
        <v>8.0890808342524448E-2</v>
      </c>
      <c r="BI555" s="80">
        <f>IFERROR(AW555/SUM(Model!$AR555:$BC555),1/12)</f>
        <v>8.2519158336396947E-2</v>
      </c>
      <c r="BJ555" s="80">
        <f>IFERROR(AX555/SUM(Model!$AR555:$BC555),1/12)</f>
        <v>8.4147508330269738E-2</v>
      </c>
      <c r="BK555" s="80">
        <f>IFERROR(AY555/SUM(Model!$AR555:$BC555),1/12)</f>
        <v>8.5775858324142237E-2</v>
      </c>
      <c r="BL555" s="80">
        <f>IFERROR(AZ555/SUM(Model!$AR555:$BC555),1/12)</f>
        <v>8.7404208318015014E-2</v>
      </c>
      <c r="BM555" s="80">
        <f>IFERROR(BA555/SUM(Model!$AR555:$BC555),1/12)</f>
        <v>8.9032558311887514E-2</v>
      </c>
      <c r="BN555" s="80">
        <f>IFERROR(BB555/SUM(Model!$AR555:$BC555),1/12)</f>
        <v>9.0660908305760318E-2</v>
      </c>
      <c r="BO555" s="80">
        <f>IFERROR(BC555/SUM(Model!$AR555:$BC555),1/12)</f>
        <v>9.2289258299632804E-2</v>
      </c>
      <c r="BP55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35.64694280078897</v>
      </c>
      <c r="BQ555" s="77" cm="1">
        <f t="array" ref="BQ55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555" s="77" cm="1">
        <f t="array" ref="BR55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555" s="77">
        <f>IF(tbl_Model[[#This Row],[Type]]="Boutique",
    tbl_Model[[#This Row],[UnitListPrice]],
    tbl_Model[[#This Row],[UnitListPrice]]*(1-SUMIFS(tbl_MarketTerms[WholesaleMarginPct],tbl_MarketTerms[Country],tbl_Model[[#This Row],[country]])))</f>
        <v>7934.2544886975247</v>
      </c>
      <c r="BT555" s="79">
        <f>Model!$BP555*BD555</f>
        <v>2.6513272217305794</v>
      </c>
      <c r="BU555" s="79">
        <f>Model!$BP555*BE555</f>
        <v>2.7093729208218171</v>
      </c>
      <c r="BV555" s="79">
        <f>Model!$BP555*BF555</f>
        <v>2.7674186199130659</v>
      </c>
      <c r="BW555" s="79">
        <f>Model!$BP555*BG555</f>
        <v>2.8254643190043036</v>
      </c>
      <c r="BX555" s="79">
        <f>Model!$BP555*BH555</f>
        <v>2.8835100180955524</v>
      </c>
      <c r="BY555" s="79">
        <f>Model!$BP555*BI555</f>
        <v>2.9415557171867901</v>
      </c>
      <c r="BZ555" s="79">
        <f>Model!$BP555*BJ555</f>
        <v>2.9996014162780389</v>
      </c>
      <c r="CA555" s="79">
        <f>Model!$BP555*BK555</f>
        <v>3.057647115369277</v>
      </c>
      <c r="CB555" s="79">
        <f>Model!$BP555*BL555</f>
        <v>3.1156928144605249</v>
      </c>
      <c r="CC555" s="79">
        <f>Model!$BP555*BM555</f>
        <v>3.1737385135517626</v>
      </c>
      <c r="CD555" s="79">
        <f>Model!$BP555*BN555</f>
        <v>3.2317842126430119</v>
      </c>
      <c r="CE555" s="79">
        <f>Model!$BP555*BO555</f>
        <v>3.2898299117342491</v>
      </c>
      <c r="CF555" s="79">
        <f>Model!$BS555*BT555</f>
        <v>21036.304910021787</v>
      </c>
      <c r="CG555" s="79">
        <f>Model!$BS555*BU555</f>
        <v>21496.854258586027</v>
      </c>
      <c r="CH555" s="79">
        <f>Model!$BS555*BV555</f>
        <v>21957.403607150351</v>
      </c>
      <c r="CI555" s="79">
        <f>Model!$BS555*BW555</f>
        <v>22417.952955714591</v>
      </c>
      <c r="CJ555" s="79">
        <f>Model!$BS555*BX555</f>
        <v>22878.502304278918</v>
      </c>
      <c r="CK555" s="79">
        <f>Model!$BS555*BY555</f>
        <v>23339.051652843154</v>
      </c>
      <c r="CL555" s="79">
        <f>Model!$BS555*BZ555</f>
        <v>23799.601001407482</v>
      </c>
      <c r="CM555" s="79">
        <f>Model!$BS555*CA555</f>
        <v>24260.150349971726</v>
      </c>
      <c r="CN555" s="79">
        <f>Model!$BS555*CB555</f>
        <v>24720.699698536046</v>
      </c>
      <c r="CO555" s="79">
        <f>Model!$BS555*CC555</f>
        <v>25181.249047100282</v>
      </c>
      <c r="CP555" s="79">
        <f>Model!$BS555*CD555</f>
        <v>25641.798395664613</v>
      </c>
      <c r="CQ555" s="79">
        <f>Model!$BS555*CE555</f>
        <v>26102.347744228846</v>
      </c>
      <c r="CR555" s="79">
        <f>Model!$BR555*BT555</f>
        <v>8924.7841062508069</v>
      </c>
      <c r="CS555" s="79">
        <f>Model!$BR555*BU555</f>
        <v>9120.175051751512</v>
      </c>
      <c r="CT555" s="79">
        <f>Model!$BR555*BV555</f>
        <v>9315.5659972522535</v>
      </c>
      <c r="CU555" s="79">
        <f>Model!$BR555*BW555</f>
        <v>9510.9569427529586</v>
      </c>
      <c r="CV555" s="79">
        <f>Model!$BR555*BX555</f>
        <v>9706.3478882537001</v>
      </c>
      <c r="CW555" s="79">
        <f>Model!$BR555*BY555</f>
        <v>9901.7388337544053</v>
      </c>
      <c r="CX555" s="79">
        <f>Model!$BR555*BZ555</f>
        <v>10097.129779255149</v>
      </c>
      <c r="CY555" s="79">
        <f>Model!$BR555*CA555</f>
        <v>10292.520724755854</v>
      </c>
      <c r="CZ555" s="79">
        <f>Model!$BR555*CB555</f>
        <v>10487.911670256593</v>
      </c>
      <c r="DA555" s="79">
        <f>Model!$BR555*CC555</f>
        <v>10683.302615757299</v>
      </c>
      <c r="DB555" s="79">
        <f>Model!$BR555*CD555</f>
        <v>10878.693561258042</v>
      </c>
      <c r="DC555" s="79">
        <f>Model!$BR555*CE555</f>
        <v>11074.084506758745</v>
      </c>
      <c r="DD555" s="79">
        <f>SUM(Model!$CF555:$CQ555)</f>
        <v>282831.91592550382</v>
      </c>
      <c r="DE555" s="79">
        <f>SUM(Model!$CR555:$DC555)</f>
        <v>119993.21167805733</v>
      </c>
      <c r="DF555" s="80">
        <f>IFERROR((Model!$DD555-Model!$DE555)/Model!$DD555,0)</f>
        <v>0.57574373710475168</v>
      </c>
    </row>
    <row r="556" spans="2:110" x14ac:dyDescent="0.25">
      <c r="B556" t="s">
        <v>371</v>
      </c>
      <c r="C556" t="s">
        <v>185</v>
      </c>
      <c r="D556" t="s">
        <v>15</v>
      </c>
      <c r="E556" s="4">
        <v>70</v>
      </c>
      <c r="F556" s="4">
        <v>575136.03</v>
      </c>
      <c r="G556" s="4">
        <v>237334.03</v>
      </c>
      <c r="H556" s="4">
        <v>9</v>
      </c>
      <c r="I556" s="4">
        <v>2</v>
      </c>
      <c r="J556" s="4">
        <v>0</v>
      </c>
      <c r="K556" s="4">
        <v>9</v>
      </c>
      <c r="L556" s="4">
        <v>4</v>
      </c>
      <c r="M556" s="4">
        <v>7</v>
      </c>
      <c r="N556" s="4">
        <v>2</v>
      </c>
      <c r="O556" s="4">
        <v>2</v>
      </c>
      <c r="P556" s="4">
        <v>6</v>
      </c>
      <c r="Q556" s="4">
        <v>9</v>
      </c>
      <c r="R556" s="4">
        <v>5</v>
      </c>
      <c r="S556" s="4">
        <v>9</v>
      </c>
      <c r="T556" s="4">
        <v>3</v>
      </c>
      <c r="U556" s="4">
        <v>10</v>
      </c>
      <c r="V556" s="4">
        <v>2</v>
      </c>
      <c r="W556" s="4">
        <v>21</v>
      </c>
      <c r="X556" s="4">
        <v>2</v>
      </c>
      <c r="Y556" s="4">
        <v>5</v>
      </c>
      <c r="Z556" s="4">
        <v>3</v>
      </c>
      <c r="AA556" s="4">
        <v>6</v>
      </c>
      <c r="AB556" s="4">
        <v>1</v>
      </c>
      <c r="AC556" s="4">
        <v>5</v>
      </c>
      <c r="AD556" s="4">
        <v>11</v>
      </c>
      <c r="AE556" s="4">
        <v>13</v>
      </c>
      <c r="AF556" s="4">
        <v>4</v>
      </c>
      <c r="AG556" s="4">
        <v>1</v>
      </c>
      <c r="AH556" s="4">
        <v>2</v>
      </c>
      <c r="AI556" s="4">
        <v>7</v>
      </c>
      <c r="AJ556" s="4">
        <v>8</v>
      </c>
      <c r="AK556" s="4">
        <v>4</v>
      </c>
      <c r="AL556" s="4">
        <v>2</v>
      </c>
      <c r="AM556" s="4">
        <v>7</v>
      </c>
      <c r="AN556" s="4">
        <v>3</v>
      </c>
      <c r="AO556" s="4">
        <v>9</v>
      </c>
      <c r="AP556" s="4">
        <v>16</v>
      </c>
      <c r="AQ556" s="4">
        <v>7</v>
      </c>
      <c r="AR556" s="79">
        <f>MAX(IFERROR(IFERROR(_xlfn.FORECAST.ETS(AR$5,tbl_Model[[#This Row],[H_2023_01]:[H_2025_12]],$H$5:$AQ$5),_xlfn.FORECAST.LINEAR(AR$5,tbl_Model[[#This Row],[H_2023_01]:[H_2025_12]],$H$5:$AQ$5)),0),0)</f>
        <v>7.0026210299041569</v>
      </c>
      <c r="AS556" s="79">
        <f>MAX(IFERROR(IFERROR(_xlfn.FORECAST.ETS(AS$5,tbl_Model[[#This Row],[H_2023_01]:[H_2025_12]],$H$5:$AQ$5),_xlfn.FORECAST.LINEAR(AS$5,tbl_Model[[#This Row],[H_2023_01]:[H_2025_12]],$H$5:$AQ$5)),0),0)</f>
        <v>7.0299158645147539</v>
      </c>
      <c r="AT556" s="79">
        <f>MAX(IFERROR(IFERROR(_xlfn.FORECAST.ETS(AT$5,tbl_Model[[#This Row],[H_2023_01]:[H_2025_12]],$H$5:$AQ$5),_xlfn.FORECAST.LINEAR(AT$5,tbl_Model[[#This Row],[H_2023_01]:[H_2025_12]],$H$5:$AQ$5)),0),0)</f>
        <v>7.0572106991253269</v>
      </c>
      <c r="AU556" s="79">
        <f>MAX(IFERROR(IFERROR(_xlfn.FORECAST.ETS(AU$5,tbl_Model[[#This Row],[H_2023_01]:[H_2025_12]],$H$5:$AQ$5),_xlfn.FORECAST.LINEAR(AU$5,tbl_Model[[#This Row],[H_2023_01]:[H_2025_12]],$H$5:$AQ$5)),0),0)</f>
        <v>7.0845055337359248</v>
      </c>
      <c r="AV556" s="79">
        <f>MAX(IFERROR(IFERROR(_xlfn.FORECAST.ETS(AV$5,tbl_Model[[#This Row],[H_2023_01]:[H_2025_12]],$H$5:$AQ$5),_xlfn.FORECAST.LINEAR(AV$5,tbl_Model[[#This Row],[H_2023_01]:[H_2025_12]],$H$5:$AQ$5)),0),0)</f>
        <v>7.1118003683464979</v>
      </c>
      <c r="AW556" s="79">
        <f>MAX(IFERROR(IFERROR(_xlfn.FORECAST.ETS(AW$5,tbl_Model[[#This Row],[H_2023_01]:[H_2025_12]],$H$5:$AQ$5),_xlfn.FORECAST.LINEAR(AW$5,tbl_Model[[#This Row],[H_2023_01]:[H_2025_12]],$H$5:$AQ$5)),0),0)</f>
        <v>7.1390952029570949</v>
      </c>
      <c r="AX556" s="79">
        <f>MAX(IFERROR(IFERROR(_xlfn.FORECAST.ETS(AX$5,tbl_Model[[#This Row],[H_2023_01]:[H_2025_12]],$H$5:$AQ$5),_xlfn.FORECAST.LINEAR(AX$5,tbl_Model[[#This Row],[H_2023_01]:[H_2025_12]],$H$5:$AQ$5)),0),0)</f>
        <v>7.1663900375676679</v>
      </c>
      <c r="AY556" s="79">
        <f>MAX(IFERROR(IFERROR(_xlfn.FORECAST.ETS(AY$5,tbl_Model[[#This Row],[H_2023_01]:[H_2025_12]],$H$5:$AQ$5),_xlfn.FORECAST.LINEAR(AY$5,tbl_Model[[#This Row],[H_2023_01]:[H_2025_12]],$H$5:$AQ$5)),0),0)</f>
        <v>7.1936848721782658</v>
      </c>
      <c r="AZ556" s="79">
        <f>MAX(IFERROR(IFERROR(_xlfn.FORECAST.ETS(AZ$5,tbl_Model[[#This Row],[H_2023_01]:[H_2025_12]],$H$5:$AQ$5),_xlfn.FORECAST.LINEAR(AZ$5,tbl_Model[[#This Row],[H_2023_01]:[H_2025_12]],$H$5:$AQ$5)),0),0)</f>
        <v>7.2209797067888379</v>
      </c>
      <c r="BA556" s="79">
        <f>MAX(IFERROR(IFERROR(_xlfn.FORECAST.ETS(BA$5,tbl_Model[[#This Row],[H_2023_01]:[H_2025_12]],$H$5:$AQ$5),_xlfn.FORECAST.LINEAR(BA$5,tbl_Model[[#This Row],[H_2023_01]:[H_2025_12]],$H$5:$AQ$5)),0),0)</f>
        <v>7.2482745413994358</v>
      </c>
      <c r="BB556" s="79">
        <f>MAX(IFERROR(IFERROR(_xlfn.FORECAST.ETS(BB$5,tbl_Model[[#This Row],[H_2023_01]:[H_2025_12]],$H$5:$AQ$5),_xlfn.FORECAST.LINEAR(BB$5,tbl_Model[[#This Row],[H_2023_01]:[H_2025_12]],$H$5:$AQ$5)),0),0)</f>
        <v>7.2755693760100089</v>
      </c>
      <c r="BC556" s="79">
        <f>MAX(IFERROR(IFERROR(_xlfn.FORECAST.ETS(BC$5,tbl_Model[[#This Row],[H_2023_01]:[H_2025_12]],$H$5:$AQ$5),_xlfn.FORECAST.LINEAR(BC$5,tbl_Model[[#This Row],[H_2023_01]:[H_2025_12]],$H$5:$AQ$5)),0),0)</f>
        <v>7.3028642106206059</v>
      </c>
      <c r="BD556" s="80">
        <f>IFERROR(AR556/SUM(Model!$AR556:$BC556),1/12)</f>
        <v>8.1584335334382099E-2</v>
      </c>
      <c r="BE556" s="80">
        <f>IFERROR(AS556/SUM(Model!$AR556:$BC556),1/12)</f>
        <v>8.1902334970555171E-2</v>
      </c>
      <c r="BF556" s="80">
        <f>IFERROR(AT556/SUM(Model!$AR556:$BC556),1/12)</f>
        <v>8.2220334606727966E-2</v>
      </c>
      <c r="BG556" s="80">
        <f>IFERROR(AU556/SUM(Model!$AR556:$BC556),1/12)</f>
        <v>8.2538334242901051E-2</v>
      </c>
      <c r="BH556" s="80">
        <f>IFERROR(AV556/SUM(Model!$AR556:$BC556),1/12)</f>
        <v>8.2856333879073846E-2</v>
      </c>
      <c r="BI556" s="80">
        <f>IFERROR(AW556/SUM(Model!$AR556:$BC556),1/12)</f>
        <v>8.3174333515246918E-2</v>
      </c>
      <c r="BJ556" s="80">
        <f>IFERROR(AX556/SUM(Model!$AR556:$BC556),1/12)</f>
        <v>8.3492333151419726E-2</v>
      </c>
      <c r="BK556" s="80">
        <f>IFERROR(AY556/SUM(Model!$AR556:$BC556),1/12)</f>
        <v>8.3810332787592798E-2</v>
      </c>
      <c r="BL556" s="80">
        <f>IFERROR(AZ556/SUM(Model!$AR556:$BC556),1/12)</f>
        <v>8.4128332423765592E-2</v>
      </c>
      <c r="BM556" s="80">
        <f>IFERROR(BA556/SUM(Model!$AR556:$BC556),1/12)</f>
        <v>8.4446332059938678E-2</v>
      </c>
      <c r="BN556" s="80">
        <f>IFERROR(BB556/SUM(Model!$AR556:$BC556),1/12)</f>
        <v>8.4764331696111472E-2</v>
      </c>
      <c r="BO556" s="80">
        <f>IFERROR(BC556/SUM(Model!$AR556:$BC556),1/12)</f>
        <v>8.5082331332284544E-2</v>
      </c>
      <c r="BP55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73.896353166986572</v>
      </c>
      <c r="BQ556" s="77" cm="1">
        <f t="array" ref="BQ55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556" s="77" cm="1">
        <f t="array" ref="BR55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556" s="77">
        <f>IF(tbl_Model[[#This Row],[Type]]="Boutique",
    tbl_Model[[#This Row],[UnitListPrice]],
    tbl_Model[[#This Row],[UnitListPrice]]*(1-SUMIFS(tbl_MarketTerms[WholesaleMarginPct],tbl_MarketTerms[Country],tbl_Model[[#This Row],[country]])))</f>
        <v>8260.319741657695</v>
      </c>
      <c r="BT556" s="79">
        <f>Model!$BP556*BD556</f>
        <v>6.0287848567633615</v>
      </c>
      <c r="BU556" s="79">
        <f>Model!$BP556*BE556</f>
        <v>6.0522838701849793</v>
      </c>
      <c r="BV556" s="79">
        <f>Model!$BP556*BF556</f>
        <v>6.0757828836065775</v>
      </c>
      <c r="BW556" s="79">
        <f>Model!$BP556*BG556</f>
        <v>6.099281897028197</v>
      </c>
      <c r="BX556" s="79">
        <f>Model!$BP556*BH556</f>
        <v>6.1227809104497952</v>
      </c>
      <c r="BY556" s="79">
        <f>Model!$BP556*BI556</f>
        <v>6.1462799238714139</v>
      </c>
      <c r="BZ556" s="79">
        <f>Model!$BP556*BJ556</f>
        <v>6.169778937293013</v>
      </c>
      <c r="CA556" s="79">
        <f>Model!$BP556*BK556</f>
        <v>6.1932779507146316</v>
      </c>
      <c r="CB556" s="79">
        <f>Model!$BP556*BL556</f>
        <v>6.2167769641362298</v>
      </c>
      <c r="CC556" s="79">
        <f>Model!$BP556*BM556</f>
        <v>6.2402759775578494</v>
      </c>
      <c r="CD556" s="79">
        <f>Model!$BP556*BN556</f>
        <v>6.2637749909794476</v>
      </c>
      <c r="CE556" s="79">
        <f>Model!$BP556*BO556</f>
        <v>6.2872740044010662</v>
      </c>
      <c r="CF556" s="79">
        <f>Model!$BS556*BT556</f>
        <v>49799.690570529354</v>
      </c>
      <c r="CG556" s="79">
        <f>Model!$BS556*BU556</f>
        <v>49993.799935005423</v>
      </c>
      <c r="CH556" s="79">
        <f>Model!$BS556*BV556</f>
        <v>50187.909299481333</v>
      </c>
      <c r="CI556" s="79">
        <f>Model!$BS556*BW556</f>
        <v>50382.018663957409</v>
      </c>
      <c r="CJ556" s="79">
        <f>Model!$BS556*BX556</f>
        <v>50576.128028433319</v>
      </c>
      <c r="CK556" s="79">
        <f>Model!$BS556*BY556</f>
        <v>50770.237392909396</v>
      </c>
      <c r="CL556" s="79">
        <f>Model!$BS556*BZ556</f>
        <v>50964.346757385312</v>
      </c>
      <c r="CM556" s="79">
        <f>Model!$BS556*CA556</f>
        <v>51158.456121861382</v>
      </c>
      <c r="CN556" s="79">
        <f>Model!$BS556*CB556</f>
        <v>51352.565486337291</v>
      </c>
      <c r="CO556" s="79">
        <f>Model!$BS556*CC556</f>
        <v>51546.674850813375</v>
      </c>
      <c r="CP556" s="79">
        <f>Model!$BS556*CD556</f>
        <v>51740.784215289284</v>
      </c>
      <c r="CQ556" s="79">
        <f>Model!$BS556*CE556</f>
        <v>51934.893579765354</v>
      </c>
      <c r="CR556" s="79">
        <f>Model!$BR556*BT556</f>
        <v>20293.837301050713</v>
      </c>
      <c r="CS556" s="79">
        <f>Model!$BR556*BU556</f>
        <v>20372.938673291344</v>
      </c>
      <c r="CT556" s="79">
        <f>Model!$BR556*BV556</f>
        <v>20452.04004553191</v>
      </c>
      <c r="CU556" s="79">
        <f>Model!$BR556*BW556</f>
        <v>20531.141417772549</v>
      </c>
      <c r="CV556" s="79">
        <f>Model!$BR556*BX556</f>
        <v>20610.242790013112</v>
      </c>
      <c r="CW556" s="79">
        <f>Model!$BR556*BY556</f>
        <v>20689.344162253747</v>
      </c>
      <c r="CX556" s="79">
        <f>Model!$BR556*BZ556</f>
        <v>20768.445534494316</v>
      </c>
      <c r="CY556" s="79">
        <f>Model!$BR556*CA556</f>
        <v>20847.546906734948</v>
      </c>
      <c r="CZ556" s="79">
        <f>Model!$BR556*CB556</f>
        <v>20926.648278975514</v>
      </c>
      <c r="DA556" s="79">
        <f>Model!$BR556*CC556</f>
        <v>21005.749651216152</v>
      </c>
      <c r="DB556" s="79">
        <f>Model!$BR556*CD556</f>
        <v>21084.851023456715</v>
      </c>
      <c r="DC556" s="79">
        <f>Model!$BR556*CE556</f>
        <v>21163.95239569735</v>
      </c>
      <c r="DD556" s="79">
        <f>SUM(Model!$CF556:$CQ556)</f>
        <v>610407.50490176817</v>
      </c>
      <c r="DE556" s="79">
        <f>SUM(Model!$CR556:$DC556)</f>
        <v>248746.73818048841</v>
      </c>
      <c r="DF556" s="80">
        <f>IFERROR((Model!$DD556-Model!$DE556)/Model!$DD556,0)</f>
        <v>0.59249069485061656</v>
      </c>
    </row>
    <row r="557" spans="2:110" x14ac:dyDescent="0.25">
      <c r="B557" t="s">
        <v>371</v>
      </c>
      <c r="C557" t="s">
        <v>148</v>
      </c>
      <c r="D557" t="s">
        <v>15</v>
      </c>
      <c r="E557" s="4">
        <v>58</v>
      </c>
      <c r="F557" s="4">
        <v>389496.34</v>
      </c>
      <c r="G557" s="4">
        <v>167626.34</v>
      </c>
      <c r="H557" s="4">
        <v>0</v>
      </c>
      <c r="I557" s="4">
        <v>5</v>
      </c>
      <c r="J557" s="4">
        <v>3</v>
      </c>
      <c r="K557" s="4">
        <v>3</v>
      </c>
      <c r="L557" s="4">
        <v>4</v>
      </c>
      <c r="M557" s="4">
        <v>2</v>
      </c>
      <c r="N557" s="4">
        <v>10</v>
      </c>
      <c r="O557" s="4">
        <v>1</v>
      </c>
      <c r="P557" s="4">
        <v>2</v>
      </c>
      <c r="Q557" s="4">
        <v>7</v>
      </c>
      <c r="R557" s="4">
        <v>18</v>
      </c>
      <c r="S557" s="4">
        <v>1</v>
      </c>
      <c r="T557" s="4">
        <v>14</v>
      </c>
      <c r="U557" s="4">
        <v>2</v>
      </c>
      <c r="V557" s="4">
        <v>6</v>
      </c>
      <c r="W557" s="4">
        <v>11</v>
      </c>
      <c r="X557" s="4">
        <v>0</v>
      </c>
      <c r="Y557" s="4">
        <v>11</v>
      </c>
      <c r="Z557" s="4">
        <v>0</v>
      </c>
      <c r="AA557" s="4">
        <v>5</v>
      </c>
      <c r="AB557" s="4">
        <v>2</v>
      </c>
      <c r="AC557" s="4">
        <v>10</v>
      </c>
      <c r="AD557" s="4">
        <v>20</v>
      </c>
      <c r="AE557" s="4">
        <v>12</v>
      </c>
      <c r="AF557" s="4">
        <v>0</v>
      </c>
      <c r="AG557" s="4">
        <v>5</v>
      </c>
      <c r="AH557" s="4">
        <v>0</v>
      </c>
      <c r="AI557" s="4">
        <v>3</v>
      </c>
      <c r="AJ557" s="4">
        <v>5</v>
      </c>
      <c r="AK557" s="4">
        <v>6</v>
      </c>
      <c r="AL557" s="4">
        <v>14</v>
      </c>
      <c r="AM557" s="4">
        <v>3</v>
      </c>
      <c r="AN557" s="4">
        <v>0</v>
      </c>
      <c r="AO557" s="4">
        <v>4</v>
      </c>
      <c r="AP557" s="4">
        <v>10</v>
      </c>
      <c r="AQ557" s="4">
        <v>8</v>
      </c>
      <c r="AR557" s="79">
        <f>MAX(IFERROR(IFERROR(_xlfn.FORECAST.ETS(AR$5,tbl_Model[[#This Row],[H_2023_01]:[H_2025_12]],$H$5:$AQ$5),_xlfn.FORECAST.LINEAR(AR$5,tbl_Model[[#This Row],[H_2023_01]:[H_2025_12]],$H$5:$AQ$5)),0),0)</f>
        <v>6.771476110101565</v>
      </c>
      <c r="AS557" s="79">
        <f>MAX(IFERROR(IFERROR(_xlfn.FORECAST.ETS(AS$5,tbl_Model[[#This Row],[H_2023_01]:[H_2025_12]],$H$5:$AQ$5),_xlfn.FORECAST.LINEAR(AS$5,tbl_Model[[#This Row],[H_2023_01]:[H_2025_12]],$H$5:$AQ$5)),0),0)</f>
        <v>6.8606019130670921</v>
      </c>
      <c r="AT557" s="79">
        <f>MAX(IFERROR(IFERROR(_xlfn.FORECAST.ETS(AT$5,tbl_Model[[#This Row],[H_2023_01]:[H_2025_12]],$H$5:$AQ$5),_xlfn.FORECAST.LINEAR(AT$5,tbl_Model[[#This Row],[H_2023_01]:[H_2025_12]],$H$5:$AQ$5)),0),0)</f>
        <v>6.9497277160326263</v>
      </c>
      <c r="AU557" s="79">
        <f>MAX(IFERROR(IFERROR(_xlfn.FORECAST.ETS(AU$5,tbl_Model[[#This Row],[H_2023_01]:[H_2025_12]],$H$5:$AQ$5),_xlfn.FORECAST.LINEAR(AU$5,tbl_Model[[#This Row],[H_2023_01]:[H_2025_12]],$H$5:$AQ$5)),0),0)</f>
        <v>7.0388535189981534</v>
      </c>
      <c r="AV557" s="79">
        <f>MAX(IFERROR(IFERROR(_xlfn.FORECAST.ETS(AV$5,tbl_Model[[#This Row],[H_2023_01]:[H_2025_12]],$H$5:$AQ$5),_xlfn.FORECAST.LINEAR(AV$5,tbl_Model[[#This Row],[H_2023_01]:[H_2025_12]],$H$5:$AQ$5)),0),0)</f>
        <v>7.1279793219636884</v>
      </c>
      <c r="AW557" s="79">
        <f>MAX(IFERROR(IFERROR(_xlfn.FORECAST.ETS(AW$5,tbl_Model[[#This Row],[H_2023_01]:[H_2025_12]],$H$5:$AQ$5),_xlfn.FORECAST.LINEAR(AW$5,tbl_Model[[#This Row],[H_2023_01]:[H_2025_12]],$H$5:$AQ$5)),0),0)</f>
        <v>7.2171051249292155</v>
      </c>
      <c r="AX557" s="79">
        <f>MAX(IFERROR(IFERROR(_xlfn.FORECAST.ETS(AX$5,tbl_Model[[#This Row],[H_2023_01]:[H_2025_12]],$H$5:$AQ$5),_xlfn.FORECAST.LINEAR(AX$5,tbl_Model[[#This Row],[H_2023_01]:[H_2025_12]],$H$5:$AQ$5)),0),0)</f>
        <v>7.3062309278947497</v>
      </c>
      <c r="AY557" s="79">
        <f>MAX(IFERROR(IFERROR(_xlfn.FORECAST.ETS(AY$5,tbl_Model[[#This Row],[H_2023_01]:[H_2025_12]],$H$5:$AQ$5),_xlfn.FORECAST.LINEAR(AY$5,tbl_Model[[#This Row],[H_2023_01]:[H_2025_12]],$H$5:$AQ$5)),0),0)</f>
        <v>7.3953567308602768</v>
      </c>
      <c r="AZ557" s="79">
        <f>MAX(IFERROR(IFERROR(_xlfn.FORECAST.ETS(AZ$5,tbl_Model[[#This Row],[H_2023_01]:[H_2025_12]],$H$5:$AQ$5),_xlfn.FORECAST.LINEAR(AZ$5,tbl_Model[[#This Row],[H_2023_01]:[H_2025_12]],$H$5:$AQ$5)),0),0)</f>
        <v>7.484482533825811</v>
      </c>
      <c r="BA557" s="79">
        <f>MAX(IFERROR(IFERROR(_xlfn.FORECAST.ETS(BA$5,tbl_Model[[#This Row],[H_2023_01]:[H_2025_12]],$H$5:$AQ$5),_xlfn.FORECAST.LINEAR(BA$5,tbl_Model[[#This Row],[H_2023_01]:[H_2025_12]],$H$5:$AQ$5)),0),0)</f>
        <v>7.573608336791338</v>
      </c>
      <c r="BB557" s="79">
        <f>MAX(IFERROR(IFERROR(_xlfn.FORECAST.ETS(BB$5,tbl_Model[[#This Row],[H_2023_01]:[H_2025_12]],$H$5:$AQ$5),_xlfn.FORECAST.LINEAR(BB$5,tbl_Model[[#This Row],[H_2023_01]:[H_2025_12]],$H$5:$AQ$5)),0),0)</f>
        <v>7.6627341397568722</v>
      </c>
      <c r="BC557" s="79">
        <f>MAX(IFERROR(IFERROR(_xlfn.FORECAST.ETS(BC$5,tbl_Model[[#This Row],[H_2023_01]:[H_2025_12]],$H$5:$AQ$5),_xlfn.FORECAST.LINEAR(BC$5,tbl_Model[[#This Row],[H_2023_01]:[H_2025_12]],$H$5:$AQ$5)),0),0)</f>
        <v>7.7518599427223993</v>
      </c>
      <c r="BD557" s="80">
        <f>IFERROR(AR557/SUM(Model!$AR557:$BC557),1/12)</f>
        <v>7.7707996811390276E-2</v>
      </c>
      <c r="BE557" s="80">
        <f>IFERROR(AS557/SUM(Model!$AR557:$BC557),1/12)</f>
        <v>7.873078526992533E-2</v>
      </c>
      <c r="BF557" s="80">
        <f>IFERROR(AT557/SUM(Model!$AR557:$BC557),1/12)</f>
        <v>7.9753573728460481E-2</v>
      </c>
      <c r="BG557" s="80">
        <f>IFERROR(AU557/SUM(Model!$AR557:$BC557),1/12)</f>
        <v>8.0776362186995534E-2</v>
      </c>
      <c r="BH557" s="80">
        <f>IFERROR(AV557/SUM(Model!$AR557:$BC557),1/12)</f>
        <v>8.1799150645530685E-2</v>
      </c>
      <c r="BI557" s="80">
        <f>IFERROR(AW557/SUM(Model!$AR557:$BC557),1/12)</f>
        <v>8.2821939104065753E-2</v>
      </c>
      <c r="BJ557" s="80">
        <f>IFERROR(AX557/SUM(Model!$AR557:$BC557),1/12)</f>
        <v>8.384472756260089E-2</v>
      </c>
      <c r="BK557" s="80">
        <f>IFERROR(AY557/SUM(Model!$AR557:$BC557),1/12)</f>
        <v>8.4867516021135958E-2</v>
      </c>
      <c r="BL557" s="80">
        <f>IFERROR(AZ557/SUM(Model!$AR557:$BC557),1/12)</f>
        <v>8.5890304479671095E-2</v>
      </c>
      <c r="BM557" s="80">
        <f>IFERROR(BA557/SUM(Model!$AR557:$BC557),1/12)</f>
        <v>8.6913092938206163E-2</v>
      </c>
      <c r="BN557" s="80">
        <f>IFERROR(BB557/SUM(Model!$AR557:$BC557),1/12)</f>
        <v>8.79358813967413E-2</v>
      </c>
      <c r="BO557" s="80">
        <f>IFERROR(BC557/SUM(Model!$AR557:$BC557),1/12)</f>
        <v>8.8958669855276368E-2</v>
      </c>
      <c r="BP557"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61.228406909788859</v>
      </c>
      <c r="BQ557" s="77" cm="1">
        <f t="array" ref="BQ557">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557" s="77" cm="1">
        <f t="array" ref="BR557">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557" s="77">
        <f>IF(tbl_Model[[#This Row],[Type]]="Boutique",
    tbl_Model[[#This Row],[UnitListPrice]],
    tbl_Model[[#This Row],[UnitListPrice]]*(1-SUMIFS(tbl_MarketTerms[WholesaleMarginPct],tbl_MarketTerms[Country],tbl_Model[[#This Row],[country]])))</f>
        <v>6415.7083930105982</v>
      </c>
      <c r="BT557" s="79">
        <f>Model!$BP557*BD557</f>
        <v>4.7579368489123786</v>
      </c>
      <c r="BU557" s="79">
        <f>Model!$BP557*BE557</f>
        <v>4.8205605568341987</v>
      </c>
      <c r="BV557" s="79">
        <f>Model!$BP557*BF557</f>
        <v>4.8831842647560251</v>
      </c>
      <c r="BW557" s="79">
        <f>Model!$BP557*BG557</f>
        <v>4.9458079726778452</v>
      </c>
      <c r="BX557" s="79">
        <f>Model!$BP557*BH557</f>
        <v>5.0084316805996707</v>
      </c>
      <c r="BY557" s="79">
        <f>Model!$BP557*BI557</f>
        <v>5.0710553885214917</v>
      </c>
      <c r="BZ557" s="79">
        <f>Model!$BP557*BJ557</f>
        <v>5.1336790964433163</v>
      </c>
      <c r="CA557" s="79">
        <f>Model!$BP557*BK557</f>
        <v>5.1963028043651374</v>
      </c>
      <c r="CB557" s="79">
        <f>Model!$BP557*BL557</f>
        <v>5.2589265122869628</v>
      </c>
      <c r="CC557" s="79">
        <f>Model!$BP557*BM557</f>
        <v>5.3215502202087839</v>
      </c>
      <c r="CD557" s="79">
        <f>Model!$BP557*BN557</f>
        <v>5.3841739281306085</v>
      </c>
      <c r="CE557" s="79">
        <f>Model!$BP557*BO557</f>
        <v>5.4467976360524295</v>
      </c>
      <c r="CF557" s="79">
        <f>Model!$BS557*BT557</f>
        <v>30525.535374981544</v>
      </c>
      <c r="CG557" s="79">
        <f>Model!$BS557*BU557</f>
        <v>30927.310823497013</v>
      </c>
      <c r="CH557" s="79">
        <f>Model!$BS557*BV557</f>
        <v>31329.086272012519</v>
      </c>
      <c r="CI557" s="79">
        <f>Model!$BS557*BW557</f>
        <v>31730.861720527984</v>
      </c>
      <c r="CJ557" s="79">
        <f>Model!$BS557*BX557</f>
        <v>32132.637169043483</v>
      </c>
      <c r="CK557" s="79">
        <f>Model!$BS557*BY557</f>
        <v>32534.412617558955</v>
      </c>
      <c r="CL557" s="79">
        <f>Model!$BS557*BZ557</f>
        <v>32936.18806607445</v>
      </c>
      <c r="CM557" s="79">
        <f>Model!$BS557*CA557</f>
        <v>33337.963514589923</v>
      </c>
      <c r="CN557" s="79">
        <f>Model!$BS557*CB557</f>
        <v>33739.738963105417</v>
      </c>
      <c r="CO557" s="79">
        <f>Model!$BS557*CC557</f>
        <v>34141.51441162089</v>
      </c>
      <c r="CP557" s="79">
        <f>Model!$BS557*CD557</f>
        <v>34543.289860136385</v>
      </c>
      <c r="CQ557" s="79">
        <f>Model!$BS557*CE557</f>
        <v>34945.065308651858</v>
      </c>
      <c r="CR557" s="79">
        <f>Model!$BR557*BT557</f>
        <v>12845.543597204702</v>
      </c>
      <c r="CS557" s="79">
        <f>Model!$BR557*BU557</f>
        <v>13014.615948493316</v>
      </c>
      <c r="CT557" s="79">
        <f>Model!$BR557*BV557</f>
        <v>13183.688299781947</v>
      </c>
      <c r="CU557" s="79">
        <f>Model!$BR557*BW557</f>
        <v>13352.760651070561</v>
      </c>
      <c r="CV557" s="79">
        <f>Model!$BR557*BX557</f>
        <v>13521.833002359188</v>
      </c>
      <c r="CW557" s="79">
        <f>Model!$BR557*BY557</f>
        <v>13690.905353647804</v>
      </c>
      <c r="CX557" s="79">
        <f>Model!$BR557*BZ557</f>
        <v>13859.977704936431</v>
      </c>
      <c r="CY557" s="79">
        <f>Model!$BR557*CA557</f>
        <v>14029.050056225047</v>
      </c>
      <c r="CZ557" s="79">
        <f>Model!$BR557*CB557</f>
        <v>14198.122407513676</v>
      </c>
      <c r="DA557" s="79">
        <f>Model!$BR557*CC557</f>
        <v>14367.194758802292</v>
      </c>
      <c r="DB557" s="79">
        <f>Model!$BR557*CD557</f>
        <v>14536.267110090917</v>
      </c>
      <c r="DC557" s="79">
        <f>Model!$BR557*CE557</f>
        <v>14705.339461379534</v>
      </c>
      <c r="DD557" s="79">
        <f>SUM(Model!$CF557:$CQ557)</f>
        <v>392823.60410180048</v>
      </c>
      <c r="DE557" s="79">
        <f>SUM(Model!$CR557:$DC557)</f>
        <v>165305.29835150542</v>
      </c>
      <c r="DF557" s="80">
        <f>IFERROR((Model!$DD557-Model!$DE557)/Model!$DD557,0)</f>
        <v>0.57918695153393462</v>
      </c>
    </row>
    <row r="558" spans="2:110" x14ac:dyDescent="0.25">
      <c r="B558" t="s">
        <v>371</v>
      </c>
      <c r="C558" t="s">
        <v>148</v>
      </c>
      <c r="D558" t="s">
        <v>31</v>
      </c>
      <c r="E558" s="4">
        <v>240</v>
      </c>
      <c r="F558" s="4">
        <v>1484167.58</v>
      </c>
      <c r="G558" s="4">
        <v>639824.68000000005</v>
      </c>
      <c r="H558" s="4">
        <v>16</v>
      </c>
      <c r="I558" s="4">
        <v>9</v>
      </c>
      <c r="J558" s="4">
        <v>14</v>
      </c>
      <c r="K558" s="4">
        <v>26</v>
      </c>
      <c r="L558" s="4">
        <v>28</v>
      </c>
      <c r="M558" s="4">
        <v>20</v>
      </c>
      <c r="N558" s="4">
        <v>28</v>
      </c>
      <c r="O558" s="4">
        <v>18</v>
      </c>
      <c r="P558" s="4">
        <v>17</v>
      </c>
      <c r="Q558" s="4">
        <v>13</v>
      </c>
      <c r="R558" s="4">
        <v>16</v>
      </c>
      <c r="S558" s="4">
        <v>34</v>
      </c>
      <c r="T558" s="4">
        <v>9</v>
      </c>
      <c r="U558" s="4">
        <v>11</v>
      </c>
      <c r="V558" s="4">
        <v>6</v>
      </c>
      <c r="W558" s="4">
        <v>27</v>
      </c>
      <c r="X558" s="4">
        <v>30</v>
      </c>
      <c r="Y558" s="4">
        <v>35</v>
      </c>
      <c r="Z558" s="4">
        <v>11</v>
      </c>
      <c r="AA558" s="4">
        <v>19</v>
      </c>
      <c r="AB558" s="4">
        <v>15</v>
      </c>
      <c r="AC558" s="4">
        <v>21</v>
      </c>
      <c r="AD558" s="4">
        <v>41</v>
      </c>
      <c r="AE558" s="4">
        <v>32</v>
      </c>
      <c r="AF558" s="4">
        <v>16</v>
      </c>
      <c r="AG558" s="4">
        <v>10</v>
      </c>
      <c r="AH558" s="4">
        <v>20</v>
      </c>
      <c r="AI558" s="4">
        <v>23</v>
      </c>
      <c r="AJ558" s="4">
        <v>18</v>
      </c>
      <c r="AK558" s="4">
        <v>18</v>
      </c>
      <c r="AL558" s="4">
        <v>14</v>
      </c>
      <c r="AM558" s="4">
        <v>22</v>
      </c>
      <c r="AN558" s="4">
        <v>14</v>
      </c>
      <c r="AO558" s="4">
        <v>13</v>
      </c>
      <c r="AP558" s="4">
        <v>21</v>
      </c>
      <c r="AQ558" s="4">
        <v>51</v>
      </c>
      <c r="AR558" s="79">
        <f>MAX(IFERROR(IFERROR(_xlfn.FORECAST.ETS(AR$5,tbl_Model[[#This Row],[H_2023_01]:[H_2025_12]],$H$5:$AQ$5),_xlfn.FORECAST.LINEAR(AR$5,tbl_Model[[#This Row],[H_2023_01]:[H_2025_12]],$H$5:$AQ$5)),0),0)</f>
        <v>16.8510346871042</v>
      </c>
      <c r="AS558" s="79">
        <f>MAX(IFERROR(IFERROR(_xlfn.FORECAST.ETS(AS$5,tbl_Model[[#This Row],[H_2023_01]:[H_2025_12]],$H$5:$AQ$5),_xlfn.FORECAST.LINEAR(AS$5,tbl_Model[[#This Row],[H_2023_01]:[H_2025_12]],$H$5:$AQ$5)),0),0)</f>
        <v>16.778773831998841</v>
      </c>
      <c r="AT558" s="79">
        <f>MAX(IFERROR(IFERROR(_xlfn.FORECAST.ETS(AT$5,tbl_Model[[#This Row],[H_2023_01]:[H_2025_12]],$H$5:$AQ$5),_xlfn.FORECAST.LINEAR(AT$5,tbl_Model[[#This Row],[H_2023_01]:[H_2025_12]],$H$5:$AQ$5)),0),0)</f>
        <v>14.802956550363145</v>
      </c>
      <c r="AU558" s="79">
        <f>MAX(IFERROR(IFERROR(_xlfn.FORECAST.ETS(AU$5,tbl_Model[[#This Row],[H_2023_01]:[H_2025_12]],$H$5:$AQ$5),_xlfn.FORECAST.LINEAR(AU$5,tbl_Model[[#This Row],[H_2023_01]:[H_2025_12]],$H$5:$AQ$5)),0),0)</f>
        <v>22.381291659584935</v>
      </c>
      <c r="AV558" s="79">
        <f>MAX(IFERROR(IFERROR(_xlfn.FORECAST.ETS(AV$5,tbl_Model[[#This Row],[H_2023_01]:[H_2025_12]],$H$5:$AQ$5),_xlfn.FORECAST.LINEAR(AV$5,tbl_Model[[#This Row],[H_2023_01]:[H_2025_12]],$H$5:$AQ$5)),0),0)</f>
        <v>26.541665562932199</v>
      </c>
      <c r="AW558" s="79">
        <f>MAX(IFERROR(IFERROR(_xlfn.FORECAST.ETS(AW$5,tbl_Model[[#This Row],[H_2023_01]:[H_2025_12]],$H$5:$AQ$5),_xlfn.FORECAST.LINEAR(AW$5,tbl_Model[[#This Row],[H_2023_01]:[H_2025_12]],$H$5:$AQ$5)),0),0)</f>
        <v>32.869421709007945</v>
      </c>
      <c r="AX558" s="79">
        <f>MAX(IFERROR(IFERROR(_xlfn.FORECAST.ETS(AX$5,tbl_Model[[#This Row],[H_2023_01]:[H_2025_12]],$H$5:$AQ$5),_xlfn.FORECAST.LINEAR(AX$5,tbl_Model[[#This Row],[H_2023_01]:[H_2025_12]],$H$5:$AQ$5)),0),0)</f>
        <v>17.122606081133672</v>
      </c>
      <c r="AY558" s="79">
        <f>MAX(IFERROR(IFERROR(_xlfn.FORECAST.ETS(AY$5,tbl_Model[[#This Row],[H_2023_01]:[H_2025_12]],$H$5:$AQ$5),_xlfn.FORECAST.LINEAR(AY$5,tbl_Model[[#This Row],[H_2023_01]:[H_2025_12]],$H$5:$AQ$5)),0),0)</f>
        <v>17.050345226028313</v>
      </c>
      <c r="AZ558" s="79">
        <f>MAX(IFERROR(IFERROR(_xlfn.FORECAST.ETS(AZ$5,tbl_Model[[#This Row],[H_2023_01]:[H_2025_12]],$H$5:$AQ$5),_xlfn.FORECAST.LINEAR(AZ$5,tbl_Model[[#This Row],[H_2023_01]:[H_2025_12]],$H$5:$AQ$5)),0),0)</f>
        <v>15.074527944392621</v>
      </c>
      <c r="BA558" s="79">
        <f>MAX(IFERROR(IFERROR(_xlfn.FORECAST.ETS(BA$5,tbl_Model[[#This Row],[H_2023_01]:[H_2025_12]],$H$5:$AQ$5),_xlfn.FORECAST.LINEAR(BA$5,tbl_Model[[#This Row],[H_2023_01]:[H_2025_12]],$H$5:$AQ$5)),0),0)</f>
        <v>22.652863053614407</v>
      </c>
      <c r="BB558" s="79">
        <f>MAX(IFERROR(IFERROR(_xlfn.FORECAST.ETS(BB$5,tbl_Model[[#This Row],[H_2023_01]:[H_2025_12]],$H$5:$AQ$5),_xlfn.FORECAST.LINEAR(BB$5,tbl_Model[[#This Row],[H_2023_01]:[H_2025_12]],$H$5:$AQ$5)),0),0)</f>
        <v>26.813236956961671</v>
      </c>
      <c r="BC558" s="79">
        <f>MAX(IFERROR(IFERROR(_xlfn.FORECAST.ETS(BC$5,tbl_Model[[#This Row],[H_2023_01]:[H_2025_12]],$H$5:$AQ$5),_xlfn.FORECAST.LINEAR(BC$5,tbl_Model[[#This Row],[H_2023_01]:[H_2025_12]],$H$5:$AQ$5)),0),0)</f>
        <v>33.140993103037424</v>
      </c>
      <c r="BD558" s="80">
        <f>IFERROR(AR558/SUM(Model!$AR558:$BC558),1/12)</f>
        <v>6.4297363110547318E-2</v>
      </c>
      <c r="BE558" s="80">
        <f>IFERROR(AS558/SUM(Model!$AR558:$BC558),1/12)</f>
        <v>6.4021642211168753E-2</v>
      </c>
      <c r="BF558" s="80">
        <f>IFERROR(AT558/SUM(Model!$AR558:$BC558),1/12)</f>
        <v>5.6482648697930883E-2</v>
      </c>
      <c r="BG558" s="80">
        <f>IFERROR(AU558/SUM(Model!$AR558:$BC558),1/12)</f>
        <v>8.5398793809420059E-2</v>
      </c>
      <c r="BH558" s="80">
        <f>IFERROR(AV558/SUM(Model!$AR558:$BC558),1/12)</f>
        <v>0.10127325353882041</v>
      </c>
      <c r="BI558" s="80">
        <f>IFERROR(AW558/SUM(Model!$AR558:$BC558),1/12)</f>
        <v>0.12541764835812436</v>
      </c>
      <c r="BJ558" s="80">
        <f>IFERROR(AX558/SUM(Model!$AR558:$BC558),1/12)</f>
        <v>6.5333579868543393E-2</v>
      </c>
      <c r="BK558" s="80">
        <f>IFERROR(AY558/SUM(Model!$AR558:$BC558),1/12)</f>
        <v>6.5057858969164828E-2</v>
      </c>
      <c r="BL558" s="80">
        <f>IFERROR(AZ558/SUM(Model!$AR558:$BC558),1/12)</f>
        <v>5.7518865455926972E-2</v>
      </c>
      <c r="BM558" s="80">
        <f>IFERROR(BA558/SUM(Model!$AR558:$BC558),1/12)</f>
        <v>8.6435010567416135E-2</v>
      </c>
      <c r="BN558" s="80">
        <f>IFERROR(BB558/SUM(Model!$AR558:$BC558),1/12)</f>
        <v>0.10230947029681649</v>
      </c>
      <c r="BO558" s="80">
        <f>IFERROR(BC558/SUM(Model!$AR558:$BC558),1/12)</f>
        <v>0.12645386511612047</v>
      </c>
      <c r="BP558"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249.92321370837379</v>
      </c>
      <c r="BQ558" s="77" cm="1">
        <f t="array" ref="BQ558">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558" s="77" cm="1">
        <f t="array" ref="BR558">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558" s="77">
        <f>IF(tbl_Model[[#This Row],[Type]]="Boutique",
    tbl_Model[[#This Row],[UnitListPrice]],
    tbl_Model[[#This Row],[UnitListPrice]]*(1-SUMIFS(tbl_MarketTerms[WholesaleMarginPct],tbl_MarketTerms[Country],tbl_Model[[#This Row],[country]])))</f>
        <v>6321.9114866800337</v>
      </c>
      <c r="BT558" s="79">
        <f>Model!$BP558*BD558</f>
        <v>16.069403621562227</v>
      </c>
      <c r="BU558" s="79">
        <f>Model!$BP558*BE558</f>
        <v>16.000494568302972</v>
      </c>
      <c r="BV558" s="79">
        <f>Model!$BP558*BF558</f>
        <v>14.116325081347981</v>
      </c>
      <c r="BW558" s="79">
        <f>Model!$BP558*BG558</f>
        <v>21.343140995669039</v>
      </c>
      <c r="BX558" s="79">
        <f>Model!$BP558*BH558</f>
        <v>25.310536987124937</v>
      </c>
      <c r="BY558" s="79">
        <f>Model!$BP558*BI558</f>
        <v>31.344781733409189</v>
      </c>
      <c r="BZ558" s="79">
        <f>Model!$BP558*BJ558</f>
        <v>16.328378243819078</v>
      </c>
      <c r="CA558" s="79">
        <f>Model!$BP558*BK558</f>
        <v>16.259469190559823</v>
      </c>
      <c r="CB558" s="79">
        <f>Model!$BP558*BL558</f>
        <v>14.375299703604835</v>
      </c>
      <c r="CC558" s="79">
        <f>Model!$BP558*BM558</f>
        <v>21.60211561792589</v>
      </c>
      <c r="CD558" s="79">
        <f>Model!$BP558*BN558</f>
        <v>25.569511609381788</v>
      </c>
      <c r="CE558" s="79">
        <f>Model!$BP558*BO558</f>
        <v>31.60375635566605</v>
      </c>
      <c r="CF558" s="79">
        <f>Model!$BS558*BT558</f>
        <v>101589.34733925198</v>
      </c>
      <c r="CG558" s="79">
        <f>Model!$BS558*BU558</f>
        <v>101153.71040391605</v>
      </c>
      <c r="CH558" s="79">
        <f>Model!$BS558*BV558</f>
        <v>89242.157681483266</v>
      </c>
      <c r="CI558" s="79">
        <f>Model!$BS558*BW558</f>
        <v>134929.44822235164</v>
      </c>
      <c r="CJ558" s="79">
        <f>Model!$BS558*BX558</f>
        <v>160010.97451294499</v>
      </c>
      <c r="CK558" s="79">
        <f>Model!$BS558*BY558</f>
        <v>198158.93568791804</v>
      </c>
      <c r="CL558" s="79">
        <f>Model!$BS558*BZ558</f>
        <v>103226.56197845619</v>
      </c>
      <c r="CM558" s="79">
        <f>Model!$BS558*CA558</f>
        <v>102790.92504312025</v>
      </c>
      <c r="CN558" s="79">
        <f>Model!$BS558*CB558</f>
        <v>90879.372320687486</v>
      </c>
      <c r="CO558" s="79">
        <f>Model!$BS558*CC558</f>
        <v>136566.66286155584</v>
      </c>
      <c r="CP558" s="79">
        <f>Model!$BS558*CD558</f>
        <v>161648.18915214919</v>
      </c>
      <c r="CQ558" s="79">
        <f>Model!$BS558*CE558</f>
        <v>199796.15032712233</v>
      </c>
      <c r="CR558" s="79">
        <f>Model!$BR558*BT558</f>
        <v>43384.397766658571</v>
      </c>
      <c r="CS558" s="79">
        <f>Model!$BR558*BU558</f>
        <v>43198.356153246612</v>
      </c>
      <c r="CT558" s="79">
        <f>Model!$BR558*BV558</f>
        <v>38111.449357765334</v>
      </c>
      <c r="CU558" s="79">
        <f>Model!$BR558*BW558</f>
        <v>57622.50674340604</v>
      </c>
      <c r="CV558" s="79">
        <f>Model!$BR558*BX558</f>
        <v>68333.737218705792</v>
      </c>
      <c r="CW558" s="79">
        <f>Model!$BR558*BY558</f>
        <v>84625.074499131559</v>
      </c>
      <c r="CX558" s="79">
        <f>Model!$BR558*BZ558</f>
        <v>44083.581027472646</v>
      </c>
      <c r="CY558" s="79">
        <f>Model!$BR558*CA558</f>
        <v>43897.539414060688</v>
      </c>
      <c r="CZ558" s="79">
        <f>Model!$BR558*CB558</f>
        <v>38810.632618579417</v>
      </c>
      <c r="DA558" s="79">
        <f>Model!$BR558*CC558</f>
        <v>58321.690004220109</v>
      </c>
      <c r="DB558" s="79">
        <f>Model!$BR558*CD558</f>
        <v>69032.92047951986</v>
      </c>
      <c r="DC558" s="79">
        <f>Model!$BR558*CE558</f>
        <v>85324.257759945671</v>
      </c>
      <c r="DD558" s="79">
        <f>SUM(Model!$CF558:$CQ558)</f>
        <v>1579992.4355309573</v>
      </c>
      <c r="DE558" s="79">
        <f>SUM(Model!$CR558:$DC558)</f>
        <v>674746.14304271236</v>
      </c>
      <c r="DF558" s="80">
        <f>IFERROR((Model!$DD558-Model!$DE558)/Model!$DD558,0)</f>
        <v>0.57294343449437868</v>
      </c>
    </row>
    <row r="559" spans="2:110" x14ac:dyDescent="0.25">
      <c r="B559" t="s">
        <v>371</v>
      </c>
      <c r="C559" t="s">
        <v>185</v>
      </c>
      <c r="D559" t="s">
        <v>21</v>
      </c>
      <c r="E559" s="4">
        <v>287</v>
      </c>
      <c r="F559" s="4">
        <v>2240568.5699999998</v>
      </c>
      <c r="G559" s="4">
        <v>949833.81</v>
      </c>
      <c r="H559" s="4">
        <v>34</v>
      </c>
      <c r="I559" s="4">
        <v>9</v>
      </c>
      <c r="J559" s="4">
        <v>49</v>
      </c>
      <c r="K559" s="4">
        <v>21</v>
      </c>
      <c r="L559" s="4">
        <v>37</v>
      </c>
      <c r="M559" s="4">
        <v>21</v>
      </c>
      <c r="N559" s="4">
        <v>21</v>
      </c>
      <c r="O559" s="4">
        <v>18</v>
      </c>
      <c r="P559" s="4">
        <v>21</v>
      </c>
      <c r="Q559" s="4">
        <v>19</v>
      </c>
      <c r="R559" s="4">
        <v>16</v>
      </c>
      <c r="S559" s="4">
        <v>39</v>
      </c>
      <c r="T559" s="4">
        <v>20</v>
      </c>
      <c r="U559" s="4">
        <v>21</v>
      </c>
      <c r="V559" s="4">
        <v>19</v>
      </c>
      <c r="W559" s="4">
        <v>32</v>
      </c>
      <c r="X559" s="4">
        <v>18</v>
      </c>
      <c r="Y559" s="4">
        <v>11</v>
      </c>
      <c r="Z559" s="4">
        <v>30</v>
      </c>
      <c r="AA559" s="4">
        <v>23</v>
      </c>
      <c r="AB559" s="4">
        <v>24</v>
      </c>
      <c r="AC559" s="4">
        <v>40</v>
      </c>
      <c r="AD559" s="4">
        <v>31</v>
      </c>
      <c r="AE559" s="4">
        <v>36</v>
      </c>
      <c r="AF559" s="4">
        <v>12</v>
      </c>
      <c r="AG559" s="4">
        <v>20</v>
      </c>
      <c r="AH559" s="4">
        <v>19</v>
      </c>
      <c r="AI559" s="4">
        <v>14</v>
      </c>
      <c r="AJ559" s="4">
        <v>15</v>
      </c>
      <c r="AK559" s="4">
        <v>16</v>
      </c>
      <c r="AL559" s="4">
        <v>42</v>
      </c>
      <c r="AM559" s="4">
        <v>50</v>
      </c>
      <c r="AN559" s="4">
        <v>16</v>
      </c>
      <c r="AO559" s="4">
        <v>34</v>
      </c>
      <c r="AP559" s="4">
        <v>32</v>
      </c>
      <c r="AQ559" s="4">
        <v>17</v>
      </c>
      <c r="AR559" s="79">
        <f>MAX(IFERROR(IFERROR(_xlfn.FORECAST.ETS(AR$5,tbl_Model[[#This Row],[H_2023_01]:[H_2025_12]],$H$5:$AQ$5),_xlfn.FORECAST.LINEAR(AR$5,tbl_Model[[#This Row],[H_2023_01]:[H_2025_12]],$H$5:$AQ$5)),0),0)</f>
        <v>25.229860389074588</v>
      </c>
      <c r="AS559" s="79">
        <f>MAX(IFERROR(IFERROR(_xlfn.FORECAST.ETS(AS$5,tbl_Model[[#This Row],[H_2023_01]:[H_2025_12]],$H$5:$AQ$5),_xlfn.FORECAST.LINEAR(AS$5,tbl_Model[[#This Row],[H_2023_01]:[H_2025_12]],$H$5:$AQ$5)),0),0)</f>
        <v>20.483691892095834</v>
      </c>
      <c r="AT559" s="79">
        <f>MAX(IFERROR(IFERROR(_xlfn.FORECAST.ETS(AT$5,tbl_Model[[#This Row],[H_2023_01]:[H_2025_12]],$H$5:$AQ$5),_xlfn.FORECAST.LINEAR(AT$5,tbl_Model[[#This Row],[H_2023_01]:[H_2025_12]],$H$5:$AQ$5)),0),0)</f>
        <v>32.133665753746094</v>
      </c>
      <c r="AU559" s="79">
        <f>MAX(IFERROR(IFERROR(_xlfn.FORECAST.ETS(AU$5,tbl_Model[[#This Row],[H_2023_01]:[H_2025_12]],$H$5:$AQ$5),_xlfn.FORECAST.LINEAR(AU$5,tbl_Model[[#This Row],[H_2023_01]:[H_2025_12]],$H$5:$AQ$5)),0),0)</f>
        <v>22.380000891602116</v>
      </c>
      <c r="AV559" s="79">
        <f>MAX(IFERROR(IFERROR(_xlfn.FORECAST.ETS(AV$5,tbl_Model[[#This Row],[H_2023_01]:[H_2025_12]],$H$5:$AQ$5),_xlfn.FORECAST.LINEAR(AV$5,tbl_Model[[#This Row],[H_2023_01]:[H_2025_12]],$H$5:$AQ$5)),0),0)</f>
        <v>31.179487674030256</v>
      </c>
      <c r="AW559" s="79">
        <f>MAX(IFERROR(IFERROR(_xlfn.FORECAST.ETS(AW$5,tbl_Model[[#This Row],[H_2023_01]:[H_2025_12]],$H$5:$AQ$5),_xlfn.FORECAST.LINEAR(AW$5,tbl_Model[[#This Row],[H_2023_01]:[H_2025_12]],$H$5:$AQ$5)),0),0)</f>
        <v>21.880138146925066</v>
      </c>
      <c r="AX559" s="79">
        <f>MAX(IFERROR(IFERROR(_xlfn.FORECAST.ETS(AX$5,tbl_Model[[#This Row],[H_2023_01]:[H_2025_12]],$H$5:$AQ$5),_xlfn.FORECAST.LINEAR(AX$5,tbl_Model[[#This Row],[H_2023_01]:[H_2025_12]],$H$5:$AQ$5)),0),0)</f>
        <v>29.76182706327759</v>
      </c>
      <c r="AY559" s="79">
        <f>MAX(IFERROR(IFERROR(_xlfn.FORECAST.ETS(AY$5,tbl_Model[[#This Row],[H_2023_01]:[H_2025_12]],$H$5:$AQ$5),_xlfn.FORECAST.LINEAR(AY$5,tbl_Model[[#This Row],[H_2023_01]:[H_2025_12]],$H$5:$AQ$5)),0),0)</f>
        <v>20.2261323747645</v>
      </c>
      <c r="AZ559" s="79">
        <f>MAX(IFERROR(IFERROR(_xlfn.FORECAST.ETS(AZ$5,tbl_Model[[#This Row],[H_2023_01]:[H_2025_12]],$H$5:$AQ$5),_xlfn.FORECAST.LINEAR(AZ$5,tbl_Model[[#This Row],[H_2023_01]:[H_2025_12]],$H$5:$AQ$5)),0),0)</f>
        <v>17.64954954954954</v>
      </c>
      <c r="BA559" s="79">
        <f>MAX(IFERROR(IFERROR(_xlfn.FORECAST.ETS(BA$5,tbl_Model[[#This Row],[H_2023_01]:[H_2025_12]],$H$5:$AQ$5),_xlfn.FORECAST.LINEAR(BA$5,tbl_Model[[#This Row],[H_2023_01]:[H_2025_12]],$H$5:$AQ$5)),0),0)</f>
        <v>25.879409938624132</v>
      </c>
      <c r="BB559" s="79">
        <f>MAX(IFERROR(IFERROR(_xlfn.FORECAST.ETS(BB$5,tbl_Model[[#This Row],[H_2023_01]:[H_2025_12]],$H$5:$AQ$5),_xlfn.FORECAST.LINEAR(BB$5,tbl_Model[[#This Row],[H_2023_01]:[H_2025_12]],$H$5:$AQ$5)),0),0)</f>
        <v>21.133241441645374</v>
      </c>
      <c r="BC559" s="79">
        <f>MAX(IFERROR(IFERROR(_xlfn.FORECAST.ETS(BC$5,tbl_Model[[#This Row],[H_2023_01]:[H_2025_12]],$H$5:$AQ$5),_xlfn.FORECAST.LINEAR(BC$5,tbl_Model[[#This Row],[H_2023_01]:[H_2025_12]],$H$5:$AQ$5)),0),0)</f>
        <v>32.783215303295641</v>
      </c>
      <c r="BD559" s="80">
        <f>IFERROR(AR559/SUM(Model!$AR559:$BC559),1/12)</f>
        <v>8.389811750587392E-2</v>
      </c>
      <c r="BE559" s="80">
        <f>IFERROR(AS559/SUM(Model!$AR559:$BC559),1/12)</f>
        <v>6.8115445857217766E-2</v>
      </c>
      <c r="BF559" s="80">
        <f>IFERROR(AT559/SUM(Model!$AR559:$BC559),1/12)</f>
        <v>0.10685568702035739</v>
      </c>
      <c r="BG559" s="80">
        <f>IFERROR(AU559/SUM(Model!$AR559:$BC559),1/12)</f>
        <v>7.4421337083509245E-2</v>
      </c>
      <c r="BH559" s="80">
        <f>IFERROR(AV559/SUM(Model!$AR559:$BC559),1/12)</f>
        <v>0.10368271089528162</v>
      </c>
      <c r="BI559" s="80">
        <f>IFERROR(AW559/SUM(Model!$AR559:$BC559),1/12)</f>
        <v>7.2759118480512766E-2</v>
      </c>
      <c r="BJ559" s="80">
        <f>IFERROR(AX559/SUM(Model!$AR559:$BC559),1/12)</f>
        <v>9.8968493112456285E-2</v>
      </c>
      <c r="BK559" s="80">
        <f>IFERROR(AY559/SUM(Model!$AR559:$BC559),1/12)</f>
        <v>6.7258970303386414E-2</v>
      </c>
      <c r="BL559" s="80">
        <f>IFERROR(AZ559/SUM(Model!$AR559:$BC559),1/12)</f>
        <v>5.8690930476772443E-2</v>
      </c>
      <c r="BM559" s="80">
        <f>IFERROR(BA559/SUM(Model!$AR559:$BC559),1/12)</f>
        <v>8.6058097132934955E-2</v>
      </c>
      <c r="BN559" s="80">
        <f>IFERROR(BB559/SUM(Model!$AR559:$BC559),1/12)</f>
        <v>7.0275425484278786E-2</v>
      </c>
      <c r="BO559" s="80">
        <f>IFERROR(BC559/SUM(Model!$AR559:$BC559),1/12)</f>
        <v>0.10901566664741844</v>
      </c>
      <c r="BP559"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299.39928486293212</v>
      </c>
      <c r="BQ559" s="77" cm="1">
        <f t="array" ref="BQ559">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559" s="77" cm="1">
        <f t="array" ref="BR559">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559" s="77">
        <f>IF(tbl_Model[[#This Row],[Type]]="Boutique",
    tbl_Model[[#This Row],[UnitListPrice]],
    tbl_Model[[#This Row],[UnitListPrice]]*(1-SUMIFS(tbl_MarketTerms[WholesaleMarginPct],tbl_MarketTerms[Country],tbl_Model[[#This Row],[country]])))</f>
        <v>8067.0958880516673</v>
      </c>
      <c r="BT559" s="79">
        <f>Model!$BP559*BD559</f>
        <v>25.119036382604897</v>
      </c>
      <c r="BU559" s="79">
        <f>Model!$BP559*BE559</f>
        <v>20.393715777770772</v>
      </c>
      <c r="BV559" s="79">
        <f>Model!$BP559*BF559</f>
        <v>31.992516277432301</v>
      </c>
      <c r="BW559" s="79">
        <f>Model!$BP559*BG559</f>
        <v>22.281695101345878</v>
      </c>
      <c r="BX559" s="79">
        <f>Model!$BP559*BH559</f>
        <v>31.042529494697458</v>
      </c>
      <c r="BY559" s="79">
        <f>Model!$BP559*BI559</f>
        <v>21.78402804032287</v>
      </c>
      <c r="BZ559" s="79">
        <f>Model!$BP559*BJ559</f>
        <v>29.631096061831435</v>
      </c>
      <c r="CA559" s="79">
        <f>Model!$BP559*BK559</f>
        <v>20.137287609451082</v>
      </c>
      <c r="CB559" s="79">
        <f>Model!$BP559*BL559</f>
        <v>17.572022612685736</v>
      </c>
      <c r="CC559" s="79">
        <f>Model!$BP559*BM559</f>
        <v>25.765732738265474</v>
      </c>
      <c r="CD559" s="79">
        <f>Model!$BP559*BN559</f>
        <v>21.040412133431342</v>
      </c>
      <c r="CE559" s="79">
        <f>Model!$BP559*BO559</f>
        <v>32.639212633092882</v>
      </c>
      <c r="CF559" s="79">
        <f>Model!$BS559*BT559</f>
        <v>202637.6751139322</v>
      </c>
      <c r="CG559" s="79">
        <f>Model!$BS559*BU559</f>
        <v>164518.06069294902</v>
      </c>
      <c r="CH559" s="79">
        <f>Model!$BS559*BV559</f>
        <v>258086.69651010016</v>
      </c>
      <c r="CI559" s="79">
        <f>Model!$BS559*BW559</f>
        <v>179748.57093088832</v>
      </c>
      <c r="CJ559" s="79">
        <f>Model!$BS559*BX559</f>
        <v>250423.06204139648</v>
      </c>
      <c r="CK559" s="79">
        <f>Model!$BS559*BY559</f>
        <v>175733.84302929085</v>
      </c>
      <c r="CL559" s="79">
        <f>Model!$BS559*BZ559</f>
        <v>239036.89319886433</v>
      </c>
      <c r="CM559" s="79">
        <f>Model!$BS559*CA559</f>
        <v>162449.43007071663</v>
      </c>
      <c r="CN559" s="79">
        <f>Model!$BS559*CB559</f>
        <v>141755.19136354802</v>
      </c>
      <c r="CO559" s="79">
        <f>Model!$BS559*CC559</f>
        <v>207854.63662549964</v>
      </c>
      <c r="CP559" s="79">
        <f>Model!$BS559*CD559</f>
        <v>169735.0222045164</v>
      </c>
      <c r="CQ559" s="79">
        <f>Model!$BS559*CE559</f>
        <v>263303.65802166762</v>
      </c>
      <c r="CR559" s="79">
        <f>Model!$BR559*BT559</f>
        <v>84554.624127262359</v>
      </c>
      <c r="CS559" s="79">
        <f>Model!$BR559*BU559</f>
        <v>68648.452348346225</v>
      </c>
      <c r="CT559" s="79">
        <f>Model!$BR559*BV559</f>
        <v>107691.83767721766</v>
      </c>
      <c r="CU559" s="79">
        <f>Model!$BR559*BW559</f>
        <v>75003.687462997608</v>
      </c>
      <c r="CV559" s="79">
        <f>Model!$BR559*BX559</f>
        <v>104494.03286828645</v>
      </c>
      <c r="CW559" s="79">
        <f>Model!$BR559*BY559</f>
        <v>73328.4619231174</v>
      </c>
      <c r="CX559" s="79">
        <f>Model!$BR559*BZ559</f>
        <v>99742.926114872753</v>
      </c>
      <c r="CY559" s="79">
        <f>Model!$BR559*CA559</f>
        <v>67785.274833983902</v>
      </c>
      <c r="CZ559" s="79">
        <f>Model!$BR559*CB559</f>
        <v>59150.189702353418</v>
      </c>
      <c r="DA559" s="79">
        <f>Model!$BR559*CC559</f>
        <v>86731.505694073479</v>
      </c>
      <c r="DB559" s="79">
        <f>Model!$BR559*CD559</f>
        <v>70825.333915157331</v>
      </c>
      <c r="DC559" s="79">
        <f>Model!$BR559*CE559</f>
        <v>109868.71924402878</v>
      </c>
      <c r="DD559" s="79">
        <f>SUM(Model!$CF559:$CQ559)</f>
        <v>2415282.7398033696</v>
      </c>
      <c r="DE559" s="79">
        <f>SUM(Model!$CR559:$DC559)</f>
        <v>1007825.0459116974</v>
      </c>
      <c r="DF559" s="80">
        <f>IFERROR((Model!$DD559-Model!$DE559)/Model!$DD559,0)</f>
        <v>0.58272999293087091</v>
      </c>
    </row>
    <row r="560" spans="2:110" x14ac:dyDescent="0.25">
      <c r="B560" t="s">
        <v>371</v>
      </c>
      <c r="C560" t="s">
        <v>185</v>
      </c>
      <c r="D560" t="s">
        <v>30</v>
      </c>
      <c r="E560" s="4">
        <v>51</v>
      </c>
      <c r="F560" s="4">
        <v>375802.14</v>
      </c>
      <c r="G560" s="4">
        <v>159576.79</v>
      </c>
      <c r="H560" s="4">
        <v>5</v>
      </c>
      <c r="I560" s="4">
        <v>4</v>
      </c>
      <c r="J560" s="4">
        <v>9</v>
      </c>
      <c r="K560" s="4">
        <v>8</v>
      </c>
      <c r="L560" s="4">
        <v>5</v>
      </c>
      <c r="M560" s="4">
        <v>12</v>
      </c>
      <c r="N560" s="4">
        <v>5</v>
      </c>
      <c r="O560" s="4">
        <v>3</v>
      </c>
      <c r="P560" s="4">
        <v>12</v>
      </c>
      <c r="Q560" s="4">
        <v>10</v>
      </c>
      <c r="R560" s="4">
        <v>1</v>
      </c>
      <c r="S560" s="4">
        <v>3</v>
      </c>
      <c r="T560" s="4">
        <v>4</v>
      </c>
      <c r="U560" s="4">
        <v>5</v>
      </c>
      <c r="V560" s="4">
        <v>7</v>
      </c>
      <c r="W560" s="4">
        <v>8</v>
      </c>
      <c r="X560" s="4">
        <v>5</v>
      </c>
      <c r="Y560" s="4">
        <v>6</v>
      </c>
      <c r="Z560" s="4">
        <v>13</v>
      </c>
      <c r="AA560" s="4">
        <v>5</v>
      </c>
      <c r="AB560" s="4">
        <v>4</v>
      </c>
      <c r="AC560" s="4">
        <v>12</v>
      </c>
      <c r="AD560" s="4">
        <v>3</v>
      </c>
      <c r="AE560" s="4">
        <v>10</v>
      </c>
      <c r="AF560" s="4">
        <v>4</v>
      </c>
      <c r="AG560" s="4">
        <v>1</v>
      </c>
      <c r="AH560" s="4">
        <v>7</v>
      </c>
      <c r="AI560" s="4">
        <v>2</v>
      </c>
      <c r="AJ560" s="4">
        <v>1</v>
      </c>
      <c r="AK560" s="4">
        <v>3</v>
      </c>
      <c r="AL560" s="4">
        <v>1</v>
      </c>
      <c r="AM560" s="4">
        <v>3</v>
      </c>
      <c r="AN560" s="4">
        <v>1</v>
      </c>
      <c r="AO560" s="4">
        <v>0</v>
      </c>
      <c r="AP560" s="4">
        <v>9</v>
      </c>
      <c r="AQ560" s="4">
        <v>19</v>
      </c>
      <c r="AR560" s="79">
        <f>MAX(IFERROR(IFERROR(_xlfn.FORECAST.ETS(AR$5,tbl_Model[[#This Row],[H_2023_01]:[H_2025_12]],$H$5:$AQ$5),_xlfn.FORECAST.LINEAR(AR$5,tbl_Model[[#This Row],[H_2023_01]:[H_2025_12]],$H$5:$AQ$5)),0),0)</f>
        <v>5.2607625654311327</v>
      </c>
      <c r="AS560" s="79">
        <f>MAX(IFERROR(IFERROR(_xlfn.FORECAST.ETS(AS$5,tbl_Model[[#This Row],[H_2023_01]:[H_2025_12]],$H$5:$AQ$5),_xlfn.FORECAST.LINEAR(AS$5,tbl_Model[[#This Row],[H_2023_01]:[H_2025_12]],$H$5:$AQ$5)),0),0)</f>
        <v>5.2262282126021642</v>
      </c>
      <c r="AT560" s="79">
        <f>MAX(IFERROR(IFERROR(_xlfn.FORECAST.ETS(AT$5,tbl_Model[[#This Row],[H_2023_01]:[H_2025_12]],$H$5:$AQ$5),_xlfn.FORECAST.LINEAR(AT$5,tbl_Model[[#This Row],[H_2023_01]:[H_2025_12]],$H$5:$AQ$5)),0),0)</f>
        <v>5.1916938597731885</v>
      </c>
      <c r="AU560" s="79">
        <f>MAX(IFERROR(IFERROR(_xlfn.FORECAST.ETS(AU$5,tbl_Model[[#This Row],[H_2023_01]:[H_2025_12]],$H$5:$AQ$5),_xlfn.FORECAST.LINEAR(AU$5,tbl_Model[[#This Row],[H_2023_01]:[H_2025_12]],$H$5:$AQ$5)),0),0)</f>
        <v>5.15715950694422</v>
      </c>
      <c r="AV560" s="79">
        <f>MAX(IFERROR(IFERROR(_xlfn.FORECAST.ETS(AV$5,tbl_Model[[#This Row],[H_2023_01]:[H_2025_12]],$H$5:$AQ$5),_xlfn.FORECAST.LINEAR(AV$5,tbl_Model[[#This Row],[H_2023_01]:[H_2025_12]],$H$5:$AQ$5)),0),0)</f>
        <v>5.1226251541152434</v>
      </c>
      <c r="AW560" s="79">
        <f>MAX(IFERROR(IFERROR(_xlfn.FORECAST.ETS(AW$5,tbl_Model[[#This Row],[H_2023_01]:[H_2025_12]],$H$5:$AQ$5),_xlfn.FORECAST.LINEAR(AW$5,tbl_Model[[#This Row],[H_2023_01]:[H_2025_12]],$H$5:$AQ$5)),0),0)</f>
        <v>5.0880908012862749</v>
      </c>
      <c r="AX560" s="79">
        <f>MAX(IFERROR(IFERROR(_xlfn.FORECAST.ETS(AX$5,tbl_Model[[#This Row],[H_2023_01]:[H_2025_12]],$H$5:$AQ$5),_xlfn.FORECAST.LINEAR(AX$5,tbl_Model[[#This Row],[H_2023_01]:[H_2025_12]],$H$5:$AQ$5)),0),0)</f>
        <v>5.0535564484572992</v>
      </c>
      <c r="AY560" s="79">
        <f>MAX(IFERROR(IFERROR(_xlfn.FORECAST.ETS(AY$5,tbl_Model[[#This Row],[H_2023_01]:[H_2025_12]],$H$5:$AQ$5),_xlfn.FORECAST.LINEAR(AY$5,tbl_Model[[#This Row],[H_2023_01]:[H_2025_12]],$H$5:$AQ$5)),0),0)</f>
        <v>5.0190220956283307</v>
      </c>
      <c r="AZ560" s="79">
        <f>MAX(IFERROR(IFERROR(_xlfn.FORECAST.ETS(AZ$5,tbl_Model[[#This Row],[H_2023_01]:[H_2025_12]],$H$5:$AQ$5),_xlfn.FORECAST.LINEAR(AZ$5,tbl_Model[[#This Row],[H_2023_01]:[H_2025_12]],$H$5:$AQ$5)),0),0)</f>
        <v>4.984487742799355</v>
      </c>
      <c r="BA560" s="79">
        <f>MAX(IFERROR(IFERROR(_xlfn.FORECAST.ETS(BA$5,tbl_Model[[#This Row],[H_2023_01]:[H_2025_12]],$H$5:$AQ$5),_xlfn.FORECAST.LINEAR(BA$5,tbl_Model[[#This Row],[H_2023_01]:[H_2025_12]],$H$5:$AQ$5)),0),0)</f>
        <v>4.9499533899703865</v>
      </c>
      <c r="BB560" s="79">
        <f>MAX(IFERROR(IFERROR(_xlfn.FORECAST.ETS(BB$5,tbl_Model[[#This Row],[H_2023_01]:[H_2025_12]],$H$5:$AQ$5),_xlfn.FORECAST.LINEAR(BB$5,tbl_Model[[#This Row],[H_2023_01]:[H_2025_12]],$H$5:$AQ$5)),0),0)</f>
        <v>4.9154190371414108</v>
      </c>
      <c r="BC560" s="79">
        <f>MAX(IFERROR(IFERROR(_xlfn.FORECAST.ETS(BC$5,tbl_Model[[#This Row],[H_2023_01]:[H_2025_12]],$H$5:$AQ$5),_xlfn.FORECAST.LINEAR(BC$5,tbl_Model[[#This Row],[H_2023_01]:[H_2025_12]],$H$5:$AQ$5)),0),0)</f>
        <v>4.8808846843124423</v>
      </c>
      <c r="BD560" s="80">
        <f>IFERROR(AR560/SUM(Model!$AR560:$BC560),1/12)</f>
        <v>8.6454768077972546E-2</v>
      </c>
      <c r="BE560" s="80">
        <f>IFERROR(AS560/SUM(Model!$AR560:$BC560),1/12)</f>
        <v>8.58872344880382E-2</v>
      </c>
      <c r="BF560" s="80">
        <f>IFERROR(AT560/SUM(Model!$AR560:$BC560),1/12)</f>
        <v>8.5319700898103729E-2</v>
      </c>
      <c r="BG560" s="80">
        <f>IFERROR(AU560/SUM(Model!$AR560:$BC560),1/12)</f>
        <v>8.4752167308169382E-2</v>
      </c>
      <c r="BH560" s="80">
        <f>IFERROR(AV560/SUM(Model!$AR560:$BC560),1/12)</f>
        <v>8.4184633718234911E-2</v>
      </c>
      <c r="BI560" s="80">
        <f>IFERROR(AW560/SUM(Model!$AR560:$BC560),1/12)</f>
        <v>8.3617100128300564E-2</v>
      </c>
      <c r="BJ560" s="80">
        <f>IFERROR(AX560/SUM(Model!$AR560:$BC560),1/12)</f>
        <v>8.3049566538366107E-2</v>
      </c>
      <c r="BK560" s="80">
        <f>IFERROR(AY560/SUM(Model!$AR560:$BC560),1/12)</f>
        <v>8.248203294843176E-2</v>
      </c>
      <c r="BL560" s="80">
        <f>IFERROR(AZ560/SUM(Model!$AR560:$BC560),1/12)</f>
        <v>8.1914499358497289E-2</v>
      </c>
      <c r="BM560" s="80">
        <f>IFERROR(BA560/SUM(Model!$AR560:$BC560),1/12)</f>
        <v>8.1346965768562943E-2</v>
      </c>
      <c r="BN560" s="80">
        <f>IFERROR(BB560/SUM(Model!$AR560:$BC560),1/12)</f>
        <v>8.0779432178628485E-2</v>
      </c>
      <c r="BO560" s="80">
        <f>IFERROR(BC560/SUM(Model!$AR560:$BC560),1/12)</f>
        <v>8.0211898588694139E-2</v>
      </c>
      <c r="BP560"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46.084337349397607</v>
      </c>
      <c r="BQ560" s="77" cm="1">
        <f t="array" ref="BQ560">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12076.490850376749</v>
      </c>
      <c r="BR560" s="77" cm="1">
        <f t="array" ref="BR560">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3366.157158234661</v>
      </c>
      <c r="BS560" s="77">
        <f>IF(tbl_Model[[#This Row],[Type]]="Boutique",
    tbl_Model[[#This Row],[UnitListPrice]],
    tbl_Model[[#This Row],[UnitListPrice]]*(1-SUMIFS(tbl_MarketTerms[WholesaleMarginPct],tbl_MarketTerms[Country],tbl_Model[[#This Row],[country]])))</f>
        <v>8067.0958880516673</v>
      </c>
      <c r="BT560" s="79">
        <f>Model!$BP560*BD560</f>
        <v>3.9842106975692184</v>
      </c>
      <c r="BU560" s="79">
        <f>Model!$BP560*BE560</f>
        <v>3.958056288153569</v>
      </c>
      <c r="BV560" s="79">
        <f>Model!$BP560*BF560</f>
        <v>3.9319018787379143</v>
      </c>
      <c r="BW560" s="79">
        <f>Model!$BP560*BG560</f>
        <v>3.9057474693222654</v>
      </c>
      <c r="BX560" s="79">
        <f>Model!$BP560*BH560</f>
        <v>3.8795930599066102</v>
      </c>
      <c r="BY560" s="79">
        <f>Model!$BP560*BI560</f>
        <v>3.8534386504909612</v>
      </c>
      <c r="BZ560" s="79">
        <f>Model!$BP560*BJ560</f>
        <v>3.827284241075307</v>
      </c>
      <c r="CA560" s="79">
        <f>Model!$BP560*BK560</f>
        <v>3.801129831659658</v>
      </c>
      <c r="CB560" s="79">
        <f>Model!$BP560*BL560</f>
        <v>3.7749754222440028</v>
      </c>
      <c r="CC560" s="79">
        <f>Model!$BP560*BM560</f>
        <v>3.7488210128283539</v>
      </c>
      <c r="CD560" s="79">
        <f>Model!$BP560*BN560</f>
        <v>3.7226666034126996</v>
      </c>
      <c r="CE560" s="79">
        <f>Model!$BP560*BO560</f>
        <v>3.6965121939970507</v>
      </c>
      <c r="CF560" s="79">
        <f>Model!$BS560*BT560</f>
        <v>32141.009735492105</v>
      </c>
      <c r="CG560" s="79">
        <f>Model!$BS560*BU560</f>
        <v>31930.019606840702</v>
      </c>
      <c r="CH560" s="79">
        <f>Model!$BS560*BV560</f>
        <v>31719.029478189255</v>
      </c>
      <c r="CI560" s="79">
        <f>Model!$BS560*BW560</f>
        <v>31508.039349537852</v>
      </c>
      <c r="CJ560" s="79">
        <f>Model!$BS560*BX560</f>
        <v>31297.049220886402</v>
      </c>
      <c r="CK560" s="79">
        <f>Model!$BS560*BY560</f>
        <v>31086.059092234998</v>
      </c>
      <c r="CL560" s="79">
        <f>Model!$BS560*BZ560</f>
        <v>30875.068963583555</v>
      </c>
      <c r="CM560" s="79">
        <f>Model!$BS560*CA560</f>
        <v>30664.078834932152</v>
      </c>
      <c r="CN560" s="79">
        <f>Model!$BS560*CB560</f>
        <v>30453.088706280701</v>
      </c>
      <c r="CO560" s="79">
        <f>Model!$BS560*CC560</f>
        <v>30242.098577629302</v>
      </c>
      <c r="CP560" s="79">
        <f>Model!$BS560*CD560</f>
        <v>30031.108448977855</v>
      </c>
      <c r="CQ560" s="79">
        <f>Model!$BS560*CE560</f>
        <v>29820.118320326455</v>
      </c>
      <c r="CR560" s="79">
        <f>Model!$BR560*BT560</f>
        <v>13411.479359537736</v>
      </c>
      <c r="CS560" s="79">
        <f>Model!$BR560*BU560</f>
        <v>13323.439507063847</v>
      </c>
      <c r="CT560" s="79">
        <f>Model!$BR560*BV560</f>
        <v>13235.399654589943</v>
      </c>
      <c r="CU560" s="79">
        <f>Model!$BR560*BW560</f>
        <v>13147.359802116056</v>
      </c>
      <c r="CV560" s="79">
        <f>Model!$BR560*BX560</f>
        <v>13059.319949642148</v>
      </c>
      <c r="CW560" s="79">
        <f>Model!$BR560*BY560</f>
        <v>12971.280097168261</v>
      </c>
      <c r="CX560" s="79">
        <f>Model!$BR560*BZ560</f>
        <v>12883.240244694356</v>
      </c>
      <c r="CY560" s="79">
        <f>Model!$BR560*CA560</f>
        <v>12795.200392220469</v>
      </c>
      <c r="CZ560" s="79">
        <f>Model!$BR560*CB560</f>
        <v>12707.160539746563</v>
      </c>
      <c r="DA560" s="79">
        <f>Model!$BR560*CC560</f>
        <v>12619.120687272676</v>
      </c>
      <c r="DB560" s="79">
        <f>Model!$BR560*CD560</f>
        <v>12531.080834798771</v>
      </c>
      <c r="DC560" s="79">
        <f>Model!$BR560*CE560</f>
        <v>12443.040982324885</v>
      </c>
      <c r="DD560" s="79">
        <f>SUM(Model!$CF560:$CQ560)</f>
        <v>371766.76833491138</v>
      </c>
      <c r="DE560" s="79">
        <f>SUM(Model!$CR560:$DC560)</f>
        <v>155127.12205117571</v>
      </c>
      <c r="DF560" s="80">
        <f>IFERROR((Model!$DD560-Model!$DE560)/Model!$DD560,0)</f>
        <v>0.58272999293087102</v>
      </c>
    </row>
    <row r="561" spans="2:110" x14ac:dyDescent="0.25">
      <c r="B561" t="s">
        <v>371</v>
      </c>
      <c r="C561" t="s">
        <v>148</v>
      </c>
      <c r="D561" t="s">
        <v>25</v>
      </c>
      <c r="E561" s="4">
        <v>193</v>
      </c>
      <c r="F561" s="4">
        <v>1103090.68</v>
      </c>
      <c r="G561" s="4">
        <v>503017.84</v>
      </c>
      <c r="H561" s="4">
        <v>9</v>
      </c>
      <c r="I561" s="4">
        <v>8</v>
      </c>
      <c r="J561" s="4">
        <v>9</v>
      </c>
      <c r="K561" s="4">
        <v>13</v>
      </c>
      <c r="L561" s="4">
        <v>14</v>
      </c>
      <c r="M561" s="4">
        <v>7</v>
      </c>
      <c r="N561" s="4">
        <v>9</v>
      </c>
      <c r="O561" s="4">
        <v>12</v>
      </c>
      <c r="P561" s="4">
        <v>10</v>
      </c>
      <c r="Q561" s="4">
        <v>10</v>
      </c>
      <c r="R561" s="4">
        <v>7</v>
      </c>
      <c r="S561" s="4">
        <v>10</v>
      </c>
      <c r="T561" s="4">
        <v>15</v>
      </c>
      <c r="U561" s="4">
        <v>16</v>
      </c>
      <c r="V561" s="4">
        <v>12</v>
      </c>
      <c r="W561" s="4">
        <v>9</v>
      </c>
      <c r="X561" s="4">
        <v>19</v>
      </c>
      <c r="Y561" s="4">
        <v>17</v>
      </c>
      <c r="Z561" s="4">
        <v>9</v>
      </c>
      <c r="AA561" s="4">
        <v>10</v>
      </c>
      <c r="AB561" s="4">
        <v>9</v>
      </c>
      <c r="AC561" s="4">
        <v>20</v>
      </c>
      <c r="AD561" s="4">
        <v>29</v>
      </c>
      <c r="AE561" s="4">
        <v>11</v>
      </c>
      <c r="AF561" s="4">
        <v>7</v>
      </c>
      <c r="AG561" s="4">
        <v>14</v>
      </c>
      <c r="AH561" s="4">
        <v>19</v>
      </c>
      <c r="AI561" s="4">
        <v>7</v>
      </c>
      <c r="AJ561" s="4">
        <v>17</v>
      </c>
      <c r="AK561" s="4">
        <v>8</v>
      </c>
      <c r="AL561" s="4">
        <v>35</v>
      </c>
      <c r="AM561" s="4">
        <v>10</v>
      </c>
      <c r="AN561" s="4">
        <v>18</v>
      </c>
      <c r="AO561" s="4">
        <v>17</v>
      </c>
      <c r="AP561" s="4">
        <v>26</v>
      </c>
      <c r="AQ561" s="4">
        <v>15</v>
      </c>
      <c r="AR561" s="79">
        <f>MAX(IFERROR(IFERROR(_xlfn.FORECAST.ETS(AR$5,tbl_Model[[#This Row],[H_2023_01]:[H_2025_12]],$H$5:$AQ$5),_xlfn.FORECAST.LINEAR(AR$5,tbl_Model[[#This Row],[H_2023_01]:[H_2025_12]],$H$5:$AQ$5)),0),0)</f>
        <v>18.678274609961701</v>
      </c>
      <c r="AS561" s="79">
        <f>MAX(IFERROR(IFERROR(_xlfn.FORECAST.ETS(AS$5,tbl_Model[[#This Row],[H_2023_01]:[H_2025_12]],$H$5:$AQ$5),_xlfn.FORECAST.LINEAR(AS$5,tbl_Model[[#This Row],[H_2023_01]:[H_2025_12]],$H$5:$AQ$5)),0),0)</f>
        <v>18.944334719848644</v>
      </c>
      <c r="AT561" s="79">
        <f>MAX(IFERROR(IFERROR(_xlfn.FORECAST.ETS(AT$5,tbl_Model[[#This Row],[H_2023_01]:[H_2025_12]],$H$5:$AQ$5),_xlfn.FORECAST.LINEAR(AT$5,tbl_Model[[#This Row],[H_2023_01]:[H_2025_12]],$H$5:$AQ$5)),0),0)</f>
        <v>19.21039482973562</v>
      </c>
      <c r="AU561" s="79">
        <f>MAX(IFERROR(IFERROR(_xlfn.FORECAST.ETS(AU$5,tbl_Model[[#This Row],[H_2023_01]:[H_2025_12]],$H$5:$AQ$5),_xlfn.FORECAST.LINEAR(AU$5,tbl_Model[[#This Row],[H_2023_01]:[H_2025_12]],$H$5:$AQ$5)),0),0)</f>
        <v>19.476454939622563</v>
      </c>
      <c r="AV561" s="79">
        <f>MAX(IFERROR(IFERROR(_xlfn.FORECAST.ETS(AV$5,tbl_Model[[#This Row],[H_2023_01]:[H_2025_12]],$H$5:$AQ$5),_xlfn.FORECAST.LINEAR(AV$5,tbl_Model[[#This Row],[H_2023_01]:[H_2025_12]],$H$5:$AQ$5)),0),0)</f>
        <v>19.742515049509535</v>
      </c>
      <c r="AW561" s="79">
        <f>MAX(IFERROR(IFERROR(_xlfn.FORECAST.ETS(AW$5,tbl_Model[[#This Row],[H_2023_01]:[H_2025_12]],$H$5:$AQ$5),_xlfn.FORECAST.LINEAR(AW$5,tbl_Model[[#This Row],[H_2023_01]:[H_2025_12]],$H$5:$AQ$5)),0),0)</f>
        <v>20.008575159396479</v>
      </c>
      <c r="AX561" s="79">
        <f>MAX(IFERROR(IFERROR(_xlfn.FORECAST.ETS(AX$5,tbl_Model[[#This Row],[H_2023_01]:[H_2025_12]],$H$5:$AQ$5),_xlfn.FORECAST.LINEAR(AX$5,tbl_Model[[#This Row],[H_2023_01]:[H_2025_12]],$H$5:$AQ$5)),0),0)</f>
        <v>20.274635269283451</v>
      </c>
      <c r="AY561" s="79">
        <f>MAX(IFERROR(IFERROR(_xlfn.FORECAST.ETS(AY$5,tbl_Model[[#This Row],[H_2023_01]:[H_2025_12]],$H$5:$AQ$5),_xlfn.FORECAST.LINEAR(AY$5,tbl_Model[[#This Row],[H_2023_01]:[H_2025_12]],$H$5:$AQ$5)),0),0)</f>
        <v>20.540695379170398</v>
      </c>
      <c r="AZ561" s="79">
        <f>MAX(IFERROR(IFERROR(_xlfn.FORECAST.ETS(AZ$5,tbl_Model[[#This Row],[H_2023_01]:[H_2025_12]],$H$5:$AQ$5),_xlfn.FORECAST.LINEAR(AZ$5,tbl_Model[[#This Row],[H_2023_01]:[H_2025_12]],$H$5:$AQ$5)),0),0)</f>
        <v>20.80675548905737</v>
      </c>
      <c r="BA561" s="79">
        <f>MAX(IFERROR(IFERROR(_xlfn.FORECAST.ETS(BA$5,tbl_Model[[#This Row],[H_2023_01]:[H_2025_12]],$H$5:$AQ$5),_xlfn.FORECAST.LINEAR(BA$5,tbl_Model[[#This Row],[H_2023_01]:[H_2025_12]],$H$5:$AQ$5)),0),0)</f>
        <v>21.072815598944313</v>
      </c>
      <c r="BB561" s="79">
        <f>MAX(IFERROR(IFERROR(_xlfn.FORECAST.ETS(BB$5,tbl_Model[[#This Row],[H_2023_01]:[H_2025_12]],$H$5:$AQ$5),_xlfn.FORECAST.LINEAR(BB$5,tbl_Model[[#This Row],[H_2023_01]:[H_2025_12]],$H$5:$AQ$5)),0),0)</f>
        <v>21.338875708831285</v>
      </c>
      <c r="BC561" s="79">
        <f>MAX(IFERROR(IFERROR(_xlfn.FORECAST.ETS(BC$5,tbl_Model[[#This Row],[H_2023_01]:[H_2025_12]],$H$5:$AQ$5),_xlfn.FORECAST.LINEAR(BC$5,tbl_Model[[#This Row],[H_2023_01]:[H_2025_12]],$H$5:$AQ$5)),0),0)</f>
        <v>21.604935818718232</v>
      </c>
      <c r="BD561" s="80">
        <f>IFERROR(AR561/SUM(Model!$AR561:$BC561),1/12)</f>
        <v>7.7278988819386496E-2</v>
      </c>
      <c r="BE561" s="80">
        <f>IFERROR(AS561/SUM(Model!$AR561:$BC561),1/12)</f>
        <v>7.8379778731013136E-2</v>
      </c>
      <c r="BF561" s="80">
        <f>IFERROR(AT561/SUM(Model!$AR561:$BC561),1/12)</f>
        <v>7.9480568642639915E-2</v>
      </c>
      <c r="BG561" s="80">
        <f>IFERROR(AU561/SUM(Model!$AR561:$BC561),1/12)</f>
        <v>8.0581358554266555E-2</v>
      </c>
      <c r="BH561" s="80">
        <f>IFERROR(AV561/SUM(Model!$AR561:$BC561),1/12)</f>
        <v>8.1682148465893306E-2</v>
      </c>
      <c r="BI561" s="80">
        <f>IFERROR(AW561/SUM(Model!$AR561:$BC561),1/12)</f>
        <v>8.2782938377519946E-2</v>
      </c>
      <c r="BJ561" s="80">
        <f>IFERROR(AX561/SUM(Model!$AR561:$BC561),1/12)</f>
        <v>8.3883728289146711E-2</v>
      </c>
      <c r="BK561" s="80">
        <f>IFERROR(AY561/SUM(Model!$AR561:$BC561),1/12)</f>
        <v>8.4984518200773365E-2</v>
      </c>
      <c r="BL561" s="80">
        <f>IFERROR(AZ561/SUM(Model!$AR561:$BC561),1/12)</f>
        <v>8.6085308112400116E-2</v>
      </c>
      <c r="BM561" s="80">
        <f>IFERROR(BA561/SUM(Model!$AR561:$BC561),1/12)</f>
        <v>8.7186098024026756E-2</v>
      </c>
      <c r="BN561" s="80">
        <f>IFERROR(BB561/SUM(Model!$AR561:$BC561),1/12)</f>
        <v>8.8286887935653521E-2</v>
      </c>
      <c r="BO561" s="80">
        <f>IFERROR(BC561/SUM(Model!$AR561:$BC561),1/12)</f>
        <v>8.9387677847280175E-2</v>
      </c>
      <c r="BP561"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201.72547974413646</v>
      </c>
      <c r="BQ561" s="77" cm="1">
        <f t="array" ref="BQ561">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561" s="77" cm="1">
        <f t="array" ref="BR561">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561" s="77">
        <f>IF(tbl_Model[[#This Row],[Type]]="Boutique",
    tbl_Model[[#This Row],[UnitListPrice]],
    tbl_Model[[#This Row],[UnitListPrice]]*(1-SUMIFS(tbl_MarketTerms[WholesaleMarginPct],tbl_MarketTerms[Country],tbl_Model[[#This Row],[country]])))</f>
        <v>6003.002005156116</v>
      </c>
      <c r="BT561" s="79">
        <f>Model!$BP561*BD561</f>
        <v>15.589141093732499</v>
      </c>
      <c r="BU561" s="79">
        <f>Model!$BP561*BE561</f>
        <v>15.811198466752888</v>
      </c>
      <c r="BV561" s="79">
        <f>Model!$BP561*BF561</f>
        <v>16.033255839773307</v>
      </c>
      <c r="BW561" s="79">
        <f>Model!$BP561*BG561</f>
        <v>16.255313212793695</v>
      </c>
      <c r="BX561" s="79">
        <f>Model!$BP561*BH561</f>
        <v>16.477370585814107</v>
      </c>
      <c r="BY561" s="79">
        <f>Model!$BP561*BI561</f>
        <v>16.699427958834498</v>
      </c>
      <c r="BZ561" s="79">
        <f>Model!$BP561*BJ561</f>
        <v>16.92148533185491</v>
      </c>
      <c r="CA561" s="79">
        <f>Model!$BP561*BK561</f>
        <v>17.143542704875305</v>
      </c>
      <c r="CB561" s="79">
        <f>Model!$BP561*BL561</f>
        <v>17.365600077895717</v>
      </c>
      <c r="CC561" s="79">
        <f>Model!$BP561*BM561</f>
        <v>17.587657450916105</v>
      </c>
      <c r="CD561" s="79">
        <f>Model!$BP561*BN561</f>
        <v>17.80971482393652</v>
      </c>
      <c r="CE561" s="79">
        <f>Model!$BP561*BO561</f>
        <v>18.031772196956911</v>
      </c>
      <c r="CF561" s="79">
        <f>Model!$BS561*BT561</f>
        <v>93581.645244337793</v>
      </c>
      <c r="CG561" s="79">
        <f>Model!$BS561*BU561</f>
        <v>94914.656099838889</v>
      </c>
      <c r="CH561" s="79">
        <f>Model!$BS561*BV561</f>
        <v>96247.666955340173</v>
      </c>
      <c r="CI561" s="79">
        <f>Model!$BS561*BW561</f>
        <v>97580.677810841255</v>
      </c>
      <c r="CJ561" s="79">
        <f>Model!$BS561*BX561</f>
        <v>98913.688666342496</v>
      </c>
      <c r="CK561" s="79">
        <f>Model!$BS561*BY561</f>
        <v>100246.69952184359</v>
      </c>
      <c r="CL561" s="79">
        <f>Model!$BS561*BZ561</f>
        <v>101579.71037734483</v>
      </c>
      <c r="CM561" s="79">
        <f>Model!$BS561*CA561</f>
        <v>102912.72123284596</v>
      </c>
      <c r="CN561" s="79">
        <f>Model!$BS561*CB561</f>
        <v>104245.7320883472</v>
      </c>
      <c r="CO561" s="79">
        <f>Model!$BS561*CC561</f>
        <v>105578.74294384828</v>
      </c>
      <c r="CP561" s="79">
        <f>Model!$BS561*CD561</f>
        <v>106911.75379934954</v>
      </c>
      <c r="CQ561" s="79">
        <f>Model!$BS561*CE561</f>
        <v>108244.76465485065</v>
      </c>
      <c r="CR561" s="79">
        <f>Model!$BR561*BT561</f>
        <v>42087.778363071753</v>
      </c>
      <c r="CS561" s="79">
        <f>Model!$BR561*BU561</f>
        <v>42687.291924683275</v>
      </c>
      <c r="CT561" s="79">
        <f>Model!$BR561*BV561</f>
        <v>43286.805486294877</v>
      </c>
      <c r="CU561" s="79">
        <f>Model!$BR561*BW561</f>
        <v>43886.319047906392</v>
      </c>
      <c r="CV561" s="79">
        <f>Model!$BR561*BX561</f>
        <v>44485.832609517973</v>
      </c>
      <c r="CW561" s="79">
        <f>Model!$BR561*BY561</f>
        <v>45085.346171129502</v>
      </c>
      <c r="CX561" s="79">
        <f>Model!$BR561*BZ561</f>
        <v>45684.859732741083</v>
      </c>
      <c r="CY561" s="79">
        <f>Model!$BR561*CA561</f>
        <v>46284.373294352619</v>
      </c>
      <c r="CZ561" s="79">
        <f>Model!$BR561*CB561</f>
        <v>46883.8868559642</v>
      </c>
      <c r="DA561" s="79">
        <f>Model!$BR561*CC561</f>
        <v>47483.400417575722</v>
      </c>
      <c r="DB561" s="79">
        <f>Model!$BR561*CD561</f>
        <v>48082.913979187309</v>
      </c>
      <c r="DC561" s="79">
        <f>Model!$BR561*CE561</f>
        <v>48682.427540798839</v>
      </c>
      <c r="DD561" s="79">
        <f>SUM(Model!$CF561:$CQ561)</f>
        <v>1210958.4593951306</v>
      </c>
      <c r="DE561" s="79">
        <f>SUM(Model!$CR561:$DC561)</f>
        <v>544621.23542322346</v>
      </c>
      <c r="DF561" s="80">
        <f>IFERROR((Model!$DD561-Model!$DE561)/Model!$DD561,0)</f>
        <v>0.55025605445189274</v>
      </c>
    </row>
    <row r="562" spans="2:110" x14ac:dyDescent="0.25">
      <c r="B562" t="s">
        <v>371</v>
      </c>
      <c r="C562" t="s">
        <v>148</v>
      </c>
      <c r="D562" t="s">
        <v>23</v>
      </c>
      <c r="E562" s="4">
        <v>49</v>
      </c>
      <c r="F562" s="4">
        <v>316614.40000000002</v>
      </c>
      <c r="G562" s="4">
        <v>132198.29</v>
      </c>
      <c r="H562" s="4">
        <v>1</v>
      </c>
      <c r="I562" s="4">
        <v>9</v>
      </c>
      <c r="J562" s="4">
        <v>10</v>
      </c>
      <c r="K562" s="4">
        <v>10</v>
      </c>
      <c r="L562" s="4">
        <v>0</v>
      </c>
      <c r="M562" s="4">
        <v>5</v>
      </c>
      <c r="N562" s="4">
        <v>9</v>
      </c>
      <c r="O562" s="4">
        <v>1</v>
      </c>
      <c r="P562" s="4">
        <v>0</v>
      </c>
      <c r="Q562" s="4">
        <v>1</v>
      </c>
      <c r="R562" s="4">
        <v>0</v>
      </c>
      <c r="S562" s="4">
        <v>2</v>
      </c>
      <c r="T562" s="4">
        <v>11</v>
      </c>
      <c r="U562" s="4">
        <v>3</v>
      </c>
      <c r="V562" s="4">
        <v>10</v>
      </c>
      <c r="W562" s="4">
        <v>0</v>
      </c>
      <c r="X562" s="4">
        <v>6</v>
      </c>
      <c r="Y562" s="4">
        <v>5</v>
      </c>
      <c r="Z562" s="4">
        <v>3</v>
      </c>
      <c r="AA562" s="4">
        <v>2</v>
      </c>
      <c r="AB562" s="4">
        <v>5</v>
      </c>
      <c r="AC562" s="4">
        <v>3</v>
      </c>
      <c r="AD562" s="4">
        <v>0</v>
      </c>
      <c r="AE562" s="4">
        <v>7</v>
      </c>
      <c r="AF562" s="4">
        <v>11</v>
      </c>
      <c r="AG562" s="4">
        <v>2</v>
      </c>
      <c r="AH562" s="4">
        <v>8</v>
      </c>
      <c r="AI562" s="4">
        <v>1</v>
      </c>
      <c r="AJ562" s="4">
        <v>1</v>
      </c>
      <c r="AK562" s="4">
        <v>2</v>
      </c>
      <c r="AL562" s="4">
        <v>3</v>
      </c>
      <c r="AM562" s="4">
        <v>3</v>
      </c>
      <c r="AN562" s="4">
        <v>2</v>
      </c>
      <c r="AO562" s="4">
        <v>5</v>
      </c>
      <c r="AP562" s="4">
        <v>6</v>
      </c>
      <c r="AQ562" s="4">
        <v>5</v>
      </c>
      <c r="AR562" s="79">
        <f>MAX(IFERROR(IFERROR(_xlfn.FORECAST.ETS(AR$5,tbl_Model[[#This Row],[H_2023_01]:[H_2025_12]],$H$5:$AQ$5),_xlfn.FORECAST.LINEAR(AR$5,tbl_Model[[#This Row],[H_2023_01]:[H_2025_12]],$H$5:$AQ$5)),0),0)</f>
        <v>3.8921625879438735</v>
      </c>
      <c r="AS562" s="79">
        <f>MAX(IFERROR(IFERROR(_xlfn.FORECAST.ETS(AS$5,tbl_Model[[#This Row],[H_2023_01]:[H_2025_12]],$H$5:$AQ$5),_xlfn.FORECAST.LINEAR(AS$5,tbl_Model[[#This Row],[H_2023_01]:[H_2025_12]],$H$5:$AQ$5)),0),0)</f>
        <v>3.8810254925471974</v>
      </c>
      <c r="AT562" s="79">
        <f>MAX(IFERROR(IFERROR(_xlfn.FORECAST.ETS(AT$5,tbl_Model[[#This Row],[H_2023_01]:[H_2025_12]],$H$5:$AQ$5),_xlfn.FORECAST.LINEAR(AT$5,tbl_Model[[#This Row],[H_2023_01]:[H_2025_12]],$H$5:$AQ$5)),0),0)</f>
        <v>3.869888397150532</v>
      </c>
      <c r="AU562" s="79">
        <f>MAX(IFERROR(IFERROR(_xlfn.FORECAST.ETS(AU$5,tbl_Model[[#This Row],[H_2023_01]:[H_2025_12]],$H$5:$AQ$5),_xlfn.FORECAST.LINEAR(AU$5,tbl_Model[[#This Row],[H_2023_01]:[H_2025_12]],$H$5:$AQ$5)),0),0)</f>
        <v>3.8587513017538559</v>
      </c>
      <c r="AV562" s="79">
        <f>MAX(IFERROR(IFERROR(_xlfn.FORECAST.ETS(AV$5,tbl_Model[[#This Row],[H_2023_01]:[H_2025_12]],$H$5:$AQ$5),_xlfn.FORECAST.LINEAR(AV$5,tbl_Model[[#This Row],[H_2023_01]:[H_2025_12]],$H$5:$AQ$5)),0),0)</f>
        <v>3.8476142063571905</v>
      </c>
      <c r="AW562" s="79">
        <f>MAX(IFERROR(IFERROR(_xlfn.FORECAST.ETS(AW$5,tbl_Model[[#This Row],[H_2023_01]:[H_2025_12]],$H$5:$AQ$5),_xlfn.FORECAST.LINEAR(AW$5,tbl_Model[[#This Row],[H_2023_01]:[H_2025_12]],$H$5:$AQ$5)),0),0)</f>
        <v>3.8364771109605145</v>
      </c>
      <c r="AX562" s="79">
        <f>MAX(IFERROR(IFERROR(_xlfn.FORECAST.ETS(AX$5,tbl_Model[[#This Row],[H_2023_01]:[H_2025_12]],$H$5:$AQ$5),_xlfn.FORECAST.LINEAR(AX$5,tbl_Model[[#This Row],[H_2023_01]:[H_2025_12]],$H$5:$AQ$5)),0),0)</f>
        <v>3.8253400155638491</v>
      </c>
      <c r="AY562" s="79">
        <f>MAX(IFERROR(IFERROR(_xlfn.FORECAST.ETS(AY$5,tbl_Model[[#This Row],[H_2023_01]:[H_2025_12]],$H$5:$AQ$5),_xlfn.FORECAST.LINEAR(AY$5,tbl_Model[[#This Row],[H_2023_01]:[H_2025_12]],$H$5:$AQ$5)),0),0)</f>
        <v>3.814202920167173</v>
      </c>
      <c r="AZ562" s="79">
        <f>MAX(IFERROR(IFERROR(_xlfn.FORECAST.ETS(AZ$5,tbl_Model[[#This Row],[H_2023_01]:[H_2025_12]],$H$5:$AQ$5),_xlfn.FORECAST.LINEAR(AZ$5,tbl_Model[[#This Row],[H_2023_01]:[H_2025_12]],$H$5:$AQ$5)),0),0)</f>
        <v>3.8030658247705076</v>
      </c>
      <c r="BA562" s="79">
        <f>MAX(IFERROR(IFERROR(_xlfn.FORECAST.ETS(BA$5,tbl_Model[[#This Row],[H_2023_01]:[H_2025_12]],$H$5:$AQ$5),_xlfn.FORECAST.LINEAR(BA$5,tbl_Model[[#This Row],[H_2023_01]:[H_2025_12]],$H$5:$AQ$5)),0),0)</f>
        <v>3.7919287293738315</v>
      </c>
      <c r="BB562" s="79">
        <f>MAX(IFERROR(IFERROR(_xlfn.FORECAST.ETS(BB$5,tbl_Model[[#This Row],[H_2023_01]:[H_2025_12]],$H$5:$AQ$5),_xlfn.FORECAST.LINEAR(BB$5,tbl_Model[[#This Row],[H_2023_01]:[H_2025_12]],$H$5:$AQ$5)),0),0)</f>
        <v>3.7807916339771661</v>
      </c>
      <c r="BC562" s="79">
        <f>MAX(IFERROR(IFERROR(_xlfn.FORECAST.ETS(BC$5,tbl_Model[[#This Row],[H_2023_01]:[H_2025_12]],$H$5:$AQ$5),_xlfn.FORECAST.LINEAR(BC$5,tbl_Model[[#This Row],[H_2023_01]:[H_2025_12]],$H$5:$AQ$5)),0),0)</f>
        <v>3.76965453858049</v>
      </c>
      <c r="BD562" s="80">
        <f>IFERROR(AR562/SUM(Model!$AR562:$BC562),1/12)</f>
        <v>8.4665785406389596E-2</v>
      </c>
      <c r="BE562" s="80">
        <f>IFERROR(AS562/SUM(Model!$AR562:$BC562),1/12)</f>
        <v>8.4423521393106535E-2</v>
      </c>
      <c r="BF562" s="80">
        <f>IFERROR(AT562/SUM(Model!$AR562:$BC562),1/12)</f>
        <v>8.418125737982371E-2</v>
      </c>
      <c r="BG562" s="80">
        <f>IFERROR(AU562/SUM(Model!$AR562:$BC562),1/12)</f>
        <v>8.3938993366540648E-2</v>
      </c>
      <c r="BH562" s="80">
        <f>IFERROR(AV562/SUM(Model!$AR562:$BC562),1/12)</f>
        <v>8.3696729353257809E-2</v>
      </c>
      <c r="BI562" s="80">
        <f>IFERROR(AW562/SUM(Model!$AR562:$BC562),1/12)</f>
        <v>8.3454465339974748E-2</v>
      </c>
      <c r="BJ562" s="80">
        <f>IFERROR(AX562/SUM(Model!$AR562:$BC562),1/12)</f>
        <v>8.3212201326691923E-2</v>
      </c>
      <c r="BK562" s="80">
        <f>IFERROR(AY562/SUM(Model!$AR562:$BC562),1/12)</f>
        <v>8.2969937313408862E-2</v>
      </c>
      <c r="BL562" s="80">
        <f>IFERROR(AZ562/SUM(Model!$AR562:$BC562),1/12)</f>
        <v>8.2727673300126037E-2</v>
      </c>
      <c r="BM562" s="80">
        <f>IFERROR(BA562/SUM(Model!$AR562:$BC562),1/12)</f>
        <v>8.2485409286842976E-2</v>
      </c>
      <c r="BN562" s="80">
        <f>IFERROR(BB562/SUM(Model!$AR562:$BC562),1/12)</f>
        <v>8.224314527356015E-2</v>
      </c>
      <c r="BO562" s="80">
        <f>IFERROR(BC562/SUM(Model!$AR562:$BC562),1/12)</f>
        <v>8.2000881260277089E-2</v>
      </c>
      <c r="BP562"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51.954261954261973</v>
      </c>
      <c r="BQ562" s="77" cm="1">
        <f t="array" ref="BQ562">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562" s="77" cm="1">
        <f t="array" ref="BR562">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562" s="77">
        <f>IF(tbl_Model[[#This Row],[Type]]="Boutique",
    tbl_Model[[#This Row],[UnitListPrice]],
    tbl_Model[[#This Row],[UnitListPrice]]*(1-SUMIFS(tbl_MarketTerms[WholesaleMarginPct],tbl_MarketTerms[Country],tbl_Model[[#This Row],[country]])))</f>
        <v>6481.3662274419939</v>
      </c>
      <c r="BT562" s="79">
        <f>Model!$BP562*BD562</f>
        <v>4.3987483935668958</v>
      </c>
      <c r="BU562" s="79">
        <f>Model!$BP562*BE562</f>
        <v>4.386161745558697</v>
      </c>
      <c r="BV562" s="79">
        <f>Model!$BP562*BF562</f>
        <v>4.3735750975505097</v>
      </c>
      <c r="BW562" s="79">
        <f>Model!$BP562*BG562</f>
        <v>4.3609884495423108</v>
      </c>
      <c r="BX562" s="79">
        <f>Model!$BP562*BH562</f>
        <v>4.3484018015341235</v>
      </c>
      <c r="BY562" s="79">
        <f>Model!$BP562*BI562</f>
        <v>4.3358151535259246</v>
      </c>
      <c r="BZ562" s="79">
        <f>Model!$BP562*BJ562</f>
        <v>4.3232285055177382</v>
      </c>
      <c r="CA562" s="79">
        <f>Model!$BP562*BK562</f>
        <v>4.3106418575095393</v>
      </c>
      <c r="CB562" s="79">
        <f>Model!$BP562*BL562</f>
        <v>4.298055209501352</v>
      </c>
      <c r="CC562" s="79">
        <f>Model!$BP562*BM562</f>
        <v>4.2854685614931531</v>
      </c>
      <c r="CD562" s="79">
        <f>Model!$BP562*BN562</f>
        <v>4.2728819134849667</v>
      </c>
      <c r="CE562" s="79">
        <f>Model!$BP562*BO562</f>
        <v>4.2602952654767678</v>
      </c>
      <c r="CF562" s="79">
        <f>Model!$BS562*BT562</f>
        <v>28509.899281079204</v>
      </c>
      <c r="CG562" s="79">
        <f>Model!$BS562*BU562</f>
        <v>28428.320605762161</v>
      </c>
      <c r="CH562" s="79">
        <f>Model!$BS562*BV562</f>
        <v>28346.741930445198</v>
      </c>
      <c r="CI562" s="79">
        <f>Model!$BS562*BW562</f>
        <v>28265.163255128158</v>
      </c>
      <c r="CJ562" s="79">
        <f>Model!$BS562*BX562</f>
        <v>28183.584579811191</v>
      </c>
      <c r="CK562" s="79">
        <f>Model!$BS562*BY562</f>
        <v>28102.005904494152</v>
      </c>
      <c r="CL562" s="79">
        <f>Model!$BS562*BZ562</f>
        <v>28020.427229177192</v>
      </c>
      <c r="CM562" s="79">
        <f>Model!$BS562*CA562</f>
        <v>27938.848553860153</v>
      </c>
      <c r="CN562" s="79">
        <f>Model!$BS562*CB562</f>
        <v>27857.269878543186</v>
      </c>
      <c r="CO562" s="79">
        <f>Model!$BS562*CC562</f>
        <v>27775.691203226146</v>
      </c>
      <c r="CP562" s="79">
        <f>Model!$BS562*CD562</f>
        <v>27694.112527909187</v>
      </c>
      <c r="CQ562" s="79">
        <f>Model!$BS562*CE562</f>
        <v>27612.533852592147</v>
      </c>
      <c r="CR562" s="79">
        <f>Model!$BR562*BT562</f>
        <v>11875.801646172349</v>
      </c>
      <c r="CS562" s="79">
        <f>Model!$BR562*BU562</f>
        <v>11841.82004009682</v>
      </c>
      <c r="CT562" s="79">
        <f>Model!$BR562*BV562</f>
        <v>11807.838434021322</v>
      </c>
      <c r="CU562" s="79">
        <f>Model!$BR562*BW562</f>
        <v>11773.85682794579</v>
      </c>
      <c r="CV562" s="79">
        <f>Model!$BR562*BX562</f>
        <v>11739.875221870292</v>
      </c>
      <c r="CW562" s="79">
        <f>Model!$BR562*BY562</f>
        <v>11705.893615794763</v>
      </c>
      <c r="CX562" s="79">
        <f>Model!$BR562*BZ562</f>
        <v>11671.912009719266</v>
      </c>
      <c r="CY562" s="79">
        <f>Model!$BR562*CA562</f>
        <v>11637.930403643737</v>
      </c>
      <c r="CZ562" s="79">
        <f>Model!$BR562*CB562</f>
        <v>11603.948797568239</v>
      </c>
      <c r="DA562" s="79">
        <f>Model!$BR562*CC562</f>
        <v>11569.967191492708</v>
      </c>
      <c r="DB562" s="79">
        <f>Model!$BR562*CD562</f>
        <v>11535.985585417211</v>
      </c>
      <c r="DC562" s="79">
        <f>Model!$BR562*CE562</f>
        <v>11502.003979341682</v>
      </c>
      <c r="DD562" s="79">
        <f>SUM(Model!$CF562:$CQ562)</f>
        <v>336734.59880202805</v>
      </c>
      <c r="DE562" s="79">
        <f>SUM(Model!$CR562:$DC562)</f>
        <v>140266.83375308418</v>
      </c>
      <c r="DF562" s="80">
        <f>IFERROR((Model!$DD562-Model!$DE562)/Model!$DD562,0)</f>
        <v>0.58344989124343172</v>
      </c>
    </row>
    <row r="563" spans="2:110" x14ac:dyDescent="0.25">
      <c r="B563" t="s">
        <v>371</v>
      </c>
      <c r="C563" t="s">
        <v>148</v>
      </c>
      <c r="D563" t="s">
        <v>8</v>
      </c>
      <c r="E563" s="4">
        <v>156</v>
      </c>
      <c r="F563" s="4">
        <v>1022818.21</v>
      </c>
      <c r="G563" s="4">
        <v>438627.09</v>
      </c>
      <c r="H563" s="4">
        <v>13</v>
      </c>
      <c r="I563" s="4">
        <v>6</v>
      </c>
      <c r="J563" s="4">
        <v>14</v>
      </c>
      <c r="K563" s="4">
        <v>11</v>
      </c>
      <c r="L563" s="4">
        <v>6</v>
      </c>
      <c r="M563" s="4">
        <v>10</v>
      </c>
      <c r="N563" s="4">
        <v>13</v>
      </c>
      <c r="O563" s="4">
        <v>18</v>
      </c>
      <c r="P563" s="4">
        <v>12</v>
      </c>
      <c r="Q563" s="4">
        <v>1</v>
      </c>
      <c r="R563" s="4">
        <v>19</v>
      </c>
      <c r="S563" s="4">
        <v>20</v>
      </c>
      <c r="T563" s="4">
        <v>8</v>
      </c>
      <c r="U563" s="4">
        <v>6</v>
      </c>
      <c r="V563" s="4">
        <v>10</v>
      </c>
      <c r="W563" s="4">
        <v>16</v>
      </c>
      <c r="X563" s="4">
        <v>14</v>
      </c>
      <c r="Y563" s="4">
        <v>17</v>
      </c>
      <c r="Z563" s="4">
        <v>10</v>
      </c>
      <c r="AA563" s="4">
        <v>12</v>
      </c>
      <c r="AB563" s="4">
        <v>41</v>
      </c>
      <c r="AC563" s="4">
        <v>17</v>
      </c>
      <c r="AD563" s="4">
        <v>6</v>
      </c>
      <c r="AE563" s="4">
        <v>29</v>
      </c>
      <c r="AF563" s="4">
        <v>12</v>
      </c>
      <c r="AG563" s="4">
        <v>11</v>
      </c>
      <c r="AH563" s="4">
        <v>15</v>
      </c>
      <c r="AI563" s="4">
        <v>15</v>
      </c>
      <c r="AJ563" s="4">
        <v>5</v>
      </c>
      <c r="AK563" s="4">
        <v>23</v>
      </c>
      <c r="AL563" s="4">
        <v>5</v>
      </c>
      <c r="AM563" s="4">
        <v>4</v>
      </c>
      <c r="AN563" s="4">
        <v>4</v>
      </c>
      <c r="AO563" s="4">
        <v>19</v>
      </c>
      <c r="AP563" s="4">
        <v>24</v>
      </c>
      <c r="AQ563" s="4">
        <v>19</v>
      </c>
      <c r="AR563" s="79">
        <f>MAX(IFERROR(IFERROR(_xlfn.FORECAST.ETS(AR$5,tbl_Model[[#This Row],[H_2023_01]:[H_2025_12]],$H$5:$AQ$5),_xlfn.FORECAST.LINEAR(AR$5,tbl_Model[[#This Row],[H_2023_01]:[H_2025_12]],$H$5:$AQ$5)),0),0)</f>
        <v>16.521067041381666</v>
      </c>
      <c r="AS563" s="79">
        <f>MAX(IFERROR(IFERROR(_xlfn.FORECAST.ETS(AS$5,tbl_Model[[#This Row],[H_2023_01]:[H_2025_12]],$H$5:$AQ$5),_xlfn.FORECAST.LINEAR(AS$5,tbl_Model[[#This Row],[H_2023_01]:[H_2025_12]],$H$5:$AQ$5)),0),0)</f>
        <v>16.601370063477731</v>
      </c>
      <c r="AT563" s="79">
        <f>MAX(IFERROR(IFERROR(_xlfn.FORECAST.ETS(AT$5,tbl_Model[[#This Row],[H_2023_01]:[H_2025_12]],$H$5:$AQ$5),_xlfn.FORECAST.LINEAR(AT$5,tbl_Model[[#This Row],[H_2023_01]:[H_2025_12]],$H$5:$AQ$5)),0),0)</f>
        <v>16.681673085573784</v>
      </c>
      <c r="AU563" s="79">
        <f>MAX(IFERROR(IFERROR(_xlfn.FORECAST.ETS(AU$5,tbl_Model[[#This Row],[H_2023_01]:[H_2025_12]],$H$5:$AQ$5),_xlfn.FORECAST.LINEAR(AU$5,tbl_Model[[#This Row],[H_2023_01]:[H_2025_12]],$H$5:$AQ$5)),0),0)</f>
        <v>16.761976107669849</v>
      </c>
      <c r="AV563" s="79">
        <f>MAX(IFERROR(IFERROR(_xlfn.FORECAST.ETS(AV$5,tbl_Model[[#This Row],[H_2023_01]:[H_2025_12]],$H$5:$AQ$5),_xlfn.FORECAST.LINEAR(AV$5,tbl_Model[[#This Row],[H_2023_01]:[H_2025_12]],$H$5:$AQ$5)),0),0)</f>
        <v>16.842279129765902</v>
      </c>
      <c r="AW563" s="79">
        <f>MAX(IFERROR(IFERROR(_xlfn.FORECAST.ETS(AW$5,tbl_Model[[#This Row],[H_2023_01]:[H_2025_12]],$H$5:$AQ$5),_xlfn.FORECAST.LINEAR(AW$5,tbl_Model[[#This Row],[H_2023_01]:[H_2025_12]],$H$5:$AQ$5)),0),0)</f>
        <v>16.92258215186197</v>
      </c>
      <c r="AX563" s="79">
        <f>MAX(IFERROR(IFERROR(_xlfn.FORECAST.ETS(AX$5,tbl_Model[[#This Row],[H_2023_01]:[H_2025_12]],$H$5:$AQ$5),_xlfn.FORECAST.LINEAR(AX$5,tbl_Model[[#This Row],[H_2023_01]:[H_2025_12]],$H$5:$AQ$5)),0),0)</f>
        <v>17.00288517395802</v>
      </c>
      <c r="AY563" s="79">
        <f>MAX(IFERROR(IFERROR(_xlfn.FORECAST.ETS(AY$5,tbl_Model[[#This Row],[H_2023_01]:[H_2025_12]],$H$5:$AQ$5),_xlfn.FORECAST.LINEAR(AY$5,tbl_Model[[#This Row],[H_2023_01]:[H_2025_12]],$H$5:$AQ$5)),0),0)</f>
        <v>17.083188196054088</v>
      </c>
      <c r="AZ563" s="79">
        <f>MAX(IFERROR(IFERROR(_xlfn.FORECAST.ETS(AZ$5,tbl_Model[[#This Row],[H_2023_01]:[H_2025_12]],$H$5:$AQ$5),_xlfn.FORECAST.LINEAR(AZ$5,tbl_Model[[#This Row],[H_2023_01]:[H_2025_12]],$H$5:$AQ$5)),0),0)</f>
        <v>17.163491218150142</v>
      </c>
      <c r="BA563" s="79">
        <f>MAX(IFERROR(IFERROR(_xlfn.FORECAST.ETS(BA$5,tbl_Model[[#This Row],[H_2023_01]:[H_2025_12]],$H$5:$AQ$5),_xlfn.FORECAST.LINEAR(BA$5,tbl_Model[[#This Row],[H_2023_01]:[H_2025_12]],$H$5:$AQ$5)),0),0)</f>
        <v>17.243794240246206</v>
      </c>
      <c r="BB563" s="79">
        <f>MAX(IFERROR(IFERROR(_xlfn.FORECAST.ETS(BB$5,tbl_Model[[#This Row],[H_2023_01]:[H_2025_12]],$H$5:$AQ$5),_xlfn.FORECAST.LINEAR(BB$5,tbl_Model[[#This Row],[H_2023_01]:[H_2025_12]],$H$5:$AQ$5)),0),0)</f>
        <v>17.32409726234226</v>
      </c>
      <c r="BC563" s="79">
        <f>MAX(IFERROR(IFERROR(_xlfn.FORECAST.ETS(BC$5,tbl_Model[[#This Row],[H_2023_01]:[H_2025_12]],$H$5:$AQ$5),_xlfn.FORECAST.LINEAR(BC$5,tbl_Model[[#This Row],[H_2023_01]:[H_2025_12]],$H$5:$AQ$5)),0),0)</f>
        <v>17.404400284438324</v>
      </c>
      <c r="BD563" s="80">
        <f>IFERROR(AR563/SUM(Model!$AR563:$BC563),1/12)</f>
        <v>8.1163544399223908E-2</v>
      </c>
      <c r="BE563" s="80">
        <f>IFERROR(AS563/SUM(Model!$AR563:$BC563),1/12)</f>
        <v>8.1558051478152913E-2</v>
      </c>
      <c r="BF563" s="80">
        <f>IFERROR(AT563/SUM(Model!$AR563:$BC563),1/12)</f>
        <v>8.1952558557081875E-2</v>
      </c>
      <c r="BG563" s="80">
        <f>IFERROR(AU563/SUM(Model!$AR563:$BC563),1/12)</f>
        <v>8.234706563601088E-2</v>
      </c>
      <c r="BH563" s="80">
        <f>IFERROR(AV563/SUM(Model!$AR563:$BC563),1/12)</f>
        <v>8.2741572714939829E-2</v>
      </c>
      <c r="BI563" s="80">
        <f>IFERROR(AW563/SUM(Model!$AR563:$BC563),1/12)</f>
        <v>8.3136079793868861E-2</v>
      </c>
      <c r="BJ563" s="80">
        <f>IFERROR(AX563/SUM(Model!$AR563:$BC563),1/12)</f>
        <v>8.3530586872797796E-2</v>
      </c>
      <c r="BK563" s="80">
        <f>IFERROR(AY563/SUM(Model!$AR563:$BC563),1/12)</f>
        <v>8.3925093951726815E-2</v>
      </c>
      <c r="BL563" s="80">
        <f>IFERROR(AZ563/SUM(Model!$AR563:$BC563),1/12)</f>
        <v>8.4319601030655777E-2</v>
      </c>
      <c r="BM563" s="80">
        <f>IFERROR(BA563/SUM(Model!$AR563:$BC563),1/12)</f>
        <v>8.4714108109584782E-2</v>
      </c>
      <c r="BN563" s="80">
        <f>IFERROR(BB563/SUM(Model!$AR563:$BC563),1/12)</f>
        <v>8.5108615188513731E-2</v>
      </c>
      <c r="BO563" s="80">
        <f>IFERROR(BC563/SUM(Model!$AR563:$BC563),1/12)</f>
        <v>8.5503122267442735E-2</v>
      </c>
      <c r="BP563"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163.16297786720321</v>
      </c>
      <c r="BQ563" s="77" cm="1">
        <f t="array" ref="BQ563">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563" s="77" cm="1">
        <f t="array" ref="BR563">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563" s="77">
        <f>IF(tbl_Model[[#This Row],[Type]]="Boutique",
    tbl_Model[[#This Row],[UnitListPrice]],
    tbl_Model[[#This Row],[UnitListPrice]]*(1-SUMIFS(tbl_MarketTerms[WholesaleMarginPct],tbl_MarketTerms[Country],tbl_Model[[#This Row],[country]])))</f>
        <v>6425.0880836436554</v>
      </c>
      <c r="BT563" s="79">
        <f>Model!$BP563*BD563</f>
        <v>13.242885598434336</v>
      </c>
      <c r="BU563" s="79">
        <f>Model!$BP563*BE563</f>
        <v>13.307254548222083</v>
      </c>
      <c r="BV563" s="79">
        <f>Model!$BP563*BF563</f>
        <v>13.371623498009825</v>
      </c>
      <c r="BW563" s="79">
        <f>Model!$BP563*BG563</f>
        <v>13.435992447797574</v>
      </c>
      <c r="BX563" s="79">
        <f>Model!$BP563*BH563</f>
        <v>13.500361397585312</v>
      </c>
      <c r="BY563" s="79">
        <f>Model!$BP563*BI563</f>
        <v>13.564730347373064</v>
      </c>
      <c r="BZ563" s="79">
        <f>Model!$BP563*BJ563</f>
        <v>13.629099297160803</v>
      </c>
      <c r="CA563" s="79">
        <f>Model!$BP563*BK563</f>
        <v>13.693468246948552</v>
      </c>
      <c r="CB563" s="79">
        <f>Model!$BP563*BL563</f>
        <v>13.757837196736293</v>
      </c>
      <c r="CC563" s="79">
        <f>Model!$BP563*BM563</f>
        <v>13.822206146524042</v>
      </c>
      <c r="CD563" s="79">
        <f>Model!$BP563*BN563</f>
        <v>13.88657509631178</v>
      </c>
      <c r="CE563" s="79">
        <f>Model!$BP563*BO563</f>
        <v>13.950944046099529</v>
      </c>
      <c r="CF563" s="79">
        <f>Model!$BS563*BT563</f>
        <v>85086.706451556631</v>
      </c>
      <c r="CG563" s="79">
        <f>Model!$BS563*BU563</f>
        <v>85500.282623794541</v>
      </c>
      <c r="CH563" s="79">
        <f>Model!$BS563*BV563</f>
        <v>85913.858796032422</v>
      </c>
      <c r="CI563" s="79">
        <f>Model!$BS563*BW563</f>
        <v>86327.434968270347</v>
      </c>
      <c r="CJ563" s="79">
        <f>Model!$BS563*BX563</f>
        <v>86741.011140508199</v>
      </c>
      <c r="CK563" s="79">
        <f>Model!$BS563*BY563</f>
        <v>87154.587312746138</v>
      </c>
      <c r="CL563" s="79">
        <f>Model!$BS563*BZ563</f>
        <v>87568.16348498399</v>
      </c>
      <c r="CM563" s="79">
        <f>Model!$BS563*CA563</f>
        <v>87981.739657221915</v>
      </c>
      <c r="CN563" s="79">
        <f>Model!$BS563*CB563</f>
        <v>88395.315829459796</v>
      </c>
      <c r="CO563" s="79">
        <f>Model!$BS563*CC563</f>
        <v>88808.892001697706</v>
      </c>
      <c r="CP563" s="79">
        <f>Model!$BS563*CD563</f>
        <v>89222.468173935573</v>
      </c>
      <c r="CQ563" s="79">
        <f>Model!$BS563*CE563</f>
        <v>89636.044346173483</v>
      </c>
      <c r="CR563" s="79">
        <f>Model!$BR563*BT563</f>
        <v>35753.325382275434</v>
      </c>
      <c r="CS563" s="79">
        <f>Model!$BR563*BU563</f>
        <v>35927.109561650112</v>
      </c>
      <c r="CT563" s="79">
        <f>Model!$BR563*BV563</f>
        <v>36100.893741024782</v>
      </c>
      <c r="CU563" s="79">
        <f>Model!$BR563*BW563</f>
        <v>36274.677920399467</v>
      </c>
      <c r="CV563" s="79">
        <f>Model!$BR563*BX563</f>
        <v>36448.462099774122</v>
      </c>
      <c r="CW563" s="79">
        <f>Model!$BR563*BY563</f>
        <v>36622.246279148814</v>
      </c>
      <c r="CX563" s="79">
        <f>Model!$BR563*BZ563</f>
        <v>36796.03045852347</v>
      </c>
      <c r="CY563" s="79">
        <f>Model!$BR563*CA563</f>
        <v>36969.814637898155</v>
      </c>
      <c r="CZ563" s="79">
        <f>Model!$BR563*CB563</f>
        <v>37143.598817272818</v>
      </c>
      <c r="DA563" s="79">
        <f>Model!$BR563*CC563</f>
        <v>37317.382996647502</v>
      </c>
      <c r="DB563" s="79">
        <f>Model!$BR563*CD563</f>
        <v>37491.167176022158</v>
      </c>
      <c r="DC563" s="79">
        <f>Model!$BR563*CE563</f>
        <v>37664.951355396843</v>
      </c>
      <c r="DD563" s="79">
        <f>SUM(Model!$CF563:$CQ563)</f>
        <v>1048336.5047863808</v>
      </c>
      <c r="DE563" s="79">
        <f>SUM(Model!$CR563:$DC563)</f>
        <v>440509.66042603366</v>
      </c>
      <c r="DF563" s="80">
        <f>IFERROR((Model!$DD563-Model!$DE563)/Model!$DD563,0)</f>
        <v>0.57980127715213337</v>
      </c>
    </row>
    <row r="564" spans="2:110" x14ac:dyDescent="0.25">
      <c r="B564" t="s">
        <v>371</v>
      </c>
      <c r="C564" t="s">
        <v>148</v>
      </c>
      <c r="D564" t="s">
        <v>7</v>
      </c>
      <c r="E564" s="4">
        <v>223</v>
      </c>
      <c r="F564" s="4">
        <v>1297385.73</v>
      </c>
      <c r="G564" s="4">
        <v>622473.41</v>
      </c>
      <c r="H564" s="4">
        <v>20</v>
      </c>
      <c r="I564" s="4">
        <v>25</v>
      </c>
      <c r="J564" s="4">
        <v>21</v>
      </c>
      <c r="K564" s="4">
        <v>18</v>
      </c>
      <c r="L564" s="4">
        <v>21</v>
      </c>
      <c r="M564" s="4">
        <v>21</v>
      </c>
      <c r="N564" s="4">
        <v>34</v>
      </c>
      <c r="O564" s="4">
        <v>17</v>
      </c>
      <c r="P564" s="4">
        <v>19</v>
      </c>
      <c r="Q564" s="4">
        <v>21</v>
      </c>
      <c r="R564" s="4">
        <v>18</v>
      </c>
      <c r="S564" s="4">
        <v>45</v>
      </c>
      <c r="T564" s="4">
        <v>7</v>
      </c>
      <c r="U564" s="4">
        <v>7</v>
      </c>
      <c r="V564" s="4">
        <v>35</v>
      </c>
      <c r="W564" s="4">
        <v>21</v>
      </c>
      <c r="X564" s="4">
        <v>19</v>
      </c>
      <c r="Y564" s="4">
        <v>35</v>
      </c>
      <c r="Z564" s="4">
        <v>29</v>
      </c>
      <c r="AA564" s="4">
        <v>31</v>
      </c>
      <c r="AB564" s="4">
        <v>18</v>
      </c>
      <c r="AC564" s="4">
        <v>31</v>
      </c>
      <c r="AD564" s="4">
        <v>18</v>
      </c>
      <c r="AE564" s="4">
        <v>24</v>
      </c>
      <c r="AF564" s="4">
        <v>13</v>
      </c>
      <c r="AG564" s="4">
        <v>10</v>
      </c>
      <c r="AH564" s="4">
        <v>20</v>
      </c>
      <c r="AI564" s="4">
        <v>20</v>
      </c>
      <c r="AJ564" s="4">
        <v>11</v>
      </c>
      <c r="AK564" s="4">
        <v>27</v>
      </c>
      <c r="AL564" s="4">
        <v>8</v>
      </c>
      <c r="AM564" s="4">
        <v>13</v>
      </c>
      <c r="AN564" s="4">
        <v>31</v>
      </c>
      <c r="AO564" s="4">
        <v>28</v>
      </c>
      <c r="AP564" s="4">
        <v>18</v>
      </c>
      <c r="AQ564" s="4">
        <v>24</v>
      </c>
      <c r="AR564" s="79">
        <f>MAX(IFERROR(IFERROR(_xlfn.FORECAST.ETS(AR$5,tbl_Model[[#This Row],[H_2023_01]:[H_2025_12]],$H$5:$AQ$5),_xlfn.FORECAST.LINEAR(AR$5,tbl_Model[[#This Row],[H_2023_01]:[H_2025_12]],$H$5:$AQ$5)),0),0)</f>
        <v>23.924581724581714</v>
      </c>
      <c r="AS564" s="79">
        <f>MAX(IFERROR(IFERROR(_xlfn.FORECAST.ETS(AS$5,tbl_Model[[#This Row],[H_2023_01]:[H_2025_12]],$H$5:$AQ$5),_xlfn.FORECAST.LINEAR(AS$5,tbl_Model[[#This Row],[H_2023_01]:[H_2025_12]],$H$5:$AQ$5)),0),0)</f>
        <v>23.849163449163452</v>
      </c>
      <c r="AT564" s="79">
        <f>MAX(IFERROR(IFERROR(_xlfn.FORECAST.ETS(AT$5,tbl_Model[[#This Row],[H_2023_01]:[H_2025_12]],$H$5:$AQ$5),_xlfn.FORECAST.LINEAR(AT$5,tbl_Model[[#This Row],[H_2023_01]:[H_2025_12]],$H$5:$AQ$5)),0),0)</f>
        <v>23.773745173745162</v>
      </c>
      <c r="AU564" s="79">
        <f>MAX(IFERROR(IFERROR(_xlfn.FORECAST.ETS(AU$5,tbl_Model[[#This Row],[H_2023_01]:[H_2025_12]],$H$5:$AQ$5),_xlfn.FORECAST.LINEAR(AU$5,tbl_Model[[#This Row],[H_2023_01]:[H_2025_12]],$H$5:$AQ$5)),0),0)</f>
        <v>23.698326898326901</v>
      </c>
      <c r="AV564" s="79">
        <f>MAX(IFERROR(IFERROR(_xlfn.FORECAST.ETS(AV$5,tbl_Model[[#This Row],[H_2023_01]:[H_2025_12]],$H$5:$AQ$5),_xlfn.FORECAST.LINEAR(AV$5,tbl_Model[[#This Row],[H_2023_01]:[H_2025_12]],$H$5:$AQ$5)),0),0)</f>
        <v>23.622908622908611</v>
      </c>
      <c r="AW564" s="79">
        <f>MAX(IFERROR(IFERROR(_xlfn.FORECAST.ETS(AW$5,tbl_Model[[#This Row],[H_2023_01]:[H_2025_12]],$H$5:$AQ$5),_xlfn.FORECAST.LINEAR(AW$5,tbl_Model[[#This Row],[H_2023_01]:[H_2025_12]],$H$5:$AQ$5)),0),0)</f>
        <v>23.547490347490353</v>
      </c>
      <c r="AX564" s="79">
        <f>MAX(IFERROR(IFERROR(_xlfn.FORECAST.ETS(AX$5,tbl_Model[[#This Row],[H_2023_01]:[H_2025_12]],$H$5:$AQ$5),_xlfn.FORECAST.LINEAR(AX$5,tbl_Model[[#This Row],[H_2023_01]:[H_2025_12]],$H$5:$AQ$5)),0),0)</f>
        <v>23.472072072072063</v>
      </c>
      <c r="AY564" s="79">
        <f>MAX(IFERROR(IFERROR(_xlfn.FORECAST.ETS(AY$5,tbl_Model[[#This Row],[H_2023_01]:[H_2025_12]],$H$5:$AQ$5),_xlfn.FORECAST.LINEAR(AY$5,tbl_Model[[#This Row],[H_2023_01]:[H_2025_12]],$H$5:$AQ$5)),0),0)</f>
        <v>23.396653796653801</v>
      </c>
      <c r="AZ564" s="79">
        <f>MAX(IFERROR(IFERROR(_xlfn.FORECAST.ETS(AZ$5,tbl_Model[[#This Row],[H_2023_01]:[H_2025_12]],$H$5:$AQ$5),_xlfn.FORECAST.LINEAR(AZ$5,tbl_Model[[#This Row],[H_2023_01]:[H_2025_12]],$H$5:$AQ$5)),0),0)</f>
        <v>23.321235521235511</v>
      </c>
      <c r="BA564" s="79">
        <f>MAX(IFERROR(IFERROR(_xlfn.FORECAST.ETS(BA$5,tbl_Model[[#This Row],[H_2023_01]:[H_2025_12]],$H$5:$AQ$5),_xlfn.FORECAST.LINEAR(BA$5,tbl_Model[[#This Row],[H_2023_01]:[H_2025_12]],$H$5:$AQ$5)),0),0)</f>
        <v>23.24581724581725</v>
      </c>
      <c r="BB564" s="79">
        <f>MAX(IFERROR(IFERROR(_xlfn.FORECAST.ETS(BB$5,tbl_Model[[#This Row],[H_2023_01]:[H_2025_12]],$H$5:$AQ$5),_xlfn.FORECAST.LINEAR(BB$5,tbl_Model[[#This Row],[H_2023_01]:[H_2025_12]],$H$5:$AQ$5)),0),0)</f>
        <v>23.17039897039896</v>
      </c>
      <c r="BC564" s="79">
        <f>MAX(IFERROR(IFERROR(_xlfn.FORECAST.ETS(BC$5,tbl_Model[[#This Row],[H_2023_01]:[H_2025_12]],$H$5:$AQ$5),_xlfn.FORECAST.LINEAR(BC$5,tbl_Model[[#This Row],[H_2023_01]:[H_2025_12]],$H$5:$AQ$5)),0),0)</f>
        <v>23.094980694980698</v>
      </c>
      <c r="BD564" s="80">
        <f>IFERROR(AR564/SUM(Model!$AR564:$BC564),1/12)</f>
        <v>8.4803645169001463E-2</v>
      </c>
      <c r="BE564" s="80">
        <f>IFERROR(AS564/SUM(Model!$AR564:$BC564),1/12)</f>
        <v>8.4536315744334581E-2</v>
      </c>
      <c r="BF564" s="80">
        <f>IFERROR(AT564/SUM(Model!$AR564:$BC564),1/12)</f>
        <v>8.4268986319667588E-2</v>
      </c>
      <c r="BG564" s="80">
        <f>IFERROR(AU564/SUM(Model!$AR564:$BC564),1/12)</f>
        <v>8.4001656895000706E-2</v>
      </c>
      <c r="BH564" s="80">
        <f>IFERROR(AV564/SUM(Model!$AR564:$BC564),1/12)</f>
        <v>8.3734327470333728E-2</v>
      </c>
      <c r="BI564" s="80">
        <f>IFERROR(AW564/SUM(Model!$AR564:$BC564),1/12)</f>
        <v>8.346699804566686E-2</v>
      </c>
      <c r="BJ564" s="80">
        <f>IFERROR(AX564/SUM(Model!$AR564:$BC564),1/12)</f>
        <v>8.3199668620999867E-2</v>
      </c>
      <c r="BK564" s="80">
        <f>IFERROR(AY564/SUM(Model!$AR564:$BC564),1/12)</f>
        <v>8.2932339196332985E-2</v>
      </c>
      <c r="BL564" s="80">
        <f>IFERROR(AZ564/SUM(Model!$AR564:$BC564),1/12)</f>
        <v>8.2665009771666006E-2</v>
      </c>
      <c r="BM564" s="80">
        <f>IFERROR(BA564/SUM(Model!$AR564:$BC564),1/12)</f>
        <v>8.2397680346999111E-2</v>
      </c>
      <c r="BN564" s="80">
        <f>IFERROR(BB564/SUM(Model!$AR564:$BC564),1/12)</f>
        <v>8.2130350922332132E-2</v>
      </c>
      <c r="BO564" s="80">
        <f>IFERROR(BC564/SUM(Model!$AR564:$BC564),1/12)</f>
        <v>8.186302149766525E-2</v>
      </c>
      <c r="BP564"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225.94130675526026</v>
      </c>
      <c r="BQ564" s="77" cm="1">
        <f t="array" ref="BQ564">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564" s="77" cm="1">
        <f t="array" ref="BR564">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564" s="77">
        <f>IF(tbl_Model[[#This Row],[Type]]="Boutique",
    tbl_Model[[#This Row],[UnitListPrice]],
    tbl_Model[[#This Row],[UnitListPrice]]*(1-SUMIFS(tbl_MarketTerms[WholesaleMarginPct],tbl_MarketTerms[Country],tbl_Model[[#This Row],[country]])))</f>
        <v>5712.2315955313661</v>
      </c>
      <c r="BT564" s="79">
        <f>Model!$BP564*BD564</f>
        <v>19.160646407093605</v>
      </c>
      <c r="BU564" s="79">
        <f>Model!$BP564*BE564</f>
        <v>19.100245647550238</v>
      </c>
      <c r="BV564" s="79">
        <f>Model!$BP564*BF564</f>
        <v>19.039844888006844</v>
      </c>
      <c r="BW564" s="79">
        <f>Model!$BP564*BG564</f>
        <v>18.979444128463477</v>
      </c>
      <c r="BX564" s="79">
        <f>Model!$BP564*BH564</f>
        <v>18.919043368920089</v>
      </c>
      <c r="BY564" s="79">
        <f>Model!$BP564*BI564</f>
        <v>18.858642609376723</v>
      </c>
      <c r="BZ564" s="79">
        <f>Model!$BP564*BJ564</f>
        <v>18.798241849833332</v>
      </c>
      <c r="CA564" s="79">
        <f>Model!$BP564*BK564</f>
        <v>18.737841090289965</v>
      </c>
      <c r="CB564" s="79">
        <f>Model!$BP564*BL564</f>
        <v>18.677440330746578</v>
      </c>
      <c r="CC564" s="79">
        <f>Model!$BP564*BM564</f>
        <v>18.617039571203204</v>
      </c>
      <c r="CD564" s="79">
        <f>Model!$BP564*BN564</f>
        <v>18.556638811659816</v>
      </c>
      <c r="CE564" s="79">
        <f>Model!$BP564*BO564</f>
        <v>18.49623805211645</v>
      </c>
      <c r="CF564" s="79">
        <f>Model!$BS564*BT564</f>
        <v>109450.04979740464</v>
      </c>
      <c r="CG564" s="79">
        <f>Model!$BS564*BU564</f>
        <v>109105.02667034692</v>
      </c>
      <c r="CH564" s="79">
        <f>Model!$BS564*BV564</f>
        <v>108760.00354328906</v>
      </c>
      <c r="CI564" s="79">
        <f>Model!$BS564*BW564</f>
        <v>108414.98041623135</v>
      </c>
      <c r="CJ564" s="79">
        <f>Model!$BS564*BX564</f>
        <v>108069.95728917352</v>
      </c>
      <c r="CK564" s="79">
        <f>Model!$BS564*BY564</f>
        <v>107724.93416211581</v>
      </c>
      <c r="CL564" s="79">
        <f>Model!$BS564*BZ564</f>
        <v>107379.91103505796</v>
      </c>
      <c r="CM564" s="79">
        <f>Model!$BS564*CA564</f>
        <v>107034.88790800024</v>
      </c>
      <c r="CN564" s="79">
        <f>Model!$BS564*CB564</f>
        <v>106689.86478094241</v>
      </c>
      <c r="CO564" s="79">
        <f>Model!$BS564*CC564</f>
        <v>106344.84165388466</v>
      </c>
      <c r="CP564" s="79">
        <f>Model!$BS564*CD564</f>
        <v>105999.81852682683</v>
      </c>
      <c r="CQ564" s="79">
        <f>Model!$BS564*CE564</f>
        <v>105654.79539976912</v>
      </c>
      <c r="CR564" s="79">
        <f>Model!$BR564*BT564</f>
        <v>51730.177719615465</v>
      </c>
      <c r="CS564" s="79">
        <f>Model!$BR564*BU564</f>
        <v>51567.106915051096</v>
      </c>
      <c r="CT564" s="79">
        <f>Model!$BR564*BV564</f>
        <v>51404.036110486653</v>
      </c>
      <c r="CU564" s="79">
        <f>Model!$BR564*BW564</f>
        <v>51240.965305922284</v>
      </c>
      <c r="CV564" s="79">
        <f>Model!$BR564*BX564</f>
        <v>51077.894501357863</v>
      </c>
      <c r="CW564" s="79">
        <f>Model!$BR564*BY564</f>
        <v>50914.823696793494</v>
      </c>
      <c r="CX564" s="79">
        <f>Model!$BR564*BZ564</f>
        <v>50751.752892229058</v>
      </c>
      <c r="CY564" s="79">
        <f>Model!$BR564*CA564</f>
        <v>50588.682087664696</v>
      </c>
      <c r="CZ564" s="79">
        <f>Model!$BR564*CB564</f>
        <v>50425.611283100268</v>
      </c>
      <c r="DA564" s="79">
        <f>Model!$BR564*CC564</f>
        <v>50262.540478535884</v>
      </c>
      <c r="DB564" s="79">
        <f>Model!$BR564*CD564</f>
        <v>50099.469673971456</v>
      </c>
      <c r="DC564" s="79">
        <f>Model!$BR564*CE564</f>
        <v>49936.398869407087</v>
      </c>
      <c r="DD564" s="79">
        <f>SUM(Model!$CF564:$CQ564)</f>
        <v>1290629.0711830426</v>
      </c>
      <c r="DE564" s="79">
        <f>SUM(Model!$CR564:$DC564)</f>
        <v>609999.4595341353</v>
      </c>
      <c r="DF564" s="80">
        <f>IFERROR((Model!$DD564-Model!$DE564)/Model!$DD564,0)</f>
        <v>0.52736268448146362</v>
      </c>
    </row>
    <row r="565" spans="2:110" x14ac:dyDescent="0.25">
      <c r="B565" t="s">
        <v>371</v>
      </c>
      <c r="C565" t="s">
        <v>148</v>
      </c>
      <c r="D565" t="s">
        <v>21</v>
      </c>
      <c r="E565" s="4">
        <v>209</v>
      </c>
      <c r="F565" s="4">
        <v>1262084.32</v>
      </c>
      <c r="G565" s="4">
        <v>554743.99</v>
      </c>
      <c r="H565" s="4">
        <v>5</v>
      </c>
      <c r="I565" s="4">
        <v>22</v>
      </c>
      <c r="J565" s="4">
        <v>17</v>
      </c>
      <c r="K565" s="4">
        <v>22</v>
      </c>
      <c r="L565" s="4">
        <v>31</v>
      </c>
      <c r="M565" s="4">
        <v>13</v>
      </c>
      <c r="N565" s="4">
        <v>36</v>
      </c>
      <c r="O565" s="4">
        <v>14</v>
      </c>
      <c r="P565" s="4">
        <v>8</v>
      </c>
      <c r="Q565" s="4">
        <v>13</v>
      </c>
      <c r="R565" s="4">
        <v>14</v>
      </c>
      <c r="S565" s="4">
        <v>22</v>
      </c>
      <c r="T565" s="4">
        <v>12</v>
      </c>
      <c r="U565" s="4">
        <v>11</v>
      </c>
      <c r="V565" s="4">
        <v>28</v>
      </c>
      <c r="W565" s="4">
        <v>17</v>
      </c>
      <c r="X565" s="4">
        <v>19</v>
      </c>
      <c r="Y565" s="4">
        <v>8</v>
      </c>
      <c r="Z565" s="4">
        <v>4</v>
      </c>
      <c r="AA565" s="4">
        <v>33</v>
      </c>
      <c r="AB565" s="4">
        <v>26</v>
      </c>
      <c r="AC565" s="4">
        <v>49</v>
      </c>
      <c r="AD565" s="4">
        <v>20</v>
      </c>
      <c r="AE565" s="4">
        <v>17</v>
      </c>
      <c r="AF565" s="4">
        <v>14</v>
      </c>
      <c r="AG565" s="4">
        <v>12</v>
      </c>
      <c r="AH565" s="4">
        <v>11</v>
      </c>
      <c r="AI565" s="4">
        <v>32</v>
      </c>
      <c r="AJ565" s="4">
        <v>17</v>
      </c>
      <c r="AK565" s="4">
        <v>18</v>
      </c>
      <c r="AL565" s="4">
        <v>28</v>
      </c>
      <c r="AM565" s="4">
        <v>9</v>
      </c>
      <c r="AN565" s="4">
        <v>6</v>
      </c>
      <c r="AO565" s="4">
        <v>3</v>
      </c>
      <c r="AP565" s="4">
        <v>36</v>
      </c>
      <c r="AQ565" s="4">
        <v>23</v>
      </c>
      <c r="AR565" s="79">
        <f>MAX(IFERROR(IFERROR(_xlfn.FORECAST.ETS(AR$5,tbl_Model[[#This Row],[H_2023_01]:[H_2025_12]],$H$5:$AQ$5),_xlfn.FORECAST.LINEAR(AR$5,tbl_Model[[#This Row],[H_2023_01]:[H_2025_12]],$H$5:$AQ$5)),0),0)</f>
        <v>19.666558725922538</v>
      </c>
      <c r="AS565" s="79">
        <f>MAX(IFERROR(IFERROR(_xlfn.FORECAST.ETS(AS$5,tbl_Model[[#This Row],[H_2023_01]:[H_2025_12]],$H$5:$AQ$5),_xlfn.FORECAST.LINEAR(AS$5,tbl_Model[[#This Row],[H_2023_01]:[H_2025_12]],$H$5:$AQ$5)),0),0)</f>
        <v>19.74936637308781</v>
      </c>
      <c r="AT565" s="79">
        <f>MAX(IFERROR(IFERROR(_xlfn.FORECAST.ETS(AT$5,tbl_Model[[#This Row],[H_2023_01]:[H_2025_12]],$H$5:$AQ$5),_xlfn.FORECAST.LINEAR(AT$5,tbl_Model[[#This Row],[H_2023_01]:[H_2025_12]],$H$5:$AQ$5)),0),0)</f>
        <v>19.832174020253085</v>
      </c>
      <c r="AU565" s="79">
        <f>MAX(IFERROR(IFERROR(_xlfn.FORECAST.ETS(AU$5,tbl_Model[[#This Row],[H_2023_01]:[H_2025_12]],$H$5:$AQ$5),_xlfn.FORECAST.LINEAR(AU$5,tbl_Model[[#This Row],[H_2023_01]:[H_2025_12]],$H$5:$AQ$5)),0),0)</f>
        <v>19.914981667418356</v>
      </c>
      <c r="AV565" s="79">
        <f>MAX(IFERROR(IFERROR(_xlfn.FORECAST.ETS(AV$5,tbl_Model[[#This Row],[H_2023_01]:[H_2025_12]],$H$5:$AQ$5),_xlfn.FORECAST.LINEAR(AV$5,tbl_Model[[#This Row],[H_2023_01]:[H_2025_12]],$H$5:$AQ$5)),0),0)</f>
        <v>19.997789314583628</v>
      </c>
      <c r="AW565" s="79">
        <f>MAX(IFERROR(IFERROR(_xlfn.FORECAST.ETS(AW$5,tbl_Model[[#This Row],[H_2023_01]:[H_2025_12]],$H$5:$AQ$5),_xlfn.FORECAST.LINEAR(AW$5,tbl_Model[[#This Row],[H_2023_01]:[H_2025_12]],$H$5:$AQ$5)),0),0)</f>
        <v>20.080596961748899</v>
      </c>
      <c r="AX565" s="79">
        <f>MAX(IFERROR(IFERROR(_xlfn.FORECAST.ETS(AX$5,tbl_Model[[#This Row],[H_2023_01]:[H_2025_12]],$H$5:$AQ$5),_xlfn.FORECAST.LINEAR(AX$5,tbl_Model[[#This Row],[H_2023_01]:[H_2025_12]],$H$5:$AQ$5)),0),0)</f>
        <v>20.163404608914171</v>
      </c>
      <c r="AY565" s="79">
        <f>MAX(IFERROR(IFERROR(_xlfn.FORECAST.ETS(AY$5,tbl_Model[[#This Row],[H_2023_01]:[H_2025_12]],$H$5:$AQ$5),_xlfn.FORECAST.LINEAR(AY$5,tbl_Model[[#This Row],[H_2023_01]:[H_2025_12]],$H$5:$AQ$5)),0),0)</f>
        <v>20.246212256079446</v>
      </c>
      <c r="AZ565" s="79">
        <f>MAX(IFERROR(IFERROR(_xlfn.FORECAST.ETS(AZ$5,tbl_Model[[#This Row],[H_2023_01]:[H_2025_12]],$H$5:$AQ$5),_xlfn.FORECAST.LINEAR(AZ$5,tbl_Model[[#This Row],[H_2023_01]:[H_2025_12]],$H$5:$AQ$5)),0),0)</f>
        <v>20.329019903244717</v>
      </c>
      <c r="BA565" s="79">
        <f>MAX(IFERROR(IFERROR(_xlfn.FORECAST.ETS(BA$5,tbl_Model[[#This Row],[H_2023_01]:[H_2025_12]],$H$5:$AQ$5),_xlfn.FORECAST.LINEAR(BA$5,tbl_Model[[#This Row],[H_2023_01]:[H_2025_12]],$H$5:$AQ$5)),0),0)</f>
        <v>20.411827550409988</v>
      </c>
      <c r="BB565" s="79">
        <f>MAX(IFERROR(IFERROR(_xlfn.FORECAST.ETS(BB$5,tbl_Model[[#This Row],[H_2023_01]:[H_2025_12]],$H$5:$AQ$5),_xlfn.FORECAST.LINEAR(BB$5,tbl_Model[[#This Row],[H_2023_01]:[H_2025_12]],$H$5:$AQ$5)),0),0)</f>
        <v>20.49463519757526</v>
      </c>
      <c r="BC565" s="79">
        <f>MAX(IFERROR(IFERROR(_xlfn.FORECAST.ETS(BC$5,tbl_Model[[#This Row],[H_2023_01]:[H_2025_12]],$H$5:$AQ$5),_xlfn.FORECAST.LINEAR(BC$5,tbl_Model[[#This Row],[H_2023_01]:[H_2025_12]],$H$5:$AQ$5)),0),0)</f>
        <v>20.577442844740531</v>
      </c>
      <c r="BD565" s="80">
        <f>IFERROR(AR565/SUM(Model!$AR565:$BC565),1/12)</f>
        <v>8.1447163794048899E-2</v>
      </c>
      <c r="BE565" s="80">
        <f>IFERROR(AS565/SUM(Model!$AR565:$BC565),1/12)</f>
        <v>8.1790103710282433E-2</v>
      </c>
      <c r="BF565" s="80">
        <f>IFERROR(AT565/SUM(Model!$AR565:$BC565),1/12)</f>
        <v>8.2133043626515967E-2</v>
      </c>
      <c r="BG565" s="80">
        <f>IFERROR(AU565/SUM(Model!$AR565:$BC565),1/12)</f>
        <v>8.2475983542749501E-2</v>
      </c>
      <c r="BH565" s="80">
        <f>IFERROR(AV565/SUM(Model!$AR565:$BC565),1/12)</f>
        <v>8.2818923458983035E-2</v>
      </c>
      <c r="BI565" s="80">
        <f>IFERROR(AW565/SUM(Model!$AR565:$BC565),1/12)</f>
        <v>8.3161863375216555E-2</v>
      </c>
      <c r="BJ565" s="80">
        <f>IFERROR(AX565/SUM(Model!$AR565:$BC565),1/12)</f>
        <v>8.3504803291450089E-2</v>
      </c>
      <c r="BK565" s="80">
        <f>IFERROR(AY565/SUM(Model!$AR565:$BC565),1/12)</f>
        <v>8.3847743207683637E-2</v>
      </c>
      <c r="BL565" s="80">
        <f>IFERROR(AZ565/SUM(Model!$AR565:$BC565),1/12)</f>
        <v>8.419068312391717E-2</v>
      </c>
      <c r="BM565" s="80">
        <f>IFERROR(BA565/SUM(Model!$AR565:$BC565),1/12)</f>
        <v>8.4533623040150691E-2</v>
      </c>
      <c r="BN565" s="80">
        <f>IFERROR(BB565/SUM(Model!$AR565:$BC565),1/12)</f>
        <v>8.4876562956384224E-2</v>
      </c>
      <c r="BO565" s="80">
        <f>IFERROR(BC565/SUM(Model!$AR565:$BC565),1/12)</f>
        <v>8.5219502872617758E-2</v>
      </c>
      <c r="BP565"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218.11203814064362</v>
      </c>
      <c r="BQ565" s="77" cm="1">
        <f t="array" ref="BQ565">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565" s="77" cm="1">
        <f t="array" ref="BR565">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565" s="77">
        <f>IF(tbl_Model[[#This Row],[Type]]="Boutique",
    tbl_Model[[#This Row],[UnitListPrice]],
    tbl_Model[[#This Row],[UnitListPrice]]*(1-SUMIFS(tbl_MarketTerms[WholesaleMarginPct],tbl_MarketTerms[Country],tbl_Model[[#This Row],[country]])))</f>
        <v>6265.6333428816952</v>
      </c>
      <c r="BT565" s="79">
        <f>Model!$BP565*BD565</f>
        <v>17.764606895894843</v>
      </c>
      <c r="BU565" s="79">
        <f>Model!$BP565*BE565</f>
        <v>17.839406219984319</v>
      </c>
      <c r="BV565" s="79">
        <f>Model!$BP565*BF565</f>
        <v>17.914205544073798</v>
      </c>
      <c r="BW565" s="79">
        <f>Model!$BP565*BG565</f>
        <v>17.989004868163274</v>
      </c>
      <c r="BX565" s="79">
        <f>Model!$BP565*BH565</f>
        <v>18.063804192252753</v>
      </c>
      <c r="BY565" s="79">
        <f>Model!$BP565*BI565</f>
        <v>18.138603516342226</v>
      </c>
      <c r="BZ565" s="79">
        <f>Model!$BP565*BJ565</f>
        <v>18.213402840431705</v>
      </c>
      <c r="CA565" s="79">
        <f>Model!$BP565*BK565</f>
        <v>18.288202164521184</v>
      </c>
      <c r="CB565" s="79">
        <f>Model!$BP565*BL565</f>
        <v>18.363001488610664</v>
      </c>
      <c r="CC565" s="79">
        <f>Model!$BP565*BM565</f>
        <v>18.437800812700139</v>
      </c>
      <c r="CD565" s="79">
        <f>Model!$BP565*BN565</f>
        <v>18.512600136789615</v>
      </c>
      <c r="CE565" s="79">
        <f>Model!$BP565*BO565</f>
        <v>18.587399460879094</v>
      </c>
      <c r="CF565" s="79">
        <f>Model!$BS565*BT565</f>
        <v>111306.51329010482</v>
      </c>
      <c r="CG565" s="79">
        <f>Model!$BS565*BU565</f>
        <v>111775.17842914486</v>
      </c>
      <c r="CH565" s="79">
        <f>Model!$BS565*BV565</f>
        <v>112243.84356818491</v>
      </c>
      <c r="CI565" s="79">
        <f>Model!$BS565*BW565</f>
        <v>112712.50870722494</v>
      </c>
      <c r="CJ565" s="79">
        <f>Model!$BS565*BX565</f>
        <v>113181.173846265</v>
      </c>
      <c r="CK565" s="79">
        <f>Model!$BS565*BY565</f>
        <v>113649.838985305</v>
      </c>
      <c r="CL565" s="79">
        <f>Model!$BS565*BZ565</f>
        <v>114118.50412434507</v>
      </c>
      <c r="CM565" s="79">
        <f>Model!$BS565*CA565</f>
        <v>114587.16926338512</v>
      </c>
      <c r="CN565" s="79">
        <f>Model!$BS565*CB565</f>
        <v>115055.83440242517</v>
      </c>
      <c r="CO565" s="79">
        <f>Model!$BS565*CC565</f>
        <v>115524.49954146521</v>
      </c>
      <c r="CP565" s="79">
        <f>Model!$BS565*CD565</f>
        <v>115993.16468050524</v>
      </c>
      <c r="CQ565" s="79">
        <f>Model!$BS565*CE565</f>
        <v>116461.8298195453</v>
      </c>
      <c r="CR565" s="79">
        <f>Model!$BR565*BT565</f>
        <v>47961.130972258296</v>
      </c>
      <c r="CS565" s="79">
        <f>Model!$BR565*BU565</f>
        <v>48163.075220184248</v>
      </c>
      <c r="CT565" s="79">
        <f>Model!$BR565*BV565</f>
        <v>48365.019468110215</v>
      </c>
      <c r="CU565" s="79">
        <f>Model!$BR565*BW565</f>
        <v>48566.963716036167</v>
      </c>
      <c r="CV565" s="79">
        <f>Model!$BR565*BX565</f>
        <v>48768.907963962134</v>
      </c>
      <c r="CW565" s="79">
        <f>Model!$BR565*BY565</f>
        <v>48970.852211888086</v>
      </c>
      <c r="CX565" s="79">
        <f>Model!$BR565*BZ565</f>
        <v>49172.796459814046</v>
      </c>
      <c r="CY565" s="79">
        <f>Model!$BR565*CA565</f>
        <v>49374.740707740013</v>
      </c>
      <c r="CZ565" s="79">
        <f>Model!$BR565*CB565</f>
        <v>49576.68495566598</v>
      </c>
      <c r="DA565" s="79">
        <f>Model!$BR565*CC565</f>
        <v>49778.62920359194</v>
      </c>
      <c r="DB565" s="79">
        <f>Model!$BR565*CD565</f>
        <v>49980.573451517892</v>
      </c>
      <c r="DC565" s="79">
        <f>Model!$BR565*CE565</f>
        <v>50182.517699443859</v>
      </c>
      <c r="DD565" s="79">
        <f>SUM(Model!$CF565:$CQ565)</f>
        <v>1366610.0586579007</v>
      </c>
      <c r="DE565" s="79">
        <f>SUM(Model!$CR565:$DC565)</f>
        <v>588861.8920302128</v>
      </c>
      <c r="DF565" s="80">
        <f>IFERROR((Model!$DD565-Model!$DE565)/Model!$DD565,0)</f>
        <v>0.56910759707965763</v>
      </c>
    </row>
    <row r="566" spans="2:110" x14ac:dyDescent="0.25">
      <c r="B566" t="s">
        <v>371</v>
      </c>
      <c r="C566" t="s">
        <v>148</v>
      </c>
      <c r="D566" t="s">
        <v>29</v>
      </c>
      <c r="E566" s="4">
        <v>27</v>
      </c>
      <c r="F566" s="4">
        <v>160198.54999999999</v>
      </c>
      <c r="G566" s="4">
        <v>71787.12</v>
      </c>
      <c r="H566" s="4">
        <v>4</v>
      </c>
      <c r="I566" s="4">
        <v>2</v>
      </c>
      <c r="J566" s="4">
        <v>7</v>
      </c>
      <c r="K566" s="4">
        <v>0</v>
      </c>
      <c r="L566" s="4">
        <v>4</v>
      </c>
      <c r="M566" s="4">
        <v>12</v>
      </c>
      <c r="N566" s="4">
        <v>2</v>
      </c>
      <c r="O566" s="4">
        <v>0</v>
      </c>
      <c r="P566" s="4">
        <v>0</v>
      </c>
      <c r="Q566" s="4">
        <v>4</v>
      </c>
      <c r="R566" s="4">
        <v>0</v>
      </c>
      <c r="S566" s="4">
        <v>3</v>
      </c>
      <c r="T566" s="4">
        <v>2</v>
      </c>
      <c r="U566" s="4">
        <v>5</v>
      </c>
      <c r="V566" s="4">
        <v>1</v>
      </c>
      <c r="W566" s="4">
        <v>0</v>
      </c>
      <c r="X566" s="4">
        <v>0</v>
      </c>
      <c r="Y566" s="4">
        <v>3</v>
      </c>
      <c r="Z566" s="4">
        <v>0</v>
      </c>
      <c r="AA566" s="4">
        <v>0</v>
      </c>
      <c r="AB566" s="4">
        <v>0</v>
      </c>
      <c r="AC566" s="4">
        <v>0</v>
      </c>
      <c r="AD566" s="4">
        <v>6</v>
      </c>
      <c r="AE566" s="4">
        <v>6</v>
      </c>
      <c r="AF566" s="4">
        <v>9</v>
      </c>
      <c r="AG566" s="4">
        <v>0</v>
      </c>
      <c r="AH566" s="4">
        <v>0</v>
      </c>
      <c r="AI566" s="4">
        <v>0</v>
      </c>
      <c r="AJ566" s="4">
        <v>2</v>
      </c>
      <c r="AK566" s="4">
        <v>0</v>
      </c>
      <c r="AL566" s="4">
        <v>0</v>
      </c>
      <c r="AM566" s="4">
        <v>0</v>
      </c>
      <c r="AN566" s="4">
        <v>0</v>
      </c>
      <c r="AO566" s="4">
        <v>1</v>
      </c>
      <c r="AP566" s="4">
        <v>0</v>
      </c>
      <c r="AQ566" s="4">
        <v>15</v>
      </c>
      <c r="AR566" s="79">
        <f>MAX(IFERROR(IFERROR(_xlfn.FORECAST.ETS(AR$5,tbl_Model[[#This Row],[H_2023_01]:[H_2025_12]],$H$5:$AQ$5),_xlfn.FORECAST.LINEAR(AR$5,tbl_Model[[#This Row],[H_2023_01]:[H_2025_12]],$H$5:$AQ$5)),0),0)</f>
        <v>2.2560060680251364</v>
      </c>
      <c r="AS566" s="79">
        <f>MAX(IFERROR(IFERROR(_xlfn.FORECAST.ETS(AS$5,tbl_Model[[#This Row],[H_2023_01]:[H_2025_12]],$H$5:$AQ$5),_xlfn.FORECAST.LINEAR(AS$5,tbl_Model[[#This Row],[H_2023_01]:[H_2025_12]],$H$5:$AQ$5)),0),0)</f>
        <v>2.2230060986261946</v>
      </c>
      <c r="AT566" s="79">
        <f>MAX(IFERROR(IFERROR(_xlfn.FORECAST.ETS(AT$5,tbl_Model[[#This Row],[H_2023_01]:[H_2025_12]],$H$5:$AQ$5),_xlfn.FORECAST.LINEAR(AT$5,tbl_Model[[#This Row],[H_2023_01]:[H_2025_12]],$H$5:$AQ$5)),0),0)</f>
        <v>2.1900061292272457</v>
      </c>
      <c r="AU566" s="79">
        <f>MAX(IFERROR(IFERROR(_xlfn.FORECAST.ETS(AU$5,tbl_Model[[#This Row],[H_2023_01]:[H_2025_12]],$H$5:$AQ$5),_xlfn.FORECAST.LINEAR(AU$5,tbl_Model[[#This Row],[H_2023_01]:[H_2025_12]],$H$5:$AQ$5)),0),0)</f>
        <v>2.1570061598283043</v>
      </c>
      <c r="AV566" s="79">
        <f>MAX(IFERROR(IFERROR(_xlfn.FORECAST.ETS(AV$5,tbl_Model[[#This Row],[H_2023_01]:[H_2025_12]],$H$5:$AQ$5),_xlfn.FORECAST.LINEAR(AV$5,tbl_Model[[#This Row],[H_2023_01]:[H_2025_12]],$H$5:$AQ$5)),0),0)</f>
        <v>2.1240061904293555</v>
      </c>
      <c r="AW566" s="79">
        <f>MAX(IFERROR(IFERROR(_xlfn.FORECAST.ETS(AW$5,tbl_Model[[#This Row],[H_2023_01]:[H_2025_12]],$H$5:$AQ$5),_xlfn.FORECAST.LINEAR(AW$5,tbl_Model[[#This Row],[H_2023_01]:[H_2025_12]],$H$5:$AQ$5)),0),0)</f>
        <v>2.0910062210304137</v>
      </c>
      <c r="AX566" s="79">
        <f>MAX(IFERROR(IFERROR(_xlfn.FORECAST.ETS(AX$5,tbl_Model[[#This Row],[H_2023_01]:[H_2025_12]],$H$5:$AQ$5),_xlfn.FORECAST.LINEAR(AX$5,tbl_Model[[#This Row],[H_2023_01]:[H_2025_12]],$H$5:$AQ$5)),0),0)</f>
        <v>2.0580062516314648</v>
      </c>
      <c r="AY566" s="79">
        <f>MAX(IFERROR(IFERROR(_xlfn.FORECAST.ETS(AY$5,tbl_Model[[#This Row],[H_2023_01]:[H_2025_12]],$H$5:$AQ$5),_xlfn.FORECAST.LINEAR(AY$5,tbl_Model[[#This Row],[H_2023_01]:[H_2025_12]],$H$5:$AQ$5)),0),0)</f>
        <v>2.025006282232523</v>
      </c>
      <c r="AZ566" s="79">
        <f>MAX(IFERROR(IFERROR(_xlfn.FORECAST.ETS(AZ$5,tbl_Model[[#This Row],[H_2023_01]:[H_2025_12]],$H$5:$AQ$5),_xlfn.FORECAST.LINEAR(AZ$5,tbl_Model[[#This Row],[H_2023_01]:[H_2025_12]],$H$5:$AQ$5)),0),0)</f>
        <v>1.9920063128335743</v>
      </c>
      <c r="BA566" s="79">
        <f>MAX(IFERROR(IFERROR(_xlfn.FORECAST.ETS(BA$5,tbl_Model[[#This Row],[H_2023_01]:[H_2025_12]],$H$5:$AQ$5),_xlfn.FORECAST.LINEAR(BA$5,tbl_Model[[#This Row],[H_2023_01]:[H_2025_12]],$H$5:$AQ$5)),0),0)</f>
        <v>1.9590063434346325</v>
      </c>
      <c r="BB566" s="79">
        <f>MAX(IFERROR(IFERROR(_xlfn.FORECAST.ETS(BB$5,tbl_Model[[#This Row],[H_2023_01]:[H_2025_12]],$H$5:$AQ$5),_xlfn.FORECAST.LINEAR(BB$5,tbl_Model[[#This Row],[H_2023_01]:[H_2025_12]],$H$5:$AQ$5)),0),0)</f>
        <v>1.9260063740356839</v>
      </c>
      <c r="BC566" s="79">
        <f>MAX(IFERROR(IFERROR(_xlfn.FORECAST.ETS(BC$5,tbl_Model[[#This Row],[H_2023_01]:[H_2025_12]],$H$5:$AQ$5),_xlfn.FORECAST.LINEAR(BC$5,tbl_Model[[#This Row],[H_2023_01]:[H_2025_12]],$H$5:$AQ$5)),0),0)</f>
        <v>1.8930064046367421</v>
      </c>
      <c r="BD566" s="80">
        <f>IFERROR(AR566/SUM(Model!$AR566:$BC566),1/12)</f>
        <v>9.062421812781199E-2</v>
      </c>
      <c r="BE566" s="80">
        <f>IFERROR(AS566/SUM(Model!$AR566:$BC566),1/12)</f>
        <v>8.9298602710634181E-2</v>
      </c>
      <c r="BF566" s="80">
        <f>IFERROR(AT566/SUM(Model!$AR566:$BC566),1/12)</f>
        <v>8.7972987293456081E-2</v>
      </c>
      <c r="BG566" s="80">
        <f>IFERROR(AU566/SUM(Model!$AR566:$BC566),1/12)</f>
        <v>8.6647371876278287E-2</v>
      </c>
      <c r="BH566" s="80">
        <f>IFERROR(AV566/SUM(Model!$AR566:$BC566),1/12)</f>
        <v>8.5321756459100187E-2</v>
      </c>
      <c r="BI566" s="80">
        <f>IFERROR(AW566/SUM(Model!$AR566:$BC566),1/12)</f>
        <v>8.3996141041922365E-2</v>
      </c>
      <c r="BJ566" s="80">
        <f>IFERROR(AX566/SUM(Model!$AR566:$BC566),1/12)</f>
        <v>8.2670525624744265E-2</v>
      </c>
      <c r="BK566" s="80">
        <f>IFERROR(AY566/SUM(Model!$AR566:$BC566),1/12)</f>
        <v>8.1344910207566457E-2</v>
      </c>
      <c r="BL566" s="80">
        <f>IFERROR(AZ566/SUM(Model!$AR566:$BC566),1/12)</f>
        <v>8.0019294790388371E-2</v>
      </c>
      <c r="BM566" s="80">
        <f>IFERROR(BA566/SUM(Model!$AR566:$BC566),1/12)</f>
        <v>7.8693679373210548E-2</v>
      </c>
      <c r="BN566" s="80">
        <f>IFERROR(BB566/SUM(Model!$AR566:$BC566),1/12)</f>
        <v>7.7368063956032462E-2</v>
      </c>
      <c r="BO566" s="80">
        <f>IFERROR(BC566/SUM(Model!$AR566:$BC566),1/12)</f>
        <v>7.6042448538854654E-2</v>
      </c>
      <c r="BP566" s="77">
        <f>_xlfn.XLOOKUP(tbl_Model[[#This Row],[country]],tbl_UnitsPerCountry[Country],tbl_UnitsPerCountry[Units2026],0)
 *SUMIFS(tbl_CollectionMix[Mix2026],tbl_CollectionMix[country],tbl_Model[[#This Row],[country]],tbl_CollectionMix[collection],tbl_Model[[#This Row],[collection]])
 *IF(tbl_Model[[#This Row],[Type]]="Boutique",
     SUMIFS(tbl_ChannelMix[BoutiqueShare_2026_Effective],tbl_ChannelMix[Country],tbl_Model[[#This Row],[country]],tbl_ChannelMix[Collection],tbl_Model[[#This Row],[collection]]),
     1-SUMIFS(tbl_ChannelMix[BoutiqueShare_2026_Effective],tbl_ChannelMix[Country],tbl_Model[[#This Row],[country]],tbl_ChannelMix[Collection],tbl_Model[[#This Row],[collection]]))</f>
        <v>27.074950690335299</v>
      </c>
      <c r="BQ566" s="77" cm="1">
        <f t="array" ref="BQ566">IF(SUMIFS(tbl_SkuPrices[Units2025Actual],tbl_SkuPrices[Collection],tbl_Model[[#This Row],[collection]])=0,
    0,
    SUMPRODUCT((tbl_SkuPrices[Collection]=tbl_Model[[#This Row],[collection]])*tbl_SkuPrices[BudgetedPrice2026]*tbl_SkuPrices[Units2025Actual])
    /SUMIFS(tbl_SkuPrices[Units2025Actual],tbl_SkuPrices[Collection],tbl_Model[[#This Row],[collection]]))</f>
        <v>9379.6906330564307</v>
      </c>
      <c r="BR566" s="77" cm="1">
        <f t="array" ref="BR566">IF(SUMIFS(tbl_SkuPrices[Units2025Actual],tbl_SkuPrices[Collection],tbl_Model[[#This Row],[collection]])=0,0,SUMPRODUCT((tbl_SkuPrices[Collection]=tbl_Model[[#This Row],[collection]])*tbl_SkuPrices[BudgetedCost2026]*tbl_SkuPrices[Units2025Actual])
    /SUMIFS(tbl_SkuPrices[Units2025Actual],tbl_SkuPrices[Collection],tbl_Model[[#This Row],[collection]]))</f>
        <v>2699.8138069321112</v>
      </c>
      <c r="BS566" s="77">
        <f>IF(tbl_Model[[#This Row],[Type]]="Boutique",
    tbl_Model[[#This Row],[UnitListPrice]],
    tbl_Model[[#This Row],[UnitListPrice]]*(1-SUMIFS(tbl_MarketTerms[WholesaleMarginPct],tbl_MarketTerms[Country],tbl_Model[[#This Row],[country]])))</f>
        <v>6162.4567459180753</v>
      </c>
      <c r="BT566" s="79">
        <f>Model!$BP566*BD566</f>
        <v>2.4536462371607</v>
      </c>
      <c r="BU566" s="79">
        <f>Model!$BP566*BE566</f>
        <v>2.4177552651062624</v>
      </c>
      <c r="BV566" s="79">
        <f>Model!$BP566*BF566</f>
        <v>2.3818642930518172</v>
      </c>
      <c r="BW566" s="79">
        <f>Model!$BP566*BG566</f>
        <v>2.3459733209973801</v>
      </c>
      <c r="BX566" s="79">
        <f>Model!$BP566*BH566</f>
        <v>2.310082348942935</v>
      </c>
      <c r="BY566" s="79">
        <f>Model!$BP566*BI566</f>
        <v>2.2741913768884969</v>
      </c>
      <c r="BZ566" s="79">
        <f>Model!$BP566*BJ566</f>
        <v>2.2383004048340518</v>
      </c>
      <c r="CA566" s="79">
        <f>Model!$BP566*BK566</f>
        <v>2.2024094327796142</v>
      </c>
      <c r="CB566" s="79">
        <f>Model!$BP566*BL566</f>
        <v>2.1665184607251695</v>
      </c>
      <c r="CC566" s="79">
        <f>Model!$BP566*BM566</f>
        <v>2.1306274886707315</v>
      </c>
      <c r="CD566" s="79">
        <f>Model!$BP566*BN566</f>
        <v>2.0947365166162868</v>
      </c>
      <c r="CE566" s="79">
        <f>Model!$BP566*BO566</f>
        <v>2.0588455445618492</v>
      </c>
      <c r="CF566" s="79">
        <f>Model!$BS566*BT566</f>
        <v>15120.488806287458</v>
      </c>
      <c r="CG566" s="79">
        <f>Model!$BS566*BU566</f>
        <v>14899.312243433031</v>
      </c>
      <c r="CH566" s="79">
        <f>Model!$BS566*BV566</f>
        <v>14678.135680578558</v>
      </c>
      <c r="CI566" s="79">
        <f>Model!$BS566*BW566</f>
        <v>14456.959117724135</v>
      </c>
      <c r="CJ566" s="79">
        <f>Model!$BS566*BX566</f>
        <v>14235.782554869662</v>
      </c>
      <c r="CK566" s="79">
        <f>Model!$BS566*BY566</f>
        <v>14014.605992015235</v>
      </c>
      <c r="CL566" s="79">
        <f>Model!$BS566*BZ566</f>
        <v>13793.429429160762</v>
      </c>
      <c r="CM566" s="79">
        <f>Model!$BS566*CA566</f>
        <v>13572.252866306335</v>
      </c>
      <c r="CN566" s="79">
        <f>Model!$BS566*CB566</f>
        <v>13351.076303451866</v>
      </c>
      <c r="CO566" s="79">
        <f>Model!$BS566*CC566</f>
        <v>13129.899740597437</v>
      </c>
      <c r="CP566" s="79">
        <f>Model!$BS566*CD566</f>
        <v>12908.723177742966</v>
      </c>
      <c r="CQ566" s="79">
        <f>Model!$BS566*CE566</f>
        <v>12687.546614888541</v>
      </c>
      <c r="CR566" s="79">
        <f>Model!$BR566*BT566</f>
        <v>6624.3879884134794</v>
      </c>
      <c r="CS566" s="79">
        <f>Model!$BR566*BU566</f>
        <v>6527.4890465166936</v>
      </c>
      <c r="CT566" s="79">
        <f>Model!$BR566*BV566</f>
        <v>6430.5901046198887</v>
      </c>
      <c r="CU566" s="79">
        <f>Model!$BR566*BW566</f>
        <v>6333.6911627231048</v>
      </c>
      <c r="CV566" s="79">
        <f>Model!$BR566*BX566</f>
        <v>6236.7922208262989</v>
      </c>
      <c r="CW566" s="79">
        <f>Model!$BR566*BY566</f>
        <v>6139.8932789295122</v>
      </c>
      <c r="CX566" s="79">
        <f>Model!$BR566*BZ566</f>
        <v>6042.9943370327073</v>
      </c>
      <c r="CY566" s="79">
        <f>Model!$BR566*CA566</f>
        <v>5946.0953951359215</v>
      </c>
      <c r="CZ566" s="79">
        <f>Model!$BR566*CB566</f>
        <v>5849.1964532391175</v>
      </c>
      <c r="DA566" s="79">
        <f>Model!$BR566*CC566</f>
        <v>5752.2975113423308</v>
      </c>
      <c r="DB566" s="79">
        <f>Model!$BR566*CD566</f>
        <v>5655.3985694455268</v>
      </c>
      <c r="DC566" s="79">
        <f>Model!$BR566*CE566</f>
        <v>5558.499627548742</v>
      </c>
      <c r="DD566" s="79">
        <f>SUM(Model!$CF566:$CQ566)</f>
        <v>166848.21252705599</v>
      </c>
      <c r="DE566" s="79">
        <f>SUM(Model!$CR566:$DC566)</f>
        <v>73097.325695773325</v>
      </c>
      <c r="DF566" s="80">
        <f>IFERROR((Model!$DD566-Model!$DE566)/Model!$DD566,0)</f>
        <v>0.56189326461067168</v>
      </c>
    </row>
    <row r="1053" spans="5:43" x14ac:dyDescent="0.25">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c r="AI1053" s="4"/>
      <c r="AJ1053" s="4"/>
      <c r="AK1053" s="4"/>
      <c r="AL1053" s="4"/>
      <c r="AM1053" s="4"/>
      <c r="AN1053" s="4"/>
      <c r="AO1053" s="4"/>
      <c r="AP1053" s="4"/>
      <c r="AQ1053" s="4"/>
    </row>
    <row r="1054" spans="5:43" x14ac:dyDescent="0.25">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c r="AQ1054" s="4"/>
    </row>
    <row r="1055" spans="5:43" x14ac:dyDescent="0.25">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c r="AH1055" s="4"/>
      <c r="AI1055" s="4"/>
      <c r="AJ1055" s="4"/>
      <c r="AK1055" s="4"/>
      <c r="AL1055" s="4"/>
      <c r="AM1055" s="4"/>
      <c r="AN1055" s="4"/>
      <c r="AO1055" s="4"/>
      <c r="AP1055" s="4"/>
      <c r="AQ1055" s="4"/>
    </row>
    <row r="1056" spans="5:43" x14ac:dyDescent="0.25">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c r="AI1056" s="4"/>
      <c r="AJ1056" s="4"/>
      <c r="AK1056" s="4"/>
      <c r="AL1056" s="4"/>
      <c r="AM1056" s="4"/>
      <c r="AN1056" s="4"/>
      <c r="AO1056" s="4"/>
      <c r="AP1056" s="4"/>
      <c r="AQ1056" s="4"/>
    </row>
    <row r="1057" spans="5:43" x14ac:dyDescent="0.25">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c r="AH1057" s="4"/>
      <c r="AI1057" s="4"/>
      <c r="AJ1057" s="4"/>
      <c r="AK1057" s="4"/>
      <c r="AL1057" s="4"/>
      <c r="AM1057" s="4"/>
      <c r="AN1057" s="4"/>
      <c r="AO1057" s="4"/>
      <c r="AP1057" s="4"/>
      <c r="AQ1057" s="4"/>
    </row>
    <row r="1058" spans="5:43" x14ac:dyDescent="0.25">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c r="AI1058" s="4"/>
      <c r="AJ1058" s="4"/>
      <c r="AK1058" s="4"/>
      <c r="AL1058" s="4"/>
      <c r="AM1058" s="4"/>
      <c r="AN1058" s="4"/>
      <c r="AO1058" s="4"/>
      <c r="AP1058" s="4"/>
      <c r="AQ1058" s="4"/>
    </row>
    <row r="1059" spans="5:43" x14ac:dyDescent="0.25">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c r="AI1059" s="4"/>
      <c r="AJ1059" s="4"/>
      <c r="AK1059" s="4"/>
      <c r="AL1059" s="4"/>
      <c r="AM1059" s="4"/>
      <c r="AN1059" s="4"/>
      <c r="AO1059" s="4"/>
      <c r="AP1059" s="4"/>
      <c r="AQ1059" s="4"/>
    </row>
    <row r="1060" spans="5:43" x14ac:dyDescent="0.25">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c r="AI1060" s="4"/>
      <c r="AJ1060" s="4"/>
      <c r="AK1060" s="4"/>
      <c r="AL1060" s="4"/>
      <c r="AM1060" s="4"/>
      <c r="AN1060" s="4"/>
      <c r="AO1060" s="4"/>
      <c r="AP1060" s="4"/>
      <c r="AQ1060" s="4"/>
    </row>
    <row r="1061" spans="5:43" x14ac:dyDescent="0.25">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c r="AI1061" s="4"/>
      <c r="AJ1061" s="4"/>
      <c r="AK1061" s="4"/>
      <c r="AL1061" s="4"/>
      <c r="AM1061" s="4"/>
      <c r="AN1061" s="4"/>
      <c r="AO1061" s="4"/>
      <c r="AP1061" s="4"/>
      <c r="AQ1061" s="4"/>
    </row>
    <row r="1062" spans="5:43" x14ac:dyDescent="0.25">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c r="AI1062" s="4"/>
      <c r="AJ1062" s="4"/>
      <c r="AK1062" s="4"/>
      <c r="AL1062" s="4"/>
      <c r="AM1062" s="4"/>
      <c r="AN1062" s="4"/>
      <c r="AO1062" s="4"/>
      <c r="AP1062" s="4"/>
      <c r="AQ1062" s="4"/>
    </row>
    <row r="1063" spans="5:43" x14ac:dyDescent="0.25">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c r="AI1063" s="4"/>
      <c r="AJ1063" s="4"/>
      <c r="AK1063" s="4"/>
      <c r="AL1063" s="4"/>
      <c r="AM1063" s="4"/>
      <c r="AN1063" s="4"/>
      <c r="AO1063" s="4"/>
      <c r="AP1063" s="4"/>
      <c r="AQ1063" s="4"/>
    </row>
    <row r="1064" spans="5:43" x14ac:dyDescent="0.25">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c r="AI1064" s="4"/>
      <c r="AJ1064" s="4"/>
      <c r="AK1064" s="4"/>
      <c r="AL1064" s="4"/>
      <c r="AM1064" s="4"/>
      <c r="AN1064" s="4"/>
      <c r="AO1064" s="4"/>
      <c r="AP1064" s="4"/>
      <c r="AQ1064" s="4"/>
    </row>
    <row r="1065" spans="5:43" x14ac:dyDescent="0.25">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c r="AI1065" s="4"/>
      <c r="AJ1065" s="4"/>
      <c r="AK1065" s="4"/>
      <c r="AL1065" s="4"/>
      <c r="AM1065" s="4"/>
      <c r="AN1065" s="4"/>
      <c r="AO1065" s="4"/>
      <c r="AP1065" s="4"/>
      <c r="AQ1065" s="4"/>
    </row>
    <row r="1066" spans="5:43" x14ac:dyDescent="0.25">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c r="AJ1066" s="4"/>
      <c r="AK1066" s="4"/>
      <c r="AL1066" s="4"/>
      <c r="AM1066" s="4"/>
      <c r="AN1066" s="4"/>
      <c r="AO1066" s="4"/>
      <c r="AP1066" s="4"/>
      <c r="AQ1066" s="4"/>
    </row>
    <row r="1067" spans="5:43" x14ac:dyDescent="0.25">
      <c r="E1067" s="4"/>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c r="AI1067" s="4"/>
      <c r="AJ1067" s="4"/>
      <c r="AK1067" s="4"/>
      <c r="AL1067" s="4"/>
      <c r="AM1067" s="4"/>
      <c r="AN1067" s="4"/>
      <c r="AO1067" s="4"/>
      <c r="AP1067" s="4"/>
      <c r="AQ1067" s="4"/>
    </row>
    <row r="1068" spans="5:43" x14ac:dyDescent="0.25">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c r="AI1068" s="4"/>
      <c r="AJ1068" s="4"/>
      <c r="AK1068" s="4"/>
      <c r="AL1068" s="4"/>
      <c r="AM1068" s="4"/>
      <c r="AN1068" s="4"/>
      <c r="AO1068" s="4"/>
      <c r="AP1068" s="4"/>
      <c r="AQ1068" s="4"/>
    </row>
    <row r="1069" spans="5:43" x14ac:dyDescent="0.25">
      <c r="E1069" s="4"/>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c r="AH1069" s="4"/>
      <c r="AI1069" s="4"/>
      <c r="AJ1069" s="4"/>
      <c r="AK1069" s="4"/>
      <c r="AL1069" s="4"/>
      <c r="AM1069" s="4"/>
      <c r="AN1069" s="4"/>
      <c r="AO1069" s="4"/>
      <c r="AP1069" s="4"/>
      <c r="AQ1069" s="4"/>
    </row>
    <row r="1070" spans="5:43" x14ac:dyDescent="0.25">
      <c r="E1070" s="4"/>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c r="AH1070" s="4"/>
      <c r="AI1070" s="4"/>
      <c r="AJ1070" s="4"/>
      <c r="AK1070" s="4"/>
      <c r="AL1070" s="4"/>
      <c r="AM1070" s="4"/>
      <c r="AN1070" s="4"/>
      <c r="AO1070" s="4"/>
      <c r="AP1070" s="4"/>
      <c r="AQ1070" s="4"/>
    </row>
    <row r="1071" spans="5:43" x14ac:dyDescent="0.25">
      <c r="E1071" s="4"/>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4"/>
      <c r="AH1071" s="4"/>
      <c r="AI1071" s="4"/>
      <c r="AJ1071" s="4"/>
      <c r="AK1071" s="4"/>
      <c r="AL1071" s="4"/>
      <c r="AM1071" s="4"/>
      <c r="AN1071" s="4"/>
      <c r="AO1071" s="4"/>
      <c r="AP1071" s="4"/>
      <c r="AQ1071" s="4"/>
    </row>
    <row r="1072" spans="5:43" x14ac:dyDescent="0.25">
      <c r="E1072" s="4"/>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c r="AI1072" s="4"/>
      <c r="AJ1072" s="4"/>
      <c r="AK1072" s="4"/>
      <c r="AL1072" s="4"/>
      <c r="AM1072" s="4"/>
      <c r="AN1072" s="4"/>
      <c r="AO1072" s="4"/>
      <c r="AP1072" s="4"/>
      <c r="AQ1072" s="4"/>
    </row>
    <row r="1073" spans="5:43" x14ac:dyDescent="0.25">
      <c r="E1073" s="4"/>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c r="AI1073" s="4"/>
      <c r="AJ1073" s="4"/>
      <c r="AK1073" s="4"/>
      <c r="AL1073" s="4"/>
      <c r="AM1073" s="4"/>
      <c r="AN1073" s="4"/>
      <c r="AO1073" s="4"/>
      <c r="AP1073" s="4"/>
      <c r="AQ1073" s="4"/>
    </row>
    <row r="1074" spans="5:43" x14ac:dyDescent="0.25">
      <c r="E1074" s="4"/>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c r="AH1074" s="4"/>
      <c r="AI1074" s="4"/>
      <c r="AJ1074" s="4"/>
      <c r="AK1074" s="4"/>
      <c r="AL1074" s="4"/>
      <c r="AM1074" s="4"/>
      <c r="AN1074" s="4"/>
      <c r="AO1074" s="4"/>
      <c r="AP1074" s="4"/>
      <c r="AQ1074" s="4"/>
    </row>
    <row r="1075" spans="5:43" x14ac:dyDescent="0.25">
      <c r="E1075" s="4"/>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c r="AI1075" s="4"/>
      <c r="AJ1075" s="4"/>
      <c r="AK1075" s="4"/>
      <c r="AL1075" s="4"/>
      <c r="AM1075" s="4"/>
      <c r="AN1075" s="4"/>
      <c r="AO1075" s="4"/>
      <c r="AP1075" s="4"/>
      <c r="AQ1075" s="4"/>
    </row>
    <row r="1076" spans="5:43" x14ac:dyDescent="0.25">
      <c r="E1076" s="4"/>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c r="AH1076" s="4"/>
      <c r="AI1076" s="4"/>
      <c r="AJ1076" s="4"/>
      <c r="AK1076" s="4"/>
      <c r="AL1076" s="4"/>
      <c r="AM1076" s="4"/>
      <c r="AN1076" s="4"/>
      <c r="AO1076" s="4"/>
      <c r="AP1076" s="4"/>
      <c r="AQ1076" s="4"/>
    </row>
    <row r="1077" spans="5:43" x14ac:dyDescent="0.25">
      <c r="E1077" s="4"/>
      <c r="F1077" s="4"/>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c r="AH1077" s="4"/>
      <c r="AI1077" s="4"/>
      <c r="AJ1077" s="4"/>
      <c r="AK1077" s="4"/>
      <c r="AL1077" s="4"/>
      <c r="AM1077" s="4"/>
      <c r="AN1077" s="4"/>
      <c r="AO1077" s="4"/>
      <c r="AP1077" s="4"/>
      <c r="AQ1077" s="4"/>
    </row>
    <row r="1078" spans="5:43" x14ac:dyDescent="0.25">
      <c r="E1078" s="4"/>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c r="AI1078" s="4"/>
      <c r="AJ1078" s="4"/>
      <c r="AK1078" s="4"/>
      <c r="AL1078" s="4"/>
      <c r="AM1078" s="4"/>
      <c r="AN1078" s="4"/>
      <c r="AO1078" s="4"/>
      <c r="AP1078" s="4"/>
      <c r="AQ1078" s="4"/>
    </row>
    <row r="1079" spans="5:43" x14ac:dyDescent="0.25">
      <c r="E1079" s="4"/>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c r="AI1079" s="4"/>
      <c r="AJ1079" s="4"/>
      <c r="AK1079" s="4"/>
      <c r="AL1079" s="4"/>
      <c r="AM1079" s="4"/>
      <c r="AN1079" s="4"/>
      <c r="AO1079" s="4"/>
      <c r="AP1079" s="4"/>
      <c r="AQ1079" s="4"/>
    </row>
    <row r="1080" spans="5:43" x14ac:dyDescent="0.25">
      <c r="E1080" s="4"/>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c r="AH1080" s="4"/>
      <c r="AI1080" s="4"/>
      <c r="AJ1080" s="4"/>
      <c r="AK1080" s="4"/>
      <c r="AL1080" s="4"/>
      <c r="AM1080" s="4"/>
      <c r="AN1080" s="4"/>
      <c r="AO1080" s="4"/>
      <c r="AP1080" s="4"/>
      <c r="AQ1080" s="4"/>
    </row>
    <row r="1081" spans="5:43" x14ac:dyDescent="0.25">
      <c r="E1081" s="4"/>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c r="AI1081" s="4"/>
      <c r="AJ1081" s="4"/>
      <c r="AK1081" s="4"/>
      <c r="AL1081" s="4"/>
      <c r="AM1081" s="4"/>
      <c r="AN1081" s="4"/>
      <c r="AO1081" s="4"/>
      <c r="AP1081" s="4"/>
      <c r="AQ1081" s="4"/>
    </row>
    <row r="1082" spans="5:43" x14ac:dyDescent="0.25">
      <c r="E1082" s="4"/>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c r="AI1082" s="4"/>
      <c r="AJ1082" s="4"/>
      <c r="AK1082" s="4"/>
      <c r="AL1082" s="4"/>
      <c r="AM1082" s="4"/>
      <c r="AN1082" s="4"/>
      <c r="AO1082" s="4"/>
      <c r="AP1082" s="4"/>
      <c r="AQ1082" s="4"/>
    </row>
    <row r="1083" spans="5:43" x14ac:dyDescent="0.25">
      <c r="E1083" s="4"/>
      <c r="F1083" s="4"/>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c r="AG1083" s="4"/>
      <c r="AH1083" s="4"/>
      <c r="AI1083" s="4"/>
      <c r="AJ1083" s="4"/>
      <c r="AK1083" s="4"/>
      <c r="AL1083" s="4"/>
      <c r="AM1083" s="4"/>
      <c r="AN1083" s="4"/>
      <c r="AO1083" s="4"/>
      <c r="AP1083" s="4"/>
      <c r="AQ1083" s="4"/>
    </row>
    <row r="1084" spans="5:43" x14ac:dyDescent="0.25">
      <c r="E1084" s="4"/>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c r="AI1084" s="4"/>
      <c r="AJ1084" s="4"/>
      <c r="AK1084" s="4"/>
      <c r="AL1084" s="4"/>
      <c r="AM1084" s="4"/>
      <c r="AN1084" s="4"/>
      <c r="AO1084" s="4"/>
      <c r="AP1084" s="4"/>
      <c r="AQ1084" s="4"/>
    </row>
    <row r="1085" spans="5:43" x14ac:dyDescent="0.25">
      <c r="E1085" s="4"/>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c r="AH1085" s="4"/>
      <c r="AI1085" s="4"/>
      <c r="AJ1085" s="4"/>
      <c r="AK1085" s="4"/>
      <c r="AL1085" s="4"/>
      <c r="AM1085" s="4"/>
      <c r="AN1085" s="4"/>
      <c r="AO1085" s="4"/>
      <c r="AP1085" s="4"/>
      <c r="AQ1085" s="4"/>
    </row>
    <row r="1086" spans="5:43" x14ac:dyDescent="0.25">
      <c r="E1086" s="4"/>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c r="AI1086" s="4"/>
      <c r="AJ1086" s="4"/>
      <c r="AK1086" s="4"/>
      <c r="AL1086" s="4"/>
      <c r="AM1086" s="4"/>
      <c r="AN1086" s="4"/>
      <c r="AO1086" s="4"/>
      <c r="AP1086" s="4"/>
      <c r="AQ1086" s="4"/>
    </row>
    <row r="1087" spans="5:43" x14ac:dyDescent="0.25">
      <c r="E1087" s="4"/>
      <c r="F1087" s="4"/>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c r="AG1087" s="4"/>
      <c r="AH1087" s="4"/>
      <c r="AI1087" s="4"/>
      <c r="AJ1087" s="4"/>
      <c r="AK1087" s="4"/>
      <c r="AL1087" s="4"/>
      <c r="AM1087" s="4"/>
      <c r="AN1087" s="4"/>
      <c r="AO1087" s="4"/>
      <c r="AP1087" s="4"/>
      <c r="AQ1087" s="4"/>
    </row>
    <row r="1088" spans="5:43" x14ac:dyDescent="0.25">
      <c r="E1088" s="4"/>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c r="AH1088" s="4"/>
      <c r="AI1088" s="4"/>
      <c r="AJ1088" s="4"/>
      <c r="AK1088" s="4"/>
      <c r="AL1088" s="4"/>
      <c r="AM1088" s="4"/>
      <c r="AN1088" s="4"/>
      <c r="AO1088" s="4"/>
      <c r="AP1088" s="4"/>
      <c r="AQ1088" s="4"/>
    </row>
    <row r="1089" spans="5:43" x14ac:dyDescent="0.25">
      <c r="E1089" s="4"/>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c r="AH1089" s="4"/>
      <c r="AI1089" s="4"/>
      <c r="AJ1089" s="4"/>
      <c r="AK1089" s="4"/>
      <c r="AL1089" s="4"/>
      <c r="AM1089" s="4"/>
      <c r="AN1089" s="4"/>
      <c r="AO1089" s="4"/>
      <c r="AP1089" s="4"/>
      <c r="AQ1089" s="4"/>
    </row>
    <row r="1090" spans="5:43" x14ac:dyDescent="0.25">
      <c r="E1090" s="4"/>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c r="AH1090" s="4"/>
      <c r="AI1090" s="4"/>
      <c r="AJ1090" s="4"/>
      <c r="AK1090" s="4"/>
      <c r="AL1090" s="4"/>
      <c r="AM1090" s="4"/>
      <c r="AN1090" s="4"/>
      <c r="AO1090" s="4"/>
      <c r="AP1090" s="4"/>
      <c r="AQ1090" s="4"/>
    </row>
    <row r="1091" spans="5:43" x14ac:dyDescent="0.25">
      <c r="E1091" s="4"/>
      <c r="F1091" s="4"/>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4"/>
      <c r="AH1091" s="4"/>
      <c r="AI1091" s="4"/>
      <c r="AJ1091" s="4"/>
      <c r="AK1091" s="4"/>
      <c r="AL1091" s="4"/>
      <c r="AM1091" s="4"/>
      <c r="AN1091" s="4"/>
      <c r="AO1091" s="4"/>
      <c r="AP1091" s="4"/>
      <c r="AQ1091" s="4"/>
    </row>
    <row r="1092" spans="5:43" x14ac:dyDescent="0.25">
      <c r="E1092" s="4"/>
      <c r="F1092" s="4"/>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c r="AG1092" s="4"/>
      <c r="AH1092" s="4"/>
      <c r="AI1092" s="4"/>
      <c r="AJ1092" s="4"/>
      <c r="AK1092" s="4"/>
      <c r="AL1092" s="4"/>
      <c r="AM1092" s="4"/>
      <c r="AN1092" s="4"/>
      <c r="AO1092" s="4"/>
      <c r="AP1092" s="4"/>
      <c r="AQ1092" s="4"/>
    </row>
    <row r="1093" spans="5:43" x14ac:dyDescent="0.25">
      <c r="E1093" s="4"/>
      <c r="F1093" s="4"/>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c r="AD1093" s="4"/>
      <c r="AE1093" s="4"/>
      <c r="AF1093" s="4"/>
      <c r="AG1093" s="4"/>
      <c r="AH1093" s="4"/>
      <c r="AI1093" s="4"/>
      <c r="AJ1093" s="4"/>
      <c r="AK1093" s="4"/>
      <c r="AL1093" s="4"/>
      <c r="AM1093" s="4"/>
      <c r="AN1093" s="4"/>
      <c r="AO1093" s="4"/>
      <c r="AP1093" s="4"/>
      <c r="AQ1093" s="4"/>
    </row>
    <row r="1094" spans="5:43" x14ac:dyDescent="0.25">
      <c r="E1094" s="4"/>
      <c r="F1094" s="4"/>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c r="AG1094" s="4"/>
      <c r="AH1094" s="4"/>
      <c r="AI1094" s="4"/>
      <c r="AJ1094" s="4"/>
      <c r="AK1094" s="4"/>
      <c r="AL1094" s="4"/>
      <c r="AM1094" s="4"/>
      <c r="AN1094" s="4"/>
      <c r="AO1094" s="4"/>
      <c r="AP1094" s="4"/>
      <c r="AQ1094" s="4"/>
    </row>
    <row r="1095" spans="5:43" x14ac:dyDescent="0.25">
      <c r="E1095" s="4"/>
      <c r="F1095" s="4"/>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c r="AF1095" s="4"/>
      <c r="AG1095" s="4"/>
      <c r="AH1095" s="4"/>
      <c r="AI1095" s="4"/>
      <c r="AJ1095" s="4"/>
      <c r="AK1095" s="4"/>
      <c r="AL1095" s="4"/>
      <c r="AM1095" s="4"/>
      <c r="AN1095" s="4"/>
      <c r="AO1095" s="4"/>
      <c r="AP1095" s="4"/>
      <c r="AQ1095" s="4"/>
    </row>
    <row r="1096" spans="5:43" x14ac:dyDescent="0.25">
      <c r="E1096" s="4"/>
      <c r="F1096" s="4"/>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c r="AG1096" s="4"/>
      <c r="AH1096" s="4"/>
      <c r="AI1096" s="4"/>
      <c r="AJ1096" s="4"/>
      <c r="AK1096" s="4"/>
      <c r="AL1096" s="4"/>
      <c r="AM1096" s="4"/>
      <c r="AN1096" s="4"/>
      <c r="AO1096" s="4"/>
      <c r="AP1096" s="4"/>
      <c r="AQ1096" s="4"/>
    </row>
    <row r="1097" spans="5:43" x14ac:dyDescent="0.25">
      <c r="E1097" s="4"/>
      <c r="F1097" s="4"/>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c r="AG1097" s="4"/>
      <c r="AH1097" s="4"/>
      <c r="AI1097" s="4"/>
      <c r="AJ1097" s="4"/>
      <c r="AK1097" s="4"/>
      <c r="AL1097" s="4"/>
      <c r="AM1097" s="4"/>
      <c r="AN1097" s="4"/>
      <c r="AO1097" s="4"/>
      <c r="AP1097" s="4"/>
      <c r="AQ1097" s="4"/>
    </row>
    <row r="1098" spans="5:43" x14ac:dyDescent="0.25">
      <c r="E1098" s="4"/>
      <c r="F1098" s="4"/>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c r="AF1098" s="4"/>
      <c r="AG1098" s="4"/>
      <c r="AH1098" s="4"/>
      <c r="AI1098" s="4"/>
      <c r="AJ1098" s="4"/>
      <c r="AK1098" s="4"/>
      <c r="AL1098" s="4"/>
      <c r="AM1098" s="4"/>
      <c r="AN1098" s="4"/>
      <c r="AO1098" s="4"/>
      <c r="AP1098" s="4"/>
      <c r="AQ1098" s="4"/>
    </row>
    <row r="1099" spans="5:43" x14ac:dyDescent="0.25">
      <c r="E1099" s="4"/>
      <c r="F1099" s="4"/>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c r="AG1099" s="4"/>
      <c r="AH1099" s="4"/>
      <c r="AI1099" s="4"/>
      <c r="AJ1099" s="4"/>
      <c r="AK1099" s="4"/>
      <c r="AL1099" s="4"/>
      <c r="AM1099" s="4"/>
      <c r="AN1099" s="4"/>
      <c r="AO1099" s="4"/>
      <c r="AP1099" s="4"/>
      <c r="AQ1099" s="4"/>
    </row>
    <row r="1100" spans="5:43" x14ac:dyDescent="0.25">
      <c r="E1100" s="4"/>
      <c r="F1100" s="4"/>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c r="AF1100" s="4"/>
      <c r="AG1100" s="4"/>
      <c r="AH1100" s="4"/>
      <c r="AI1100" s="4"/>
      <c r="AJ1100" s="4"/>
      <c r="AK1100" s="4"/>
      <c r="AL1100" s="4"/>
      <c r="AM1100" s="4"/>
      <c r="AN1100" s="4"/>
      <c r="AO1100" s="4"/>
      <c r="AP1100" s="4"/>
      <c r="AQ1100" s="4"/>
    </row>
    <row r="1101" spans="5:43" x14ac:dyDescent="0.25">
      <c r="E1101" s="4"/>
      <c r="F1101" s="4"/>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c r="AF1101" s="4"/>
      <c r="AG1101" s="4"/>
      <c r="AH1101" s="4"/>
      <c r="AI1101" s="4"/>
      <c r="AJ1101" s="4"/>
      <c r="AK1101" s="4"/>
      <c r="AL1101" s="4"/>
      <c r="AM1101" s="4"/>
      <c r="AN1101" s="4"/>
      <c r="AO1101" s="4"/>
      <c r="AP1101" s="4"/>
      <c r="AQ1101" s="4"/>
    </row>
    <row r="1102" spans="5:43" x14ac:dyDescent="0.25">
      <c r="E1102" s="4"/>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c r="AH1102" s="4"/>
      <c r="AI1102" s="4"/>
      <c r="AJ1102" s="4"/>
      <c r="AK1102" s="4"/>
      <c r="AL1102" s="4"/>
      <c r="AM1102" s="4"/>
      <c r="AN1102" s="4"/>
      <c r="AO1102" s="4"/>
      <c r="AP1102" s="4"/>
      <c r="AQ1102" s="4"/>
    </row>
    <row r="1103" spans="5:43" x14ac:dyDescent="0.25">
      <c r="E1103" s="4"/>
      <c r="F1103" s="4"/>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c r="AG1103" s="4"/>
      <c r="AH1103" s="4"/>
      <c r="AI1103" s="4"/>
      <c r="AJ1103" s="4"/>
      <c r="AK1103" s="4"/>
      <c r="AL1103" s="4"/>
      <c r="AM1103" s="4"/>
      <c r="AN1103" s="4"/>
      <c r="AO1103" s="4"/>
      <c r="AP1103" s="4"/>
      <c r="AQ1103" s="4"/>
    </row>
    <row r="1104" spans="5:43" x14ac:dyDescent="0.25">
      <c r="E1104" s="4"/>
      <c r="F1104" s="4"/>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c r="AF1104" s="4"/>
      <c r="AG1104" s="4"/>
      <c r="AH1104" s="4"/>
      <c r="AI1104" s="4"/>
      <c r="AJ1104" s="4"/>
      <c r="AK1104" s="4"/>
      <c r="AL1104" s="4"/>
      <c r="AM1104" s="4"/>
      <c r="AN1104" s="4"/>
      <c r="AO1104" s="4"/>
      <c r="AP1104" s="4"/>
      <c r="AQ1104" s="4"/>
    </row>
    <row r="1105" spans="5:43" x14ac:dyDescent="0.25">
      <c r="E1105" s="4"/>
      <c r="F1105" s="4"/>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c r="AF1105" s="4"/>
      <c r="AG1105" s="4"/>
      <c r="AH1105" s="4"/>
      <c r="AI1105" s="4"/>
      <c r="AJ1105" s="4"/>
      <c r="AK1105" s="4"/>
      <c r="AL1105" s="4"/>
      <c r="AM1105" s="4"/>
      <c r="AN1105" s="4"/>
      <c r="AO1105" s="4"/>
      <c r="AP1105" s="4"/>
      <c r="AQ1105" s="4"/>
    </row>
    <row r="1106" spans="5:43" x14ac:dyDescent="0.25">
      <c r="E1106" s="4"/>
      <c r="F1106" s="4"/>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c r="AF1106" s="4"/>
      <c r="AG1106" s="4"/>
      <c r="AH1106" s="4"/>
      <c r="AI1106" s="4"/>
      <c r="AJ1106" s="4"/>
      <c r="AK1106" s="4"/>
      <c r="AL1106" s="4"/>
      <c r="AM1106" s="4"/>
      <c r="AN1106" s="4"/>
      <c r="AO1106" s="4"/>
      <c r="AP1106" s="4"/>
      <c r="AQ1106" s="4"/>
    </row>
    <row r="1107" spans="5:43" x14ac:dyDescent="0.25">
      <c r="E1107" s="4"/>
      <c r="F1107" s="4"/>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c r="AG1107" s="4"/>
      <c r="AH1107" s="4"/>
      <c r="AI1107" s="4"/>
      <c r="AJ1107" s="4"/>
      <c r="AK1107" s="4"/>
      <c r="AL1107" s="4"/>
      <c r="AM1107" s="4"/>
      <c r="AN1107" s="4"/>
      <c r="AO1107" s="4"/>
      <c r="AP1107" s="4"/>
      <c r="AQ1107" s="4"/>
    </row>
    <row r="1108" spans="5:43" x14ac:dyDescent="0.25">
      <c r="E1108" s="4"/>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c r="AH1108" s="4"/>
      <c r="AI1108" s="4"/>
      <c r="AJ1108" s="4"/>
      <c r="AK1108" s="4"/>
      <c r="AL1108" s="4"/>
      <c r="AM1108" s="4"/>
      <c r="AN1108" s="4"/>
      <c r="AO1108" s="4"/>
      <c r="AP1108" s="4"/>
      <c r="AQ1108" s="4"/>
    </row>
    <row r="1109" spans="5:43" x14ac:dyDescent="0.25">
      <c r="E1109" s="4"/>
      <c r="F1109" s="4"/>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c r="AG1109" s="4"/>
      <c r="AH1109" s="4"/>
      <c r="AI1109" s="4"/>
      <c r="AJ1109" s="4"/>
      <c r="AK1109" s="4"/>
      <c r="AL1109" s="4"/>
      <c r="AM1109" s="4"/>
      <c r="AN1109" s="4"/>
      <c r="AO1109" s="4"/>
      <c r="AP1109" s="4"/>
      <c r="AQ1109" s="4"/>
    </row>
    <row r="1110" spans="5:43" x14ac:dyDescent="0.25">
      <c r="E1110" s="4"/>
      <c r="F1110" s="4"/>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c r="AG1110" s="4"/>
      <c r="AH1110" s="4"/>
      <c r="AI1110" s="4"/>
      <c r="AJ1110" s="4"/>
      <c r="AK1110" s="4"/>
      <c r="AL1110" s="4"/>
      <c r="AM1110" s="4"/>
      <c r="AN1110" s="4"/>
      <c r="AO1110" s="4"/>
      <c r="AP1110" s="4"/>
      <c r="AQ1110" s="4"/>
    </row>
    <row r="1111" spans="5:43" x14ac:dyDescent="0.25">
      <c r="E1111" s="4"/>
      <c r="F1111" s="4"/>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c r="AG1111" s="4"/>
      <c r="AH1111" s="4"/>
      <c r="AI1111" s="4"/>
      <c r="AJ1111" s="4"/>
      <c r="AK1111" s="4"/>
      <c r="AL1111" s="4"/>
      <c r="AM1111" s="4"/>
      <c r="AN1111" s="4"/>
      <c r="AO1111" s="4"/>
      <c r="AP1111" s="4"/>
      <c r="AQ1111" s="4"/>
    </row>
    <row r="1112" spans="5:43" x14ac:dyDescent="0.25">
      <c r="E1112" s="4"/>
      <c r="F1112" s="4"/>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c r="AG1112" s="4"/>
      <c r="AH1112" s="4"/>
      <c r="AI1112" s="4"/>
      <c r="AJ1112" s="4"/>
      <c r="AK1112" s="4"/>
      <c r="AL1112" s="4"/>
      <c r="AM1112" s="4"/>
      <c r="AN1112" s="4"/>
      <c r="AO1112" s="4"/>
      <c r="AP1112" s="4"/>
      <c r="AQ1112" s="4"/>
    </row>
    <row r="1113" spans="5:43" x14ac:dyDescent="0.25">
      <c r="E1113" s="4"/>
      <c r="F1113" s="4"/>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c r="AG1113" s="4"/>
      <c r="AH1113" s="4"/>
      <c r="AI1113" s="4"/>
      <c r="AJ1113" s="4"/>
      <c r="AK1113" s="4"/>
      <c r="AL1113" s="4"/>
      <c r="AM1113" s="4"/>
      <c r="AN1113" s="4"/>
      <c r="AO1113" s="4"/>
      <c r="AP1113" s="4"/>
      <c r="AQ1113" s="4"/>
    </row>
    <row r="1114" spans="5:43" x14ac:dyDescent="0.25">
      <c r="E1114" s="4"/>
      <c r="F1114" s="4"/>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c r="AG1114" s="4"/>
      <c r="AH1114" s="4"/>
      <c r="AI1114" s="4"/>
      <c r="AJ1114" s="4"/>
      <c r="AK1114" s="4"/>
      <c r="AL1114" s="4"/>
      <c r="AM1114" s="4"/>
      <c r="AN1114" s="4"/>
      <c r="AO1114" s="4"/>
      <c r="AP1114" s="4"/>
      <c r="AQ1114" s="4"/>
    </row>
    <row r="1115" spans="5:43" x14ac:dyDescent="0.25">
      <c r="E1115" s="4"/>
      <c r="F1115" s="4"/>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c r="AD1115" s="4"/>
      <c r="AE1115" s="4"/>
      <c r="AF1115" s="4"/>
      <c r="AG1115" s="4"/>
      <c r="AH1115" s="4"/>
      <c r="AI1115" s="4"/>
      <c r="AJ1115" s="4"/>
      <c r="AK1115" s="4"/>
      <c r="AL1115" s="4"/>
      <c r="AM1115" s="4"/>
      <c r="AN1115" s="4"/>
      <c r="AO1115" s="4"/>
      <c r="AP1115" s="4"/>
      <c r="AQ1115" s="4"/>
    </row>
    <row r="1116" spans="5:43" x14ac:dyDescent="0.25">
      <c r="E1116" s="4"/>
      <c r="F1116" s="4"/>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c r="AD1116" s="4"/>
      <c r="AE1116" s="4"/>
      <c r="AF1116" s="4"/>
      <c r="AG1116" s="4"/>
      <c r="AH1116" s="4"/>
      <c r="AI1116" s="4"/>
      <c r="AJ1116" s="4"/>
      <c r="AK1116" s="4"/>
      <c r="AL1116" s="4"/>
      <c r="AM1116" s="4"/>
      <c r="AN1116" s="4"/>
      <c r="AO1116" s="4"/>
      <c r="AP1116" s="4"/>
      <c r="AQ1116" s="4"/>
    </row>
    <row r="1117" spans="5:43" x14ac:dyDescent="0.25">
      <c r="E1117" s="4"/>
      <c r="F1117" s="4"/>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c r="AD1117" s="4"/>
      <c r="AE1117" s="4"/>
      <c r="AF1117" s="4"/>
      <c r="AG1117" s="4"/>
      <c r="AH1117" s="4"/>
      <c r="AI1117" s="4"/>
      <c r="AJ1117" s="4"/>
      <c r="AK1117" s="4"/>
      <c r="AL1117" s="4"/>
      <c r="AM1117" s="4"/>
      <c r="AN1117" s="4"/>
      <c r="AO1117" s="4"/>
      <c r="AP1117" s="4"/>
      <c r="AQ1117" s="4"/>
    </row>
    <row r="1118" spans="5:43" x14ac:dyDescent="0.25">
      <c r="E1118" s="4"/>
      <c r="F1118" s="4"/>
      <c r="G1118" s="4"/>
      <c r="H1118" s="4"/>
      <c r="I1118" s="4"/>
      <c r="J1118" s="4"/>
      <c r="K1118" s="4"/>
      <c r="L1118" s="4"/>
      <c r="M1118" s="4"/>
      <c r="N1118" s="4"/>
      <c r="O1118" s="4"/>
      <c r="P1118" s="4"/>
      <c r="Q1118" s="4"/>
      <c r="R1118" s="4"/>
      <c r="S1118" s="4"/>
      <c r="T1118" s="4"/>
      <c r="U1118" s="4"/>
      <c r="V1118" s="4"/>
      <c r="W1118" s="4"/>
      <c r="X1118" s="4"/>
      <c r="Y1118" s="4"/>
      <c r="Z1118" s="4"/>
      <c r="AA1118" s="4"/>
      <c r="AB1118" s="4"/>
      <c r="AC1118" s="4"/>
      <c r="AD1118" s="4"/>
      <c r="AE1118" s="4"/>
      <c r="AF1118" s="4"/>
      <c r="AG1118" s="4"/>
      <c r="AH1118" s="4"/>
      <c r="AI1118" s="4"/>
      <c r="AJ1118" s="4"/>
      <c r="AK1118" s="4"/>
      <c r="AL1118" s="4"/>
      <c r="AM1118" s="4"/>
      <c r="AN1118" s="4"/>
      <c r="AO1118" s="4"/>
      <c r="AP1118" s="4"/>
      <c r="AQ1118" s="4"/>
    </row>
    <row r="1119" spans="5:43" x14ac:dyDescent="0.25">
      <c r="E1119" s="4"/>
      <c r="F1119" s="4"/>
      <c r="G1119" s="4"/>
      <c r="H1119" s="4"/>
      <c r="I1119" s="4"/>
      <c r="J1119" s="4"/>
      <c r="K1119" s="4"/>
      <c r="L1119" s="4"/>
      <c r="M1119" s="4"/>
      <c r="N1119" s="4"/>
      <c r="O1119" s="4"/>
      <c r="P1119" s="4"/>
      <c r="Q1119" s="4"/>
      <c r="R1119" s="4"/>
      <c r="S1119" s="4"/>
      <c r="T1119" s="4"/>
      <c r="U1119" s="4"/>
      <c r="V1119" s="4"/>
      <c r="W1119" s="4"/>
      <c r="X1119" s="4"/>
      <c r="Y1119" s="4"/>
      <c r="Z1119" s="4"/>
      <c r="AA1119" s="4"/>
      <c r="AB1119" s="4"/>
      <c r="AC1119" s="4"/>
      <c r="AD1119" s="4"/>
      <c r="AE1119" s="4"/>
      <c r="AF1119" s="4"/>
      <c r="AG1119" s="4"/>
      <c r="AH1119" s="4"/>
      <c r="AI1119" s="4"/>
      <c r="AJ1119" s="4"/>
      <c r="AK1119" s="4"/>
      <c r="AL1119" s="4"/>
      <c r="AM1119" s="4"/>
      <c r="AN1119" s="4"/>
      <c r="AO1119" s="4"/>
      <c r="AP1119" s="4"/>
      <c r="AQ1119" s="4"/>
    </row>
    <row r="1120" spans="5:43" x14ac:dyDescent="0.25">
      <c r="E1120" s="4"/>
      <c r="F1120" s="4"/>
      <c r="G1120" s="4"/>
      <c r="H1120" s="4"/>
      <c r="I1120" s="4"/>
      <c r="J1120" s="4"/>
      <c r="K1120" s="4"/>
      <c r="L1120" s="4"/>
      <c r="M1120" s="4"/>
      <c r="N1120" s="4"/>
      <c r="O1120" s="4"/>
      <c r="P1120" s="4"/>
      <c r="Q1120" s="4"/>
      <c r="R1120" s="4"/>
      <c r="S1120" s="4"/>
      <c r="T1120" s="4"/>
      <c r="U1120" s="4"/>
      <c r="V1120" s="4"/>
      <c r="W1120" s="4"/>
      <c r="X1120" s="4"/>
      <c r="Y1120" s="4"/>
      <c r="Z1120" s="4"/>
      <c r="AA1120" s="4"/>
      <c r="AB1120" s="4"/>
      <c r="AC1120" s="4"/>
      <c r="AD1120" s="4"/>
      <c r="AE1120" s="4"/>
      <c r="AF1120" s="4"/>
      <c r="AG1120" s="4"/>
      <c r="AH1120" s="4"/>
      <c r="AI1120" s="4"/>
      <c r="AJ1120" s="4"/>
      <c r="AK1120" s="4"/>
      <c r="AL1120" s="4"/>
      <c r="AM1120" s="4"/>
      <c r="AN1120" s="4"/>
      <c r="AO1120" s="4"/>
      <c r="AP1120" s="4"/>
      <c r="AQ1120" s="4"/>
    </row>
    <row r="1121" spans="5:43" x14ac:dyDescent="0.25">
      <c r="E1121" s="4"/>
      <c r="F1121" s="4"/>
      <c r="G1121" s="4"/>
      <c r="H1121" s="4"/>
      <c r="I1121" s="4"/>
      <c r="J1121" s="4"/>
      <c r="K1121" s="4"/>
      <c r="L1121" s="4"/>
      <c r="M1121" s="4"/>
      <c r="N1121" s="4"/>
      <c r="O1121" s="4"/>
      <c r="P1121" s="4"/>
      <c r="Q1121" s="4"/>
      <c r="R1121" s="4"/>
      <c r="S1121" s="4"/>
      <c r="T1121" s="4"/>
      <c r="U1121" s="4"/>
      <c r="V1121" s="4"/>
      <c r="W1121" s="4"/>
      <c r="X1121" s="4"/>
      <c r="Y1121" s="4"/>
      <c r="Z1121" s="4"/>
      <c r="AA1121" s="4"/>
      <c r="AB1121" s="4"/>
      <c r="AC1121" s="4"/>
      <c r="AD1121" s="4"/>
      <c r="AE1121" s="4"/>
      <c r="AF1121" s="4"/>
      <c r="AG1121" s="4"/>
      <c r="AH1121" s="4"/>
      <c r="AI1121" s="4"/>
      <c r="AJ1121" s="4"/>
      <c r="AK1121" s="4"/>
      <c r="AL1121" s="4"/>
      <c r="AM1121" s="4"/>
      <c r="AN1121" s="4"/>
      <c r="AO1121" s="4"/>
      <c r="AP1121" s="4"/>
      <c r="AQ1121" s="4"/>
    </row>
    <row r="1122" spans="5:43" x14ac:dyDescent="0.25">
      <c r="E1122" s="4"/>
      <c r="F1122" s="4"/>
      <c r="G1122" s="4"/>
      <c r="H1122" s="4"/>
      <c r="I1122" s="4"/>
      <c r="J1122" s="4"/>
      <c r="K1122" s="4"/>
      <c r="L1122" s="4"/>
      <c r="M1122" s="4"/>
      <c r="N1122" s="4"/>
      <c r="O1122" s="4"/>
      <c r="P1122" s="4"/>
      <c r="Q1122" s="4"/>
      <c r="R1122" s="4"/>
      <c r="S1122" s="4"/>
      <c r="T1122" s="4"/>
      <c r="U1122" s="4"/>
      <c r="V1122" s="4"/>
      <c r="W1122" s="4"/>
      <c r="X1122" s="4"/>
      <c r="Y1122" s="4"/>
      <c r="Z1122" s="4"/>
      <c r="AA1122" s="4"/>
      <c r="AB1122" s="4"/>
      <c r="AC1122" s="4"/>
      <c r="AD1122" s="4"/>
      <c r="AE1122" s="4"/>
      <c r="AF1122" s="4"/>
      <c r="AG1122" s="4"/>
      <c r="AH1122" s="4"/>
      <c r="AI1122" s="4"/>
      <c r="AJ1122" s="4"/>
      <c r="AK1122" s="4"/>
      <c r="AL1122" s="4"/>
      <c r="AM1122" s="4"/>
      <c r="AN1122" s="4"/>
      <c r="AO1122" s="4"/>
      <c r="AP1122" s="4"/>
      <c r="AQ1122" s="4"/>
    </row>
    <row r="1123" spans="5:43" x14ac:dyDescent="0.25">
      <c r="E1123" s="4"/>
      <c r="F1123" s="4"/>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c r="AG1123" s="4"/>
      <c r="AH1123" s="4"/>
      <c r="AI1123" s="4"/>
      <c r="AJ1123" s="4"/>
      <c r="AK1123" s="4"/>
      <c r="AL1123" s="4"/>
      <c r="AM1123" s="4"/>
      <c r="AN1123" s="4"/>
      <c r="AO1123" s="4"/>
      <c r="AP1123" s="4"/>
      <c r="AQ1123" s="4"/>
    </row>
    <row r="1124" spans="5:43" x14ac:dyDescent="0.25">
      <c r="E1124" s="4"/>
      <c r="F1124" s="4"/>
      <c r="G1124" s="4"/>
      <c r="H1124" s="4"/>
      <c r="I1124" s="4"/>
      <c r="J1124" s="4"/>
      <c r="K1124" s="4"/>
      <c r="L1124" s="4"/>
      <c r="M1124" s="4"/>
      <c r="N1124" s="4"/>
      <c r="O1124" s="4"/>
      <c r="P1124" s="4"/>
      <c r="Q1124" s="4"/>
      <c r="R1124" s="4"/>
      <c r="S1124" s="4"/>
      <c r="T1124" s="4"/>
      <c r="U1124" s="4"/>
      <c r="V1124" s="4"/>
      <c r="W1124" s="4"/>
      <c r="X1124" s="4"/>
      <c r="Y1124" s="4"/>
      <c r="Z1124" s="4"/>
      <c r="AA1124" s="4"/>
      <c r="AB1124" s="4"/>
      <c r="AC1124" s="4"/>
      <c r="AD1124" s="4"/>
      <c r="AE1124" s="4"/>
      <c r="AF1124" s="4"/>
      <c r="AG1124" s="4"/>
      <c r="AH1124" s="4"/>
      <c r="AI1124" s="4"/>
      <c r="AJ1124" s="4"/>
      <c r="AK1124" s="4"/>
      <c r="AL1124" s="4"/>
      <c r="AM1124" s="4"/>
      <c r="AN1124" s="4"/>
      <c r="AO1124" s="4"/>
      <c r="AP1124" s="4"/>
      <c r="AQ1124" s="4"/>
    </row>
    <row r="1125" spans="5:43" x14ac:dyDescent="0.25">
      <c r="E1125" s="4"/>
      <c r="F1125" s="4"/>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c r="AG1125" s="4"/>
      <c r="AH1125" s="4"/>
      <c r="AI1125" s="4"/>
      <c r="AJ1125" s="4"/>
      <c r="AK1125" s="4"/>
      <c r="AL1125" s="4"/>
      <c r="AM1125" s="4"/>
      <c r="AN1125" s="4"/>
      <c r="AO1125" s="4"/>
      <c r="AP1125" s="4"/>
      <c r="AQ1125" s="4"/>
    </row>
    <row r="1126" spans="5:43" x14ac:dyDescent="0.25">
      <c r="E1126" s="4"/>
      <c r="F1126" s="4"/>
      <c r="G1126" s="4"/>
      <c r="H1126" s="4"/>
      <c r="I1126" s="4"/>
      <c r="J1126" s="4"/>
      <c r="K1126" s="4"/>
      <c r="L1126" s="4"/>
      <c r="M1126" s="4"/>
      <c r="N1126" s="4"/>
      <c r="O1126" s="4"/>
      <c r="P1126" s="4"/>
      <c r="Q1126" s="4"/>
      <c r="R1126" s="4"/>
      <c r="S1126" s="4"/>
      <c r="T1126" s="4"/>
      <c r="U1126" s="4"/>
      <c r="V1126" s="4"/>
      <c r="W1126" s="4"/>
      <c r="X1126" s="4"/>
      <c r="Y1126" s="4"/>
      <c r="Z1126" s="4"/>
      <c r="AA1126" s="4"/>
      <c r="AB1126" s="4"/>
      <c r="AC1126" s="4"/>
      <c r="AD1126" s="4"/>
      <c r="AE1126" s="4"/>
      <c r="AF1126" s="4"/>
      <c r="AG1126" s="4"/>
      <c r="AH1126" s="4"/>
      <c r="AI1126" s="4"/>
      <c r="AJ1126" s="4"/>
      <c r="AK1126" s="4"/>
      <c r="AL1126" s="4"/>
      <c r="AM1126" s="4"/>
      <c r="AN1126" s="4"/>
      <c r="AO1126" s="4"/>
      <c r="AP1126" s="4"/>
      <c r="AQ1126" s="4"/>
    </row>
    <row r="1127" spans="5:43" x14ac:dyDescent="0.25">
      <c r="E1127" s="4"/>
      <c r="F1127" s="4"/>
      <c r="G1127" s="4"/>
      <c r="H1127" s="4"/>
      <c r="I1127" s="4"/>
      <c r="J1127" s="4"/>
      <c r="K1127" s="4"/>
      <c r="L1127" s="4"/>
      <c r="M1127" s="4"/>
      <c r="N1127" s="4"/>
      <c r="O1127" s="4"/>
      <c r="P1127" s="4"/>
      <c r="Q1127" s="4"/>
      <c r="R1127" s="4"/>
      <c r="S1127" s="4"/>
      <c r="T1127" s="4"/>
      <c r="U1127" s="4"/>
      <c r="V1127" s="4"/>
      <c r="W1127" s="4"/>
      <c r="X1127" s="4"/>
      <c r="Y1127" s="4"/>
      <c r="Z1127" s="4"/>
      <c r="AA1127" s="4"/>
      <c r="AB1127" s="4"/>
      <c r="AC1127" s="4"/>
      <c r="AD1127" s="4"/>
      <c r="AE1127" s="4"/>
      <c r="AF1127" s="4"/>
      <c r="AG1127" s="4"/>
      <c r="AH1127" s="4"/>
      <c r="AI1127" s="4"/>
      <c r="AJ1127" s="4"/>
      <c r="AK1127" s="4"/>
      <c r="AL1127" s="4"/>
      <c r="AM1127" s="4"/>
      <c r="AN1127" s="4"/>
      <c r="AO1127" s="4"/>
      <c r="AP1127" s="4"/>
      <c r="AQ1127" s="4"/>
    </row>
    <row r="1128" spans="5:43" x14ac:dyDescent="0.25">
      <c r="E1128" s="4"/>
      <c r="F1128" s="4"/>
      <c r="G1128" s="4"/>
      <c r="H1128" s="4"/>
      <c r="I1128" s="4"/>
      <c r="J1128" s="4"/>
      <c r="K1128" s="4"/>
      <c r="L1128" s="4"/>
      <c r="M1128" s="4"/>
      <c r="N1128" s="4"/>
      <c r="O1128" s="4"/>
      <c r="P1128" s="4"/>
      <c r="Q1128" s="4"/>
      <c r="R1128" s="4"/>
      <c r="S1128" s="4"/>
      <c r="T1128" s="4"/>
      <c r="U1128" s="4"/>
      <c r="V1128" s="4"/>
      <c r="W1128" s="4"/>
      <c r="X1128" s="4"/>
      <c r="Y1128" s="4"/>
      <c r="Z1128" s="4"/>
      <c r="AA1128" s="4"/>
      <c r="AB1128" s="4"/>
      <c r="AC1128" s="4"/>
      <c r="AD1128" s="4"/>
      <c r="AE1128" s="4"/>
      <c r="AF1128" s="4"/>
      <c r="AG1128" s="4"/>
      <c r="AH1128" s="4"/>
      <c r="AI1128" s="4"/>
      <c r="AJ1128" s="4"/>
      <c r="AK1128" s="4"/>
      <c r="AL1128" s="4"/>
      <c r="AM1128" s="4"/>
      <c r="AN1128" s="4"/>
      <c r="AO1128" s="4"/>
      <c r="AP1128" s="4"/>
      <c r="AQ1128" s="4"/>
    </row>
    <row r="1129" spans="5:43" x14ac:dyDescent="0.25">
      <c r="E1129" s="4"/>
      <c r="F1129" s="4"/>
      <c r="G1129" s="4"/>
      <c r="H1129" s="4"/>
      <c r="I1129" s="4"/>
      <c r="J1129" s="4"/>
      <c r="K1129" s="4"/>
      <c r="L1129" s="4"/>
      <c r="M1129" s="4"/>
      <c r="N1129" s="4"/>
      <c r="O1129" s="4"/>
      <c r="P1129" s="4"/>
      <c r="Q1129" s="4"/>
      <c r="R1129" s="4"/>
      <c r="S1129" s="4"/>
      <c r="T1129" s="4"/>
      <c r="U1129" s="4"/>
      <c r="V1129" s="4"/>
      <c r="W1129" s="4"/>
      <c r="X1129" s="4"/>
      <c r="Y1129" s="4"/>
      <c r="Z1129" s="4"/>
      <c r="AA1129" s="4"/>
      <c r="AB1129" s="4"/>
      <c r="AC1129" s="4"/>
      <c r="AD1129" s="4"/>
      <c r="AE1129" s="4"/>
      <c r="AF1129" s="4"/>
      <c r="AG1129" s="4"/>
      <c r="AH1129" s="4"/>
      <c r="AI1129" s="4"/>
      <c r="AJ1129" s="4"/>
      <c r="AK1129" s="4"/>
      <c r="AL1129" s="4"/>
      <c r="AM1129" s="4"/>
      <c r="AN1129" s="4"/>
      <c r="AO1129" s="4"/>
      <c r="AP1129" s="4"/>
      <c r="AQ1129" s="4"/>
    </row>
    <row r="1130" spans="5:43" x14ac:dyDescent="0.25">
      <c r="E1130" s="4"/>
      <c r="F1130" s="4"/>
      <c r="G1130" s="4"/>
      <c r="H1130" s="4"/>
      <c r="I1130" s="4"/>
      <c r="J1130" s="4"/>
      <c r="K1130" s="4"/>
      <c r="L1130" s="4"/>
      <c r="M1130" s="4"/>
      <c r="N1130" s="4"/>
      <c r="O1130" s="4"/>
      <c r="P1130" s="4"/>
      <c r="Q1130" s="4"/>
      <c r="R1130" s="4"/>
      <c r="S1130" s="4"/>
      <c r="T1130" s="4"/>
      <c r="U1130" s="4"/>
      <c r="V1130" s="4"/>
      <c r="W1130" s="4"/>
      <c r="X1130" s="4"/>
      <c r="Y1130" s="4"/>
      <c r="Z1130" s="4"/>
      <c r="AA1130" s="4"/>
      <c r="AB1130" s="4"/>
      <c r="AC1130" s="4"/>
      <c r="AD1130" s="4"/>
      <c r="AE1130" s="4"/>
      <c r="AF1130" s="4"/>
      <c r="AG1130" s="4"/>
      <c r="AH1130" s="4"/>
      <c r="AI1130" s="4"/>
      <c r="AJ1130" s="4"/>
      <c r="AK1130" s="4"/>
      <c r="AL1130" s="4"/>
      <c r="AM1130" s="4"/>
      <c r="AN1130" s="4"/>
      <c r="AO1130" s="4"/>
      <c r="AP1130" s="4"/>
      <c r="AQ1130" s="4"/>
    </row>
    <row r="1131" spans="5:43" x14ac:dyDescent="0.25">
      <c r="E1131" s="4"/>
      <c r="F1131" s="4"/>
      <c r="G1131" s="4"/>
      <c r="H1131" s="4"/>
      <c r="I1131" s="4"/>
      <c r="J1131" s="4"/>
      <c r="K1131" s="4"/>
      <c r="L1131" s="4"/>
      <c r="M1131" s="4"/>
      <c r="N1131" s="4"/>
      <c r="O1131" s="4"/>
      <c r="P1131" s="4"/>
      <c r="Q1131" s="4"/>
      <c r="R1131" s="4"/>
      <c r="S1131" s="4"/>
      <c r="T1131" s="4"/>
      <c r="U1131" s="4"/>
      <c r="V1131" s="4"/>
      <c r="W1131" s="4"/>
      <c r="X1131" s="4"/>
      <c r="Y1131" s="4"/>
      <c r="Z1131" s="4"/>
      <c r="AA1131" s="4"/>
      <c r="AB1131" s="4"/>
      <c r="AC1131" s="4"/>
      <c r="AD1131" s="4"/>
      <c r="AE1131" s="4"/>
      <c r="AF1131" s="4"/>
      <c r="AG1131" s="4"/>
      <c r="AH1131" s="4"/>
      <c r="AI1131" s="4"/>
      <c r="AJ1131" s="4"/>
      <c r="AK1131" s="4"/>
      <c r="AL1131" s="4"/>
      <c r="AM1131" s="4"/>
      <c r="AN1131" s="4"/>
      <c r="AO1131" s="4"/>
      <c r="AP1131" s="4"/>
      <c r="AQ1131" s="4"/>
    </row>
    <row r="1132" spans="5:43" x14ac:dyDescent="0.25">
      <c r="E1132" s="4"/>
      <c r="F1132" s="4"/>
      <c r="G1132" s="4"/>
      <c r="H1132" s="4"/>
      <c r="I1132" s="4"/>
      <c r="J1132" s="4"/>
      <c r="K1132" s="4"/>
      <c r="L1132" s="4"/>
      <c r="M1132" s="4"/>
      <c r="N1132" s="4"/>
      <c r="O1132" s="4"/>
      <c r="P1132" s="4"/>
      <c r="Q1132" s="4"/>
      <c r="R1132" s="4"/>
      <c r="S1132" s="4"/>
      <c r="T1132" s="4"/>
      <c r="U1132" s="4"/>
      <c r="V1132" s="4"/>
      <c r="W1132" s="4"/>
      <c r="X1132" s="4"/>
      <c r="Y1132" s="4"/>
      <c r="Z1132" s="4"/>
      <c r="AA1132" s="4"/>
      <c r="AB1132" s="4"/>
      <c r="AC1132" s="4"/>
      <c r="AD1132" s="4"/>
      <c r="AE1132" s="4"/>
      <c r="AF1132" s="4"/>
      <c r="AG1132" s="4"/>
      <c r="AH1132" s="4"/>
      <c r="AI1132" s="4"/>
      <c r="AJ1132" s="4"/>
      <c r="AK1132" s="4"/>
      <c r="AL1132" s="4"/>
      <c r="AM1132" s="4"/>
      <c r="AN1132" s="4"/>
      <c r="AO1132" s="4"/>
      <c r="AP1132" s="4"/>
      <c r="AQ1132" s="4"/>
    </row>
  </sheetData>
  <phoneticPr fontId="29" type="noConversion"/>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499984740745262"/>
  </sheetPr>
  <dimension ref="B2:K13446"/>
  <sheetViews>
    <sheetView showGridLines="0" zoomScale="85" zoomScaleNormal="85" workbookViewId="0">
      <selection activeCell="F29" sqref="F29"/>
    </sheetView>
  </sheetViews>
  <sheetFormatPr defaultRowHeight="15" x14ac:dyDescent="0.25"/>
  <cols>
    <col min="2" max="2" width="10.85546875" style="93" bestFit="1" customWidth="1"/>
    <col min="3" max="3" width="12.5703125" bestFit="1" customWidth="1"/>
    <col min="4" max="4" width="17.28515625" bestFit="1" customWidth="1"/>
    <col min="5" max="5" width="19.7109375" bestFit="1" customWidth="1"/>
    <col min="6" max="6" width="13.28515625" bestFit="1" customWidth="1"/>
    <col min="7" max="7" width="22.140625" style="85" bestFit="1" customWidth="1"/>
    <col min="8" max="8" width="26.140625" bestFit="1" customWidth="1"/>
    <col min="9" max="9" width="30.42578125" bestFit="1" customWidth="1"/>
    <col min="10" max="10" width="29.7109375" style="85" bestFit="1" customWidth="1"/>
    <col min="11" max="11" width="27.5703125" bestFit="1" customWidth="1"/>
  </cols>
  <sheetData>
    <row r="2" spans="2:11" ht="21" x14ac:dyDescent="0.35">
      <c r="B2" s="48" t="s">
        <v>465</v>
      </c>
      <c r="C2" s="49"/>
      <c r="D2" s="49"/>
      <c r="E2" s="49"/>
      <c r="F2" s="49"/>
      <c r="G2" s="49"/>
      <c r="H2" s="49"/>
      <c r="I2" s="49"/>
      <c r="J2" s="49"/>
      <c r="K2" s="50"/>
    </row>
    <row r="3" spans="2:11" x14ac:dyDescent="0.25">
      <c r="B3" s="98" t="s">
        <v>493</v>
      </c>
      <c r="G3"/>
      <c r="J3"/>
      <c r="K3" s="97" t="str">
        <f>IF(SUM(G5,J5)=ROUND(SUM(Model!BP5,Model!DD5),0),"TABLE UPDATED","REFRESH THE QUERY")</f>
        <v>TABLE UPDATED</v>
      </c>
    </row>
    <row r="5" spans="2:11" x14ac:dyDescent="0.25">
      <c r="G5" s="99">
        <f>ROUND(SUM(SQL_Export_Tab[budgeted_units]),0)</f>
        <v>74713</v>
      </c>
      <c r="H5" s="85"/>
      <c r="I5" s="96"/>
      <c r="J5" s="99">
        <f>ROUND(SUM(SQL_Export_Tab[budgeted_revenue_chf]),0)</f>
        <v>1044312160</v>
      </c>
    </row>
    <row r="6" spans="2:11" x14ac:dyDescent="0.25">
      <c r="B6" s="17" t="s">
        <v>390</v>
      </c>
      <c r="C6" s="17" t="s">
        <v>391</v>
      </c>
      <c r="D6" s="17" t="s">
        <v>392</v>
      </c>
      <c r="E6" s="17" t="s">
        <v>393</v>
      </c>
      <c r="F6" s="17" t="s">
        <v>389</v>
      </c>
      <c r="G6" s="95" t="s">
        <v>394</v>
      </c>
      <c r="H6" s="17" t="s">
        <v>395</v>
      </c>
      <c r="I6" s="17" t="s">
        <v>396</v>
      </c>
      <c r="J6" s="95" t="s">
        <v>397</v>
      </c>
      <c r="K6" s="17" t="s">
        <v>398</v>
      </c>
    </row>
    <row r="7" spans="2:11" x14ac:dyDescent="0.25">
      <c r="B7">
        <v>2026</v>
      </c>
      <c r="C7" t="s">
        <v>479</v>
      </c>
      <c r="D7">
        <v>1</v>
      </c>
      <c r="E7" t="s">
        <v>231</v>
      </c>
      <c r="F7">
        <v>19</v>
      </c>
      <c r="G7" s="85">
        <v>0</v>
      </c>
      <c r="H7" s="85">
        <v>29113.629842180773</v>
      </c>
      <c r="I7" s="85">
        <v>6636.0593017694882</v>
      </c>
      <c r="J7" s="85">
        <v>0</v>
      </c>
      <c r="K7" t="s">
        <v>491</v>
      </c>
    </row>
    <row r="8" spans="2:11" x14ac:dyDescent="0.25">
      <c r="B8">
        <v>2026</v>
      </c>
      <c r="C8" t="s">
        <v>479</v>
      </c>
      <c r="D8">
        <v>2</v>
      </c>
      <c r="E8" t="s">
        <v>231</v>
      </c>
      <c r="F8">
        <v>19</v>
      </c>
      <c r="G8" s="85">
        <v>1.9133086055174684</v>
      </c>
      <c r="H8" s="85">
        <v>29113.629842180773</v>
      </c>
      <c r="I8" s="85">
        <v>6636.0593017694882</v>
      </c>
      <c r="J8" s="85">
        <v>55703.358514894651</v>
      </c>
      <c r="K8" t="s">
        <v>491</v>
      </c>
    </row>
    <row r="9" spans="2:11" x14ac:dyDescent="0.25">
      <c r="B9">
        <v>2026</v>
      </c>
      <c r="C9" t="s">
        <v>480</v>
      </c>
      <c r="D9">
        <v>1</v>
      </c>
      <c r="E9" t="s">
        <v>231</v>
      </c>
      <c r="F9">
        <v>19</v>
      </c>
      <c r="G9" s="85">
        <v>0</v>
      </c>
      <c r="H9" s="85">
        <v>29113.629842180773</v>
      </c>
      <c r="I9" s="85">
        <v>6636.0593017694882</v>
      </c>
      <c r="J9" s="85">
        <v>0</v>
      </c>
      <c r="K9" t="s">
        <v>491</v>
      </c>
    </row>
    <row r="10" spans="2:11" x14ac:dyDescent="0.25">
      <c r="B10">
        <v>2026</v>
      </c>
      <c r="C10" t="s">
        <v>480</v>
      </c>
      <c r="D10">
        <v>2</v>
      </c>
      <c r="E10" t="s">
        <v>231</v>
      </c>
      <c r="F10">
        <v>19</v>
      </c>
      <c r="G10" s="85">
        <v>1.9985151216860091</v>
      </c>
      <c r="H10" s="85">
        <v>29113.629842180773</v>
      </c>
      <c r="I10" s="85">
        <v>6636.0593017694882</v>
      </c>
      <c r="J10" s="85">
        <v>58184.029486767336</v>
      </c>
      <c r="K10" t="s">
        <v>491</v>
      </c>
    </row>
    <row r="11" spans="2:11" x14ac:dyDescent="0.25">
      <c r="B11">
        <v>2026</v>
      </c>
      <c r="C11" t="s">
        <v>481</v>
      </c>
      <c r="D11">
        <v>1</v>
      </c>
      <c r="E11" t="s">
        <v>231</v>
      </c>
      <c r="F11">
        <v>19</v>
      </c>
      <c r="G11" s="85">
        <v>0</v>
      </c>
      <c r="H11" s="85">
        <v>29113.629842180773</v>
      </c>
      <c r="I11" s="85">
        <v>6636.0593017694882</v>
      </c>
      <c r="J11" s="85">
        <v>0</v>
      </c>
      <c r="K11" t="s">
        <v>491</v>
      </c>
    </row>
    <row r="12" spans="2:11" x14ac:dyDescent="0.25">
      <c r="B12">
        <v>2026</v>
      </c>
      <c r="C12" t="s">
        <v>481</v>
      </c>
      <c r="D12">
        <v>2</v>
      </c>
      <c r="E12" t="s">
        <v>231</v>
      </c>
      <c r="F12">
        <v>19</v>
      </c>
      <c r="G12" s="85">
        <v>2.0837216378545507</v>
      </c>
      <c r="H12" s="85">
        <v>29113.629842180773</v>
      </c>
      <c r="I12" s="85">
        <v>6636.0593017694882</v>
      </c>
      <c r="J12" s="85">
        <v>60664.700458640044</v>
      </c>
      <c r="K12" t="s">
        <v>491</v>
      </c>
    </row>
    <row r="13" spans="2:11" x14ac:dyDescent="0.25">
      <c r="B13">
        <v>2026</v>
      </c>
      <c r="C13" t="s">
        <v>482</v>
      </c>
      <c r="D13">
        <v>1</v>
      </c>
      <c r="E13" t="s">
        <v>231</v>
      </c>
      <c r="F13">
        <v>19</v>
      </c>
      <c r="G13" s="85">
        <v>0</v>
      </c>
      <c r="H13" s="85">
        <v>29113.629842180773</v>
      </c>
      <c r="I13" s="85">
        <v>6636.0593017694882</v>
      </c>
      <c r="J13" s="85">
        <v>0</v>
      </c>
      <c r="K13" t="s">
        <v>491</v>
      </c>
    </row>
    <row r="14" spans="2:11" x14ac:dyDescent="0.25">
      <c r="B14">
        <v>2026</v>
      </c>
      <c r="C14" t="s">
        <v>482</v>
      </c>
      <c r="D14">
        <v>2</v>
      </c>
      <c r="E14" t="s">
        <v>231</v>
      </c>
      <c r="F14">
        <v>19</v>
      </c>
      <c r="G14" s="85">
        <v>2.1689281540230914</v>
      </c>
      <c r="H14" s="85">
        <v>29113.629842180773</v>
      </c>
      <c r="I14" s="85">
        <v>6636.0593017694882</v>
      </c>
      <c r="J14" s="85">
        <v>63145.371430512729</v>
      </c>
      <c r="K14" t="s">
        <v>491</v>
      </c>
    </row>
    <row r="15" spans="2:11" x14ac:dyDescent="0.25">
      <c r="B15">
        <v>2026</v>
      </c>
      <c r="C15" t="s">
        <v>483</v>
      </c>
      <c r="D15">
        <v>1</v>
      </c>
      <c r="E15" t="s">
        <v>231</v>
      </c>
      <c r="F15">
        <v>19</v>
      </c>
      <c r="G15" s="85">
        <v>0</v>
      </c>
      <c r="H15" s="85">
        <v>29113.629842180773</v>
      </c>
      <c r="I15" s="85">
        <v>6636.0593017694882</v>
      </c>
      <c r="J15" s="85">
        <v>0</v>
      </c>
      <c r="K15" t="s">
        <v>491</v>
      </c>
    </row>
    <row r="16" spans="2:11" x14ac:dyDescent="0.25">
      <c r="B16">
        <v>2026</v>
      </c>
      <c r="C16" t="s">
        <v>483</v>
      </c>
      <c r="D16">
        <v>2</v>
      </c>
      <c r="E16" t="s">
        <v>231</v>
      </c>
      <c r="F16">
        <v>19</v>
      </c>
      <c r="G16" s="85">
        <v>2.2541346701916334</v>
      </c>
      <c r="H16" s="85">
        <v>29113.629842180773</v>
      </c>
      <c r="I16" s="85">
        <v>6636.0593017694882</v>
      </c>
      <c r="J16" s="85">
        <v>65626.042402385458</v>
      </c>
      <c r="K16" t="s">
        <v>491</v>
      </c>
    </row>
    <row r="17" spans="2:11" x14ac:dyDescent="0.25">
      <c r="B17">
        <v>2026</v>
      </c>
      <c r="C17" t="s">
        <v>484</v>
      </c>
      <c r="D17">
        <v>1</v>
      </c>
      <c r="E17" t="s">
        <v>231</v>
      </c>
      <c r="F17">
        <v>19</v>
      </c>
      <c r="G17" s="85">
        <v>0</v>
      </c>
      <c r="H17" s="85">
        <v>29113.629842180773</v>
      </c>
      <c r="I17" s="85">
        <v>6636.0593017694882</v>
      </c>
      <c r="J17" s="85">
        <v>0</v>
      </c>
      <c r="K17" t="s">
        <v>491</v>
      </c>
    </row>
    <row r="18" spans="2:11" x14ac:dyDescent="0.25">
      <c r="B18">
        <v>2026</v>
      </c>
      <c r="C18" t="s">
        <v>484</v>
      </c>
      <c r="D18">
        <v>2</v>
      </c>
      <c r="E18" t="s">
        <v>231</v>
      </c>
      <c r="F18">
        <v>19</v>
      </c>
      <c r="G18" s="85">
        <v>2.3393411863601741</v>
      </c>
      <c r="H18" s="85">
        <v>29113.629842180773</v>
      </c>
      <c r="I18" s="85">
        <v>6636.0593017694882</v>
      </c>
      <c r="J18" s="85">
        <v>68106.713374258135</v>
      </c>
      <c r="K18" t="s">
        <v>491</v>
      </c>
    </row>
    <row r="19" spans="2:11" x14ac:dyDescent="0.25">
      <c r="B19">
        <v>2026</v>
      </c>
      <c r="C19" t="s">
        <v>485</v>
      </c>
      <c r="D19">
        <v>1</v>
      </c>
      <c r="E19" t="s">
        <v>231</v>
      </c>
      <c r="F19">
        <v>19</v>
      </c>
      <c r="G19" s="85">
        <v>0</v>
      </c>
      <c r="H19" s="85">
        <v>29113.629842180773</v>
      </c>
      <c r="I19" s="85">
        <v>6636.0593017694882</v>
      </c>
      <c r="J19" s="85">
        <v>0</v>
      </c>
      <c r="K19" t="s">
        <v>491</v>
      </c>
    </row>
    <row r="20" spans="2:11" x14ac:dyDescent="0.25">
      <c r="B20">
        <v>2026</v>
      </c>
      <c r="C20" t="s">
        <v>485</v>
      </c>
      <c r="D20">
        <v>2</v>
      </c>
      <c r="E20" t="s">
        <v>231</v>
      </c>
      <c r="F20">
        <v>19</v>
      </c>
      <c r="G20" s="85">
        <v>2.4245477025287157</v>
      </c>
      <c r="H20" s="85">
        <v>29113.629842180773</v>
      </c>
      <c r="I20" s="85">
        <v>6636.0593017694882</v>
      </c>
      <c r="J20" s="85">
        <v>70587.384346130842</v>
      </c>
      <c r="K20" t="s">
        <v>491</v>
      </c>
    </row>
    <row r="21" spans="2:11" x14ac:dyDescent="0.25">
      <c r="B21">
        <v>2026</v>
      </c>
      <c r="C21" t="s">
        <v>486</v>
      </c>
      <c r="D21">
        <v>1</v>
      </c>
      <c r="E21" t="s">
        <v>231</v>
      </c>
      <c r="F21">
        <v>19</v>
      </c>
      <c r="G21" s="85">
        <v>0</v>
      </c>
      <c r="H21" s="85">
        <v>29113.629842180773</v>
      </c>
      <c r="I21" s="85">
        <v>6636.0593017694882</v>
      </c>
      <c r="J21" s="85">
        <v>0</v>
      </c>
      <c r="K21" t="s">
        <v>491</v>
      </c>
    </row>
    <row r="22" spans="2:11" x14ac:dyDescent="0.25">
      <c r="B22">
        <v>2026</v>
      </c>
      <c r="C22" t="s">
        <v>486</v>
      </c>
      <c r="D22">
        <v>2</v>
      </c>
      <c r="E22" t="s">
        <v>231</v>
      </c>
      <c r="F22">
        <v>19</v>
      </c>
      <c r="G22" s="85">
        <v>2.5097542186972568</v>
      </c>
      <c r="H22" s="85">
        <v>29113.629842180773</v>
      </c>
      <c r="I22" s="85">
        <v>6636.0593017694882</v>
      </c>
      <c r="J22" s="85">
        <v>73068.055318003549</v>
      </c>
      <c r="K22" t="s">
        <v>491</v>
      </c>
    </row>
    <row r="23" spans="2:11" x14ac:dyDescent="0.25">
      <c r="B23">
        <v>2026</v>
      </c>
      <c r="C23" t="s">
        <v>487</v>
      </c>
      <c r="D23">
        <v>1</v>
      </c>
      <c r="E23" t="s">
        <v>231</v>
      </c>
      <c r="F23">
        <v>19</v>
      </c>
      <c r="G23" s="85">
        <v>0</v>
      </c>
      <c r="H23" s="85">
        <v>29113.629842180773</v>
      </c>
      <c r="I23" s="85">
        <v>6636.0593017694882</v>
      </c>
      <c r="J23" s="85">
        <v>0</v>
      </c>
      <c r="K23" t="s">
        <v>491</v>
      </c>
    </row>
    <row r="24" spans="2:11" x14ac:dyDescent="0.25">
      <c r="B24">
        <v>2026</v>
      </c>
      <c r="C24" t="s">
        <v>487</v>
      </c>
      <c r="D24">
        <v>2</v>
      </c>
      <c r="E24" t="s">
        <v>231</v>
      </c>
      <c r="F24">
        <v>19</v>
      </c>
      <c r="G24" s="85">
        <v>2.5949607348657984</v>
      </c>
      <c r="H24" s="85">
        <v>29113.629842180773</v>
      </c>
      <c r="I24" s="85">
        <v>6636.0593017694882</v>
      </c>
      <c r="J24" s="85">
        <v>75548.726289876256</v>
      </c>
      <c r="K24" t="s">
        <v>491</v>
      </c>
    </row>
    <row r="25" spans="2:11" x14ac:dyDescent="0.25">
      <c r="B25">
        <v>2026</v>
      </c>
      <c r="C25" t="s">
        <v>488</v>
      </c>
      <c r="D25">
        <v>1</v>
      </c>
      <c r="E25" t="s">
        <v>231</v>
      </c>
      <c r="F25">
        <v>19</v>
      </c>
      <c r="G25" s="85">
        <v>0</v>
      </c>
      <c r="H25" s="85">
        <v>29113.629842180773</v>
      </c>
      <c r="I25" s="85">
        <v>6636.0593017694882</v>
      </c>
      <c r="J25" s="85">
        <v>0</v>
      </c>
      <c r="K25" t="s">
        <v>491</v>
      </c>
    </row>
    <row r="26" spans="2:11" x14ac:dyDescent="0.25">
      <c r="B26">
        <v>2026</v>
      </c>
      <c r="C26" t="s">
        <v>488</v>
      </c>
      <c r="D26">
        <v>2</v>
      </c>
      <c r="E26" t="s">
        <v>231</v>
      </c>
      <c r="F26">
        <v>19</v>
      </c>
      <c r="G26" s="85">
        <v>2.6801672510343395</v>
      </c>
      <c r="H26" s="85">
        <v>29113.629842180773</v>
      </c>
      <c r="I26" s="85">
        <v>6636.0593017694882</v>
      </c>
      <c r="J26" s="85">
        <v>78029.397261748949</v>
      </c>
      <c r="K26" t="s">
        <v>491</v>
      </c>
    </row>
    <row r="27" spans="2:11" x14ac:dyDescent="0.25">
      <c r="B27">
        <v>2026</v>
      </c>
      <c r="C27" t="s">
        <v>489</v>
      </c>
      <c r="D27">
        <v>1</v>
      </c>
      <c r="E27" t="s">
        <v>231</v>
      </c>
      <c r="F27">
        <v>19</v>
      </c>
      <c r="G27" s="85">
        <v>0</v>
      </c>
      <c r="H27" s="85">
        <v>29113.629842180773</v>
      </c>
      <c r="I27" s="85">
        <v>6636.0593017694882</v>
      </c>
      <c r="J27" s="85">
        <v>0</v>
      </c>
      <c r="K27" t="s">
        <v>491</v>
      </c>
    </row>
    <row r="28" spans="2:11" x14ac:dyDescent="0.25">
      <c r="B28">
        <v>2026</v>
      </c>
      <c r="C28" t="s">
        <v>489</v>
      </c>
      <c r="D28">
        <v>2</v>
      </c>
      <c r="E28" t="s">
        <v>231</v>
      </c>
      <c r="F28">
        <v>19</v>
      </c>
      <c r="G28" s="85">
        <v>2.7653737672028806</v>
      </c>
      <c r="H28" s="85">
        <v>29113.629842180773</v>
      </c>
      <c r="I28" s="85">
        <v>6636.0593017694882</v>
      </c>
      <c r="J28" s="85">
        <v>80510.068233621656</v>
      </c>
      <c r="K28" t="s">
        <v>491</v>
      </c>
    </row>
    <row r="29" spans="2:11" x14ac:dyDescent="0.25">
      <c r="B29">
        <v>2026</v>
      </c>
      <c r="C29" t="s">
        <v>490</v>
      </c>
      <c r="D29">
        <v>1</v>
      </c>
      <c r="E29" t="s">
        <v>231</v>
      </c>
      <c r="F29">
        <v>19</v>
      </c>
      <c r="G29" s="85">
        <v>0</v>
      </c>
      <c r="H29" s="85">
        <v>29113.629842180773</v>
      </c>
      <c r="I29" s="85">
        <v>6636.0593017694882</v>
      </c>
      <c r="J29" s="85">
        <v>0</v>
      </c>
      <c r="K29" t="s">
        <v>491</v>
      </c>
    </row>
    <row r="30" spans="2:11" x14ac:dyDescent="0.25">
      <c r="B30">
        <v>2026</v>
      </c>
      <c r="C30" t="s">
        <v>490</v>
      </c>
      <c r="D30">
        <v>2</v>
      </c>
      <c r="E30" t="s">
        <v>231</v>
      </c>
      <c r="F30">
        <v>19</v>
      </c>
      <c r="G30" s="85">
        <v>2.8505802833714222</v>
      </c>
      <c r="H30" s="85">
        <v>29113.629842180773</v>
      </c>
      <c r="I30" s="85">
        <v>6636.0593017694882</v>
      </c>
      <c r="J30" s="85">
        <v>82990.739205494363</v>
      </c>
      <c r="K30" t="s">
        <v>491</v>
      </c>
    </row>
    <row r="31" spans="2:11" x14ac:dyDescent="0.25">
      <c r="B31">
        <v>2026</v>
      </c>
      <c r="C31" t="s">
        <v>479</v>
      </c>
      <c r="D31">
        <v>1</v>
      </c>
      <c r="E31" t="s">
        <v>231</v>
      </c>
      <c r="F31">
        <v>28</v>
      </c>
      <c r="G31" s="85">
        <v>2.523297339555219</v>
      </c>
      <c r="H31" s="85">
        <v>29113.629842180773</v>
      </c>
      <c r="I31" s="85">
        <v>6636.0593017694882</v>
      </c>
      <c r="J31" s="85">
        <v>73462.344725570176</v>
      </c>
      <c r="K31" t="s">
        <v>491</v>
      </c>
    </row>
    <row r="32" spans="2:11" x14ac:dyDescent="0.25">
      <c r="B32">
        <v>2026</v>
      </c>
      <c r="C32" t="s">
        <v>479</v>
      </c>
      <c r="D32">
        <v>2</v>
      </c>
      <c r="E32" t="s">
        <v>231</v>
      </c>
      <c r="F32">
        <v>28</v>
      </c>
      <c r="G32" s="85">
        <v>3.2558675349099611</v>
      </c>
      <c r="H32" s="85">
        <v>29113.629842180773</v>
      </c>
      <c r="I32" s="85">
        <v>6636.0593017694882</v>
      </c>
      <c r="J32" s="85">
        <v>94790.122226542197</v>
      </c>
      <c r="K32" t="s">
        <v>491</v>
      </c>
    </row>
    <row r="33" spans="2:11" x14ac:dyDescent="0.25">
      <c r="B33">
        <v>2026</v>
      </c>
      <c r="C33" t="s">
        <v>480</v>
      </c>
      <c r="D33">
        <v>1</v>
      </c>
      <c r="E33" t="s">
        <v>231</v>
      </c>
      <c r="F33">
        <v>28</v>
      </c>
      <c r="G33" s="85">
        <v>2.5828968942744432</v>
      </c>
      <c r="H33" s="85">
        <v>29113.629842180773</v>
      </c>
      <c r="I33" s="85">
        <v>6636.0593017694882</v>
      </c>
      <c r="J33" s="85">
        <v>75197.50410042447</v>
      </c>
      <c r="K33" t="s">
        <v>491</v>
      </c>
    </row>
    <row r="34" spans="2:11" x14ac:dyDescent="0.25">
      <c r="B34">
        <v>2026</v>
      </c>
      <c r="C34" t="s">
        <v>480</v>
      </c>
      <c r="D34">
        <v>2</v>
      </c>
      <c r="E34" t="s">
        <v>231</v>
      </c>
      <c r="F34">
        <v>28</v>
      </c>
      <c r="G34" s="85">
        <v>3.3327701861605727</v>
      </c>
      <c r="H34" s="85">
        <v>29113.629842180773</v>
      </c>
      <c r="I34" s="85">
        <v>6636.0593017694882</v>
      </c>
      <c r="J34" s="85">
        <v>97029.037548934823</v>
      </c>
      <c r="K34" t="s">
        <v>491</v>
      </c>
    </row>
    <row r="35" spans="2:11" x14ac:dyDescent="0.25">
      <c r="B35">
        <v>2026</v>
      </c>
      <c r="C35" t="s">
        <v>481</v>
      </c>
      <c r="D35">
        <v>1</v>
      </c>
      <c r="E35" t="s">
        <v>231</v>
      </c>
      <c r="F35">
        <v>28</v>
      </c>
      <c r="G35" s="85">
        <v>2.6424964489936649</v>
      </c>
      <c r="H35" s="85">
        <v>29113.629842180773</v>
      </c>
      <c r="I35" s="85">
        <v>6636.0593017694882</v>
      </c>
      <c r="J35" s="85">
        <v>76932.663475278692</v>
      </c>
      <c r="K35" t="s">
        <v>491</v>
      </c>
    </row>
    <row r="36" spans="2:11" x14ac:dyDescent="0.25">
      <c r="B36">
        <v>2026</v>
      </c>
      <c r="C36" t="s">
        <v>481</v>
      </c>
      <c r="D36">
        <v>2</v>
      </c>
      <c r="E36" t="s">
        <v>231</v>
      </c>
      <c r="F36">
        <v>28</v>
      </c>
      <c r="G36" s="85">
        <v>3.4096728374111818</v>
      </c>
      <c r="H36" s="85">
        <v>29113.629842180773</v>
      </c>
      <c r="I36" s="85">
        <v>6636.0593017694882</v>
      </c>
      <c r="J36" s="85">
        <v>99267.952871327376</v>
      </c>
      <c r="K36" t="s">
        <v>491</v>
      </c>
    </row>
    <row r="37" spans="2:11" x14ac:dyDescent="0.25">
      <c r="B37">
        <v>2026</v>
      </c>
      <c r="C37" t="s">
        <v>482</v>
      </c>
      <c r="D37">
        <v>1</v>
      </c>
      <c r="E37" t="s">
        <v>231</v>
      </c>
      <c r="F37">
        <v>28</v>
      </c>
      <c r="G37" s="85">
        <v>2.7020960037128892</v>
      </c>
      <c r="H37" s="85">
        <v>29113.629842180773</v>
      </c>
      <c r="I37" s="85">
        <v>6636.0593017694882</v>
      </c>
      <c r="J37" s="85">
        <v>78667.822850132972</v>
      </c>
      <c r="K37" t="s">
        <v>491</v>
      </c>
    </row>
    <row r="38" spans="2:11" x14ac:dyDescent="0.25">
      <c r="B38">
        <v>2026</v>
      </c>
      <c r="C38" t="s">
        <v>482</v>
      </c>
      <c r="D38">
        <v>2</v>
      </c>
      <c r="E38" t="s">
        <v>231</v>
      </c>
      <c r="F38">
        <v>28</v>
      </c>
      <c r="G38" s="85">
        <v>3.4865754886617935</v>
      </c>
      <c r="H38" s="85">
        <v>29113.629842180773</v>
      </c>
      <c r="I38" s="85">
        <v>6636.0593017694882</v>
      </c>
      <c r="J38" s="85">
        <v>101506.86819372</v>
      </c>
      <c r="K38" t="s">
        <v>491</v>
      </c>
    </row>
    <row r="39" spans="2:11" x14ac:dyDescent="0.25">
      <c r="B39">
        <v>2026</v>
      </c>
      <c r="C39" t="s">
        <v>483</v>
      </c>
      <c r="D39">
        <v>1</v>
      </c>
      <c r="E39" t="s">
        <v>231</v>
      </c>
      <c r="F39">
        <v>28</v>
      </c>
      <c r="G39" s="85">
        <v>2.7616955584321108</v>
      </c>
      <c r="H39" s="85">
        <v>29113.629842180773</v>
      </c>
      <c r="I39" s="85">
        <v>6636.0593017694882</v>
      </c>
      <c r="J39" s="85">
        <v>80402.982224987194</v>
      </c>
      <c r="K39" t="s">
        <v>491</v>
      </c>
    </row>
    <row r="40" spans="2:11" x14ac:dyDescent="0.25">
      <c r="B40">
        <v>2026</v>
      </c>
      <c r="C40" t="s">
        <v>483</v>
      </c>
      <c r="D40">
        <v>2</v>
      </c>
      <c r="E40" t="s">
        <v>231</v>
      </c>
      <c r="F40">
        <v>28</v>
      </c>
      <c r="G40" s="85">
        <v>3.5634781399124025</v>
      </c>
      <c r="H40" s="85">
        <v>29113.629842180773</v>
      </c>
      <c r="I40" s="85">
        <v>6636.0593017694882</v>
      </c>
      <c r="J40" s="85">
        <v>103745.78351611255</v>
      </c>
      <c r="K40" t="s">
        <v>491</v>
      </c>
    </row>
    <row r="41" spans="2:11" x14ac:dyDescent="0.25">
      <c r="B41">
        <v>2026</v>
      </c>
      <c r="C41" t="s">
        <v>484</v>
      </c>
      <c r="D41">
        <v>1</v>
      </c>
      <c r="E41" t="s">
        <v>231</v>
      </c>
      <c r="F41">
        <v>28</v>
      </c>
      <c r="G41" s="85">
        <v>2.8212951131513355</v>
      </c>
      <c r="H41" s="85">
        <v>29113.629842180773</v>
      </c>
      <c r="I41" s="85">
        <v>6636.0593017694882</v>
      </c>
      <c r="J41" s="85">
        <v>82138.141599841503</v>
      </c>
      <c r="K41" t="s">
        <v>491</v>
      </c>
    </row>
    <row r="42" spans="2:11" x14ac:dyDescent="0.25">
      <c r="B42">
        <v>2026</v>
      </c>
      <c r="C42" t="s">
        <v>484</v>
      </c>
      <c r="D42">
        <v>2</v>
      </c>
      <c r="E42" t="s">
        <v>231</v>
      </c>
      <c r="F42">
        <v>28</v>
      </c>
      <c r="G42" s="85">
        <v>3.6403807911630146</v>
      </c>
      <c r="H42" s="85">
        <v>29113.629842180773</v>
      </c>
      <c r="I42" s="85">
        <v>6636.0593017694882</v>
      </c>
      <c r="J42" s="85">
        <v>105984.6988385052</v>
      </c>
      <c r="K42" t="s">
        <v>491</v>
      </c>
    </row>
    <row r="43" spans="2:11" x14ac:dyDescent="0.25">
      <c r="B43">
        <v>2026</v>
      </c>
      <c r="C43" t="s">
        <v>485</v>
      </c>
      <c r="D43">
        <v>1</v>
      </c>
      <c r="E43" t="s">
        <v>231</v>
      </c>
      <c r="F43">
        <v>28</v>
      </c>
      <c r="G43" s="85">
        <v>2.880894667870558</v>
      </c>
      <c r="H43" s="85">
        <v>29113.629842180773</v>
      </c>
      <c r="I43" s="85">
        <v>6636.0593017694882</v>
      </c>
      <c r="J43" s="85">
        <v>83873.30097469574</v>
      </c>
      <c r="K43" t="s">
        <v>491</v>
      </c>
    </row>
    <row r="44" spans="2:11" x14ac:dyDescent="0.25">
      <c r="B44">
        <v>2026</v>
      </c>
      <c r="C44" t="s">
        <v>485</v>
      </c>
      <c r="D44">
        <v>2</v>
      </c>
      <c r="E44" t="s">
        <v>231</v>
      </c>
      <c r="F44">
        <v>28</v>
      </c>
      <c r="G44" s="85">
        <v>3.7172834424136245</v>
      </c>
      <c r="H44" s="85">
        <v>29113.629842180773</v>
      </c>
      <c r="I44" s="85">
        <v>6636.0593017694882</v>
      </c>
      <c r="J44" s="85">
        <v>108223.61416089778</v>
      </c>
      <c r="K44" t="s">
        <v>491</v>
      </c>
    </row>
    <row r="45" spans="2:11" x14ac:dyDescent="0.25">
      <c r="B45">
        <v>2026</v>
      </c>
      <c r="C45" t="s">
        <v>486</v>
      </c>
      <c r="D45">
        <v>1</v>
      </c>
      <c r="E45" t="s">
        <v>231</v>
      </c>
      <c r="F45">
        <v>28</v>
      </c>
      <c r="G45" s="85">
        <v>2.9404942225897823</v>
      </c>
      <c r="H45" s="85">
        <v>29113.629842180773</v>
      </c>
      <c r="I45" s="85">
        <v>6636.0593017694882</v>
      </c>
      <c r="J45" s="85">
        <v>85608.460349550034</v>
      </c>
      <c r="K45" t="s">
        <v>491</v>
      </c>
    </row>
    <row r="46" spans="2:11" x14ac:dyDescent="0.25">
      <c r="B46">
        <v>2026</v>
      </c>
      <c r="C46" t="s">
        <v>486</v>
      </c>
      <c r="D46">
        <v>2</v>
      </c>
      <c r="E46" t="s">
        <v>231</v>
      </c>
      <c r="F46">
        <v>28</v>
      </c>
      <c r="G46" s="85">
        <v>3.7941860936642362</v>
      </c>
      <c r="H46" s="85">
        <v>29113.629842180773</v>
      </c>
      <c r="I46" s="85">
        <v>6636.0593017694882</v>
      </c>
      <c r="J46" s="85">
        <v>110462.5294832904</v>
      </c>
      <c r="K46" t="s">
        <v>491</v>
      </c>
    </row>
    <row r="47" spans="2:11" x14ac:dyDescent="0.25">
      <c r="B47">
        <v>2026</v>
      </c>
      <c r="C47" t="s">
        <v>487</v>
      </c>
      <c r="D47">
        <v>1</v>
      </c>
      <c r="E47" t="s">
        <v>231</v>
      </c>
      <c r="F47">
        <v>28</v>
      </c>
      <c r="G47" s="85">
        <v>3.000093777309004</v>
      </c>
      <c r="H47" s="85">
        <v>29113.629842180773</v>
      </c>
      <c r="I47" s="85">
        <v>6636.0593017694882</v>
      </c>
      <c r="J47" s="85">
        <v>87343.619724404256</v>
      </c>
      <c r="K47" t="s">
        <v>491</v>
      </c>
    </row>
    <row r="48" spans="2:11" x14ac:dyDescent="0.25">
      <c r="B48">
        <v>2026</v>
      </c>
      <c r="C48" t="s">
        <v>487</v>
      </c>
      <c r="D48">
        <v>2</v>
      </c>
      <c r="E48" t="s">
        <v>231</v>
      </c>
      <c r="F48">
        <v>28</v>
      </c>
      <c r="G48" s="85">
        <v>3.8710887449148452</v>
      </c>
      <c r="H48" s="85">
        <v>29113.629842180773</v>
      </c>
      <c r="I48" s="85">
        <v>6636.0593017694882</v>
      </c>
      <c r="J48" s="85">
        <v>112701.44480568296</v>
      </c>
      <c r="K48" t="s">
        <v>491</v>
      </c>
    </row>
    <row r="49" spans="2:11" x14ac:dyDescent="0.25">
      <c r="B49">
        <v>2026</v>
      </c>
      <c r="C49" t="s">
        <v>488</v>
      </c>
      <c r="D49">
        <v>1</v>
      </c>
      <c r="E49" t="s">
        <v>231</v>
      </c>
      <c r="F49">
        <v>28</v>
      </c>
      <c r="G49" s="85">
        <v>3.0596933320282282</v>
      </c>
      <c r="H49" s="85">
        <v>29113.629842180773</v>
      </c>
      <c r="I49" s="85">
        <v>6636.0593017694882</v>
      </c>
      <c r="J49" s="85">
        <v>89078.779099258551</v>
      </c>
      <c r="K49" t="s">
        <v>491</v>
      </c>
    </row>
    <row r="50" spans="2:11" x14ac:dyDescent="0.25">
      <c r="B50">
        <v>2026</v>
      </c>
      <c r="C50" t="s">
        <v>488</v>
      </c>
      <c r="D50">
        <v>2</v>
      </c>
      <c r="E50" t="s">
        <v>231</v>
      </c>
      <c r="F50">
        <v>28</v>
      </c>
      <c r="G50" s="85">
        <v>3.9479913961654569</v>
      </c>
      <c r="H50" s="85">
        <v>29113.629842180773</v>
      </c>
      <c r="I50" s="85">
        <v>6636.0593017694882</v>
      </c>
      <c r="J50" s="85">
        <v>114940.36012807558</v>
      </c>
      <c r="K50" t="s">
        <v>491</v>
      </c>
    </row>
    <row r="51" spans="2:11" x14ac:dyDescent="0.25">
      <c r="B51">
        <v>2026</v>
      </c>
      <c r="C51" t="s">
        <v>489</v>
      </c>
      <c r="D51">
        <v>1</v>
      </c>
      <c r="E51" t="s">
        <v>231</v>
      </c>
      <c r="F51">
        <v>28</v>
      </c>
      <c r="G51" s="85">
        <v>3.1192928867474499</v>
      </c>
      <c r="H51" s="85">
        <v>29113.629842180773</v>
      </c>
      <c r="I51" s="85">
        <v>6636.0593017694882</v>
      </c>
      <c r="J51" s="85">
        <v>90813.938474112772</v>
      </c>
      <c r="K51" t="s">
        <v>491</v>
      </c>
    </row>
    <row r="52" spans="2:11" x14ac:dyDescent="0.25">
      <c r="B52">
        <v>2026</v>
      </c>
      <c r="C52" t="s">
        <v>489</v>
      </c>
      <c r="D52">
        <v>2</v>
      </c>
      <c r="E52" t="s">
        <v>231</v>
      </c>
      <c r="F52">
        <v>28</v>
      </c>
      <c r="G52" s="85">
        <v>4.0248940474160655</v>
      </c>
      <c r="H52" s="85">
        <v>29113.629842180773</v>
      </c>
      <c r="I52" s="85">
        <v>6636.0593017694882</v>
      </c>
      <c r="J52" s="85">
        <v>117179.27545046812</v>
      </c>
      <c r="K52" t="s">
        <v>491</v>
      </c>
    </row>
    <row r="53" spans="2:11" x14ac:dyDescent="0.25">
      <c r="B53">
        <v>2026</v>
      </c>
      <c r="C53" t="s">
        <v>490</v>
      </c>
      <c r="D53">
        <v>1</v>
      </c>
      <c r="E53" t="s">
        <v>231</v>
      </c>
      <c r="F53">
        <v>28</v>
      </c>
      <c r="G53" s="85">
        <v>3.1788924414666746</v>
      </c>
      <c r="H53" s="85">
        <v>29113.629842180773</v>
      </c>
      <c r="I53" s="85">
        <v>6636.0593017694882</v>
      </c>
      <c r="J53" s="85">
        <v>92549.097848967082</v>
      </c>
      <c r="K53" t="s">
        <v>491</v>
      </c>
    </row>
    <row r="54" spans="2:11" x14ac:dyDescent="0.25">
      <c r="B54">
        <v>2026</v>
      </c>
      <c r="C54" t="s">
        <v>490</v>
      </c>
      <c r="D54">
        <v>2</v>
      </c>
      <c r="E54" t="s">
        <v>231</v>
      </c>
      <c r="F54">
        <v>28</v>
      </c>
      <c r="G54" s="85">
        <v>4.1017966986666785</v>
      </c>
      <c r="H54" s="85">
        <v>29113.629842180773</v>
      </c>
      <c r="I54" s="85">
        <v>6636.0593017694882</v>
      </c>
      <c r="J54" s="85">
        <v>119418.19077286079</v>
      </c>
      <c r="K54" t="s">
        <v>491</v>
      </c>
    </row>
    <row r="55" spans="2:11" x14ac:dyDescent="0.25">
      <c r="B55">
        <v>2026</v>
      </c>
      <c r="C55" t="s">
        <v>479</v>
      </c>
      <c r="D55">
        <v>1</v>
      </c>
      <c r="E55" t="s">
        <v>89</v>
      </c>
      <c r="F55">
        <v>19</v>
      </c>
      <c r="G55" s="85">
        <v>0</v>
      </c>
      <c r="H55" s="85">
        <v>23436.224852071005</v>
      </c>
      <c r="I55" s="85">
        <v>5419.7159763313612</v>
      </c>
      <c r="J55" s="85">
        <v>0</v>
      </c>
      <c r="K55" t="s">
        <v>491</v>
      </c>
    </row>
    <row r="56" spans="2:11" x14ac:dyDescent="0.25">
      <c r="B56">
        <v>2026</v>
      </c>
      <c r="C56" t="s">
        <v>479</v>
      </c>
      <c r="D56">
        <v>2</v>
      </c>
      <c r="E56" t="s">
        <v>89</v>
      </c>
      <c r="F56">
        <v>19</v>
      </c>
      <c r="G56" s="85">
        <v>2.0578166654381307</v>
      </c>
      <c r="H56" s="85">
        <v>23436.224852071005</v>
      </c>
      <c r="I56" s="85">
        <v>5419.7159763313612</v>
      </c>
      <c r="J56" s="85">
        <v>48227.454075547001</v>
      </c>
      <c r="K56" t="s">
        <v>491</v>
      </c>
    </row>
    <row r="57" spans="2:11" x14ac:dyDescent="0.25">
      <c r="B57">
        <v>2026</v>
      </c>
      <c r="C57" t="s">
        <v>480</v>
      </c>
      <c r="D57">
        <v>1</v>
      </c>
      <c r="E57" t="s">
        <v>89</v>
      </c>
      <c r="F57">
        <v>19</v>
      </c>
      <c r="G57" s="85">
        <v>0</v>
      </c>
      <c r="H57" s="85">
        <v>23436.224852071005</v>
      </c>
      <c r="I57" s="85">
        <v>5419.7159763313612</v>
      </c>
      <c r="J57" s="85">
        <v>0</v>
      </c>
      <c r="K57" t="s">
        <v>491</v>
      </c>
    </row>
    <row r="58" spans="2:11" x14ac:dyDescent="0.25">
      <c r="B58">
        <v>2026</v>
      </c>
      <c r="C58" t="s">
        <v>480</v>
      </c>
      <c r="D58">
        <v>2</v>
      </c>
      <c r="E58" t="s">
        <v>89</v>
      </c>
      <c r="F58">
        <v>19</v>
      </c>
      <c r="G58" s="85">
        <v>2.1334059430507755</v>
      </c>
      <c r="H58" s="85">
        <v>23436.224852071005</v>
      </c>
      <c r="I58" s="85">
        <v>5419.7159763313612</v>
      </c>
      <c r="J58" s="85">
        <v>49998.981382082566</v>
      </c>
      <c r="K58" t="s">
        <v>491</v>
      </c>
    </row>
    <row r="59" spans="2:11" x14ac:dyDescent="0.25">
      <c r="B59">
        <v>2026</v>
      </c>
      <c r="C59" t="s">
        <v>481</v>
      </c>
      <c r="D59">
        <v>1</v>
      </c>
      <c r="E59" t="s">
        <v>89</v>
      </c>
      <c r="F59">
        <v>19</v>
      </c>
      <c r="G59" s="85">
        <v>0</v>
      </c>
      <c r="H59" s="85">
        <v>23436.224852071005</v>
      </c>
      <c r="I59" s="85">
        <v>5419.7159763313612</v>
      </c>
      <c r="J59" s="85">
        <v>0</v>
      </c>
      <c r="K59" t="s">
        <v>491</v>
      </c>
    </row>
    <row r="60" spans="2:11" x14ac:dyDescent="0.25">
      <c r="B60">
        <v>2026</v>
      </c>
      <c r="C60" t="s">
        <v>481</v>
      </c>
      <c r="D60">
        <v>2</v>
      </c>
      <c r="E60" t="s">
        <v>89</v>
      </c>
      <c r="F60">
        <v>19</v>
      </c>
      <c r="G60" s="85">
        <v>2.2089952206634265</v>
      </c>
      <c r="H60" s="85">
        <v>23436.224852071005</v>
      </c>
      <c r="I60" s="85">
        <v>5419.7159763313612</v>
      </c>
      <c r="J60" s="85">
        <v>51770.508688618269</v>
      </c>
      <c r="K60" t="s">
        <v>491</v>
      </c>
    </row>
    <row r="61" spans="2:11" x14ac:dyDescent="0.25">
      <c r="B61">
        <v>2026</v>
      </c>
      <c r="C61" t="s">
        <v>482</v>
      </c>
      <c r="D61">
        <v>1</v>
      </c>
      <c r="E61" t="s">
        <v>89</v>
      </c>
      <c r="F61">
        <v>19</v>
      </c>
      <c r="G61" s="85">
        <v>0</v>
      </c>
      <c r="H61" s="85">
        <v>23436.224852071005</v>
      </c>
      <c r="I61" s="85">
        <v>5419.7159763313612</v>
      </c>
      <c r="J61" s="85">
        <v>0</v>
      </c>
      <c r="K61" t="s">
        <v>491</v>
      </c>
    </row>
    <row r="62" spans="2:11" x14ac:dyDescent="0.25">
      <c r="B62">
        <v>2026</v>
      </c>
      <c r="C62" t="s">
        <v>482</v>
      </c>
      <c r="D62">
        <v>2</v>
      </c>
      <c r="E62" t="s">
        <v>89</v>
      </c>
      <c r="F62">
        <v>19</v>
      </c>
      <c r="G62" s="85">
        <v>2.2845844982760712</v>
      </c>
      <c r="H62" s="85">
        <v>23436.224852071005</v>
      </c>
      <c r="I62" s="85">
        <v>5419.7159763313612</v>
      </c>
      <c r="J62" s="85">
        <v>53542.035995153827</v>
      </c>
      <c r="K62" t="s">
        <v>491</v>
      </c>
    </row>
    <row r="63" spans="2:11" x14ac:dyDescent="0.25">
      <c r="B63">
        <v>2026</v>
      </c>
      <c r="C63" t="s">
        <v>483</v>
      </c>
      <c r="D63">
        <v>1</v>
      </c>
      <c r="E63" t="s">
        <v>89</v>
      </c>
      <c r="F63">
        <v>19</v>
      </c>
      <c r="G63" s="85">
        <v>0</v>
      </c>
      <c r="H63" s="85">
        <v>23436.224852071005</v>
      </c>
      <c r="I63" s="85">
        <v>5419.7159763313612</v>
      </c>
      <c r="J63" s="85">
        <v>0</v>
      </c>
      <c r="K63" t="s">
        <v>491</v>
      </c>
    </row>
    <row r="64" spans="2:11" x14ac:dyDescent="0.25">
      <c r="B64">
        <v>2026</v>
      </c>
      <c r="C64" t="s">
        <v>483</v>
      </c>
      <c r="D64">
        <v>2</v>
      </c>
      <c r="E64" t="s">
        <v>89</v>
      </c>
      <c r="F64">
        <v>19</v>
      </c>
      <c r="G64" s="85">
        <v>2.3601737758887218</v>
      </c>
      <c r="H64" s="85">
        <v>23436.224852071005</v>
      </c>
      <c r="I64" s="85">
        <v>5419.7159763313612</v>
      </c>
      <c r="J64" s="85">
        <v>55313.563301689523</v>
      </c>
      <c r="K64" t="s">
        <v>491</v>
      </c>
    </row>
    <row r="65" spans="2:11" x14ac:dyDescent="0.25">
      <c r="B65">
        <v>2026</v>
      </c>
      <c r="C65" t="s">
        <v>484</v>
      </c>
      <c r="D65">
        <v>1</v>
      </c>
      <c r="E65" t="s">
        <v>89</v>
      </c>
      <c r="F65">
        <v>19</v>
      </c>
      <c r="G65" s="85">
        <v>0</v>
      </c>
      <c r="H65" s="85">
        <v>23436.224852071005</v>
      </c>
      <c r="I65" s="85">
        <v>5419.7159763313612</v>
      </c>
      <c r="J65" s="85">
        <v>0</v>
      </c>
      <c r="K65" t="s">
        <v>491</v>
      </c>
    </row>
    <row r="66" spans="2:11" x14ac:dyDescent="0.25">
      <c r="B66">
        <v>2026</v>
      </c>
      <c r="C66" t="s">
        <v>484</v>
      </c>
      <c r="D66">
        <v>2</v>
      </c>
      <c r="E66" t="s">
        <v>89</v>
      </c>
      <c r="F66">
        <v>19</v>
      </c>
      <c r="G66" s="85">
        <v>2.4357630535013666</v>
      </c>
      <c r="H66" s="85">
        <v>23436.224852071005</v>
      </c>
      <c r="I66" s="85">
        <v>5419.7159763313612</v>
      </c>
      <c r="J66" s="85">
        <v>57085.090608225088</v>
      </c>
      <c r="K66" t="s">
        <v>491</v>
      </c>
    </row>
    <row r="67" spans="2:11" x14ac:dyDescent="0.25">
      <c r="B67">
        <v>2026</v>
      </c>
      <c r="C67" t="s">
        <v>485</v>
      </c>
      <c r="D67">
        <v>1</v>
      </c>
      <c r="E67" t="s">
        <v>89</v>
      </c>
      <c r="F67">
        <v>19</v>
      </c>
      <c r="G67" s="85">
        <v>0</v>
      </c>
      <c r="H67" s="85">
        <v>23436.224852071005</v>
      </c>
      <c r="I67" s="85">
        <v>5419.7159763313612</v>
      </c>
      <c r="J67" s="85">
        <v>0</v>
      </c>
      <c r="K67" t="s">
        <v>491</v>
      </c>
    </row>
    <row r="68" spans="2:11" x14ac:dyDescent="0.25">
      <c r="B68">
        <v>2026</v>
      </c>
      <c r="C68" t="s">
        <v>485</v>
      </c>
      <c r="D68">
        <v>2</v>
      </c>
      <c r="E68" t="s">
        <v>89</v>
      </c>
      <c r="F68">
        <v>19</v>
      </c>
      <c r="G68" s="85">
        <v>2.5113523311140176</v>
      </c>
      <c r="H68" s="85">
        <v>23436.224852071005</v>
      </c>
      <c r="I68" s="85">
        <v>5419.7159763313612</v>
      </c>
      <c r="J68" s="85">
        <v>58856.617914760791</v>
      </c>
      <c r="K68" t="s">
        <v>491</v>
      </c>
    </row>
    <row r="69" spans="2:11" x14ac:dyDescent="0.25">
      <c r="B69">
        <v>2026</v>
      </c>
      <c r="C69" t="s">
        <v>486</v>
      </c>
      <c r="D69">
        <v>1</v>
      </c>
      <c r="E69" t="s">
        <v>89</v>
      </c>
      <c r="F69">
        <v>19</v>
      </c>
      <c r="G69" s="85">
        <v>0</v>
      </c>
      <c r="H69" s="85">
        <v>23436.224852071005</v>
      </c>
      <c r="I69" s="85">
        <v>5419.7159763313612</v>
      </c>
      <c r="J69" s="85">
        <v>0</v>
      </c>
      <c r="K69" t="s">
        <v>491</v>
      </c>
    </row>
    <row r="70" spans="2:11" x14ac:dyDescent="0.25">
      <c r="B70">
        <v>2026</v>
      </c>
      <c r="C70" t="s">
        <v>486</v>
      </c>
      <c r="D70">
        <v>2</v>
      </c>
      <c r="E70" t="s">
        <v>89</v>
      </c>
      <c r="F70">
        <v>19</v>
      </c>
      <c r="G70" s="85">
        <v>2.5869416087266623</v>
      </c>
      <c r="H70" s="85">
        <v>23436.224852071005</v>
      </c>
      <c r="I70" s="85">
        <v>5419.7159763313612</v>
      </c>
      <c r="J70" s="85">
        <v>60628.145221296349</v>
      </c>
      <c r="K70" t="s">
        <v>491</v>
      </c>
    </row>
    <row r="71" spans="2:11" x14ac:dyDescent="0.25">
      <c r="B71">
        <v>2026</v>
      </c>
      <c r="C71" t="s">
        <v>487</v>
      </c>
      <c r="D71">
        <v>1</v>
      </c>
      <c r="E71" t="s">
        <v>89</v>
      </c>
      <c r="F71">
        <v>19</v>
      </c>
      <c r="G71" s="85">
        <v>0</v>
      </c>
      <c r="H71" s="85">
        <v>23436.224852071005</v>
      </c>
      <c r="I71" s="85">
        <v>5419.7159763313612</v>
      </c>
      <c r="J71" s="85">
        <v>0</v>
      </c>
      <c r="K71" t="s">
        <v>491</v>
      </c>
    </row>
    <row r="72" spans="2:11" x14ac:dyDescent="0.25">
      <c r="B72">
        <v>2026</v>
      </c>
      <c r="C72" t="s">
        <v>487</v>
      </c>
      <c r="D72">
        <v>2</v>
      </c>
      <c r="E72" t="s">
        <v>89</v>
      </c>
      <c r="F72">
        <v>19</v>
      </c>
      <c r="G72" s="85">
        <v>2.6625308863393129</v>
      </c>
      <c r="H72" s="85">
        <v>23436.224852071005</v>
      </c>
      <c r="I72" s="85">
        <v>5419.7159763313612</v>
      </c>
      <c r="J72" s="85">
        <v>62399.672527832045</v>
      </c>
      <c r="K72" t="s">
        <v>491</v>
      </c>
    </row>
    <row r="73" spans="2:11" x14ac:dyDescent="0.25">
      <c r="B73">
        <v>2026</v>
      </c>
      <c r="C73" t="s">
        <v>488</v>
      </c>
      <c r="D73">
        <v>1</v>
      </c>
      <c r="E73" t="s">
        <v>89</v>
      </c>
      <c r="F73">
        <v>19</v>
      </c>
      <c r="G73" s="85">
        <v>0</v>
      </c>
      <c r="H73" s="85">
        <v>23436.224852071005</v>
      </c>
      <c r="I73" s="85">
        <v>5419.7159763313612</v>
      </c>
      <c r="J73" s="85">
        <v>0</v>
      </c>
      <c r="K73" t="s">
        <v>491</v>
      </c>
    </row>
    <row r="74" spans="2:11" x14ac:dyDescent="0.25">
      <c r="B74">
        <v>2026</v>
      </c>
      <c r="C74" t="s">
        <v>488</v>
      </c>
      <c r="D74">
        <v>2</v>
      </c>
      <c r="E74" t="s">
        <v>89</v>
      </c>
      <c r="F74">
        <v>19</v>
      </c>
      <c r="G74" s="85">
        <v>2.7381201639519577</v>
      </c>
      <c r="H74" s="85">
        <v>23436.224852071005</v>
      </c>
      <c r="I74" s="85">
        <v>5419.7159763313612</v>
      </c>
      <c r="J74" s="85">
        <v>64171.19983436761</v>
      </c>
      <c r="K74" t="s">
        <v>491</v>
      </c>
    </row>
    <row r="75" spans="2:11" x14ac:dyDescent="0.25">
      <c r="B75">
        <v>2026</v>
      </c>
      <c r="C75" t="s">
        <v>489</v>
      </c>
      <c r="D75">
        <v>1</v>
      </c>
      <c r="E75" t="s">
        <v>89</v>
      </c>
      <c r="F75">
        <v>19</v>
      </c>
      <c r="G75" s="85">
        <v>0</v>
      </c>
      <c r="H75" s="85">
        <v>23436.224852071005</v>
      </c>
      <c r="I75" s="85">
        <v>5419.7159763313612</v>
      </c>
      <c r="J75" s="85">
        <v>0</v>
      </c>
      <c r="K75" t="s">
        <v>491</v>
      </c>
    </row>
    <row r="76" spans="2:11" x14ac:dyDescent="0.25">
      <c r="B76">
        <v>2026</v>
      </c>
      <c r="C76" t="s">
        <v>489</v>
      </c>
      <c r="D76">
        <v>2</v>
      </c>
      <c r="E76" t="s">
        <v>89</v>
      </c>
      <c r="F76">
        <v>19</v>
      </c>
      <c r="G76" s="85">
        <v>2.8137094415646087</v>
      </c>
      <c r="H76" s="85">
        <v>23436.224852071005</v>
      </c>
      <c r="I76" s="85">
        <v>5419.7159763313612</v>
      </c>
      <c r="J76" s="85">
        <v>65942.727140903313</v>
      </c>
      <c r="K76" t="s">
        <v>491</v>
      </c>
    </row>
    <row r="77" spans="2:11" x14ac:dyDescent="0.25">
      <c r="B77">
        <v>2026</v>
      </c>
      <c r="C77" t="s">
        <v>490</v>
      </c>
      <c r="D77">
        <v>1</v>
      </c>
      <c r="E77" t="s">
        <v>89</v>
      </c>
      <c r="F77">
        <v>19</v>
      </c>
      <c r="G77" s="85">
        <v>0</v>
      </c>
      <c r="H77" s="85">
        <v>23436.224852071005</v>
      </c>
      <c r="I77" s="85">
        <v>5419.7159763313612</v>
      </c>
      <c r="J77" s="85">
        <v>0</v>
      </c>
      <c r="K77" t="s">
        <v>491</v>
      </c>
    </row>
    <row r="78" spans="2:11" x14ac:dyDescent="0.25">
      <c r="B78">
        <v>2026</v>
      </c>
      <c r="C78" t="s">
        <v>490</v>
      </c>
      <c r="D78">
        <v>2</v>
      </c>
      <c r="E78" t="s">
        <v>89</v>
      </c>
      <c r="F78">
        <v>19</v>
      </c>
      <c r="G78" s="85">
        <v>2.8892987191772539</v>
      </c>
      <c r="H78" s="85">
        <v>23436.224852071005</v>
      </c>
      <c r="I78" s="85">
        <v>5419.7159763313612</v>
      </c>
      <c r="J78" s="85">
        <v>67714.254447438885</v>
      </c>
      <c r="K78" t="s">
        <v>491</v>
      </c>
    </row>
    <row r="79" spans="2:11" x14ac:dyDescent="0.25">
      <c r="B79">
        <v>2026</v>
      </c>
      <c r="C79" t="s">
        <v>479</v>
      </c>
      <c r="D79">
        <v>1</v>
      </c>
      <c r="E79" t="s">
        <v>169</v>
      </c>
      <c r="F79">
        <v>19</v>
      </c>
      <c r="G79" s="85">
        <v>0</v>
      </c>
      <c r="H79" s="85">
        <v>22963.846685082874</v>
      </c>
      <c r="I79" s="85">
        <v>5596.9095303867407</v>
      </c>
      <c r="J79" s="85">
        <v>0</v>
      </c>
      <c r="K79" t="s">
        <v>491</v>
      </c>
    </row>
    <row r="80" spans="2:11" x14ac:dyDescent="0.25">
      <c r="B80">
        <v>2026</v>
      </c>
      <c r="C80" t="s">
        <v>479</v>
      </c>
      <c r="D80">
        <v>2</v>
      </c>
      <c r="E80" t="s">
        <v>169</v>
      </c>
      <c r="F80">
        <v>19</v>
      </c>
      <c r="G80" s="85">
        <v>1.6740664445874511</v>
      </c>
      <c r="H80" s="85">
        <v>22963.846685082874</v>
      </c>
      <c r="I80" s="85">
        <v>5596.9095303867407</v>
      </c>
      <c r="J80" s="85">
        <v>38443.005174148013</v>
      </c>
      <c r="K80" t="s">
        <v>491</v>
      </c>
    </row>
    <row r="81" spans="2:11" x14ac:dyDescent="0.25">
      <c r="B81">
        <v>2026</v>
      </c>
      <c r="C81" t="s">
        <v>480</v>
      </c>
      <c r="D81">
        <v>1</v>
      </c>
      <c r="E81" t="s">
        <v>169</v>
      </c>
      <c r="F81">
        <v>19</v>
      </c>
      <c r="G81" s="85">
        <v>0</v>
      </c>
      <c r="H81" s="85">
        <v>22963.846685082874</v>
      </c>
      <c r="I81" s="85">
        <v>5596.9095303867407</v>
      </c>
      <c r="J81" s="85">
        <v>0</v>
      </c>
      <c r="K81" t="s">
        <v>491</v>
      </c>
    </row>
    <row r="82" spans="2:11" x14ac:dyDescent="0.25">
      <c r="B82">
        <v>2026</v>
      </c>
      <c r="C82" t="s">
        <v>480</v>
      </c>
      <c r="D82">
        <v>2</v>
      </c>
      <c r="E82" t="s">
        <v>169</v>
      </c>
      <c r="F82">
        <v>19</v>
      </c>
      <c r="G82" s="85">
        <v>1.5167200874084847</v>
      </c>
      <c r="H82" s="85">
        <v>22963.846685082874</v>
      </c>
      <c r="I82" s="85">
        <v>5596.9095303867407</v>
      </c>
      <c r="J82" s="85">
        <v>34829.727551433942</v>
      </c>
      <c r="K82" t="s">
        <v>491</v>
      </c>
    </row>
    <row r="83" spans="2:11" x14ac:dyDescent="0.25">
      <c r="B83">
        <v>2026</v>
      </c>
      <c r="C83" t="s">
        <v>481</v>
      </c>
      <c r="D83">
        <v>1</v>
      </c>
      <c r="E83" t="s">
        <v>169</v>
      </c>
      <c r="F83">
        <v>19</v>
      </c>
      <c r="G83" s="85">
        <v>0</v>
      </c>
      <c r="H83" s="85">
        <v>22963.846685082874</v>
      </c>
      <c r="I83" s="85">
        <v>5596.9095303867407</v>
      </c>
      <c r="J83" s="85">
        <v>0</v>
      </c>
      <c r="K83" t="s">
        <v>491</v>
      </c>
    </row>
    <row r="84" spans="2:11" x14ac:dyDescent="0.25">
      <c r="B84">
        <v>2026</v>
      </c>
      <c r="C84" t="s">
        <v>481</v>
      </c>
      <c r="D84">
        <v>2</v>
      </c>
      <c r="E84" t="s">
        <v>169</v>
      </c>
      <c r="F84">
        <v>19</v>
      </c>
      <c r="G84" s="85">
        <v>1.4316231965919746</v>
      </c>
      <c r="H84" s="85">
        <v>22963.846685082874</v>
      </c>
      <c r="I84" s="85">
        <v>5596.9095303867407</v>
      </c>
      <c r="J84" s="85">
        <v>32875.57559734636</v>
      </c>
      <c r="K84" t="s">
        <v>491</v>
      </c>
    </row>
    <row r="85" spans="2:11" x14ac:dyDescent="0.25">
      <c r="B85">
        <v>2026</v>
      </c>
      <c r="C85" t="s">
        <v>482</v>
      </c>
      <c r="D85">
        <v>1</v>
      </c>
      <c r="E85" t="s">
        <v>169</v>
      </c>
      <c r="F85">
        <v>19</v>
      </c>
      <c r="G85" s="85">
        <v>0</v>
      </c>
      <c r="H85" s="85">
        <v>22963.846685082874</v>
      </c>
      <c r="I85" s="85">
        <v>5596.9095303867407</v>
      </c>
      <c r="J85" s="85">
        <v>0</v>
      </c>
      <c r="K85" t="s">
        <v>491</v>
      </c>
    </row>
    <row r="86" spans="2:11" x14ac:dyDescent="0.25">
      <c r="B86">
        <v>2026</v>
      </c>
      <c r="C86" t="s">
        <v>482</v>
      </c>
      <c r="D86">
        <v>2</v>
      </c>
      <c r="E86" t="s">
        <v>169</v>
      </c>
      <c r="F86">
        <v>19</v>
      </c>
      <c r="G86" s="85">
        <v>1.693136483190641</v>
      </c>
      <c r="H86" s="85">
        <v>22963.846685082874</v>
      </c>
      <c r="I86" s="85">
        <v>5596.9095303867407</v>
      </c>
      <c r="J86" s="85">
        <v>38880.926616910278</v>
      </c>
      <c r="K86" t="s">
        <v>491</v>
      </c>
    </row>
    <row r="87" spans="2:11" x14ac:dyDescent="0.25">
      <c r="B87">
        <v>2026</v>
      </c>
      <c r="C87" t="s">
        <v>483</v>
      </c>
      <c r="D87">
        <v>1</v>
      </c>
      <c r="E87" t="s">
        <v>169</v>
      </c>
      <c r="F87">
        <v>19</v>
      </c>
      <c r="G87" s="85">
        <v>0</v>
      </c>
      <c r="H87" s="85">
        <v>22963.846685082874</v>
      </c>
      <c r="I87" s="85">
        <v>5596.9095303867407</v>
      </c>
      <c r="J87" s="85">
        <v>0</v>
      </c>
      <c r="K87" t="s">
        <v>491</v>
      </c>
    </row>
    <row r="88" spans="2:11" x14ac:dyDescent="0.25">
      <c r="B88">
        <v>2026</v>
      </c>
      <c r="C88" t="s">
        <v>483</v>
      </c>
      <c r="D88">
        <v>2</v>
      </c>
      <c r="E88" t="s">
        <v>169</v>
      </c>
      <c r="F88">
        <v>19</v>
      </c>
      <c r="G88" s="85">
        <v>2.026041328365785</v>
      </c>
      <c r="H88" s="85">
        <v>22963.846685082874</v>
      </c>
      <c r="I88" s="85">
        <v>5596.9095303867407</v>
      </c>
      <c r="J88" s="85">
        <v>46525.702442233531</v>
      </c>
      <c r="K88" t="s">
        <v>491</v>
      </c>
    </row>
    <row r="89" spans="2:11" x14ac:dyDescent="0.25">
      <c r="B89">
        <v>2026</v>
      </c>
      <c r="C89" t="s">
        <v>484</v>
      </c>
      <c r="D89">
        <v>1</v>
      </c>
      <c r="E89" t="s">
        <v>169</v>
      </c>
      <c r="F89">
        <v>19</v>
      </c>
      <c r="G89" s="85">
        <v>0</v>
      </c>
      <c r="H89" s="85">
        <v>22963.846685082874</v>
      </c>
      <c r="I89" s="85">
        <v>5596.9095303867407</v>
      </c>
      <c r="J89" s="85">
        <v>0</v>
      </c>
      <c r="K89" t="s">
        <v>491</v>
      </c>
    </row>
    <row r="90" spans="2:11" x14ac:dyDescent="0.25">
      <c r="B90">
        <v>2026</v>
      </c>
      <c r="C90" t="s">
        <v>484</v>
      </c>
      <c r="D90">
        <v>2</v>
      </c>
      <c r="E90" t="s">
        <v>169</v>
      </c>
      <c r="F90">
        <v>19</v>
      </c>
      <c r="G90" s="85">
        <v>2.020702019463033</v>
      </c>
      <c r="H90" s="85">
        <v>22963.846685082874</v>
      </c>
      <c r="I90" s="85">
        <v>5596.9095303867407</v>
      </c>
      <c r="J90" s="85">
        <v>46403.091371186441</v>
      </c>
      <c r="K90" t="s">
        <v>491</v>
      </c>
    </row>
    <row r="91" spans="2:11" x14ac:dyDescent="0.25">
      <c r="B91">
        <v>2026</v>
      </c>
      <c r="C91" t="s">
        <v>485</v>
      </c>
      <c r="D91">
        <v>1</v>
      </c>
      <c r="E91" t="s">
        <v>169</v>
      </c>
      <c r="F91">
        <v>19</v>
      </c>
      <c r="G91" s="85">
        <v>0</v>
      </c>
      <c r="H91" s="85">
        <v>22963.846685082874</v>
      </c>
      <c r="I91" s="85">
        <v>5596.9095303867407</v>
      </c>
      <c r="J91" s="85">
        <v>0</v>
      </c>
      <c r="K91" t="s">
        <v>491</v>
      </c>
    </row>
    <row r="92" spans="2:11" x14ac:dyDescent="0.25">
      <c r="B92">
        <v>2026</v>
      </c>
      <c r="C92" t="s">
        <v>485</v>
      </c>
      <c r="D92">
        <v>2</v>
      </c>
      <c r="E92" t="s">
        <v>169</v>
      </c>
      <c r="F92">
        <v>19</v>
      </c>
      <c r="G92" s="85">
        <v>2.0723103513934054</v>
      </c>
      <c r="H92" s="85">
        <v>22963.846685082874</v>
      </c>
      <c r="I92" s="85">
        <v>5596.9095303867407</v>
      </c>
      <c r="J92" s="85">
        <v>47588.217193308374</v>
      </c>
      <c r="K92" t="s">
        <v>491</v>
      </c>
    </row>
    <row r="93" spans="2:11" x14ac:dyDescent="0.25">
      <c r="B93">
        <v>2026</v>
      </c>
      <c r="C93" t="s">
        <v>486</v>
      </c>
      <c r="D93">
        <v>1</v>
      </c>
      <c r="E93" t="s">
        <v>169</v>
      </c>
      <c r="F93">
        <v>19</v>
      </c>
      <c r="G93" s="85">
        <v>0</v>
      </c>
      <c r="H93" s="85">
        <v>22963.846685082874</v>
      </c>
      <c r="I93" s="85">
        <v>5596.9095303867407</v>
      </c>
      <c r="J93" s="85">
        <v>0</v>
      </c>
      <c r="K93" t="s">
        <v>491</v>
      </c>
    </row>
    <row r="94" spans="2:11" x14ac:dyDescent="0.25">
      <c r="B94">
        <v>2026</v>
      </c>
      <c r="C94" t="s">
        <v>486</v>
      </c>
      <c r="D94">
        <v>2</v>
      </c>
      <c r="E94" t="s">
        <v>169</v>
      </c>
      <c r="F94">
        <v>19</v>
      </c>
      <c r="G94" s="85">
        <v>2.7392191255795524</v>
      </c>
      <c r="H94" s="85">
        <v>22963.846685082874</v>
      </c>
      <c r="I94" s="85">
        <v>5596.9095303867407</v>
      </c>
      <c r="J94" s="85">
        <v>62903.008036655614</v>
      </c>
      <c r="K94" t="s">
        <v>491</v>
      </c>
    </row>
    <row r="95" spans="2:11" x14ac:dyDescent="0.25">
      <c r="B95">
        <v>2026</v>
      </c>
      <c r="C95" t="s">
        <v>487</v>
      </c>
      <c r="D95">
        <v>1</v>
      </c>
      <c r="E95" t="s">
        <v>169</v>
      </c>
      <c r="F95">
        <v>19</v>
      </c>
      <c r="G95" s="85">
        <v>0</v>
      </c>
      <c r="H95" s="85">
        <v>22963.846685082874</v>
      </c>
      <c r="I95" s="85">
        <v>5596.9095303867407</v>
      </c>
      <c r="J95" s="85">
        <v>0</v>
      </c>
      <c r="K95" t="s">
        <v>491</v>
      </c>
    </row>
    <row r="96" spans="2:11" x14ac:dyDescent="0.25">
      <c r="B96">
        <v>2026</v>
      </c>
      <c r="C96" t="s">
        <v>487</v>
      </c>
      <c r="D96">
        <v>2</v>
      </c>
      <c r="E96" t="s">
        <v>169</v>
      </c>
      <c r="F96">
        <v>19</v>
      </c>
      <c r="G96" s="85">
        <v>0.27289793691306968</v>
      </c>
      <c r="H96" s="85">
        <v>22963.846685082874</v>
      </c>
      <c r="I96" s="85">
        <v>5596.9095303867407</v>
      </c>
      <c r="J96" s="85">
        <v>6266.7863839471502</v>
      </c>
      <c r="K96" t="s">
        <v>491</v>
      </c>
    </row>
    <row r="97" spans="2:11" x14ac:dyDescent="0.25">
      <c r="B97">
        <v>2026</v>
      </c>
      <c r="C97" t="s">
        <v>488</v>
      </c>
      <c r="D97">
        <v>1</v>
      </c>
      <c r="E97" t="s">
        <v>169</v>
      </c>
      <c r="F97">
        <v>19</v>
      </c>
      <c r="G97" s="85">
        <v>0</v>
      </c>
      <c r="H97" s="85">
        <v>22963.846685082874</v>
      </c>
      <c r="I97" s="85">
        <v>5596.9095303867407</v>
      </c>
      <c r="J97" s="85">
        <v>0</v>
      </c>
      <c r="K97" t="s">
        <v>491</v>
      </c>
    </row>
    <row r="98" spans="2:11" x14ac:dyDescent="0.25">
      <c r="B98">
        <v>2026</v>
      </c>
      <c r="C98" t="s">
        <v>488</v>
      </c>
      <c r="D98">
        <v>2</v>
      </c>
      <c r="E98" t="s">
        <v>169</v>
      </c>
      <c r="F98">
        <v>19</v>
      </c>
      <c r="G98" s="85">
        <v>1.9469643815005204</v>
      </c>
      <c r="H98" s="85">
        <v>22963.846685082874</v>
      </c>
      <c r="I98" s="85">
        <v>5596.9095303867407</v>
      </c>
      <c r="J98" s="85">
        <v>44709.791558095152</v>
      </c>
      <c r="K98" t="s">
        <v>491</v>
      </c>
    </row>
    <row r="99" spans="2:11" x14ac:dyDescent="0.25">
      <c r="B99">
        <v>2026</v>
      </c>
      <c r="C99" t="s">
        <v>489</v>
      </c>
      <c r="D99">
        <v>1</v>
      </c>
      <c r="E99" t="s">
        <v>169</v>
      </c>
      <c r="F99">
        <v>19</v>
      </c>
      <c r="G99" s="85">
        <v>0</v>
      </c>
      <c r="H99" s="85">
        <v>22963.846685082874</v>
      </c>
      <c r="I99" s="85">
        <v>5596.9095303867407</v>
      </c>
      <c r="J99" s="85">
        <v>0</v>
      </c>
      <c r="K99" t="s">
        <v>491</v>
      </c>
    </row>
    <row r="100" spans="2:11" x14ac:dyDescent="0.25">
      <c r="B100">
        <v>2026</v>
      </c>
      <c r="C100" t="s">
        <v>489</v>
      </c>
      <c r="D100">
        <v>2</v>
      </c>
      <c r="E100" t="s">
        <v>169</v>
      </c>
      <c r="F100">
        <v>19</v>
      </c>
      <c r="G100" s="85">
        <v>1.789618024321554</v>
      </c>
      <c r="H100" s="85">
        <v>22963.846685082874</v>
      </c>
      <c r="I100" s="85">
        <v>5596.9095303867407</v>
      </c>
      <c r="J100" s="85">
        <v>41096.513935381081</v>
      </c>
      <c r="K100" t="s">
        <v>491</v>
      </c>
    </row>
    <row r="101" spans="2:11" x14ac:dyDescent="0.25">
      <c r="B101">
        <v>2026</v>
      </c>
      <c r="C101" t="s">
        <v>490</v>
      </c>
      <c r="D101">
        <v>1</v>
      </c>
      <c r="E101" t="s">
        <v>169</v>
      </c>
      <c r="F101">
        <v>19</v>
      </c>
      <c r="G101" s="85">
        <v>0</v>
      </c>
      <c r="H101" s="85">
        <v>22963.846685082874</v>
      </c>
      <c r="I101" s="85">
        <v>5596.9095303867407</v>
      </c>
      <c r="J101" s="85">
        <v>0</v>
      </c>
      <c r="K101" t="s">
        <v>491</v>
      </c>
    </row>
    <row r="102" spans="2:11" x14ac:dyDescent="0.25">
      <c r="B102">
        <v>2026</v>
      </c>
      <c r="C102" t="s">
        <v>490</v>
      </c>
      <c r="D102">
        <v>2</v>
      </c>
      <c r="E102" t="s">
        <v>169</v>
      </c>
      <c r="F102">
        <v>19</v>
      </c>
      <c r="G102" s="85">
        <v>1.7045211335050441</v>
      </c>
      <c r="H102" s="85">
        <v>22963.846685082874</v>
      </c>
      <c r="I102" s="85">
        <v>5596.9095303867407</v>
      </c>
      <c r="J102" s="85">
        <v>39142.361981293507</v>
      </c>
      <c r="K102" t="s">
        <v>491</v>
      </c>
    </row>
    <row r="103" spans="2:11" x14ac:dyDescent="0.25">
      <c r="B103">
        <v>2026</v>
      </c>
      <c r="C103" t="s">
        <v>479</v>
      </c>
      <c r="D103">
        <v>1</v>
      </c>
      <c r="E103" t="s">
        <v>231</v>
      </c>
      <c r="F103">
        <v>18</v>
      </c>
      <c r="G103" s="85">
        <v>4.8716170396081218</v>
      </c>
      <c r="H103" s="85">
        <v>29113.629842180773</v>
      </c>
      <c r="I103" s="85">
        <v>6636.0593017694882</v>
      </c>
      <c r="J103" s="85">
        <v>141830.45522401136</v>
      </c>
      <c r="K103" t="s">
        <v>492</v>
      </c>
    </row>
    <row r="104" spans="2:11" x14ac:dyDescent="0.25">
      <c r="B104">
        <v>2026</v>
      </c>
      <c r="C104" t="s">
        <v>479</v>
      </c>
      <c r="D104">
        <v>2</v>
      </c>
      <c r="E104" t="s">
        <v>231</v>
      </c>
      <c r="F104">
        <v>18</v>
      </c>
      <c r="G104" s="85">
        <v>0</v>
      </c>
      <c r="H104" s="85">
        <v>29113.629842180773</v>
      </c>
      <c r="I104" s="85">
        <v>6636.0593017694882</v>
      </c>
      <c r="J104" s="85">
        <v>0</v>
      </c>
      <c r="K104" t="s">
        <v>492</v>
      </c>
    </row>
    <row r="105" spans="2:11" x14ac:dyDescent="0.25">
      <c r="B105">
        <v>2026</v>
      </c>
      <c r="C105" t="s">
        <v>480</v>
      </c>
      <c r="D105">
        <v>1</v>
      </c>
      <c r="E105" t="s">
        <v>231</v>
      </c>
      <c r="F105">
        <v>18</v>
      </c>
      <c r="G105" s="85">
        <v>4.9447932830861951</v>
      </c>
      <c r="H105" s="85">
        <v>29113.629842180773</v>
      </c>
      <c r="I105" s="85">
        <v>6636.0593017694882</v>
      </c>
      <c r="J105" s="85">
        <v>143960.8812898733</v>
      </c>
      <c r="K105" t="s">
        <v>492</v>
      </c>
    </row>
    <row r="106" spans="2:11" x14ac:dyDescent="0.25">
      <c r="B106">
        <v>2026</v>
      </c>
      <c r="C106" t="s">
        <v>480</v>
      </c>
      <c r="D106">
        <v>2</v>
      </c>
      <c r="E106" t="s">
        <v>231</v>
      </c>
      <c r="F106">
        <v>18</v>
      </c>
      <c r="G106" s="85">
        <v>0</v>
      </c>
      <c r="H106" s="85">
        <v>29113.629842180773</v>
      </c>
      <c r="I106" s="85">
        <v>6636.0593017694882</v>
      </c>
      <c r="J106" s="85">
        <v>0</v>
      </c>
      <c r="K106" t="s">
        <v>492</v>
      </c>
    </row>
    <row r="107" spans="2:11" x14ac:dyDescent="0.25">
      <c r="B107">
        <v>2026</v>
      </c>
      <c r="C107" t="s">
        <v>481</v>
      </c>
      <c r="D107">
        <v>1</v>
      </c>
      <c r="E107" t="s">
        <v>231</v>
      </c>
      <c r="F107">
        <v>18</v>
      </c>
      <c r="G107" s="85">
        <v>5.0179695265642756</v>
      </c>
      <c r="H107" s="85">
        <v>29113.629842180773</v>
      </c>
      <c r="I107" s="85">
        <v>6636.0593017694882</v>
      </c>
      <c r="J107" s="85">
        <v>146091.30735573542</v>
      </c>
      <c r="K107" t="s">
        <v>492</v>
      </c>
    </row>
    <row r="108" spans="2:11" x14ac:dyDescent="0.25">
      <c r="B108">
        <v>2026</v>
      </c>
      <c r="C108" t="s">
        <v>481</v>
      </c>
      <c r="D108">
        <v>2</v>
      </c>
      <c r="E108" t="s">
        <v>231</v>
      </c>
      <c r="F108">
        <v>18</v>
      </c>
      <c r="G108" s="85">
        <v>0</v>
      </c>
      <c r="H108" s="85">
        <v>29113.629842180773</v>
      </c>
      <c r="I108" s="85">
        <v>6636.0593017694882</v>
      </c>
      <c r="J108" s="85">
        <v>0</v>
      </c>
      <c r="K108" t="s">
        <v>492</v>
      </c>
    </row>
    <row r="109" spans="2:11" x14ac:dyDescent="0.25">
      <c r="B109">
        <v>2026</v>
      </c>
      <c r="C109" t="s">
        <v>482</v>
      </c>
      <c r="D109">
        <v>1</v>
      </c>
      <c r="E109" t="s">
        <v>231</v>
      </c>
      <c r="F109">
        <v>18</v>
      </c>
      <c r="G109" s="85">
        <v>5.091145770042349</v>
      </c>
      <c r="H109" s="85">
        <v>29113.629842180773</v>
      </c>
      <c r="I109" s="85">
        <v>6636.0593017694882</v>
      </c>
      <c r="J109" s="85">
        <v>148221.73342159734</v>
      </c>
      <c r="K109" t="s">
        <v>492</v>
      </c>
    </row>
    <row r="110" spans="2:11" x14ac:dyDescent="0.25">
      <c r="B110">
        <v>2026</v>
      </c>
      <c r="C110" t="s">
        <v>482</v>
      </c>
      <c r="D110">
        <v>2</v>
      </c>
      <c r="E110" t="s">
        <v>231</v>
      </c>
      <c r="F110">
        <v>18</v>
      </c>
      <c r="G110" s="85">
        <v>0</v>
      </c>
      <c r="H110" s="85">
        <v>29113.629842180773</v>
      </c>
      <c r="I110" s="85">
        <v>6636.0593017694882</v>
      </c>
      <c r="J110" s="85">
        <v>0</v>
      </c>
      <c r="K110" t="s">
        <v>492</v>
      </c>
    </row>
    <row r="111" spans="2:11" x14ac:dyDescent="0.25">
      <c r="B111">
        <v>2026</v>
      </c>
      <c r="C111" t="s">
        <v>483</v>
      </c>
      <c r="D111">
        <v>1</v>
      </c>
      <c r="E111" t="s">
        <v>231</v>
      </c>
      <c r="F111">
        <v>18</v>
      </c>
      <c r="G111" s="85">
        <v>5.1643220135204286</v>
      </c>
      <c r="H111" s="85">
        <v>29113.629842180773</v>
      </c>
      <c r="I111" s="85">
        <v>6636.0593017694882</v>
      </c>
      <c r="J111" s="85">
        <v>150352.15948745946</v>
      </c>
      <c r="K111" t="s">
        <v>492</v>
      </c>
    </row>
    <row r="112" spans="2:11" x14ac:dyDescent="0.25">
      <c r="B112">
        <v>2026</v>
      </c>
      <c r="C112" t="s">
        <v>483</v>
      </c>
      <c r="D112">
        <v>2</v>
      </c>
      <c r="E112" t="s">
        <v>231</v>
      </c>
      <c r="F112">
        <v>18</v>
      </c>
      <c r="G112" s="85">
        <v>0</v>
      </c>
      <c r="H112" s="85">
        <v>29113.629842180773</v>
      </c>
      <c r="I112" s="85">
        <v>6636.0593017694882</v>
      </c>
      <c r="J112" s="85">
        <v>0</v>
      </c>
      <c r="K112" t="s">
        <v>492</v>
      </c>
    </row>
    <row r="113" spans="2:11" x14ac:dyDescent="0.25">
      <c r="B113">
        <v>2026</v>
      </c>
      <c r="C113" t="s">
        <v>484</v>
      </c>
      <c r="D113">
        <v>1</v>
      </c>
      <c r="E113" t="s">
        <v>231</v>
      </c>
      <c r="F113">
        <v>18</v>
      </c>
      <c r="G113" s="85">
        <v>5.237498256998502</v>
      </c>
      <c r="H113" s="85">
        <v>29113.629842180773</v>
      </c>
      <c r="I113" s="85">
        <v>6636.0593017694882</v>
      </c>
      <c r="J113" s="85">
        <v>152482.58555332138</v>
      </c>
      <c r="K113" t="s">
        <v>492</v>
      </c>
    </row>
    <row r="114" spans="2:11" x14ac:dyDescent="0.25">
      <c r="B114">
        <v>2026</v>
      </c>
      <c r="C114" t="s">
        <v>484</v>
      </c>
      <c r="D114">
        <v>2</v>
      </c>
      <c r="E114" t="s">
        <v>231</v>
      </c>
      <c r="F114">
        <v>18</v>
      </c>
      <c r="G114" s="85">
        <v>0</v>
      </c>
      <c r="H114" s="85">
        <v>29113.629842180773</v>
      </c>
      <c r="I114" s="85">
        <v>6636.0593017694882</v>
      </c>
      <c r="J114" s="85">
        <v>0</v>
      </c>
      <c r="K114" t="s">
        <v>492</v>
      </c>
    </row>
    <row r="115" spans="2:11" x14ac:dyDescent="0.25">
      <c r="B115">
        <v>2026</v>
      </c>
      <c r="C115" t="s">
        <v>485</v>
      </c>
      <c r="D115">
        <v>1</v>
      </c>
      <c r="E115" t="s">
        <v>231</v>
      </c>
      <c r="F115">
        <v>18</v>
      </c>
      <c r="G115" s="85">
        <v>5.3106745004765825</v>
      </c>
      <c r="H115" s="85">
        <v>29113.629842180773</v>
      </c>
      <c r="I115" s="85">
        <v>6636.0593017694882</v>
      </c>
      <c r="J115" s="85">
        <v>154613.0116191835</v>
      </c>
      <c r="K115" t="s">
        <v>492</v>
      </c>
    </row>
    <row r="116" spans="2:11" x14ac:dyDescent="0.25">
      <c r="B116">
        <v>2026</v>
      </c>
      <c r="C116" t="s">
        <v>485</v>
      </c>
      <c r="D116">
        <v>2</v>
      </c>
      <c r="E116" t="s">
        <v>231</v>
      </c>
      <c r="F116">
        <v>18</v>
      </c>
      <c r="G116" s="85">
        <v>0</v>
      </c>
      <c r="H116" s="85">
        <v>29113.629842180773</v>
      </c>
      <c r="I116" s="85">
        <v>6636.0593017694882</v>
      </c>
      <c r="J116" s="85">
        <v>0</v>
      </c>
      <c r="K116" t="s">
        <v>492</v>
      </c>
    </row>
    <row r="117" spans="2:11" x14ac:dyDescent="0.25">
      <c r="B117">
        <v>2026</v>
      </c>
      <c r="C117" t="s">
        <v>486</v>
      </c>
      <c r="D117">
        <v>1</v>
      </c>
      <c r="E117" t="s">
        <v>231</v>
      </c>
      <c r="F117">
        <v>18</v>
      </c>
      <c r="G117" s="85">
        <v>5.3838507439546559</v>
      </c>
      <c r="H117" s="85">
        <v>29113.629842180773</v>
      </c>
      <c r="I117" s="85">
        <v>6636.0593017694882</v>
      </c>
      <c r="J117" s="85">
        <v>156743.43768504541</v>
      </c>
      <c r="K117" t="s">
        <v>492</v>
      </c>
    </row>
    <row r="118" spans="2:11" x14ac:dyDescent="0.25">
      <c r="B118">
        <v>2026</v>
      </c>
      <c r="C118" t="s">
        <v>486</v>
      </c>
      <c r="D118">
        <v>2</v>
      </c>
      <c r="E118" t="s">
        <v>231</v>
      </c>
      <c r="F118">
        <v>18</v>
      </c>
      <c r="G118" s="85">
        <v>0</v>
      </c>
      <c r="H118" s="85">
        <v>29113.629842180773</v>
      </c>
      <c r="I118" s="85">
        <v>6636.0593017694882</v>
      </c>
      <c r="J118" s="85">
        <v>0</v>
      </c>
      <c r="K118" t="s">
        <v>492</v>
      </c>
    </row>
    <row r="119" spans="2:11" x14ac:dyDescent="0.25">
      <c r="B119">
        <v>2026</v>
      </c>
      <c r="C119" t="s">
        <v>487</v>
      </c>
      <c r="D119">
        <v>1</v>
      </c>
      <c r="E119" t="s">
        <v>231</v>
      </c>
      <c r="F119">
        <v>18</v>
      </c>
      <c r="G119" s="85">
        <v>5.4570269874327355</v>
      </c>
      <c r="H119" s="85">
        <v>29113.629842180773</v>
      </c>
      <c r="I119" s="85">
        <v>6636.0593017694882</v>
      </c>
      <c r="J119" s="85">
        <v>158873.86375090753</v>
      </c>
      <c r="K119" t="s">
        <v>492</v>
      </c>
    </row>
    <row r="120" spans="2:11" x14ac:dyDescent="0.25">
      <c r="B120">
        <v>2026</v>
      </c>
      <c r="C120" t="s">
        <v>487</v>
      </c>
      <c r="D120">
        <v>2</v>
      </c>
      <c r="E120" t="s">
        <v>231</v>
      </c>
      <c r="F120">
        <v>18</v>
      </c>
      <c r="G120" s="85">
        <v>0</v>
      </c>
      <c r="H120" s="85">
        <v>29113.629842180773</v>
      </c>
      <c r="I120" s="85">
        <v>6636.0593017694882</v>
      </c>
      <c r="J120" s="85">
        <v>0</v>
      </c>
      <c r="K120" t="s">
        <v>492</v>
      </c>
    </row>
    <row r="121" spans="2:11" x14ac:dyDescent="0.25">
      <c r="B121">
        <v>2026</v>
      </c>
      <c r="C121" t="s">
        <v>488</v>
      </c>
      <c r="D121">
        <v>1</v>
      </c>
      <c r="E121" t="s">
        <v>231</v>
      </c>
      <c r="F121">
        <v>18</v>
      </c>
      <c r="G121" s="85">
        <v>5.5302032309108098</v>
      </c>
      <c r="H121" s="85">
        <v>29113.629842180773</v>
      </c>
      <c r="I121" s="85">
        <v>6636.0593017694882</v>
      </c>
      <c r="J121" s="85">
        <v>161004.28981676948</v>
      </c>
      <c r="K121" t="s">
        <v>492</v>
      </c>
    </row>
    <row r="122" spans="2:11" x14ac:dyDescent="0.25">
      <c r="B122">
        <v>2026</v>
      </c>
      <c r="C122" t="s">
        <v>488</v>
      </c>
      <c r="D122">
        <v>2</v>
      </c>
      <c r="E122" t="s">
        <v>231</v>
      </c>
      <c r="F122">
        <v>18</v>
      </c>
      <c r="G122" s="85">
        <v>0</v>
      </c>
      <c r="H122" s="85">
        <v>29113.629842180773</v>
      </c>
      <c r="I122" s="85">
        <v>6636.0593017694882</v>
      </c>
      <c r="J122" s="85">
        <v>0</v>
      </c>
      <c r="K122" t="s">
        <v>492</v>
      </c>
    </row>
    <row r="123" spans="2:11" x14ac:dyDescent="0.25">
      <c r="B123">
        <v>2026</v>
      </c>
      <c r="C123" t="s">
        <v>489</v>
      </c>
      <c r="D123">
        <v>1</v>
      </c>
      <c r="E123" t="s">
        <v>231</v>
      </c>
      <c r="F123">
        <v>18</v>
      </c>
      <c r="G123" s="85">
        <v>5.6033794743888894</v>
      </c>
      <c r="H123" s="85">
        <v>29113.629842180773</v>
      </c>
      <c r="I123" s="85">
        <v>6636.0593017694882</v>
      </c>
      <c r="J123" s="85">
        <v>163134.71588263157</v>
      </c>
      <c r="K123" t="s">
        <v>492</v>
      </c>
    </row>
    <row r="124" spans="2:11" x14ac:dyDescent="0.25">
      <c r="B124">
        <v>2026</v>
      </c>
      <c r="C124" t="s">
        <v>489</v>
      </c>
      <c r="D124">
        <v>2</v>
      </c>
      <c r="E124" t="s">
        <v>231</v>
      </c>
      <c r="F124">
        <v>18</v>
      </c>
      <c r="G124" s="85">
        <v>0</v>
      </c>
      <c r="H124" s="85">
        <v>29113.629842180773</v>
      </c>
      <c r="I124" s="85">
        <v>6636.0593017694882</v>
      </c>
      <c r="J124" s="85">
        <v>0</v>
      </c>
      <c r="K124" t="s">
        <v>492</v>
      </c>
    </row>
    <row r="125" spans="2:11" x14ac:dyDescent="0.25">
      <c r="B125">
        <v>2026</v>
      </c>
      <c r="C125" t="s">
        <v>490</v>
      </c>
      <c r="D125">
        <v>1</v>
      </c>
      <c r="E125" t="s">
        <v>231</v>
      </c>
      <c r="F125">
        <v>18</v>
      </c>
      <c r="G125" s="85">
        <v>5.6765557178669628</v>
      </c>
      <c r="H125" s="85">
        <v>29113.629842180773</v>
      </c>
      <c r="I125" s="85">
        <v>6636.0593017694882</v>
      </c>
      <c r="J125" s="85">
        <v>165265.14194849352</v>
      </c>
      <c r="K125" t="s">
        <v>492</v>
      </c>
    </row>
    <row r="126" spans="2:11" x14ac:dyDescent="0.25">
      <c r="B126">
        <v>2026</v>
      </c>
      <c r="C126" t="s">
        <v>490</v>
      </c>
      <c r="D126">
        <v>2</v>
      </c>
      <c r="E126" t="s">
        <v>231</v>
      </c>
      <c r="F126">
        <v>18</v>
      </c>
      <c r="G126" s="85">
        <v>0</v>
      </c>
      <c r="H126" s="85">
        <v>29113.629842180773</v>
      </c>
      <c r="I126" s="85">
        <v>6636.0593017694882</v>
      </c>
      <c r="J126" s="85">
        <v>0</v>
      </c>
      <c r="K126" t="s">
        <v>492</v>
      </c>
    </row>
    <row r="127" spans="2:11" x14ac:dyDescent="0.25">
      <c r="B127">
        <v>2026</v>
      </c>
      <c r="C127" t="s">
        <v>479</v>
      </c>
      <c r="D127">
        <v>1</v>
      </c>
      <c r="E127" t="s">
        <v>114</v>
      </c>
      <c r="F127">
        <v>28</v>
      </c>
      <c r="G127" s="85">
        <v>0.9617753678619535</v>
      </c>
      <c r="H127" s="85">
        <v>9626.5957446808516</v>
      </c>
      <c r="I127" s="85">
        <v>2722.7836879432625</v>
      </c>
      <c r="J127" s="85">
        <v>9258.6226635987423</v>
      </c>
      <c r="K127" t="s">
        <v>491</v>
      </c>
    </row>
    <row r="128" spans="2:11" x14ac:dyDescent="0.25">
      <c r="B128">
        <v>2026</v>
      </c>
      <c r="C128" t="s">
        <v>479</v>
      </c>
      <c r="D128">
        <v>2</v>
      </c>
      <c r="E128" t="s">
        <v>114</v>
      </c>
      <c r="F128">
        <v>28</v>
      </c>
      <c r="G128" s="85">
        <v>1.2365683301082258</v>
      </c>
      <c r="H128" s="85">
        <v>9626.5957446808516</v>
      </c>
      <c r="I128" s="85">
        <v>2722.7836879432625</v>
      </c>
      <c r="J128" s="85">
        <v>11903.943424626952</v>
      </c>
      <c r="K128" t="s">
        <v>491</v>
      </c>
    </row>
    <row r="129" spans="2:11" x14ac:dyDescent="0.25">
      <c r="B129">
        <v>2026</v>
      </c>
      <c r="C129" t="s">
        <v>480</v>
      </c>
      <c r="D129">
        <v>1</v>
      </c>
      <c r="E129" t="s">
        <v>114</v>
      </c>
      <c r="F129">
        <v>28</v>
      </c>
      <c r="G129" s="85">
        <v>1.5657151533487139</v>
      </c>
      <c r="H129" s="85">
        <v>9626.5957446808516</v>
      </c>
      <c r="I129" s="85">
        <v>2722.7836879432625</v>
      </c>
      <c r="J129" s="85">
        <v>15072.506832609057</v>
      </c>
      <c r="K129" t="s">
        <v>491</v>
      </c>
    </row>
    <row r="130" spans="2:11" x14ac:dyDescent="0.25">
      <c r="B130">
        <v>2026</v>
      </c>
      <c r="C130" t="s">
        <v>480</v>
      </c>
      <c r="D130">
        <v>2</v>
      </c>
      <c r="E130" t="s">
        <v>114</v>
      </c>
      <c r="F130">
        <v>28</v>
      </c>
      <c r="G130" s="85">
        <v>2.0130623400197747</v>
      </c>
      <c r="H130" s="85">
        <v>9626.5957446808516</v>
      </c>
      <c r="I130" s="85">
        <v>2722.7836879432625</v>
      </c>
      <c r="J130" s="85">
        <v>19378.937356211642</v>
      </c>
      <c r="K130" t="s">
        <v>491</v>
      </c>
    </row>
    <row r="131" spans="2:11" x14ac:dyDescent="0.25">
      <c r="B131">
        <v>2026</v>
      </c>
      <c r="C131" t="s">
        <v>481</v>
      </c>
      <c r="D131">
        <v>1</v>
      </c>
      <c r="E131" t="s">
        <v>114</v>
      </c>
      <c r="F131">
        <v>28</v>
      </c>
      <c r="G131" s="85">
        <v>1.3196593195384929</v>
      </c>
      <c r="H131" s="85">
        <v>9626.5957446808516</v>
      </c>
      <c r="I131" s="85">
        <v>2722.7836879432625</v>
      </c>
      <c r="J131" s="85">
        <v>12703.826789897685</v>
      </c>
      <c r="K131" t="s">
        <v>491</v>
      </c>
    </row>
    <row r="132" spans="2:11" x14ac:dyDescent="0.25">
      <c r="B132">
        <v>2026</v>
      </c>
      <c r="C132" t="s">
        <v>481</v>
      </c>
      <c r="D132">
        <v>2</v>
      </c>
      <c r="E132" t="s">
        <v>114</v>
      </c>
      <c r="F132">
        <v>28</v>
      </c>
      <c r="G132" s="85">
        <v>1.6967048394066337</v>
      </c>
      <c r="H132" s="85">
        <v>9626.5957446808516</v>
      </c>
      <c r="I132" s="85">
        <v>2722.7836879432625</v>
      </c>
      <c r="J132" s="85">
        <v>16333.491587011307</v>
      </c>
      <c r="K132" t="s">
        <v>491</v>
      </c>
    </row>
    <row r="133" spans="2:11" x14ac:dyDescent="0.25">
      <c r="B133">
        <v>2026</v>
      </c>
      <c r="C133" t="s">
        <v>482</v>
      </c>
      <c r="D133">
        <v>1</v>
      </c>
      <c r="E133" t="s">
        <v>114</v>
      </c>
      <c r="F133">
        <v>28</v>
      </c>
      <c r="G133" s="85">
        <v>0.81834639070635284</v>
      </c>
      <c r="H133" s="85">
        <v>9626.5957446808516</v>
      </c>
      <c r="I133" s="85">
        <v>2722.7836879432625</v>
      </c>
      <c r="J133" s="85">
        <v>7877.8898824487096</v>
      </c>
      <c r="K133" t="s">
        <v>491</v>
      </c>
    </row>
    <row r="134" spans="2:11" x14ac:dyDescent="0.25">
      <c r="B134">
        <v>2026</v>
      </c>
      <c r="C134" t="s">
        <v>482</v>
      </c>
      <c r="D134">
        <v>2</v>
      </c>
      <c r="E134" t="s">
        <v>114</v>
      </c>
      <c r="F134">
        <v>28</v>
      </c>
      <c r="G134" s="85">
        <v>1.0521596451938822</v>
      </c>
      <c r="H134" s="85">
        <v>9626.5957446808516</v>
      </c>
      <c r="I134" s="85">
        <v>2722.7836879432625</v>
      </c>
      <c r="J134" s="85">
        <v>10128.71556314834</v>
      </c>
      <c r="K134" t="s">
        <v>491</v>
      </c>
    </row>
    <row r="135" spans="2:11" x14ac:dyDescent="0.25">
      <c r="B135">
        <v>2026</v>
      </c>
      <c r="C135" t="s">
        <v>483</v>
      </c>
      <c r="D135">
        <v>1</v>
      </c>
      <c r="E135" t="s">
        <v>114</v>
      </c>
      <c r="F135">
        <v>28</v>
      </c>
      <c r="G135" s="85">
        <v>1.2748001288372313</v>
      </c>
      <c r="H135" s="85">
        <v>9626.5957446808516</v>
      </c>
      <c r="I135" s="85">
        <v>2722.7836879432625</v>
      </c>
      <c r="J135" s="85">
        <v>12271.985495583092</v>
      </c>
      <c r="K135" t="s">
        <v>491</v>
      </c>
    </row>
    <row r="136" spans="2:11" x14ac:dyDescent="0.25">
      <c r="B136">
        <v>2026</v>
      </c>
      <c r="C136" t="s">
        <v>483</v>
      </c>
      <c r="D136">
        <v>2</v>
      </c>
      <c r="E136" t="s">
        <v>114</v>
      </c>
      <c r="F136">
        <v>28</v>
      </c>
      <c r="G136" s="85">
        <v>1.6390287370764403</v>
      </c>
      <c r="H136" s="85">
        <v>9626.5957446808516</v>
      </c>
      <c r="I136" s="85">
        <v>2722.7836879432625</v>
      </c>
      <c r="J136" s="85">
        <v>15778.267065749689</v>
      </c>
      <c r="K136" t="s">
        <v>491</v>
      </c>
    </row>
    <row r="137" spans="2:11" x14ac:dyDescent="0.25">
      <c r="B137">
        <v>2026</v>
      </c>
      <c r="C137" t="s">
        <v>484</v>
      </c>
      <c r="D137">
        <v>1</v>
      </c>
      <c r="E137" t="s">
        <v>114</v>
      </c>
      <c r="F137">
        <v>28</v>
      </c>
      <c r="G137" s="85">
        <v>1.0776655510524857</v>
      </c>
      <c r="H137" s="85">
        <v>9626.5957446808516</v>
      </c>
      <c r="I137" s="85">
        <v>2722.7836879432625</v>
      </c>
      <c r="J137" s="85">
        <v>10374.250607951004</v>
      </c>
      <c r="K137" t="s">
        <v>491</v>
      </c>
    </row>
    <row r="138" spans="2:11" x14ac:dyDescent="0.25">
      <c r="B138">
        <v>2026</v>
      </c>
      <c r="C138" t="s">
        <v>484</v>
      </c>
      <c r="D138">
        <v>2</v>
      </c>
      <c r="E138" t="s">
        <v>114</v>
      </c>
      <c r="F138">
        <v>28</v>
      </c>
      <c r="G138" s="85">
        <v>1.385569994210339</v>
      </c>
      <c r="H138" s="85">
        <v>9626.5957446808516</v>
      </c>
      <c r="I138" s="85">
        <v>2722.7836879432625</v>
      </c>
      <c r="J138" s="85">
        <v>13338.322210222721</v>
      </c>
      <c r="K138" t="s">
        <v>491</v>
      </c>
    </row>
    <row r="139" spans="2:11" x14ac:dyDescent="0.25">
      <c r="B139">
        <v>2026</v>
      </c>
      <c r="C139" t="s">
        <v>485</v>
      </c>
      <c r="D139">
        <v>1</v>
      </c>
      <c r="E139" t="s">
        <v>114</v>
      </c>
      <c r="F139">
        <v>28</v>
      </c>
      <c r="G139" s="85">
        <v>1.6816053365392463</v>
      </c>
      <c r="H139" s="85">
        <v>9626.5957446808516</v>
      </c>
      <c r="I139" s="85">
        <v>2722.7836879432625</v>
      </c>
      <c r="J139" s="85">
        <v>16188.13477696132</v>
      </c>
      <c r="K139" t="s">
        <v>491</v>
      </c>
    </row>
    <row r="140" spans="2:11" x14ac:dyDescent="0.25">
      <c r="B140">
        <v>2026</v>
      </c>
      <c r="C140" t="s">
        <v>485</v>
      </c>
      <c r="D140">
        <v>2</v>
      </c>
      <c r="E140" t="s">
        <v>114</v>
      </c>
      <c r="F140">
        <v>28</v>
      </c>
      <c r="G140" s="85">
        <v>2.1620640041218877</v>
      </c>
      <c r="H140" s="85">
        <v>9626.5957446808516</v>
      </c>
      <c r="I140" s="85">
        <v>2722.7836879432625</v>
      </c>
      <c r="J140" s="85">
        <v>20813.316141807409</v>
      </c>
      <c r="K140" t="s">
        <v>491</v>
      </c>
    </row>
    <row r="141" spans="2:11" x14ac:dyDescent="0.25">
      <c r="B141">
        <v>2026</v>
      </c>
      <c r="C141" t="s">
        <v>486</v>
      </c>
      <c r="D141">
        <v>1</v>
      </c>
      <c r="E141" t="s">
        <v>114</v>
      </c>
      <c r="F141">
        <v>28</v>
      </c>
      <c r="G141" s="85">
        <v>1.435549502729025</v>
      </c>
      <c r="H141" s="85">
        <v>9626.5957446808516</v>
      </c>
      <c r="I141" s="85">
        <v>2722.7836879432625</v>
      </c>
      <c r="J141" s="85">
        <v>13819.454734249945</v>
      </c>
      <c r="K141" t="s">
        <v>491</v>
      </c>
    </row>
    <row r="142" spans="2:11" x14ac:dyDescent="0.25">
      <c r="B142">
        <v>2026</v>
      </c>
      <c r="C142" t="s">
        <v>486</v>
      </c>
      <c r="D142">
        <v>2</v>
      </c>
      <c r="E142" t="s">
        <v>114</v>
      </c>
      <c r="F142">
        <v>28</v>
      </c>
      <c r="G142" s="85">
        <v>1.8457065035087465</v>
      </c>
      <c r="H142" s="85">
        <v>9626.5957446808516</v>
      </c>
      <c r="I142" s="85">
        <v>2722.7836879432625</v>
      </c>
      <c r="J142" s="85">
        <v>17767.870372607074</v>
      </c>
      <c r="K142" t="s">
        <v>491</v>
      </c>
    </row>
    <row r="143" spans="2:11" x14ac:dyDescent="0.25">
      <c r="B143">
        <v>2026</v>
      </c>
      <c r="C143" t="s">
        <v>487</v>
      </c>
      <c r="D143">
        <v>1</v>
      </c>
      <c r="E143" t="s">
        <v>114</v>
      </c>
      <c r="F143">
        <v>28</v>
      </c>
      <c r="G143" s="85">
        <v>0.93423657389688497</v>
      </c>
      <c r="H143" s="85">
        <v>9626.5957446808516</v>
      </c>
      <c r="I143" s="85">
        <v>2722.7836879432625</v>
      </c>
      <c r="J143" s="85">
        <v>8993.5178268009713</v>
      </c>
      <c r="K143" t="s">
        <v>491</v>
      </c>
    </row>
    <row r="144" spans="2:11" x14ac:dyDescent="0.25">
      <c r="B144">
        <v>2026</v>
      </c>
      <c r="C144" t="s">
        <v>487</v>
      </c>
      <c r="D144">
        <v>2</v>
      </c>
      <c r="E144" t="s">
        <v>114</v>
      </c>
      <c r="F144">
        <v>28</v>
      </c>
      <c r="G144" s="85">
        <v>1.201161309295995</v>
      </c>
      <c r="H144" s="85">
        <v>9626.5957446808516</v>
      </c>
      <c r="I144" s="85">
        <v>2722.7836879432625</v>
      </c>
      <c r="J144" s="85">
        <v>11563.094348744105</v>
      </c>
      <c r="K144" t="s">
        <v>491</v>
      </c>
    </row>
    <row r="145" spans="2:11" x14ac:dyDescent="0.25">
      <c r="B145">
        <v>2026</v>
      </c>
      <c r="C145" t="s">
        <v>488</v>
      </c>
      <c r="D145">
        <v>1</v>
      </c>
      <c r="E145" t="s">
        <v>114</v>
      </c>
      <c r="F145">
        <v>28</v>
      </c>
      <c r="G145" s="85">
        <v>1.3906903120277636</v>
      </c>
      <c r="H145" s="85">
        <v>9626.5957446808516</v>
      </c>
      <c r="I145" s="85">
        <v>2722.7836879432625</v>
      </c>
      <c r="J145" s="85">
        <v>13387.613439935354</v>
      </c>
      <c r="K145" t="s">
        <v>491</v>
      </c>
    </row>
    <row r="146" spans="2:11" x14ac:dyDescent="0.25">
      <c r="B146">
        <v>2026</v>
      </c>
      <c r="C146" t="s">
        <v>488</v>
      </c>
      <c r="D146">
        <v>2</v>
      </c>
      <c r="E146" t="s">
        <v>114</v>
      </c>
      <c r="F146">
        <v>28</v>
      </c>
      <c r="G146" s="85">
        <v>1.7880304011785533</v>
      </c>
      <c r="H146" s="85">
        <v>9626.5957446808516</v>
      </c>
      <c r="I146" s="85">
        <v>2722.7836879432625</v>
      </c>
      <c r="J146" s="85">
        <v>17212.645851345456</v>
      </c>
      <c r="K146" t="s">
        <v>491</v>
      </c>
    </row>
    <row r="147" spans="2:11" x14ac:dyDescent="0.25">
      <c r="B147">
        <v>2026</v>
      </c>
      <c r="C147" t="s">
        <v>489</v>
      </c>
      <c r="D147">
        <v>1</v>
      </c>
      <c r="E147" t="s">
        <v>114</v>
      </c>
      <c r="F147">
        <v>28</v>
      </c>
      <c r="G147" s="85">
        <v>1.1935557342430179</v>
      </c>
      <c r="H147" s="85">
        <v>9626.5957446808516</v>
      </c>
      <c r="I147" s="85">
        <v>2722.7836879432625</v>
      </c>
      <c r="J147" s="85">
        <v>11489.878552303266</v>
      </c>
      <c r="K147" t="s">
        <v>491</v>
      </c>
    </row>
    <row r="148" spans="2:11" x14ac:dyDescent="0.25">
      <c r="B148">
        <v>2026</v>
      </c>
      <c r="C148" t="s">
        <v>489</v>
      </c>
      <c r="D148">
        <v>2</v>
      </c>
      <c r="E148" t="s">
        <v>114</v>
      </c>
      <c r="F148">
        <v>28</v>
      </c>
      <c r="G148" s="85">
        <v>1.5345716583124518</v>
      </c>
      <c r="H148" s="85">
        <v>9626.5957446808516</v>
      </c>
      <c r="I148" s="85">
        <v>2722.7836879432625</v>
      </c>
      <c r="J148" s="85">
        <v>14772.700995818486</v>
      </c>
      <c r="K148" t="s">
        <v>491</v>
      </c>
    </row>
    <row r="149" spans="2:11" x14ac:dyDescent="0.25">
      <c r="B149">
        <v>2026</v>
      </c>
      <c r="C149" t="s">
        <v>490</v>
      </c>
      <c r="D149">
        <v>1</v>
      </c>
      <c r="E149" t="s">
        <v>114</v>
      </c>
      <c r="F149">
        <v>28</v>
      </c>
      <c r="G149" s="85">
        <v>1.7974955197297786</v>
      </c>
      <c r="H149" s="85">
        <v>9626.5957446808516</v>
      </c>
      <c r="I149" s="85">
        <v>2722.7836879432625</v>
      </c>
      <c r="J149" s="85">
        <v>17303.762721313582</v>
      </c>
      <c r="K149" t="s">
        <v>491</v>
      </c>
    </row>
    <row r="150" spans="2:11" x14ac:dyDescent="0.25">
      <c r="B150">
        <v>2026</v>
      </c>
      <c r="C150" t="s">
        <v>490</v>
      </c>
      <c r="D150">
        <v>2</v>
      </c>
      <c r="E150" t="s">
        <v>114</v>
      </c>
      <c r="F150">
        <v>28</v>
      </c>
      <c r="G150" s="85">
        <v>2.3110656682240007</v>
      </c>
      <c r="H150" s="85">
        <v>9626.5957446808516</v>
      </c>
      <c r="I150" s="85">
        <v>2722.7836879432625</v>
      </c>
      <c r="J150" s="85">
        <v>22247.694927403176</v>
      </c>
      <c r="K150" t="s">
        <v>491</v>
      </c>
    </row>
    <row r="151" spans="2:11" x14ac:dyDescent="0.25">
      <c r="B151">
        <v>2026</v>
      </c>
      <c r="C151" t="s">
        <v>479</v>
      </c>
      <c r="D151">
        <v>1</v>
      </c>
      <c r="E151" t="s">
        <v>231</v>
      </c>
      <c r="F151">
        <v>16</v>
      </c>
      <c r="G151" s="85">
        <v>1.8782757378921233</v>
      </c>
      <c r="H151" s="85">
        <v>29113.629842180773</v>
      </c>
      <c r="I151" s="85">
        <v>6636.0593017694882</v>
      </c>
      <c r="J151" s="85">
        <v>54683.424574540237</v>
      </c>
      <c r="K151" t="s">
        <v>491</v>
      </c>
    </row>
    <row r="152" spans="2:11" x14ac:dyDescent="0.25">
      <c r="B152">
        <v>2026</v>
      </c>
      <c r="C152" t="s">
        <v>479</v>
      </c>
      <c r="D152">
        <v>2</v>
      </c>
      <c r="E152" t="s">
        <v>231</v>
      </c>
      <c r="F152">
        <v>16</v>
      </c>
      <c r="G152" s="85">
        <v>0</v>
      </c>
      <c r="H152" s="85">
        <v>29113.629842180773</v>
      </c>
      <c r="I152" s="85">
        <v>6636.0593017694882</v>
      </c>
      <c r="J152" s="85">
        <v>0</v>
      </c>
      <c r="K152" t="s">
        <v>491</v>
      </c>
    </row>
    <row r="153" spans="2:11" x14ac:dyDescent="0.25">
      <c r="B153">
        <v>2026</v>
      </c>
      <c r="C153" t="s">
        <v>480</v>
      </c>
      <c r="D153">
        <v>1</v>
      </c>
      <c r="E153" t="s">
        <v>231</v>
      </c>
      <c r="F153">
        <v>16</v>
      </c>
      <c r="G153" s="85">
        <v>2.1422177689501996</v>
      </c>
      <c r="H153" s="85">
        <v>29113.629842180773</v>
      </c>
      <c r="I153" s="85">
        <v>6636.0593017694882</v>
      </c>
      <c r="J153" s="85">
        <v>62367.735166558443</v>
      </c>
      <c r="K153" t="s">
        <v>491</v>
      </c>
    </row>
    <row r="154" spans="2:11" x14ac:dyDescent="0.25">
      <c r="B154">
        <v>2026</v>
      </c>
      <c r="C154" t="s">
        <v>480</v>
      </c>
      <c r="D154">
        <v>2</v>
      </c>
      <c r="E154" t="s">
        <v>231</v>
      </c>
      <c r="F154">
        <v>16</v>
      </c>
      <c r="G154" s="85">
        <v>0</v>
      </c>
      <c r="H154" s="85">
        <v>29113.629842180773</v>
      </c>
      <c r="I154" s="85">
        <v>6636.0593017694882</v>
      </c>
      <c r="J154" s="85">
        <v>0</v>
      </c>
      <c r="K154" t="s">
        <v>491</v>
      </c>
    </row>
    <row r="155" spans="2:11" x14ac:dyDescent="0.25">
      <c r="B155">
        <v>2026</v>
      </c>
      <c r="C155" t="s">
        <v>481</v>
      </c>
      <c r="D155">
        <v>1</v>
      </c>
      <c r="E155" t="s">
        <v>231</v>
      </c>
      <c r="F155">
        <v>16</v>
      </c>
      <c r="G155" s="85">
        <v>2.6178834616532383</v>
      </c>
      <c r="H155" s="85">
        <v>29113.629842180773</v>
      </c>
      <c r="I155" s="85">
        <v>6636.0593017694882</v>
      </c>
      <c r="J155" s="85">
        <v>76216.090072539228</v>
      </c>
      <c r="K155" t="s">
        <v>491</v>
      </c>
    </row>
    <row r="156" spans="2:11" x14ac:dyDescent="0.25">
      <c r="B156">
        <v>2026</v>
      </c>
      <c r="C156" t="s">
        <v>481</v>
      </c>
      <c r="D156">
        <v>2</v>
      </c>
      <c r="E156" t="s">
        <v>231</v>
      </c>
      <c r="F156">
        <v>16</v>
      </c>
      <c r="G156" s="85">
        <v>0</v>
      </c>
      <c r="H156" s="85">
        <v>29113.629842180773</v>
      </c>
      <c r="I156" s="85">
        <v>6636.0593017694882</v>
      </c>
      <c r="J156" s="85">
        <v>0</v>
      </c>
      <c r="K156" t="s">
        <v>491</v>
      </c>
    </row>
    <row r="157" spans="2:11" x14ac:dyDescent="0.25">
      <c r="B157">
        <v>2026</v>
      </c>
      <c r="C157" t="s">
        <v>482</v>
      </c>
      <c r="D157">
        <v>1</v>
      </c>
      <c r="E157" t="s">
        <v>231</v>
      </c>
      <c r="F157">
        <v>16</v>
      </c>
      <c r="G157" s="85">
        <v>1.813585550839901</v>
      </c>
      <c r="H157" s="85">
        <v>29113.629842180773</v>
      </c>
      <c r="I157" s="85">
        <v>6636.0593017694882</v>
      </c>
      <c r="J157" s="85">
        <v>52800.0584142804</v>
      </c>
      <c r="K157" t="s">
        <v>491</v>
      </c>
    </row>
    <row r="158" spans="2:11" x14ac:dyDescent="0.25">
      <c r="B158">
        <v>2026</v>
      </c>
      <c r="C158" t="s">
        <v>482</v>
      </c>
      <c r="D158">
        <v>2</v>
      </c>
      <c r="E158" t="s">
        <v>231</v>
      </c>
      <c r="F158">
        <v>16</v>
      </c>
      <c r="G158" s="85">
        <v>0</v>
      </c>
      <c r="H158" s="85">
        <v>29113.629842180773</v>
      </c>
      <c r="I158" s="85">
        <v>6636.0593017694882</v>
      </c>
      <c r="J158" s="85">
        <v>0</v>
      </c>
      <c r="K158" t="s">
        <v>491</v>
      </c>
    </row>
    <row r="159" spans="2:11" x14ac:dyDescent="0.25">
      <c r="B159">
        <v>2026</v>
      </c>
      <c r="C159" t="s">
        <v>483</v>
      </c>
      <c r="D159">
        <v>1</v>
      </c>
      <c r="E159" t="s">
        <v>231</v>
      </c>
      <c r="F159">
        <v>16</v>
      </c>
      <c r="G159" s="85">
        <v>2.0775275818979773</v>
      </c>
      <c r="H159" s="85">
        <v>29113.629842180773</v>
      </c>
      <c r="I159" s="85">
        <v>6636.0593017694882</v>
      </c>
      <c r="J159" s="85">
        <v>60484.369006298613</v>
      </c>
      <c r="K159" t="s">
        <v>491</v>
      </c>
    </row>
    <row r="160" spans="2:11" x14ac:dyDescent="0.25">
      <c r="B160">
        <v>2026</v>
      </c>
      <c r="C160" t="s">
        <v>483</v>
      </c>
      <c r="D160">
        <v>2</v>
      </c>
      <c r="E160" t="s">
        <v>231</v>
      </c>
      <c r="F160">
        <v>16</v>
      </c>
      <c r="G160" s="85">
        <v>0</v>
      </c>
      <c r="H160" s="85">
        <v>29113.629842180773</v>
      </c>
      <c r="I160" s="85">
        <v>6636.0593017694882</v>
      </c>
      <c r="J160" s="85">
        <v>0</v>
      </c>
      <c r="K160" t="s">
        <v>491</v>
      </c>
    </row>
    <row r="161" spans="2:11" x14ac:dyDescent="0.25">
      <c r="B161">
        <v>2026</v>
      </c>
      <c r="C161" t="s">
        <v>484</v>
      </c>
      <c r="D161">
        <v>1</v>
      </c>
      <c r="E161" t="s">
        <v>231</v>
      </c>
      <c r="F161">
        <v>16</v>
      </c>
      <c r="G161" s="85">
        <v>2.553193274601016</v>
      </c>
      <c r="H161" s="85">
        <v>29113.629842180773</v>
      </c>
      <c r="I161" s="85">
        <v>6636.0593017694882</v>
      </c>
      <c r="J161" s="85">
        <v>74332.723912279384</v>
      </c>
      <c r="K161" t="s">
        <v>491</v>
      </c>
    </row>
    <row r="162" spans="2:11" x14ac:dyDescent="0.25">
      <c r="B162">
        <v>2026</v>
      </c>
      <c r="C162" t="s">
        <v>484</v>
      </c>
      <c r="D162">
        <v>2</v>
      </c>
      <c r="E162" t="s">
        <v>231</v>
      </c>
      <c r="F162">
        <v>16</v>
      </c>
      <c r="G162" s="85">
        <v>0</v>
      </c>
      <c r="H162" s="85">
        <v>29113.629842180773</v>
      </c>
      <c r="I162" s="85">
        <v>6636.0593017694882</v>
      </c>
      <c r="J162" s="85">
        <v>0</v>
      </c>
      <c r="K162" t="s">
        <v>491</v>
      </c>
    </row>
    <row r="163" spans="2:11" x14ac:dyDescent="0.25">
      <c r="B163">
        <v>2026</v>
      </c>
      <c r="C163" t="s">
        <v>485</v>
      </c>
      <c r="D163">
        <v>1</v>
      </c>
      <c r="E163" t="s">
        <v>231</v>
      </c>
      <c r="F163">
        <v>16</v>
      </c>
      <c r="G163" s="85">
        <v>1.748895363787679</v>
      </c>
      <c r="H163" s="85">
        <v>29113.629842180773</v>
      </c>
      <c r="I163" s="85">
        <v>6636.0593017694882</v>
      </c>
      <c r="J163" s="85">
        <v>50916.692254020571</v>
      </c>
      <c r="K163" t="s">
        <v>491</v>
      </c>
    </row>
    <row r="164" spans="2:11" x14ac:dyDescent="0.25">
      <c r="B164">
        <v>2026</v>
      </c>
      <c r="C164" t="s">
        <v>485</v>
      </c>
      <c r="D164">
        <v>2</v>
      </c>
      <c r="E164" t="s">
        <v>231</v>
      </c>
      <c r="F164">
        <v>16</v>
      </c>
      <c r="G164" s="85">
        <v>0</v>
      </c>
      <c r="H164" s="85">
        <v>29113.629842180773</v>
      </c>
      <c r="I164" s="85">
        <v>6636.0593017694882</v>
      </c>
      <c r="J164" s="85">
        <v>0</v>
      </c>
      <c r="K164" t="s">
        <v>491</v>
      </c>
    </row>
    <row r="165" spans="2:11" x14ac:dyDescent="0.25">
      <c r="B165">
        <v>2026</v>
      </c>
      <c r="C165" t="s">
        <v>486</v>
      </c>
      <c r="D165">
        <v>1</v>
      </c>
      <c r="E165" t="s">
        <v>231</v>
      </c>
      <c r="F165">
        <v>16</v>
      </c>
      <c r="G165" s="85">
        <v>2.0128373948457545</v>
      </c>
      <c r="H165" s="85">
        <v>29113.629842180773</v>
      </c>
      <c r="I165" s="85">
        <v>6636.0593017694882</v>
      </c>
      <c r="J165" s="85">
        <v>58601.002846038762</v>
      </c>
      <c r="K165" t="s">
        <v>491</v>
      </c>
    </row>
    <row r="166" spans="2:11" x14ac:dyDescent="0.25">
      <c r="B166">
        <v>2026</v>
      </c>
      <c r="C166" t="s">
        <v>486</v>
      </c>
      <c r="D166">
        <v>2</v>
      </c>
      <c r="E166" t="s">
        <v>231</v>
      </c>
      <c r="F166">
        <v>16</v>
      </c>
      <c r="G166" s="85">
        <v>0</v>
      </c>
      <c r="H166" s="85">
        <v>29113.629842180773</v>
      </c>
      <c r="I166" s="85">
        <v>6636.0593017694882</v>
      </c>
      <c r="J166" s="85">
        <v>0</v>
      </c>
      <c r="K166" t="s">
        <v>491</v>
      </c>
    </row>
    <row r="167" spans="2:11" x14ac:dyDescent="0.25">
      <c r="B167">
        <v>2026</v>
      </c>
      <c r="C167" t="s">
        <v>487</v>
      </c>
      <c r="D167">
        <v>1</v>
      </c>
      <c r="E167" t="s">
        <v>231</v>
      </c>
      <c r="F167">
        <v>16</v>
      </c>
      <c r="G167" s="85">
        <v>2.4885030875487932</v>
      </c>
      <c r="H167" s="85">
        <v>29113.629842180773</v>
      </c>
      <c r="I167" s="85">
        <v>6636.0593017694882</v>
      </c>
      <c r="J167" s="85">
        <v>72449.357752019539</v>
      </c>
      <c r="K167" t="s">
        <v>491</v>
      </c>
    </row>
    <row r="168" spans="2:11" x14ac:dyDescent="0.25">
      <c r="B168">
        <v>2026</v>
      </c>
      <c r="C168" t="s">
        <v>487</v>
      </c>
      <c r="D168">
        <v>2</v>
      </c>
      <c r="E168" t="s">
        <v>231</v>
      </c>
      <c r="F168">
        <v>16</v>
      </c>
      <c r="G168" s="85">
        <v>0</v>
      </c>
      <c r="H168" s="85">
        <v>29113.629842180773</v>
      </c>
      <c r="I168" s="85">
        <v>6636.0593017694882</v>
      </c>
      <c r="J168" s="85">
        <v>0</v>
      </c>
      <c r="K168" t="s">
        <v>491</v>
      </c>
    </row>
    <row r="169" spans="2:11" x14ac:dyDescent="0.25">
      <c r="B169">
        <v>2026</v>
      </c>
      <c r="C169" t="s">
        <v>488</v>
      </c>
      <c r="D169">
        <v>1</v>
      </c>
      <c r="E169" t="s">
        <v>231</v>
      </c>
      <c r="F169">
        <v>16</v>
      </c>
      <c r="G169" s="85">
        <v>1.6842051767354567</v>
      </c>
      <c r="H169" s="85">
        <v>29113.629842180773</v>
      </c>
      <c r="I169" s="85">
        <v>6636.0593017694882</v>
      </c>
      <c r="J169" s="85">
        <v>49033.326093760734</v>
      </c>
      <c r="K169" t="s">
        <v>491</v>
      </c>
    </row>
    <row r="170" spans="2:11" x14ac:dyDescent="0.25">
      <c r="B170">
        <v>2026</v>
      </c>
      <c r="C170" t="s">
        <v>488</v>
      </c>
      <c r="D170">
        <v>2</v>
      </c>
      <c r="E170" t="s">
        <v>231</v>
      </c>
      <c r="F170">
        <v>16</v>
      </c>
      <c r="G170" s="85">
        <v>0</v>
      </c>
      <c r="H170" s="85">
        <v>29113.629842180773</v>
      </c>
      <c r="I170" s="85">
        <v>6636.0593017694882</v>
      </c>
      <c r="J170" s="85">
        <v>0</v>
      </c>
      <c r="K170" t="s">
        <v>491</v>
      </c>
    </row>
    <row r="171" spans="2:11" x14ac:dyDescent="0.25">
      <c r="B171">
        <v>2026</v>
      </c>
      <c r="C171" t="s">
        <v>489</v>
      </c>
      <c r="D171">
        <v>1</v>
      </c>
      <c r="E171" t="s">
        <v>231</v>
      </c>
      <c r="F171">
        <v>16</v>
      </c>
      <c r="G171" s="85">
        <v>1.9481472077935322</v>
      </c>
      <c r="H171" s="85">
        <v>29113.629842180773</v>
      </c>
      <c r="I171" s="85">
        <v>6636.0593017694882</v>
      </c>
      <c r="J171" s="85">
        <v>56717.636685778925</v>
      </c>
      <c r="K171" t="s">
        <v>491</v>
      </c>
    </row>
    <row r="172" spans="2:11" x14ac:dyDescent="0.25">
      <c r="B172">
        <v>2026</v>
      </c>
      <c r="C172" t="s">
        <v>489</v>
      </c>
      <c r="D172">
        <v>2</v>
      </c>
      <c r="E172" t="s">
        <v>231</v>
      </c>
      <c r="F172">
        <v>16</v>
      </c>
      <c r="G172" s="85">
        <v>0</v>
      </c>
      <c r="H172" s="85">
        <v>29113.629842180773</v>
      </c>
      <c r="I172" s="85">
        <v>6636.0593017694882</v>
      </c>
      <c r="J172" s="85">
        <v>0</v>
      </c>
      <c r="K172" t="s">
        <v>491</v>
      </c>
    </row>
    <row r="173" spans="2:11" x14ac:dyDescent="0.25">
      <c r="B173">
        <v>2026</v>
      </c>
      <c r="C173" t="s">
        <v>490</v>
      </c>
      <c r="D173">
        <v>1</v>
      </c>
      <c r="E173" t="s">
        <v>231</v>
      </c>
      <c r="F173">
        <v>16</v>
      </c>
      <c r="G173" s="85">
        <v>2.4238129004965709</v>
      </c>
      <c r="H173" s="85">
        <v>29113.629842180773</v>
      </c>
      <c r="I173" s="85">
        <v>6636.0593017694882</v>
      </c>
      <c r="J173" s="85">
        <v>70565.99159175971</v>
      </c>
      <c r="K173" t="s">
        <v>491</v>
      </c>
    </row>
    <row r="174" spans="2:11" x14ac:dyDescent="0.25">
      <c r="B174">
        <v>2026</v>
      </c>
      <c r="C174" t="s">
        <v>490</v>
      </c>
      <c r="D174">
        <v>2</v>
      </c>
      <c r="E174" t="s">
        <v>231</v>
      </c>
      <c r="F174">
        <v>16</v>
      </c>
      <c r="G174" s="85">
        <v>0</v>
      </c>
      <c r="H174" s="85">
        <v>29113.629842180773</v>
      </c>
      <c r="I174" s="85">
        <v>6636.0593017694882</v>
      </c>
      <c r="J174" s="85">
        <v>0</v>
      </c>
      <c r="K174" t="s">
        <v>491</v>
      </c>
    </row>
    <row r="175" spans="2:11" x14ac:dyDescent="0.25">
      <c r="B175">
        <v>2026</v>
      </c>
      <c r="C175" t="s">
        <v>479</v>
      </c>
      <c r="D175">
        <v>1</v>
      </c>
      <c r="E175" t="s">
        <v>231</v>
      </c>
      <c r="F175">
        <v>20</v>
      </c>
      <c r="G175" s="85">
        <v>3.0935830941718376</v>
      </c>
      <c r="H175" s="85">
        <v>29113.629842180773</v>
      </c>
      <c r="I175" s="85">
        <v>6636.0593017694882</v>
      </c>
      <c r="J175" s="85">
        <v>90065.433089747152</v>
      </c>
      <c r="K175" t="s">
        <v>491</v>
      </c>
    </row>
    <row r="176" spans="2:11" x14ac:dyDescent="0.25">
      <c r="B176">
        <v>2026</v>
      </c>
      <c r="C176" t="s">
        <v>479</v>
      </c>
      <c r="D176">
        <v>2</v>
      </c>
      <c r="E176" t="s">
        <v>231</v>
      </c>
      <c r="F176">
        <v>20</v>
      </c>
      <c r="G176" s="85">
        <v>0</v>
      </c>
      <c r="H176" s="85">
        <v>29113.629842180773</v>
      </c>
      <c r="I176" s="85">
        <v>6636.0593017694882</v>
      </c>
      <c r="J176" s="85">
        <v>0</v>
      </c>
      <c r="K176" t="s">
        <v>491</v>
      </c>
    </row>
    <row r="177" spans="2:11" x14ac:dyDescent="0.25">
      <c r="B177">
        <v>2026</v>
      </c>
      <c r="C177" t="s">
        <v>480</v>
      </c>
      <c r="D177">
        <v>1</v>
      </c>
      <c r="E177" t="s">
        <v>231</v>
      </c>
      <c r="F177">
        <v>20</v>
      </c>
      <c r="G177" s="85">
        <v>3.1692447538173592</v>
      </c>
      <c r="H177" s="85">
        <v>29113.629842180773</v>
      </c>
      <c r="I177" s="85">
        <v>6636.0593017694882</v>
      </c>
      <c r="J177" s="85">
        <v>92268.218641911924</v>
      </c>
      <c r="K177" t="s">
        <v>491</v>
      </c>
    </row>
    <row r="178" spans="2:11" x14ac:dyDescent="0.25">
      <c r="B178">
        <v>2026</v>
      </c>
      <c r="C178" t="s">
        <v>480</v>
      </c>
      <c r="D178">
        <v>2</v>
      </c>
      <c r="E178" t="s">
        <v>231</v>
      </c>
      <c r="F178">
        <v>20</v>
      </c>
      <c r="G178" s="85">
        <v>0</v>
      </c>
      <c r="H178" s="85">
        <v>29113.629842180773</v>
      </c>
      <c r="I178" s="85">
        <v>6636.0593017694882</v>
      </c>
      <c r="J178" s="85">
        <v>0</v>
      </c>
      <c r="K178" t="s">
        <v>491</v>
      </c>
    </row>
    <row r="179" spans="2:11" x14ac:dyDescent="0.25">
      <c r="B179">
        <v>2026</v>
      </c>
      <c r="C179" t="s">
        <v>481</v>
      </c>
      <c r="D179">
        <v>1</v>
      </c>
      <c r="E179" t="s">
        <v>231</v>
      </c>
      <c r="F179">
        <v>20</v>
      </c>
      <c r="G179" s="85">
        <v>3.2449064134628864</v>
      </c>
      <c r="H179" s="85">
        <v>29113.629842180773</v>
      </c>
      <c r="I179" s="85">
        <v>6636.0593017694882</v>
      </c>
      <c r="J179" s="85">
        <v>94471.004194076871</v>
      </c>
      <c r="K179" t="s">
        <v>491</v>
      </c>
    </row>
    <row r="180" spans="2:11" x14ac:dyDescent="0.25">
      <c r="B180">
        <v>2026</v>
      </c>
      <c r="C180" t="s">
        <v>481</v>
      </c>
      <c r="D180">
        <v>2</v>
      </c>
      <c r="E180" t="s">
        <v>231</v>
      </c>
      <c r="F180">
        <v>20</v>
      </c>
      <c r="G180" s="85">
        <v>0</v>
      </c>
      <c r="H180" s="85">
        <v>29113.629842180773</v>
      </c>
      <c r="I180" s="85">
        <v>6636.0593017694882</v>
      </c>
      <c r="J180" s="85">
        <v>0</v>
      </c>
      <c r="K180" t="s">
        <v>491</v>
      </c>
    </row>
    <row r="181" spans="2:11" x14ac:dyDescent="0.25">
      <c r="B181">
        <v>2026</v>
      </c>
      <c r="C181" t="s">
        <v>482</v>
      </c>
      <c r="D181">
        <v>1</v>
      </c>
      <c r="E181" t="s">
        <v>231</v>
      </c>
      <c r="F181">
        <v>20</v>
      </c>
      <c r="G181" s="85">
        <v>3.320568073108408</v>
      </c>
      <c r="H181" s="85">
        <v>29113.629842180773</v>
      </c>
      <c r="I181" s="85">
        <v>6636.0593017694882</v>
      </c>
      <c r="J181" s="85">
        <v>96673.789746241659</v>
      </c>
      <c r="K181" t="s">
        <v>491</v>
      </c>
    </row>
    <row r="182" spans="2:11" x14ac:dyDescent="0.25">
      <c r="B182">
        <v>2026</v>
      </c>
      <c r="C182" t="s">
        <v>482</v>
      </c>
      <c r="D182">
        <v>2</v>
      </c>
      <c r="E182" t="s">
        <v>231</v>
      </c>
      <c r="F182">
        <v>20</v>
      </c>
      <c r="G182" s="85">
        <v>0</v>
      </c>
      <c r="H182" s="85">
        <v>29113.629842180773</v>
      </c>
      <c r="I182" s="85">
        <v>6636.0593017694882</v>
      </c>
      <c r="J182" s="85">
        <v>0</v>
      </c>
      <c r="K182" t="s">
        <v>491</v>
      </c>
    </row>
    <row r="183" spans="2:11" x14ac:dyDescent="0.25">
      <c r="B183">
        <v>2026</v>
      </c>
      <c r="C183" t="s">
        <v>483</v>
      </c>
      <c r="D183">
        <v>1</v>
      </c>
      <c r="E183" t="s">
        <v>231</v>
      </c>
      <c r="F183">
        <v>20</v>
      </c>
      <c r="G183" s="85">
        <v>3.3962297327539352</v>
      </c>
      <c r="H183" s="85">
        <v>29113.629842180773</v>
      </c>
      <c r="I183" s="85">
        <v>6636.0593017694882</v>
      </c>
      <c r="J183" s="85">
        <v>98876.575298406606</v>
      </c>
      <c r="K183" t="s">
        <v>491</v>
      </c>
    </row>
    <row r="184" spans="2:11" x14ac:dyDescent="0.25">
      <c r="B184">
        <v>2026</v>
      </c>
      <c r="C184" t="s">
        <v>483</v>
      </c>
      <c r="D184">
        <v>2</v>
      </c>
      <c r="E184" t="s">
        <v>231</v>
      </c>
      <c r="F184">
        <v>20</v>
      </c>
      <c r="G184" s="85">
        <v>0</v>
      </c>
      <c r="H184" s="85">
        <v>29113.629842180773</v>
      </c>
      <c r="I184" s="85">
        <v>6636.0593017694882</v>
      </c>
      <c r="J184" s="85">
        <v>0</v>
      </c>
      <c r="K184" t="s">
        <v>491</v>
      </c>
    </row>
    <row r="185" spans="2:11" x14ac:dyDescent="0.25">
      <c r="B185">
        <v>2026</v>
      </c>
      <c r="C185" t="s">
        <v>484</v>
      </c>
      <c r="D185">
        <v>1</v>
      </c>
      <c r="E185" t="s">
        <v>231</v>
      </c>
      <c r="F185">
        <v>20</v>
      </c>
      <c r="G185" s="85">
        <v>3.4718913923994568</v>
      </c>
      <c r="H185" s="85">
        <v>29113.629842180773</v>
      </c>
      <c r="I185" s="85">
        <v>6636.0593017694882</v>
      </c>
      <c r="J185" s="85">
        <v>101079.36085057138</v>
      </c>
      <c r="K185" t="s">
        <v>491</v>
      </c>
    </row>
    <row r="186" spans="2:11" x14ac:dyDescent="0.25">
      <c r="B186">
        <v>2026</v>
      </c>
      <c r="C186" t="s">
        <v>484</v>
      </c>
      <c r="D186">
        <v>2</v>
      </c>
      <c r="E186" t="s">
        <v>231</v>
      </c>
      <c r="F186">
        <v>20</v>
      </c>
      <c r="G186" s="85">
        <v>0</v>
      </c>
      <c r="H186" s="85">
        <v>29113.629842180773</v>
      </c>
      <c r="I186" s="85">
        <v>6636.0593017694882</v>
      </c>
      <c r="J186" s="85">
        <v>0</v>
      </c>
      <c r="K186" t="s">
        <v>491</v>
      </c>
    </row>
    <row r="187" spans="2:11" x14ac:dyDescent="0.25">
      <c r="B187">
        <v>2026</v>
      </c>
      <c r="C187" t="s">
        <v>485</v>
      </c>
      <c r="D187">
        <v>1</v>
      </c>
      <c r="E187" t="s">
        <v>231</v>
      </c>
      <c r="F187">
        <v>20</v>
      </c>
      <c r="G187" s="85">
        <v>3.5475530520449849</v>
      </c>
      <c r="H187" s="85">
        <v>29113.629842180773</v>
      </c>
      <c r="I187" s="85">
        <v>6636.0593017694882</v>
      </c>
      <c r="J187" s="85">
        <v>103282.14640273635</v>
      </c>
      <c r="K187" t="s">
        <v>491</v>
      </c>
    </row>
    <row r="188" spans="2:11" x14ac:dyDescent="0.25">
      <c r="B188">
        <v>2026</v>
      </c>
      <c r="C188" t="s">
        <v>485</v>
      </c>
      <c r="D188">
        <v>2</v>
      </c>
      <c r="E188" t="s">
        <v>231</v>
      </c>
      <c r="F188">
        <v>20</v>
      </c>
      <c r="G188" s="85">
        <v>0</v>
      </c>
      <c r="H188" s="85">
        <v>29113.629842180773</v>
      </c>
      <c r="I188" s="85">
        <v>6636.0593017694882</v>
      </c>
      <c r="J188" s="85">
        <v>0</v>
      </c>
      <c r="K188" t="s">
        <v>491</v>
      </c>
    </row>
    <row r="189" spans="2:11" x14ac:dyDescent="0.25">
      <c r="B189">
        <v>2026</v>
      </c>
      <c r="C189" t="s">
        <v>486</v>
      </c>
      <c r="D189">
        <v>1</v>
      </c>
      <c r="E189" t="s">
        <v>231</v>
      </c>
      <c r="F189">
        <v>20</v>
      </c>
      <c r="G189" s="85">
        <v>3.6232147116905065</v>
      </c>
      <c r="H189" s="85">
        <v>29113.629842180773</v>
      </c>
      <c r="I189" s="85">
        <v>6636.0593017694882</v>
      </c>
      <c r="J189" s="85">
        <v>105484.93195490114</v>
      </c>
      <c r="K189" t="s">
        <v>491</v>
      </c>
    </row>
    <row r="190" spans="2:11" x14ac:dyDescent="0.25">
      <c r="B190">
        <v>2026</v>
      </c>
      <c r="C190" t="s">
        <v>486</v>
      </c>
      <c r="D190">
        <v>2</v>
      </c>
      <c r="E190" t="s">
        <v>231</v>
      </c>
      <c r="F190">
        <v>20</v>
      </c>
      <c r="G190" s="85">
        <v>0</v>
      </c>
      <c r="H190" s="85">
        <v>29113.629842180773</v>
      </c>
      <c r="I190" s="85">
        <v>6636.0593017694882</v>
      </c>
      <c r="J190" s="85">
        <v>0</v>
      </c>
      <c r="K190" t="s">
        <v>491</v>
      </c>
    </row>
    <row r="191" spans="2:11" x14ac:dyDescent="0.25">
      <c r="B191">
        <v>2026</v>
      </c>
      <c r="C191" t="s">
        <v>487</v>
      </c>
      <c r="D191">
        <v>1</v>
      </c>
      <c r="E191" t="s">
        <v>231</v>
      </c>
      <c r="F191">
        <v>20</v>
      </c>
      <c r="G191" s="85">
        <v>3.6988763713360338</v>
      </c>
      <c r="H191" s="85">
        <v>29113.629842180773</v>
      </c>
      <c r="I191" s="85">
        <v>6636.0593017694882</v>
      </c>
      <c r="J191" s="85">
        <v>107687.71750706609</v>
      </c>
      <c r="K191" t="s">
        <v>491</v>
      </c>
    </row>
    <row r="192" spans="2:11" x14ac:dyDescent="0.25">
      <c r="B192">
        <v>2026</v>
      </c>
      <c r="C192" t="s">
        <v>487</v>
      </c>
      <c r="D192">
        <v>2</v>
      </c>
      <c r="E192" t="s">
        <v>231</v>
      </c>
      <c r="F192">
        <v>20</v>
      </c>
      <c r="G192" s="85">
        <v>0</v>
      </c>
      <c r="H192" s="85">
        <v>29113.629842180773</v>
      </c>
      <c r="I192" s="85">
        <v>6636.0593017694882</v>
      </c>
      <c r="J192" s="85">
        <v>0</v>
      </c>
      <c r="K192" t="s">
        <v>491</v>
      </c>
    </row>
    <row r="193" spans="2:11" x14ac:dyDescent="0.25">
      <c r="B193">
        <v>2026</v>
      </c>
      <c r="C193" t="s">
        <v>488</v>
      </c>
      <c r="D193">
        <v>1</v>
      </c>
      <c r="E193" t="s">
        <v>231</v>
      </c>
      <c r="F193">
        <v>20</v>
      </c>
      <c r="G193" s="85">
        <v>3.7745380309815548</v>
      </c>
      <c r="H193" s="85">
        <v>29113.629842180773</v>
      </c>
      <c r="I193" s="85">
        <v>6636.0593017694882</v>
      </c>
      <c r="J193" s="85">
        <v>109890.50305923085</v>
      </c>
      <c r="K193" t="s">
        <v>491</v>
      </c>
    </row>
    <row r="194" spans="2:11" x14ac:dyDescent="0.25">
      <c r="B194">
        <v>2026</v>
      </c>
      <c r="C194" t="s">
        <v>488</v>
      </c>
      <c r="D194">
        <v>2</v>
      </c>
      <c r="E194" t="s">
        <v>231</v>
      </c>
      <c r="F194">
        <v>20</v>
      </c>
      <c r="G194" s="85">
        <v>0</v>
      </c>
      <c r="H194" s="85">
        <v>29113.629842180773</v>
      </c>
      <c r="I194" s="85">
        <v>6636.0593017694882</v>
      </c>
      <c r="J194" s="85">
        <v>0</v>
      </c>
      <c r="K194" t="s">
        <v>491</v>
      </c>
    </row>
    <row r="195" spans="2:11" x14ac:dyDescent="0.25">
      <c r="B195">
        <v>2026</v>
      </c>
      <c r="C195" t="s">
        <v>489</v>
      </c>
      <c r="D195">
        <v>1</v>
      </c>
      <c r="E195" t="s">
        <v>231</v>
      </c>
      <c r="F195">
        <v>20</v>
      </c>
      <c r="G195" s="85">
        <v>3.8501996906270826</v>
      </c>
      <c r="H195" s="85">
        <v>29113.629842180773</v>
      </c>
      <c r="I195" s="85">
        <v>6636.0593017694882</v>
      </c>
      <c r="J195" s="85">
        <v>112093.28861139581</v>
      </c>
      <c r="K195" t="s">
        <v>491</v>
      </c>
    </row>
    <row r="196" spans="2:11" x14ac:dyDescent="0.25">
      <c r="B196">
        <v>2026</v>
      </c>
      <c r="C196" t="s">
        <v>489</v>
      </c>
      <c r="D196">
        <v>2</v>
      </c>
      <c r="E196" t="s">
        <v>231</v>
      </c>
      <c r="F196">
        <v>20</v>
      </c>
      <c r="G196" s="85">
        <v>0</v>
      </c>
      <c r="H196" s="85">
        <v>29113.629842180773</v>
      </c>
      <c r="I196" s="85">
        <v>6636.0593017694882</v>
      </c>
      <c r="J196" s="85">
        <v>0</v>
      </c>
      <c r="K196" t="s">
        <v>491</v>
      </c>
    </row>
    <row r="197" spans="2:11" x14ac:dyDescent="0.25">
      <c r="B197">
        <v>2026</v>
      </c>
      <c r="C197" t="s">
        <v>490</v>
      </c>
      <c r="D197">
        <v>1</v>
      </c>
      <c r="E197" t="s">
        <v>231</v>
      </c>
      <c r="F197">
        <v>20</v>
      </c>
      <c r="G197" s="85">
        <v>3.9258613502726041</v>
      </c>
      <c r="H197" s="85">
        <v>29113.629842180773</v>
      </c>
      <c r="I197" s="85">
        <v>6636.0593017694882</v>
      </c>
      <c r="J197" s="85">
        <v>114296.0741635606</v>
      </c>
      <c r="K197" t="s">
        <v>491</v>
      </c>
    </row>
    <row r="198" spans="2:11" x14ac:dyDescent="0.25">
      <c r="B198">
        <v>2026</v>
      </c>
      <c r="C198" t="s">
        <v>490</v>
      </c>
      <c r="D198">
        <v>2</v>
      </c>
      <c r="E198" t="s">
        <v>231</v>
      </c>
      <c r="F198">
        <v>20</v>
      </c>
      <c r="G198" s="85">
        <v>0</v>
      </c>
      <c r="H198" s="85">
        <v>29113.629842180773</v>
      </c>
      <c r="I198" s="85">
        <v>6636.0593017694882</v>
      </c>
      <c r="J198" s="85">
        <v>0</v>
      </c>
      <c r="K198" t="s">
        <v>491</v>
      </c>
    </row>
    <row r="199" spans="2:11" x14ac:dyDescent="0.25">
      <c r="B199">
        <v>2026</v>
      </c>
      <c r="C199" t="s">
        <v>479</v>
      </c>
      <c r="D199">
        <v>1</v>
      </c>
      <c r="E199" t="s">
        <v>231</v>
      </c>
      <c r="F199">
        <v>24</v>
      </c>
      <c r="G199" s="85">
        <v>6.4191283985861176</v>
      </c>
      <c r="H199" s="85">
        <v>29113.629842180773</v>
      </c>
      <c r="I199" s="85">
        <v>6636.0593017694882</v>
      </c>
      <c r="J199" s="85">
        <v>186884.12810586687</v>
      </c>
      <c r="K199" t="s">
        <v>492</v>
      </c>
    </row>
    <row r="200" spans="2:11" x14ac:dyDescent="0.25">
      <c r="B200">
        <v>2026</v>
      </c>
      <c r="C200" t="s">
        <v>479</v>
      </c>
      <c r="D200">
        <v>2</v>
      </c>
      <c r="E200" t="s">
        <v>231</v>
      </c>
      <c r="F200">
        <v>24</v>
      </c>
      <c r="G200" s="85">
        <v>6.6559206249974743</v>
      </c>
      <c r="H200" s="85">
        <v>29113.629842180773</v>
      </c>
      <c r="I200" s="85">
        <v>6636.0593017694882</v>
      </c>
      <c r="J200" s="85">
        <v>193778.00933511296</v>
      </c>
      <c r="K200" t="s">
        <v>492</v>
      </c>
    </row>
    <row r="201" spans="2:11" x14ac:dyDescent="0.25">
      <c r="B201">
        <v>2026</v>
      </c>
      <c r="C201" t="s">
        <v>480</v>
      </c>
      <c r="D201">
        <v>1</v>
      </c>
      <c r="E201" t="s">
        <v>231</v>
      </c>
      <c r="F201">
        <v>24</v>
      </c>
      <c r="G201" s="85">
        <v>6.5253343238757484</v>
      </c>
      <c r="H201" s="85">
        <v>29113.629842180773</v>
      </c>
      <c r="I201" s="85">
        <v>6636.0593017694882</v>
      </c>
      <c r="J201" s="85">
        <v>189976.16810179548</v>
      </c>
      <c r="K201" t="s">
        <v>492</v>
      </c>
    </row>
    <row r="202" spans="2:11" x14ac:dyDescent="0.25">
      <c r="B202">
        <v>2026</v>
      </c>
      <c r="C202" t="s">
        <v>480</v>
      </c>
      <c r="D202">
        <v>2</v>
      </c>
      <c r="E202" t="s">
        <v>231</v>
      </c>
      <c r="F202">
        <v>24</v>
      </c>
      <c r="G202" s="85">
        <v>6.7660443310115017</v>
      </c>
      <c r="H202" s="85">
        <v>29113.629842180773</v>
      </c>
      <c r="I202" s="85">
        <v>6636.0593017694882</v>
      </c>
      <c r="J202" s="85">
        <v>196984.1101488545</v>
      </c>
      <c r="K202" t="s">
        <v>492</v>
      </c>
    </row>
    <row r="203" spans="2:11" x14ac:dyDescent="0.25">
      <c r="B203">
        <v>2026</v>
      </c>
      <c r="C203" t="s">
        <v>481</v>
      </c>
      <c r="D203">
        <v>1</v>
      </c>
      <c r="E203" t="s">
        <v>231</v>
      </c>
      <c r="F203">
        <v>24</v>
      </c>
      <c r="G203" s="85">
        <v>6.6315402491653792</v>
      </c>
      <c r="H203" s="85">
        <v>29113.629842180773</v>
      </c>
      <c r="I203" s="85">
        <v>6636.0593017694882</v>
      </c>
      <c r="J203" s="85">
        <v>193068.2080977241</v>
      </c>
      <c r="K203" t="s">
        <v>492</v>
      </c>
    </row>
    <row r="204" spans="2:11" x14ac:dyDescent="0.25">
      <c r="B204">
        <v>2026</v>
      </c>
      <c r="C204" t="s">
        <v>481</v>
      </c>
      <c r="D204">
        <v>2</v>
      </c>
      <c r="E204" t="s">
        <v>231</v>
      </c>
      <c r="F204">
        <v>24</v>
      </c>
      <c r="G204" s="85">
        <v>6.8761680370255291</v>
      </c>
      <c r="H204" s="85">
        <v>29113.629842180773</v>
      </c>
      <c r="I204" s="85">
        <v>6636.0593017694882</v>
      </c>
      <c r="J204" s="85">
        <v>200190.21096259603</v>
      </c>
      <c r="K204" t="s">
        <v>492</v>
      </c>
    </row>
    <row r="205" spans="2:11" x14ac:dyDescent="0.25">
      <c r="B205">
        <v>2026</v>
      </c>
      <c r="C205" t="s">
        <v>482</v>
      </c>
      <c r="D205">
        <v>1</v>
      </c>
      <c r="E205" t="s">
        <v>231</v>
      </c>
      <c r="F205">
        <v>24</v>
      </c>
      <c r="G205" s="85">
        <v>6.7377461744550073</v>
      </c>
      <c r="H205" s="85">
        <v>29113.629842180773</v>
      </c>
      <c r="I205" s="85">
        <v>6636.0593017694882</v>
      </c>
      <c r="J205" s="85">
        <v>196160.24809365266</v>
      </c>
      <c r="K205" t="s">
        <v>492</v>
      </c>
    </row>
    <row r="206" spans="2:11" x14ac:dyDescent="0.25">
      <c r="B206">
        <v>2026</v>
      </c>
      <c r="C206" t="s">
        <v>482</v>
      </c>
      <c r="D206">
        <v>2</v>
      </c>
      <c r="E206" t="s">
        <v>231</v>
      </c>
      <c r="F206">
        <v>24</v>
      </c>
      <c r="G206" s="85">
        <v>6.9862917430395557</v>
      </c>
      <c r="H206" s="85">
        <v>29113.629842180773</v>
      </c>
      <c r="I206" s="85">
        <v>6636.0593017694882</v>
      </c>
      <c r="J206" s="85">
        <v>203396.31177633753</v>
      </c>
      <c r="K206" t="s">
        <v>492</v>
      </c>
    </row>
    <row r="207" spans="2:11" x14ac:dyDescent="0.25">
      <c r="B207">
        <v>2026</v>
      </c>
      <c r="C207" t="s">
        <v>483</v>
      </c>
      <c r="D207">
        <v>1</v>
      </c>
      <c r="E207" t="s">
        <v>231</v>
      </c>
      <c r="F207">
        <v>24</v>
      </c>
      <c r="G207" s="85">
        <v>6.8439520997446381</v>
      </c>
      <c r="H207" s="85">
        <v>29113.629842180773</v>
      </c>
      <c r="I207" s="85">
        <v>6636.0593017694882</v>
      </c>
      <c r="J207" s="85">
        <v>199252.28808958127</v>
      </c>
      <c r="K207" t="s">
        <v>492</v>
      </c>
    </row>
    <row r="208" spans="2:11" x14ac:dyDescent="0.25">
      <c r="B208">
        <v>2026</v>
      </c>
      <c r="C208" t="s">
        <v>483</v>
      </c>
      <c r="D208">
        <v>2</v>
      </c>
      <c r="E208" t="s">
        <v>231</v>
      </c>
      <c r="F208">
        <v>24</v>
      </c>
      <c r="G208" s="85">
        <v>7.0964154490535831</v>
      </c>
      <c r="H208" s="85">
        <v>29113.629842180773</v>
      </c>
      <c r="I208" s="85">
        <v>6636.0593017694882</v>
      </c>
      <c r="J208" s="85">
        <v>206602.41259007907</v>
      </c>
      <c r="K208" t="s">
        <v>492</v>
      </c>
    </row>
    <row r="209" spans="2:11" x14ac:dyDescent="0.25">
      <c r="B209">
        <v>2026</v>
      </c>
      <c r="C209" t="s">
        <v>484</v>
      </c>
      <c r="D209">
        <v>1</v>
      </c>
      <c r="E209" t="s">
        <v>231</v>
      </c>
      <c r="F209">
        <v>24</v>
      </c>
      <c r="G209" s="85">
        <v>6.9501580250342689</v>
      </c>
      <c r="H209" s="85">
        <v>29113.629842180773</v>
      </c>
      <c r="I209" s="85">
        <v>6636.0593017694882</v>
      </c>
      <c r="J209" s="85">
        <v>202344.32808550989</v>
      </c>
      <c r="K209" t="s">
        <v>492</v>
      </c>
    </row>
    <row r="210" spans="2:11" x14ac:dyDescent="0.25">
      <c r="B210">
        <v>2026</v>
      </c>
      <c r="C210" t="s">
        <v>484</v>
      </c>
      <c r="D210">
        <v>2</v>
      </c>
      <c r="E210" t="s">
        <v>231</v>
      </c>
      <c r="F210">
        <v>24</v>
      </c>
      <c r="G210" s="85">
        <v>7.2065391550676106</v>
      </c>
      <c r="H210" s="85">
        <v>29113.629842180773</v>
      </c>
      <c r="I210" s="85">
        <v>6636.0593017694882</v>
      </c>
      <c r="J210" s="85">
        <v>209808.5134038206</v>
      </c>
      <c r="K210" t="s">
        <v>492</v>
      </c>
    </row>
    <row r="211" spans="2:11" x14ac:dyDescent="0.25">
      <c r="B211">
        <v>2026</v>
      </c>
      <c r="C211" t="s">
        <v>485</v>
      </c>
      <c r="D211">
        <v>1</v>
      </c>
      <c r="E211" t="s">
        <v>231</v>
      </c>
      <c r="F211">
        <v>24</v>
      </c>
      <c r="G211" s="85">
        <v>7.0563639503238997</v>
      </c>
      <c r="H211" s="85">
        <v>29113.629842180773</v>
      </c>
      <c r="I211" s="85">
        <v>6636.0593017694882</v>
      </c>
      <c r="J211" s="85">
        <v>205436.3680814385</v>
      </c>
      <c r="K211" t="s">
        <v>492</v>
      </c>
    </row>
    <row r="212" spans="2:11" x14ac:dyDescent="0.25">
      <c r="B212">
        <v>2026</v>
      </c>
      <c r="C212" t="s">
        <v>485</v>
      </c>
      <c r="D212">
        <v>2</v>
      </c>
      <c r="E212" t="s">
        <v>231</v>
      </c>
      <c r="F212">
        <v>24</v>
      </c>
      <c r="G212" s="85">
        <v>7.316662861081638</v>
      </c>
      <c r="H212" s="85">
        <v>29113.629842180773</v>
      </c>
      <c r="I212" s="85">
        <v>6636.0593017694882</v>
      </c>
      <c r="J212" s="85">
        <v>213014.61421756214</v>
      </c>
      <c r="K212" t="s">
        <v>492</v>
      </c>
    </row>
    <row r="213" spans="2:11" x14ac:dyDescent="0.25">
      <c r="B213">
        <v>2026</v>
      </c>
      <c r="C213" t="s">
        <v>486</v>
      </c>
      <c r="D213">
        <v>1</v>
      </c>
      <c r="E213" t="s">
        <v>231</v>
      </c>
      <c r="F213">
        <v>24</v>
      </c>
      <c r="G213" s="85">
        <v>7.1625698756135296</v>
      </c>
      <c r="H213" s="85">
        <v>29113.629842180773</v>
      </c>
      <c r="I213" s="85">
        <v>6636.0593017694882</v>
      </c>
      <c r="J213" s="85">
        <v>208528.40807736709</v>
      </c>
      <c r="K213" t="s">
        <v>492</v>
      </c>
    </row>
    <row r="214" spans="2:11" x14ac:dyDescent="0.25">
      <c r="B214">
        <v>2026</v>
      </c>
      <c r="C214" t="s">
        <v>486</v>
      </c>
      <c r="D214">
        <v>2</v>
      </c>
      <c r="E214" t="s">
        <v>231</v>
      </c>
      <c r="F214">
        <v>24</v>
      </c>
      <c r="G214" s="85">
        <v>7.4267865670956645</v>
      </c>
      <c r="H214" s="85">
        <v>29113.629842180773</v>
      </c>
      <c r="I214" s="85">
        <v>6636.0593017694882</v>
      </c>
      <c r="J214" s="85">
        <v>216220.71503130364</v>
      </c>
      <c r="K214" t="s">
        <v>492</v>
      </c>
    </row>
    <row r="215" spans="2:11" x14ac:dyDescent="0.25">
      <c r="B215">
        <v>2026</v>
      </c>
      <c r="C215" t="s">
        <v>487</v>
      </c>
      <c r="D215">
        <v>1</v>
      </c>
      <c r="E215" t="s">
        <v>231</v>
      </c>
      <c r="F215">
        <v>24</v>
      </c>
      <c r="G215" s="85">
        <v>7.2687758009031596</v>
      </c>
      <c r="H215" s="85">
        <v>29113.629842180773</v>
      </c>
      <c r="I215" s="85">
        <v>6636.0593017694882</v>
      </c>
      <c r="J215" s="85">
        <v>211620.44807329567</v>
      </c>
      <c r="K215" t="s">
        <v>492</v>
      </c>
    </row>
    <row r="216" spans="2:11" x14ac:dyDescent="0.25">
      <c r="B216">
        <v>2026</v>
      </c>
      <c r="C216" t="s">
        <v>487</v>
      </c>
      <c r="D216">
        <v>2</v>
      </c>
      <c r="E216" t="s">
        <v>231</v>
      </c>
      <c r="F216">
        <v>24</v>
      </c>
      <c r="G216" s="85">
        <v>7.5369102731096929</v>
      </c>
      <c r="H216" s="85">
        <v>29113.629842180773</v>
      </c>
      <c r="I216" s="85">
        <v>6636.0593017694882</v>
      </c>
      <c r="J216" s="85">
        <v>219426.8158450452</v>
      </c>
      <c r="K216" t="s">
        <v>492</v>
      </c>
    </row>
    <row r="217" spans="2:11" x14ac:dyDescent="0.25">
      <c r="B217">
        <v>2026</v>
      </c>
      <c r="C217" t="s">
        <v>488</v>
      </c>
      <c r="D217">
        <v>1</v>
      </c>
      <c r="E217" t="s">
        <v>231</v>
      </c>
      <c r="F217">
        <v>24</v>
      </c>
      <c r="G217" s="85">
        <v>7.3749817261927904</v>
      </c>
      <c r="H217" s="85">
        <v>29113.629842180773</v>
      </c>
      <c r="I217" s="85">
        <v>6636.0593017694882</v>
      </c>
      <c r="J217" s="85">
        <v>214712.48806922429</v>
      </c>
      <c r="K217" t="s">
        <v>492</v>
      </c>
    </row>
    <row r="218" spans="2:11" x14ac:dyDescent="0.25">
      <c r="B218">
        <v>2026</v>
      </c>
      <c r="C218" t="s">
        <v>488</v>
      </c>
      <c r="D218">
        <v>2</v>
      </c>
      <c r="E218" t="s">
        <v>231</v>
      </c>
      <c r="F218">
        <v>24</v>
      </c>
      <c r="G218" s="85">
        <v>7.6470339791237203</v>
      </c>
      <c r="H218" s="85">
        <v>29113.629842180773</v>
      </c>
      <c r="I218" s="85">
        <v>6636.0593017694882</v>
      </c>
      <c r="J218" s="85">
        <v>222632.91665878674</v>
      </c>
      <c r="K218" t="s">
        <v>492</v>
      </c>
    </row>
    <row r="219" spans="2:11" x14ac:dyDescent="0.25">
      <c r="B219">
        <v>2026</v>
      </c>
      <c r="C219" t="s">
        <v>489</v>
      </c>
      <c r="D219">
        <v>1</v>
      </c>
      <c r="E219" t="s">
        <v>231</v>
      </c>
      <c r="F219">
        <v>24</v>
      </c>
      <c r="G219" s="85">
        <v>7.4811876514824212</v>
      </c>
      <c r="H219" s="85">
        <v>29113.629842180773</v>
      </c>
      <c r="I219" s="85">
        <v>6636.0593017694882</v>
      </c>
      <c r="J219" s="85">
        <v>217804.5280651529</v>
      </c>
      <c r="K219" t="s">
        <v>492</v>
      </c>
    </row>
    <row r="220" spans="2:11" x14ac:dyDescent="0.25">
      <c r="B220">
        <v>2026</v>
      </c>
      <c r="C220" t="s">
        <v>489</v>
      </c>
      <c r="D220">
        <v>2</v>
      </c>
      <c r="E220" t="s">
        <v>231</v>
      </c>
      <c r="F220">
        <v>24</v>
      </c>
      <c r="G220" s="85">
        <v>7.7571576851377477</v>
      </c>
      <c r="H220" s="85">
        <v>29113.629842180773</v>
      </c>
      <c r="I220" s="85">
        <v>6636.0593017694882</v>
      </c>
      <c r="J220" s="85">
        <v>225839.01747252827</v>
      </c>
      <c r="K220" t="s">
        <v>492</v>
      </c>
    </row>
    <row r="221" spans="2:11" x14ac:dyDescent="0.25">
      <c r="B221">
        <v>2026</v>
      </c>
      <c r="C221" t="s">
        <v>490</v>
      </c>
      <c r="D221">
        <v>1</v>
      </c>
      <c r="E221" t="s">
        <v>231</v>
      </c>
      <c r="F221">
        <v>24</v>
      </c>
      <c r="G221" s="85">
        <v>7.587393576772052</v>
      </c>
      <c r="H221" s="85">
        <v>29113.629842180773</v>
      </c>
      <c r="I221" s="85">
        <v>6636.0593017694882</v>
      </c>
      <c r="J221" s="85">
        <v>220896.56806108152</v>
      </c>
      <c r="K221" t="s">
        <v>492</v>
      </c>
    </row>
    <row r="222" spans="2:11" x14ac:dyDescent="0.25">
      <c r="B222">
        <v>2026</v>
      </c>
      <c r="C222" t="s">
        <v>490</v>
      </c>
      <c r="D222">
        <v>2</v>
      </c>
      <c r="E222" t="s">
        <v>231</v>
      </c>
      <c r="F222">
        <v>24</v>
      </c>
      <c r="G222" s="85">
        <v>7.8672813911517752</v>
      </c>
      <c r="H222" s="85">
        <v>29113.629842180773</v>
      </c>
      <c r="I222" s="85">
        <v>6636.0593017694882</v>
      </c>
      <c r="J222" s="85">
        <v>229045.1182862698</v>
      </c>
      <c r="K222" t="s">
        <v>492</v>
      </c>
    </row>
    <row r="223" spans="2:11" x14ac:dyDescent="0.25">
      <c r="B223">
        <v>2026</v>
      </c>
      <c r="C223" t="s">
        <v>479</v>
      </c>
      <c r="D223">
        <v>1</v>
      </c>
      <c r="E223" t="s">
        <v>231</v>
      </c>
      <c r="F223">
        <v>4</v>
      </c>
      <c r="G223" s="85">
        <v>4.4562545728675316</v>
      </c>
      <c r="H223" s="85">
        <v>29113.629842180773</v>
      </c>
      <c r="I223" s="85">
        <v>6636.0593017694882</v>
      </c>
      <c r="J223" s="85">
        <v>129737.7461169907</v>
      </c>
      <c r="K223" t="s">
        <v>491</v>
      </c>
    </row>
    <row r="224" spans="2:11" x14ac:dyDescent="0.25">
      <c r="B224">
        <v>2026</v>
      </c>
      <c r="C224" t="s">
        <v>479</v>
      </c>
      <c r="D224">
        <v>2</v>
      </c>
      <c r="E224" t="s">
        <v>231</v>
      </c>
      <c r="F224">
        <v>4</v>
      </c>
      <c r="G224" s="85">
        <v>2.1424300831093905</v>
      </c>
      <c r="H224" s="85">
        <v>29113.629842180773</v>
      </c>
      <c r="I224" s="85">
        <v>6636.0593017694882</v>
      </c>
      <c r="J224" s="85">
        <v>62373.916402399387</v>
      </c>
      <c r="K224" t="s">
        <v>491</v>
      </c>
    </row>
    <row r="225" spans="2:11" x14ac:dyDescent="0.25">
      <c r="B225">
        <v>2026</v>
      </c>
      <c r="C225" t="s">
        <v>480</v>
      </c>
      <c r="D225">
        <v>1</v>
      </c>
      <c r="E225" t="s">
        <v>231</v>
      </c>
      <c r="F225">
        <v>4</v>
      </c>
      <c r="G225" s="85">
        <v>4.5147977871140714</v>
      </c>
      <c r="H225" s="85">
        <v>29113.629842180773</v>
      </c>
      <c r="I225" s="85">
        <v>6636.0593017694882</v>
      </c>
      <c r="J225" s="85">
        <v>131442.15158633594</v>
      </c>
      <c r="K225" t="s">
        <v>491</v>
      </c>
    </row>
    <row r="226" spans="2:11" x14ac:dyDescent="0.25">
      <c r="B226">
        <v>2026</v>
      </c>
      <c r="C226" t="s">
        <v>480</v>
      </c>
      <c r="D226">
        <v>2</v>
      </c>
      <c r="E226" t="s">
        <v>231</v>
      </c>
      <c r="F226">
        <v>4</v>
      </c>
      <c r="G226" s="85">
        <v>2.1705758591894577</v>
      </c>
      <c r="H226" s="85">
        <v>29113.629842180773</v>
      </c>
      <c r="I226" s="85">
        <v>6636.0593017694882</v>
      </c>
      <c r="J226" s="85">
        <v>63193.34210881537</v>
      </c>
      <c r="K226" t="s">
        <v>491</v>
      </c>
    </row>
    <row r="227" spans="2:11" x14ac:dyDescent="0.25">
      <c r="B227">
        <v>2026</v>
      </c>
      <c r="C227" t="s">
        <v>481</v>
      </c>
      <c r="D227">
        <v>1</v>
      </c>
      <c r="E227" t="s">
        <v>231</v>
      </c>
      <c r="F227">
        <v>4</v>
      </c>
      <c r="G227" s="85">
        <v>4.5733410013606068</v>
      </c>
      <c r="H227" s="85">
        <v>29113.629842180773</v>
      </c>
      <c r="I227" s="85">
        <v>6636.0593017694882</v>
      </c>
      <c r="J227" s="85">
        <v>133146.55705568107</v>
      </c>
      <c r="K227" t="s">
        <v>491</v>
      </c>
    </row>
    <row r="228" spans="2:11" x14ac:dyDescent="0.25">
      <c r="B228">
        <v>2026</v>
      </c>
      <c r="C228" t="s">
        <v>481</v>
      </c>
      <c r="D228">
        <v>2</v>
      </c>
      <c r="E228" t="s">
        <v>231</v>
      </c>
      <c r="F228">
        <v>4</v>
      </c>
      <c r="G228" s="85">
        <v>2.1987216352695231</v>
      </c>
      <c r="H228" s="85">
        <v>29113.629842180773</v>
      </c>
      <c r="I228" s="85">
        <v>6636.0593017694882</v>
      </c>
      <c r="J228" s="85">
        <v>64012.767815231302</v>
      </c>
      <c r="K228" t="s">
        <v>491</v>
      </c>
    </row>
    <row r="229" spans="2:11" x14ac:dyDescent="0.25">
      <c r="B229">
        <v>2026</v>
      </c>
      <c r="C229" t="s">
        <v>482</v>
      </c>
      <c r="D229">
        <v>1</v>
      </c>
      <c r="E229" t="s">
        <v>231</v>
      </c>
      <c r="F229">
        <v>4</v>
      </c>
      <c r="G229" s="85">
        <v>4.6318842156071485</v>
      </c>
      <c r="H229" s="85">
        <v>29113.629842180773</v>
      </c>
      <c r="I229" s="85">
        <v>6636.0593017694882</v>
      </c>
      <c r="J229" s="85">
        <v>134850.96252502635</v>
      </c>
      <c r="K229" t="s">
        <v>491</v>
      </c>
    </row>
    <row r="230" spans="2:11" x14ac:dyDescent="0.25">
      <c r="B230">
        <v>2026</v>
      </c>
      <c r="C230" t="s">
        <v>482</v>
      </c>
      <c r="D230">
        <v>2</v>
      </c>
      <c r="E230" t="s">
        <v>231</v>
      </c>
      <c r="F230">
        <v>4</v>
      </c>
      <c r="G230" s="85">
        <v>2.2268674113495903</v>
      </c>
      <c r="H230" s="85">
        <v>29113.629842180773</v>
      </c>
      <c r="I230" s="85">
        <v>6636.0593017694882</v>
      </c>
      <c r="J230" s="85">
        <v>64832.193521647278</v>
      </c>
      <c r="K230" t="s">
        <v>491</v>
      </c>
    </row>
    <row r="231" spans="2:11" x14ac:dyDescent="0.25">
      <c r="B231">
        <v>2026</v>
      </c>
      <c r="C231" t="s">
        <v>483</v>
      </c>
      <c r="D231">
        <v>1</v>
      </c>
      <c r="E231" t="s">
        <v>231</v>
      </c>
      <c r="F231">
        <v>4</v>
      </c>
      <c r="G231" s="85">
        <v>4.6904274298536839</v>
      </c>
      <c r="H231" s="85">
        <v>29113.629842180773</v>
      </c>
      <c r="I231" s="85">
        <v>6636.0593017694882</v>
      </c>
      <c r="J231" s="85">
        <v>136555.36799437148</v>
      </c>
      <c r="K231" t="s">
        <v>491</v>
      </c>
    </row>
    <row r="232" spans="2:11" x14ac:dyDescent="0.25">
      <c r="B232">
        <v>2026</v>
      </c>
      <c r="C232" t="s">
        <v>483</v>
      </c>
      <c r="D232">
        <v>2</v>
      </c>
      <c r="E232" t="s">
        <v>231</v>
      </c>
      <c r="F232">
        <v>4</v>
      </c>
      <c r="G232" s="85">
        <v>2.2550131874296557</v>
      </c>
      <c r="H232" s="85">
        <v>29113.629842180773</v>
      </c>
      <c r="I232" s="85">
        <v>6636.0593017694882</v>
      </c>
      <c r="J232" s="85">
        <v>65651.619228063209</v>
      </c>
      <c r="K232" t="s">
        <v>491</v>
      </c>
    </row>
    <row r="233" spans="2:11" x14ac:dyDescent="0.25">
      <c r="B233">
        <v>2026</v>
      </c>
      <c r="C233" t="s">
        <v>484</v>
      </c>
      <c r="D233">
        <v>1</v>
      </c>
      <c r="E233" t="s">
        <v>231</v>
      </c>
      <c r="F233">
        <v>4</v>
      </c>
      <c r="G233" s="85">
        <v>4.7489706441002228</v>
      </c>
      <c r="H233" s="85">
        <v>29113.629842180773</v>
      </c>
      <c r="I233" s="85">
        <v>6636.0593017694882</v>
      </c>
      <c r="J233" s="85">
        <v>138259.7734637167</v>
      </c>
      <c r="K233" t="s">
        <v>491</v>
      </c>
    </row>
    <row r="234" spans="2:11" x14ac:dyDescent="0.25">
      <c r="B234">
        <v>2026</v>
      </c>
      <c r="C234" t="s">
        <v>484</v>
      </c>
      <c r="D234">
        <v>2</v>
      </c>
      <c r="E234" t="s">
        <v>231</v>
      </c>
      <c r="F234">
        <v>4</v>
      </c>
      <c r="G234" s="85">
        <v>2.2831589635097229</v>
      </c>
      <c r="H234" s="85">
        <v>29113.629842180773</v>
      </c>
      <c r="I234" s="85">
        <v>6636.0593017694882</v>
      </c>
      <c r="J234" s="85">
        <v>66471.044934479185</v>
      </c>
      <c r="K234" t="s">
        <v>491</v>
      </c>
    </row>
    <row r="235" spans="2:11" x14ac:dyDescent="0.25">
      <c r="B235">
        <v>2026</v>
      </c>
      <c r="C235" t="s">
        <v>485</v>
      </c>
      <c r="D235">
        <v>1</v>
      </c>
      <c r="E235" t="s">
        <v>231</v>
      </c>
      <c r="F235">
        <v>4</v>
      </c>
      <c r="G235" s="85">
        <v>4.8075138583467592</v>
      </c>
      <c r="H235" s="85">
        <v>29113.629842180773</v>
      </c>
      <c r="I235" s="85">
        <v>6636.0593017694882</v>
      </c>
      <c r="J235" s="85">
        <v>139964.17893306183</v>
      </c>
      <c r="K235" t="s">
        <v>491</v>
      </c>
    </row>
    <row r="236" spans="2:11" x14ac:dyDescent="0.25">
      <c r="B236">
        <v>2026</v>
      </c>
      <c r="C236" t="s">
        <v>485</v>
      </c>
      <c r="D236">
        <v>2</v>
      </c>
      <c r="E236" t="s">
        <v>231</v>
      </c>
      <c r="F236">
        <v>4</v>
      </c>
      <c r="G236" s="85">
        <v>2.3113047395897874</v>
      </c>
      <c r="H236" s="85">
        <v>29113.629842180773</v>
      </c>
      <c r="I236" s="85">
        <v>6636.0593017694882</v>
      </c>
      <c r="J236" s="85">
        <v>67290.470640895102</v>
      </c>
      <c r="K236" t="s">
        <v>491</v>
      </c>
    </row>
    <row r="237" spans="2:11" x14ac:dyDescent="0.25">
      <c r="B237">
        <v>2026</v>
      </c>
      <c r="C237" t="s">
        <v>486</v>
      </c>
      <c r="D237">
        <v>1</v>
      </c>
      <c r="E237" t="s">
        <v>231</v>
      </c>
      <c r="F237">
        <v>4</v>
      </c>
      <c r="G237" s="85">
        <v>4.866057072593299</v>
      </c>
      <c r="H237" s="85">
        <v>29113.629842180773</v>
      </c>
      <c r="I237" s="85">
        <v>6636.0593017694882</v>
      </c>
      <c r="J237" s="85">
        <v>141668.58440240708</v>
      </c>
      <c r="K237" t="s">
        <v>491</v>
      </c>
    </row>
    <row r="238" spans="2:11" x14ac:dyDescent="0.25">
      <c r="B238">
        <v>2026</v>
      </c>
      <c r="C238" t="s">
        <v>486</v>
      </c>
      <c r="D238">
        <v>2</v>
      </c>
      <c r="E238" t="s">
        <v>231</v>
      </c>
      <c r="F238">
        <v>4</v>
      </c>
      <c r="G238" s="85">
        <v>2.3394505156698546</v>
      </c>
      <c r="H238" s="85">
        <v>29113.629842180773</v>
      </c>
      <c r="I238" s="85">
        <v>6636.0593017694882</v>
      </c>
      <c r="J238" s="85">
        <v>68109.896347311078</v>
      </c>
      <c r="K238" t="s">
        <v>491</v>
      </c>
    </row>
    <row r="239" spans="2:11" x14ac:dyDescent="0.25">
      <c r="B239">
        <v>2026</v>
      </c>
      <c r="C239" t="s">
        <v>487</v>
      </c>
      <c r="D239">
        <v>1</v>
      </c>
      <c r="E239" t="s">
        <v>231</v>
      </c>
      <c r="F239">
        <v>4</v>
      </c>
      <c r="G239" s="85">
        <v>4.9246002868398353</v>
      </c>
      <c r="H239" s="85">
        <v>29113.629842180773</v>
      </c>
      <c r="I239" s="85">
        <v>6636.0593017694882</v>
      </c>
      <c r="J239" s="85">
        <v>143372.98987175222</v>
      </c>
      <c r="K239" t="s">
        <v>491</v>
      </c>
    </row>
    <row r="240" spans="2:11" x14ac:dyDescent="0.25">
      <c r="B240">
        <v>2026</v>
      </c>
      <c r="C240" t="s">
        <v>487</v>
      </c>
      <c r="D240">
        <v>2</v>
      </c>
      <c r="E240" t="s">
        <v>231</v>
      </c>
      <c r="F240">
        <v>4</v>
      </c>
      <c r="G240" s="85">
        <v>2.3675962917499209</v>
      </c>
      <c r="H240" s="85">
        <v>29113.629842180773</v>
      </c>
      <c r="I240" s="85">
        <v>6636.0593017694882</v>
      </c>
      <c r="J240" s="85">
        <v>68929.322053727039</v>
      </c>
      <c r="K240" t="s">
        <v>491</v>
      </c>
    </row>
    <row r="241" spans="2:11" x14ac:dyDescent="0.25">
      <c r="B241">
        <v>2026</v>
      </c>
      <c r="C241" t="s">
        <v>488</v>
      </c>
      <c r="D241">
        <v>1</v>
      </c>
      <c r="E241" t="s">
        <v>231</v>
      </c>
      <c r="F241">
        <v>4</v>
      </c>
      <c r="G241" s="85">
        <v>4.9831435010863752</v>
      </c>
      <c r="H241" s="85">
        <v>29113.629842180773</v>
      </c>
      <c r="I241" s="85">
        <v>6636.0593017694882</v>
      </c>
      <c r="J241" s="85">
        <v>145077.39534109746</v>
      </c>
      <c r="K241" t="s">
        <v>491</v>
      </c>
    </row>
    <row r="242" spans="2:11" x14ac:dyDescent="0.25">
      <c r="B242">
        <v>2026</v>
      </c>
      <c r="C242" t="s">
        <v>488</v>
      </c>
      <c r="D242">
        <v>2</v>
      </c>
      <c r="E242" t="s">
        <v>231</v>
      </c>
      <c r="F242">
        <v>4</v>
      </c>
      <c r="G242" s="85">
        <v>2.3957420678299881</v>
      </c>
      <c r="H242" s="85">
        <v>29113.629842180773</v>
      </c>
      <c r="I242" s="85">
        <v>6636.0593017694882</v>
      </c>
      <c r="J242" s="85">
        <v>69748.747760143015</v>
      </c>
      <c r="K242" t="s">
        <v>491</v>
      </c>
    </row>
    <row r="243" spans="2:11" x14ac:dyDescent="0.25">
      <c r="B243">
        <v>2026</v>
      </c>
      <c r="C243" t="s">
        <v>489</v>
      </c>
      <c r="D243">
        <v>1</v>
      </c>
      <c r="E243" t="s">
        <v>231</v>
      </c>
      <c r="F243">
        <v>4</v>
      </c>
      <c r="G243" s="85">
        <v>5.0416867153329106</v>
      </c>
      <c r="H243" s="85">
        <v>29113.629842180773</v>
      </c>
      <c r="I243" s="85">
        <v>6636.0593017694882</v>
      </c>
      <c r="J243" s="85">
        <v>146781.8008104426</v>
      </c>
      <c r="K243" t="s">
        <v>491</v>
      </c>
    </row>
    <row r="244" spans="2:11" x14ac:dyDescent="0.25">
      <c r="B244">
        <v>2026</v>
      </c>
      <c r="C244" t="s">
        <v>489</v>
      </c>
      <c r="D244">
        <v>2</v>
      </c>
      <c r="E244" t="s">
        <v>231</v>
      </c>
      <c r="F244">
        <v>4</v>
      </c>
      <c r="G244" s="85">
        <v>2.4238878439100535</v>
      </c>
      <c r="H244" s="85">
        <v>29113.629842180773</v>
      </c>
      <c r="I244" s="85">
        <v>6636.0593017694882</v>
      </c>
      <c r="J244" s="85">
        <v>70568.173466558947</v>
      </c>
      <c r="K244" t="s">
        <v>491</v>
      </c>
    </row>
    <row r="245" spans="2:11" x14ac:dyDescent="0.25">
      <c r="B245">
        <v>2026</v>
      </c>
      <c r="C245" t="s">
        <v>490</v>
      </c>
      <c r="D245">
        <v>1</v>
      </c>
      <c r="E245" t="s">
        <v>231</v>
      </c>
      <c r="F245">
        <v>4</v>
      </c>
      <c r="G245" s="85">
        <v>5.1002299295794513</v>
      </c>
      <c r="H245" s="85">
        <v>29113.629842180773</v>
      </c>
      <c r="I245" s="85">
        <v>6636.0593017694882</v>
      </c>
      <c r="J245" s="85">
        <v>148486.20627978785</v>
      </c>
      <c r="K245" t="s">
        <v>491</v>
      </c>
    </row>
    <row r="246" spans="2:11" x14ac:dyDescent="0.25">
      <c r="B246">
        <v>2026</v>
      </c>
      <c r="C246" t="s">
        <v>490</v>
      </c>
      <c r="D246">
        <v>2</v>
      </c>
      <c r="E246" t="s">
        <v>231</v>
      </c>
      <c r="F246">
        <v>4</v>
      </c>
      <c r="G246" s="85">
        <v>2.4520336199901207</v>
      </c>
      <c r="H246" s="85">
        <v>29113.629842180773</v>
      </c>
      <c r="I246" s="85">
        <v>6636.0593017694882</v>
      </c>
      <c r="J246" s="85">
        <v>71387.599172974922</v>
      </c>
      <c r="K246" t="s">
        <v>491</v>
      </c>
    </row>
    <row r="247" spans="2:11" x14ac:dyDescent="0.25">
      <c r="B247">
        <v>2026</v>
      </c>
      <c r="C247" t="s">
        <v>479</v>
      </c>
      <c r="D247">
        <v>1</v>
      </c>
      <c r="E247" t="s">
        <v>231</v>
      </c>
      <c r="F247">
        <v>2</v>
      </c>
      <c r="G247" s="85">
        <v>11.949635522709606</v>
      </c>
      <c r="H247" s="85">
        <v>29113.629842180773</v>
      </c>
      <c r="I247" s="85">
        <v>6636.0593017694882</v>
      </c>
      <c r="J247" s="85">
        <v>347897.26535714185</v>
      </c>
      <c r="K247" t="s">
        <v>491</v>
      </c>
    </row>
    <row r="248" spans="2:11" x14ac:dyDescent="0.25">
      <c r="B248">
        <v>2026</v>
      </c>
      <c r="C248" t="s">
        <v>479</v>
      </c>
      <c r="D248">
        <v>2</v>
      </c>
      <c r="E248" t="s">
        <v>231</v>
      </c>
      <c r="F248">
        <v>2</v>
      </c>
      <c r="G248" s="85">
        <v>0</v>
      </c>
      <c r="H248" s="85">
        <v>29113.629842180773</v>
      </c>
      <c r="I248" s="85">
        <v>6636.0593017694882</v>
      </c>
      <c r="J248" s="85">
        <v>0</v>
      </c>
      <c r="K248" t="s">
        <v>491</v>
      </c>
    </row>
    <row r="249" spans="2:11" x14ac:dyDescent="0.25">
      <c r="B249">
        <v>2026</v>
      </c>
      <c r="C249" t="s">
        <v>480</v>
      </c>
      <c r="D249">
        <v>1</v>
      </c>
      <c r="E249" t="s">
        <v>231</v>
      </c>
      <c r="F249">
        <v>2</v>
      </c>
      <c r="G249" s="85">
        <v>12.11552394729395</v>
      </c>
      <c r="H249" s="85">
        <v>29113.629842180773</v>
      </c>
      <c r="I249" s="85">
        <v>6636.0593017694882</v>
      </c>
      <c r="J249" s="85">
        <v>352726.87954559294</v>
      </c>
      <c r="K249" t="s">
        <v>491</v>
      </c>
    </row>
    <row r="250" spans="2:11" x14ac:dyDescent="0.25">
      <c r="B250">
        <v>2026</v>
      </c>
      <c r="C250" t="s">
        <v>480</v>
      </c>
      <c r="D250">
        <v>2</v>
      </c>
      <c r="E250" t="s">
        <v>231</v>
      </c>
      <c r="F250">
        <v>2</v>
      </c>
      <c r="G250" s="85">
        <v>0</v>
      </c>
      <c r="H250" s="85">
        <v>29113.629842180773</v>
      </c>
      <c r="I250" s="85">
        <v>6636.0593017694882</v>
      </c>
      <c r="J250" s="85">
        <v>0</v>
      </c>
      <c r="K250" t="s">
        <v>491</v>
      </c>
    </row>
    <row r="251" spans="2:11" x14ac:dyDescent="0.25">
      <c r="B251">
        <v>2026</v>
      </c>
      <c r="C251" t="s">
        <v>481</v>
      </c>
      <c r="D251">
        <v>1</v>
      </c>
      <c r="E251" t="s">
        <v>231</v>
      </c>
      <c r="F251">
        <v>2</v>
      </c>
      <c r="G251" s="85">
        <v>12.281412371878291</v>
      </c>
      <c r="H251" s="85">
        <v>29113.629842180773</v>
      </c>
      <c r="I251" s="85">
        <v>6636.0593017694882</v>
      </c>
      <c r="J251" s="85">
        <v>357556.49373404396</v>
      </c>
      <c r="K251" t="s">
        <v>491</v>
      </c>
    </row>
    <row r="252" spans="2:11" x14ac:dyDescent="0.25">
      <c r="B252">
        <v>2026</v>
      </c>
      <c r="C252" t="s">
        <v>481</v>
      </c>
      <c r="D252">
        <v>2</v>
      </c>
      <c r="E252" t="s">
        <v>231</v>
      </c>
      <c r="F252">
        <v>2</v>
      </c>
      <c r="G252" s="85">
        <v>0</v>
      </c>
      <c r="H252" s="85">
        <v>29113.629842180773</v>
      </c>
      <c r="I252" s="85">
        <v>6636.0593017694882</v>
      </c>
      <c r="J252" s="85">
        <v>0</v>
      </c>
      <c r="K252" t="s">
        <v>491</v>
      </c>
    </row>
    <row r="253" spans="2:11" x14ac:dyDescent="0.25">
      <c r="B253">
        <v>2026</v>
      </c>
      <c r="C253" t="s">
        <v>482</v>
      </c>
      <c r="D253">
        <v>1</v>
      </c>
      <c r="E253" t="s">
        <v>231</v>
      </c>
      <c r="F253">
        <v>2</v>
      </c>
      <c r="G253" s="85">
        <v>12.447300796462637</v>
      </c>
      <c r="H253" s="85">
        <v>29113.629842180773</v>
      </c>
      <c r="I253" s="85">
        <v>6636.0593017694882</v>
      </c>
      <c r="J253" s="85">
        <v>362386.10792249511</v>
      </c>
      <c r="K253" t="s">
        <v>491</v>
      </c>
    </row>
    <row r="254" spans="2:11" x14ac:dyDescent="0.25">
      <c r="B254">
        <v>2026</v>
      </c>
      <c r="C254" t="s">
        <v>482</v>
      </c>
      <c r="D254">
        <v>2</v>
      </c>
      <c r="E254" t="s">
        <v>231</v>
      </c>
      <c r="F254">
        <v>2</v>
      </c>
      <c r="G254" s="85">
        <v>0</v>
      </c>
      <c r="H254" s="85">
        <v>29113.629842180773</v>
      </c>
      <c r="I254" s="85">
        <v>6636.0593017694882</v>
      </c>
      <c r="J254" s="85">
        <v>0</v>
      </c>
      <c r="K254" t="s">
        <v>491</v>
      </c>
    </row>
    <row r="255" spans="2:11" x14ac:dyDescent="0.25">
      <c r="B255">
        <v>2026</v>
      </c>
      <c r="C255" t="s">
        <v>483</v>
      </c>
      <c r="D255">
        <v>1</v>
      </c>
      <c r="E255" t="s">
        <v>231</v>
      </c>
      <c r="F255">
        <v>2</v>
      </c>
      <c r="G255" s="85">
        <v>12.61318922104698</v>
      </c>
      <c r="H255" s="85">
        <v>29113.629842180773</v>
      </c>
      <c r="I255" s="85">
        <v>6636.0593017694882</v>
      </c>
      <c r="J255" s="85">
        <v>367215.7221109462</v>
      </c>
      <c r="K255" t="s">
        <v>491</v>
      </c>
    </row>
    <row r="256" spans="2:11" x14ac:dyDescent="0.25">
      <c r="B256">
        <v>2026</v>
      </c>
      <c r="C256" t="s">
        <v>483</v>
      </c>
      <c r="D256">
        <v>2</v>
      </c>
      <c r="E256" t="s">
        <v>231</v>
      </c>
      <c r="F256">
        <v>2</v>
      </c>
      <c r="G256" s="85">
        <v>0</v>
      </c>
      <c r="H256" s="85">
        <v>29113.629842180773</v>
      </c>
      <c r="I256" s="85">
        <v>6636.0593017694882</v>
      </c>
      <c r="J256" s="85">
        <v>0</v>
      </c>
      <c r="K256" t="s">
        <v>491</v>
      </c>
    </row>
    <row r="257" spans="2:11" x14ac:dyDescent="0.25">
      <c r="B257">
        <v>2026</v>
      </c>
      <c r="C257" t="s">
        <v>484</v>
      </c>
      <c r="D257">
        <v>1</v>
      </c>
      <c r="E257" t="s">
        <v>231</v>
      </c>
      <c r="F257">
        <v>2</v>
      </c>
      <c r="G257" s="85">
        <v>12.779077645631324</v>
      </c>
      <c r="H257" s="85">
        <v>29113.629842180773</v>
      </c>
      <c r="I257" s="85">
        <v>6636.0593017694882</v>
      </c>
      <c r="J257" s="85">
        <v>372045.33629939734</v>
      </c>
      <c r="K257" t="s">
        <v>491</v>
      </c>
    </row>
    <row r="258" spans="2:11" x14ac:dyDescent="0.25">
      <c r="B258">
        <v>2026</v>
      </c>
      <c r="C258" t="s">
        <v>484</v>
      </c>
      <c r="D258">
        <v>2</v>
      </c>
      <c r="E258" t="s">
        <v>231</v>
      </c>
      <c r="F258">
        <v>2</v>
      </c>
      <c r="G258" s="85">
        <v>0</v>
      </c>
      <c r="H258" s="85">
        <v>29113.629842180773</v>
      </c>
      <c r="I258" s="85">
        <v>6636.0593017694882</v>
      </c>
      <c r="J258" s="85">
        <v>0</v>
      </c>
      <c r="K258" t="s">
        <v>491</v>
      </c>
    </row>
    <row r="259" spans="2:11" x14ac:dyDescent="0.25">
      <c r="B259">
        <v>2026</v>
      </c>
      <c r="C259" t="s">
        <v>485</v>
      </c>
      <c r="D259">
        <v>1</v>
      </c>
      <c r="E259" t="s">
        <v>231</v>
      </c>
      <c r="F259">
        <v>2</v>
      </c>
      <c r="G259" s="85">
        <v>12.944966070215667</v>
      </c>
      <c r="H259" s="85">
        <v>29113.629842180773</v>
      </c>
      <c r="I259" s="85">
        <v>6636.0593017694882</v>
      </c>
      <c r="J259" s="85">
        <v>376874.95048784843</v>
      </c>
      <c r="K259" t="s">
        <v>491</v>
      </c>
    </row>
    <row r="260" spans="2:11" x14ac:dyDescent="0.25">
      <c r="B260">
        <v>2026</v>
      </c>
      <c r="C260" t="s">
        <v>485</v>
      </c>
      <c r="D260">
        <v>2</v>
      </c>
      <c r="E260" t="s">
        <v>231</v>
      </c>
      <c r="F260">
        <v>2</v>
      </c>
      <c r="G260" s="85">
        <v>0</v>
      </c>
      <c r="H260" s="85">
        <v>29113.629842180773</v>
      </c>
      <c r="I260" s="85">
        <v>6636.0593017694882</v>
      </c>
      <c r="J260" s="85">
        <v>0</v>
      </c>
      <c r="K260" t="s">
        <v>491</v>
      </c>
    </row>
    <row r="261" spans="2:11" x14ac:dyDescent="0.25">
      <c r="B261">
        <v>2026</v>
      </c>
      <c r="C261" t="s">
        <v>486</v>
      </c>
      <c r="D261">
        <v>1</v>
      </c>
      <c r="E261" t="s">
        <v>231</v>
      </c>
      <c r="F261">
        <v>2</v>
      </c>
      <c r="G261" s="85">
        <v>13.110854494800011</v>
      </c>
      <c r="H261" s="85">
        <v>29113.629842180773</v>
      </c>
      <c r="I261" s="85">
        <v>6636.0593017694882</v>
      </c>
      <c r="J261" s="85">
        <v>381704.56467629952</v>
      </c>
      <c r="K261" t="s">
        <v>491</v>
      </c>
    </row>
    <row r="262" spans="2:11" x14ac:dyDescent="0.25">
      <c r="B262">
        <v>2026</v>
      </c>
      <c r="C262" t="s">
        <v>486</v>
      </c>
      <c r="D262">
        <v>2</v>
      </c>
      <c r="E262" t="s">
        <v>231</v>
      </c>
      <c r="F262">
        <v>2</v>
      </c>
      <c r="G262" s="85">
        <v>0</v>
      </c>
      <c r="H262" s="85">
        <v>29113.629842180773</v>
      </c>
      <c r="I262" s="85">
        <v>6636.0593017694882</v>
      </c>
      <c r="J262" s="85">
        <v>0</v>
      </c>
      <c r="K262" t="s">
        <v>491</v>
      </c>
    </row>
    <row r="263" spans="2:11" x14ac:dyDescent="0.25">
      <c r="B263">
        <v>2026</v>
      </c>
      <c r="C263" t="s">
        <v>487</v>
      </c>
      <c r="D263">
        <v>1</v>
      </c>
      <c r="E263" t="s">
        <v>231</v>
      </c>
      <c r="F263">
        <v>2</v>
      </c>
      <c r="G263" s="85">
        <v>13.276742919384354</v>
      </c>
      <c r="H263" s="85">
        <v>29113.629842180773</v>
      </c>
      <c r="I263" s="85">
        <v>6636.0593017694882</v>
      </c>
      <c r="J263" s="85">
        <v>386534.1788647506</v>
      </c>
      <c r="K263" t="s">
        <v>491</v>
      </c>
    </row>
    <row r="264" spans="2:11" x14ac:dyDescent="0.25">
      <c r="B264">
        <v>2026</v>
      </c>
      <c r="C264" t="s">
        <v>487</v>
      </c>
      <c r="D264">
        <v>2</v>
      </c>
      <c r="E264" t="s">
        <v>231</v>
      </c>
      <c r="F264">
        <v>2</v>
      </c>
      <c r="G264" s="85">
        <v>0</v>
      </c>
      <c r="H264" s="85">
        <v>29113.629842180773</v>
      </c>
      <c r="I264" s="85">
        <v>6636.0593017694882</v>
      </c>
      <c r="J264" s="85">
        <v>0</v>
      </c>
      <c r="K264" t="s">
        <v>491</v>
      </c>
    </row>
    <row r="265" spans="2:11" x14ac:dyDescent="0.25">
      <c r="B265">
        <v>2026</v>
      </c>
      <c r="C265" t="s">
        <v>488</v>
      </c>
      <c r="D265">
        <v>1</v>
      </c>
      <c r="E265" t="s">
        <v>231</v>
      </c>
      <c r="F265">
        <v>2</v>
      </c>
      <c r="G265" s="85">
        <v>13.442631343968698</v>
      </c>
      <c r="H265" s="85">
        <v>29113.629842180773</v>
      </c>
      <c r="I265" s="85">
        <v>6636.0593017694882</v>
      </c>
      <c r="J265" s="85">
        <v>391363.79305320169</v>
      </c>
      <c r="K265" t="s">
        <v>491</v>
      </c>
    </row>
    <row r="266" spans="2:11" x14ac:dyDescent="0.25">
      <c r="B266">
        <v>2026</v>
      </c>
      <c r="C266" t="s">
        <v>488</v>
      </c>
      <c r="D266">
        <v>2</v>
      </c>
      <c r="E266" t="s">
        <v>231</v>
      </c>
      <c r="F266">
        <v>2</v>
      </c>
      <c r="G266" s="85">
        <v>0</v>
      </c>
      <c r="H266" s="85">
        <v>29113.629842180773</v>
      </c>
      <c r="I266" s="85">
        <v>6636.0593017694882</v>
      </c>
      <c r="J266" s="85">
        <v>0</v>
      </c>
      <c r="K266" t="s">
        <v>491</v>
      </c>
    </row>
    <row r="267" spans="2:11" x14ac:dyDescent="0.25">
      <c r="B267">
        <v>2026</v>
      </c>
      <c r="C267" t="s">
        <v>489</v>
      </c>
      <c r="D267">
        <v>1</v>
      </c>
      <c r="E267" t="s">
        <v>231</v>
      </c>
      <c r="F267">
        <v>2</v>
      </c>
      <c r="G267" s="85">
        <v>13.608519768553043</v>
      </c>
      <c r="H267" s="85">
        <v>29113.629842180773</v>
      </c>
      <c r="I267" s="85">
        <v>6636.0593017694882</v>
      </c>
      <c r="J267" s="85">
        <v>396193.40724165284</v>
      </c>
      <c r="K267" t="s">
        <v>491</v>
      </c>
    </row>
    <row r="268" spans="2:11" x14ac:dyDescent="0.25">
      <c r="B268">
        <v>2026</v>
      </c>
      <c r="C268" t="s">
        <v>489</v>
      </c>
      <c r="D268">
        <v>2</v>
      </c>
      <c r="E268" t="s">
        <v>231</v>
      </c>
      <c r="F268">
        <v>2</v>
      </c>
      <c r="G268" s="85">
        <v>0</v>
      </c>
      <c r="H268" s="85">
        <v>29113.629842180773</v>
      </c>
      <c r="I268" s="85">
        <v>6636.0593017694882</v>
      </c>
      <c r="J268" s="85">
        <v>0</v>
      </c>
      <c r="K268" t="s">
        <v>491</v>
      </c>
    </row>
    <row r="269" spans="2:11" x14ac:dyDescent="0.25">
      <c r="B269">
        <v>2026</v>
      </c>
      <c r="C269" t="s">
        <v>490</v>
      </c>
      <c r="D269">
        <v>1</v>
      </c>
      <c r="E269" t="s">
        <v>231</v>
      </c>
      <c r="F269">
        <v>2</v>
      </c>
      <c r="G269" s="85">
        <v>13.774408193137385</v>
      </c>
      <c r="H269" s="85">
        <v>29113.629842180773</v>
      </c>
      <c r="I269" s="85">
        <v>6636.0593017694882</v>
      </c>
      <c r="J269" s="85">
        <v>401023.02143010392</v>
      </c>
      <c r="K269" t="s">
        <v>491</v>
      </c>
    </row>
    <row r="270" spans="2:11" x14ac:dyDescent="0.25">
      <c r="B270">
        <v>2026</v>
      </c>
      <c r="C270" t="s">
        <v>490</v>
      </c>
      <c r="D270">
        <v>2</v>
      </c>
      <c r="E270" t="s">
        <v>231</v>
      </c>
      <c r="F270">
        <v>2</v>
      </c>
      <c r="G270" s="85">
        <v>0</v>
      </c>
      <c r="H270" s="85">
        <v>29113.629842180773</v>
      </c>
      <c r="I270" s="85">
        <v>6636.0593017694882</v>
      </c>
      <c r="J270" s="85">
        <v>0</v>
      </c>
      <c r="K270" t="s">
        <v>491</v>
      </c>
    </row>
    <row r="271" spans="2:11" x14ac:dyDescent="0.25">
      <c r="B271">
        <v>2026</v>
      </c>
      <c r="C271" t="s">
        <v>479</v>
      </c>
      <c r="D271">
        <v>1</v>
      </c>
      <c r="E271" t="s">
        <v>231</v>
      </c>
      <c r="F271">
        <v>27</v>
      </c>
      <c r="G271" s="85">
        <v>3.0540156059742243</v>
      </c>
      <c r="H271" s="85">
        <v>29113.629842180773</v>
      </c>
      <c r="I271" s="85">
        <v>6636.0593017694882</v>
      </c>
      <c r="J271" s="85">
        <v>88913.479884576969</v>
      </c>
      <c r="K271" t="s">
        <v>491</v>
      </c>
    </row>
    <row r="272" spans="2:11" x14ac:dyDescent="0.25">
      <c r="B272">
        <v>2026</v>
      </c>
      <c r="C272" t="s">
        <v>479</v>
      </c>
      <c r="D272">
        <v>2</v>
      </c>
      <c r="E272" t="s">
        <v>231</v>
      </c>
      <c r="F272">
        <v>27</v>
      </c>
      <c r="G272" s="85">
        <v>0</v>
      </c>
      <c r="H272" s="85">
        <v>29113.629842180773</v>
      </c>
      <c r="I272" s="85">
        <v>6636.0593017694882</v>
      </c>
      <c r="J272" s="85">
        <v>0</v>
      </c>
      <c r="K272" t="s">
        <v>491</v>
      </c>
    </row>
    <row r="273" spans="2:11" x14ac:dyDescent="0.25">
      <c r="B273">
        <v>2026</v>
      </c>
      <c r="C273" t="s">
        <v>480</v>
      </c>
      <c r="D273">
        <v>1</v>
      </c>
      <c r="E273" t="s">
        <v>231</v>
      </c>
      <c r="F273">
        <v>27</v>
      </c>
      <c r="G273" s="85">
        <v>3.6164542663171102</v>
      </c>
      <c r="H273" s="85">
        <v>29113.629842180773</v>
      </c>
      <c r="I273" s="85">
        <v>6636.0593017694882</v>
      </c>
      <c r="J273" s="85">
        <v>105288.1108507318</v>
      </c>
      <c r="K273" t="s">
        <v>491</v>
      </c>
    </row>
    <row r="274" spans="2:11" x14ac:dyDescent="0.25">
      <c r="B274">
        <v>2026</v>
      </c>
      <c r="C274" t="s">
        <v>480</v>
      </c>
      <c r="D274">
        <v>2</v>
      </c>
      <c r="E274" t="s">
        <v>231</v>
      </c>
      <c r="F274">
        <v>27</v>
      </c>
      <c r="G274" s="85">
        <v>0</v>
      </c>
      <c r="H274" s="85">
        <v>29113.629842180773</v>
      </c>
      <c r="I274" s="85">
        <v>6636.0593017694882</v>
      </c>
      <c r="J274" s="85">
        <v>0</v>
      </c>
      <c r="K274" t="s">
        <v>491</v>
      </c>
    </row>
    <row r="275" spans="2:11" x14ac:dyDescent="0.25">
      <c r="B275">
        <v>2026</v>
      </c>
      <c r="C275" t="s">
        <v>481</v>
      </c>
      <c r="D275">
        <v>1</v>
      </c>
      <c r="E275" t="s">
        <v>231</v>
      </c>
      <c r="F275">
        <v>27</v>
      </c>
      <c r="G275" s="85">
        <v>6.2075813727961524</v>
      </c>
      <c r="H275" s="85">
        <v>29113.629842180773</v>
      </c>
      <c r="I275" s="85">
        <v>6636.0593017694882</v>
      </c>
      <c r="J275" s="85">
        <v>180725.22630280355</v>
      </c>
      <c r="K275" t="s">
        <v>491</v>
      </c>
    </row>
    <row r="276" spans="2:11" x14ac:dyDescent="0.25">
      <c r="B276">
        <v>2026</v>
      </c>
      <c r="C276" t="s">
        <v>481</v>
      </c>
      <c r="D276">
        <v>2</v>
      </c>
      <c r="E276" t="s">
        <v>231</v>
      </c>
      <c r="F276">
        <v>27</v>
      </c>
      <c r="G276" s="85">
        <v>0</v>
      </c>
      <c r="H276" s="85">
        <v>29113.629842180773</v>
      </c>
      <c r="I276" s="85">
        <v>6636.0593017694882</v>
      </c>
      <c r="J276" s="85">
        <v>0</v>
      </c>
      <c r="K276" t="s">
        <v>491</v>
      </c>
    </row>
    <row r="277" spans="2:11" x14ac:dyDescent="0.25">
      <c r="B277">
        <v>2026</v>
      </c>
      <c r="C277" t="s">
        <v>482</v>
      </c>
      <c r="D277">
        <v>1</v>
      </c>
      <c r="E277" t="s">
        <v>231</v>
      </c>
      <c r="F277">
        <v>27</v>
      </c>
      <c r="G277" s="85">
        <v>7.6160060822160691</v>
      </c>
      <c r="H277" s="85">
        <v>29113.629842180773</v>
      </c>
      <c r="I277" s="85">
        <v>6636.0593017694882</v>
      </c>
      <c r="J277" s="85">
        <v>221729.58195343602</v>
      </c>
      <c r="K277" t="s">
        <v>491</v>
      </c>
    </row>
    <row r="278" spans="2:11" x14ac:dyDescent="0.25">
      <c r="B278">
        <v>2026</v>
      </c>
      <c r="C278" t="s">
        <v>482</v>
      </c>
      <c r="D278">
        <v>2</v>
      </c>
      <c r="E278" t="s">
        <v>231</v>
      </c>
      <c r="F278">
        <v>27</v>
      </c>
      <c r="G278" s="85">
        <v>0</v>
      </c>
      <c r="H278" s="85">
        <v>29113.629842180773</v>
      </c>
      <c r="I278" s="85">
        <v>6636.0593017694882</v>
      </c>
      <c r="J278" s="85">
        <v>0</v>
      </c>
      <c r="K278" t="s">
        <v>491</v>
      </c>
    </row>
    <row r="279" spans="2:11" x14ac:dyDescent="0.25">
      <c r="B279">
        <v>2026</v>
      </c>
      <c r="C279" t="s">
        <v>483</v>
      </c>
      <c r="D279">
        <v>1</v>
      </c>
      <c r="E279" t="s">
        <v>231</v>
      </c>
      <c r="F279">
        <v>27</v>
      </c>
      <c r="G279" s="85">
        <v>6.3658021137699903</v>
      </c>
      <c r="H279" s="85">
        <v>29113.629842180773</v>
      </c>
      <c r="I279" s="85">
        <v>6636.0593017694882</v>
      </c>
      <c r="J279" s="85">
        <v>185331.60638887144</v>
      </c>
      <c r="K279" t="s">
        <v>491</v>
      </c>
    </row>
    <row r="280" spans="2:11" x14ac:dyDescent="0.25">
      <c r="B280">
        <v>2026</v>
      </c>
      <c r="C280" t="s">
        <v>483</v>
      </c>
      <c r="D280">
        <v>2</v>
      </c>
      <c r="E280" t="s">
        <v>231</v>
      </c>
      <c r="F280">
        <v>27</v>
      </c>
      <c r="G280" s="85">
        <v>0</v>
      </c>
      <c r="H280" s="85">
        <v>29113.629842180773</v>
      </c>
      <c r="I280" s="85">
        <v>6636.0593017694882</v>
      </c>
      <c r="J280" s="85">
        <v>0</v>
      </c>
      <c r="K280" t="s">
        <v>491</v>
      </c>
    </row>
    <row r="281" spans="2:11" x14ac:dyDescent="0.25">
      <c r="B281">
        <v>2026</v>
      </c>
      <c r="C281" t="s">
        <v>484</v>
      </c>
      <c r="D281">
        <v>1</v>
      </c>
      <c r="E281" t="s">
        <v>231</v>
      </c>
      <c r="F281">
        <v>27</v>
      </c>
      <c r="G281" s="85">
        <v>7.7804682252222612</v>
      </c>
      <c r="H281" s="85">
        <v>29113.629842180773</v>
      </c>
      <c r="I281" s="85">
        <v>6636.0593017694882</v>
      </c>
      <c r="J281" s="85">
        <v>226517.6719079701</v>
      </c>
      <c r="K281" t="s">
        <v>491</v>
      </c>
    </row>
    <row r="282" spans="2:11" x14ac:dyDescent="0.25">
      <c r="B282">
        <v>2026</v>
      </c>
      <c r="C282" t="s">
        <v>484</v>
      </c>
      <c r="D282">
        <v>2</v>
      </c>
      <c r="E282" t="s">
        <v>231</v>
      </c>
      <c r="F282">
        <v>27</v>
      </c>
      <c r="G282" s="85">
        <v>0</v>
      </c>
      <c r="H282" s="85">
        <v>29113.629842180773</v>
      </c>
      <c r="I282" s="85">
        <v>6636.0593017694882</v>
      </c>
      <c r="J282" s="85">
        <v>0</v>
      </c>
      <c r="K282" t="s">
        <v>491</v>
      </c>
    </row>
    <row r="283" spans="2:11" x14ac:dyDescent="0.25">
      <c r="B283">
        <v>2026</v>
      </c>
      <c r="C283" t="s">
        <v>485</v>
      </c>
      <c r="D283">
        <v>1</v>
      </c>
      <c r="E283" t="s">
        <v>231</v>
      </c>
      <c r="F283">
        <v>27</v>
      </c>
      <c r="G283" s="85">
        <v>3.2515948645491717</v>
      </c>
      <c r="H283" s="85">
        <v>29113.629842180773</v>
      </c>
      <c r="I283" s="85">
        <v>6636.0593017694882</v>
      </c>
      <c r="J283" s="85">
        <v>94665.729283220513</v>
      </c>
      <c r="K283" t="s">
        <v>491</v>
      </c>
    </row>
    <row r="284" spans="2:11" x14ac:dyDescent="0.25">
      <c r="B284">
        <v>2026</v>
      </c>
      <c r="C284" t="s">
        <v>485</v>
      </c>
      <c r="D284">
        <v>2</v>
      </c>
      <c r="E284" t="s">
        <v>231</v>
      </c>
      <c r="F284">
        <v>27</v>
      </c>
      <c r="G284" s="85">
        <v>0</v>
      </c>
      <c r="H284" s="85">
        <v>29113.629842180773</v>
      </c>
      <c r="I284" s="85">
        <v>6636.0593017694882</v>
      </c>
      <c r="J284" s="85">
        <v>0</v>
      </c>
      <c r="K284" t="s">
        <v>491</v>
      </c>
    </row>
    <row r="285" spans="2:11" x14ac:dyDescent="0.25">
      <c r="B285">
        <v>2026</v>
      </c>
      <c r="C285" t="s">
        <v>486</v>
      </c>
      <c r="D285">
        <v>1</v>
      </c>
      <c r="E285" t="s">
        <v>231</v>
      </c>
      <c r="F285">
        <v>27</v>
      </c>
      <c r="G285" s="85">
        <v>3.8140335248920572</v>
      </c>
      <c r="H285" s="85">
        <v>29113.629842180773</v>
      </c>
      <c r="I285" s="85">
        <v>6636.0593017694882</v>
      </c>
      <c r="J285" s="85">
        <v>111040.36024937531</v>
      </c>
      <c r="K285" t="s">
        <v>491</v>
      </c>
    </row>
    <row r="286" spans="2:11" x14ac:dyDescent="0.25">
      <c r="B286">
        <v>2026</v>
      </c>
      <c r="C286" t="s">
        <v>486</v>
      </c>
      <c r="D286">
        <v>2</v>
      </c>
      <c r="E286" t="s">
        <v>231</v>
      </c>
      <c r="F286">
        <v>27</v>
      </c>
      <c r="G286" s="85">
        <v>0</v>
      </c>
      <c r="H286" s="85">
        <v>29113.629842180773</v>
      </c>
      <c r="I286" s="85">
        <v>6636.0593017694882</v>
      </c>
      <c r="J286" s="85">
        <v>0</v>
      </c>
      <c r="K286" t="s">
        <v>491</v>
      </c>
    </row>
    <row r="287" spans="2:11" x14ac:dyDescent="0.25">
      <c r="B287">
        <v>2026</v>
      </c>
      <c r="C287" t="s">
        <v>487</v>
      </c>
      <c r="D287">
        <v>1</v>
      </c>
      <c r="E287" t="s">
        <v>231</v>
      </c>
      <c r="F287">
        <v>27</v>
      </c>
      <c r="G287" s="85">
        <v>6.4051606313711007</v>
      </c>
      <c r="H287" s="85">
        <v>29113.629842180773</v>
      </c>
      <c r="I287" s="85">
        <v>6636.0593017694882</v>
      </c>
      <c r="J287" s="85">
        <v>186477.47570144711</v>
      </c>
      <c r="K287" t="s">
        <v>491</v>
      </c>
    </row>
    <row r="288" spans="2:11" x14ac:dyDescent="0.25">
      <c r="B288">
        <v>2026</v>
      </c>
      <c r="C288" t="s">
        <v>487</v>
      </c>
      <c r="D288">
        <v>2</v>
      </c>
      <c r="E288" t="s">
        <v>231</v>
      </c>
      <c r="F288">
        <v>27</v>
      </c>
      <c r="G288" s="85">
        <v>0</v>
      </c>
      <c r="H288" s="85">
        <v>29113.629842180773</v>
      </c>
      <c r="I288" s="85">
        <v>6636.0593017694882</v>
      </c>
      <c r="J288" s="85">
        <v>0</v>
      </c>
      <c r="K288" t="s">
        <v>491</v>
      </c>
    </row>
    <row r="289" spans="2:11" x14ac:dyDescent="0.25">
      <c r="B289">
        <v>2026</v>
      </c>
      <c r="C289" t="s">
        <v>488</v>
      </c>
      <c r="D289">
        <v>1</v>
      </c>
      <c r="E289" t="s">
        <v>231</v>
      </c>
      <c r="F289">
        <v>27</v>
      </c>
      <c r="G289" s="85">
        <v>7.8135853407910156</v>
      </c>
      <c r="H289" s="85">
        <v>29113.629842180773</v>
      </c>
      <c r="I289" s="85">
        <v>6636.0593017694882</v>
      </c>
      <c r="J289" s="85">
        <v>227481.83135207955</v>
      </c>
      <c r="K289" t="s">
        <v>491</v>
      </c>
    </row>
    <row r="290" spans="2:11" x14ac:dyDescent="0.25">
      <c r="B290">
        <v>2026</v>
      </c>
      <c r="C290" t="s">
        <v>488</v>
      </c>
      <c r="D290">
        <v>2</v>
      </c>
      <c r="E290" t="s">
        <v>231</v>
      </c>
      <c r="F290">
        <v>27</v>
      </c>
      <c r="G290" s="85">
        <v>0</v>
      </c>
      <c r="H290" s="85">
        <v>29113.629842180773</v>
      </c>
      <c r="I290" s="85">
        <v>6636.0593017694882</v>
      </c>
      <c r="J290" s="85">
        <v>0</v>
      </c>
      <c r="K290" t="s">
        <v>491</v>
      </c>
    </row>
    <row r="291" spans="2:11" x14ac:dyDescent="0.25">
      <c r="B291">
        <v>2026</v>
      </c>
      <c r="C291" t="s">
        <v>489</v>
      </c>
      <c r="D291">
        <v>1</v>
      </c>
      <c r="E291" t="s">
        <v>231</v>
      </c>
      <c r="F291">
        <v>27</v>
      </c>
      <c r="G291" s="85">
        <v>6.5633813723449386</v>
      </c>
      <c r="H291" s="85">
        <v>29113.629842180773</v>
      </c>
      <c r="I291" s="85">
        <v>6636.0593017694882</v>
      </c>
      <c r="J291" s="85">
        <v>191083.855787515</v>
      </c>
      <c r="K291" t="s">
        <v>491</v>
      </c>
    </row>
    <row r="292" spans="2:11" x14ac:dyDescent="0.25">
      <c r="B292">
        <v>2026</v>
      </c>
      <c r="C292" t="s">
        <v>489</v>
      </c>
      <c r="D292">
        <v>2</v>
      </c>
      <c r="E292" t="s">
        <v>231</v>
      </c>
      <c r="F292">
        <v>27</v>
      </c>
      <c r="G292" s="85">
        <v>0</v>
      </c>
      <c r="H292" s="85">
        <v>29113.629842180773</v>
      </c>
      <c r="I292" s="85">
        <v>6636.0593017694882</v>
      </c>
      <c r="J292" s="85">
        <v>0</v>
      </c>
      <c r="K292" t="s">
        <v>491</v>
      </c>
    </row>
    <row r="293" spans="2:11" x14ac:dyDescent="0.25">
      <c r="B293">
        <v>2026</v>
      </c>
      <c r="C293" t="s">
        <v>490</v>
      </c>
      <c r="D293">
        <v>1</v>
      </c>
      <c r="E293" t="s">
        <v>231</v>
      </c>
      <c r="F293">
        <v>27</v>
      </c>
      <c r="G293" s="85">
        <v>7.9780474837972069</v>
      </c>
      <c r="H293" s="85">
        <v>29113.629842180773</v>
      </c>
      <c r="I293" s="85">
        <v>6636.0593017694882</v>
      </c>
      <c r="J293" s="85">
        <v>232269.9213066136</v>
      </c>
      <c r="K293" t="s">
        <v>491</v>
      </c>
    </row>
    <row r="294" spans="2:11" x14ac:dyDescent="0.25">
      <c r="B294">
        <v>2026</v>
      </c>
      <c r="C294" t="s">
        <v>490</v>
      </c>
      <c r="D294">
        <v>2</v>
      </c>
      <c r="E294" t="s">
        <v>231</v>
      </c>
      <c r="F294">
        <v>27</v>
      </c>
      <c r="G294" s="85">
        <v>0</v>
      </c>
      <c r="H294" s="85">
        <v>29113.629842180773</v>
      </c>
      <c r="I294" s="85">
        <v>6636.0593017694882</v>
      </c>
      <c r="J294" s="85">
        <v>0</v>
      </c>
      <c r="K294" t="s">
        <v>491</v>
      </c>
    </row>
    <row r="295" spans="2:11" x14ac:dyDescent="0.25">
      <c r="B295">
        <v>2026</v>
      </c>
      <c r="C295" t="s">
        <v>479</v>
      </c>
      <c r="D295">
        <v>1</v>
      </c>
      <c r="E295" t="s">
        <v>89</v>
      </c>
      <c r="F295">
        <v>2</v>
      </c>
      <c r="G295" s="85">
        <v>9.9841229046329314</v>
      </c>
      <c r="H295" s="85">
        <v>23436.224852071005</v>
      </c>
      <c r="I295" s="85">
        <v>5419.7159763313612</v>
      </c>
      <c r="J295" s="85">
        <v>233990.14934368967</v>
      </c>
      <c r="K295" t="s">
        <v>491</v>
      </c>
    </row>
    <row r="296" spans="2:11" x14ac:dyDescent="0.25">
      <c r="B296">
        <v>2026</v>
      </c>
      <c r="C296" t="s">
        <v>479</v>
      </c>
      <c r="D296">
        <v>2</v>
      </c>
      <c r="E296" t="s">
        <v>89</v>
      </c>
      <c r="F296">
        <v>2</v>
      </c>
      <c r="G296" s="85">
        <v>0</v>
      </c>
      <c r="H296" s="85">
        <v>23436.224852071005</v>
      </c>
      <c r="I296" s="85">
        <v>5419.7159763313612</v>
      </c>
      <c r="J296" s="85">
        <v>0</v>
      </c>
      <c r="K296" t="s">
        <v>491</v>
      </c>
    </row>
    <row r="297" spans="2:11" x14ac:dyDescent="0.25">
      <c r="B297">
        <v>2026</v>
      </c>
      <c r="C297" t="s">
        <v>480</v>
      </c>
      <c r="D297">
        <v>1</v>
      </c>
      <c r="E297" t="s">
        <v>89</v>
      </c>
      <c r="F297">
        <v>2</v>
      </c>
      <c r="G297" s="85">
        <v>11.30802942142736</v>
      </c>
      <c r="H297" s="85">
        <v>23436.224852071005</v>
      </c>
      <c r="I297" s="85">
        <v>5419.7159763313612</v>
      </c>
      <c r="J297" s="85">
        <v>265017.52015440603</v>
      </c>
      <c r="K297" t="s">
        <v>491</v>
      </c>
    </row>
    <row r="298" spans="2:11" x14ac:dyDescent="0.25">
      <c r="B298">
        <v>2026</v>
      </c>
      <c r="C298" t="s">
        <v>480</v>
      </c>
      <c r="D298">
        <v>2</v>
      </c>
      <c r="E298" t="s">
        <v>89</v>
      </c>
      <c r="F298">
        <v>2</v>
      </c>
      <c r="G298" s="85">
        <v>0</v>
      </c>
      <c r="H298" s="85">
        <v>23436.224852071005</v>
      </c>
      <c r="I298" s="85">
        <v>5419.7159763313612</v>
      </c>
      <c r="J298" s="85">
        <v>0</v>
      </c>
      <c r="K298" t="s">
        <v>491</v>
      </c>
    </row>
    <row r="299" spans="2:11" x14ac:dyDescent="0.25">
      <c r="B299">
        <v>2026</v>
      </c>
      <c r="C299" t="s">
        <v>481</v>
      </c>
      <c r="D299">
        <v>1</v>
      </c>
      <c r="E299" t="s">
        <v>89</v>
      </c>
      <c r="F299">
        <v>2</v>
      </c>
      <c r="G299" s="85">
        <v>11.228929110745167</v>
      </c>
      <c r="H299" s="85">
        <v>23436.224852071005</v>
      </c>
      <c r="I299" s="85">
        <v>5419.7159763313612</v>
      </c>
      <c r="J299" s="85">
        <v>263163.70748738945</v>
      </c>
      <c r="K299" t="s">
        <v>491</v>
      </c>
    </row>
    <row r="300" spans="2:11" x14ac:dyDescent="0.25">
      <c r="B300">
        <v>2026</v>
      </c>
      <c r="C300" t="s">
        <v>481</v>
      </c>
      <c r="D300">
        <v>2</v>
      </c>
      <c r="E300" t="s">
        <v>89</v>
      </c>
      <c r="F300">
        <v>2</v>
      </c>
      <c r="G300" s="85">
        <v>0</v>
      </c>
      <c r="H300" s="85">
        <v>23436.224852071005</v>
      </c>
      <c r="I300" s="85">
        <v>5419.7159763313612</v>
      </c>
      <c r="J300" s="85">
        <v>0</v>
      </c>
      <c r="K300" t="s">
        <v>491</v>
      </c>
    </row>
    <row r="301" spans="2:11" x14ac:dyDescent="0.25">
      <c r="B301">
        <v>2026</v>
      </c>
      <c r="C301" t="s">
        <v>482</v>
      </c>
      <c r="D301">
        <v>1</v>
      </c>
      <c r="E301" t="s">
        <v>89</v>
      </c>
      <c r="F301">
        <v>2</v>
      </c>
      <c r="G301" s="85">
        <v>11.028447441528906</v>
      </c>
      <c r="H301" s="85">
        <v>23436.224852071005</v>
      </c>
      <c r="I301" s="85">
        <v>5419.7159763313612</v>
      </c>
      <c r="J301" s="85">
        <v>258465.17400891864</v>
      </c>
      <c r="K301" t="s">
        <v>491</v>
      </c>
    </row>
    <row r="302" spans="2:11" x14ac:dyDescent="0.25">
      <c r="B302">
        <v>2026</v>
      </c>
      <c r="C302" t="s">
        <v>482</v>
      </c>
      <c r="D302">
        <v>2</v>
      </c>
      <c r="E302" t="s">
        <v>89</v>
      </c>
      <c r="F302">
        <v>2</v>
      </c>
      <c r="G302" s="85">
        <v>0</v>
      </c>
      <c r="H302" s="85">
        <v>23436.224852071005</v>
      </c>
      <c r="I302" s="85">
        <v>5419.7159763313612</v>
      </c>
      <c r="J302" s="85">
        <v>0</v>
      </c>
      <c r="K302" t="s">
        <v>491</v>
      </c>
    </row>
    <row r="303" spans="2:11" x14ac:dyDescent="0.25">
      <c r="B303">
        <v>2026</v>
      </c>
      <c r="C303" t="s">
        <v>483</v>
      </c>
      <c r="D303">
        <v>1</v>
      </c>
      <c r="E303" t="s">
        <v>89</v>
      </c>
      <c r="F303">
        <v>2</v>
      </c>
      <c r="G303" s="85">
        <v>10.40730375724886</v>
      </c>
      <c r="H303" s="85">
        <v>23436.224852071005</v>
      </c>
      <c r="I303" s="85">
        <v>5419.7159763313612</v>
      </c>
      <c r="J303" s="85">
        <v>243907.91095868769</v>
      </c>
      <c r="K303" t="s">
        <v>491</v>
      </c>
    </row>
    <row r="304" spans="2:11" x14ac:dyDescent="0.25">
      <c r="B304">
        <v>2026</v>
      </c>
      <c r="C304" t="s">
        <v>483</v>
      </c>
      <c r="D304">
        <v>2</v>
      </c>
      <c r="E304" t="s">
        <v>89</v>
      </c>
      <c r="F304">
        <v>2</v>
      </c>
      <c r="G304" s="85">
        <v>0</v>
      </c>
      <c r="H304" s="85">
        <v>23436.224852071005</v>
      </c>
      <c r="I304" s="85">
        <v>5419.7159763313612</v>
      </c>
      <c r="J304" s="85">
        <v>0</v>
      </c>
      <c r="K304" t="s">
        <v>491</v>
      </c>
    </row>
    <row r="305" spans="2:11" x14ac:dyDescent="0.25">
      <c r="B305">
        <v>2026</v>
      </c>
      <c r="C305" t="s">
        <v>484</v>
      </c>
      <c r="D305">
        <v>1</v>
      </c>
      <c r="E305" t="s">
        <v>89</v>
      </c>
      <c r="F305">
        <v>2</v>
      </c>
      <c r="G305" s="85">
        <v>9.2341408723860621</v>
      </c>
      <c r="H305" s="85">
        <v>23436.224852071005</v>
      </c>
      <c r="I305" s="85">
        <v>5419.7159763313612</v>
      </c>
      <c r="J305" s="85">
        <v>216413.40180093885</v>
      </c>
      <c r="K305" t="s">
        <v>491</v>
      </c>
    </row>
    <row r="306" spans="2:11" x14ac:dyDescent="0.25">
      <c r="B306">
        <v>2026</v>
      </c>
      <c r="C306" t="s">
        <v>484</v>
      </c>
      <c r="D306">
        <v>2</v>
      </c>
      <c r="E306" t="s">
        <v>89</v>
      </c>
      <c r="F306">
        <v>2</v>
      </c>
      <c r="G306" s="85">
        <v>0</v>
      </c>
      <c r="H306" s="85">
        <v>23436.224852071005</v>
      </c>
      <c r="I306" s="85">
        <v>5419.7159763313612</v>
      </c>
      <c r="J306" s="85">
        <v>0</v>
      </c>
      <c r="K306" t="s">
        <v>491</v>
      </c>
    </row>
    <row r="307" spans="2:11" x14ac:dyDescent="0.25">
      <c r="B307">
        <v>2026</v>
      </c>
      <c r="C307" t="s">
        <v>485</v>
      </c>
      <c r="D307">
        <v>1</v>
      </c>
      <c r="E307" t="s">
        <v>89</v>
      </c>
      <c r="F307">
        <v>2</v>
      </c>
      <c r="G307" s="85">
        <v>8.0657755596588281</v>
      </c>
      <c r="H307" s="85">
        <v>23436.224852071005</v>
      </c>
      <c r="I307" s="85">
        <v>5419.7159763313612</v>
      </c>
      <c r="J307" s="85">
        <v>189031.32962250314</v>
      </c>
      <c r="K307" t="s">
        <v>491</v>
      </c>
    </row>
    <row r="308" spans="2:11" x14ac:dyDescent="0.25">
      <c r="B308">
        <v>2026</v>
      </c>
      <c r="C308" t="s">
        <v>485</v>
      </c>
      <c r="D308">
        <v>2</v>
      </c>
      <c r="E308" t="s">
        <v>89</v>
      </c>
      <c r="F308">
        <v>2</v>
      </c>
      <c r="G308" s="85">
        <v>0</v>
      </c>
      <c r="H308" s="85">
        <v>23436.224852071005</v>
      </c>
      <c r="I308" s="85">
        <v>5419.7159763313612</v>
      </c>
      <c r="J308" s="85">
        <v>0</v>
      </c>
      <c r="K308" t="s">
        <v>491</v>
      </c>
    </row>
    <row r="309" spans="2:11" x14ac:dyDescent="0.25">
      <c r="B309">
        <v>2026</v>
      </c>
      <c r="C309" t="s">
        <v>486</v>
      </c>
      <c r="D309">
        <v>1</v>
      </c>
      <c r="E309" t="s">
        <v>89</v>
      </c>
      <c r="F309">
        <v>2</v>
      </c>
      <c r="G309" s="85">
        <v>13.467489044486863</v>
      </c>
      <c r="H309" s="85">
        <v>23436.224852071005</v>
      </c>
      <c r="I309" s="85">
        <v>5419.7159763313612</v>
      </c>
      <c r="J309" s="85">
        <v>315627.10143939703</v>
      </c>
      <c r="K309" t="s">
        <v>491</v>
      </c>
    </row>
    <row r="310" spans="2:11" x14ac:dyDescent="0.25">
      <c r="B310">
        <v>2026</v>
      </c>
      <c r="C310" t="s">
        <v>486</v>
      </c>
      <c r="D310">
        <v>2</v>
      </c>
      <c r="E310" t="s">
        <v>89</v>
      </c>
      <c r="F310">
        <v>2</v>
      </c>
      <c r="G310" s="85">
        <v>0</v>
      </c>
      <c r="H310" s="85">
        <v>23436.224852071005</v>
      </c>
      <c r="I310" s="85">
        <v>5419.7159763313612</v>
      </c>
      <c r="J310" s="85">
        <v>0</v>
      </c>
      <c r="K310" t="s">
        <v>491</v>
      </c>
    </row>
    <row r="311" spans="2:11" x14ac:dyDescent="0.25">
      <c r="B311">
        <v>2026</v>
      </c>
      <c r="C311" t="s">
        <v>487</v>
      </c>
      <c r="D311">
        <v>1</v>
      </c>
      <c r="E311" t="s">
        <v>89</v>
      </c>
      <c r="F311">
        <v>2</v>
      </c>
      <c r="G311" s="85">
        <v>8.9009682545556288</v>
      </c>
      <c r="H311" s="85">
        <v>23436.224852071005</v>
      </c>
      <c r="I311" s="85">
        <v>5419.7159763313612</v>
      </c>
      <c r="J311" s="85">
        <v>208605.09341491171</v>
      </c>
      <c r="K311" t="s">
        <v>491</v>
      </c>
    </row>
    <row r="312" spans="2:11" x14ac:dyDescent="0.25">
      <c r="B312">
        <v>2026</v>
      </c>
      <c r="C312" t="s">
        <v>487</v>
      </c>
      <c r="D312">
        <v>2</v>
      </c>
      <c r="E312" t="s">
        <v>89</v>
      </c>
      <c r="F312">
        <v>2</v>
      </c>
      <c r="G312" s="85">
        <v>0</v>
      </c>
      <c r="H312" s="85">
        <v>23436.224852071005</v>
      </c>
      <c r="I312" s="85">
        <v>5419.7159763313612</v>
      </c>
      <c r="J312" s="85">
        <v>0</v>
      </c>
      <c r="K312" t="s">
        <v>491</v>
      </c>
    </row>
    <row r="313" spans="2:11" x14ac:dyDescent="0.25">
      <c r="B313">
        <v>2026</v>
      </c>
      <c r="C313" t="s">
        <v>488</v>
      </c>
      <c r="D313">
        <v>1</v>
      </c>
      <c r="E313" t="s">
        <v>89</v>
      </c>
      <c r="F313">
        <v>2</v>
      </c>
      <c r="G313" s="85">
        <v>10.405321331121534</v>
      </c>
      <c r="H313" s="85">
        <v>23436.224852071005</v>
      </c>
      <c r="I313" s="85">
        <v>5419.7159763313612</v>
      </c>
      <c r="J313" s="85">
        <v>243861.45037421506</v>
      </c>
      <c r="K313" t="s">
        <v>491</v>
      </c>
    </row>
    <row r="314" spans="2:11" x14ac:dyDescent="0.25">
      <c r="B314">
        <v>2026</v>
      </c>
      <c r="C314" t="s">
        <v>488</v>
      </c>
      <c r="D314">
        <v>2</v>
      </c>
      <c r="E314" t="s">
        <v>89</v>
      </c>
      <c r="F314">
        <v>2</v>
      </c>
      <c r="G314" s="85">
        <v>0</v>
      </c>
      <c r="H314" s="85">
        <v>23436.224852071005</v>
      </c>
      <c r="I314" s="85">
        <v>5419.7159763313612</v>
      </c>
      <c r="J314" s="85">
        <v>0</v>
      </c>
      <c r="K314" t="s">
        <v>491</v>
      </c>
    </row>
    <row r="315" spans="2:11" x14ac:dyDescent="0.25">
      <c r="B315">
        <v>2026</v>
      </c>
      <c r="C315" t="s">
        <v>489</v>
      </c>
      <c r="D315">
        <v>1</v>
      </c>
      <c r="E315" t="s">
        <v>89</v>
      </c>
      <c r="F315">
        <v>2</v>
      </c>
      <c r="G315" s="85">
        <v>14.966798470217245</v>
      </c>
      <c r="H315" s="85">
        <v>23436.224852071005</v>
      </c>
      <c r="I315" s="85">
        <v>5419.7159763313612</v>
      </c>
      <c r="J315" s="85">
        <v>350765.2542636437</v>
      </c>
      <c r="K315" t="s">
        <v>491</v>
      </c>
    </row>
    <row r="316" spans="2:11" x14ac:dyDescent="0.25">
      <c r="B316">
        <v>2026</v>
      </c>
      <c r="C316" t="s">
        <v>489</v>
      </c>
      <c r="D316">
        <v>2</v>
      </c>
      <c r="E316" t="s">
        <v>89</v>
      </c>
      <c r="F316">
        <v>2</v>
      </c>
      <c r="G316" s="85">
        <v>0</v>
      </c>
      <c r="H316" s="85">
        <v>23436.224852071005</v>
      </c>
      <c r="I316" s="85">
        <v>5419.7159763313612</v>
      </c>
      <c r="J316" s="85">
        <v>0</v>
      </c>
      <c r="K316" t="s">
        <v>491</v>
      </c>
    </row>
    <row r="317" spans="2:11" x14ac:dyDescent="0.25">
      <c r="B317">
        <v>2026</v>
      </c>
      <c r="C317" t="s">
        <v>490</v>
      </c>
      <c r="D317">
        <v>1</v>
      </c>
      <c r="E317" t="s">
        <v>89</v>
      </c>
      <c r="F317">
        <v>2</v>
      </c>
      <c r="G317" s="85">
        <v>16.605132848384009</v>
      </c>
      <c r="H317" s="85">
        <v>23436.224852071005</v>
      </c>
      <c r="I317" s="85">
        <v>5419.7159763313612</v>
      </c>
      <c r="J317" s="85">
        <v>389161.62713323795</v>
      </c>
      <c r="K317" t="s">
        <v>491</v>
      </c>
    </row>
    <row r="318" spans="2:11" x14ac:dyDescent="0.25">
      <c r="B318">
        <v>2026</v>
      </c>
      <c r="C318" t="s">
        <v>490</v>
      </c>
      <c r="D318">
        <v>2</v>
      </c>
      <c r="E318" t="s">
        <v>89</v>
      </c>
      <c r="F318">
        <v>2</v>
      </c>
      <c r="G318" s="85">
        <v>0</v>
      </c>
      <c r="H318" s="85">
        <v>23436.224852071005</v>
      </c>
      <c r="I318" s="85">
        <v>5419.7159763313612</v>
      </c>
      <c r="J318" s="85">
        <v>0</v>
      </c>
      <c r="K318" t="s">
        <v>491</v>
      </c>
    </row>
    <row r="319" spans="2:11" x14ac:dyDescent="0.25">
      <c r="B319">
        <v>2026</v>
      </c>
      <c r="C319" t="s">
        <v>479</v>
      </c>
      <c r="D319">
        <v>1</v>
      </c>
      <c r="E319" t="s">
        <v>231</v>
      </c>
      <c r="F319">
        <v>5</v>
      </c>
      <c r="G319" s="85">
        <v>5.5380101409298454</v>
      </c>
      <c r="H319" s="85">
        <v>29113.629842180773</v>
      </c>
      <c r="I319" s="85">
        <v>6636.0593017694882</v>
      </c>
      <c r="J319" s="85">
        <v>161231.5773052749</v>
      </c>
      <c r="K319" t="s">
        <v>491</v>
      </c>
    </row>
    <row r="320" spans="2:11" x14ac:dyDescent="0.25">
      <c r="B320">
        <v>2026</v>
      </c>
      <c r="C320" t="s">
        <v>479</v>
      </c>
      <c r="D320">
        <v>2</v>
      </c>
      <c r="E320" t="s">
        <v>231</v>
      </c>
      <c r="F320">
        <v>5</v>
      </c>
      <c r="G320" s="85">
        <v>0</v>
      </c>
      <c r="H320" s="85">
        <v>29113.629842180773</v>
      </c>
      <c r="I320" s="85">
        <v>6636.0593017694882</v>
      </c>
      <c r="J320" s="85">
        <v>0</v>
      </c>
      <c r="K320" t="s">
        <v>491</v>
      </c>
    </row>
    <row r="321" spans="2:11" x14ac:dyDescent="0.25">
      <c r="B321">
        <v>2026</v>
      </c>
      <c r="C321" t="s">
        <v>480</v>
      </c>
      <c r="D321">
        <v>1</v>
      </c>
      <c r="E321" t="s">
        <v>231</v>
      </c>
      <c r="F321">
        <v>5</v>
      </c>
      <c r="G321" s="85">
        <v>5.6005977717101203</v>
      </c>
      <c r="H321" s="85">
        <v>29113.629842180773</v>
      </c>
      <c r="I321" s="85">
        <v>6636.0593017694882</v>
      </c>
      <c r="J321" s="85">
        <v>163053.7304205109</v>
      </c>
      <c r="K321" t="s">
        <v>491</v>
      </c>
    </row>
    <row r="322" spans="2:11" x14ac:dyDescent="0.25">
      <c r="B322">
        <v>2026</v>
      </c>
      <c r="C322" t="s">
        <v>480</v>
      </c>
      <c r="D322">
        <v>2</v>
      </c>
      <c r="E322" t="s">
        <v>231</v>
      </c>
      <c r="F322">
        <v>5</v>
      </c>
      <c r="G322" s="85">
        <v>0</v>
      </c>
      <c r="H322" s="85">
        <v>29113.629842180773</v>
      </c>
      <c r="I322" s="85">
        <v>6636.0593017694882</v>
      </c>
      <c r="J322" s="85">
        <v>0</v>
      </c>
      <c r="K322" t="s">
        <v>491</v>
      </c>
    </row>
    <row r="323" spans="2:11" x14ac:dyDescent="0.25">
      <c r="B323">
        <v>2026</v>
      </c>
      <c r="C323" t="s">
        <v>481</v>
      </c>
      <c r="D323">
        <v>1</v>
      </c>
      <c r="E323" t="s">
        <v>231</v>
      </c>
      <c r="F323">
        <v>5</v>
      </c>
      <c r="G323" s="85">
        <v>5.6631854024904067</v>
      </c>
      <c r="H323" s="85">
        <v>29113.629842180773</v>
      </c>
      <c r="I323" s="85">
        <v>6636.0593017694882</v>
      </c>
      <c r="J323" s="85">
        <v>164875.88353574724</v>
      </c>
      <c r="K323" t="s">
        <v>491</v>
      </c>
    </row>
    <row r="324" spans="2:11" x14ac:dyDescent="0.25">
      <c r="B324">
        <v>2026</v>
      </c>
      <c r="C324" t="s">
        <v>481</v>
      </c>
      <c r="D324">
        <v>2</v>
      </c>
      <c r="E324" t="s">
        <v>231</v>
      </c>
      <c r="F324">
        <v>5</v>
      </c>
      <c r="G324" s="85">
        <v>0</v>
      </c>
      <c r="H324" s="85">
        <v>29113.629842180773</v>
      </c>
      <c r="I324" s="85">
        <v>6636.0593017694882</v>
      </c>
      <c r="J324" s="85">
        <v>0</v>
      </c>
      <c r="K324" t="s">
        <v>491</v>
      </c>
    </row>
    <row r="325" spans="2:11" x14ac:dyDescent="0.25">
      <c r="B325">
        <v>2026</v>
      </c>
      <c r="C325" t="s">
        <v>482</v>
      </c>
      <c r="D325">
        <v>1</v>
      </c>
      <c r="E325" t="s">
        <v>231</v>
      </c>
      <c r="F325">
        <v>5</v>
      </c>
      <c r="G325" s="85">
        <v>5.7257730332706824</v>
      </c>
      <c r="H325" s="85">
        <v>29113.629842180773</v>
      </c>
      <c r="I325" s="85">
        <v>6636.0593017694882</v>
      </c>
      <c r="J325" s="85">
        <v>166698.03665098327</v>
      </c>
      <c r="K325" t="s">
        <v>491</v>
      </c>
    </row>
    <row r="326" spans="2:11" x14ac:dyDescent="0.25">
      <c r="B326">
        <v>2026</v>
      </c>
      <c r="C326" t="s">
        <v>482</v>
      </c>
      <c r="D326">
        <v>2</v>
      </c>
      <c r="E326" t="s">
        <v>231</v>
      </c>
      <c r="F326">
        <v>5</v>
      </c>
      <c r="G326" s="85">
        <v>0</v>
      </c>
      <c r="H326" s="85">
        <v>29113.629842180773</v>
      </c>
      <c r="I326" s="85">
        <v>6636.0593017694882</v>
      </c>
      <c r="J326" s="85">
        <v>0</v>
      </c>
      <c r="K326" t="s">
        <v>491</v>
      </c>
    </row>
    <row r="327" spans="2:11" x14ac:dyDescent="0.25">
      <c r="B327">
        <v>2026</v>
      </c>
      <c r="C327" t="s">
        <v>483</v>
      </c>
      <c r="D327">
        <v>1</v>
      </c>
      <c r="E327" t="s">
        <v>231</v>
      </c>
      <c r="F327">
        <v>5</v>
      </c>
      <c r="G327" s="85">
        <v>5.7883606640509688</v>
      </c>
      <c r="H327" s="85">
        <v>29113.629842180773</v>
      </c>
      <c r="I327" s="85">
        <v>6636.0593017694882</v>
      </c>
      <c r="J327" s="85">
        <v>168520.18976621961</v>
      </c>
      <c r="K327" t="s">
        <v>491</v>
      </c>
    </row>
    <row r="328" spans="2:11" x14ac:dyDescent="0.25">
      <c r="B328">
        <v>2026</v>
      </c>
      <c r="C328" t="s">
        <v>483</v>
      </c>
      <c r="D328">
        <v>2</v>
      </c>
      <c r="E328" t="s">
        <v>231</v>
      </c>
      <c r="F328">
        <v>5</v>
      </c>
      <c r="G328" s="85">
        <v>0</v>
      </c>
      <c r="H328" s="85">
        <v>29113.629842180773</v>
      </c>
      <c r="I328" s="85">
        <v>6636.0593017694882</v>
      </c>
      <c r="J328" s="85">
        <v>0</v>
      </c>
      <c r="K328" t="s">
        <v>491</v>
      </c>
    </row>
    <row r="329" spans="2:11" x14ac:dyDescent="0.25">
      <c r="B329">
        <v>2026</v>
      </c>
      <c r="C329" t="s">
        <v>484</v>
      </c>
      <c r="D329">
        <v>1</v>
      </c>
      <c r="E329" t="s">
        <v>231</v>
      </c>
      <c r="F329">
        <v>5</v>
      </c>
      <c r="G329" s="85">
        <v>5.8509482948312437</v>
      </c>
      <c r="H329" s="85">
        <v>29113.629842180773</v>
      </c>
      <c r="I329" s="85">
        <v>6636.0593017694882</v>
      </c>
      <c r="J329" s="85">
        <v>170342.34288145561</v>
      </c>
      <c r="K329" t="s">
        <v>491</v>
      </c>
    </row>
    <row r="330" spans="2:11" x14ac:dyDescent="0.25">
      <c r="B330">
        <v>2026</v>
      </c>
      <c r="C330" t="s">
        <v>484</v>
      </c>
      <c r="D330">
        <v>2</v>
      </c>
      <c r="E330" t="s">
        <v>231</v>
      </c>
      <c r="F330">
        <v>5</v>
      </c>
      <c r="G330" s="85">
        <v>0</v>
      </c>
      <c r="H330" s="85">
        <v>29113.629842180773</v>
      </c>
      <c r="I330" s="85">
        <v>6636.0593017694882</v>
      </c>
      <c r="J330" s="85">
        <v>0</v>
      </c>
      <c r="K330" t="s">
        <v>491</v>
      </c>
    </row>
    <row r="331" spans="2:11" x14ac:dyDescent="0.25">
      <c r="B331">
        <v>2026</v>
      </c>
      <c r="C331" t="s">
        <v>485</v>
      </c>
      <c r="D331">
        <v>1</v>
      </c>
      <c r="E331" t="s">
        <v>231</v>
      </c>
      <c r="F331">
        <v>5</v>
      </c>
      <c r="G331" s="85">
        <v>5.9135359256115292</v>
      </c>
      <c r="H331" s="85">
        <v>29113.629842180773</v>
      </c>
      <c r="I331" s="85">
        <v>6636.0593017694882</v>
      </c>
      <c r="J331" s="85">
        <v>172164.49599669193</v>
      </c>
      <c r="K331" t="s">
        <v>491</v>
      </c>
    </row>
    <row r="332" spans="2:11" x14ac:dyDescent="0.25">
      <c r="B332">
        <v>2026</v>
      </c>
      <c r="C332" t="s">
        <v>485</v>
      </c>
      <c r="D332">
        <v>2</v>
      </c>
      <c r="E332" t="s">
        <v>231</v>
      </c>
      <c r="F332">
        <v>5</v>
      </c>
      <c r="G332" s="85">
        <v>0</v>
      </c>
      <c r="H332" s="85">
        <v>29113.629842180773</v>
      </c>
      <c r="I332" s="85">
        <v>6636.0593017694882</v>
      </c>
      <c r="J332" s="85">
        <v>0</v>
      </c>
      <c r="K332" t="s">
        <v>491</v>
      </c>
    </row>
    <row r="333" spans="2:11" x14ac:dyDescent="0.25">
      <c r="B333">
        <v>2026</v>
      </c>
      <c r="C333" t="s">
        <v>486</v>
      </c>
      <c r="D333">
        <v>1</v>
      </c>
      <c r="E333" t="s">
        <v>231</v>
      </c>
      <c r="F333">
        <v>5</v>
      </c>
      <c r="G333" s="85">
        <v>5.9761235563918058</v>
      </c>
      <c r="H333" s="85">
        <v>29113.629842180773</v>
      </c>
      <c r="I333" s="85">
        <v>6636.0593017694882</v>
      </c>
      <c r="J333" s="85">
        <v>173986.64911192798</v>
      </c>
      <c r="K333" t="s">
        <v>491</v>
      </c>
    </row>
    <row r="334" spans="2:11" x14ac:dyDescent="0.25">
      <c r="B334">
        <v>2026</v>
      </c>
      <c r="C334" t="s">
        <v>486</v>
      </c>
      <c r="D334">
        <v>2</v>
      </c>
      <c r="E334" t="s">
        <v>231</v>
      </c>
      <c r="F334">
        <v>5</v>
      </c>
      <c r="G334" s="85">
        <v>0</v>
      </c>
      <c r="H334" s="85">
        <v>29113.629842180773</v>
      </c>
      <c r="I334" s="85">
        <v>6636.0593017694882</v>
      </c>
      <c r="J334" s="85">
        <v>0</v>
      </c>
      <c r="K334" t="s">
        <v>491</v>
      </c>
    </row>
    <row r="335" spans="2:11" x14ac:dyDescent="0.25">
      <c r="B335">
        <v>2026</v>
      </c>
      <c r="C335" t="s">
        <v>487</v>
      </c>
      <c r="D335">
        <v>1</v>
      </c>
      <c r="E335" t="s">
        <v>231</v>
      </c>
      <c r="F335">
        <v>5</v>
      </c>
      <c r="G335" s="85">
        <v>6.0387111871720913</v>
      </c>
      <c r="H335" s="85">
        <v>29113.629842180773</v>
      </c>
      <c r="I335" s="85">
        <v>6636.0593017694882</v>
      </c>
      <c r="J335" s="85">
        <v>175808.80222716427</v>
      </c>
      <c r="K335" t="s">
        <v>491</v>
      </c>
    </row>
    <row r="336" spans="2:11" x14ac:dyDescent="0.25">
      <c r="B336">
        <v>2026</v>
      </c>
      <c r="C336" t="s">
        <v>487</v>
      </c>
      <c r="D336">
        <v>2</v>
      </c>
      <c r="E336" t="s">
        <v>231</v>
      </c>
      <c r="F336">
        <v>5</v>
      </c>
      <c r="G336" s="85">
        <v>0</v>
      </c>
      <c r="H336" s="85">
        <v>29113.629842180773</v>
      </c>
      <c r="I336" s="85">
        <v>6636.0593017694882</v>
      </c>
      <c r="J336" s="85">
        <v>0</v>
      </c>
      <c r="K336" t="s">
        <v>491</v>
      </c>
    </row>
    <row r="337" spans="2:11" x14ac:dyDescent="0.25">
      <c r="B337">
        <v>2026</v>
      </c>
      <c r="C337" t="s">
        <v>488</v>
      </c>
      <c r="D337">
        <v>1</v>
      </c>
      <c r="E337" t="s">
        <v>231</v>
      </c>
      <c r="F337">
        <v>5</v>
      </c>
      <c r="G337" s="85">
        <v>6.1012988179523671</v>
      </c>
      <c r="H337" s="85">
        <v>29113.629842180773</v>
      </c>
      <c r="I337" s="85">
        <v>6636.0593017694882</v>
      </c>
      <c r="J337" s="85">
        <v>177630.95534240032</v>
      </c>
      <c r="K337" t="s">
        <v>491</v>
      </c>
    </row>
    <row r="338" spans="2:11" x14ac:dyDescent="0.25">
      <c r="B338">
        <v>2026</v>
      </c>
      <c r="C338" t="s">
        <v>488</v>
      </c>
      <c r="D338">
        <v>2</v>
      </c>
      <c r="E338" t="s">
        <v>231</v>
      </c>
      <c r="F338">
        <v>5</v>
      </c>
      <c r="G338" s="85">
        <v>0</v>
      </c>
      <c r="H338" s="85">
        <v>29113.629842180773</v>
      </c>
      <c r="I338" s="85">
        <v>6636.0593017694882</v>
      </c>
      <c r="J338" s="85">
        <v>0</v>
      </c>
      <c r="K338" t="s">
        <v>491</v>
      </c>
    </row>
    <row r="339" spans="2:11" x14ac:dyDescent="0.25">
      <c r="B339">
        <v>2026</v>
      </c>
      <c r="C339" t="s">
        <v>489</v>
      </c>
      <c r="D339">
        <v>1</v>
      </c>
      <c r="E339" t="s">
        <v>231</v>
      </c>
      <c r="F339">
        <v>5</v>
      </c>
      <c r="G339" s="85">
        <v>6.1638864487326535</v>
      </c>
      <c r="H339" s="85">
        <v>29113.629842180773</v>
      </c>
      <c r="I339" s="85">
        <v>6636.0593017694882</v>
      </c>
      <c r="J339" s="85">
        <v>179453.10845763664</v>
      </c>
      <c r="K339" t="s">
        <v>491</v>
      </c>
    </row>
    <row r="340" spans="2:11" x14ac:dyDescent="0.25">
      <c r="B340">
        <v>2026</v>
      </c>
      <c r="C340" t="s">
        <v>489</v>
      </c>
      <c r="D340">
        <v>2</v>
      </c>
      <c r="E340" t="s">
        <v>231</v>
      </c>
      <c r="F340">
        <v>5</v>
      </c>
      <c r="G340" s="85">
        <v>0</v>
      </c>
      <c r="H340" s="85">
        <v>29113.629842180773</v>
      </c>
      <c r="I340" s="85">
        <v>6636.0593017694882</v>
      </c>
      <c r="J340" s="85">
        <v>0</v>
      </c>
      <c r="K340" t="s">
        <v>491</v>
      </c>
    </row>
    <row r="341" spans="2:11" x14ac:dyDescent="0.25">
      <c r="B341">
        <v>2026</v>
      </c>
      <c r="C341" t="s">
        <v>490</v>
      </c>
      <c r="D341">
        <v>1</v>
      </c>
      <c r="E341" t="s">
        <v>231</v>
      </c>
      <c r="F341">
        <v>5</v>
      </c>
      <c r="G341" s="85">
        <v>6.2264740795129283</v>
      </c>
      <c r="H341" s="85">
        <v>29113.629842180773</v>
      </c>
      <c r="I341" s="85">
        <v>6636.0593017694882</v>
      </c>
      <c r="J341" s="85">
        <v>181275.26157287264</v>
      </c>
      <c r="K341" t="s">
        <v>491</v>
      </c>
    </row>
    <row r="342" spans="2:11" x14ac:dyDescent="0.25">
      <c r="B342">
        <v>2026</v>
      </c>
      <c r="C342" t="s">
        <v>490</v>
      </c>
      <c r="D342">
        <v>2</v>
      </c>
      <c r="E342" t="s">
        <v>231</v>
      </c>
      <c r="F342">
        <v>5</v>
      </c>
      <c r="G342" s="85">
        <v>0</v>
      </c>
      <c r="H342" s="85">
        <v>29113.629842180773</v>
      </c>
      <c r="I342" s="85">
        <v>6636.0593017694882</v>
      </c>
      <c r="J342" s="85">
        <v>0</v>
      </c>
      <c r="K342" t="s">
        <v>491</v>
      </c>
    </row>
    <row r="343" spans="2:11" x14ac:dyDescent="0.25">
      <c r="B343">
        <v>2026</v>
      </c>
      <c r="C343" t="s">
        <v>479</v>
      </c>
      <c r="D343">
        <v>1</v>
      </c>
      <c r="E343" t="s">
        <v>231</v>
      </c>
      <c r="F343">
        <v>23</v>
      </c>
      <c r="G343" s="85">
        <v>7.0075486979646797</v>
      </c>
      <c r="H343" s="85">
        <v>29113.629842180773</v>
      </c>
      <c r="I343" s="85">
        <v>6636.0593017694882</v>
      </c>
      <c r="J343" s="85">
        <v>204015.17889359951</v>
      </c>
      <c r="K343" t="s">
        <v>491</v>
      </c>
    </row>
    <row r="344" spans="2:11" x14ac:dyDescent="0.25">
      <c r="B344">
        <v>2026</v>
      </c>
      <c r="C344" t="s">
        <v>479</v>
      </c>
      <c r="D344">
        <v>2</v>
      </c>
      <c r="E344" t="s">
        <v>231</v>
      </c>
      <c r="F344">
        <v>23</v>
      </c>
      <c r="G344" s="85">
        <v>2.0763107253228679</v>
      </c>
      <c r="H344" s="85">
        <v>29113.629842180773</v>
      </c>
      <c r="I344" s="85">
        <v>6636.0593017694882</v>
      </c>
      <c r="J344" s="85">
        <v>60448.941894399853</v>
      </c>
      <c r="K344" t="s">
        <v>491</v>
      </c>
    </row>
    <row r="345" spans="2:11" x14ac:dyDescent="0.25">
      <c r="B345">
        <v>2026</v>
      </c>
      <c r="C345" t="s">
        <v>480</v>
      </c>
      <c r="D345">
        <v>1</v>
      </c>
      <c r="E345" t="s">
        <v>231</v>
      </c>
      <c r="F345">
        <v>23</v>
      </c>
      <c r="G345" s="85">
        <v>7.0866650089836938</v>
      </c>
      <c r="H345" s="85">
        <v>29113.629842180773</v>
      </c>
      <c r="I345" s="85">
        <v>6636.0593017694882</v>
      </c>
      <c r="J345" s="85">
        <v>206318.54188708594</v>
      </c>
      <c r="K345" t="s">
        <v>491</v>
      </c>
    </row>
    <row r="346" spans="2:11" x14ac:dyDescent="0.25">
      <c r="B346">
        <v>2026</v>
      </c>
      <c r="C346" t="s">
        <v>480</v>
      </c>
      <c r="D346">
        <v>2</v>
      </c>
      <c r="E346" t="s">
        <v>231</v>
      </c>
      <c r="F346">
        <v>23</v>
      </c>
      <c r="G346" s="85">
        <v>2.0997525952544276</v>
      </c>
      <c r="H346" s="85">
        <v>29113.629842180773</v>
      </c>
      <c r="I346" s="85">
        <v>6636.0593017694882</v>
      </c>
      <c r="J346" s="85">
        <v>61131.419818395829</v>
      </c>
      <c r="K346" t="s">
        <v>491</v>
      </c>
    </row>
    <row r="347" spans="2:11" x14ac:dyDescent="0.25">
      <c r="B347">
        <v>2026</v>
      </c>
      <c r="C347" t="s">
        <v>481</v>
      </c>
      <c r="D347">
        <v>1</v>
      </c>
      <c r="E347" t="s">
        <v>231</v>
      </c>
      <c r="F347">
        <v>23</v>
      </c>
      <c r="G347" s="85">
        <v>7.1657813200027043</v>
      </c>
      <c r="H347" s="85">
        <v>29113.629842180773</v>
      </c>
      <c r="I347" s="85">
        <v>6636.0593017694882</v>
      </c>
      <c r="J347" s="85">
        <v>208621.90488057226</v>
      </c>
      <c r="K347" t="s">
        <v>491</v>
      </c>
    </row>
    <row r="348" spans="2:11" x14ac:dyDescent="0.25">
      <c r="B348">
        <v>2026</v>
      </c>
      <c r="C348" t="s">
        <v>481</v>
      </c>
      <c r="D348">
        <v>2</v>
      </c>
      <c r="E348" t="s">
        <v>231</v>
      </c>
      <c r="F348">
        <v>23</v>
      </c>
      <c r="G348" s="85">
        <v>2.1231944651859855</v>
      </c>
      <c r="H348" s="85">
        <v>29113.629842180773</v>
      </c>
      <c r="I348" s="85">
        <v>6636.0593017694882</v>
      </c>
      <c r="J348" s="85">
        <v>61813.897742391753</v>
      </c>
      <c r="K348" t="s">
        <v>491</v>
      </c>
    </row>
    <row r="349" spans="2:11" x14ac:dyDescent="0.25">
      <c r="B349">
        <v>2026</v>
      </c>
      <c r="C349" t="s">
        <v>482</v>
      </c>
      <c r="D349">
        <v>1</v>
      </c>
      <c r="E349" t="s">
        <v>231</v>
      </c>
      <c r="F349">
        <v>23</v>
      </c>
      <c r="G349" s="85">
        <v>7.2448976310217148</v>
      </c>
      <c r="H349" s="85">
        <v>29113.629842180773</v>
      </c>
      <c r="I349" s="85">
        <v>6636.0593017694882</v>
      </c>
      <c r="J349" s="85">
        <v>210925.2678740586</v>
      </c>
      <c r="K349" t="s">
        <v>491</v>
      </c>
    </row>
    <row r="350" spans="2:11" x14ac:dyDescent="0.25">
      <c r="B350">
        <v>2026</v>
      </c>
      <c r="C350" t="s">
        <v>482</v>
      </c>
      <c r="D350">
        <v>2</v>
      </c>
      <c r="E350" t="s">
        <v>231</v>
      </c>
      <c r="F350">
        <v>23</v>
      </c>
      <c r="G350" s="85">
        <v>2.1466363351175453</v>
      </c>
      <c r="H350" s="85">
        <v>29113.629842180773</v>
      </c>
      <c r="I350" s="85">
        <v>6636.0593017694882</v>
      </c>
      <c r="J350" s="85">
        <v>62496.375666387736</v>
      </c>
      <c r="K350" t="s">
        <v>491</v>
      </c>
    </row>
    <row r="351" spans="2:11" x14ac:dyDescent="0.25">
      <c r="B351">
        <v>2026</v>
      </c>
      <c r="C351" t="s">
        <v>483</v>
      </c>
      <c r="D351">
        <v>1</v>
      </c>
      <c r="E351" t="s">
        <v>231</v>
      </c>
      <c r="F351">
        <v>23</v>
      </c>
      <c r="G351" s="85">
        <v>7.3240139420407253</v>
      </c>
      <c r="H351" s="85">
        <v>29113.629842180773</v>
      </c>
      <c r="I351" s="85">
        <v>6636.0593017694882</v>
      </c>
      <c r="J351" s="85">
        <v>213228.63086754491</v>
      </c>
      <c r="K351" t="s">
        <v>491</v>
      </c>
    </row>
    <row r="352" spans="2:11" x14ac:dyDescent="0.25">
      <c r="B352">
        <v>2026</v>
      </c>
      <c r="C352" t="s">
        <v>483</v>
      </c>
      <c r="D352">
        <v>2</v>
      </c>
      <c r="E352" t="s">
        <v>231</v>
      </c>
      <c r="F352">
        <v>23</v>
      </c>
      <c r="G352" s="85">
        <v>2.1700782050491032</v>
      </c>
      <c r="H352" s="85">
        <v>29113.629842180773</v>
      </c>
      <c r="I352" s="85">
        <v>6636.0593017694882</v>
      </c>
      <c r="J352" s="85">
        <v>63178.85359038366</v>
      </c>
      <c r="K352" t="s">
        <v>491</v>
      </c>
    </row>
    <row r="353" spans="2:11" x14ac:dyDescent="0.25">
      <c r="B353">
        <v>2026</v>
      </c>
      <c r="C353" t="s">
        <v>484</v>
      </c>
      <c r="D353">
        <v>1</v>
      </c>
      <c r="E353" t="s">
        <v>231</v>
      </c>
      <c r="F353">
        <v>23</v>
      </c>
      <c r="G353" s="85">
        <v>7.4031302530597403</v>
      </c>
      <c r="H353" s="85">
        <v>29113.629842180773</v>
      </c>
      <c r="I353" s="85">
        <v>6636.0593017694882</v>
      </c>
      <c r="J353" s="85">
        <v>215531.99386103134</v>
      </c>
      <c r="K353" t="s">
        <v>491</v>
      </c>
    </row>
    <row r="354" spans="2:11" x14ac:dyDescent="0.25">
      <c r="B354">
        <v>2026</v>
      </c>
      <c r="C354" t="s">
        <v>484</v>
      </c>
      <c r="D354">
        <v>2</v>
      </c>
      <c r="E354" t="s">
        <v>231</v>
      </c>
      <c r="F354">
        <v>23</v>
      </c>
      <c r="G354" s="85">
        <v>2.1935200749806638</v>
      </c>
      <c r="H354" s="85">
        <v>29113.629842180773</v>
      </c>
      <c r="I354" s="85">
        <v>6636.0593017694882</v>
      </c>
      <c r="J354" s="85">
        <v>63861.331514379664</v>
      </c>
      <c r="K354" t="s">
        <v>491</v>
      </c>
    </row>
    <row r="355" spans="2:11" x14ac:dyDescent="0.25">
      <c r="B355">
        <v>2026</v>
      </c>
      <c r="C355" t="s">
        <v>485</v>
      </c>
      <c r="D355">
        <v>1</v>
      </c>
      <c r="E355" t="s">
        <v>231</v>
      </c>
      <c r="F355">
        <v>23</v>
      </c>
      <c r="G355" s="85">
        <v>7.482246564078749</v>
      </c>
      <c r="H355" s="85">
        <v>29113.629842180773</v>
      </c>
      <c r="I355" s="85">
        <v>6636.0593017694882</v>
      </c>
      <c r="J355" s="85">
        <v>217835.35685451762</v>
      </c>
      <c r="K355" t="s">
        <v>491</v>
      </c>
    </row>
    <row r="356" spans="2:11" x14ac:dyDescent="0.25">
      <c r="B356">
        <v>2026</v>
      </c>
      <c r="C356" t="s">
        <v>485</v>
      </c>
      <c r="D356">
        <v>2</v>
      </c>
      <c r="E356" t="s">
        <v>231</v>
      </c>
      <c r="F356">
        <v>23</v>
      </c>
      <c r="G356" s="85">
        <v>2.2169619449122218</v>
      </c>
      <c r="H356" s="85">
        <v>29113.629842180773</v>
      </c>
      <c r="I356" s="85">
        <v>6636.0593017694882</v>
      </c>
      <c r="J356" s="85">
        <v>64543.809438375589</v>
      </c>
      <c r="K356" t="s">
        <v>491</v>
      </c>
    </row>
    <row r="357" spans="2:11" x14ac:dyDescent="0.25">
      <c r="B357">
        <v>2026</v>
      </c>
      <c r="C357" t="s">
        <v>486</v>
      </c>
      <c r="D357">
        <v>1</v>
      </c>
      <c r="E357" t="s">
        <v>231</v>
      </c>
      <c r="F357">
        <v>23</v>
      </c>
      <c r="G357" s="85">
        <v>7.5613628750977622</v>
      </c>
      <c r="H357" s="85">
        <v>29113.629842180773</v>
      </c>
      <c r="I357" s="85">
        <v>6636.0593017694882</v>
      </c>
      <c r="J357" s="85">
        <v>220138.71984800402</v>
      </c>
      <c r="K357" t="s">
        <v>491</v>
      </c>
    </row>
    <row r="358" spans="2:11" x14ac:dyDescent="0.25">
      <c r="B358">
        <v>2026</v>
      </c>
      <c r="C358" t="s">
        <v>486</v>
      </c>
      <c r="D358">
        <v>2</v>
      </c>
      <c r="E358" t="s">
        <v>231</v>
      </c>
      <c r="F358">
        <v>23</v>
      </c>
      <c r="G358" s="85">
        <v>2.2404038148437806</v>
      </c>
      <c r="H358" s="85">
        <v>29113.629842180773</v>
      </c>
      <c r="I358" s="85">
        <v>6636.0593017694882</v>
      </c>
      <c r="J358" s="85">
        <v>65226.287362371535</v>
      </c>
      <c r="K358" t="s">
        <v>491</v>
      </c>
    </row>
    <row r="359" spans="2:11" x14ac:dyDescent="0.25">
      <c r="B359">
        <v>2026</v>
      </c>
      <c r="C359" t="s">
        <v>487</v>
      </c>
      <c r="D359">
        <v>1</v>
      </c>
      <c r="E359" t="s">
        <v>231</v>
      </c>
      <c r="F359">
        <v>23</v>
      </c>
      <c r="G359" s="85">
        <v>7.6404791861167718</v>
      </c>
      <c r="H359" s="85">
        <v>29113.629842180773</v>
      </c>
      <c r="I359" s="85">
        <v>6636.0593017694882</v>
      </c>
      <c r="J359" s="85">
        <v>222442.08284149031</v>
      </c>
      <c r="K359" t="s">
        <v>491</v>
      </c>
    </row>
    <row r="360" spans="2:11" x14ac:dyDescent="0.25">
      <c r="B360">
        <v>2026</v>
      </c>
      <c r="C360" t="s">
        <v>487</v>
      </c>
      <c r="D360">
        <v>2</v>
      </c>
      <c r="E360" t="s">
        <v>231</v>
      </c>
      <c r="F360">
        <v>23</v>
      </c>
      <c r="G360" s="85">
        <v>2.2638456847753394</v>
      </c>
      <c r="H360" s="85">
        <v>29113.629842180773</v>
      </c>
      <c r="I360" s="85">
        <v>6636.0593017694882</v>
      </c>
      <c r="J360" s="85">
        <v>65908.765286367488</v>
      </c>
      <c r="K360" t="s">
        <v>491</v>
      </c>
    </row>
    <row r="361" spans="2:11" x14ac:dyDescent="0.25">
      <c r="B361">
        <v>2026</v>
      </c>
      <c r="C361" t="s">
        <v>488</v>
      </c>
      <c r="D361">
        <v>1</v>
      </c>
      <c r="E361" t="s">
        <v>231</v>
      </c>
      <c r="F361">
        <v>23</v>
      </c>
      <c r="G361" s="85">
        <v>7.719595497135785</v>
      </c>
      <c r="H361" s="85">
        <v>29113.629842180773</v>
      </c>
      <c r="I361" s="85">
        <v>6636.0593017694882</v>
      </c>
      <c r="J361" s="85">
        <v>224745.44583497671</v>
      </c>
      <c r="K361" t="s">
        <v>491</v>
      </c>
    </row>
    <row r="362" spans="2:11" x14ac:dyDescent="0.25">
      <c r="B362">
        <v>2026</v>
      </c>
      <c r="C362" t="s">
        <v>488</v>
      </c>
      <c r="D362">
        <v>2</v>
      </c>
      <c r="E362" t="s">
        <v>231</v>
      </c>
      <c r="F362">
        <v>23</v>
      </c>
      <c r="G362" s="85">
        <v>2.2872875547068983</v>
      </c>
      <c r="H362" s="85">
        <v>29113.629842180773</v>
      </c>
      <c r="I362" s="85">
        <v>6636.0593017694882</v>
      </c>
      <c r="J362" s="85">
        <v>66591.243210363435</v>
      </c>
      <c r="K362" t="s">
        <v>491</v>
      </c>
    </row>
    <row r="363" spans="2:11" x14ac:dyDescent="0.25">
      <c r="B363">
        <v>2026</v>
      </c>
      <c r="C363" t="s">
        <v>489</v>
      </c>
      <c r="D363">
        <v>1</v>
      </c>
      <c r="E363" t="s">
        <v>231</v>
      </c>
      <c r="F363">
        <v>23</v>
      </c>
      <c r="G363" s="85">
        <v>7.7987118081547928</v>
      </c>
      <c r="H363" s="85">
        <v>29113.629842180773</v>
      </c>
      <c r="I363" s="85">
        <v>6636.0593017694882</v>
      </c>
      <c r="J363" s="85">
        <v>227048.80882846296</v>
      </c>
      <c r="K363" t="s">
        <v>491</v>
      </c>
    </row>
    <row r="364" spans="2:11" x14ac:dyDescent="0.25">
      <c r="B364">
        <v>2026</v>
      </c>
      <c r="C364" t="s">
        <v>489</v>
      </c>
      <c r="D364">
        <v>2</v>
      </c>
      <c r="E364" t="s">
        <v>231</v>
      </c>
      <c r="F364">
        <v>23</v>
      </c>
      <c r="G364" s="85">
        <v>2.3107294246384571</v>
      </c>
      <c r="H364" s="85">
        <v>29113.629842180773</v>
      </c>
      <c r="I364" s="85">
        <v>6636.0593017694882</v>
      </c>
      <c r="J364" s="85">
        <v>67273.721134359395</v>
      </c>
      <c r="K364" t="s">
        <v>491</v>
      </c>
    </row>
    <row r="365" spans="2:11" x14ac:dyDescent="0.25">
      <c r="B365">
        <v>2026</v>
      </c>
      <c r="C365" t="s">
        <v>490</v>
      </c>
      <c r="D365">
        <v>1</v>
      </c>
      <c r="E365" t="s">
        <v>231</v>
      </c>
      <c r="F365">
        <v>23</v>
      </c>
      <c r="G365" s="85">
        <v>7.8778281191738069</v>
      </c>
      <c r="H365" s="85">
        <v>29113.629842180773</v>
      </c>
      <c r="I365" s="85">
        <v>6636.0593017694882</v>
      </c>
      <c r="J365" s="85">
        <v>229352.17182194936</v>
      </c>
      <c r="K365" t="s">
        <v>491</v>
      </c>
    </row>
    <row r="366" spans="2:11" x14ac:dyDescent="0.25">
      <c r="B366">
        <v>2026</v>
      </c>
      <c r="C366" t="s">
        <v>490</v>
      </c>
      <c r="D366">
        <v>2</v>
      </c>
      <c r="E366" t="s">
        <v>231</v>
      </c>
      <c r="F366">
        <v>23</v>
      </c>
      <c r="G366" s="85">
        <v>2.3341712945700168</v>
      </c>
      <c r="H366" s="85">
        <v>29113.629842180773</v>
      </c>
      <c r="I366" s="85">
        <v>6636.0593017694882</v>
      </c>
      <c r="J366" s="85">
        <v>67956.199058355371</v>
      </c>
      <c r="K366" t="s">
        <v>491</v>
      </c>
    </row>
    <row r="367" spans="2:11" x14ac:dyDescent="0.25">
      <c r="B367">
        <v>2026</v>
      </c>
      <c r="C367" t="s">
        <v>479</v>
      </c>
      <c r="D367">
        <v>1</v>
      </c>
      <c r="E367" t="s">
        <v>231</v>
      </c>
      <c r="F367">
        <v>17</v>
      </c>
      <c r="G367" s="85">
        <v>1.6467997234212315</v>
      </c>
      <c r="H367" s="85">
        <v>29113.629842180773</v>
      </c>
      <c r="I367" s="85">
        <v>6636.0593017694882</v>
      </c>
      <c r="J367" s="85">
        <v>47944.317571891406</v>
      </c>
      <c r="K367" t="s">
        <v>491</v>
      </c>
    </row>
    <row r="368" spans="2:11" x14ac:dyDescent="0.25">
      <c r="B368">
        <v>2026</v>
      </c>
      <c r="C368" t="s">
        <v>479</v>
      </c>
      <c r="D368">
        <v>2</v>
      </c>
      <c r="E368" t="s">
        <v>231</v>
      </c>
      <c r="F368">
        <v>17</v>
      </c>
      <c r="G368" s="85">
        <v>2.5135364199587218</v>
      </c>
      <c r="H368" s="85">
        <v>29113.629842180773</v>
      </c>
      <c r="I368" s="85">
        <v>6636.0593017694882</v>
      </c>
      <c r="J368" s="85">
        <v>73178.168925518461</v>
      </c>
      <c r="K368" t="s">
        <v>491</v>
      </c>
    </row>
    <row r="369" spans="2:11" x14ac:dyDescent="0.25">
      <c r="B369">
        <v>2026</v>
      </c>
      <c r="C369" t="s">
        <v>480</v>
      </c>
      <c r="D369">
        <v>1</v>
      </c>
      <c r="E369" t="s">
        <v>231</v>
      </c>
      <c r="F369">
        <v>17</v>
      </c>
      <c r="G369" s="85">
        <v>1.6651031663619145</v>
      </c>
      <c r="H369" s="85">
        <v>29113.629842180773</v>
      </c>
      <c r="I369" s="85">
        <v>6636.0593017694882</v>
      </c>
      <c r="J369" s="85">
        <v>48477.197234503932</v>
      </c>
      <c r="K369" t="s">
        <v>491</v>
      </c>
    </row>
    <row r="370" spans="2:11" x14ac:dyDescent="0.25">
      <c r="B370">
        <v>2026</v>
      </c>
      <c r="C370" t="s">
        <v>480</v>
      </c>
      <c r="D370">
        <v>2</v>
      </c>
      <c r="E370" t="s">
        <v>231</v>
      </c>
      <c r="F370">
        <v>17</v>
      </c>
      <c r="G370" s="85">
        <v>2.5414732539208167</v>
      </c>
      <c r="H370" s="85">
        <v>29113.629842180773</v>
      </c>
      <c r="I370" s="85">
        <v>6636.0593017694882</v>
      </c>
      <c r="J370" s="85">
        <v>73991.511568453367</v>
      </c>
      <c r="K370" t="s">
        <v>491</v>
      </c>
    </row>
    <row r="371" spans="2:11" x14ac:dyDescent="0.25">
      <c r="B371">
        <v>2026</v>
      </c>
      <c r="C371" t="s">
        <v>481</v>
      </c>
      <c r="D371">
        <v>1</v>
      </c>
      <c r="E371" t="s">
        <v>231</v>
      </c>
      <c r="F371">
        <v>17</v>
      </c>
      <c r="G371" s="85">
        <v>1.6834066093025957</v>
      </c>
      <c r="H371" s="85">
        <v>29113.629842180773</v>
      </c>
      <c r="I371" s="85">
        <v>6636.0593017694882</v>
      </c>
      <c r="J371" s="85">
        <v>49010.0768971164</v>
      </c>
      <c r="K371" t="s">
        <v>491</v>
      </c>
    </row>
    <row r="372" spans="2:11" x14ac:dyDescent="0.25">
      <c r="B372">
        <v>2026</v>
      </c>
      <c r="C372" t="s">
        <v>481</v>
      </c>
      <c r="D372">
        <v>2</v>
      </c>
      <c r="E372" t="s">
        <v>231</v>
      </c>
      <c r="F372">
        <v>17</v>
      </c>
      <c r="G372" s="85">
        <v>2.5694100878829094</v>
      </c>
      <c r="H372" s="85">
        <v>29113.629842180773</v>
      </c>
      <c r="I372" s="85">
        <v>6636.0593017694882</v>
      </c>
      <c r="J372" s="85">
        <v>74804.854211388199</v>
      </c>
      <c r="K372" t="s">
        <v>491</v>
      </c>
    </row>
    <row r="373" spans="2:11" x14ac:dyDescent="0.25">
      <c r="B373">
        <v>2026</v>
      </c>
      <c r="C373" t="s">
        <v>482</v>
      </c>
      <c r="D373">
        <v>1</v>
      </c>
      <c r="E373" t="s">
        <v>231</v>
      </c>
      <c r="F373">
        <v>17</v>
      </c>
      <c r="G373" s="85">
        <v>1.7017100522432782</v>
      </c>
      <c r="H373" s="85">
        <v>29113.629842180773</v>
      </c>
      <c r="I373" s="85">
        <v>6636.0593017694882</v>
      </c>
      <c r="J373" s="85">
        <v>49542.956559728904</v>
      </c>
      <c r="K373" t="s">
        <v>491</v>
      </c>
    </row>
    <row r="374" spans="2:11" x14ac:dyDescent="0.25">
      <c r="B374">
        <v>2026</v>
      </c>
      <c r="C374" t="s">
        <v>482</v>
      </c>
      <c r="D374">
        <v>2</v>
      </c>
      <c r="E374" t="s">
        <v>231</v>
      </c>
      <c r="F374">
        <v>17</v>
      </c>
      <c r="G374" s="85">
        <v>2.5973469218450038</v>
      </c>
      <c r="H374" s="85">
        <v>29113.629842180773</v>
      </c>
      <c r="I374" s="85">
        <v>6636.0593017694882</v>
      </c>
      <c r="J374" s="85">
        <v>75618.196854323076</v>
      </c>
      <c r="K374" t="s">
        <v>491</v>
      </c>
    </row>
    <row r="375" spans="2:11" x14ac:dyDescent="0.25">
      <c r="B375">
        <v>2026</v>
      </c>
      <c r="C375" t="s">
        <v>483</v>
      </c>
      <c r="D375">
        <v>1</v>
      </c>
      <c r="E375" t="s">
        <v>231</v>
      </c>
      <c r="F375">
        <v>17</v>
      </c>
      <c r="G375" s="85">
        <v>1.7200134951839603</v>
      </c>
      <c r="H375" s="85">
        <v>29113.629842180773</v>
      </c>
      <c r="I375" s="85">
        <v>6636.0593017694882</v>
      </c>
      <c r="J375" s="85">
        <v>50075.836222341401</v>
      </c>
      <c r="K375" t="s">
        <v>491</v>
      </c>
    </row>
    <row r="376" spans="2:11" x14ac:dyDescent="0.25">
      <c r="B376">
        <v>2026</v>
      </c>
      <c r="C376" t="s">
        <v>483</v>
      </c>
      <c r="D376">
        <v>2</v>
      </c>
      <c r="E376" t="s">
        <v>231</v>
      </c>
      <c r="F376">
        <v>17</v>
      </c>
      <c r="G376" s="85">
        <v>2.6252837558070974</v>
      </c>
      <c r="H376" s="85">
        <v>29113.629842180773</v>
      </c>
      <c r="I376" s="85">
        <v>6636.0593017694882</v>
      </c>
      <c r="J376" s="85">
        <v>76431.539497257938</v>
      </c>
      <c r="K376" t="s">
        <v>491</v>
      </c>
    </row>
    <row r="377" spans="2:11" x14ac:dyDescent="0.25">
      <c r="B377">
        <v>2026</v>
      </c>
      <c r="C377" t="s">
        <v>484</v>
      </c>
      <c r="D377">
        <v>1</v>
      </c>
      <c r="E377" t="s">
        <v>231</v>
      </c>
      <c r="F377">
        <v>17</v>
      </c>
      <c r="G377" s="85">
        <v>1.7383169381246433</v>
      </c>
      <c r="H377" s="85">
        <v>29113.629842180773</v>
      </c>
      <c r="I377" s="85">
        <v>6636.0593017694882</v>
      </c>
      <c r="J377" s="85">
        <v>50608.715884953926</v>
      </c>
      <c r="K377" t="s">
        <v>491</v>
      </c>
    </row>
    <row r="378" spans="2:11" x14ac:dyDescent="0.25">
      <c r="B378">
        <v>2026</v>
      </c>
      <c r="C378" t="s">
        <v>484</v>
      </c>
      <c r="D378">
        <v>2</v>
      </c>
      <c r="E378" t="s">
        <v>231</v>
      </c>
      <c r="F378">
        <v>17</v>
      </c>
      <c r="G378" s="85">
        <v>2.6532205897691927</v>
      </c>
      <c r="H378" s="85">
        <v>29113.629842180773</v>
      </c>
      <c r="I378" s="85">
        <v>6636.0593017694882</v>
      </c>
      <c r="J378" s="85">
        <v>77244.882140192844</v>
      </c>
      <c r="K378" t="s">
        <v>491</v>
      </c>
    </row>
    <row r="379" spans="2:11" x14ac:dyDescent="0.25">
      <c r="B379">
        <v>2026</v>
      </c>
      <c r="C379" t="s">
        <v>485</v>
      </c>
      <c r="D379">
        <v>1</v>
      </c>
      <c r="E379" t="s">
        <v>231</v>
      </c>
      <c r="F379">
        <v>17</v>
      </c>
      <c r="G379" s="85">
        <v>1.7566203810653245</v>
      </c>
      <c r="H379" s="85">
        <v>29113.629842180773</v>
      </c>
      <c r="I379" s="85">
        <v>6636.0593017694882</v>
      </c>
      <c r="J379" s="85">
        <v>51141.595547566394</v>
      </c>
      <c r="K379" t="s">
        <v>491</v>
      </c>
    </row>
    <row r="380" spans="2:11" x14ac:dyDescent="0.25">
      <c r="B380">
        <v>2026</v>
      </c>
      <c r="C380" t="s">
        <v>485</v>
      </c>
      <c r="D380">
        <v>2</v>
      </c>
      <c r="E380" t="s">
        <v>231</v>
      </c>
      <c r="F380">
        <v>17</v>
      </c>
      <c r="G380" s="85">
        <v>2.681157423731285</v>
      </c>
      <c r="H380" s="85">
        <v>29113.629842180773</v>
      </c>
      <c r="I380" s="85">
        <v>6636.0593017694882</v>
      </c>
      <c r="J380" s="85">
        <v>78058.224783127662</v>
      </c>
      <c r="K380" t="s">
        <v>491</v>
      </c>
    </row>
    <row r="381" spans="2:11" x14ac:dyDescent="0.25">
      <c r="B381">
        <v>2026</v>
      </c>
      <c r="C381" t="s">
        <v>486</v>
      </c>
      <c r="D381">
        <v>1</v>
      </c>
      <c r="E381" t="s">
        <v>231</v>
      </c>
      <c r="F381">
        <v>17</v>
      </c>
      <c r="G381" s="85">
        <v>1.7749238240060075</v>
      </c>
      <c r="H381" s="85">
        <v>29113.629842180773</v>
      </c>
      <c r="I381" s="85">
        <v>6636.0593017694882</v>
      </c>
      <c r="J381" s="85">
        <v>51674.475210178913</v>
      </c>
      <c r="K381" t="s">
        <v>491</v>
      </c>
    </row>
    <row r="382" spans="2:11" x14ac:dyDescent="0.25">
      <c r="B382">
        <v>2026</v>
      </c>
      <c r="C382" t="s">
        <v>486</v>
      </c>
      <c r="D382">
        <v>2</v>
      </c>
      <c r="E382" t="s">
        <v>231</v>
      </c>
      <c r="F382">
        <v>17</v>
      </c>
      <c r="G382" s="85">
        <v>2.7090942576933799</v>
      </c>
      <c r="H382" s="85">
        <v>29113.629842180773</v>
      </c>
      <c r="I382" s="85">
        <v>6636.0593017694882</v>
      </c>
      <c r="J382" s="85">
        <v>78871.567426062553</v>
      </c>
      <c r="K382" t="s">
        <v>491</v>
      </c>
    </row>
    <row r="383" spans="2:11" x14ac:dyDescent="0.25">
      <c r="B383">
        <v>2026</v>
      </c>
      <c r="C383" t="s">
        <v>487</v>
      </c>
      <c r="D383">
        <v>1</v>
      </c>
      <c r="E383" t="s">
        <v>231</v>
      </c>
      <c r="F383">
        <v>17</v>
      </c>
      <c r="G383" s="85">
        <v>1.7932272669466891</v>
      </c>
      <c r="H383" s="85">
        <v>29113.629842180773</v>
      </c>
      <c r="I383" s="85">
        <v>6636.0593017694882</v>
      </c>
      <c r="J383" s="85">
        <v>52207.354872791395</v>
      </c>
      <c r="K383" t="s">
        <v>491</v>
      </c>
    </row>
    <row r="384" spans="2:11" x14ac:dyDescent="0.25">
      <c r="B384">
        <v>2026</v>
      </c>
      <c r="C384" t="s">
        <v>487</v>
      </c>
      <c r="D384">
        <v>2</v>
      </c>
      <c r="E384" t="s">
        <v>231</v>
      </c>
      <c r="F384">
        <v>17</v>
      </c>
      <c r="G384" s="85">
        <v>2.737031091655473</v>
      </c>
      <c r="H384" s="85">
        <v>29113.629842180773</v>
      </c>
      <c r="I384" s="85">
        <v>6636.0593017694882</v>
      </c>
      <c r="J384" s="85">
        <v>79684.9100689974</v>
      </c>
      <c r="K384" t="s">
        <v>491</v>
      </c>
    </row>
    <row r="385" spans="2:11" x14ac:dyDescent="0.25">
      <c r="B385">
        <v>2026</v>
      </c>
      <c r="C385" t="s">
        <v>488</v>
      </c>
      <c r="D385">
        <v>1</v>
      </c>
      <c r="E385" t="s">
        <v>231</v>
      </c>
      <c r="F385">
        <v>17</v>
      </c>
      <c r="G385" s="85">
        <v>1.8115307098873721</v>
      </c>
      <c r="H385" s="85">
        <v>29113.629842180773</v>
      </c>
      <c r="I385" s="85">
        <v>6636.0593017694882</v>
      </c>
      <c r="J385" s="85">
        <v>52740.234535403913</v>
      </c>
      <c r="K385" t="s">
        <v>491</v>
      </c>
    </row>
    <row r="386" spans="2:11" x14ac:dyDescent="0.25">
      <c r="B386">
        <v>2026</v>
      </c>
      <c r="C386" t="s">
        <v>488</v>
      </c>
      <c r="D386">
        <v>2</v>
      </c>
      <c r="E386" t="s">
        <v>231</v>
      </c>
      <c r="F386">
        <v>17</v>
      </c>
      <c r="G386" s="85">
        <v>2.7649679256175679</v>
      </c>
      <c r="H386" s="85">
        <v>29113.629842180773</v>
      </c>
      <c r="I386" s="85">
        <v>6636.0593017694882</v>
      </c>
      <c r="J386" s="85">
        <v>80498.252711932291</v>
      </c>
      <c r="K386" t="s">
        <v>491</v>
      </c>
    </row>
    <row r="387" spans="2:11" x14ac:dyDescent="0.25">
      <c r="B387">
        <v>2026</v>
      </c>
      <c r="C387" t="s">
        <v>489</v>
      </c>
      <c r="D387">
        <v>1</v>
      </c>
      <c r="E387" t="s">
        <v>231</v>
      </c>
      <c r="F387">
        <v>17</v>
      </c>
      <c r="G387" s="85">
        <v>1.8298341528280533</v>
      </c>
      <c r="H387" s="85">
        <v>29113.629842180773</v>
      </c>
      <c r="I387" s="85">
        <v>6636.0593017694882</v>
      </c>
      <c r="J387" s="85">
        <v>53273.114198016388</v>
      </c>
      <c r="K387" t="s">
        <v>491</v>
      </c>
    </row>
    <row r="388" spans="2:11" x14ac:dyDescent="0.25">
      <c r="B388">
        <v>2026</v>
      </c>
      <c r="C388" t="s">
        <v>489</v>
      </c>
      <c r="D388">
        <v>2</v>
      </c>
      <c r="E388" t="s">
        <v>231</v>
      </c>
      <c r="F388">
        <v>17</v>
      </c>
      <c r="G388" s="85">
        <v>2.7929047595796606</v>
      </c>
      <c r="H388" s="85">
        <v>29113.629842180773</v>
      </c>
      <c r="I388" s="85">
        <v>6636.0593017694882</v>
      </c>
      <c r="J388" s="85">
        <v>81311.595354867124</v>
      </c>
      <c r="K388" t="s">
        <v>491</v>
      </c>
    </row>
    <row r="389" spans="2:11" x14ac:dyDescent="0.25">
      <c r="B389">
        <v>2026</v>
      </c>
      <c r="C389" t="s">
        <v>490</v>
      </c>
      <c r="D389">
        <v>1</v>
      </c>
      <c r="E389" t="s">
        <v>231</v>
      </c>
      <c r="F389">
        <v>17</v>
      </c>
      <c r="G389" s="85">
        <v>1.8481375957687363</v>
      </c>
      <c r="H389" s="85">
        <v>29113.629842180773</v>
      </c>
      <c r="I389" s="85">
        <v>6636.0593017694882</v>
      </c>
      <c r="J389" s="85">
        <v>53805.993860628907</v>
      </c>
      <c r="K389" t="s">
        <v>491</v>
      </c>
    </row>
    <row r="390" spans="2:11" x14ac:dyDescent="0.25">
      <c r="B390">
        <v>2026</v>
      </c>
      <c r="C390" t="s">
        <v>490</v>
      </c>
      <c r="D390">
        <v>2</v>
      </c>
      <c r="E390" t="s">
        <v>231</v>
      </c>
      <c r="F390">
        <v>17</v>
      </c>
      <c r="G390" s="85">
        <v>2.8208415935417559</v>
      </c>
      <c r="H390" s="85">
        <v>29113.629842180773</v>
      </c>
      <c r="I390" s="85">
        <v>6636.0593017694882</v>
      </c>
      <c r="J390" s="85">
        <v>82124.93799780203</v>
      </c>
      <c r="K390" t="s">
        <v>491</v>
      </c>
    </row>
    <row r="391" spans="2:11" x14ac:dyDescent="0.25">
      <c r="B391">
        <v>2026</v>
      </c>
      <c r="C391" t="s">
        <v>479</v>
      </c>
      <c r="D391">
        <v>1</v>
      </c>
      <c r="E391" t="s">
        <v>231</v>
      </c>
      <c r="F391">
        <v>7</v>
      </c>
      <c r="G391" s="85">
        <v>2.6399074537764657</v>
      </c>
      <c r="H391" s="85">
        <v>29113.629842180773</v>
      </c>
      <c r="I391" s="85">
        <v>6636.0593017694882</v>
      </c>
      <c r="J391" s="85">
        <v>76857.288426861967</v>
      </c>
      <c r="K391" t="s">
        <v>491</v>
      </c>
    </row>
    <row r="392" spans="2:11" x14ac:dyDescent="0.25">
      <c r="B392">
        <v>2026</v>
      </c>
      <c r="C392" t="s">
        <v>479</v>
      </c>
      <c r="D392">
        <v>2</v>
      </c>
      <c r="E392" t="s">
        <v>231</v>
      </c>
      <c r="F392">
        <v>7</v>
      </c>
      <c r="G392" s="85">
        <v>0</v>
      </c>
      <c r="H392" s="85">
        <v>29113.629842180773</v>
      </c>
      <c r="I392" s="85">
        <v>6636.0593017694882</v>
      </c>
      <c r="J392" s="85">
        <v>0</v>
      </c>
      <c r="K392" t="s">
        <v>491</v>
      </c>
    </row>
    <row r="393" spans="2:11" x14ac:dyDescent="0.25">
      <c r="B393">
        <v>2026</v>
      </c>
      <c r="C393" t="s">
        <v>480</v>
      </c>
      <c r="D393">
        <v>1</v>
      </c>
      <c r="E393" t="s">
        <v>231</v>
      </c>
      <c r="F393">
        <v>7</v>
      </c>
      <c r="G393" s="85">
        <v>5.3256803090803828</v>
      </c>
      <c r="H393" s="85">
        <v>29113.629842180773</v>
      </c>
      <c r="I393" s="85">
        <v>6636.0593017694882</v>
      </c>
      <c r="J393" s="85">
        <v>155049.88517635714</v>
      </c>
      <c r="K393" t="s">
        <v>491</v>
      </c>
    </row>
    <row r="394" spans="2:11" x14ac:dyDescent="0.25">
      <c r="B394">
        <v>2026</v>
      </c>
      <c r="C394" t="s">
        <v>480</v>
      </c>
      <c r="D394">
        <v>2</v>
      </c>
      <c r="E394" t="s">
        <v>231</v>
      </c>
      <c r="F394">
        <v>7</v>
      </c>
      <c r="G394" s="85">
        <v>0</v>
      </c>
      <c r="H394" s="85">
        <v>29113.629842180773</v>
      </c>
      <c r="I394" s="85">
        <v>6636.0593017694882</v>
      </c>
      <c r="J394" s="85">
        <v>0</v>
      </c>
      <c r="K394" t="s">
        <v>491</v>
      </c>
    </row>
    <row r="395" spans="2:11" x14ac:dyDescent="0.25">
      <c r="B395">
        <v>2026</v>
      </c>
      <c r="C395" t="s">
        <v>481</v>
      </c>
      <c r="D395">
        <v>1</v>
      </c>
      <c r="E395" t="s">
        <v>231</v>
      </c>
      <c r="F395">
        <v>7</v>
      </c>
      <c r="G395" s="85">
        <v>1.0992426840775045</v>
      </c>
      <c r="H395" s="85">
        <v>29113.629842180773</v>
      </c>
      <c r="I395" s="85">
        <v>6636.0593017694882</v>
      </c>
      <c r="J395" s="85">
        <v>32002.944610957726</v>
      </c>
      <c r="K395" t="s">
        <v>491</v>
      </c>
    </row>
    <row r="396" spans="2:11" x14ac:dyDescent="0.25">
      <c r="B396">
        <v>2026</v>
      </c>
      <c r="C396" t="s">
        <v>481</v>
      </c>
      <c r="D396">
        <v>2</v>
      </c>
      <c r="E396" t="s">
        <v>231</v>
      </c>
      <c r="F396">
        <v>7</v>
      </c>
      <c r="G396" s="85">
        <v>0</v>
      </c>
      <c r="H396" s="85">
        <v>29113.629842180773</v>
      </c>
      <c r="I396" s="85">
        <v>6636.0593017694882</v>
      </c>
      <c r="J396" s="85">
        <v>0</v>
      </c>
      <c r="K396" t="s">
        <v>491</v>
      </c>
    </row>
    <row r="397" spans="2:11" x14ac:dyDescent="0.25">
      <c r="B397">
        <v>2026</v>
      </c>
      <c r="C397" t="s">
        <v>482</v>
      </c>
      <c r="D397">
        <v>1</v>
      </c>
      <c r="E397" t="s">
        <v>231</v>
      </c>
      <c r="F397">
        <v>7</v>
      </c>
      <c r="G397" s="85">
        <v>0.88281958204217037</v>
      </c>
      <c r="H397" s="85">
        <v>29113.629842180773</v>
      </c>
      <c r="I397" s="85">
        <v>6636.0593017694882</v>
      </c>
      <c r="J397" s="85">
        <v>25702.082529004489</v>
      </c>
      <c r="K397" t="s">
        <v>491</v>
      </c>
    </row>
    <row r="398" spans="2:11" x14ac:dyDescent="0.25">
      <c r="B398">
        <v>2026</v>
      </c>
      <c r="C398" t="s">
        <v>482</v>
      </c>
      <c r="D398">
        <v>2</v>
      </c>
      <c r="E398" t="s">
        <v>231</v>
      </c>
      <c r="F398">
        <v>7</v>
      </c>
      <c r="G398" s="85">
        <v>0</v>
      </c>
      <c r="H398" s="85">
        <v>29113.629842180773</v>
      </c>
      <c r="I398" s="85">
        <v>6636.0593017694882</v>
      </c>
      <c r="J398" s="85">
        <v>0</v>
      </c>
      <c r="K398" t="s">
        <v>491</v>
      </c>
    </row>
    <row r="399" spans="2:11" x14ac:dyDescent="0.25">
      <c r="B399">
        <v>2026</v>
      </c>
      <c r="C399" t="s">
        <v>483</v>
      </c>
      <c r="D399">
        <v>1</v>
      </c>
      <c r="E399" t="s">
        <v>231</v>
      </c>
      <c r="F399">
        <v>7</v>
      </c>
      <c r="G399" s="85">
        <v>1.7522219473995977</v>
      </c>
      <c r="H399" s="85">
        <v>29113.629842180773</v>
      </c>
      <c r="I399" s="85">
        <v>6636.0593017694882</v>
      </c>
      <c r="J399" s="85">
        <v>51013.541177937033</v>
      </c>
      <c r="K399" t="s">
        <v>491</v>
      </c>
    </row>
    <row r="400" spans="2:11" x14ac:dyDescent="0.25">
      <c r="B400">
        <v>2026</v>
      </c>
      <c r="C400" t="s">
        <v>483</v>
      </c>
      <c r="D400">
        <v>2</v>
      </c>
      <c r="E400" t="s">
        <v>231</v>
      </c>
      <c r="F400">
        <v>7</v>
      </c>
      <c r="G400" s="85">
        <v>0</v>
      </c>
      <c r="H400" s="85">
        <v>29113.629842180773</v>
      </c>
      <c r="I400" s="85">
        <v>6636.0593017694882</v>
      </c>
      <c r="J400" s="85">
        <v>0</v>
      </c>
      <c r="K400" t="s">
        <v>491</v>
      </c>
    </row>
    <row r="401" spans="2:11" x14ac:dyDescent="0.25">
      <c r="B401">
        <v>2026</v>
      </c>
      <c r="C401" t="s">
        <v>484</v>
      </c>
      <c r="D401">
        <v>1</v>
      </c>
      <c r="E401" t="s">
        <v>231</v>
      </c>
      <c r="F401">
        <v>7</v>
      </c>
      <c r="G401" s="85">
        <v>2.5811717486518435</v>
      </c>
      <c r="H401" s="85">
        <v>29113.629842180773</v>
      </c>
      <c r="I401" s="85">
        <v>6636.0593017694882</v>
      </c>
      <c r="J401" s="85">
        <v>75147.278849344235</v>
      </c>
      <c r="K401" t="s">
        <v>491</v>
      </c>
    </row>
    <row r="402" spans="2:11" x14ac:dyDescent="0.25">
      <c r="B402">
        <v>2026</v>
      </c>
      <c r="C402" t="s">
        <v>484</v>
      </c>
      <c r="D402">
        <v>2</v>
      </c>
      <c r="E402" t="s">
        <v>231</v>
      </c>
      <c r="F402">
        <v>7</v>
      </c>
      <c r="G402" s="85">
        <v>0</v>
      </c>
      <c r="H402" s="85">
        <v>29113.629842180773</v>
      </c>
      <c r="I402" s="85">
        <v>6636.0593017694882</v>
      </c>
      <c r="J402" s="85">
        <v>0</v>
      </c>
      <c r="K402" t="s">
        <v>491</v>
      </c>
    </row>
    <row r="403" spans="2:11" x14ac:dyDescent="0.25">
      <c r="B403">
        <v>2026</v>
      </c>
      <c r="C403" t="s">
        <v>485</v>
      </c>
      <c r="D403">
        <v>1</v>
      </c>
      <c r="E403" t="s">
        <v>231</v>
      </c>
      <c r="F403">
        <v>7</v>
      </c>
      <c r="G403" s="85">
        <v>5.2669446039557606</v>
      </c>
      <c r="H403" s="85">
        <v>29113.629842180773</v>
      </c>
      <c r="I403" s="85">
        <v>6636.0593017694882</v>
      </c>
      <c r="J403" s="85">
        <v>153339.87559883943</v>
      </c>
      <c r="K403" t="s">
        <v>491</v>
      </c>
    </row>
    <row r="404" spans="2:11" x14ac:dyDescent="0.25">
      <c r="B404">
        <v>2026</v>
      </c>
      <c r="C404" t="s">
        <v>485</v>
      </c>
      <c r="D404">
        <v>2</v>
      </c>
      <c r="E404" t="s">
        <v>231</v>
      </c>
      <c r="F404">
        <v>7</v>
      </c>
      <c r="G404" s="85">
        <v>0</v>
      </c>
      <c r="H404" s="85">
        <v>29113.629842180773</v>
      </c>
      <c r="I404" s="85">
        <v>6636.0593017694882</v>
      </c>
      <c r="J404" s="85">
        <v>0</v>
      </c>
      <c r="K404" t="s">
        <v>491</v>
      </c>
    </row>
    <row r="405" spans="2:11" x14ac:dyDescent="0.25">
      <c r="B405">
        <v>2026</v>
      </c>
      <c r="C405" t="s">
        <v>486</v>
      </c>
      <c r="D405">
        <v>1</v>
      </c>
      <c r="E405" t="s">
        <v>231</v>
      </c>
      <c r="F405">
        <v>7</v>
      </c>
      <c r="G405" s="85">
        <v>1.0405069789528816</v>
      </c>
      <c r="H405" s="85">
        <v>29113.629842180773</v>
      </c>
      <c r="I405" s="85">
        <v>6636.0593017694882</v>
      </c>
      <c r="J405" s="85">
        <v>30292.935033439975</v>
      </c>
      <c r="K405" t="s">
        <v>491</v>
      </c>
    </row>
    <row r="406" spans="2:11" x14ac:dyDescent="0.25">
      <c r="B406">
        <v>2026</v>
      </c>
      <c r="C406" t="s">
        <v>486</v>
      </c>
      <c r="D406">
        <v>2</v>
      </c>
      <c r="E406" t="s">
        <v>231</v>
      </c>
      <c r="F406">
        <v>7</v>
      </c>
      <c r="G406" s="85">
        <v>0</v>
      </c>
      <c r="H406" s="85">
        <v>29113.629842180773</v>
      </c>
      <c r="I406" s="85">
        <v>6636.0593017694882</v>
      </c>
      <c r="J406" s="85">
        <v>0</v>
      </c>
      <c r="K406" t="s">
        <v>491</v>
      </c>
    </row>
    <row r="407" spans="2:11" x14ac:dyDescent="0.25">
      <c r="B407">
        <v>2026</v>
      </c>
      <c r="C407" t="s">
        <v>487</v>
      </c>
      <c r="D407">
        <v>1</v>
      </c>
      <c r="E407" t="s">
        <v>231</v>
      </c>
      <c r="F407">
        <v>7</v>
      </c>
      <c r="G407" s="85">
        <v>0.82408387691754781</v>
      </c>
      <c r="H407" s="85">
        <v>29113.629842180773</v>
      </c>
      <c r="I407" s="85">
        <v>6636.0593017694882</v>
      </c>
      <c r="J407" s="85">
        <v>23992.072951486749</v>
      </c>
      <c r="K407" t="s">
        <v>491</v>
      </c>
    </row>
    <row r="408" spans="2:11" x14ac:dyDescent="0.25">
      <c r="B408">
        <v>2026</v>
      </c>
      <c r="C408" t="s">
        <v>487</v>
      </c>
      <c r="D408">
        <v>2</v>
      </c>
      <c r="E408" t="s">
        <v>231</v>
      </c>
      <c r="F408">
        <v>7</v>
      </c>
      <c r="G408" s="85">
        <v>0</v>
      </c>
      <c r="H408" s="85">
        <v>29113.629842180773</v>
      </c>
      <c r="I408" s="85">
        <v>6636.0593017694882</v>
      </c>
      <c r="J408" s="85">
        <v>0</v>
      </c>
      <c r="K408" t="s">
        <v>491</v>
      </c>
    </row>
    <row r="409" spans="2:11" x14ac:dyDescent="0.25">
      <c r="B409">
        <v>2026</v>
      </c>
      <c r="C409" t="s">
        <v>488</v>
      </c>
      <c r="D409">
        <v>1</v>
      </c>
      <c r="E409" t="s">
        <v>231</v>
      </c>
      <c r="F409">
        <v>7</v>
      </c>
      <c r="G409" s="85">
        <v>1.693486242274975</v>
      </c>
      <c r="H409" s="85">
        <v>29113.629842180773</v>
      </c>
      <c r="I409" s="85">
        <v>6636.0593017694882</v>
      </c>
      <c r="J409" s="85">
        <v>49303.531600419294</v>
      </c>
      <c r="K409" t="s">
        <v>491</v>
      </c>
    </row>
    <row r="410" spans="2:11" x14ac:dyDescent="0.25">
      <c r="B410">
        <v>2026</v>
      </c>
      <c r="C410" t="s">
        <v>488</v>
      </c>
      <c r="D410">
        <v>2</v>
      </c>
      <c r="E410" t="s">
        <v>231</v>
      </c>
      <c r="F410">
        <v>7</v>
      </c>
      <c r="G410" s="85">
        <v>0</v>
      </c>
      <c r="H410" s="85">
        <v>29113.629842180773</v>
      </c>
      <c r="I410" s="85">
        <v>6636.0593017694882</v>
      </c>
      <c r="J410" s="85">
        <v>0</v>
      </c>
      <c r="K410" t="s">
        <v>491</v>
      </c>
    </row>
    <row r="411" spans="2:11" x14ac:dyDescent="0.25">
      <c r="B411">
        <v>2026</v>
      </c>
      <c r="C411" t="s">
        <v>489</v>
      </c>
      <c r="D411">
        <v>1</v>
      </c>
      <c r="E411" t="s">
        <v>231</v>
      </c>
      <c r="F411">
        <v>7</v>
      </c>
      <c r="G411" s="85">
        <v>2.5224360435272208</v>
      </c>
      <c r="H411" s="85">
        <v>29113.629842180773</v>
      </c>
      <c r="I411" s="85">
        <v>6636.0593017694882</v>
      </c>
      <c r="J411" s="85">
        <v>73437.269271826503</v>
      </c>
      <c r="K411" t="s">
        <v>491</v>
      </c>
    </row>
    <row r="412" spans="2:11" x14ac:dyDescent="0.25">
      <c r="B412">
        <v>2026</v>
      </c>
      <c r="C412" t="s">
        <v>489</v>
      </c>
      <c r="D412">
        <v>2</v>
      </c>
      <c r="E412" t="s">
        <v>231</v>
      </c>
      <c r="F412">
        <v>7</v>
      </c>
      <c r="G412" s="85">
        <v>0</v>
      </c>
      <c r="H412" s="85">
        <v>29113.629842180773</v>
      </c>
      <c r="I412" s="85">
        <v>6636.0593017694882</v>
      </c>
      <c r="J412" s="85">
        <v>0</v>
      </c>
      <c r="K412" t="s">
        <v>491</v>
      </c>
    </row>
    <row r="413" spans="2:11" x14ac:dyDescent="0.25">
      <c r="B413">
        <v>2026</v>
      </c>
      <c r="C413" t="s">
        <v>490</v>
      </c>
      <c r="D413">
        <v>1</v>
      </c>
      <c r="E413" t="s">
        <v>231</v>
      </c>
      <c r="F413">
        <v>7</v>
      </c>
      <c r="G413" s="85">
        <v>5.2082088988311375</v>
      </c>
      <c r="H413" s="85">
        <v>29113.629842180773</v>
      </c>
      <c r="I413" s="85">
        <v>6636.0593017694882</v>
      </c>
      <c r="J413" s="85">
        <v>151629.86602132168</v>
      </c>
      <c r="K413" t="s">
        <v>491</v>
      </c>
    </row>
    <row r="414" spans="2:11" x14ac:dyDescent="0.25">
      <c r="B414">
        <v>2026</v>
      </c>
      <c r="C414" t="s">
        <v>490</v>
      </c>
      <c r="D414">
        <v>2</v>
      </c>
      <c r="E414" t="s">
        <v>231</v>
      </c>
      <c r="F414">
        <v>7</v>
      </c>
      <c r="G414" s="85">
        <v>0</v>
      </c>
      <c r="H414" s="85">
        <v>29113.629842180773</v>
      </c>
      <c r="I414" s="85">
        <v>6636.0593017694882</v>
      </c>
      <c r="J414" s="85">
        <v>0</v>
      </c>
      <c r="K414" t="s">
        <v>491</v>
      </c>
    </row>
    <row r="415" spans="2:11" x14ac:dyDescent="0.25">
      <c r="B415">
        <v>2026</v>
      </c>
      <c r="C415" t="s">
        <v>479</v>
      </c>
      <c r="D415">
        <v>1</v>
      </c>
      <c r="E415" t="s">
        <v>231</v>
      </c>
      <c r="F415">
        <v>22</v>
      </c>
      <c r="G415" s="85">
        <v>3.9734632949068729</v>
      </c>
      <c r="H415" s="85">
        <v>29113.629842180773</v>
      </c>
      <c r="I415" s="85">
        <v>6636.0593017694882</v>
      </c>
      <c r="J415" s="85">
        <v>115681.93955941068</v>
      </c>
      <c r="K415" t="s">
        <v>491</v>
      </c>
    </row>
    <row r="416" spans="2:11" x14ac:dyDescent="0.25">
      <c r="B416">
        <v>2026</v>
      </c>
      <c r="C416" t="s">
        <v>479</v>
      </c>
      <c r="D416">
        <v>2</v>
      </c>
      <c r="E416" t="s">
        <v>231</v>
      </c>
      <c r="F416">
        <v>22</v>
      </c>
      <c r="G416" s="85">
        <v>0</v>
      </c>
      <c r="H416" s="85">
        <v>29113.629842180773</v>
      </c>
      <c r="I416" s="85">
        <v>6636.0593017694882</v>
      </c>
      <c r="J416" s="85">
        <v>0</v>
      </c>
      <c r="K416" t="s">
        <v>491</v>
      </c>
    </row>
    <row r="417" spans="2:11" x14ac:dyDescent="0.25">
      <c r="B417">
        <v>2026</v>
      </c>
      <c r="C417" t="s">
        <v>480</v>
      </c>
      <c r="D417">
        <v>1</v>
      </c>
      <c r="E417" t="s">
        <v>231</v>
      </c>
      <c r="F417">
        <v>22</v>
      </c>
      <c r="G417" s="85">
        <v>2.8136637273898897</v>
      </c>
      <c r="H417" s="85">
        <v>29113.629842180773</v>
      </c>
      <c r="I417" s="85">
        <v>6636.0593017694882</v>
      </c>
      <c r="J417" s="85">
        <v>81915.964259599874</v>
      </c>
      <c r="K417" t="s">
        <v>491</v>
      </c>
    </row>
    <row r="418" spans="2:11" x14ac:dyDescent="0.25">
      <c r="B418">
        <v>2026</v>
      </c>
      <c r="C418" t="s">
        <v>480</v>
      </c>
      <c r="D418">
        <v>2</v>
      </c>
      <c r="E418" t="s">
        <v>231</v>
      </c>
      <c r="F418">
        <v>22</v>
      </c>
      <c r="G418" s="85">
        <v>0</v>
      </c>
      <c r="H418" s="85">
        <v>29113.629842180773</v>
      </c>
      <c r="I418" s="85">
        <v>6636.0593017694882</v>
      </c>
      <c r="J418" s="85">
        <v>0</v>
      </c>
      <c r="K418" t="s">
        <v>491</v>
      </c>
    </row>
    <row r="419" spans="2:11" x14ac:dyDescent="0.25">
      <c r="B419">
        <v>2026</v>
      </c>
      <c r="C419" t="s">
        <v>481</v>
      </c>
      <c r="D419">
        <v>1</v>
      </c>
      <c r="E419" t="s">
        <v>231</v>
      </c>
      <c r="F419">
        <v>22</v>
      </c>
      <c r="G419" s="85">
        <v>2.6119034170677247</v>
      </c>
      <c r="H419" s="85">
        <v>29113.629842180773</v>
      </c>
      <c r="I419" s="85">
        <v>6636.0593017694882</v>
      </c>
      <c r="J419" s="85">
        <v>76041.98926803685</v>
      </c>
      <c r="K419" t="s">
        <v>491</v>
      </c>
    </row>
    <row r="420" spans="2:11" x14ac:dyDescent="0.25">
      <c r="B420">
        <v>2026</v>
      </c>
      <c r="C420" t="s">
        <v>481</v>
      </c>
      <c r="D420">
        <v>2</v>
      </c>
      <c r="E420" t="s">
        <v>231</v>
      </c>
      <c r="F420">
        <v>22</v>
      </c>
      <c r="G420" s="85">
        <v>0</v>
      </c>
      <c r="H420" s="85">
        <v>29113.629842180773</v>
      </c>
      <c r="I420" s="85">
        <v>6636.0593017694882</v>
      </c>
      <c r="J420" s="85">
        <v>0</v>
      </c>
      <c r="K420" t="s">
        <v>491</v>
      </c>
    </row>
    <row r="421" spans="2:11" x14ac:dyDescent="0.25">
      <c r="B421">
        <v>2026</v>
      </c>
      <c r="C421" t="s">
        <v>482</v>
      </c>
      <c r="D421">
        <v>1</v>
      </c>
      <c r="E421" t="s">
        <v>231</v>
      </c>
      <c r="F421">
        <v>22</v>
      </c>
      <c r="G421" s="85">
        <v>2.1972349687136852</v>
      </c>
      <c r="H421" s="85">
        <v>29113.629842180773</v>
      </c>
      <c r="I421" s="85">
        <v>6636.0593017694882</v>
      </c>
      <c r="J421" s="85">
        <v>63969.485555425883</v>
      </c>
      <c r="K421" t="s">
        <v>491</v>
      </c>
    </row>
    <row r="422" spans="2:11" x14ac:dyDescent="0.25">
      <c r="B422">
        <v>2026</v>
      </c>
      <c r="C422" t="s">
        <v>482</v>
      </c>
      <c r="D422">
        <v>2</v>
      </c>
      <c r="E422" t="s">
        <v>231</v>
      </c>
      <c r="F422">
        <v>22</v>
      </c>
      <c r="G422" s="85">
        <v>0</v>
      </c>
      <c r="H422" s="85">
        <v>29113.629842180773</v>
      </c>
      <c r="I422" s="85">
        <v>6636.0593017694882</v>
      </c>
      <c r="J422" s="85">
        <v>0</v>
      </c>
      <c r="K422" t="s">
        <v>491</v>
      </c>
    </row>
    <row r="423" spans="2:11" x14ac:dyDescent="0.25">
      <c r="B423">
        <v>2026</v>
      </c>
      <c r="C423" t="s">
        <v>483</v>
      </c>
      <c r="D423">
        <v>1</v>
      </c>
      <c r="E423" t="s">
        <v>231</v>
      </c>
      <c r="F423">
        <v>22</v>
      </c>
      <c r="G423" s="85">
        <v>4.0143969428873296</v>
      </c>
      <c r="H423" s="85">
        <v>29113.629842180773</v>
      </c>
      <c r="I423" s="85">
        <v>6636.0593017694882</v>
      </c>
      <c r="J423" s="85">
        <v>116873.66663480383</v>
      </c>
      <c r="K423" t="s">
        <v>491</v>
      </c>
    </row>
    <row r="424" spans="2:11" x14ac:dyDescent="0.25">
      <c r="B424">
        <v>2026</v>
      </c>
      <c r="C424" t="s">
        <v>483</v>
      </c>
      <c r="D424">
        <v>2</v>
      </c>
      <c r="E424" t="s">
        <v>231</v>
      </c>
      <c r="F424">
        <v>22</v>
      </c>
      <c r="G424" s="85">
        <v>0</v>
      </c>
      <c r="H424" s="85">
        <v>29113.629842180773</v>
      </c>
      <c r="I424" s="85">
        <v>6636.0593017694882</v>
      </c>
      <c r="J424" s="85">
        <v>0</v>
      </c>
      <c r="K424" t="s">
        <v>491</v>
      </c>
    </row>
    <row r="425" spans="2:11" x14ac:dyDescent="0.25">
      <c r="B425">
        <v>2026</v>
      </c>
      <c r="C425" t="s">
        <v>484</v>
      </c>
      <c r="D425">
        <v>1</v>
      </c>
      <c r="E425" t="s">
        <v>231</v>
      </c>
      <c r="F425">
        <v>22</v>
      </c>
      <c r="G425" s="85">
        <v>2.8545973753703464</v>
      </c>
      <c r="H425" s="85">
        <v>29113.629842180773</v>
      </c>
      <c r="I425" s="85">
        <v>6636.0593017694882</v>
      </c>
      <c r="J425" s="85">
        <v>83107.691334993026</v>
      </c>
      <c r="K425" t="s">
        <v>491</v>
      </c>
    </row>
    <row r="426" spans="2:11" x14ac:dyDescent="0.25">
      <c r="B426">
        <v>2026</v>
      </c>
      <c r="C426" t="s">
        <v>484</v>
      </c>
      <c r="D426">
        <v>2</v>
      </c>
      <c r="E426" t="s">
        <v>231</v>
      </c>
      <c r="F426">
        <v>22</v>
      </c>
      <c r="G426" s="85">
        <v>0</v>
      </c>
      <c r="H426" s="85">
        <v>29113.629842180773</v>
      </c>
      <c r="I426" s="85">
        <v>6636.0593017694882</v>
      </c>
      <c r="J426" s="85">
        <v>0</v>
      </c>
      <c r="K426" t="s">
        <v>491</v>
      </c>
    </row>
    <row r="427" spans="2:11" x14ac:dyDescent="0.25">
      <c r="B427">
        <v>2026</v>
      </c>
      <c r="C427" t="s">
        <v>485</v>
      </c>
      <c r="D427">
        <v>1</v>
      </c>
      <c r="E427" t="s">
        <v>231</v>
      </c>
      <c r="F427">
        <v>22</v>
      </c>
      <c r="G427" s="85">
        <v>2.6528370650481814</v>
      </c>
      <c r="H427" s="85">
        <v>29113.629842180773</v>
      </c>
      <c r="I427" s="85">
        <v>6636.0593017694882</v>
      </c>
      <c r="J427" s="85">
        <v>77233.716343429987</v>
      </c>
      <c r="K427" t="s">
        <v>491</v>
      </c>
    </row>
    <row r="428" spans="2:11" x14ac:dyDescent="0.25">
      <c r="B428">
        <v>2026</v>
      </c>
      <c r="C428" t="s">
        <v>485</v>
      </c>
      <c r="D428">
        <v>2</v>
      </c>
      <c r="E428" t="s">
        <v>231</v>
      </c>
      <c r="F428">
        <v>22</v>
      </c>
      <c r="G428" s="85">
        <v>0</v>
      </c>
      <c r="H428" s="85">
        <v>29113.629842180773</v>
      </c>
      <c r="I428" s="85">
        <v>6636.0593017694882</v>
      </c>
      <c r="J428" s="85">
        <v>0</v>
      </c>
      <c r="K428" t="s">
        <v>491</v>
      </c>
    </row>
    <row r="429" spans="2:11" x14ac:dyDescent="0.25">
      <c r="B429">
        <v>2026</v>
      </c>
      <c r="C429" t="s">
        <v>486</v>
      </c>
      <c r="D429">
        <v>1</v>
      </c>
      <c r="E429" t="s">
        <v>231</v>
      </c>
      <c r="F429">
        <v>22</v>
      </c>
      <c r="G429" s="85">
        <v>2.2381686166941419</v>
      </c>
      <c r="H429" s="85">
        <v>29113.629842180773</v>
      </c>
      <c r="I429" s="85">
        <v>6636.0593017694882</v>
      </c>
      <c r="J429" s="85">
        <v>65161.212630819027</v>
      </c>
      <c r="K429" t="s">
        <v>491</v>
      </c>
    </row>
    <row r="430" spans="2:11" x14ac:dyDescent="0.25">
      <c r="B430">
        <v>2026</v>
      </c>
      <c r="C430" t="s">
        <v>486</v>
      </c>
      <c r="D430">
        <v>2</v>
      </c>
      <c r="E430" t="s">
        <v>231</v>
      </c>
      <c r="F430">
        <v>22</v>
      </c>
      <c r="G430" s="85">
        <v>0</v>
      </c>
      <c r="H430" s="85">
        <v>29113.629842180773</v>
      </c>
      <c r="I430" s="85">
        <v>6636.0593017694882</v>
      </c>
      <c r="J430" s="85">
        <v>0</v>
      </c>
      <c r="K430" t="s">
        <v>491</v>
      </c>
    </row>
    <row r="431" spans="2:11" x14ac:dyDescent="0.25">
      <c r="B431">
        <v>2026</v>
      </c>
      <c r="C431" t="s">
        <v>487</v>
      </c>
      <c r="D431">
        <v>1</v>
      </c>
      <c r="E431" t="s">
        <v>231</v>
      </c>
      <c r="F431">
        <v>22</v>
      </c>
      <c r="G431" s="85">
        <v>4.0553305908677864</v>
      </c>
      <c r="H431" s="85">
        <v>29113.629842180773</v>
      </c>
      <c r="I431" s="85">
        <v>6636.0593017694882</v>
      </c>
      <c r="J431" s="85">
        <v>118065.39371019698</v>
      </c>
      <c r="K431" t="s">
        <v>491</v>
      </c>
    </row>
    <row r="432" spans="2:11" x14ac:dyDescent="0.25">
      <c r="B432">
        <v>2026</v>
      </c>
      <c r="C432" t="s">
        <v>487</v>
      </c>
      <c r="D432">
        <v>2</v>
      </c>
      <c r="E432" t="s">
        <v>231</v>
      </c>
      <c r="F432">
        <v>22</v>
      </c>
      <c r="G432" s="85">
        <v>0</v>
      </c>
      <c r="H432" s="85">
        <v>29113.629842180773</v>
      </c>
      <c r="I432" s="85">
        <v>6636.0593017694882</v>
      </c>
      <c r="J432" s="85">
        <v>0</v>
      </c>
      <c r="K432" t="s">
        <v>491</v>
      </c>
    </row>
    <row r="433" spans="2:11" x14ac:dyDescent="0.25">
      <c r="B433">
        <v>2026</v>
      </c>
      <c r="C433" t="s">
        <v>488</v>
      </c>
      <c r="D433">
        <v>1</v>
      </c>
      <c r="E433" t="s">
        <v>231</v>
      </c>
      <c r="F433">
        <v>22</v>
      </c>
      <c r="G433" s="85">
        <v>2.8955310233508036</v>
      </c>
      <c r="H433" s="85">
        <v>29113.629842180773</v>
      </c>
      <c r="I433" s="85">
        <v>6636.0593017694882</v>
      </c>
      <c r="J433" s="85">
        <v>84299.418410386192</v>
      </c>
      <c r="K433" t="s">
        <v>491</v>
      </c>
    </row>
    <row r="434" spans="2:11" x14ac:dyDescent="0.25">
      <c r="B434">
        <v>2026</v>
      </c>
      <c r="C434" t="s">
        <v>488</v>
      </c>
      <c r="D434">
        <v>2</v>
      </c>
      <c r="E434" t="s">
        <v>231</v>
      </c>
      <c r="F434">
        <v>22</v>
      </c>
      <c r="G434" s="85">
        <v>0</v>
      </c>
      <c r="H434" s="85">
        <v>29113.629842180773</v>
      </c>
      <c r="I434" s="85">
        <v>6636.0593017694882</v>
      </c>
      <c r="J434" s="85">
        <v>0</v>
      </c>
      <c r="K434" t="s">
        <v>491</v>
      </c>
    </row>
    <row r="435" spans="2:11" x14ac:dyDescent="0.25">
      <c r="B435">
        <v>2026</v>
      </c>
      <c r="C435" t="s">
        <v>489</v>
      </c>
      <c r="D435">
        <v>1</v>
      </c>
      <c r="E435" t="s">
        <v>231</v>
      </c>
      <c r="F435">
        <v>22</v>
      </c>
      <c r="G435" s="85">
        <v>2.6937707130286381</v>
      </c>
      <c r="H435" s="85">
        <v>29113.629842180773</v>
      </c>
      <c r="I435" s="85">
        <v>6636.0593017694882</v>
      </c>
      <c r="J435" s="85">
        <v>78425.443418823139</v>
      </c>
      <c r="K435" t="s">
        <v>491</v>
      </c>
    </row>
    <row r="436" spans="2:11" x14ac:dyDescent="0.25">
      <c r="B436">
        <v>2026</v>
      </c>
      <c r="C436" t="s">
        <v>489</v>
      </c>
      <c r="D436">
        <v>2</v>
      </c>
      <c r="E436" t="s">
        <v>231</v>
      </c>
      <c r="F436">
        <v>22</v>
      </c>
      <c r="G436" s="85">
        <v>0</v>
      </c>
      <c r="H436" s="85">
        <v>29113.629842180773</v>
      </c>
      <c r="I436" s="85">
        <v>6636.0593017694882</v>
      </c>
      <c r="J436" s="85">
        <v>0</v>
      </c>
      <c r="K436" t="s">
        <v>491</v>
      </c>
    </row>
    <row r="437" spans="2:11" x14ac:dyDescent="0.25">
      <c r="B437">
        <v>2026</v>
      </c>
      <c r="C437" t="s">
        <v>490</v>
      </c>
      <c r="D437">
        <v>1</v>
      </c>
      <c r="E437" t="s">
        <v>231</v>
      </c>
      <c r="F437">
        <v>22</v>
      </c>
      <c r="G437" s="85">
        <v>2.2791022646745991</v>
      </c>
      <c r="H437" s="85">
        <v>29113.629842180773</v>
      </c>
      <c r="I437" s="85">
        <v>6636.0593017694882</v>
      </c>
      <c r="J437" s="85">
        <v>66352.939706212186</v>
      </c>
      <c r="K437" t="s">
        <v>491</v>
      </c>
    </row>
    <row r="438" spans="2:11" x14ac:dyDescent="0.25">
      <c r="B438">
        <v>2026</v>
      </c>
      <c r="C438" t="s">
        <v>490</v>
      </c>
      <c r="D438">
        <v>2</v>
      </c>
      <c r="E438" t="s">
        <v>231</v>
      </c>
      <c r="F438">
        <v>22</v>
      </c>
      <c r="G438" s="85">
        <v>0</v>
      </c>
      <c r="H438" s="85">
        <v>29113.629842180773</v>
      </c>
      <c r="I438" s="85">
        <v>6636.0593017694882</v>
      </c>
      <c r="J438" s="85">
        <v>0</v>
      </c>
      <c r="K438" t="s">
        <v>491</v>
      </c>
    </row>
    <row r="439" spans="2:11" x14ac:dyDescent="0.25">
      <c r="B439">
        <v>2026</v>
      </c>
      <c r="C439" t="s">
        <v>479</v>
      </c>
      <c r="D439">
        <v>1</v>
      </c>
      <c r="E439" t="s">
        <v>131</v>
      </c>
      <c r="F439">
        <v>24</v>
      </c>
      <c r="G439" s="85">
        <v>5.5699353332748567</v>
      </c>
      <c r="H439" s="85">
        <v>9367.3143996013951</v>
      </c>
      <c r="I439" s="85">
        <v>2655.2732104301613</v>
      </c>
      <c r="J439" s="85">
        <v>52175.335452234161</v>
      </c>
      <c r="K439" t="s">
        <v>492</v>
      </c>
    </row>
    <row r="440" spans="2:11" x14ac:dyDescent="0.25">
      <c r="B440">
        <v>2026</v>
      </c>
      <c r="C440" t="s">
        <v>479</v>
      </c>
      <c r="D440">
        <v>2</v>
      </c>
      <c r="E440" t="s">
        <v>131</v>
      </c>
      <c r="F440">
        <v>24</v>
      </c>
      <c r="G440" s="85">
        <v>2.6614961937323196</v>
      </c>
      <c r="H440" s="85">
        <v>9367.3143996013951</v>
      </c>
      <c r="I440" s="85">
        <v>2655.2732104301613</v>
      </c>
      <c r="J440" s="85">
        <v>24931.071620033061</v>
      </c>
      <c r="K440" t="s">
        <v>492</v>
      </c>
    </row>
    <row r="441" spans="2:11" x14ac:dyDescent="0.25">
      <c r="B441">
        <v>2026</v>
      </c>
      <c r="C441" t="s">
        <v>480</v>
      </c>
      <c r="D441">
        <v>1</v>
      </c>
      <c r="E441" t="s">
        <v>131</v>
      </c>
      <c r="F441">
        <v>24</v>
      </c>
      <c r="G441" s="85">
        <v>5.6613797829627313</v>
      </c>
      <c r="H441" s="85">
        <v>9367.3143996013951</v>
      </c>
      <c r="I441" s="85">
        <v>2655.2732104301613</v>
      </c>
      <c r="J441" s="85">
        <v>53031.92436255901</v>
      </c>
      <c r="K441" t="s">
        <v>492</v>
      </c>
    </row>
    <row r="442" spans="2:11" x14ac:dyDescent="0.25">
      <c r="B442">
        <v>2026</v>
      </c>
      <c r="C442" t="s">
        <v>480</v>
      </c>
      <c r="D442">
        <v>2</v>
      </c>
      <c r="E442" t="s">
        <v>131</v>
      </c>
      <c r="F442">
        <v>24</v>
      </c>
      <c r="G442" s="85">
        <v>2.7051913248639643</v>
      </c>
      <c r="H442" s="85">
        <v>9367.3143996013951</v>
      </c>
      <c r="I442" s="85">
        <v>2655.2732104301613</v>
      </c>
      <c r="J442" s="85">
        <v>25340.377651074989</v>
      </c>
      <c r="K442" t="s">
        <v>492</v>
      </c>
    </row>
    <row r="443" spans="2:11" x14ac:dyDescent="0.25">
      <c r="B443">
        <v>2026</v>
      </c>
      <c r="C443" t="s">
        <v>481</v>
      </c>
      <c r="D443">
        <v>1</v>
      </c>
      <c r="E443" t="s">
        <v>131</v>
      </c>
      <c r="F443">
        <v>24</v>
      </c>
      <c r="G443" s="85">
        <v>5.7528242326506005</v>
      </c>
      <c r="H443" s="85">
        <v>9367.3143996013951</v>
      </c>
      <c r="I443" s="85">
        <v>2655.2732104301613</v>
      </c>
      <c r="J443" s="85">
        <v>53888.513272883814</v>
      </c>
      <c r="K443" t="s">
        <v>492</v>
      </c>
    </row>
    <row r="444" spans="2:11" x14ac:dyDescent="0.25">
      <c r="B444">
        <v>2026</v>
      </c>
      <c r="C444" t="s">
        <v>481</v>
      </c>
      <c r="D444">
        <v>2</v>
      </c>
      <c r="E444" t="s">
        <v>131</v>
      </c>
      <c r="F444">
        <v>24</v>
      </c>
      <c r="G444" s="85">
        <v>2.7488864559956054</v>
      </c>
      <c r="H444" s="85">
        <v>9367.3143996013951</v>
      </c>
      <c r="I444" s="85">
        <v>2655.2732104301613</v>
      </c>
      <c r="J444" s="85">
        <v>25749.68368211688</v>
      </c>
      <c r="K444" t="s">
        <v>492</v>
      </c>
    </row>
    <row r="445" spans="2:11" x14ac:dyDescent="0.25">
      <c r="B445">
        <v>2026</v>
      </c>
      <c r="C445" t="s">
        <v>482</v>
      </c>
      <c r="D445">
        <v>1</v>
      </c>
      <c r="E445" t="s">
        <v>131</v>
      </c>
      <c r="F445">
        <v>24</v>
      </c>
      <c r="G445" s="85">
        <v>5.8442686823384733</v>
      </c>
      <c r="H445" s="85">
        <v>9367.3143996013951</v>
      </c>
      <c r="I445" s="85">
        <v>2655.2732104301613</v>
      </c>
      <c r="J445" s="85">
        <v>54745.102183208655</v>
      </c>
      <c r="K445" t="s">
        <v>492</v>
      </c>
    </row>
    <row r="446" spans="2:11" x14ac:dyDescent="0.25">
      <c r="B446">
        <v>2026</v>
      </c>
      <c r="C446" t="s">
        <v>482</v>
      </c>
      <c r="D446">
        <v>2</v>
      </c>
      <c r="E446" t="s">
        <v>131</v>
      </c>
      <c r="F446">
        <v>24</v>
      </c>
      <c r="G446" s="85">
        <v>2.7925815871272501</v>
      </c>
      <c r="H446" s="85">
        <v>9367.3143996013951</v>
      </c>
      <c r="I446" s="85">
        <v>2655.2732104301613</v>
      </c>
      <c r="J446" s="85">
        <v>26158.989713158808</v>
      </c>
      <c r="K446" t="s">
        <v>492</v>
      </c>
    </row>
    <row r="447" spans="2:11" x14ac:dyDescent="0.25">
      <c r="B447">
        <v>2026</v>
      </c>
      <c r="C447" t="s">
        <v>483</v>
      </c>
      <c r="D447">
        <v>1</v>
      </c>
      <c r="E447" t="s">
        <v>131</v>
      </c>
      <c r="F447">
        <v>24</v>
      </c>
      <c r="G447" s="85">
        <v>5.9357131320263434</v>
      </c>
      <c r="H447" s="85">
        <v>9367.3143996013951</v>
      </c>
      <c r="I447" s="85">
        <v>2655.2732104301613</v>
      </c>
      <c r="J447" s="85">
        <v>55601.69109353346</v>
      </c>
      <c r="K447" t="s">
        <v>492</v>
      </c>
    </row>
    <row r="448" spans="2:11" x14ac:dyDescent="0.25">
      <c r="B448">
        <v>2026</v>
      </c>
      <c r="C448" t="s">
        <v>483</v>
      </c>
      <c r="D448">
        <v>2</v>
      </c>
      <c r="E448" t="s">
        <v>131</v>
      </c>
      <c r="F448">
        <v>24</v>
      </c>
      <c r="G448" s="85">
        <v>2.8362767182588922</v>
      </c>
      <c r="H448" s="85">
        <v>9367.3143996013951</v>
      </c>
      <c r="I448" s="85">
        <v>2655.2732104301613</v>
      </c>
      <c r="J448" s="85">
        <v>26568.29574420071</v>
      </c>
      <c r="K448" t="s">
        <v>492</v>
      </c>
    </row>
    <row r="449" spans="2:11" x14ac:dyDescent="0.25">
      <c r="B449">
        <v>2026</v>
      </c>
      <c r="C449" t="s">
        <v>484</v>
      </c>
      <c r="D449">
        <v>1</v>
      </c>
      <c r="E449" t="s">
        <v>131</v>
      </c>
      <c r="F449">
        <v>24</v>
      </c>
      <c r="G449" s="85">
        <v>6.0271575817142171</v>
      </c>
      <c r="H449" s="85">
        <v>9367.3143996013951</v>
      </c>
      <c r="I449" s="85">
        <v>2655.2732104301613</v>
      </c>
      <c r="J449" s="85">
        <v>56458.280003858308</v>
      </c>
      <c r="K449" t="s">
        <v>492</v>
      </c>
    </row>
    <row r="450" spans="2:11" x14ac:dyDescent="0.25">
      <c r="B450">
        <v>2026</v>
      </c>
      <c r="C450" t="s">
        <v>484</v>
      </c>
      <c r="D450">
        <v>2</v>
      </c>
      <c r="E450" t="s">
        <v>131</v>
      </c>
      <c r="F450">
        <v>24</v>
      </c>
      <c r="G450" s="85">
        <v>2.879971849390536</v>
      </c>
      <c r="H450" s="85">
        <v>9367.3143996013951</v>
      </c>
      <c r="I450" s="85">
        <v>2655.2732104301613</v>
      </c>
      <c r="J450" s="85">
        <v>26977.601775242627</v>
      </c>
      <c r="K450" t="s">
        <v>492</v>
      </c>
    </row>
    <row r="451" spans="2:11" x14ac:dyDescent="0.25">
      <c r="B451">
        <v>2026</v>
      </c>
      <c r="C451" t="s">
        <v>485</v>
      </c>
      <c r="D451">
        <v>1</v>
      </c>
      <c r="E451" t="s">
        <v>131</v>
      </c>
      <c r="F451">
        <v>24</v>
      </c>
      <c r="G451" s="85">
        <v>6.1186020314020872</v>
      </c>
      <c r="H451" s="85">
        <v>9367.3143996013951</v>
      </c>
      <c r="I451" s="85">
        <v>2655.2732104301613</v>
      </c>
      <c r="J451" s="85">
        <v>57314.86891418312</v>
      </c>
      <c r="K451" t="s">
        <v>492</v>
      </c>
    </row>
    <row r="452" spans="2:11" x14ac:dyDescent="0.25">
      <c r="B452">
        <v>2026</v>
      </c>
      <c r="C452" t="s">
        <v>485</v>
      </c>
      <c r="D452">
        <v>2</v>
      </c>
      <c r="E452" t="s">
        <v>131</v>
      </c>
      <c r="F452">
        <v>24</v>
      </c>
      <c r="G452" s="85">
        <v>2.923666980522178</v>
      </c>
      <c r="H452" s="85">
        <v>9367.3143996013951</v>
      </c>
      <c r="I452" s="85">
        <v>2655.2732104301613</v>
      </c>
      <c r="J452" s="85">
        <v>27386.907806284529</v>
      </c>
      <c r="K452" t="s">
        <v>492</v>
      </c>
    </row>
    <row r="453" spans="2:11" x14ac:dyDescent="0.25">
      <c r="B453">
        <v>2026</v>
      </c>
      <c r="C453" t="s">
        <v>486</v>
      </c>
      <c r="D453">
        <v>1</v>
      </c>
      <c r="E453" t="s">
        <v>131</v>
      </c>
      <c r="F453">
        <v>24</v>
      </c>
      <c r="G453" s="85">
        <v>6.21004648108996</v>
      </c>
      <c r="H453" s="85">
        <v>9367.3143996013951</v>
      </c>
      <c r="I453" s="85">
        <v>2655.2732104301613</v>
      </c>
      <c r="J453" s="85">
        <v>58171.457824507954</v>
      </c>
      <c r="K453" t="s">
        <v>492</v>
      </c>
    </row>
    <row r="454" spans="2:11" x14ac:dyDescent="0.25">
      <c r="B454">
        <v>2026</v>
      </c>
      <c r="C454" t="s">
        <v>486</v>
      </c>
      <c r="D454">
        <v>2</v>
      </c>
      <c r="E454" t="s">
        <v>131</v>
      </c>
      <c r="F454">
        <v>24</v>
      </c>
      <c r="G454" s="85">
        <v>2.9673621116538227</v>
      </c>
      <c r="H454" s="85">
        <v>9367.3143996013951</v>
      </c>
      <c r="I454" s="85">
        <v>2655.2732104301613</v>
      </c>
      <c r="J454" s="85">
        <v>27796.213837326457</v>
      </c>
      <c r="K454" t="s">
        <v>492</v>
      </c>
    </row>
    <row r="455" spans="2:11" x14ac:dyDescent="0.25">
      <c r="B455">
        <v>2026</v>
      </c>
      <c r="C455" t="s">
        <v>487</v>
      </c>
      <c r="D455">
        <v>1</v>
      </c>
      <c r="E455" t="s">
        <v>131</v>
      </c>
      <c r="F455">
        <v>24</v>
      </c>
      <c r="G455" s="85">
        <v>6.3014909307778302</v>
      </c>
      <c r="H455" s="85">
        <v>9367.3143996013951</v>
      </c>
      <c r="I455" s="85">
        <v>2655.2732104301613</v>
      </c>
      <c r="J455" s="85">
        <v>59028.046734832766</v>
      </c>
      <c r="K455" t="s">
        <v>492</v>
      </c>
    </row>
    <row r="456" spans="2:11" x14ac:dyDescent="0.25">
      <c r="B456">
        <v>2026</v>
      </c>
      <c r="C456" t="s">
        <v>487</v>
      </c>
      <c r="D456">
        <v>2</v>
      </c>
      <c r="E456" t="s">
        <v>131</v>
      </c>
      <c r="F456">
        <v>24</v>
      </c>
      <c r="G456" s="85">
        <v>3.0110572427854647</v>
      </c>
      <c r="H456" s="85">
        <v>9367.3143996013951</v>
      </c>
      <c r="I456" s="85">
        <v>2655.2732104301613</v>
      </c>
      <c r="J456" s="85">
        <v>28205.519868368356</v>
      </c>
      <c r="K456" t="s">
        <v>492</v>
      </c>
    </row>
    <row r="457" spans="2:11" x14ac:dyDescent="0.25">
      <c r="B457">
        <v>2026</v>
      </c>
      <c r="C457" t="s">
        <v>479</v>
      </c>
      <c r="D457">
        <v>1</v>
      </c>
      <c r="E457" t="s">
        <v>45</v>
      </c>
      <c r="F457">
        <v>24</v>
      </c>
      <c r="G457" s="85">
        <v>4.7653200944282998</v>
      </c>
      <c r="H457" s="85">
        <v>18536.052673839731</v>
      </c>
      <c r="I457" s="85">
        <v>4748.7393608479206</v>
      </c>
      <c r="J457" s="85">
        <v>88330.224278029884</v>
      </c>
      <c r="K457" t="s">
        <v>492</v>
      </c>
    </row>
    <row r="458" spans="2:11" x14ac:dyDescent="0.25">
      <c r="B458">
        <v>2026</v>
      </c>
      <c r="C458" t="s">
        <v>479</v>
      </c>
      <c r="D458">
        <v>2</v>
      </c>
      <c r="E458" t="s">
        <v>45</v>
      </c>
      <c r="F458">
        <v>24</v>
      </c>
      <c r="G458" s="85">
        <v>3.0617757128452352</v>
      </c>
      <c r="H458" s="85">
        <v>18536.052673839731</v>
      </c>
      <c r="I458" s="85">
        <v>4748.7393608479206</v>
      </c>
      <c r="J458" s="85">
        <v>56753.235888782474</v>
      </c>
      <c r="K458" t="s">
        <v>492</v>
      </c>
    </row>
    <row r="459" spans="2:11" x14ac:dyDescent="0.25">
      <c r="B459">
        <v>2026</v>
      </c>
      <c r="C459" t="s">
        <v>480</v>
      </c>
      <c r="D459">
        <v>1</v>
      </c>
      <c r="E459" t="s">
        <v>45</v>
      </c>
      <c r="F459">
        <v>24</v>
      </c>
      <c r="G459" s="85">
        <v>4.8120552126524103</v>
      </c>
      <c r="H459" s="85">
        <v>18536.052673839731</v>
      </c>
      <c r="I459" s="85">
        <v>4748.7393608479206</v>
      </c>
      <c r="J459" s="85">
        <v>89196.508891150123</v>
      </c>
      <c r="K459" t="s">
        <v>492</v>
      </c>
    </row>
    <row r="460" spans="2:11" x14ac:dyDescent="0.25">
      <c r="B460">
        <v>2026</v>
      </c>
      <c r="C460" t="s">
        <v>480</v>
      </c>
      <c r="D460">
        <v>2</v>
      </c>
      <c r="E460" t="s">
        <v>45</v>
      </c>
      <c r="F460">
        <v>24</v>
      </c>
      <c r="G460" s="85">
        <v>3.0918035907380217</v>
      </c>
      <c r="H460" s="85">
        <v>18536.052673839731</v>
      </c>
      <c r="I460" s="85">
        <v>4748.7393608479206</v>
      </c>
      <c r="J460" s="85">
        <v>57309.83421508679</v>
      </c>
      <c r="K460" t="s">
        <v>492</v>
      </c>
    </row>
    <row r="461" spans="2:11" x14ac:dyDescent="0.25">
      <c r="B461">
        <v>2026</v>
      </c>
      <c r="C461" t="s">
        <v>481</v>
      </c>
      <c r="D461">
        <v>1</v>
      </c>
      <c r="E461" t="s">
        <v>45</v>
      </c>
      <c r="F461">
        <v>24</v>
      </c>
      <c r="G461" s="85">
        <v>4.858790330876527</v>
      </c>
      <c r="H461" s="85">
        <v>18536.052673839731</v>
      </c>
      <c r="I461" s="85">
        <v>4748.7393608479206</v>
      </c>
      <c r="J461" s="85">
        <v>90062.793504270478</v>
      </c>
      <c r="K461" t="s">
        <v>492</v>
      </c>
    </row>
    <row r="462" spans="2:11" x14ac:dyDescent="0.25">
      <c r="B462">
        <v>2026</v>
      </c>
      <c r="C462" t="s">
        <v>481</v>
      </c>
      <c r="D462">
        <v>2</v>
      </c>
      <c r="E462" t="s">
        <v>45</v>
      </c>
      <c r="F462">
        <v>24</v>
      </c>
      <c r="G462" s="85">
        <v>3.1218314686308108</v>
      </c>
      <c r="H462" s="85">
        <v>18536.052673839731</v>
      </c>
      <c r="I462" s="85">
        <v>4748.7393608479206</v>
      </c>
      <c r="J462" s="85">
        <v>57866.432541391157</v>
      </c>
      <c r="K462" t="s">
        <v>492</v>
      </c>
    </row>
    <row r="463" spans="2:11" x14ac:dyDescent="0.25">
      <c r="B463">
        <v>2026</v>
      </c>
      <c r="C463" t="s">
        <v>482</v>
      </c>
      <c r="D463">
        <v>1</v>
      </c>
      <c r="E463" t="s">
        <v>45</v>
      </c>
      <c r="F463">
        <v>24</v>
      </c>
      <c r="G463" s="85">
        <v>4.9055254491006384</v>
      </c>
      <c r="H463" s="85">
        <v>18536.052673839731</v>
      </c>
      <c r="I463" s="85">
        <v>4748.7393608479206</v>
      </c>
      <c r="J463" s="85">
        <v>90929.078117390731</v>
      </c>
      <c r="K463" t="s">
        <v>492</v>
      </c>
    </row>
    <row r="464" spans="2:11" x14ac:dyDescent="0.25">
      <c r="B464">
        <v>2026</v>
      </c>
      <c r="C464" t="s">
        <v>482</v>
      </c>
      <c r="D464">
        <v>2</v>
      </c>
      <c r="E464" t="s">
        <v>45</v>
      </c>
      <c r="F464">
        <v>24</v>
      </c>
      <c r="G464" s="85">
        <v>3.1518593465235973</v>
      </c>
      <c r="H464" s="85">
        <v>18536.052673839731</v>
      </c>
      <c r="I464" s="85">
        <v>4748.7393608479206</v>
      </c>
      <c r="J464" s="85">
        <v>58423.030867695474</v>
      </c>
      <c r="K464" t="s">
        <v>492</v>
      </c>
    </row>
    <row r="465" spans="2:11" x14ac:dyDescent="0.25">
      <c r="B465">
        <v>2026</v>
      </c>
      <c r="C465" t="s">
        <v>483</v>
      </c>
      <c r="D465">
        <v>1</v>
      </c>
      <c r="E465" t="s">
        <v>45</v>
      </c>
      <c r="F465">
        <v>24</v>
      </c>
      <c r="G465" s="85">
        <v>4.9522605673247542</v>
      </c>
      <c r="H465" s="85">
        <v>18536.052673839731</v>
      </c>
      <c r="I465" s="85">
        <v>4748.7393608479206</v>
      </c>
      <c r="J465" s="85">
        <v>91795.362730511071</v>
      </c>
      <c r="K465" t="s">
        <v>492</v>
      </c>
    </row>
    <row r="466" spans="2:11" x14ac:dyDescent="0.25">
      <c r="B466">
        <v>2026</v>
      </c>
      <c r="C466" t="s">
        <v>483</v>
      </c>
      <c r="D466">
        <v>2</v>
      </c>
      <c r="E466" t="s">
        <v>45</v>
      </c>
      <c r="F466">
        <v>24</v>
      </c>
      <c r="G466" s="85">
        <v>3.1818872244163865</v>
      </c>
      <c r="H466" s="85">
        <v>18536.052673839731</v>
      </c>
      <c r="I466" s="85">
        <v>4748.7393608479206</v>
      </c>
      <c r="J466" s="85">
        <v>58979.629193999841</v>
      </c>
      <c r="K466" t="s">
        <v>492</v>
      </c>
    </row>
    <row r="467" spans="2:11" x14ac:dyDescent="0.25">
      <c r="B467">
        <v>2026</v>
      </c>
      <c r="C467" t="s">
        <v>484</v>
      </c>
      <c r="D467">
        <v>1</v>
      </c>
      <c r="E467" t="s">
        <v>45</v>
      </c>
      <c r="F467">
        <v>24</v>
      </c>
      <c r="G467" s="85">
        <v>4.9989956855488655</v>
      </c>
      <c r="H467" s="85">
        <v>18536.052673839731</v>
      </c>
      <c r="I467" s="85">
        <v>4748.7393608479206</v>
      </c>
      <c r="J467" s="85">
        <v>92661.647343631324</v>
      </c>
      <c r="K467" t="s">
        <v>492</v>
      </c>
    </row>
    <row r="468" spans="2:11" x14ac:dyDescent="0.25">
      <c r="B468">
        <v>2026</v>
      </c>
      <c r="C468" t="s">
        <v>484</v>
      </c>
      <c r="D468">
        <v>2</v>
      </c>
      <c r="E468" t="s">
        <v>45</v>
      </c>
      <c r="F468">
        <v>24</v>
      </c>
      <c r="G468" s="85">
        <v>3.211915102309173</v>
      </c>
      <c r="H468" s="85">
        <v>18536.052673839731</v>
      </c>
      <c r="I468" s="85">
        <v>4748.7393608479206</v>
      </c>
      <c r="J468" s="85">
        <v>59536.227520304157</v>
      </c>
      <c r="K468" t="s">
        <v>492</v>
      </c>
    </row>
    <row r="469" spans="2:11" x14ac:dyDescent="0.25">
      <c r="B469">
        <v>2026</v>
      </c>
      <c r="C469" t="s">
        <v>485</v>
      </c>
      <c r="D469">
        <v>1</v>
      </c>
      <c r="E469" t="s">
        <v>45</v>
      </c>
      <c r="F469">
        <v>24</v>
      </c>
      <c r="G469" s="85">
        <v>5.0457308037729804</v>
      </c>
      <c r="H469" s="85">
        <v>18536.052673839731</v>
      </c>
      <c r="I469" s="85">
        <v>4748.7393608479206</v>
      </c>
      <c r="J469" s="85">
        <v>93527.93195675165</v>
      </c>
      <c r="K469" t="s">
        <v>492</v>
      </c>
    </row>
    <row r="470" spans="2:11" x14ac:dyDescent="0.25">
      <c r="B470">
        <v>2026</v>
      </c>
      <c r="C470" t="s">
        <v>485</v>
      </c>
      <c r="D470">
        <v>2</v>
      </c>
      <c r="E470" t="s">
        <v>45</v>
      </c>
      <c r="F470">
        <v>24</v>
      </c>
      <c r="G470" s="85">
        <v>3.241942980201963</v>
      </c>
      <c r="H470" s="85">
        <v>18536.052673839731</v>
      </c>
      <c r="I470" s="85">
        <v>4748.7393608479206</v>
      </c>
      <c r="J470" s="85">
        <v>60092.825846608546</v>
      </c>
      <c r="K470" t="s">
        <v>492</v>
      </c>
    </row>
    <row r="471" spans="2:11" x14ac:dyDescent="0.25">
      <c r="B471">
        <v>2026</v>
      </c>
      <c r="C471" t="s">
        <v>486</v>
      </c>
      <c r="D471">
        <v>1</v>
      </c>
      <c r="E471" t="s">
        <v>45</v>
      </c>
      <c r="F471">
        <v>24</v>
      </c>
      <c r="G471" s="85">
        <v>5.0924659219970918</v>
      </c>
      <c r="H471" s="85">
        <v>18536.052673839731</v>
      </c>
      <c r="I471" s="85">
        <v>4748.7393608479206</v>
      </c>
      <c r="J471" s="85">
        <v>94394.216569871904</v>
      </c>
      <c r="K471" t="s">
        <v>492</v>
      </c>
    </row>
    <row r="472" spans="2:11" x14ac:dyDescent="0.25">
      <c r="B472">
        <v>2026</v>
      </c>
      <c r="C472" t="s">
        <v>486</v>
      </c>
      <c r="D472">
        <v>2</v>
      </c>
      <c r="E472" t="s">
        <v>45</v>
      </c>
      <c r="F472">
        <v>24</v>
      </c>
      <c r="G472" s="85">
        <v>3.2719708580947495</v>
      </c>
      <c r="H472" s="85">
        <v>18536.052673839731</v>
      </c>
      <c r="I472" s="85">
        <v>4748.7393608479206</v>
      </c>
      <c r="J472" s="85">
        <v>60649.424172912863</v>
      </c>
      <c r="K472" t="s">
        <v>492</v>
      </c>
    </row>
    <row r="473" spans="2:11" x14ac:dyDescent="0.25">
      <c r="B473">
        <v>2026</v>
      </c>
      <c r="C473" t="s">
        <v>487</v>
      </c>
      <c r="D473">
        <v>1</v>
      </c>
      <c r="E473" t="s">
        <v>45</v>
      </c>
      <c r="F473">
        <v>24</v>
      </c>
      <c r="G473" s="85">
        <v>5.1392010402212076</v>
      </c>
      <c r="H473" s="85">
        <v>18536.052673839731</v>
      </c>
      <c r="I473" s="85">
        <v>4748.7393608479206</v>
      </c>
      <c r="J473" s="85">
        <v>95260.501182992244</v>
      </c>
      <c r="K473" t="s">
        <v>492</v>
      </c>
    </row>
    <row r="474" spans="2:11" x14ac:dyDescent="0.25">
      <c r="B474">
        <v>2026</v>
      </c>
      <c r="C474" t="s">
        <v>487</v>
      </c>
      <c r="D474">
        <v>2</v>
      </c>
      <c r="E474" t="s">
        <v>45</v>
      </c>
      <c r="F474">
        <v>24</v>
      </c>
      <c r="G474" s="85">
        <v>3.3019987359875387</v>
      </c>
      <c r="H474" s="85">
        <v>18536.052673839731</v>
      </c>
      <c r="I474" s="85">
        <v>4748.7393608479206</v>
      </c>
      <c r="J474" s="85">
        <v>61206.02249921723</v>
      </c>
      <c r="K474" t="s">
        <v>492</v>
      </c>
    </row>
    <row r="475" spans="2:11" x14ac:dyDescent="0.25">
      <c r="B475">
        <v>2026</v>
      </c>
      <c r="C475" t="s">
        <v>488</v>
      </c>
      <c r="D475">
        <v>1</v>
      </c>
      <c r="E475" t="s">
        <v>45</v>
      </c>
      <c r="F475">
        <v>24</v>
      </c>
      <c r="G475" s="85">
        <v>5.1859361584453181</v>
      </c>
      <c r="H475" s="85">
        <v>18536.052673839731</v>
      </c>
      <c r="I475" s="85">
        <v>4748.7393608479206</v>
      </c>
      <c r="J475" s="85">
        <v>96126.785796112483</v>
      </c>
      <c r="K475" t="s">
        <v>492</v>
      </c>
    </row>
    <row r="476" spans="2:11" x14ac:dyDescent="0.25">
      <c r="B476">
        <v>2026</v>
      </c>
      <c r="C476" t="s">
        <v>488</v>
      </c>
      <c r="D476">
        <v>2</v>
      </c>
      <c r="E476" t="s">
        <v>45</v>
      </c>
      <c r="F476">
        <v>24</v>
      </c>
      <c r="G476" s="85">
        <v>3.3320266138803243</v>
      </c>
      <c r="H476" s="85">
        <v>18536.052673839731</v>
      </c>
      <c r="I476" s="85">
        <v>4748.7393608479206</v>
      </c>
      <c r="J476" s="85">
        <v>61762.620825521532</v>
      </c>
      <c r="K476" t="s">
        <v>492</v>
      </c>
    </row>
    <row r="477" spans="2:11" x14ac:dyDescent="0.25">
      <c r="B477">
        <v>2026</v>
      </c>
      <c r="C477" t="s">
        <v>489</v>
      </c>
      <c r="D477">
        <v>1</v>
      </c>
      <c r="E477" t="s">
        <v>45</v>
      </c>
      <c r="F477">
        <v>24</v>
      </c>
      <c r="G477" s="85">
        <v>5.2326712766694339</v>
      </c>
      <c r="H477" s="85">
        <v>18536.052673839731</v>
      </c>
      <c r="I477" s="85">
        <v>4748.7393608479206</v>
      </c>
      <c r="J477" s="85">
        <v>96993.070409232823</v>
      </c>
      <c r="K477" t="s">
        <v>492</v>
      </c>
    </row>
    <row r="478" spans="2:11" x14ac:dyDescent="0.25">
      <c r="B478">
        <v>2026</v>
      </c>
      <c r="C478" t="s">
        <v>489</v>
      </c>
      <c r="D478">
        <v>2</v>
      </c>
      <c r="E478" t="s">
        <v>45</v>
      </c>
      <c r="F478">
        <v>24</v>
      </c>
      <c r="G478" s="85">
        <v>3.3620544917731134</v>
      </c>
      <c r="H478" s="85">
        <v>18536.052673839731</v>
      </c>
      <c r="I478" s="85">
        <v>4748.7393608479206</v>
      </c>
      <c r="J478" s="85">
        <v>62319.219151825899</v>
      </c>
      <c r="K478" t="s">
        <v>492</v>
      </c>
    </row>
    <row r="479" spans="2:11" x14ac:dyDescent="0.25">
      <c r="B479">
        <v>2026</v>
      </c>
      <c r="C479" t="s">
        <v>490</v>
      </c>
      <c r="D479">
        <v>1</v>
      </c>
      <c r="E479" t="s">
        <v>45</v>
      </c>
      <c r="F479">
        <v>24</v>
      </c>
      <c r="G479" s="85">
        <v>5.2794063948935461</v>
      </c>
      <c r="H479" s="85">
        <v>18536.052673839731</v>
      </c>
      <c r="I479" s="85">
        <v>4748.7393608479206</v>
      </c>
      <c r="J479" s="85">
        <v>97859.355022353091</v>
      </c>
      <c r="K479" t="s">
        <v>492</v>
      </c>
    </row>
    <row r="480" spans="2:11" x14ac:dyDescent="0.25">
      <c r="B480">
        <v>2026</v>
      </c>
      <c r="C480" t="s">
        <v>490</v>
      </c>
      <c r="D480">
        <v>2</v>
      </c>
      <c r="E480" t="s">
        <v>45</v>
      </c>
      <c r="F480">
        <v>24</v>
      </c>
      <c r="G480" s="85">
        <v>3.3920823696659008</v>
      </c>
      <c r="H480" s="85">
        <v>18536.052673839731</v>
      </c>
      <c r="I480" s="85">
        <v>4748.7393608479206</v>
      </c>
      <c r="J480" s="85">
        <v>62875.81747813023</v>
      </c>
      <c r="K480" t="s">
        <v>492</v>
      </c>
    </row>
    <row r="481" spans="2:11" x14ac:dyDescent="0.25">
      <c r="B481">
        <v>2026</v>
      </c>
      <c r="C481" t="s">
        <v>479</v>
      </c>
      <c r="D481">
        <v>1</v>
      </c>
      <c r="E481" t="s">
        <v>70</v>
      </c>
      <c r="F481">
        <v>22</v>
      </c>
      <c r="G481" s="85">
        <v>1.6003403788375474</v>
      </c>
      <c r="H481" s="85">
        <v>24503.913814264284</v>
      </c>
      <c r="I481" s="85">
        <v>5272.1260057275331</v>
      </c>
      <c r="J481" s="85">
        <v>39214.602716522313</v>
      </c>
      <c r="K481" t="s">
        <v>491</v>
      </c>
    </row>
    <row r="482" spans="2:11" x14ac:dyDescent="0.25">
      <c r="B482">
        <v>2026</v>
      </c>
      <c r="C482" t="s">
        <v>479</v>
      </c>
      <c r="D482">
        <v>2</v>
      </c>
      <c r="E482" t="s">
        <v>70</v>
      </c>
      <c r="F482">
        <v>22</v>
      </c>
      <c r="G482" s="85">
        <v>0</v>
      </c>
      <c r="H482" s="85">
        <v>24503.913814264284</v>
      </c>
      <c r="I482" s="85">
        <v>5272.1260057275331</v>
      </c>
      <c r="J482" s="85">
        <v>0</v>
      </c>
      <c r="K482" t="s">
        <v>491</v>
      </c>
    </row>
    <row r="483" spans="2:11" x14ac:dyDescent="0.25">
      <c r="B483">
        <v>2026</v>
      </c>
      <c r="C483" t="s">
        <v>480</v>
      </c>
      <c r="D483">
        <v>1</v>
      </c>
      <c r="E483" t="s">
        <v>70</v>
      </c>
      <c r="F483">
        <v>22</v>
      </c>
      <c r="G483" s="85">
        <v>0.19651642603287606</v>
      </c>
      <c r="H483" s="85">
        <v>24503.913814264284</v>
      </c>
      <c r="I483" s="85">
        <v>5272.1260057275331</v>
      </c>
      <c r="J483" s="85">
        <v>4815.4215665968368</v>
      </c>
      <c r="K483" t="s">
        <v>491</v>
      </c>
    </row>
    <row r="484" spans="2:11" x14ac:dyDescent="0.25">
      <c r="B484">
        <v>2026</v>
      </c>
      <c r="C484" t="s">
        <v>480</v>
      </c>
      <c r="D484">
        <v>2</v>
      </c>
      <c r="E484" t="s">
        <v>70</v>
      </c>
      <c r="F484">
        <v>22</v>
      </c>
      <c r="G484" s="85">
        <v>0</v>
      </c>
      <c r="H484" s="85">
        <v>24503.913814264284</v>
      </c>
      <c r="I484" s="85">
        <v>5272.1260057275331</v>
      </c>
      <c r="J484" s="85">
        <v>0</v>
      </c>
      <c r="K484" t="s">
        <v>491</v>
      </c>
    </row>
    <row r="485" spans="2:11" x14ac:dyDescent="0.25">
      <c r="B485">
        <v>2026</v>
      </c>
      <c r="C485" t="s">
        <v>481</v>
      </c>
      <c r="D485">
        <v>1</v>
      </c>
      <c r="E485" t="s">
        <v>70</v>
      </c>
      <c r="F485">
        <v>22</v>
      </c>
      <c r="G485" s="85">
        <v>0.67306802427915058</v>
      </c>
      <c r="H485" s="85">
        <v>24503.913814264284</v>
      </c>
      <c r="I485" s="85">
        <v>5272.1260057275331</v>
      </c>
      <c r="J485" s="85">
        <v>16492.800858073446</v>
      </c>
      <c r="K485" t="s">
        <v>491</v>
      </c>
    </row>
    <row r="486" spans="2:11" x14ac:dyDescent="0.25">
      <c r="B486">
        <v>2026</v>
      </c>
      <c r="C486" t="s">
        <v>481</v>
      </c>
      <c r="D486">
        <v>2</v>
      </c>
      <c r="E486" t="s">
        <v>70</v>
      </c>
      <c r="F486">
        <v>22</v>
      </c>
      <c r="G486" s="85">
        <v>0</v>
      </c>
      <c r="H486" s="85">
        <v>24503.913814264284</v>
      </c>
      <c r="I486" s="85">
        <v>5272.1260057275331</v>
      </c>
      <c r="J486" s="85">
        <v>0</v>
      </c>
      <c r="K486" t="s">
        <v>491</v>
      </c>
    </row>
    <row r="487" spans="2:11" x14ac:dyDescent="0.25">
      <c r="B487">
        <v>2026</v>
      </c>
      <c r="C487" t="s">
        <v>482</v>
      </c>
      <c r="D487">
        <v>1</v>
      </c>
      <c r="E487" t="s">
        <v>70</v>
      </c>
      <c r="F487">
        <v>22</v>
      </c>
      <c r="G487" s="85">
        <v>0.88247818665757738</v>
      </c>
      <c r="H487" s="85">
        <v>24503.913814264284</v>
      </c>
      <c r="I487" s="85">
        <v>5272.1260057275331</v>
      </c>
      <c r="J487" s="85">
        <v>21624.169428825506</v>
      </c>
      <c r="K487" t="s">
        <v>491</v>
      </c>
    </row>
    <row r="488" spans="2:11" x14ac:dyDescent="0.25">
      <c r="B488">
        <v>2026</v>
      </c>
      <c r="C488" t="s">
        <v>482</v>
      </c>
      <c r="D488">
        <v>2</v>
      </c>
      <c r="E488" t="s">
        <v>70</v>
      </c>
      <c r="F488">
        <v>22</v>
      </c>
      <c r="G488" s="85">
        <v>0</v>
      </c>
      <c r="H488" s="85">
        <v>24503.913814264284</v>
      </c>
      <c r="I488" s="85">
        <v>5272.1260057275331</v>
      </c>
      <c r="J488" s="85">
        <v>0</v>
      </c>
      <c r="K488" t="s">
        <v>491</v>
      </c>
    </row>
    <row r="489" spans="2:11" x14ac:dyDescent="0.25">
      <c r="B489">
        <v>2026</v>
      </c>
      <c r="C489" t="s">
        <v>483</v>
      </c>
      <c r="D489">
        <v>1</v>
      </c>
      <c r="E489" t="s">
        <v>70</v>
      </c>
      <c r="F489">
        <v>22</v>
      </c>
      <c r="G489" s="85">
        <v>1.9935851081040294</v>
      </c>
      <c r="H489" s="85">
        <v>24503.913814264284</v>
      </c>
      <c r="I489" s="85">
        <v>5272.1260057275331</v>
      </c>
      <c r="J489" s="85">
        <v>48850.637670381882</v>
      </c>
      <c r="K489" t="s">
        <v>491</v>
      </c>
    </row>
    <row r="490" spans="2:11" x14ac:dyDescent="0.25">
      <c r="B490">
        <v>2026</v>
      </c>
      <c r="C490" t="s">
        <v>483</v>
      </c>
      <c r="D490">
        <v>2</v>
      </c>
      <c r="E490" t="s">
        <v>70</v>
      </c>
      <c r="F490">
        <v>22</v>
      </c>
      <c r="G490" s="85">
        <v>0</v>
      </c>
      <c r="H490" s="85">
        <v>24503.913814264284</v>
      </c>
      <c r="I490" s="85">
        <v>5272.1260057275331</v>
      </c>
      <c r="J490" s="85">
        <v>0</v>
      </c>
      <c r="K490" t="s">
        <v>491</v>
      </c>
    </row>
    <row r="491" spans="2:11" x14ac:dyDescent="0.25">
      <c r="B491">
        <v>2026</v>
      </c>
      <c r="C491" t="s">
        <v>484</v>
      </c>
      <c r="D491">
        <v>1</v>
      </c>
      <c r="E491" t="s">
        <v>70</v>
      </c>
      <c r="F491">
        <v>22</v>
      </c>
      <c r="G491" s="85">
        <v>2.3470915550104512</v>
      </c>
      <c r="H491" s="85">
        <v>24503.913814264284</v>
      </c>
      <c r="I491" s="85">
        <v>5272.1260057275331</v>
      </c>
      <c r="J491" s="85">
        <v>57512.929178163635</v>
      </c>
      <c r="K491" t="s">
        <v>491</v>
      </c>
    </row>
    <row r="492" spans="2:11" x14ac:dyDescent="0.25">
      <c r="B492">
        <v>2026</v>
      </c>
      <c r="C492" t="s">
        <v>484</v>
      </c>
      <c r="D492">
        <v>2</v>
      </c>
      <c r="E492" t="s">
        <v>70</v>
      </c>
      <c r="F492">
        <v>22</v>
      </c>
      <c r="G492" s="85">
        <v>0</v>
      </c>
      <c r="H492" s="85">
        <v>24503.913814264284</v>
      </c>
      <c r="I492" s="85">
        <v>5272.1260057275331</v>
      </c>
      <c r="J492" s="85">
        <v>0</v>
      </c>
      <c r="K492" t="s">
        <v>491</v>
      </c>
    </row>
    <row r="493" spans="2:11" x14ac:dyDescent="0.25">
      <c r="B493">
        <v>2026</v>
      </c>
      <c r="C493" t="s">
        <v>485</v>
      </c>
      <c r="D493">
        <v>1</v>
      </c>
      <c r="E493" t="s">
        <v>70</v>
      </c>
      <c r="F493">
        <v>22</v>
      </c>
      <c r="G493" s="85">
        <v>1.6084804858636699</v>
      </c>
      <c r="H493" s="85">
        <v>24503.913814264284</v>
      </c>
      <c r="I493" s="85">
        <v>5272.1260057275331</v>
      </c>
      <c r="J493" s="85">
        <v>39414.067197529308</v>
      </c>
      <c r="K493" t="s">
        <v>491</v>
      </c>
    </row>
    <row r="494" spans="2:11" x14ac:dyDescent="0.25">
      <c r="B494">
        <v>2026</v>
      </c>
      <c r="C494" t="s">
        <v>485</v>
      </c>
      <c r="D494">
        <v>2</v>
      </c>
      <c r="E494" t="s">
        <v>70</v>
      </c>
      <c r="F494">
        <v>22</v>
      </c>
      <c r="G494" s="85">
        <v>0</v>
      </c>
      <c r="H494" s="85">
        <v>24503.913814264284</v>
      </c>
      <c r="I494" s="85">
        <v>5272.1260057275331</v>
      </c>
      <c r="J494" s="85">
        <v>0</v>
      </c>
      <c r="K494" t="s">
        <v>491</v>
      </c>
    </row>
    <row r="495" spans="2:11" x14ac:dyDescent="0.25">
      <c r="B495">
        <v>2026</v>
      </c>
      <c r="C495" t="s">
        <v>486</v>
      </c>
      <c r="D495">
        <v>1</v>
      </c>
      <c r="E495" t="s">
        <v>70</v>
      </c>
      <c r="F495">
        <v>22</v>
      </c>
      <c r="G495" s="85">
        <v>0.20465653305899903</v>
      </c>
      <c r="H495" s="85">
        <v>24503.913814264284</v>
      </c>
      <c r="I495" s="85">
        <v>5272.1260057275331</v>
      </c>
      <c r="J495" s="85">
        <v>5014.8860476038417</v>
      </c>
      <c r="K495" t="s">
        <v>491</v>
      </c>
    </row>
    <row r="496" spans="2:11" x14ac:dyDescent="0.25">
      <c r="B496">
        <v>2026</v>
      </c>
      <c r="C496" t="s">
        <v>486</v>
      </c>
      <c r="D496">
        <v>2</v>
      </c>
      <c r="E496" t="s">
        <v>70</v>
      </c>
      <c r="F496">
        <v>22</v>
      </c>
      <c r="G496" s="85">
        <v>0</v>
      </c>
      <c r="H496" s="85">
        <v>24503.913814264284</v>
      </c>
      <c r="I496" s="85">
        <v>5272.1260057275331</v>
      </c>
      <c r="J496" s="85">
        <v>0</v>
      </c>
      <c r="K496" t="s">
        <v>491</v>
      </c>
    </row>
    <row r="497" spans="2:11" x14ac:dyDescent="0.25">
      <c r="B497">
        <v>2026</v>
      </c>
      <c r="C497" t="s">
        <v>487</v>
      </c>
      <c r="D497">
        <v>1</v>
      </c>
      <c r="E497" t="s">
        <v>70</v>
      </c>
      <c r="F497">
        <v>22</v>
      </c>
      <c r="G497" s="85">
        <v>0.68120813130527347</v>
      </c>
      <c r="H497" s="85">
        <v>24503.913814264284</v>
      </c>
      <c r="I497" s="85">
        <v>5272.1260057275331</v>
      </c>
      <c r="J497" s="85">
        <v>16692.265339080448</v>
      </c>
      <c r="K497" t="s">
        <v>491</v>
      </c>
    </row>
    <row r="498" spans="2:11" x14ac:dyDescent="0.25">
      <c r="B498">
        <v>2026</v>
      </c>
      <c r="C498" t="s">
        <v>487</v>
      </c>
      <c r="D498">
        <v>2</v>
      </c>
      <c r="E498" t="s">
        <v>70</v>
      </c>
      <c r="F498">
        <v>22</v>
      </c>
      <c r="G498" s="85">
        <v>0</v>
      </c>
      <c r="H498" s="85">
        <v>24503.913814264284</v>
      </c>
      <c r="I498" s="85">
        <v>5272.1260057275331</v>
      </c>
      <c r="J498" s="85">
        <v>0</v>
      </c>
      <c r="K498" t="s">
        <v>491</v>
      </c>
    </row>
    <row r="499" spans="2:11" x14ac:dyDescent="0.25">
      <c r="B499">
        <v>2026</v>
      </c>
      <c r="C499" t="s">
        <v>488</v>
      </c>
      <c r="D499">
        <v>1</v>
      </c>
      <c r="E499" t="s">
        <v>70</v>
      </c>
      <c r="F499">
        <v>22</v>
      </c>
      <c r="G499" s="85">
        <v>0.89061829368370027</v>
      </c>
      <c r="H499" s="85">
        <v>24503.913814264284</v>
      </c>
      <c r="I499" s="85">
        <v>5272.1260057275331</v>
      </c>
      <c r="J499" s="85">
        <v>21823.633909832508</v>
      </c>
      <c r="K499" t="s">
        <v>491</v>
      </c>
    </row>
    <row r="500" spans="2:11" x14ac:dyDescent="0.25">
      <c r="B500">
        <v>2026</v>
      </c>
      <c r="C500" t="s">
        <v>488</v>
      </c>
      <c r="D500">
        <v>2</v>
      </c>
      <c r="E500" t="s">
        <v>70</v>
      </c>
      <c r="F500">
        <v>22</v>
      </c>
      <c r="G500" s="85">
        <v>0</v>
      </c>
      <c r="H500" s="85">
        <v>24503.913814264284</v>
      </c>
      <c r="I500" s="85">
        <v>5272.1260057275331</v>
      </c>
      <c r="J500" s="85">
        <v>0</v>
      </c>
      <c r="K500" t="s">
        <v>491</v>
      </c>
    </row>
    <row r="501" spans="2:11" x14ac:dyDescent="0.25">
      <c r="B501">
        <v>2026</v>
      </c>
      <c r="C501" t="s">
        <v>489</v>
      </c>
      <c r="D501">
        <v>1</v>
      </c>
      <c r="E501" t="s">
        <v>70</v>
      </c>
      <c r="F501">
        <v>22</v>
      </c>
      <c r="G501" s="85">
        <v>2.0017252151301523</v>
      </c>
      <c r="H501" s="85">
        <v>24503.913814264284</v>
      </c>
      <c r="I501" s="85">
        <v>5272.1260057275331</v>
      </c>
      <c r="J501" s="85">
        <v>49050.102151388885</v>
      </c>
      <c r="K501" t="s">
        <v>491</v>
      </c>
    </row>
    <row r="502" spans="2:11" x14ac:dyDescent="0.25">
      <c r="B502">
        <v>2026</v>
      </c>
      <c r="C502" t="s">
        <v>489</v>
      </c>
      <c r="D502">
        <v>2</v>
      </c>
      <c r="E502" t="s">
        <v>70</v>
      </c>
      <c r="F502">
        <v>22</v>
      </c>
      <c r="G502" s="85">
        <v>0</v>
      </c>
      <c r="H502" s="85">
        <v>24503.913814264284</v>
      </c>
      <c r="I502" s="85">
        <v>5272.1260057275331</v>
      </c>
      <c r="J502" s="85">
        <v>0</v>
      </c>
      <c r="K502" t="s">
        <v>491</v>
      </c>
    </row>
    <row r="503" spans="2:11" x14ac:dyDescent="0.25">
      <c r="B503">
        <v>2026</v>
      </c>
      <c r="C503" t="s">
        <v>490</v>
      </c>
      <c r="D503">
        <v>1</v>
      </c>
      <c r="E503" t="s">
        <v>70</v>
      </c>
      <c r="F503">
        <v>22</v>
      </c>
      <c r="G503" s="85">
        <v>2.3552316620365747</v>
      </c>
      <c r="H503" s="85">
        <v>24503.913814264284</v>
      </c>
      <c r="I503" s="85">
        <v>5272.1260057275331</v>
      </c>
      <c r="J503" s="85">
        <v>57712.393659170652</v>
      </c>
      <c r="K503" t="s">
        <v>491</v>
      </c>
    </row>
    <row r="504" spans="2:11" x14ac:dyDescent="0.25">
      <c r="B504">
        <v>2026</v>
      </c>
      <c r="C504" t="s">
        <v>490</v>
      </c>
      <c r="D504">
        <v>2</v>
      </c>
      <c r="E504" t="s">
        <v>70</v>
      </c>
      <c r="F504">
        <v>22</v>
      </c>
      <c r="G504" s="85">
        <v>0</v>
      </c>
      <c r="H504" s="85">
        <v>24503.913814264284</v>
      </c>
      <c r="I504" s="85">
        <v>5272.1260057275331</v>
      </c>
      <c r="J504" s="85">
        <v>0</v>
      </c>
      <c r="K504" t="s">
        <v>491</v>
      </c>
    </row>
    <row r="505" spans="2:11" x14ac:dyDescent="0.25">
      <c r="B505">
        <v>2026</v>
      </c>
      <c r="C505" t="s">
        <v>479</v>
      </c>
      <c r="D505">
        <v>1</v>
      </c>
      <c r="E505" t="s">
        <v>70</v>
      </c>
      <c r="F505">
        <v>8</v>
      </c>
      <c r="G505" s="85">
        <v>2.9341691535774372</v>
      </c>
      <c r="H505" s="85">
        <v>24503.913814264284</v>
      </c>
      <c r="I505" s="85">
        <v>5272.1260057275331</v>
      </c>
      <c r="J505" s="85">
        <v>71898.628055734313</v>
      </c>
      <c r="K505" t="s">
        <v>491</v>
      </c>
    </row>
    <row r="506" spans="2:11" x14ac:dyDescent="0.25">
      <c r="B506">
        <v>2026</v>
      </c>
      <c r="C506" t="s">
        <v>479</v>
      </c>
      <c r="D506">
        <v>2</v>
      </c>
      <c r="E506" t="s">
        <v>70</v>
      </c>
      <c r="F506">
        <v>8</v>
      </c>
      <c r="G506" s="85">
        <v>0</v>
      </c>
      <c r="H506" s="85">
        <v>24503.913814264284</v>
      </c>
      <c r="I506" s="85">
        <v>5272.1260057275331</v>
      </c>
      <c r="J506" s="85">
        <v>0</v>
      </c>
      <c r="K506" t="s">
        <v>491</v>
      </c>
    </row>
    <row r="507" spans="2:11" x14ac:dyDescent="0.25">
      <c r="B507">
        <v>2026</v>
      </c>
      <c r="C507" t="s">
        <v>480</v>
      </c>
      <c r="D507">
        <v>1</v>
      </c>
      <c r="E507" t="s">
        <v>70</v>
      </c>
      <c r="F507">
        <v>8</v>
      </c>
      <c r="G507" s="85">
        <v>2.9857660032370754</v>
      </c>
      <c r="H507" s="85">
        <v>24503.913814264284</v>
      </c>
      <c r="I507" s="85">
        <v>5272.1260057275331</v>
      </c>
      <c r="J507" s="85">
        <v>73162.952812881631</v>
      </c>
      <c r="K507" t="s">
        <v>491</v>
      </c>
    </row>
    <row r="508" spans="2:11" x14ac:dyDescent="0.25">
      <c r="B508">
        <v>2026</v>
      </c>
      <c r="C508" t="s">
        <v>480</v>
      </c>
      <c r="D508">
        <v>2</v>
      </c>
      <c r="E508" t="s">
        <v>70</v>
      </c>
      <c r="F508">
        <v>8</v>
      </c>
      <c r="G508" s="85">
        <v>0</v>
      </c>
      <c r="H508" s="85">
        <v>24503.913814264284</v>
      </c>
      <c r="I508" s="85">
        <v>5272.1260057275331</v>
      </c>
      <c r="J508" s="85">
        <v>0</v>
      </c>
      <c r="K508" t="s">
        <v>491</v>
      </c>
    </row>
    <row r="509" spans="2:11" x14ac:dyDescent="0.25">
      <c r="B509">
        <v>2026</v>
      </c>
      <c r="C509" t="s">
        <v>481</v>
      </c>
      <c r="D509">
        <v>1</v>
      </c>
      <c r="E509" t="s">
        <v>70</v>
      </c>
      <c r="F509">
        <v>8</v>
      </c>
      <c r="G509" s="85">
        <v>3.0373628528967211</v>
      </c>
      <c r="H509" s="85">
        <v>24503.913814264284</v>
      </c>
      <c r="I509" s="85">
        <v>5272.1260057275331</v>
      </c>
      <c r="J509" s="85">
        <v>74427.277570029139</v>
      </c>
      <c r="K509" t="s">
        <v>491</v>
      </c>
    </row>
    <row r="510" spans="2:11" x14ac:dyDescent="0.25">
      <c r="B510">
        <v>2026</v>
      </c>
      <c r="C510" t="s">
        <v>481</v>
      </c>
      <c r="D510">
        <v>2</v>
      </c>
      <c r="E510" t="s">
        <v>70</v>
      </c>
      <c r="F510">
        <v>8</v>
      </c>
      <c r="G510" s="85">
        <v>0</v>
      </c>
      <c r="H510" s="85">
        <v>24503.913814264284</v>
      </c>
      <c r="I510" s="85">
        <v>5272.1260057275331</v>
      </c>
      <c r="J510" s="85">
        <v>0</v>
      </c>
      <c r="K510" t="s">
        <v>491</v>
      </c>
    </row>
    <row r="511" spans="2:11" x14ac:dyDescent="0.25">
      <c r="B511">
        <v>2026</v>
      </c>
      <c r="C511" t="s">
        <v>482</v>
      </c>
      <c r="D511">
        <v>1</v>
      </c>
      <c r="E511" t="s">
        <v>70</v>
      </c>
      <c r="F511">
        <v>8</v>
      </c>
      <c r="G511" s="85">
        <v>3.0889597025563593</v>
      </c>
      <c r="H511" s="85">
        <v>24503.913814264284</v>
      </c>
      <c r="I511" s="85">
        <v>5272.1260057275331</v>
      </c>
      <c r="J511" s="85">
        <v>75691.602327176472</v>
      </c>
      <c r="K511" t="s">
        <v>491</v>
      </c>
    </row>
    <row r="512" spans="2:11" x14ac:dyDescent="0.25">
      <c r="B512">
        <v>2026</v>
      </c>
      <c r="C512" t="s">
        <v>482</v>
      </c>
      <c r="D512">
        <v>2</v>
      </c>
      <c r="E512" t="s">
        <v>70</v>
      </c>
      <c r="F512">
        <v>8</v>
      </c>
      <c r="G512" s="85">
        <v>0</v>
      </c>
      <c r="H512" s="85">
        <v>24503.913814264284</v>
      </c>
      <c r="I512" s="85">
        <v>5272.1260057275331</v>
      </c>
      <c r="J512" s="85">
        <v>0</v>
      </c>
      <c r="K512" t="s">
        <v>491</v>
      </c>
    </row>
    <row r="513" spans="2:11" x14ac:dyDescent="0.25">
      <c r="B513">
        <v>2026</v>
      </c>
      <c r="C513" t="s">
        <v>483</v>
      </c>
      <c r="D513">
        <v>1</v>
      </c>
      <c r="E513" t="s">
        <v>70</v>
      </c>
      <c r="F513">
        <v>8</v>
      </c>
      <c r="G513" s="85">
        <v>3.1405565522160037</v>
      </c>
      <c r="H513" s="85">
        <v>24503.913814264284</v>
      </c>
      <c r="I513" s="85">
        <v>5272.1260057275331</v>
      </c>
      <c r="J513" s="85">
        <v>76955.92708432395</v>
      </c>
      <c r="K513" t="s">
        <v>491</v>
      </c>
    </row>
    <row r="514" spans="2:11" x14ac:dyDescent="0.25">
      <c r="B514">
        <v>2026</v>
      </c>
      <c r="C514" t="s">
        <v>483</v>
      </c>
      <c r="D514">
        <v>2</v>
      </c>
      <c r="E514" t="s">
        <v>70</v>
      </c>
      <c r="F514">
        <v>8</v>
      </c>
      <c r="G514" s="85">
        <v>0</v>
      </c>
      <c r="H514" s="85">
        <v>24503.913814264284</v>
      </c>
      <c r="I514" s="85">
        <v>5272.1260057275331</v>
      </c>
      <c r="J514" s="85">
        <v>0</v>
      </c>
      <c r="K514" t="s">
        <v>491</v>
      </c>
    </row>
    <row r="515" spans="2:11" x14ac:dyDescent="0.25">
      <c r="B515">
        <v>2026</v>
      </c>
      <c r="C515" t="s">
        <v>484</v>
      </c>
      <c r="D515">
        <v>1</v>
      </c>
      <c r="E515" t="s">
        <v>70</v>
      </c>
      <c r="F515">
        <v>8</v>
      </c>
      <c r="G515" s="85">
        <v>3.1921534018756423</v>
      </c>
      <c r="H515" s="85">
        <v>24503.913814264284</v>
      </c>
      <c r="I515" s="85">
        <v>5272.1260057275331</v>
      </c>
      <c r="J515" s="85">
        <v>78220.251841471283</v>
      </c>
      <c r="K515" t="s">
        <v>491</v>
      </c>
    </row>
    <row r="516" spans="2:11" x14ac:dyDescent="0.25">
      <c r="B516">
        <v>2026</v>
      </c>
      <c r="C516" t="s">
        <v>484</v>
      </c>
      <c r="D516">
        <v>2</v>
      </c>
      <c r="E516" t="s">
        <v>70</v>
      </c>
      <c r="F516">
        <v>8</v>
      </c>
      <c r="G516" s="85">
        <v>0</v>
      </c>
      <c r="H516" s="85">
        <v>24503.913814264284</v>
      </c>
      <c r="I516" s="85">
        <v>5272.1260057275331</v>
      </c>
      <c r="J516" s="85">
        <v>0</v>
      </c>
      <c r="K516" t="s">
        <v>491</v>
      </c>
    </row>
    <row r="517" spans="2:11" x14ac:dyDescent="0.25">
      <c r="B517">
        <v>2026</v>
      </c>
      <c r="C517" t="s">
        <v>485</v>
      </c>
      <c r="D517">
        <v>1</v>
      </c>
      <c r="E517" t="s">
        <v>70</v>
      </c>
      <c r="F517">
        <v>8</v>
      </c>
      <c r="G517" s="85">
        <v>3.2437502515352881</v>
      </c>
      <c r="H517" s="85">
        <v>24503.913814264284</v>
      </c>
      <c r="I517" s="85">
        <v>5272.1260057275331</v>
      </c>
      <c r="J517" s="85">
        <v>79484.576598618791</v>
      </c>
      <c r="K517" t="s">
        <v>491</v>
      </c>
    </row>
    <row r="518" spans="2:11" x14ac:dyDescent="0.25">
      <c r="B518">
        <v>2026</v>
      </c>
      <c r="C518" t="s">
        <v>485</v>
      </c>
      <c r="D518">
        <v>2</v>
      </c>
      <c r="E518" t="s">
        <v>70</v>
      </c>
      <c r="F518">
        <v>8</v>
      </c>
      <c r="G518" s="85">
        <v>0</v>
      </c>
      <c r="H518" s="85">
        <v>24503.913814264284</v>
      </c>
      <c r="I518" s="85">
        <v>5272.1260057275331</v>
      </c>
      <c r="J518" s="85">
        <v>0</v>
      </c>
      <c r="K518" t="s">
        <v>491</v>
      </c>
    </row>
    <row r="519" spans="2:11" x14ac:dyDescent="0.25">
      <c r="B519">
        <v>2026</v>
      </c>
      <c r="C519" t="s">
        <v>486</v>
      </c>
      <c r="D519">
        <v>1</v>
      </c>
      <c r="E519" t="s">
        <v>70</v>
      </c>
      <c r="F519">
        <v>8</v>
      </c>
      <c r="G519" s="85">
        <v>3.2953471011949258</v>
      </c>
      <c r="H519" s="85">
        <v>24503.913814264284</v>
      </c>
      <c r="I519" s="85">
        <v>5272.1260057275331</v>
      </c>
      <c r="J519" s="85">
        <v>80748.901355766109</v>
      </c>
      <c r="K519" t="s">
        <v>491</v>
      </c>
    </row>
    <row r="520" spans="2:11" x14ac:dyDescent="0.25">
      <c r="B520">
        <v>2026</v>
      </c>
      <c r="C520" t="s">
        <v>486</v>
      </c>
      <c r="D520">
        <v>2</v>
      </c>
      <c r="E520" t="s">
        <v>70</v>
      </c>
      <c r="F520">
        <v>8</v>
      </c>
      <c r="G520" s="85">
        <v>0</v>
      </c>
      <c r="H520" s="85">
        <v>24503.913814264284</v>
      </c>
      <c r="I520" s="85">
        <v>5272.1260057275331</v>
      </c>
      <c r="J520" s="85">
        <v>0</v>
      </c>
      <c r="K520" t="s">
        <v>491</v>
      </c>
    </row>
    <row r="521" spans="2:11" x14ac:dyDescent="0.25">
      <c r="B521">
        <v>2026</v>
      </c>
      <c r="C521" t="s">
        <v>487</v>
      </c>
      <c r="D521">
        <v>1</v>
      </c>
      <c r="E521" t="s">
        <v>70</v>
      </c>
      <c r="F521">
        <v>8</v>
      </c>
      <c r="G521" s="85">
        <v>3.3469439508545706</v>
      </c>
      <c r="H521" s="85">
        <v>24503.913814264284</v>
      </c>
      <c r="I521" s="85">
        <v>5272.1260057275331</v>
      </c>
      <c r="J521" s="85">
        <v>82013.226112913588</v>
      </c>
      <c r="K521" t="s">
        <v>491</v>
      </c>
    </row>
    <row r="522" spans="2:11" x14ac:dyDescent="0.25">
      <c r="B522">
        <v>2026</v>
      </c>
      <c r="C522" t="s">
        <v>487</v>
      </c>
      <c r="D522">
        <v>2</v>
      </c>
      <c r="E522" t="s">
        <v>70</v>
      </c>
      <c r="F522">
        <v>8</v>
      </c>
      <c r="G522" s="85">
        <v>0</v>
      </c>
      <c r="H522" s="85">
        <v>24503.913814264284</v>
      </c>
      <c r="I522" s="85">
        <v>5272.1260057275331</v>
      </c>
      <c r="J522" s="85">
        <v>0</v>
      </c>
      <c r="K522" t="s">
        <v>491</v>
      </c>
    </row>
    <row r="523" spans="2:11" x14ac:dyDescent="0.25">
      <c r="B523">
        <v>2026</v>
      </c>
      <c r="C523" t="s">
        <v>488</v>
      </c>
      <c r="D523">
        <v>1</v>
      </c>
      <c r="E523" t="s">
        <v>70</v>
      </c>
      <c r="F523">
        <v>8</v>
      </c>
      <c r="G523" s="85">
        <v>3.3985408005142093</v>
      </c>
      <c r="H523" s="85">
        <v>24503.913814264284</v>
      </c>
      <c r="I523" s="85">
        <v>5272.1260057275331</v>
      </c>
      <c r="J523" s="85">
        <v>83277.550870060935</v>
      </c>
      <c r="K523" t="s">
        <v>491</v>
      </c>
    </row>
    <row r="524" spans="2:11" x14ac:dyDescent="0.25">
      <c r="B524">
        <v>2026</v>
      </c>
      <c r="C524" t="s">
        <v>488</v>
      </c>
      <c r="D524">
        <v>2</v>
      </c>
      <c r="E524" t="s">
        <v>70</v>
      </c>
      <c r="F524">
        <v>8</v>
      </c>
      <c r="G524" s="85">
        <v>0</v>
      </c>
      <c r="H524" s="85">
        <v>24503.913814264284</v>
      </c>
      <c r="I524" s="85">
        <v>5272.1260057275331</v>
      </c>
      <c r="J524" s="85">
        <v>0</v>
      </c>
      <c r="K524" t="s">
        <v>491</v>
      </c>
    </row>
    <row r="525" spans="2:11" x14ac:dyDescent="0.25">
      <c r="B525">
        <v>2026</v>
      </c>
      <c r="C525" t="s">
        <v>489</v>
      </c>
      <c r="D525">
        <v>1</v>
      </c>
      <c r="E525" t="s">
        <v>70</v>
      </c>
      <c r="F525">
        <v>8</v>
      </c>
      <c r="G525" s="85">
        <v>3.4501376501738545</v>
      </c>
      <c r="H525" s="85">
        <v>24503.913814264284</v>
      </c>
      <c r="I525" s="85">
        <v>5272.1260057275331</v>
      </c>
      <c r="J525" s="85">
        <v>84541.875627208428</v>
      </c>
      <c r="K525" t="s">
        <v>491</v>
      </c>
    </row>
    <row r="526" spans="2:11" x14ac:dyDescent="0.25">
      <c r="B526">
        <v>2026</v>
      </c>
      <c r="C526" t="s">
        <v>489</v>
      </c>
      <c r="D526">
        <v>2</v>
      </c>
      <c r="E526" t="s">
        <v>70</v>
      </c>
      <c r="F526">
        <v>8</v>
      </c>
      <c r="G526" s="85">
        <v>0</v>
      </c>
      <c r="H526" s="85">
        <v>24503.913814264284</v>
      </c>
      <c r="I526" s="85">
        <v>5272.1260057275331</v>
      </c>
      <c r="J526" s="85">
        <v>0</v>
      </c>
      <c r="K526" t="s">
        <v>491</v>
      </c>
    </row>
    <row r="527" spans="2:11" x14ac:dyDescent="0.25">
      <c r="B527">
        <v>2026</v>
      </c>
      <c r="C527" t="s">
        <v>490</v>
      </c>
      <c r="D527">
        <v>1</v>
      </c>
      <c r="E527" t="s">
        <v>70</v>
      </c>
      <c r="F527">
        <v>8</v>
      </c>
      <c r="G527" s="85">
        <v>3.5017344998334927</v>
      </c>
      <c r="H527" s="85">
        <v>24503.913814264284</v>
      </c>
      <c r="I527" s="85">
        <v>5272.1260057275331</v>
      </c>
      <c r="J527" s="85">
        <v>85806.200384355761</v>
      </c>
      <c r="K527" t="s">
        <v>491</v>
      </c>
    </row>
    <row r="528" spans="2:11" x14ac:dyDescent="0.25">
      <c r="B528">
        <v>2026</v>
      </c>
      <c r="C528" t="s">
        <v>490</v>
      </c>
      <c r="D528">
        <v>2</v>
      </c>
      <c r="E528" t="s">
        <v>70</v>
      </c>
      <c r="F528">
        <v>8</v>
      </c>
      <c r="G528" s="85">
        <v>0</v>
      </c>
      <c r="H528" s="85">
        <v>24503.913814264284</v>
      </c>
      <c r="I528" s="85">
        <v>5272.1260057275331</v>
      </c>
      <c r="J528" s="85">
        <v>0</v>
      </c>
      <c r="K528" t="s">
        <v>491</v>
      </c>
    </row>
    <row r="529" spans="2:11" x14ac:dyDescent="0.25">
      <c r="B529">
        <v>2026</v>
      </c>
      <c r="C529" t="s">
        <v>479</v>
      </c>
      <c r="D529">
        <v>1</v>
      </c>
      <c r="E529" t="s">
        <v>114</v>
      </c>
      <c r="F529">
        <v>17</v>
      </c>
      <c r="G529" s="85">
        <v>0.86598573672795942</v>
      </c>
      <c r="H529" s="85">
        <v>9626.5957446808516</v>
      </c>
      <c r="I529" s="85">
        <v>2722.7836879432625</v>
      </c>
      <c r="J529" s="85">
        <v>8336.4946081396865</v>
      </c>
      <c r="K529" t="s">
        <v>491</v>
      </c>
    </row>
    <row r="530" spans="2:11" x14ac:dyDescent="0.25">
      <c r="B530">
        <v>2026</v>
      </c>
      <c r="C530" t="s">
        <v>479</v>
      </c>
      <c r="D530">
        <v>2</v>
      </c>
      <c r="E530" t="s">
        <v>114</v>
      </c>
      <c r="F530">
        <v>17</v>
      </c>
      <c r="G530" s="85">
        <v>1.818570047128715</v>
      </c>
      <c r="H530" s="85">
        <v>9626.5957446808516</v>
      </c>
      <c r="I530" s="85">
        <v>2722.7836879432625</v>
      </c>
      <c r="J530" s="85">
        <v>17506.638677093342</v>
      </c>
      <c r="K530" t="s">
        <v>491</v>
      </c>
    </row>
    <row r="531" spans="2:11" x14ac:dyDescent="0.25">
      <c r="B531">
        <v>2026</v>
      </c>
      <c r="C531" t="s">
        <v>480</v>
      </c>
      <c r="D531">
        <v>1</v>
      </c>
      <c r="E531" t="s">
        <v>114</v>
      </c>
      <c r="F531">
        <v>17</v>
      </c>
      <c r="G531" s="85">
        <v>0.98275860677553395</v>
      </c>
      <c r="H531" s="85">
        <v>9626.5957446808516</v>
      </c>
      <c r="I531" s="85">
        <v>2722.7836879432625</v>
      </c>
      <c r="J531" s="85">
        <v>9460.6198220338374</v>
      </c>
      <c r="K531" t="s">
        <v>491</v>
      </c>
    </row>
    <row r="532" spans="2:11" x14ac:dyDescent="0.25">
      <c r="B532">
        <v>2026</v>
      </c>
      <c r="C532" t="s">
        <v>480</v>
      </c>
      <c r="D532">
        <v>2</v>
      </c>
      <c r="E532" t="s">
        <v>114</v>
      </c>
      <c r="F532">
        <v>17</v>
      </c>
      <c r="G532" s="85">
        <v>2.0637930742286215</v>
      </c>
      <c r="H532" s="85">
        <v>9626.5957446808516</v>
      </c>
      <c r="I532" s="85">
        <v>2722.7836879432625</v>
      </c>
      <c r="J532" s="85">
        <v>19867.301626271059</v>
      </c>
      <c r="K532" t="s">
        <v>491</v>
      </c>
    </row>
    <row r="533" spans="2:11" x14ac:dyDescent="0.25">
      <c r="B533">
        <v>2026</v>
      </c>
      <c r="C533" t="s">
        <v>481</v>
      </c>
      <c r="D533">
        <v>1</v>
      </c>
      <c r="E533" t="s">
        <v>114</v>
      </c>
      <c r="F533">
        <v>17</v>
      </c>
      <c r="G533" s="85">
        <v>0.9802345750532393</v>
      </c>
      <c r="H533" s="85">
        <v>9626.5957446808516</v>
      </c>
      <c r="I533" s="85">
        <v>2722.7836879432625</v>
      </c>
      <c r="J533" s="85">
        <v>9436.3219889965567</v>
      </c>
      <c r="K533" t="s">
        <v>491</v>
      </c>
    </row>
    <row r="534" spans="2:11" x14ac:dyDescent="0.25">
      <c r="B534">
        <v>2026</v>
      </c>
      <c r="C534" t="s">
        <v>481</v>
      </c>
      <c r="D534">
        <v>2</v>
      </c>
      <c r="E534" t="s">
        <v>114</v>
      </c>
      <c r="F534">
        <v>17</v>
      </c>
      <c r="G534" s="85">
        <v>2.0584926076118029</v>
      </c>
      <c r="H534" s="85">
        <v>9626.5957446808516</v>
      </c>
      <c r="I534" s="85">
        <v>2722.7836879432625</v>
      </c>
      <c r="J534" s="85">
        <v>19816.27617689277</v>
      </c>
      <c r="K534" t="s">
        <v>491</v>
      </c>
    </row>
    <row r="535" spans="2:11" x14ac:dyDescent="0.25">
      <c r="B535">
        <v>2026</v>
      </c>
      <c r="C535" t="s">
        <v>482</v>
      </c>
      <c r="D535">
        <v>1</v>
      </c>
      <c r="E535" t="s">
        <v>114</v>
      </c>
      <c r="F535">
        <v>17</v>
      </c>
      <c r="G535" s="85">
        <v>0.84513239477204927</v>
      </c>
      <c r="H535" s="85">
        <v>9626.5957446808516</v>
      </c>
      <c r="I535" s="85">
        <v>2722.7836879432625</v>
      </c>
      <c r="J535" s="85">
        <v>8135.7479152045471</v>
      </c>
      <c r="K535" t="s">
        <v>491</v>
      </c>
    </row>
    <row r="536" spans="2:11" x14ac:dyDescent="0.25">
      <c r="B536">
        <v>2026</v>
      </c>
      <c r="C536" t="s">
        <v>482</v>
      </c>
      <c r="D536">
        <v>2</v>
      </c>
      <c r="E536" t="s">
        <v>114</v>
      </c>
      <c r="F536">
        <v>17</v>
      </c>
      <c r="G536" s="85">
        <v>1.7747780290213035</v>
      </c>
      <c r="H536" s="85">
        <v>9626.5957446808516</v>
      </c>
      <c r="I536" s="85">
        <v>2722.7836879432625</v>
      </c>
      <c r="J536" s="85">
        <v>17085.07062192955</v>
      </c>
      <c r="K536" t="s">
        <v>491</v>
      </c>
    </row>
    <row r="537" spans="2:11" x14ac:dyDescent="0.25">
      <c r="B537">
        <v>2026</v>
      </c>
      <c r="C537" t="s">
        <v>483</v>
      </c>
      <c r="D537">
        <v>1</v>
      </c>
      <c r="E537" t="s">
        <v>114</v>
      </c>
      <c r="F537">
        <v>17</v>
      </c>
      <c r="G537" s="85">
        <v>0.78758354277715525</v>
      </c>
      <c r="H537" s="85">
        <v>9626.5957446808516</v>
      </c>
      <c r="I537" s="85">
        <v>2722.7836879432625</v>
      </c>
      <c r="J537" s="85">
        <v>7581.7483814792322</v>
      </c>
      <c r="K537" t="s">
        <v>491</v>
      </c>
    </row>
    <row r="538" spans="2:11" x14ac:dyDescent="0.25">
      <c r="B538">
        <v>2026</v>
      </c>
      <c r="C538" t="s">
        <v>483</v>
      </c>
      <c r="D538">
        <v>2</v>
      </c>
      <c r="E538" t="s">
        <v>114</v>
      </c>
      <c r="F538">
        <v>17</v>
      </c>
      <c r="G538" s="85">
        <v>1.653925439832026</v>
      </c>
      <c r="H538" s="85">
        <v>9626.5957446808516</v>
      </c>
      <c r="I538" s="85">
        <v>2722.7836879432625</v>
      </c>
      <c r="J538" s="85">
        <v>15921.671601106387</v>
      </c>
      <c r="K538" t="s">
        <v>491</v>
      </c>
    </row>
    <row r="539" spans="2:11" x14ac:dyDescent="0.25">
      <c r="B539">
        <v>2026</v>
      </c>
      <c r="C539" t="s">
        <v>484</v>
      </c>
      <c r="D539">
        <v>1</v>
      </c>
      <c r="E539" t="s">
        <v>114</v>
      </c>
      <c r="F539">
        <v>17</v>
      </c>
      <c r="G539" s="85">
        <v>0.79412752599568681</v>
      </c>
      <c r="H539" s="85">
        <v>9626.5957446808516</v>
      </c>
      <c r="I539" s="85">
        <v>2722.7836879432625</v>
      </c>
      <c r="J539" s="85">
        <v>7644.7446624840113</v>
      </c>
      <c r="K539" t="s">
        <v>491</v>
      </c>
    </row>
    <row r="540" spans="2:11" x14ac:dyDescent="0.25">
      <c r="B540">
        <v>2026</v>
      </c>
      <c r="C540" t="s">
        <v>484</v>
      </c>
      <c r="D540">
        <v>2</v>
      </c>
      <c r="E540" t="s">
        <v>114</v>
      </c>
      <c r="F540">
        <v>17</v>
      </c>
      <c r="G540" s="85">
        <v>1.6676678045909423</v>
      </c>
      <c r="H540" s="85">
        <v>9626.5957446808516</v>
      </c>
      <c r="I540" s="85">
        <v>2722.7836879432625</v>
      </c>
      <c r="J540" s="85">
        <v>16053.963791216423</v>
      </c>
      <c r="K540" t="s">
        <v>491</v>
      </c>
    </row>
    <row r="541" spans="2:11" x14ac:dyDescent="0.25">
      <c r="B541">
        <v>2026</v>
      </c>
      <c r="C541" t="s">
        <v>485</v>
      </c>
      <c r="D541">
        <v>1</v>
      </c>
      <c r="E541" t="s">
        <v>114</v>
      </c>
      <c r="F541">
        <v>17</v>
      </c>
      <c r="G541" s="85">
        <v>0.88575347622180289</v>
      </c>
      <c r="H541" s="85">
        <v>9626.5957446808516</v>
      </c>
      <c r="I541" s="85">
        <v>2722.7836879432625</v>
      </c>
      <c r="J541" s="85">
        <v>8526.7906450330793</v>
      </c>
      <c r="K541" t="s">
        <v>491</v>
      </c>
    </row>
    <row r="542" spans="2:11" x14ac:dyDescent="0.25">
      <c r="B542">
        <v>2026</v>
      </c>
      <c r="C542" t="s">
        <v>485</v>
      </c>
      <c r="D542">
        <v>2</v>
      </c>
      <c r="E542" t="s">
        <v>114</v>
      </c>
      <c r="F542">
        <v>17</v>
      </c>
      <c r="G542" s="85">
        <v>1.860082300065786</v>
      </c>
      <c r="H542" s="85">
        <v>9626.5957446808516</v>
      </c>
      <c r="I542" s="85">
        <v>2722.7836879432625</v>
      </c>
      <c r="J542" s="85">
        <v>17906.260354569466</v>
      </c>
      <c r="K542" t="s">
        <v>491</v>
      </c>
    </row>
    <row r="543" spans="2:11" x14ac:dyDescent="0.25">
      <c r="B543">
        <v>2026</v>
      </c>
      <c r="C543" t="s">
        <v>486</v>
      </c>
      <c r="D543">
        <v>1</v>
      </c>
      <c r="E543" t="s">
        <v>114</v>
      </c>
      <c r="F543">
        <v>17</v>
      </c>
      <c r="G543" s="85">
        <v>0.95266042701469988</v>
      </c>
      <c r="H543" s="85">
        <v>9626.5957446808516</v>
      </c>
      <c r="I543" s="85">
        <v>2722.7836879432625</v>
      </c>
      <c r="J543" s="85">
        <v>9170.8768128255524</v>
      </c>
      <c r="K543" t="s">
        <v>491</v>
      </c>
    </row>
    <row r="544" spans="2:11" x14ac:dyDescent="0.25">
      <c r="B544">
        <v>2026</v>
      </c>
      <c r="C544" t="s">
        <v>486</v>
      </c>
      <c r="D544">
        <v>2</v>
      </c>
      <c r="E544" t="s">
        <v>114</v>
      </c>
      <c r="F544">
        <v>17</v>
      </c>
      <c r="G544" s="85">
        <v>2.0005868967308698</v>
      </c>
      <c r="H544" s="85">
        <v>9626.5957446808516</v>
      </c>
      <c r="I544" s="85">
        <v>2722.7836879432625</v>
      </c>
      <c r="J544" s="85">
        <v>19258.84130693366</v>
      </c>
      <c r="K544" t="s">
        <v>491</v>
      </c>
    </row>
    <row r="545" spans="2:11" x14ac:dyDescent="0.25">
      <c r="B545">
        <v>2026</v>
      </c>
      <c r="C545" t="s">
        <v>487</v>
      </c>
      <c r="D545">
        <v>1</v>
      </c>
      <c r="E545" t="s">
        <v>114</v>
      </c>
      <c r="F545">
        <v>17</v>
      </c>
      <c r="G545" s="85">
        <v>1.0694332970622744</v>
      </c>
      <c r="H545" s="85">
        <v>9626.5957446808516</v>
      </c>
      <c r="I545" s="85">
        <v>2722.7836879432625</v>
      </c>
      <c r="J545" s="85">
        <v>10295.002026719703</v>
      </c>
      <c r="K545" t="s">
        <v>491</v>
      </c>
    </row>
    <row r="546" spans="2:11" x14ac:dyDescent="0.25">
      <c r="B546">
        <v>2026</v>
      </c>
      <c r="C546" t="s">
        <v>487</v>
      </c>
      <c r="D546">
        <v>2</v>
      </c>
      <c r="E546" t="s">
        <v>114</v>
      </c>
      <c r="F546">
        <v>17</v>
      </c>
      <c r="G546" s="85">
        <v>2.2458099238307763</v>
      </c>
      <c r="H546" s="85">
        <v>9626.5957446808516</v>
      </c>
      <c r="I546" s="85">
        <v>2722.7836879432625</v>
      </c>
      <c r="J546" s="85">
        <v>21619.504256111377</v>
      </c>
      <c r="K546" t="s">
        <v>491</v>
      </c>
    </row>
    <row r="547" spans="2:11" x14ac:dyDescent="0.25">
      <c r="B547">
        <v>2026</v>
      </c>
      <c r="C547" t="s">
        <v>488</v>
      </c>
      <c r="D547">
        <v>1</v>
      </c>
      <c r="E547" t="s">
        <v>114</v>
      </c>
      <c r="F547">
        <v>17</v>
      </c>
      <c r="G547" s="85">
        <v>1.0669092653399797</v>
      </c>
      <c r="H547" s="85">
        <v>9626.5957446808516</v>
      </c>
      <c r="I547" s="85">
        <v>2722.7836879432625</v>
      </c>
      <c r="J547" s="85">
        <v>10270.704193682423</v>
      </c>
      <c r="K547" t="s">
        <v>491</v>
      </c>
    </row>
    <row r="548" spans="2:11" x14ac:dyDescent="0.25">
      <c r="B548">
        <v>2026</v>
      </c>
      <c r="C548" t="s">
        <v>488</v>
      </c>
      <c r="D548">
        <v>2</v>
      </c>
      <c r="E548" t="s">
        <v>114</v>
      </c>
      <c r="F548">
        <v>17</v>
      </c>
      <c r="G548" s="85">
        <v>2.2405094572139577</v>
      </c>
      <c r="H548" s="85">
        <v>9626.5957446808516</v>
      </c>
      <c r="I548" s="85">
        <v>2722.7836879432625</v>
      </c>
      <c r="J548" s="85">
        <v>21568.478806733088</v>
      </c>
      <c r="K548" t="s">
        <v>491</v>
      </c>
    </row>
    <row r="549" spans="2:11" x14ac:dyDescent="0.25">
      <c r="B549">
        <v>2026</v>
      </c>
      <c r="C549" t="s">
        <v>489</v>
      </c>
      <c r="D549">
        <v>1</v>
      </c>
      <c r="E549" t="s">
        <v>114</v>
      </c>
      <c r="F549">
        <v>17</v>
      </c>
      <c r="G549" s="85">
        <v>0.93180708505878973</v>
      </c>
      <c r="H549" s="85">
        <v>9626.5957446808516</v>
      </c>
      <c r="I549" s="85">
        <v>2722.7836879432625</v>
      </c>
      <c r="J549" s="85">
        <v>8970.130119890413</v>
      </c>
      <c r="K549" t="s">
        <v>491</v>
      </c>
    </row>
    <row r="550" spans="2:11" x14ac:dyDescent="0.25">
      <c r="B550">
        <v>2026</v>
      </c>
      <c r="C550" t="s">
        <v>489</v>
      </c>
      <c r="D550">
        <v>2</v>
      </c>
      <c r="E550" t="s">
        <v>114</v>
      </c>
      <c r="F550">
        <v>17</v>
      </c>
      <c r="G550" s="85">
        <v>1.9567948786234584</v>
      </c>
      <c r="H550" s="85">
        <v>9626.5957446808516</v>
      </c>
      <c r="I550" s="85">
        <v>2722.7836879432625</v>
      </c>
      <c r="J550" s="85">
        <v>18837.273251769868</v>
      </c>
      <c r="K550" t="s">
        <v>491</v>
      </c>
    </row>
    <row r="551" spans="2:11" x14ac:dyDescent="0.25">
      <c r="B551">
        <v>2026</v>
      </c>
      <c r="C551" t="s">
        <v>490</v>
      </c>
      <c r="D551">
        <v>1</v>
      </c>
      <c r="E551" t="s">
        <v>114</v>
      </c>
      <c r="F551">
        <v>17</v>
      </c>
      <c r="G551" s="85">
        <v>0.87425823306389594</v>
      </c>
      <c r="H551" s="85">
        <v>9626.5957446808516</v>
      </c>
      <c r="I551" s="85">
        <v>2722.7836879432625</v>
      </c>
      <c r="J551" s="85">
        <v>8416.1305861651017</v>
      </c>
      <c r="K551" t="s">
        <v>491</v>
      </c>
    </row>
    <row r="552" spans="2:11" x14ac:dyDescent="0.25">
      <c r="B552">
        <v>2026</v>
      </c>
      <c r="C552" t="s">
        <v>490</v>
      </c>
      <c r="D552">
        <v>2</v>
      </c>
      <c r="E552" t="s">
        <v>114</v>
      </c>
      <c r="F552">
        <v>17</v>
      </c>
      <c r="G552" s="85">
        <v>1.8359422894341817</v>
      </c>
      <c r="H552" s="85">
        <v>9626.5957446808516</v>
      </c>
      <c r="I552" s="85">
        <v>2722.7836879432625</v>
      </c>
      <c r="J552" s="85">
        <v>17673.874230946712</v>
      </c>
      <c r="K552" t="s">
        <v>491</v>
      </c>
    </row>
    <row r="553" spans="2:11" x14ac:dyDescent="0.25">
      <c r="B553">
        <v>2026</v>
      </c>
      <c r="C553" t="s">
        <v>479</v>
      </c>
      <c r="D553">
        <v>1</v>
      </c>
      <c r="E553" t="s">
        <v>114</v>
      </c>
      <c r="F553">
        <v>25</v>
      </c>
      <c r="G553" s="85">
        <v>2.9949772340009502</v>
      </c>
      <c r="H553" s="85">
        <v>9626.5957446808516</v>
      </c>
      <c r="I553" s="85">
        <v>2722.7836879432625</v>
      </c>
      <c r="J553" s="85">
        <v>28831.435096249574</v>
      </c>
      <c r="K553" t="s">
        <v>491</v>
      </c>
    </row>
    <row r="554" spans="2:11" x14ac:dyDescent="0.25">
      <c r="B554">
        <v>2026</v>
      </c>
      <c r="C554" t="s">
        <v>479</v>
      </c>
      <c r="D554">
        <v>2</v>
      </c>
      <c r="E554" t="s">
        <v>114</v>
      </c>
      <c r="F554">
        <v>25</v>
      </c>
      <c r="G554" s="85">
        <v>0</v>
      </c>
      <c r="H554" s="85">
        <v>9626.5957446808516</v>
      </c>
      <c r="I554" s="85">
        <v>2722.7836879432625</v>
      </c>
      <c r="J554" s="85">
        <v>0</v>
      </c>
      <c r="K554" t="s">
        <v>491</v>
      </c>
    </row>
    <row r="555" spans="2:11" x14ac:dyDescent="0.25">
      <c r="B555">
        <v>2026</v>
      </c>
      <c r="C555" t="s">
        <v>480</v>
      </c>
      <c r="D555">
        <v>1</v>
      </c>
      <c r="E555" t="s">
        <v>114</v>
      </c>
      <c r="F555">
        <v>25</v>
      </c>
      <c r="G555" s="85">
        <v>3.0014156596779036</v>
      </c>
      <c r="H555" s="85">
        <v>9626.5957446808516</v>
      </c>
      <c r="I555" s="85">
        <v>2722.7836879432625</v>
      </c>
      <c r="J555" s="85">
        <v>28893.415217473779</v>
      </c>
      <c r="K555" t="s">
        <v>491</v>
      </c>
    </row>
    <row r="556" spans="2:11" x14ac:dyDescent="0.25">
      <c r="B556">
        <v>2026</v>
      </c>
      <c r="C556" t="s">
        <v>480</v>
      </c>
      <c r="D556">
        <v>2</v>
      </c>
      <c r="E556" t="s">
        <v>114</v>
      </c>
      <c r="F556">
        <v>25</v>
      </c>
      <c r="G556" s="85">
        <v>0</v>
      </c>
      <c r="H556" s="85">
        <v>9626.5957446808516</v>
      </c>
      <c r="I556" s="85">
        <v>2722.7836879432625</v>
      </c>
      <c r="J556" s="85">
        <v>0</v>
      </c>
      <c r="K556" t="s">
        <v>491</v>
      </c>
    </row>
    <row r="557" spans="2:11" x14ac:dyDescent="0.25">
      <c r="B557">
        <v>2026</v>
      </c>
      <c r="C557" t="s">
        <v>481</v>
      </c>
      <c r="D557">
        <v>1</v>
      </c>
      <c r="E557" t="s">
        <v>114</v>
      </c>
      <c r="F557">
        <v>25</v>
      </c>
      <c r="G557" s="85">
        <v>3.0078540853548503</v>
      </c>
      <c r="H557" s="85">
        <v>9626.5957446808516</v>
      </c>
      <c r="I557" s="85">
        <v>2722.7836879432625</v>
      </c>
      <c r="J557" s="85">
        <v>28955.395338697916</v>
      </c>
      <c r="K557" t="s">
        <v>491</v>
      </c>
    </row>
    <row r="558" spans="2:11" x14ac:dyDescent="0.25">
      <c r="B558">
        <v>2026</v>
      </c>
      <c r="C558" t="s">
        <v>481</v>
      </c>
      <c r="D558">
        <v>2</v>
      </c>
      <c r="E558" t="s">
        <v>114</v>
      </c>
      <c r="F558">
        <v>25</v>
      </c>
      <c r="G558" s="85">
        <v>0</v>
      </c>
      <c r="H558" s="85">
        <v>9626.5957446808516</v>
      </c>
      <c r="I558" s="85">
        <v>2722.7836879432625</v>
      </c>
      <c r="J558" s="85">
        <v>0</v>
      </c>
      <c r="K558" t="s">
        <v>491</v>
      </c>
    </row>
    <row r="559" spans="2:11" x14ac:dyDescent="0.25">
      <c r="B559">
        <v>2026</v>
      </c>
      <c r="C559" t="s">
        <v>482</v>
      </c>
      <c r="D559">
        <v>1</v>
      </c>
      <c r="E559" t="s">
        <v>114</v>
      </c>
      <c r="F559">
        <v>25</v>
      </c>
      <c r="G559" s="85">
        <v>3.0142925110318042</v>
      </c>
      <c r="H559" s="85">
        <v>9626.5957446808516</v>
      </c>
      <c r="I559" s="85">
        <v>2722.7836879432625</v>
      </c>
      <c r="J559" s="85">
        <v>29017.375459922125</v>
      </c>
      <c r="K559" t="s">
        <v>491</v>
      </c>
    </row>
    <row r="560" spans="2:11" x14ac:dyDescent="0.25">
      <c r="B560">
        <v>2026</v>
      </c>
      <c r="C560" t="s">
        <v>482</v>
      </c>
      <c r="D560">
        <v>2</v>
      </c>
      <c r="E560" t="s">
        <v>114</v>
      </c>
      <c r="F560">
        <v>25</v>
      </c>
      <c r="G560" s="85">
        <v>0</v>
      </c>
      <c r="H560" s="85">
        <v>9626.5957446808516</v>
      </c>
      <c r="I560" s="85">
        <v>2722.7836879432625</v>
      </c>
      <c r="J560" s="85">
        <v>0</v>
      </c>
      <c r="K560" t="s">
        <v>491</v>
      </c>
    </row>
    <row r="561" spans="2:11" x14ac:dyDescent="0.25">
      <c r="B561">
        <v>2026</v>
      </c>
      <c r="C561" t="s">
        <v>483</v>
      </c>
      <c r="D561">
        <v>1</v>
      </c>
      <c r="E561" t="s">
        <v>114</v>
      </c>
      <c r="F561">
        <v>25</v>
      </c>
      <c r="G561" s="85">
        <v>3.0207309367087505</v>
      </c>
      <c r="H561" s="85">
        <v>9626.5957446808516</v>
      </c>
      <c r="I561" s="85">
        <v>2722.7836879432625</v>
      </c>
      <c r="J561" s="85">
        <v>29079.355581146261</v>
      </c>
      <c r="K561" t="s">
        <v>491</v>
      </c>
    </row>
    <row r="562" spans="2:11" x14ac:dyDescent="0.25">
      <c r="B562">
        <v>2026</v>
      </c>
      <c r="C562" t="s">
        <v>483</v>
      </c>
      <c r="D562">
        <v>2</v>
      </c>
      <c r="E562" t="s">
        <v>114</v>
      </c>
      <c r="F562">
        <v>25</v>
      </c>
      <c r="G562" s="85">
        <v>0</v>
      </c>
      <c r="H562" s="85">
        <v>9626.5957446808516</v>
      </c>
      <c r="I562" s="85">
        <v>2722.7836879432625</v>
      </c>
      <c r="J562" s="85">
        <v>0</v>
      </c>
      <c r="K562" t="s">
        <v>491</v>
      </c>
    </row>
    <row r="563" spans="2:11" x14ac:dyDescent="0.25">
      <c r="B563">
        <v>2026</v>
      </c>
      <c r="C563" t="s">
        <v>484</v>
      </c>
      <c r="D563">
        <v>1</v>
      </c>
      <c r="E563" t="s">
        <v>114</v>
      </c>
      <c r="F563">
        <v>25</v>
      </c>
      <c r="G563" s="85">
        <v>3.0271693623857043</v>
      </c>
      <c r="H563" s="85">
        <v>9626.5957446808516</v>
      </c>
      <c r="I563" s="85">
        <v>2722.7836879432625</v>
      </c>
      <c r="J563" s="85">
        <v>29141.335702370467</v>
      </c>
      <c r="K563" t="s">
        <v>491</v>
      </c>
    </row>
    <row r="564" spans="2:11" x14ac:dyDescent="0.25">
      <c r="B564">
        <v>2026</v>
      </c>
      <c r="C564" t="s">
        <v>484</v>
      </c>
      <c r="D564">
        <v>2</v>
      </c>
      <c r="E564" t="s">
        <v>114</v>
      </c>
      <c r="F564">
        <v>25</v>
      </c>
      <c r="G564" s="85">
        <v>0</v>
      </c>
      <c r="H564" s="85">
        <v>9626.5957446808516</v>
      </c>
      <c r="I564" s="85">
        <v>2722.7836879432625</v>
      </c>
      <c r="J564" s="85">
        <v>0</v>
      </c>
      <c r="K564" t="s">
        <v>491</v>
      </c>
    </row>
    <row r="565" spans="2:11" x14ac:dyDescent="0.25">
      <c r="B565">
        <v>2026</v>
      </c>
      <c r="C565" t="s">
        <v>485</v>
      </c>
      <c r="D565">
        <v>1</v>
      </c>
      <c r="E565" t="s">
        <v>114</v>
      </c>
      <c r="F565">
        <v>25</v>
      </c>
      <c r="G565" s="85">
        <v>3.0336077880626506</v>
      </c>
      <c r="H565" s="85">
        <v>9626.5957446808516</v>
      </c>
      <c r="I565" s="85">
        <v>2722.7836879432625</v>
      </c>
      <c r="J565" s="85">
        <v>29203.315823594603</v>
      </c>
      <c r="K565" t="s">
        <v>491</v>
      </c>
    </row>
    <row r="566" spans="2:11" x14ac:dyDescent="0.25">
      <c r="B566">
        <v>2026</v>
      </c>
      <c r="C566" t="s">
        <v>485</v>
      </c>
      <c r="D566">
        <v>2</v>
      </c>
      <c r="E566" t="s">
        <v>114</v>
      </c>
      <c r="F566">
        <v>25</v>
      </c>
      <c r="G566" s="85">
        <v>0</v>
      </c>
      <c r="H566" s="85">
        <v>9626.5957446808516</v>
      </c>
      <c r="I566" s="85">
        <v>2722.7836879432625</v>
      </c>
      <c r="J566" s="85">
        <v>0</v>
      </c>
      <c r="K566" t="s">
        <v>491</v>
      </c>
    </row>
    <row r="567" spans="2:11" x14ac:dyDescent="0.25">
      <c r="B567">
        <v>2026</v>
      </c>
      <c r="C567" t="s">
        <v>486</v>
      </c>
      <c r="D567">
        <v>1</v>
      </c>
      <c r="E567" t="s">
        <v>114</v>
      </c>
      <c r="F567">
        <v>25</v>
      </c>
      <c r="G567" s="85">
        <v>3.0400462137396045</v>
      </c>
      <c r="H567" s="85">
        <v>9626.5957446808516</v>
      </c>
      <c r="I567" s="85">
        <v>2722.7836879432625</v>
      </c>
      <c r="J567" s="85">
        <v>29265.295944818812</v>
      </c>
      <c r="K567" t="s">
        <v>491</v>
      </c>
    </row>
    <row r="568" spans="2:11" x14ac:dyDescent="0.25">
      <c r="B568">
        <v>2026</v>
      </c>
      <c r="C568" t="s">
        <v>486</v>
      </c>
      <c r="D568">
        <v>2</v>
      </c>
      <c r="E568" t="s">
        <v>114</v>
      </c>
      <c r="F568">
        <v>25</v>
      </c>
      <c r="G568" s="85">
        <v>0</v>
      </c>
      <c r="H568" s="85">
        <v>9626.5957446808516</v>
      </c>
      <c r="I568" s="85">
        <v>2722.7836879432625</v>
      </c>
      <c r="J568" s="85">
        <v>0</v>
      </c>
      <c r="K568" t="s">
        <v>491</v>
      </c>
    </row>
    <row r="569" spans="2:11" x14ac:dyDescent="0.25">
      <c r="B569">
        <v>2026</v>
      </c>
      <c r="C569" t="s">
        <v>487</v>
      </c>
      <c r="D569">
        <v>1</v>
      </c>
      <c r="E569" t="s">
        <v>114</v>
      </c>
      <c r="F569">
        <v>25</v>
      </c>
      <c r="G569" s="85">
        <v>3.0464846394165512</v>
      </c>
      <c r="H569" s="85">
        <v>9626.5957446808516</v>
      </c>
      <c r="I569" s="85">
        <v>2722.7836879432625</v>
      </c>
      <c r="J569" s="85">
        <v>29327.276066042952</v>
      </c>
      <c r="K569" t="s">
        <v>491</v>
      </c>
    </row>
    <row r="570" spans="2:11" x14ac:dyDescent="0.25">
      <c r="B570">
        <v>2026</v>
      </c>
      <c r="C570" t="s">
        <v>487</v>
      </c>
      <c r="D570">
        <v>2</v>
      </c>
      <c r="E570" t="s">
        <v>114</v>
      </c>
      <c r="F570">
        <v>25</v>
      </c>
      <c r="G570" s="85">
        <v>0</v>
      </c>
      <c r="H570" s="85">
        <v>9626.5957446808516</v>
      </c>
      <c r="I570" s="85">
        <v>2722.7836879432625</v>
      </c>
      <c r="J570" s="85">
        <v>0</v>
      </c>
      <c r="K570" t="s">
        <v>491</v>
      </c>
    </row>
    <row r="571" spans="2:11" x14ac:dyDescent="0.25">
      <c r="B571">
        <v>2026</v>
      </c>
      <c r="C571" t="s">
        <v>488</v>
      </c>
      <c r="D571">
        <v>1</v>
      </c>
      <c r="E571" t="s">
        <v>114</v>
      </c>
      <c r="F571">
        <v>25</v>
      </c>
      <c r="G571" s="85">
        <v>3.0529230650935051</v>
      </c>
      <c r="H571" s="85">
        <v>9626.5957446808516</v>
      </c>
      <c r="I571" s="85">
        <v>2722.7836879432625</v>
      </c>
      <c r="J571" s="85">
        <v>29389.256187267158</v>
      </c>
      <c r="K571" t="s">
        <v>491</v>
      </c>
    </row>
    <row r="572" spans="2:11" x14ac:dyDescent="0.25">
      <c r="B572">
        <v>2026</v>
      </c>
      <c r="C572" t="s">
        <v>488</v>
      </c>
      <c r="D572">
        <v>2</v>
      </c>
      <c r="E572" t="s">
        <v>114</v>
      </c>
      <c r="F572">
        <v>25</v>
      </c>
      <c r="G572" s="85">
        <v>0</v>
      </c>
      <c r="H572" s="85">
        <v>9626.5957446808516</v>
      </c>
      <c r="I572" s="85">
        <v>2722.7836879432625</v>
      </c>
      <c r="J572" s="85">
        <v>0</v>
      </c>
      <c r="K572" t="s">
        <v>491</v>
      </c>
    </row>
    <row r="573" spans="2:11" x14ac:dyDescent="0.25">
      <c r="B573">
        <v>2026</v>
      </c>
      <c r="C573" t="s">
        <v>489</v>
      </c>
      <c r="D573">
        <v>1</v>
      </c>
      <c r="E573" t="s">
        <v>114</v>
      </c>
      <c r="F573">
        <v>25</v>
      </c>
      <c r="G573" s="85">
        <v>3.0593614907704514</v>
      </c>
      <c r="H573" s="85">
        <v>9626.5957446808516</v>
      </c>
      <c r="I573" s="85">
        <v>2722.7836879432625</v>
      </c>
      <c r="J573" s="85">
        <v>29451.236308491294</v>
      </c>
      <c r="K573" t="s">
        <v>491</v>
      </c>
    </row>
    <row r="574" spans="2:11" x14ac:dyDescent="0.25">
      <c r="B574">
        <v>2026</v>
      </c>
      <c r="C574" t="s">
        <v>489</v>
      </c>
      <c r="D574">
        <v>2</v>
      </c>
      <c r="E574" t="s">
        <v>114</v>
      </c>
      <c r="F574">
        <v>25</v>
      </c>
      <c r="G574" s="85">
        <v>0</v>
      </c>
      <c r="H574" s="85">
        <v>9626.5957446808516</v>
      </c>
      <c r="I574" s="85">
        <v>2722.7836879432625</v>
      </c>
      <c r="J574" s="85">
        <v>0</v>
      </c>
      <c r="K574" t="s">
        <v>491</v>
      </c>
    </row>
    <row r="575" spans="2:11" x14ac:dyDescent="0.25">
      <c r="B575">
        <v>2026</v>
      </c>
      <c r="C575" t="s">
        <v>490</v>
      </c>
      <c r="D575">
        <v>1</v>
      </c>
      <c r="E575" t="s">
        <v>114</v>
      </c>
      <c r="F575">
        <v>25</v>
      </c>
      <c r="G575" s="85">
        <v>3.0657999164474052</v>
      </c>
      <c r="H575" s="85">
        <v>9626.5957446808516</v>
      </c>
      <c r="I575" s="85">
        <v>2722.7836879432625</v>
      </c>
      <c r="J575" s="85">
        <v>29513.216429715503</v>
      </c>
      <c r="K575" t="s">
        <v>491</v>
      </c>
    </row>
    <row r="576" spans="2:11" x14ac:dyDescent="0.25">
      <c r="B576">
        <v>2026</v>
      </c>
      <c r="C576" t="s">
        <v>490</v>
      </c>
      <c r="D576">
        <v>2</v>
      </c>
      <c r="E576" t="s">
        <v>114</v>
      </c>
      <c r="F576">
        <v>25</v>
      </c>
      <c r="G576" s="85">
        <v>0</v>
      </c>
      <c r="H576" s="85">
        <v>9626.5957446808516</v>
      </c>
      <c r="I576" s="85">
        <v>2722.7836879432625</v>
      </c>
      <c r="J576" s="85">
        <v>0</v>
      </c>
      <c r="K576" t="s">
        <v>491</v>
      </c>
    </row>
    <row r="577" spans="2:11" x14ac:dyDescent="0.25">
      <c r="B577">
        <v>2026</v>
      </c>
      <c r="C577" t="s">
        <v>479</v>
      </c>
      <c r="D577">
        <v>1</v>
      </c>
      <c r="E577" t="s">
        <v>89</v>
      </c>
      <c r="F577">
        <v>9</v>
      </c>
      <c r="G577" s="85">
        <v>2.0645197645319593</v>
      </c>
      <c r="H577" s="85">
        <v>23436.224852071005</v>
      </c>
      <c r="I577" s="85">
        <v>5419.7159763313612</v>
      </c>
      <c r="J577" s="85">
        <v>48384.549413115681</v>
      </c>
      <c r="K577" t="s">
        <v>491</v>
      </c>
    </row>
    <row r="578" spans="2:11" x14ac:dyDescent="0.25">
      <c r="B578">
        <v>2026</v>
      </c>
      <c r="C578" t="s">
        <v>479</v>
      </c>
      <c r="D578">
        <v>2</v>
      </c>
      <c r="E578" t="s">
        <v>89</v>
      </c>
      <c r="F578">
        <v>9</v>
      </c>
      <c r="G578" s="85">
        <v>0</v>
      </c>
      <c r="H578" s="85">
        <v>23436.224852071005</v>
      </c>
      <c r="I578" s="85">
        <v>5419.7159763313612</v>
      </c>
      <c r="J578" s="85">
        <v>0</v>
      </c>
      <c r="K578" t="s">
        <v>491</v>
      </c>
    </row>
    <row r="579" spans="2:11" x14ac:dyDescent="0.25">
      <c r="B579">
        <v>2026</v>
      </c>
      <c r="C579" t="s">
        <v>480</v>
      </c>
      <c r="D579">
        <v>1</v>
      </c>
      <c r="E579" t="s">
        <v>89</v>
      </c>
      <c r="F579">
        <v>9</v>
      </c>
      <c r="G579" s="85">
        <v>1.6232597194555165</v>
      </c>
      <c r="H579" s="85">
        <v>23436.224852071005</v>
      </c>
      <c r="I579" s="85">
        <v>5419.7159763313612</v>
      </c>
      <c r="J579" s="85">
        <v>38043.079778469182</v>
      </c>
      <c r="K579" t="s">
        <v>491</v>
      </c>
    </row>
    <row r="580" spans="2:11" x14ac:dyDescent="0.25">
      <c r="B580">
        <v>2026</v>
      </c>
      <c r="C580" t="s">
        <v>480</v>
      </c>
      <c r="D580">
        <v>2</v>
      </c>
      <c r="E580" t="s">
        <v>89</v>
      </c>
      <c r="F580">
        <v>9</v>
      </c>
      <c r="G580" s="85">
        <v>0</v>
      </c>
      <c r="H580" s="85">
        <v>23436.224852071005</v>
      </c>
      <c r="I580" s="85">
        <v>5419.7159763313612</v>
      </c>
      <c r="J580" s="85">
        <v>0</v>
      </c>
      <c r="K580" t="s">
        <v>491</v>
      </c>
    </row>
    <row r="581" spans="2:11" x14ac:dyDescent="0.25">
      <c r="B581">
        <v>2026</v>
      </c>
      <c r="C581" t="s">
        <v>481</v>
      </c>
      <c r="D581">
        <v>1</v>
      </c>
      <c r="E581" t="s">
        <v>89</v>
      </c>
      <c r="F581">
        <v>9</v>
      </c>
      <c r="G581" s="85">
        <v>2.0624578562342029</v>
      </c>
      <c r="H581" s="85">
        <v>23436.224852071005</v>
      </c>
      <c r="I581" s="85">
        <v>5419.7159763313612</v>
      </c>
      <c r="J581" s="85">
        <v>48336.226066625117</v>
      </c>
      <c r="K581" t="s">
        <v>491</v>
      </c>
    </row>
    <row r="582" spans="2:11" x14ac:dyDescent="0.25">
      <c r="B582">
        <v>2026</v>
      </c>
      <c r="C582" t="s">
        <v>481</v>
      </c>
      <c r="D582">
        <v>2</v>
      </c>
      <c r="E582" t="s">
        <v>89</v>
      </c>
      <c r="F582">
        <v>9</v>
      </c>
      <c r="G582" s="85">
        <v>0</v>
      </c>
      <c r="H582" s="85">
        <v>23436.224852071005</v>
      </c>
      <c r="I582" s="85">
        <v>5419.7159763313612</v>
      </c>
      <c r="J582" s="85">
        <v>0</v>
      </c>
      <c r="K582" t="s">
        <v>491</v>
      </c>
    </row>
    <row r="583" spans="2:11" x14ac:dyDescent="0.25">
      <c r="B583">
        <v>2026</v>
      </c>
      <c r="C583" t="s">
        <v>482</v>
      </c>
      <c r="D583">
        <v>1</v>
      </c>
      <c r="E583" t="s">
        <v>89</v>
      </c>
      <c r="F583">
        <v>9</v>
      </c>
      <c r="G583" s="85">
        <v>1.6211978111577598</v>
      </c>
      <c r="H583" s="85">
        <v>23436.224852071005</v>
      </c>
      <c r="I583" s="85">
        <v>5419.7159763313612</v>
      </c>
      <c r="J583" s="85">
        <v>37994.756431978611</v>
      </c>
      <c r="K583" t="s">
        <v>491</v>
      </c>
    </row>
    <row r="584" spans="2:11" x14ac:dyDescent="0.25">
      <c r="B584">
        <v>2026</v>
      </c>
      <c r="C584" t="s">
        <v>482</v>
      </c>
      <c r="D584">
        <v>2</v>
      </c>
      <c r="E584" t="s">
        <v>89</v>
      </c>
      <c r="F584">
        <v>9</v>
      </c>
      <c r="G584" s="85">
        <v>0</v>
      </c>
      <c r="H584" s="85">
        <v>23436.224852071005</v>
      </c>
      <c r="I584" s="85">
        <v>5419.7159763313612</v>
      </c>
      <c r="J584" s="85">
        <v>0</v>
      </c>
      <c r="K584" t="s">
        <v>491</v>
      </c>
    </row>
    <row r="585" spans="2:11" x14ac:dyDescent="0.25">
      <c r="B585">
        <v>2026</v>
      </c>
      <c r="C585" t="s">
        <v>483</v>
      </c>
      <c r="D585">
        <v>1</v>
      </c>
      <c r="E585" t="s">
        <v>89</v>
      </c>
      <c r="F585">
        <v>9</v>
      </c>
      <c r="G585" s="85">
        <v>2.060395947936446</v>
      </c>
      <c r="H585" s="85">
        <v>23436.224852071005</v>
      </c>
      <c r="I585" s="85">
        <v>5419.7159763313612</v>
      </c>
      <c r="J585" s="85">
        <v>48287.902720134531</v>
      </c>
      <c r="K585" t="s">
        <v>491</v>
      </c>
    </row>
    <row r="586" spans="2:11" x14ac:dyDescent="0.25">
      <c r="B586">
        <v>2026</v>
      </c>
      <c r="C586" t="s">
        <v>483</v>
      </c>
      <c r="D586">
        <v>2</v>
      </c>
      <c r="E586" t="s">
        <v>89</v>
      </c>
      <c r="F586">
        <v>9</v>
      </c>
      <c r="G586" s="85">
        <v>0</v>
      </c>
      <c r="H586" s="85">
        <v>23436.224852071005</v>
      </c>
      <c r="I586" s="85">
        <v>5419.7159763313612</v>
      </c>
      <c r="J586" s="85">
        <v>0</v>
      </c>
      <c r="K586" t="s">
        <v>491</v>
      </c>
    </row>
    <row r="587" spans="2:11" x14ac:dyDescent="0.25">
      <c r="B587">
        <v>2026</v>
      </c>
      <c r="C587" t="s">
        <v>484</v>
      </c>
      <c r="D587">
        <v>1</v>
      </c>
      <c r="E587" t="s">
        <v>89</v>
      </c>
      <c r="F587">
        <v>9</v>
      </c>
      <c r="G587" s="85">
        <v>1.6191359028600034</v>
      </c>
      <c r="H587" s="85">
        <v>23436.224852071005</v>
      </c>
      <c r="I587" s="85">
        <v>5419.7159763313612</v>
      </c>
      <c r="J587" s="85">
        <v>37946.433085488039</v>
      </c>
      <c r="K587" t="s">
        <v>491</v>
      </c>
    </row>
    <row r="588" spans="2:11" x14ac:dyDescent="0.25">
      <c r="B588">
        <v>2026</v>
      </c>
      <c r="C588" t="s">
        <v>484</v>
      </c>
      <c r="D588">
        <v>2</v>
      </c>
      <c r="E588" t="s">
        <v>89</v>
      </c>
      <c r="F588">
        <v>9</v>
      </c>
      <c r="G588" s="85">
        <v>0</v>
      </c>
      <c r="H588" s="85">
        <v>23436.224852071005</v>
      </c>
      <c r="I588" s="85">
        <v>5419.7159763313612</v>
      </c>
      <c r="J588" s="85">
        <v>0</v>
      </c>
      <c r="K588" t="s">
        <v>491</v>
      </c>
    </row>
    <row r="589" spans="2:11" x14ac:dyDescent="0.25">
      <c r="B589">
        <v>2026</v>
      </c>
      <c r="C589" t="s">
        <v>485</v>
      </c>
      <c r="D589">
        <v>1</v>
      </c>
      <c r="E589" t="s">
        <v>89</v>
      </c>
      <c r="F589">
        <v>9</v>
      </c>
      <c r="G589" s="85">
        <v>2.05833403963869</v>
      </c>
      <c r="H589" s="85">
        <v>23436.224852071005</v>
      </c>
      <c r="I589" s="85">
        <v>5419.7159763313612</v>
      </c>
      <c r="J589" s="85">
        <v>48239.579373643974</v>
      </c>
      <c r="K589" t="s">
        <v>491</v>
      </c>
    </row>
    <row r="590" spans="2:11" x14ac:dyDescent="0.25">
      <c r="B590">
        <v>2026</v>
      </c>
      <c r="C590" t="s">
        <v>485</v>
      </c>
      <c r="D590">
        <v>2</v>
      </c>
      <c r="E590" t="s">
        <v>89</v>
      </c>
      <c r="F590">
        <v>9</v>
      </c>
      <c r="G590" s="85">
        <v>0</v>
      </c>
      <c r="H590" s="85">
        <v>23436.224852071005</v>
      </c>
      <c r="I590" s="85">
        <v>5419.7159763313612</v>
      </c>
      <c r="J590" s="85">
        <v>0</v>
      </c>
      <c r="K590" t="s">
        <v>491</v>
      </c>
    </row>
    <row r="591" spans="2:11" x14ac:dyDescent="0.25">
      <c r="B591">
        <v>2026</v>
      </c>
      <c r="C591" t="s">
        <v>486</v>
      </c>
      <c r="D591">
        <v>1</v>
      </c>
      <c r="E591" t="s">
        <v>89</v>
      </c>
      <c r="F591">
        <v>9</v>
      </c>
      <c r="G591" s="85">
        <v>1.6170739945622468</v>
      </c>
      <c r="H591" s="85">
        <v>23436.224852071005</v>
      </c>
      <c r="I591" s="85">
        <v>5419.7159763313612</v>
      </c>
      <c r="J591" s="85">
        <v>37898.10973899746</v>
      </c>
      <c r="K591" t="s">
        <v>491</v>
      </c>
    </row>
    <row r="592" spans="2:11" x14ac:dyDescent="0.25">
      <c r="B592">
        <v>2026</v>
      </c>
      <c r="C592" t="s">
        <v>486</v>
      </c>
      <c r="D592">
        <v>2</v>
      </c>
      <c r="E592" t="s">
        <v>89</v>
      </c>
      <c r="F592">
        <v>9</v>
      </c>
      <c r="G592" s="85">
        <v>0</v>
      </c>
      <c r="H592" s="85">
        <v>23436.224852071005</v>
      </c>
      <c r="I592" s="85">
        <v>5419.7159763313612</v>
      </c>
      <c r="J592" s="85">
        <v>0</v>
      </c>
      <c r="K592" t="s">
        <v>491</v>
      </c>
    </row>
    <row r="593" spans="2:11" x14ac:dyDescent="0.25">
      <c r="B593">
        <v>2026</v>
      </c>
      <c r="C593" t="s">
        <v>487</v>
      </c>
      <c r="D593">
        <v>1</v>
      </c>
      <c r="E593" t="s">
        <v>89</v>
      </c>
      <c r="F593">
        <v>9</v>
      </c>
      <c r="G593" s="85">
        <v>2.0562721313409336</v>
      </c>
      <c r="H593" s="85">
        <v>23436.224852071005</v>
      </c>
      <c r="I593" s="85">
        <v>5419.7159763313612</v>
      </c>
      <c r="J593" s="85">
        <v>48191.256027153402</v>
      </c>
      <c r="K593" t="s">
        <v>491</v>
      </c>
    </row>
    <row r="594" spans="2:11" x14ac:dyDescent="0.25">
      <c r="B594">
        <v>2026</v>
      </c>
      <c r="C594" t="s">
        <v>487</v>
      </c>
      <c r="D594">
        <v>2</v>
      </c>
      <c r="E594" t="s">
        <v>89</v>
      </c>
      <c r="F594">
        <v>9</v>
      </c>
      <c r="G594" s="85">
        <v>0</v>
      </c>
      <c r="H594" s="85">
        <v>23436.224852071005</v>
      </c>
      <c r="I594" s="85">
        <v>5419.7159763313612</v>
      </c>
      <c r="J594" s="85">
        <v>0</v>
      </c>
      <c r="K594" t="s">
        <v>491</v>
      </c>
    </row>
    <row r="595" spans="2:11" x14ac:dyDescent="0.25">
      <c r="B595">
        <v>2026</v>
      </c>
      <c r="C595" t="s">
        <v>488</v>
      </c>
      <c r="D595">
        <v>1</v>
      </c>
      <c r="E595" t="s">
        <v>89</v>
      </c>
      <c r="F595">
        <v>9</v>
      </c>
      <c r="G595" s="85">
        <v>1.6150120862644903</v>
      </c>
      <c r="H595" s="85">
        <v>23436.224852071005</v>
      </c>
      <c r="I595" s="85">
        <v>5419.7159763313612</v>
      </c>
      <c r="J595" s="85">
        <v>37849.786392506889</v>
      </c>
      <c r="K595" t="s">
        <v>491</v>
      </c>
    </row>
    <row r="596" spans="2:11" x14ac:dyDescent="0.25">
      <c r="B596">
        <v>2026</v>
      </c>
      <c r="C596" t="s">
        <v>488</v>
      </c>
      <c r="D596">
        <v>2</v>
      </c>
      <c r="E596" t="s">
        <v>89</v>
      </c>
      <c r="F596">
        <v>9</v>
      </c>
      <c r="G596" s="85">
        <v>0</v>
      </c>
      <c r="H596" s="85">
        <v>23436.224852071005</v>
      </c>
      <c r="I596" s="85">
        <v>5419.7159763313612</v>
      </c>
      <c r="J596" s="85">
        <v>0</v>
      </c>
      <c r="K596" t="s">
        <v>491</v>
      </c>
    </row>
    <row r="597" spans="2:11" x14ac:dyDescent="0.25">
      <c r="B597">
        <v>2026</v>
      </c>
      <c r="C597" t="s">
        <v>489</v>
      </c>
      <c r="D597">
        <v>1</v>
      </c>
      <c r="E597" t="s">
        <v>89</v>
      </c>
      <c r="F597">
        <v>9</v>
      </c>
      <c r="G597" s="85">
        <v>2.0542102230431767</v>
      </c>
      <c r="H597" s="85">
        <v>23436.224852071005</v>
      </c>
      <c r="I597" s="85">
        <v>5419.7159763313612</v>
      </c>
      <c r="J597" s="85">
        <v>48142.932680662823</v>
      </c>
      <c r="K597" t="s">
        <v>491</v>
      </c>
    </row>
    <row r="598" spans="2:11" x14ac:dyDescent="0.25">
      <c r="B598">
        <v>2026</v>
      </c>
      <c r="C598" t="s">
        <v>489</v>
      </c>
      <c r="D598">
        <v>2</v>
      </c>
      <c r="E598" t="s">
        <v>89</v>
      </c>
      <c r="F598">
        <v>9</v>
      </c>
      <c r="G598" s="85">
        <v>0</v>
      </c>
      <c r="H598" s="85">
        <v>23436.224852071005</v>
      </c>
      <c r="I598" s="85">
        <v>5419.7159763313612</v>
      </c>
      <c r="J598" s="85">
        <v>0</v>
      </c>
      <c r="K598" t="s">
        <v>491</v>
      </c>
    </row>
    <row r="599" spans="2:11" x14ac:dyDescent="0.25">
      <c r="B599">
        <v>2026</v>
      </c>
      <c r="C599" t="s">
        <v>490</v>
      </c>
      <c r="D599">
        <v>1</v>
      </c>
      <c r="E599" t="s">
        <v>89</v>
      </c>
      <c r="F599">
        <v>9</v>
      </c>
      <c r="G599" s="85">
        <v>1.6129501779667337</v>
      </c>
      <c r="H599" s="85">
        <v>23436.224852071005</v>
      </c>
      <c r="I599" s="85">
        <v>5419.7159763313612</v>
      </c>
      <c r="J599" s="85">
        <v>37801.463046016317</v>
      </c>
      <c r="K599" t="s">
        <v>491</v>
      </c>
    </row>
    <row r="600" spans="2:11" x14ac:dyDescent="0.25">
      <c r="B600">
        <v>2026</v>
      </c>
      <c r="C600" t="s">
        <v>490</v>
      </c>
      <c r="D600">
        <v>2</v>
      </c>
      <c r="E600" t="s">
        <v>89</v>
      </c>
      <c r="F600">
        <v>9</v>
      </c>
      <c r="G600" s="85">
        <v>0</v>
      </c>
      <c r="H600" s="85">
        <v>23436.224852071005</v>
      </c>
      <c r="I600" s="85">
        <v>5419.7159763313612</v>
      </c>
      <c r="J600" s="85">
        <v>0</v>
      </c>
      <c r="K600" t="s">
        <v>491</v>
      </c>
    </row>
    <row r="601" spans="2:11" x14ac:dyDescent="0.25">
      <c r="B601">
        <v>2026</v>
      </c>
      <c r="C601" t="s">
        <v>479</v>
      </c>
      <c r="D601">
        <v>1</v>
      </c>
      <c r="E601" t="s">
        <v>89</v>
      </c>
      <c r="F601">
        <v>1</v>
      </c>
      <c r="G601" s="85">
        <v>12.141590724223631</v>
      </c>
      <c r="H601" s="85">
        <v>23436.224852071005</v>
      </c>
      <c r="I601" s="85">
        <v>5419.7159763313612</v>
      </c>
      <c r="J601" s="85">
        <v>284553.05027472466</v>
      </c>
      <c r="K601" t="s">
        <v>491</v>
      </c>
    </row>
    <row r="602" spans="2:11" x14ac:dyDescent="0.25">
      <c r="B602">
        <v>2026</v>
      </c>
      <c r="C602" t="s">
        <v>479</v>
      </c>
      <c r="D602">
        <v>2</v>
      </c>
      <c r="E602" t="s">
        <v>89</v>
      </c>
      <c r="F602">
        <v>1</v>
      </c>
      <c r="G602" s="85">
        <v>0</v>
      </c>
      <c r="H602" s="85">
        <v>23436.224852071005</v>
      </c>
      <c r="I602" s="85">
        <v>5419.7159763313612</v>
      </c>
      <c r="J602" s="85">
        <v>0</v>
      </c>
      <c r="K602" t="s">
        <v>491</v>
      </c>
    </row>
    <row r="603" spans="2:11" x14ac:dyDescent="0.25">
      <c r="B603">
        <v>2026</v>
      </c>
      <c r="C603" t="s">
        <v>480</v>
      </c>
      <c r="D603">
        <v>1</v>
      </c>
      <c r="E603" t="s">
        <v>89</v>
      </c>
      <c r="F603">
        <v>1</v>
      </c>
      <c r="G603" s="85">
        <v>12.272731203041516</v>
      </c>
      <c r="H603" s="85">
        <v>23436.224852071005</v>
      </c>
      <c r="I603" s="85">
        <v>5419.7159763313612</v>
      </c>
      <c r="J603" s="85">
        <v>287626.48802350886</v>
      </c>
      <c r="K603" t="s">
        <v>491</v>
      </c>
    </row>
    <row r="604" spans="2:11" x14ac:dyDescent="0.25">
      <c r="B604">
        <v>2026</v>
      </c>
      <c r="C604" t="s">
        <v>480</v>
      </c>
      <c r="D604">
        <v>2</v>
      </c>
      <c r="E604" t="s">
        <v>89</v>
      </c>
      <c r="F604">
        <v>1</v>
      </c>
      <c r="G604" s="85">
        <v>0</v>
      </c>
      <c r="H604" s="85">
        <v>23436.224852071005</v>
      </c>
      <c r="I604" s="85">
        <v>5419.7159763313612</v>
      </c>
      <c r="J604" s="85">
        <v>0</v>
      </c>
      <c r="K604" t="s">
        <v>491</v>
      </c>
    </row>
    <row r="605" spans="2:11" x14ac:dyDescent="0.25">
      <c r="B605">
        <v>2026</v>
      </c>
      <c r="C605" t="s">
        <v>481</v>
      </c>
      <c r="D605">
        <v>1</v>
      </c>
      <c r="E605" t="s">
        <v>89</v>
      </c>
      <c r="F605">
        <v>1</v>
      </c>
      <c r="G605" s="85">
        <v>12.403871681859394</v>
      </c>
      <c r="H605" s="85">
        <v>23436.224852071005</v>
      </c>
      <c r="I605" s="85">
        <v>5419.7159763313612</v>
      </c>
      <c r="J605" s="85">
        <v>290699.92577229295</v>
      </c>
      <c r="K605" t="s">
        <v>491</v>
      </c>
    </row>
    <row r="606" spans="2:11" x14ac:dyDescent="0.25">
      <c r="B606">
        <v>2026</v>
      </c>
      <c r="C606" t="s">
        <v>481</v>
      </c>
      <c r="D606">
        <v>2</v>
      </c>
      <c r="E606" t="s">
        <v>89</v>
      </c>
      <c r="F606">
        <v>1</v>
      </c>
      <c r="G606" s="85">
        <v>0</v>
      </c>
      <c r="H606" s="85">
        <v>23436.224852071005</v>
      </c>
      <c r="I606" s="85">
        <v>5419.7159763313612</v>
      </c>
      <c r="J606" s="85">
        <v>0</v>
      </c>
      <c r="K606" t="s">
        <v>491</v>
      </c>
    </row>
    <row r="607" spans="2:11" x14ac:dyDescent="0.25">
      <c r="B607">
        <v>2026</v>
      </c>
      <c r="C607" t="s">
        <v>482</v>
      </c>
      <c r="D607">
        <v>1</v>
      </c>
      <c r="E607" t="s">
        <v>89</v>
      </c>
      <c r="F607">
        <v>1</v>
      </c>
      <c r="G607" s="85">
        <v>12.535012160677278</v>
      </c>
      <c r="H607" s="85">
        <v>23436.224852071005</v>
      </c>
      <c r="I607" s="85">
        <v>5419.7159763313612</v>
      </c>
      <c r="J607" s="85">
        <v>293773.36352107709</v>
      </c>
      <c r="K607" t="s">
        <v>491</v>
      </c>
    </row>
    <row r="608" spans="2:11" x14ac:dyDescent="0.25">
      <c r="B608">
        <v>2026</v>
      </c>
      <c r="C608" t="s">
        <v>482</v>
      </c>
      <c r="D608">
        <v>2</v>
      </c>
      <c r="E608" t="s">
        <v>89</v>
      </c>
      <c r="F608">
        <v>1</v>
      </c>
      <c r="G608" s="85">
        <v>0</v>
      </c>
      <c r="H608" s="85">
        <v>23436.224852071005</v>
      </c>
      <c r="I608" s="85">
        <v>5419.7159763313612</v>
      </c>
      <c r="J608" s="85">
        <v>0</v>
      </c>
      <c r="K608" t="s">
        <v>491</v>
      </c>
    </row>
    <row r="609" spans="2:11" x14ac:dyDescent="0.25">
      <c r="B609">
        <v>2026</v>
      </c>
      <c r="C609" t="s">
        <v>483</v>
      </c>
      <c r="D609">
        <v>1</v>
      </c>
      <c r="E609" t="s">
        <v>89</v>
      </c>
      <c r="F609">
        <v>1</v>
      </c>
      <c r="G609" s="85">
        <v>12.666152639495156</v>
      </c>
      <c r="H609" s="85">
        <v>23436.224852071005</v>
      </c>
      <c r="I609" s="85">
        <v>5419.7159763313612</v>
      </c>
      <c r="J609" s="85">
        <v>296846.80126986111</v>
      </c>
      <c r="K609" t="s">
        <v>491</v>
      </c>
    </row>
    <row r="610" spans="2:11" x14ac:dyDescent="0.25">
      <c r="B610">
        <v>2026</v>
      </c>
      <c r="C610" t="s">
        <v>483</v>
      </c>
      <c r="D610">
        <v>2</v>
      </c>
      <c r="E610" t="s">
        <v>89</v>
      </c>
      <c r="F610">
        <v>1</v>
      </c>
      <c r="G610" s="85">
        <v>0</v>
      </c>
      <c r="H610" s="85">
        <v>23436.224852071005</v>
      </c>
      <c r="I610" s="85">
        <v>5419.7159763313612</v>
      </c>
      <c r="J610" s="85">
        <v>0</v>
      </c>
      <c r="K610" t="s">
        <v>491</v>
      </c>
    </row>
    <row r="611" spans="2:11" x14ac:dyDescent="0.25">
      <c r="B611">
        <v>2026</v>
      </c>
      <c r="C611" t="s">
        <v>484</v>
      </c>
      <c r="D611">
        <v>1</v>
      </c>
      <c r="E611" t="s">
        <v>89</v>
      </c>
      <c r="F611">
        <v>1</v>
      </c>
      <c r="G611" s="85">
        <v>12.797293118313039</v>
      </c>
      <c r="H611" s="85">
        <v>23436.224852071005</v>
      </c>
      <c r="I611" s="85">
        <v>5419.7159763313612</v>
      </c>
      <c r="J611" s="85">
        <v>299920.23901864531</v>
      </c>
      <c r="K611" t="s">
        <v>491</v>
      </c>
    </row>
    <row r="612" spans="2:11" x14ac:dyDescent="0.25">
      <c r="B612">
        <v>2026</v>
      </c>
      <c r="C612" t="s">
        <v>484</v>
      </c>
      <c r="D612">
        <v>2</v>
      </c>
      <c r="E612" t="s">
        <v>89</v>
      </c>
      <c r="F612">
        <v>1</v>
      </c>
      <c r="G612" s="85">
        <v>0</v>
      </c>
      <c r="H612" s="85">
        <v>23436.224852071005</v>
      </c>
      <c r="I612" s="85">
        <v>5419.7159763313612</v>
      </c>
      <c r="J612" s="85">
        <v>0</v>
      </c>
      <c r="K612" t="s">
        <v>491</v>
      </c>
    </row>
    <row r="613" spans="2:11" x14ac:dyDescent="0.25">
      <c r="B613">
        <v>2026</v>
      </c>
      <c r="C613" t="s">
        <v>485</v>
      </c>
      <c r="D613">
        <v>1</v>
      </c>
      <c r="E613" t="s">
        <v>89</v>
      </c>
      <c r="F613">
        <v>1</v>
      </c>
      <c r="G613" s="85">
        <v>12.928433597130915</v>
      </c>
      <c r="H613" s="85">
        <v>23436.224852071005</v>
      </c>
      <c r="I613" s="85">
        <v>5419.7159763313612</v>
      </c>
      <c r="J613" s="85">
        <v>302993.67676742928</v>
      </c>
      <c r="K613" t="s">
        <v>491</v>
      </c>
    </row>
    <row r="614" spans="2:11" x14ac:dyDescent="0.25">
      <c r="B614">
        <v>2026</v>
      </c>
      <c r="C614" t="s">
        <v>485</v>
      </c>
      <c r="D614">
        <v>2</v>
      </c>
      <c r="E614" t="s">
        <v>89</v>
      </c>
      <c r="F614">
        <v>1</v>
      </c>
      <c r="G614" s="85">
        <v>0</v>
      </c>
      <c r="H614" s="85">
        <v>23436.224852071005</v>
      </c>
      <c r="I614" s="85">
        <v>5419.7159763313612</v>
      </c>
      <c r="J614" s="85">
        <v>0</v>
      </c>
      <c r="K614" t="s">
        <v>491</v>
      </c>
    </row>
    <row r="615" spans="2:11" x14ac:dyDescent="0.25">
      <c r="B615">
        <v>2026</v>
      </c>
      <c r="C615" t="s">
        <v>486</v>
      </c>
      <c r="D615">
        <v>1</v>
      </c>
      <c r="E615" t="s">
        <v>89</v>
      </c>
      <c r="F615">
        <v>1</v>
      </c>
      <c r="G615" s="85">
        <v>13.059574075948802</v>
      </c>
      <c r="H615" s="85">
        <v>23436.224852071005</v>
      </c>
      <c r="I615" s="85">
        <v>5419.7159763313612</v>
      </c>
      <c r="J615" s="85">
        <v>306067.11451621354</v>
      </c>
      <c r="K615" t="s">
        <v>491</v>
      </c>
    </row>
    <row r="616" spans="2:11" x14ac:dyDescent="0.25">
      <c r="B616">
        <v>2026</v>
      </c>
      <c r="C616" t="s">
        <v>486</v>
      </c>
      <c r="D616">
        <v>2</v>
      </c>
      <c r="E616" t="s">
        <v>89</v>
      </c>
      <c r="F616">
        <v>1</v>
      </c>
      <c r="G616" s="85">
        <v>0</v>
      </c>
      <c r="H616" s="85">
        <v>23436.224852071005</v>
      </c>
      <c r="I616" s="85">
        <v>5419.7159763313612</v>
      </c>
      <c r="J616" s="85">
        <v>0</v>
      </c>
      <c r="K616" t="s">
        <v>491</v>
      </c>
    </row>
    <row r="617" spans="2:11" x14ac:dyDescent="0.25">
      <c r="B617">
        <v>2026</v>
      </c>
      <c r="C617" t="s">
        <v>487</v>
      </c>
      <c r="D617">
        <v>1</v>
      </c>
      <c r="E617" t="s">
        <v>89</v>
      </c>
      <c r="F617">
        <v>1</v>
      </c>
      <c r="G617" s="85">
        <v>13.190714554766679</v>
      </c>
      <c r="H617" s="85">
        <v>23436.224852071005</v>
      </c>
      <c r="I617" s="85">
        <v>5419.7159763313612</v>
      </c>
      <c r="J617" s="85">
        <v>309140.55226499756</v>
      </c>
      <c r="K617" t="s">
        <v>491</v>
      </c>
    </row>
    <row r="618" spans="2:11" x14ac:dyDescent="0.25">
      <c r="B618">
        <v>2026</v>
      </c>
      <c r="C618" t="s">
        <v>487</v>
      </c>
      <c r="D618">
        <v>2</v>
      </c>
      <c r="E618" t="s">
        <v>89</v>
      </c>
      <c r="F618">
        <v>1</v>
      </c>
      <c r="G618" s="85">
        <v>0</v>
      </c>
      <c r="H618" s="85">
        <v>23436.224852071005</v>
      </c>
      <c r="I618" s="85">
        <v>5419.7159763313612</v>
      </c>
      <c r="J618" s="85">
        <v>0</v>
      </c>
      <c r="K618" t="s">
        <v>491</v>
      </c>
    </row>
    <row r="619" spans="2:11" x14ac:dyDescent="0.25">
      <c r="B619">
        <v>2026</v>
      </c>
      <c r="C619" t="s">
        <v>488</v>
      </c>
      <c r="D619">
        <v>1</v>
      </c>
      <c r="E619" t="s">
        <v>89</v>
      </c>
      <c r="F619">
        <v>1</v>
      </c>
      <c r="G619" s="85">
        <v>13.321855033584562</v>
      </c>
      <c r="H619" s="85">
        <v>23436.224852071005</v>
      </c>
      <c r="I619" s="85">
        <v>5419.7159763313612</v>
      </c>
      <c r="J619" s="85">
        <v>312213.99001378176</v>
      </c>
      <c r="K619" t="s">
        <v>491</v>
      </c>
    </row>
    <row r="620" spans="2:11" x14ac:dyDescent="0.25">
      <c r="B620">
        <v>2026</v>
      </c>
      <c r="C620" t="s">
        <v>488</v>
      </c>
      <c r="D620">
        <v>2</v>
      </c>
      <c r="E620" t="s">
        <v>89</v>
      </c>
      <c r="F620">
        <v>1</v>
      </c>
      <c r="G620" s="85">
        <v>0</v>
      </c>
      <c r="H620" s="85">
        <v>23436.224852071005</v>
      </c>
      <c r="I620" s="85">
        <v>5419.7159763313612</v>
      </c>
      <c r="J620" s="85">
        <v>0</v>
      </c>
      <c r="K620" t="s">
        <v>491</v>
      </c>
    </row>
    <row r="621" spans="2:11" x14ac:dyDescent="0.25">
      <c r="B621">
        <v>2026</v>
      </c>
      <c r="C621" t="s">
        <v>489</v>
      </c>
      <c r="D621">
        <v>1</v>
      </c>
      <c r="E621" t="s">
        <v>89</v>
      </c>
      <c r="F621">
        <v>1</v>
      </c>
      <c r="G621" s="85">
        <v>13.452995512402442</v>
      </c>
      <c r="H621" s="85">
        <v>23436.224852071005</v>
      </c>
      <c r="I621" s="85">
        <v>5419.7159763313612</v>
      </c>
      <c r="J621" s="85">
        <v>315287.42776256584</v>
      </c>
      <c r="K621" t="s">
        <v>491</v>
      </c>
    </row>
    <row r="622" spans="2:11" x14ac:dyDescent="0.25">
      <c r="B622">
        <v>2026</v>
      </c>
      <c r="C622" t="s">
        <v>489</v>
      </c>
      <c r="D622">
        <v>2</v>
      </c>
      <c r="E622" t="s">
        <v>89</v>
      </c>
      <c r="F622">
        <v>1</v>
      </c>
      <c r="G622" s="85">
        <v>0</v>
      </c>
      <c r="H622" s="85">
        <v>23436.224852071005</v>
      </c>
      <c r="I622" s="85">
        <v>5419.7159763313612</v>
      </c>
      <c r="J622" s="85">
        <v>0</v>
      </c>
      <c r="K622" t="s">
        <v>491</v>
      </c>
    </row>
    <row r="623" spans="2:11" x14ac:dyDescent="0.25">
      <c r="B623">
        <v>2026</v>
      </c>
      <c r="C623" t="s">
        <v>490</v>
      </c>
      <c r="D623">
        <v>1</v>
      </c>
      <c r="E623" t="s">
        <v>89</v>
      </c>
      <c r="F623">
        <v>1</v>
      </c>
      <c r="G623" s="85">
        <v>13.584135991220323</v>
      </c>
      <c r="H623" s="85">
        <v>23436.224852071005</v>
      </c>
      <c r="I623" s="85">
        <v>5419.7159763313612</v>
      </c>
      <c r="J623" s="85">
        <v>318360.86551134993</v>
      </c>
      <c r="K623" t="s">
        <v>491</v>
      </c>
    </row>
    <row r="624" spans="2:11" x14ac:dyDescent="0.25">
      <c r="B624">
        <v>2026</v>
      </c>
      <c r="C624" t="s">
        <v>490</v>
      </c>
      <c r="D624">
        <v>2</v>
      </c>
      <c r="E624" t="s">
        <v>89</v>
      </c>
      <c r="F624">
        <v>1</v>
      </c>
      <c r="G624" s="85">
        <v>0</v>
      </c>
      <c r="H624" s="85">
        <v>23436.224852071005</v>
      </c>
      <c r="I624" s="85">
        <v>5419.7159763313612</v>
      </c>
      <c r="J624" s="85">
        <v>0</v>
      </c>
      <c r="K624" t="s">
        <v>491</v>
      </c>
    </row>
    <row r="625" spans="2:11" x14ac:dyDescent="0.25">
      <c r="B625">
        <v>2026</v>
      </c>
      <c r="C625" t="s">
        <v>479</v>
      </c>
      <c r="D625">
        <v>1</v>
      </c>
      <c r="E625" t="s">
        <v>148</v>
      </c>
      <c r="F625">
        <v>15</v>
      </c>
      <c r="G625" s="85">
        <v>7.7452149816366447</v>
      </c>
      <c r="H625" s="85">
        <v>9379.6906330564307</v>
      </c>
      <c r="I625" s="85">
        <v>2699.8138069321112</v>
      </c>
      <c r="J625" s="85">
        <v>72647.720414265568</v>
      </c>
      <c r="K625" t="s">
        <v>491</v>
      </c>
    </row>
    <row r="626" spans="2:11" x14ac:dyDescent="0.25">
      <c r="B626">
        <v>2026</v>
      </c>
      <c r="C626" t="s">
        <v>479</v>
      </c>
      <c r="D626">
        <v>2</v>
      </c>
      <c r="E626" t="s">
        <v>148</v>
      </c>
      <c r="F626">
        <v>15</v>
      </c>
      <c r="G626" s="85">
        <v>2.8164418115042356</v>
      </c>
      <c r="H626" s="85">
        <v>9379.6906330564307</v>
      </c>
      <c r="I626" s="85">
        <v>2699.8138069321112</v>
      </c>
      <c r="J626" s="85">
        <v>26417.352877914764</v>
      </c>
      <c r="K626" t="s">
        <v>491</v>
      </c>
    </row>
    <row r="627" spans="2:11" x14ac:dyDescent="0.25">
      <c r="B627">
        <v>2026</v>
      </c>
      <c r="C627" t="s">
        <v>480</v>
      </c>
      <c r="D627">
        <v>1</v>
      </c>
      <c r="E627" t="s">
        <v>148</v>
      </c>
      <c r="F627">
        <v>15</v>
      </c>
      <c r="G627" s="85">
        <v>7.8071992207884682</v>
      </c>
      <c r="H627" s="85">
        <v>9379.6906330564307</v>
      </c>
      <c r="I627" s="85">
        <v>2699.8138069321112</v>
      </c>
      <c r="J627" s="85">
        <v>73229.113401635055</v>
      </c>
      <c r="K627" t="s">
        <v>491</v>
      </c>
    </row>
    <row r="628" spans="2:11" x14ac:dyDescent="0.25">
      <c r="B628">
        <v>2026</v>
      </c>
      <c r="C628" t="s">
        <v>480</v>
      </c>
      <c r="D628">
        <v>2</v>
      </c>
      <c r="E628" t="s">
        <v>148</v>
      </c>
      <c r="F628">
        <v>15</v>
      </c>
      <c r="G628" s="85">
        <v>2.838981534832171</v>
      </c>
      <c r="H628" s="85">
        <v>9379.6906330564307</v>
      </c>
      <c r="I628" s="85">
        <v>2699.8138069321112</v>
      </c>
      <c r="J628" s="85">
        <v>26628.768509685484</v>
      </c>
      <c r="K628" t="s">
        <v>491</v>
      </c>
    </row>
    <row r="629" spans="2:11" x14ac:dyDescent="0.25">
      <c r="B629">
        <v>2026</v>
      </c>
      <c r="C629" t="s">
        <v>481</v>
      </c>
      <c r="D629">
        <v>1</v>
      </c>
      <c r="E629" t="s">
        <v>148</v>
      </c>
      <c r="F629">
        <v>15</v>
      </c>
      <c r="G629" s="85">
        <v>7.8691834599402899</v>
      </c>
      <c r="H629" s="85">
        <v>9379.6906330564307</v>
      </c>
      <c r="I629" s="85">
        <v>2699.8138069321112</v>
      </c>
      <c r="J629" s="85">
        <v>73810.506389004528</v>
      </c>
      <c r="K629" t="s">
        <v>491</v>
      </c>
    </row>
    <row r="630" spans="2:11" x14ac:dyDescent="0.25">
      <c r="B630">
        <v>2026</v>
      </c>
      <c r="C630" t="s">
        <v>481</v>
      </c>
      <c r="D630">
        <v>2</v>
      </c>
      <c r="E630" t="s">
        <v>148</v>
      </c>
      <c r="F630">
        <v>15</v>
      </c>
      <c r="G630" s="85">
        <v>2.8615212581601064</v>
      </c>
      <c r="H630" s="85">
        <v>9379.6906330564307</v>
      </c>
      <c r="I630" s="85">
        <v>2699.8138069321112</v>
      </c>
      <c r="J630" s="85">
        <v>26840.1841414562</v>
      </c>
      <c r="K630" t="s">
        <v>491</v>
      </c>
    </row>
    <row r="631" spans="2:11" x14ac:dyDescent="0.25">
      <c r="B631">
        <v>2026</v>
      </c>
      <c r="C631" t="s">
        <v>482</v>
      </c>
      <c r="D631">
        <v>1</v>
      </c>
      <c r="E631" t="s">
        <v>148</v>
      </c>
      <c r="F631">
        <v>15</v>
      </c>
      <c r="G631" s="85">
        <v>7.9311676990921134</v>
      </c>
      <c r="H631" s="85">
        <v>9379.6906330564307</v>
      </c>
      <c r="I631" s="85">
        <v>2699.8138069321112</v>
      </c>
      <c r="J631" s="85">
        <v>74391.899376374015</v>
      </c>
      <c r="K631" t="s">
        <v>491</v>
      </c>
    </row>
    <row r="632" spans="2:11" x14ac:dyDescent="0.25">
      <c r="B632">
        <v>2026</v>
      </c>
      <c r="C632" t="s">
        <v>482</v>
      </c>
      <c r="D632">
        <v>2</v>
      </c>
      <c r="E632" t="s">
        <v>148</v>
      </c>
      <c r="F632">
        <v>15</v>
      </c>
      <c r="G632" s="85">
        <v>2.8840609814880418</v>
      </c>
      <c r="H632" s="85">
        <v>9379.6906330564307</v>
      </c>
      <c r="I632" s="85">
        <v>2699.8138069321112</v>
      </c>
      <c r="J632" s="85">
        <v>27051.599773226921</v>
      </c>
      <c r="K632" t="s">
        <v>491</v>
      </c>
    </row>
    <row r="633" spans="2:11" x14ac:dyDescent="0.25">
      <c r="B633">
        <v>2026</v>
      </c>
      <c r="C633" t="s">
        <v>483</v>
      </c>
      <c r="D633">
        <v>1</v>
      </c>
      <c r="E633" t="s">
        <v>148</v>
      </c>
      <c r="F633">
        <v>15</v>
      </c>
      <c r="G633" s="85">
        <v>7.993151938243936</v>
      </c>
      <c r="H633" s="85">
        <v>9379.6906330564307</v>
      </c>
      <c r="I633" s="85">
        <v>2699.8138069321112</v>
      </c>
      <c r="J633" s="85">
        <v>74973.292363743501</v>
      </c>
      <c r="K633" t="s">
        <v>491</v>
      </c>
    </row>
    <row r="634" spans="2:11" x14ac:dyDescent="0.25">
      <c r="B634">
        <v>2026</v>
      </c>
      <c r="C634" t="s">
        <v>483</v>
      </c>
      <c r="D634">
        <v>2</v>
      </c>
      <c r="E634" t="s">
        <v>148</v>
      </c>
      <c r="F634">
        <v>15</v>
      </c>
      <c r="G634" s="85">
        <v>2.9066007048159781</v>
      </c>
      <c r="H634" s="85">
        <v>9379.6906330564307</v>
      </c>
      <c r="I634" s="85">
        <v>2699.8138069321112</v>
      </c>
      <c r="J634" s="85">
        <v>27263.015404997648</v>
      </c>
      <c r="K634" t="s">
        <v>491</v>
      </c>
    </row>
    <row r="635" spans="2:11" x14ac:dyDescent="0.25">
      <c r="B635">
        <v>2026</v>
      </c>
      <c r="C635" t="s">
        <v>484</v>
      </c>
      <c r="D635">
        <v>1</v>
      </c>
      <c r="E635" t="s">
        <v>148</v>
      </c>
      <c r="F635">
        <v>15</v>
      </c>
      <c r="G635" s="85">
        <v>8.0551361773957577</v>
      </c>
      <c r="H635" s="85">
        <v>9379.6906330564307</v>
      </c>
      <c r="I635" s="85">
        <v>2699.8138069321112</v>
      </c>
      <c r="J635" s="85">
        <v>75554.685351112974</v>
      </c>
      <c r="K635" t="s">
        <v>491</v>
      </c>
    </row>
    <row r="636" spans="2:11" x14ac:dyDescent="0.25">
      <c r="B636">
        <v>2026</v>
      </c>
      <c r="C636" t="s">
        <v>484</v>
      </c>
      <c r="D636">
        <v>2</v>
      </c>
      <c r="E636" t="s">
        <v>148</v>
      </c>
      <c r="F636">
        <v>15</v>
      </c>
      <c r="G636" s="85">
        <v>2.9291404281439135</v>
      </c>
      <c r="H636" s="85">
        <v>9379.6906330564307</v>
      </c>
      <c r="I636" s="85">
        <v>2699.8138069321112</v>
      </c>
      <c r="J636" s="85">
        <v>27474.431036768368</v>
      </c>
      <c r="K636" t="s">
        <v>491</v>
      </c>
    </row>
    <row r="637" spans="2:11" x14ac:dyDescent="0.25">
      <c r="B637">
        <v>2026</v>
      </c>
      <c r="C637" t="s">
        <v>485</v>
      </c>
      <c r="D637">
        <v>1</v>
      </c>
      <c r="E637" t="s">
        <v>148</v>
      </c>
      <c r="F637">
        <v>15</v>
      </c>
      <c r="G637" s="85">
        <v>8.1171204165475821</v>
      </c>
      <c r="H637" s="85">
        <v>9379.6906330564307</v>
      </c>
      <c r="I637" s="85">
        <v>2699.8138069321112</v>
      </c>
      <c r="J637" s="85">
        <v>76136.078338482475</v>
      </c>
      <c r="K637" t="s">
        <v>491</v>
      </c>
    </row>
    <row r="638" spans="2:11" x14ac:dyDescent="0.25">
      <c r="B638">
        <v>2026</v>
      </c>
      <c r="C638" t="s">
        <v>485</v>
      </c>
      <c r="D638">
        <v>2</v>
      </c>
      <c r="E638" t="s">
        <v>148</v>
      </c>
      <c r="F638">
        <v>15</v>
      </c>
      <c r="G638" s="85">
        <v>2.951680151471848</v>
      </c>
      <c r="H638" s="85">
        <v>9379.6906330564307</v>
      </c>
      <c r="I638" s="85">
        <v>2699.8138069321112</v>
      </c>
      <c r="J638" s="85">
        <v>27685.846668539078</v>
      </c>
      <c r="K638" t="s">
        <v>491</v>
      </c>
    </row>
    <row r="639" spans="2:11" x14ac:dyDescent="0.25">
      <c r="B639">
        <v>2026</v>
      </c>
      <c r="C639" t="s">
        <v>486</v>
      </c>
      <c r="D639">
        <v>1</v>
      </c>
      <c r="E639" t="s">
        <v>148</v>
      </c>
      <c r="F639">
        <v>15</v>
      </c>
      <c r="G639" s="85">
        <v>8.1791046556994029</v>
      </c>
      <c r="H639" s="85">
        <v>9379.6906330564307</v>
      </c>
      <c r="I639" s="85">
        <v>2699.8138069321112</v>
      </c>
      <c r="J639" s="85">
        <v>76717.471325851933</v>
      </c>
      <c r="K639" t="s">
        <v>491</v>
      </c>
    </row>
    <row r="640" spans="2:11" x14ac:dyDescent="0.25">
      <c r="B640">
        <v>2026</v>
      </c>
      <c r="C640" t="s">
        <v>486</v>
      </c>
      <c r="D640">
        <v>2</v>
      </c>
      <c r="E640" t="s">
        <v>148</v>
      </c>
      <c r="F640">
        <v>15</v>
      </c>
      <c r="G640" s="85">
        <v>2.9742198747997843</v>
      </c>
      <c r="H640" s="85">
        <v>9379.6906330564307</v>
      </c>
      <c r="I640" s="85">
        <v>2699.8138069321112</v>
      </c>
      <c r="J640" s="85">
        <v>27897.262300309809</v>
      </c>
      <c r="K640" t="s">
        <v>491</v>
      </c>
    </row>
    <row r="641" spans="2:11" x14ac:dyDescent="0.25">
      <c r="B641">
        <v>2026</v>
      </c>
      <c r="C641" t="s">
        <v>487</v>
      </c>
      <c r="D641">
        <v>1</v>
      </c>
      <c r="E641" t="s">
        <v>148</v>
      </c>
      <c r="F641">
        <v>15</v>
      </c>
      <c r="G641" s="85">
        <v>8.2410888948512273</v>
      </c>
      <c r="H641" s="85">
        <v>9379.6906330564307</v>
      </c>
      <c r="I641" s="85">
        <v>2699.8138069321112</v>
      </c>
      <c r="J641" s="85">
        <v>77298.864313221435</v>
      </c>
      <c r="K641" t="s">
        <v>491</v>
      </c>
    </row>
    <row r="642" spans="2:11" x14ac:dyDescent="0.25">
      <c r="B642">
        <v>2026</v>
      </c>
      <c r="C642" t="s">
        <v>487</v>
      </c>
      <c r="D642">
        <v>2</v>
      </c>
      <c r="E642" t="s">
        <v>148</v>
      </c>
      <c r="F642">
        <v>15</v>
      </c>
      <c r="G642" s="85">
        <v>2.9967595981277206</v>
      </c>
      <c r="H642" s="85">
        <v>9379.6906330564307</v>
      </c>
      <c r="I642" s="85">
        <v>2699.8138069321112</v>
      </c>
      <c r="J642" s="85">
        <v>28108.677932080536</v>
      </c>
      <c r="K642" t="s">
        <v>491</v>
      </c>
    </row>
    <row r="643" spans="2:11" x14ac:dyDescent="0.25">
      <c r="B643">
        <v>2026</v>
      </c>
      <c r="C643" t="s">
        <v>488</v>
      </c>
      <c r="D643">
        <v>1</v>
      </c>
      <c r="E643" t="s">
        <v>148</v>
      </c>
      <c r="F643">
        <v>15</v>
      </c>
      <c r="G643" s="85">
        <v>8.3030731340030499</v>
      </c>
      <c r="H643" s="85">
        <v>9379.6906330564307</v>
      </c>
      <c r="I643" s="85">
        <v>2699.8138069321112</v>
      </c>
      <c r="J643" s="85">
        <v>77880.257300590907</v>
      </c>
      <c r="K643" t="s">
        <v>491</v>
      </c>
    </row>
    <row r="644" spans="2:11" x14ac:dyDescent="0.25">
      <c r="B644">
        <v>2026</v>
      </c>
      <c r="C644" t="s">
        <v>488</v>
      </c>
      <c r="D644">
        <v>2</v>
      </c>
      <c r="E644" t="s">
        <v>148</v>
      </c>
      <c r="F644">
        <v>15</v>
      </c>
      <c r="G644" s="85">
        <v>3.0192993214556552</v>
      </c>
      <c r="H644" s="85">
        <v>9379.6906330564307</v>
      </c>
      <c r="I644" s="85">
        <v>2699.8138069321112</v>
      </c>
      <c r="J644" s="85">
        <v>28320.093563851246</v>
      </c>
      <c r="K644" t="s">
        <v>491</v>
      </c>
    </row>
    <row r="645" spans="2:11" x14ac:dyDescent="0.25">
      <c r="B645">
        <v>2026</v>
      </c>
      <c r="C645" t="s">
        <v>489</v>
      </c>
      <c r="D645">
        <v>1</v>
      </c>
      <c r="E645" t="s">
        <v>148</v>
      </c>
      <c r="F645">
        <v>15</v>
      </c>
      <c r="G645" s="85">
        <v>8.3650573731548725</v>
      </c>
      <c r="H645" s="85">
        <v>9379.6906330564307</v>
      </c>
      <c r="I645" s="85">
        <v>2699.8138069321112</v>
      </c>
      <c r="J645" s="85">
        <v>78461.650287960394</v>
      </c>
      <c r="K645" t="s">
        <v>491</v>
      </c>
    </row>
    <row r="646" spans="2:11" x14ac:dyDescent="0.25">
      <c r="B646">
        <v>2026</v>
      </c>
      <c r="C646" t="s">
        <v>489</v>
      </c>
      <c r="D646">
        <v>2</v>
      </c>
      <c r="E646" t="s">
        <v>148</v>
      </c>
      <c r="F646">
        <v>15</v>
      </c>
      <c r="G646" s="85">
        <v>3.0418390447835915</v>
      </c>
      <c r="H646" s="85">
        <v>9379.6906330564307</v>
      </c>
      <c r="I646" s="85">
        <v>2699.8138069321112</v>
      </c>
      <c r="J646" s="85">
        <v>28531.509195621973</v>
      </c>
      <c r="K646" t="s">
        <v>491</v>
      </c>
    </row>
    <row r="647" spans="2:11" x14ac:dyDescent="0.25">
      <c r="B647">
        <v>2026</v>
      </c>
      <c r="C647" t="s">
        <v>490</v>
      </c>
      <c r="D647">
        <v>1</v>
      </c>
      <c r="E647" t="s">
        <v>148</v>
      </c>
      <c r="F647">
        <v>15</v>
      </c>
      <c r="G647" s="85">
        <v>8.4270416123066951</v>
      </c>
      <c r="H647" s="85">
        <v>9379.6906330564307</v>
      </c>
      <c r="I647" s="85">
        <v>2699.8138069321112</v>
      </c>
      <c r="J647" s="85">
        <v>79043.043275329866</v>
      </c>
      <c r="K647" t="s">
        <v>491</v>
      </c>
    </row>
    <row r="648" spans="2:11" x14ac:dyDescent="0.25">
      <c r="B648">
        <v>2026</v>
      </c>
      <c r="C648" t="s">
        <v>490</v>
      </c>
      <c r="D648">
        <v>2</v>
      </c>
      <c r="E648" t="s">
        <v>148</v>
      </c>
      <c r="F648">
        <v>15</v>
      </c>
      <c r="G648" s="85">
        <v>3.064378768111526</v>
      </c>
      <c r="H648" s="85">
        <v>9379.6906330564307</v>
      </c>
      <c r="I648" s="85">
        <v>2699.8138069321112</v>
      </c>
      <c r="J648" s="85">
        <v>28742.924827392686</v>
      </c>
      <c r="K648" t="s">
        <v>491</v>
      </c>
    </row>
    <row r="649" spans="2:11" x14ac:dyDescent="0.25">
      <c r="B649">
        <v>2026</v>
      </c>
      <c r="C649" t="s">
        <v>488</v>
      </c>
      <c r="D649">
        <v>1</v>
      </c>
      <c r="E649" t="s">
        <v>131</v>
      </c>
      <c r="F649">
        <v>24</v>
      </c>
      <c r="G649" s="85">
        <v>6.3929353804657048</v>
      </c>
      <c r="H649" s="85">
        <v>9367.3143996013951</v>
      </c>
      <c r="I649" s="85">
        <v>2655.2732104301613</v>
      </c>
      <c r="J649" s="85">
        <v>59884.635645157621</v>
      </c>
      <c r="K649" t="s">
        <v>492</v>
      </c>
    </row>
    <row r="650" spans="2:11" x14ac:dyDescent="0.25">
      <c r="B650">
        <v>2026</v>
      </c>
      <c r="C650" t="s">
        <v>488</v>
      </c>
      <c r="D650">
        <v>2</v>
      </c>
      <c r="E650" t="s">
        <v>131</v>
      </c>
      <c r="F650">
        <v>24</v>
      </c>
      <c r="G650" s="85">
        <v>3.0547523739171094</v>
      </c>
      <c r="H650" s="85">
        <v>9367.3143996013951</v>
      </c>
      <c r="I650" s="85">
        <v>2655.2732104301613</v>
      </c>
      <c r="J650" s="85">
        <v>28614.825899410283</v>
      </c>
      <c r="K650" t="s">
        <v>492</v>
      </c>
    </row>
    <row r="651" spans="2:11" x14ac:dyDescent="0.25">
      <c r="B651">
        <v>2026</v>
      </c>
      <c r="C651" t="s">
        <v>489</v>
      </c>
      <c r="D651">
        <v>1</v>
      </c>
      <c r="E651" t="s">
        <v>131</v>
      </c>
      <c r="F651">
        <v>24</v>
      </c>
      <c r="G651" s="85">
        <v>6.4843798301535722</v>
      </c>
      <c r="H651" s="85">
        <v>9367.3143996013951</v>
      </c>
      <c r="I651" s="85">
        <v>2655.2732104301613</v>
      </c>
      <c r="J651" s="85">
        <v>60741.224555482404</v>
      </c>
      <c r="K651" t="s">
        <v>492</v>
      </c>
    </row>
    <row r="652" spans="2:11" x14ac:dyDescent="0.25">
      <c r="B652">
        <v>2026</v>
      </c>
      <c r="C652" t="s">
        <v>489</v>
      </c>
      <c r="D652">
        <v>2</v>
      </c>
      <c r="E652" t="s">
        <v>131</v>
      </c>
      <c r="F652">
        <v>24</v>
      </c>
      <c r="G652" s="85">
        <v>3.0984475050487505</v>
      </c>
      <c r="H652" s="85">
        <v>9367.3143996013951</v>
      </c>
      <c r="I652" s="85">
        <v>2655.2732104301613</v>
      </c>
      <c r="J652" s="85">
        <v>29024.131930452178</v>
      </c>
      <c r="K652" t="s">
        <v>492</v>
      </c>
    </row>
    <row r="653" spans="2:11" x14ac:dyDescent="0.25">
      <c r="B653">
        <v>2026</v>
      </c>
      <c r="C653" t="s">
        <v>490</v>
      </c>
      <c r="D653">
        <v>1</v>
      </c>
      <c r="E653" t="s">
        <v>131</v>
      </c>
      <c r="F653">
        <v>24</v>
      </c>
      <c r="G653" s="85">
        <v>6.5758242798414477</v>
      </c>
      <c r="H653" s="85">
        <v>9367.3143996013951</v>
      </c>
      <c r="I653" s="85">
        <v>2655.2732104301613</v>
      </c>
      <c r="J653" s="85">
        <v>61597.813465807267</v>
      </c>
      <c r="K653" t="s">
        <v>492</v>
      </c>
    </row>
    <row r="654" spans="2:11" x14ac:dyDescent="0.25">
      <c r="B654">
        <v>2026</v>
      </c>
      <c r="C654" t="s">
        <v>490</v>
      </c>
      <c r="D654">
        <v>2</v>
      </c>
      <c r="E654" t="s">
        <v>131</v>
      </c>
      <c r="F654">
        <v>24</v>
      </c>
      <c r="G654" s="85">
        <v>3.1421426361803944</v>
      </c>
      <c r="H654" s="85">
        <v>9367.3143996013951</v>
      </c>
      <c r="I654" s="85">
        <v>2655.2732104301613</v>
      </c>
      <c r="J654" s="85">
        <v>29433.437961494095</v>
      </c>
      <c r="K654" t="s">
        <v>492</v>
      </c>
    </row>
    <row r="655" spans="2:11" x14ac:dyDescent="0.25">
      <c r="B655">
        <v>2026</v>
      </c>
      <c r="C655" t="s">
        <v>479</v>
      </c>
      <c r="D655">
        <v>1</v>
      </c>
      <c r="E655" t="s">
        <v>231</v>
      </c>
      <c r="F655">
        <v>9</v>
      </c>
      <c r="G655" s="85">
        <v>2.5834887060043186</v>
      </c>
      <c r="H655" s="85">
        <v>29113.629842180773</v>
      </c>
      <c r="I655" s="85">
        <v>6636.0593017694882</v>
      </c>
      <c r="J655" s="85">
        <v>75214.733888064322</v>
      </c>
      <c r="K655" t="s">
        <v>491</v>
      </c>
    </row>
    <row r="656" spans="2:11" x14ac:dyDescent="0.25">
      <c r="B656">
        <v>2026</v>
      </c>
      <c r="C656" t="s">
        <v>479</v>
      </c>
      <c r="D656">
        <v>2</v>
      </c>
      <c r="E656" t="s">
        <v>231</v>
      </c>
      <c r="F656">
        <v>9</v>
      </c>
      <c r="G656" s="85">
        <v>0</v>
      </c>
      <c r="H656" s="85">
        <v>29113.629842180773</v>
      </c>
      <c r="I656" s="85">
        <v>6636.0593017694882</v>
      </c>
      <c r="J656" s="85">
        <v>0</v>
      </c>
      <c r="K656" t="s">
        <v>491</v>
      </c>
    </row>
    <row r="657" spans="2:11" x14ac:dyDescent="0.25">
      <c r="B657">
        <v>2026</v>
      </c>
      <c r="C657" t="s">
        <v>480</v>
      </c>
      <c r="D657">
        <v>1</v>
      </c>
      <c r="E657" t="s">
        <v>231</v>
      </c>
      <c r="F657">
        <v>9</v>
      </c>
      <c r="G657" s="85">
        <v>2.5985208882419983</v>
      </c>
      <c r="H657" s="85">
        <v>29113.629842180773</v>
      </c>
      <c r="I657" s="85">
        <v>6636.0593017694882</v>
      </c>
      <c r="J657" s="85">
        <v>75652.375277452331</v>
      </c>
      <c r="K657" t="s">
        <v>491</v>
      </c>
    </row>
    <row r="658" spans="2:11" x14ac:dyDescent="0.25">
      <c r="B658">
        <v>2026</v>
      </c>
      <c r="C658" t="s">
        <v>480</v>
      </c>
      <c r="D658">
        <v>2</v>
      </c>
      <c r="E658" t="s">
        <v>231</v>
      </c>
      <c r="F658">
        <v>9</v>
      </c>
      <c r="G658" s="85">
        <v>0</v>
      </c>
      <c r="H658" s="85">
        <v>29113.629842180773</v>
      </c>
      <c r="I658" s="85">
        <v>6636.0593017694882</v>
      </c>
      <c r="J658" s="85">
        <v>0</v>
      </c>
      <c r="K658" t="s">
        <v>491</v>
      </c>
    </row>
    <row r="659" spans="2:11" x14ac:dyDescent="0.25">
      <c r="B659">
        <v>2026</v>
      </c>
      <c r="C659" t="s">
        <v>481</v>
      </c>
      <c r="D659">
        <v>1</v>
      </c>
      <c r="E659" t="s">
        <v>231</v>
      </c>
      <c r="F659">
        <v>9</v>
      </c>
      <c r="G659" s="85">
        <v>2.6135530704796763</v>
      </c>
      <c r="H659" s="85">
        <v>29113.629842180773</v>
      </c>
      <c r="I659" s="85">
        <v>6636.0593017694882</v>
      </c>
      <c r="J659" s="85">
        <v>76090.016666840296</v>
      </c>
      <c r="K659" t="s">
        <v>491</v>
      </c>
    </row>
    <row r="660" spans="2:11" x14ac:dyDescent="0.25">
      <c r="B660">
        <v>2026</v>
      </c>
      <c r="C660" t="s">
        <v>481</v>
      </c>
      <c r="D660">
        <v>2</v>
      </c>
      <c r="E660" t="s">
        <v>231</v>
      </c>
      <c r="F660">
        <v>9</v>
      </c>
      <c r="G660" s="85">
        <v>0</v>
      </c>
      <c r="H660" s="85">
        <v>29113.629842180773</v>
      </c>
      <c r="I660" s="85">
        <v>6636.0593017694882</v>
      </c>
      <c r="J660" s="85">
        <v>0</v>
      </c>
      <c r="K660" t="s">
        <v>491</v>
      </c>
    </row>
    <row r="661" spans="2:11" x14ac:dyDescent="0.25">
      <c r="B661">
        <v>2026</v>
      </c>
      <c r="C661" t="s">
        <v>482</v>
      </c>
      <c r="D661">
        <v>1</v>
      </c>
      <c r="E661" t="s">
        <v>231</v>
      </c>
      <c r="F661">
        <v>9</v>
      </c>
      <c r="G661" s="85">
        <v>2.6285852527173561</v>
      </c>
      <c r="H661" s="85">
        <v>29113.629842180773</v>
      </c>
      <c r="I661" s="85">
        <v>6636.0593017694882</v>
      </c>
      <c r="J661" s="85">
        <v>76527.658056228305</v>
      </c>
      <c r="K661" t="s">
        <v>491</v>
      </c>
    </row>
    <row r="662" spans="2:11" x14ac:dyDescent="0.25">
      <c r="B662">
        <v>2026</v>
      </c>
      <c r="C662" t="s">
        <v>482</v>
      </c>
      <c r="D662">
        <v>2</v>
      </c>
      <c r="E662" t="s">
        <v>231</v>
      </c>
      <c r="F662">
        <v>9</v>
      </c>
      <c r="G662" s="85">
        <v>0</v>
      </c>
      <c r="H662" s="85">
        <v>29113.629842180773</v>
      </c>
      <c r="I662" s="85">
        <v>6636.0593017694882</v>
      </c>
      <c r="J662" s="85">
        <v>0</v>
      </c>
      <c r="K662" t="s">
        <v>491</v>
      </c>
    </row>
    <row r="663" spans="2:11" x14ac:dyDescent="0.25">
      <c r="B663">
        <v>2026</v>
      </c>
      <c r="C663" t="s">
        <v>483</v>
      </c>
      <c r="D663">
        <v>1</v>
      </c>
      <c r="E663" t="s">
        <v>231</v>
      </c>
      <c r="F663">
        <v>9</v>
      </c>
      <c r="G663" s="85">
        <v>2.6436174349550341</v>
      </c>
      <c r="H663" s="85">
        <v>29113.629842180773</v>
      </c>
      <c r="I663" s="85">
        <v>6636.0593017694882</v>
      </c>
      <c r="J663" s="85">
        <v>76965.299445616271</v>
      </c>
      <c r="K663" t="s">
        <v>491</v>
      </c>
    </row>
    <row r="664" spans="2:11" x14ac:dyDescent="0.25">
      <c r="B664">
        <v>2026</v>
      </c>
      <c r="C664" t="s">
        <v>483</v>
      </c>
      <c r="D664">
        <v>2</v>
      </c>
      <c r="E664" t="s">
        <v>231</v>
      </c>
      <c r="F664">
        <v>9</v>
      </c>
      <c r="G664" s="85">
        <v>0</v>
      </c>
      <c r="H664" s="85">
        <v>29113.629842180773</v>
      </c>
      <c r="I664" s="85">
        <v>6636.0593017694882</v>
      </c>
      <c r="J664" s="85">
        <v>0</v>
      </c>
      <c r="K664" t="s">
        <v>491</v>
      </c>
    </row>
    <row r="665" spans="2:11" x14ac:dyDescent="0.25">
      <c r="B665">
        <v>2026</v>
      </c>
      <c r="C665" t="s">
        <v>484</v>
      </c>
      <c r="D665">
        <v>1</v>
      </c>
      <c r="E665" t="s">
        <v>231</v>
      </c>
      <c r="F665">
        <v>9</v>
      </c>
      <c r="G665" s="85">
        <v>2.6586496171927143</v>
      </c>
      <c r="H665" s="85">
        <v>29113.629842180773</v>
      </c>
      <c r="I665" s="85">
        <v>6636.0593017694882</v>
      </c>
      <c r="J665" s="85">
        <v>77402.940835004294</v>
      </c>
      <c r="K665" t="s">
        <v>491</v>
      </c>
    </row>
    <row r="666" spans="2:11" x14ac:dyDescent="0.25">
      <c r="B666">
        <v>2026</v>
      </c>
      <c r="C666" t="s">
        <v>484</v>
      </c>
      <c r="D666">
        <v>2</v>
      </c>
      <c r="E666" t="s">
        <v>231</v>
      </c>
      <c r="F666">
        <v>9</v>
      </c>
      <c r="G666" s="85">
        <v>0</v>
      </c>
      <c r="H666" s="85">
        <v>29113.629842180773</v>
      </c>
      <c r="I666" s="85">
        <v>6636.0593017694882</v>
      </c>
      <c r="J666" s="85">
        <v>0</v>
      </c>
      <c r="K666" t="s">
        <v>491</v>
      </c>
    </row>
    <row r="667" spans="2:11" x14ac:dyDescent="0.25">
      <c r="B667">
        <v>2026</v>
      </c>
      <c r="C667" t="s">
        <v>485</v>
      </c>
      <c r="D667">
        <v>1</v>
      </c>
      <c r="E667" t="s">
        <v>231</v>
      </c>
      <c r="F667">
        <v>9</v>
      </c>
      <c r="G667" s="85">
        <v>2.6736817994303919</v>
      </c>
      <c r="H667" s="85">
        <v>29113.629842180773</v>
      </c>
      <c r="I667" s="85">
        <v>6636.0593017694882</v>
      </c>
      <c r="J667" s="85">
        <v>77840.582224392245</v>
      </c>
      <c r="K667" t="s">
        <v>491</v>
      </c>
    </row>
    <row r="668" spans="2:11" x14ac:dyDescent="0.25">
      <c r="B668">
        <v>2026</v>
      </c>
      <c r="C668" t="s">
        <v>485</v>
      </c>
      <c r="D668">
        <v>2</v>
      </c>
      <c r="E668" t="s">
        <v>231</v>
      </c>
      <c r="F668">
        <v>9</v>
      </c>
      <c r="G668" s="85">
        <v>0</v>
      </c>
      <c r="H668" s="85">
        <v>29113.629842180773</v>
      </c>
      <c r="I668" s="85">
        <v>6636.0593017694882</v>
      </c>
      <c r="J668" s="85">
        <v>0</v>
      </c>
      <c r="K668" t="s">
        <v>491</v>
      </c>
    </row>
    <row r="669" spans="2:11" x14ac:dyDescent="0.25">
      <c r="B669">
        <v>2026</v>
      </c>
      <c r="C669" t="s">
        <v>486</v>
      </c>
      <c r="D669">
        <v>1</v>
      </c>
      <c r="E669" t="s">
        <v>231</v>
      </c>
      <c r="F669">
        <v>9</v>
      </c>
      <c r="G669" s="85">
        <v>2.6887139816680716</v>
      </c>
      <c r="H669" s="85">
        <v>29113.629842180773</v>
      </c>
      <c r="I669" s="85">
        <v>6636.0593017694882</v>
      </c>
      <c r="J669" s="85">
        <v>78278.223613780254</v>
      </c>
      <c r="K669" t="s">
        <v>491</v>
      </c>
    </row>
    <row r="670" spans="2:11" x14ac:dyDescent="0.25">
      <c r="B670">
        <v>2026</v>
      </c>
      <c r="C670" t="s">
        <v>486</v>
      </c>
      <c r="D670">
        <v>2</v>
      </c>
      <c r="E670" t="s">
        <v>231</v>
      </c>
      <c r="F670">
        <v>9</v>
      </c>
      <c r="G670" s="85">
        <v>0</v>
      </c>
      <c r="H670" s="85">
        <v>29113.629842180773</v>
      </c>
      <c r="I670" s="85">
        <v>6636.0593017694882</v>
      </c>
      <c r="J670" s="85">
        <v>0</v>
      </c>
      <c r="K670" t="s">
        <v>491</v>
      </c>
    </row>
    <row r="671" spans="2:11" x14ac:dyDescent="0.25">
      <c r="B671">
        <v>2026</v>
      </c>
      <c r="C671" t="s">
        <v>487</v>
      </c>
      <c r="D671">
        <v>1</v>
      </c>
      <c r="E671" t="s">
        <v>231</v>
      </c>
      <c r="F671">
        <v>9</v>
      </c>
      <c r="G671" s="85">
        <v>2.7037461639057492</v>
      </c>
      <c r="H671" s="85">
        <v>29113.629842180773</v>
      </c>
      <c r="I671" s="85">
        <v>6636.0593017694882</v>
      </c>
      <c r="J671" s="85">
        <v>78715.865003168205</v>
      </c>
      <c r="K671" t="s">
        <v>491</v>
      </c>
    </row>
    <row r="672" spans="2:11" x14ac:dyDescent="0.25">
      <c r="B672">
        <v>2026</v>
      </c>
      <c r="C672" t="s">
        <v>487</v>
      </c>
      <c r="D672">
        <v>2</v>
      </c>
      <c r="E672" t="s">
        <v>231</v>
      </c>
      <c r="F672">
        <v>9</v>
      </c>
      <c r="G672" s="85">
        <v>0</v>
      </c>
      <c r="H672" s="85">
        <v>29113.629842180773</v>
      </c>
      <c r="I672" s="85">
        <v>6636.0593017694882</v>
      </c>
      <c r="J672" s="85">
        <v>0</v>
      </c>
      <c r="K672" t="s">
        <v>491</v>
      </c>
    </row>
    <row r="673" spans="2:11" x14ac:dyDescent="0.25">
      <c r="B673">
        <v>2026</v>
      </c>
      <c r="C673" t="s">
        <v>488</v>
      </c>
      <c r="D673">
        <v>1</v>
      </c>
      <c r="E673" t="s">
        <v>231</v>
      </c>
      <c r="F673">
        <v>9</v>
      </c>
      <c r="G673" s="85">
        <v>2.7187783461434294</v>
      </c>
      <c r="H673" s="85">
        <v>29113.629842180773</v>
      </c>
      <c r="I673" s="85">
        <v>6636.0593017694882</v>
      </c>
      <c r="J673" s="85">
        <v>79153.506392556228</v>
      </c>
      <c r="K673" t="s">
        <v>491</v>
      </c>
    </row>
    <row r="674" spans="2:11" x14ac:dyDescent="0.25">
      <c r="B674">
        <v>2026</v>
      </c>
      <c r="C674" t="s">
        <v>488</v>
      </c>
      <c r="D674">
        <v>2</v>
      </c>
      <c r="E674" t="s">
        <v>231</v>
      </c>
      <c r="F674">
        <v>9</v>
      </c>
      <c r="G674" s="85">
        <v>0</v>
      </c>
      <c r="H674" s="85">
        <v>29113.629842180773</v>
      </c>
      <c r="I674" s="85">
        <v>6636.0593017694882</v>
      </c>
      <c r="J674" s="85">
        <v>0</v>
      </c>
      <c r="K674" t="s">
        <v>491</v>
      </c>
    </row>
    <row r="675" spans="2:11" x14ac:dyDescent="0.25">
      <c r="B675">
        <v>2026</v>
      </c>
      <c r="C675" t="s">
        <v>489</v>
      </c>
      <c r="D675">
        <v>1</v>
      </c>
      <c r="E675" t="s">
        <v>231</v>
      </c>
      <c r="F675">
        <v>9</v>
      </c>
      <c r="G675" s="85">
        <v>2.7338105283811074</v>
      </c>
      <c r="H675" s="85">
        <v>29113.629842180773</v>
      </c>
      <c r="I675" s="85">
        <v>6636.0593017694882</v>
      </c>
      <c r="J675" s="85">
        <v>79591.147781944193</v>
      </c>
      <c r="K675" t="s">
        <v>491</v>
      </c>
    </row>
    <row r="676" spans="2:11" x14ac:dyDescent="0.25">
      <c r="B676">
        <v>2026</v>
      </c>
      <c r="C676" t="s">
        <v>489</v>
      </c>
      <c r="D676">
        <v>2</v>
      </c>
      <c r="E676" t="s">
        <v>231</v>
      </c>
      <c r="F676">
        <v>9</v>
      </c>
      <c r="G676" s="85">
        <v>0</v>
      </c>
      <c r="H676" s="85">
        <v>29113.629842180773</v>
      </c>
      <c r="I676" s="85">
        <v>6636.0593017694882</v>
      </c>
      <c r="J676" s="85">
        <v>0</v>
      </c>
      <c r="K676" t="s">
        <v>491</v>
      </c>
    </row>
    <row r="677" spans="2:11" x14ac:dyDescent="0.25">
      <c r="B677">
        <v>2026</v>
      </c>
      <c r="C677" t="s">
        <v>490</v>
      </c>
      <c r="D677">
        <v>1</v>
      </c>
      <c r="E677" t="s">
        <v>231</v>
      </c>
      <c r="F677">
        <v>9</v>
      </c>
      <c r="G677" s="85">
        <v>2.7488427106187867</v>
      </c>
      <c r="H677" s="85">
        <v>29113.629842180773</v>
      </c>
      <c r="I677" s="85">
        <v>6636.0593017694882</v>
      </c>
      <c r="J677" s="85">
        <v>80028.789171332202</v>
      </c>
      <c r="K677" t="s">
        <v>491</v>
      </c>
    </row>
    <row r="678" spans="2:11" x14ac:dyDescent="0.25">
      <c r="B678">
        <v>2026</v>
      </c>
      <c r="C678" t="s">
        <v>490</v>
      </c>
      <c r="D678">
        <v>2</v>
      </c>
      <c r="E678" t="s">
        <v>231</v>
      </c>
      <c r="F678">
        <v>9</v>
      </c>
      <c r="G678" s="85">
        <v>0</v>
      </c>
      <c r="H678" s="85">
        <v>29113.629842180773</v>
      </c>
      <c r="I678" s="85">
        <v>6636.0593017694882</v>
      </c>
      <c r="J678" s="85">
        <v>0</v>
      </c>
      <c r="K678" t="s">
        <v>491</v>
      </c>
    </row>
    <row r="679" spans="2:11" x14ac:dyDescent="0.25">
      <c r="B679">
        <v>2026</v>
      </c>
      <c r="C679" t="s">
        <v>479</v>
      </c>
      <c r="D679">
        <v>1</v>
      </c>
      <c r="E679" t="s">
        <v>114</v>
      </c>
      <c r="F679">
        <v>24</v>
      </c>
      <c r="G679" s="85">
        <v>3.9954312086768824</v>
      </c>
      <c r="H679" s="85">
        <v>9626.5957446808516</v>
      </c>
      <c r="I679" s="85">
        <v>2722.7836879432625</v>
      </c>
      <c r="J679" s="85">
        <v>38462.401071613946</v>
      </c>
      <c r="K679" t="s">
        <v>492</v>
      </c>
    </row>
    <row r="680" spans="2:11" x14ac:dyDescent="0.25">
      <c r="B680">
        <v>2026</v>
      </c>
      <c r="C680" t="s">
        <v>479</v>
      </c>
      <c r="D680">
        <v>2</v>
      </c>
      <c r="E680" t="s">
        <v>114</v>
      </c>
      <c r="F680">
        <v>24</v>
      </c>
      <c r="G680" s="85">
        <v>2.3282728626102691</v>
      </c>
      <c r="H680" s="85">
        <v>9626.5957446808516</v>
      </c>
      <c r="I680" s="85">
        <v>2722.7836879432625</v>
      </c>
      <c r="J680" s="85">
        <v>22413.341631659921</v>
      </c>
      <c r="K680" t="s">
        <v>492</v>
      </c>
    </row>
    <row r="681" spans="2:11" x14ac:dyDescent="0.25">
      <c r="B681">
        <v>2026</v>
      </c>
      <c r="C681" t="s">
        <v>480</v>
      </c>
      <c r="D681">
        <v>1</v>
      </c>
      <c r="E681" t="s">
        <v>114</v>
      </c>
      <c r="F681">
        <v>24</v>
      </c>
      <c r="G681" s="85">
        <v>4.0159272837710258</v>
      </c>
      <c r="H681" s="85">
        <v>9626.5957446808516</v>
      </c>
      <c r="I681" s="85">
        <v>2722.7836879432625</v>
      </c>
      <c r="J681" s="85">
        <v>38659.70850089789</v>
      </c>
      <c r="K681" t="s">
        <v>492</v>
      </c>
    </row>
    <row r="682" spans="2:11" x14ac:dyDescent="0.25">
      <c r="B682">
        <v>2026</v>
      </c>
      <c r="C682" t="s">
        <v>480</v>
      </c>
      <c r="D682">
        <v>2</v>
      </c>
      <c r="E682" t="s">
        <v>114</v>
      </c>
      <c r="F682">
        <v>24</v>
      </c>
      <c r="G682" s="85">
        <v>2.3402166186003823</v>
      </c>
      <c r="H682" s="85">
        <v>9626.5957446808516</v>
      </c>
      <c r="I682" s="85">
        <v>2722.7836879432625</v>
      </c>
      <c r="J682" s="85">
        <v>22528.319342249852</v>
      </c>
      <c r="K682" t="s">
        <v>492</v>
      </c>
    </row>
    <row r="683" spans="2:11" x14ac:dyDescent="0.25">
      <c r="B683">
        <v>2026</v>
      </c>
      <c r="C683" t="s">
        <v>481</v>
      </c>
      <c r="D683">
        <v>1</v>
      </c>
      <c r="E683" t="s">
        <v>114</v>
      </c>
      <c r="F683">
        <v>24</v>
      </c>
      <c r="G683" s="85">
        <v>4.0364233588651617</v>
      </c>
      <c r="H683" s="85">
        <v>9626.5957446808516</v>
      </c>
      <c r="I683" s="85">
        <v>2722.7836879432625</v>
      </c>
      <c r="J683" s="85">
        <v>38857.015930181755</v>
      </c>
      <c r="K683" t="s">
        <v>492</v>
      </c>
    </row>
    <row r="684" spans="2:11" x14ac:dyDescent="0.25">
      <c r="B684">
        <v>2026</v>
      </c>
      <c r="C684" t="s">
        <v>481</v>
      </c>
      <c r="D684">
        <v>2</v>
      </c>
      <c r="E684" t="s">
        <v>114</v>
      </c>
      <c r="F684">
        <v>24</v>
      </c>
      <c r="G684" s="85">
        <v>2.3521603745904898</v>
      </c>
      <c r="H684" s="85">
        <v>9626.5957446808516</v>
      </c>
      <c r="I684" s="85">
        <v>2722.7836879432625</v>
      </c>
      <c r="J684" s="85">
        <v>22643.297052839727</v>
      </c>
      <c r="K684" t="s">
        <v>492</v>
      </c>
    </row>
    <row r="685" spans="2:11" x14ac:dyDescent="0.25">
      <c r="B685">
        <v>2026</v>
      </c>
      <c r="C685" t="s">
        <v>482</v>
      </c>
      <c r="D685">
        <v>1</v>
      </c>
      <c r="E685" t="s">
        <v>114</v>
      </c>
      <c r="F685">
        <v>24</v>
      </c>
      <c r="G685" s="85">
        <v>4.0569194339593064</v>
      </c>
      <c r="H685" s="85">
        <v>9626.5957446808516</v>
      </c>
      <c r="I685" s="85">
        <v>2722.7836879432625</v>
      </c>
      <c r="J685" s="85">
        <v>39054.323359465707</v>
      </c>
      <c r="K685" t="s">
        <v>492</v>
      </c>
    </row>
    <row r="686" spans="2:11" x14ac:dyDescent="0.25">
      <c r="B686">
        <v>2026</v>
      </c>
      <c r="C686" t="s">
        <v>482</v>
      </c>
      <c r="D686">
        <v>2</v>
      </c>
      <c r="E686" t="s">
        <v>114</v>
      </c>
      <c r="F686">
        <v>24</v>
      </c>
      <c r="G686" s="85">
        <v>2.3641041305806025</v>
      </c>
      <c r="H686" s="85">
        <v>9626.5957446808516</v>
      </c>
      <c r="I686" s="85">
        <v>2722.7836879432625</v>
      </c>
      <c r="J686" s="85">
        <v>22758.274763429654</v>
      </c>
      <c r="K686" t="s">
        <v>492</v>
      </c>
    </row>
    <row r="687" spans="2:11" x14ac:dyDescent="0.25">
      <c r="B687">
        <v>2026</v>
      </c>
      <c r="C687" t="s">
        <v>483</v>
      </c>
      <c r="D687">
        <v>1</v>
      </c>
      <c r="E687" t="s">
        <v>114</v>
      </c>
      <c r="F687">
        <v>24</v>
      </c>
      <c r="G687" s="85">
        <v>4.0774155090534423</v>
      </c>
      <c r="H687" s="85">
        <v>9626.5957446808516</v>
      </c>
      <c r="I687" s="85">
        <v>2722.7836879432625</v>
      </c>
      <c r="J687" s="85">
        <v>39251.630788749579</v>
      </c>
      <c r="K687" t="s">
        <v>492</v>
      </c>
    </row>
    <row r="688" spans="2:11" x14ac:dyDescent="0.25">
      <c r="B688">
        <v>2026</v>
      </c>
      <c r="C688" t="s">
        <v>483</v>
      </c>
      <c r="D688">
        <v>2</v>
      </c>
      <c r="E688" t="s">
        <v>114</v>
      </c>
      <c r="F688">
        <v>24</v>
      </c>
      <c r="G688" s="85">
        <v>2.3760478865707109</v>
      </c>
      <c r="H688" s="85">
        <v>9626.5957446808516</v>
      </c>
      <c r="I688" s="85">
        <v>2722.7836879432625</v>
      </c>
      <c r="J688" s="85">
        <v>22873.252474019537</v>
      </c>
      <c r="K688" t="s">
        <v>492</v>
      </c>
    </row>
    <row r="689" spans="2:11" x14ac:dyDescent="0.25">
      <c r="B689">
        <v>2026</v>
      </c>
      <c r="C689" t="s">
        <v>484</v>
      </c>
      <c r="D689">
        <v>1</v>
      </c>
      <c r="E689" t="s">
        <v>114</v>
      </c>
      <c r="F689">
        <v>24</v>
      </c>
      <c r="G689" s="85">
        <v>4.0979115841475862</v>
      </c>
      <c r="H689" s="85">
        <v>9626.5957446808516</v>
      </c>
      <c r="I689" s="85">
        <v>2722.7836879432625</v>
      </c>
      <c r="J689" s="85">
        <v>39448.938218033523</v>
      </c>
      <c r="K689" t="s">
        <v>492</v>
      </c>
    </row>
    <row r="690" spans="2:11" x14ac:dyDescent="0.25">
      <c r="B690">
        <v>2026</v>
      </c>
      <c r="C690" t="s">
        <v>484</v>
      </c>
      <c r="D690">
        <v>2</v>
      </c>
      <c r="E690" t="s">
        <v>114</v>
      </c>
      <c r="F690">
        <v>24</v>
      </c>
      <c r="G690" s="85">
        <v>2.3879916425608236</v>
      </c>
      <c r="H690" s="85">
        <v>9626.5957446808516</v>
      </c>
      <c r="I690" s="85">
        <v>2722.7836879432625</v>
      </c>
      <c r="J690" s="85">
        <v>22988.230184609463</v>
      </c>
      <c r="K690" t="s">
        <v>492</v>
      </c>
    </row>
    <row r="691" spans="2:11" x14ac:dyDescent="0.25">
      <c r="B691">
        <v>2026</v>
      </c>
      <c r="C691" t="s">
        <v>485</v>
      </c>
      <c r="D691">
        <v>1</v>
      </c>
      <c r="E691" t="s">
        <v>114</v>
      </c>
      <c r="F691">
        <v>24</v>
      </c>
      <c r="G691" s="85">
        <v>4.118407659241722</v>
      </c>
      <c r="H691" s="85">
        <v>9626.5957446808516</v>
      </c>
      <c r="I691" s="85">
        <v>2722.7836879432625</v>
      </c>
      <c r="J691" s="85">
        <v>39646.245647317388</v>
      </c>
      <c r="K691" t="s">
        <v>492</v>
      </c>
    </row>
    <row r="692" spans="2:11" x14ac:dyDescent="0.25">
      <c r="B692">
        <v>2026</v>
      </c>
      <c r="C692" t="s">
        <v>485</v>
      </c>
      <c r="D692">
        <v>2</v>
      </c>
      <c r="E692" t="s">
        <v>114</v>
      </c>
      <c r="F692">
        <v>24</v>
      </c>
      <c r="G692" s="85">
        <v>2.3999353985509311</v>
      </c>
      <c r="H692" s="85">
        <v>9626.5957446808516</v>
      </c>
      <c r="I692" s="85">
        <v>2722.7836879432625</v>
      </c>
      <c r="J692" s="85">
        <v>23103.207895199335</v>
      </c>
      <c r="K692" t="s">
        <v>492</v>
      </c>
    </row>
    <row r="693" spans="2:11" x14ac:dyDescent="0.25">
      <c r="B693">
        <v>2026</v>
      </c>
      <c r="C693" t="s">
        <v>486</v>
      </c>
      <c r="D693">
        <v>1</v>
      </c>
      <c r="E693" t="s">
        <v>114</v>
      </c>
      <c r="F693">
        <v>24</v>
      </c>
      <c r="G693" s="85">
        <v>4.1389037343358659</v>
      </c>
      <c r="H693" s="85">
        <v>9626.5957446808516</v>
      </c>
      <c r="I693" s="85">
        <v>2722.7836879432625</v>
      </c>
      <c r="J693" s="85">
        <v>39843.553076601333</v>
      </c>
      <c r="K693" t="s">
        <v>492</v>
      </c>
    </row>
    <row r="694" spans="2:11" x14ac:dyDescent="0.25">
      <c r="B694">
        <v>2026</v>
      </c>
      <c r="C694" t="s">
        <v>486</v>
      </c>
      <c r="D694">
        <v>2</v>
      </c>
      <c r="E694" t="s">
        <v>114</v>
      </c>
      <c r="F694">
        <v>24</v>
      </c>
      <c r="G694" s="85">
        <v>2.4118791545410438</v>
      </c>
      <c r="H694" s="85">
        <v>9626.5957446808516</v>
      </c>
      <c r="I694" s="85">
        <v>2722.7836879432625</v>
      </c>
      <c r="J694" s="85">
        <v>23218.185605789262</v>
      </c>
      <c r="K694" t="s">
        <v>492</v>
      </c>
    </row>
    <row r="695" spans="2:11" x14ac:dyDescent="0.25">
      <c r="B695">
        <v>2026</v>
      </c>
      <c r="C695" t="s">
        <v>487</v>
      </c>
      <c r="D695">
        <v>1</v>
      </c>
      <c r="E695" t="s">
        <v>114</v>
      </c>
      <c r="F695">
        <v>24</v>
      </c>
      <c r="G695" s="85">
        <v>4.1593998094300026</v>
      </c>
      <c r="H695" s="85">
        <v>9626.5957446808516</v>
      </c>
      <c r="I695" s="85">
        <v>2722.7836879432625</v>
      </c>
      <c r="J695" s="85">
        <v>40040.860505885212</v>
      </c>
      <c r="K695" t="s">
        <v>492</v>
      </c>
    </row>
    <row r="696" spans="2:11" x14ac:dyDescent="0.25">
      <c r="B696">
        <v>2026</v>
      </c>
      <c r="C696" t="s">
        <v>487</v>
      </c>
      <c r="D696">
        <v>2</v>
      </c>
      <c r="E696" t="s">
        <v>114</v>
      </c>
      <c r="F696">
        <v>24</v>
      </c>
      <c r="G696" s="85">
        <v>2.4238229105311522</v>
      </c>
      <c r="H696" s="85">
        <v>9626.5957446808516</v>
      </c>
      <c r="I696" s="85">
        <v>2722.7836879432625</v>
      </c>
      <c r="J696" s="85">
        <v>23333.163316379145</v>
      </c>
      <c r="K696" t="s">
        <v>492</v>
      </c>
    </row>
    <row r="697" spans="2:11" x14ac:dyDescent="0.25">
      <c r="B697">
        <v>2026</v>
      </c>
      <c r="C697" t="s">
        <v>488</v>
      </c>
      <c r="D697">
        <v>1</v>
      </c>
      <c r="E697" t="s">
        <v>114</v>
      </c>
      <c r="F697">
        <v>24</v>
      </c>
      <c r="G697" s="85">
        <v>4.1798958845241456</v>
      </c>
      <c r="H697" s="85">
        <v>9626.5957446808516</v>
      </c>
      <c r="I697" s="85">
        <v>2722.7836879432625</v>
      </c>
      <c r="J697" s="85">
        <v>40238.167935169142</v>
      </c>
      <c r="K697" t="s">
        <v>492</v>
      </c>
    </row>
    <row r="698" spans="2:11" x14ac:dyDescent="0.25">
      <c r="B698">
        <v>2026</v>
      </c>
      <c r="C698" t="s">
        <v>488</v>
      </c>
      <c r="D698">
        <v>2</v>
      </c>
      <c r="E698" t="s">
        <v>114</v>
      </c>
      <c r="F698">
        <v>24</v>
      </c>
      <c r="G698" s="85">
        <v>2.4357666665212641</v>
      </c>
      <c r="H698" s="85">
        <v>9626.5957446808516</v>
      </c>
      <c r="I698" s="85">
        <v>2722.7836879432625</v>
      </c>
      <c r="J698" s="85">
        <v>23448.141026969064</v>
      </c>
      <c r="K698" t="s">
        <v>492</v>
      </c>
    </row>
    <row r="699" spans="2:11" x14ac:dyDescent="0.25">
      <c r="B699">
        <v>2026</v>
      </c>
      <c r="C699" t="s">
        <v>489</v>
      </c>
      <c r="D699">
        <v>1</v>
      </c>
      <c r="E699" t="s">
        <v>114</v>
      </c>
      <c r="F699">
        <v>24</v>
      </c>
      <c r="G699" s="85">
        <v>4.2003919596182824</v>
      </c>
      <c r="H699" s="85">
        <v>9626.5957446808516</v>
      </c>
      <c r="I699" s="85">
        <v>2722.7836879432625</v>
      </c>
      <c r="J699" s="85">
        <v>40435.475364453021</v>
      </c>
      <c r="K699" t="s">
        <v>492</v>
      </c>
    </row>
    <row r="700" spans="2:11" x14ac:dyDescent="0.25">
      <c r="B700">
        <v>2026</v>
      </c>
      <c r="C700" t="s">
        <v>489</v>
      </c>
      <c r="D700">
        <v>2</v>
      </c>
      <c r="E700" t="s">
        <v>114</v>
      </c>
      <c r="F700">
        <v>24</v>
      </c>
      <c r="G700" s="85">
        <v>2.4477104225113724</v>
      </c>
      <c r="H700" s="85">
        <v>9626.5957446808516</v>
      </c>
      <c r="I700" s="85">
        <v>2722.7836879432625</v>
      </c>
      <c r="J700" s="85">
        <v>23563.118737558947</v>
      </c>
      <c r="K700" t="s">
        <v>492</v>
      </c>
    </row>
    <row r="701" spans="2:11" x14ac:dyDescent="0.25">
      <c r="B701">
        <v>2026</v>
      </c>
      <c r="C701" t="s">
        <v>490</v>
      </c>
      <c r="D701">
        <v>1</v>
      </c>
      <c r="E701" t="s">
        <v>114</v>
      </c>
      <c r="F701">
        <v>24</v>
      </c>
      <c r="G701" s="85">
        <v>4.2208880347124262</v>
      </c>
      <c r="H701" s="85">
        <v>9626.5957446808516</v>
      </c>
      <c r="I701" s="85">
        <v>2722.7836879432625</v>
      </c>
      <c r="J701" s="85">
        <v>40632.782793736966</v>
      </c>
      <c r="K701" t="s">
        <v>492</v>
      </c>
    </row>
    <row r="702" spans="2:11" x14ac:dyDescent="0.25">
      <c r="B702">
        <v>2026</v>
      </c>
      <c r="C702" t="s">
        <v>490</v>
      </c>
      <c r="D702">
        <v>2</v>
      </c>
      <c r="E702" t="s">
        <v>114</v>
      </c>
      <c r="F702">
        <v>24</v>
      </c>
      <c r="G702" s="85">
        <v>2.4596541785014852</v>
      </c>
      <c r="H702" s="85">
        <v>9626.5957446808516</v>
      </c>
      <c r="I702" s="85">
        <v>2722.7836879432625</v>
      </c>
      <c r="J702" s="85">
        <v>23678.096448148874</v>
      </c>
      <c r="K702" t="s">
        <v>492</v>
      </c>
    </row>
    <row r="703" spans="2:11" x14ac:dyDescent="0.25">
      <c r="B703">
        <v>2026</v>
      </c>
      <c r="C703" t="s">
        <v>479</v>
      </c>
      <c r="D703">
        <v>1</v>
      </c>
      <c r="E703" t="s">
        <v>231</v>
      </c>
      <c r="F703">
        <v>26</v>
      </c>
      <c r="G703" s="85">
        <v>1.9035123609889595</v>
      </c>
      <c r="H703" s="85">
        <v>29113.629842180773</v>
      </c>
      <c r="I703" s="85">
        <v>6636.0593017694882</v>
      </c>
      <c r="J703" s="85">
        <v>55418.154277848153</v>
      </c>
      <c r="K703" t="s">
        <v>491</v>
      </c>
    </row>
    <row r="704" spans="2:11" x14ac:dyDescent="0.25">
      <c r="B704">
        <v>2026</v>
      </c>
      <c r="C704" t="s">
        <v>479</v>
      </c>
      <c r="D704">
        <v>2</v>
      </c>
      <c r="E704" t="s">
        <v>231</v>
      </c>
      <c r="F704">
        <v>26</v>
      </c>
      <c r="G704" s="85">
        <v>0</v>
      </c>
      <c r="H704" s="85">
        <v>29113.629842180773</v>
      </c>
      <c r="I704" s="85">
        <v>6636.0593017694882</v>
      </c>
      <c r="J704" s="85">
        <v>0</v>
      </c>
      <c r="K704" t="s">
        <v>491</v>
      </c>
    </row>
    <row r="705" spans="2:11" x14ac:dyDescent="0.25">
      <c r="B705">
        <v>2026</v>
      </c>
      <c r="C705" t="s">
        <v>480</v>
      </c>
      <c r="D705">
        <v>1</v>
      </c>
      <c r="E705" t="s">
        <v>231</v>
      </c>
      <c r="F705">
        <v>26</v>
      </c>
      <c r="G705" s="85">
        <v>1.9583690009176966</v>
      </c>
      <c r="H705" s="85">
        <v>29113.629842180773</v>
      </c>
      <c r="I705" s="85">
        <v>6636.0593017694882</v>
      </c>
      <c r="J705" s="85">
        <v>57015.230187119196</v>
      </c>
      <c r="K705" t="s">
        <v>491</v>
      </c>
    </row>
    <row r="706" spans="2:11" x14ac:dyDescent="0.25">
      <c r="B706">
        <v>2026</v>
      </c>
      <c r="C706" t="s">
        <v>480</v>
      </c>
      <c r="D706">
        <v>2</v>
      </c>
      <c r="E706" t="s">
        <v>231</v>
      </c>
      <c r="F706">
        <v>26</v>
      </c>
      <c r="G706" s="85">
        <v>0</v>
      </c>
      <c r="H706" s="85">
        <v>29113.629842180773</v>
      </c>
      <c r="I706" s="85">
        <v>6636.0593017694882</v>
      </c>
      <c r="J706" s="85">
        <v>0</v>
      </c>
      <c r="K706" t="s">
        <v>491</v>
      </c>
    </row>
    <row r="707" spans="2:11" x14ac:dyDescent="0.25">
      <c r="B707">
        <v>2026</v>
      </c>
      <c r="C707" t="s">
        <v>481</v>
      </c>
      <c r="D707">
        <v>1</v>
      </c>
      <c r="E707" t="s">
        <v>231</v>
      </c>
      <c r="F707">
        <v>26</v>
      </c>
      <c r="G707" s="85">
        <v>2.0132256408464344</v>
      </c>
      <c r="H707" s="85">
        <v>29113.629842180773</v>
      </c>
      <c r="I707" s="85">
        <v>6636.0593017694882</v>
      </c>
      <c r="J707" s="85">
        <v>58612.306096390261</v>
      </c>
      <c r="K707" t="s">
        <v>491</v>
      </c>
    </row>
    <row r="708" spans="2:11" x14ac:dyDescent="0.25">
      <c r="B708">
        <v>2026</v>
      </c>
      <c r="C708" t="s">
        <v>481</v>
      </c>
      <c r="D708">
        <v>2</v>
      </c>
      <c r="E708" t="s">
        <v>231</v>
      </c>
      <c r="F708">
        <v>26</v>
      </c>
      <c r="G708" s="85">
        <v>0</v>
      </c>
      <c r="H708" s="85">
        <v>29113.629842180773</v>
      </c>
      <c r="I708" s="85">
        <v>6636.0593017694882</v>
      </c>
      <c r="J708" s="85">
        <v>0</v>
      </c>
      <c r="K708" t="s">
        <v>491</v>
      </c>
    </row>
    <row r="709" spans="2:11" x14ac:dyDescent="0.25">
      <c r="B709">
        <v>2026</v>
      </c>
      <c r="C709" t="s">
        <v>482</v>
      </c>
      <c r="D709">
        <v>1</v>
      </c>
      <c r="E709" t="s">
        <v>231</v>
      </c>
      <c r="F709">
        <v>26</v>
      </c>
      <c r="G709" s="85">
        <v>2.0680822807751711</v>
      </c>
      <c r="H709" s="85">
        <v>29113.629842180773</v>
      </c>
      <c r="I709" s="85">
        <v>6636.0593017694882</v>
      </c>
      <c r="J709" s="85">
        <v>60209.382005661297</v>
      </c>
      <c r="K709" t="s">
        <v>491</v>
      </c>
    </row>
    <row r="710" spans="2:11" x14ac:dyDescent="0.25">
      <c r="B710">
        <v>2026</v>
      </c>
      <c r="C710" t="s">
        <v>482</v>
      </c>
      <c r="D710">
        <v>2</v>
      </c>
      <c r="E710" t="s">
        <v>231</v>
      </c>
      <c r="F710">
        <v>26</v>
      </c>
      <c r="G710" s="85">
        <v>0</v>
      </c>
      <c r="H710" s="85">
        <v>29113.629842180773</v>
      </c>
      <c r="I710" s="85">
        <v>6636.0593017694882</v>
      </c>
      <c r="J710" s="85">
        <v>0</v>
      </c>
      <c r="K710" t="s">
        <v>491</v>
      </c>
    </row>
    <row r="711" spans="2:11" x14ac:dyDescent="0.25">
      <c r="B711">
        <v>2026</v>
      </c>
      <c r="C711" t="s">
        <v>483</v>
      </c>
      <c r="D711">
        <v>1</v>
      </c>
      <c r="E711" t="s">
        <v>231</v>
      </c>
      <c r="F711">
        <v>26</v>
      </c>
      <c r="G711" s="85">
        <v>2.1229389207039091</v>
      </c>
      <c r="H711" s="85">
        <v>29113.629842180773</v>
      </c>
      <c r="I711" s="85">
        <v>6636.0593017694882</v>
      </c>
      <c r="J711" s="85">
        <v>61806.457914932369</v>
      </c>
      <c r="K711" t="s">
        <v>491</v>
      </c>
    </row>
    <row r="712" spans="2:11" x14ac:dyDescent="0.25">
      <c r="B712">
        <v>2026</v>
      </c>
      <c r="C712" t="s">
        <v>483</v>
      </c>
      <c r="D712">
        <v>2</v>
      </c>
      <c r="E712" t="s">
        <v>231</v>
      </c>
      <c r="F712">
        <v>26</v>
      </c>
      <c r="G712" s="85">
        <v>0</v>
      </c>
      <c r="H712" s="85">
        <v>29113.629842180773</v>
      </c>
      <c r="I712" s="85">
        <v>6636.0593017694882</v>
      </c>
      <c r="J712" s="85">
        <v>0</v>
      </c>
      <c r="K712" t="s">
        <v>491</v>
      </c>
    </row>
    <row r="713" spans="2:11" x14ac:dyDescent="0.25">
      <c r="B713">
        <v>2026</v>
      </c>
      <c r="C713" t="s">
        <v>484</v>
      </c>
      <c r="D713">
        <v>1</v>
      </c>
      <c r="E713" t="s">
        <v>231</v>
      </c>
      <c r="F713">
        <v>26</v>
      </c>
      <c r="G713" s="85">
        <v>2.1777955606326458</v>
      </c>
      <c r="H713" s="85">
        <v>29113.629842180773</v>
      </c>
      <c r="I713" s="85">
        <v>6636.0593017694882</v>
      </c>
      <c r="J713" s="85">
        <v>63403.533824203405</v>
      </c>
      <c r="K713" t="s">
        <v>491</v>
      </c>
    </row>
    <row r="714" spans="2:11" x14ac:dyDescent="0.25">
      <c r="B714">
        <v>2026</v>
      </c>
      <c r="C714" t="s">
        <v>484</v>
      </c>
      <c r="D714">
        <v>2</v>
      </c>
      <c r="E714" t="s">
        <v>231</v>
      </c>
      <c r="F714">
        <v>26</v>
      </c>
      <c r="G714" s="85">
        <v>0</v>
      </c>
      <c r="H714" s="85">
        <v>29113.629842180773</v>
      </c>
      <c r="I714" s="85">
        <v>6636.0593017694882</v>
      </c>
      <c r="J714" s="85">
        <v>0</v>
      </c>
      <c r="K714" t="s">
        <v>491</v>
      </c>
    </row>
    <row r="715" spans="2:11" x14ac:dyDescent="0.25">
      <c r="B715">
        <v>2026</v>
      </c>
      <c r="C715" t="s">
        <v>485</v>
      </c>
      <c r="D715">
        <v>1</v>
      </c>
      <c r="E715" t="s">
        <v>231</v>
      </c>
      <c r="F715">
        <v>26</v>
      </c>
      <c r="G715" s="85">
        <v>2.2326522005613838</v>
      </c>
      <c r="H715" s="85">
        <v>29113.629842180773</v>
      </c>
      <c r="I715" s="85">
        <v>6636.0593017694882</v>
      </c>
      <c r="J715" s="85">
        <v>65000.609733474477</v>
      </c>
      <c r="K715" t="s">
        <v>491</v>
      </c>
    </row>
    <row r="716" spans="2:11" x14ac:dyDescent="0.25">
      <c r="B716">
        <v>2026</v>
      </c>
      <c r="C716" t="s">
        <v>485</v>
      </c>
      <c r="D716">
        <v>2</v>
      </c>
      <c r="E716" t="s">
        <v>231</v>
      </c>
      <c r="F716">
        <v>26</v>
      </c>
      <c r="G716" s="85">
        <v>0</v>
      </c>
      <c r="H716" s="85">
        <v>29113.629842180773</v>
      </c>
      <c r="I716" s="85">
        <v>6636.0593017694882</v>
      </c>
      <c r="J716" s="85">
        <v>0</v>
      </c>
      <c r="K716" t="s">
        <v>491</v>
      </c>
    </row>
    <row r="717" spans="2:11" x14ac:dyDescent="0.25">
      <c r="B717">
        <v>2026</v>
      </c>
      <c r="C717" t="s">
        <v>486</v>
      </c>
      <c r="D717">
        <v>1</v>
      </c>
      <c r="E717" t="s">
        <v>231</v>
      </c>
      <c r="F717">
        <v>26</v>
      </c>
      <c r="G717" s="85">
        <v>2.2875088404901205</v>
      </c>
      <c r="H717" s="85">
        <v>29113.629842180773</v>
      </c>
      <c r="I717" s="85">
        <v>6636.0593017694882</v>
      </c>
      <c r="J717" s="85">
        <v>66597.685642745506</v>
      </c>
      <c r="K717" t="s">
        <v>491</v>
      </c>
    </row>
    <row r="718" spans="2:11" x14ac:dyDescent="0.25">
      <c r="B718">
        <v>2026</v>
      </c>
      <c r="C718" t="s">
        <v>486</v>
      </c>
      <c r="D718">
        <v>2</v>
      </c>
      <c r="E718" t="s">
        <v>231</v>
      </c>
      <c r="F718">
        <v>26</v>
      </c>
      <c r="G718" s="85">
        <v>0</v>
      </c>
      <c r="H718" s="85">
        <v>29113.629842180773</v>
      </c>
      <c r="I718" s="85">
        <v>6636.0593017694882</v>
      </c>
      <c r="J718" s="85">
        <v>0</v>
      </c>
      <c r="K718" t="s">
        <v>491</v>
      </c>
    </row>
    <row r="719" spans="2:11" x14ac:dyDescent="0.25">
      <c r="B719">
        <v>2026</v>
      </c>
      <c r="C719" t="s">
        <v>487</v>
      </c>
      <c r="D719">
        <v>1</v>
      </c>
      <c r="E719" t="s">
        <v>231</v>
      </c>
      <c r="F719">
        <v>26</v>
      </c>
      <c r="G719" s="85">
        <v>2.3423654804188589</v>
      </c>
      <c r="H719" s="85">
        <v>29113.629842180773</v>
      </c>
      <c r="I719" s="85">
        <v>6636.0593017694882</v>
      </c>
      <c r="J719" s="85">
        <v>68194.7615520166</v>
      </c>
      <c r="K719" t="s">
        <v>491</v>
      </c>
    </row>
    <row r="720" spans="2:11" x14ac:dyDescent="0.25">
      <c r="B720">
        <v>2026</v>
      </c>
      <c r="C720" t="s">
        <v>487</v>
      </c>
      <c r="D720">
        <v>2</v>
      </c>
      <c r="E720" t="s">
        <v>231</v>
      </c>
      <c r="F720">
        <v>26</v>
      </c>
      <c r="G720" s="85">
        <v>0</v>
      </c>
      <c r="H720" s="85">
        <v>29113.629842180773</v>
      </c>
      <c r="I720" s="85">
        <v>6636.0593017694882</v>
      </c>
      <c r="J720" s="85">
        <v>0</v>
      </c>
      <c r="K720" t="s">
        <v>491</v>
      </c>
    </row>
    <row r="721" spans="2:11" x14ac:dyDescent="0.25">
      <c r="B721">
        <v>2026</v>
      </c>
      <c r="C721" t="s">
        <v>488</v>
      </c>
      <c r="D721">
        <v>1</v>
      </c>
      <c r="E721" t="s">
        <v>231</v>
      </c>
      <c r="F721">
        <v>26</v>
      </c>
      <c r="G721" s="85">
        <v>2.3972221203475956</v>
      </c>
      <c r="H721" s="85">
        <v>29113.629842180773</v>
      </c>
      <c r="I721" s="85">
        <v>6636.0593017694882</v>
      </c>
      <c r="J721" s="85">
        <v>69791.837461287636</v>
      </c>
      <c r="K721" t="s">
        <v>491</v>
      </c>
    </row>
    <row r="722" spans="2:11" x14ac:dyDescent="0.25">
      <c r="B722">
        <v>2026</v>
      </c>
      <c r="C722" t="s">
        <v>488</v>
      </c>
      <c r="D722">
        <v>2</v>
      </c>
      <c r="E722" t="s">
        <v>231</v>
      </c>
      <c r="F722">
        <v>26</v>
      </c>
      <c r="G722" s="85">
        <v>0</v>
      </c>
      <c r="H722" s="85">
        <v>29113.629842180773</v>
      </c>
      <c r="I722" s="85">
        <v>6636.0593017694882</v>
      </c>
      <c r="J722" s="85">
        <v>0</v>
      </c>
      <c r="K722" t="s">
        <v>491</v>
      </c>
    </row>
    <row r="723" spans="2:11" x14ac:dyDescent="0.25">
      <c r="B723">
        <v>2026</v>
      </c>
      <c r="C723" t="s">
        <v>489</v>
      </c>
      <c r="D723">
        <v>1</v>
      </c>
      <c r="E723" t="s">
        <v>231</v>
      </c>
      <c r="F723">
        <v>26</v>
      </c>
      <c r="G723" s="85">
        <v>2.4520787602763336</v>
      </c>
      <c r="H723" s="85">
        <v>29113.629842180773</v>
      </c>
      <c r="I723" s="85">
        <v>6636.0593017694882</v>
      </c>
      <c r="J723" s="85">
        <v>71388.913370558701</v>
      </c>
      <c r="K723" t="s">
        <v>491</v>
      </c>
    </row>
    <row r="724" spans="2:11" x14ac:dyDescent="0.25">
      <c r="B724">
        <v>2026</v>
      </c>
      <c r="C724" t="s">
        <v>489</v>
      </c>
      <c r="D724">
        <v>2</v>
      </c>
      <c r="E724" t="s">
        <v>231</v>
      </c>
      <c r="F724">
        <v>26</v>
      </c>
      <c r="G724" s="85">
        <v>0</v>
      </c>
      <c r="H724" s="85">
        <v>29113.629842180773</v>
      </c>
      <c r="I724" s="85">
        <v>6636.0593017694882</v>
      </c>
      <c r="J724" s="85">
        <v>0</v>
      </c>
      <c r="K724" t="s">
        <v>491</v>
      </c>
    </row>
    <row r="725" spans="2:11" x14ac:dyDescent="0.25">
      <c r="B725">
        <v>2026</v>
      </c>
      <c r="C725" t="s">
        <v>490</v>
      </c>
      <c r="D725">
        <v>1</v>
      </c>
      <c r="E725" t="s">
        <v>231</v>
      </c>
      <c r="F725">
        <v>26</v>
      </c>
      <c r="G725" s="85">
        <v>2.5069354002050708</v>
      </c>
      <c r="H725" s="85">
        <v>29113.629842180773</v>
      </c>
      <c r="I725" s="85">
        <v>6636.0593017694882</v>
      </c>
      <c r="J725" s="85">
        <v>72985.989279829751</v>
      </c>
      <c r="K725" t="s">
        <v>491</v>
      </c>
    </row>
    <row r="726" spans="2:11" x14ac:dyDescent="0.25">
      <c r="B726">
        <v>2026</v>
      </c>
      <c r="C726" t="s">
        <v>490</v>
      </c>
      <c r="D726">
        <v>2</v>
      </c>
      <c r="E726" t="s">
        <v>231</v>
      </c>
      <c r="F726">
        <v>26</v>
      </c>
      <c r="G726" s="85">
        <v>0</v>
      </c>
      <c r="H726" s="85">
        <v>29113.629842180773</v>
      </c>
      <c r="I726" s="85">
        <v>6636.0593017694882</v>
      </c>
      <c r="J726" s="85">
        <v>0</v>
      </c>
      <c r="K726" t="s">
        <v>491</v>
      </c>
    </row>
    <row r="727" spans="2:11" x14ac:dyDescent="0.25">
      <c r="B727">
        <v>2026</v>
      </c>
      <c r="C727" t="s">
        <v>479</v>
      </c>
      <c r="D727">
        <v>1</v>
      </c>
      <c r="E727" t="s">
        <v>148</v>
      </c>
      <c r="F727">
        <v>25</v>
      </c>
      <c r="G727" s="85">
        <v>5.7457256185460635</v>
      </c>
      <c r="H727" s="85">
        <v>9379.6906330564307</v>
      </c>
      <c r="I727" s="85">
        <v>2699.8138069321112</v>
      </c>
      <c r="J727" s="85">
        <v>53893.128764388879</v>
      </c>
      <c r="K727" t="s">
        <v>491</v>
      </c>
    </row>
    <row r="728" spans="2:11" x14ac:dyDescent="0.25">
      <c r="B728">
        <v>2026</v>
      </c>
      <c r="C728" t="s">
        <v>479</v>
      </c>
      <c r="D728">
        <v>2</v>
      </c>
      <c r="E728" t="s">
        <v>148</v>
      </c>
      <c r="F728">
        <v>25</v>
      </c>
      <c r="G728" s="85">
        <v>0</v>
      </c>
      <c r="H728" s="85">
        <v>9379.6906330564307</v>
      </c>
      <c r="I728" s="85">
        <v>2699.8138069321112</v>
      </c>
      <c r="J728" s="85">
        <v>0</v>
      </c>
      <c r="K728" t="s">
        <v>491</v>
      </c>
    </row>
    <row r="729" spans="2:11" x14ac:dyDescent="0.25">
      <c r="B729">
        <v>2026</v>
      </c>
      <c r="C729" t="s">
        <v>480</v>
      </c>
      <c r="D729">
        <v>1</v>
      </c>
      <c r="E729" t="s">
        <v>148</v>
      </c>
      <c r="F729">
        <v>25</v>
      </c>
      <c r="G729" s="85">
        <v>6.7525203409736285</v>
      </c>
      <c r="H729" s="85">
        <v>9379.6906330564307</v>
      </c>
      <c r="I729" s="85">
        <v>2699.8138069321112</v>
      </c>
      <c r="J729" s="85">
        <v>63336.551791753358</v>
      </c>
      <c r="K729" t="s">
        <v>491</v>
      </c>
    </row>
    <row r="730" spans="2:11" x14ac:dyDescent="0.25">
      <c r="B730">
        <v>2026</v>
      </c>
      <c r="C730" t="s">
        <v>480</v>
      </c>
      <c r="D730">
        <v>2</v>
      </c>
      <c r="E730" t="s">
        <v>148</v>
      </c>
      <c r="F730">
        <v>25</v>
      </c>
      <c r="G730" s="85">
        <v>0</v>
      </c>
      <c r="H730" s="85">
        <v>9379.6906330564307</v>
      </c>
      <c r="I730" s="85">
        <v>2699.8138069321112</v>
      </c>
      <c r="J730" s="85">
        <v>0</v>
      </c>
      <c r="K730" t="s">
        <v>491</v>
      </c>
    </row>
    <row r="731" spans="2:11" x14ac:dyDescent="0.25">
      <c r="B731">
        <v>2026</v>
      </c>
      <c r="C731" t="s">
        <v>481</v>
      </c>
      <c r="D731">
        <v>1</v>
      </c>
      <c r="E731" t="s">
        <v>148</v>
      </c>
      <c r="F731">
        <v>25</v>
      </c>
      <c r="G731" s="85">
        <v>2.609971647338313</v>
      </c>
      <c r="H731" s="85">
        <v>9379.6906330564307</v>
      </c>
      <c r="I731" s="85">
        <v>2699.8138069321112</v>
      </c>
      <c r="J731" s="85">
        <v>24480.726613082035</v>
      </c>
      <c r="K731" t="s">
        <v>491</v>
      </c>
    </row>
    <row r="732" spans="2:11" x14ac:dyDescent="0.25">
      <c r="B732">
        <v>2026</v>
      </c>
      <c r="C732" t="s">
        <v>481</v>
      </c>
      <c r="D732">
        <v>2</v>
      </c>
      <c r="E732" t="s">
        <v>148</v>
      </c>
      <c r="F732">
        <v>25</v>
      </c>
      <c r="G732" s="85">
        <v>0</v>
      </c>
      <c r="H732" s="85">
        <v>9379.6906330564307</v>
      </c>
      <c r="I732" s="85">
        <v>2699.8138069321112</v>
      </c>
      <c r="J732" s="85">
        <v>0</v>
      </c>
      <c r="K732" t="s">
        <v>491</v>
      </c>
    </row>
    <row r="733" spans="2:11" x14ac:dyDescent="0.25">
      <c r="B733">
        <v>2026</v>
      </c>
      <c r="C733" t="s">
        <v>482</v>
      </c>
      <c r="D733">
        <v>1</v>
      </c>
      <c r="E733" t="s">
        <v>148</v>
      </c>
      <c r="F733">
        <v>25</v>
      </c>
      <c r="G733" s="85">
        <v>1.4719431813774002</v>
      </c>
      <c r="H733" s="85">
        <v>9379.6906330564307</v>
      </c>
      <c r="I733" s="85">
        <v>2699.8138069321112</v>
      </c>
      <c r="J733" s="85">
        <v>13806.371670756884</v>
      </c>
      <c r="K733" t="s">
        <v>491</v>
      </c>
    </row>
    <row r="734" spans="2:11" x14ac:dyDescent="0.25">
      <c r="B734">
        <v>2026</v>
      </c>
      <c r="C734" t="s">
        <v>482</v>
      </c>
      <c r="D734">
        <v>2</v>
      </c>
      <c r="E734" t="s">
        <v>148</v>
      </c>
      <c r="F734">
        <v>25</v>
      </c>
      <c r="G734" s="85">
        <v>0</v>
      </c>
      <c r="H734" s="85">
        <v>9379.6906330564307</v>
      </c>
      <c r="I734" s="85">
        <v>2699.8138069321112</v>
      </c>
      <c r="J734" s="85">
        <v>0</v>
      </c>
      <c r="K734" t="s">
        <v>491</v>
      </c>
    </row>
    <row r="735" spans="2:11" x14ac:dyDescent="0.25">
      <c r="B735">
        <v>2026</v>
      </c>
      <c r="C735" t="s">
        <v>483</v>
      </c>
      <c r="D735">
        <v>1</v>
      </c>
      <c r="E735" t="s">
        <v>148</v>
      </c>
      <c r="F735">
        <v>25</v>
      </c>
      <c r="G735" s="85">
        <v>1.4716691236609085</v>
      </c>
      <c r="H735" s="85">
        <v>9379.6906330564307</v>
      </c>
      <c r="I735" s="85">
        <v>2699.8138069321112</v>
      </c>
      <c r="J735" s="85">
        <v>13803.80109416059</v>
      </c>
      <c r="K735" t="s">
        <v>491</v>
      </c>
    </row>
    <row r="736" spans="2:11" x14ac:dyDescent="0.25">
      <c r="B736">
        <v>2026</v>
      </c>
      <c r="C736" t="s">
        <v>483</v>
      </c>
      <c r="D736">
        <v>2</v>
      </c>
      <c r="E736" t="s">
        <v>148</v>
      </c>
      <c r="F736">
        <v>25</v>
      </c>
      <c r="G736" s="85">
        <v>0</v>
      </c>
      <c r="H736" s="85">
        <v>9379.6906330564307</v>
      </c>
      <c r="I736" s="85">
        <v>2699.8138069321112</v>
      </c>
      <c r="J736" s="85">
        <v>0</v>
      </c>
      <c r="K736" t="s">
        <v>491</v>
      </c>
    </row>
    <row r="737" spans="2:11" x14ac:dyDescent="0.25">
      <c r="B737">
        <v>2026</v>
      </c>
      <c r="C737" t="s">
        <v>484</v>
      </c>
      <c r="D737">
        <v>1</v>
      </c>
      <c r="E737" t="s">
        <v>148</v>
      </c>
      <c r="F737">
        <v>25</v>
      </c>
      <c r="G737" s="85">
        <v>3.6195539317081424</v>
      </c>
      <c r="H737" s="85">
        <v>9379.6906330564307</v>
      </c>
      <c r="I737" s="85">
        <v>2699.8138069321112</v>
      </c>
      <c r="J737" s="85">
        <v>33950.296109085437</v>
      </c>
      <c r="K737" t="s">
        <v>491</v>
      </c>
    </row>
    <row r="738" spans="2:11" x14ac:dyDescent="0.25">
      <c r="B738">
        <v>2026</v>
      </c>
      <c r="C738" t="s">
        <v>484</v>
      </c>
      <c r="D738">
        <v>2</v>
      </c>
      <c r="E738" t="s">
        <v>148</v>
      </c>
      <c r="F738">
        <v>25</v>
      </c>
      <c r="G738" s="85">
        <v>0</v>
      </c>
      <c r="H738" s="85">
        <v>9379.6906330564307</v>
      </c>
      <c r="I738" s="85">
        <v>2699.8138069321112</v>
      </c>
      <c r="J738" s="85">
        <v>0</v>
      </c>
      <c r="K738" t="s">
        <v>491</v>
      </c>
    </row>
    <row r="739" spans="2:11" x14ac:dyDescent="0.25">
      <c r="B739">
        <v>2026</v>
      </c>
      <c r="C739" t="s">
        <v>485</v>
      </c>
      <c r="D739">
        <v>1</v>
      </c>
      <c r="E739" t="s">
        <v>148</v>
      </c>
      <c r="F739">
        <v>25</v>
      </c>
      <c r="G739" s="85">
        <v>1.9636185988809629</v>
      </c>
      <c r="H739" s="85">
        <v>9379.6906330564307</v>
      </c>
      <c r="I739" s="85">
        <v>2699.8138069321112</v>
      </c>
      <c r="J739" s="85">
        <v>18418.134978819162</v>
      </c>
      <c r="K739" t="s">
        <v>491</v>
      </c>
    </row>
    <row r="740" spans="2:11" x14ac:dyDescent="0.25">
      <c r="B740">
        <v>2026</v>
      </c>
      <c r="C740" t="s">
        <v>485</v>
      </c>
      <c r="D740">
        <v>2</v>
      </c>
      <c r="E740" t="s">
        <v>148</v>
      </c>
      <c r="F740">
        <v>25</v>
      </c>
      <c r="G740" s="85">
        <v>0</v>
      </c>
      <c r="H740" s="85">
        <v>9379.6906330564307</v>
      </c>
      <c r="I740" s="85">
        <v>2699.8138069321112</v>
      </c>
      <c r="J740" s="85">
        <v>0</v>
      </c>
      <c r="K740" t="s">
        <v>491</v>
      </c>
    </row>
    <row r="741" spans="2:11" x14ac:dyDescent="0.25">
      <c r="B741">
        <v>2026</v>
      </c>
      <c r="C741" t="s">
        <v>486</v>
      </c>
      <c r="D741">
        <v>1</v>
      </c>
      <c r="E741" t="s">
        <v>148</v>
      </c>
      <c r="F741">
        <v>25</v>
      </c>
      <c r="G741" s="85">
        <v>3.1621598068274355</v>
      </c>
      <c r="H741" s="85">
        <v>9379.6906330564307</v>
      </c>
      <c r="I741" s="85">
        <v>2699.8138069321112</v>
      </c>
      <c r="J741" s="85">
        <v>29660.08072032683</v>
      </c>
      <c r="K741" t="s">
        <v>491</v>
      </c>
    </row>
    <row r="742" spans="2:11" x14ac:dyDescent="0.25">
      <c r="B742">
        <v>2026</v>
      </c>
      <c r="C742" t="s">
        <v>486</v>
      </c>
      <c r="D742">
        <v>2</v>
      </c>
      <c r="E742" t="s">
        <v>148</v>
      </c>
      <c r="F742">
        <v>25</v>
      </c>
      <c r="G742" s="85">
        <v>0</v>
      </c>
      <c r="H742" s="85">
        <v>9379.6906330564307</v>
      </c>
      <c r="I742" s="85">
        <v>2699.8138069321112</v>
      </c>
      <c r="J742" s="85">
        <v>0</v>
      </c>
      <c r="K742" t="s">
        <v>491</v>
      </c>
    </row>
    <row r="743" spans="2:11" x14ac:dyDescent="0.25">
      <c r="B743">
        <v>2026</v>
      </c>
      <c r="C743" t="s">
        <v>487</v>
      </c>
      <c r="D743">
        <v>1</v>
      </c>
      <c r="E743" t="s">
        <v>148</v>
      </c>
      <c r="F743">
        <v>25</v>
      </c>
      <c r="G743" s="85">
        <v>4.7663265606966636</v>
      </c>
      <c r="H743" s="85">
        <v>9379.6906330564307</v>
      </c>
      <c r="I743" s="85">
        <v>2699.8138069321112</v>
      </c>
      <c r="J743" s="85">
        <v>44706.668595454568</v>
      </c>
      <c r="K743" t="s">
        <v>491</v>
      </c>
    </row>
    <row r="744" spans="2:11" x14ac:dyDescent="0.25">
      <c r="B744">
        <v>2026</v>
      </c>
      <c r="C744" t="s">
        <v>487</v>
      </c>
      <c r="D744">
        <v>2</v>
      </c>
      <c r="E744" t="s">
        <v>148</v>
      </c>
      <c r="F744">
        <v>25</v>
      </c>
      <c r="G744" s="85">
        <v>0</v>
      </c>
      <c r="H744" s="85">
        <v>9379.6906330564307</v>
      </c>
      <c r="I744" s="85">
        <v>2699.8138069321112</v>
      </c>
      <c r="J744" s="85">
        <v>0</v>
      </c>
      <c r="K744" t="s">
        <v>491</v>
      </c>
    </row>
    <row r="745" spans="2:11" x14ac:dyDescent="0.25">
      <c r="B745">
        <v>2026</v>
      </c>
      <c r="C745" t="s">
        <v>488</v>
      </c>
      <c r="D745">
        <v>1</v>
      </c>
      <c r="E745" t="s">
        <v>148</v>
      </c>
      <c r="F745">
        <v>25</v>
      </c>
      <c r="G745" s="85">
        <v>2.5680215892316984</v>
      </c>
      <c r="H745" s="85">
        <v>9379.6906330564307</v>
      </c>
      <c r="I745" s="85">
        <v>2699.8138069321112</v>
      </c>
      <c r="J745" s="85">
        <v>24087.248046003249</v>
      </c>
      <c r="K745" t="s">
        <v>491</v>
      </c>
    </row>
    <row r="746" spans="2:11" x14ac:dyDescent="0.25">
      <c r="B746">
        <v>2026</v>
      </c>
      <c r="C746" t="s">
        <v>488</v>
      </c>
      <c r="D746">
        <v>2</v>
      </c>
      <c r="E746" t="s">
        <v>148</v>
      </c>
      <c r="F746">
        <v>25</v>
      </c>
      <c r="G746" s="85">
        <v>0</v>
      </c>
      <c r="H746" s="85">
        <v>9379.6906330564307</v>
      </c>
      <c r="I746" s="85">
        <v>2699.8138069321112</v>
      </c>
      <c r="J746" s="85">
        <v>0</v>
      </c>
      <c r="K746" t="s">
        <v>491</v>
      </c>
    </row>
    <row r="747" spans="2:11" x14ac:dyDescent="0.25">
      <c r="B747">
        <v>2026</v>
      </c>
      <c r="C747" t="s">
        <v>489</v>
      </c>
      <c r="D747">
        <v>1</v>
      </c>
      <c r="E747" t="s">
        <v>148</v>
      </c>
      <c r="F747">
        <v>25</v>
      </c>
      <c r="G747" s="85">
        <v>4.2172012328694048</v>
      </c>
      <c r="H747" s="85">
        <v>9379.6906330564307</v>
      </c>
      <c r="I747" s="85">
        <v>2699.8138069321112</v>
      </c>
      <c r="J747" s="85">
        <v>39556.042901659188</v>
      </c>
      <c r="K747" t="s">
        <v>491</v>
      </c>
    </row>
    <row r="748" spans="2:11" x14ac:dyDescent="0.25">
      <c r="B748">
        <v>2026</v>
      </c>
      <c r="C748" t="s">
        <v>489</v>
      </c>
      <c r="D748">
        <v>2</v>
      </c>
      <c r="E748" t="s">
        <v>148</v>
      </c>
      <c r="F748">
        <v>25</v>
      </c>
      <c r="G748" s="85">
        <v>0</v>
      </c>
      <c r="H748" s="85">
        <v>9379.6906330564307</v>
      </c>
      <c r="I748" s="85">
        <v>2699.8138069321112</v>
      </c>
      <c r="J748" s="85">
        <v>0</v>
      </c>
      <c r="K748" t="s">
        <v>491</v>
      </c>
    </row>
    <row r="749" spans="2:11" x14ac:dyDescent="0.25">
      <c r="B749">
        <v>2026</v>
      </c>
      <c r="C749" t="s">
        <v>490</v>
      </c>
      <c r="D749">
        <v>1</v>
      </c>
      <c r="E749" t="s">
        <v>148</v>
      </c>
      <c r="F749">
        <v>25</v>
      </c>
      <c r="G749" s="85">
        <v>7.9335866076768351</v>
      </c>
      <c r="H749" s="85">
        <v>9379.6906330564307</v>
      </c>
      <c r="I749" s="85">
        <v>2699.8138069321112</v>
      </c>
      <c r="J749" s="85">
        <v>74414.587990568354</v>
      </c>
      <c r="K749" t="s">
        <v>491</v>
      </c>
    </row>
    <row r="750" spans="2:11" x14ac:dyDescent="0.25">
      <c r="B750">
        <v>2026</v>
      </c>
      <c r="C750" t="s">
        <v>490</v>
      </c>
      <c r="D750">
        <v>2</v>
      </c>
      <c r="E750" t="s">
        <v>148</v>
      </c>
      <c r="F750">
        <v>25</v>
      </c>
      <c r="G750" s="85">
        <v>0</v>
      </c>
      <c r="H750" s="85">
        <v>9379.6906330564307</v>
      </c>
      <c r="I750" s="85">
        <v>2699.8138069321112</v>
      </c>
      <c r="J750" s="85">
        <v>0</v>
      </c>
      <c r="K750" t="s">
        <v>491</v>
      </c>
    </row>
    <row r="751" spans="2:11" x14ac:dyDescent="0.25">
      <c r="B751">
        <v>2026</v>
      </c>
      <c r="C751" t="s">
        <v>479</v>
      </c>
      <c r="D751">
        <v>1</v>
      </c>
      <c r="E751" t="s">
        <v>231</v>
      </c>
      <c r="F751">
        <v>25</v>
      </c>
      <c r="G751" s="85">
        <v>4.6962026998357924</v>
      </c>
      <c r="H751" s="85">
        <v>29113.629842180773</v>
      </c>
      <c r="I751" s="85">
        <v>6636.0593017694882</v>
      </c>
      <c r="J751" s="85">
        <v>136723.50706686924</v>
      </c>
      <c r="K751" t="s">
        <v>491</v>
      </c>
    </row>
    <row r="752" spans="2:11" x14ac:dyDescent="0.25">
      <c r="B752">
        <v>2026</v>
      </c>
      <c r="C752" t="s">
        <v>479</v>
      </c>
      <c r="D752">
        <v>2</v>
      </c>
      <c r="E752" t="s">
        <v>231</v>
      </c>
      <c r="F752">
        <v>25</v>
      </c>
      <c r="G752" s="85">
        <v>0</v>
      </c>
      <c r="H752" s="85">
        <v>29113.629842180773</v>
      </c>
      <c r="I752" s="85">
        <v>6636.0593017694882</v>
      </c>
      <c r="J752" s="85">
        <v>0</v>
      </c>
      <c r="K752" t="s">
        <v>491</v>
      </c>
    </row>
    <row r="753" spans="2:11" x14ac:dyDescent="0.25">
      <c r="B753">
        <v>2026</v>
      </c>
      <c r="C753" t="s">
        <v>480</v>
      </c>
      <c r="D753">
        <v>1</v>
      </c>
      <c r="E753" t="s">
        <v>231</v>
      </c>
      <c r="F753">
        <v>25</v>
      </c>
      <c r="G753" s="85">
        <v>4.727254520179045</v>
      </c>
      <c r="H753" s="85">
        <v>29113.629842180773</v>
      </c>
      <c r="I753" s="85">
        <v>6636.0593017694882</v>
      </c>
      <c r="J753" s="85">
        <v>137627.53827026859</v>
      </c>
      <c r="K753" t="s">
        <v>491</v>
      </c>
    </row>
    <row r="754" spans="2:11" x14ac:dyDescent="0.25">
      <c r="B754">
        <v>2026</v>
      </c>
      <c r="C754" t="s">
        <v>480</v>
      </c>
      <c r="D754">
        <v>2</v>
      </c>
      <c r="E754" t="s">
        <v>231</v>
      </c>
      <c r="F754">
        <v>25</v>
      </c>
      <c r="G754" s="85">
        <v>0</v>
      </c>
      <c r="H754" s="85">
        <v>29113.629842180773</v>
      </c>
      <c r="I754" s="85">
        <v>6636.0593017694882</v>
      </c>
      <c r="J754" s="85">
        <v>0</v>
      </c>
      <c r="K754" t="s">
        <v>491</v>
      </c>
    </row>
    <row r="755" spans="2:11" x14ac:dyDescent="0.25">
      <c r="B755">
        <v>2026</v>
      </c>
      <c r="C755" t="s">
        <v>481</v>
      </c>
      <c r="D755">
        <v>1</v>
      </c>
      <c r="E755" t="s">
        <v>231</v>
      </c>
      <c r="F755">
        <v>25</v>
      </c>
      <c r="G755" s="85">
        <v>4.7583063405222967</v>
      </c>
      <c r="H755" s="85">
        <v>29113.629842180773</v>
      </c>
      <c r="I755" s="85">
        <v>6636.0593017694882</v>
      </c>
      <c r="J755" s="85">
        <v>138531.56947366791</v>
      </c>
      <c r="K755" t="s">
        <v>491</v>
      </c>
    </row>
    <row r="756" spans="2:11" x14ac:dyDescent="0.25">
      <c r="B756">
        <v>2026</v>
      </c>
      <c r="C756" t="s">
        <v>481</v>
      </c>
      <c r="D756">
        <v>2</v>
      </c>
      <c r="E756" t="s">
        <v>231</v>
      </c>
      <c r="F756">
        <v>25</v>
      </c>
      <c r="G756" s="85">
        <v>0</v>
      </c>
      <c r="H756" s="85">
        <v>29113.629842180773</v>
      </c>
      <c r="I756" s="85">
        <v>6636.0593017694882</v>
      </c>
      <c r="J756" s="85">
        <v>0</v>
      </c>
      <c r="K756" t="s">
        <v>491</v>
      </c>
    </row>
    <row r="757" spans="2:11" x14ac:dyDescent="0.25">
      <c r="B757">
        <v>2026</v>
      </c>
      <c r="C757" t="s">
        <v>482</v>
      </c>
      <c r="D757">
        <v>1</v>
      </c>
      <c r="E757" t="s">
        <v>231</v>
      </c>
      <c r="F757">
        <v>25</v>
      </c>
      <c r="G757" s="85">
        <v>4.7893581608655493</v>
      </c>
      <c r="H757" s="85">
        <v>29113.629842180773</v>
      </c>
      <c r="I757" s="85">
        <v>6636.0593017694882</v>
      </c>
      <c r="J757" s="85">
        <v>139435.60067706727</v>
      </c>
      <c r="K757" t="s">
        <v>491</v>
      </c>
    </row>
    <row r="758" spans="2:11" x14ac:dyDescent="0.25">
      <c r="B758">
        <v>2026</v>
      </c>
      <c r="C758" t="s">
        <v>482</v>
      </c>
      <c r="D758">
        <v>2</v>
      </c>
      <c r="E758" t="s">
        <v>231</v>
      </c>
      <c r="F758">
        <v>25</v>
      </c>
      <c r="G758" s="85">
        <v>0</v>
      </c>
      <c r="H758" s="85">
        <v>29113.629842180773</v>
      </c>
      <c r="I758" s="85">
        <v>6636.0593017694882</v>
      </c>
      <c r="J758" s="85">
        <v>0</v>
      </c>
      <c r="K758" t="s">
        <v>491</v>
      </c>
    </row>
    <row r="759" spans="2:11" x14ac:dyDescent="0.25">
      <c r="B759">
        <v>2026</v>
      </c>
      <c r="C759" t="s">
        <v>483</v>
      </c>
      <c r="D759">
        <v>1</v>
      </c>
      <c r="E759" t="s">
        <v>231</v>
      </c>
      <c r="F759">
        <v>25</v>
      </c>
      <c r="G759" s="85">
        <v>4.8204099812088019</v>
      </c>
      <c r="H759" s="85">
        <v>29113.629842180773</v>
      </c>
      <c r="I759" s="85">
        <v>6636.0593017694882</v>
      </c>
      <c r="J759" s="85">
        <v>140339.63188046662</v>
      </c>
      <c r="K759" t="s">
        <v>491</v>
      </c>
    </row>
    <row r="760" spans="2:11" x14ac:dyDescent="0.25">
      <c r="B760">
        <v>2026</v>
      </c>
      <c r="C760" t="s">
        <v>483</v>
      </c>
      <c r="D760">
        <v>2</v>
      </c>
      <c r="E760" t="s">
        <v>231</v>
      </c>
      <c r="F760">
        <v>25</v>
      </c>
      <c r="G760" s="85">
        <v>0</v>
      </c>
      <c r="H760" s="85">
        <v>29113.629842180773</v>
      </c>
      <c r="I760" s="85">
        <v>6636.0593017694882</v>
      </c>
      <c r="J760" s="85">
        <v>0</v>
      </c>
      <c r="K760" t="s">
        <v>491</v>
      </c>
    </row>
    <row r="761" spans="2:11" x14ac:dyDescent="0.25">
      <c r="B761">
        <v>2026</v>
      </c>
      <c r="C761" t="s">
        <v>484</v>
      </c>
      <c r="D761">
        <v>1</v>
      </c>
      <c r="E761" t="s">
        <v>231</v>
      </c>
      <c r="F761">
        <v>25</v>
      </c>
      <c r="G761" s="85">
        <v>4.8514618015520545</v>
      </c>
      <c r="H761" s="85">
        <v>29113.629842180773</v>
      </c>
      <c r="I761" s="85">
        <v>6636.0593017694882</v>
      </c>
      <c r="J761" s="85">
        <v>141243.66308386601</v>
      </c>
      <c r="K761" t="s">
        <v>491</v>
      </c>
    </row>
    <row r="762" spans="2:11" x14ac:dyDescent="0.25">
      <c r="B762">
        <v>2026</v>
      </c>
      <c r="C762" t="s">
        <v>484</v>
      </c>
      <c r="D762">
        <v>2</v>
      </c>
      <c r="E762" t="s">
        <v>231</v>
      </c>
      <c r="F762">
        <v>25</v>
      </c>
      <c r="G762" s="85">
        <v>0</v>
      </c>
      <c r="H762" s="85">
        <v>29113.629842180773</v>
      </c>
      <c r="I762" s="85">
        <v>6636.0593017694882</v>
      </c>
      <c r="J762" s="85">
        <v>0</v>
      </c>
      <c r="K762" t="s">
        <v>491</v>
      </c>
    </row>
    <row r="763" spans="2:11" x14ac:dyDescent="0.25">
      <c r="B763">
        <v>2026</v>
      </c>
      <c r="C763" t="s">
        <v>485</v>
      </c>
      <c r="D763">
        <v>1</v>
      </c>
      <c r="E763" t="s">
        <v>231</v>
      </c>
      <c r="F763">
        <v>25</v>
      </c>
      <c r="G763" s="85">
        <v>4.8825136218953071</v>
      </c>
      <c r="H763" s="85">
        <v>29113.629842180773</v>
      </c>
      <c r="I763" s="85">
        <v>6636.0593017694882</v>
      </c>
      <c r="J763" s="85">
        <v>142147.69428726536</v>
      </c>
      <c r="K763" t="s">
        <v>491</v>
      </c>
    </row>
    <row r="764" spans="2:11" x14ac:dyDescent="0.25">
      <c r="B764">
        <v>2026</v>
      </c>
      <c r="C764" t="s">
        <v>485</v>
      </c>
      <c r="D764">
        <v>2</v>
      </c>
      <c r="E764" t="s">
        <v>231</v>
      </c>
      <c r="F764">
        <v>25</v>
      </c>
      <c r="G764" s="85">
        <v>0</v>
      </c>
      <c r="H764" s="85">
        <v>29113.629842180773</v>
      </c>
      <c r="I764" s="85">
        <v>6636.0593017694882</v>
      </c>
      <c r="J764" s="85">
        <v>0</v>
      </c>
      <c r="K764" t="s">
        <v>491</v>
      </c>
    </row>
    <row r="765" spans="2:11" x14ac:dyDescent="0.25">
      <c r="B765">
        <v>2026</v>
      </c>
      <c r="C765" t="s">
        <v>486</v>
      </c>
      <c r="D765">
        <v>1</v>
      </c>
      <c r="E765" t="s">
        <v>231</v>
      </c>
      <c r="F765">
        <v>25</v>
      </c>
      <c r="G765" s="85">
        <v>4.9135654422385588</v>
      </c>
      <c r="H765" s="85">
        <v>29113.629842180773</v>
      </c>
      <c r="I765" s="85">
        <v>6636.0593017694882</v>
      </c>
      <c r="J765" s="85">
        <v>143051.72549066468</v>
      </c>
      <c r="K765" t="s">
        <v>491</v>
      </c>
    </row>
    <row r="766" spans="2:11" x14ac:dyDescent="0.25">
      <c r="B766">
        <v>2026</v>
      </c>
      <c r="C766" t="s">
        <v>486</v>
      </c>
      <c r="D766">
        <v>2</v>
      </c>
      <c r="E766" t="s">
        <v>231</v>
      </c>
      <c r="F766">
        <v>25</v>
      </c>
      <c r="G766" s="85">
        <v>0</v>
      </c>
      <c r="H766" s="85">
        <v>29113.629842180773</v>
      </c>
      <c r="I766" s="85">
        <v>6636.0593017694882</v>
      </c>
      <c r="J766" s="85">
        <v>0</v>
      </c>
      <c r="K766" t="s">
        <v>491</v>
      </c>
    </row>
    <row r="767" spans="2:11" x14ac:dyDescent="0.25">
      <c r="B767">
        <v>2026</v>
      </c>
      <c r="C767" t="s">
        <v>487</v>
      </c>
      <c r="D767">
        <v>1</v>
      </c>
      <c r="E767" t="s">
        <v>231</v>
      </c>
      <c r="F767">
        <v>25</v>
      </c>
      <c r="G767" s="85">
        <v>4.9446172625818123</v>
      </c>
      <c r="H767" s="85">
        <v>29113.629842180773</v>
      </c>
      <c r="I767" s="85">
        <v>6636.0593017694882</v>
      </c>
      <c r="J767" s="85">
        <v>143955.75669406407</v>
      </c>
      <c r="K767" t="s">
        <v>491</v>
      </c>
    </row>
    <row r="768" spans="2:11" x14ac:dyDescent="0.25">
      <c r="B768">
        <v>2026</v>
      </c>
      <c r="C768" t="s">
        <v>487</v>
      </c>
      <c r="D768">
        <v>2</v>
      </c>
      <c r="E768" t="s">
        <v>231</v>
      </c>
      <c r="F768">
        <v>25</v>
      </c>
      <c r="G768" s="85">
        <v>0</v>
      </c>
      <c r="H768" s="85">
        <v>29113.629842180773</v>
      </c>
      <c r="I768" s="85">
        <v>6636.0593017694882</v>
      </c>
      <c r="J768" s="85">
        <v>0</v>
      </c>
      <c r="K768" t="s">
        <v>491</v>
      </c>
    </row>
    <row r="769" spans="2:11" x14ac:dyDescent="0.25">
      <c r="B769">
        <v>2026</v>
      </c>
      <c r="C769" t="s">
        <v>488</v>
      </c>
      <c r="D769">
        <v>1</v>
      </c>
      <c r="E769" t="s">
        <v>231</v>
      </c>
      <c r="F769">
        <v>25</v>
      </c>
      <c r="G769" s="85">
        <v>4.9756690829250649</v>
      </c>
      <c r="H769" s="85">
        <v>29113.629842180773</v>
      </c>
      <c r="I769" s="85">
        <v>6636.0593017694882</v>
      </c>
      <c r="J769" s="85">
        <v>144859.78789746342</v>
      </c>
      <c r="K769" t="s">
        <v>491</v>
      </c>
    </row>
    <row r="770" spans="2:11" x14ac:dyDescent="0.25">
      <c r="B770">
        <v>2026</v>
      </c>
      <c r="C770" t="s">
        <v>488</v>
      </c>
      <c r="D770">
        <v>2</v>
      </c>
      <c r="E770" t="s">
        <v>231</v>
      </c>
      <c r="F770">
        <v>25</v>
      </c>
      <c r="G770" s="85">
        <v>0</v>
      </c>
      <c r="H770" s="85">
        <v>29113.629842180773</v>
      </c>
      <c r="I770" s="85">
        <v>6636.0593017694882</v>
      </c>
      <c r="J770" s="85">
        <v>0</v>
      </c>
      <c r="K770" t="s">
        <v>491</v>
      </c>
    </row>
    <row r="771" spans="2:11" x14ac:dyDescent="0.25">
      <c r="B771">
        <v>2026</v>
      </c>
      <c r="C771" t="s">
        <v>489</v>
      </c>
      <c r="D771">
        <v>1</v>
      </c>
      <c r="E771" t="s">
        <v>231</v>
      </c>
      <c r="F771">
        <v>25</v>
      </c>
      <c r="G771" s="85">
        <v>5.0067209032683166</v>
      </c>
      <c r="H771" s="85">
        <v>29113.629842180773</v>
      </c>
      <c r="I771" s="85">
        <v>6636.0593017694882</v>
      </c>
      <c r="J771" s="85">
        <v>145763.81910086275</v>
      </c>
      <c r="K771" t="s">
        <v>491</v>
      </c>
    </row>
    <row r="772" spans="2:11" x14ac:dyDescent="0.25">
      <c r="B772">
        <v>2026</v>
      </c>
      <c r="C772" t="s">
        <v>489</v>
      </c>
      <c r="D772">
        <v>2</v>
      </c>
      <c r="E772" t="s">
        <v>231</v>
      </c>
      <c r="F772">
        <v>25</v>
      </c>
      <c r="G772" s="85">
        <v>0</v>
      </c>
      <c r="H772" s="85">
        <v>29113.629842180773</v>
      </c>
      <c r="I772" s="85">
        <v>6636.0593017694882</v>
      </c>
      <c r="J772" s="85">
        <v>0</v>
      </c>
      <c r="K772" t="s">
        <v>491</v>
      </c>
    </row>
    <row r="773" spans="2:11" x14ac:dyDescent="0.25">
      <c r="B773">
        <v>2026</v>
      </c>
      <c r="C773" t="s">
        <v>490</v>
      </c>
      <c r="D773">
        <v>1</v>
      </c>
      <c r="E773" t="s">
        <v>231</v>
      </c>
      <c r="F773">
        <v>25</v>
      </c>
      <c r="G773" s="85">
        <v>5.0377727236115701</v>
      </c>
      <c r="H773" s="85">
        <v>29113.629842180773</v>
      </c>
      <c r="I773" s="85">
        <v>6636.0593017694882</v>
      </c>
      <c r="J773" s="85">
        <v>146667.85030426213</v>
      </c>
      <c r="K773" t="s">
        <v>491</v>
      </c>
    </row>
    <row r="774" spans="2:11" x14ac:dyDescent="0.25">
      <c r="B774">
        <v>2026</v>
      </c>
      <c r="C774" t="s">
        <v>490</v>
      </c>
      <c r="D774">
        <v>2</v>
      </c>
      <c r="E774" t="s">
        <v>231</v>
      </c>
      <c r="F774">
        <v>25</v>
      </c>
      <c r="G774" s="85">
        <v>0</v>
      </c>
      <c r="H774" s="85">
        <v>29113.629842180773</v>
      </c>
      <c r="I774" s="85">
        <v>6636.0593017694882</v>
      </c>
      <c r="J774" s="85">
        <v>0</v>
      </c>
      <c r="K774" t="s">
        <v>491</v>
      </c>
    </row>
    <row r="775" spans="2:11" x14ac:dyDescent="0.25">
      <c r="B775">
        <v>2026</v>
      </c>
      <c r="C775" t="s">
        <v>479</v>
      </c>
      <c r="D775">
        <v>1</v>
      </c>
      <c r="E775" t="s">
        <v>114</v>
      </c>
      <c r="F775">
        <v>7</v>
      </c>
      <c r="G775" s="85">
        <v>1.3889936997813273</v>
      </c>
      <c r="H775" s="85">
        <v>9626.5957446808516</v>
      </c>
      <c r="I775" s="85">
        <v>2722.7836879432625</v>
      </c>
      <c r="J775" s="85">
        <v>13371.280839703437</v>
      </c>
      <c r="K775" t="s">
        <v>491</v>
      </c>
    </row>
    <row r="776" spans="2:11" x14ac:dyDescent="0.25">
      <c r="B776">
        <v>2026</v>
      </c>
      <c r="C776" t="s">
        <v>479</v>
      </c>
      <c r="D776">
        <v>2</v>
      </c>
      <c r="E776" t="s">
        <v>114</v>
      </c>
      <c r="F776">
        <v>7</v>
      </c>
      <c r="G776" s="85">
        <v>0</v>
      </c>
      <c r="H776" s="85">
        <v>9626.5957446808516</v>
      </c>
      <c r="I776" s="85">
        <v>2722.7836879432625</v>
      </c>
      <c r="J776" s="85">
        <v>0</v>
      </c>
      <c r="K776" t="s">
        <v>491</v>
      </c>
    </row>
    <row r="777" spans="2:11" x14ac:dyDescent="0.25">
      <c r="B777">
        <v>2026</v>
      </c>
      <c r="C777" t="s">
        <v>480</v>
      </c>
      <c r="D777">
        <v>1</v>
      </c>
      <c r="E777" t="s">
        <v>114</v>
      </c>
      <c r="F777">
        <v>7</v>
      </c>
      <c r="G777" s="85">
        <v>1.4034338960937043</v>
      </c>
      <c r="H777" s="85">
        <v>9626.5957446808516</v>
      </c>
      <c r="I777" s="85">
        <v>2722.7836879432625</v>
      </c>
      <c r="J777" s="85">
        <v>13510.290772076522</v>
      </c>
      <c r="K777" t="s">
        <v>491</v>
      </c>
    </row>
    <row r="778" spans="2:11" x14ac:dyDescent="0.25">
      <c r="B778">
        <v>2026</v>
      </c>
      <c r="C778" t="s">
        <v>480</v>
      </c>
      <c r="D778">
        <v>2</v>
      </c>
      <c r="E778" t="s">
        <v>114</v>
      </c>
      <c r="F778">
        <v>7</v>
      </c>
      <c r="G778" s="85">
        <v>0</v>
      </c>
      <c r="H778" s="85">
        <v>9626.5957446808516</v>
      </c>
      <c r="I778" s="85">
        <v>2722.7836879432625</v>
      </c>
      <c r="J778" s="85">
        <v>0</v>
      </c>
      <c r="K778" t="s">
        <v>491</v>
      </c>
    </row>
    <row r="779" spans="2:11" x14ac:dyDescent="0.25">
      <c r="B779">
        <v>2026</v>
      </c>
      <c r="C779" t="s">
        <v>481</v>
      </c>
      <c r="D779">
        <v>1</v>
      </c>
      <c r="E779" t="s">
        <v>114</v>
      </c>
      <c r="F779">
        <v>7</v>
      </c>
      <c r="G779" s="85">
        <v>1.4178740924060826</v>
      </c>
      <c r="H779" s="85">
        <v>9626.5957446808516</v>
      </c>
      <c r="I779" s="85">
        <v>2722.7836879432625</v>
      </c>
      <c r="J779" s="85">
        <v>13649.300704449619</v>
      </c>
      <c r="K779" t="s">
        <v>491</v>
      </c>
    </row>
    <row r="780" spans="2:11" x14ac:dyDescent="0.25">
      <c r="B780">
        <v>2026</v>
      </c>
      <c r="C780" t="s">
        <v>481</v>
      </c>
      <c r="D780">
        <v>2</v>
      </c>
      <c r="E780" t="s">
        <v>114</v>
      </c>
      <c r="F780">
        <v>7</v>
      </c>
      <c r="G780" s="85">
        <v>0</v>
      </c>
      <c r="H780" s="85">
        <v>9626.5957446808516</v>
      </c>
      <c r="I780" s="85">
        <v>2722.7836879432625</v>
      </c>
      <c r="J780" s="85">
        <v>0</v>
      </c>
      <c r="K780" t="s">
        <v>491</v>
      </c>
    </row>
    <row r="781" spans="2:11" x14ac:dyDescent="0.25">
      <c r="B781">
        <v>2026</v>
      </c>
      <c r="C781" t="s">
        <v>482</v>
      </c>
      <c r="D781">
        <v>1</v>
      </c>
      <c r="E781" t="s">
        <v>114</v>
      </c>
      <c r="F781">
        <v>7</v>
      </c>
      <c r="G781" s="85">
        <v>1.4323142887184597</v>
      </c>
      <c r="H781" s="85">
        <v>9626.5957446808516</v>
      </c>
      <c r="I781" s="85">
        <v>2722.7836879432625</v>
      </c>
      <c r="J781" s="85">
        <v>13788.310636822705</v>
      </c>
      <c r="K781" t="s">
        <v>491</v>
      </c>
    </row>
    <row r="782" spans="2:11" x14ac:dyDescent="0.25">
      <c r="B782">
        <v>2026</v>
      </c>
      <c r="C782" t="s">
        <v>482</v>
      </c>
      <c r="D782">
        <v>2</v>
      </c>
      <c r="E782" t="s">
        <v>114</v>
      </c>
      <c r="F782">
        <v>7</v>
      </c>
      <c r="G782" s="85">
        <v>0</v>
      </c>
      <c r="H782" s="85">
        <v>9626.5957446808516</v>
      </c>
      <c r="I782" s="85">
        <v>2722.7836879432625</v>
      </c>
      <c r="J782" s="85">
        <v>0</v>
      </c>
      <c r="K782" t="s">
        <v>491</v>
      </c>
    </row>
    <row r="783" spans="2:11" x14ac:dyDescent="0.25">
      <c r="B783">
        <v>2026</v>
      </c>
      <c r="C783" t="s">
        <v>483</v>
      </c>
      <c r="D783">
        <v>1</v>
      </c>
      <c r="E783" t="s">
        <v>114</v>
      </c>
      <c r="F783">
        <v>7</v>
      </c>
      <c r="G783" s="85">
        <v>1.446754485030838</v>
      </c>
      <c r="H783" s="85">
        <v>9626.5957446808516</v>
      </c>
      <c r="I783" s="85">
        <v>2722.7836879432625</v>
      </c>
      <c r="J783" s="85">
        <v>13927.320569195803</v>
      </c>
      <c r="K783" t="s">
        <v>491</v>
      </c>
    </row>
    <row r="784" spans="2:11" x14ac:dyDescent="0.25">
      <c r="B784">
        <v>2026</v>
      </c>
      <c r="C784" t="s">
        <v>483</v>
      </c>
      <c r="D784">
        <v>2</v>
      </c>
      <c r="E784" t="s">
        <v>114</v>
      </c>
      <c r="F784">
        <v>7</v>
      </c>
      <c r="G784" s="85">
        <v>0</v>
      </c>
      <c r="H784" s="85">
        <v>9626.5957446808516</v>
      </c>
      <c r="I784" s="85">
        <v>2722.7836879432625</v>
      </c>
      <c r="J784" s="85">
        <v>0</v>
      </c>
      <c r="K784" t="s">
        <v>491</v>
      </c>
    </row>
    <row r="785" spans="2:11" x14ac:dyDescent="0.25">
      <c r="B785">
        <v>2026</v>
      </c>
      <c r="C785" t="s">
        <v>484</v>
      </c>
      <c r="D785">
        <v>1</v>
      </c>
      <c r="E785" t="s">
        <v>114</v>
      </c>
      <c r="F785">
        <v>7</v>
      </c>
      <c r="G785" s="85">
        <v>1.4611946813432146</v>
      </c>
      <c r="H785" s="85">
        <v>9626.5957446808516</v>
      </c>
      <c r="I785" s="85">
        <v>2722.7836879432625</v>
      </c>
      <c r="J785" s="85">
        <v>14066.330501568882</v>
      </c>
      <c r="K785" t="s">
        <v>491</v>
      </c>
    </row>
    <row r="786" spans="2:11" x14ac:dyDescent="0.25">
      <c r="B786">
        <v>2026</v>
      </c>
      <c r="C786" t="s">
        <v>484</v>
      </c>
      <c r="D786">
        <v>2</v>
      </c>
      <c r="E786" t="s">
        <v>114</v>
      </c>
      <c r="F786">
        <v>7</v>
      </c>
      <c r="G786" s="85">
        <v>0</v>
      </c>
      <c r="H786" s="85">
        <v>9626.5957446808516</v>
      </c>
      <c r="I786" s="85">
        <v>2722.7836879432625</v>
      </c>
      <c r="J786" s="85">
        <v>0</v>
      </c>
      <c r="K786" t="s">
        <v>491</v>
      </c>
    </row>
    <row r="787" spans="2:11" x14ac:dyDescent="0.25">
      <c r="B787">
        <v>2026</v>
      </c>
      <c r="C787" t="s">
        <v>485</v>
      </c>
      <c r="D787">
        <v>1</v>
      </c>
      <c r="E787" t="s">
        <v>114</v>
      </c>
      <c r="F787">
        <v>7</v>
      </c>
      <c r="G787" s="85">
        <v>1.4756348776555934</v>
      </c>
      <c r="H787" s="85">
        <v>9626.5957446808516</v>
      </c>
      <c r="I787" s="85">
        <v>2722.7836879432625</v>
      </c>
      <c r="J787" s="85">
        <v>14205.340433941985</v>
      </c>
      <c r="K787" t="s">
        <v>491</v>
      </c>
    </row>
    <row r="788" spans="2:11" x14ac:dyDescent="0.25">
      <c r="B788">
        <v>2026</v>
      </c>
      <c r="C788" t="s">
        <v>485</v>
      </c>
      <c r="D788">
        <v>2</v>
      </c>
      <c r="E788" t="s">
        <v>114</v>
      </c>
      <c r="F788">
        <v>7</v>
      </c>
      <c r="G788" s="85">
        <v>0</v>
      </c>
      <c r="H788" s="85">
        <v>9626.5957446808516</v>
      </c>
      <c r="I788" s="85">
        <v>2722.7836879432625</v>
      </c>
      <c r="J788" s="85">
        <v>0</v>
      </c>
      <c r="K788" t="s">
        <v>491</v>
      </c>
    </row>
    <row r="789" spans="2:11" x14ac:dyDescent="0.25">
      <c r="B789">
        <v>2026</v>
      </c>
      <c r="C789" t="s">
        <v>486</v>
      </c>
      <c r="D789">
        <v>1</v>
      </c>
      <c r="E789" t="s">
        <v>114</v>
      </c>
      <c r="F789">
        <v>7</v>
      </c>
      <c r="G789" s="85">
        <v>1.49007507396797</v>
      </c>
      <c r="H789" s="85">
        <v>9626.5957446808516</v>
      </c>
      <c r="I789" s="85">
        <v>2722.7836879432625</v>
      </c>
      <c r="J789" s="85">
        <v>14344.350366315066</v>
      </c>
      <c r="K789" t="s">
        <v>491</v>
      </c>
    </row>
    <row r="790" spans="2:11" x14ac:dyDescent="0.25">
      <c r="B790">
        <v>2026</v>
      </c>
      <c r="C790" t="s">
        <v>486</v>
      </c>
      <c r="D790">
        <v>2</v>
      </c>
      <c r="E790" t="s">
        <v>114</v>
      </c>
      <c r="F790">
        <v>7</v>
      </c>
      <c r="G790" s="85">
        <v>0</v>
      </c>
      <c r="H790" s="85">
        <v>9626.5957446808516</v>
      </c>
      <c r="I790" s="85">
        <v>2722.7836879432625</v>
      </c>
      <c r="J790" s="85">
        <v>0</v>
      </c>
      <c r="K790" t="s">
        <v>491</v>
      </c>
    </row>
    <row r="791" spans="2:11" x14ac:dyDescent="0.25">
      <c r="B791">
        <v>2026</v>
      </c>
      <c r="C791" t="s">
        <v>487</v>
      </c>
      <c r="D791">
        <v>1</v>
      </c>
      <c r="E791" t="s">
        <v>114</v>
      </c>
      <c r="F791">
        <v>7</v>
      </c>
      <c r="G791" s="85">
        <v>1.5045152702803484</v>
      </c>
      <c r="H791" s="85">
        <v>9626.5957446808516</v>
      </c>
      <c r="I791" s="85">
        <v>2722.7836879432625</v>
      </c>
      <c r="J791" s="85">
        <v>14483.360298688163</v>
      </c>
      <c r="K791" t="s">
        <v>491</v>
      </c>
    </row>
    <row r="792" spans="2:11" x14ac:dyDescent="0.25">
      <c r="B792">
        <v>2026</v>
      </c>
      <c r="C792" t="s">
        <v>487</v>
      </c>
      <c r="D792">
        <v>2</v>
      </c>
      <c r="E792" t="s">
        <v>114</v>
      </c>
      <c r="F792">
        <v>7</v>
      </c>
      <c r="G792" s="85">
        <v>0</v>
      </c>
      <c r="H792" s="85">
        <v>9626.5957446808516</v>
      </c>
      <c r="I792" s="85">
        <v>2722.7836879432625</v>
      </c>
      <c r="J792" s="85">
        <v>0</v>
      </c>
      <c r="K792" t="s">
        <v>491</v>
      </c>
    </row>
    <row r="793" spans="2:11" x14ac:dyDescent="0.25">
      <c r="B793">
        <v>2026</v>
      </c>
      <c r="C793" t="s">
        <v>488</v>
      </c>
      <c r="D793">
        <v>1</v>
      </c>
      <c r="E793" t="s">
        <v>114</v>
      </c>
      <c r="F793">
        <v>7</v>
      </c>
      <c r="G793" s="85">
        <v>1.5189554665927254</v>
      </c>
      <c r="H793" s="85">
        <v>9626.5957446808516</v>
      </c>
      <c r="I793" s="85">
        <v>2722.7836879432625</v>
      </c>
      <c r="J793" s="85">
        <v>14622.370231061248</v>
      </c>
      <c r="K793" t="s">
        <v>491</v>
      </c>
    </row>
    <row r="794" spans="2:11" x14ac:dyDescent="0.25">
      <c r="B794">
        <v>2026</v>
      </c>
      <c r="C794" t="s">
        <v>488</v>
      </c>
      <c r="D794">
        <v>2</v>
      </c>
      <c r="E794" t="s">
        <v>114</v>
      </c>
      <c r="F794">
        <v>7</v>
      </c>
      <c r="G794" s="85">
        <v>0</v>
      </c>
      <c r="H794" s="85">
        <v>9626.5957446808516</v>
      </c>
      <c r="I794" s="85">
        <v>2722.7836879432625</v>
      </c>
      <c r="J794" s="85">
        <v>0</v>
      </c>
      <c r="K794" t="s">
        <v>491</v>
      </c>
    </row>
    <row r="795" spans="2:11" x14ac:dyDescent="0.25">
      <c r="B795">
        <v>2026</v>
      </c>
      <c r="C795" t="s">
        <v>489</v>
      </c>
      <c r="D795">
        <v>1</v>
      </c>
      <c r="E795" t="s">
        <v>114</v>
      </c>
      <c r="F795">
        <v>7</v>
      </c>
      <c r="G795" s="85">
        <v>1.5333956629051035</v>
      </c>
      <c r="H795" s="85">
        <v>9626.5957446808516</v>
      </c>
      <c r="I795" s="85">
        <v>2722.7836879432625</v>
      </c>
      <c r="J795" s="85">
        <v>14761.380163434344</v>
      </c>
      <c r="K795" t="s">
        <v>491</v>
      </c>
    </row>
    <row r="796" spans="2:11" x14ac:dyDescent="0.25">
      <c r="B796">
        <v>2026</v>
      </c>
      <c r="C796" t="s">
        <v>489</v>
      </c>
      <c r="D796">
        <v>2</v>
      </c>
      <c r="E796" t="s">
        <v>114</v>
      </c>
      <c r="F796">
        <v>7</v>
      </c>
      <c r="G796" s="85">
        <v>0</v>
      </c>
      <c r="H796" s="85">
        <v>9626.5957446808516</v>
      </c>
      <c r="I796" s="85">
        <v>2722.7836879432625</v>
      </c>
      <c r="J796" s="85">
        <v>0</v>
      </c>
      <c r="K796" t="s">
        <v>491</v>
      </c>
    </row>
    <row r="797" spans="2:11" x14ac:dyDescent="0.25">
      <c r="B797">
        <v>2026</v>
      </c>
      <c r="C797" t="s">
        <v>490</v>
      </c>
      <c r="D797">
        <v>1</v>
      </c>
      <c r="E797" t="s">
        <v>114</v>
      </c>
      <c r="F797">
        <v>7</v>
      </c>
      <c r="G797" s="85">
        <v>1.5478358592174803</v>
      </c>
      <c r="H797" s="85">
        <v>9626.5957446808516</v>
      </c>
      <c r="I797" s="85">
        <v>2722.7836879432625</v>
      </c>
      <c r="J797" s="85">
        <v>14900.390095807426</v>
      </c>
      <c r="K797" t="s">
        <v>491</v>
      </c>
    </row>
    <row r="798" spans="2:11" x14ac:dyDescent="0.25">
      <c r="B798">
        <v>2026</v>
      </c>
      <c r="C798" t="s">
        <v>490</v>
      </c>
      <c r="D798">
        <v>2</v>
      </c>
      <c r="E798" t="s">
        <v>114</v>
      </c>
      <c r="F798">
        <v>7</v>
      </c>
      <c r="G798" s="85">
        <v>0</v>
      </c>
      <c r="H798" s="85">
        <v>9626.5957446808516</v>
      </c>
      <c r="I798" s="85">
        <v>2722.7836879432625</v>
      </c>
      <c r="J798" s="85">
        <v>0</v>
      </c>
      <c r="K798" t="s">
        <v>491</v>
      </c>
    </row>
    <row r="799" spans="2:11" x14ac:dyDescent="0.25">
      <c r="B799">
        <v>2026</v>
      </c>
      <c r="C799" t="s">
        <v>479</v>
      </c>
      <c r="D799">
        <v>1</v>
      </c>
      <c r="E799" t="s">
        <v>231</v>
      </c>
      <c r="F799">
        <v>6</v>
      </c>
      <c r="G799" s="85">
        <v>2.5566235287733119</v>
      </c>
      <c r="H799" s="85">
        <v>29113.629842180773</v>
      </c>
      <c r="I799" s="85">
        <v>6636.0593017694882</v>
      </c>
      <c r="J799" s="85">
        <v>74432.591062516207</v>
      </c>
      <c r="K799" t="s">
        <v>491</v>
      </c>
    </row>
    <row r="800" spans="2:11" x14ac:dyDescent="0.25">
      <c r="B800">
        <v>2026</v>
      </c>
      <c r="C800" t="s">
        <v>479</v>
      </c>
      <c r="D800">
        <v>2</v>
      </c>
      <c r="E800" t="s">
        <v>231</v>
      </c>
      <c r="F800">
        <v>6</v>
      </c>
      <c r="G800" s="85">
        <v>0</v>
      </c>
      <c r="H800" s="85">
        <v>29113.629842180773</v>
      </c>
      <c r="I800" s="85">
        <v>6636.0593017694882</v>
      </c>
      <c r="J800" s="85">
        <v>0</v>
      </c>
      <c r="K800" t="s">
        <v>491</v>
      </c>
    </row>
    <row r="801" spans="2:11" x14ac:dyDescent="0.25">
      <c r="B801">
        <v>2026</v>
      </c>
      <c r="C801" t="s">
        <v>480</v>
      </c>
      <c r="D801">
        <v>1</v>
      </c>
      <c r="E801" t="s">
        <v>231</v>
      </c>
      <c r="F801">
        <v>6</v>
      </c>
      <c r="G801" s="85">
        <v>2.5583062287015079</v>
      </c>
      <c r="H801" s="85">
        <v>29113.629842180773</v>
      </c>
      <c r="I801" s="85">
        <v>6636.0593017694882</v>
      </c>
      <c r="J801" s="85">
        <v>74481.580565361175</v>
      </c>
      <c r="K801" t="s">
        <v>491</v>
      </c>
    </row>
    <row r="802" spans="2:11" x14ac:dyDescent="0.25">
      <c r="B802">
        <v>2026</v>
      </c>
      <c r="C802" t="s">
        <v>480</v>
      </c>
      <c r="D802">
        <v>2</v>
      </c>
      <c r="E802" t="s">
        <v>231</v>
      </c>
      <c r="F802">
        <v>6</v>
      </c>
      <c r="G802" s="85">
        <v>0</v>
      </c>
      <c r="H802" s="85">
        <v>29113.629842180773</v>
      </c>
      <c r="I802" s="85">
        <v>6636.0593017694882</v>
      </c>
      <c r="J802" s="85">
        <v>0</v>
      </c>
      <c r="K802" t="s">
        <v>491</v>
      </c>
    </row>
    <row r="803" spans="2:11" x14ac:dyDescent="0.25">
      <c r="B803">
        <v>2026</v>
      </c>
      <c r="C803" t="s">
        <v>481</v>
      </c>
      <c r="D803">
        <v>1</v>
      </c>
      <c r="E803" t="s">
        <v>231</v>
      </c>
      <c r="F803">
        <v>6</v>
      </c>
      <c r="G803" s="85">
        <v>2.5599889286296991</v>
      </c>
      <c r="H803" s="85">
        <v>29113.629842180773</v>
      </c>
      <c r="I803" s="85">
        <v>6636.0593017694882</v>
      </c>
      <c r="J803" s="85">
        <v>74530.570068205998</v>
      </c>
      <c r="K803" t="s">
        <v>491</v>
      </c>
    </row>
    <row r="804" spans="2:11" x14ac:dyDescent="0.25">
      <c r="B804">
        <v>2026</v>
      </c>
      <c r="C804" t="s">
        <v>481</v>
      </c>
      <c r="D804">
        <v>2</v>
      </c>
      <c r="E804" t="s">
        <v>231</v>
      </c>
      <c r="F804">
        <v>6</v>
      </c>
      <c r="G804" s="85">
        <v>0</v>
      </c>
      <c r="H804" s="85">
        <v>29113.629842180773</v>
      </c>
      <c r="I804" s="85">
        <v>6636.0593017694882</v>
      </c>
      <c r="J804" s="85">
        <v>0</v>
      </c>
      <c r="K804" t="s">
        <v>491</v>
      </c>
    </row>
    <row r="805" spans="2:11" x14ac:dyDescent="0.25">
      <c r="B805">
        <v>2026</v>
      </c>
      <c r="C805" t="s">
        <v>482</v>
      </c>
      <c r="D805">
        <v>1</v>
      </c>
      <c r="E805" t="s">
        <v>231</v>
      </c>
      <c r="F805">
        <v>6</v>
      </c>
      <c r="G805" s="85">
        <v>2.5616716285578942</v>
      </c>
      <c r="H805" s="85">
        <v>29113.629842180773</v>
      </c>
      <c r="I805" s="85">
        <v>6636.0593017694882</v>
      </c>
      <c r="J805" s="85">
        <v>74579.559571050937</v>
      </c>
      <c r="K805" t="s">
        <v>491</v>
      </c>
    </row>
    <row r="806" spans="2:11" x14ac:dyDescent="0.25">
      <c r="B806">
        <v>2026</v>
      </c>
      <c r="C806" t="s">
        <v>482</v>
      </c>
      <c r="D806">
        <v>2</v>
      </c>
      <c r="E806" t="s">
        <v>231</v>
      </c>
      <c r="F806">
        <v>6</v>
      </c>
      <c r="G806" s="85">
        <v>0</v>
      </c>
      <c r="H806" s="85">
        <v>29113.629842180773</v>
      </c>
      <c r="I806" s="85">
        <v>6636.0593017694882</v>
      </c>
      <c r="J806" s="85">
        <v>0</v>
      </c>
      <c r="K806" t="s">
        <v>491</v>
      </c>
    </row>
    <row r="807" spans="2:11" x14ac:dyDescent="0.25">
      <c r="B807">
        <v>2026</v>
      </c>
      <c r="C807" t="s">
        <v>483</v>
      </c>
      <c r="D807">
        <v>1</v>
      </c>
      <c r="E807" t="s">
        <v>231</v>
      </c>
      <c r="F807">
        <v>6</v>
      </c>
      <c r="G807" s="85">
        <v>2.5633543284860858</v>
      </c>
      <c r="H807" s="85">
        <v>29113.629842180773</v>
      </c>
      <c r="I807" s="85">
        <v>6636.0593017694882</v>
      </c>
      <c r="J807" s="85">
        <v>74628.54907389576</v>
      </c>
      <c r="K807" t="s">
        <v>491</v>
      </c>
    </row>
    <row r="808" spans="2:11" x14ac:dyDescent="0.25">
      <c r="B808">
        <v>2026</v>
      </c>
      <c r="C808" t="s">
        <v>483</v>
      </c>
      <c r="D808">
        <v>2</v>
      </c>
      <c r="E808" t="s">
        <v>231</v>
      </c>
      <c r="F808">
        <v>6</v>
      </c>
      <c r="G808" s="85">
        <v>0</v>
      </c>
      <c r="H808" s="85">
        <v>29113.629842180773</v>
      </c>
      <c r="I808" s="85">
        <v>6636.0593017694882</v>
      </c>
      <c r="J808" s="85">
        <v>0</v>
      </c>
      <c r="K808" t="s">
        <v>491</v>
      </c>
    </row>
    <row r="809" spans="2:11" x14ac:dyDescent="0.25">
      <c r="B809">
        <v>2026</v>
      </c>
      <c r="C809" t="s">
        <v>484</v>
      </c>
      <c r="D809">
        <v>1</v>
      </c>
      <c r="E809" t="s">
        <v>231</v>
      </c>
      <c r="F809">
        <v>6</v>
      </c>
      <c r="G809" s="85">
        <v>2.5650370284142814</v>
      </c>
      <c r="H809" s="85">
        <v>29113.629842180773</v>
      </c>
      <c r="I809" s="85">
        <v>6636.0593017694882</v>
      </c>
      <c r="J809" s="85">
        <v>74677.538576740713</v>
      </c>
      <c r="K809" t="s">
        <v>491</v>
      </c>
    </row>
    <row r="810" spans="2:11" x14ac:dyDescent="0.25">
      <c r="B810">
        <v>2026</v>
      </c>
      <c r="C810" t="s">
        <v>484</v>
      </c>
      <c r="D810">
        <v>2</v>
      </c>
      <c r="E810" t="s">
        <v>231</v>
      </c>
      <c r="F810">
        <v>6</v>
      </c>
      <c r="G810" s="85">
        <v>0</v>
      </c>
      <c r="H810" s="85">
        <v>29113.629842180773</v>
      </c>
      <c r="I810" s="85">
        <v>6636.0593017694882</v>
      </c>
      <c r="J810" s="85">
        <v>0</v>
      </c>
      <c r="K810" t="s">
        <v>491</v>
      </c>
    </row>
    <row r="811" spans="2:11" x14ac:dyDescent="0.25">
      <c r="B811">
        <v>2026</v>
      </c>
      <c r="C811" t="s">
        <v>485</v>
      </c>
      <c r="D811">
        <v>1</v>
      </c>
      <c r="E811" t="s">
        <v>231</v>
      </c>
      <c r="F811">
        <v>6</v>
      </c>
      <c r="G811" s="85">
        <v>2.5667197283424725</v>
      </c>
      <c r="H811" s="85">
        <v>29113.629842180773</v>
      </c>
      <c r="I811" s="85">
        <v>6636.0593017694882</v>
      </c>
      <c r="J811" s="85">
        <v>74726.528079585536</v>
      </c>
      <c r="K811" t="s">
        <v>491</v>
      </c>
    </row>
    <row r="812" spans="2:11" x14ac:dyDescent="0.25">
      <c r="B812">
        <v>2026</v>
      </c>
      <c r="C812" t="s">
        <v>485</v>
      </c>
      <c r="D812">
        <v>2</v>
      </c>
      <c r="E812" t="s">
        <v>231</v>
      </c>
      <c r="F812">
        <v>6</v>
      </c>
      <c r="G812" s="85">
        <v>0</v>
      </c>
      <c r="H812" s="85">
        <v>29113.629842180773</v>
      </c>
      <c r="I812" s="85">
        <v>6636.0593017694882</v>
      </c>
      <c r="J812" s="85">
        <v>0</v>
      </c>
      <c r="K812" t="s">
        <v>491</v>
      </c>
    </row>
    <row r="813" spans="2:11" x14ac:dyDescent="0.25">
      <c r="B813">
        <v>2026</v>
      </c>
      <c r="C813" t="s">
        <v>486</v>
      </c>
      <c r="D813">
        <v>1</v>
      </c>
      <c r="E813" t="s">
        <v>231</v>
      </c>
      <c r="F813">
        <v>6</v>
      </c>
      <c r="G813" s="85">
        <v>2.5684024282706681</v>
      </c>
      <c r="H813" s="85">
        <v>29113.629842180773</v>
      </c>
      <c r="I813" s="85">
        <v>6636.0593017694882</v>
      </c>
      <c r="J813" s="85">
        <v>74775.51758243049</v>
      </c>
      <c r="K813" t="s">
        <v>491</v>
      </c>
    </row>
    <row r="814" spans="2:11" x14ac:dyDescent="0.25">
      <c r="B814">
        <v>2026</v>
      </c>
      <c r="C814" t="s">
        <v>486</v>
      </c>
      <c r="D814">
        <v>2</v>
      </c>
      <c r="E814" t="s">
        <v>231</v>
      </c>
      <c r="F814">
        <v>6</v>
      </c>
      <c r="G814" s="85">
        <v>0</v>
      </c>
      <c r="H814" s="85">
        <v>29113.629842180773</v>
      </c>
      <c r="I814" s="85">
        <v>6636.0593017694882</v>
      </c>
      <c r="J814" s="85">
        <v>0</v>
      </c>
      <c r="K814" t="s">
        <v>491</v>
      </c>
    </row>
    <row r="815" spans="2:11" x14ac:dyDescent="0.25">
      <c r="B815">
        <v>2026</v>
      </c>
      <c r="C815" t="s">
        <v>487</v>
      </c>
      <c r="D815">
        <v>1</v>
      </c>
      <c r="E815" t="s">
        <v>231</v>
      </c>
      <c r="F815">
        <v>6</v>
      </c>
      <c r="G815" s="85">
        <v>2.5700851281988597</v>
      </c>
      <c r="H815" s="85">
        <v>29113.629842180773</v>
      </c>
      <c r="I815" s="85">
        <v>6636.0593017694882</v>
      </c>
      <c r="J815" s="85">
        <v>74824.507085275327</v>
      </c>
      <c r="K815" t="s">
        <v>491</v>
      </c>
    </row>
    <row r="816" spans="2:11" x14ac:dyDescent="0.25">
      <c r="B816">
        <v>2026</v>
      </c>
      <c r="C816" t="s">
        <v>487</v>
      </c>
      <c r="D816">
        <v>2</v>
      </c>
      <c r="E816" t="s">
        <v>231</v>
      </c>
      <c r="F816">
        <v>6</v>
      </c>
      <c r="G816" s="85">
        <v>0</v>
      </c>
      <c r="H816" s="85">
        <v>29113.629842180773</v>
      </c>
      <c r="I816" s="85">
        <v>6636.0593017694882</v>
      </c>
      <c r="J816" s="85">
        <v>0</v>
      </c>
      <c r="K816" t="s">
        <v>491</v>
      </c>
    </row>
    <row r="817" spans="2:11" x14ac:dyDescent="0.25">
      <c r="B817">
        <v>2026</v>
      </c>
      <c r="C817" t="s">
        <v>488</v>
      </c>
      <c r="D817">
        <v>1</v>
      </c>
      <c r="E817" t="s">
        <v>231</v>
      </c>
      <c r="F817">
        <v>6</v>
      </c>
      <c r="G817" s="85">
        <v>2.5717678281270553</v>
      </c>
      <c r="H817" s="85">
        <v>29113.629842180773</v>
      </c>
      <c r="I817" s="85">
        <v>6636.0593017694882</v>
      </c>
      <c r="J817" s="85">
        <v>74873.496588120266</v>
      </c>
      <c r="K817" t="s">
        <v>491</v>
      </c>
    </row>
    <row r="818" spans="2:11" x14ac:dyDescent="0.25">
      <c r="B818">
        <v>2026</v>
      </c>
      <c r="C818" t="s">
        <v>488</v>
      </c>
      <c r="D818">
        <v>2</v>
      </c>
      <c r="E818" t="s">
        <v>231</v>
      </c>
      <c r="F818">
        <v>6</v>
      </c>
      <c r="G818" s="85">
        <v>0</v>
      </c>
      <c r="H818" s="85">
        <v>29113.629842180773</v>
      </c>
      <c r="I818" s="85">
        <v>6636.0593017694882</v>
      </c>
      <c r="J818" s="85">
        <v>0</v>
      </c>
      <c r="K818" t="s">
        <v>491</v>
      </c>
    </row>
    <row r="819" spans="2:11" x14ac:dyDescent="0.25">
      <c r="B819">
        <v>2026</v>
      </c>
      <c r="C819" t="s">
        <v>489</v>
      </c>
      <c r="D819">
        <v>1</v>
      </c>
      <c r="E819" t="s">
        <v>231</v>
      </c>
      <c r="F819">
        <v>6</v>
      </c>
      <c r="G819" s="85">
        <v>2.5734505280552469</v>
      </c>
      <c r="H819" s="85">
        <v>29113.629842180773</v>
      </c>
      <c r="I819" s="85">
        <v>6636.0593017694882</v>
      </c>
      <c r="J819" s="85">
        <v>74922.486090965103</v>
      </c>
      <c r="K819" t="s">
        <v>491</v>
      </c>
    </row>
    <row r="820" spans="2:11" x14ac:dyDescent="0.25">
      <c r="B820">
        <v>2026</v>
      </c>
      <c r="C820" t="s">
        <v>489</v>
      </c>
      <c r="D820">
        <v>2</v>
      </c>
      <c r="E820" t="s">
        <v>231</v>
      </c>
      <c r="F820">
        <v>6</v>
      </c>
      <c r="G820" s="85">
        <v>0</v>
      </c>
      <c r="H820" s="85">
        <v>29113.629842180773</v>
      </c>
      <c r="I820" s="85">
        <v>6636.0593017694882</v>
      </c>
      <c r="J820" s="85">
        <v>0</v>
      </c>
      <c r="K820" t="s">
        <v>491</v>
      </c>
    </row>
    <row r="821" spans="2:11" x14ac:dyDescent="0.25">
      <c r="B821">
        <v>2026</v>
      </c>
      <c r="C821" t="s">
        <v>490</v>
      </c>
      <c r="D821">
        <v>1</v>
      </c>
      <c r="E821" t="s">
        <v>231</v>
      </c>
      <c r="F821">
        <v>6</v>
      </c>
      <c r="G821" s="85">
        <v>2.575133227983442</v>
      </c>
      <c r="H821" s="85">
        <v>29113.629842180773</v>
      </c>
      <c r="I821" s="85">
        <v>6636.0593017694882</v>
      </c>
      <c r="J821" s="85">
        <v>74971.475593810042</v>
      </c>
      <c r="K821" t="s">
        <v>491</v>
      </c>
    </row>
    <row r="822" spans="2:11" x14ac:dyDescent="0.25">
      <c r="B822">
        <v>2026</v>
      </c>
      <c r="C822" t="s">
        <v>490</v>
      </c>
      <c r="D822">
        <v>2</v>
      </c>
      <c r="E822" t="s">
        <v>231</v>
      </c>
      <c r="F822">
        <v>6</v>
      </c>
      <c r="G822" s="85">
        <v>0</v>
      </c>
      <c r="H822" s="85">
        <v>29113.629842180773</v>
      </c>
      <c r="I822" s="85">
        <v>6636.0593017694882</v>
      </c>
      <c r="J822" s="85">
        <v>0</v>
      </c>
      <c r="K822" t="s">
        <v>491</v>
      </c>
    </row>
    <row r="823" spans="2:11" x14ac:dyDescent="0.25">
      <c r="B823">
        <v>2026</v>
      </c>
      <c r="C823" t="s">
        <v>479</v>
      </c>
      <c r="D823">
        <v>1</v>
      </c>
      <c r="E823" t="s">
        <v>148</v>
      </c>
      <c r="F823">
        <v>3</v>
      </c>
      <c r="G823" s="85">
        <v>9.8024418112620637</v>
      </c>
      <c r="H823" s="85">
        <v>9379.6906330564307</v>
      </c>
      <c r="I823" s="85">
        <v>2699.8138069321112</v>
      </c>
      <c r="J823" s="85">
        <v>91943.871638175493</v>
      </c>
      <c r="K823" t="s">
        <v>491</v>
      </c>
    </row>
    <row r="824" spans="2:11" x14ac:dyDescent="0.25">
      <c r="B824">
        <v>2026</v>
      </c>
      <c r="C824" t="s">
        <v>479</v>
      </c>
      <c r="D824">
        <v>2</v>
      </c>
      <c r="E824" t="s">
        <v>148</v>
      </c>
      <c r="F824">
        <v>3</v>
      </c>
      <c r="G824" s="85">
        <v>1.7349454533207194</v>
      </c>
      <c r="H824" s="85">
        <v>9379.6906330564307</v>
      </c>
      <c r="I824" s="85">
        <v>2699.8138069321112</v>
      </c>
      <c r="J824" s="85">
        <v>16273.251617376194</v>
      </c>
      <c r="K824" t="s">
        <v>491</v>
      </c>
    </row>
    <row r="825" spans="2:11" x14ac:dyDescent="0.25">
      <c r="B825">
        <v>2026</v>
      </c>
      <c r="C825" t="s">
        <v>480</v>
      </c>
      <c r="D825">
        <v>1</v>
      </c>
      <c r="E825" t="s">
        <v>148</v>
      </c>
      <c r="F825">
        <v>3</v>
      </c>
      <c r="G825" s="85">
        <v>9.9063648934258506</v>
      </c>
      <c r="H825" s="85">
        <v>9379.6906330564307</v>
      </c>
      <c r="I825" s="85">
        <v>2699.8138069321112</v>
      </c>
      <c r="J825" s="85">
        <v>92918.63799850551</v>
      </c>
      <c r="K825" t="s">
        <v>491</v>
      </c>
    </row>
    <row r="826" spans="2:11" x14ac:dyDescent="0.25">
      <c r="B826">
        <v>2026</v>
      </c>
      <c r="C826" t="s">
        <v>480</v>
      </c>
      <c r="D826">
        <v>2</v>
      </c>
      <c r="E826" t="s">
        <v>148</v>
      </c>
      <c r="F826">
        <v>3</v>
      </c>
      <c r="G826" s="85">
        <v>1.7533389191904156</v>
      </c>
      <c r="H826" s="85">
        <v>9379.6906330564307</v>
      </c>
      <c r="I826" s="85">
        <v>2699.8138069321112</v>
      </c>
      <c r="J826" s="85">
        <v>16445.776636903629</v>
      </c>
      <c r="K826" t="s">
        <v>491</v>
      </c>
    </row>
    <row r="827" spans="2:11" x14ac:dyDescent="0.25">
      <c r="B827">
        <v>2026</v>
      </c>
      <c r="C827" t="s">
        <v>481</v>
      </c>
      <c r="D827">
        <v>1</v>
      </c>
      <c r="E827" t="s">
        <v>148</v>
      </c>
      <c r="F827">
        <v>3</v>
      </c>
      <c r="G827" s="85">
        <v>10.010287975589655</v>
      </c>
      <c r="H827" s="85">
        <v>9379.6906330564307</v>
      </c>
      <c r="I827" s="85">
        <v>2699.8138069321112</v>
      </c>
      <c r="J827" s="85">
        <v>93893.404358835702</v>
      </c>
      <c r="K827" t="s">
        <v>491</v>
      </c>
    </row>
    <row r="828" spans="2:11" x14ac:dyDescent="0.25">
      <c r="B828">
        <v>2026</v>
      </c>
      <c r="C828" t="s">
        <v>481</v>
      </c>
      <c r="D828">
        <v>2</v>
      </c>
      <c r="E828" t="s">
        <v>148</v>
      </c>
      <c r="F828">
        <v>3</v>
      </c>
      <c r="G828" s="85">
        <v>1.7717323850601154</v>
      </c>
      <c r="H828" s="85">
        <v>9379.6906330564307</v>
      </c>
      <c r="I828" s="85">
        <v>2699.8138069321112</v>
      </c>
      <c r="J828" s="85">
        <v>16618.301656431093</v>
      </c>
      <c r="K828" t="s">
        <v>491</v>
      </c>
    </row>
    <row r="829" spans="2:11" x14ac:dyDescent="0.25">
      <c r="B829">
        <v>2026</v>
      </c>
      <c r="C829" t="s">
        <v>482</v>
      </c>
      <c r="D829">
        <v>1</v>
      </c>
      <c r="E829" t="s">
        <v>148</v>
      </c>
      <c r="F829">
        <v>3</v>
      </c>
      <c r="G829" s="85">
        <v>10.114211057753442</v>
      </c>
      <c r="H829" s="85">
        <v>9379.6906330564307</v>
      </c>
      <c r="I829" s="85">
        <v>2699.8138069321112</v>
      </c>
      <c r="J829" s="85">
        <v>94868.170719165733</v>
      </c>
      <c r="K829" t="s">
        <v>491</v>
      </c>
    </row>
    <row r="830" spans="2:11" x14ac:dyDescent="0.25">
      <c r="B830">
        <v>2026</v>
      </c>
      <c r="C830" t="s">
        <v>482</v>
      </c>
      <c r="D830">
        <v>2</v>
      </c>
      <c r="E830" t="s">
        <v>148</v>
      </c>
      <c r="F830">
        <v>3</v>
      </c>
      <c r="G830" s="85">
        <v>1.7901258509298135</v>
      </c>
      <c r="H830" s="85">
        <v>9379.6906330564307</v>
      </c>
      <c r="I830" s="85">
        <v>2699.8138069321112</v>
      </c>
      <c r="J830" s="85">
        <v>16790.826675958542</v>
      </c>
      <c r="K830" t="s">
        <v>491</v>
      </c>
    </row>
    <row r="831" spans="2:11" x14ac:dyDescent="0.25">
      <c r="B831">
        <v>2026</v>
      </c>
      <c r="C831" t="s">
        <v>483</v>
      </c>
      <c r="D831">
        <v>1</v>
      </c>
      <c r="E831" t="s">
        <v>148</v>
      </c>
      <c r="F831">
        <v>3</v>
      </c>
      <c r="G831" s="85">
        <v>10.218134139917245</v>
      </c>
      <c r="H831" s="85">
        <v>9379.6906330564307</v>
      </c>
      <c r="I831" s="85">
        <v>2699.8138069321112</v>
      </c>
      <c r="J831" s="85">
        <v>95842.93707949591</v>
      </c>
      <c r="K831" t="s">
        <v>491</v>
      </c>
    </row>
    <row r="832" spans="2:11" x14ac:dyDescent="0.25">
      <c r="B832">
        <v>2026</v>
      </c>
      <c r="C832" t="s">
        <v>483</v>
      </c>
      <c r="D832">
        <v>2</v>
      </c>
      <c r="E832" t="s">
        <v>148</v>
      </c>
      <c r="F832">
        <v>3</v>
      </c>
      <c r="G832" s="85">
        <v>1.8085193167995133</v>
      </c>
      <c r="H832" s="85">
        <v>9379.6906330564307</v>
      </c>
      <c r="I832" s="85">
        <v>2699.8138069321112</v>
      </c>
      <c r="J832" s="85">
        <v>16963.35169548601</v>
      </c>
      <c r="K832" t="s">
        <v>491</v>
      </c>
    </row>
    <row r="833" spans="2:11" x14ac:dyDescent="0.25">
      <c r="B833">
        <v>2026</v>
      </c>
      <c r="C833" t="s">
        <v>484</v>
      </c>
      <c r="D833">
        <v>1</v>
      </c>
      <c r="E833" t="s">
        <v>148</v>
      </c>
      <c r="F833">
        <v>3</v>
      </c>
      <c r="G833" s="85">
        <v>10.322057222081032</v>
      </c>
      <c r="H833" s="85">
        <v>9379.6906330564307</v>
      </c>
      <c r="I833" s="85">
        <v>2699.8138069321112</v>
      </c>
      <c r="J833" s="85">
        <v>96817.703439825942</v>
      </c>
      <c r="K833" t="s">
        <v>491</v>
      </c>
    </row>
    <row r="834" spans="2:11" x14ac:dyDescent="0.25">
      <c r="B834">
        <v>2026</v>
      </c>
      <c r="C834" t="s">
        <v>484</v>
      </c>
      <c r="D834">
        <v>2</v>
      </c>
      <c r="E834" t="s">
        <v>148</v>
      </c>
      <c r="F834">
        <v>3</v>
      </c>
      <c r="G834" s="85">
        <v>1.8269127826692095</v>
      </c>
      <c r="H834" s="85">
        <v>9379.6906330564307</v>
      </c>
      <c r="I834" s="85">
        <v>2699.8138069321112</v>
      </c>
      <c r="J834" s="85">
        <v>17135.876715013444</v>
      </c>
      <c r="K834" t="s">
        <v>491</v>
      </c>
    </row>
    <row r="835" spans="2:11" x14ac:dyDescent="0.25">
      <c r="B835">
        <v>2026</v>
      </c>
      <c r="C835" t="s">
        <v>485</v>
      </c>
      <c r="D835">
        <v>1</v>
      </c>
      <c r="E835" t="s">
        <v>148</v>
      </c>
      <c r="F835">
        <v>3</v>
      </c>
      <c r="G835" s="85">
        <v>10.425980304244836</v>
      </c>
      <c r="H835" s="85">
        <v>9379.6906330564307</v>
      </c>
      <c r="I835" s="85">
        <v>2699.8138069321112</v>
      </c>
      <c r="J835" s="85">
        <v>97792.469800156134</v>
      </c>
      <c r="K835" t="s">
        <v>491</v>
      </c>
    </row>
    <row r="836" spans="2:11" x14ac:dyDescent="0.25">
      <c r="B836">
        <v>2026</v>
      </c>
      <c r="C836" t="s">
        <v>485</v>
      </c>
      <c r="D836">
        <v>2</v>
      </c>
      <c r="E836" t="s">
        <v>148</v>
      </c>
      <c r="F836">
        <v>3</v>
      </c>
      <c r="G836" s="85">
        <v>1.8453062485389093</v>
      </c>
      <c r="H836" s="85">
        <v>9379.6906330564307</v>
      </c>
      <c r="I836" s="85">
        <v>2699.8138069321112</v>
      </c>
      <c r="J836" s="85">
        <v>17308.401734540908</v>
      </c>
      <c r="K836" t="s">
        <v>491</v>
      </c>
    </row>
    <row r="837" spans="2:11" x14ac:dyDescent="0.25">
      <c r="B837">
        <v>2026</v>
      </c>
      <c r="C837" t="s">
        <v>486</v>
      </c>
      <c r="D837">
        <v>1</v>
      </c>
      <c r="E837" t="s">
        <v>148</v>
      </c>
      <c r="F837">
        <v>3</v>
      </c>
      <c r="G837" s="85">
        <v>10.529903386408625</v>
      </c>
      <c r="H837" s="85">
        <v>9379.6906330564307</v>
      </c>
      <c r="I837" s="85">
        <v>2699.8138069321112</v>
      </c>
      <c r="J837" s="85">
        <v>98767.236160486165</v>
      </c>
      <c r="K837" t="s">
        <v>491</v>
      </c>
    </row>
    <row r="838" spans="2:11" x14ac:dyDescent="0.25">
      <c r="B838">
        <v>2026</v>
      </c>
      <c r="C838" t="s">
        <v>486</v>
      </c>
      <c r="D838">
        <v>2</v>
      </c>
      <c r="E838" t="s">
        <v>148</v>
      </c>
      <c r="F838">
        <v>3</v>
      </c>
      <c r="G838" s="85">
        <v>1.8636997144086056</v>
      </c>
      <c r="H838" s="85">
        <v>9379.6906330564307</v>
      </c>
      <c r="I838" s="85">
        <v>2699.8138069321112</v>
      </c>
      <c r="J838" s="85">
        <v>17480.926754068343</v>
      </c>
      <c r="K838" t="s">
        <v>491</v>
      </c>
    </row>
    <row r="839" spans="2:11" x14ac:dyDescent="0.25">
      <c r="B839">
        <v>2026</v>
      </c>
      <c r="C839" t="s">
        <v>487</v>
      </c>
      <c r="D839">
        <v>1</v>
      </c>
      <c r="E839" t="s">
        <v>148</v>
      </c>
      <c r="F839">
        <v>3</v>
      </c>
      <c r="G839" s="85">
        <v>10.633826468572428</v>
      </c>
      <c r="H839" s="85">
        <v>9379.6906330564307</v>
      </c>
      <c r="I839" s="85">
        <v>2699.8138069321112</v>
      </c>
      <c r="J839" s="85">
        <v>99742.002520816342</v>
      </c>
      <c r="K839" t="s">
        <v>491</v>
      </c>
    </row>
    <row r="840" spans="2:11" x14ac:dyDescent="0.25">
      <c r="B840">
        <v>2026</v>
      </c>
      <c r="C840" t="s">
        <v>487</v>
      </c>
      <c r="D840">
        <v>2</v>
      </c>
      <c r="E840" t="s">
        <v>148</v>
      </c>
      <c r="F840">
        <v>3</v>
      </c>
      <c r="G840" s="85">
        <v>1.8820931802783054</v>
      </c>
      <c r="H840" s="85">
        <v>9379.6906330564307</v>
      </c>
      <c r="I840" s="85">
        <v>2699.8138069321112</v>
      </c>
      <c r="J840" s="85">
        <v>17653.451773595811</v>
      </c>
      <c r="K840" t="s">
        <v>491</v>
      </c>
    </row>
    <row r="841" spans="2:11" x14ac:dyDescent="0.25">
      <c r="B841">
        <v>2026</v>
      </c>
      <c r="C841" t="s">
        <v>488</v>
      </c>
      <c r="D841">
        <v>1</v>
      </c>
      <c r="E841" t="s">
        <v>148</v>
      </c>
      <c r="F841">
        <v>3</v>
      </c>
      <c r="G841" s="85">
        <v>10.737749550736215</v>
      </c>
      <c r="H841" s="85">
        <v>9379.6906330564307</v>
      </c>
      <c r="I841" s="85">
        <v>2699.8138069321112</v>
      </c>
      <c r="J841" s="85">
        <v>100716.76888114637</v>
      </c>
      <c r="K841" t="s">
        <v>491</v>
      </c>
    </row>
    <row r="842" spans="2:11" x14ac:dyDescent="0.25">
      <c r="B842">
        <v>2026</v>
      </c>
      <c r="C842" t="s">
        <v>488</v>
      </c>
      <c r="D842">
        <v>2</v>
      </c>
      <c r="E842" t="s">
        <v>148</v>
      </c>
      <c r="F842">
        <v>3</v>
      </c>
      <c r="G842" s="85">
        <v>1.9004866461480017</v>
      </c>
      <c r="H842" s="85">
        <v>9379.6906330564307</v>
      </c>
      <c r="I842" s="85">
        <v>2699.8138069321112</v>
      </c>
      <c r="J842" s="85">
        <v>17825.976793123242</v>
      </c>
      <c r="K842" t="s">
        <v>491</v>
      </c>
    </row>
    <row r="843" spans="2:11" x14ac:dyDescent="0.25">
      <c r="B843">
        <v>2026</v>
      </c>
      <c r="C843" t="s">
        <v>489</v>
      </c>
      <c r="D843">
        <v>1</v>
      </c>
      <c r="E843" t="s">
        <v>148</v>
      </c>
      <c r="F843">
        <v>3</v>
      </c>
      <c r="G843" s="85">
        <v>10.841672632900019</v>
      </c>
      <c r="H843" s="85">
        <v>9379.6906330564307</v>
      </c>
      <c r="I843" s="85">
        <v>2699.8138069321112</v>
      </c>
      <c r="J843" s="85">
        <v>101691.53524147657</v>
      </c>
      <c r="K843" t="s">
        <v>491</v>
      </c>
    </row>
    <row r="844" spans="2:11" x14ac:dyDescent="0.25">
      <c r="B844">
        <v>2026</v>
      </c>
      <c r="C844" t="s">
        <v>489</v>
      </c>
      <c r="D844">
        <v>2</v>
      </c>
      <c r="E844" t="s">
        <v>148</v>
      </c>
      <c r="F844">
        <v>3</v>
      </c>
      <c r="G844" s="85">
        <v>1.9188801120177033</v>
      </c>
      <c r="H844" s="85">
        <v>9379.6906330564307</v>
      </c>
      <c r="I844" s="85">
        <v>2699.8138069321112</v>
      </c>
      <c r="J844" s="85">
        <v>17998.501812650724</v>
      </c>
      <c r="K844" t="s">
        <v>491</v>
      </c>
    </row>
    <row r="845" spans="2:11" x14ac:dyDescent="0.25">
      <c r="B845">
        <v>2026</v>
      </c>
      <c r="C845" t="s">
        <v>490</v>
      </c>
      <c r="D845">
        <v>1</v>
      </c>
      <c r="E845" t="s">
        <v>148</v>
      </c>
      <c r="F845">
        <v>3</v>
      </c>
      <c r="G845" s="85">
        <v>10.945595715063806</v>
      </c>
      <c r="H845" s="85">
        <v>9379.6906330564307</v>
      </c>
      <c r="I845" s="85">
        <v>2699.8138069321112</v>
      </c>
      <c r="J845" s="85">
        <v>102666.30160180658</v>
      </c>
      <c r="K845" t="s">
        <v>491</v>
      </c>
    </row>
    <row r="846" spans="2:11" x14ac:dyDescent="0.25">
      <c r="B846">
        <v>2026</v>
      </c>
      <c r="C846" t="s">
        <v>490</v>
      </c>
      <c r="D846">
        <v>2</v>
      </c>
      <c r="E846" t="s">
        <v>148</v>
      </c>
      <c r="F846">
        <v>3</v>
      </c>
      <c r="G846" s="85">
        <v>1.9372735778873995</v>
      </c>
      <c r="H846" s="85">
        <v>9379.6906330564307</v>
      </c>
      <c r="I846" s="85">
        <v>2699.8138069321112</v>
      </c>
      <c r="J846" s="85">
        <v>18171.026832178159</v>
      </c>
      <c r="K846" t="s">
        <v>491</v>
      </c>
    </row>
    <row r="847" spans="2:11" x14ac:dyDescent="0.25">
      <c r="B847">
        <v>2026</v>
      </c>
      <c r="C847" t="s">
        <v>479</v>
      </c>
      <c r="D847">
        <v>1</v>
      </c>
      <c r="E847" t="s">
        <v>231</v>
      </c>
      <c r="F847">
        <v>1</v>
      </c>
      <c r="G847" s="85">
        <v>11.634053611307458</v>
      </c>
      <c r="H847" s="85">
        <v>29113.629842180773</v>
      </c>
      <c r="I847" s="85">
        <v>6636.0593017694882</v>
      </c>
      <c r="J847" s="85">
        <v>338709.53040369181</v>
      </c>
      <c r="K847" t="s">
        <v>491</v>
      </c>
    </row>
    <row r="848" spans="2:11" x14ac:dyDescent="0.25">
      <c r="B848">
        <v>2026</v>
      </c>
      <c r="C848" t="s">
        <v>479</v>
      </c>
      <c r="D848">
        <v>2</v>
      </c>
      <c r="E848" t="s">
        <v>231</v>
      </c>
      <c r="F848">
        <v>1</v>
      </c>
      <c r="G848" s="85">
        <v>0</v>
      </c>
      <c r="H848" s="85">
        <v>29113.629842180773</v>
      </c>
      <c r="I848" s="85">
        <v>6636.0593017694882</v>
      </c>
      <c r="J848" s="85">
        <v>0</v>
      </c>
      <c r="K848" t="s">
        <v>491</v>
      </c>
    </row>
    <row r="849" spans="2:11" x14ac:dyDescent="0.25">
      <c r="B849">
        <v>2026</v>
      </c>
      <c r="C849" t="s">
        <v>480</v>
      </c>
      <c r="D849">
        <v>1</v>
      </c>
      <c r="E849" t="s">
        <v>231</v>
      </c>
      <c r="F849">
        <v>1</v>
      </c>
      <c r="G849" s="85">
        <v>14.921967383435152</v>
      </c>
      <c r="H849" s="85">
        <v>29113.629842180773</v>
      </c>
      <c r="I849" s="85">
        <v>6636.0593017694882</v>
      </c>
      <c r="J849" s="85">
        <v>434432.63491842581</v>
      </c>
      <c r="K849" t="s">
        <v>491</v>
      </c>
    </row>
    <row r="850" spans="2:11" x14ac:dyDescent="0.25">
      <c r="B850">
        <v>2026</v>
      </c>
      <c r="C850" t="s">
        <v>480</v>
      </c>
      <c r="D850">
        <v>2</v>
      </c>
      <c r="E850" t="s">
        <v>231</v>
      </c>
      <c r="F850">
        <v>1</v>
      </c>
      <c r="G850" s="85">
        <v>0</v>
      </c>
      <c r="H850" s="85">
        <v>29113.629842180773</v>
      </c>
      <c r="I850" s="85">
        <v>6636.0593017694882</v>
      </c>
      <c r="J850" s="85">
        <v>0</v>
      </c>
      <c r="K850" t="s">
        <v>491</v>
      </c>
    </row>
    <row r="851" spans="2:11" x14ac:dyDescent="0.25">
      <c r="B851">
        <v>2026</v>
      </c>
      <c r="C851" t="s">
        <v>481</v>
      </c>
      <c r="D851">
        <v>1</v>
      </c>
      <c r="E851" t="s">
        <v>231</v>
      </c>
      <c r="F851">
        <v>1</v>
      </c>
      <c r="G851" s="85">
        <v>15.050004207624195</v>
      </c>
      <c r="H851" s="85">
        <v>29113.629842180773</v>
      </c>
      <c r="I851" s="85">
        <v>6636.0593017694882</v>
      </c>
      <c r="J851" s="85">
        <v>438160.25162403396</v>
      </c>
      <c r="K851" t="s">
        <v>491</v>
      </c>
    </row>
    <row r="852" spans="2:11" x14ac:dyDescent="0.25">
      <c r="B852">
        <v>2026</v>
      </c>
      <c r="C852" t="s">
        <v>481</v>
      </c>
      <c r="D852">
        <v>2</v>
      </c>
      <c r="E852" t="s">
        <v>231</v>
      </c>
      <c r="F852">
        <v>1</v>
      </c>
      <c r="G852" s="85">
        <v>0</v>
      </c>
      <c r="H852" s="85">
        <v>29113.629842180773</v>
      </c>
      <c r="I852" s="85">
        <v>6636.0593017694882</v>
      </c>
      <c r="J852" s="85">
        <v>0</v>
      </c>
      <c r="K852" t="s">
        <v>491</v>
      </c>
    </row>
    <row r="853" spans="2:11" x14ac:dyDescent="0.25">
      <c r="B853">
        <v>2026</v>
      </c>
      <c r="C853" t="s">
        <v>482</v>
      </c>
      <c r="D853">
        <v>1</v>
      </c>
      <c r="E853" t="s">
        <v>231</v>
      </c>
      <c r="F853">
        <v>1</v>
      </c>
      <c r="G853" s="85">
        <v>14.899607528607696</v>
      </c>
      <c r="H853" s="85">
        <v>29113.629842180773</v>
      </c>
      <c r="I853" s="85">
        <v>6636.0593017694882</v>
      </c>
      <c r="J853" s="85">
        <v>433781.65838165436</v>
      </c>
      <c r="K853" t="s">
        <v>491</v>
      </c>
    </row>
    <row r="854" spans="2:11" x14ac:dyDescent="0.25">
      <c r="B854">
        <v>2026</v>
      </c>
      <c r="C854" t="s">
        <v>482</v>
      </c>
      <c r="D854">
        <v>2</v>
      </c>
      <c r="E854" t="s">
        <v>231</v>
      </c>
      <c r="F854">
        <v>1</v>
      </c>
      <c r="G854" s="85">
        <v>0</v>
      </c>
      <c r="H854" s="85">
        <v>29113.629842180773</v>
      </c>
      <c r="I854" s="85">
        <v>6636.0593017694882</v>
      </c>
      <c r="J854" s="85">
        <v>0</v>
      </c>
      <c r="K854" t="s">
        <v>491</v>
      </c>
    </row>
    <row r="855" spans="2:11" x14ac:dyDescent="0.25">
      <c r="B855">
        <v>2026</v>
      </c>
      <c r="C855" t="s">
        <v>483</v>
      </c>
      <c r="D855">
        <v>1</v>
      </c>
      <c r="E855" t="s">
        <v>231</v>
      </c>
      <c r="F855">
        <v>1</v>
      </c>
      <c r="G855" s="85">
        <v>17.638819745422133</v>
      </c>
      <c r="H855" s="85">
        <v>29113.629842180773</v>
      </c>
      <c r="I855" s="85">
        <v>6636.0593017694882</v>
      </c>
      <c r="J855" s="85">
        <v>513530.06892116927</v>
      </c>
      <c r="K855" t="s">
        <v>491</v>
      </c>
    </row>
    <row r="856" spans="2:11" x14ac:dyDescent="0.25">
      <c r="B856">
        <v>2026</v>
      </c>
      <c r="C856" t="s">
        <v>483</v>
      </c>
      <c r="D856">
        <v>2</v>
      </c>
      <c r="E856" t="s">
        <v>231</v>
      </c>
      <c r="F856">
        <v>1</v>
      </c>
      <c r="G856" s="85">
        <v>0</v>
      </c>
      <c r="H856" s="85">
        <v>29113.629842180773</v>
      </c>
      <c r="I856" s="85">
        <v>6636.0593017694882</v>
      </c>
      <c r="J856" s="85">
        <v>0</v>
      </c>
      <c r="K856" t="s">
        <v>491</v>
      </c>
    </row>
    <row r="857" spans="2:11" x14ac:dyDescent="0.25">
      <c r="B857">
        <v>2026</v>
      </c>
      <c r="C857" t="s">
        <v>484</v>
      </c>
      <c r="D857">
        <v>1</v>
      </c>
      <c r="E857" t="s">
        <v>231</v>
      </c>
      <c r="F857">
        <v>1</v>
      </c>
      <c r="G857" s="85">
        <v>15.409492524628542</v>
      </c>
      <c r="H857" s="85">
        <v>29113.629842180773</v>
      </c>
      <c r="I857" s="85">
        <v>6636.0593017694882</v>
      </c>
      <c r="J857" s="85">
        <v>448626.26141788706</v>
      </c>
      <c r="K857" t="s">
        <v>491</v>
      </c>
    </row>
    <row r="858" spans="2:11" x14ac:dyDescent="0.25">
      <c r="B858">
        <v>2026</v>
      </c>
      <c r="C858" t="s">
        <v>484</v>
      </c>
      <c r="D858">
        <v>2</v>
      </c>
      <c r="E858" t="s">
        <v>231</v>
      </c>
      <c r="F858">
        <v>1</v>
      </c>
      <c r="G858" s="85">
        <v>0</v>
      </c>
      <c r="H858" s="85">
        <v>29113.629842180773</v>
      </c>
      <c r="I858" s="85">
        <v>6636.0593017694882</v>
      </c>
      <c r="J858" s="85">
        <v>0</v>
      </c>
      <c r="K858" t="s">
        <v>491</v>
      </c>
    </row>
    <row r="859" spans="2:11" x14ac:dyDescent="0.25">
      <c r="B859">
        <v>2026</v>
      </c>
      <c r="C859" t="s">
        <v>485</v>
      </c>
      <c r="D859">
        <v>1</v>
      </c>
      <c r="E859" t="s">
        <v>231</v>
      </c>
      <c r="F859">
        <v>1</v>
      </c>
      <c r="G859" s="85">
        <v>12.286100287849248</v>
      </c>
      <c r="H859" s="85">
        <v>29113.629842180773</v>
      </c>
      <c r="I859" s="85">
        <v>6636.0593017694882</v>
      </c>
      <c r="J859" s="85">
        <v>357692.97598435363</v>
      </c>
      <c r="K859" t="s">
        <v>491</v>
      </c>
    </row>
    <row r="860" spans="2:11" x14ac:dyDescent="0.25">
      <c r="B860">
        <v>2026</v>
      </c>
      <c r="C860" t="s">
        <v>485</v>
      </c>
      <c r="D860">
        <v>2</v>
      </c>
      <c r="E860" t="s">
        <v>231</v>
      </c>
      <c r="F860">
        <v>1</v>
      </c>
      <c r="G860" s="85">
        <v>0</v>
      </c>
      <c r="H860" s="85">
        <v>29113.629842180773</v>
      </c>
      <c r="I860" s="85">
        <v>6636.0593017694882</v>
      </c>
      <c r="J860" s="85">
        <v>0</v>
      </c>
      <c r="K860" t="s">
        <v>491</v>
      </c>
    </row>
    <row r="861" spans="2:11" x14ac:dyDescent="0.25">
      <c r="B861">
        <v>2026</v>
      </c>
      <c r="C861" t="s">
        <v>486</v>
      </c>
      <c r="D861">
        <v>1</v>
      </c>
      <c r="E861" t="s">
        <v>231</v>
      </c>
      <c r="F861">
        <v>1</v>
      </c>
      <c r="G861" s="85">
        <v>15.574014059976946</v>
      </c>
      <c r="H861" s="85">
        <v>29113.629842180773</v>
      </c>
      <c r="I861" s="85">
        <v>6636.0593017694882</v>
      </c>
      <c r="J861" s="85">
        <v>453416.08049908775</v>
      </c>
      <c r="K861" t="s">
        <v>491</v>
      </c>
    </row>
    <row r="862" spans="2:11" x14ac:dyDescent="0.25">
      <c r="B862">
        <v>2026</v>
      </c>
      <c r="C862" t="s">
        <v>486</v>
      </c>
      <c r="D862">
        <v>2</v>
      </c>
      <c r="E862" t="s">
        <v>231</v>
      </c>
      <c r="F862">
        <v>1</v>
      </c>
      <c r="G862" s="85">
        <v>0</v>
      </c>
      <c r="H862" s="85">
        <v>29113.629842180773</v>
      </c>
      <c r="I862" s="85">
        <v>6636.0593017694882</v>
      </c>
      <c r="J862" s="85">
        <v>0</v>
      </c>
      <c r="K862" t="s">
        <v>491</v>
      </c>
    </row>
    <row r="863" spans="2:11" x14ac:dyDescent="0.25">
      <c r="B863">
        <v>2026</v>
      </c>
      <c r="C863" t="s">
        <v>487</v>
      </c>
      <c r="D863">
        <v>1</v>
      </c>
      <c r="E863" t="s">
        <v>231</v>
      </c>
      <c r="F863">
        <v>1</v>
      </c>
      <c r="G863" s="85">
        <v>15.702050884165986</v>
      </c>
      <c r="H863" s="85">
        <v>29113.629842180773</v>
      </c>
      <c r="I863" s="85">
        <v>6636.0593017694882</v>
      </c>
      <c r="J863" s="85">
        <v>457143.69720469584</v>
      </c>
      <c r="K863" t="s">
        <v>491</v>
      </c>
    </row>
    <row r="864" spans="2:11" x14ac:dyDescent="0.25">
      <c r="B864">
        <v>2026</v>
      </c>
      <c r="C864" t="s">
        <v>487</v>
      </c>
      <c r="D864">
        <v>2</v>
      </c>
      <c r="E864" t="s">
        <v>231</v>
      </c>
      <c r="F864">
        <v>1</v>
      </c>
      <c r="G864" s="85">
        <v>0</v>
      </c>
      <c r="H864" s="85">
        <v>29113.629842180773</v>
      </c>
      <c r="I864" s="85">
        <v>6636.0593017694882</v>
      </c>
      <c r="J864" s="85">
        <v>0</v>
      </c>
      <c r="K864" t="s">
        <v>491</v>
      </c>
    </row>
    <row r="865" spans="2:11" x14ac:dyDescent="0.25">
      <c r="B865">
        <v>2026</v>
      </c>
      <c r="C865" t="s">
        <v>488</v>
      </c>
      <c r="D865">
        <v>1</v>
      </c>
      <c r="E865" t="s">
        <v>231</v>
      </c>
      <c r="F865">
        <v>1</v>
      </c>
      <c r="G865" s="85">
        <v>15.551654205149488</v>
      </c>
      <c r="H865" s="85">
        <v>29113.629842180773</v>
      </c>
      <c r="I865" s="85">
        <v>6636.0593017694882</v>
      </c>
      <c r="J865" s="85">
        <v>452765.10396231624</v>
      </c>
      <c r="K865" t="s">
        <v>491</v>
      </c>
    </row>
    <row r="866" spans="2:11" x14ac:dyDescent="0.25">
      <c r="B866">
        <v>2026</v>
      </c>
      <c r="C866" t="s">
        <v>488</v>
      </c>
      <c r="D866">
        <v>2</v>
      </c>
      <c r="E866" t="s">
        <v>231</v>
      </c>
      <c r="F866">
        <v>1</v>
      </c>
      <c r="G866" s="85">
        <v>0</v>
      </c>
      <c r="H866" s="85">
        <v>29113.629842180773</v>
      </c>
      <c r="I866" s="85">
        <v>6636.0593017694882</v>
      </c>
      <c r="J866" s="85">
        <v>0</v>
      </c>
      <c r="K866" t="s">
        <v>491</v>
      </c>
    </row>
    <row r="867" spans="2:11" x14ac:dyDescent="0.25">
      <c r="B867">
        <v>2026</v>
      </c>
      <c r="C867" t="s">
        <v>489</v>
      </c>
      <c r="D867">
        <v>1</v>
      </c>
      <c r="E867" t="s">
        <v>231</v>
      </c>
      <c r="F867">
        <v>1</v>
      </c>
      <c r="G867" s="85">
        <v>18.290866421963926</v>
      </c>
      <c r="H867" s="85">
        <v>29113.629842180773</v>
      </c>
      <c r="I867" s="85">
        <v>6636.0593017694882</v>
      </c>
      <c r="J867" s="85">
        <v>532513.51450183126</v>
      </c>
      <c r="K867" t="s">
        <v>491</v>
      </c>
    </row>
    <row r="868" spans="2:11" x14ac:dyDescent="0.25">
      <c r="B868">
        <v>2026</v>
      </c>
      <c r="C868" t="s">
        <v>489</v>
      </c>
      <c r="D868">
        <v>2</v>
      </c>
      <c r="E868" t="s">
        <v>231</v>
      </c>
      <c r="F868">
        <v>1</v>
      </c>
      <c r="G868" s="85">
        <v>0</v>
      </c>
      <c r="H868" s="85">
        <v>29113.629842180773</v>
      </c>
      <c r="I868" s="85">
        <v>6636.0593017694882</v>
      </c>
      <c r="J868" s="85">
        <v>0</v>
      </c>
      <c r="K868" t="s">
        <v>491</v>
      </c>
    </row>
    <row r="869" spans="2:11" x14ac:dyDescent="0.25">
      <c r="B869">
        <v>2026</v>
      </c>
      <c r="C869" t="s">
        <v>490</v>
      </c>
      <c r="D869">
        <v>1</v>
      </c>
      <c r="E869" t="s">
        <v>231</v>
      </c>
      <c r="F869">
        <v>1</v>
      </c>
      <c r="G869" s="85">
        <v>16.061539201170334</v>
      </c>
      <c r="H869" s="85">
        <v>29113.629842180773</v>
      </c>
      <c r="I869" s="85">
        <v>6636.0593017694882</v>
      </c>
      <c r="J869" s="85">
        <v>467609.70699854894</v>
      </c>
      <c r="K869" t="s">
        <v>491</v>
      </c>
    </row>
    <row r="870" spans="2:11" x14ac:dyDescent="0.25">
      <c r="B870">
        <v>2026</v>
      </c>
      <c r="C870" t="s">
        <v>490</v>
      </c>
      <c r="D870">
        <v>2</v>
      </c>
      <c r="E870" t="s">
        <v>231</v>
      </c>
      <c r="F870">
        <v>1</v>
      </c>
      <c r="G870" s="85">
        <v>0</v>
      </c>
      <c r="H870" s="85">
        <v>29113.629842180773</v>
      </c>
      <c r="I870" s="85">
        <v>6636.0593017694882</v>
      </c>
      <c r="J870" s="85">
        <v>0</v>
      </c>
      <c r="K870" t="s">
        <v>491</v>
      </c>
    </row>
    <row r="871" spans="2:11" x14ac:dyDescent="0.25">
      <c r="B871">
        <v>2026</v>
      </c>
      <c r="C871" t="s">
        <v>479</v>
      </c>
      <c r="D871">
        <v>1</v>
      </c>
      <c r="E871" t="s">
        <v>231</v>
      </c>
      <c r="F871">
        <v>31</v>
      </c>
      <c r="G871" s="85">
        <v>2.9548013718305262</v>
      </c>
      <c r="H871" s="85">
        <v>29113.629842180773</v>
      </c>
      <c r="I871" s="85">
        <v>6636.0593017694882</v>
      </c>
      <c r="J871" s="85">
        <v>86024.99339664189</v>
      </c>
      <c r="K871" t="s">
        <v>491</v>
      </c>
    </row>
    <row r="872" spans="2:11" x14ac:dyDescent="0.25">
      <c r="B872">
        <v>2026</v>
      </c>
      <c r="C872" t="s">
        <v>479</v>
      </c>
      <c r="D872">
        <v>2</v>
      </c>
      <c r="E872" t="s">
        <v>231</v>
      </c>
      <c r="F872">
        <v>31</v>
      </c>
      <c r="G872" s="85">
        <v>0</v>
      </c>
      <c r="H872" s="85">
        <v>29113.629842180773</v>
      </c>
      <c r="I872" s="85">
        <v>6636.0593017694882</v>
      </c>
      <c r="J872" s="85">
        <v>0</v>
      </c>
      <c r="K872" t="s">
        <v>491</v>
      </c>
    </row>
    <row r="873" spans="2:11" x14ac:dyDescent="0.25">
      <c r="B873">
        <v>2026</v>
      </c>
      <c r="C873" t="s">
        <v>480</v>
      </c>
      <c r="D873">
        <v>1</v>
      </c>
      <c r="E873" t="s">
        <v>231</v>
      </c>
      <c r="F873">
        <v>31</v>
      </c>
      <c r="G873" s="85">
        <v>2.9663813268177703</v>
      </c>
      <c r="H873" s="85">
        <v>29113.629842180773</v>
      </c>
      <c r="I873" s="85">
        <v>6636.0593017694882</v>
      </c>
      <c r="J873" s="85">
        <v>86362.127919729639</v>
      </c>
      <c r="K873" t="s">
        <v>491</v>
      </c>
    </row>
    <row r="874" spans="2:11" x14ac:dyDescent="0.25">
      <c r="B874">
        <v>2026</v>
      </c>
      <c r="C874" t="s">
        <v>480</v>
      </c>
      <c r="D874">
        <v>2</v>
      </c>
      <c r="E874" t="s">
        <v>231</v>
      </c>
      <c r="F874">
        <v>31</v>
      </c>
      <c r="G874" s="85">
        <v>0</v>
      </c>
      <c r="H874" s="85">
        <v>29113.629842180773</v>
      </c>
      <c r="I874" s="85">
        <v>6636.0593017694882</v>
      </c>
      <c r="J874" s="85">
        <v>0</v>
      </c>
      <c r="K874" t="s">
        <v>491</v>
      </c>
    </row>
    <row r="875" spans="2:11" x14ac:dyDescent="0.25">
      <c r="B875">
        <v>2026</v>
      </c>
      <c r="C875" t="s">
        <v>481</v>
      </c>
      <c r="D875">
        <v>1</v>
      </c>
      <c r="E875" t="s">
        <v>231</v>
      </c>
      <c r="F875">
        <v>31</v>
      </c>
      <c r="G875" s="85">
        <v>2.9779612818050092</v>
      </c>
      <c r="H875" s="85">
        <v>29113.629842180773</v>
      </c>
      <c r="I875" s="85">
        <v>6636.0593017694882</v>
      </c>
      <c r="J875" s="85">
        <v>86699.262442817228</v>
      </c>
      <c r="K875" t="s">
        <v>491</v>
      </c>
    </row>
    <row r="876" spans="2:11" x14ac:dyDescent="0.25">
      <c r="B876">
        <v>2026</v>
      </c>
      <c r="C876" t="s">
        <v>481</v>
      </c>
      <c r="D876">
        <v>2</v>
      </c>
      <c r="E876" t="s">
        <v>231</v>
      </c>
      <c r="F876">
        <v>31</v>
      </c>
      <c r="G876" s="85">
        <v>0</v>
      </c>
      <c r="H876" s="85">
        <v>29113.629842180773</v>
      </c>
      <c r="I876" s="85">
        <v>6636.0593017694882</v>
      </c>
      <c r="J876" s="85">
        <v>0</v>
      </c>
      <c r="K876" t="s">
        <v>491</v>
      </c>
    </row>
    <row r="877" spans="2:11" x14ac:dyDescent="0.25">
      <c r="B877">
        <v>2026</v>
      </c>
      <c r="C877" t="s">
        <v>482</v>
      </c>
      <c r="D877">
        <v>1</v>
      </c>
      <c r="E877" t="s">
        <v>231</v>
      </c>
      <c r="F877">
        <v>31</v>
      </c>
      <c r="G877" s="85">
        <v>2.9895412367922525</v>
      </c>
      <c r="H877" s="85">
        <v>29113.629842180773</v>
      </c>
      <c r="I877" s="85">
        <v>6636.0593017694882</v>
      </c>
      <c r="J877" s="85">
        <v>87036.396965904933</v>
      </c>
      <c r="K877" t="s">
        <v>491</v>
      </c>
    </row>
    <row r="878" spans="2:11" x14ac:dyDescent="0.25">
      <c r="B878">
        <v>2026</v>
      </c>
      <c r="C878" t="s">
        <v>482</v>
      </c>
      <c r="D878">
        <v>2</v>
      </c>
      <c r="E878" t="s">
        <v>231</v>
      </c>
      <c r="F878">
        <v>31</v>
      </c>
      <c r="G878" s="85">
        <v>0</v>
      </c>
      <c r="H878" s="85">
        <v>29113.629842180773</v>
      </c>
      <c r="I878" s="85">
        <v>6636.0593017694882</v>
      </c>
      <c r="J878" s="85">
        <v>0</v>
      </c>
      <c r="K878" t="s">
        <v>491</v>
      </c>
    </row>
    <row r="879" spans="2:11" x14ac:dyDescent="0.25">
      <c r="B879">
        <v>2026</v>
      </c>
      <c r="C879" t="s">
        <v>483</v>
      </c>
      <c r="D879">
        <v>1</v>
      </c>
      <c r="E879" t="s">
        <v>231</v>
      </c>
      <c r="F879">
        <v>31</v>
      </c>
      <c r="G879" s="85">
        <v>3.0011211917794909</v>
      </c>
      <c r="H879" s="85">
        <v>29113.629842180773</v>
      </c>
      <c r="I879" s="85">
        <v>6636.0593017694882</v>
      </c>
      <c r="J879" s="85">
        <v>87373.531488992507</v>
      </c>
      <c r="K879" t="s">
        <v>491</v>
      </c>
    </row>
    <row r="880" spans="2:11" x14ac:dyDescent="0.25">
      <c r="B880">
        <v>2026</v>
      </c>
      <c r="C880" t="s">
        <v>483</v>
      </c>
      <c r="D880">
        <v>2</v>
      </c>
      <c r="E880" t="s">
        <v>231</v>
      </c>
      <c r="F880">
        <v>31</v>
      </c>
      <c r="G880" s="85">
        <v>0</v>
      </c>
      <c r="H880" s="85">
        <v>29113.629842180773</v>
      </c>
      <c r="I880" s="85">
        <v>6636.0593017694882</v>
      </c>
      <c r="J880" s="85">
        <v>0</v>
      </c>
      <c r="K880" t="s">
        <v>491</v>
      </c>
    </row>
    <row r="881" spans="2:11" x14ac:dyDescent="0.25">
      <c r="B881">
        <v>2026</v>
      </c>
      <c r="C881" t="s">
        <v>484</v>
      </c>
      <c r="D881">
        <v>1</v>
      </c>
      <c r="E881" t="s">
        <v>231</v>
      </c>
      <c r="F881">
        <v>31</v>
      </c>
      <c r="G881" s="85">
        <v>3.0127011467667351</v>
      </c>
      <c r="H881" s="85">
        <v>29113.629842180773</v>
      </c>
      <c r="I881" s="85">
        <v>6636.0593017694882</v>
      </c>
      <c r="J881" s="85">
        <v>87710.666012080255</v>
      </c>
      <c r="K881" t="s">
        <v>491</v>
      </c>
    </row>
    <row r="882" spans="2:11" x14ac:dyDescent="0.25">
      <c r="B882">
        <v>2026</v>
      </c>
      <c r="C882" t="s">
        <v>484</v>
      </c>
      <c r="D882">
        <v>2</v>
      </c>
      <c r="E882" t="s">
        <v>231</v>
      </c>
      <c r="F882">
        <v>31</v>
      </c>
      <c r="G882" s="85">
        <v>0</v>
      </c>
      <c r="H882" s="85">
        <v>29113.629842180773</v>
      </c>
      <c r="I882" s="85">
        <v>6636.0593017694882</v>
      </c>
      <c r="J882" s="85">
        <v>0</v>
      </c>
      <c r="K882" t="s">
        <v>491</v>
      </c>
    </row>
    <row r="883" spans="2:11" x14ac:dyDescent="0.25">
      <c r="B883">
        <v>2026</v>
      </c>
      <c r="C883" t="s">
        <v>485</v>
      </c>
      <c r="D883">
        <v>1</v>
      </c>
      <c r="E883" t="s">
        <v>231</v>
      </c>
      <c r="F883">
        <v>31</v>
      </c>
      <c r="G883" s="85">
        <v>3.0242811017539735</v>
      </c>
      <c r="H883" s="85">
        <v>29113.629842180773</v>
      </c>
      <c r="I883" s="85">
        <v>6636.0593017694882</v>
      </c>
      <c r="J883" s="85">
        <v>88047.800535167829</v>
      </c>
      <c r="K883" t="s">
        <v>491</v>
      </c>
    </row>
    <row r="884" spans="2:11" x14ac:dyDescent="0.25">
      <c r="B884">
        <v>2026</v>
      </c>
      <c r="C884" t="s">
        <v>485</v>
      </c>
      <c r="D884">
        <v>2</v>
      </c>
      <c r="E884" t="s">
        <v>231</v>
      </c>
      <c r="F884">
        <v>31</v>
      </c>
      <c r="G884" s="85">
        <v>0</v>
      </c>
      <c r="H884" s="85">
        <v>29113.629842180773</v>
      </c>
      <c r="I884" s="85">
        <v>6636.0593017694882</v>
      </c>
      <c r="J884" s="85">
        <v>0</v>
      </c>
      <c r="K884" t="s">
        <v>491</v>
      </c>
    </row>
    <row r="885" spans="2:11" x14ac:dyDescent="0.25">
      <c r="B885">
        <v>2026</v>
      </c>
      <c r="C885" t="s">
        <v>486</v>
      </c>
      <c r="D885">
        <v>1</v>
      </c>
      <c r="E885" t="s">
        <v>231</v>
      </c>
      <c r="F885">
        <v>31</v>
      </c>
      <c r="G885" s="85">
        <v>3.0358610567412172</v>
      </c>
      <c r="H885" s="85">
        <v>29113.629842180773</v>
      </c>
      <c r="I885" s="85">
        <v>6636.0593017694882</v>
      </c>
      <c r="J885" s="85">
        <v>88384.935058255563</v>
      </c>
      <c r="K885" t="s">
        <v>491</v>
      </c>
    </row>
    <row r="886" spans="2:11" x14ac:dyDescent="0.25">
      <c r="B886">
        <v>2026</v>
      </c>
      <c r="C886" t="s">
        <v>486</v>
      </c>
      <c r="D886">
        <v>2</v>
      </c>
      <c r="E886" t="s">
        <v>231</v>
      </c>
      <c r="F886">
        <v>31</v>
      </c>
      <c r="G886" s="85">
        <v>0</v>
      </c>
      <c r="H886" s="85">
        <v>29113.629842180773</v>
      </c>
      <c r="I886" s="85">
        <v>6636.0593017694882</v>
      </c>
      <c r="J886" s="85">
        <v>0</v>
      </c>
      <c r="K886" t="s">
        <v>491</v>
      </c>
    </row>
    <row r="887" spans="2:11" x14ac:dyDescent="0.25">
      <c r="B887">
        <v>2026</v>
      </c>
      <c r="C887" t="s">
        <v>487</v>
      </c>
      <c r="D887">
        <v>1</v>
      </c>
      <c r="E887" t="s">
        <v>231</v>
      </c>
      <c r="F887">
        <v>31</v>
      </c>
      <c r="G887" s="85">
        <v>3.0474410117284552</v>
      </c>
      <c r="H887" s="85">
        <v>29113.629842180773</v>
      </c>
      <c r="I887" s="85">
        <v>6636.0593017694882</v>
      </c>
      <c r="J887" s="85">
        <v>88722.069581343123</v>
      </c>
      <c r="K887" t="s">
        <v>491</v>
      </c>
    </row>
    <row r="888" spans="2:11" x14ac:dyDescent="0.25">
      <c r="B888">
        <v>2026</v>
      </c>
      <c r="C888" t="s">
        <v>487</v>
      </c>
      <c r="D888">
        <v>2</v>
      </c>
      <c r="E888" t="s">
        <v>231</v>
      </c>
      <c r="F888">
        <v>31</v>
      </c>
      <c r="G888" s="85">
        <v>0</v>
      </c>
      <c r="H888" s="85">
        <v>29113.629842180773</v>
      </c>
      <c r="I888" s="85">
        <v>6636.0593017694882</v>
      </c>
      <c r="J888" s="85">
        <v>0</v>
      </c>
      <c r="K888" t="s">
        <v>491</v>
      </c>
    </row>
    <row r="889" spans="2:11" x14ac:dyDescent="0.25">
      <c r="B889">
        <v>2026</v>
      </c>
      <c r="C889" t="s">
        <v>488</v>
      </c>
      <c r="D889">
        <v>1</v>
      </c>
      <c r="E889" t="s">
        <v>231</v>
      </c>
      <c r="F889">
        <v>31</v>
      </c>
      <c r="G889" s="85">
        <v>3.0590209667156998</v>
      </c>
      <c r="H889" s="85">
        <v>29113.629842180773</v>
      </c>
      <c r="I889" s="85">
        <v>6636.0593017694882</v>
      </c>
      <c r="J889" s="85">
        <v>89059.204104430872</v>
      </c>
      <c r="K889" t="s">
        <v>491</v>
      </c>
    </row>
    <row r="890" spans="2:11" x14ac:dyDescent="0.25">
      <c r="B890">
        <v>2026</v>
      </c>
      <c r="C890" t="s">
        <v>488</v>
      </c>
      <c r="D890">
        <v>2</v>
      </c>
      <c r="E890" t="s">
        <v>231</v>
      </c>
      <c r="F890">
        <v>31</v>
      </c>
      <c r="G890" s="85">
        <v>0</v>
      </c>
      <c r="H890" s="85">
        <v>29113.629842180773</v>
      </c>
      <c r="I890" s="85">
        <v>6636.0593017694882</v>
      </c>
      <c r="J890" s="85">
        <v>0</v>
      </c>
      <c r="K890" t="s">
        <v>491</v>
      </c>
    </row>
    <row r="891" spans="2:11" x14ac:dyDescent="0.25">
      <c r="B891">
        <v>2026</v>
      </c>
      <c r="C891" t="s">
        <v>489</v>
      </c>
      <c r="D891">
        <v>1</v>
      </c>
      <c r="E891" t="s">
        <v>231</v>
      </c>
      <c r="F891">
        <v>31</v>
      </c>
      <c r="G891" s="85">
        <v>3.0706009217029382</v>
      </c>
      <c r="H891" s="85">
        <v>29113.629842180773</v>
      </c>
      <c r="I891" s="85">
        <v>6636.0593017694882</v>
      </c>
      <c r="J891" s="85">
        <v>89396.338627518446</v>
      </c>
      <c r="K891" t="s">
        <v>491</v>
      </c>
    </row>
    <row r="892" spans="2:11" x14ac:dyDescent="0.25">
      <c r="B892">
        <v>2026</v>
      </c>
      <c r="C892" t="s">
        <v>489</v>
      </c>
      <c r="D892">
        <v>2</v>
      </c>
      <c r="E892" t="s">
        <v>231</v>
      </c>
      <c r="F892">
        <v>31</v>
      </c>
      <c r="G892" s="85">
        <v>0</v>
      </c>
      <c r="H892" s="85">
        <v>29113.629842180773</v>
      </c>
      <c r="I892" s="85">
        <v>6636.0593017694882</v>
      </c>
      <c r="J892" s="85">
        <v>0</v>
      </c>
      <c r="K892" t="s">
        <v>491</v>
      </c>
    </row>
    <row r="893" spans="2:11" x14ac:dyDescent="0.25">
      <c r="B893">
        <v>2026</v>
      </c>
      <c r="C893" t="s">
        <v>490</v>
      </c>
      <c r="D893">
        <v>1</v>
      </c>
      <c r="E893" t="s">
        <v>231</v>
      </c>
      <c r="F893">
        <v>31</v>
      </c>
      <c r="G893" s="85">
        <v>3.0821808766901815</v>
      </c>
      <c r="H893" s="85">
        <v>29113.629842180773</v>
      </c>
      <c r="I893" s="85">
        <v>6636.0593017694882</v>
      </c>
      <c r="J893" s="85">
        <v>89733.473150606165</v>
      </c>
      <c r="K893" t="s">
        <v>491</v>
      </c>
    </row>
    <row r="894" spans="2:11" x14ac:dyDescent="0.25">
      <c r="B894">
        <v>2026</v>
      </c>
      <c r="C894" t="s">
        <v>490</v>
      </c>
      <c r="D894">
        <v>2</v>
      </c>
      <c r="E894" t="s">
        <v>231</v>
      </c>
      <c r="F894">
        <v>31</v>
      </c>
      <c r="G894" s="85">
        <v>0</v>
      </c>
      <c r="H894" s="85">
        <v>29113.629842180773</v>
      </c>
      <c r="I894" s="85">
        <v>6636.0593017694882</v>
      </c>
      <c r="J894" s="85">
        <v>0</v>
      </c>
      <c r="K894" t="s">
        <v>491</v>
      </c>
    </row>
    <row r="895" spans="2:11" x14ac:dyDescent="0.25">
      <c r="B895">
        <v>2026</v>
      </c>
      <c r="C895" t="s">
        <v>479</v>
      </c>
      <c r="D895">
        <v>1</v>
      </c>
      <c r="E895" t="s">
        <v>169</v>
      </c>
      <c r="F895">
        <v>7</v>
      </c>
      <c r="G895" s="85">
        <v>1.2911412953465213</v>
      </c>
      <c r="H895" s="85">
        <v>22963.846685082874</v>
      </c>
      <c r="I895" s="85">
        <v>5596.9095303867407</v>
      </c>
      <c r="J895" s="85">
        <v>29649.57075511682</v>
      </c>
      <c r="K895" t="s">
        <v>491</v>
      </c>
    </row>
    <row r="896" spans="2:11" x14ac:dyDescent="0.25">
      <c r="B896">
        <v>2026</v>
      </c>
      <c r="C896" t="s">
        <v>479</v>
      </c>
      <c r="D896">
        <v>2</v>
      </c>
      <c r="E896" t="s">
        <v>169</v>
      </c>
      <c r="F896">
        <v>7</v>
      </c>
      <c r="G896" s="85">
        <v>0</v>
      </c>
      <c r="H896" s="85">
        <v>22963.846685082874</v>
      </c>
      <c r="I896" s="85">
        <v>5596.9095303867407</v>
      </c>
      <c r="J896" s="85">
        <v>0</v>
      </c>
      <c r="K896" t="s">
        <v>491</v>
      </c>
    </row>
    <row r="897" spans="2:11" x14ac:dyDescent="0.25">
      <c r="B897">
        <v>2026</v>
      </c>
      <c r="C897" t="s">
        <v>480</v>
      </c>
      <c r="D897">
        <v>1</v>
      </c>
      <c r="E897" t="s">
        <v>169</v>
      </c>
      <c r="F897">
        <v>7</v>
      </c>
      <c r="G897" s="85">
        <v>1.273313243164109</v>
      </c>
      <c r="H897" s="85">
        <v>22963.846685082874</v>
      </c>
      <c r="I897" s="85">
        <v>5596.9095303867407</v>
      </c>
      <c r="J897" s="85">
        <v>29240.170098106246</v>
      </c>
      <c r="K897" t="s">
        <v>491</v>
      </c>
    </row>
    <row r="898" spans="2:11" x14ac:dyDescent="0.25">
      <c r="B898">
        <v>2026</v>
      </c>
      <c r="C898" t="s">
        <v>480</v>
      </c>
      <c r="D898">
        <v>2</v>
      </c>
      <c r="E898" t="s">
        <v>169</v>
      </c>
      <c r="F898">
        <v>7</v>
      </c>
      <c r="G898" s="85">
        <v>0</v>
      </c>
      <c r="H898" s="85">
        <v>22963.846685082874</v>
      </c>
      <c r="I898" s="85">
        <v>5596.9095303867407</v>
      </c>
      <c r="J898" s="85">
        <v>0</v>
      </c>
      <c r="K898" t="s">
        <v>491</v>
      </c>
    </row>
    <row r="899" spans="2:11" x14ac:dyDescent="0.25">
      <c r="B899">
        <v>2026</v>
      </c>
      <c r="C899" t="s">
        <v>481</v>
      </c>
      <c r="D899">
        <v>1</v>
      </c>
      <c r="E899" t="s">
        <v>169</v>
      </c>
      <c r="F899">
        <v>7</v>
      </c>
      <c r="G899" s="85">
        <v>1.2554851909817013</v>
      </c>
      <c r="H899" s="85">
        <v>22963.846685082874</v>
      </c>
      <c r="I899" s="85">
        <v>5596.9095303867407</v>
      </c>
      <c r="J899" s="85">
        <v>28830.769441095781</v>
      </c>
      <c r="K899" t="s">
        <v>491</v>
      </c>
    </row>
    <row r="900" spans="2:11" x14ac:dyDescent="0.25">
      <c r="B900">
        <v>2026</v>
      </c>
      <c r="C900" t="s">
        <v>481</v>
      </c>
      <c r="D900">
        <v>2</v>
      </c>
      <c r="E900" t="s">
        <v>169</v>
      </c>
      <c r="F900">
        <v>7</v>
      </c>
      <c r="G900" s="85">
        <v>0</v>
      </c>
      <c r="H900" s="85">
        <v>22963.846685082874</v>
      </c>
      <c r="I900" s="85">
        <v>5596.9095303867407</v>
      </c>
      <c r="J900" s="85">
        <v>0</v>
      </c>
      <c r="K900" t="s">
        <v>491</v>
      </c>
    </row>
    <row r="901" spans="2:11" x14ac:dyDescent="0.25">
      <c r="B901">
        <v>2026</v>
      </c>
      <c r="C901" t="s">
        <v>482</v>
      </c>
      <c r="D901">
        <v>1</v>
      </c>
      <c r="E901" t="s">
        <v>169</v>
      </c>
      <c r="F901">
        <v>7</v>
      </c>
      <c r="G901" s="85">
        <v>1.2376571387992894</v>
      </c>
      <c r="H901" s="85">
        <v>22963.846685082874</v>
      </c>
      <c r="I901" s="85">
        <v>5596.9095303867407</v>
      </c>
      <c r="J901" s="85">
        <v>28421.368784085214</v>
      </c>
      <c r="K901" t="s">
        <v>491</v>
      </c>
    </row>
    <row r="902" spans="2:11" x14ac:dyDescent="0.25">
      <c r="B902">
        <v>2026</v>
      </c>
      <c r="C902" t="s">
        <v>482</v>
      </c>
      <c r="D902">
        <v>2</v>
      </c>
      <c r="E902" t="s">
        <v>169</v>
      </c>
      <c r="F902">
        <v>7</v>
      </c>
      <c r="G902" s="85">
        <v>0</v>
      </c>
      <c r="H902" s="85">
        <v>22963.846685082874</v>
      </c>
      <c r="I902" s="85">
        <v>5596.9095303867407</v>
      </c>
      <c r="J902" s="85">
        <v>0</v>
      </c>
      <c r="K902" t="s">
        <v>491</v>
      </c>
    </row>
    <row r="903" spans="2:11" x14ac:dyDescent="0.25">
      <c r="B903">
        <v>2026</v>
      </c>
      <c r="C903" t="s">
        <v>483</v>
      </c>
      <c r="D903">
        <v>1</v>
      </c>
      <c r="E903" t="s">
        <v>169</v>
      </c>
      <c r="F903">
        <v>7</v>
      </c>
      <c r="G903" s="85">
        <v>1.2198290866168817</v>
      </c>
      <c r="H903" s="85">
        <v>22963.846685082874</v>
      </c>
      <c r="I903" s="85">
        <v>5596.9095303867407</v>
      </c>
      <c r="J903" s="85">
        <v>28011.96812707475</v>
      </c>
      <c r="K903" t="s">
        <v>491</v>
      </c>
    </row>
    <row r="904" spans="2:11" x14ac:dyDescent="0.25">
      <c r="B904">
        <v>2026</v>
      </c>
      <c r="C904" t="s">
        <v>483</v>
      </c>
      <c r="D904">
        <v>2</v>
      </c>
      <c r="E904" t="s">
        <v>169</v>
      </c>
      <c r="F904">
        <v>7</v>
      </c>
      <c r="G904" s="85">
        <v>0</v>
      </c>
      <c r="H904" s="85">
        <v>22963.846685082874</v>
      </c>
      <c r="I904" s="85">
        <v>5596.9095303867407</v>
      </c>
      <c r="J904" s="85">
        <v>0</v>
      </c>
      <c r="K904" t="s">
        <v>491</v>
      </c>
    </row>
    <row r="905" spans="2:11" x14ac:dyDescent="0.25">
      <c r="B905">
        <v>2026</v>
      </c>
      <c r="C905" t="s">
        <v>484</v>
      </c>
      <c r="D905">
        <v>1</v>
      </c>
      <c r="E905" t="s">
        <v>169</v>
      </c>
      <c r="F905">
        <v>7</v>
      </c>
      <c r="G905" s="85">
        <v>1.2020010344344698</v>
      </c>
      <c r="H905" s="85">
        <v>22963.846685082874</v>
      </c>
      <c r="I905" s="85">
        <v>5596.9095303867407</v>
      </c>
      <c r="J905" s="85">
        <v>27602.567470064183</v>
      </c>
      <c r="K905" t="s">
        <v>491</v>
      </c>
    </row>
    <row r="906" spans="2:11" x14ac:dyDescent="0.25">
      <c r="B906">
        <v>2026</v>
      </c>
      <c r="C906" t="s">
        <v>484</v>
      </c>
      <c r="D906">
        <v>2</v>
      </c>
      <c r="E906" t="s">
        <v>169</v>
      </c>
      <c r="F906">
        <v>7</v>
      </c>
      <c r="G906" s="85">
        <v>0</v>
      </c>
      <c r="H906" s="85">
        <v>22963.846685082874</v>
      </c>
      <c r="I906" s="85">
        <v>5596.9095303867407</v>
      </c>
      <c r="J906" s="85">
        <v>0</v>
      </c>
      <c r="K906" t="s">
        <v>491</v>
      </c>
    </row>
    <row r="907" spans="2:11" x14ac:dyDescent="0.25">
      <c r="B907">
        <v>2026</v>
      </c>
      <c r="C907" t="s">
        <v>485</v>
      </c>
      <c r="D907">
        <v>1</v>
      </c>
      <c r="E907" t="s">
        <v>169</v>
      </c>
      <c r="F907">
        <v>7</v>
      </c>
      <c r="G907" s="85">
        <v>1.1841729822520624</v>
      </c>
      <c r="H907" s="85">
        <v>22963.846685082874</v>
      </c>
      <c r="I907" s="85">
        <v>5596.9095303867407</v>
      </c>
      <c r="J907" s="85">
        <v>27193.166813053722</v>
      </c>
      <c r="K907" t="s">
        <v>491</v>
      </c>
    </row>
    <row r="908" spans="2:11" x14ac:dyDescent="0.25">
      <c r="B908">
        <v>2026</v>
      </c>
      <c r="C908" t="s">
        <v>485</v>
      </c>
      <c r="D908">
        <v>2</v>
      </c>
      <c r="E908" t="s">
        <v>169</v>
      </c>
      <c r="F908">
        <v>7</v>
      </c>
      <c r="G908" s="85">
        <v>0</v>
      </c>
      <c r="H908" s="85">
        <v>22963.846685082874</v>
      </c>
      <c r="I908" s="85">
        <v>5596.9095303867407</v>
      </c>
      <c r="J908" s="85">
        <v>0</v>
      </c>
      <c r="K908" t="s">
        <v>491</v>
      </c>
    </row>
    <row r="909" spans="2:11" x14ac:dyDescent="0.25">
      <c r="B909">
        <v>2026</v>
      </c>
      <c r="C909" t="s">
        <v>486</v>
      </c>
      <c r="D909">
        <v>1</v>
      </c>
      <c r="E909" t="s">
        <v>169</v>
      </c>
      <c r="F909">
        <v>7</v>
      </c>
      <c r="G909" s="85">
        <v>1.16634493006965</v>
      </c>
      <c r="H909" s="85">
        <v>22963.846685082874</v>
      </c>
      <c r="I909" s="85">
        <v>5596.9095303867407</v>
      </c>
      <c r="J909" s="85">
        <v>26783.766156043148</v>
      </c>
      <c r="K909" t="s">
        <v>491</v>
      </c>
    </row>
    <row r="910" spans="2:11" x14ac:dyDescent="0.25">
      <c r="B910">
        <v>2026</v>
      </c>
      <c r="C910" t="s">
        <v>486</v>
      </c>
      <c r="D910">
        <v>2</v>
      </c>
      <c r="E910" t="s">
        <v>169</v>
      </c>
      <c r="F910">
        <v>7</v>
      </c>
      <c r="G910" s="85">
        <v>0</v>
      </c>
      <c r="H910" s="85">
        <v>22963.846685082874</v>
      </c>
      <c r="I910" s="85">
        <v>5596.9095303867407</v>
      </c>
      <c r="J910" s="85">
        <v>0</v>
      </c>
      <c r="K910" t="s">
        <v>491</v>
      </c>
    </row>
    <row r="911" spans="2:11" x14ac:dyDescent="0.25">
      <c r="B911">
        <v>2026</v>
      </c>
      <c r="C911" t="s">
        <v>487</v>
      </c>
      <c r="D911">
        <v>1</v>
      </c>
      <c r="E911" t="s">
        <v>169</v>
      </c>
      <c r="F911">
        <v>7</v>
      </c>
      <c r="G911" s="85">
        <v>1.1485168778872423</v>
      </c>
      <c r="H911" s="85">
        <v>22963.846685082874</v>
      </c>
      <c r="I911" s="85">
        <v>5596.9095303867407</v>
      </c>
      <c r="J911" s="85">
        <v>26374.36549903268</v>
      </c>
      <c r="K911" t="s">
        <v>491</v>
      </c>
    </row>
    <row r="912" spans="2:11" x14ac:dyDescent="0.25">
      <c r="B912">
        <v>2026</v>
      </c>
      <c r="C912" t="s">
        <v>487</v>
      </c>
      <c r="D912">
        <v>2</v>
      </c>
      <c r="E912" t="s">
        <v>169</v>
      </c>
      <c r="F912">
        <v>7</v>
      </c>
      <c r="G912" s="85">
        <v>0</v>
      </c>
      <c r="H912" s="85">
        <v>22963.846685082874</v>
      </c>
      <c r="I912" s="85">
        <v>5596.9095303867407</v>
      </c>
      <c r="J912" s="85">
        <v>0</v>
      </c>
      <c r="K912" t="s">
        <v>491</v>
      </c>
    </row>
    <row r="913" spans="2:11" x14ac:dyDescent="0.25">
      <c r="B913">
        <v>2026</v>
      </c>
      <c r="C913" t="s">
        <v>488</v>
      </c>
      <c r="D913">
        <v>1</v>
      </c>
      <c r="E913" t="s">
        <v>169</v>
      </c>
      <c r="F913">
        <v>7</v>
      </c>
      <c r="G913" s="85">
        <v>1.1306888257048302</v>
      </c>
      <c r="H913" s="85">
        <v>22963.846685082874</v>
      </c>
      <c r="I913" s="85">
        <v>5596.9095303867407</v>
      </c>
      <c r="J913" s="85">
        <v>25964.964842022113</v>
      </c>
      <c r="K913" t="s">
        <v>491</v>
      </c>
    </row>
    <row r="914" spans="2:11" x14ac:dyDescent="0.25">
      <c r="B914">
        <v>2026</v>
      </c>
      <c r="C914" t="s">
        <v>488</v>
      </c>
      <c r="D914">
        <v>2</v>
      </c>
      <c r="E914" t="s">
        <v>169</v>
      </c>
      <c r="F914">
        <v>7</v>
      </c>
      <c r="G914" s="85">
        <v>0</v>
      </c>
      <c r="H914" s="85">
        <v>22963.846685082874</v>
      </c>
      <c r="I914" s="85">
        <v>5596.9095303867407</v>
      </c>
      <c r="J914" s="85">
        <v>0</v>
      </c>
      <c r="K914" t="s">
        <v>491</v>
      </c>
    </row>
    <row r="915" spans="2:11" x14ac:dyDescent="0.25">
      <c r="B915">
        <v>2026</v>
      </c>
      <c r="C915" t="s">
        <v>489</v>
      </c>
      <c r="D915">
        <v>1</v>
      </c>
      <c r="E915" t="s">
        <v>169</v>
      </c>
      <c r="F915">
        <v>7</v>
      </c>
      <c r="G915" s="85">
        <v>1.1128607735224227</v>
      </c>
      <c r="H915" s="85">
        <v>22963.846685082874</v>
      </c>
      <c r="I915" s="85">
        <v>5596.9095303867407</v>
      </c>
      <c r="J915" s="85">
        <v>25555.564185011652</v>
      </c>
      <c r="K915" t="s">
        <v>491</v>
      </c>
    </row>
    <row r="916" spans="2:11" x14ac:dyDescent="0.25">
      <c r="B916">
        <v>2026</v>
      </c>
      <c r="C916" t="s">
        <v>489</v>
      </c>
      <c r="D916">
        <v>2</v>
      </c>
      <c r="E916" t="s">
        <v>169</v>
      </c>
      <c r="F916">
        <v>7</v>
      </c>
      <c r="G916" s="85">
        <v>0</v>
      </c>
      <c r="H916" s="85">
        <v>22963.846685082874</v>
      </c>
      <c r="I916" s="85">
        <v>5596.9095303867407</v>
      </c>
      <c r="J916" s="85">
        <v>0</v>
      </c>
      <c r="K916" t="s">
        <v>491</v>
      </c>
    </row>
    <row r="917" spans="2:11" x14ac:dyDescent="0.25">
      <c r="B917">
        <v>2026</v>
      </c>
      <c r="C917" t="s">
        <v>490</v>
      </c>
      <c r="D917">
        <v>1</v>
      </c>
      <c r="E917" t="s">
        <v>169</v>
      </c>
      <c r="F917">
        <v>7</v>
      </c>
      <c r="G917" s="85">
        <v>1.0950327213400106</v>
      </c>
      <c r="H917" s="85">
        <v>22963.846685082874</v>
      </c>
      <c r="I917" s="85">
        <v>5596.9095303867407</v>
      </c>
      <c r="J917" s="85">
        <v>25146.163528001081</v>
      </c>
      <c r="K917" t="s">
        <v>491</v>
      </c>
    </row>
    <row r="918" spans="2:11" x14ac:dyDescent="0.25">
      <c r="B918">
        <v>2026</v>
      </c>
      <c r="C918" t="s">
        <v>490</v>
      </c>
      <c r="D918">
        <v>2</v>
      </c>
      <c r="E918" t="s">
        <v>169</v>
      </c>
      <c r="F918">
        <v>7</v>
      </c>
      <c r="G918" s="85">
        <v>0</v>
      </c>
      <c r="H918" s="85">
        <v>22963.846685082874</v>
      </c>
      <c r="I918" s="85">
        <v>5596.9095303867407</v>
      </c>
      <c r="J918" s="85">
        <v>0</v>
      </c>
      <c r="K918" t="s">
        <v>491</v>
      </c>
    </row>
    <row r="919" spans="2:11" x14ac:dyDescent="0.25">
      <c r="B919">
        <v>2026</v>
      </c>
      <c r="C919" t="s">
        <v>479</v>
      </c>
      <c r="D919">
        <v>1</v>
      </c>
      <c r="E919" t="s">
        <v>231</v>
      </c>
      <c r="F919">
        <v>8</v>
      </c>
      <c r="G919" s="85">
        <v>2.977832413961389</v>
      </c>
      <c r="H919" s="85">
        <v>29113.629842180773</v>
      </c>
      <c r="I919" s="85">
        <v>6636.0593017694882</v>
      </c>
      <c r="J919" s="85">
        <v>86695.510632119505</v>
      </c>
      <c r="K919" t="s">
        <v>491</v>
      </c>
    </row>
    <row r="920" spans="2:11" x14ac:dyDescent="0.25">
      <c r="B920">
        <v>2026</v>
      </c>
      <c r="C920" t="s">
        <v>479</v>
      </c>
      <c r="D920">
        <v>2</v>
      </c>
      <c r="E920" t="s">
        <v>231</v>
      </c>
      <c r="F920">
        <v>8</v>
      </c>
      <c r="G920" s="85">
        <v>0</v>
      </c>
      <c r="H920" s="85">
        <v>29113.629842180773</v>
      </c>
      <c r="I920" s="85">
        <v>6636.0593017694882</v>
      </c>
      <c r="J920" s="85">
        <v>0</v>
      </c>
      <c r="K920" t="s">
        <v>491</v>
      </c>
    </row>
    <row r="921" spans="2:11" x14ac:dyDescent="0.25">
      <c r="B921">
        <v>2026</v>
      </c>
      <c r="C921" t="s">
        <v>480</v>
      </c>
      <c r="D921">
        <v>1</v>
      </c>
      <c r="E921" t="s">
        <v>231</v>
      </c>
      <c r="F921">
        <v>8</v>
      </c>
      <c r="G921" s="85">
        <v>2.385033839423047</v>
      </c>
      <c r="H921" s="85">
        <v>29113.629842180773</v>
      </c>
      <c r="I921" s="85">
        <v>6636.0593017694882</v>
      </c>
      <c r="J921" s="85">
        <v>69436.99236203781</v>
      </c>
      <c r="K921" t="s">
        <v>491</v>
      </c>
    </row>
    <row r="922" spans="2:11" x14ac:dyDescent="0.25">
      <c r="B922">
        <v>2026</v>
      </c>
      <c r="C922" t="s">
        <v>480</v>
      </c>
      <c r="D922">
        <v>2</v>
      </c>
      <c r="E922" t="s">
        <v>231</v>
      </c>
      <c r="F922">
        <v>8</v>
      </c>
      <c r="G922" s="85">
        <v>0</v>
      </c>
      <c r="H922" s="85">
        <v>29113.629842180773</v>
      </c>
      <c r="I922" s="85">
        <v>6636.0593017694882</v>
      </c>
      <c r="J922" s="85">
        <v>0</v>
      </c>
      <c r="K922" t="s">
        <v>491</v>
      </c>
    </row>
    <row r="923" spans="2:11" x14ac:dyDescent="0.25">
      <c r="B923">
        <v>2026</v>
      </c>
      <c r="C923" t="s">
        <v>481</v>
      </c>
      <c r="D923">
        <v>1</v>
      </c>
      <c r="E923" t="s">
        <v>231</v>
      </c>
      <c r="F923">
        <v>8</v>
      </c>
      <c r="G923" s="85">
        <v>4.2952411301647242</v>
      </c>
      <c r="H923" s="85">
        <v>29113.629842180773</v>
      </c>
      <c r="I923" s="85">
        <v>6636.0593017694882</v>
      </c>
      <c r="J923" s="85">
        <v>125050.06034652599</v>
      </c>
      <c r="K923" t="s">
        <v>491</v>
      </c>
    </row>
    <row r="924" spans="2:11" x14ac:dyDescent="0.25">
      <c r="B924">
        <v>2026</v>
      </c>
      <c r="C924" t="s">
        <v>481</v>
      </c>
      <c r="D924">
        <v>2</v>
      </c>
      <c r="E924" t="s">
        <v>231</v>
      </c>
      <c r="F924">
        <v>8</v>
      </c>
      <c r="G924" s="85">
        <v>0</v>
      </c>
      <c r="H924" s="85">
        <v>29113.629842180773</v>
      </c>
      <c r="I924" s="85">
        <v>6636.0593017694882</v>
      </c>
      <c r="J924" s="85">
        <v>0</v>
      </c>
      <c r="K924" t="s">
        <v>491</v>
      </c>
    </row>
    <row r="925" spans="2:11" x14ac:dyDescent="0.25">
      <c r="B925">
        <v>2026</v>
      </c>
      <c r="C925" t="s">
        <v>482</v>
      </c>
      <c r="D925">
        <v>1</v>
      </c>
      <c r="E925" t="s">
        <v>231</v>
      </c>
      <c r="F925">
        <v>8</v>
      </c>
      <c r="G925" s="85">
        <v>3.7050872552104224</v>
      </c>
      <c r="H925" s="85">
        <v>29113.629842180773</v>
      </c>
      <c r="I925" s="85">
        <v>6636.0593017694882</v>
      </c>
      <c r="J925" s="85">
        <v>107868.53888117781</v>
      </c>
      <c r="K925" t="s">
        <v>491</v>
      </c>
    </row>
    <row r="926" spans="2:11" x14ac:dyDescent="0.25">
      <c r="B926">
        <v>2026</v>
      </c>
      <c r="C926" t="s">
        <v>482</v>
      </c>
      <c r="D926">
        <v>2</v>
      </c>
      <c r="E926" t="s">
        <v>231</v>
      </c>
      <c r="F926">
        <v>8</v>
      </c>
      <c r="G926" s="85">
        <v>0</v>
      </c>
      <c r="H926" s="85">
        <v>29113.629842180773</v>
      </c>
      <c r="I926" s="85">
        <v>6636.0593017694882</v>
      </c>
      <c r="J926" s="85">
        <v>0</v>
      </c>
      <c r="K926" t="s">
        <v>491</v>
      </c>
    </row>
    <row r="927" spans="2:11" x14ac:dyDescent="0.25">
      <c r="B927">
        <v>2026</v>
      </c>
      <c r="C927" t="s">
        <v>483</v>
      </c>
      <c r="D927">
        <v>1</v>
      </c>
      <c r="E927" t="s">
        <v>231</v>
      </c>
      <c r="F927">
        <v>8</v>
      </c>
      <c r="G927" s="85">
        <v>6.5871957880287377</v>
      </c>
      <c r="H927" s="85">
        <v>29113.629842180773</v>
      </c>
      <c r="I927" s="85">
        <v>6636.0593017694882</v>
      </c>
      <c r="J927" s="85">
        <v>191777.17987064095</v>
      </c>
      <c r="K927" t="s">
        <v>491</v>
      </c>
    </row>
    <row r="928" spans="2:11" x14ac:dyDescent="0.25">
      <c r="B928">
        <v>2026</v>
      </c>
      <c r="C928" t="s">
        <v>483</v>
      </c>
      <c r="D928">
        <v>2</v>
      </c>
      <c r="E928" t="s">
        <v>231</v>
      </c>
      <c r="F928">
        <v>8</v>
      </c>
      <c r="G928" s="85">
        <v>0</v>
      </c>
      <c r="H928" s="85">
        <v>29113.629842180773</v>
      </c>
      <c r="I928" s="85">
        <v>6636.0593017694882</v>
      </c>
      <c r="J928" s="85">
        <v>0</v>
      </c>
      <c r="K928" t="s">
        <v>491</v>
      </c>
    </row>
    <row r="929" spans="2:11" x14ac:dyDescent="0.25">
      <c r="B929">
        <v>2026</v>
      </c>
      <c r="C929" t="s">
        <v>484</v>
      </c>
      <c r="D929">
        <v>1</v>
      </c>
      <c r="E929" t="s">
        <v>231</v>
      </c>
      <c r="F929">
        <v>8</v>
      </c>
      <c r="G929" s="85">
        <v>4.1498116337899198</v>
      </c>
      <c r="H929" s="85">
        <v>29113.629842180773</v>
      </c>
      <c r="I929" s="85">
        <v>6636.0593017694882</v>
      </c>
      <c r="J929" s="85">
        <v>120816.07982093516</v>
      </c>
      <c r="K929" t="s">
        <v>491</v>
      </c>
    </row>
    <row r="930" spans="2:11" x14ac:dyDescent="0.25">
      <c r="B930">
        <v>2026</v>
      </c>
      <c r="C930" t="s">
        <v>484</v>
      </c>
      <c r="D930">
        <v>2</v>
      </c>
      <c r="E930" t="s">
        <v>231</v>
      </c>
      <c r="F930">
        <v>8</v>
      </c>
      <c r="G930" s="85">
        <v>0</v>
      </c>
      <c r="H930" s="85">
        <v>29113.629842180773</v>
      </c>
      <c r="I930" s="85">
        <v>6636.0593017694882</v>
      </c>
      <c r="J930" s="85">
        <v>0</v>
      </c>
      <c r="K930" t="s">
        <v>491</v>
      </c>
    </row>
    <row r="931" spans="2:11" x14ac:dyDescent="0.25">
      <c r="B931">
        <v>2026</v>
      </c>
      <c r="C931" t="s">
        <v>485</v>
      </c>
      <c r="D931">
        <v>1</v>
      </c>
      <c r="E931" t="s">
        <v>231</v>
      </c>
      <c r="F931">
        <v>8</v>
      </c>
      <c r="G931" s="85">
        <v>3.2191649957731698</v>
      </c>
      <c r="H931" s="85">
        <v>29113.629842180773</v>
      </c>
      <c r="I931" s="85">
        <v>6636.0593017694882</v>
      </c>
      <c r="J931" s="85">
        <v>93721.578087845497</v>
      </c>
      <c r="K931" t="s">
        <v>491</v>
      </c>
    </row>
    <row r="932" spans="2:11" x14ac:dyDescent="0.25">
      <c r="B932">
        <v>2026</v>
      </c>
      <c r="C932" t="s">
        <v>485</v>
      </c>
      <c r="D932">
        <v>2</v>
      </c>
      <c r="E932" t="s">
        <v>231</v>
      </c>
      <c r="F932">
        <v>8</v>
      </c>
      <c r="G932" s="85">
        <v>0</v>
      </c>
      <c r="H932" s="85">
        <v>29113.629842180773</v>
      </c>
      <c r="I932" s="85">
        <v>6636.0593017694882</v>
      </c>
      <c r="J932" s="85">
        <v>0</v>
      </c>
      <c r="K932" t="s">
        <v>491</v>
      </c>
    </row>
    <row r="933" spans="2:11" x14ac:dyDescent="0.25">
      <c r="B933">
        <v>2026</v>
      </c>
      <c r="C933" t="s">
        <v>486</v>
      </c>
      <c r="D933">
        <v>1</v>
      </c>
      <c r="E933" t="s">
        <v>231</v>
      </c>
      <c r="F933">
        <v>8</v>
      </c>
      <c r="G933" s="85">
        <v>2.6263664212348283</v>
      </c>
      <c r="H933" s="85">
        <v>29113.629842180773</v>
      </c>
      <c r="I933" s="85">
        <v>6636.0593017694882</v>
      </c>
      <c r="J933" s="85">
        <v>76463.059817763817</v>
      </c>
      <c r="K933" t="s">
        <v>491</v>
      </c>
    </row>
    <row r="934" spans="2:11" x14ac:dyDescent="0.25">
      <c r="B934">
        <v>2026</v>
      </c>
      <c r="C934" t="s">
        <v>486</v>
      </c>
      <c r="D934">
        <v>2</v>
      </c>
      <c r="E934" t="s">
        <v>231</v>
      </c>
      <c r="F934">
        <v>8</v>
      </c>
      <c r="G934" s="85">
        <v>0</v>
      </c>
      <c r="H934" s="85">
        <v>29113.629842180773</v>
      </c>
      <c r="I934" s="85">
        <v>6636.0593017694882</v>
      </c>
      <c r="J934" s="85">
        <v>0</v>
      </c>
      <c r="K934" t="s">
        <v>491</v>
      </c>
    </row>
    <row r="935" spans="2:11" x14ac:dyDescent="0.25">
      <c r="B935">
        <v>2026</v>
      </c>
      <c r="C935" t="s">
        <v>487</v>
      </c>
      <c r="D935">
        <v>1</v>
      </c>
      <c r="E935" t="s">
        <v>231</v>
      </c>
      <c r="F935">
        <v>8</v>
      </c>
      <c r="G935" s="85">
        <v>4.5365737119765059</v>
      </c>
      <c r="H935" s="85">
        <v>29113.629842180773</v>
      </c>
      <c r="I935" s="85">
        <v>6636.0593017694882</v>
      </c>
      <c r="J935" s="85">
        <v>132076.12780225201</v>
      </c>
      <c r="K935" t="s">
        <v>491</v>
      </c>
    </row>
    <row r="936" spans="2:11" x14ac:dyDescent="0.25">
      <c r="B936">
        <v>2026</v>
      </c>
      <c r="C936" t="s">
        <v>487</v>
      </c>
      <c r="D936">
        <v>2</v>
      </c>
      <c r="E936" t="s">
        <v>231</v>
      </c>
      <c r="F936">
        <v>8</v>
      </c>
      <c r="G936" s="85">
        <v>0</v>
      </c>
      <c r="H936" s="85">
        <v>29113.629842180773</v>
      </c>
      <c r="I936" s="85">
        <v>6636.0593017694882</v>
      </c>
      <c r="J936" s="85">
        <v>0</v>
      </c>
      <c r="K936" t="s">
        <v>491</v>
      </c>
    </row>
    <row r="937" spans="2:11" x14ac:dyDescent="0.25">
      <c r="B937">
        <v>2026</v>
      </c>
      <c r="C937" t="s">
        <v>488</v>
      </c>
      <c r="D937">
        <v>1</v>
      </c>
      <c r="E937" t="s">
        <v>231</v>
      </c>
      <c r="F937">
        <v>8</v>
      </c>
      <c r="G937" s="85">
        <v>3.9464198370222037</v>
      </c>
      <c r="H937" s="85">
        <v>29113.629842180773</v>
      </c>
      <c r="I937" s="85">
        <v>6636.0593017694882</v>
      </c>
      <c r="J937" s="85">
        <v>114894.60633690382</v>
      </c>
      <c r="K937" t="s">
        <v>491</v>
      </c>
    </row>
    <row r="938" spans="2:11" x14ac:dyDescent="0.25">
      <c r="B938">
        <v>2026</v>
      </c>
      <c r="C938" t="s">
        <v>488</v>
      </c>
      <c r="D938">
        <v>2</v>
      </c>
      <c r="E938" t="s">
        <v>231</v>
      </c>
      <c r="F938">
        <v>8</v>
      </c>
      <c r="G938" s="85">
        <v>0</v>
      </c>
      <c r="H938" s="85">
        <v>29113.629842180773</v>
      </c>
      <c r="I938" s="85">
        <v>6636.0593017694882</v>
      </c>
      <c r="J938" s="85">
        <v>0</v>
      </c>
      <c r="K938" t="s">
        <v>491</v>
      </c>
    </row>
    <row r="939" spans="2:11" x14ac:dyDescent="0.25">
      <c r="B939">
        <v>2026</v>
      </c>
      <c r="C939" t="s">
        <v>489</v>
      </c>
      <c r="D939">
        <v>1</v>
      </c>
      <c r="E939" t="s">
        <v>231</v>
      </c>
      <c r="F939">
        <v>8</v>
      </c>
      <c r="G939" s="85">
        <v>6.8285283698405195</v>
      </c>
      <c r="H939" s="85">
        <v>29113.629842180773</v>
      </c>
      <c r="I939" s="85">
        <v>6636.0593017694882</v>
      </c>
      <c r="J939" s="85">
        <v>198803.24732636698</v>
      </c>
      <c r="K939" t="s">
        <v>491</v>
      </c>
    </row>
    <row r="940" spans="2:11" x14ac:dyDescent="0.25">
      <c r="B940">
        <v>2026</v>
      </c>
      <c r="C940" t="s">
        <v>489</v>
      </c>
      <c r="D940">
        <v>2</v>
      </c>
      <c r="E940" t="s">
        <v>231</v>
      </c>
      <c r="F940">
        <v>8</v>
      </c>
      <c r="G940" s="85">
        <v>0</v>
      </c>
      <c r="H940" s="85">
        <v>29113.629842180773</v>
      </c>
      <c r="I940" s="85">
        <v>6636.0593017694882</v>
      </c>
      <c r="J940" s="85">
        <v>0</v>
      </c>
      <c r="K940" t="s">
        <v>491</v>
      </c>
    </row>
    <row r="941" spans="2:11" x14ac:dyDescent="0.25">
      <c r="B941">
        <v>2026</v>
      </c>
      <c r="C941" t="s">
        <v>490</v>
      </c>
      <c r="D941">
        <v>1</v>
      </c>
      <c r="E941" t="s">
        <v>231</v>
      </c>
      <c r="F941">
        <v>8</v>
      </c>
      <c r="G941" s="85">
        <v>4.3911442156017007</v>
      </c>
      <c r="H941" s="85">
        <v>29113.629842180773</v>
      </c>
      <c r="I941" s="85">
        <v>6636.0593017694882</v>
      </c>
      <c r="J941" s="85">
        <v>127842.14727666116</v>
      </c>
      <c r="K941" t="s">
        <v>491</v>
      </c>
    </row>
    <row r="942" spans="2:11" x14ac:dyDescent="0.25">
      <c r="B942">
        <v>2026</v>
      </c>
      <c r="C942" t="s">
        <v>490</v>
      </c>
      <c r="D942">
        <v>2</v>
      </c>
      <c r="E942" t="s">
        <v>231</v>
      </c>
      <c r="F942">
        <v>8</v>
      </c>
      <c r="G942" s="85">
        <v>0</v>
      </c>
      <c r="H942" s="85">
        <v>29113.629842180773</v>
      </c>
      <c r="I942" s="85">
        <v>6636.0593017694882</v>
      </c>
      <c r="J942" s="85">
        <v>0</v>
      </c>
      <c r="K942" t="s">
        <v>491</v>
      </c>
    </row>
    <row r="943" spans="2:11" x14ac:dyDescent="0.25">
      <c r="B943">
        <v>2026</v>
      </c>
      <c r="C943" t="s">
        <v>479</v>
      </c>
      <c r="D943">
        <v>1</v>
      </c>
      <c r="E943" t="s">
        <v>131</v>
      </c>
      <c r="F943">
        <v>15</v>
      </c>
      <c r="G943" s="85">
        <v>6.8200354082765839</v>
      </c>
      <c r="H943" s="85">
        <v>9367.3143996013951</v>
      </c>
      <c r="I943" s="85">
        <v>2655.2732104301613</v>
      </c>
      <c r="J943" s="85">
        <v>63885.415885740622</v>
      </c>
      <c r="K943" t="s">
        <v>491</v>
      </c>
    </row>
    <row r="944" spans="2:11" x14ac:dyDescent="0.25">
      <c r="B944">
        <v>2026</v>
      </c>
      <c r="C944" t="s">
        <v>479</v>
      </c>
      <c r="D944">
        <v>2</v>
      </c>
      <c r="E944" t="s">
        <v>131</v>
      </c>
      <c r="F944">
        <v>15</v>
      </c>
      <c r="G944" s="85">
        <v>1.3812729940813329</v>
      </c>
      <c r="H944" s="85">
        <v>9367.3143996013951</v>
      </c>
      <c r="I944" s="85">
        <v>2655.2732104301613</v>
      </c>
      <c r="J944" s="85">
        <v>12938.818407238601</v>
      </c>
      <c r="K944" t="s">
        <v>491</v>
      </c>
    </row>
    <row r="945" spans="2:11" x14ac:dyDescent="0.25">
      <c r="B945">
        <v>2026</v>
      </c>
      <c r="C945" t="s">
        <v>480</v>
      </c>
      <c r="D945">
        <v>1</v>
      </c>
      <c r="E945" t="s">
        <v>131</v>
      </c>
      <c r="F945">
        <v>15</v>
      </c>
      <c r="G945" s="85">
        <v>6.899872225492329</v>
      </c>
      <c r="H945" s="85">
        <v>9367.3143996013951</v>
      </c>
      <c r="I945" s="85">
        <v>2655.2732104301613</v>
      </c>
      <c r="J945" s="85">
        <v>64633.27245326402</v>
      </c>
      <c r="K945" t="s">
        <v>491</v>
      </c>
    </row>
    <row r="946" spans="2:11" x14ac:dyDescent="0.25">
      <c r="B946">
        <v>2026</v>
      </c>
      <c r="C946" t="s">
        <v>480</v>
      </c>
      <c r="D946">
        <v>2</v>
      </c>
      <c r="E946" t="s">
        <v>131</v>
      </c>
      <c r="F946">
        <v>15</v>
      </c>
      <c r="G946" s="85">
        <v>1.3974424760490791</v>
      </c>
      <c r="H946" s="85">
        <v>9367.3143996013951</v>
      </c>
      <c r="I946" s="85">
        <v>2655.2732104301613</v>
      </c>
      <c r="J946" s="85">
        <v>13090.283028509166</v>
      </c>
      <c r="K946" t="s">
        <v>491</v>
      </c>
    </row>
    <row r="947" spans="2:11" x14ac:dyDescent="0.25">
      <c r="B947">
        <v>2026</v>
      </c>
      <c r="C947" t="s">
        <v>481</v>
      </c>
      <c r="D947">
        <v>1</v>
      </c>
      <c r="E947" t="s">
        <v>131</v>
      </c>
      <c r="F947">
        <v>15</v>
      </c>
      <c r="G947" s="85">
        <v>6.9797090427080821</v>
      </c>
      <c r="H947" s="85">
        <v>9367.3143996013951</v>
      </c>
      <c r="I947" s="85">
        <v>2655.2732104301613</v>
      </c>
      <c r="J947" s="85">
        <v>65381.129020787484</v>
      </c>
      <c r="K947" t="s">
        <v>491</v>
      </c>
    </row>
    <row r="948" spans="2:11" x14ac:dyDescent="0.25">
      <c r="B948">
        <v>2026</v>
      </c>
      <c r="C948" t="s">
        <v>481</v>
      </c>
      <c r="D948">
        <v>2</v>
      </c>
      <c r="E948" t="s">
        <v>131</v>
      </c>
      <c r="F948">
        <v>15</v>
      </c>
      <c r="G948" s="85">
        <v>1.4136119580168263</v>
      </c>
      <c r="H948" s="85">
        <v>9367.3143996013951</v>
      </c>
      <c r="I948" s="85">
        <v>2655.2732104301613</v>
      </c>
      <c r="J948" s="85">
        <v>13241.74764977974</v>
      </c>
      <c r="K948" t="s">
        <v>491</v>
      </c>
    </row>
    <row r="949" spans="2:11" x14ac:dyDescent="0.25">
      <c r="B949">
        <v>2026</v>
      </c>
      <c r="C949" t="s">
        <v>482</v>
      </c>
      <c r="D949">
        <v>1</v>
      </c>
      <c r="E949" t="s">
        <v>131</v>
      </c>
      <c r="F949">
        <v>15</v>
      </c>
      <c r="G949" s="85">
        <v>7.0595458599238272</v>
      </c>
      <c r="H949" s="85">
        <v>9367.3143996013951</v>
      </c>
      <c r="I949" s="85">
        <v>2655.2732104301613</v>
      </c>
      <c r="J949" s="85">
        <v>66128.985588310883</v>
      </c>
      <c r="K949" t="s">
        <v>491</v>
      </c>
    </row>
    <row r="950" spans="2:11" x14ac:dyDescent="0.25">
      <c r="B950">
        <v>2026</v>
      </c>
      <c r="C950" t="s">
        <v>482</v>
      </c>
      <c r="D950">
        <v>2</v>
      </c>
      <c r="E950" t="s">
        <v>131</v>
      </c>
      <c r="F950">
        <v>15</v>
      </c>
      <c r="G950" s="85">
        <v>1.4297814399845725</v>
      </c>
      <c r="H950" s="85">
        <v>9367.3143996013951</v>
      </c>
      <c r="I950" s="85">
        <v>2655.2732104301613</v>
      </c>
      <c r="J950" s="85">
        <v>13393.212271050304</v>
      </c>
      <c r="K950" t="s">
        <v>491</v>
      </c>
    </row>
    <row r="951" spans="2:11" x14ac:dyDescent="0.25">
      <c r="B951">
        <v>2026</v>
      </c>
      <c r="C951" t="s">
        <v>483</v>
      </c>
      <c r="D951">
        <v>1</v>
      </c>
      <c r="E951" t="s">
        <v>131</v>
      </c>
      <c r="F951">
        <v>15</v>
      </c>
      <c r="G951" s="85">
        <v>7.1393826771395803</v>
      </c>
      <c r="H951" s="85">
        <v>9367.3143996013951</v>
      </c>
      <c r="I951" s="85">
        <v>2655.2732104301613</v>
      </c>
      <c r="J951" s="85">
        <v>66876.842155834354</v>
      </c>
      <c r="K951" t="s">
        <v>491</v>
      </c>
    </row>
    <row r="952" spans="2:11" x14ac:dyDescent="0.25">
      <c r="B952">
        <v>2026</v>
      </c>
      <c r="C952" t="s">
        <v>483</v>
      </c>
      <c r="D952">
        <v>2</v>
      </c>
      <c r="E952" t="s">
        <v>131</v>
      </c>
      <c r="F952">
        <v>15</v>
      </c>
      <c r="G952" s="85">
        <v>1.4459509219523197</v>
      </c>
      <c r="H952" s="85">
        <v>9367.3143996013951</v>
      </c>
      <c r="I952" s="85">
        <v>2655.2732104301613</v>
      </c>
      <c r="J952" s="85">
        <v>13544.676892320877</v>
      </c>
      <c r="K952" t="s">
        <v>491</v>
      </c>
    </row>
    <row r="953" spans="2:11" x14ac:dyDescent="0.25">
      <c r="B953">
        <v>2026</v>
      </c>
      <c r="C953" t="s">
        <v>484</v>
      </c>
      <c r="D953">
        <v>1</v>
      </c>
      <c r="E953" t="s">
        <v>131</v>
      </c>
      <c r="F953">
        <v>15</v>
      </c>
      <c r="G953" s="85">
        <v>7.2192194943553254</v>
      </c>
      <c r="H953" s="85">
        <v>9367.3143996013951</v>
      </c>
      <c r="I953" s="85">
        <v>2655.2732104301613</v>
      </c>
      <c r="J953" s="85">
        <v>67624.698723357738</v>
      </c>
      <c r="K953" t="s">
        <v>491</v>
      </c>
    </row>
    <row r="954" spans="2:11" x14ac:dyDescent="0.25">
      <c r="B954">
        <v>2026</v>
      </c>
      <c r="C954" t="s">
        <v>484</v>
      </c>
      <c r="D954">
        <v>2</v>
      </c>
      <c r="E954" t="s">
        <v>131</v>
      </c>
      <c r="F954">
        <v>15</v>
      </c>
      <c r="G954" s="85">
        <v>1.4621204039200659</v>
      </c>
      <c r="H954" s="85">
        <v>9367.3143996013951</v>
      </c>
      <c r="I954" s="85">
        <v>2655.2732104301613</v>
      </c>
      <c r="J954" s="85">
        <v>13696.141513591441</v>
      </c>
      <c r="K954" t="s">
        <v>491</v>
      </c>
    </row>
    <row r="955" spans="2:11" x14ac:dyDescent="0.25">
      <c r="B955">
        <v>2026</v>
      </c>
      <c r="C955" t="s">
        <v>485</v>
      </c>
      <c r="D955">
        <v>1</v>
      </c>
      <c r="E955" t="s">
        <v>131</v>
      </c>
      <c r="F955">
        <v>15</v>
      </c>
      <c r="G955" s="85">
        <v>7.2990563115710785</v>
      </c>
      <c r="H955" s="85">
        <v>9367.3143996013951</v>
      </c>
      <c r="I955" s="85">
        <v>2655.2732104301613</v>
      </c>
      <c r="J955" s="85">
        <v>68372.55529088121</v>
      </c>
      <c r="K955" t="s">
        <v>491</v>
      </c>
    </row>
    <row r="956" spans="2:11" x14ac:dyDescent="0.25">
      <c r="B956">
        <v>2026</v>
      </c>
      <c r="C956" t="s">
        <v>485</v>
      </c>
      <c r="D956">
        <v>2</v>
      </c>
      <c r="E956" t="s">
        <v>131</v>
      </c>
      <c r="F956">
        <v>15</v>
      </c>
      <c r="G956" s="85">
        <v>1.4782898858878131</v>
      </c>
      <c r="H956" s="85">
        <v>9367.3143996013951</v>
      </c>
      <c r="I956" s="85">
        <v>2655.2732104301613</v>
      </c>
      <c r="J956" s="85">
        <v>13847.606134862015</v>
      </c>
      <c r="K956" t="s">
        <v>491</v>
      </c>
    </row>
    <row r="957" spans="2:11" x14ac:dyDescent="0.25">
      <c r="B957">
        <v>2026</v>
      </c>
      <c r="C957" t="s">
        <v>486</v>
      </c>
      <c r="D957">
        <v>1</v>
      </c>
      <c r="E957" t="s">
        <v>131</v>
      </c>
      <c r="F957">
        <v>15</v>
      </c>
      <c r="G957" s="85">
        <v>7.3788931287868236</v>
      </c>
      <c r="H957" s="85">
        <v>9367.3143996013951</v>
      </c>
      <c r="I957" s="85">
        <v>2655.2732104301613</v>
      </c>
      <c r="J957" s="85">
        <v>69120.411858404608</v>
      </c>
      <c r="K957" t="s">
        <v>491</v>
      </c>
    </row>
    <row r="958" spans="2:11" x14ac:dyDescent="0.25">
      <c r="B958">
        <v>2026</v>
      </c>
      <c r="C958" t="s">
        <v>486</v>
      </c>
      <c r="D958">
        <v>2</v>
      </c>
      <c r="E958" t="s">
        <v>131</v>
      </c>
      <c r="F958">
        <v>15</v>
      </c>
      <c r="G958" s="85">
        <v>1.4944593678555593</v>
      </c>
      <c r="H958" s="85">
        <v>9367.3143996013951</v>
      </c>
      <c r="I958" s="85">
        <v>2655.2732104301613</v>
      </c>
      <c r="J958" s="85">
        <v>13999.07075613258</v>
      </c>
      <c r="K958" t="s">
        <v>491</v>
      </c>
    </row>
    <row r="959" spans="2:11" x14ac:dyDescent="0.25">
      <c r="B959">
        <v>2026</v>
      </c>
      <c r="C959" t="s">
        <v>487</v>
      </c>
      <c r="D959">
        <v>1</v>
      </c>
      <c r="E959" t="s">
        <v>131</v>
      </c>
      <c r="F959">
        <v>15</v>
      </c>
      <c r="G959" s="85">
        <v>7.4587299460025767</v>
      </c>
      <c r="H959" s="85">
        <v>9367.3143996013951</v>
      </c>
      <c r="I959" s="85">
        <v>2655.2732104301613</v>
      </c>
      <c r="J959" s="85">
        <v>69868.268425928065</v>
      </c>
      <c r="K959" t="s">
        <v>491</v>
      </c>
    </row>
    <row r="960" spans="2:11" x14ac:dyDescent="0.25">
      <c r="B960">
        <v>2026</v>
      </c>
      <c r="C960" t="s">
        <v>487</v>
      </c>
      <c r="D960">
        <v>2</v>
      </c>
      <c r="E960" t="s">
        <v>131</v>
      </c>
      <c r="F960">
        <v>15</v>
      </c>
      <c r="G960" s="85">
        <v>1.5106288498233065</v>
      </c>
      <c r="H960" s="85">
        <v>9367.3143996013951</v>
      </c>
      <c r="I960" s="85">
        <v>2655.2732104301613</v>
      </c>
      <c r="J960" s="85">
        <v>14150.535377403152</v>
      </c>
      <c r="K960" t="s">
        <v>491</v>
      </c>
    </row>
    <row r="961" spans="2:11" x14ac:dyDescent="0.25">
      <c r="B961">
        <v>2026</v>
      </c>
      <c r="C961" t="s">
        <v>488</v>
      </c>
      <c r="D961">
        <v>1</v>
      </c>
      <c r="E961" t="s">
        <v>131</v>
      </c>
      <c r="F961">
        <v>15</v>
      </c>
      <c r="G961" s="85">
        <v>7.5385667632183235</v>
      </c>
      <c r="H961" s="85">
        <v>9367.3143996013951</v>
      </c>
      <c r="I961" s="85">
        <v>2655.2732104301613</v>
      </c>
      <c r="J961" s="85">
        <v>70616.124993451478</v>
      </c>
      <c r="K961" t="s">
        <v>491</v>
      </c>
    </row>
    <row r="962" spans="2:11" x14ac:dyDescent="0.25">
      <c r="B962">
        <v>2026</v>
      </c>
      <c r="C962" t="s">
        <v>488</v>
      </c>
      <c r="D962">
        <v>2</v>
      </c>
      <c r="E962" t="s">
        <v>131</v>
      </c>
      <c r="F962">
        <v>15</v>
      </c>
      <c r="G962" s="85">
        <v>1.5267983317910527</v>
      </c>
      <c r="H962" s="85">
        <v>9367.3143996013951</v>
      </c>
      <c r="I962" s="85">
        <v>2655.2732104301613</v>
      </c>
      <c r="J962" s="85">
        <v>14301.999998673717</v>
      </c>
      <c r="K962" t="s">
        <v>491</v>
      </c>
    </row>
    <row r="963" spans="2:11" x14ac:dyDescent="0.25">
      <c r="B963">
        <v>2026</v>
      </c>
      <c r="C963" t="s">
        <v>489</v>
      </c>
      <c r="D963">
        <v>1</v>
      </c>
      <c r="E963" t="s">
        <v>131</v>
      </c>
      <c r="F963">
        <v>15</v>
      </c>
      <c r="G963" s="85">
        <v>7.618403580434074</v>
      </c>
      <c r="H963" s="85">
        <v>9367.3143996013951</v>
      </c>
      <c r="I963" s="85">
        <v>2655.2732104301613</v>
      </c>
      <c r="J963" s="85">
        <v>71363.98156097492</v>
      </c>
      <c r="K963" t="s">
        <v>491</v>
      </c>
    </row>
    <row r="964" spans="2:11" x14ac:dyDescent="0.25">
      <c r="B964">
        <v>2026</v>
      </c>
      <c r="C964" t="s">
        <v>489</v>
      </c>
      <c r="D964">
        <v>2</v>
      </c>
      <c r="E964" t="s">
        <v>131</v>
      </c>
      <c r="F964">
        <v>15</v>
      </c>
      <c r="G964" s="85">
        <v>1.542967813758799</v>
      </c>
      <c r="H964" s="85">
        <v>9367.3143996013951</v>
      </c>
      <c r="I964" s="85">
        <v>2655.2732104301613</v>
      </c>
      <c r="J964" s="85">
        <v>14453.464619944281</v>
      </c>
      <c r="K964" t="s">
        <v>491</v>
      </c>
    </row>
    <row r="965" spans="2:11" x14ac:dyDescent="0.25">
      <c r="B965">
        <v>2026</v>
      </c>
      <c r="C965" t="s">
        <v>490</v>
      </c>
      <c r="D965">
        <v>1</v>
      </c>
      <c r="E965" t="s">
        <v>131</v>
      </c>
      <c r="F965">
        <v>15</v>
      </c>
      <c r="G965" s="85">
        <v>7.6982403976498217</v>
      </c>
      <c r="H965" s="85">
        <v>9367.3143996013951</v>
      </c>
      <c r="I965" s="85">
        <v>2655.2732104301613</v>
      </c>
      <c r="J965" s="85">
        <v>72111.838128498348</v>
      </c>
      <c r="K965" t="s">
        <v>491</v>
      </c>
    </row>
    <row r="966" spans="2:11" x14ac:dyDescent="0.25">
      <c r="B966">
        <v>2026</v>
      </c>
      <c r="C966" t="s">
        <v>490</v>
      </c>
      <c r="D966">
        <v>2</v>
      </c>
      <c r="E966" t="s">
        <v>131</v>
      </c>
      <c r="F966">
        <v>15</v>
      </c>
      <c r="G966" s="85">
        <v>1.5591372957265461</v>
      </c>
      <c r="H966" s="85">
        <v>9367.3143996013951</v>
      </c>
      <c r="I966" s="85">
        <v>2655.2732104301613</v>
      </c>
      <c r="J966" s="85">
        <v>14604.929241214853</v>
      </c>
      <c r="K966" t="s">
        <v>491</v>
      </c>
    </row>
    <row r="967" spans="2:11" x14ac:dyDescent="0.25">
      <c r="B967">
        <v>2026</v>
      </c>
      <c r="C967" t="s">
        <v>479</v>
      </c>
      <c r="D967">
        <v>1</v>
      </c>
      <c r="E967" t="s">
        <v>231</v>
      </c>
      <c r="F967">
        <v>3</v>
      </c>
      <c r="G967" s="85">
        <v>12.340440452809423</v>
      </c>
      <c r="H967" s="85">
        <v>29113.629842180773</v>
      </c>
      <c r="I967" s="85">
        <v>6636.0593017694882</v>
      </c>
      <c r="J967" s="85">
        <v>359275.01543256722</v>
      </c>
      <c r="K967" t="s">
        <v>491</v>
      </c>
    </row>
    <row r="968" spans="2:11" x14ac:dyDescent="0.25">
      <c r="B968">
        <v>2026</v>
      </c>
      <c r="C968" t="s">
        <v>479</v>
      </c>
      <c r="D968">
        <v>2</v>
      </c>
      <c r="E968" t="s">
        <v>231</v>
      </c>
      <c r="F968">
        <v>3</v>
      </c>
      <c r="G968" s="85">
        <v>2.8615514093471131</v>
      </c>
      <c r="H968" s="85">
        <v>29113.629842180773</v>
      </c>
      <c r="I968" s="85">
        <v>6636.0593017694882</v>
      </c>
      <c r="J968" s="85">
        <v>83310.14850610256</v>
      </c>
      <c r="K968" t="s">
        <v>491</v>
      </c>
    </row>
    <row r="969" spans="2:11" x14ac:dyDescent="0.25">
      <c r="B969">
        <v>2026</v>
      </c>
      <c r="C969" t="s">
        <v>480</v>
      </c>
      <c r="D969">
        <v>1</v>
      </c>
      <c r="E969" t="s">
        <v>231</v>
      </c>
      <c r="F969">
        <v>3</v>
      </c>
      <c r="G969" s="85">
        <v>12.400206853692795</v>
      </c>
      <c r="H969" s="85">
        <v>29113.629842180773</v>
      </c>
      <c r="I969" s="85">
        <v>6636.0593017694882</v>
      </c>
      <c r="J969" s="85">
        <v>361015.0323048851</v>
      </c>
      <c r="K969" t="s">
        <v>491</v>
      </c>
    </row>
    <row r="970" spans="2:11" x14ac:dyDescent="0.25">
      <c r="B970">
        <v>2026</v>
      </c>
      <c r="C970" t="s">
        <v>480</v>
      </c>
      <c r="D970">
        <v>2</v>
      </c>
      <c r="E970" t="s">
        <v>231</v>
      </c>
      <c r="F970">
        <v>3</v>
      </c>
      <c r="G970" s="85">
        <v>2.8754102849142704</v>
      </c>
      <c r="H970" s="85">
        <v>29113.629842180773</v>
      </c>
      <c r="I970" s="85">
        <v>6636.0593017694882</v>
      </c>
      <c r="J970" s="85">
        <v>83713.630679393624</v>
      </c>
      <c r="K970" t="s">
        <v>491</v>
      </c>
    </row>
    <row r="971" spans="2:11" x14ac:dyDescent="0.25">
      <c r="B971">
        <v>2026</v>
      </c>
      <c r="C971" t="s">
        <v>481</v>
      </c>
      <c r="D971">
        <v>1</v>
      </c>
      <c r="E971" t="s">
        <v>231</v>
      </c>
      <c r="F971">
        <v>3</v>
      </c>
      <c r="G971" s="85">
        <v>12.459973254576184</v>
      </c>
      <c r="H971" s="85">
        <v>29113.629842180773</v>
      </c>
      <c r="I971" s="85">
        <v>6636.0593017694882</v>
      </c>
      <c r="J971" s="85">
        <v>362755.0491772035</v>
      </c>
      <c r="K971" t="s">
        <v>491</v>
      </c>
    </row>
    <row r="972" spans="2:11" x14ac:dyDescent="0.25">
      <c r="B972">
        <v>2026</v>
      </c>
      <c r="C972" t="s">
        <v>481</v>
      </c>
      <c r="D972">
        <v>2</v>
      </c>
      <c r="E972" t="s">
        <v>231</v>
      </c>
      <c r="F972">
        <v>3</v>
      </c>
      <c r="G972" s="85">
        <v>2.8892691604814331</v>
      </c>
      <c r="H972" s="85">
        <v>29113.629842180773</v>
      </c>
      <c r="I972" s="85">
        <v>6636.0593017694882</v>
      </c>
      <c r="J972" s="85">
        <v>84117.112852684848</v>
      </c>
      <c r="K972" t="s">
        <v>491</v>
      </c>
    </row>
    <row r="973" spans="2:11" x14ac:dyDescent="0.25">
      <c r="B973">
        <v>2026</v>
      </c>
      <c r="C973" t="s">
        <v>482</v>
      </c>
      <c r="D973">
        <v>1</v>
      </c>
      <c r="E973" t="s">
        <v>231</v>
      </c>
      <c r="F973">
        <v>3</v>
      </c>
      <c r="G973" s="85">
        <v>12.519739655459553</v>
      </c>
      <c r="H973" s="85">
        <v>29113.629842180773</v>
      </c>
      <c r="I973" s="85">
        <v>6636.0593017694882</v>
      </c>
      <c r="J973" s="85">
        <v>364495.06604952127</v>
      </c>
      <c r="K973" t="s">
        <v>491</v>
      </c>
    </row>
    <row r="974" spans="2:11" x14ac:dyDescent="0.25">
      <c r="B974">
        <v>2026</v>
      </c>
      <c r="C974" t="s">
        <v>482</v>
      </c>
      <c r="D974">
        <v>2</v>
      </c>
      <c r="E974" t="s">
        <v>231</v>
      </c>
      <c r="F974">
        <v>3</v>
      </c>
      <c r="G974" s="85">
        <v>2.9031280360485923</v>
      </c>
      <c r="H974" s="85">
        <v>29113.629842180773</v>
      </c>
      <c r="I974" s="85">
        <v>6636.0593017694882</v>
      </c>
      <c r="J974" s="85">
        <v>84520.595025975956</v>
      </c>
      <c r="K974" t="s">
        <v>491</v>
      </c>
    </row>
    <row r="975" spans="2:11" x14ac:dyDescent="0.25">
      <c r="B975">
        <v>2026</v>
      </c>
      <c r="C975" t="s">
        <v>483</v>
      </c>
      <c r="D975">
        <v>1</v>
      </c>
      <c r="E975" t="s">
        <v>231</v>
      </c>
      <c r="F975">
        <v>3</v>
      </c>
      <c r="G975" s="85">
        <v>12.579506056342945</v>
      </c>
      <c r="H975" s="85">
        <v>29113.629842180773</v>
      </c>
      <c r="I975" s="85">
        <v>6636.0593017694882</v>
      </c>
      <c r="J975" s="85">
        <v>366235.08292183973</v>
      </c>
      <c r="K975" t="s">
        <v>491</v>
      </c>
    </row>
    <row r="976" spans="2:11" x14ac:dyDescent="0.25">
      <c r="B976">
        <v>2026</v>
      </c>
      <c r="C976" t="s">
        <v>483</v>
      </c>
      <c r="D976">
        <v>2</v>
      </c>
      <c r="E976" t="s">
        <v>231</v>
      </c>
      <c r="F976">
        <v>3</v>
      </c>
      <c r="G976" s="85">
        <v>2.916986911615755</v>
      </c>
      <c r="H976" s="85">
        <v>29113.629842180773</v>
      </c>
      <c r="I976" s="85">
        <v>6636.0593017694882</v>
      </c>
      <c r="J976" s="85">
        <v>84924.07719926718</v>
      </c>
      <c r="K976" t="s">
        <v>491</v>
      </c>
    </row>
    <row r="977" spans="2:11" x14ac:dyDescent="0.25">
      <c r="B977">
        <v>2026</v>
      </c>
      <c r="C977" t="s">
        <v>484</v>
      </c>
      <c r="D977">
        <v>1</v>
      </c>
      <c r="E977" t="s">
        <v>231</v>
      </c>
      <c r="F977">
        <v>3</v>
      </c>
      <c r="G977" s="85">
        <v>12.639272457226314</v>
      </c>
      <c r="H977" s="85">
        <v>29113.629842180773</v>
      </c>
      <c r="I977" s="85">
        <v>6636.0593017694882</v>
      </c>
      <c r="J977" s="85">
        <v>367975.09979415755</v>
      </c>
      <c r="K977" t="s">
        <v>491</v>
      </c>
    </row>
    <row r="978" spans="2:11" x14ac:dyDescent="0.25">
      <c r="B978">
        <v>2026</v>
      </c>
      <c r="C978" t="s">
        <v>484</v>
      </c>
      <c r="D978">
        <v>2</v>
      </c>
      <c r="E978" t="s">
        <v>231</v>
      </c>
      <c r="F978">
        <v>3</v>
      </c>
      <c r="G978" s="85">
        <v>2.9308457871829141</v>
      </c>
      <c r="H978" s="85">
        <v>29113.629842180773</v>
      </c>
      <c r="I978" s="85">
        <v>6636.0593017694882</v>
      </c>
      <c r="J978" s="85">
        <v>85327.559372558288</v>
      </c>
      <c r="K978" t="s">
        <v>491</v>
      </c>
    </row>
    <row r="979" spans="2:11" x14ac:dyDescent="0.25">
      <c r="B979">
        <v>2026</v>
      </c>
      <c r="C979" t="s">
        <v>485</v>
      </c>
      <c r="D979">
        <v>1</v>
      </c>
      <c r="E979" t="s">
        <v>231</v>
      </c>
      <c r="F979">
        <v>3</v>
      </c>
      <c r="G979" s="85">
        <v>12.699038858109706</v>
      </c>
      <c r="H979" s="85">
        <v>29113.629842180773</v>
      </c>
      <c r="I979" s="85">
        <v>6636.0593017694882</v>
      </c>
      <c r="J979" s="85">
        <v>369715.11666647601</v>
      </c>
      <c r="K979" t="s">
        <v>491</v>
      </c>
    </row>
    <row r="980" spans="2:11" x14ac:dyDescent="0.25">
      <c r="B980">
        <v>2026</v>
      </c>
      <c r="C980" t="s">
        <v>485</v>
      </c>
      <c r="D980">
        <v>2</v>
      </c>
      <c r="E980" t="s">
        <v>231</v>
      </c>
      <c r="F980">
        <v>3</v>
      </c>
      <c r="G980" s="85">
        <v>2.9447046627500768</v>
      </c>
      <c r="H980" s="85">
        <v>29113.629842180773</v>
      </c>
      <c r="I980" s="85">
        <v>6636.0593017694882</v>
      </c>
      <c r="J980" s="85">
        <v>85731.041545849512</v>
      </c>
      <c r="K980" t="s">
        <v>491</v>
      </c>
    </row>
    <row r="981" spans="2:11" x14ac:dyDescent="0.25">
      <c r="B981">
        <v>2026</v>
      </c>
      <c r="C981" t="s">
        <v>486</v>
      </c>
      <c r="D981">
        <v>1</v>
      </c>
      <c r="E981" t="s">
        <v>231</v>
      </c>
      <c r="F981">
        <v>3</v>
      </c>
      <c r="G981" s="85">
        <v>12.758805258993076</v>
      </c>
      <c r="H981" s="85">
        <v>29113.629842180773</v>
      </c>
      <c r="I981" s="85">
        <v>6636.0593017694882</v>
      </c>
      <c r="J981" s="85">
        <v>371455.13353879383</v>
      </c>
      <c r="K981" t="s">
        <v>491</v>
      </c>
    </row>
    <row r="982" spans="2:11" x14ac:dyDescent="0.25">
      <c r="B982">
        <v>2026</v>
      </c>
      <c r="C982" t="s">
        <v>486</v>
      </c>
      <c r="D982">
        <v>2</v>
      </c>
      <c r="E982" t="s">
        <v>231</v>
      </c>
      <c r="F982">
        <v>3</v>
      </c>
      <c r="G982" s="85">
        <v>2.9585635383172342</v>
      </c>
      <c r="H982" s="85">
        <v>29113.629842180773</v>
      </c>
      <c r="I982" s="85">
        <v>6636.0593017694882</v>
      </c>
      <c r="J982" s="85">
        <v>86134.523719140561</v>
      </c>
      <c r="K982" t="s">
        <v>491</v>
      </c>
    </row>
    <row r="983" spans="2:11" x14ac:dyDescent="0.25">
      <c r="B983">
        <v>2026</v>
      </c>
      <c r="C983" t="s">
        <v>487</v>
      </c>
      <c r="D983">
        <v>1</v>
      </c>
      <c r="E983" t="s">
        <v>231</v>
      </c>
      <c r="F983">
        <v>3</v>
      </c>
      <c r="G983" s="85">
        <v>12.818571659876465</v>
      </c>
      <c r="H983" s="85">
        <v>29113.629842180773</v>
      </c>
      <c r="I983" s="85">
        <v>6636.0593017694882</v>
      </c>
      <c r="J983" s="85">
        <v>373195.15041111218</v>
      </c>
      <c r="K983" t="s">
        <v>491</v>
      </c>
    </row>
    <row r="984" spans="2:11" x14ac:dyDescent="0.25">
      <c r="B984">
        <v>2026</v>
      </c>
      <c r="C984" t="s">
        <v>487</v>
      </c>
      <c r="D984">
        <v>2</v>
      </c>
      <c r="E984" t="s">
        <v>231</v>
      </c>
      <c r="F984">
        <v>3</v>
      </c>
      <c r="G984" s="85">
        <v>2.9724224138843987</v>
      </c>
      <c r="H984" s="85">
        <v>29113.629842180773</v>
      </c>
      <c r="I984" s="85">
        <v>6636.0593017694882</v>
      </c>
      <c r="J984" s="85">
        <v>86538.005892431844</v>
      </c>
      <c r="K984" t="s">
        <v>491</v>
      </c>
    </row>
    <row r="985" spans="2:11" x14ac:dyDescent="0.25">
      <c r="B985">
        <v>2026</v>
      </c>
      <c r="C985" t="s">
        <v>488</v>
      </c>
      <c r="D985">
        <v>1</v>
      </c>
      <c r="E985" t="s">
        <v>231</v>
      </c>
      <c r="F985">
        <v>3</v>
      </c>
      <c r="G985" s="85">
        <v>12.878338060759836</v>
      </c>
      <c r="H985" s="85">
        <v>29113.629842180773</v>
      </c>
      <c r="I985" s="85">
        <v>6636.0593017694882</v>
      </c>
      <c r="J985" s="85">
        <v>374935.16728343</v>
      </c>
      <c r="K985" t="s">
        <v>491</v>
      </c>
    </row>
    <row r="986" spans="2:11" x14ac:dyDescent="0.25">
      <c r="B986">
        <v>2026</v>
      </c>
      <c r="C986" t="s">
        <v>488</v>
      </c>
      <c r="D986">
        <v>2</v>
      </c>
      <c r="E986" t="s">
        <v>231</v>
      </c>
      <c r="F986">
        <v>3</v>
      </c>
      <c r="G986" s="85">
        <v>2.986281289451556</v>
      </c>
      <c r="H986" s="85">
        <v>29113.629842180773</v>
      </c>
      <c r="I986" s="85">
        <v>6636.0593017694882</v>
      </c>
      <c r="J986" s="85">
        <v>86941.488065722908</v>
      </c>
      <c r="K986" t="s">
        <v>491</v>
      </c>
    </row>
    <row r="987" spans="2:11" x14ac:dyDescent="0.25">
      <c r="B987">
        <v>2026</v>
      </c>
      <c r="C987" t="s">
        <v>489</v>
      </c>
      <c r="D987">
        <v>1</v>
      </c>
      <c r="E987" t="s">
        <v>231</v>
      </c>
      <c r="F987">
        <v>3</v>
      </c>
      <c r="G987" s="85">
        <v>12.938104461643224</v>
      </c>
      <c r="H987" s="85">
        <v>29113.629842180773</v>
      </c>
      <c r="I987" s="85">
        <v>6636.0593017694882</v>
      </c>
      <c r="J987" s="85">
        <v>376675.1841557484</v>
      </c>
      <c r="K987" t="s">
        <v>491</v>
      </c>
    </row>
    <row r="988" spans="2:11" x14ac:dyDescent="0.25">
      <c r="B988">
        <v>2026</v>
      </c>
      <c r="C988" t="s">
        <v>489</v>
      </c>
      <c r="D988">
        <v>2</v>
      </c>
      <c r="E988" t="s">
        <v>231</v>
      </c>
      <c r="F988">
        <v>3</v>
      </c>
      <c r="G988" s="85">
        <v>3.0001401650187187</v>
      </c>
      <c r="H988" s="85">
        <v>29113.629842180773</v>
      </c>
      <c r="I988" s="85">
        <v>6636.0593017694882</v>
      </c>
      <c r="J988" s="85">
        <v>87344.970239014117</v>
      </c>
      <c r="K988" t="s">
        <v>491</v>
      </c>
    </row>
    <row r="989" spans="2:11" x14ac:dyDescent="0.25">
      <c r="B989">
        <v>2026</v>
      </c>
      <c r="C989" t="s">
        <v>490</v>
      </c>
      <c r="D989">
        <v>1</v>
      </c>
      <c r="E989" t="s">
        <v>231</v>
      </c>
      <c r="F989">
        <v>3</v>
      </c>
      <c r="G989" s="85">
        <v>12.997870862526595</v>
      </c>
      <c r="H989" s="85">
        <v>29113.629842180773</v>
      </c>
      <c r="I989" s="85">
        <v>6636.0593017694882</v>
      </c>
      <c r="J989" s="85">
        <v>378415.20102806622</v>
      </c>
      <c r="K989" t="s">
        <v>491</v>
      </c>
    </row>
    <row r="990" spans="2:11" x14ac:dyDescent="0.25">
      <c r="B990">
        <v>2026</v>
      </c>
      <c r="C990" t="s">
        <v>490</v>
      </c>
      <c r="D990">
        <v>2</v>
      </c>
      <c r="E990" t="s">
        <v>231</v>
      </c>
      <c r="F990">
        <v>3</v>
      </c>
      <c r="G990" s="85">
        <v>3.0139990405858779</v>
      </c>
      <c r="H990" s="85">
        <v>29113.629842180773</v>
      </c>
      <c r="I990" s="85">
        <v>6636.0593017694882</v>
      </c>
      <c r="J990" s="85">
        <v>87748.45241230524</v>
      </c>
      <c r="K990" t="s">
        <v>491</v>
      </c>
    </row>
    <row r="991" spans="2:11" x14ac:dyDescent="0.25">
      <c r="B991">
        <v>2026</v>
      </c>
      <c r="C991" t="s">
        <v>479</v>
      </c>
      <c r="D991">
        <v>1</v>
      </c>
      <c r="E991" t="s">
        <v>114</v>
      </c>
      <c r="F991">
        <v>18</v>
      </c>
      <c r="G991" s="85">
        <v>2.7245083442367068</v>
      </c>
      <c r="H991" s="85">
        <v>9626.5957446808516</v>
      </c>
      <c r="I991" s="85">
        <v>2722.7836879432625</v>
      </c>
      <c r="J991" s="85">
        <v>26227.740432976556</v>
      </c>
      <c r="K991" t="s">
        <v>492</v>
      </c>
    </row>
    <row r="992" spans="2:11" x14ac:dyDescent="0.25">
      <c r="B992">
        <v>2026</v>
      </c>
      <c r="C992" t="s">
        <v>479</v>
      </c>
      <c r="D992">
        <v>2</v>
      </c>
      <c r="E992" t="s">
        <v>114</v>
      </c>
      <c r="F992">
        <v>18</v>
      </c>
      <c r="G992" s="85">
        <v>0</v>
      </c>
      <c r="H992" s="85">
        <v>9626.5957446808516</v>
      </c>
      <c r="I992" s="85">
        <v>2722.7836879432625</v>
      </c>
      <c r="J992" s="85">
        <v>0</v>
      </c>
      <c r="K992" t="s">
        <v>492</v>
      </c>
    </row>
    <row r="993" spans="2:11" x14ac:dyDescent="0.25">
      <c r="B993">
        <v>2026</v>
      </c>
      <c r="C993" t="s">
        <v>480</v>
      </c>
      <c r="D993">
        <v>1</v>
      </c>
      <c r="E993" t="s">
        <v>114</v>
      </c>
      <c r="F993">
        <v>18</v>
      </c>
      <c r="G993" s="85">
        <v>2.7476169650268534</v>
      </c>
      <c r="H993" s="85">
        <v>9626.5957446808516</v>
      </c>
      <c r="I993" s="85">
        <v>2722.7836879432625</v>
      </c>
      <c r="J993" s="85">
        <v>26450.197783540421</v>
      </c>
      <c r="K993" t="s">
        <v>492</v>
      </c>
    </row>
    <row r="994" spans="2:11" x14ac:dyDescent="0.25">
      <c r="B994">
        <v>2026</v>
      </c>
      <c r="C994" t="s">
        <v>480</v>
      </c>
      <c r="D994">
        <v>2</v>
      </c>
      <c r="E994" t="s">
        <v>114</v>
      </c>
      <c r="F994">
        <v>18</v>
      </c>
      <c r="G994" s="85">
        <v>0</v>
      </c>
      <c r="H994" s="85">
        <v>9626.5957446808516</v>
      </c>
      <c r="I994" s="85">
        <v>2722.7836879432625</v>
      </c>
      <c r="J994" s="85">
        <v>0</v>
      </c>
      <c r="K994" t="s">
        <v>492</v>
      </c>
    </row>
    <row r="995" spans="2:11" x14ac:dyDescent="0.25">
      <c r="B995">
        <v>2026</v>
      </c>
      <c r="C995" t="s">
        <v>481</v>
      </c>
      <c r="D995">
        <v>1</v>
      </c>
      <c r="E995" t="s">
        <v>114</v>
      </c>
      <c r="F995">
        <v>18</v>
      </c>
      <c r="G995" s="85">
        <v>2.7707255858169955</v>
      </c>
      <c r="H995" s="85">
        <v>9626.5957446808516</v>
      </c>
      <c r="I995" s="85">
        <v>2722.7836879432625</v>
      </c>
      <c r="J995" s="85">
        <v>26672.655134104247</v>
      </c>
      <c r="K995" t="s">
        <v>492</v>
      </c>
    </row>
    <row r="996" spans="2:11" x14ac:dyDescent="0.25">
      <c r="B996">
        <v>2026</v>
      </c>
      <c r="C996" t="s">
        <v>481</v>
      </c>
      <c r="D996">
        <v>2</v>
      </c>
      <c r="E996" t="s">
        <v>114</v>
      </c>
      <c r="F996">
        <v>18</v>
      </c>
      <c r="G996" s="85">
        <v>0</v>
      </c>
      <c r="H996" s="85">
        <v>9626.5957446808516</v>
      </c>
      <c r="I996" s="85">
        <v>2722.7836879432625</v>
      </c>
      <c r="J996" s="85">
        <v>0</v>
      </c>
      <c r="K996" t="s">
        <v>492</v>
      </c>
    </row>
    <row r="997" spans="2:11" x14ac:dyDescent="0.25">
      <c r="B997">
        <v>2026</v>
      </c>
      <c r="C997" t="s">
        <v>482</v>
      </c>
      <c r="D997">
        <v>1</v>
      </c>
      <c r="E997" t="s">
        <v>114</v>
      </c>
      <c r="F997">
        <v>18</v>
      </c>
      <c r="G997" s="85">
        <v>2.793834206607142</v>
      </c>
      <c r="H997" s="85">
        <v>9626.5957446808516</v>
      </c>
      <c r="I997" s="85">
        <v>2722.7836879432625</v>
      </c>
      <c r="J997" s="85">
        <v>26895.112484668116</v>
      </c>
      <c r="K997" t="s">
        <v>492</v>
      </c>
    </row>
    <row r="998" spans="2:11" x14ac:dyDescent="0.25">
      <c r="B998">
        <v>2026</v>
      </c>
      <c r="C998" t="s">
        <v>482</v>
      </c>
      <c r="D998">
        <v>2</v>
      </c>
      <c r="E998" t="s">
        <v>114</v>
      </c>
      <c r="F998">
        <v>18</v>
      </c>
      <c r="G998" s="85">
        <v>0</v>
      </c>
      <c r="H998" s="85">
        <v>9626.5957446808516</v>
      </c>
      <c r="I998" s="85">
        <v>2722.7836879432625</v>
      </c>
      <c r="J998" s="85">
        <v>0</v>
      </c>
      <c r="K998" t="s">
        <v>492</v>
      </c>
    </row>
    <row r="999" spans="2:11" x14ac:dyDescent="0.25">
      <c r="B999">
        <v>2026</v>
      </c>
      <c r="C999" t="s">
        <v>483</v>
      </c>
      <c r="D999">
        <v>1</v>
      </c>
      <c r="E999" t="s">
        <v>114</v>
      </c>
      <c r="F999">
        <v>18</v>
      </c>
      <c r="G999" s="85">
        <v>2.8169428273972845</v>
      </c>
      <c r="H999" s="85">
        <v>9626.5957446808516</v>
      </c>
      <c r="I999" s="85">
        <v>2722.7836879432625</v>
      </c>
      <c r="J999" s="85">
        <v>27117.569835231945</v>
      </c>
      <c r="K999" t="s">
        <v>492</v>
      </c>
    </row>
    <row r="1000" spans="2:11" x14ac:dyDescent="0.25">
      <c r="B1000">
        <v>2026</v>
      </c>
      <c r="C1000" t="s">
        <v>483</v>
      </c>
      <c r="D1000">
        <v>2</v>
      </c>
      <c r="E1000" t="s">
        <v>114</v>
      </c>
      <c r="F1000">
        <v>18</v>
      </c>
      <c r="G1000" s="85">
        <v>0</v>
      </c>
      <c r="H1000" s="85">
        <v>9626.5957446808516</v>
      </c>
      <c r="I1000" s="85">
        <v>2722.7836879432625</v>
      </c>
      <c r="J1000" s="85">
        <v>0</v>
      </c>
      <c r="K1000" t="s">
        <v>492</v>
      </c>
    </row>
    <row r="1001" spans="2:11" x14ac:dyDescent="0.25">
      <c r="B1001">
        <v>2026</v>
      </c>
      <c r="C1001" t="s">
        <v>484</v>
      </c>
      <c r="D1001">
        <v>1</v>
      </c>
      <c r="E1001" t="s">
        <v>114</v>
      </c>
      <c r="F1001">
        <v>18</v>
      </c>
      <c r="G1001" s="85">
        <v>2.840051448187431</v>
      </c>
      <c r="H1001" s="85">
        <v>9626.5957446808516</v>
      </c>
      <c r="I1001" s="85">
        <v>2722.7836879432625</v>
      </c>
      <c r="J1001" s="85">
        <v>27340.027185795814</v>
      </c>
      <c r="K1001" t="s">
        <v>492</v>
      </c>
    </row>
    <row r="1002" spans="2:11" x14ac:dyDescent="0.25">
      <c r="B1002">
        <v>2026</v>
      </c>
      <c r="C1002" t="s">
        <v>484</v>
      </c>
      <c r="D1002">
        <v>2</v>
      </c>
      <c r="E1002" t="s">
        <v>114</v>
      </c>
      <c r="F1002">
        <v>18</v>
      </c>
      <c r="G1002" s="85">
        <v>0</v>
      </c>
      <c r="H1002" s="85">
        <v>9626.5957446808516</v>
      </c>
      <c r="I1002" s="85">
        <v>2722.7836879432625</v>
      </c>
      <c r="J1002" s="85">
        <v>0</v>
      </c>
      <c r="K1002" t="s">
        <v>492</v>
      </c>
    </row>
    <row r="1003" spans="2:11" x14ac:dyDescent="0.25">
      <c r="B1003">
        <v>2026</v>
      </c>
      <c r="C1003" t="s">
        <v>485</v>
      </c>
      <c r="D1003">
        <v>1</v>
      </c>
      <c r="E1003" t="s">
        <v>114</v>
      </c>
      <c r="F1003">
        <v>18</v>
      </c>
      <c r="G1003" s="85">
        <v>2.8631600689775731</v>
      </c>
      <c r="H1003" s="85">
        <v>9626.5957446808516</v>
      </c>
      <c r="I1003" s="85">
        <v>2722.7836879432625</v>
      </c>
      <c r="J1003" s="85">
        <v>27562.48453635964</v>
      </c>
      <c r="K1003" t="s">
        <v>492</v>
      </c>
    </row>
    <row r="1004" spans="2:11" x14ac:dyDescent="0.25">
      <c r="B1004">
        <v>2026</v>
      </c>
      <c r="C1004" t="s">
        <v>485</v>
      </c>
      <c r="D1004">
        <v>2</v>
      </c>
      <c r="E1004" t="s">
        <v>114</v>
      </c>
      <c r="F1004">
        <v>18</v>
      </c>
      <c r="G1004" s="85">
        <v>0</v>
      </c>
      <c r="H1004" s="85">
        <v>9626.5957446808516</v>
      </c>
      <c r="I1004" s="85">
        <v>2722.7836879432625</v>
      </c>
      <c r="J1004" s="85">
        <v>0</v>
      </c>
      <c r="K1004" t="s">
        <v>492</v>
      </c>
    </row>
    <row r="1005" spans="2:11" x14ac:dyDescent="0.25">
      <c r="B1005">
        <v>2026</v>
      </c>
      <c r="C1005" t="s">
        <v>486</v>
      </c>
      <c r="D1005">
        <v>1</v>
      </c>
      <c r="E1005" t="s">
        <v>114</v>
      </c>
      <c r="F1005">
        <v>18</v>
      </c>
      <c r="G1005" s="85">
        <v>2.8862686897677201</v>
      </c>
      <c r="H1005" s="85">
        <v>9626.5957446808516</v>
      </c>
      <c r="I1005" s="85">
        <v>2722.7836879432625</v>
      </c>
      <c r="J1005" s="85">
        <v>27784.941886923512</v>
      </c>
      <c r="K1005" t="s">
        <v>492</v>
      </c>
    </row>
    <row r="1006" spans="2:11" x14ac:dyDescent="0.25">
      <c r="B1006">
        <v>2026</v>
      </c>
      <c r="C1006" t="s">
        <v>486</v>
      </c>
      <c r="D1006">
        <v>2</v>
      </c>
      <c r="E1006" t="s">
        <v>114</v>
      </c>
      <c r="F1006">
        <v>18</v>
      </c>
      <c r="G1006" s="85">
        <v>0</v>
      </c>
      <c r="H1006" s="85">
        <v>9626.5957446808516</v>
      </c>
      <c r="I1006" s="85">
        <v>2722.7836879432625</v>
      </c>
      <c r="J1006" s="85">
        <v>0</v>
      </c>
      <c r="K1006" t="s">
        <v>492</v>
      </c>
    </row>
    <row r="1007" spans="2:11" x14ac:dyDescent="0.25">
      <c r="B1007">
        <v>2026</v>
      </c>
      <c r="C1007" t="s">
        <v>487</v>
      </c>
      <c r="D1007">
        <v>1</v>
      </c>
      <c r="E1007" t="s">
        <v>114</v>
      </c>
      <c r="F1007">
        <v>18</v>
      </c>
      <c r="G1007" s="85">
        <v>2.9093773105578618</v>
      </c>
      <c r="H1007" s="85">
        <v>9626.5957446808516</v>
      </c>
      <c r="I1007" s="85">
        <v>2722.7836879432625</v>
      </c>
      <c r="J1007" s="85">
        <v>28007.399237487331</v>
      </c>
      <c r="K1007" t="s">
        <v>492</v>
      </c>
    </row>
    <row r="1008" spans="2:11" x14ac:dyDescent="0.25">
      <c r="B1008">
        <v>2026</v>
      </c>
      <c r="C1008" t="s">
        <v>487</v>
      </c>
      <c r="D1008">
        <v>2</v>
      </c>
      <c r="E1008" t="s">
        <v>114</v>
      </c>
      <c r="F1008">
        <v>18</v>
      </c>
      <c r="G1008" s="85">
        <v>0</v>
      </c>
      <c r="H1008" s="85">
        <v>9626.5957446808516</v>
      </c>
      <c r="I1008" s="85">
        <v>2722.7836879432625</v>
      </c>
      <c r="J1008" s="85">
        <v>0</v>
      </c>
      <c r="K1008" t="s">
        <v>492</v>
      </c>
    </row>
    <row r="1009" spans="2:11" x14ac:dyDescent="0.25">
      <c r="B1009">
        <v>2026</v>
      </c>
      <c r="C1009" t="s">
        <v>488</v>
      </c>
      <c r="D1009">
        <v>1</v>
      </c>
      <c r="E1009" t="s">
        <v>114</v>
      </c>
      <c r="F1009">
        <v>18</v>
      </c>
      <c r="G1009" s="85">
        <v>2.9324859313480087</v>
      </c>
      <c r="H1009" s="85">
        <v>9626.5957446808516</v>
      </c>
      <c r="I1009" s="85">
        <v>2722.7836879432625</v>
      </c>
      <c r="J1009" s="85">
        <v>28229.856588051203</v>
      </c>
      <c r="K1009" t="s">
        <v>492</v>
      </c>
    </row>
    <row r="1010" spans="2:11" x14ac:dyDescent="0.25">
      <c r="B1010">
        <v>2026</v>
      </c>
      <c r="C1010" t="s">
        <v>488</v>
      </c>
      <c r="D1010">
        <v>2</v>
      </c>
      <c r="E1010" t="s">
        <v>114</v>
      </c>
      <c r="F1010">
        <v>18</v>
      </c>
      <c r="G1010" s="85">
        <v>0</v>
      </c>
      <c r="H1010" s="85">
        <v>9626.5957446808516</v>
      </c>
      <c r="I1010" s="85">
        <v>2722.7836879432625</v>
      </c>
      <c r="J1010" s="85">
        <v>0</v>
      </c>
      <c r="K1010" t="s">
        <v>492</v>
      </c>
    </row>
    <row r="1011" spans="2:11" x14ac:dyDescent="0.25">
      <c r="B1011">
        <v>2026</v>
      </c>
      <c r="C1011" t="s">
        <v>489</v>
      </c>
      <c r="D1011">
        <v>1</v>
      </c>
      <c r="E1011" t="s">
        <v>114</v>
      </c>
      <c r="F1011">
        <v>18</v>
      </c>
      <c r="G1011" s="85">
        <v>2.9555945521381513</v>
      </c>
      <c r="H1011" s="85">
        <v>9626.5957446808516</v>
      </c>
      <c r="I1011" s="85">
        <v>2722.7836879432625</v>
      </c>
      <c r="J1011" s="85">
        <v>28452.313938615032</v>
      </c>
      <c r="K1011" t="s">
        <v>492</v>
      </c>
    </row>
    <row r="1012" spans="2:11" x14ac:dyDescent="0.25">
      <c r="B1012">
        <v>2026</v>
      </c>
      <c r="C1012" t="s">
        <v>489</v>
      </c>
      <c r="D1012">
        <v>2</v>
      </c>
      <c r="E1012" t="s">
        <v>114</v>
      </c>
      <c r="F1012">
        <v>18</v>
      </c>
      <c r="G1012" s="85">
        <v>0</v>
      </c>
      <c r="H1012" s="85">
        <v>9626.5957446808516</v>
      </c>
      <c r="I1012" s="85">
        <v>2722.7836879432625</v>
      </c>
      <c r="J1012" s="85">
        <v>0</v>
      </c>
      <c r="K1012" t="s">
        <v>492</v>
      </c>
    </row>
    <row r="1013" spans="2:11" x14ac:dyDescent="0.25">
      <c r="B1013">
        <v>2026</v>
      </c>
      <c r="C1013" t="s">
        <v>490</v>
      </c>
      <c r="D1013">
        <v>1</v>
      </c>
      <c r="E1013" t="s">
        <v>114</v>
      </c>
      <c r="F1013">
        <v>18</v>
      </c>
      <c r="G1013" s="85">
        <v>2.9787031729282978</v>
      </c>
      <c r="H1013" s="85">
        <v>9626.5957446808516</v>
      </c>
      <c r="I1013" s="85">
        <v>2722.7836879432625</v>
      </c>
      <c r="J1013" s="85">
        <v>28674.771289178901</v>
      </c>
      <c r="K1013" t="s">
        <v>492</v>
      </c>
    </row>
    <row r="1014" spans="2:11" x14ac:dyDescent="0.25">
      <c r="B1014">
        <v>2026</v>
      </c>
      <c r="C1014" t="s">
        <v>490</v>
      </c>
      <c r="D1014">
        <v>2</v>
      </c>
      <c r="E1014" t="s">
        <v>114</v>
      </c>
      <c r="F1014">
        <v>18</v>
      </c>
      <c r="G1014" s="85">
        <v>0</v>
      </c>
      <c r="H1014" s="85">
        <v>9626.5957446808516</v>
      </c>
      <c r="I1014" s="85">
        <v>2722.7836879432625</v>
      </c>
      <c r="J1014" s="85">
        <v>0</v>
      </c>
      <c r="K1014" t="s">
        <v>492</v>
      </c>
    </row>
    <row r="1015" spans="2:11" x14ac:dyDescent="0.25">
      <c r="B1015">
        <v>2026</v>
      </c>
      <c r="C1015" t="s">
        <v>479</v>
      </c>
      <c r="D1015">
        <v>1</v>
      </c>
      <c r="E1015" t="s">
        <v>231</v>
      </c>
      <c r="F1015">
        <v>15</v>
      </c>
      <c r="G1015" s="85">
        <v>11.097095787054657</v>
      </c>
      <c r="H1015" s="85">
        <v>29113.629842180773</v>
      </c>
      <c r="I1015" s="85">
        <v>6636.0593017694882</v>
      </c>
      <c r="J1015" s="85">
        <v>323076.739067533</v>
      </c>
      <c r="K1015" t="s">
        <v>491</v>
      </c>
    </row>
    <row r="1016" spans="2:11" x14ac:dyDescent="0.25">
      <c r="B1016">
        <v>2026</v>
      </c>
      <c r="C1016" t="s">
        <v>479</v>
      </c>
      <c r="D1016">
        <v>2</v>
      </c>
      <c r="E1016" t="s">
        <v>231</v>
      </c>
      <c r="F1016">
        <v>15</v>
      </c>
      <c r="G1016" s="85">
        <v>3.0264806691967241</v>
      </c>
      <c r="H1016" s="85">
        <v>29113.629842180773</v>
      </c>
      <c r="I1016" s="85">
        <v>6636.0593017694882</v>
      </c>
      <c r="J1016" s="85">
        <v>88111.837927508983</v>
      </c>
      <c r="K1016" t="s">
        <v>491</v>
      </c>
    </row>
    <row r="1017" spans="2:11" x14ac:dyDescent="0.25">
      <c r="B1017">
        <v>2026</v>
      </c>
      <c r="C1017" t="s">
        <v>480</v>
      </c>
      <c r="D1017">
        <v>1</v>
      </c>
      <c r="E1017" t="s">
        <v>231</v>
      </c>
      <c r="F1017">
        <v>15</v>
      </c>
      <c r="G1017" s="85">
        <v>11.284749724946082</v>
      </c>
      <c r="H1017" s="85">
        <v>29113.629842180773</v>
      </c>
      <c r="I1017" s="85">
        <v>6636.0593017694882</v>
      </c>
      <c r="J1017" s="85">
        <v>328540.02635373152</v>
      </c>
      <c r="K1017" t="s">
        <v>491</v>
      </c>
    </row>
    <row r="1018" spans="2:11" x14ac:dyDescent="0.25">
      <c r="B1018">
        <v>2026</v>
      </c>
      <c r="C1018" t="s">
        <v>480</v>
      </c>
      <c r="D1018">
        <v>2</v>
      </c>
      <c r="E1018" t="s">
        <v>231</v>
      </c>
      <c r="F1018">
        <v>15</v>
      </c>
      <c r="G1018" s="85">
        <v>3.0776590158943851</v>
      </c>
      <c r="H1018" s="85">
        <v>29113.629842180773</v>
      </c>
      <c r="I1018" s="85">
        <v>6636.0593017694882</v>
      </c>
      <c r="J1018" s="85">
        <v>89601.825369199476</v>
      </c>
      <c r="K1018" t="s">
        <v>491</v>
      </c>
    </row>
    <row r="1019" spans="2:11" x14ac:dyDescent="0.25">
      <c r="B1019">
        <v>2026</v>
      </c>
      <c r="C1019" t="s">
        <v>481</v>
      </c>
      <c r="D1019">
        <v>1</v>
      </c>
      <c r="E1019" t="s">
        <v>231</v>
      </c>
      <c r="F1019">
        <v>15</v>
      </c>
      <c r="G1019" s="85">
        <v>11.472403662837511</v>
      </c>
      <c r="H1019" s="85">
        <v>29113.629842180773</v>
      </c>
      <c r="I1019" s="85">
        <v>6636.0593017694882</v>
      </c>
      <c r="J1019" s="85">
        <v>334003.31363993016</v>
      </c>
      <c r="K1019" t="s">
        <v>491</v>
      </c>
    </row>
    <row r="1020" spans="2:11" x14ac:dyDescent="0.25">
      <c r="B1020">
        <v>2026</v>
      </c>
      <c r="C1020" t="s">
        <v>481</v>
      </c>
      <c r="D1020">
        <v>2</v>
      </c>
      <c r="E1020" t="s">
        <v>231</v>
      </c>
      <c r="F1020">
        <v>15</v>
      </c>
      <c r="G1020" s="85">
        <v>3.1288373625920496</v>
      </c>
      <c r="H1020" s="85">
        <v>29113.629842180773</v>
      </c>
      <c r="I1020" s="85">
        <v>6636.0593017694882</v>
      </c>
      <c r="J1020" s="85">
        <v>91091.812810890086</v>
      </c>
      <c r="K1020" t="s">
        <v>491</v>
      </c>
    </row>
    <row r="1021" spans="2:11" x14ac:dyDescent="0.25">
      <c r="B1021">
        <v>2026</v>
      </c>
      <c r="C1021" t="s">
        <v>482</v>
      </c>
      <c r="D1021">
        <v>1</v>
      </c>
      <c r="E1021" t="s">
        <v>231</v>
      </c>
      <c r="F1021">
        <v>15</v>
      </c>
      <c r="G1021" s="85">
        <v>11.660057600728937</v>
      </c>
      <c r="H1021" s="85">
        <v>29113.629842180773</v>
      </c>
      <c r="I1021" s="85">
        <v>6636.0593017694882</v>
      </c>
      <c r="J1021" s="85">
        <v>339466.60092612874</v>
      </c>
      <c r="K1021" t="s">
        <v>491</v>
      </c>
    </row>
    <row r="1022" spans="2:11" x14ac:dyDescent="0.25">
      <c r="B1022">
        <v>2026</v>
      </c>
      <c r="C1022" t="s">
        <v>482</v>
      </c>
      <c r="D1022">
        <v>2</v>
      </c>
      <c r="E1022" t="s">
        <v>231</v>
      </c>
      <c r="F1022">
        <v>15</v>
      </c>
      <c r="G1022" s="85">
        <v>3.1800157092897106</v>
      </c>
      <c r="H1022" s="85">
        <v>29113.629842180773</v>
      </c>
      <c r="I1022" s="85">
        <v>6636.0593017694882</v>
      </c>
      <c r="J1022" s="85">
        <v>92581.800252580579</v>
      </c>
      <c r="K1022" t="s">
        <v>491</v>
      </c>
    </row>
    <row r="1023" spans="2:11" x14ac:dyDescent="0.25">
      <c r="B1023">
        <v>2026</v>
      </c>
      <c r="C1023" t="s">
        <v>483</v>
      </c>
      <c r="D1023">
        <v>1</v>
      </c>
      <c r="E1023" t="s">
        <v>231</v>
      </c>
      <c r="F1023">
        <v>15</v>
      </c>
      <c r="G1023" s="85">
        <v>11.847711538620365</v>
      </c>
      <c r="H1023" s="85">
        <v>29113.629842180773</v>
      </c>
      <c r="I1023" s="85">
        <v>6636.0593017694882</v>
      </c>
      <c r="J1023" s="85">
        <v>344929.88821232732</v>
      </c>
      <c r="K1023" t="s">
        <v>491</v>
      </c>
    </row>
    <row r="1024" spans="2:11" x14ac:dyDescent="0.25">
      <c r="B1024">
        <v>2026</v>
      </c>
      <c r="C1024" t="s">
        <v>483</v>
      </c>
      <c r="D1024">
        <v>2</v>
      </c>
      <c r="E1024" t="s">
        <v>231</v>
      </c>
      <c r="F1024">
        <v>15</v>
      </c>
      <c r="G1024" s="85">
        <v>3.2311940559873733</v>
      </c>
      <c r="H1024" s="85">
        <v>29113.629842180773</v>
      </c>
      <c r="I1024" s="85">
        <v>6636.0593017694882</v>
      </c>
      <c r="J1024" s="85">
        <v>94071.78769427113</v>
      </c>
      <c r="K1024" t="s">
        <v>491</v>
      </c>
    </row>
    <row r="1025" spans="2:11" x14ac:dyDescent="0.25">
      <c r="B1025">
        <v>2026</v>
      </c>
      <c r="C1025" t="s">
        <v>484</v>
      </c>
      <c r="D1025">
        <v>1</v>
      </c>
      <c r="E1025" t="s">
        <v>231</v>
      </c>
      <c r="F1025">
        <v>15</v>
      </c>
      <c r="G1025" s="85">
        <v>12.035365476511791</v>
      </c>
      <c r="H1025" s="85">
        <v>29113.629842180773</v>
      </c>
      <c r="I1025" s="85">
        <v>6636.0593017694882</v>
      </c>
      <c r="J1025" s="85">
        <v>350393.1754985259</v>
      </c>
      <c r="K1025" t="s">
        <v>491</v>
      </c>
    </row>
    <row r="1026" spans="2:11" x14ac:dyDescent="0.25">
      <c r="B1026">
        <v>2026</v>
      </c>
      <c r="C1026" t="s">
        <v>484</v>
      </c>
      <c r="D1026">
        <v>2</v>
      </c>
      <c r="E1026" t="s">
        <v>231</v>
      </c>
      <c r="F1026">
        <v>15</v>
      </c>
      <c r="G1026" s="85">
        <v>3.2823724026850343</v>
      </c>
      <c r="H1026" s="85">
        <v>29113.629842180773</v>
      </c>
      <c r="I1026" s="85">
        <v>6636.0593017694882</v>
      </c>
      <c r="J1026" s="85">
        <v>95561.775135961623</v>
      </c>
      <c r="K1026" t="s">
        <v>491</v>
      </c>
    </row>
    <row r="1027" spans="2:11" x14ac:dyDescent="0.25">
      <c r="B1027">
        <v>2026</v>
      </c>
      <c r="C1027" t="s">
        <v>485</v>
      </c>
      <c r="D1027">
        <v>1</v>
      </c>
      <c r="E1027" t="s">
        <v>231</v>
      </c>
      <c r="F1027">
        <v>15</v>
      </c>
      <c r="G1027" s="85">
        <v>12.223019414403222</v>
      </c>
      <c r="H1027" s="85">
        <v>29113.629842180773</v>
      </c>
      <c r="I1027" s="85">
        <v>6636.0593017694882</v>
      </c>
      <c r="J1027" s="85">
        <v>355856.4627847246</v>
      </c>
      <c r="K1027" t="s">
        <v>491</v>
      </c>
    </row>
    <row r="1028" spans="2:11" x14ac:dyDescent="0.25">
      <c r="B1028">
        <v>2026</v>
      </c>
      <c r="C1028" t="s">
        <v>485</v>
      </c>
      <c r="D1028">
        <v>2</v>
      </c>
      <c r="E1028" t="s">
        <v>231</v>
      </c>
      <c r="F1028">
        <v>15</v>
      </c>
      <c r="G1028" s="85">
        <v>3.333550749382697</v>
      </c>
      <c r="H1028" s="85">
        <v>29113.629842180773</v>
      </c>
      <c r="I1028" s="85">
        <v>6636.0593017694882</v>
      </c>
      <c r="J1028" s="85">
        <v>97051.762577652175</v>
      </c>
      <c r="K1028" t="s">
        <v>491</v>
      </c>
    </row>
    <row r="1029" spans="2:11" x14ac:dyDescent="0.25">
      <c r="B1029">
        <v>2026</v>
      </c>
      <c r="C1029" t="s">
        <v>486</v>
      </c>
      <c r="D1029">
        <v>1</v>
      </c>
      <c r="E1029" t="s">
        <v>231</v>
      </c>
      <c r="F1029">
        <v>15</v>
      </c>
      <c r="G1029" s="85">
        <v>12.410673352294646</v>
      </c>
      <c r="H1029" s="85">
        <v>29113.629842180773</v>
      </c>
      <c r="I1029" s="85">
        <v>6636.0593017694882</v>
      </c>
      <c r="J1029" s="85">
        <v>361319.75007092312</v>
      </c>
      <c r="K1029" t="s">
        <v>491</v>
      </c>
    </row>
    <row r="1030" spans="2:11" x14ac:dyDescent="0.25">
      <c r="B1030">
        <v>2026</v>
      </c>
      <c r="C1030" t="s">
        <v>486</v>
      </c>
      <c r="D1030">
        <v>2</v>
      </c>
      <c r="E1030" t="s">
        <v>231</v>
      </c>
      <c r="F1030">
        <v>15</v>
      </c>
      <c r="G1030" s="85">
        <v>3.384729096080358</v>
      </c>
      <c r="H1030" s="85">
        <v>29113.629842180773</v>
      </c>
      <c r="I1030" s="85">
        <v>6636.0593017694882</v>
      </c>
      <c r="J1030" s="85">
        <v>98541.750019342668</v>
      </c>
      <c r="K1030" t="s">
        <v>491</v>
      </c>
    </row>
    <row r="1031" spans="2:11" x14ac:dyDescent="0.25">
      <c r="B1031">
        <v>2026</v>
      </c>
      <c r="C1031" t="s">
        <v>487</v>
      </c>
      <c r="D1031">
        <v>1</v>
      </c>
      <c r="E1031" t="s">
        <v>231</v>
      </c>
      <c r="F1031">
        <v>15</v>
      </c>
      <c r="G1031" s="85">
        <v>12.598327290186077</v>
      </c>
      <c r="H1031" s="85">
        <v>29113.629842180773</v>
      </c>
      <c r="I1031" s="85">
        <v>6636.0593017694882</v>
      </c>
      <c r="J1031" s="85">
        <v>366783.03735712182</v>
      </c>
      <c r="K1031" t="s">
        <v>491</v>
      </c>
    </row>
    <row r="1032" spans="2:11" x14ac:dyDescent="0.25">
      <c r="B1032">
        <v>2026</v>
      </c>
      <c r="C1032" t="s">
        <v>487</v>
      </c>
      <c r="D1032">
        <v>2</v>
      </c>
      <c r="E1032" t="s">
        <v>231</v>
      </c>
      <c r="F1032">
        <v>15</v>
      </c>
      <c r="G1032" s="85">
        <v>3.4359074427780207</v>
      </c>
      <c r="H1032" s="85">
        <v>29113.629842180773</v>
      </c>
      <c r="I1032" s="85">
        <v>6636.0593017694882</v>
      </c>
      <c r="J1032" s="85">
        <v>100031.73746103322</v>
      </c>
      <c r="K1032" t="s">
        <v>491</v>
      </c>
    </row>
    <row r="1033" spans="2:11" x14ac:dyDescent="0.25">
      <c r="B1033">
        <v>2026</v>
      </c>
      <c r="C1033" t="s">
        <v>488</v>
      </c>
      <c r="D1033">
        <v>1</v>
      </c>
      <c r="E1033" t="s">
        <v>231</v>
      </c>
      <c r="F1033">
        <v>15</v>
      </c>
      <c r="G1033" s="85">
        <v>12.785981228077505</v>
      </c>
      <c r="H1033" s="85">
        <v>29113.629842180773</v>
      </c>
      <c r="I1033" s="85">
        <v>6636.0593017694882</v>
      </c>
      <c r="J1033" s="85">
        <v>372246.3246433204</v>
      </c>
      <c r="K1033" t="s">
        <v>491</v>
      </c>
    </row>
    <row r="1034" spans="2:11" x14ac:dyDescent="0.25">
      <c r="B1034">
        <v>2026</v>
      </c>
      <c r="C1034" t="s">
        <v>488</v>
      </c>
      <c r="D1034">
        <v>2</v>
      </c>
      <c r="E1034" t="s">
        <v>231</v>
      </c>
      <c r="F1034">
        <v>15</v>
      </c>
      <c r="G1034" s="85">
        <v>3.4870857894756835</v>
      </c>
      <c r="H1034" s="85">
        <v>29113.629842180773</v>
      </c>
      <c r="I1034" s="85">
        <v>6636.0593017694882</v>
      </c>
      <c r="J1034" s="85">
        <v>101521.72490272376</v>
      </c>
      <c r="K1034" t="s">
        <v>491</v>
      </c>
    </row>
    <row r="1035" spans="2:11" x14ac:dyDescent="0.25">
      <c r="B1035">
        <v>2026</v>
      </c>
      <c r="C1035" t="s">
        <v>489</v>
      </c>
      <c r="D1035">
        <v>1</v>
      </c>
      <c r="E1035" t="s">
        <v>231</v>
      </c>
      <c r="F1035">
        <v>15</v>
      </c>
      <c r="G1035" s="85">
        <v>12.973635165968931</v>
      </c>
      <c r="H1035" s="85">
        <v>29113.629842180773</v>
      </c>
      <c r="I1035" s="85">
        <v>6636.0593017694882</v>
      </c>
      <c r="J1035" s="85">
        <v>377709.61192951899</v>
      </c>
      <c r="K1035" t="s">
        <v>491</v>
      </c>
    </row>
    <row r="1036" spans="2:11" x14ac:dyDescent="0.25">
      <c r="B1036">
        <v>2026</v>
      </c>
      <c r="C1036" t="s">
        <v>489</v>
      </c>
      <c r="D1036">
        <v>2</v>
      </c>
      <c r="E1036" t="s">
        <v>231</v>
      </c>
      <c r="F1036">
        <v>15</v>
      </c>
      <c r="G1036" s="85">
        <v>3.5382641361733445</v>
      </c>
      <c r="H1036" s="85">
        <v>29113.629842180773</v>
      </c>
      <c r="I1036" s="85">
        <v>6636.0593017694882</v>
      </c>
      <c r="J1036" s="85">
        <v>103011.71234441426</v>
      </c>
      <c r="K1036" t="s">
        <v>491</v>
      </c>
    </row>
    <row r="1037" spans="2:11" x14ac:dyDescent="0.25">
      <c r="B1037">
        <v>2026</v>
      </c>
      <c r="C1037" t="s">
        <v>490</v>
      </c>
      <c r="D1037">
        <v>1</v>
      </c>
      <c r="E1037" t="s">
        <v>231</v>
      </c>
      <c r="F1037">
        <v>15</v>
      </c>
      <c r="G1037" s="85">
        <v>13.161289103860359</v>
      </c>
      <c r="H1037" s="85">
        <v>29113.629842180773</v>
      </c>
      <c r="I1037" s="85">
        <v>6636.0593017694882</v>
      </c>
      <c r="J1037" s="85">
        <v>383172.89921571757</v>
      </c>
      <c r="K1037" t="s">
        <v>491</v>
      </c>
    </row>
    <row r="1038" spans="2:11" x14ac:dyDescent="0.25">
      <c r="B1038">
        <v>2026</v>
      </c>
      <c r="C1038" t="s">
        <v>490</v>
      </c>
      <c r="D1038">
        <v>2</v>
      </c>
      <c r="E1038" t="s">
        <v>231</v>
      </c>
      <c r="F1038">
        <v>15</v>
      </c>
      <c r="G1038" s="85">
        <v>3.5894424828710072</v>
      </c>
      <c r="H1038" s="85">
        <v>29113.629842180773</v>
      </c>
      <c r="I1038" s="85">
        <v>6636.0593017694882</v>
      </c>
      <c r="J1038" s="85">
        <v>104501.6997861048</v>
      </c>
      <c r="K1038" t="s">
        <v>491</v>
      </c>
    </row>
    <row r="1039" spans="2:11" x14ac:dyDescent="0.25">
      <c r="B1039">
        <v>2026</v>
      </c>
      <c r="C1039" t="s">
        <v>479</v>
      </c>
      <c r="D1039">
        <v>1</v>
      </c>
      <c r="E1039" t="s">
        <v>231</v>
      </c>
      <c r="F1039">
        <v>32</v>
      </c>
      <c r="G1039" s="85">
        <v>4.3789486742966446</v>
      </c>
      <c r="H1039" s="85">
        <v>29113.629842180773</v>
      </c>
      <c r="I1039" s="85">
        <v>6636.0593017694882</v>
      </c>
      <c r="J1039" s="85">
        <v>127487.09080138072</v>
      </c>
      <c r="K1039" t="s">
        <v>492</v>
      </c>
    </row>
    <row r="1040" spans="2:11" x14ac:dyDescent="0.25">
      <c r="B1040">
        <v>2026</v>
      </c>
      <c r="C1040" t="s">
        <v>479</v>
      </c>
      <c r="D1040">
        <v>2</v>
      </c>
      <c r="E1040" t="s">
        <v>231</v>
      </c>
      <c r="F1040">
        <v>32</v>
      </c>
      <c r="G1040" s="85">
        <v>0</v>
      </c>
      <c r="H1040" s="85">
        <v>29113.629842180773</v>
      </c>
      <c r="I1040" s="85">
        <v>6636.0593017694882</v>
      </c>
      <c r="J1040" s="85">
        <v>0</v>
      </c>
      <c r="K1040" t="s">
        <v>492</v>
      </c>
    </row>
    <row r="1041" spans="2:11" x14ac:dyDescent="0.25">
      <c r="B1041">
        <v>2026</v>
      </c>
      <c r="C1041" t="s">
        <v>480</v>
      </c>
      <c r="D1041">
        <v>1</v>
      </c>
      <c r="E1041" t="s">
        <v>231</v>
      </c>
      <c r="F1041">
        <v>32</v>
      </c>
      <c r="G1041" s="85">
        <v>4.4614317392055245</v>
      </c>
      <c r="H1041" s="85">
        <v>29113.629842180773</v>
      </c>
      <c r="I1041" s="85">
        <v>6636.0593017694882</v>
      </c>
      <c r="J1041" s="85">
        <v>129888.47222138643</v>
      </c>
      <c r="K1041" t="s">
        <v>492</v>
      </c>
    </row>
    <row r="1042" spans="2:11" x14ac:dyDescent="0.25">
      <c r="B1042">
        <v>2026</v>
      </c>
      <c r="C1042" t="s">
        <v>480</v>
      </c>
      <c r="D1042">
        <v>2</v>
      </c>
      <c r="E1042" t="s">
        <v>231</v>
      </c>
      <c r="F1042">
        <v>32</v>
      </c>
      <c r="G1042" s="85">
        <v>0</v>
      </c>
      <c r="H1042" s="85">
        <v>29113.629842180773</v>
      </c>
      <c r="I1042" s="85">
        <v>6636.0593017694882</v>
      </c>
      <c r="J1042" s="85">
        <v>0</v>
      </c>
      <c r="K1042" t="s">
        <v>492</v>
      </c>
    </row>
    <row r="1043" spans="2:11" x14ac:dyDescent="0.25">
      <c r="B1043">
        <v>2026</v>
      </c>
      <c r="C1043" t="s">
        <v>481</v>
      </c>
      <c r="D1043">
        <v>1</v>
      </c>
      <c r="E1043" t="s">
        <v>231</v>
      </c>
      <c r="F1043">
        <v>32</v>
      </c>
      <c r="G1043" s="85">
        <v>4.5439148041144044</v>
      </c>
      <c r="H1043" s="85">
        <v>29113.629842180773</v>
      </c>
      <c r="I1043" s="85">
        <v>6636.0593017694882</v>
      </c>
      <c r="J1043" s="85">
        <v>132289.85364139214</v>
      </c>
      <c r="K1043" t="s">
        <v>492</v>
      </c>
    </row>
    <row r="1044" spans="2:11" x14ac:dyDescent="0.25">
      <c r="B1044">
        <v>2026</v>
      </c>
      <c r="C1044" t="s">
        <v>481</v>
      </c>
      <c r="D1044">
        <v>2</v>
      </c>
      <c r="E1044" t="s">
        <v>231</v>
      </c>
      <c r="F1044">
        <v>32</v>
      </c>
      <c r="G1044" s="85">
        <v>0</v>
      </c>
      <c r="H1044" s="85">
        <v>29113.629842180773</v>
      </c>
      <c r="I1044" s="85">
        <v>6636.0593017694882</v>
      </c>
      <c r="J1044" s="85">
        <v>0</v>
      </c>
      <c r="K1044" t="s">
        <v>492</v>
      </c>
    </row>
    <row r="1045" spans="2:11" x14ac:dyDescent="0.25">
      <c r="B1045">
        <v>2026</v>
      </c>
      <c r="C1045" t="s">
        <v>482</v>
      </c>
      <c r="D1045">
        <v>1</v>
      </c>
      <c r="E1045" t="s">
        <v>231</v>
      </c>
      <c r="F1045">
        <v>32</v>
      </c>
      <c r="G1045" s="85">
        <v>4.6263978690232852</v>
      </c>
      <c r="H1045" s="85">
        <v>29113.629842180773</v>
      </c>
      <c r="I1045" s="85">
        <v>6636.0593017694882</v>
      </c>
      <c r="J1045" s="85">
        <v>134691.23506139786</v>
      </c>
      <c r="K1045" t="s">
        <v>492</v>
      </c>
    </row>
    <row r="1046" spans="2:11" x14ac:dyDescent="0.25">
      <c r="B1046">
        <v>2026</v>
      </c>
      <c r="C1046" t="s">
        <v>482</v>
      </c>
      <c r="D1046">
        <v>2</v>
      </c>
      <c r="E1046" t="s">
        <v>231</v>
      </c>
      <c r="F1046">
        <v>32</v>
      </c>
      <c r="G1046" s="85">
        <v>0</v>
      </c>
      <c r="H1046" s="85">
        <v>29113.629842180773</v>
      </c>
      <c r="I1046" s="85">
        <v>6636.0593017694882</v>
      </c>
      <c r="J1046" s="85">
        <v>0</v>
      </c>
      <c r="K1046" t="s">
        <v>492</v>
      </c>
    </row>
    <row r="1047" spans="2:11" x14ac:dyDescent="0.25">
      <c r="B1047">
        <v>2026</v>
      </c>
      <c r="C1047" t="s">
        <v>483</v>
      </c>
      <c r="D1047">
        <v>1</v>
      </c>
      <c r="E1047" t="s">
        <v>231</v>
      </c>
      <c r="F1047">
        <v>32</v>
      </c>
      <c r="G1047" s="85">
        <v>4.708880933932166</v>
      </c>
      <c r="H1047" s="85">
        <v>29113.629842180773</v>
      </c>
      <c r="I1047" s="85">
        <v>6636.0593017694882</v>
      </c>
      <c r="J1047" s="85">
        <v>137092.61648140359</v>
      </c>
      <c r="K1047" t="s">
        <v>492</v>
      </c>
    </row>
    <row r="1048" spans="2:11" x14ac:dyDescent="0.25">
      <c r="B1048">
        <v>2026</v>
      </c>
      <c r="C1048" t="s">
        <v>483</v>
      </c>
      <c r="D1048">
        <v>2</v>
      </c>
      <c r="E1048" t="s">
        <v>231</v>
      </c>
      <c r="F1048">
        <v>32</v>
      </c>
      <c r="G1048" s="85">
        <v>0</v>
      </c>
      <c r="H1048" s="85">
        <v>29113.629842180773</v>
      </c>
      <c r="I1048" s="85">
        <v>6636.0593017694882</v>
      </c>
      <c r="J1048" s="85">
        <v>0</v>
      </c>
      <c r="K1048" t="s">
        <v>492</v>
      </c>
    </row>
    <row r="1049" spans="2:11" x14ac:dyDescent="0.25">
      <c r="B1049">
        <v>2026</v>
      </c>
      <c r="C1049" t="s">
        <v>484</v>
      </c>
      <c r="D1049">
        <v>1</v>
      </c>
      <c r="E1049" t="s">
        <v>231</v>
      </c>
      <c r="F1049">
        <v>32</v>
      </c>
      <c r="G1049" s="85">
        <v>4.7913639988410459</v>
      </c>
      <c r="H1049" s="85">
        <v>29113.629842180773</v>
      </c>
      <c r="I1049" s="85">
        <v>6636.0593017694882</v>
      </c>
      <c r="J1049" s="85">
        <v>139493.99790140928</v>
      </c>
      <c r="K1049" t="s">
        <v>492</v>
      </c>
    </row>
    <row r="1050" spans="2:11" x14ac:dyDescent="0.25">
      <c r="B1050">
        <v>2026</v>
      </c>
      <c r="C1050" t="s">
        <v>484</v>
      </c>
      <c r="D1050">
        <v>2</v>
      </c>
      <c r="E1050" t="s">
        <v>231</v>
      </c>
      <c r="F1050">
        <v>32</v>
      </c>
      <c r="G1050" s="85">
        <v>0</v>
      </c>
      <c r="H1050" s="85">
        <v>29113.629842180773</v>
      </c>
      <c r="I1050" s="85">
        <v>6636.0593017694882</v>
      </c>
      <c r="J1050" s="85">
        <v>0</v>
      </c>
      <c r="K1050" t="s">
        <v>492</v>
      </c>
    </row>
    <row r="1051" spans="2:11" x14ac:dyDescent="0.25">
      <c r="B1051">
        <v>2026</v>
      </c>
      <c r="C1051" t="s">
        <v>485</v>
      </c>
      <c r="D1051">
        <v>1</v>
      </c>
      <c r="E1051" t="s">
        <v>231</v>
      </c>
      <c r="F1051">
        <v>32</v>
      </c>
      <c r="G1051" s="85">
        <v>4.8738470637499267</v>
      </c>
      <c r="H1051" s="85">
        <v>29113.629842180773</v>
      </c>
      <c r="I1051" s="85">
        <v>6636.0593017694882</v>
      </c>
      <c r="J1051" s="85">
        <v>141895.37932141501</v>
      </c>
      <c r="K1051" t="s">
        <v>492</v>
      </c>
    </row>
    <row r="1052" spans="2:11" x14ac:dyDescent="0.25">
      <c r="B1052">
        <v>2026</v>
      </c>
      <c r="C1052" t="s">
        <v>485</v>
      </c>
      <c r="D1052">
        <v>2</v>
      </c>
      <c r="E1052" t="s">
        <v>231</v>
      </c>
      <c r="F1052">
        <v>32</v>
      </c>
      <c r="G1052" s="85">
        <v>0</v>
      </c>
      <c r="H1052" s="85">
        <v>29113.629842180773</v>
      </c>
      <c r="I1052" s="85">
        <v>6636.0593017694882</v>
      </c>
      <c r="J1052" s="85">
        <v>0</v>
      </c>
      <c r="K1052" t="s">
        <v>492</v>
      </c>
    </row>
    <row r="1053" spans="2:11" x14ac:dyDescent="0.25">
      <c r="B1053">
        <v>2026</v>
      </c>
      <c r="C1053" t="s">
        <v>486</v>
      </c>
      <c r="D1053">
        <v>1</v>
      </c>
      <c r="E1053" t="s">
        <v>231</v>
      </c>
      <c r="F1053">
        <v>32</v>
      </c>
      <c r="G1053" s="85">
        <v>4.9563301286588066</v>
      </c>
      <c r="H1053" s="85">
        <v>29113.629842180773</v>
      </c>
      <c r="I1053" s="85">
        <v>6636.0593017694882</v>
      </c>
      <c r="J1053" s="85">
        <v>144296.7607414207</v>
      </c>
      <c r="K1053" t="s">
        <v>492</v>
      </c>
    </row>
    <row r="1054" spans="2:11" x14ac:dyDescent="0.25">
      <c r="B1054">
        <v>2026</v>
      </c>
      <c r="C1054" t="s">
        <v>486</v>
      </c>
      <c r="D1054">
        <v>2</v>
      </c>
      <c r="E1054" t="s">
        <v>231</v>
      </c>
      <c r="F1054">
        <v>32</v>
      </c>
      <c r="G1054" s="85">
        <v>0</v>
      </c>
      <c r="H1054" s="85">
        <v>29113.629842180773</v>
      </c>
      <c r="I1054" s="85">
        <v>6636.0593017694882</v>
      </c>
      <c r="J1054" s="85">
        <v>0</v>
      </c>
      <c r="K1054" t="s">
        <v>492</v>
      </c>
    </row>
    <row r="1055" spans="2:11" x14ac:dyDescent="0.25">
      <c r="B1055">
        <v>2026</v>
      </c>
      <c r="C1055" t="s">
        <v>487</v>
      </c>
      <c r="D1055">
        <v>1</v>
      </c>
      <c r="E1055" t="s">
        <v>231</v>
      </c>
      <c r="F1055">
        <v>32</v>
      </c>
      <c r="G1055" s="85">
        <v>5.0388131935676874</v>
      </c>
      <c r="H1055" s="85">
        <v>29113.629842180773</v>
      </c>
      <c r="I1055" s="85">
        <v>6636.0593017694882</v>
      </c>
      <c r="J1055" s="85">
        <v>146698.14216142643</v>
      </c>
      <c r="K1055" t="s">
        <v>492</v>
      </c>
    </row>
    <row r="1056" spans="2:11" x14ac:dyDescent="0.25">
      <c r="B1056">
        <v>2026</v>
      </c>
      <c r="C1056" t="s">
        <v>487</v>
      </c>
      <c r="D1056">
        <v>2</v>
      </c>
      <c r="E1056" t="s">
        <v>231</v>
      </c>
      <c r="F1056">
        <v>32</v>
      </c>
      <c r="G1056" s="85">
        <v>0</v>
      </c>
      <c r="H1056" s="85">
        <v>29113.629842180773</v>
      </c>
      <c r="I1056" s="85">
        <v>6636.0593017694882</v>
      </c>
      <c r="J1056" s="85">
        <v>0</v>
      </c>
      <c r="K1056" t="s">
        <v>492</v>
      </c>
    </row>
    <row r="1057" spans="2:11" x14ac:dyDescent="0.25">
      <c r="B1057">
        <v>2026</v>
      </c>
      <c r="C1057" t="s">
        <v>488</v>
      </c>
      <c r="D1057">
        <v>1</v>
      </c>
      <c r="E1057" t="s">
        <v>231</v>
      </c>
      <c r="F1057">
        <v>32</v>
      </c>
      <c r="G1057" s="85">
        <v>5.1212962584765691</v>
      </c>
      <c r="H1057" s="85">
        <v>29113.629842180773</v>
      </c>
      <c r="I1057" s="85">
        <v>6636.0593017694882</v>
      </c>
      <c r="J1057" s="85">
        <v>149099.52358143218</v>
      </c>
      <c r="K1057" t="s">
        <v>492</v>
      </c>
    </row>
    <row r="1058" spans="2:11" x14ac:dyDescent="0.25">
      <c r="B1058">
        <v>2026</v>
      </c>
      <c r="C1058" t="s">
        <v>488</v>
      </c>
      <c r="D1058">
        <v>2</v>
      </c>
      <c r="E1058" t="s">
        <v>231</v>
      </c>
      <c r="F1058">
        <v>32</v>
      </c>
      <c r="G1058" s="85">
        <v>0</v>
      </c>
      <c r="H1058" s="85">
        <v>29113.629842180773</v>
      </c>
      <c r="I1058" s="85">
        <v>6636.0593017694882</v>
      </c>
      <c r="J1058" s="85">
        <v>0</v>
      </c>
      <c r="K1058" t="s">
        <v>492</v>
      </c>
    </row>
    <row r="1059" spans="2:11" x14ac:dyDescent="0.25">
      <c r="B1059">
        <v>2026</v>
      </c>
      <c r="C1059" t="s">
        <v>489</v>
      </c>
      <c r="D1059">
        <v>1</v>
      </c>
      <c r="E1059" t="s">
        <v>231</v>
      </c>
      <c r="F1059">
        <v>32</v>
      </c>
      <c r="G1059" s="85">
        <v>5.203779323385449</v>
      </c>
      <c r="H1059" s="85">
        <v>29113.629842180773</v>
      </c>
      <c r="I1059" s="85">
        <v>6636.0593017694882</v>
      </c>
      <c r="J1059" s="85">
        <v>151500.90500143787</v>
      </c>
      <c r="K1059" t="s">
        <v>492</v>
      </c>
    </row>
    <row r="1060" spans="2:11" x14ac:dyDescent="0.25">
      <c r="B1060">
        <v>2026</v>
      </c>
      <c r="C1060" t="s">
        <v>489</v>
      </c>
      <c r="D1060">
        <v>2</v>
      </c>
      <c r="E1060" t="s">
        <v>231</v>
      </c>
      <c r="F1060">
        <v>32</v>
      </c>
      <c r="G1060" s="85">
        <v>0</v>
      </c>
      <c r="H1060" s="85">
        <v>29113.629842180773</v>
      </c>
      <c r="I1060" s="85">
        <v>6636.0593017694882</v>
      </c>
      <c r="J1060" s="85">
        <v>0</v>
      </c>
      <c r="K1060" t="s">
        <v>492</v>
      </c>
    </row>
    <row r="1061" spans="2:11" x14ac:dyDescent="0.25">
      <c r="B1061">
        <v>2026</v>
      </c>
      <c r="C1061" t="s">
        <v>490</v>
      </c>
      <c r="D1061">
        <v>1</v>
      </c>
      <c r="E1061" t="s">
        <v>231</v>
      </c>
      <c r="F1061">
        <v>32</v>
      </c>
      <c r="G1061" s="85">
        <v>5.2862623882943307</v>
      </c>
      <c r="H1061" s="85">
        <v>29113.629842180773</v>
      </c>
      <c r="I1061" s="85">
        <v>6636.0593017694882</v>
      </c>
      <c r="J1061" s="85">
        <v>153902.28642144363</v>
      </c>
      <c r="K1061" t="s">
        <v>492</v>
      </c>
    </row>
    <row r="1062" spans="2:11" x14ac:dyDescent="0.25">
      <c r="B1062">
        <v>2026</v>
      </c>
      <c r="C1062" t="s">
        <v>490</v>
      </c>
      <c r="D1062">
        <v>2</v>
      </c>
      <c r="E1062" t="s">
        <v>231</v>
      </c>
      <c r="F1062">
        <v>32</v>
      </c>
      <c r="G1062" s="85">
        <v>0</v>
      </c>
      <c r="H1062" s="85">
        <v>29113.629842180773</v>
      </c>
      <c r="I1062" s="85">
        <v>6636.0593017694882</v>
      </c>
      <c r="J1062" s="85">
        <v>0</v>
      </c>
      <c r="K1062" t="s">
        <v>492</v>
      </c>
    </row>
    <row r="1063" spans="2:11" x14ac:dyDescent="0.25">
      <c r="B1063">
        <v>2026</v>
      </c>
      <c r="C1063" t="s">
        <v>479</v>
      </c>
      <c r="D1063">
        <v>1</v>
      </c>
      <c r="E1063" t="s">
        <v>114</v>
      </c>
      <c r="F1063">
        <v>19</v>
      </c>
      <c r="G1063" s="85">
        <v>0</v>
      </c>
      <c r="H1063" s="85">
        <v>9626.5957446808516</v>
      </c>
      <c r="I1063" s="85">
        <v>2722.7836879432625</v>
      </c>
      <c r="J1063" s="85">
        <v>0</v>
      </c>
      <c r="K1063" t="s">
        <v>491</v>
      </c>
    </row>
    <row r="1064" spans="2:11" x14ac:dyDescent="0.25">
      <c r="B1064">
        <v>2026</v>
      </c>
      <c r="C1064" t="s">
        <v>479</v>
      </c>
      <c r="D1064">
        <v>2</v>
      </c>
      <c r="E1064" t="s">
        <v>114</v>
      </c>
      <c r="F1064">
        <v>19</v>
      </c>
      <c r="G1064" s="85">
        <v>0.9279161695074174</v>
      </c>
      <c r="H1064" s="85">
        <v>9626.5957446808516</v>
      </c>
      <c r="I1064" s="85">
        <v>2722.7836879432625</v>
      </c>
      <c r="J1064" s="85">
        <v>8932.6738488006595</v>
      </c>
      <c r="K1064" t="s">
        <v>491</v>
      </c>
    </row>
    <row r="1065" spans="2:11" x14ac:dyDescent="0.25">
      <c r="B1065">
        <v>2026</v>
      </c>
      <c r="C1065" t="s">
        <v>480</v>
      </c>
      <c r="D1065">
        <v>1</v>
      </c>
      <c r="E1065" t="s">
        <v>114</v>
      </c>
      <c r="F1065">
        <v>19</v>
      </c>
      <c r="G1065" s="85">
        <v>0</v>
      </c>
      <c r="H1065" s="85">
        <v>9626.5957446808516</v>
      </c>
      <c r="I1065" s="85">
        <v>2722.7836879432625</v>
      </c>
      <c r="J1065" s="85">
        <v>0</v>
      </c>
      <c r="K1065" t="s">
        <v>491</v>
      </c>
    </row>
    <row r="1066" spans="2:11" x14ac:dyDescent="0.25">
      <c r="B1066">
        <v>2026</v>
      </c>
      <c r="C1066" t="s">
        <v>480</v>
      </c>
      <c r="D1066">
        <v>2</v>
      </c>
      <c r="E1066" t="s">
        <v>114</v>
      </c>
      <c r="F1066">
        <v>19</v>
      </c>
      <c r="G1066" s="85">
        <v>0.95908758857133669</v>
      </c>
      <c r="H1066" s="85">
        <v>9626.5957446808516</v>
      </c>
      <c r="I1066" s="85">
        <v>2722.7836879432625</v>
      </c>
      <c r="J1066" s="85">
        <v>9232.7484989170498</v>
      </c>
      <c r="K1066" t="s">
        <v>491</v>
      </c>
    </row>
    <row r="1067" spans="2:11" x14ac:dyDescent="0.25">
      <c r="B1067">
        <v>2026</v>
      </c>
      <c r="C1067" t="s">
        <v>481</v>
      </c>
      <c r="D1067">
        <v>1</v>
      </c>
      <c r="E1067" t="s">
        <v>114</v>
      </c>
      <c r="F1067">
        <v>19</v>
      </c>
      <c r="G1067" s="85">
        <v>0</v>
      </c>
      <c r="H1067" s="85">
        <v>9626.5957446808516</v>
      </c>
      <c r="I1067" s="85">
        <v>2722.7836879432625</v>
      </c>
      <c r="J1067" s="85">
        <v>0</v>
      </c>
      <c r="K1067" t="s">
        <v>491</v>
      </c>
    </row>
    <row r="1068" spans="2:11" x14ac:dyDescent="0.25">
      <c r="B1068">
        <v>2026</v>
      </c>
      <c r="C1068" t="s">
        <v>481</v>
      </c>
      <c r="D1068">
        <v>2</v>
      </c>
      <c r="E1068" t="s">
        <v>114</v>
      </c>
      <c r="F1068">
        <v>19</v>
      </c>
      <c r="G1068" s="85">
        <v>0.99025900763525621</v>
      </c>
      <c r="H1068" s="85">
        <v>9626.5957446808516</v>
      </c>
      <c r="I1068" s="85">
        <v>2722.7836879432625</v>
      </c>
      <c r="J1068" s="85">
        <v>9532.8231490334401</v>
      </c>
      <c r="K1068" t="s">
        <v>491</v>
      </c>
    </row>
    <row r="1069" spans="2:11" x14ac:dyDescent="0.25">
      <c r="B1069">
        <v>2026</v>
      </c>
      <c r="C1069" t="s">
        <v>482</v>
      </c>
      <c r="D1069">
        <v>1</v>
      </c>
      <c r="E1069" t="s">
        <v>114</v>
      </c>
      <c r="F1069">
        <v>19</v>
      </c>
      <c r="G1069" s="85">
        <v>0</v>
      </c>
      <c r="H1069" s="85">
        <v>9626.5957446808516</v>
      </c>
      <c r="I1069" s="85">
        <v>2722.7836879432625</v>
      </c>
      <c r="J1069" s="85">
        <v>0</v>
      </c>
      <c r="K1069" t="s">
        <v>491</v>
      </c>
    </row>
    <row r="1070" spans="2:11" x14ac:dyDescent="0.25">
      <c r="B1070">
        <v>2026</v>
      </c>
      <c r="C1070" t="s">
        <v>482</v>
      </c>
      <c r="D1070">
        <v>2</v>
      </c>
      <c r="E1070" t="s">
        <v>114</v>
      </c>
      <c r="F1070">
        <v>19</v>
      </c>
      <c r="G1070" s="85">
        <v>1.0214304266991756</v>
      </c>
      <c r="H1070" s="85">
        <v>9626.5957446808516</v>
      </c>
      <c r="I1070" s="85">
        <v>2722.7836879432625</v>
      </c>
      <c r="J1070" s="85">
        <v>9832.8977991498305</v>
      </c>
      <c r="K1070" t="s">
        <v>491</v>
      </c>
    </row>
    <row r="1071" spans="2:11" x14ac:dyDescent="0.25">
      <c r="B1071">
        <v>2026</v>
      </c>
      <c r="C1071" t="s">
        <v>483</v>
      </c>
      <c r="D1071">
        <v>1</v>
      </c>
      <c r="E1071" t="s">
        <v>114</v>
      </c>
      <c r="F1071">
        <v>19</v>
      </c>
      <c r="G1071" s="85">
        <v>0</v>
      </c>
      <c r="H1071" s="85">
        <v>9626.5957446808516</v>
      </c>
      <c r="I1071" s="85">
        <v>2722.7836879432625</v>
      </c>
      <c r="J1071" s="85">
        <v>0</v>
      </c>
      <c r="K1071" t="s">
        <v>491</v>
      </c>
    </row>
    <row r="1072" spans="2:11" x14ac:dyDescent="0.25">
      <c r="B1072">
        <v>2026</v>
      </c>
      <c r="C1072" t="s">
        <v>483</v>
      </c>
      <c r="D1072">
        <v>2</v>
      </c>
      <c r="E1072" t="s">
        <v>114</v>
      </c>
      <c r="F1072">
        <v>19</v>
      </c>
      <c r="G1072" s="85">
        <v>1.0526018457630952</v>
      </c>
      <c r="H1072" s="85">
        <v>9626.5957446808516</v>
      </c>
      <c r="I1072" s="85">
        <v>2722.7836879432625</v>
      </c>
      <c r="J1072" s="85">
        <v>10132.972449266223</v>
      </c>
      <c r="K1072" t="s">
        <v>491</v>
      </c>
    </row>
    <row r="1073" spans="2:11" x14ac:dyDescent="0.25">
      <c r="B1073">
        <v>2026</v>
      </c>
      <c r="C1073" t="s">
        <v>484</v>
      </c>
      <c r="D1073">
        <v>1</v>
      </c>
      <c r="E1073" t="s">
        <v>114</v>
      </c>
      <c r="F1073">
        <v>19</v>
      </c>
      <c r="G1073" s="85">
        <v>0</v>
      </c>
      <c r="H1073" s="85">
        <v>9626.5957446808516</v>
      </c>
      <c r="I1073" s="85">
        <v>2722.7836879432625</v>
      </c>
      <c r="J1073" s="85">
        <v>0</v>
      </c>
      <c r="K1073" t="s">
        <v>491</v>
      </c>
    </row>
    <row r="1074" spans="2:11" x14ac:dyDescent="0.25">
      <c r="B1074">
        <v>2026</v>
      </c>
      <c r="C1074" t="s">
        <v>484</v>
      </c>
      <c r="D1074">
        <v>2</v>
      </c>
      <c r="E1074" t="s">
        <v>114</v>
      </c>
      <c r="F1074">
        <v>19</v>
      </c>
      <c r="G1074" s="85">
        <v>1.0837732648270146</v>
      </c>
      <c r="H1074" s="85">
        <v>9626.5957446808516</v>
      </c>
      <c r="I1074" s="85">
        <v>2722.7836879432625</v>
      </c>
      <c r="J1074" s="85">
        <v>10433.047099382613</v>
      </c>
      <c r="K1074" t="s">
        <v>491</v>
      </c>
    </row>
    <row r="1075" spans="2:11" x14ac:dyDescent="0.25">
      <c r="B1075">
        <v>2026</v>
      </c>
      <c r="C1075" t="s">
        <v>485</v>
      </c>
      <c r="D1075">
        <v>1</v>
      </c>
      <c r="E1075" t="s">
        <v>114</v>
      </c>
      <c r="F1075">
        <v>19</v>
      </c>
      <c r="G1075" s="85">
        <v>0</v>
      </c>
      <c r="H1075" s="85">
        <v>9626.5957446808516</v>
      </c>
      <c r="I1075" s="85">
        <v>2722.7836879432625</v>
      </c>
      <c r="J1075" s="85">
        <v>0</v>
      </c>
      <c r="K1075" t="s">
        <v>491</v>
      </c>
    </row>
    <row r="1076" spans="2:11" x14ac:dyDescent="0.25">
      <c r="B1076">
        <v>2026</v>
      </c>
      <c r="C1076" t="s">
        <v>485</v>
      </c>
      <c r="D1076">
        <v>2</v>
      </c>
      <c r="E1076" t="s">
        <v>114</v>
      </c>
      <c r="F1076">
        <v>19</v>
      </c>
      <c r="G1076" s="85">
        <v>1.114944683890934</v>
      </c>
      <c r="H1076" s="85">
        <v>9626.5957446808516</v>
      </c>
      <c r="I1076" s="85">
        <v>2722.7836879432625</v>
      </c>
      <c r="J1076" s="85">
        <v>10733.121749499003</v>
      </c>
      <c r="K1076" t="s">
        <v>491</v>
      </c>
    </row>
    <row r="1077" spans="2:11" x14ac:dyDescent="0.25">
      <c r="B1077">
        <v>2026</v>
      </c>
      <c r="C1077" t="s">
        <v>486</v>
      </c>
      <c r="D1077">
        <v>1</v>
      </c>
      <c r="E1077" t="s">
        <v>114</v>
      </c>
      <c r="F1077">
        <v>19</v>
      </c>
      <c r="G1077" s="85">
        <v>0</v>
      </c>
      <c r="H1077" s="85">
        <v>9626.5957446808516</v>
      </c>
      <c r="I1077" s="85">
        <v>2722.7836879432625</v>
      </c>
      <c r="J1077" s="85">
        <v>0</v>
      </c>
      <c r="K1077" t="s">
        <v>491</v>
      </c>
    </row>
    <row r="1078" spans="2:11" x14ac:dyDescent="0.25">
      <c r="B1078">
        <v>2026</v>
      </c>
      <c r="C1078" t="s">
        <v>486</v>
      </c>
      <c r="D1078">
        <v>2</v>
      </c>
      <c r="E1078" t="s">
        <v>114</v>
      </c>
      <c r="F1078">
        <v>19</v>
      </c>
      <c r="G1078" s="85">
        <v>1.1461161029548537</v>
      </c>
      <c r="H1078" s="85">
        <v>9626.5957446808516</v>
      </c>
      <c r="I1078" s="85">
        <v>2722.7836879432625</v>
      </c>
      <c r="J1078" s="85">
        <v>11033.196399615395</v>
      </c>
      <c r="K1078" t="s">
        <v>491</v>
      </c>
    </row>
    <row r="1079" spans="2:11" x14ac:dyDescent="0.25">
      <c r="B1079">
        <v>2026</v>
      </c>
      <c r="C1079" t="s">
        <v>487</v>
      </c>
      <c r="D1079">
        <v>1</v>
      </c>
      <c r="E1079" t="s">
        <v>114</v>
      </c>
      <c r="F1079">
        <v>19</v>
      </c>
      <c r="G1079" s="85">
        <v>0</v>
      </c>
      <c r="H1079" s="85">
        <v>9626.5957446808516</v>
      </c>
      <c r="I1079" s="85">
        <v>2722.7836879432625</v>
      </c>
      <c r="J1079" s="85">
        <v>0</v>
      </c>
      <c r="K1079" t="s">
        <v>491</v>
      </c>
    </row>
    <row r="1080" spans="2:11" x14ac:dyDescent="0.25">
      <c r="B1080">
        <v>2026</v>
      </c>
      <c r="C1080" t="s">
        <v>487</v>
      </c>
      <c r="D1080">
        <v>2</v>
      </c>
      <c r="E1080" t="s">
        <v>114</v>
      </c>
      <c r="F1080">
        <v>19</v>
      </c>
      <c r="G1080" s="85">
        <v>1.1772875220187731</v>
      </c>
      <c r="H1080" s="85">
        <v>9626.5957446808516</v>
      </c>
      <c r="I1080" s="85">
        <v>2722.7836879432625</v>
      </c>
      <c r="J1080" s="85">
        <v>11333.271049731786</v>
      </c>
      <c r="K1080" t="s">
        <v>491</v>
      </c>
    </row>
    <row r="1081" spans="2:11" x14ac:dyDescent="0.25">
      <c r="B1081">
        <v>2026</v>
      </c>
      <c r="C1081" t="s">
        <v>488</v>
      </c>
      <c r="D1081">
        <v>1</v>
      </c>
      <c r="E1081" t="s">
        <v>114</v>
      </c>
      <c r="F1081">
        <v>19</v>
      </c>
      <c r="G1081" s="85">
        <v>0</v>
      </c>
      <c r="H1081" s="85">
        <v>9626.5957446808516</v>
      </c>
      <c r="I1081" s="85">
        <v>2722.7836879432625</v>
      </c>
      <c r="J1081" s="85">
        <v>0</v>
      </c>
      <c r="K1081" t="s">
        <v>491</v>
      </c>
    </row>
    <row r="1082" spans="2:11" x14ac:dyDescent="0.25">
      <c r="B1082">
        <v>2026</v>
      </c>
      <c r="C1082" t="s">
        <v>488</v>
      </c>
      <c r="D1082">
        <v>2</v>
      </c>
      <c r="E1082" t="s">
        <v>114</v>
      </c>
      <c r="F1082">
        <v>19</v>
      </c>
      <c r="G1082" s="85">
        <v>1.2084589410826925</v>
      </c>
      <c r="H1082" s="85">
        <v>9626.5957446808516</v>
      </c>
      <c r="I1082" s="85">
        <v>2722.7836879432625</v>
      </c>
      <c r="J1082" s="85">
        <v>11633.345699848176</v>
      </c>
      <c r="K1082" t="s">
        <v>491</v>
      </c>
    </row>
    <row r="1083" spans="2:11" x14ac:dyDescent="0.25">
      <c r="B1083">
        <v>2026</v>
      </c>
      <c r="C1083" t="s">
        <v>489</v>
      </c>
      <c r="D1083">
        <v>1</v>
      </c>
      <c r="E1083" t="s">
        <v>114</v>
      </c>
      <c r="F1083">
        <v>19</v>
      </c>
      <c r="G1083" s="85">
        <v>0</v>
      </c>
      <c r="H1083" s="85">
        <v>9626.5957446808516</v>
      </c>
      <c r="I1083" s="85">
        <v>2722.7836879432625</v>
      </c>
      <c r="J1083" s="85">
        <v>0</v>
      </c>
      <c r="K1083" t="s">
        <v>491</v>
      </c>
    </row>
    <row r="1084" spans="2:11" x14ac:dyDescent="0.25">
      <c r="B1084">
        <v>2026</v>
      </c>
      <c r="C1084" t="s">
        <v>489</v>
      </c>
      <c r="D1084">
        <v>2</v>
      </c>
      <c r="E1084" t="s">
        <v>114</v>
      </c>
      <c r="F1084">
        <v>19</v>
      </c>
      <c r="G1084" s="85">
        <v>1.2396303601466119</v>
      </c>
      <c r="H1084" s="85">
        <v>9626.5957446808516</v>
      </c>
      <c r="I1084" s="85">
        <v>2722.7836879432625</v>
      </c>
      <c r="J1084" s="85">
        <v>11933.420349964565</v>
      </c>
      <c r="K1084" t="s">
        <v>491</v>
      </c>
    </row>
    <row r="1085" spans="2:11" x14ac:dyDescent="0.25">
      <c r="B1085">
        <v>2026</v>
      </c>
      <c r="C1085" t="s">
        <v>490</v>
      </c>
      <c r="D1085">
        <v>1</v>
      </c>
      <c r="E1085" t="s">
        <v>114</v>
      </c>
      <c r="F1085">
        <v>19</v>
      </c>
      <c r="G1085" s="85">
        <v>0</v>
      </c>
      <c r="H1085" s="85">
        <v>9626.5957446808516</v>
      </c>
      <c r="I1085" s="85">
        <v>2722.7836879432625</v>
      </c>
      <c r="J1085" s="85">
        <v>0</v>
      </c>
      <c r="K1085" t="s">
        <v>491</v>
      </c>
    </row>
    <row r="1086" spans="2:11" x14ac:dyDescent="0.25">
      <c r="B1086">
        <v>2026</v>
      </c>
      <c r="C1086" t="s">
        <v>490</v>
      </c>
      <c r="D1086">
        <v>2</v>
      </c>
      <c r="E1086" t="s">
        <v>114</v>
      </c>
      <c r="F1086">
        <v>19</v>
      </c>
      <c r="G1086" s="85">
        <v>1.2708017792105313</v>
      </c>
      <c r="H1086" s="85">
        <v>9626.5957446808516</v>
      </c>
      <c r="I1086" s="85">
        <v>2722.7836879432625</v>
      </c>
      <c r="J1086" s="85">
        <v>12233.495000080955</v>
      </c>
      <c r="K1086" t="s">
        <v>491</v>
      </c>
    </row>
    <row r="1087" spans="2:11" x14ac:dyDescent="0.25">
      <c r="B1087">
        <v>2026</v>
      </c>
      <c r="C1087" t="s">
        <v>479</v>
      </c>
      <c r="D1087">
        <v>1</v>
      </c>
      <c r="E1087" t="s">
        <v>70</v>
      </c>
      <c r="F1087">
        <v>4</v>
      </c>
      <c r="G1087" s="85">
        <v>1.3349608510832871</v>
      </c>
      <c r="H1087" s="85">
        <v>24503.913814264284</v>
      </c>
      <c r="I1087" s="85">
        <v>5272.1260057275331</v>
      </c>
      <c r="J1087" s="85">
        <v>32711.765640361766</v>
      </c>
      <c r="K1087" t="s">
        <v>491</v>
      </c>
    </row>
    <row r="1088" spans="2:11" x14ac:dyDescent="0.25">
      <c r="B1088">
        <v>2026</v>
      </c>
      <c r="C1088" t="s">
        <v>479</v>
      </c>
      <c r="D1088">
        <v>2</v>
      </c>
      <c r="E1088" t="s">
        <v>70</v>
      </c>
      <c r="F1088">
        <v>4</v>
      </c>
      <c r="G1088" s="85">
        <v>0.95354346505949072</v>
      </c>
      <c r="H1088" s="85">
        <v>24503.913814264284</v>
      </c>
      <c r="I1088" s="85">
        <v>5272.1260057275331</v>
      </c>
      <c r="J1088" s="85">
        <v>23365.546885972686</v>
      </c>
      <c r="K1088" t="s">
        <v>491</v>
      </c>
    </row>
    <row r="1089" spans="2:11" x14ac:dyDescent="0.25">
      <c r="B1089">
        <v>2026</v>
      </c>
      <c r="C1089" t="s">
        <v>480</v>
      </c>
      <c r="D1089">
        <v>1</v>
      </c>
      <c r="E1089" t="s">
        <v>70</v>
      </c>
      <c r="F1089">
        <v>4</v>
      </c>
      <c r="G1089" s="85">
        <v>1.3261406666804836</v>
      </c>
      <c r="H1089" s="85">
        <v>24503.913814264284</v>
      </c>
      <c r="I1089" s="85">
        <v>5272.1260057275331</v>
      </c>
      <c r="J1089" s="85">
        <v>32495.636601929549</v>
      </c>
      <c r="K1089" t="s">
        <v>491</v>
      </c>
    </row>
    <row r="1090" spans="2:11" x14ac:dyDescent="0.25">
      <c r="B1090">
        <v>2026</v>
      </c>
      <c r="C1090" t="s">
        <v>480</v>
      </c>
      <c r="D1090">
        <v>2</v>
      </c>
      <c r="E1090" t="s">
        <v>70</v>
      </c>
      <c r="F1090">
        <v>4</v>
      </c>
      <c r="G1090" s="85">
        <v>0.94724333334320243</v>
      </c>
      <c r="H1090" s="85">
        <v>24503.913814264284</v>
      </c>
      <c r="I1090" s="85">
        <v>5272.1260057275331</v>
      </c>
      <c r="J1090" s="85">
        <v>23211.169001378246</v>
      </c>
      <c r="K1090" t="s">
        <v>491</v>
      </c>
    </row>
    <row r="1091" spans="2:11" x14ac:dyDescent="0.25">
      <c r="B1091">
        <v>2026</v>
      </c>
      <c r="C1091" t="s">
        <v>481</v>
      </c>
      <c r="D1091">
        <v>1</v>
      </c>
      <c r="E1091" t="s">
        <v>70</v>
      </c>
      <c r="F1091">
        <v>4</v>
      </c>
      <c r="G1091" s="85">
        <v>1.3173204822776783</v>
      </c>
      <c r="H1091" s="85">
        <v>24503.913814264284</v>
      </c>
      <c r="I1091" s="85">
        <v>5272.1260057275331</v>
      </c>
      <c r="J1091" s="85">
        <v>32279.507563497289</v>
      </c>
      <c r="K1091" t="s">
        <v>491</v>
      </c>
    </row>
    <row r="1092" spans="2:11" x14ac:dyDescent="0.25">
      <c r="B1092">
        <v>2026</v>
      </c>
      <c r="C1092" t="s">
        <v>481</v>
      </c>
      <c r="D1092">
        <v>2</v>
      </c>
      <c r="E1092" t="s">
        <v>70</v>
      </c>
      <c r="F1092">
        <v>4</v>
      </c>
      <c r="G1092" s="85">
        <v>0.94094320162691281</v>
      </c>
      <c r="H1092" s="85">
        <v>24503.913814264284</v>
      </c>
      <c r="I1092" s="85">
        <v>5272.1260057275331</v>
      </c>
      <c r="J1092" s="85">
        <v>23056.791116783774</v>
      </c>
      <c r="K1092" t="s">
        <v>491</v>
      </c>
    </row>
    <row r="1093" spans="2:11" x14ac:dyDescent="0.25">
      <c r="B1093">
        <v>2026</v>
      </c>
      <c r="C1093" t="s">
        <v>482</v>
      </c>
      <c r="D1093">
        <v>1</v>
      </c>
      <c r="E1093" t="s">
        <v>70</v>
      </c>
      <c r="F1093">
        <v>4</v>
      </c>
      <c r="G1093" s="85">
        <v>1.3085002978748748</v>
      </c>
      <c r="H1093" s="85">
        <v>24503.913814264284</v>
      </c>
      <c r="I1093" s="85">
        <v>5272.1260057275331</v>
      </c>
      <c r="J1093" s="85">
        <v>32063.378525065076</v>
      </c>
      <c r="K1093" t="s">
        <v>491</v>
      </c>
    </row>
    <row r="1094" spans="2:11" x14ac:dyDescent="0.25">
      <c r="B1094">
        <v>2026</v>
      </c>
      <c r="C1094" t="s">
        <v>482</v>
      </c>
      <c r="D1094">
        <v>2</v>
      </c>
      <c r="E1094" t="s">
        <v>70</v>
      </c>
      <c r="F1094">
        <v>4</v>
      </c>
      <c r="G1094" s="85">
        <v>0.93464306991062451</v>
      </c>
      <c r="H1094" s="85">
        <v>24503.913814264284</v>
      </c>
      <c r="I1094" s="85">
        <v>5272.1260057275331</v>
      </c>
      <c r="J1094" s="85">
        <v>22902.41323218933</v>
      </c>
      <c r="K1094" t="s">
        <v>491</v>
      </c>
    </row>
    <row r="1095" spans="2:11" x14ac:dyDescent="0.25">
      <c r="B1095">
        <v>2026</v>
      </c>
      <c r="C1095" t="s">
        <v>483</v>
      </c>
      <c r="D1095">
        <v>1</v>
      </c>
      <c r="E1095" t="s">
        <v>70</v>
      </c>
      <c r="F1095">
        <v>4</v>
      </c>
      <c r="G1095" s="85">
        <v>1.2996801134720692</v>
      </c>
      <c r="H1095" s="85">
        <v>24503.913814264284</v>
      </c>
      <c r="I1095" s="85">
        <v>5272.1260057275331</v>
      </c>
      <c r="J1095" s="85">
        <v>31847.249486632809</v>
      </c>
      <c r="K1095" t="s">
        <v>491</v>
      </c>
    </row>
    <row r="1096" spans="2:11" x14ac:dyDescent="0.25">
      <c r="B1096">
        <v>2026</v>
      </c>
      <c r="C1096" t="s">
        <v>483</v>
      </c>
      <c r="D1096">
        <v>2</v>
      </c>
      <c r="E1096" t="s">
        <v>70</v>
      </c>
      <c r="F1096">
        <v>4</v>
      </c>
      <c r="G1096" s="85">
        <v>0.92834293819433511</v>
      </c>
      <c r="H1096" s="85">
        <v>24503.913814264284</v>
      </c>
      <c r="I1096" s="85">
        <v>5272.1260057275331</v>
      </c>
      <c r="J1096" s="85">
        <v>22748.035347594861</v>
      </c>
      <c r="K1096" t="s">
        <v>491</v>
      </c>
    </row>
    <row r="1097" spans="2:11" x14ac:dyDescent="0.25">
      <c r="B1097">
        <v>2026</v>
      </c>
      <c r="C1097" t="s">
        <v>484</v>
      </c>
      <c r="D1097">
        <v>1</v>
      </c>
      <c r="E1097" t="s">
        <v>70</v>
      </c>
      <c r="F1097">
        <v>4</v>
      </c>
      <c r="G1097" s="85">
        <v>1.2908599290692657</v>
      </c>
      <c r="H1097" s="85">
        <v>24503.913814264284</v>
      </c>
      <c r="I1097" s="85">
        <v>5272.1260057275331</v>
      </c>
      <c r="J1097" s="85">
        <v>31631.120448200596</v>
      </c>
      <c r="K1097" t="s">
        <v>491</v>
      </c>
    </row>
    <row r="1098" spans="2:11" x14ac:dyDescent="0.25">
      <c r="B1098">
        <v>2026</v>
      </c>
      <c r="C1098" t="s">
        <v>484</v>
      </c>
      <c r="D1098">
        <v>2</v>
      </c>
      <c r="E1098" t="s">
        <v>70</v>
      </c>
      <c r="F1098">
        <v>4</v>
      </c>
      <c r="G1098" s="85">
        <v>0.92204280647804682</v>
      </c>
      <c r="H1098" s="85">
        <v>24503.913814264284</v>
      </c>
      <c r="I1098" s="85">
        <v>5272.1260057275331</v>
      </c>
      <c r="J1098" s="85">
        <v>22593.657463000422</v>
      </c>
      <c r="K1098" t="s">
        <v>491</v>
      </c>
    </row>
    <row r="1099" spans="2:11" x14ac:dyDescent="0.25">
      <c r="B1099">
        <v>2026</v>
      </c>
      <c r="C1099" t="s">
        <v>485</v>
      </c>
      <c r="D1099">
        <v>1</v>
      </c>
      <c r="E1099" t="s">
        <v>70</v>
      </c>
      <c r="F1099">
        <v>4</v>
      </c>
      <c r="G1099" s="85">
        <v>1.2820397446664604</v>
      </c>
      <c r="H1099" s="85">
        <v>24503.913814264284</v>
      </c>
      <c r="I1099" s="85">
        <v>5272.1260057275331</v>
      </c>
      <c r="J1099" s="85">
        <v>31414.991409768336</v>
      </c>
      <c r="K1099" t="s">
        <v>491</v>
      </c>
    </row>
    <row r="1100" spans="2:11" x14ac:dyDescent="0.25">
      <c r="B1100">
        <v>2026</v>
      </c>
      <c r="C1100" t="s">
        <v>485</v>
      </c>
      <c r="D1100">
        <v>2</v>
      </c>
      <c r="E1100" t="s">
        <v>70</v>
      </c>
      <c r="F1100">
        <v>4</v>
      </c>
      <c r="G1100" s="85">
        <v>0.91574267476175719</v>
      </c>
      <c r="H1100" s="85">
        <v>24503.913814264284</v>
      </c>
      <c r="I1100" s="85">
        <v>5272.1260057275331</v>
      </c>
      <c r="J1100" s="85">
        <v>22439.279578405949</v>
      </c>
      <c r="K1100" t="s">
        <v>491</v>
      </c>
    </row>
    <row r="1101" spans="2:11" x14ac:dyDescent="0.25">
      <c r="B1101">
        <v>2026</v>
      </c>
      <c r="C1101" t="s">
        <v>486</v>
      </c>
      <c r="D1101">
        <v>1</v>
      </c>
      <c r="E1101" t="s">
        <v>70</v>
      </c>
      <c r="F1101">
        <v>4</v>
      </c>
      <c r="G1101" s="85">
        <v>1.2732195602636569</v>
      </c>
      <c r="H1101" s="85">
        <v>24503.913814264284</v>
      </c>
      <c r="I1101" s="85">
        <v>5272.1260057275331</v>
      </c>
      <c r="J1101" s="85">
        <v>31198.862371336119</v>
      </c>
      <c r="K1101" t="s">
        <v>491</v>
      </c>
    </row>
    <row r="1102" spans="2:11" x14ac:dyDescent="0.25">
      <c r="B1102">
        <v>2026</v>
      </c>
      <c r="C1102" t="s">
        <v>486</v>
      </c>
      <c r="D1102">
        <v>2</v>
      </c>
      <c r="E1102" t="s">
        <v>70</v>
      </c>
      <c r="F1102">
        <v>4</v>
      </c>
      <c r="G1102" s="85">
        <v>0.9094425430454689</v>
      </c>
      <c r="H1102" s="85">
        <v>24503.913814264284</v>
      </c>
      <c r="I1102" s="85">
        <v>5272.1260057275331</v>
      </c>
      <c r="J1102" s="85">
        <v>22284.901693811506</v>
      </c>
      <c r="K1102" t="s">
        <v>491</v>
      </c>
    </row>
    <row r="1103" spans="2:11" x14ac:dyDescent="0.25">
      <c r="B1103">
        <v>2026</v>
      </c>
      <c r="C1103" t="s">
        <v>487</v>
      </c>
      <c r="D1103">
        <v>1</v>
      </c>
      <c r="E1103" t="s">
        <v>70</v>
      </c>
      <c r="F1103">
        <v>4</v>
      </c>
      <c r="G1103" s="85">
        <v>1.2643993758608514</v>
      </c>
      <c r="H1103" s="85">
        <v>24503.913814264284</v>
      </c>
      <c r="I1103" s="85">
        <v>5272.1260057275331</v>
      </c>
      <c r="J1103" s="85">
        <v>30982.733332903856</v>
      </c>
      <c r="K1103" t="s">
        <v>491</v>
      </c>
    </row>
    <row r="1104" spans="2:11" x14ac:dyDescent="0.25">
      <c r="B1104">
        <v>2026</v>
      </c>
      <c r="C1104" t="s">
        <v>487</v>
      </c>
      <c r="D1104">
        <v>2</v>
      </c>
      <c r="E1104" t="s">
        <v>70</v>
      </c>
      <c r="F1104">
        <v>4</v>
      </c>
      <c r="G1104" s="85">
        <v>0.9031424113291795</v>
      </c>
      <c r="H1104" s="85">
        <v>24503.913814264284</v>
      </c>
      <c r="I1104" s="85">
        <v>5272.1260057275331</v>
      </c>
      <c r="J1104" s="85">
        <v>22130.523809217037</v>
      </c>
      <c r="K1104" t="s">
        <v>491</v>
      </c>
    </row>
    <row r="1105" spans="2:11" x14ac:dyDescent="0.25">
      <c r="B1105">
        <v>2026</v>
      </c>
      <c r="C1105" t="s">
        <v>488</v>
      </c>
      <c r="D1105">
        <v>1</v>
      </c>
      <c r="E1105" t="s">
        <v>70</v>
      </c>
      <c r="F1105">
        <v>4</v>
      </c>
      <c r="G1105" s="85">
        <v>1.2555791914580479</v>
      </c>
      <c r="H1105" s="85">
        <v>24503.913814264284</v>
      </c>
      <c r="I1105" s="85">
        <v>5272.1260057275331</v>
      </c>
      <c r="J1105" s="85">
        <v>30766.604294471639</v>
      </c>
      <c r="K1105" t="s">
        <v>491</v>
      </c>
    </row>
    <row r="1106" spans="2:11" x14ac:dyDescent="0.25">
      <c r="B1106">
        <v>2026</v>
      </c>
      <c r="C1106" t="s">
        <v>488</v>
      </c>
      <c r="D1106">
        <v>2</v>
      </c>
      <c r="E1106" t="s">
        <v>70</v>
      </c>
      <c r="F1106">
        <v>4</v>
      </c>
      <c r="G1106" s="85">
        <v>0.8968422796128912</v>
      </c>
      <c r="H1106" s="85">
        <v>24503.913814264284</v>
      </c>
      <c r="I1106" s="85">
        <v>5272.1260057275331</v>
      </c>
      <c r="J1106" s="85">
        <v>21976.145924622597</v>
      </c>
      <c r="K1106" t="s">
        <v>491</v>
      </c>
    </row>
    <row r="1107" spans="2:11" x14ac:dyDescent="0.25">
      <c r="B1107">
        <v>2026</v>
      </c>
      <c r="C1107" t="s">
        <v>489</v>
      </c>
      <c r="D1107">
        <v>1</v>
      </c>
      <c r="E1107" t="s">
        <v>70</v>
      </c>
      <c r="F1107">
        <v>4</v>
      </c>
      <c r="G1107" s="85">
        <v>1.2467590070552426</v>
      </c>
      <c r="H1107" s="85">
        <v>24503.913814264284</v>
      </c>
      <c r="I1107" s="85">
        <v>5272.1260057275331</v>
      </c>
      <c r="J1107" s="85">
        <v>30550.475256039379</v>
      </c>
      <c r="K1107" t="s">
        <v>491</v>
      </c>
    </row>
    <row r="1108" spans="2:11" x14ac:dyDescent="0.25">
      <c r="B1108">
        <v>2026</v>
      </c>
      <c r="C1108" t="s">
        <v>489</v>
      </c>
      <c r="D1108">
        <v>2</v>
      </c>
      <c r="E1108" t="s">
        <v>70</v>
      </c>
      <c r="F1108">
        <v>4</v>
      </c>
      <c r="G1108" s="85">
        <v>0.89054214789660158</v>
      </c>
      <c r="H1108" s="85">
        <v>24503.913814264284</v>
      </c>
      <c r="I1108" s="85">
        <v>5272.1260057275331</v>
      </c>
      <c r="J1108" s="85">
        <v>21821.768040028124</v>
      </c>
      <c r="K1108" t="s">
        <v>491</v>
      </c>
    </row>
    <row r="1109" spans="2:11" x14ac:dyDescent="0.25">
      <c r="B1109">
        <v>2026</v>
      </c>
      <c r="C1109" t="s">
        <v>490</v>
      </c>
      <c r="D1109">
        <v>1</v>
      </c>
      <c r="E1109" t="s">
        <v>70</v>
      </c>
      <c r="F1109">
        <v>4</v>
      </c>
      <c r="G1109" s="85">
        <v>1.237938822652439</v>
      </c>
      <c r="H1109" s="85">
        <v>24503.913814264284</v>
      </c>
      <c r="I1109" s="85">
        <v>5272.1260057275331</v>
      </c>
      <c r="J1109" s="85">
        <v>30334.346217607166</v>
      </c>
      <c r="K1109" t="s">
        <v>491</v>
      </c>
    </row>
    <row r="1110" spans="2:11" x14ac:dyDescent="0.25">
      <c r="B1110">
        <v>2026</v>
      </c>
      <c r="C1110" t="s">
        <v>490</v>
      </c>
      <c r="D1110">
        <v>2</v>
      </c>
      <c r="E1110" t="s">
        <v>70</v>
      </c>
      <c r="F1110">
        <v>4</v>
      </c>
      <c r="G1110" s="85">
        <v>0.88424201618031328</v>
      </c>
      <c r="H1110" s="85">
        <v>24503.913814264284</v>
      </c>
      <c r="I1110" s="85">
        <v>5272.1260057275331</v>
      </c>
      <c r="J1110" s="85">
        <v>21667.390155433681</v>
      </c>
      <c r="K1110" t="s">
        <v>491</v>
      </c>
    </row>
    <row r="1111" spans="2:11" x14ac:dyDescent="0.25">
      <c r="B1111">
        <v>2026</v>
      </c>
      <c r="C1111" t="s">
        <v>479</v>
      </c>
      <c r="D1111">
        <v>1</v>
      </c>
      <c r="E1111" t="s">
        <v>131</v>
      </c>
      <c r="F1111">
        <v>31</v>
      </c>
      <c r="G1111" s="85">
        <v>1.6698700093862091</v>
      </c>
      <c r="H1111" s="85">
        <v>9367.3143996013951</v>
      </c>
      <c r="I1111" s="85">
        <v>2655.2732104301613</v>
      </c>
      <c r="J1111" s="85">
        <v>15642.197384385954</v>
      </c>
      <c r="K1111" t="s">
        <v>491</v>
      </c>
    </row>
    <row r="1112" spans="2:11" x14ac:dyDescent="0.25">
      <c r="B1112">
        <v>2026</v>
      </c>
      <c r="C1112" t="s">
        <v>479</v>
      </c>
      <c r="D1112">
        <v>2</v>
      </c>
      <c r="E1112" t="s">
        <v>131</v>
      </c>
      <c r="F1112">
        <v>31</v>
      </c>
      <c r="G1112" s="85">
        <v>0</v>
      </c>
      <c r="H1112" s="85">
        <v>9367.3143996013951</v>
      </c>
      <c r="I1112" s="85">
        <v>2655.2732104301613</v>
      </c>
      <c r="J1112" s="85">
        <v>0</v>
      </c>
      <c r="K1112" t="s">
        <v>491</v>
      </c>
    </row>
    <row r="1113" spans="2:11" x14ac:dyDescent="0.25">
      <c r="B1113">
        <v>2026</v>
      </c>
      <c r="C1113" t="s">
        <v>480</v>
      </c>
      <c r="D1113">
        <v>1</v>
      </c>
      <c r="E1113" t="s">
        <v>131</v>
      </c>
      <c r="F1113">
        <v>31</v>
      </c>
      <c r="G1113" s="85">
        <v>1.6822425771614218</v>
      </c>
      <c r="H1113" s="85">
        <v>9367.3143996013951</v>
      </c>
      <c r="I1113" s="85">
        <v>2655.2732104301613</v>
      </c>
      <c r="J1113" s="85">
        <v>15758.095116666747</v>
      </c>
      <c r="K1113" t="s">
        <v>491</v>
      </c>
    </row>
    <row r="1114" spans="2:11" x14ac:dyDescent="0.25">
      <c r="B1114">
        <v>2026</v>
      </c>
      <c r="C1114" t="s">
        <v>480</v>
      </c>
      <c r="D1114">
        <v>2</v>
      </c>
      <c r="E1114" t="s">
        <v>131</v>
      </c>
      <c r="F1114">
        <v>31</v>
      </c>
      <c r="G1114" s="85">
        <v>0</v>
      </c>
      <c r="H1114" s="85">
        <v>9367.3143996013951</v>
      </c>
      <c r="I1114" s="85">
        <v>2655.2732104301613</v>
      </c>
      <c r="J1114" s="85">
        <v>0</v>
      </c>
      <c r="K1114" t="s">
        <v>491</v>
      </c>
    </row>
    <row r="1115" spans="2:11" x14ac:dyDescent="0.25">
      <c r="B1115">
        <v>2026</v>
      </c>
      <c r="C1115" t="s">
        <v>481</v>
      </c>
      <c r="D1115">
        <v>1</v>
      </c>
      <c r="E1115" t="s">
        <v>131</v>
      </c>
      <c r="F1115">
        <v>31</v>
      </c>
      <c r="G1115" s="85">
        <v>1.6946151449366436</v>
      </c>
      <c r="H1115" s="85">
        <v>9367.3143996013951</v>
      </c>
      <c r="I1115" s="85">
        <v>2655.2732104301613</v>
      </c>
      <c r="J1115" s="85">
        <v>15873.992848947626</v>
      </c>
      <c r="K1115" t="s">
        <v>491</v>
      </c>
    </row>
    <row r="1116" spans="2:11" x14ac:dyDescent="0.25">
      <c r="B1116">
        <v>2026</v>
      </c>
      <c r="C1116" t="s">
        <v>481</v>
      </c>
      <c r="D1116">
        <v>2</v>
      </c>
      <c r="E1116" t="s">
        <v>131</v>
      </c>
      <c r="F1116">
        <v>31</v>
      </c>
      <c r="G1116" s="85">
        <v>0</v>
      </c>
      <c r="H1116" s="85">
        <v>9367.3143996013951</v>
      </c>
      <c r="I1116" s="85">
        <v>2655.2732104301613</v>
      </c>
      <c r="J1116" s="85">
        <v>0</v>
      </c>
      <c r="K1116" t="s">
        <v>491</v>
      </c>
    </row>
    <row r="1117" spans="2:11" x14ac:dyDescent="0.25">
      <c r="B1117">
        <v>2026</v>
      </c>
      <c r="C1117" t="s">
        <v>482</v>
      </c>
      <c r="D1117">
        <v>1</v>
      </c>
      <c r="E1117" t="s">
        <v>131</v>
      </c>
      <c r="F1117">
        <v>31</v>
      </c>
      <c r="G1117" s="85">
        <v>1.7069877127118562</v>
      </c>
      <c r="H1117" s="85">
        <v>9367.3143996013951</v>
      </c>
      <c r="I1117" s="85">
        <v>2655.2732104301613</v>
      </c>
      <c r="J1117" s="85">
        <v>15989.890581228421</v>
      </c>
      <c r="K1117" t="s">
        <v>491</v>
      </c>
    </row>
    <row r="1118" spans="2:11" x14ac:dyDescent="0.25">
      <c r="B1118">
        <v>2026</v>
      </c>
      <c r="C1118" t="s">
        <v>482</v>
      </c>
      <c r="D1118">
        <v>2</v>
      </c>
      <c r="E1118" t="s">
        <v>131</v>
      </c>
      <c r="F1118">
        <v>31</v>
      </c>
      <c r="G1118" s="85">
        <v>0</v>
      </c>
      <c r="H1118" s="85">
        <v>9367.3143996013951</v>
      </c>
      <c r="I1118" s="85">
        <v>2655.2732104301613</v>
      </c>
      <c r="J1118" s="85">
        <v>0</v>
      </c>
      <c r="K1118" t="s">
        <v>491</v>
      </c>
    </row>
    <row r="1119" spans="2:11" x14ac:dyDescent="0.25">
      <c r="B1119">
        <v>2026</v>
      </c>
      <c r="C1119" t="s">
        <v>483</v>
      </c>
      <c r="D1119">
        <v>1</v>
      </c>
      <c r="E1119" t="s">
        <v>131</v>
      </c>
      <c r="F1119">
        <v>31</v>
      </c>
      <c r="G1119" s="85">
        <v>1.7193602804870778</v>
      </c>
      <c r="H1119" s="85">
        <v>9367.3143996013951</v>
      </c>
      <c r="I1119" s="85">
        <v>2655.2732104301613</v>
      </c>
      <c r="J1119" s="85">
        <v>16105.788313509298</v>
      </c>
      <c r="K1119" t="s">
        <v>491</v>
      </c>
    </row>
    <row r="1120" spans="2:11" x14ac:dyDescent="0.25">
      <c r="B1120">
        <v>2026</v>
      </c>
      <c r="C1120" t="s">
        <v>483</v>
      </c>
      <c r="D1120">
        <v>2</v>
      </c>
      <c r="E1120" t="s">
        <v>131</v>
      </c>
      <c r="F1120">
        <v>31</v>
      </c>
      <c r="G1120" s="85">
        <v>0</v>
      </c>
      <c r="H1120" s="85">
        <v>9367.3143996013951</v>
      </c>
      <c r="I1120" s="85">
        <v>2655.2732104301613</v>
      </c>
      <c r="J1120" s="85">
        <v>0</v>
      </c>
      <c r="K1120" t="s">
        <v>491</v>
      </c>
    </row>
    <row r="1121" spans="2:11" x14ac:dyDescent="0.25">
      <c r="B1121">
        <v>2026</v>
      </c>
      <c r="C1121" t="s">
        <v>484</v>
      </c>
      <c r="D1121">
        <v>1</v>
      </c>
      <c r="E1121" t="s">
        <v>131</v>
      </c>
      <c r="F1121">
        <v>31</v>
      </c>
      <c r="G1121" s="85">
        <v>1.7317328482622902</v>
      </c>
      <c r="H1121" s="85">
        <v>9367.3143996013951</v>
      </c>
      <c r="I1121" s="85">
        <v>2655.2732104301613</v>
      </c>
      <c r="J1121" s="85">
        <v>16221.686045790089</v>
      </c>
      <c r="K1121" t="s">
        <v>491</v>
      </c>
    </row>
    <row r="1122" spans="2:11" x14ac:dyDescent="0.25">
      <c r="B1122">
        <v>2026</v>
      </c>
      <c r="C1122" t="s">
        <v>484</v>
      </c>
      <c r="D1122">
        <v>2</v>
      </c>
      <c r="E1122" t="s">
        <v>131</v>
      </c>
      <c r="F1122">
        <v>31</v>
      </c>
      <c r="G1122" s="85">
        <v>0</v>
      </c>
      <c r="H1122" s="85">
        <v>9367.3143996013951</v>
      </c>
      <c r="I1122" s="85">
        <v>2655.2732104301613</v>
      </c>
      <c r="J1122" s="85">
        <v>0</v>
      </c>
      <c r="K1122" t="s">
        <v>491</v>
      </c>
    </row>
    <row r="1123" spans="2:11" x14ac:dyDescent="0.25">
      <c r="B1123">
        <v>2026</v>
      </c>
      <c r="C1123" t="s">
        <v>485</v>
      </c>
      <c r="D1123">
        <v>1</v>
      </c>
      <c r="E1123" t="s">
        <v>131</v>
      </c>
      <c r="F1123">
        <v>31</v>
      </c>
      <c r="G1123" s="85">
        <v>1.7441054160375118</v>
      </c>
      <c r="H1123" s="85">
        <v>9367.3143996013951</v>
      </c>
      <c r="I1123" s="85">
        <v>2655.2732104301613</v>
      </c>
      <c r="J1123" s="85">
        <v>16337.583778070966</v>
      </c>
      <c r="K1123" t="s">
        <v>491</v>
      </c>
    </row>
    <row r="1124" spans="2:11" x14ac:dyDescent="0.25">
      <c r="B1124">
        <v>2026</v>
      </c>
      <c r="C1124" t="s">
        <v>485</v>
      </c>
      <c r="D1124">
        <v>2</v>
      </c>
      <c r="E1124" t="s">
        <v>131</v>
      </c>
      <c r="F1124">
        <v>31</v>
      </c>
      <c r="G1124" s="85">
        <v>0</v>
      </c>
      <c r="H1124" s="85">
        <v>9367.3143996013951</v>
      </c>
      <c r="I1124" s="85">
        <v>2655.2732104301613</v>
      </c>
      <c r="J1124" s="85">
        <v>0</v>
      </c>
      <c r="K1124" t="s">
        <v>491</v>
      </c>
    </row>
    <row r="1125" spans="2:11" x14ac:dyDescent="0.25">
      <c r="B1125">
        <v>2026</v>
      </c>
      <c r="C1125" t="s">
        <v>486</v>
      </c>
      <c r="D1125">
        <v>1</v>
      </c>
      <c r="E1125" t="s">
        <v>131</v>
      </c>
      <c r="F1125">
        <v>31</v>
      </c>
      <c r="G1125" s="85">
        <v>1.7564779838127251</v>
      </c>
      <c r="H1125" s="85">
        <v>9367.3143996013951</v>
      </c>
      <c r="I1125" s="85">
        <v>2655.2732104301613</v>
      </c>
      <c r="J1125" s="85">
        <v>16453.481510351765</v>
      </c>
      <c r="K1125" t="s">
        <v>491</v>
      </c>
    </row>
    <row r="1126" spans="2:11" x14ac:dyDescent="0.25">
      <c r="B1126">
        <v>2026</v>
      </c>
      <c r="C1126" t="s">
        <v>486</v>
      </c>
      <c r="D1126">
        <v>2</v>
      </c>
      <c r="E1126" t="s">
        <v>131</v>
      </c>
      <c r="F1126">
        <v>31</v>
      </c>
      <c r="G1126" s="85">
        <v>0</v>
      </c>
      <c r="H1126" s="85">
        <v>9367.3143996013951</v>
      </c>
      <c r="I1126" s="85">
        <v>2655.2732104301613</v>
      </c>
      <c r="J1126" s="85">
        <v>0</v>
      </c>
      <c r="K1126" t="s">
        <v>491</v>
      </c>
    </row>
    <row r="1127" spans="2:11" x14ac:dyDescent="0.25">
      <c r="B1127">
        <v>2026</v>
      </c>
      <c r="C1127" t="s">
        <v>487</v>
      </c>
      <c r="D1127">
        <v>1</v>
      </c>
      <c r="E1127" t="s">
        <v>131</v>
      </c>
      <c r="F1127">
        <v>31</v>
      </c>
      <c r="G1127" s="85">
        <v>1.7688505515879462</v>
      </c>
      <c r="H1127" s="85">
        <v>9367.3143996013951</v>
      </c>
      <c r="I1127" s="85">
        <v>2655.2732104301613</v>
      </c>
      <c r="J1127" s="85">
        <v>16569.37924263264</v>
      </c>
      <c r="K1127" t="s">
        <v>491</v>
      </c>
    </row>
    <row r="1128" spans="2:11" x14ac:dyDescent="0.25">
      <c r="B1128">
        <v>2026</v>
      </c>
      <c r="C1128" t="s">
        <v>487</v>
      </c>
      <c r="D1128">
        <v>2</v>
      </c>
      <c r="E1128" t="s">
        <v>131</v>
      </c>
      <c r="F1128">
        <v>31</v>
      </c>
      <c r="G1128" s="85">
        <v>0</v>
      </c>
      <c r="H1128" s="85">
        <v>9367.3143996013951</v>
      </c>
      <c r="I1128" s="85">
        <v>2655.2732104301613</v>
      </c>
      <c r="J1128" s="85">
        <v>0</v>
      </c>
      <c r="K1128" t="s">
        <v>491</v>
      </c>
    </row>
    <row r="1129" spans="2:11" x14ac:dyDescent="0.25">
      <c r="B1129">
        <v>2026</v>
      </c>
      <c r="C1129" t="s">
        <v>488</v>
      </c>
      <c r="D1129">
        <v>1</v>
      </c>
      <c r="E1129" t="s">
        <v>131</v>
      </c>
      <c r="F1129">
        <v>31</v>
      </c>
      <c r="G1129" s="85">
        <v>1.7812231193631591</v>
      </c>
      <c r="H1129" s="85">
        <v>9367.3143996013951</v>
      </c>
      <c r="I1129" s="85">
        <v>2655.2732104301613</v>
      </c>
      <c r="J1129" s="85">
        <v>16685.276974913435</v>
      </c>
      <c r="K1129" t="s">
        <v>491</v>
      </c>
    </row>
    <row r="1130" spans="2:11" x14ac:dyDescent="0.25">
      <c r="B1130">
        <v>2026</v>
      </c>
      <c r="C1130" t="s">
        <v>488</v>
      </c>
      <c r="D1130">
        <v>2</v>
      </c>
      <c r="E1130" t="s">
        <v>131</v>
      </c>
      <c r="F1130">
        <v>31</v>
      </c>
      <c r="G1130" s="85">
        <v>0</v>
      </c>
      <c r="H1130" s="85">
        <v>9367.3143996013951</v>
      </c>
      <c r="I1130" s="85">
        <v>2655.2732104301613</v>
      </c>
      <c r="J1130" s="85">
        <v>0</v>
      </c>
      <c r="K1130" t="s">
        <v>491</v>
      </c>
    </row>
    <row r="1131" spans="2:11" x14ac:dyDescent="0.25">
      <c r="B1131">
        <v>2026</v>
      </c>
      <c r="C1131" t="s">
        <v>489</v>
      </c>
      <c r="D1131">
        <v>1</v>
      </c>
      <c r="E1131" t="s">
        <v>131</v>
      </c>
      <c r="F1131">
        <v>31</v>
      </c>
      <c r="G1131" s="85">
        <v>1.7935956871383805</v>
      </c>
      <c r="H1131" s="85">
        <v>9367.3143996013951</v>
      </c>
      <c r="I1131" s="85">
        <v>2655.2732104301613</v>
      </c>
      <c r="J1131" s="85">
        <v>16801.17470719431</v>
      </c>
      <c r="K1131" t="s">
        <v>491</v>
      </c>
    </row>
    <row r="1132" spans="2:11" x14ac:dyDescent="0.25">
      <c r="B1132">
        <v>2026</v>
      </c>
      <c r="C1132" t="s">
        <v>489</v>
      </c>
      <c r="D1132">
        <v>2</v>
      </c>
      <c r="E1132" t="s">
        <v>131</v>
      </c>
      <c r="F1132">
        <v>31</v>
      </c>
      <c r="G1132" s="85">
        <v>0</v>
      </c>
      <c r="H1132" s="85">
        <v>9367.3143996013951</v>
      </c>
      <c r="I1132" s="85">
        <v>2655.2732104301613</v>
      </c>
      <c r="J1132" s="85">
        <v>0</v>
      </c>
      <c r="K1132" t="s">
        <v>491</v>
      </c>
    </row>
    <row r="1133" spans="2:11" x14ac:dyDescent="0.25">
      <c r="B1133">
        <v>2026</v>
      </c>
      <c r="C1133" t="s">
        <v>490</v>
      </c>
      <c r="D1133">
        <v>1</v>
      </c>
      <c r="E1133" t="s">
        <v>131</v>
      </c>
      <c r="F1133">
        <v>31</v>
      </c>
      <c r="G1133" s="85">
        <v>1.8059682549135934</v>
      </c>
      <c r="H1133" s="85">
        <v>9367.3143996013951</v>
      </c>
      <c r="I1133" s="85">
        <v>2655.2732104301613</v>
      </c>
      <c r="J1133" s="85">
        <v>16917.072439475105</v>
      </c>
      <c r="K1133" t="s">
        <v>491</v>
      </c>
    </row>
    <row r="1134" spans="2:11" x14ac:dyDescent="0.25">
      <c r="B1134">
        <v>2026</v>
      </c>
      <c r="C1134" t="s">
        <v>490</v>
      </c>
      <c r="D1134">
        <v>2</v>
      </c>
      <c r="E1134" t="s">
        <v>131</v>
      </c>
      <c r="F1134">
        <v>31</v>
      </c>
      <c r="G1134" s="85">
        <v>0</v>
      </c>
      <c r="H1134" s="85">
        <v>9367.3143996013951</v>
      </c>
      <c r="I1134" s="85">
        <v>2655.2732104301613</v>
      </c>
      <c r="J1134" s="85">
        <v>0</v>
      </c>
      <c r="K1134" t="s">
        <v>491</v>
      </c>
    </row>
    <row r="1135" spans="2:11" x14ac:dyDescent="0.25">
      <c r="B1135">
        <v>2026</v>
      </c>
      <c r="C1135" t="s">
        <v>479</v>
      </c>
      <c r="D1135">
        <v>1</v>
      </c>
      <c r="E1135" t="s">
        <v>131</v>
      </c>
      <c r="F1135">
        <v>20</v>
      </c>
      <c r="G1135" s="85">
        <v>1.0405821371281083</v>
      </c>
      <c r="H1135" s="85">
        <v>9367.3143996013951</v>
      </c>
      <c r="I1135" s="85">
        <v>2655.2732104301613</v>
      </c>
      <c r="J1135" s="85">
        <v>9747.4600370881217</v>
      </c>
      <c r="K1135" t="s">
        <v>491</v>
      </c>
    </row>
    <row r="1136" spans="2:11" x14ac:dyDescent="0.25">
      <c r="B1136">
        <v>2026</v>
      </c>
      <c r="C1136" t="s">
        <v>479</v>
      </c>
      <c r="D1136">
        <v>2</v>
      </c>
      <c r="E1136" t="s">
        <v>131</v>
      </c>
      <c r="F1136">
        <v>20</v>
      </c>
      <c r="G1136" s="85">
        <v>0</v>
      </c>
      <c r="H1136" s="85">
        <v>9367.3143996013951</v>
      </c>
      <c r="I1136" s="85">
        <v>2655.2732104301613</v>
      </c>
      <c r="J1136" s="85">
        <v>0</v>
      </c>
      <c r="K1136" t="s">
        <v>491</v>
      </c>
    </row>
    <row r="1137" spans="2:11" x14ac:dyDescent="0.25">
      <c r="B1137">
        <v>2026</v>
      </c>
      <c r="C1137" t="s">
        <v>480</v>
      </c>
      <c r="D1137">
        <v>1</v>
      </c>
      <c r="E1137" t="s">
        <v>131</v>
      </c>
      <c r="F1137">
        <v>20</v>
      </c>
      <c r="G1137" s="85">
        <v>1.0696934657310786</v>
      </c>
      <c r="H1137" s="85">
        <v>9367.3143996013951</v>
      </c>
      <c r="I1137" s="85">
        <v>2655.2732104301613</v>
      </c>
      <c r="J1137" s="85">
        <v>10020.155004702254</v>
      </c>
      <c r="K1137" t="s">
        <v>491</v>
      </c>
    </row>
    <row r="1138" spans="2:11" x14ac:dyDescent="0.25">
      <c r="B1138">
        <v>2026</v>
      </c>
      <c r="C1138" t="s">
        <v>480</v>
      </c>
      <c r="D1138">
        <v>2</v>
      </c>
      <c r="E1138" t="s">
        <v>131</v>
      </c>
      <c r="F1138">
        <v>20</v>
      </c>
      <c r="G1138" s="85">
        <v>0</v>
      </c>
      <c r="H1138" s="85">
        <v>9367.3143996013951</v>
      </c>
      <c r="I1138" s="85">
        <v>2655.2732104301613</v>
      </c>
      <c r="J1138" s="85">
        <v>0</v>
      </c>
      <c r="K1138" t="s">
        <v>491</v>
      </c>
    </row>
    <row r="1139" spans="2:11" x14ac:dyDescent="0.25">
      <c r="B1139">
        <v>2026</v>
      </c>
      <c r="C1139" t="s">
        <v>481</v>
      </c>
      <c r="D1139">
        <v>1</v>
      </c>
      <c r="E1139" t="s">
        <v>131</v>
      </c>
      <c r="F1139">
        <v>20</v>
      </c>
      <c r="G1139" s="85">
        <v>1.0988047943340484</v>
      </c>
      <c r="H1139" s="85">
        <v>9367.3143996013951</v>
      </c>
      <c r="I1139" s="85">
        <v>2655.2732104301613</v>
      </c>
      <c r="J1139" s="85">
        <v>10292.84997231638</v>
      </c>
      <c r="K1139" t="s">
        <v>491</v>
      </c>
    </row>
    <row r="1140" spans="2:11" x14ac:dyDescent="0.25">
      <c r="B1140">
        <v>2026</v>
      </c>
      <c r="C1140" t="s">
        <v>481</v>
      </c>
      <c r="D1140">
        <v>2</v>
      </c>
      <c r="E1140" t="s">
        <v>131</v>
      </c>
      <c r="F1140">
        <v>20</v>
      </c>
      <c r="G1140" s="85">
        <v>0</v>
      </c>
      <c r="H1140" s="85">
        <v>9367.3143996013951</v>
      </c>
      <c r="I1140" s="85">
        <v>2655.2732104301613</v>
      </c>
      <c r="J1140" s="85">
        <v>0</v>
      </c>
      <c r="K1140" t="s">
        <v>491</v>
      </c>
    </row>
    <row r="1141" spans="2:11" x14ac:dyDescent="0.25">
      <c r="B1141">
        <v>2026</v>
      </c>
      <c r="C1141" t="s">
        <v>482</v>
      </c>
      <c r="D1141">
        <v>1</v>
      </c>
      <c r="E1141" t="s">
        <v>131</v>
      </c>
      <c r="F1141">
        <v>20</v>
      </c>
      <c r="G1141" s="85">
        <v>1.1279161229370189</v>
      </c>
      <c r="H1141" s="85">
        <v>9367.3143996013951</v>
      </c>
      <c r="I1141" s="85">
        <v>2655.2732104301613</v>
      </c>
      <c r="J1141" s="85">
        <v>10565.544939930514</v>
      </c>
      <c r="K1141" t="s">
        <v>491</v>
      </c>
    </row>
    <row r="1142" spans="2:11" x14ac:dyDescent="0.25">
      <c r="B1142">
        <v>2026</v>
      </c>
      <c r="C1142" t="s">
        <v>482</v>
      </c>
      <c r="D1142">
        <v>2</v>
      </c>
      <c r="E1142" t="s">
        <v>131</v>
      </c>
      <c r="F1142">
        <v>20</v>
      </c>
      <c r="G1142" s="85">
        <v>0</v>
      </c>
      <c r="H1142" s="85">
        <v>9367.3143996013951</v>
      </c>
      <c r="I1142" s="85">
        <v>2655.2732104301613</v>
      </c>
      <c r="J1142" s="85">
        <v>0</v>
      </c>
      <c r="K1142" t="s">
        <v>491</v>
      </c>
    </row>
    <row r="1143" spans="2:11" x14ac:dyDescent="0.25">
      <c r="B1143">
        <v>2026</v>
      </c>
      <c r="C1143" t="s">
        <v>483</v>
      </c>
      <c r="D1143">
        <v>1</v>
      </c>
      <c r="E1143" t="s">
        <v>131</v>
      </c>
      <c r="F1143">
        <v>20</v>
      </c>
      <c r="G1143" s="85">
        <v>1.1570274515399892</v>
      </c>
      <c r="H1143" s="85">
        <v>9367.3143996013951</v>
      </c>
      <c r="I1143" s="85">
        <v>2655.2732104301613</v>
      </c>
      <c r="J1143" s="85">
        <v>10838.239907544646</v>
      </c>
      <c r="K1143" t="s">
        <v>491</v>
      </c>
    </row>
    <row r="1144" spans="2:11" x14ac:dyDescent="0.25">
      <c r="B1144">
        <v>2026</v>
      </c>
      <c r="C1144" t="s">
        <v>483</v>
      </c>
      <c r="D1144">
        <v>2</v>
      </c>
      <c r="E1144" t="s">
        <v>131</v>
      </c>
      <c r="F1144">
        <v>20</v>
      </c>
      <c r="G1144" s="85">
        <v>0</v>
      </c>
      <c r="H1144" s="85">
        <v>9367.3143996013951</v>
      </c>
      <c r="I1144" s="85">
        <v>2655.2732104301613</v>
      </c>
      <c r="J1144" s="85">
        <v>0</v>
      </c>
      <c r="K1144" t="s">
        <v>491</v>
      </c>
    </row>
    <row r="1145" spans="2:11" x14ac:dyDescent="0.25">
      <c r="B1145">
        <v>2026</v>
      </c>
      <c r="C1145" t="s">
        <v>484</v>
      </c>
      <c r="D1145">
        <v>1</v>
      </c>
      <c r="E1145" t="s">
        <v>131</v>
      </c>
      <c r="F1145">
        <v>20</v>
      </c>
      <c r="G1145" s="85">
        <v>1.186138780142959</v>
      </c>
      <c r="H1145" s="85">
        <v>9367.3143996013951</v>
      </c>
      <c r="I1145" s="85">
        <v>2655.2732104301613</v>
      </c>
      <c r="J1145" s="85">
        <v>11110.934875158773</v>
      </c>
      <c r="K1145" t="s">
        <v>491</v>
      </c>
    </row>
    <row r="1146" spans="2:11" x14ac:dyDescent="0.25">
      <c r="B1146">
        <v>2026</v>
      </c>
      <c r="C1146" t="s">
        <v>484</v>
      </c>
      <c r="D1146">
        <v>2</v>
      </c>
      <c r="E1146" t="s">
        <v>131</v>
      </c>
      <c r="F1146">
        <v>20</v>
      </c>
      <c r="G1146" s="85">
        <v>0</v>
      </c>
      <c r="H1146" s="85">
        <v>9367.3143996013951</v>
      </c>
      <c r="I1146" s="85">
        <v>2655.2732104301613</v>
      </c>
      <c r="J1146" s="85">
        <v>0</v>
      </c>
      <c r="K1146" t="s">
        <v>491</v>
      </c>
    </row>
    <row r="1147" spans="2:11" x14ac:dyDescent="0.25">
      <c r="B1147">
        <v>2026</v>
      </c>
      <c r="C1147" t="s">
        <v>485</v>
      </c>
      <c r="D1147">
        <v>1</v>
      </c>
      <c r="E1147" t="s">
        <v>131</v>
      </c>
      <c r="F1147">
        <v>20</v>
      </c>
      <c r="G1147" s="85">
        <v>1.2152501087459293</v>
      </c>
      <c r="H1147" s="85">
        <v>9367.3143996013951</v>
      </c>
      <c r="I1147" s="85">
        <v>2655.2732104301613</v>
      </c>
      <c r="J1147" s="85">
        <v>11383.629842772905</v>
      </c>
      <c r="K1147" t="s">
        <v>491</v>
      </c>
    </row>
    <row r="1148" spans="2:11" x14ac:dyDescent="0.25">
      <c r="B1148">
        <v>2026</v>
      </c>
      <c r="C1148" t="s">
        <v>485</v>
      </c>
      <c r="D1148">
        <v>2</v>
      </c>
      <c r="E1148" t="s">
        <v>131</v>
      </c>
      <c r="F1148">
        <v>20</v>
      </c>
      <c r="G1148" s="85">
        <v>0</v>
      </c>
      <c r="H1148" s="85">
        <v>9367.3143996013951</v>
      </c>
      <c r="I1148" s="85">
        <v>2655.2732104301613</v>
      </c>
      <c r="J1148" s="85">
        <v>0</v>
      </c>
      <c r="K1148" t="s">
        <v>491</v>
      </c>
    </row>
    <row r="1149" spans="2:11" x14ac:dyDescent="0.25">
      <c r="B1149">
        <v>2026</v>
      </c>
      <c r="C1149" t="s">
        <v>486</v>
      </c>
      <c r="D1149">
        <v>1</v>
      </c>
      <c r="E1149" t="s">
        <v>131</v>
      </c>
      <c r="F1149">
        <v>20</v>
      </c>
      <c r="G1149" s="85">
        <v>1.2443614373488998</v>
      </c>
      <c r="H1149" s="85">
        <v>9367.3143996013951</v>
      </c>
      <c r="I1149" s="85">
        <v>2655.2732104301613</v>
      </c>
      <c r="J1149" s="85">
        <v>11656.324810387039</v>
      </c>
      <c r="K1149" t="s">
        <v>491</v>
      </c>
    </row>
    <row r="1150" spans="2:11" x14ac:dyDescent="0.25">
      <c r="B1150">
        <v>2026</v>
      </c>
      <c r="C1150" t="s">
        <v>486</v>
      </c>
      <c r="D1150">
        <v>2</v>
      </c>
      <c r="E1150" t="s">
        <v>131</v>
      </c>
      <c r="F1150">
        <v>20</v>
      </c>
      <c r="G1150" s="85">
        <v>0</v>
      </c>
      <c r="H1150" s="85">
        <v>9367.3143996013951</v>
      </c>
      <c r="I1150" s="85">
        <v>2655.2732104301613</v>
      </c>
      <c r="J1150" s="85">
        <v>0</v>
      </c>
      <c r="K1150" t="s">
        <v>491</v>
      </c>
    </row>
    <row r="1151" spans="2:11" x14ac:dyDescent="0.25">
      <c r="B1151">
        <v>2026</v>
      </c>
      <c r="C1151" t="s">
        <v>487</v>
      </c>
      <c r="D1151">
        <v>1</v>
      </c>
      <c r="E1151" t="s">
        <v>131</v>
      </c>
      <c r="F1151">
        <v>20</v>
      </c>
      <c r="G1151" s="85">
        <v>1.2734727659518699</v>
      </c>
      <c r="H1151" s="85">
        <v>9367.3143996013951</v>
      </c>
      <c r="I1151" s="85">
        <v>2655.2732104301613</v>
      </c>
      <c r="J1151" s="85">
        <v>11929.019778001168</v>
      </c>
      <c r="K1151" t="s">
        <v>491</v>
      </c>
    </row>
    <row r="1152" spans="2:11" x14ac:dyDescent="0.25">
      <c r="B1152">
        <v>2026</v>
      </c>
      <c r="C1152" t="s">
        <v>487</v>
      </c>
      <c r="D1152">
        <v>2</v>
      </c>
      <c r="E1152" t="s">
        <v>131</v>
      </c>
      <c r="F1152">
        <v>20</v>
      </c>
      <c r="G1152" s="85">
        <v>0</v>
      </c>
      <c r="H1152" s="85">
        <v>9367.3143996013951</v>
      </c>
      <c r="I1152" s="85">
        <v>2655.2732104301613</v>
      </c>
      <c r="J1152" s="85">
        <v>0</v>
      </c>
      <c r="K1152" t="s">
        <v>491</v>
      </c>
    </row>
    <row r="1153" spans="2:11" x14ac:dyDescent="0.25">
      <c r="B1153">
        <v>2026</v>
      </c>
      <c r="C1153" t="s">
        <v>488</v>
      </c>
      <c r="D1153">
        <v>1</v>
      </c>
      <c r="E1153" t="s">
        <v>131</v>
      </c>
      <c r="F1153">
        <v>20</v>
      </c>
      <c r="G1153" s="85">
        <v>1.3025840945548401</v>
      </c>
      <c r="H1153" s="85">
        <v>9367.3143996013951</v>
      </c>
      <c r="I1153" s="85">
        <v>2655.2732104301613</v>
      </c>
      <c r="J1153" s="85">
        <v>12201.7147456153</v>
      </c>
      <c r="K1153" t="s">
        <v>491</v>
      </c>
    </row>
    <row r="1154" spans="2:11" x14ac:dyDescent="0.25">
      <c r="B1154">
        <v>2026</v>
      </c>
      <c r="C1154" t="s">
        <v>488</v>
      </c>
      <c r="D1154">
        <v>2</v>
      </c>
      <c r="E1154" t="s">
        <v>131</v>
      </c>
      <c r="F1154">
        <v>20</v>
      </c>
      <c r="G1154" s="85">
        <v>0</v>
      </c>
      <c r="H1154" s="85">
        <v>9367.3143996013951</v>
      </c>
      <c r="I1154" s="85">
        <v>2655.2732104301613</v>
      </c>
      <c r="J1154" s="85">
        <v>0</v>
      </c>
      <c r="K1154" t="s">
        <v>491</v>
      </c>
    </row>
    <row r="1155" spans="2:11" x14ac:dyDescent="0.25">
      <c r="B1155">
        <v>2026</v>
      </c>
      <c r="C1155" t="s">
        <v>489</v>
      </c>
      <c r="D1155">
        <v>1</v>
      </c>
      <c r="E1155" t="s">
        <v>131</v>
      </c>
      <c r="F1155">
        <v>20</v>
      </c>
      <c r="G1155" s="85">
        <v>1.3316954231578102</v>
      </c>
      <c r="H1155" s="85">
        <v>9367.3143996013951</v>
      </c>
      <c r="I1155" s="85">
        <v>2655.2732104301613</v>
      </c>
      <c r="J1155" s="85">
        <v>12474.409713229428</v>
      </c>
      <c r="K1155" t="s">
        <v>491</v>
      </c>
    </row>
    <row r="1156" spans="2:11" x14ac:dyDescent="0.25">
      <c r="B1156">
        <v>2026</v>
      </c>
      <c r="C1156" t="s">
        <v>489</v>
      </c>
      <c r="D1156">
        <v>2</v>
      </c>
      <c r="E1156" t="s">
        <v>131</v>
      </c>
      <c r="F1156">
        <v>20</v>
      </c>
      <c r="G1156" s="85">
        <v>0</v>
      </c>
      <c r="H1156" s="85">
        <v>9367.3143996013951</v>
      </c>
      <c r="I1156" s="85">
        <v>2655.2732104301613</v>
      </c>
      <c r="J1156" s="85">
        <v>0</v>
      </c>
      <c r="K1156" t="s">
        <v>491</v>
      </c>
    </row>
    <row r="1157" spans="2:11" x14ac:dyDescent="0.25">
      <c r="B1157">
        <v>2026</v>
      </c>
      <c r="C1157" t="s">
        <v>490</v>
      </c>
      <c r="D1157">
        <v>1</v>
      </c>
      <c r="E1157" t="s">
        <v>131</v>
      </c>
      <c r="F1157">
        <v>20</v>
      </c>
      <c r="G1157" s="85">
        <v>1.3608067517607805</v>
      </c>
      <c r="H1157" s="85">
        <v>9367.3143996013951</v>
      </c>
      <c r="I1157" s="85">
        <v>2655.2732104301613</v>
      </c>
      <c r="J1157" s="85">
        <v>12747.10468084356</v>
      </c>
      <c r="K1157" t="s">
        <v>491</v>
      </c>
    </row>
    <row r="1158" spans="2:11" x14ac:dyDescent="0.25">
      <c r="B1158">
        <v>2026</v>
      </c>
      <c r="C1158" t="s">
        <v>490</v>
      </c>
      <c r="D1158">
        <v>2</v>
      </c>
      <c r="E1158" t="s">
        <v>131</v>
      </c>
      <c r="F1158">
        <v>20</v>
      </c>
      <c r="G1158" s="85">
        <v>0</v>
      </c>
      <c r="H1158" s="85">
        <v>9367.3143996013951</v>
      </c>
      <c r="I1158" s="85">
        <v>2655.2732104301613</v>
      </c>
      <c r="J1158" s="85">
        <v>0</v>
      </c>
      <c r="K1158" t="s">
        <v>491</v>
      </c>
    </row>
    <row r="1159" spans="2:11" x14ac:dyDescent="0.25">
      <c r="B1159">
        <v>2026</v>
      </c>
      <c r="C1159" t="s">
        <v>479</v>
      </c>
      <c r="D1159">
        <v>1</v>
      </c>
      <c r="E1159" t="s">
        <v>114</v>
      </c>
      <c r="F1159">
        <v>16</v>
      </c>
      <c r="G1159" s="85">
        <v>1.2638509512428233</v>
      </c>
      <c r="H1159" s="85">
        <v>9626.5957446808516</v>
      </c>
      <c r="I1159" s="85">
        <v>2722.7836879432625</v>
      </c>
      <c r="J1159" s="85">
        <v>12166.582189145009</v>
      </c>
      <c r="K1159" t="s">
        <v>491</v>
      </c>
    </row>
    <row r="1160" spans="2:11" x14ac:dyDescent="0.25">
      <c r="B1160">
        <v>2026</v>
      </c>
      <c r="C1160" t="s">
        <v>479</v>
      </c>
      <c r="D1160">
        <v>2</v>
      </c>
      <c r="E1160" t="s">
        <v>114</v>
      </c>
      <c r="F1160">
        <v>16</v>
      </c>
      <c r="G1160" s="85">
        <v>0</v>
      </c>
      <c r="H1160" s="85">
        <v>9626.5957446808516</v>
      </c>
      <c r="I1160" s="85">
        <v>2722.7836879432625</v>
      </c>
      <c r="J1160" s="85">
        <v>0</v>
      </c>
      <c r="K1160" t="s">
        <v>491</v>
      </c>
    </row>
    <row r="1161" spans="2:11" x14ac:dyDescent="0.25">
      <c r="B1161">
        <v>2026</v>
      </c>
      <c r="C1161" t="s">
        <v>480</v>
      </c>
      <c r="D1161">
        <v>1</v>
      </c>
      <c r="E1161" t="s">
        <v>114</v>
      </c>
      <c r="F1161">
        <v>16</v>
      </c>
      <c r="G1161" s="85">
        <v>1.2849401508888139</v>
      </c>
      <c r="H1161" s="85">
        <v>9626.5957446808516</v>
      </c>
      <c r="I1161" s="85">
        <v>2722.7836879432625</v>
      </c>
      <c r="J1161" s="85">
        <v>12369.599388715827</v>
      </c>
      <c r="K1161" t="s">
        <v>491</v>
      </c>
    </row>
    <row r="1162" spans="2:11" x14ac:dyDescent="0.25">
      <c r="B1162">
        <v>2026</v>
      </c>
      <c r="C1162" t="s">
        <v>480</v>
      </c>
      <c r="D1162">
        <v>2</v>
      </c>
      <c r="E1162" t="s">
        <v>114</v>
      </c>
      <c r="F1162">
        <v>16</v>
      </c>
      <c r="G1162" s="85">
        <v>0</v>
      </c>
      <c r="H1162" s="85">
        <v>9626.5957446808516</v>
      </c>
      <c r="I1162" s="85">
        <v>2722.7836879432625</v>
      </c>
      <c r="J1162" s="85">
        <v>0</v>
      </c>
      <c r="K1162" t="s">
        <v>491</v>
      </c>
    </row>
    <row r="1163" spans="2:11" x14ac:dyDescent="0.25">
      <c r="B1163">
        <v>2026</v>
      </c>
      <c r="C1163" t="s">
        <v>481</v>
      </c>
      <c r="D1163">
        <v>1</v>
      </c>
      <c r="E1163" t="s">
        <v>114</v>
      </c>
      <c r="F1163">
        <v>16</v>
      </c>
      <c r="G1163" s="85">
        <v>1.3060293505348055</v>
      </c>
      <c r="H1163" s="85">
        <v>9626.5957446808516</v>
      </c>
      <c r="I1163" s="85">
        <v>2722.7836879432625</v>
      </c>
      <c r="J1163" s="85">
        <v>12572.616588286655</v>
      </c>
      <c r="K1163" t="s">
        <v>491</v>
      </c>
    </row>
    <row r="1164" spans="2:11" x14ac:dyDescent="0.25">
      <c r="B1164">
        <v>2026</v>
      </c>
      <c r="C1164" t="s">
        <v>481</v>
      </c>
      <c r="D1164">
        <v>2</v>
      </c>
      <c r="E1164" t="s">
        <v>114</v>
      </c>
      <c r="F1164">
        <v>16</v>
      </c>
      <c r="G1164" s="85">
        <v>0</v>
      </c>
      <c r="H1164" s="85">
        <v>9626.5957446808516</v>
      </c>
      <c r="I1164" s="85">
        <v>2722.7836879432625</v>
      </c>
      <c r="J1164" s="85">
        <v>0</v>
      </c>
      <c r="K1164" t="s">
        <v>491</v>
      </c>
    </row>
    <row r="1165" spans="2:11" x14ac:dyDescent="0.25">
      <c r="B1165">
        <v>2026</v>
      </c>
      <c r="C1165" t="s">
        <v>482</v>
      </c>
      <c r="D1165">
        <v>1</v>
      </c>
      <c r="E1165" t="s">
        <v>114</v>
      </c>
      <c r="F1165">
        <v>16</v>
      </c>
      <c r="G1165" s="85">
        <v>1.3271185501807963</v>
      </c>
      <c r="H1165" s="85">
        <v>9626.5957446808516</v>
      </c>
      <c r="I1165" s="85">
        <v>2722.7836879432625</v>
      </c>
      <c r="J1165" s="85">
        <v>12775.633787857474</v>
      </c>
      <c r="K1165" t="s">
        <v>491</v>
      </c>
    </row>
    <row r="1166" spans="2:11" x14ac:dyDescent="0.25">
      <c r="B1166">
        <v>2026</v>
      </c>
      <c r="C1166" t="s">
        <v>482</v>
      </c>
      <c r="D1166">
        <v>2</v>
      </c>
      <c r="E1166" t="s">
        <v>114</v>
      </c>
      <c r="F1166">
        <v>16</v>
      </c>
      <c r="G1166" s="85">
        <v>0</v>
      </c>
      <c r="H1166" s="85">
        <v>9626.5957446808516</v>
      </c>
      <c r="I1166" s="85">
        <v>2722.7836879432625</v>
      </c>
      <c r="J1166" s="85">
        <v>0</v>
      </c>
      <c r="K1166" t="s">
        <v>491</v>
      </c>
    </row>
    <row r="1167" spans="2:11" x14ac:dyDescent="0.25">
      <c r="B1167">
        <v>2026</v>
      </c>
      <c r="C1167" t="s">
        <v>483</v>
      </c>
      <c r="D1167">
        <v>1</v>
      </c>
      <c r="E1167" t="s">
        <v>114</v>
      </c>
      <c r="F1167">
        <v>16</v>
      </c>
      <c r="G1167" s="85">
        <v>1.3482077498267877</v>
      </c>
      <c r="H1167" s="85">
        <v>9626.5957446808516</v>
      </c>
      <c r="I1167" s="85">
        <v>2722.7836879432625</v>
      </c>
      <c r="J1167" s="85">
        <v>12978.6509874283</v>
      </c>
      <c r="K1167" t="s">
        <v>491</v>
      </c>
    </row>
    <row r="1168" spans="2:11" x14ac:dyDescent="0.25">
      <c r="B1168">
        <v>2026</v>
      </c>
      <c r="C1168" t="s">
        <v>483</v>
      </c>
      <c r="D1168">
        <v>2</v>
      </c>
      <c r="E1168" t="s">
        <v>114</v>
      </c>
      <c r="F1168">
        <v>16</v>
      </c>
      <c r="G1168" s="85">
        <v>0</v>
      </c>
      <c r="H1168" s="85">
        <v>9626.5957446808516</v>
      </c>
      <c r="I1168" s="85">
        <v>2722.7836879432625</v>
      </c>
      <c r="J1168" s="85">
        <v>0</v>
      </c>
      <c r="K1168" t="s">
        <v>491</v>
      </c>
    </row>
    <row r="1169" spans="2:11" x14ac:dyDescent="0.25">
      <c r="B1169">
        <v>2026</v>
      </c>
      <c r="C1169" t="s">
        <v>484</v>
      </c>
      <c r="D1169">
        <v>1</v>
      </c>
      <c r="E1169" t="s">
        <v>114</v>
      </c>
      <c r="F1169">
        <v>16</v>
      </c>
      <c r="G1169" s="85">
        <v>1.3692969494727782</v>
      </c>
      <c r="H1169" s="85">
        <v>9626.5957446808516</v>
      </c>
      <c r="I1169" s="85">
        <v>2722.7836879432625</v>
      </c>
      <c r="J1169" s="85">
        <v>13181.668186999119</v>
      </c>
      <c r="K1169" t="s">
        <v>491</v>
      </c>
    </row>
    <row r="1170" spans="2:11" x14ac:dyDescent="0.25">
      <c r="B1170">
        <v>2026</v>
      </c>
      <c r="C1170" t="s">
        <v>484</v>
      </c>
      <c r="D1170">
        <v>2</v>
      </c>
      <c r="E1170" t="s">
        <v>114</v>
      </c>
      <c r="F1170">
        <v>16</v>
      </c>
      <c r="G1170" s="85">
        <v>0</v>
      </c>
      <c r="H1170" s="85">
        <v>9626.5957446808516</v>
      </c>
      <c r="I1170" s="85">
        <v>2722.7836879432625</v>
      </c>
      <c r="J1170" s="85">
        <v>0</v>
      </c>
      <c r="K1170" t="s">
        <v>491</v>
      </c>
    </row>
    <row r="1171" spans="2:11" x14ac:dyDescent="0.25">
      <c r="B1171">
        <v>2026</v>
      </c>
      <c r="C1171" t="s">
        <v>485</v>
      </c>
      <c r="D1171">
        <v>1</v>
      </c>
      <c r="E1171" t="s">
        <v>114</v>
      </c>
      <c r="F1171">
        <v>16</v>
      </c>
      <c r="G1171" s="85">
        <v>1.3903861491187697</v>
      </c>
      <c r="H1171" s="85">
        <v>9626.5957446808516</v>
      </c>
      <c r="I1171" s="85">
        <v>2722.7836879432625</v>
      </c>
      <c r="J1171" s="85">
        <v>13384.685386569945</v>
      </c>
      <c r="K1171" t="s">
        <v>491</v>
      </c>
    </row>
    <row r="1172" spans="2:11" x14ac:dyDescent="0.25">
      <c r="B1172">
        <v>2026</v>
      </c>
      <c r="C1172" t="s">
        <v>485</v>
      </c>
      <c r="D1172">
        <v>2</v>
      </c>
      <c r="E1172" t="s">
        <v>114</v>
      </c>
      <c r="F1172">
        <v>16</v>
      </c>
      <c r="G1172" s="85">
        <v>0</v>
      </c>
      <c r="H1172" s="85">
        <v>9626.5957446808516</v>
      </c>
      <c r="I1172" s="85">
        <v>2722.7836879432625</v>
      </c>
      <c r="J1172" s="85">
        <v>0</v>
      </c>
      <c r="K1172" t="s">
        <v>491</v>
      </c>
    </row>
    <row r="1173" spans="2:11" x14ac:dyDescent="0.25">
      <c r="B1173">
        <v>2026</v>
      </c>
      <c r="C1173" t="s">
        <v>486</v>
      </c>
      <c r="D1173">
        <v>1</v>
      </c>
      <c r="E1173" t="s">
        <v>114</v>
      </c>
      <c r="F1173">
        <v>16</v>
      </c>
      <c r="G1173" s="85">
        <v>1.4114753487647604</v>
      </c>
      <c r="H1173" s="85">
        <v>9626.5957446808516</v>
      </c>
      <c r="I1173" s="85">
        <v>2722.7836879432625</v>
      </c>
      <c r="J1173" s="85">
        <v>13587.702586140764</v>
      </c>
      <c r="K1173" t="s">
        <v>491</v>
      </c>
    </row>
    <row r="1174" spans="2:11" x14ac:dyDescent="0.25">
      <c r="B1174">
        <v>2026</v>
      </c>
      <c r="C1174" t="s">
        <v>486</v>
      </c>
      <c r="D1174">
        <v>2</v>
      </c>
      <c r="E1174" t="s">
        <v>114</v>
      </c>
      <c r="F1174">
        <v>16</v>
      </c>
      <c r="G1174" s="85">
        <v>0</v>
      </c>
      <c r="H1174" s="85">
        <v>9626.5957446808516</v>
      </c>
      <c r="I1174" s="85">
        <v>2722.7836879432625</v>
      </c>
      <c r="J1174" s="85">
        <v>0</v>
      </c>
      <c r="K1174" t="s">
        <v>491</v>
      </c>
    </row>
    <row r="1175" spans="2:11" x14ac:dyDescent="0.25">
      <c r="B1175">
        <v>2026</v>
      </c>
      <c r="C1175" t="s">
        <v>487</v>
      </c>
      <c r="D1175">
        <v>1</v>
      </c>
      <c r="E1175" t="s">
        <v>114</v>
      </c>
      <c r="F1175">
        <v>16</v>
      </c>
      <c r="G1175" s="85">
        <v>1.4325645484107519</v>
      </c>
      <c r="H1175" s="85">
        <v>9626.5957446808516</v>
      </c>
      <c r="I1175" s="85">
        <v>2722.7836879432625</v>
      </c>
      <c r="J1175" s="85">
        <v>13790.71978571159</v>
      </c>
      <c r="K1175" t="s">
        <v>491</v>
      </c>
    </row>
    <row r="1176" spans="2:11" x14ac:dyDescent="0.25">
      <c r="B1176">
        <v>2026</v>
      </c>
      <c r="C1176" t="s">
        <v>487</v>
      </c>
      <c r="D1176">
        <v>2</v>
      </c>
      <c r="E1176" t="s">
        <v>114</v>
      </c>
      <c r="F1176">
        <v>16</v>
      </c>
      <c r="G1176" s="85">
        <v>0</v>
      </c>
      <c r="H1176" s="85">
        <v>9626.5957446808516</v>
      </c>
      <c r="I1176" s="85">
        <v>2722.7836879432625</v>
      </c>
      <c r="J1176" s="85">
        <v>0</v>
      </c>
      <c r="K1176" t="s">
        <v>491</v>
      </c>
    </row>
    <row r="1177" spans="2:11" x14ac:dyDescent="0.25">
      <c r="B1177">
        <v>2026</v>
      </c>
      <c r="C1177" t="s">
        <v>488</v>
      </c>
      <c r="D1177">
        <v>1</v>
      </c>
      <c r="E1177" t="s">
        <v>114</v>
      </c>
      <c r="F1177">
        <v>16</v>
      </c>
      <c r="G1177" s="85">
        <v>1.4536537480567426</v>
      </c>
      <c r="H1177" s="85">
        <v>9626.5957446808516</v>
      </c>
      <c r="I1177" s="85">
        <v>2722.7836879432625</v>
      </c>
      <c r="J1177" s="85">
        <v>13993.736985282409</v>
      </c>
      <c r="K1177" t="s">
        <v>491</v>
      </c>
    </row>
    <row r="1178" spans="2:11" x14ac:dyDescent="0.25">
      <c r="B1178">
        <v>2026</v>
      </c>
      <c r="C1178" t="s">
        <v>488</v>
      </c>
      <c r="D1178">
        <v>2</v>
      </c>
      <c r="E1178" t="s">
        <v>114</v>
      </c>
      <c r="F1178">
        <v>16</v>
      </c>
      <c r="G1178" s="85">
        <v>0</v>
      </c>
      <c r="H1178" s="85">
        <v>9626.5957446808516</v>
      </c>
      <c r="I1178" s="85">
        <v>2722.7836879432625</v>
      </c>
      <c r="J1178" s="85">
        <v>0</v>
      </c>
      <c r="K1178" t="s">
        <v>491</v>
      </c>
    </row>
    <row r="1179" spans="2:11" x14ac:dyDescent="0.25">
      <c r="B1179">
        <v>2026</v>
      </c>
      <c r="C1179" t="s">
        <v>489</v>
      </c>
      <c r="D1179">
        <v>1</v>
      </c>
      <c r="E1179" t="s">
        <v>114</v>
      </c>
      <c r="F1179">
        <v>16</v>
      </c>
      <c r="G1179" s="85">
        <v>1.4747429477027343</v>
      </c>
      <c r="H1179" s="85">
        <v>9626.5957446808516</v>
      </c>
      <c r="I1179" s="85">
        <v>2722.7836879432625</v>
      </c>
      <c r="J1179" s="85">
        <v>14196.754184853238</v>
      </c>
      <c r="K1179" t="s">
        <v>491</v>
      </c>
    </row>
    <row r="1180" spans="2:11" x14ac:dyDescent="0.25">
      <c r="B1180">
        <v>2026</v>
      </c>
      <c r="C1180" t="s">
        <v>489</v>
      </c>
      <c r="D1180">
        <v>2</v>
      </c>
      <c r="E1180" t="s">
        <v>114</v>
      </c>
      <c r="F1180">
        <v>16</v>
      </c>
      <c r="G1180" s="85">
        <v>0</v>
      </c>
      <c r="H1180" s="85">
        <v>9626.5957446808516</v>
      </c>
      <c r="I1180" s="85">
        <v>2722.7836879432625</v>
      </c>
      <c r="J1180" s="85">
        <v>0</v>
      </c>
      <c r="K1180" t="s">
        <v>491</v>
      </c>
    </row>
    <row r="1181" spans="2:11" x14ac:dyDescent="0.25">
      <c r="B1181">
        <v>2026</v>
      </c>
      <c r="C1181" t="s">
        <v>490</v>
      </c>
      <c r="D1181">
        <v>1</v>
      </c>
      <c r="E1181" t="s">
        <v>114</v>
      </c>
      <c r="F1181">
        <v>16</v>
      </c>
      <c r="G1181" s="85">
        <v>1.495832147348725</v>
      </c>
      <c r="H1181" s="85">
        <v>9626.5957446808516</v>
      </c>
      <c r="I1181" s="85">
        <v>2722.7836879432625</v>
      </c>
      <c r="J1181" s="85">
        <v>14399.771384424057</v>
      </c>
      <c r="K1181" t="s">
        <v>491</v>
      </c>
    </row>
    <row r="1182" spans="2:11" x14ac:dyDescent="0.25">
      <c r="B1182">
        <v>2026</v>
      </c>
      <c r="C1182" t="s">
        <v>490</v>
      </c>
      <c r="D1182">
        <v>2</v>
      </c>
      <c r="E1182" t="s">
        <v>114</v>
      </c>
      <c r="F1182">
        <v>16</v>
      </c>
      <c r="G1182" s="85">
        <v>0</v>
      </c>
      <c r="H1182" s="85">
        <v>9626.5957446808516</v>
      </c>
      <c r="I1182" s="85">
        <v>2722.7836879432625</v>
      </c>
      <c r="J1182" s="85">
        <v>0</v>
      </c>
      <c r="K1182" t="s">
        <v>491</v>
      </c>
    </row>
    <row r="1183" spans="2:11" x14ac:dyDescent="0.25">
      <c r="B1183">
        <v>2026</v>
      </c>
      <c r="C1183" t="s">
        <v>479</v>
      </c>
      <c r="D1183">
        <v>1</v>
      </c>
      <c r="E1183" t="s">
        <v>148</v>
      </c>
      <c r="F1183">
        <v>28</v>
      </c>
      <c r="G1183" s="85">
        <v>1.7049811990478969</v>
      </c>
      <c r="H1183" s="85">
        <v>9379.6906330564307</v>
      </c>
      <c r="I1183" s="85">
        <v>2699.8138069321112</v>
      </c>
      <c r="J1183" s="85">
        <v>15992.19618224688</v>
      </c>
      <c r="K1183" t="s">
        <v>491</v>
      </c>
    </row>
    <row r="1184" spans="2:11" x14ac:dyDescent="0.25">
      <c r="B1184">
        <v>2026</v>
      </c>
      <c r="C1184" t="s">
        <v>479</v>
      </c>
      <c r="D1184">
        <v>2</v>
      </c>
      <c r="E1184" t="s">
        <v>148</v>
      </c>
      <c r="F1184">
        <v>28</v>
      </c>
      <c r="G1184" s="85">
        <v>1.2563019361405554</v>
      </c>
      <c r="H1184" s="85">
        <v>9379.6906330564307</v>
      </c>
      <c r="I1184" s="85">
        <v>2699.8138069321112</v>
      </c>
      <c r="J1184" s="85">
        <v>11783.723502708226</v>
      </c>
      <c r="K1184" t="s">
        <v>491</v>
      </c>
    </row>
    <row r="1185" spans="2:11" x14ac:dyDescent="0.25">
      <c r="B1185">
        <v>2026</v>
      </c>
      <c r="C1185" t="s">
        <v>480</v>
      </c>
      <c r="D1185">
        <v>1</v>
      </c>
      <c r="E1185" t="s">
        <v>148</v>
      </c>
      <c r="F1185">
        <v>28</v>
      </c>
      <c r="G1185" s="85">
        <v>1.712701936579996</v>
      </c>
      <c r="H1185" s="85">
        <v>9379.6906330564307</v>
      </c>
      <c r="I1185" s="85">
        <v>2699.8138069321112</v>
      </c>
      <c r="J1185" s="85">
        <v>16064.614311756997</v>
      </c>
      <c r="K1185" t="s">
        <v>491</v>
      </c>
    </row>
    <row r="1186" spans="2:11" x14ac:dyDescent="0.25">
      <c r="B1186">
        <v>2026</v>
      </c>
      <c r="C1186" t="s">
        <v>480</v>
      </c>
      <c r="D1186">
        <v>2</v>
      </c>
      <c r="E1186" t="s">
        <v>148</v>
      </c>
      <c r="F1186">
        <v>28</v>
      </c>
      <c r="G1186" s="85">
        <v>1.2619909006378915</v>
      </c>
      <c r="H1186" s="85">
        <v>9379.6906330564307</v>
      </c>
      <c r="I1186" s="85">
        <v>2699.8138069321112</v>
      </c>
      <c r="J1186" s="85">
        <v>11837.08422971568</v>
      </c>
      <c r="K1186" t="s">
        <v>491</v>
      </c>
    </row>
    <row r="1187" spans="2:11" x14ac:dyDescent="0.25">
      <c r="B1187">
        <v>2026</v>
      </c>
      <c r="C1187" t="s">
        <v>481</v>
      </c>
      <c r="D1187">
        <v>1</v>
      </c>
      <c r="E1187" t="s">
        <v>148</v>
      </c>
      <c r="F1187">
        <v>28</v>
      </c>
      <c r="G1187" s="85">
        <v>1.7204226741120991</v>
      </c>
      <c r="H1187" s="85">
        <v>9379.6906330564307</v>
      </c>
      <c r="I1187" s="85">
        <v>2699.8138069321112</v>
      </c>
      <c r="J1187" s="85">
        <v>16137.032441267153</v>
      </c>
      <c r="K1187" t="s">
        <v>491</v>
      </c>
    </row>
    <row r="1188" spans="2:11" x14ac:dyDescent="0.25">
      <c r="B1188">
        <v>2026</v>
      </c>
      <c r="C1188" t="s">
        <v>481</v>
      </c>
      <c r="D1188">
        <v>2</v>
      </c>
      <c r="E1188" t="s">
        <v>148</v>
      </c>
      <c r="F1188">
        <v>28</v>
      </c>
      <c r="G1188" s="85">
        <v>1.2676798651352308</v>
      </c>
      <c r="H1188" s="85">
        <v>9379.6906330564307</v>
      </c>
      <c r="I1188" s="85">
        <v>2699.8138069321112</v>
      </c>
      <c r="J1188" s="85">
        <v>11890.444956723164</v>
      </c>
      <c r="K1188" t="s">
        <v>491</v>
      </c>
    </row>
    <row r="1189" spans="2:11" x14ac:dyDescent="0.25">
      <c r="B1189">
        <v>2026</v>
      </c>
      <c r="C1189" t="s">
        <v>482</v>
      </c>
      <c r="D1189">
        <v>1</v>
      </c>
      <c r="E1189" t="s">
        <v>148</v>
      </c>
      <c r="F1189">
        <v>28</v>
      </c>
      <c r="G1189" s="85">
        <v>1.728143411644198</v>
      </c>
      <c r="H1189" s="85">
        <v>9379.6906330564307</v>
      </c>
      <c r="I1189" s="85">
        <v>2699.8138069321112</v>
      </c>
      <c r="J1189" s="85">
        <v>16209.450570777268</v>
      </c>
      <c r="K1189" t="s">
        <v>491</v>
      </c>
    </row>
    <row r="1190" spans="2:11" x14ac:dyDescent="0.25">
      <c r="B1190">
        <v>2026</v>
      </c>
      <c r="C1190" t="s">
        <v>482</v>
      </c>
      <c r="D1190">
        <v>2</v>
      </c>
      <c r="E1190" t="s">
        <v>148</v>
      </c>
      <c r="F1190">
        <v>28</v>
      </c>
      <c r="G1190" s="85">
        <v>1.2733688296325667</v>
      </c>
      <c r="H1190" s="85">
        <v>9379.6906330564307</v>
      </c>
      <c r="I1190" s="85">
        <v>2699.8138069321112</v>
      </c>
      <c r="J1190" s="85">
        <v>11943.805683730616</v>
      </c>
      <c r="K1190" t="s">
        <v>491</v>
      </c>
    </row>
    <row r="1191" spans="2:11" x14ac:dyDescent="0.25">
      <c r="B1191">
        <v>2026</v>
      </c>
      <c r="C1191" t="s">
        <v>483</v>
      </c>
      <c r="D1191">
        <v>1</v>
      </c>
      <c r="E1191" t="s">
        <v>148</v>
      </c>
      <c r="F1191">
        <v>28</v>
      </c>
      <c r="G1191" s="85">
        <v>1.7358641491763014</v>
      </c>
      <c r="H1191" s="85">
        <v>9379.6906330564307</v>
      </c>
      <c r="I1191" s="85">
        <v>2699.8138069321112</v>
      </c>
      <c r="J1191" s="85">
        <v>16281.868700287425</v>
      </c>
      <c r="K1191" t="s">
        <v>491</v>
      </c>
    </row>
    <row r="1192" spans="2:11" x14ac:dyDescent="0.25">
      <c r="B1192">
        <v>2026</v>
      </c>
      <c r="C1192" t="s">
        <v>483</v>
      </c>
      <c r="D1192">
        <v>2</v>
      </c>
      <c r="E1192" t="s">
        <v>148</v>
      </c>
      <c r="F1192">
        <v>28</v>
      </c>
      <c r="G1192" s="85">
        <v>1.2790577941299062</v>
      </c>
      <c r="H1192" s="85">
        <v>9379.6906330564307</v>
      </c>
      <c r="I1192" s="85">
        <v>2699.8138069321112</v>
      </c>
      <c r="J1192" s="85">
        <v>11997.166410738102</v>
      </c>
      <c r="K1192" t="s">
        <v>491</v>
      </c>
    </row>
    <row r="1193" spans="2:11" x14ac:dyDescent="0.25">
      <c r="B1193">
        <v>2026</v>
      </c>
      <c r="C1193" t="s">
        <v>484</v>
      </c>
      <c r="D1193">
        <v>1</v>
      </c>
      <c r="E1193" t="s">
        <v>148</v>
      </c>
      <c r="F1193">
        <v>28</v>
      </c>
      <c r="G1193" s="85">
        <v>1.7435848867084003</v>
      </c>
      <c r="H1193" s="85">
        <v>9379.6906330564307</v>
      </c>
      <c r="I1193" s="85">
        <v>2699.8138069321112</v>
      </c>
      <c r="J1193" s="85">
        <v>16354.28682979754</v>
      </c>
      <c r="K1193" t="s">
        <v>491</v>
      </c>
    </row>
    <row r="1194" spans="2:11" x14ac:dyDescent="0.25">
      <c r="B1194">
        <v>2026</v>
      </c>
      <c r="C1194" t="s">
        <v>484</v>
      </c>
      <c r="D1194">
        <v>2</v>
      </c>
      <c r="E1194" t="s">
        <v>148</v>
      </c>
      <c r="F1194">
        <v>28</v>
      </c>
      <c r="G1194" s="85">
        <v>1.2847467586272421</v>
      </c>
      <c r="H1194" s="85">
        <v>9379.6906330564307</v>
      </c>
      <c r="I1194" s="85">
        <v>2699.8138069321112</v>
      </c>
      <c r="J1194" s="85">
        <v>12050.527137745554</v>
      </c>
      <c r="K1194" t="s">
        <v>491</v>
      </c>
    </row>
    <row r="1195" spans="2:11" x14ac:dyDescent="0.25">
      <c r="B1195">
        <v>2026</v>
      </c>
      <c r="C1195" t="s">
        <v>485</v>
      </c>
      <c r="D1195">
        <v>1</v>
      </c>
      <c r="E1195" t="s">
        <v>148</v>
      </c>
      <c r="F1195">
        <v>28</v>
      </c>
      <c r="G1195" s="85">
        <v>1.7513056242405034</v>
      </c>
      <c r="H1195" s="85">
        <v>9379.6906330564307</v>
      </c>
      <c r="I1195" s="85">
        <v>2699.8138069321112</v>
      </c>
      <c r="J1195" s="85">
        <v>16426.704959307695</v>
      </c>
      <c r="K1195" t="s">
        <v>491</v>
      </c>
    </row>
    <row r="1196" spans="2:11" x14ac:dyDescent="0.25">
      <c r="B1196">
        <v>2026</v>
      </c>
      <c r="C1196" t="s">
        <v>485</v>
      </c>
      <c r="D1196">
        <v>2</v>
      </c>
      <c r="E1196" t="s">
        <v>148</v>
      </c>
      <c r="F1196">
        <v>28</v>
      </c>
      <c r="G1196" s="85">
        <v>1.2904357231245813</v>
      </c>
      <c r="H1196" s="85">
        <v>9379.6906330564307</v>
      </c>
      <c r="I1196" s="85">
        <v>2699.8138069321112</v>
      </c>
      <c r="J1196" s="85">
        <v>12103.887864753036</v>
      </c>
      <c r="K1196" t="s">
        <v>491</v>
      </c>
    </row>
    <row r="1197" spans="2:11" x14ac:dyDescent="0.25">
      <c r="B1197">
        <v>2026</v>
      </c>
      <c r="C1197" t="s">
        <v>486</v>
      </c>
      <c r="D1197">
        <v>1</v>
      </c>
      <c r="E1197" t="s">
        <v>148</v>
      </c>
      <c r="F1197">
        <v>28</v>
      </c>
      <c r="G1197" s="85">
        <v>1.7590263617726025</v>
      </c>
      <c r="H1197" s="85">
        <v>9379.6906330564307</v>
      </c>
      <c r="I1197" s="85">
        <v>2699.8138069321112</v>
      </c>
      <c r="J1197" s="85">
        <v>16499.123088817811</v>
      </c>
      <c r="K1197" t="s">
        <v>491</v>
      </c>
    </row>
    <row r="1198" spans="2:11" x14ac:dyDescent="0.25">
      <c r="B1198">
        <v>2026</v>
      </c>
      <c r="C1198" t="s">
        <v>486</v>
      </c>
      <c r="D1198">
        <v>2</v>
      </c>
      <c r="E1198" t="s">
        <v>148</v>
      </c>
      <c r="F1198">
        <v>28</v>
      </c>
      <c r="G1198" s="85">
        <v>1.2961246876219175</v>
      </c>
      <c r="H1198" s="85">
        <v>9379.6906330564307</v>
      </c>
      <c r="I1198" s="85">
        <v>2699.8138069321112</v>
      </c>
      <c r="J1198" s="85">
        <v>12157.248591760492</v>
      </c>
      <c r="K1198" t="s">
        <v>491</v>
      </c>
    </row>
    <row r="1199" spans="2:11" x14ac:dyDescent="0.25">
      <c r="B1199">
        <v>2026</v>
      </c>
      <c r="C1199" t="s">
        <v>487</v>
      </c>
      <c r="D1199">
        <v>1</v>
      </c>
      <c r="E1199" t="s">
        <v>148</v>
      </c>
      <c r="F1199">
        <v>28</v>
      </c>
      <c r="G1199" s="85">
        <v>1.7667470993047056</v>
      </c>
      <c r="H1199" s="85">
        <v>9379.6906330564307</v>
      </c>
      <c r="I1199" s="85">
        <v>2699.8138069321112</v>
      </c>
      <c r="J1199" s="85">
        <v>16571.541218327966</v>
      </c>
      <c r="K1199" t="s">
        <v>491</v>
      </c>
    </row>
    <row r="1200" spans="2:11" x14ac:dyDescent="0.25">
      <c r="B1200">
        <v>2026</v>
      </c>
      <c r="C1200" t="s">
        <v>487</v>
      </c>
      <c r="D1200">
        <v>2</v>
      </c>
      <c r="E1200" t="s">
        <v>148</v>
      </c>
      <c r="F1200">
        <v>28</v>
      </c>
      <c r="G1200" s="85">
        <v>1.3018136521192567</v>
      </c>
      <c r="H1200" s="85">
        <v>9379.6906330564307</v>
      </c>
      <c r="I1200" s="85">
        <v>2699.8138069321112</v>
      </c>
      <c r="J1200" s="85">
        <v>12210.609318767974</v>
      </c>
      <c r="K1200" t="s">
        <v>491</v>
      </c>
    </row>
    <row r="1201" spans="2:11" x14ac:dyDescent="0.25">
      <c r="B1201">
        <v>2026</v>
      </c>
      <c r="C1201" t="s">
        <v>488</v>
      </c>
      <c r="D1201">
        <v>1</v>
      </c>
      <c r="E1201" t="s">
        <v>148</v>
      </c>
      <c r="F1201">
        <v>28</v>
      </c>
      <c r="G1201" s="85">
        <v>1.7744678368368045</v>
      </c>
      <c r="H1201" s="85">
        <v>9379.6906330564307</v>
      </c>
      <c r="I1201" s="85">
        <v>2699.8138069321112</v>
      </c>
      <c r="J1201" s="85">
        <v>16643.959347838081</v>
      </c>
      <c r="K1201" t="s">
        <v>491</v>
      </c>
    </row>
    <row r="1202" spans="2:11" x14ac:dyDescent="0.25">
      <c r="B1202">
        <v>2026</v>
      </c>
      <c r="C1202" t="s">
        <v>488</v>
      </c>
      <c r="D1202">
        <v>2</v>
      </c>
      <c r="E1202" t="s">
        <v>148</v>
      </c>
      <c r="F1202">
        <v>28</v>
      </c>
      <c r="G1202" s="85">
        <v>1.3075026166165926</v>
      </c>
      <c r="H1202" s="85">
        <v>9379.6906330564307</v>
      </c>
      <c r="I1202" s="85">
        <v>2699.8138069321112</v>
      </c>
      <c r="J1202" s="85">
        <v>12263.970045775428</v>
      </c>
      <c r="K1202" t="s">
        <v>491</v>
      </c>
    </row>
    <row r="1203" spans="2:11" x14ac:dyDescent="0.25">
      <c r="B1203">
        <v>2026</v>
      </c>
      <c r="C1203" t="s">
        <v>489</v>
      </c>
      <c r="D1203">
        <v>1</v>
      </c>
      <c r="E1203" t="s">
        <v>148</v>
      </c>
      <c r="F1203">
        <v>28</v>
      </c>
      <c r="G1203" s="85">
        <v>1.7821885743689077</v>
      </c>
      <c r="H1203" s="85">
        <v>9379.6906330564307</v>
      </c>
      <c r="I1203" s="85">
        <v>2699.8138069321112</v>
      </c>
      <c r="J1203" s="85">
        <v>16716.377477348236</v>
      </c>
      <c r="K1203" t="s">
        <v>491</v>
      </c>
    </row>
    <row r="1204" spans="2:11" x14ac:dyDescent="0.25">
      <c r="B1204">
        <v>2026</v>
      </c>
      <c r="C1204" t="s">
        <v>489</v>
      </c>
      <c r="D1204">
        <v>2</v>
      </c>
      <c r="E1204" t="s">
        <v>148</v>
      </c>
      <c r="F1204">
        <v>28</v>
      </c>
      <c r="G1204" s="85">
        <v>1.3131915811139319</v>
      </c>
      <c r="H1204" s="85">
        <v>9379.6906330564307</v>
      </c>
      <c r="I1204" s="85">
        <v>2699.8138069321112</v>
      </c>
      <c r="J1204" s="85">
        <v>12317.330772782911</v>
      </c>
      <c r="K1204" t="s">
        <v>491</v>
      </c>
    </row>
    <row r="1205" spans="2:11" x14ac:dyDescent="0.25">
      <c r="B1205">
        <v>2026</v>
      </c>
      <c r="C1205" t="s">
        <v>490</v>
      </c>
      <c r="D1205">
        <v>1</v>
      </c>
      <c r="E1205" t="s">
        <v>148</v>
      </c>
      <c r="F1205">
        <v>28</v>
      </c>
      <c r="G1205" s="85">
        <v>1.789909311901007</v>
      </c>
      <c r="H1205" s="85">
        <v>9379.6906330564307</v>
      </c>
      <c r="I1205" s="85">
        <v>2699.8138069321112</v>
      </c>
      <c r="J1205" s="85">
        <v>16788.795606858355</v>
      </c>
      <c r="K1205" t="s">
        <v>491</v>
      </c>
    </row>
    <row r="1206" spans="2:11" x14ac:dyDescent="0.25">
      <c r="B1206">
        <v>2026</v>
      </c>
      <c r="C1206" t="s">
        <v>490</v>
      </c>
      <c r="D1206">
        <v>2</v>
      </c>
      <c r="E1206" t="s">
        <v>148</v>
      </c>
      <c r="F1206">
        <v>28</v>
      </c>
      <c r="G1206" s="85">
        <v>1.3188805456112682</v>
      </c>
      <c r="H1206" s="85">
        <v>9379.6906330564307</v>
      </c>
      <c r="I1206" s="85">
        <v>2699.8138069321112</v>
      </c>
      <c r="J1206" s="85">
        <v>12370.691499790368</v>
      </c>
      <c r="K1206" t="s">
        <v>491</v>
      </c>
    </row>
    <row r="1207" spans="2:11" x14ac:dyDescent="0.25">
      <c r="B1207">
        <v>2026</v>
      </c>
      <c r="C1207" t="s">
        <v>479</v>
      </c>
      <c r="D1207">
        <v>1</v>
      </c>
      <c r="E1207" t="s">
        <v>114</v>
      </c>
      <c r="F1207">
        <v>20</v>
      </c>
      <c r="G1207" s="85">
        <v>1.3479903256361692</v>
      </c>
      <c r="H1207" s="85">
        <v>9626.5957446808516</v>
      </c>
      <c r="I1207" s="85">
        <v>2722.7836879432625</v>
      </c>
      <c r="J1207" s="85">
        <v>12976.557932640102</v>
      </c>
      <c r="K1207" t="s">
        <v>491</v>
      </c>
    </row>
    <row r="1208" spans="2:11" x14ac:dyDescent="0.25">
      <c r="B1208">
        <v>2026</v>
      </c>
      <c r="C1208" t="s">
        <v>479</v>
      </c>
      <c r="D1208">
        <v>2</v>
      </c>
      <c r="E1208" t="s">
        <v>114</v>
      </c>
      <c r="F1208">
        <v>20</v>
      </c>
      <c r="G1208" s="85">
        <v>0</v>
      </c>
      <c r="H1208" s="85">
        <v>9626.5957446808516</v>
      </c>
      <c r="I1208" s="85">
        <v>2722.7836879432625</v>
      </c>
      <c r="J1208" s="85">
        <v>0</v>
      </c>
      <c r="K1208" t="s">
        <v>491</v>
      </c>
    </row>
    <row r="1209" spans="2:11" x14ac:dyDescent="0.25">
      <c r="B1209">
        <v>2026</v>
      </c>
      <c r="C1209" t="s">
        <v>480</v>
      </c>
      <c r="D1209">
        <v>1</v>
      </c>
      <c r="E1209" t="s">
        <v>114</v>
      </c>
      <c r="F1209">
        <v>20</v>
      </c>
      <c r="G1209" s="85">
        <v>1.4379169432467604</v>
      </c>
      <c r="H1209" s="85">
        <v>9626.5957446808516</v>
      </c>
      <c r="I1209" s="85">
        <v>2722.7836879432625</v>
      </c>
      <c r="J1209" s="85">
        <v>13842.245127063761</v>
      </c>
      <c r="K1209" t="s">
        <v>491</v>
      </c>
    </row>
    <row r="1210" spans="2:11" x14ac:dyDescent="0.25">
      <c r="B1210">
        <v>2026</v>
      </c>
      <c r="C1210" t="s">
        <v>480</v>
      </c>
      <c r="D1210">
        <v>2</v>
      </c>
      <c r="E1210" t="s">
        <v>114</v>
      </c>
      <c r="F1210">
        <v>20</v>
      </c>
      <c r="G1210" s="85">
        <v>0</v>
      </c>
      <c r="H1210" s="85">
        <v>9626.5957446808516</v>
      </c>
      <c r="I1210" s="85">
        <v>2722.7836879432625</v>
      </c>
      <c r="J1210" s="85">
        <v>0</v>
      </c>
      <c r="K1210" t="s">
        <v>491</v>
      </c>
    </row>
    <row r="1211" spans="2:11" x14ac:dyDescent="0.25">
      <c r="B1211">
        <v>2026</v>
      </c>
      <c r="C1211" t="s">
        <v>481</v>
      </c>
      <c r="D1211">
        <v>1</v>
      </c>
      <c r="E1211" t="s">
        <v>114</v>
      </c>
      <c r="F1211">
        <v>20</v>
      </c>
      <c r="G1211" s="85">
        <v>1.5284819046555125</v>
      </c>
      <c r="H1211" s="85">
        <v>9626.5957446808516</v>
      </c>
      <c r="I1211" s="85">
        <v>2722.7836879432625</v>
      </c>
      <c r="J1211" s="85">
        <v>14714.077399178439</v>
      </c>
      <c r="K1211" t="s">
        <v>491</v>
      </c>
    </row>
    <row r="1212" spans="2:11" x14ac:dyDescent="0.25">
      <c r="B1212">
        <v>2026</v>
      </c>
      <c r="C1212" t="s">
        <v>481</v>
      </c>
      <c r="D1212">
        <v>2</v>
      </c>
      <c r="E1212" t="s">
        <v>114</v>
      </c>
      <c r="F1212">
        <v>20</v>
      </c>
      <c r="G1212" s="85">
        <v>0</v>
      </c>
      <c r="H1212" s="85">
        <v>9626.5957446808516</v>
      </c>
      <c r="I1212" s="85">
        <v>2722.7836879432625</v>
      </c>
      <c r="J1212" s="85">
        <v>0</v>
      </c>
      <c r="K1212" t="s">
        <v>491</v>
      </c>
    </row>
    <row r="1213" spans="2:11" x14ac:dyDescent="0.25">
      <c r="B1213">
        <v>2026</v>
      </c>
      <c r="C1213" t="s">
        <v>482</v>
      </c>
      <c r="D1213">
        <v>1</v>
      </c>
      <c r="E1213" t="s">
        <v>114</v>
      </c>
      <c r="F1213">
        <v>20</v>
      </c>
      <c r="G1213" s="85">
        <v>1.6222861266386306</v>
      </c>
      <c r="H1213" s="85">
        <v>9626.5957446808516</v>
      </c>
      <c r="I1213" s="85">
        <v>2722.7836879432625</v>
      </c>
      <c r="J1213" s="85">
        <v>15617.092723354222</v>
      </c>
      <c r="K1213" t="s">
        <v>491</v>
      </c>
    </row>
    <row r="1214" spans="2:11" x14ac:dyDescent="0.25">
      <c r="B1214">
        <v>2026</v>
      </c>
      <c r="C1214" t="s">
        <v>482</v>
      </c>
      <c r="D1214">
        <v>2</v>
      </c>
      <c r="E1214" t="s">
        <v>114</v>
      </c>
      <c r="F1214">
        <v>20</v>
      </c>
      <c r="G1214" s="85">
        <v>0</v>
      </c>
      <c r="H1214" s="85">
        <v>9626.5957446808516</v>
      </c>
      <c r="I1214" s="85">
        <v>2722.7836879432625</v>
      </c>
      <c r="J1214" s="85">
        <v>0</v>
      </c>
      <c r="K1214" t="s">
        <v>491</v>
      </c>
    </row>
    <row r="1215" spans="2:11" x14ac:dyDescent="0.25">
      <c r="B1215">
        <v>2026</v>
      </c>
      <c r="C1215" t="s">
        <v>483</v>
      </c>
      <c r="D1215">
        <v>1</v>
      </c>
      <c r="E1215" t="s">
        <v>114</v>
      </c>
      <c r="F1215">
        <v>20</v>
      </c>
      <c r="G1215" s="85">
        <v>1.7110437228141226</v>
      </c>
      <c r="H1215" s="85">
        <v>9626.5957446808516</v>
      </c>
      <c r="I1215" s="85">
        <v>2722.7836879432625</v>
      </c>
      <c r="J1215" s="85">
        <v>16471.526221005315</v>
      </c>
      <c r="K1215" t="s">
        <v>491</v>
      </c>
    </row>
    <row r="1216" spans="2:11" x14ac:dyDescent="0.25">
      <c r="B1216">
        <v>2026</v>
      </c>
      <c r="C1216" t="s">
        <v>483</v>
      </c>
      <c r="D1216">
        <v>2</v>
      </c>
      <c r="E1216" t="s">
        <v>114</v>
      </c>
      <c r="F1216">
        <v>20</v>
      </c>
      <c r="G1216" s="85">
        <v>0</v>
      </c>
      <c r="H1216" s="85">
        <v>9626.5957446808516</v>
      </c>
      <c r="I1216" s="85">
        <v>2722.7836879432625</v>
      </c>
      <c r="J1216" s="85">
        <v>0</v>
      </c>
      <c r="K1216" t="s">
        <v>491</v>
      </c>
    </row>
    <row r="1217" spans="2:11" x14ac:dyDescent="0.25">
      <c r="B1217">
        <v>2026</v>
      </c>
      <c r="C1217" t="s">
        <v>484</v>
      </c>
      <c r="D1217">
        <v>1</v>
      </c>
      <c r="E1217" t="s">
        <v>114</v>
      </c>
      <c r="F1217">
        <v>20</v>
      </c>
      <c r="G1217" s="85">
        <v>1.8009703404247146</v>
      </c>
      <c r="H1217" s="85">
        <v>9626.5957446808516</v>
      </c>
      <c r="I1217" s="85">
        <v>2722.7836879432625</v>
      </c>
      <c r="J1217" s="85">
        <v>17337.213415428982</v>
      </c>
      <c r="K1217" t="s">
        <v>491</v>
      </c>
    </row>
    <row r="1218" spans="2:11" x14ac:dyDescent="0.25">
      <c r="B1218">
        <v>2026</v>
      </c>
      <c r="C1218" t="s">
        <v>484</v>
      </c>
      <c r="D1218">
        <v>2</v>
      </c>
      <c r="E1218" t="s">
        <v>114</v>
      </c>
      <c r="F1218">
        <v>20</v>
      </c>
      <c r="G1218" s="85">
        <v>0</v>
      </c>
      <c r="H1218" s="85">
        <v>9626.5957446808516</v>
      </c>
      <c r="I1218" s="85">
        <v>2722.7836879432625</v>
      </c>
      <c r="J1218" s="85">
        <v>0</v>
      </c>
      <c r="K1218" t="s">
        <v>491</v>
      </c>
    </row>
    <row r="1219" spans="2:11" x14ac:dyDescent="0.25">
      <c r="B1219">
        <v>2026</v>
      </c>
      <c r="C1219" t="s">
        <v>485</v>
      </c>
      <c r="D1219">
        <v>1</v>
      </c>
      <c r="E1219" t="s">
        <v>114</v>
      </c>
      <c r="F1219">
        <v>20</v>
      </c>
      <c r="G1219" s="85">
        <v>1.891535301833466</v>
      </c>
      <c r="H1219" s="85">
        <v>9626.5957446808516</v>
      </c>
      <c r="I1219" s="85">
        <v>2722.7836879432625</v>
      </c>
      <c r="J1219" s="85">
        <v>18209.045687543654</v>
      </c>
      <c r="K1219" t="s">
        <v>491</v>
      </c>
    </row>
    <row r="1220" spans="2:11" x14ac:dyDescent="0.25">
      <c r="B1220">
        <v>2026</v>
      </c>
      <c r="C1220" t="s">
        <v>485</v>
      </c>
      <c r="D1220">
        <v>2</v>
      </c>
      <c r="E1220" t="s">
        <v>114</v>
      </c>
      <c r="F1220">
        <v>20</v>
      </c>
      <c r="G1220" s="85">
        <v>0</v>
      </c>
      <c r="H1220" s="85">
        <v>9626.5957446808516</v>
      </c>
      <c r="I1220" s="85">
        <v>2722.7836879432625</v>
      </c>
      <c r="J1220" s="85">
        <v>0</v>
      </c>
      <c r="K1220" t="s">
        <v>491</v>
      </c>
    </row>
    <row r="1221" spans="2:11" x14ac:dyDescent="0.25">
      <c r="B1221">
        <v>2026</v>
      </c>
      <c r="C1221" t="s">
        <v>486</v>
      </c>
      <c r="D1221">
        <v>1</v>
      </c>
      <c r="E1221" t="s">
        <v>114</v>
      </c>
      <c r="F1221">
        <v>20</v>
      </c>
      <c r="G1221" s="85">
        <v>1.9853395238165841</v>
      </c>
      <c r="H1221" s="85">
        <v>9626.5957446808516</v>
      </c>
      <c r="I1221" s="85">
        <v>2722.7836879432625</v>
      </c>
      <c r="J1221" s="85">
        <v>19112.061011719437</v>
      </c>
      <c r="K1221" t="s">
        <v>491</v>
      </c>
    </row>
    <row r="1222" spans="2:11" x14ac:dyDescent="0.25">
      <c r="B1222">
        <v>2026</v>
      </c>
      <c r="C1222" t="s">
        <v>486</v>
      </c>
      <c r="D1222">
        <v>2</v>
      </c>
      <c r="E1222" t="s">
        <v>114</v>
      </c>
      <c r="F1222">
        <v>20</v>
      </c>
      <c r="G1222" s="85">
        <v>0</v>
      </c>
      <c r="H1222" s="85">
        <v>9626.5957446808516</v>
      </c>
      <c r="I1222" s="85">
        <v>2722.7836879432625</v>
      </c>
      <c r="J1222" s="85">
        <v>0</v>
      </c>
      <c r="K1222" t="s">
        <v>491</v>
      </c>
    </row>
    <row r="1223" spans="2:11" x14ac:dyDescent="0.25">
      <c r="B1223">
        <v>2026</v>
      </c>
      <c r="C1223" t="s">
        <v>487</v>
      </c>
      <c r="D1223">
        <v>1</v>
      </c>
      <c r="E1223" t="s">
        <v>114</v>
      </c>
      <c r="F1223">
        <v>20</v>
      </c>
      <c r="G1223" s="85">
        <v>2.0740971199920764</v>
      </c>
      <c r="H1223" s="85">
        <v>9626.5957446808516</v>
      </c>
      <c r="I1223" s="85">
        <v>2722.7836879432625</v>
      </c>
      <c r="J1223" s="85">
        <v>19966.494509370532</v>
      </c>
      <c r="K1223" t="s">
        <v>491</v>
      </c>
    </row>
    <row r="1224" spans="2:11" x14ac:dyDescent="0.25">
      <c r="B1224">
        <v>2026</v>
      </c>
      <c r="C1224" t="s">
        <v>487</v>
      </c>
      <c r="D1224">
        <v>2</v>
      </c>
      <c r="E1224" t="s">
        <v>114</v>
      </c>
      <c r="F1224">
        <v>20</v>
      </c>
      <c r="G1224" s="85">
        <v>0</v>
      </c>
      <c r="H1224" s="85">
        <v>9626.5957446808516</v>
      </c>
      <c r="I1224" s="85">
        <v>2722.7836879432625</v>
      </c>
      <c r="J1224" s="85">
        <v>0</v>
      </c>
      <c r="K1224" t="s">
        <v>491</v>
      </c>
    </row>
    <row r="1225" spans="2:11" x14ac:dyDescent="0.25">
      <c r="B1225">
        <v>2026</v>
      </c>
      <c r="C1225" t="s">
        <v>488</v>
      </c>
      <c r="D1225">
        <v>1</v>
      </c>
      <c r="E1225" t="s">
        <v>114</v>
      </c>
      <c r="F1225">
        <v>20</v>
      </c>
      <c r="G1225" s="85">
        <v>2.1640237376026681</v>
      </c>
      <c r="H1225" s="85">
        <v>9626.5957446808516</v>
      </c>
      <c r="I1225" s="85">
        <v>2722.7836879432625</v>
      </c>
      <c r="J1225" s="85">
        <v>20832.181703794195</v>
      </c>
      <c r="K1225" t="s">
        <v>491</v>
      </c>
    </row>
    <row r="1226" spans="2:11" x14ac:dyDescent="0.25">
      <c r="B1226">
        <v>2026</v>
      </c>
      <c r="C1226" t="s">
        <v>488</v>
      </c>
      <c r="D1226">
        <v>2</v>
      </c>
      <c r="E1226" t="s">
        <v>114</v>
      </c>
      <c r="F1226">
        <v>20</v>
      </c>
      <c r="G1226" s="85">
        <v>0</v>
      </c>
      <c r="H1226" s="85">
        <v>9626.5957446808516</v>
      </c>
      <c r="I1226" s="85">
        <v>2722.7836879432625</v>
      </c>
      <c r="J1226" s="85">
        <v>0</v>
      </c>
      <c r="K1226" t="s">
        <v>491</v>
      </c>
    </row>
    <row r="1227" spans="2:11" x14ac:dyDescent="0.25">
      <c r="B1227">
        <v>2026</v>
      </c>
      <c r="C1227" t="s">
        <v>489</v>
      </c>
      <c r="D1227">
        <v>1</v>
      </c>
      <c r="E1227" t="s">
        <v>114</v>
      </c>
      <c r="F1227">
        <v>20</v>
      </c>
      <c r="G1227" s="85">
        <v>2.2545886990114199</v>
      </c>
      <c r="H1227" s="85">
        <v>9626.5957446808516</v>
      </c>
      <c r="I1227" s="85">
        <v>2722.7836879432625</v>
      </c>
      <c r="J1227" s="85">
        <v>21704.013975908871</v>
      </c>
      <c r="K1227" t="s">
        <v>491</v>
      </c>
    </row>
    <row r="1228" spans="2:11" x14ac:dyDescent="0.25">
      <c r="B1228">
        <v>2026</v>
      </c>
      <c r="C1228" t="s">
        <v>489</v>
      </c>
      <c r="D1228">
        <v>2</v>
      </c>
      <c r="E1228" t="s">
        <v>114</v>
      </c>
      <c r="F1228">
        <v>20</v>
      </c>
      <c r="G1228" s="85">
        <v>0</v>
      </c>
      <c r="H1228" s="85">
        <v>9626.5957446808516</v>
      </c>
      <c r="I1228" s="85">
        <v>2722.7836879432625</v>
      </c>
      <c r="J1228" s="85">
        <v>0</v>
      </c>
      <c r="K1228" t="s">
        <v>491</v>
      </c>
    </row>
    <row r="1229" spans="2:11" x14ac:dyDescent="0.25">
      <c r="B1229">
        <v>2026</v>
      </c>
      <c r="C1229" t="s">
        <v>490</v>
      </c>
      <c r="D1229">
        <v>1</v>
      </c>
      <c r="E1229" t="s">
        <v>114</v>
      </c>
      <c r="F1229">
        <v>20</v>
      </c>
      <c r="G1229" s="85">
        <v>2.348392920994538</v>
      </c>
      <c r="H1229" s="85">
        <v>9626.5957446808516</v>
      </c>
      <c r="I1229" s="85">
        <v>2722.7836879432625</v>
      </c>
      <c r="J1229" s="85">
        <v>22607.029300084654</v>
      </c>
      <c r="K1229" t="s">
        <v>491</v>
      </c>
    </row>
    <row r="1230" spans="2:11" x14ac:dyDescent="0.25">
      <c r="B1230">
        <v>2026</v>
      </c>
      <c r="C1230" t="s">
        <v>490</v>
      </c>
      <c r="D1230">
        <v>2</v>
      </c>
      <c r="E1230" t="s">
        <v>114</v>
      </c>
      <c r="F1230">
        <v>20</v>
      </c>
      <c r="G1230" s="85">
        <v>0</v>
      </c>
      <c r="H1230" s="85">
        <v>9626.5957446808516</v>
      </c>
      <c r="I1230" s="85">
        <v>2722.7836879432625</v>
      </c>
      <c r="J1230" s="85">
        <v>0</v>
      </c>
      <c r="K1230" t="s">
        <v>491</v>
      </c>
    </row>
    <row r="1231" spans="2:11" x14ac:dyDescent="0.25">
      <c r="B1231">
        <v>2026</v>
      </c>
      <c r="C1231" t="s">
        <v>479</v>
      </c>
      <c r="D1231">
        <v>1</v>
      </c>
      <c r="E1231" t="s">
        <v>185</v>
      </c>
      <c r="F1231">
        <v>28</v>
      </c>
      <c r="G1231" s="85">
        <v>1.9381648311902386</v>
      </c>
      <c r="H1231" s="85">
        <v>12076.490850376749</v>
      </c>
      <c r="I1231" s="85">
        <v>3366.157158234661</v>
      </c>
      <c r="J1231" s="85">
        <v>23406.229850390915</v>
      </c>
      <c r="K1231" t="s">
        <v>491</v>
      </c>
    </row>
    <row r="1232" spans="2:11" x14ac:dyDescent="0.25">
      <c r="B1232">
        <v>2026</v>
      </c>
      <c r="C1232" t="s">
        <v>479</v>
      </c>
      <c r="D1232">
        <v>2</v>
      </c>
      <c r="E1232" t="s">
        <v>185</v>
      </c>
      <c r="F1232">
        <v>28</v>
      </c>
      <c r="G1232" s="85">
        <v>2.190968939606357</v>
      </c>
      <c r="H1232" s="85">
        <v>12076.490850376749</v>
      </c>
      <c r="I1232" s="85">
        <v>3366.157158234661</v>
      </c>
      <c r="J1232" s="85">
        <v>26459.216352615818</v>
      </c>
      <c r="K1232" t="s">
        <v>491</v>
      </c>
    </row>
    <row r="1233" spans="2:11" x14ac:dyDescent="0.25">
      <c r="B1233">
        <v>2026</v>
      </c>
      <c r="C1233" t="s">
        <v>480</v>
      </c>
      <c r="D1233">
        <v>1</v>
      </c>
      <c r="E1233" t="s">
        <v>185</v>
      </c>
      <c r="F1233">
        <v>28</v>
      </c>
      <c r="G1233" s="85">
        <v>1.9703764013653382</v>
      </c>
      <c r="H1233" s="85">
        <v>12076.490850376749</v>
      </c>
      <c r="I1233" s="85">
        <v>3366.157158234661</v>
      </c>
      <c r="J1233" s="85">
        <v>23795.232582886772</v>
      </c>
      <c r="K1233" t="s">
        <v>491</v>
      </c>
    </row>
    <row r="1234" spans="2:11" x14ac:dyDescent="0.25">
      <c r="B1234">
        <v>2026</v>
      </c>
      <c r="C1234" t="s">
        <v>480</v>
      </c>
      <c r="D1234">
        <v>2</v>
      </c>
      <c r="E1234" t="s">
        <v>185</v>
      </c>
      <c r="F1234">
        <v>28</v>
      </c>
      <c r="G1234" s="85">
        <v>2.2273820189347306</v>
      </c>
      <c r="H1234" s="85">
        <v>12076.490850376749</v>
      </c>
      <c r="I1234" s="85">
        <v>3366.157158234661</v>
      </c>
      <c r="J1234" s="85">
        <v>26898.958571958967</v>
      </c>
      <c r="K1234" t="s">
        <v>491</v>
      </c>
    </row>
    <row r="1235" spans="2:11" x14ac:dyDescent="0.25">
      <c r="B1235">
        <v>2026</v>
      </c>
      <c r="C1235" t="s">
        <v>481</v>
      </c>
      <c r="D1235">
        <v>1</v>
      </c>
      <c r="E1235" t="s">
        <v>185</v>
      </c>
      <c r="F1235">
        <v>28</v>
      </c>
      <c r="G1235" s="85">
        <v>2.0025879715404376</v>
      </c>
      <c r="H1235" s="85">
        <v>12076.490850376749</v>
      </c>
      <c r="I1235" s="85">
        <v>3366.157158234661</v>
      </c>
      <c r="J1235" s="85">
        <v>24184.235315382626</v>
      </c>
      <c r="K1235" t="s">
        <v>491</v>
      </c>
    </row>
    <row r="1236" spans="2:11" x14ac:dyDescent="0.25">
      <c r="B1236">
        <v>2026</v>
      </c>
      <c r="C1236" t="s">
        <v>481</v>
      </c>
      <c r="D1236">
        <v>2</v>
      </c>
      <c r="E1236" t="s">
        <v>185</v>
      </c>
      <c r="F1236">
        <v>28</v>
      </c>
      <c r="G1236" s="85">
        <v>2.2637950982631034</v>
      </c>
      <c r="H1236" s="85">
        <v>12076.490850376749</v>
      </c>
      <c r="I1236" s="85">
        <v>3366.157158234661</v>
      </c>
      <c r="J1236" s="85">
        <v>27338.700791302104</v>
      </c>
      <c r="K1236" t="s">
        <v>491</v>
      </c>
    </row>
    <row r="1237" spans="2:11" x14ac:dyDescent="0.25">
      <c r="B1237">
        <v>2026</v>
      </c>
      <c r="C1237" t="s">
        <v>482</v>
      </c>
      <c r="D1237">
        <v>1</v>
      </c>
      <c r="E1237" t="s">
        <v>185</v>
      </c>
      <c r="F1237">
        <v>28</v>
      </c>
      <c r="G1237" s="85">
        <v>2.0347995417155365</v>
      </c>
      <c r="H1237" s="85">
        <v>12076.490850376749</v>
      </c>
      <c r="I1237" s="85">
        <v>3366.157158234661</v>
      </c>
      <c r="J1237" s="85">
        <v>24573.23804787848</v>
      </c>
      <c r="K1237" t="s">
        <v>491</v>
      </c>
    </row>
    <row r="1238" spans="2:11" x14ac:dyDescent="0.25">
      <c r="B1238">
        <v>2026</v>
      </c>
      <c r="C1238" t="s">
        <v>482</v>
      </c>
      <c r="D1238">
        <v>2</v>
      </c>
      <c r="E1238" t="s">
        <v>185</v>
      </c>
      <c r="F1238">
        <v>28</v>
      </c>
      <c r="G1238" s="85">
        <v>2.3002081775914767</v>
      </c>
      <c r="H1238" s="85">
        <v>12076.490850376749</v>
      </c>
      <c r="I1238" s="85">
        <v>3366.157158234661</v>
      </c>
      <c r="J1238" s="85">
        <v>27778.443010645246</v>
      </c>
      <c r="K1238" t="s">
        <v>491</v>
      </c>
    </row>
    <row r="1239" spans="2:11" x14ac:dyDescent="0.25">
      <c r="B1239">
        <v>2026</v>
      </c>
      <c r="C1239" t="s">
        <v>483</v>
      </c>
      <c r="D1239">
        <v>1</v>
      </c>
      <c r="E1239" t="s">
        <v>185</v>
      </c>
      <c r="F1239">
        <v>28</v>
      </c>
      <c r="G1239" s="85">
        <v>2.0670111118906358</v>
      </c>
      <c r="H1239" s="85">
        <v>12076.490850376749</v>
      </c>
      <c r="I1239" s="85">
        <v>3366.157158234661</v>
      </c>
      <c r="J1239" s="85">
        <v>24962.240780374334</v>
      </c>
      <c r="K1239" t="s">
        <v>491</v>
      </c>
    </row>
    <row r="1240" spans="2:11" x14ac:dyDescent="0.25">
      <c r="B1240">
        <v>2026</v>
      </c>
      <c r="C1240" t="s">
        <v>483</v>
      </c>
      <c r="D1240">
        <v>2</v>
      </c>
      <c r="E1240" t="s">
        <v>185</v>
      </c>
      <c r="F1240">
        <v>28</v>
      </c>
      <c r="G1240" s="85">
        <v>2.3366212569198495</v>
      </c>
      <c r="H1240" s="85">
        <v>12076.490850376749</v>
      </c>
      <c r="I1240" s="85">
        <v>3366.157158234661</v>
      </c>
      <c r="J1240" s="85">
        <v>28218.185229988383</v>
      </c>
      <c r="K1240" t="s">
        <v>491</v>
      </c>
    </row>
    <row r="1241" spans="2:11" x14ac:dyDescent="0.25">
      <c r="B1241">
        <v>2026</v>
      </c>
      <c r="C1241" t="s">
        <v>484</v>
      </c>
      <c r="D1241">
        <v>1</v>
      </c>
      <c r="E1241" t="s">
        <v>185</v>
      </c>
      <c r="F1241">
        <v>28</v>
      </c>
      <c r="G1241" s="85">
        <v>2.0992226820657351</v>
      </c>
      <c r="H1241" s="85">
        <v>12076.490850376749</v>
      </c>
      <c r="I1241" s="85">
        <v>3366.157158234661</v>
      </c>
      <c r="J1241" s="85">
        <v>25351.243512870191</v>
      </c>
      <c r="K1241" t="s">
        <v>491</v>
      </c>
    </row>
    <row r="1242" spans="2:11" x14ac:dyDescent="0.25">
      <c r="B1242">
        <v>2026</v>
      </c>
      <c r="C1242" t="s">
        <v>484</v>
      </c>
      <c r="D1242">
        <v>2</v>
      </c>
      <c r="E1242" t="s">
        <v>185</v>
      </c>
      <c r="F1242">
        <v>28</v>
      </c>
      <c r="G1242" s="85">
        <v>2.3730343362482231</v>
      </c>
      <c r="H1242" s="85">
        <v>12076.490850376749</v>
      </c>
      <c r="I1242" s="85">
        <v>3366.157158234661</v>
      </c>
      <c r="J1242" s="85">
        <v>28657.927449331528</v>
      </c>
      <c r="K1242" t="s">
        <v>491</v>
      </c>
    </row>
    <row r="1243" spans="2:11" x14ac:dyDescent="0.25">
      <c r="B1243">
        <v>2026</v>
      </c>
      <c r="C1243" t="s">
        <v>485</v>
      </c>
      <c r="D1243">
        <v>1</v>
      </c>
      <c r="E1243" t="s">
        <v>185</v>
      </c>
      <c r="F1243">
        <v>28</v>
      </c>
      <c r="G1243" s="85">
        <v>2.1314342522408345</v>
      </c>
      <c r="H1243" s="85">
        <v>12076.490850376749</v>
      </c>
      <c r="I1243" s="85">
        <v>3366.157158234661</v>
      </c>
      <c r="J1243" s="85">
        <v>25740.246245366045</v>
      </c>
      <c r="K1243" t="s">
        <v>491</v>
      </c>
    </row>
    <row r="1244" spans="2:11" x14ac:dyDescent="0.25">
      <c r="B1244">
        <v>2026</v>
      </c>
      <c r="C1244" t="s">
        <v>485</v>
      </c>
      <c r="D1244">
        <v>2</v>
      </c>
      <c r="E1244" t="s">
        <v>185</v>
      </c>
      <c r="F1244">
        <v>28</v>
      </c>
      <c r="G1244" s="85">
        <v>2.4094474155765959</v>
      </c>
      <c r="H1244" s="85">
        <v>12076.490850376749</v>
      </c>
      <c r="I1244" s="85">
        <v>3366.157158234661</v>
      </c>
      <c r="J1244" s="85">
        <v>29097.669668674665</v>
      </c>
      <c r="K1244" t="s">
        <v>491</v>
      </c>
    </row>
    <row r="1245" spans="2:11" x14ac:dyDescent="0.25">
      <c r="B1245">
        <v>2026</v>
      </c>
      <c r="C1245" t="s">
        <v>486</v>
      </c>
      <c r="D1245">
        <v>1</v>
      </c>
      <c r="E1245" t="s">
        <v>185</v>
      </c>
      <c r="F1245">
        <v>28</v>
      </c>
      <c r="G1245" s="85">
        <v>2.1636458224159343</v>
      </c>
      <c r="H1245" s="85">
        <v>12076.490850376749</v>
      </c>
      <c r="I1245" s="85">
        <v>3366.157158234661</v>
      </c>
      <c r="J1245" s="85">
        <v>26129.248977861906</v>
      </c>
      <c r="K1245" t="s">
        <v>491</v>
      </c>
    </row>
    <row r="1246" spans="2:11" x14ac:dyDescent="0.25">
      <c r="B1246">
        <v>2026</v>
      </c>
      <c r="C1246" t="s">
        <v>486</v>
      </c>
      <c r="D1246">
        <v>2</v>
      </c>
      <c r="E1246" t="s">
        <v>185</v>
      </c>
      <c r="F1246">
        <v>28</v>
      </c>
      <c r="G1246" s="85">
        <v>2.4458604949049692</v>
      </c>
      <c r="H1246" s="85">
        <v>12076.490850376749</v>
      </c>
      <c r="I1246" s="85">
        <v>3366.157158234661</v>
      </c>
      <c r="J1246" s="85">
        <v>29537.411888017807</v>
      </c>
      <c r="K1246" t="s">
        <v>491</v>
      </c>
    </row>
    <row r="1247" spans="2:11" x14ac:dyDescent="0.25">
      <c r="B1247">
        <v>2026</v>
      </c>
      <c r="C1247" t="s">
        <v>487</v>
      </c>
      <c r="D1247">
        <v>1</v>
      </c>
      <c r="E1247" t="s">
        <v>185</v>
      </c>
      <c r="F1247">
        <v>28</v>
      </c>
      <c r="G1247" s="85">
        <v>2.1958573925910332</v>
      </c>
      <c r="H1247" s="85">
        <v>12076.490850376749</v>
      </c>
      <c r="I1247" s="85">
        <v>3366.157158234661</v>
      </c>
      <c r="J1247" s="85">
        <v>26518.251710357759</v>
      </c>
      <c r="K1247" t="s">
        <v>491</v>
      </c>
    </row>
    <row r="1248" spans="2:11" x14ac:dyDescent="0.25">
      <c r="B1248">
        <v>2026</v>
      </c>
      <c r="C1248" t="s">
        <v>487</v>
      </c>
      <c r="D1248">
        <v>2</v>
      </c>
      <c r="E1248" t="s">
        <v>185</v>
      </c>
      <c r="F1248">
        <v>28</v>
      </c>
      <c r="G1248" s="85">
        <v>2.4822735742333424</v>
      </c>
      <c r="H1248" s="85">
        <v>12076.490850376749</v>
      </c>
      <c r="I1248" s="85">
        <v>3366.157158234661</v>
      </c>
      <c r="J1248" s="85">
        <v>29977.154107360951</v>
      </c>
      <c r="K1248" t="s">
        <v>491</v>
      </c>
    </row>
    <row r="1249" spans="2:11" x14ac:dyDescent="0.25">
      <c r="B1249">
        <v>2026</v>
      </c>
      <c r="C1249" t="s">
        <v>488</v>
      </c>
      <c r="D1249">
        <v>1</v>
      </c>
      <c r="E1249" t="s">
        <v>185</v>
      </c>
      <c r="F1249">
        <v>28</v>
      </c>
      <c r="G1249" s="85">
        <v>2.2280689627661325</v>
      </c>
      <c r="H1249" s="85">
        <v>12076.490850376749</v>
      </c>
      <c r="I1249" s="85">
        <v>3366.157158234661</v>
      </c>
      <c r="J1249" s="85">
        <v>26907.254442853613</v>
      </c>
      <c r="K1249" t="s">
        <v>491</v>
      </c>
    </row>
    <row r="1250" spans="2:11" x14ac:dyDescent="0.25">
      <c r="B1250">
        <v>2026</v>
      </c>
      <c r="C1250" t="s">
        <v>488</v>
      </c>
      <c r="D1250">
        <v>2</v>
      </c>
      <c r="E1250" t="s">
        <v>185</v>
      </c>
      <c r="F1250">
        <v>28</v>
      </c>
      <c r="G1250" s="85">
        <v>2.5186866535617152</v>
      </c>
      <c r="H1250" s="85">
        <v>12076.490850376749</v>
      </c>
      <c r="I1250" s="85">
        <v>3366.157158234661</v>
      </c>
      <c r="J1250" s="85">
        <v>30416.896326704085</v>
      </c>
      <c r="K1250" t="s">
        <v>491</v>
      </c>
    </row>
    <row r="1251" spans="2:11" x14ac:dyDescent="0.25">
      <c r="B1251">
        <v>2026</v>
      </c>
      <c r="C1251" t="s">
        <v>489</v>
      </c>
      <c r="D1251">
        <v>1</v>
      </c>
      <c r="E1251" t="s">
        <v>185</v>
      </c>
      <c r="F1251">
        <v>28</v>
      </c>
      <c r="G1251" s="85">
        <v>2.2602805329412319</v>
      </c>
      <c r="H1251" s="85">
        <v>12076.490850376749</v>
      </c>
      <c r="I1251" s="85">
        <v>3366.157158234661</v>
      </c>
      <c r="J1251" s="85">
        <v>27296.25717534947</v>
      </c>
      <c r="K1251" t="s">
        <v>491</v>
      </c>
    </row>
    <row r="1252" spans="2:11" x14ac:dyDescent="0.25">
      <c r="B1252">
        <v>2026</v>
      </c>
      <c r="C1252" t="s">
        <v>489</v>
      </c>
      <c r="D1252">
        <v>2</v>
      </c>
      <c r="E1252" t="s">
        <v>185</v>
      </c>
      <c r="F1252">
        <v>28</v>
      </c>
      <c r="G1252" s="85">
        <v>2.5550997328900888</v>
      </c>
      <c r="H1252" s="85">
        <v>12076.490850376749</v>
      </c>
      <c r="I1252" s="85">
        <v>3366.157158234661</v>
      </c>
      <c r="J1252" s="85">
        <v>30856.638546047234</v>
      </c>
      <c r="K1252" t="s">
        <v>491</v>
      </c>
    </row>
    <row r="1253" spans="2:11" x14ac:dyDescent="0.25">
      <c r="B1253">
        <v>2026</v>
      </c>
      <c r="C1253" t="s">
        <v>490</v>
      </c>
      <c r="D1253">
        <v>1</v>
      </c>
      <c r="E1253" t="s">
        <v>185</v>
      </c>
      <c r="F1253">
        <v>28</v>
      </c>
      <c r="G1253" s="85">
        <v>2.2924921031163312</v>
      </c>
      <c r="H1253" s="85">
        <v>12076.490850376749</v>
      </c>
      <c r="I1253" s="85">
        <v>3366.157158234661</v>
      </c>
      <c r="J1253" s="85">
        <v>27685.259907845324</v>
      </c>
      <c r="K1253" t="s">
        <v>491</v>
      </c>
    </row>
    <row r="1254" spans="2:11" x14ac:dyDescent="0.25">
      <c r="B1254">
        <v>2026</v>
      </c>
      <c r="C1254" t="s">
        <v>490</v>
      </c>
      <c r="D1254">
        <v>2</v>
      </c>
      <c r="E1254" t="s">
        <v>185</v>
      </c>
      <c r="F1254">
        <v>28</v>
      </c>
      <c r="G1254" s="85">
        <v>2.5915128122184616</v>
      </c>
      <c r="H1254" s="85">
        <v>12076.490850376749</v>
      </c>
      <c r="I1254" s="85">
        <v>3366.157158234661</v>
      </c>
      <c r="J1254" s="85">
        <v>31296.380765390371</v>
      </c>
      <c r="K1254" t="s">
        <v>491</v>
      </c>
    </row>
    <row r="1255" spans="2:11" x14ac:dyDescent="0.25">
      <c r="B1255">
        <v>2026</v>
      </c>
      <c r="C1255" t="s">
        <v>479</v>
      </c>
      <c r="D1255">
        <v>1</v>
      </c>
      <c r="E1255" t="s">
        <v>70</v>
      </c>
      <c r="F1255">
        <v>16</v>
      </c>
      <c r="G1255" s="85">
        <v>1.343225166799443</v>
      </c>
      <c r="H1255" s="85">
        <v>24503.913814264284</v>
      </c>
      <c r="I1255" s="85">
        <v>5272.1260057275331</v>
      </c>
      <c r="J1255" s="85">
        <v>32914.273720404322</v>
      </c>
      <c r="K1255" t="s">
        <v>491</v>
      </c>
    </row>
    <row r="1256" spans="2:11" x14ac:dyDescent="0.25">
      <c r="B1256">
        <v>2026</v>
      </c>
      <c r="C1256" t="s">
        <v>479</v>
      </c>
      <c r="D1256">
        <v>2</v>
      </c>
      <c r="E1256" t="s">
        <v>70</v>
      </c>
      <c r="F1256">
        <v>16</v>
      </c>
      <c r="G1256" s="85">
        <v>0</v>
      </c>
      <c r="H1256" s="85">
        <v>24503.913814264284</v>
      </c>
      <c r="I1256" s="85">
        <v>5272.1260057275331</v>
      </c>
      <c r="J1256" s="85">
        <v>0</v>
      </c>
      <c r="K1256" t="s">
        <v>491</v>
      </c>
    </row>
    <row r="1257" spans="2:11" x14ac:dyDescent="0.25">
      <c r="B1257">
        <v>2026</v>
      </c>
      <c r="C1257" t="s">
        <v>480</v>
      </c>
      <c r="D1257">
        <v>1</v>
      </c>
      <c r="E1257" t="s">
        <v>70</v>
      </c>
      <c r="F1257">
        <v>16</v>
      </c>
      <c r="G1257" s="85">
        <v>1.3666080430023626</v>
      </c>
      <c r="H1257" s="85">
        <v>24503.913814264284</v>
      </c>
      <c r="I1257" s="85">
        <v>5272.1260057275331</v>
      </c>
      <c r="J1257" s="85">
        <v>33487.245703610271</v>
      </c>
      <c r="K1257" t="s">
        <v>491</v>
      </c>
    </row>
    <row r="1258" spans="2:11" x14ac:dyDescent="0.25">
      <c r="B1258">
        <v>2026</v>
      </c>
      <c r="C1258" t="s">
        <v>480</v>
      </c>
      <c r="D1258">
        <v>2</v>
      </c>
      <c r="E1258" t="s">
        <v>70</v>
      </c>
      <c r="F1258">
        <v>16</v>
      </c>
      <c r="G1258" s="85">
        <v>0</v>
      </c>
      <c r="H1258" s="85">
        <v>24503.913814264284</v>
      </c>
      <c r="I1258" s="85">
        <v>5272.1260057275331</v>
      </c>
      <c r="J1258" s="85">
        <v>0</v>
      </c>
      <c r="K1258" t="s">
        <v>491</v>
      </c>
    </row>
    <row r="1259" spans="2:11" x14ac:dyDescent="0.25">
      <c r="B1259">
        <v>2026</v>
      </c>
      <c r="C1259" t="s">
        <v>481</v>
      </c>
      <c r="D1259">
        <v>1</v>
      </c>
      <c r="E1259" t="s">
        <v>70</v>
      </c>
      <c r="F1259">
        <v>16</v>
      </c>
      <c r="G1259" s="85">
        <v>1.3899909192052793</v>
      </c>
      <c r="H1259" s="85">
        <v>24503.913814264284</v>
      </c>
      <c r="I1259" s="85">
        <v>5272.1260057275331</v>
      </c>
      <c r="J1259" s="85">
        <v>34060.217686816155</v>
      </c>
      <c r="K1259" t="s">
        <v>491</v>
      </c>
    </row>
    <row r="1260" spans="2:11" x14ac:dyDescent="0.25">
      <c r="B1260">
        <v>2026</v>
      </c>
      <c r="C1260" t="s">
        <v>481</v>
      </c>
      <c r="D1260">
        <v>2</v>
      </c>
      <c r="E1260" t="s">
        <v>70</v>
      </c>
      <c r="F1260">
        <v>16</v>
      </c>
      <c r="G1260" s="85">
        <v>0</v>
      </c>
      <c r="H1260" s="85">
        <v>24503.913814264284</v>
      </c>
      <c r="I1260" s="85">
        <v>5272.1260057275331</v>
      </c>
      <c r="J1260" s="85">
        <v>0</v>
      </c>
      <c r="K1260" t="s">
        <v>491</v>
      </c>
    </row>
    <row r="1261" spans="2:11" x14ac:dyDescent="0.25">
      <c r="B1261">
        <v>2026</v>
      </c>
      <c r="C1261" t="s">
        <v>482</v>
      </c>
      <c r="D1261">
        <v>1</v>
      </c>
      <c r="E1261" t="s">
        <v>70</v>
      </c>
      <c r="F1261">
        <v>16</v>
      </c>
      <c r="G1261" s="85">
        <v>1.4133737954081986</v>
      </c>
      <c r="H1261" s="85">
        <v>24503.913814264284</v>
      </c>
      <c r="I1261" s="85">
        <v>5272.1260057275331</v>
      </c>
      <c r="J1261" s="85">
        <v>34633.189670022104</v>
      </c>
      <c r="K1261" t="s">
        <v>491</v>
      </c>
    </row>
    <row r="1262" spans="2:11" x14ac:dyDescent="0.25">
      <c r="B1262">
        <v>2026</v>
      </c>
      <c r="C1262" t="s">
        <v>482</v>
      </c>
      <c r="D1262">
        <v>2</v>
      </c>
      <c r="E1262" t="s">
        <v>70</v>
      </c>
      <c r="F1262">
        <v>16</v>
      </c>
      <c r="G1262" s="85">
        <v>0</v>
      </c>
      <c r="H1262" s="85">
        <v>24503.913814264284</v>
      </c>
      <c r="I1262" s="85">
        <v>5272.1260057275331</v>
      </c>
      <c r="J1262" s="85">
        <v>0</v>
      </c>
      <c r="K1262" t="s">
        <v>491</v>
      </c>
    </row>
    <row r="1263" spans="2:11" x14ac:dyDescent="0.25">
      <c r="B1263">
        <v>2026</v>
      </c>
      <c r="C1263" t="s">
        <v>483</v>
      </c>
      <c r="D1263">
        <v>1</v>
      </c>
      <c r="E1263" t="s">
        <v>70</v>
      </c>
      <c r="F1263">
        <v>16</v>
      </c>
      <c r="G1263" s="85">
        <v>1.4367566716111153</v>
      </c>
      <c r="H1263" s="85">
        <v>24503.913814264284</v>
      </c>
      <c r="I1263" s="85">
        <v>5272.1260057275331</v>
      </c>
      <c r="J1263" s="85">
        <v>35206.16165322798</v>
      </c>
      <c r="K1263" t="s">
        <v>491</v>
      </c>
    </row>
    <row r="1264" spans="2:11" x14ac:dyDescent="0.25">
      <c r="B1264">
        <v>2026</v>
      </c>
      <c r="C1264" t="s">
        <v>483</v>
      </c>
      <c r="D1264">
        <v>2</v>
      </c>
      <c r="E1264" t="s">
        <v>70</v>
      </c>
      <c r="F1264">
        <v>16</v>
      </c>
      <c r="G1264" s="85">
        <v>0</v>
      </c>
      <c r="H1264" s="85">
        <v>24503.913814264284</v>
      </c>
      <c r="I1264" s="85">
        <v>5272.1260057275331</v>
      </c>
      <c r="J1264" s="85">
        <v>0</v>
      </c>
      <c r="K1264" t="s">
        <v>491</v>
      </c>
    </row>
    <row r="1265" spans="2:11" x14ac:dyDescent="0.25">
      <c r="B1265">
        <v>2026</v>
      </c>
      <c r="C1265" t="s">
        <v>484</v>
      </c>
      <c r="D1265">
        <v>1</v>
      </c>
      <c r="E1265" t="s">
        <v>70</v>
      </c>
      <c r="F1265">
        <v>16</v>
      </c>
      <c r="G1265" s="85">
        <v>1.4601395478140347</v>
      </c>
      <c r="H1265" s="85">
        <v>24503.913814264284</v>
      </c>
      <c r="I1265" s="85">
        <v>5272.1260057275331</v>
      </c>
      <c r="J1265" s="85">
        <v>35779.133636433929</v>
      </c>
      <c r="K1265" t="s">
        <v>491</v>
      </c>
    </row>
    <row r="1266" spans="2:11" x14ac:dyDescent="0.25">
      <c r="B1266">
        <v>2026</v>
      </c>
      <c r="C1266" t="s">
        <v>484</v>
      </c>
      <c r="D1266">
        <v>2</v>
      </c>
      <c r="E1266" t="s">
        <v>70</v>
      </c>
      <c r="F1266">
        <v>16</v>
      </c>
      <c r="G1266" s="85">
        <v>0</v>
      </c>
      <c r="H1266" s="85">
        <v>24503.913814264284</v>
      </c>
      <c r="I1266" s="85">
        <v>5272.1260057275331</v>
      </c>
      <c r="J1266" s="85">
        <v>0</v>
      </c>
      <c r="K1266" t="s">
        <v>491</v>
      </c>
    </row>
    <row r="1267" spans="2:11" x14ac:dyDescent="0.25">
      <c r="B1267">
        <v>2026</v>
      </c>
      <c r="C1267" t="s">
        <v>485</v>
      </c>
      <c r="D1267">
        <v>1</v>
      </c>
      <c r="E1267" t="s">
        <v>70</v>
      </c>
      <c r="F1267">
        <v>16</v>
      </c>
      <c r="G1267" s="85">
        <v>1.4835224240169513</v>
      </c>
      <c r="H1267" s="85">
        <v>24503.913814264284</v>
      </c>
      <c r="I1267" s="85">
        <v>5272.1260057275331</v>
      </c>
      <c r="J1267" s="85">
        <v>36352.105619639813</v>
      </c>
      <c r="K1267" t="s">
        <v>491</v>
      </c>
    </row>
    <row r="1268" spans="2:11" x14ac:dyDescent="0.25">
      <c r="B1268">
        <v>2026</v>
      </c>
      <c r="C1268" t="s">
        <v>485</v>
      </c>
      <c r="D1268">
        <v>2</v>
      </c>
      <c r="E1268" t="s">
        <v>70</v>
      </c>
      <c r="F1268">
        <v>16</v>
      </c>
      <c r="G1268" s="85">
        <v>0</v>
      </c>
      <c r="H1268" s="85">
        <v>24503.913814264284</v>
      </c>
      <c r="I1268" s="85">
        <v>5272.1260057275331</v>
      </c>
      <c r="J1268" s="85">
        <v>0</v>
      </c>
      <c r="K1268" t="s">
        <v>491</v>
      </c>
    </row>
    <row r="1269" spans="2:11" x14ac:dyDescent="0.25">
      <c r="B1269">
        <v>2026</v>
      </c>
      <c r="C1269" t="s">
        <v>486</v>
      </c>
      <c r="D1269">
        <v>1</v>
      </c>
      <c r="E1269" t="s">
        <v>70</v>
      </c>
      <c r="F1269">
        <v>16</v>
      </c>
      <c r="G1269" s="85">
        <v>1.5069053002198711</v>
      </c>
      <c r="H1269" s="85">
        <v>24503.913814264284</v>
      </c>
      <c r="I1269" s="85">
        <v>5272.1260057275331</v>
      </c>
      <c r="J1269" s="85">
        <v>36925.077602845769</v>
      </c>
      <c r="K1269" t="s">
        <v>491</v>
      </c>
    </row>
    <row r="1270" spans="2:11" x14ac:dyDescent="0.25">
      <c r="B1270">
        <v>2026</v>
      </c>
      <c r="C1270" t="s">
        <v>486</v>
      </c>
      <c r="D1270">
        <v>2</v>
      </c>
      <c r="E1270" t="s">
        <v>70</v>
      </c>
      <c r="F1270">
        <v>16</v>
      </c>
      <c r="G1270" s="85">
        <v>0</v>
      </c>
      <c r="H1270" s="85">
        <v>24503.913814264284</v>
      </c>
      <c r="I1270" s="85">
        <v>5272.1260057275331</v>
      </c>
      <c r="J1270" s="85">
        <v>0</v>
      </c>
      <c r="K1270" t="s">
        <v>491</v>
      </c>
    </row>
    <row r="1271" spans="2:11" x14ac:dyDescent="0.25">
      <c r="B1271">
        <v>2026</v>
      </c>
      <c r="C1271" t="s">
        <v>487</v>
      </c>
      <c r="D1271">
        <v>1</v>
      </c>
      <c r="E1271" t="s">
        <v>70</v>
      </c>
      <c r="F1271">
        <v>16</v>
      </c>
      <c r="G1271" s="85">
        <v>1.5302881764227874</v>
      </c>
      <c r="H1271" s="85">
        <v>24503.913814264284</v>
      </c>
      <c r="I1271" s="85">
        <v>5272.1260057275331</v>
      </c>
      <c r="J1271" s="85">
        <v>37498.049586051638</v>
      </c>
      <c r="K1271" t="s">
        <v>491</v>
      </c>
    </row>
    <row r="1272" spans="2:11" x14ac:dyDescent="0.25">
      <c r="B1272">
        <v>2026</v>
      </c>
      <c r="C1272" t="s">
        <v>487</v>
      </c>
      <c r="D1272">
        <v>2</v>
      </c>
      <c r="E1272" t="s">
        <v>70</v>
      </c>
      <c r="F1272">
        <v>16</v>
      </c>
      <c r="G1272" s="85">
        <v>0</v>
      </c>
      <c r="H1272" s="85">
        <v>24503.913814264284</v>
      </c>
      <c r="I1272" s="85">
        <v>5272.1260057275331</v>
      </c>
      <c r="J1272" s="85">
        <v>0</v>
      </c>
      <c r="K1272" t="s">
        <v>491</v>
      </c>
    </row>
    <row r="1273" spans="2:11" x14ac:dyDescent="0.25">
      <c r="B1273">
        <v>2026</v>
      </c>
      <c r="C1273" t="s">
        <v>488</v>
      </c>
      <c r="D1273">
        <v>1</v>
      </c>
      <c r="E1273" t="s">
        <v>70</v>
      </c>
      <c r="F1273">
        <v>16</v>
      </c>
      <c r="G1273" s="85">
        <v>1.5536710526257071</v>
      </c>
      <c r="H1273" s="85">
        <v>24503.913814264284</v>
      </c>
      <c r="I1273" s="85">
        <v>5272.1260057275331</v>
      </c>
      <c r="J1273" s="85">
        <v>38071.021569257595</v>
      </c>
      <c r="K1273" t="s">
        <v>491</v>
      </c>
    </row>
    <row r="1274" spans="2:11" x14ac:dyDescent="0.25">
      <c r="B1274">
        <v>2026</v>
      </c>
      <c r="C1274" t="s">
        <v>488</v>
      </c>
      <c r="D1274">
        <v>2</v>
      </c>
      <c r="E1274" t="s">
        <v>70</v>
      </c>
      <c r="F1274">
        <v>16</v>
      </c>
      <c r="G1274" s="85">
        <v>0</v>
      </c>
      <c r="H1274" s="85">
        <v>24503.913814264284</v>
      </c>
      <c r="I1274" s="85">
        <v>5272.1260057275331</v>
      </c>
      <c r="J1274" s="85">
        <v>0</v>
      </c>
      <c r="K1274" t="s">
        <v>491</v>
      </c>
    </row>
    <row r="1275" spans="2:11" x14ac:dyDescent="0.25">
      <c r="B1275">
        <v>2026</v>
      </c>
      <c r="C1275" t="s">
        <v>489</v>
      </c>
      <c r="D1275">
        <v>1</v>
      </c>
      <c r="E1275" t="s">
        <v>70</v>
      </c>
      <c r="F1275">
        <v>16</v>
      </c>
      <c r="G1275" s="85">
        <v>1.5770539288286234</v>
      </c>
      <c r="H1275" s="85">
        <v>24503.913814264284</v>
      </c>
      <c r="I1275" s="85">
        <v>5272.1260057275331</v>
      </c>
      <c r="J1275" s="85">
        <v>38643.993552463471</v>
      </c>
      <c r="K1275" t="s">
        <v>491</v>
      </c>
    </row>
    <row r="1276" spans="2:11" x14ac:dyDescent="0.25">
      <c r="B1276">
        <v>2026</v>
      </c>
      <c r="C1276" t="s">
        <v>489</v>
      </c>
      <c r="D1276">
        <v>2</v>
      </c>
      <c r="E1276" t="s">
        <v>70</v>
      </c>
      <c r="F1276">
        <v>16</v>
      </c>
      <c r="G1276" s="85">
        <v>0</v>
      </c>
      <c r="H1276" s="85">
        <v>24503.913814264284</v>
      </c>
      <c r="I1276" s="85">
        <v>5272.1260057275331</v>
      </c>
      <c r="J1276" s="85">
        <v>0</v>
      </c>
      <c r="K1276" t="s">
        <v>491</v>
      </c>
    </row>
    <row r="1277" spans="2:11" x14ac:dyDescent="0.25">
      <c r="B1277">
        <v>2026</v>
      </c>
      <c r="C1277" t="s">
        <v>490</v>
      </c>
      <c r="D1277">
        <v>1</v>
      </c>
      <c r="E1277" t="s">
        <v>70</v>
      </c>
      <c r="F1277">
        <v>16</v>
      </c>
      <c r="G1277" s="85">
        <v>1.6004368050315432</v>
      </c>
      <c r="H1277" s="85">
        <v>24503.913814264284</v>
      </c>
      <c r="I1277" s="85">
        <v>5272.1260057275331</v>
      </c>
      <c r="J1277" s="85">
        <v>39216.965535669427</v>
      </c>
      <c r="K1277" t="s">
        <v>491</v>
      </c>
    </row>
    <row r="1278" spans="2:11" x14ac:dyDescent="0.25">
      <c r="B1278">
        <v>2026</v>
      </c>
      <c r="C1278" t="s">
        <v>490</v>
      </c>
      <c r="D1278">
        <v>2</v>
      </c>
      <c r="E1278" t="s">
        <v>70</v>
      </c>
      <c r="F1278">
        <v>16</v>
      </c>
      <c r="G1278" s="85">
        <v>0</v>
      </c>
      <c r="H1278" s="85">
        <v>24503.913814264284</v>
      </c>
      <c r="I1278" s="85">
        <v>5272.1260057275331</v>
      </c>
      <c r="J1278" s="85">
        <v>0</v>
      </c>
      <c r="K1278" t="s">
        <v>491</v>
      </c>
    </row>
    <row r="1279" spans="2:11" x14ac:dyDescent="0.25">
      <c r="B1279">
        <v>2026</v>
      </c>
      <c r="C1279" t="s">
        <v>479</v>
      </c>
      <c r="D1279">
        <v>1</v>
      </c>
      <c r="E1279" t="s">
        <v>114</v>
      </c>
      <c r="F1279">
        <v>4</v>
      </c>
      <c r="G1279" s="85">
        <v>2.4115518039181678</v>
      </c>
      <c r="H1279" s="85">
        <v>9626.5957446808516</v>
      </c>
      <c r="I1279" s="85">
        <v>2722.7836879432625</v>
      </c>
      <c r="J1279" s="85">
        <v>23215.034333676067</v>
      </c>
      <c r="K1279" t="s">
        <v>491</v>
      </c>
    </row>
    <row r="1280" spans="2:11" x14ac:dyDescent="0.25">
      <c r="B1280">
        <v>2026</v>
      </c>
      <c r="C1280" t="s">
        <v>479</v>
      </c>
      <c r="D1280">
        <v>2</v>
      </c>
      <c r="E1280" t="s">
        <v>114</v>
      </c>
      <c r="F1280">
        <v>4</v>
      </c>
      <c r="G1280" s="85">
        <v>0.83156958755798893</v>
      </c>
      <c r="H1280" s="85">
        <v>9626.5957446808516</v>
      </c>
      <c r="I1280" s="85">
        <v>2722.7836879432625</v>
      </c>
      <c r="J1280" s="85">
        <v>8005.1842529917467</v>
      </c>
      <c r="K1280" t="s">
        <v>491</v>
      </c>
    </row>
    <row r="1281" spans="2:11" x14ac:dyDescent="0.25">
      <c r="B1281">
        <v>2026</v>
      </c>
      <c r="C1281" t="s">
        <v>480</v>
      </c>
      <c r="D1281">
        <v>1</v>
      </c>
      <c r="E1281" t="s">
        <v>114</v>
      </c>
      <c r="F1281">
        <v>4</v>
      </c>
      <c r="G1281" s="85">
        <v>2.4575949209871761</v>
      </c>
      <c r="H1281" s="85">
        <v>9626.5957446808516</v>
      </c>
      <c r="I1281" s="85">
        <v>2722.7836879432625</v>
      </c>
      <c r="J1281" s="85">
        <v>23658.272808524423</v>
      </c>
      <c r="K1281" t="s">
        <v>491</v>
      </c>
    </row>
    <row r="1282" spans="2:11" x14ac:dyDescent="0.25">
      <c r="B1282">
        <v>2026</v>
      </c>
      <c r="C1282" t="s">
        <v>480</v>
      </c>
      <c r="D1282">
        <v>2</v>
      </c>
      <c r="E1282" t="s">
        <v>114</v>
      </c>
      <c r="F1282">
        <v>4</v>
      </c>
      <c r="G1282" s="85">
        <v>0.84744652447833646</v>
      </c>
      <c r="H1282" s="85">
        <v>9626.5957446808516</v>
      </c>
      <c r="I1282" s="85">
        <v>2722.7836879432625</v>
      </c>
      <c r="J1282" s="85">
        <v>8158.0251063877313</v>
      </c>
      <c r="K1282" t="s">
        <v>491</v>
      </c>
    </row>
    <row r="1283" spans="2:11" x14ac:dyDescent="0.25">
      <c r="B1283">
        <v>2026</v>
      </c>
      <c r="C1283" t="s">
        <v>481</v>
      </c>
      <c r="D1283">
        <v>1</v>
      </c>
      <c r="E1283" t="s">
        <v>114</v>
      </c>
      <c r="F1283">
        <v>4</v>
      </c>
      <c r="G1283" s="85">
        <v>2.5036380380561853</v>
      </c>
      <c r="H1283" s="85">
        <v>9626.5957446808516</v>
      </c>
      <c r="I1283" s="85">
        <v>2722.7836879432625</v>
      </c>
      <c r="J1283" s="85">
        <v>24101.511283372791</v>
      </c>
      <c r="K1283" t="s">
        <v>491</v>
      </c>
    </row>
    <row r="1284" spans="2:11" x14ac:dyDescent="0.25">
      <c r="B1284">
        <v>2026</v>
      </c>
      <c r="C1284" t="s">
        <v>481</v>
      </c>
      <c r="D1284">
        <v>2</v>
      </c>
      <c r="E1284" t="s">
        <v>114</v>
      </c>
      <c r="F1284">
        <v>4</v>
      </c>
      <c r="G1284" s="85">
        <v>0.86332346139868443</v>
      </c>
      <c r="H1284" s="85">
        <v>9626.5957446808516</v>
      </c>
      <c r="I1284" s="85">
        <v>2722.7836879432625</v>
      </c>
      <c r="J1284" s="85">
        <v>8310.8659597837195</v>
      </c>
      <c r="K1284" t="s">
        <v>491</v>
      </c>
    </row>
    <row r="1285" spans="2:11" x14ac:dyDescent="0.25">
      <c r="B1285">
        <v>2026</v>
      </c>
      <c r="C1285" t="s">
        <v>482</v>
      </c>
      <c r="D1285">
        <v>1</v>
      </c>
      <c r="E1285" t="s">
        <v>114</v>
      </c>
      <c r="F1285">
        <v>4</v>
      </c>
      <c r="G1285" s="85">
        <v>2.5496811551251937</v>
      </c>
      <c r="H1285" s="85">
        <v>9626.5957446808516</v>
      </c>
      <c r="I1285" s="85">
        <v>2722.7836879432625</v>
      </c>
      <c r="J1285" s="85">
        <v>24544.749758221147</v>
      </c>
      <c r="K1285" t="s">
        <v>491</v>
      </c>
    </row>
    <row r="1286" spans="2:11" x14ac:dyDescent="0.25">
      <c r="B1286">
        <v>2026</v>
      </c>
      <c r="C1286" t="s">
        <v>482</v>
      </c>
      <c r="D1286">
        <v>2</v>
      </c>
      <c r="E1286" t="s">
        <v>114</v>
      </c>
      <c r="F1286">
        <v>4</v>
      </c>
      <c r="G1286" s="85">
        <v>0.87920039831903196</v>
      </c>
      <c r="H1286" s="85">
        <v>9626.5957446808516</v>
      </c>
      <c r="I1286" s="85">
        <v>2722.7836879432625</v>
      </c>
      <c r="J1286" s="85">
        <v>8463.7068131797023</v>
      </c>
      <c r="K1286" t="s">
        <v>491</v>
      </c>
    </row>
    <row r="1287" spans="2:11" x14ac:dyDescent="0.25">
      <c r="B1287">
        <v>2026</v>
      </c>
      <c r="C1287" t="s">
        <v>483</v>
      </c>
      <c r="D1287">
        <v>1</v>
      </c>
      <c r="E1287" t="s">
        <v>114</v>
      </c>
      <c r="F1287">
        <v>4</v>
      </c>
      <c r="G1287" s="85">
        <v>2.5957242721942029</v>
      </c>
      <c r="H1287" s="85">
        <v>9626.5957446808516</v>
      </c>
      <c r="I1287" s="85">
        <v>2722.7836879432625</v>
      </c>
      <c r="J1287" s="85">
        <v>24987.988233069515</v>
      </c>
      <c r="K1287" t="s">
        <v>491</v>
      </c>
    </row>
    <row r="1288" spans="2:11" x14ac:dyDescent="0.25">
      <c r="B1288">
        <v>2026</v>
      </c>
      <c r="C1288" t="s">
        <v>483</v>
      </c>
      <c r="D1288">
        <v>2</v>
      </c>
      <c r="E1288" t="s">
        <v>114</v>
      </c>
      <c r="F1288">
        <v>4</v>
      </c>
      <c r="G1288" s="85">
        <v>0.89507733523937993</v>
      </c>
      <c r="H1288" s="85">
        <v>9626.5957446808516</v>
      </c>
      <c r="I1288" s="85">
        <v>2722.7836879432625</v>
      </c>
      <c r="J1288" s="85">
        <v>8616.5476665756905</v>
      </c>
      <c r="K1288" t="s">
        <v>491</v>
      </c>
    </row>
    <row r="1289" spans="2:11" x14ac:dyDescent="0.25">
      <c r="B1289">
        <v>2026</v>
      </c>
      <c r="C1289" t="s">
        <v>484</v>
      </c>
      <c r="D1289">
        <v>1</v>
      </c>
      <c r="E1289" t="s">
        <v>114</v>
      </c>
      <c r="F1289">
        <v>4</v>
      </c>
      <c r="G1289" s="85">
        <v>2.6417673892632112</v>
      </c>
      <c r="H1289" s="85">
        <v>9626.5957446808516</v>
      </c>
      <c r="I1289" s="85">
        <v>2722.7836879432625</v>
      </c>
      <c r="J1289" s="85">
        <v>25431.226707917871</v>
      </c>
      <c r="K1289" t="s">
        <v>491</v>
      </c>
    </row>
    <row r="1290" spans="2:11" x14ac:dyDescent="0.25">
      <c r="B1290">
        <v>2026</v>
      </c>
      <c r="C1290" t="s">
        <v>484</v>
      </c>
      <c r="D1290">
        <v>2</v>
      </c>
      <c r="E1290" t="s">
        <v>114</v>
      </c>
      <c r="F1290">
        <v>4</v>
      </c>
      <c r="G1290" s="85">
        <v>0.91095427215972791</v>
      </c>
      <c r="H1290" s="85">
        <v>9626.5957446808516</v>
      </c>
      <c r="I1290" s="85">
        <v>2722.7836879432625</v>
      </c>
      <c r="J1290" s="85">
        <v>8769.3885199716788</v>
      </c>
      <c r="K1290" t="s">
        <v>491</v>
      </c>
    </row>
    <row r="1291" spans="2:11" x14ac:dyDescent="0.25">
      <c r="B1291">
        <v>2026</v>
      </c>
      <c r="C1291" t="s">
        <v>485</v>
      </c>
      <c r="D1291">
        <v>1</v>
      </c>
      <c r="E1291" t="s">
        <v>114</v>
      </c>
      <c r="F1291">
        <v>4</v>
      </c>
      <c r="G1291" s="85">
        <v>2.6878105063322204</v>
      </c>
      <c r="H1291" s="85">
        <v>9626.5957446808516</v>
      </c>
      <c r="I1291" s="85">
        <v>2722.7836879432625</v>
      </c>
      <c r="J1291" s="85">
        <v>25874.465182766238</v>
      </c>
      <c r="K1291" t="s">
        <v>491</v>
      </c>
    </row>
    <row r="1292" spans="2:11" x14ac:dyDescent="0.25">
      <c r="B1292">
        <v>2026</v>
      </c>
      <c r="C1292" t="s">
        <v>485</v>
      </c>
      <c r="D1292">
        <v>2</v>
      </c>
      <c r="E1292" t="s">
        <v>114</v>
      </c>
      <c r="F1292">
        <v>4</v>
      </c>
      <c r="G1292" s="85">
        <v>0.92683120908007588</v>
      </c>
      <c r="H1292" s="85">
        <v>9626.5957446808516</v>
      </c>
      <c r="I1292" s="85">
        <v>2722.7836879432625</v>
      </c>
      <c r="J1292" s="85">
        <v>8922.229373367667</v>
      </c>
      <c r="K1292" t="s">
        <v>491</v>
      </c>
    </row>
    <row r="1293" spans="2:11" x14ac:dyDescent="0.25">
      <c r="B1293">
        <v>2026</v>
      </c>
      <c r="C1293" t="s">
        <v>486</v>
      </c>
      <c r="D1293">
        <v>1</v>
      </c>
      <c r="E1293" t="s">
        <v>114</v>
      </c>
      <c r="F1293">
        <v>4</v>
      </c>
      <c r="G1293" s="85">
        <v>2.7338536234012287</v>
      </c>
      <c r="H1293" s="85">
        <v>9626.5957446808516</v>
      </c>
      <c r="I1293" s="85">
        <v>2722.7836879432625</v>
      </c>
      <c r="J1293" s="85">
        <v>26317.703657614595</v>
      </c>
      <c r="K1293" t="s">
        <v>491</v>
      </c>
    </row>
    <row r="1294" spans="2:11" x14ac:dyDescent="0.25">
      <c r="B1294">
        <v>2026</v>
      </c>
      <c r="C1294" t="s">
        <v>486</v>
      </c>
      <c r="D1294">
        <v>2</v>
      </c>
      <c r="E1294" t="s">
        <v>114</v>
      </c>
      <c r="F1294">
        <v>4</v>
      </c>
      <c r="G1294" s="85">
        <v>0.94270814600042341</v>
      </c>
      <c r="H1294" s="85">
        <v>9626.5957446808516</v>
      </c>
      <c r="I1294" s="85">
        <v>2722.7836879432625</v>
      </c>
      <c r="J1294" s="85">
        <v>9075.0702267636516</v>
      </c>
      <c r="K1294" t="s">
        <v>491</v>
      </c>
    </row>
    <row r="1295" spans="2:11" x14ac:dyDescent="0.25">
      <c r="B1295">
        <v>2026</v>
      </c>
      <c r="C1295" t="s">
        <v>487</v>
      </c>
      <c r="D1295">
        <v>1</v>
      </c>
      <c r="E1295" t="s">
        <v>114</v>
      </c>
      <c r="F1295">
        <v>4</v>
      </c>
      <c r="G1295" s="85">
        <v>2.7798967404702379</v>
      </c>
      <c r="H1295" s="85">
        <v>9626.5957446808516</v>
      </c>
      <c r="I1295" s="85">
        <v>2722.7836879432625</v>
      </c>
      <c r="J1295" s="85">
        <v>26760.942132462962</v>
      </c>
      <c r="K1295" t="s">
        <v>491</v>
      </c>
    </row>
    <row r="1296" spans="2:11" x14ac:dyDescent="0.25">
      <c r="B1296">
        <v>2026</v>
      </c>
      <c r="C1296" t="s">
        <v>487</v>
      </c>
      <c r="D1296">
        <v>2</v>
      </c>
      <c r="E1296" t="s">
        <v>114</v>
      </c>
      <c r="F1296">
        <v>4</v>
      </c>
      <c r="G1296" s="85">
        <v>0.95858508292077138</v>
      </c>
      <c r="H1296" s="85">
        <v>9626.5957446808516</v>
      </c>
      <c r="I1296" s="85">
        <v>2722.7836879432625</v>
      </c>
      <c r="J1296" s="85">
        <v>9227.9110801596398</v>
      </c>
      <c r="K1296" t="s">
        <v>491</v>
      </c>
    </row>
    <row r="1297" spans="2:11" x14ac:dyDescent="0.25">
      <c r="B1297">
        <v>2026</v>
      </c>
      <c r="C1297" t="s">
        <v>488</v>
      </c>
      <c r="D1297">
        <v>1</v>
      </c>
      <c r="E1297" t="s">
        <v>114</v>
      </c>
      <c r="F1297">
        <v>4</v>
      </c>
      <c r="G1297" s="85">
        <v>2.8259398575392467</v>
      </c>
      <c r="H1297" s="85">
        <v>9626.5957446808516</v>
      </c>
      <c r="I1297" s="85">
        <v>2722.7836879432625</v>
      </c>
      <c r="J1297" s="85">
        <v>27204.180607311326</v>
      </c>
      <c r="K1297" t="s">
        <v>491</v>
      </c>
    </row>
    <row r="1298" spans="2:11" x14ac:dyDescent="0.25">
      <c r="B1298">
        <v>2026</v>
      </c>
      <c r="C1298" t="s">
        <v>488</v>
      </c>
      <c r="D1298">
        <v>2</v>
      </c>
      <c r="E1298" t="s">
        <v>114</v>
      </c>
      <c r="F1298">
        <v>4</v>
      </c>
      <c r="G1298" s="85">
        <v>0.97446201984111935</v>
      </c>
      <c r="H1298" s="85">
        <v>9626.5957446808516</v>
      </c>
      <c r="I1298" s="85">
        <v>2722.7836879432625</v>
      </c>
      <c r="J1298" s="85">
        <v>9380.7519335556262</v>
      </c>
      <c r="K1298" t="s">
        <v>491</v>
      </c>
    </row>
    <row r="1299" spans="2:11" x14ac:dyDescent="0.25">
      <c r="B1299">
        <v>2026</v>
      </c>
      <c r="C1299" t="s">
        <v>489</v>
      </c>
      <c r="D1299">
        <v>1</v>
      </c>
      <c r="E1299" t="s">
        <v>114</v>
      </c>
      <c r="F1299">
        <v>4</v>
      </c>
      <c r="G1299" s="85">
        <v>2.871982974608255</v>
      </c>
      <c r="H1299" s="85">
        <v>9626.5957446808516</v>
      </c>
      <c r="I1299" s="85">
        <v>2722.7836879432625</v>
      </c>
      <c r="J1299" s="85">
        <v>27647.419082159682</v>
      </c>
      <c r="K1299" t="s">
        <v>491</v>
      </c>
    </row>
    <row r="1300" spans="2:11" x14ac:dyDescent="0.25">
      <c r="B1300">
        <v>2026</v>
      </c>
      <c r="C1300" t="s">
        <v>489</v>
      </c>
      <c r="D1300">
        <v>2</v>
      </c>
      <c r="E1300" t="s">
        <v>114</v>
      </c>
      <c r="F1300">
        <v>4</v>
      </c>
      <c r="G1300" s="85">
        <v>0.99033895676146733</v>
      </c>
      <c r="H1300" s="85">
        <v>9626.5957446808516</v>
      </c>
      <c r="I1300" s="85">
        <v>2722.7836879432625</v>
      </c>
      <c r="J1300" s="85">
        <v>9533.5927869516145</v>
      </c>
      <c r="K1300" t="s">
        <v>491</v>
      </c>
    </row>
    <row r="1301" spans="2:11" x14ac:dyDescent="0.25">
      <c r="B1301">
        <v>2026</v>
      </c>
      <c r="C1301" t="s">
        <v>490</v>
      </c>
      <c r="D1301">
        <v>1</v>
      </c>
      <c r="E1301" t="s">
        <v>114</v>
      </c>
      <c r="F1301">
        <v>4</v>
      </c>
      <c r="G1301" s="85">
        <v>2.9180260916772642</v>
      </c>
      <c r="H1301" s="85">
        <v>9626.5957446808516</v>
      </c>
      <c r="I1301" s="85">
        <v>2722.7836879432625</v>
      </c>
      <c r="J1301" s="85">
        <v>28090.657557008049</v>
      </c>
      <c r="K1301" t="s">
        <v>491</v>
      </c>
    </row>
    <row r="1302" spans="2:11" x14ac:dyDescent="0.25">
      <c r="B1302">
        <v>2026</v>
      </c>
      <c r="C1302" t="s">
        <v>490</v>
      </c>
      <c r="D1302">
        <v>2</v>
      </c>
      <c r="E1302" t="s">
        <v>114</v>
      </c>
      <c r="F1302">
        <v>4</v>
      </c>
      <c r="G1302" s="85">
        <v>1.0062158936818149</v>
      </c>
      <c r="H1302" s="85">
        <v>9626.5957446808516</v>
      </c>
      <c r="I1302" s="85">
        <v>2722.7836879432625</v>
      </c>
      <c r="J1302" s="85">
        <v>9686.4336403475991</v>
      </c>
      <c r="K1302" t="s">
        <v>491</v>
      </c>
    </row>
    <row r="1303" spans="2:11" x14ac:dyDescent="0.25">
      <c r="B1303">
        <v>2026</v>
      </c>
      <c r="C1303" t="s">
        <v>479</v>
      </c>
      <c r="D1303">
        <v>1</v>
      </c>
      <c r="E1303" t="s">
        <v>114</v>
      </c>
      <c r="F1303">
        <v>2</v>
      </c>
      <c r="G1303" s="85">
        <v>5.4421911983354292</v>
      </c>
      <c r="H1303" s="85">
        <v>9626.5957446808516</v>
      </c>
      <c r="I1303" s="85">
        <v>2722.7836879432625</v>
      </c>
      <c r="J1303" s="85">
        <v>52389.774631635424</v>
      </c>
      <c r="K1303" t="s">
        <v>491</v>
      </c>
    </row>
    <row r="1304" spans="2:11" x14ac:dyDescent="0.25">
      <c r="B1304">
        <v>2026</v>
      </c>
      <c r="C1304" t="s">
        <v>479</v>
      </c>
      <c r="D1304">
        <v>2</v>
      </c>
      <c r="E1304" t="s">
        <v>114</v>
      </c>
      <c r="F1304">
        <v>2</v>
      </c>
      <c r="G1304" s="85">
        <v>0</v>
      </c>
      <c r="H1304" s="85">
        <v>9626.5957446808516</v>
      </c>
      <c r="I1304" s="85">
        <v>2722.7836879432625</v>
      </c>
      <c r="J1304" s="85">
        <v>0</v>
      </c>
      <c r="K1304" t="s">
        <v>491</v>
      </c>
    </row>
    <row r="1305" spans="2:11" x14ac:dyDescent="0.25">
      <c r="B1305">
        <v>2026</v>
      </c>
      <c r="C1305" t="s">
        <v>480</v>
      </c>
      <c r="D1305">
        <v>1</v>
      </c>
      <c r="E1305" t="s">
        <v>114</v>
      </c>
      <c r="F1305">
        <v>2</v>
      </c>
      <c r="G1305" s="85">
        <v>5.4215295100141301</v>
      </c>
      <c r="H1305" s="85">
        <v>9626.5957446808516</v>
      </c>
      <c r="I1305" s="85">
        <v>2722.7836879432625</v>
      </c>
      <c r="J1305" s="85">
        <v>52190.87291076369</v>
      </c>
      <c r="K1305" t="s">
        <v>491</v>
      </c>
    </row>
    <row r="1306" spans="2:11" x14ac:dyDescent="0.25">
      <c r="B1306">
        <v>2026</v>
      </c>
      <c r="C1306" t="s">
        <v>480</v>
      </c>
      <c r="D1306">
        <v>2</v>
      </c>
      <c r="E1306" t="s">
        <v>114</v>
      </c>
      <c r="F1306">
        <v>2</v>
      </c>
      <c r="G1306" s="85">
        <v>0</v>
      </c>
      <c r="H1306" s="85">
        <v>9626.5957446808516</v>
      </c>
      <c r="I1306" s="85">
        <v>2722.7836879432625</v>
      </c>
      <c r="J1306" s="85">
        <v>0</v>
      </c>
      <c r="K1306" t="s">
        <v>491</v>
      </c>
    </row>
    <row r="1307" spans="2:11" x14ac:dyDescent="0.25">
      <c r="B1307">
        <v>2026</v>
      </c>
      <c r="C1307" t="s">
        <v>481</v>
      </c>
      <c r="D1307">
        <v>1</v>
      </c>
      <c r="E1307" t="s">
        <v>114</v>
      </c>
      <c r="F1307">
        <v>2</v>
      </c>
      <c r="G1307" s="85">
        <v>5.4008678216928399</v>
      </c>
      <c r="H1307" s="85">
        <v>9626.5957446808516</v>
      </c>
      <c r="I1307" s="85">
        <v>2722.7836879432625</v>
      </c>
      <c r="J1307" s="85">
        <v>51991.971189892036</v>
      </c>
      <c r="K1307" t="s">
        <v>491</v>
      </c>
    </row>
    <row r="1308" spans="2:11" x14ac:dyDescent="0.25">
      <c r="B1308">
        <v>2026</v>
      </c>
      <c r="C1308" t="s">
        <v>481</v>
      </c>
      <c r="D1308">
        <v>2</v>
      </c>
      <c r="E1308" t="s">
        <v>114</v>
      </c>
      <c r="F1308">
        <v>2</v>
      </c>
      <c r="G1308" s="85">
        <v>0</v>
      </c>
      <c r="H1308" s="85">
        <v>9626.5957446808516</v>
      </c>
      <c r="I1308" s="85">
        <v>2722.7836879432625</v>
      </c>
      <c r="J1308" s="85">
        <v>0</v>
      </c>
      <c r="K1308" t="s">
        <v>491</v>
      </c>
    </row>
    <row r="1309" spans="2:11" x14ac:dyDescent="0.25">
      <c r="B1309">
        <v>2026</v>
      </c>
      <c r="C1309" t="s">
        <v>482</v>
      </c>
      <c r="D1309">
        <v>1</v>
      </c>
      <c r="E1309" t="s">
        <v>114</v>
      </c>
      <c r="F1309">
        <v>2</v>
      </c>
      <c r="G1309" s="85">
        <v>5.3802061333715416</v>
      </c>
      <c r="H1309" s="85">
        <v>9626.5957446808516</v>
      </c>
      <c r="I1309" s="85">
        <v>2722.7836879432625</v>
      </c>
      <c r="J1309" s="85">
        <v>51793.069469020302</v>
      </c>
      <c r="K1309" t="s">
        <v>491</v>
      </c>
    </row>
    <row r="1310" spans="2:11" x14ac:dyDescent="0.25">
      <c r="B1310">
        <v>2026</v>
      </c>
      <c r="C1310" t="s">
        <v>482</v>
      </c>
      <c r="D1310">
        <v>2</v>
      </c>
      <c r="E1310" t="s">
        <v>114</v>
      </c>
      <c r="F1310">
        <v>2</v>
      </c>
      <c r="G1310" s="85">
        <v>0</v>
      </c>
      <c r="H1310" s="85">
        <v>9626.5957446808516</v>
      </c>
      <c r="I1310" s="85">
        <v>2722.7836879432625</v>
      </c>
      <c r="J1310" s="85">
        <v>0</v>
      </c>
      <c r="K1310" t="s">
        <v>491</v>
      </c>
    </row>
    <row r="1311" spans="2:11" x14ac:dyDescent="0.25">
      <c r="B1311">
        <v>2026</v>
      </c>
      <c r="C1311" t="s">
        <v>483</v>
      </c>
      <c r="D1311">
        <v>1</v>
      </c>
      <c r="E1311" t="s">
        <v>114</v>
      </c>
      <c r="F1311">
        <v>2</v>
      </c>
      <c r="G1311" s="85">
        <v>5.3595444450502505</v>
      </c>
      <c r="H1311" s="85">
        <v>9626.5957446808516</v>
      </c>
      <c r="I1311" s="85">
        <v>2722.7836879432625</v>
      </c>
      <c r="J1311" s="85">
        <v>51594.16774814864</v>
      </c>
      <c r="K1311" t="s">
        <v>491</v>
      </c>
    </row>
    <row r="1312" spans="2:11" x14ac:dyDescent="0.25">
      <c r="B1312">
        <v>2026</v>
      </c>
      <c r="C1312" t="s">
        <v>483</v>
      </c>
      <c r="D1312">
        <v>2</v>
      </c>
      <c r="E1312" t="s">
        <v>114</v>
      </c>
      <c r="F1312">
        <v>2</v>
      </c>
      <c r="G1312" s="85">
        <v>0</v>
      </c>
      <c r="H1312" s="85">
        <v>9626.5957446808516</v>
      </c>
      <c r="I1312" s="85">
        <v>2722.7836879432625</v>
      </c>
      <c r="J1312" s="85">
        <v>0</v>
      </c>
      <c r="K1312" t="s">
        <v>491</v>
      </c>
    </row>
    <row r="1313" spans="2:11" x14ac:dyDescent="0.25">
      <c r="B1313">
        <v>2026</v>
      </c>
      <c r="C1313" t="s">
        <v>484</v>
      </c>
      <c r="D1313">
        <v>1</v>
      </c>
      <c r="E1313" t="s">
        <v>114</v>
      </c>
      <c r="F1313">
        <v>2</v>
      </c>
      <c r="G1313" s="85">
        <v>5.3388827567289523</v>
      </c>
      <c r="H1313" s="85">
        <v>9626.5957446808516</v>
      </c>
      <c r="I1313" s="85">
        <v>2722.7836879432625</v>
      </c>
      <c r="J1313" s="85">
        <v>51395.266027276906</v>
      </c>
      <c r="K1313" t="s">
        <v>491</v>
      </c>
    </row>
    <row r="1314" spans="2:11" x14ac:dyDescent="0.25">
      <c r="B1314">
        <v>2026</v>
      </c>
      <c r="C1314" t="s">
        <v>484</v>
      </c>
      <c r="D1314">
        <v>2</v>
      </c>
      <c r="E1314" t="s">
        <v>114</v>
      </c>
      <c r="F1314">
        <v>2</v>
      </c>
      <c r="G1314" s="85">
        <v>0</v>
      </c>
      <c r="H1314" s="85">
        <v>9626.5957446808516</v>
      </c>
      <c r="I1314" s="85">
        <v>2722.7836879432625</v>
      </c>
      <c r="J1314" s="85">
        <v>0</v>
      </c>
      <c r="K1314" t="s">
        <v>491</v>
      </c>
    </row>
    <row r="1315" spans="2:11" x14ac:dyDescent="0.25">
      <c r="B1315">
        <v>2026</v>
      </c>
      <c r="C1315" t="s">
        <v>485</v>
      </c>
      <c r="D1315">
        <v>1</v>
      </c>
      <c r="E1315" t="s">
        <v>114</v>
      </c>
      <c r="F1315">
        <v>2</v>
      </c>
      <c r="G1315" s="85">
        <v>5.3182210684076612</v>
      </c>
      <c r="H1315" s="85">
        <v>9626.5957446808516</v>
      </c>
      <c r="I1315" s="85">
        <v>2722.7836879432625</v>
      </c>
      <c r="J1315" s="85">
        <v>51196.364306405245</v>
      </c>
      <c r="K1315" t="s">
        <v>491</v>
      </c>
    </row>
    <row r="1316" spans="2:11" x14ac:dyDescent="0.25">
      <c r="B1316">
        <v>2026</v>
      </c>
      <c r="C1316" t="s">
        <v>485</v>
      </c>
      <c r="D1316">
        <v>2</v>
      </c>
      <c r="E1316" t="s">
        <v>114</v>
      </c>
      <c r="F1316">
        <v>2</v>
      </c>
      <c r="G1316" s="85">
        <v>0</v>
      </c>
      <c r="H1316" s="85">
        <v>9626.5957446808516</v>
      </c>
      <c r="I1316" s="85">
        <v>2722.7836879432625</v>
      </c>
      <c r="J1316" s="85">
        <v>0</v>
      </c>
      <c r="K1316" t="s">
        <v>491</v>
      </c>
    </row>
    <row r="1317" spans="2:11" x14ac:dyDescent="0.25">
      <c r="B1317">
        <v>2026</v>
      </c>
      <c r="C1317" t="s">
        <v>486</v>
      </c>
      <c r="D1317">
        <v>1</v>
      </c>
      <c r="E1317" t="s">
        <v>114</v>
      </c>
      <c r="F1317">
        <v>2</v>
      </c>
      <c r="G1317" s="85">
        <v>5.297559380086363</v>
      </c>
      <c r="H1317" s="85">
        <v>9626.5957446808516</v>
      </c>
      <c r="I1317" s="85">
        <v>2722.7836879432625</v>
      </c>
      <c r="J1317" s="85">
        <v>50997.462585533511</v>
      </c>
      <c r="K1317" t="s">
        <v>491</v>
      </c>
    </row>
    <row r="1318" spans="2:11" x14ac:dyDescent="0.25">
      <c r="B1318">
        <v>2026</v>
      </c>
      <c r="C1318" t="s">
        <v>486</v>
      </c>
      <c r="D1318">
        <v>2</v>
      </c>
      <c r="E1318" t="s">
        <v>114</v>
      </c>
      <c r="F1318">
        <v>2</v>
      </c>
      <c r="G1318" s="85">
        <v>0</v>
      </c>
      <c r="H1318" s="85">
        <v>9626.5957446808516</v>
      </c>
      <c r="I1318" s="85">
        <v>2722.7836879432625</v>
      </c>
      <c r="J1318" s="85">
        <v>0</v>
      </c>
      <c r="K1318" t="s">
        <v>491</v>
      </c>
    </row>
    <row r="1319" spans="2:11" x14ac:dyDescent="0.25">
      <c r="B1319">
        <v>2026</v>
      </c>
      <c r="C1319" t="s">
        <v>487</v>
      </c>
      <c r="D1319">
        <v>1</v>
      </c>
      <c r="E1319" t="s">
        <v>114</v>
      </c>
      <c r="F1319">
        <v>2</v>
      </c>
      <c r="G1319" s="85">
        <v>5.2768976917650718</v>
      </c>
      <c r="H1319" s="85">
        <v>9626.5957446808516</v>
      </c>
      <c r="I1319" s="85">
        <v>2722.7836879432625</v>
      </c>
      <c r="J1319" s="85">
        <v>50798.560864661849</v>
      </c>
      <c r="K1319" t="s">
        <v>491</v>
      </c>
    </row>
    <row r="1320" spans="2:11" x14ac:dyDescent="0.25">
      <c r="B1320">
        <v>2026</v>
      </c>
      <c r="C1320" t="s">
        <v>487</v>
      </c>
      <c r="D1320">
        <v>2</v>
      </c>
      <c r="E1320" t="s">
        <v>114</v>
      </c>
      <c r="F1320">
        <v>2</v>
      </c>
      <c r="G1320" s="85">
        <v>0</v>
      </c>
      <c r="H1320" s="85">
        <v>9626.5957446808516</v>
      </c>
      <c r="I1320" s="85">
        <v>2722.7836879432625</v>
      </c>
      <c r="J1320" s="85">
        <v>0</v>
      </c>
      <c r="K1320" t="s">
        <v>491</v>
      </c>
    </row>
    <row r="1321" spans="2:11" x14ac:dyDescent="0.25">
      <c r="B1321">
        <v>2026</v>
      </c>
      <c r="C1321" t="s">
        <v>488</v>
      </c>
      <c r="D1321">
        <v>1</v>
      </c>
      <c r="E1321" t="s">
        <v>114</v>
      </c>
      <c r="F1321">
        <v>2</v>
      </c>
      <c r="G1321" s="85">
        <v>5.2562360034437736</v>
      </c>
      <c r="H1321" s="85">
        <v>9626.5957446808516</v>
      </c>
      <c r="I1321" s="85">
        <v>2722.7836879432625</v>
      </c>
      <c r="J1321" s="85">
        <v>50599.659143790115</v>
      </c>
      <c r="K1321" t="s">
        <v>491</v>
      </c>
    </row>
    <row r="1322" spans="2:11" x14ac:dyDescent="0.25">
      <c r="B1322">
        <v>2026</v>
      </c>
      <c r="C1322" t="s">
        <v>488</v>
      </c>
      <c r="D1322">
        <v>2</v>
      </c>
      <c r="E1322" t="s">
        <v>114</v>
      </c>
      <c r="F1322">
        <v>2</v>
      </c>
      <c r="G1322" s="85">
        <v>0</v>
      </c>
      <c r="H1322" s="85">
        <v>9626.5957446808516</v>
      </c>
      <c r="I1322" s="85">
        <v>2722.7836879432625</v>
      </c>
      <c r="J1322" s="85">
        <v>0</v>
      </c>
      <c r="K1322" t="s">
        <v>491</v>
      </c>
    </row>
    <row r="1323" spans="2:11" x14ac:dyDescent="0.25">
      <c r="B1323">
        <v>2026</v>
      </c>
      <c r="C1323" t="s">
        <v>489</v>
      </c>
      <c r="D1323">
        <v>1</v>
      </c>
      <c r="E1323" t="s">
        <v>114</v>
      </c>
      <c r="F1323">
        <v>2</v>
      </c>
      <c r="G1323" s="85">
        <v>5.2355743151224825</v>
      </c>
      <c r="H1323" s="85">
        <v>9626.5957446808516</v>
      </c>
      <c r="I1323" s="85">
        <v>2722.7836879432625</v>
      </c>
      <c r="J1323" s="85">
        <v>50400.757422918454</v>
      </c>
      <c r="K1323" t="s">
        <v>491</v>
      </c>
    </row>
    <row r="1324" spans="2:11" x14ac:dyDescent="0.25">
      <c r="B1324">
        <v>2026</v>
      </c>
      <c r="C1324" t="s">
        <v>489</v>
      </c>
      <c r="D1324">
        <v>2</v>
      </c>
      <c r="E1324" t="s">
        <v>114</v>
      </c>
      <c r="F1324">
        <v>2</v>
      </c>
      <c r="G1324" s="85">
        <v>0</v>
      </c>
      <c r="H1324" s="85">
        <v>9626.5957446808516</v>
      </c>
      <c r="I1324" s="85">
        <v>2722.7836879432625</v>
      </c>
      <c r="J1324" s="85">
        <v>0</v>
      </c>
      <c r="K1324" t="s">
        <v>491</v>
      </c>
    </row>
    <row r="1325" spans="2:11" x14ac:dyDescent="0.25">
      <c r="B1325">
        <v>2026</v>
      </c>
      <c r="C1325" t="s">
        <v>490</v>
      </c>
      <c r="D1325">
        <v>1</v>
      </c>
      <c r="E1325" t="s">
        <v>114</v>
      </c>
      <c r="F1325">
        <v>2</v>
      </c>
      <c r="G1325" s="85">
        <v>5.2149126268011843</v>
      </c>
      <c r="H1325" s="85">
        <v>9626.5957446808516</v>
      </c>
      <c r="I1325" s="85">
        <v>2722.7836879432625</v>
      </c>
      <c r="J1325" s="85">
        <v>50201.85570204672</v>
      </c>
      <c r="K1325" t="s">
        <v>491</v>
      </c>
    </row>
    <row r="1326" spans="2:11" x14ac:dyDescent="0.25">
      <c r="B1326">
        <v>2026</v>
      </c>
      <c r="C1326" t="s">
        <v>490</v>
      </c>
      <c r="D1326">
        <v>2</v>
      </c>
      <c r="E1326" t="s">
        <v>114</v>
      </c>
      <c r="F1326">
        <v>2</v>
      </c>
      <c r="G1326" s="85">
        <v>0</v>
      </c>
      <c r="H1326" s="85">
        <v>9626.5957446808516</v>
      </c>
      <c r="I1326" s="85">
        <v>2722.7836879432625</v>
      </c>
      <c r="J1326" s="85">
        <v>0</v>
      </c>
      <c r="K1326" t="s">
        <v>491</v>
      </c>
    </row>
    <row r="1327" spans="2:11" x14ac:dyDescent="0.25">
      <c r="B1327">
        <v>2026</v>
      </c>
      <c r="C1327" t="s">
        <v>479</v>
      </c>
      <c r="D1327">
        <v>1</v>
      </c>
      <c r="E1327" t="s">
        <v>208</v>
      </c>
      <c r="F1327">
        <v>24</v>
      </c>
      <c r="G1327" s="85">
        <v>6.6140588989900362</v>
      </c>
      <c r="H1327" s="85">
        <v>27483.452068491439</v>
      </c>
      <c r="I1327" s="85">
        <v>6023.7970253718286</v>
      </c>
      <c r="J1327" s="85">
        <v>181777.17072857192</v>
      </c>
      <c r="K1327" t="s">
        <v>492</v>
      </c>
    </row>
    <row r="1328" spans="2:11" x14ac:dyDescent="0.25">
      <c r="B1328">
        <v>2026</v>
      </c>
      <c r="C1328" t="s">
        <v>479</v>
      </c>
      <c r="D1328">
        <v>2</v>
      </c>
      <c r="E1328" t="s">
        <v>208</v>
      </c>
      <c r="F1328">
        <v>24</v>
      </c>
      <c r="G1328" s="85">
        <v>4.4616163505035473</v>
      </c>
      <c r="H1328" s="85">
        <v>27483.452068491439</v>
      </c>
      <c r="I1328" s="85">
        <v>6023.7970253718286</v>
      </c>
      <c r="J1328" s="85">
        <v>122620.61911706194</v>
      </c>
      <c r="K1328" t="s">
        <v>492</v>
      </c>
    </row>
    <row r="1329" spans="2:11" x14ac:dyDescent="0.25">
      <c r="B1329">
        <v>2026</v>
      </c>
      <c r="C1329" t="s">
        <v>480</v>
      </c>
      <c r="D1329">
        <v>1</v>
      </c>
      <c r="E1329" t="s">
        <v>208</v>
      </c>
      <c r="F1329">
        <v>24</v>
      </c>
      <c r="G1329" s="85">
        <v>6.7053130293175522</v>
      </c>
      <c r="H1329" s="85">
        <v>27483.452068491439</v>
      </c>
      <c r="I1329" s="85">
        <v>6023.7970253718286</v>
      </c>
      <c r="J1329" s="85">
        <v>184285.14924548008</v>
      </c>
      <c r="K1329" t="s">
        <v>492</v>
      </c>
    </row>
    <row r="1330" spans="2:11" x14ac:dyDescent="0.25">
      <c r="B1330">
        <v>2026</v>
      </c>
      <c r="C1330" t="s">
        <v>480</v>
      </c>
      <c r="D1330">
        <v>2</v>
      </c>
      <c r="E1330" t="s">
        <v>208</v>
      </c>
      <c r="F1330">
        <v>24</v>
      </c>
      <c r="G1330" s="85">
        <v>4.5231732441052044</v>
      </c>
      <c r="H1330" s="85">
        <v>27483.452068491439</v>
      </c>
      <c r="I1330" s="85">
        <v>6023.7970253718286</v>
      </c>
      <c r="J1330" s="85">
        <v>124312.41505184831</v>
      </c>
      <c r="K1330" t="s">
        <v>492</v>
      </c>
    </row>
    <row r="1331" spans="2:11" x14ac:dyDescent="0.25">
      <c r="B1331">
        <v>2026</v>
      </c>
      <c r="C1331" t="s">
        <v>481</v>
      </c>
      <c r="D1331">
        <v>1</v>
      </c>
      <c r="E1331" t="s">
        <v>208</v>
      </c>
      <c r="F1331">
        <v>24</v>
      </c>
      <c r="G1331" s="85">
        <v>6.7965671596450665</v>
      </c>
      <c r="H1331" s="85">
        <v>27483.452068491439</v>
      </c>
      <c r="I1331" s="85">
        <v>6023.7970253718286</v>
      </c>
      <c r="J1331" s="85">
        <v>186793.12776238818</v>
      </c>
      <c r="K1331" t="s">
        <v>492</v>
      </c>
    </row>
    <row r="1332" spans="2:11" x14ac:dyDescent="0.25">
      <c r="B1332">
        <v>2026</v>
      </c>
      <c r="C1332" t="s">
        <v>481</v>
      </c>
      <c r="D1332">
        <v>2</v>
      </c>
      <c r="E1332" t="s">
        <v>208</v>
      </c>
      <c r="F1332">
        <v>24</v>
      </c>
      <c r="G1332" s="85">
        <v>4.5847301377068614</v>
      </c>
      <c r="H1332" s="85">
        <v>27483.452068491439</v>
      </c>
      <c r="I1332" s="85">
        <v>6023.7970253718286</v>
      </c>
      <c r="J1332" s="85">
        <v>126004.21098663467</v>
      </c>
      <c r="K1332" t="s">
        <v>492</v>
      </c>
    </row>
    <row r="1333" spans="2:11" x14ac:dyDescent="0.25">
      <c r="B1333">
        <v>2026</v>
      </c>
      <c r="C1333" t="s">
        <v>482</v>
      </c>
      <c r="D1333">
        <v>1</v>
      </c>
      <c r="E1333" t="s">
        <v>208</v>
      </c>
      <c r="F1333">
        <v>24</v>
      </c>
      <c r="G1333" s="85">
        <v>6.8878212899725817</v>
      </c>
      <c r="H1333" s="85">
        <v>27483.452068491439</v>
      </c>
      <c r="I1333" s="85">
        <v>6023.7970253718286</v>
      </c>
      <c r="J1333" s="85">
        <v>189301.10627929631</v>
      </c>
      <c r="K1333" t="s">
        <v>492</v>
      </c>
    </row>
    <row r="1334" spans="2:11" x14ac:dyDescent="0.25">
      <c r="B1334">
        <v>2026</v>
      </c>
      <c r="C1334" t="s">
        <v>482</v>
      </c>
      <c r="D1334">
        <v>2</v>
      </c>
      <c r="E1334" t="s">
        <v>208</v>
      </c>
      <c r="F1334">
        <v>24</v>
      </c>
      <c r="G1334" s="85">
        <v>4.6462870313085176</v>
      </c>
      <c r="H1334" s="85">
        <v>27483.452068491439</v>
      </c>
      <c r="I1334" s="85">
        <v>6023.7970253718286</v>
      </c>
      <c r="J1334" s="85">
        <v>127696.00692142102</v>
      </c>
      <c r="K1334" t="s">
        <v>492</v>
      </c>
    </row>
    <row r="1335" spans="2:11" x14ac:dyDescent="0.25">
      <c r="B1335">
        <v>2026</v>
      </c>
      <c r="C1335" t="s">
        <v>483</v>
      </c>
      <c r="D1335">
        <v>1</v>
      </c>
      <c r="E1335" t="s">
        <v>208</v>
      </c>
      <c r="F1335">
        <v>24</v>
      </c>
      <c r="G1335" s="85">
        <v>6.9790754203000978</v>
      </c>
      <c r="H1335" s="85">
        <v>27483.452068491439</v>
      </c>
      <c r="I1335" s="85">
        <v>6023.7970253718286</v>
      </c>
      <c r="J1335" s="85">
        <v>191809.08479620446</v>
      </c>
      <c r="K1335" t="s">
        <v>492</v>
      </c>
    </row>
    <row r="1336" spans="2:11" x14ac:dyDescent="0.25">
      <c r="B1336">
        <v>2026</v>
      </c>
      <c r="C1336" t="s">
        <v>483</v>
      </c>
      <c r="D1336">
        <v>2</v>
      </c>
      <c r="E1336" t="s">
        <v>208</v>
      </c>
      <c r="F1336">
        <v>24</v>
      </c>
      <c r="G1336" s="85">
        <v>4.7078439249101764</v>
      </c>
      <c r="H1336" s="85">
        <v>27483.452068491439</v>
      </c>
      <c r="I1336" s="85">
        <v>6023.7970253718286</v>
      </c>
      <c r="J1336" s="85">
        <v>129387.80285620745</v>
      </c>
      <c r="K1336" t="s">
        <v>492</v>
      </c>
    </row>
    <row r="1337" spans="2:11" x14ac:dyDescent="0.25">
      <c r="B1337">
        <v>2026</v>
      </c>
      <c r="C1337" t="s">
        <v>484</v>
      </c>
      <c r="D1337">
        <v>1</v>
      </c>
      <c r="E1337" t="s">
        <v>208</v>
      </c>
      <c r="F1337">
        <v>24</v>
      </c>
      <c r="G1337" s="85">
        <v>7.0703295506276138</v>
      </c>
      <c r="H1337" s="85">
        <v>27483.452068491439</v>
      </c>
      <c r="I1337" s="85">
        <v>6023.7970253718286</v>
      </c>
      <c r="J1337" s="85">
        <v>194317.06331311262</v>
      </c>
      <c r="K1337" t="s">
        <v>492</v>
      </c>
    </row>
    <row r="1338" spans="2:11" x14ac:dyDescent="0.25">
      <c r="B1338">
        <v>2026</v>
      </c>
      <c r="C1338" t="s">
        <v>484</v>
      </c>
      <c r="D1338">
        <v>2</v>
      </c>
      <c r="E1338" t="s">
        <v>208</v>
      </c>
      <c r="F1338">
        <v>24</v>
      </c>
      <c r="G1338" s="85">
        <v>4.7694008185118335</v>
      </c>
      <c r="H1338" s="85">
        <v>27483.452068491439</v>
      </c>
      <c r="I1338" s="85">
        <v>6023.7970253718286</v>
      </c>
      <c r="J1338" s="85">
        <v>131079.5987909938</v>
      </c>
      <c r="K1338" t="s">
        <v>492</v>
      </c>
    </row>
    <row r="1339" spans="2:11" x14ac:dyDescent="0.25">
      <c r="B1339">
        <v>2026</v>
      </c>
      <c r="C1339" t="s">
        <v>485</v>
      </c>
      <c r="D1339">
        <v>1</v>
      </c>
      <c r="E1339" t="s">
        <v>208</v>
      </c>
      <c r="F1339">
        <v>24</v>
      </c>
      <c r="G1339" s="85">
        <v>7.161583680955129</v>
      </c>
      <c r="H1339" s="85">
        <v>27483.452068491439</v>
      </c>
      <c r="I1339" s="85">
        <v>6023.7970253718286</v>
      </c>
      <c r="J1339" s="85">
        <v>196825.04183002078</v>
      </c>
      <c r="K1339" t="s">
        <v>492</v>
      </c>
    </row>
    <row r="1340" spans="2:11" x14ac:dyDescent="0.25">
      <c r="B1340">
        <v>2026</v>
      </c>
      <c r="C1340" t="s">
        <v>485</v>
      </c>
      <c r="D1340">
        <v>2</v>
      </c>
      <c r="E1340" t="s">
        <v>208</v>
      </c>
      <c r="F1340">
        <v>24</v>
      </c>
      <c r="G1340" s="85">
        <v>4.8309577121134915</v>
      </c>
      <c r="H1340" s="85">
        <v>27483.452068491439</v>
      </c>
      <c r="I1340" s="85">
        <v>6023.7970253718286</v>
      </c>
      <c r="J1340" s="85">
        <v>132771.39472578021</v>
      </c>
      <c r="K1340" t="s">
        <v>492</v>
      </c>
    </row>
    <row r="1341" spans="2:11" x14ac:dyDescent="0.25">
      <c r="B1341">
        <v>2026</v>
      </c>
      <c r="C1341" t="s">
        <v>486</v>
      </c>
      <c r="D1341">
        <v>1</v>
      </c>
      <c r="E1341" t="s">
        <v>208</v>
      </c>
      <c r="F1341">
        <v>24</v>
      </c>
      <c r="G1341" s="85">
        <v>7.252837811282645</v>
      </c>
      <c r="H1341" s="85">
        <v>27483.452068491439</v>
      </c>
      <c r="I1341" s="85">
        <v>6023.7970253718286</v>
      </c>
      <c r="J1341" s="85">
        <v>199333.02034692894</v>
      </c>
      <c r="K1341" t="s">
        <v>492</v>
      </c>
    </row>
    <row r="1342" spans="2:11" x14ac:dyDescent="0.25">
      <c r="B1342">
        <v>2026</v>
      </c>
      <c r="C1342" t="s">
        <v>486</v>
      </c>
      <c r="D1342">
        <v>2</v>
      </c>
      <c r="E1342" t="s">
        <v>208</v>
      </c>
      <c r="F1342">
        <v>24</v>
      </c>
      <c r="G1342" s="85">
        <v>4.8925146057151485</v>
      </c>
      <c r="H1342" s="85">
        <v>27483.452068491439</v>
      </c>
      <c r="I1342" s="85">
        <v>6023.7970253718286</v>
      </c>
      <c r="J1342" s="85">
        <v>134463.19066056659</v>
      </c>
      <c r="K1342" t="s">
        <v>492</v>
      </c>
    </row>
    <row r="1343" spans="2:11" x14ac:dyDescent="0.25">
      <c r="B1343">
        <v>2026</v>
      </c>
      <c r="C1343" t="s">
        <v>487</v>
      </c>
      <c r="D1343">
        <v>1</v>
      </c>
      <c r="E1343" t="s">
        <v>208</v>
      </c>
      <c r="F1343">
        <v>24</v>
      </c>
      <c r="G1343" s="85">
        <v>7.3440919416101611</v>
      </c>
      <c r="H1343" s="85">
        <v>27483.452068491439</v>
      </c>
      <c r="I1343" s="85">
        <v>6023.7970253718286</v>
      </c>
      <c r="J1343" s="85">
        <v>201840.9988638371</v>
      </c>
      <c r="K1343" t="s">
        <v>492</v>
      </c>
    </row>
    <row r="1344" spans="2:11" x14ac:dyDescent="0.25">
      <c r="B1344">
        <v>2026</v>
      </c>
      <c r="C1344" t="s">
        <v>487</v>
      </c>
      <c r="D1344">
        <v>2</v>
      </c>
      <c r="E1344" t="s">
        <v>208</v>
      </c>
      <c r="F1344">
        <v>24</v>
      </c>
      <c r="G1344" s="85">
        <v>4.9540714993168056</v>
      </c>
      <c r="H1344" s="85">
        <v>27483.452068491439</v>
      </c>
      <c r="I1344" s="85">
        <v>6023.7970253718286</v>
      </c>
      <c r="J1344" s="85">
        <v>136154.98659535294</v>
      </c>
      <c r="K1344" t="s">
        <v>492</v>
      </c>
    </row>
    <row r="1345" spans="2:11" x14ac:dyDescent="0.25">
      <c r="B1345">
        <v>2026</v>
      </c>
      <c r="C1345" t="s">
        <v>488</v>
      </c>
      <c r="D1345">
        <v>1</v>
      </c>
      <c r="E1345" t="s">
        <v>208</v>
      </c>
      <c r="F1345">
        <v>24</v>
      </c>
      <c r="G1345" s="85">
        <v>7.4353460719376754</v>
      </c>
      <c r="H1345" s="85">
        <v>27483.452068491439</v>
      </c>
      <c r="I1345" s="85">
        <v>6023.7970253718286</v>
      </c>
      <c r="J1345" s="85">
        <v>204348.9773807452</v>
      </c>
      <c r="K1345" t="s">
        <v>492</v>
      </c>
    </row>
    <row r="1346" spans="2:11" x14ac:dyDescent="0.25">
      <c r="B1346">
        <v>2026</v>
      </c>
      <c r="C1346" t="s">
        <v>488</v>
      </c>
      <c r="D1346">
        <v>2</v>
      </c>
      <c r="E1346" t="s">
        <v>208</v>
      </c>
      <c r="F1346">
        <v>24</v>
      </c>
      <c r="G1346" s="85">
        <v>5.0156283929184626</v>
      </c>
      <c r="H1346" s="85">
        <v>27483.452068491439</v>
      </c>
      <c r="I1346" s="85">
        <v>6023.7970253718286</v>
      </c>
      <c r="J1346" s="85">
        <v>137846.78253013932</v>
      </c>
      <c r="K1346" t="s">
        <v>492</v>
      </c>
    </row>
    <row r="1347" spans="2:11" x14ac:dyDescent="0.25">
      <c r="B1347">
        <v>2026</v>
      </c>
      <c r="C1347" t="s">
        <v>489</v>
      </c>
      <c r="D1347">
        <v>1</v>
      </c>
      <c r="E1347" t="s">
        <v>208</v>
      </c>
      <c r="F1347">
        <v>24</v>
      </c>
      <c r="G1347" s="85">
        <v>7.5266002022651906</v>
      </c>
      <c r="H1347" s="85">
        <v>27483.452068491439</v>
      </c>
      <c r="I1347" s="85">
        <v>6023.7970253718286</v>
      </c>
      <c r="J1347" s="85">
        <v>206856.95589765333</v>
      </c>
      <c r="K1347" t="s">
        <v>492</v>
      </c>
    </row>
    <row r="1348" spans="2:11" x14ac:dyDescent="0.25">
      <c r="B1348">
        <v>2026</v>
      </c>
      <c r="C1348" t="s">
        <v>489</v>
      </c>
      <c r="D1348">
        <v>2</v>
      </c>
      <c r="E1348" t="s">
        <v>208</v>
      </c>
      <c r="F1348">
        <v>24</v>
      </c>
      <c r="G1348" s="85">
        <v>5.0771852865201206</v>
      </c>
      <c r="H1348" s="85">
        <v>27483.452068491439</v>
      </c>
      <c r="I1348" s="85">
        <v>6023.7970253718286</v>
      </c>
      <c r="J1348" s="85">
        <v>139538.5784649257</v>
      </c>
      <c r="K1348" t="s">
        <v>492</v>
      </c>
    </row>
    <row r="1349" spans="2:11" x14ac:dyDescent="0.25">
      <c r="B1349">
        <v>2026</v>
      </c>
      <c r="C1349" t="s">
        <v>490</v>
      </c>
      <c r="D1349">
        <v>1</v>
      </c>
      <c r="E1349" t="s">
        <v>208</v>
      </c>
      <c r="F1349">
        <v>24</v>
      </c>
      <c r="G1349" s="85">
        <v>7.6178543325927066</v>
      </c>
      <c r="H1349" s="85">
        <v>27483.452068491439</v>
      </c>
      <c r="I1349" s="85">
        <v>6023.7970253718286</v>
      </c>
      <c r="J1349" s="85">
        <v>209364.93441456149</v>
      </c>
      <c r="K1349" t="s">
        <v>492</v>
      </c>
    </row>
    <row r="1350" spans="2:11" x14ac:dyDescent="0.25">
      <c r="B1350">
        <v>2026</v>
      </c>
      <c r="C1350" t="s">
        <v>490</v>
      </c>
      <c r="D1350">
        <v>2</v>
      </c>
      <c r="E1350" t="s">
        <v>208</v>
      </c>
      <c r="F1350">
        <v>24</v>
      </c>
      <c r="G1350" s="85">
        <v>5.1387421801217776</v>
      </c>
      <c r="H1350" s="85">
        <v>27483.452068491439</v>
      </c>
      <c r="I1350" s="85">
        <v>6023.7970253718286</v>
      </c>
      <c r="J1350" s="85">
        <v>141230.37439971208</v>
      </c>
      <c r="K1350" t="s">
        <v>492</v>
      </c>
    </row>
    <row r="1351" spans="2:11" x14ac:dyDescent="0.25">
      <c r="B1351">
        <v>2026</v>
      </c>
      <c r="C1351" t="s">
        <v>479</v>
      </c>
      <c r="D1351">
        <v>1</v>
      </c>
      <c r="E1351" t="s">
        <v>114</v>
      </c>
      <c r="F1351">
        <v>27</v>
      </c>
      <c r="G1351" s="85">
        <v>2.002911302786242</v>
      </c>
      <c r="H1351" s="85">
        <v>9626.5957446808516</v>
      </c>
      <c r="I1351" s="85">
        <v>2722.7836879432625</v>
      </c>
      <c r="J1351" s="85">
        <v>19281.217424375216</v>
      </c>
      <c r="K1351" t="s">
        <v>491</v>
      </c>
    </row>
    <row r="1352" spans="2:11" x14ac:dyDescent="0.25">
      <c r="B1352">
        <v>2026</v>
      </c>
      <c r="C1352" t="s">
        <v>479</v>
      </c>
      <c r="D1352">
        <v>2</v>
      </c>
      <c r="E1352" t="s">
        <v>114</v>
      </c>
      <c r="F1352">
        <v>27</v>
      </c>
      <c r="G1352" s="85">
        <v>0</v>
      </c>
      <c r="H1352" s="85">
        <v>9626.5957446808516</v>
      </c>
      <c r="I1352" s="85">
        <v>2722.7836879432625</v>
      </c>
      <c r="J1352" s="85">
        <v>0</v>
      </c>
      <c r="K1352" t="s">
        <v>491</v>
      </c>
    </row>
    <row r="1353" spans="2:11" x14ac:dyDescent="0.25">
      <c r="B1353">
        <v>2026</v>
      </c>
      <c r="C1353" t="s">
        <v>480</v>
      </c>
      <c r="D1353">
        <v>1</v>
      </c>
      <c r="E1353" t="s">
        <v>114</v>
      </c>
      <c r="F1353">
        <v>27</v>
      </c>
      <c r="G1353" s="85">
        <v>2.0224390323774166</v>
      </c>
      <c r="H1353" s="85">
        <v>9626.5957446808516</v>
      </c>
      <c r="I1353" s="85">
        <v>2722.7836879432625</v>
      </c>
      <c r="J1353" s="85">
        <v>19469.202982960898</v>
      </c>
      <c r="K1353" t="s">
        <v>491</v>
      </c>
    </row>
    <row r="1354" spans="2:11" x14ac:dyDescent="0.25">
      <c r="B1354">
        <v>2026</v>
      </c>
      <c r="C1354" t="s">
        <v>480</v>
      </c>
      <c r="D1354">
        <v>2</v>
      </c>
      <c r="E1354" t="s">
        <v>114</v>
      </c>
      <c r="F1354">
        <v>27</v>
      </c>
      <c r="G1354" s="85">
        <v>0</v>
      </c>
      <c r="H1354" s="85">
        <v>9626.5957446808516</v>
      </c>
      <c r="I1354" s="85">
        <v>2722.7836879432625</v>
      </c>
      <c r="J1354" s="85">
        <v>0</v>
      </c>
      <c r="K1354" t="s">
        <v>491</v>
      </c>
    </row>
    <row r="1355" spans="2:11" x14ac:dyDescent="0.25">
      <c r="B1355">
        <v>2026</v>
      </c>
      <c r="C1355" t="s">
        <v>481</v>
      </c>
      <c r="D1355">
        <v>1</v>
      </c>
      <c r="E1355" t="s">
        <v>114</v>
      </c>
      <c r="F1355">
        <v>27</v>
      </c>
      <c r="G1355" s="85">
        <v>2.0419667619685886</v>
      </c>
      <c r="H1355" s="85">
        <v>9626.5957446808516</v>
      </c>
      <c r="I1355" s="85">
        <v>2722.7836879432625</v>
      </c>
      <c r="J1355" s="85">
        <v>19657.188541546551</v>
      </c>
      <c r="K1355" t="s">
        <v>491</v>
      </c>
    </row>
    <row r="1356" spans="2:11" x14ac:dyDescent="0.25">
      <c r="B1356">
        <v>2026</v>
      </c>
      <c r="C1356" t="s">
        <v>481</v>
      </c>
      <c r="D1356">
        <v>2</v>
      </c>
      <c r="E1356" t="s">
        <v>114</v>
      </c>
      <c r="F1356">
        <v>27</v>
      </c>
      <c r="G1356" s="85">
        <v>0</v>
      </c>
      <c r="H1356" s="85">
        <v>9626.5957446808516</v>
      </c>
      <c r="I1356" s="85">
        <v>2722.7836879432625</v>
      </c>
      <c r="J1356" s="85">
        <v>0</v>
      </c>
      <c r="K1356" t="s">
        <v>491</v>
      </c>
    </row>
    <row r="1357" spans="2:11" x14ac:dyDescent="0.25">
      <c r="B1357">
        <v>2026</v>
      </c>
      <c r="C1357" t="s">
        <v>482</v>
      </c>
      <c r="D1357">
        <v>1</v>
      </c>
      <c r="E1357" t="s">
        <v>114</v>
      </c>
      <c r="F1357">
        <v>27</v>
      </c>
      <c r="G1357" s="85">
        <v>2.0614944915597633</v>
      </c>
      <c r="H1357" s="85">
        <v>9626.5957446808516</v>
      </c>
      <c r="I1357" s="85">
        <v>2722.7836879432625</v>
      </c>
      <c r="J1357" s="85">
        <v>19845.174100132233</v>
      </c>
      <c r="K1357" t="s">
        <v>491</v>
      </c>
    </row>
    <row r="1358" spans="2:11" x14ac:dyDescent="0.25">
      <c r="B1358">
        <v>2026</v>
      </c>
      <c r="C1358" t="s">
        <v>482</v>
      </c>
      <c r="D1358">
        <v>2</v>
      </c>
      <c r="E1358" t="s">
        <v>114</v>
      </c>
      <c r="F1358">
        <v>27</v>
      </c>
      <c r="G1358" s="85">
        <v>0</v>
      </c>
      <c r="H1358" s="85">
        <v>9626.5957446808516</v>
      </c>
      <c r="I1358" s="85">
        <v>2722.7836879432625</v>
      </c>
      <c r="J1358" s="85">
        <v>0</v>
      </c>
      <c r="K1358" t="s">
        <v>491</v>
      </c>
    </row>
    <row r="1359" spans="2:11" x14ac:dyDescent="0.25">
      <c r="B1359">
        <v>2026</v>
      </c>
      <c r="C1359" t="s">
        <v>483</v>
      </c>
      <c r="D1359">
        <v>1</v>
      </c>
      <c r="E1359" t="s">
        <v>114</v>
      </c>
      <c r="F1359">
        <v>27</v>
      </c>
      <c r="G1359" s="85">
        <v>2.0810222211509353</v>
      </c>
      <c r="H1359" s="85">
        <v>9626.5957446808516</v>
      </c>
      <c r="I1359" s="85">
        <v>2722.7836879432625</v>
      </c>
      <c r="J1359" s="85">
        <v>20033.159658717886</v>
      </c>
      <c r="K1359" t="s">
        <v>491</v>
      </c>
    </row>
    <row r="1360" spans="2:11" x14ac:dyDescent="0.25">
      <c r="B1360">
        <v>2026</v>
      </c>
      <c r="C1360" t="s">
        <v>483</v>
      </c>
      <c r="D1360">
        <v>2</v>
      </c>
      <c r="E1360" t="s">
        <v>114</v>
      </c>
      <c r="F1360">
        <v>27</v>
      </c>
      <c r="G1360" s="85">
        <v>0</v>
      </c>
      <c r="H1360" s="85">
        <v>9626.5957446808516</v>
      </c>
      <c r="I1360" s="85">
        <v>2722.7836879432625</v>
      </c>
      <c r="J1360" s="85">
        <v>0</v>
      </c>
      <c r="K1360" t="s">
        <v>491</v>
      </c>
    </row>
    <row r="1361" spans="2:11" x14ac:dyDescent="0.25">
      <c r="B1361">
        <v>2026</v>
      </c>
      <c r="C1361" t="s">
        <v>484</v>
      </c>
      <c r="D1361">
        <v>1</v>
      </c>
      <c r="E1361" t="s">
        <v>114</v>
      </c>
      <c r="F1361">
        <v>27</v>
      </c>
      <c r="G1361" s="85">
        <v>2.1005499507421099</v>
      </c>
      <c r="H1361" s="85">
        <v>9626.5957446808516</v>
      </c>
      <c r="I1361" s="85">
        <v>2722.7836879432625</v>
      </c>
      <c r="J1361" s="85">
        <v>20221.145217303569</v>
      </c>
      <c r="K1361" t="s">
        <v>491</v>
      </c>
    </row>
    <row r="1362" spans="2:11" x14ac:dyDescent="0.25">
      <c r="B1362">
        <v>2026</v>
      </c>
      <c r="C1362" t="s">
        <v>484</v>
      </c>
      <c r="D1362">
        <v>2</v>
      </c>
      <c r="E1362" t="s">
        <v>114</v>
      </c>
      <c r="F1362">
        <v>27</v>
      </c>
      <c r="G1362" s="85">
        <v>0</v>
      </c>
      <c r="H1362" s="85">
        <v>9626.5957446808516</v>
      </c>
      <c r="I1362" s="85">
        <v>2722.7836879432625</v>
      </c>
      <c r="J1362" s="85">
        <v>0</v>
      </c>
      <c r="K1362" t="s">
        <v>491</v>
      </c>
    </row>
    <row r="1363" spans="2:11" x14ac:dyDescent="0.25">
      <c r="B1363">
        <v>2026</v>
      </c>
      <c r="C1363" t="s">
        <v>485</v>
      </c>
      <c r="D1363">
        <v>1</v>
      </c>
      <c r="E1363" t="s">
        <v>114</v>
      </c>
      <c r="F1363">
        <v>27</v>
      </c>
      <c r="G1363" s="85">
        <v>2.1200776803332819</v>
      </c>
      <c r="H1363" s="85">
        <v>9626.5957446808516</v>
      </c>
      <c r="I1363" s="85">
        <v>2722.7836879432625</v>
      </c>
      <c r="J1363" s="85">
        <v>20409.130775889222</v>
      </c>
      <c r="K1363" t="s">
        <v>491</v>
      </c>
    </row>
    <row r="1364" spans="2:11" x14ac:dyDescent="0.25">
      <c r="B1364">
        <v>2026</v>
      </c>
      <c r="C1364" t="s">
        <v>485</v>
      </c>
      <c r="D1364">
        <v>2</v>
      </c>
      <c r="E1364" t="s">
        <v>114</v>
      </c>
      <c r="F1364">
        <v>27</v>
      </c>
      <c r="G1364" s="85">
        <v>0</v>
      </c>
      <c r="H1364" s="85">
        <v>9626.5957446808516</v>
      </c>
      <c r="I1364" s="85">
        <v>2722.7836879432625</v>
      </c>
      <c r="J1364" s="85">
        <v>0</v>
      </c>
      <c r="K1364" t="s">
        <v>491</v>
      </c>
    </row>
    <row r="1365" spans="2:11" x14ac:dyDescent="0.25">
      <c r="B1365">
        <v>2026</v>
      </c>
      <c r="C1365" t="s">
        <v>486</v>
      </c>
      <c r="D1365">
        <v>1</v>
      </c>
      <c r="E1365" t="s">
        <v>114</v>
      </c>
      <c r="F1365">
        <v>27</v>
      </c>
      <c r="G1365" s="85">
        <v>2.1396054099244566</v>
      </c>
      <c r="H1365" s="85">
        <v>9626.5957446808516</v>
      </c>
      <c r="I1365" s="85">
        <v>2722.7836879432625</v>
      </c>
      <c r="J1365" s="85">
        <v>20597.116334474904</v>
      </c>
      <c r="K1365" t="s">
        <v>491</v>
      </c>
    </row>
    <row r="1366" spans="2:11" x14ac:dyDescent="0.25">
      <c r="B1366">
        <v>2026</v>
      </c>
      <c r="C1366" t="s">
        <v>486</v>
      </c>
      <c r="D1366">
        <v>2</v>
      </c>
      <c r="E1366" t="s">
        <v>114</v>
      </c>
      <c r="F1366">
        <v>27</v>
      </c>
      <c r="G1366" s="85">
        <v>0</v>
      </c>
      <c r="H1366" s="85">
        <v>9626.5957446808516</v>
      </c>
      <c r="I1366" s="85">
        <v>2722.7836879432625</v>
      </c>
      <c r="J1366" s="85">
        <v>0</v>
      </c>
      <c r="K1366" t="s">
        <v>491</v>
      </c>
    </row>
    <row r="1367" spans="2:11" x14ac:dyDescent="0.25">
      <c r="B1367">
        <v>2026</v>
      </c>
      <c r="C1367" t="s">
        <v>487</v>
      </c>
      <c r="D1367">
        <v>1</v>
      </c>
      <c r="E1367" t="s">
        <v>114</v>
      </c>
      <c r="F1367">
        <v>27</v>
      </c>
      <c r="G1367" s="85">
        <v>2.1591331395156286</v>
      </c>
      <c r="H1367" s="85">
        <v>9626.5957446808516</v>
      </c>
      <c r="I1367" s="85">
        <v>2722.7836879432625</v>
      </c>
      <c r="J1367" s="85">
        <v>20785.101893060557</v>
      </c>
      <c r="K1367" t="s">
        <v>491</v>
      </c>
    </row>
    <row r="1368" spans="2:11" x14ac:dyDescent="0.25">
      <c r="B1368">
        <v>2026</v>
      </c>
      <c r="C1368" t="s">
        <v>487</v>
      </c>
      <c r="D1368">
        <v>2</v>
      </c>
      <c r="E1368" t="s">
        <v>114</v>
      </c>
      <c r="F1368">
        <v>27</v>
      </c>
      <c r="G1368" s="85">
        <v>0</v>
      </c>
      <c r="H1368" s="85">
        <v>9626.5957446808516</v>
      </c>
      <c r="I1368" s="85">
        <v>2722.7836879432625</v>
      </c>
      <c r="J1368" s="85">
        <v>0</v>
      </c>
      <c r="K1368" t="s">
        <v>491</v>
      </c>
    </row>
    <row r="1369" spans="2:11" x14ac:dyDescent="0.25">
      <c r="B1369">
        <v>2026</v>
      </c>
      <c r="C1369" t="s">
        <v>488</v>
      </c>
      <c r="D1369">
        <v>1</v>
      </c>
      <c r="E1369" t="s">
        <v>114</v>
      </c>
      <c r="F1369">
        <v>27</v>
      </c>
      <c r="G1369" s="85">
        <v>2.1786608691068037</v>
      </c>
      <c r="H1369" s="85">
        <v>9626.5957446808516</v>
      </c>
      <c r="I1369" s="85">
        <v>2722.7836879432625</v>
      </c>
      <c r="J1369" s="85">
        <v>20973.087451646243</v>
      </c>
      <c r="K1369" t="s">
        <v>491</v>
      </c>
    </row>
    <row r="1370" spans="2:11" x14ac:dyDescent="0.25">
      <c r="B1370">
        <v>2026</v>
      </c>
      <c r="C1370" t="s">
        <v>488</v>
      </c>
      <c r="D1370">
        <v>2</v>
      </c>
      <c r="E1370" t="s">
        <v>114</v>
      </c>
      <c r="F1370">
        <v>27</v>
      </c>
      <c r="G1370" s="85">
        <v>0</v>
      </c>
      <c r="H1370" s="85">
        <v>9626.5957446808516</v>
      </c>
      <c r="I1370" s="85">
        <v>2722.7836879432625</v>
      </c>
      <c r="J1370" s="85">
        <v>0</v>
      </c>
      <c r="K1370" t="s">
        <v>491</v>
      </c>
    </row>
    <row r="1371" spans="2:11" x14ac:dyDescent="0.25">
      <c r="B1371">
        <v>2026</v>
      </c>
      <c r="C1371" t="s">
        <v>489</v>
      </c>
      <c r="D1371">
        <v>1</v>
      </c>
      <c r="E1371" t="s">
        <v>114</v>
      </c>
      <c r="F1371">
        <v>27</v>
      </c>
      <c r="G1371" s="85">
        <v>2.1981885986979752</v>
      </c>
      <c r="H1371" s="85">
        <v>9626.5957446808516</v>
      </c>
      <c r="I1371" s="85">
        <v>2722.7836879432625</v>
      </c>
      <c r="J1371" s="85">
        <v>21161.073010231892</v>
      </c>
      <c r="K1371" t="s">
        <v>491</v>
      </c>
    </row>
    <row r="1372" spans="2:11" x14ac:dyDescent="0.25">
      <c r="B1372">
        <v>2026</v>
      </c>
      <c r="C1372" t="s">
        <v>489</v>
      </c>
      <c r="D1372">
        <v>2</v>
      </c>
      <c r="E1372" t="s">
        <v>114</v>
      </c>
      <c r="F1372">
        <v>27</v>
      </c>
      <c r="G1372" s="85">
        <v>0</v>
      </c>
      <c r="H1372" s="85">
        <v>9626.5957446808516</v>
      </c>
      <c r="I1372" s="85">
        <v>2722.7836879432625</v>
      </c>
      <c r="J1372" s="85">
        <v>0</v>
      </c>
      <c r="K1372" t="s">
        <v>491</v>
      </c>
    </row>
    <row r="1373" spans="2:11" x14ac:dyDescent="0.25">
      <c r="B1373">
        <v>2026</v>
      </c>
      <c r="C1373" t="s">
        <v>490</v>
      </c>
      <c r="D1373">
        <v>1</v>
      </c>
      <c r="E1373" t="s">
        <v>114</v>
      </c>
      <c r="F1373">
        <v>27</v>
      </c>
      <c r="G1373" s="85">
        <v>2.2177163282891503</v>
      </c>
      <c r="H1373" s="85">
        <v>9626.5957446808516</v>
      </c>
      <c r="I1373" s="85">
        <v>2722.7836879432625</v>
      </c>
      <c r="J1373" s="85">
        <v>21349.058568817578</v>
      </c>
      <c r="K1373" t="s">
        <v>491</v>
      </c>
    </row>
    <row r="1374" spans="2:11" x14ac:dyDescent="0.25">
      <c r="B1374">
        <v>2026</v>
      </c>
      <c r="C1374" t="s">
        <v>490</v>
      </c>
      <c r="D1374">
        <v>2</v>
      </c>
      <c r="E1374" t="s">
        <v>114</v>
      </c>
      <c r="F1374">
        <v>27</v>
      </c>
      <c r="G1374" s="85">
        <v>0</v>
      </c>
      <c r="H1374" s="85">
        <v>9626.5957446808516</v>
      </c>
      <c r="I1374" s="85">
        <v>2722.7836879432625</v>
      </c>
      <c r="J1374" s="85">
        <v>0</v>
      </c>
      <c r="K1374" t="s">
        <v>491</v>
      </c>
    </row>
    <row r="1375" spans="2:11" x14ac:dyDescent="0.25">
      <c r="B1375">
        <v>2026</v>
      </c>
      <c r="C1375" t="s">
        <v>479</v>
      </c>
      <c r="D1375">
        <v>1</v>
      </c>
      <c r="E1375" t="s">
        <v>208</v>
      </c>
      <c r="F1375">
        <v>8</v>
      </c>
      <c r="G1375" s="85">
        <v>4.2480299240664356</v>
      </c>
      <c r="H1375" s="85">
        <v>27483.452068491439</v>
      </c>
      <c r="I1375" s="85">
        <v>6023.7970253718286</v>
      </c>
      <c r="J1375" s="85">
        <v>116750.52680359721</v>
      </c>
      <c r="K1375" t="s">
        <v>491</v>
      </c>
    </row>
    <row r="1376" spans="2:11" x14ac:dyDescent="0.25">
      <c r="B1376">
        <v>2026</v>
      </c>
      <c r="C1376" t="s">
        <v>479</v>
      </c>
      <c r="D1376">
        <v>2</v>
      </c>
      <c r="E1376" t="s">
        <v>208</v>
      </c>
      <c r="F1376">
        <v>8</v>
      </c>
      <c r="G1376" s="85">
        <v>0</v>
      </c>
      <c r="H1376" s="85">
        <v>27483.452068491439</v>
      </c>
      <c r="I1376" s="85">
        <v>6023.7970253718286</v>
      </c>
      <c r="J1376" s="85">
        <v>0</v>
      </c>
      <c r="K1376" t="s">
        <v>491</v>
      </c>
    </row>
    <row r="1377" spans="2:11" x14ac:dyDescent="0.25">
      <c r="B1377">
        <v>2026</v>
      </c>
      <c r="C1377" t="s">
        <v>480</v>
      </c>
      <c r="D1377">
        <v>1</v>
      </c>
      <c r="E1377" t="s">
        <v>208</v>
      </c>
      <c r="F1377">
        <v>8</v>
      </c>
      <c r="G1377" s="85">
        <v>3.8866861507417299</v>
      </c>
      <c r="H1377" s="85">
        <v>27483.452068491439</v>
      </c>
      <c r="I1377" s="85">
        <v>6023.7970253718286</v>
      </c>
      <c r="J1377" s="85">
        <v>106819.55252917983</v>
      </c>
      <c r="K1377" t="s">
        <v>491</v>
      </c>
    </row>
    <row r="1378" spans="2:11" x14ac:dyDescent="0.25">
      <c r="B1378">
        <v>2026</v>
      </c>
      <c r="C1378" t="s">
        <v>480</v>
      </c>
      <c r="D1378">
        <v>2</v>
      </c>
      <c r="E1378" t="s">
        <v>208</v>
      </c>
      <c r="F1378">
        <v>8</v>
      </c>
      <c r="G1378" s="85">
        <v>0</v>
      </c>
      <c r="H1378" s="85">
        <v>27483.452068491439</v>
      </c>
      <c r="I1378" s="85">
        <v>6023.7970253718286</v>
      </c>
      <c r="J1378" s="85">
        <v>0</v>
      </c>
      <c r="K1378" t="s">
        <v>491</v>
      </c>
    </row>
    <row r="1379" spans="2:11" x14ac:dyDescent="0.25">
      <c r="B1379">
        <v>2026</v>
      </c>
      <c r="C1379" t="s">
        <v>481</v>
      </c>
      <c r="D1379">
        <v>1</v>
      </c>
      <c r="E1379" t="s">
        <v>208</v>
      </c>
      <c r="F1379">
        <v>8</v>
      </c>
      <c r="G1379" s="85">
        <v>4.7062769441268104</v>
      </c>
      <c r="H1379" s="85">
        <v>27483.452068491439</v>
      </c>
      <c r="I1379" s="85">
        <v>6023.7970253718286</v>
      </c>
      <c r="J1379" s="85">
        <v>129344.73681495556</v>
      </c>
      <c r="K1379" t="s">
        <v>491</v>
      </c>
    </row>
    <row r="1380" spans="2:11" x14ac:dyDescent="0.25">
      <c r="B1380">
        <v>2026</v>
      </c>
      <c r="C1380" t="s">
        <v>481</v>
      </c>
      <c r="D1380">
        <v>2</v>
      </c>
      <c r="E1380" t="s">
        <v>208</v>
      </c>
      <c r="F1380">
        <v>8</v>
      </c>
      <c r="G1380" s="85">
        <v>0</v>
      </c>
      <c r="H1380" s="85">
        <v>27483.452068491439</v>
      </c>
      <c r="I1380" s="85">
        <v>6023.7970253718286</v>
      </c>
      <c r="J1380" s="85">
        <v>0</v>
      </c>
      <c r="K1380" t="s">
        <v>491</v>
      </c>
    </row>
    <row r="1381" spans="2:11" x14ac:dyDescent="0.25">
      <c r="B1381">
        <v>2026</v>
      </c>
      <c r="C1381" t="s">
        <v>482</v>
      </c>
      <c r="D1381">
        <v>1</v>
      </c>
      <c r="E1381" t="s">
        <v>208</v>
      </c>
      <c r="F1381">
        <v>8</v>
      </c>
      <c r="G1381" s="85">
        <v>4.4591919452924396</v>
      </c>
      <c r="H1381" s="85">
        <v>27483.452068491439</v>
      </c>
      <c r="I1381" s="85">
        <v>6023.7970253718286</v>
      </c>
      <c r="J1381" s="85">
        <v>122553.98809264787</v>
      </c>
      <c r="K1381" t="s">
        <v>491</v>
      </c>
    </row>
    <row r="1382" spans="2:11" x14ac:dyDescent="0.25">
      <c r="B1382">
        <v>2026</v>
      </c>
      <c r="C1382" t="s">
        <v>482</v>
      </c>
      <c r="D1382">
        <v>2</v>
      </c>
      <c r="E1382" t="s">
        <v>208</v>
      </c>
      <c r="F1382">
        <v>8</v>
      </c>
      <c r="G1382" s="85">
        <v>0</v>
      </c>
      <c r="H1382" s="85">
        <v>27483.452068491439</v>
      </c>
      <c r="I1382" s="85">
        <v>6023.7970253718286</v>
      </c>
      <c r="J1382" s="85">
        <v>0</v>
      </c>
      <c r="K1382" t="s">
        <v>491</v>
      </c>
    </row>
    <row r="1383" spans="2:11" x14ac:dyDescent="0.25">
      <c r="B1383">
        <v>2026</v>
      </c>
      <c r="C1383" t="s">
        <v>483</v>
      </c>
      <c r="D1383">
        <v>1</v>
      </c>
      <c r="E1383" t="s">
        <v>208</v>
      </c>
      <c r="F1383">
        <v>8</v>
      </c>
      <c r="G1383" s="85">
        <v>4.0978481719677333</v>
      </c>
      <c r="H1383" s="85">
        <v>27483.452068491439</v>
      </c>
      <c r="I1383" s="85">
        <v>6023.7970253718286</v>
      </c>
      <c r="J1383" s="85">
        <v>112623.01381823047</v>
      </c>
      <c r="K1383" t="s">
        <v>491</v>
      </c>
    </row>
    <row r="1384" spans="2:11" x14ac:dyDescent="0.25">
      <c r="B1384">
        <v>2026</v>
      </c>
      <c r="C1384" t="s">
        <v>483</v>
      </c>
      <c r="D1384">
        <v>2</v>
      </c>
      <c r="E1384" t="s">
        <v>208</v>
      </c>
      <c r="F1384">
        <v>8</v>
      </c>
      <c r="G1384" s="85">
        <v>0</v>
      </c>
      <c r="H1384" s="85">
        <v>27483.452068491439</v>
      </c>
      <c r="I1384" s="85">
        <v>6023.7970253718286</v>
      </c>
      <c r="J1384" s="85">
        <v>0</v>
      </c>
      <c r="K1384" t="s">
        <v>491</v>
      </c>
    </row>
    <row r="1385" spans="2:11" x14ac:dyDescent="0.25">
      <c r="B1385">
        <v>2026</v>
      </c>
      <c r="C1385" t="s">
        <v>484</v>
      </c>
      <c r="D1385">
        <v>1</v>
      </c>
      <c r="E1385" t="s">
        <v>208</v>
      </c>
      <c r="F1385">
        <v>8</v>
      </c>
      <c r="G1385" s="85">
        <v>4.9174389653528126</v>
      </c>
      <c r="H1385" s="85">
        <v>27483.452068491439</v>
      </c>
      <c r="I1385" s="85">
        <v>6023.7970253718286</v>
      </c>
      <c r="J1385" s="85">
        <v>135148.19810400615</v>
      </c>
      <c r="K1385" t="s">
        <v>491</v>
      </c>
    </row>
    <row r="1386" spans="2:11" x14ac:dyDescent="0.25">
      <c r="B1386">
        <v>2026</v>
      </c>
      <c r="C1386" t="s">
        <v>484</v>
      </c>
      <c r="D1386">
        <v>2</v>
      </c>
      <c r="E1386" t="s">
        <v>208</v>
      </c>
      <c r="F1386">
        <v>8</v>
      </c>
      <c r="G1386" s="85">
        <v>0</v>
      </c>
      <c r="H1386" s="85">
        <v>27483.452068491439</v>
      </c>
      <c r="I1386" s="85">
        <v>6023.7970253718286</v>
      </c>
      <c r="J1386" s="85">
        <v>0</v>
      </c>
      <c r="K1386" t="s">
        <v>491</v>
      </c>
    </row>
    <row r="1387" spans="2:11" x14ac:dyDescent="0.25">
      <c r="B1387">
        <v>2026</v>
      </c>
      <c r="C1387" t="s">
        <v>485</v>
      </c>
      <c r="D1387">
        <v>1</v>
      </c>
      <c r="E1387" t="s">
        <v>208</v>
      </c>
      <c r="F1387">
        <v>8</v>
      </c>
      <c r="G1387" s="85">
        <v>4.6703539665184417</v>
      </c>
      <c r="H1387" s="85">
        <v>27483.452068491439</v>
      </c>
      <c r="I1387" s="85">
        <v>6023.7970253718286</v>
      </c>
      <c r="J1387" s="85">
        <v>128357.44938169846</v>
      </c>
      <c r="K1387" t="s">
        <v>491</v>
      </c>
    </row>
    <row r="1388" spans="2:11" x14ac:dyDescent="0.25">
      <c r="B1388">
        <v>2026</v>
      </c>
      <c r="C1388" t="s">
        <v>485</v>
      </c>
      <c r="D1388">
        <v>2</v>
      </c>
      <c r="E1388" t="s">
        <v>208</v>
      </c>
      <c r="F1388">
        <v>8</v>
      </c>
      <c r="G1388" s="85">
        <v>0</v>
      </c>
      <c r="H1388" s="85">
        <v>27483.452068491439</v>
      </c>
      <c r="I1388" s="85">
        <v>6023.7970253718286</v>
      </c>
      <c r="J1388" s="85">
        <v>0</v>
      </c>
      <c r="K1388" t="s">
        <v>491</v>
      </c>
    </row>
    <row r="1389" spans="2:11" x14ac:dyDescent="0.25">
      <c r="B1389">
        <v>2026</v>
      </c>
      <c r="C1389" t="s">
        <v>486</v>
      </c>
      <c r="D1389">
        <v>1</v>
      </c>
      <c r="E1389" t="s">
        <v>208</v>
      </c>
      <c r="F1389">
        <v>8</v>
      </c>
      <c r="G1389" s="85">
        <v>4.3090101931937363</v>
      </c>
      <c r="H1389" s="85">
        <v>27483.452068491439</v>
      </c>
      <c r="I1389" s="85">
        <v>6023.7970253718286</v>
      </c>
      <c r="J1389" s="85">
        <v>118426.47510728109</v>
      </c>
      <c r="K1389" t="s">
        <v>491</v>
      </c>
    </row>
    <row r="1390" spans="2:11" x14ac:dyDescent="0.25">
      <c r="B1390">
        <v>2026</v>
      </c>
      <c r="C1390" t="s">
        <v>486</v>
      </c>
      <c r="D1390">
        <v>2</v>
      </c>
      <c r="E1390" t="s">
        <v>208</v>
      </c>
      <c r="F1390">
        <v>8</v>
      </c>
      <c r="G1390" s="85">
        <v>0</v>
      </c>
      <c r="H1390" s="85">
        <v>27483.452068491439</v>
      </c>
      <c r="I1390" s="85">
        <v>6023.7970253718286</v>
      </c>
      <c r="J1390" s="85">
        <v>0</v>
      </c>
      <c r="K1390" t="s">
        <v>491</v>
      </c>
    </row>
    <row r="1391" spans="2:11" x14ac:dyDescent="0.25">
      <c r="B1391">
        <v>2026</v>
      </c>
      <c r="C1391" t="s">
        <v>487</v>
      </c>
      <c r="D1391">
        <v>1</v>
      </c>
      <c r="E1391" t="s">
        <v>208</v>
      </c>
      <c r="F1391">
        <v>8</v>
      </c>
      <c r="G1391" s="85">
        <v>5.1286009865788156</v>
      </c>
      <c r="H1391" s="85">
        <v>27483.452068491439</v>
      </c>
      <c r="I1391" s="85">
        <v>6023.7970253718286</v>
      </c>
      <c r="J1391" s="85">
        <v>140951.65939305679</v>
      </c>
      <c r="K1391" t="s">
        <v>491</v>
      </c>
    </row>
    <row r="1392" spans="2:11" x14ac:dyDescent="0.25">
      <c r="B1392">
        <v>2026</v>
      </c>
      <c r="C1392" t="s">
        <v>487</v>
      </c>
      <c r="D1392">
        <v>2</v>
      </c>
      <c r="E1392" t="s">
        <v>208</v>
      </c>
      <c r="F1392">
        <v>8</v>
      </c>
      <c r="G1392" s="85">
        <v>0</v>
      </c>
      <c r="H1392" s="85">
        <v>27483.452068491439</v>
      </c>
      <c r="I1392" s="85">
        <v>6023.7970253718286</v>
      </c>
      <c r="J1392" s="85">
        <v>0</v>
      </c>
      <c r="K1392" t="s">
        <v>491</v>
      </c>
    </row>
    <row r="1393" spans="2:11" x14ac:dyDescent="0.25">
      <c r="B1393">
        <v>2026</v>
      </c>
      <c r="C1393" t="s">
        <v>488</v>
      </c>
      <c r="D1393">
        <v>1</v>
      </c>
      <c r="E1393" t="s">
        <v>208</v>
      </c>
      <c r="F1393">
        <v>8</v>
      </c>
      <c r="G1393" s="85">
        <v>4.8815159877444456</v>
      </c>
      <c r="H1393" s="85">
        <v>27483.452068491439</v>
      </c>
      <c r="I1393" s="85">
        <v>6023.7970253718286</v>
      </c>
      <c r="J1393" s="85">
        <v>134160.91067074912</v>
      </c>
      <c r="K1393" t="s">
        <v>491</v>
      </c>
    </row>
    <row r="1394" spans="2:11" x14ac:dyDescent="0.25">
      <c r="B1394">
        <v>2026</v>
      </c>
      <c r="C1394" t="s">
        <v>488</v>
      </c>
      <c r="D1394">
        <v>2</v>
      </c>
      <c r="E1394" t="s">
        <v>208</v>
      </c>
      <c r="F1394">
        <v>8</v>
      </c>
      <c r="G1394" s="85">
        <v>0</v>
      </c>
      <c r="H1394" s="85">
        <v>27483.452068491439</v>
      </c>
      <c r="I1394" s="85">
        <v>6023.7970253718286</v>
      </c>
      <c r="J1394" s="85">
        <v>0</v>
      </c>
      <c r="K1394" t="s">
        <v>491</v>
      </c>
    </row>
    <row r="1395" spans="2:11" x14ac:dyDescent="0.25">
      <c r="B1395">
        <v>2026</v>
      </c>
      <c r="C1395" t="s">
        <v>489</v>
      </c>
      <c r="D1395">
        <v>1</v>
      </c>
      <c r="E1395" t="s">
        <v>208</v>
      </c>
      <c r="F1395">
        <v>8</v>
      </c>
      <c r="G1395" s="85">
        <v>4.5201722144197394</v>
      </c>
      <c r="H1395" s="85">
        <v>27483.452068491439</v>
      </c>
      <c r="I1395" s="85">
        <v>6023.7970253718286</v>
      </c>
      <c r="J1395" s="85">
        <v>124229.93639633172</v>
      </c>
      <c r="K1395" t="s">
        <v>491</v>
      </c>
    </row>
    <row r="1396" spans="2:11" x14ac:dyDescent="0.25">
      <c r="B1396">
        <v>2026</v>
      </c>
      <c r="C1396" t="s">
        <v>489</v>
      </c>
      <c r="D1396">
        <v>2</v>
      </c>
      <c r="E1396" t="s">
        <v>208</v>
      </c>
      <c r="F1396">
        <v>8</v>
      </c>
      <c r="G1396" s="85">
        <v>0</v>
      </c>
      <c r="H1396" s="85">
        <v>27483.452068491439</v>
      </c>
      <c r="I1396" s="85">
        <v>6023.7970253718286</v>
      </c>
      <c r="J1396" s="85">
        <v>0</v>
      </c>
      <c r="K1396" t="s">
        <v>491</v>
      </c>
    </row>
    <row r="1397" spans="2:11" x14ac:dyDescent="0.25">
      <c r="B1397">
        <v>2026</v>
      </c>
      <c r="C1397" t="s">
        <v>490</v>
      </c>
      <c r="D1397">
        <v>1</v>
      </c>
      <c r="E1397" t="s">
        <v>208</v>
      </c>
      <c r="F1397">
        <v>8</v>
      </c>
      <c r="G1397" s="85">
        <v>5.3397630078048195</v>
      </c>
      <c r="H1397" s="85">
        <v>27483.452068491439</v>
      </c>
      <c r="I1397" s="85">
        <v>6023.7970253718286</v>
      </c>
      <c r="J1397" s="85">
        <v>146755.12068210743</v>
      </c>
      <c r="K1397" t="s">
        <v>491</v>
      </c>
    </row>
    <row r="1398" spans="2:11" x14ac:dyDescent="0.25">
      <c r="B1398">
        <v>2026</v>
      </c>
      <c r="C1398" t="s">
        <v>490</v>
      </c>
      <c r="D1398">
        <v>2</v>
      </c>
      <c r="E1398" t="s">
        <v>208</v>
      </c>
      <c r="F1398">
        <v>8</v>
      </c>
      <c r="G1398" s="85">
        <v>0</v>
      </c>
      <c r="H1398" s="85">
        <v>27483.452068491439</v>
      </c>
      <c r="I1398" s="85">
        <v>6023.7970253718286</v>
      </c>
      <c r="J1398" s="85">
        <v>0</v>
      </c>
      <c r="K1398" t="s">
        <v>491</v>
      </c>
    </row>
    <row r="1399" spans="2:11" x14ac:dyDescent="0.25">
      <c r="B1399">
        <v>2026</v>
      </c>
      <c r="C1399" t="s">
        <v>479</v>
      </c>
      <c r="D1399">
        <v>1</v>
      </c>
      <c r="E1399" t="s">
        <v>114</v>
      </c>
      <c r="F1399">
        <v>5</v>
      </c>
      <c r="G1399" s="85">
        <v>2.4184539426676936</v>
      </c>
      <c r="H1399" s="85">
        <v>9626.5957446808516</v>
      </c>
      <c r="I1399" s="85">
        <v>2722.7836879432625</v>
      </c>
      <c r="J1399" s="85">
        <v>23281.478433191449</v>
      </c>
      <c r="K1399" t="s">
        <v>491</v>
      </c>
    </row>
    <row r="1400" spans="2:11" x14ac:dyDescent="0.25">
      <c r="B1400">
        <v>2026</v>
      </c>
      <c r="C1400" t="s">
        <v>479</v>
      </c>
      <c r="D1400">
        <v>2</v>
      </c>
      <c r="E1400" t="s">
        <v>114</v>
      </c>
      <c r="F1400">
        <v>5</v>
      </c>
      <c r="G1400" s="85">
        <v>0</v>
      </c>
      <c r="H1400" s="85">
        <v>9626.5957446808516</v>
      </c>
      <c r="I1400" s="85">
        <v>2722.7836879432625</v>
      </c>
      <c r="J1400" s="85">
        <v>0</v>
      </c>
      <c r="K1400" t="s">
        <v>491</v>
      </c>
    </row>
    <row r="1401" spans="2:11" x14ac:dyDescent="0.25">
      <c r="B1401">
        <v>2026</v>
      </c>
      <c r="C1401" t="s">
        <v>480</v>
      </c>
      <c r="D1401">
        <v>1</v>
      </c>
      <c r="E1401" t="s">
        <v>114</v>
      </c>
      <c r="F1401">
        <v>5</v>
      </c>
      <c r="G1401" s="85">
        <v>2.3630860909755316</v>
      </c>
      <c r="H1401" s="85">
        <v>9626.5957446808516</v>
      </c>
      <c r="I1401" s="85">
        <v>2722.7836879432625</v>
      </c>
      <c r="J1401" s="85">
        <v>22748.47450769956</v>
      </c>
      <c r="K1401" t="s">
        <v>491</v>
      </c>
    </row>
    <row r="1402" spans="2:11" x14ac:dyDescent="0.25">
      <c r="B1402">
        <v>2026</v>
      </c>
      <c r="C1402" t="s">
        <v>480</v>
      </c>
      <c r="D1402">
        <v>2</v>
      </c>
      <c r="E1402" t="s">
        <v>114</v>
      </c>
      <c r="F1402">
        <v>5</v>
      </c>
      <c r="G1402" s="85">
        <v>0</v>
      </c>
      <c r="H1402" s="85">
        <v>9626.5957446808516</v>
      </c>
      <c r="I1402" s="85">
        <v>2722.7836879432625</v>
      </c>
      <c r="J1402" s="85">
        <v>0</v>
      </c>
      <c r="K1402" t="s">
        <v>491</v>
      </c>
    </row>
    <row r="1403" spans="2:11" x14ac:dyDescent="0.25">
      <c r="B1403">
        <v>2026</v>
      </c>
      <c r="C1403" t="s">
        <v>481</v>
      </c>
      <c r="D1403">
        <v>1</v>
      </c>
      <c r="E1403" t="s">
        <v>114</v>
      </c>
      <c r="F1403">
        <v>5</v>
      </c>
      <c r="G1403" s="85">
        <v>2.3077182392833722</v>
      </c>
      <c r="H1403" s="85">
        <v>9626.5957446808516</v>
      </c>
      <c r="I1403" s="85">
        <v>2722.7836879432625</v>
      </c>
      <c r="J1403" s="85">
        <v>22215.470582207698</v>
      </c>
      <c r="K1403" t="s">
        <v>491</v>
      </c>
    </row>
    <row r="1404" spans="2:11" x14ac:dyDescent="0.25">
      <c r="B1404">
        <v>2026</v>
      </c>
      <c r="C1404" t="s">
        <v>481</v>
      </c>
      <c r="D1404">
        <v>2</v>
      </c>
      <c r="E1404" t="s">
        <v>114</v>
      </c>
      <c r="F1404">
        <v>5</v>
      </c>
      <c r="G1404" s="85">
        <v>0</v>
      </c>
      <c r="H1404" s="85">
        <v>9626.5957446808516</v>
      </c>
      <c r="I1404" s="85">
        <v>2722.7836879432625</v>
      </c>
      <c r="J1404" s="85">
        <v>0</v>
      </c>
      <c r="K1404" t="s">
        <v>491</v>
      </c>
    </row>
    <row r="1405" spans="2:11" x14ac:dyDescent="0.25">
      <c r="B1405">
        <v>2026</v>
      </c>
      <c r="C1405" t="s">
        <v>482</v>
      </c>
      <c r="D1405">
        <v>1</v>
      </c>
      <c r="E1405" t="s">
        <v>114</v>
      </c>
      <c r="F1405">
        <v>5</v>
      </c>
      <c r="G1405" s="85">
        <v>2.2523503875912105</v>
      </c>
      <c r="H1405" s="85">
        <v>9626.5957446808516</v>
      </c>
      <c r="I1405" s="85">
        <v>2722.7836879432625</v>
      </c>
      <c r="J1405" s="85">
        <v>21682.466656715813</v>
      </c>
      <c r="K1405" t="s">
        <v>491</v>
      </c>
    </row>
    <row r="1406" spans="2:11" x14ac:dyDescent="0.25">
      <c r="B1406">
        <v>2026</v>
      </c>
      <c r="C1406" t="s">
        <v>482</v>
      </c>
      <c r="D1406">
        <v>2</v>
      </c>
      <c r="E1406" t="s">
        <v>114</v>
      </c>
      <c r="F1406">
        <v>5</v>
      </c>
      <c r="G1406" s="85">
        <v>0</v>
      </c>
      <c r="H1406" s="85">
        <v>9626.5957446808516</v>
      </c>
      <c r="I1406" s="85">
        <v>2722.7836879432625</v>
      </c>
      <c r="J1406" s="85">
        <v>0</v>
      </c>
      <c r="K1406" t="s">
        <v>491</v>
      </c>
    </row>
    <row r="1407" spans="2:11" x14ac:dyDescent="0.25">
      <c r="B1407">
        <v>2026</v>
      </c>
      <c r="C1407" t="s">
        <v>483</v>
      </c>
      <c r="D1407">
        <v>1</v>
      </c>
      <c r="E1407" t="s">
        <v>114</v>
      </c>
      <c r="F1407">
        <v>5</v>
      </c>
      <c r="G1407" s="85">
        <v>2.1969825358990516</v>
      </c>
      <c r="H1407" s="85">
        <v>9626.5957446808516</v>
      </c>
      <c r="I1407" s="85">
        <v>2722.7836879432625</v>
      </c>
      <c r="J1407" s="85">
        <v>21149.462731223957</v>
      </c>
      <c r="K1407" t="s">
        <v>491</v>
      </c>
    </row>
    <row r="1408" spans="2:11" x14ac:dyDescent="0.25">
      <c r="B1408">
        <v>2026</v>
      </c>
      <c r="C1408" t="s">
        <v>483</v>
      </c>
      <c r="D1408">
        <v>2</v>
      </c>
      <c r="E1408" t="s">
        <v>114</v>
      </c>
      <c r="F1408">
        <v>5</v>
      </c>
      <c r="G1408" s="85">
        <v>0</v>
      </c>
      <c r="H1408" s="85">
        <v>9626.5957446808516</v>
      </c>
      <c r="I1408" s="85">
        <v>2722.7836879432625</v>
      </c>
      <c r="J1408" s="85">
        <v>0</v>
      </c>
      <c r="K1408" t="s">
        <v>491</v>
      </c>
    </row>
    <row r="1409" spans="2:11" x14ac:dyDescent="0.25">
      <c r="B1409">
        <v>2026</v>
      </c>
      <c r="C1409" t="s">
        <v>484</v>
      </c>
      <c r="D1409">
        <v>1</v>
      </c>
      <c r="E1409" t="s">
        <v>114</v>
      </c>
      <c r="F1409">
        <v>5</v>
      </c>
      <c r="G1409" s="85">
        <v>2.1416146842068895</v>
      </c>
      <c r="H1409" s="85">
        <v>9626.5957446808516</v>
      </c>
      <c r="I1409" s="85">
        <v>2722.7836879432625</v>
      </c>
      <c r="J1409" s="85">
        <v>20616.458805732069</v>
      </c>
      <c r="K1409" t="s">
        <v>491</v>
      </c>
    </row>
    <row r="1410" spans="2:11" x14ac:dyDescent="0.25">
      <c r="B1410">
        <v>2026</v>
      </c>
      <c r="C1410" t="s">
        <v>484</v>
      </c>
      <c r="D1410">
        <v>2</v>
      </c>
      <c r="E1410" t="s">
        <v>114</v>
      </c>
      <c r="F1410">
        <v>5</v>
      </c>
      <c r="G1410" s="85">
        <v>0</v>
      </c>
      <c r="H1410" s="85">
        <v>9626.5957446808516</v>
      </c>
      <c r="I1410" s="85">
        <v>2722.7836879432625</v>
      </c>
      <c r="J1410" s="85">
        <v>0</v>
      </c>
      <c r="K1410" t="s">
        <v>491</v>
      </c>
    </row>
    <row r="1411" spans="2:11" x14ac:dyDescent="0.25">
      <c r="B1411">
        <v>2026</v>
      </c>
      <c r="C1411" t="s">
        <v>485</v>
      </c>
      <c r="D1411">
        <v>1</v>
      </c>
      <c r="E1411" t="s">
        <v>114</v>
      </c>
      <c r="F1411">
        <v>5</v>
      </c>
      <c r="G1411" s="85">
        <v>2.086246832514731</v>
      </c>
      <c r="H1411" s="85">
        <v>9626.5957446808516</v>
      </c>
      <c r="I1411" s="85">
        <v>2722.7836879432625</v>
      </c>
      <c r="J1411" s="85">
        <v>20083.454880240213</v>
      </c>
      <c r="K1411" t="s">
        <v>491</v>
      </c>
    </row>
    <row r="1412" spans="2:11" x14ac:dyDescent="0.25">
      <c r="B1412">
        <v>2026</v>
      </c>
      <c r="C1412" t="s">
        <v>485</v>
      </c>
      <c r="D1412">
        <v>2</v>
      </c>
      <c r="E1412" t="s">
        <v>114</v>
      </c>
      <c r="F1412">
        <v>5</v>
      </c>
      <c r="G1412" s="85">
        <v>0</v>
      </c>
      <c r="H1412" s="85">
        <v>9626.5957446808516</v>
      </c>
      <c r="I1412" s="85">
        <v>2722.7836879432625</v>
      </c>
      <c r="J1412" s="85">
        <v>0</v>
      </c>
      <c r="K1412" t="s">
        <v>491</v>
      </c>
    </row>
    <row r="1413" spans="2:11" x14ac:dyDescent="0.25">
      <c r="B1413">
        <v>2026</v>
      </c>
      <c r="C1413" t="s">
        <v>486</v>
      </c>
      <c r="D1413">
        <v>1</v>
      </c>
      <c r="E1413" t="s">
        <v>114</v>
      </c>
      <c r="F1413">
        <v>5</v>
      </c>
      <c r="G1413" s="85">
        <v>2.0308789808225689</v>
      </c>
      <c r="H1413" s="85">
        <v>9626.5957446808516</v>
      </c>
      <c r="I1413" s="85">
        <v>2722.7836879432625</v>
      </c>
      <c r="J1413" s="85">
        <v>19550.450954748325</v>
      </c>
      <c r="K1413" t="s">
        <v>491</v>
      </c>
    </row>
    <row r="1414" spans="2:11" x14ac:dyDescent="0.25">
      <c r="B1414">
        <v>2026</v>
      </c>
      <c r="C1414" t="s">
        <v>486</v>
      </c>
      <c r="D1414">
        <v>2</v>
      </c>
      <c r="E1414" t="s">
        <v>114</v>
      </c>
      <c r="F1414">
        <v>5</v>
      </c>
      <c r="G1414" s="85">
        <v>0</v>
      </c>
      <c r="H1414" s="85">
        <v>9626.5957446808516</v>
      </c>
      <c r="I1414" s="85">
        <v>2722.7836879432625</v>
      </c>
      <c r="J1414" s="85">
        <v>0</v>
      </c>
      <c r="K1414" t="s">
        <v>491</v>
      </c>
    </row>
    <row r="1415" spans="2:11" x14ac:dyDescent="0.25">
      <c r="B1415">
        <v>2026</v>
      </c>
      <c r="C1415" t="s">
        <v>487</v>
      </c>
      <c r="D1415">
        <v>1</v>
      </c>
      <c r="E1415" t="s">
        <v>114</v>
      </c>
      <c r="F1415">
        <v>5</v>
      </c>
      <c r="G1415" s="85">
        <v>1.9755111291304099</v>
      </c>
      <c r="H1415" s="85">
        <v>9626.5957446808516</v>
      </c>
      <c r="I1415" s="85">
        <v>2722.7836879432625</v>
      </c>
      <c r="J1415" s="85">
        <v>19017.447029256469</v>
      </c>
      <c r="K1415" t="s">
        <v>491</v>
      </c>
    </row>
    <row r="1416" spans="2:11" x14ac:dyDescent="0.25">
      <c r="B1416">
        <v>2026</v>
      </c>
      <c r="C1416" t="s">
        <v>487</v>
      </c>
      <c r="D1416">
        <v>2</v>
      </c>
      <c r="E1416" t="s">
        <v>114</v>
      </c>
      <c r="F1416">
        <v>5</v>
      </c>
      <c r="G1416" s="85">
        <v>0</v>
      </c>
      <c r="H1416" s="85">
        <v>9626.5957446808516</v>
      </c>
      <c r="I1416" s="85">
        <v>2722.7836879432625</v>
      </c>
      <c r="J1416" s="85">
        <v>0</v>
      </c>
      <c r="K1416" t="s">
        <v>491</v>
      </c>
    </row>
    <row r="1417" spans="2:11" x14ac:dyDescent="0.25">
      <c r="B1417">
        <v>2026</v>
      </c>
      <c r="C1417" t="s">
        <v>488</v>
      </c>
      <c r="D1417">
        <v>1</v>
      </c>
      <c r="E1417" t="s">
        <v>114</v>
      </c>
      <c r="F1417">
        <v>5</v>
      </c>
      <c r="G1417" s="85">
        <v>1.9201432774382476</v>
      </c>
      <c r="H1417" s="85">
        <v>9626.5957446808516</v>
      </c>
      <c r="I1417" s="85">
        <v>2722.7836879432625</v>
      </c>
      <c r="J1417" s="85">
        <v>18484.443103764577</v>
      </c>
      <c r="K1417" t="s">
        <v>491</v>
      </c>
    </row>
    <row r="1418" spans="2:11" x14ac:dyDescent="0.25">
      <c r="B1418">
        <v>2026</v>
      </c>
      <c r="C1418" t="s">
        <v>488</v>
      </c>
      <c r="D1418">
        <v>2</v>
      </c>
      <c r="E1418" t="s">
        <v>114</v>
      </c>
      <c r="F1418">
        <v>5</v>
      </c>
      <c r="G1418" s="85">
        <v>0</v>
      </c>
      <c r="H1418" s="85">
        <v>9626.5957446808516</v>
      </c>
      <c r="I1418" s="85">
        <v>2722.7836879432625</v>
      </c>
      <c r="J1418" s="85">
        <v>0</v>
      </c>
      <c r="K1418" t="s">
        <v>491</v>
      </c>
    </row>
    <row r="1419" spans="2:11" x14ac:dyDescent="0.25">
      <c r="B1419">
        <v>2026</v>
      </c>
      <c r="C1419" t="s">
        <v>489</v>
      </c>
      <c r="D1419">
        <v>1</v>
      </c>
      <c r="E1419" t="s">
        <v>114</v>
      </c>
      <c r="F1419">
        <v>5</v>
      </c>
      <c r="G1419" s="85">
        <v>1.8647754257460893</v>
      </c>
      <c r="H1419" s="85">
        <v>9626.5957446808516</v>
      </c>
      <c r="I1419" s="85">
        <v>2722.7836879432625</v>
      </c>
      <c r="J1419" s="85">
        <v>17951.439178272725</v>
      </c>
      <c r="K1419" t="s">
        <v>491</v>
      </c>
    </row>
    <row r="1420" spans="2:11" x14ac:dyDescent="0.25">
      <c r="B1420">
        <v>2026</v>
      </c>
      <c r="C1420" t="s">
        <v>489</v>
      </c>
      <c r="D1420">
        <v>2</v>
      </c>
      <c r="E1420" t="s">
        <v>114</v>
      </c>
      <c r="F1420">
        <v>5</v>
      </c>
      <c r="G1420" s="85">
        <v>0</v>
      </c>
      <c r="H1420" s="85">
        <v>9626.5957446808516</v>
      </c>
      <c r="I1420" s="85">
        <v>2722.7836879432625</v>
      </c>
      <c r="J1420" s="85">
        <v>0</v>
      </c>
      <c r="K1420" t="s">
        <v>491</v>
      </c>
    </row>
    <row r="1421" spans="2:11" x14ac:dyDescent="0.25">
      <c r="B1421">
        <v>2026</v>
      </c>
      <c r="C1421" t="s">
        <v>490</v>
      </c>
      <c r="D1421">
        <v>1</v>
      </c>
      <c r="E1421" t="s">
        <v>114</v>
      </c>
      <c r="F1421">
        <v>5</v>
      </c>
      <c r="G1421" s="85">
        <v>1.8094075740539268</v>
      </c>
      <c r="H1421" s="85">
        <v>9626.5957446808516</v>
      </c>
      <c r="I1421" s="85">
        <v>2722.7836879432625</v>
      </c>
      <c r="J1421" s="85">
        <v>17418.435252780833</v>
      </c>
      <c r="K1421" t="s">
        <v>491</v>
      </c>
    </row>
    <row r="1422" spans="2:11" x14ac:dyDescent="0.25">
      <c r="B1422">
        <v>2026</v>
      </c>
      <c r="C1422" t="s">
        <v>490</v>
      </c>
      <c r="D1422">
        <v>2</v>
      </c>
      <c r="E1422" t="s">
        <v>114</v>
      </c>
      <c r="F1422">
        <v>5</v>
      </c>
      <c r="G1422" s="85">
        <v>0</v>
      </c>
      <c r="H1422" s="85">
        <v>9626.5957446808516</v>
      </c>
      <c r="I1422" s="85">
        <v>2722.7836879432625</v>
      </c>
      <c r="J1422" s="85">
        <v>0</v>
      </c>
      <c r="K1422" t="s">
        <v>491</v>
      </c>
    </row>
    <row r="1423" spans="2:11" x14ac:dyDescent="0.25">
      <c r="B1423">
        <v>2026</v>
      </c>
      <c r="C1423" t="s">
        <v>479</v>
      </c>
      <c r="D1423">
        <v>1</v>
      </c>
      <c r="E1423" t="s">
        <v>169</v>
      </c>
      <c r="F1423">
        <v>28</v>
      </c>
      <c r="G1423" s="85">
        <v>1.6221438902773166</v>
      </c>
      <c r="H1423" s="85">
        <v>22963.846685082874</v>
      </c>
      <c r="I1423" s="85">
        <v>5596.9095303867407</v>
      </c>
      <c r="J1423" s="85">
        <v>37250.663597472194</v>
      </c>
      <c r="K1423" t="s">
        <v>491</v>
      </c>
    </row>
    <row r="1424" spans="2:11" x14ac:dyDescent="0.25">
      <c r="B1424">
        <v>2026</v>
      </c>
      <c r="C1424" t="s">
        <v>479</v>
      </c>
      <c r="D1424">
        <v>2</v>
      </c>
      <c r="E1424" t="s">
        <v>169</v>
      </c>
      <c r="F1424">
        <v>28</v>
      </c>
      <c r="G1424" s="85">
        <v>1.9636478671778042</v>
      </c>
      <c r="H1424" s="85">
        <v>22963.846685082874</v>
      </c>
      <c r="I1424" s="85">
        <v>5596.9095303867407</v>
      </c>
      <c r="J1424" s="85">
        <v>45092.908565361075</v>
      </c>
      <c r="K1424" t="s">
        <v>491</v>
      </c>
    </row>
    <row r="1425" spans="2:11" x14ac:dyDescent="0.25">
      <c r="B1425">
        <v>2026</v>
      </c>
      <c r="C1425" t="s">
        <v>480</v>
      </c>
      <c r="D1425">
        <v>1</v>
      </c>
      <c r="E1425" t="s">
        <v>169</v>
      </c>
      <c r="F1425">
        <v>28</v>
      </c>
      <c r="G1425" s="85">
        <v>1.6449259566767962</v>
      </c>
      <c r="H1425" s="85">
        <v>22963.846685082874</v>
      </c>
      <c r="I1425" s="85">
        <v>5596.9095303867407</v>
      </c>
      <c r="J1425" s="85">
        <v>37773.827477439219</v>
      </c>
      <c r="K1425" t="s">
        <v>491</v>
      </c>
    </row>
    <row r="1426" spans="2:11" x14ac:dyDescent="0.25">
      <c r="B1426">
        <v>2026</v>
      </c>
      <c r="C1426" t="s">
        <v>480</v>
      </c>
      <c r="D1426">
        <v>2</v>
      </c>
      <c r="E1426" t="s">
        <v>169</v>
      </c>
      <c r="F1426">
        <v>28</v>
      </c>
      <c r="G1426" s="85">
        <v>1.9912261580824375</v>
      </c>
      <c r="H1426" s="85">
        <v>22963.846685082874</v>
      </c>
      <c r="I1426" s="85">
        <v>5596.9095303867407</v>
      </c>
      <c r="J1426" s="85">
        <v>45726.212209531688</v>
      </c>
      <c r="K1426" t="s">
        <v>491</v>
      </c>
    </row>
    <row r="1427" spans="2:11" x14ac:dyDescent="0.25">
      <c r="B1427">
        <v>2026</v>
      </c>
      <c r="C1427" t="s">
        <v>481</v>
      </c>
      <c r="D1427">
        <v>1</v>
      </c>
      <c r="E1427" t="s">
        <v>169</v>
      </c>
      <c r="F1427">
        <v>28</v>
      </c>
      <c r="G1427" s="85">
        <v>1.6677080230762751</v>
      </c>
      <c r="H1427" s="85">
        <v>22963.846685082874</v>
      </c>
      <c r="I1427" s="85">
        <v>5596.9095303867407</v>
      </c>
      <c r="J1427" s="85">
        <v>38296.99135740623</v>
      </c>
      <c r="K1427" t="s">
        <v>491</v>
      </c>
    </row>
    <row r="1428" spans="2:11" x14ac:dyDescent="0.25">
      <c r="B1428">
        <v>2026</v>
      </c>
      <c r="C1428" t="s">
        <v>481</v>
      </c>
      <c r="D1428">
        <v>2</v>
      </c>
      <c r="E1428" t="s">
        <v>169</v>
      </c>
      <c r="F1428">
        <v>28</v>
      </c>
      <c r="G1428" s="85">
        <v>2.01880444898707</v>
      </c>
      <c r="H1428" s="85">
        <v>22963.846685082874</v>
      </c>
      <c r="I1428" s="85">
        <v>5596.9095303867407</v>
      </c>
      <c r="J1428" s="85">
        <v>46359.515853702287</v>
      </c>
      <c r="K1428" t="s">
        <v>491</v>
      </c>
    </row>
    <row r="1429" spans="2:11" x14ac:dyDescent="0.25">
      <c r="B1429">
        <v>2026</v>
      </c>
      <c r="C1429" t="s">
        <v>482</v>
      </c>
      <c r="D1429">
        <v>1</v>
      </c>
      <c r="E1429" t="s">
        <v>169</v>
      </c>
      <c r="F1429">
        <v>28</v>
      </c>
      <c r="G1429" s="85">
        <v>1.6904900894757546</v>
      </c>
      <c r="H1429" s="85">
        <v>22963.846685082874</v>
      </c>
      <c r="I1429" s="85">
        <v>5596.9095303867407</v>
      </c>
      <c r="J1429" s="85">
        <v>38820.155237373256</v>
      </c>
      <c r="K1429" t="s">
        <v>491</v>
      </c>
    </row>
    <row r="1430" spans="2:11" x14ac:dyDescent="0.25">
      <c r="B1430">
        <v>2026</v>
      </c>
      <c r="C1430" t="s">
        <v>482</v>
      </c>
      <c r="D1430">
        <v>2</v>
      </c>
      <c r="E1430" t="s">
        <v>169</v>
      </c>
      <c r="F1430">
        <v>28</v>
      </c>
      <c r="G1430" s="85">
        <v>2.0463827398917029</v>
      </c>
      <c r="H1430" s="85">
        <v>22963.846685082874</v>
      </c>
      <c r="I1430" s="85">
        <v>5596.9095303867407</v>
      </c>
      <c r="J1430" s="85">
        <v>46992.819497872893</v>
      </c>
      <c r="K1430" t="s">
        <v>491</v>
      </c>
    </row>
    <row r="1431" spans="2:11" x14ac:dyDescent="0.25">
      <c r="B1431">
        <v>2026</v>
      </c>
      <c r="C1431" t="s">
        <v>483</v>
      </c>
      <c r="D1431">
        <v>1</v>
      </c>
      <c r="E1431" t="s">
        <v>169</v>
      </c>
      <c r="F1431">
        <v>28</v>
      </c>
      <c r="G1431" s="85">
        <v>1.7132721558752333</v>
      </c>
      <c r="H1431" s="85">
        <v>22963.846685082874</v>
      </c>
      <c r="I1431" s="85">
        <v>5596.9095303867407</v>
      </c>
      <c r="J1431" s="85">
        <v>39343.319117340267</v>
      </c>
      <c r="K1431" t="s">
        <v>491</v>
      </c>
    </row>
    <row r="1432" spans="2:11" x14ac:dyDescent="0.25">
      <c r="B1432">
        <v>2026</v>
      </c>
      <c r="C1432" t="s">
        <v>483</v>
      </c>
      <c r="D1432">
        <v>2</v>
      </c>
      <c r="E1432" t="s">
        <v>169</v>
      </c>
      <c r="F1432">
        <v>28</v>
      </c>
      <c r="G1432" s="85">
        <v>2.073961030796335</v>
      </c>
      <c r="H1432" s="85">
        <v>22963.846685082874</v>
      </c>
      <c r="I1432" s="85">
        <v>5596.9095303867407</v>
      </c>
      <c r="J1432" s="85">
        <v>47626.123142043478</v>
      </c>
      <c r="K1432" t="s">
        <v>491</v>
      </c>
    </row>
    <row r="1433" spans="2:11" x14ac:dyDescent="0.25">
      <c r="B1433">
        <v>2026</v>
      </c>
      <c r="C1433" t="s">
        <v>484</v>
      </c>
      <c r="D1433">
        <v>1</v>
      </c>
      <c r="E1433" t="s">
        <v>169</v>
      </c>
      <c r="F1433">
        <v>28</v>
      </c>
      <c r="G1433" s="85">
        <v>1.7360542222747131</v>
      </c>
      <c r="H1433" s="85">
        <v>22963.846685082874</v>
      </c>
      <c r="I1433" s="85">
        <v>5596.9095303867407</v>
      </c>
      <c r="J1433" s="85">
        <v>39866.482997307299</v>
      </c>
      <c r="K1433" t="s">
        <v>491</v>
      </c>
    </row>
    <row r="1434" spans="2:11" x14ac:dyDescent="0.25">
      <c r="B1434">
        <v>2026</v>
      </c>
      <c r="C1434" t="s">
        <v>484</v>
      </c>
      <c r="D1434">
        <v>2</v>
      </c>
      <c r="E1434" t="s">
        <v>169</v>
      </c>
      <c r="F1434">
        <v>28</v>
      </c>
      <c r="G1434" s="85">
        <v>2.1015393217009684</v>
      </c>
      <c r="H1434" s="85">
        <v>22963.846685082874</v>
      </c>
      <c r="I1434" s="85">
        <v>5596.9095303867407</v>
      </c>
      <c r="J1434" s="85">
        <v>48259.426786214091</v>
      </c>
      <c r="K1434" t="s">
        <v>491</v>
      </c>
    </row>
    <row r="1435" spans="2:11" x14ac:dyDescent="0.25">
      <c r="B1435">
        <v>2026</v>
      </c>
      <c r="C1435" t="s">
        <v>485</v>
      </c>
      <c r="D1435">
        <v>1</v>
      </c>
      <c r="E1435" t="s">
        <v>169</v>
      </c>
      <c r="F1435">
        <v>28</v>
      </c>
      <c r="G1435" s="85">
        <v>1.7588362886741919</v>
      </c>
      <c r="H1435" s="85">
        <v>22963.846685082874</v>
      </c>
      <c r="I1435" s="85">
        <v>5596.9095303867407</v>
      </c>
      <c r="J1435" s="85">
        <v>40389.64687727431</v>
      </c>
      <c r="K1435" t="s">
        <v>491</v>
      </c>
    </row>
    <row r="1436" spans="2:11" x14ac:dyDescent="0.25">
      <c r="B1436">
        <v>2026</v>
      </c>
      <c r="C1436" t="s">
        <v>485</v>
      </c>
      <c r="D1436">
        <v>2</v>
      </c>
      <c r="E1436" t="s">
        <v>169</v>
      </c>
      <c r="F1436">
        <v>28</v>
      </c>
      <c r="G1436" s="85">
        <v>2.1291176126056008</v>
      </c>
      <c r="H1436" s="85">
        <v>22963.846685082874</v>
      </c>
      <c r="I1436" s="85">
        <v>5596.9095303867407</v>
      </c>
      <c r="J1436" s="85">
        <v>48892.73043038469</v>
      </c>
      <c r="K1436" t="s">
        <v>491</v>
      </c>
    </row>
    <row r="1437" spans="2:11" x14ac:dyDescent="0.25">
      <c r="B1437">
        <v>2026</v>
      </c>
      <c r="C1437" t="s">
        <v>486</v>
      </c>
      <c r="D1437">
        <v>1</v>
      </c>
      <c r="E1437" t="s">
        <v>169</v>
      </c>
      <c r="F1437">
        <v>28</v>
      </c>
      <c r="G1437" s="85">
        <v>1.7816183550736715</v>
      </c>
      <c r="H1437" s="85">
        <v>22963.846685082874</v>
      </c>
      <c r="I1437" s="85">
        <v>5596.9095303867407</v>
      </c>
      <c r="J1437" s="85">
        <v>40912.810757241336</v>
      </c>
      <c r="K1437" t="s">
        <v>491</v>
      </c>
    </row>
    <row r="1438" spans="2:11" x14ac:dyDescent="0.25">
      <c r="B1438">
        <v>2026</v>
      </c>
      <c r="C1438" t="s">
        <v>486</v>
      </c>
      <c r="D1438">
        <v>2</v>
      </c>
      <c r="E1438" t="s">
        <v>169</v>
      </c>
      <c r="F1438">
        <v>28</v>
      </c>
      <c r="G1438" s="85">
        <v>2.1566959035102338</v>
      </c>
      <c r="H1438" s="85">
        <v>22963.846685082874</v>
      </c>
      <c r="I1438" s="85">
        <v>5596.9095303867407</v>
      </c>
      <c r="J1438" s="85">
        <v>49526.034074555297</v>
      </c>
      <c r="K1438" t="s">
        <v>491</v>
      </c>
    </row>
    <row r="1439" spans="2:11" x14ac:dyDescent="0.25">
      <c r="B1439">
        <v>2026</v>
      </c>
      <c r="C1439" t="s">
        <v>487</v>
      </c>
      <c r="D1439">
        <v>1</v>
      </c>
      <c r="E1439" t="s">
        <v>169</v>
      </c>
      <c r="F1439">
        <v>28</v>
      </c>
      <c r="G1439" s="85">
        <v>1.8044004214731504</v>
      </c>
      <c r="H1439" s="85">
        <v>22963.846685082874</v>
      </c>
      <c r="I1439" s="85">
        <v>5596.9095303867407</v>
      </c>
      <c r="J1439" s="85">
        <v>41435.974637208346</v>
      </c>
      <c r="K1439" t="s">
        <v>491</v>
      </c>
    </row>
    <row r="1440" spans="2:11" x14ac:dyDescent="0.25">
      <c r="B1440">
        <v>2026</v>
      </c>
      <c r="C1440" t="s">
        <v>487</v>
      </c>
      <c r="D1440">
        <v>2</v>
      </c>
      <c r="E1440" t="s">
        <v>169</v>
      </c>
      <c r="F1440">
        <v>28</v>
      </c>
      <c r="G1440" s="85">
        <v>2.1842741944148663</v>
      </c>
      <c r="H1440" s="85">
        <v>22963.846685082874</v>
      </c>
      <c r="I1440" s="85">
        <v>5596.9095303867407</v>
      </c>
      <c r="J1440" s="85">
        <v>50159.337718725888</v>
      </c>
      <c r="K1440" t="s">
        <v>491</v>
      </c>
    </row>
    <row r="1441" spans="2:11" x14ac:dyDescent="0.25">
      <c r="B1441">
        <v>2026</v>
      </c>
      <c r="C1441" t="s">
        <v>488</v>
      </c>
      <c r="D1441">
        <v>1</v>
      </c>
      <c r="E1441" t="s">
        <v>169</v>
      </c>
      <c r="F1441">
        <v>28</v>
      </c>
      <c r="G1441" s="85">
        <v>1.8271824878726304</v>
      </c>
      <c r="H1441" s="85">
        <v>22963.846685082874</v>
      </c>
      <c r="I1441" s="85">
        <v>5596.9095303867407</v>
      </c>
      <c r="J1441" s="85">
        <v>41959.138517175379</v>
      </c>
      <c r="K1441" t="s">
        <v>491</v>
      </c>
    </row>
    <row r="1442" spans="2:11" x14ac:dyDescent="0.25">
      <c r="B1442">
        <v>2026</v>
      </c>
      <c r="C1442" t="s">
        <v>488</v>
      </c>
      <c r="D1442">
        <v>2</v>
      </c>
      <c r="E1442" t="s">
        <v>169</v>
      </c>
      <c r="F1442">
        <v>28</v>
      </c>
      <c r="G1442" s="85">
        <v>2.2118524853195001</v>
      </c>
      <c r="H1442" s="85">
        <v>22963.846685082874</v>
      </c>
      <c r="I1442" s="85">
        <v>5596.9095303867407</v>
      </c>
      <c r="J1442" s="85">
        <v>50792.641362896517</v>
      </c>
      <c r="K1442" t="s">
        <v>491</v>
      </c>
    </row>
    <row r="1443" spans="2:11" x14ac:dyDescent="0.25">
      <c r="B1443">
        <v>2026</v>
      </c>
      <c r="C1443" t="s">
        <v>489</v>
      </c>
      <c r="D1443">
        <v>1</v>
      </c>
      <c r="E1443" t="s">
        <v>169</v>
      </c>
      <c r="F1443">
        <v>28</v>
      </c>
      <c r="G1443" s="85">
        <v>1.8499645542721088</v>
      </c>
      <c r="H1443" s="85">
        <v>22963.846685082874</v>
      </c>
      <c r="I1443" s="85">
        <v>5596.9095303867407</v>
      </c>
      <c r="J1443" s="85">
        <v>42482.302397142383</v>
      </c>
      <c r="K1443" t="s">
        <v>491</v>
      </c>
    </row>
    <row r="1444" spans="2:11" x14ac:dyDescent="0.25">
      <c r="B1444">
        <v>2026</v>
      </c>
      <c r="C1444" t="s">
        <v>489</v>
      </c>
      <c r="D1444">
        <v>2</v>
      </c>
      <c r="E1444" t="s">
        <v>169</v>
      </c>
      <c r="F1444">
        <v>28</v>
      </c>
      <c r="G1444" s="85">
        <v>2.2394307762241317</v>
      </c>
      <c r="H1444" s="85">
        <v>22963.846685082874</v>
      </c>
      <c r="I1444" s="85">
        <v>5596.9095303867407</v>
      </c>
      <c r="J1444" s="85">
        <v>51425.945007067094</v>
      </c>
      <c r="K1444" t="s">
        <v>491</v>
      </c>
    </row>
    <row r="1445" spans="2:11" x14ac:dyDescent="0.25">
      <c r="B1445">
        <v>2026</v>
      </c>
      <c r="C1445" t="s">
        <v>490</v>
      </c>
      <c r="D1445">
        <v>1</v>
      </c>
      <c r="E1445" t="s">
        <v>169</v>
      </c>
      <c r="F1445">
        <v>28</v>
      </c>
      <c r="G1445" s="85">
        <v>1.872746620671589</v>
      </c>
      <c r="H1445" s="85">
        <v>22963.846685082874</v>
      </c>
      <c r="I1445" s="85">
        <v>5596.9095303867407</v>
      </c>
      <c r="J1445" s="85">
        <v>43005.466277109423</v>
      </c>
      <c r="K1445" t="s">
        <v>491</v>
      </c>
    </row>
    <row r="1446" spans="2:11" x14ac:dyDescent="0.25">
      <c r="B1446">
        <v>2026</v>
      </c>
      <c r="C1446" t="s">
        <v>490</v>
      </c>
      <c r="D1446">
        <v>2</v>
      </c>
      <c r="E1446" t="s">
        <v>169</v>
      </c>
      <c r="F1446">
        <v>28</v>
      </c>
      <c r="G1446" s="85">
        <v>2.2670090671287655</v>
      </c>
      <c r="H1446" s="85">
        <v>22963.846685082874</v>
      </c>
      <c r="I1446" s="85">
        <v>5596.9095303867407</v>
      </c>
      <c r="J1446" s="85">
        <v>52059.248651237722</v>
      </c>
      <c r="K1446" t="s">
        <v>491</v>
      </c>
    </row>
    <row r="1447" spans="2:11" x14ac:dyDescent="0.25">
      <c r="B1447">
        <v>2026</v>
      </c>
      <c r="C1447" t="s">
        <v>479</v>
      </c>
      <c r="D1447">
        <v>1</v>
      </c>
      <c r="E1447" t="s">
        <v>114</v>
      </c>
      <c r="F1447">
        <v>23</v>
      </c>
      <c r="G1447" s="85">
        <v>2.6165241962801322</v>
      </c>
      <c r="H1447" s="85">
        <v>9626.5957446808516</v>
      </c>
      <c r="I1447" s="85">
        <v>2722.7836879432625</v>
      </c>
      <c r="J1447" s="85">
        <v>25188.220693764804</v>
      </c>
      <c r="K1447" t="s">
        <v>491</v>
      </c>
    </row>
    <row r="1448" spans="2:11" x14ac:dyDescent="0.25">
      <c r="B1448">
        <v>2026</v>
      </c>
      <c r="C1448" t="s">
        <v>479</v>
      </c>
      <c r="D1448">
        <v>2</v>
      </c>
      <c r="E1448" t="s">
        <v>114</v>
      </c>
      <c r="F1448">
        <v>23</v>
      </c>
      <c r="G1448" s="85">
        <v>0.91578346869804639</v>
      </c>
      <c r="H1448" s="85">
        <v>9626.5957446808516</v>
      </c>
      <c r="I1448" s="85">
        <v>2722.7836879432625</v>
      </c>
      <c r="J1448" s="85">
        <v>8815.8772428176835</v>
      </c>
      <c r="K1448" t="s">
        <v>491</v>
      </c>
    </row>
    <row r="1449" spans="2:11" x14ac:dyDescent="0.25">
      <c r="B1449">
        <v>2026</v>
      </c>
      <c r="C1449" t="s">
        <v>480</v>
      </c>
      <c r="D1449">
        <v>1</v>
      </c>
      <c r="E1449" t="s">
        <v>114</v>
      </c>
      <c r="F1449">
        <v>23</v>
      </c>
      <c r="G1449" s="85">
        <v>1.0651837690101194</v>
      </c>
      <c r="H1449" s="85">
        <v>9626.5957446808516</v>
      </c>
      <c r="I1449" s="85">
        <v>2722.7836879432625</v>
      </c>
      <c r="J1449" s="85">
        <v>10254.093538055926</v>
      </c>
      <c r="K1449" t="s">
        <v>491</v>
      </c>
    </row>
    <row r="1450" spans="2:11" x14ac:dyDescent="0.25">
      <c r="B1450">
        <v>2026</v>
      </c>
      <c r="C1450" t="s">
        <v>480</v>
      </c>
      <c r="D1450">
        <v>2</v>
      </c>
      <c r="E1450" t="s">
        <v>114</v>
      </c>
      <c r="F1450">
        <v>23</v>
      </c>
      <c r="G1450" s="85">
        <v>0.3728143191535418</v>
      </c>
      <c r="H1450" s="85">
        <v>9626.5957446808516</v>
      </c>
      <c r="I1450" s="85">
        <v>2722.7836879432625</v>
      </c>
      <c r="J1450" s="85">
        <v>3588.9327383195741</v>
      </c>
      <c r="K1450" t="s">
        <v>491</v>
      </c>
    </row>
    <row r="1451" spans="2:11" x14ac:dyDescent="0.25">
      <c r="B1451">
        <v>2026</v>
      </c>
      <c r="C1451" t="s">
        <v>481</v>
      </c>
      <c r="D1451">
        <v>1</v>
      </c>
      <c r="E1451" t="s">
        <v>114</v>
      </c>
      <c r="F1451">
        <v>23</v>
      </c>
      <c r="G1451" s="85">
        <v>1.5332804198432148</v>
      </c>
      <c r="H1451" s="85">
        <v>9626.5957446808516</v>
      </c>
      <c r="I1451" s="85">
        <v>2722.7836879432625</v>
      </c>
      <c r="J1451" s="85">
        <v>14760.270765065161</v>
      </c>
      <c r="K1451" t="s">
        <v>491</v>
      </c>
    </row>
    <row r="1452" spans="2:11" x14ac:dyDescent="0.25">
      <c r="B1452">
        <v>2026</v>
      </c>
      <c r="C1452" t="s">
        <v>481</v>
      </c>
      <c r="D1452">
        <v>2</v>
      </c>
      <c r="E1452" t="s">
        <v>114</v>
      </c>
      <c r="F1452">
        <v>23</v>
      </c>
      <c r="G1452" s="85">
        <v>0.53664814694512541</v>
      </c>
      <c r="H1452" s="85">
        <v>9626.5957446808516</v>
      </c>
      <c r="I1452" s="85">
        <v>2722.7836879432625</v>
      </c>
      <c r="J1452" s="85">
        <v>5166.0947677728091</v>
      </c>
      <c r="K1452" t="s">
        <v>491</v>
      </c>
    </row>
    <row r="1453" spans="2:11" x14ac:dyDescent="0.25">
      <c r="B1453">
        <v>2026</v>
      </c>
      <c r="C1453" t="s">
        <v>482</v>
      </c>
      <c r="D1453">
        <v>1</v>
      </c>
      <c r="E1453" t="s">
        <v>114</v>
      </c>
      <c r="F1453">
        <v>23</v>
      </c>
      <c r="G1453" s="85">
        <v>3.6916345156972441</v>
      </c>
      <c r="H1453" s="85">
        <v>9626.5957446808516</v>
      </c>
      <c r="I1453" s="85">
        <v>2722.7836879432625</v>
      </c>
      <c r="J1453" s="85">
        <v>35537.873119728043</v>
      </c>
      <c r="K1453" t="s">
        <v>491</v>
      </c>
    </row>
    <row r="1454" spans="2:11" x14ac:dyDescent="0.25">
      <c r="B1454">
        <v>2026</v>
      </c>
      <c r="C1454" t="s">
        <v>482</v>
      </c>
      <c r="D1454">
        <v>2</v>
      </c>
      <c r="E1454" t="s">
        <v>114</v>
      </c>
      <c r="F1454">
        <v>23</v>
      </c>
      <c r="G1454" s="85">
        <v>1.292072080494036</v>
      </c>
      <c r="H1454" s="85">
        <v>9626.5957446808516</v>
      </c>
      <c r="I1454" s="85">
        <v>2722.7836879432625</v>
      </c>
      <c r="J1454" s="85">
        <v>12438.255591904821</v>
      </c>
      <c r="K1454" t="s">
        <v>491</v>
      </c>
    </row>
    <row r="1455" spans="2:11" x14ac:dyDescent="0.25">
      <c r="B1455">
        <v>2026</v>
      </c>
      <c r="C1455" t="s">
        <v>483</v>
      </c>
      <c r="D1455">
        <v>1</v>
      </c>
      <c r="E1455" t="s">
        <v>114</v>
      </c>
      <c r="F1455">
        <v>23</v>
      </c>
      <c r="G1455" s="85">
        <v>2.2520928781961507</v>
      </c>
      <c r="H1455" s="85">
        <v>9626.5957446808516</v>
      </c>
      <c r="I1455" s="85">
        <v>2722.7836879432625</v>
      </c>
      <c r="J1455" s="85">
        <v>21679.987717869117</v>
      </c>
      <c r="K1455" t="s">
        <v>491</v>
      </c>
    </row>
    <row r="1456" spans="2:11" x14ac:dyDescent="0.25">
      <c r="B1456">
        <v>2026</v>
      </c>
      <c r="C1456" t="s">
        <v>483</v>
      </c>
      <c r="D1456">
        <v>2</v>
      </c>
      <c r="E1456" t="s">
        <v>114</v>
      </c>
      <c r="F1456">
        <v>23</v>
      </c>
      <c r="G1456" s="85">
        <v>0.78823250736865313</v>
      </c>
      <c r="H1456" s="85">
        <v>9626.5957446808516</v>
      </c>
      <c r="I1456" s="85">
        <v>2722.7836879432625</v>
      </c>
      <c r="J1456" s="85">
        <v>7587.9957012541945</v>
      </c>
      <c r="K1456" t="s">
        <v>491</v>
      </c>
    </row>
    <row r="1457" spans="2:11" x14ac:dyDescent="0.25">
      <c r="B1457">
        <v>2026</v>
      </c>
      <c r="C1457" t="s">
        <v>484</v>
      </c>
      <c r="D1457">
        <v>1</v>
      </c>
      <c r="E1457" t="s">
        <v>114</v>
      </c>
      <c r="F1457">
        <v>23</v>
      </c>
      <c r="G1457" s="85">
        <v>1.7087613217860866</v>
      </c>
      <c r="H1457" s="85">
        <v>9626.5957446808516</v>
      </c>
      <c r="I1457" s="85">
        <v>2722.7836879432625</v>
      </c>
      <c r="J1457" s="85">
        <v>16449.554468981169</v>
      </c>
      <c r="K1457" t="s">
        <v>491</v>
      </c>
    </row>
    <row r="1458" spans="2:11" x14ac:dyDescent="0.25">
      <c r="B1458">
        <v>2026</v>
      </c>
      <c r="C1458" t="s">
        <v>484</v>
      </c>
      <c r="D1458">
        <v>2</v>
      </c>
      <c r="E1458" t="s">
        <v>114</v>
      </c>
      <c r="F1458">
        <v>23</v>
      </c>
      <c r="G1458" s="85">
        <v>0.59806646262513041</v>
      </c>
      <c r="H1458" s="85">
        <v>9626.5957446808516</v>
      </c>
      <c r="I1458" s="85">
        <v>2722.7836879432625</v>
      </c>
      <c r="J1458" s="85">
        <v>5757.3440641434099</v>
      </c>
      <c r="K1458" t="s">
        <v>491</v>
      </c>
    </row>
    <row r="1459" spans="2:11" x14ac:dyDescent="0.25">
      <c r="B1459">
        <v>2026</v>
      </c>
      <c r="C1459" t="s">
        <v>485</v>
      </c>
      <c r="D1459">
        <v>1</v>
      </c>
      <c r="E1459" t="s">
        <v>114</v>
      </c>
      <c r="F1459">
        <v>23</v>
      </c>
      <c r="G1459" s="85">
        <v>4.0380511072061864</v>
      </c>
      <c r="H1459" s="85">
        <v>9626.5957446808516</v>
      </c>
      <c r="I1459" s="85">
        <v>2722.7836879432625</v>
      </c>
      <c r="J1459" s="85">
        <v>38872.685605434875</v>
      </c>
      <c r="K1459" t="s">
        <v>491</v>
      </c>
    </row>
    <row r="1460" spans="2:11" x14ac:dyDescent="0.25">
      <c r="B1460">
        <v>2026</v>
      </c>
      <c r="C1460" t="s">
        <v>485</v>
      </c>
      <c r="D1460">
        <v>2</v>
      </c>
      <c r="E1460" t="s">
        <v>114</v>
      </c>
      <c r="F1460">
        <v>23</v>
      </c>
      <c r="G1460" s="85">
        <v>1.4133178875221661</v>
      </c>
      <c r="H1460" s="85">
        <v>9626.5957446808516</v>
      </c>
      <c r="I1460" s="85">
        <v>2722.7836879432625</v>
      </c>
      <c r="J1460" s="85">
        <v>13605.439961902215</v>
      </c>
      <c r="K1460" t="s">
        <v>491</v>
      </c>
    </row>
    <row r="1461" spans="2:11" x14ac:dyDescent="0.25">
      <c r="B1461">
        <v>2026</v>
      </c>
      <c r="C1461" t="s">
        <v>486</v>
      </c>
      <c r="D1461">
        <v>1</v>
      </c>
      <c r="E1461" t="s">
        <v>114</v>
      </c>
      <c r="F1461">
        <v>23</v>
      </c>
      <c r="G1461" s="85">
        <v>2.0131063095685149</v>
      </c>
      <c r="H1461" s="85">
        <v>9626.5957446808516</v>
      </c>
      <c r="I1461" s="85">
        <v>2722.7836879432625</v>
      </c>
      <c r="J1461" s="85">
        <v>19379.360633282438</v>
      </c>
      <c r="K1461" t="s">
        <v>491</v>
      </c>
    </row>
    <row r="1462" spans="2:11" x14ac:dyDescent="0.25">
      <c r="B1462">
        <v>2026</v>
      </c>
      <c r="C1462" t="s">
        <v>486</v>
      </c>
      <c r="D1462">
        <v>2</v>
      </c>
      <c r="E1462" t="s">
        <v>114</v>
      </c>
      <c r="F1462">
        <v>23</v>
      </c>
      <c r="G1462" s="85">
        <v>0.70458720834898037</v>
      </c>
      <c r="H1462" s="85">
        <v>9626.5957446808516</v>
      </c>
      <c r="I1462" s="85">
        <v>2722.7836879432625</v>
      </c>
      <c r="J1462" s="85">
        <v>6782.7762216488545</v>
      </c>
      <c r="K1462" t="s">
        <v>491</v>
      </c>
    </row>
    <row r="1463" spans="2:11" x14ac:dyDescent="0.25">
      <c r="B1463">
        <v>2026</v>
      </c>
      <c r="C1463" t="s">
        <v>487</v>
      </c>
      <c r="D1463">
        <v>1</v>
      </c>
      <c r="E1463" t="s">
        <v>114</v>
      </c>
      <c r="F1463">
        <v>23</v>
      </c>
      <c r="G1463" s="85">
        <v>3.3317078321963018</v>
      </c>
      <c r="H1463" s="85">
        <v>9626.5957446808516</v>
      </c>
      <c r="I1463" s="85">
        <v>2722.7836879432625</v>
      </c>
      <c r="J1463" s="85">
        <v>32073.004439940785</v>
      </c>
      <c r="K1463" t="s">
        <v>491</v>
      </c>
    </row>
    <row r="1464" spans="2:11" x14ac:dyDescent="0.25">
      <c r="B1464">
        <v>2026</v>
      </c>
      <c r="C1464" t="s">
        <v>487</v>
      </c>
      <c r="D1464">
        <v>2</v>
      </c>
      <c r="E1464" t="s">
        <v>114</v>
      </c>
      <c r="F1464">
        <v>23</v>
      </c>
      <c r="G1464" s="85">
        <v>1.1660977412687057</v>
      </c>
      <c r="H1464" s="85">
        <v>9626.5957446808516</v>
      </c>
      <c r="I1464" s="85">
        <v>2722.7836879432625</v>
      </c>
      <c r="J1464" s="85">
        <v>11225.551553979274</v>
      </c>
      <c r="K1464" t="s">
        <v>491</v>
      </c>
    </row>
    <row r="1465" spans="2:11" x14ac:dyDescent="0.25">
      <c r="B1465">
        <v>2026</v>
      </c>
      <c r="C1465" t="s">
        <v>488</v>
      </c>
      <c r="D1465">
        <v>1</v>
      </c>
      <c r="E1465" t="s">
        <v>114</v>
      </c>
      <c r="F1465">
        <v>23</v>
      </c>
      <c r="G1465" s="85">
        <v>6.9260671908564477</v>
      </c>
      <c r="H1465" s="85">
        <v>9626.5957446808516</v>
      </c>
      <c r="I1465" s="85">
        <v>2722.7836879432625</v>
      </c>
      <c r="J1465" s="85">
        <v>66674.448946872333</v>
      </c>
      <c r="K1465" t="s">
        <v>491</v>
      </c>
    </row>
    <row r="1466" spans="2:11" x14ac:dyDescent="0.25">
      <c r="B1466">
        <v>2026</v>
      </c>
      <c r="C1466" t="s">
        <v>488</v>
      </c>
      <c r="D1466">
        <v>2</v>
      </c>
      <c r="E1466" t="s">
        <v>114</v>
      </c>
      <c r="F1466">
        <v>23</v>
      </c>
      <c r="G1466" s="85">
        <v>2.4241235167997575</v>
      </c>
      <c r="H1466" s="85">
        <v>9626.5957446808516</v>
      </c>
      <c r="I1466" s="85">
        <v>2722.7836879432625</v>
      </c>
      <c r="J1466" s="85">
        <v>23336.057131405327</v>
      </c>
      <c r="K1466" t="s">
        <v>491</v>
      </c>
    </row>
    <row r="1467" spans="2:11" x14ac:dyDescent="0.25">
      <c r="B1467">
        <v>2026</v>
      </c>
      <c r="C1467" t="s">
        <v>489</v>
      </c>
      <c r="D1467">
        <v>1</v>
      </c>
      <c r="E1467" t="s">
        <v>114</v>
      </c>
      <c r="F1467">
        <v>23</v>
      </c>
      <c r="G1467" s="85">
        <v>6.3592816486624075</v>
      </c>
      <c r="H1467" s="85">
        <v>9626.5957446808516</v>
      </c>
      <c r="I1467" s="85">
        <v>2722.7836879432625</v>
      </c>
      <c r="J1467" s="85">
        <v>61218.233658240562</v>
      </c>
      <c r="K1467" t="s">
        <v>491</v>
      </c>
    </row>
    <row r="1468" spans="2:11" x14ac:dyDescent="0.25">
      <c r="B1468">
        <v>2026</v>
      </c>
      <c r="C1468" t="s">
        <v>489</v>
      </c>
      <c r="D1468">
        <v>2</v>
      </c>
      <c r="E1468" t="s">
        <v>114</v>
      </c>
      <c r="F1468">
        <v>23</v>
      </c>
      <c r="G1468" s="85">
        <v>2.225748577031843</v>
      </c>
      <c r="H1468" s="85">
        <v>9626.5957446808516</v>
      </c>
      <c r="I1468" s="85">
        <v>2722.7836879432625</v>
      </c>
      <c r="J1468" s="85">
        <v>21426.381780384199</v>
      </c>
      <c r="K1468" t="s">
        <v>491</v>
      </c>
    </row>
    <row r="1469" spans="2:11" x14ac:dyDescent="0.25">
      <c r="B1469">
        <v>2026</v>
      </c>
      <c r="C1469" t="s">
        <v>490</v>
      </c>
      <c r="D1469">
        <v>1</v>
      </c>
      <c r="E1469" t="s">
        <v>114</v>
      </c>
      <c r="F1469">
        <v>23</v>
      </c>
      <c r="G1469" s="85">
        <v>8.5691290096260584</v>
      </c>
      <c r="H1469" s="85">
        <v>9626.5957446808516</v>
      </c>
      <c r="I1469" s="85">
        <v>2722.7836879432625</v>
      </c>
      <c r="J1469" s="85">
        <v>82491.540859687448</v>
      </c>
      <c r="K1469" t="s">
        <v>491</v>
      </c>
    </row>
    <row r="1470" spans="2:11" x14ac:dyDescent="0.25">
      <c r="B1470">
        <v>2026</v>
      </c>
      <c r="C1470" t="s">
        <v>490</v>
      </c>
      <c r="D1470">
        <v>2</v>
      </c>
      <c r="E1470" t="s">
        <v>114</v>
      </c>
      <c r="F1470">
        <v>23</v>
      </c>
      <c r="G1470" s="85">
        <v>2.9991951533691221</v>
      </c>
      <c r="H1470" s="85">
        <v>9626.5957446808516</v>
      </c>
      <c r="I1470" s="85">
        <v>2722.7836879432625</v>
      </c>
      <c r="J1470" s="85">
        <v>28872.039300890625</v>
      </c>
      <c r="K1470" t="s">
        <v>491</v>
      </c>
    </row>
    <row r="1471" spans="2:11" x14ac:dyDescent="0.25">
      <c r="B1471">
        <v>2026</v>
      </c>
      <c r="C1471" t="s">
        <v>479</v>
      </c>
      <c r="D1471">
        <v>1</v>
      </c>
      <c r="E1471" t="s">
        <v>185</v>
      </c>
      <c r="F1471">
        <v>9</v>
      </c>
      <c r="G1471" s="85">
        <v>2.6502948210773813</v>
      </c>
      <c r="H1471" s="85">
        <v>12076.490850376749</v>
      </c>
      <c r="I1471" s="85">
        <v>3366.157158234661</v>
      </c>
      <c r="J1471" s="85">
        <v>32006.261157541878</v>
      </c>
      <c r="K1471" t="s">
        <v>491</v>
      </c>
    </row>
    <row r="1472" spans="2:11" x14ac:dyDescent="0.25">
      <c r="B1472">
        <v>2026</v>
      </c>
      <c r="C1472" t="s">
        <v>479</v>
      </c>
      <c r="D1472">
        <v>2</v>
      </c>
      <c r="E1472" t="s">
        <v>185</v>
      </c>
      <c r="F1472">
        <v>9</v>
      </c>
      <c r="G1472" s="85">
        <v>0</v>
      </c>
      <c r="H1472" s="85">
        <v>12076.490850376749</v>
      </c>
      <c r="I1472" s="85">
        <v>3366.157158234661</v>
      </c>
      <c r="J1472" s="85">
        <v>0</v>
      </c>
      <c r="K1472" t="s">
        <v>491</v>
      </c>
    </row>
    <row r="1473" spans="2:11" x14ac:dyDescent="0.25">
      <c r="B1473">
        <v>2026</v>
      </c>
      <c r="C1473" t="s">
        <v>480</v>
      </c>
      <c r="D1473">
        <v>1</v>
      </c>
      <c r="E1473" t="s">
        <v>185</v>
      </c>
      <c r="F1473">
        <v>9</v>
      </c>
      <c r="G1473" s="85">
        <v>2.6698962094040439</v>
      </c>
      <c r="H1473" s="85">
        <v>12076.490850376749</v>
      </c>
      <c r="I1473" s="85">
        <v>3366.157158234661</v>
      </c>
      <c r="J1473" s="85">
        <v>32242.9771443235</v>
      </c>
      <c r="K1473" t="s">
        <v>491</v>
      </c>
    </row>
    <row r="1474" spans="2:11" x14ac:dyDescent="0.25">
      <c r="B1474">
        <v>2026</v>
      </c>
      <c r="C1474" t="s">
        <v>480</v>
      </c>
      <c r="D1474">
        <v>2</v>
      </c>
      <c r="E1474" t="s">
        <v>185</v>
      </c>
      <c r="F1474">
        <v>9</v>
      </c>
      <c r="G1474" s="85">
        <v>0</v>
      </c>
      <c r="H1474" s="85">
        <v>12076.490850376749</v>
      </c>
      <c r="I1474" s="85">
        <v>3366.157158234661</v>
      </c>
      <c r="J1474" s="85">
        <v>0</v>
      </c>
      <c r="K1474" t="s">
        <v>491</v>
      </c>
    </row>
    <row r="1475" spans="2:11" x14ac:dyDescent="0.25">
      <c r="B1475">
        <v>2026</v>
      </c>
      <c r="C1475" t="s">
        <v>481</v>
      </c>
      <c r="D1475">
        <v>1</v>
      </c>
      <c r="E1475" t="s">
        <v>185</v>
      </c>
      <c r="F1475">
        <v>9</v>
      </c>
      <c r="G1475" s="85">
        <v>2.6894975977307034</v>
      </c>
      <c r="H1475" s="85">
        <v>12076.490850376749</v>
      </c>
      <c r="I1475" s="85">
        <v>3366.157158234661</v>
      </c>
      <c r="J1475" s="85">
        <v>32479.693131105087</v>
      </c>
      <c r="K1475" t="s">
        <v>491</v>
      </c>
    </row>
    <row r="1476" spans="2:11" x14ac:dyDescent="0.25">
      <c r="B1476">
        <v>2026</v>
      </c>
      <c r="C1476" t="s">
        <v>481</v>
      </c>
      <c r="D1476">
        <v>2</v>
      </c>
      <c r="E1476" t="s">
        <v>185</v>
      </c>
      <c r="F1476">
        <v>9</v>
      </c>
      <c r="G1476" s="85">
        <v>0</v>
      </c>
      <c r="H1476" s="85">
        <v>12076.490850376749</v>
      </c>
      <c r="I1476" s="85">
        <v>3366.157158234661</v>
      </c>
      <c r="J1476" s="85">
        <v>0</v>
      </c>
      <c r="K1476" t="s">
        <v>491</v>
      </c>
    </row>
    <row r="1477" spans="2:11" x14ac:dyDescent="0.25">
      <c r="B1477">
        <v>2026</v>
      </c>
      <c r="C1477" t="s">
        <v>482</v>
      </c>
      <c r="D1477">
        <v>1</v>
      </c>
      <c r="E1477" t="s">
        <v>185</v>
      </c>
      <c r="F1477">
        <v>9</v>
      </c>
      <c r="G1477" s="85">
        <v>2.709098986057366</v>
      </c>
      <c r="H1477" s="85">
        <v>12076.490850376749</v>
      </c>
      <c r="I1477" s="85">
        <v>3366.157158234661</v>
      </c>
      <c r="J1477" s="85">
        <v>32716.409117886709</v>
      </c>
      <c r="K1477" t="s">
        <v>491</v>
      </c>
    </row>
    <row r="1478" spans="2:11" x14ac:dyDescent="0.25">
      <c r="B1478">
        <v>2026</v>
      </c>
      <c r="C1478" t="s">
        <v>482</v>
      </c>
      <c r="D1478">
        <v>2</v>
      </c>
      <c r="E1478" t="s">
        <v>185</v>
      </c>
      <c r="F1478">
        <v>9</v>
      </c>
      <c r="G1478" s="85">
        <v>0</v>
      </c>
      <c r="H1478" s="85">
        <v>12076.490850376749</v>
      </c>
      <c r="I1478" s="85">
        <v>3366.157158234661</v>
      </c>
      <c r="J1478" s="85">
        <v>0</v>
      </c>
      <c r="K1478" t="s">
        <v>491</v>
      </c>
    </row>
    <row r="1479" spans="2:11" x14ac:dyDescent="0.25">
      <c r="B1479">
        <v>2026</v>
      </c>
      <c r="C1479" t="s">
        <v>483</v>
      </c>
      <c r="D1479">
        <v>1</v>
      </c>
      <c r="E1479" t="s">
        <v>185</v>
      </c>
      <c r="F1479">
        <v>9</v>
      </c>
      <c r="G1479" s="85">
        <v>2.728700374384025</v>
      </c>
      <c r="H1479" s="85">
        <v>12076.490850376749</v>
      </c>
      <c r="I1479" s="85">
        <v>3366.157158234661</v>
      </c>
      <c r="J1479" s="85">
        <v>32953.125104668288</v>
      </c>
      <c r="K1479" t="s">
        <v>491</v>
      </c>
    </row>
    <row r="1480" spans="2:11" x14ac:dyDescent="0.25">
      <c r="B1480">
        <v>2026</v>
      </c>
      <c r="C1480" t="s">
        <v>483</v>
      </c>
      <c r="D1480">
        <v>2</v>
      </c>
      <c r="E1480" t="s">
        <v>185</v>
      </c>
      <c r="F1480">
        <v>9</v>
      </c>
      <c r="G1480" s="85">
        <v>0</v>
      </c>
      <c r="H1480" s="85">
        <v>12076.490850376749</v>
      </c>
      <c r="I1480" s="85">
        <v>3366.157158234661</v>
      </c>
      <c r="J1480" s="85">
        <v>0</v>
      </c>
      <c r="K1480" t="s">
        <v>491</v>
      </c>
    </row>
    <row r="1481" spans="2:11" x14ac:dyDescent="0.25">
      <c r="B1481">
        <v>2026</v>
      </c>
      <c r="C1481" t="s">
        <v>484</v>
      </c>
      <c r="D1481">
        <v>1</v>
      </c>
      <c r="E1481" t="s">
        <v>185</v>
      </c>
      <c r="F1481">
        <v>9</v>
      </c>
      <c r="G1481" s="85">
        <v>2.748301762710688</v>
      </c>
      <c r="H1481" s="85">
        <v>12076.490850376749</v>
      </c>
      <c r="I1481" s="85">
        <v>3366.157158234661</v>
      </c>
      <c r="J1481" s="85">
        <v>33189.841091449918</v>
      </c>
      <c r="K1481" t="s">
        <v>491</v>
      </c>
    </row>
    <row r="1482" spans="2:11" x14ac:dyDescent="0.25">
      <c r="B1482">
        <v>2026</v>
      </c>
      <c r="C1482" t="s">
        <v>484</v>
      </c>
      <c r="D1482">
        <v>2</v>
      </c>
      <c r="E1482" t="s">
        <v>185</v>
      </c>
      <c r="F1482">
        <v>9</v>
      </c>
      <c r="G1482" s="85">
        <v>0</v>
      </c>
      <c r="H1482" s="85">
        <v>12076.490850376749</v>
      </c>
      <c r="I1482" s="85">
        <v>3366.157158234661</v>
      </c>
      <c r="J1482" s="85">
        <v>0</v>
      </c>
      <c r="K1482" t="s">
        <v>491</v>
      </c>
    </row>
    <row r="1483" spans="2:11" x14ac:dyDescent="0.25">
      <c r="B1483">
        <v>2026</v>
      </c>
      <c r="C1483" t="s">
        <v>485</v>
      </c>
      <c r="D1483">
        <v>1</v>
      </c>
      <c r="E1483" t="s">
        <v>185</v>
      </c>
      <c r="F1483">
        <v>9</v>
      </c>
      <c r="G1483" s="85">
        <v>2.7679031510373475</v>
      </c>
      <c r="H1483" s="85">
        <v>12076.490850376749</v>
      </c>
      <c r="I1483" s="85">
        <v>3366.157158234661</v>
      </c>
      <c r="J1483" s="85">
        <v>33426.557078231497</v>
      </c>
      <c r="K1483" t="s">
        <v>491</v>
      </c>
    </row>
    <row r="1484" spans="2:11" x14ac:dyDescent="0.25">
      <c r="B1484">
        <v>2026</v>
      </c>
      <c r="C1484" t="s">
        <v>485</v>
      </c>
      <c r="D1484">
        <v>2</v>
      </c>
      <c r="E1484" t="s">
        <v>185</v>
      </c>
      <c r="F1484">
        <v>9</v>
      </c>
      <c r="G1484" s="85">
        <v>0</v>
      </c>
      <c r="H1484" s="85">
        <v>12076.490850376749</v>
      </c>
      <c r="I1484" s="85">
        <v>3366.157158234661</v>
      </c>
      <c r="J1484" s="85">
        <v>0</v>
      </c>
      <c r="K1484" t="s">
        <v>491</v>
      </c>
    </row>
    <row r="1485" spans="2:11" x14ac:dyDescent="0.25">
      <c r="B1485">
        <v>2026</v>
      </c>
      <c r="C1485" t="s">
        <v>486</v>
      </c>
      <c r="D1485">
        <v>1</v>
      </c>
      <c r="E1485" t="s">
        <v>185</v>
      </c>
      <c r="F1485">
        <v>9</v>
      </c>
      <c r="G1485" s="85">
        <v>2.7875045393640101</v>
      </c>
      <c r="H1485" s="85">
        <v>12076.490850376749</v>
      </c>
      <c r="I1485" s="85">
        <v>3366.157158234661</v>
      </c>
      <c r="J1485" s="85">
        <v>33663.27306501312</v>
      </c>
      <c r="K1485" t="s">
        <v>491</v>
      </c>
    </row>
    <row r="1486" spans="2:11" x14ac:dyDescent="0.25">
      <c r="B1486">
        <v>2026</v>
      </c>
      <c r="C1486" t="s">
        <v>486</v>
      </c>
      <c r="D1486">
        <v>2</v>
      </c>
      <c r="E1486" t="s">
        <v>185</v>
      </c>
      <c r="F1486">
        <v>9</v>
      </c>
      <c r="G1486" s="85">
        <v>0</v>
      </c>
      <c r="H1486" s="85">
        <v>12076.490850376749</v>
      </c>
      <c r="I1486" s="85">
        <v>3366.157158234661</v>
      </c>
      <c r="J1486" s="85">
        <v>0</v>
      </c>
      <c r="K1486" t="s">
        <v>491</v>
      </c>
    </row>
    <row r="1487" spans="2:11" x14ac:dyDescent="0.25">
      <c r="B1487">
        <v>2026</v>
      </c>
      <c r="C1487" t="s">
        <v>487</v>
      </c>
      <c r="D1487">
        <v>1</v>
      </c>
      <c r="E1487" t="s">
        <v>185</v>
      </c>
      <c r="F1487">
        <v>9</v>
      </c>
      <c r="G1487" s="85">
        <v>2.8071059276906691</v>
      </c>
      <c r="H1487" s="85">
        <v>12076.490850376749</v>
      </c>
      <c r="I1487" s="85">
        <v>3366.157158234661</v>
      </c>
      <c r="J1487" s="85">
        <v>33899.989051794706</v>
      </c>
      <c r="K1487" t="s">
        <v>491</v>
      </c>
    </row>
    <row r="1488" spans="2:11" x14ac:dyDescent="0.25">
      <c r="B1488">
        <v>2026</v>
      </c>
      <c r="C1488" t="s">
        <v>487</v>
      </c>
      <c r="D1488">
        <v>2</v>
      </c>
      <c r="E1488" t="s">
        <v>185</v>
      </c>
      <c r="F1488">
        <v>9</v>
      </c>
      <c r="G1488" s="85">
        <v>0</v>
      </c>
      <c r="H1488" s="85">
        <v>12076.490850376749</v>
      </c>
      <c r="I1488" s="85">
        <v>3366.157158234661</v>
      </c>
      <c r="J1488" s="85">
        <v>0</v>
      </c>
      <c r="K1488" t="s">
        <v>491</v>
      </c>
    </row>
    <row r="1489" spans="2:11" x14ac:dyDescent="0.25">
      <c r="B1489">
        <v>2026</v>
      </c>
      <c r="C1489" t="s">
        <v>488</v>
      </c>
      <c r="D1489">
        <v>1</v>
      </c>
      <c r="E1489" t="s">
        <v>185</v>
      </c>
      <c r="F1489">
        <v>9</v>
      </c>
      <c r="G1489" s="85">
        <v>2.8267073160173322</v>
      </c>
      <c r="H1489" s="85">
        <v>12076.490850376749</v>
      </c>
      <c r="I1489" s="85">
        <v>3366.157158234661</v>
      </c>
      <c r="J1489" s="85">
        <v>34136.705038576329</v>
      </c>
      <c r="K1489" t="s">
        <v>491</v>
      </c>
    </row>
    <row r="1490" spans="2:11" x14ac:dyDescent="0.25">
      <c r="B1490">
        <v>2026</v>
      </c>
      <c r="C1490" t="s">
        <v>488</v>
      </c>
      <c r="D1490">
        <v>2</v>
      </c>
      <c r="E1490" t="s">
        <v>185</v>
      </c>
      <c r="F1490">
        <v>9</v>
      </c>
      <c r="G1490" s="85">
        <v>0</v>
      </c>
      <c r="H1490" s="85">
        <v>12076.490850376749</v>
      </c>
      <c r="I1490" s="85">
        <v>3366.157158234661</v>
      </c>
      <c r="J1490" s="85">
        <v>0</v>
      </c>
      <c r="K1490" t="s">
        <v>491</v>
      </c>
    </row>
    <row r="1491" spans="2:11" x14ac:dyDescent="0.25">
      <c r="B1491">
        <v>2026</v>
      </c>
      <c r="C1491" t="s">
        <v>489</v>
      </c>
      <c r="D1491">
        <v>1</v>
      </c>
      <c r="E1491" t="s">
        <v>185</v>
      </c>
      <c r="F1491">
        <v>9</v>
      </c>
      <c r="G1491" s="85">
        <v>2.8463087043439916</v>
      </c>
      <c r="H1491" s="85">
        <v>12076.490850376749</v>
      </c>
      <c r="I1491" s="85">
        <v>3366.157158234661</v>
      </c>
      <c r="J1491" s="85">
        <v>34373.421025357915</v>
      </c>
      <c r="K1491" t="s">
        <v>491</v>
      </c>
    </row>
    <row r="1492" spans="2:11" x14ac:dyDescent="0.25">
      <c r="B1492">
        <v>2026</v>
      </c>
      <c r="C1492" t="s">
        <v>489</v>
      </c>
      <c r="D1492">
        <v>2</v>
      </c>
      <c r="E1492" t="s">
        <v>185</v>
      </c>
      <c r="F1492">
        <v>9</v>
      </c>
      <c r="G1492" s="85">
        <v>0</v>
      </c>
      <c r="H1492" s="85">
        <v>12076.490850376749</v>
      </c>
      <c r="I1492" s="85">
        <v>3366.157158234661</v>
      </c>
      <c r="J1492" s="85">
        <v>0</v>
      </c>
      <c r="K1492" t="s">
        <v>491</v>
      </c>
    </row>
    <row r="1493" spans="2:11" x14ac:dyDescent="0.25">
      <c r="B1493">
        <v>2026</v>
      </c>
      <c r="C1493" t="s">
        <v>490</v>
      </c>
      <c r="D1493">
        <v>1</v>
      </c>
      <c r="E1493" t="s">
        <v>185</v>
      </c>
      <c r="F1493">
        <v>9</v>
      </c>
      <c r="G1493" s="85">
        <v>2.8659100926706538</v>
      </c>
      <c r="H1493" s="85">
        <v>12076.490850376749</v>
      </c>
      <c r="I1493" s="85">
        <v>3366.157158234661</v>
      </c>
      <c r="J1493" s="85">
        <v>34610.13701213953</v>
      </c>
      <c r="K1493" t="s">
        <v>491</v>
      </c>
    </row>
    <row r="1494" spans="2:11" x14ac:dyDescent="0.25">
      <c r="B1494">
        <v>2026</v>
      </c>
      <c r="C1494" t="s">
        <v>490</v>
      </c>
      <c r="D1494">
        <v>2</v>
      </c>
      <c r="E1494" t="s">
        <v>185</v>
      </c>
      <c r="F1494">
        <v>9</v>
      </c>
      <c r="G1494" s="85">
        <v>0</v>
      </c>
      <c r="H1494" s="85">
        <v>12076.490850376749</v>
      </c>
      <c r="I1494" s="85">
        <v>3366.157158234661</v>
      </c>
      <c r="J1494" s="85">
        <v>0</v>
      </c>
      <c r="K1494" t="s">
        <v>491</v>
      </c>
    </row>
    <row r="1495" spans="2:11" x14ac:dyDescent="0.25">
      <c r="B1495">
        <v>2026</v>
      </c>
      <c r="C1495" t="s">
        <v>479</v>
      </c>
      <c r="D1495">
        <v>1</v>
      </c>
      <c r="E1495" t="s">
        <v>148</v>
      </c>
      <c r="F1495">
        <v>1</v>
      </c>
      <c r="G1495" s="85">
        <v>11.040074315039345</v>
      </c>
      <c r="H1495" s="85">
        <v>9379.6906330564307</v>
      </c>
      <c r="I1495" s="85">
        <v>2699.8138069321112</v>
      </c>
      <c r="J1495" s="85">
        <v>103552.48164102143</v>
      </c>
      <c r="K1495" t="s">
        <v>491</v>
      </c>
    </row>
    <row r="1496" spans="2:11" x14ac:dyDescent="0.25">
      <c r="B1496">
        <v>2026</v>
      </c>
      <c r="C1496" t="s">
        <v>479</v>
      </c>
      <c r="D1496">
        <v>2</v>
      </c>
      <c r="E1496" t="s">
        <v>148</v>
      </c>
      <c r="F1496">
        <v>1</v>
      </c>
      <c r="G1496" s="85">
        <v>0</v>
      </c>
      <c r="H1496" s="85">
        <v>9379.6906330564307</v>
      </c>
      <c r="I1496" s="85">
        <v>2699.8138069321112</v>
      </c>
      <c r="J1496" s="85">
        <v>0</v>
      </c>
      <c r="K1496" t="s">
        <v>491</v>
      </c>
    </row>
    <row r="1497" spans="2:11" x14ac:dyDescent="0.25">
      <c r="B1497">
        <v>2026</v>
      </c>
      <c r="C1497" t="s">
        <v>480</v>
      </c>
      <c r="D1497">
        <v>1</v>
      </c>
      <c r="E1497" t="s">
        <v>148</v>
      </c>
      <c r="F1497">
        <v>1</v>
      </c>
      <c r="G1497" s="85">
        <v>11.054095175011884</v>
      </c>
      <c r="H1497" s="85">
        <v>9379.6906330564307</v>
      </c>
      <c r="I1497" s="85">
        <v>2699.8138069321112</v>
      </c>
      <c r="J1497" s="85">
        <v>103683.99296997326</v>
      </c>
      <c r="K1497" t="s">
        <v>491</v>
      </c>
    </row>
    <row r="1498" spans="2:11" x14ac:dyDescent="0.25">
      <c r="B1498">
        <v>2026</v>
      </c>
      <c r="C1498" t="s">
        <v>480</v>
      </c>
      <c r="D1498">
        <v>2</v>
      </c>
      <c r="E1498" t="s">
        <v>148</v>
      </c>
      <c r="F1498">
        <v>1</v>
      </c>
      <c r="G1498" s="85">
        <v>0</v>
      </c>
      <c r="H1498" s="85">
        <v>9379.6906330564307</v>
      </c>
      <c r="I1498" s="85">
        <v>2699.8138069321112</v>
      </c>
      <c r="J1498" s="85">
        <v>0</v>
      </c>
      <c r="K1498" t="s">
        <v>491</v>
      </c>
    </row>
    <row r="1499" spans="2:11" x14ac:dyDescent="0.25">
      <c r="B1499">
        <v>2026</v>
      </c>
      <c r="C1499" t="s">
        <v>481</v>
      </c>
      <c r="D1499">
        <v>1</v>
      </c>
      <c r="E1499" t="s">
        <v>148</v>
      </c>
      <c r="F1499">
        <v>1</v>
      </c>
      <c r="G1499" s="85">
        <v>11.068116034984406</v>
      </c>
      <c r="H1499" s="85">
        <v>9379.6906330564307</v>
      </c>
      <c r="I1499" s="85">
        <v>2699.8138069321112</v>
      </c>
      <c r="J1499" s="85">
        <v>103815.50429892492</v>
      </c>
      <c r="K1499" t="s">
        <v>491</v>
      </c>
    </row>
    <row r="1500" spans="2:11" x14ac:dyDescent="0.25">
      <c r="B1500">
        <v>2026</v>
      </c>
      <c r="C1500" t="s">
        <v>481</v>
      </c>
      <c r="D1500">
        <v>2</v>
      </c>
      <c r="E1500" t="s">
        <v>148</v>
      </c>
      <c r="F1500">
        <v>1</v>
      </c>
      <c r="G1500" s="85">
        <v>0</v>
      </c>
      <c r="H1500" s="85">
        <v>9379.6906330564307</v>
      </c>
      <c r="I1500" s="85">
        <v>2699.8138069321112</v>
      </c>
      <c r="J1500" s="85">
        <v>0</v>
      </c>
      <c r="K1500" t="s">
        <v>491</v>
      </c>
    </row>
    <row r="1501" spans="2:11" x14ac:dyDescent="0.25">
      <c r="B1501">
        <v>2026</v>
      </c>
      <c r="C1501" t="s">
        <v>482</v>
      </c>
      <c r="D1501">
        <v>1</v>
      </c>
      <c r="E1501" t="s">
        <v>148</v>
      </c>
      <c r="F1501">
        <v>1</v>
      </c>
      <c r="G1501" s="85">
        <v>11.082136894956944</v>
      </c>
      <c r="H1501" s="85">
        <v>9379.6906330564307</v>
      </c>
      <c r="I1501" s="85">
        <v>2699.8138069321112</v>
      </c>
      <c r="J1501" s="85">
        <v>103947.01562787672</v>
      </c>
      <c r="K1501" t="s">
        <v>491</v>
      </c>
    </row>
    <row r="1502" spans="2:11" x14ac:dyDescent="0.25">
      <c r="B1502">
        <v>2026</v>
      </c>
      <c r="C1502" t="s">
        <v>482</v>
      </c>
      <c r="D1502">
        <v>2</v>
      </c>
      <c r="E1502" t="s">
        <v>148</v>
      </c>
      <c r="F1502">
        <v>1</v>
      </c>
      <c r="G1502" s="85">
        <v>0</v>
      </c>
      <c r="H1502" s="85">
        <v>9379.6906330564307</v>
      </c>
      <c r="I1502" s="85">
        <v>2699.8138069321112</v>
      </c>
      <c r="J1502" s="85">
        <v>0</v>
      </c>
      <c r="K1502" t="s">
        <v>491</v>
      </c>
    </row>
    <row r="1503" spans="2:11" x14ac:dyDescent="0.25">
      <c r="B1503">
        <v>2026</v>
      </c>
      <c r="C1503" t="s">
        <v>483</v>
      </c>
      <c r="D1503">
        <v>1</v>
      </c>
      <c r="E1503" t="s">
        <v>148</v>
      </c>
      <c r="F1503">
        <v>1</v>
      </c>
      <c r="G1503" s="85">
        <v>11.09615775492947</v>
      </c>
      <c r="H1503" s="85">
        <v>9379.6906330564307</v>
      </c>
      <c r="I1503" s="85">
        <v>2699.8138069321112</v>
      </c>
      <c r="J1503" s="85">
        <v>104078.52695682843</v>
      </c>
      <c r="K1503" t="s">
        <v>491</v>
      </c>
    </row>
    <row r="1504" spans="2:11" x14ac:dyDescent="0.25">
      <c r="B1504">
        <v>2026</v>
      </c>
      <c r="C1504" t="s">
        <v>483</v>
      </c>
      <c r="D1504">
        <v>2</v>
      </c>
      <c r="E1504" t="s">
        <v>148</v>
      </c>
      <c r="F1504">
        <v>1</v>
      </c>
      <c r="G1504" s="85">
        <v>0</v>
      </c>
      <c r="H1504" s="85">
        <v>9379.6906330564307</v>
      </c>
      <c r="I1504" s="85">
        <v>2699.8138069321112</v>
      </c>
      <c r="J1504" s="85">
        <v>0</v>
      </c>
      <c r="K1504" t="s">
        <v>491</v>
      </c>
    </row>
    <row r="1505" spans="2:11" x14ac:dyDescent="0.25">
      <c r="B1505">
        <v>2026</v>
      </c>
      <c r="C1505" t="s">
        <v>484</v>
      </c>
      <c r="D1505">
        <v>1</v>
      </c>
      <c r="E1505" t="s">
        <v>148</v>
      </c>
      <c r="F1505">
        <v>1</v>
      </c>
      <c r="G1505" s="85">
        <v>11.110178614902008</v>
      </c>
      <c r="H1505" s="85">
        <v>9379.6906330564307</v>
      </c>
      <c r="I1505" s="85">
        <v>2699.8138069321112</v>
      </c>
      <c r="J1505" s="85">
        <v>104210.03828578023</v>
      </c>
      <c r="K1505" t="s">
        <v>491</v>
      </c>
    </row>
    <row r="1506" spans="2:11" x14ac:dyDescent="0.25">
      <c r="B1506">
        <v>2026</v>
      </c>
      <c r="C1506" t="s">
        <v>484</v>
      </c>
      <c r="D1506">
        <v>2</v>
      </c>
      <c r="E1506" t="s">
        <v>148</v>
      </c>
      <c r="F1506">
        <v>1</v>
      </c>
      <c r="G1506" s="85">
        <v>0</v>
      </c>
      <c r="H1506" s="85">
        <v>9379.6906330564307</v>
      </c>
      <c r="I1506" s="85">
        <v>2699.8138069321112</v>
      </c>
      <c r="J1506" s="85">
        <v>0</v>
      </c>
      <c r="K1506" t="s">
        <v>491</v>
      </c>
    </row>
    <row r="1507" spans="2:11" x14ac:dyDescent="0.25">
      <c r="B1507">
        <v>2026</v>
      </c>
      <c r="C1507" t="s">
        <v>485</v>
      </c>
      <c r="D1507">
        <v>1</v>
      </c>
      <c r="E1507" t="s">
        <v>148</v>
      </c>
      <c r="F1507">
        <v>1</v>
      </c>
      <c r="G1507" s="85">
        <v>11.124199474874533</v>
      </c>
      <c r="H1507" s="85">
        <v>9379.6906330564307</v>
      </c>
      <c r="I1507" s="85">
        <v>2699.8138069321112</v>
      </c>
      <c r="J1507" s="85">
        <v>104341.54961473192</v>
      </c>
      <c r="K1507" t="s">
        <v>491</v>
      </c>
    </row>
    <row r="1508" spans="2:11" x14ac:dyDescent="0.25">
      <c r="B1508">
        <v>2026</v>
      </c>
      <c r="C1508" t="s">
        <v>485</v>
      </c>
      <c r="D1508">
        <v>2</v>
      </c>
      <c r="E1508" t="s">
        <v>148</v>
      </c>
      <c r="F1508">
        <v>1</v>
      </c>
      <c r="G1508" s="85">
        <v>0</v>
      </c>
      <c r="H1508" s="85">
        <v>9379.6906330564307</v>
      </c>
      <c r="I1508" s="85">
        <v>2699.8138069321112</v>
      </c>
      <c r="J1508" s="85">
        <v>0</v>
      </c>
      <c r="K1508" t="s">
        <v>491</v>
      </c>
    </row>
    <row r="1509" spans="2:11" x14ac:dyDescent="0.25">
      <c r="B1509">
        <v>2026</v>
      </c>
      <c r="C1509" t="s">
        <v>486</v>
      </c>
      <c r="D1509">
        <v>1</v>
      </c>
      <c r="E1509" t="s">
        <v>148</v>
      </c>
      <c r="F1509">
        <v>1</v>
      </c>
      <c r="G1509" s="85">
        <v>11.138220334847073</v>
      </c>
      <c r="H1509" s="85">
        <v>9379.6906330564307</v>
      </c>
      <c r="I1509" s="85">
        <v>2699.8138069321112</v>
      </c>
      <c r="J1509" s="85">
        <v>104473.06094368375</v>
      </c>
      <c r="K1509" t="s">
        <v>491</v>
      </c>
    </row>
    <row r="1510" spans="2:11" x14ac:dyDescent="0.25">
      <c r="B1510">
        <v>2026</v>
      </c>
      <c r="C1510" t="s">
        <v>486</v>
      </c>
      <c r="D1510">
        <v>2</v>
      </c>
      <c r="E1510" t="s">
        <v>148</v>
      </c>
      <c r="F1510">
        <v>1</v>
      </c>
      <c r="G1510" s="85">
        <v>0</v>
      </c>
      <c r="H1510" s="85">
        <v>9379.6906330564307</v>
      </c>
      <c r="I1510" s="85">
        <v>2699.8138069321112</v>
      </c>
      <c r="J1510" s="85">
        <v>0</v>
      </c>
      <c r="K1510" t="s">
        <v>491</v>
      </c>
    </row>
    <row r="1511" spans="2:11" x14ac:dyDescent="0.25">
      <c r="B1511">
        <v>2026</v>
      </c>
      <c r="C1511" t="s">
        <v>487</v>
      </c>
      <c r="D1511">
        <v>1</v>
      </c>
      <c r="E1511" t="s">
        <v>148</v>
      </c>
      <c r="F1511">
        <v>1</v>
      </c>
      <c r="G1511" s="85">
        <v>11.152241194819595</v>
      </c>
      <c r="H1511" s="85">
        <v>9379.6906330564307</v>
      </c>
      <c r="I1511" s="85">
        <v>2699.8138069321112</v>
      </c>
      <c r="J1511" s="85">
        <v>104604.57227263541</v>
      </c>
      <c r="K1511" t="s">
        <v>491</v>
      </c>
    </row>
    <row r="1512" spans="2:11" x14ac:dyDescent="0.25">
      <c r="B1512">
        <v>2026</v>
      </c>
      <c r="C1512" t="s">
        <v>487</v>
      </c>
      <c r="D1512">
        <v>2</v>
      </c>
      <c r="E1512" t="s">
        <v>148</v>
      </c>
      <c r="F1512">
        <v>1</v>
      </c>
      <c r="G1512" s="85">
        <v>0</v>
      </c>
      <c r="H1512" s="85">
        <v>9379.6906330564307</v>
      </c>
      <c r="I1512" s="85">
        <v>2699.8138069321112</v>
      </c>
      <c r="J1512" s="85">
        <v>0</v>
      </c>
      <c r="K1512" t="s">
        <v>491</v>
      </c>
    </row>
    <row r="1513" spans="2:11" x14ac:dyDescent="0.25">
      <c r="B1513">
        <v>2026</v>
      </c>
      <c r="C1513" t="s">
        <v>488</v>
      </c>
      <c r="D1513">
        <v>1</v>
      </c>
      <c r="E1513" t="s">
        <v>148</v>
      </c>
      <c r="F1513">
        <v>1</v>
      </c>
      <c r="G1513" s="85">
        <v>11.166262054792133</v>
      </c>
      <c r="H1513" s="85">
        <v>9379.6906330564307</v>
      </c>
      <c r="I1513" s="85">
        <v>2699.8138069321112</v>
      </c>
      <c r="J1513" s="85">
        <v>104736.08360158722</v>
      </c>
      <c r="K1513" t="s">
        <v>491</v>
      </c>
    </row>
    <row r="1514" spans="2:11" x14ac:dyDescent="0.25">
      <c r="B1514">
        <v>2026</v>
      </c>
      <c r="C1514" t="s">
        <v>488</v>
      </c>
      <c r="D1514">
        <v>2</v>
      </c>
      <c r="E1514" t="s">
        <v>148</v>
      </c>
      <c r="F1514">
        <v>1</v>
      </c>
      <c r="G1514" s="85">
        <v>0</v>
      </c>
      <c r="H1514" s="85">
        <v>9379.6906330564307</v>
      </c>
      <c r="I1514" s="85">
        <v>2699.8138069321112</v>
      </c>
      <c r="J1514" s="85">
        <v>0</v>
      </c>
      <c r="K1514" t="s">
        <v>491</v>
      </c>
    </row>
    <row r="1515" spans="2:11" x14ac:dyDescent="0.25">
      <c r="B1515">
        <v>2026</v>
      </c>
      <c r="C1515" t="s">
        <v>489</v>
      </c>
      <c r="D1515">
        <v>1</v>
      </c>
      <c r="E1515" t="s">
        <v>148</v>
      </c>
      <c r="F1515">
        <v>1</v>
      </c>
      <c r="G1515" s="85">
        <v>11.180282914764659</v>
      </c>
      <c r="H1515" s="85">
        <v>9379.6906330564307</v>
      </c>
      <c r="I1515" s="85">
        <v>2699.8138069321112</v>
      </c>
      <c r="J1515" s="85">
        <v>104867.59493053892</v>
      </c>
      <c r="K1515" t="s">
        <v>491</v>
      </c>
    </row>
    <row r="1516" spans="2:11" x14ac:dyDescent="0.25">
      <c r="B1516">
        <v>2026</v>
      </c>
      <c r="C1516" t="s">
        <v>489</v>
      </c>
      <c r="D1516">
        <v>2</v>
      </c>
      <c r="E1516" t="s">
        <v>148</v>
      </c>
      <c r="F1516">
        <v>1</v>
      </c>
      <c r="G1516" s="85">
        <v>0</v>
      </c>
      <c r="H1516" s="85">
        <v>9379.6906330564307</v>
      </c>
      <c r="I1516" s="85">
        <v>2699.8138069321112</v>
      </c>
      <c r="J1516" s="85">
        <v>0</v>
      </c>
      <c r="K1516" t="s">
        <v>491</v>
      </c>
    </row>
    <row r="1517" spans="2:11" x14ac:dyDescent="0.25">
      <c r="B1517">
        <v>2026</v>
      </c>
      <c r="C1517" t="s">
        <v>490</v>
      </c>
      <c r="D1517">
        <v>1</v>
      </c>
      <c r="E1517" t="s">
        <v>148</v>
      </c>
      <c r="F1517">
        <v>1</v>
      </c>
      <c r="G1517" s="85">
        <v>11.194303774737197</v>
      </c>
      <c r="H1517" s="85">
        <v>9379.6906330564307</v>
      </c>
      <c r="I1517" s="85">
        <v>2699.8138069321112</v>
      </c>
      <c r="J1517" s="85">
        <v>104999.10625949073</v>
      </c>
      <c r="K1517" t="s">
        <v>491</v>
      </c>
    </row>
    <row r="1518" spans="2:11" x14ac:dyDescent="0.25">
      <c r="B1518">
        <v>2026</v>
      </c>
      <c r="C1518" t="s">
        <v>490</v>
      </c>
      <c r="D1518">
        <v>2</v>
      </c>
      <c r="E1518" t="s">
        <v>148</v>
      </c>
      <c r="F1518">
        <v>1</v>
      </c>
      <c r="G1518" s="85">
        <v>0</v>
      </c>
      <c r="H1518" s="85">
        <v>9379.6906330564307</v>
      </c>
      <c r="I1518" s="85">
        <v>2699.8138069321112</v>
      </c>
      <c r="J1518" s="85">
        <v>0</v>
      </c>
      <c r="K1518" t="s">
        <v>491</v>
      </c>
    </row>
    <row r="1519" spans="2:11" x14ac:dyDescent="0.25">
      <c r="B1519">
        <v>2026</v>
      </c>
      <c r="C1519" t="s">
        <v>479</v>
      </c>
      <c r="D1519">
        <v>1</v>
      </c>
      <c r="E1519" t="s">
        <v>45</v>
      </c>
      <c r="F1519">
        <v>19</v>
      </c>
      <c r="G1519" s="85">
        <v>0</v>
      </c>
      <c r="H1519" s="85">
        <v>18536.052673839731</v>
      </c>
      <c r="I1519" s="85">
        <v>4748.7393608479206</v>
      </c>
      <c r="J1519" s="85">
        <v>0</v>
      </c>
      <c r="K1519" t="s">
        <v>491</v>
      </c>
    </row>
    <row r="1520" spans="2:11" x14ac:dyDescent="0.25">
      <c r="B1520">
        <v>2026</v>
      </c>
      <c r="C1520" t="s">
        <v>479</v>
      </c>
      <c r="D1520">
        <v>2</v>
      </c>
      <c r="E1520" t="s">
        <v>45</v>
      </c>
      <c r="F1520">
        <v>19</v>
      </c>
      <c r="G1520" s="85">
        <v>1.0495132635267508</v>
      </c>
      <c r="H1520" s="85">
        <v>18536.052673839731</v>
      </c>
      <c r="I1520" s="85">
        <v>4748.7393608479206</v>
      </c>
      <c r="J1520" s="85">
        <v>19453.833134625293</v>
      </c>
      <c r="K1520" t="s">
        <v>491</v>
      </c>
    </row>
    <row r="1521" spans="2:11" x14ac:dyDescent="0.25">
      <c r="B1521">
        <v>2026</v>
      </c>
      <c r="C1521" t="s">
        <v>480</v>
      </c>
      <c r="D1521">
        <v>1</v>
      </c>
      <c r="E1521" t="s">
        <v>45</v>
      </c>
      <c r="F1521">
        <v>19</v>
      </c>
      <c r="G1521" s="85">
        <v>0</v>
      </c>
      <c r="H1521" s="85">
        <v>18536.052673839731</v>
      </c>
      <c r="I1521" s="85">
        <v>4748.7393608479206</v>
      </c>
      <c r="J1521" s="85">
        <v>0</v>
      </c>
      <c r="K1521" t="s">
        <v>491</v>
      </c>
    </row>
    <row r="1522" spans="2:11" x14ac:dyDescent="0.25">
      <c r="B1522">
        <v>2026</v>
      </c>
      <c r="C1522" t="s">
        <v>480</v>
      </c>
      <c r="D1522">
        <v>2</v>
      </c>
      <c r="E1522" t="s">
        <v>45</v>
      </c>
      <c r="F1522">
        <v>19</v>
      </c>
      <c r="G1522" s="85">
        <v>1.0752330741986553</v>
      </c>
      <c r="H1522" s="85">
        <v>18536.052673839731</v>
      </c>
      <c r="I1522" s="85">
        <v>4748.7393608479206</v>
      </c>
      <c r="J1522" s="85">
        <v>19930.576900000899</v>
      </c>
      <c r="K1522" t="s">
        <v>491</v>
      </c>
    </row>
    <row r="1523" spans="2:11" x14ac:dyDescent="0.25">
      <c r="B1523">
        <v>2026</v>
      </c>
      <c r="C1523" t="s">
        <v>481</v>
      </c>
      <c r="D1523">
        <v>1</v>
      </c>
      <c r="E1523" t="s">
        <v>45</v>
      </c>
      <c r="F1523">
        <v>19</v>
      </c>
      <c r="G1523" s="85">
        <v>0</v>
      </c>
      <c r="H1523" s="85">
        <v>18536.052673839731</v>
      </c>
      <c r="I1523" s="85">
        <v>4748.7393608479206</v>
      </c>
      <c r="J1523" s="85">
        <v>0</v>
      </c>
      <c r="K1523" t="s">
        <v>491</v>
      </c>
    </row>
    <row r="1524" spans="2:11" x14ac:dyDescent="0.25">
      <c r="B1524">
        <v>2026</v>
      </c>
      <c r="C1524" t="s">
        <v>481</v>
      </c>
      <c r="D1524">
        <v>2</v>
      </c>
      <c r="E1524" t="s">
        <v>45</v>
      </c>
      <c r="F1524">
        <v>19</v>
      </c>
      <c r="G1524" s="85">
        <v>1.1009528848705583</v>
      </c>
      <c r="H1524" s="85">
        <v>18536.052673839731</v>
      </c>
      <c r="I1524" s="85">
        <v>4748.7393608479206</v>
      </c>
      <c r="J1524" s="85">
        <v>20407.320665376479</v>
      </c>
      <c r="K1524" t="s">
        <v>491</v>
      </c>
    </row>
    <row r="1525" spans="2:11" x14ac:dyDescent="0.25">
      <c r="B1525">
        <v>2026</v>
      </c>
      <c r="C1525" t="s">
        <v>482</v>
      </c>
      <c r="D1525">
        <v>1</v>
      </c>
      <c r="E1525" t="s">
        <v>45</v>
      </c>
      <c r="F1525">
        <v>19</v>
      </c>
      <c r="G1525" s="85">
        <v>0</v>
      </c>
      <c r="H1525" s="85">
        <v>18536.052673839731</v>
      </c>
      <c r="I1525" s="85">
        <v>4748.7393608479206</v>
      </c>
      <c r="J1525" s="85">
        <v>0</v>
      </c>
      <c r="K1525" t="s">
        <v>491</v>
      </c>
    </row>
    <row r="1526" spans="2:11" x14ac:dyDescent="0.25">
      <c r="B1526">
        <v>2026</v>
      </c>
      <c r="C1526" t="s">
        <v>482</v>
      </c>
      <c r="D1526">
        <v>2</v>
      </c>
      <c r="E1526" t="s">
        <v>45</v>
      </c>
      <c r="F1526">
        <v>19</v>
      </c>
      <c r="G1526" s="85">
        <v>1.1266726955424631</v>
      </c>
      <c r="H1526" s="85">
        <v>18536.052673839731</v>
      </c>
      <c r="I1526" s="85">
        <v>4748.7393608479206</v>
      </c>
      <c r="J1526" s="85">
        <v>20884.064430752089</v>
      </c>
      <c r="K1526" t="s">
        <v>491</v>
      </c>
    </row>
    <row r="1527" spans="2:11" x14ac:dyDescent="0.25">
      <c r="B1527">
        <v>2026</v>
      </c>
      <c r="C1527" t="s">
        <v>483</v>
      </c>
      <c r="D1527">
        <v>1</v>
      </c>
      <c r="E1527" t="s">
        <v>45</v>
      </c>
      <c r="F1527">
        <v>19</v>
      </c>
      <c r="G1527" s="85">
        <v>0</v>
      </c>
      <c r="H1527" s="85">
        <v>18536.052673839731</v>
      </c>
      <c r="I1527" s="85">
        <v>4748.7393608479206</v>
      </c>
      <c r="J1527" s="85">
        <v>0</v>
      </c>
      <c r="K1527" t="s">
        <v>491</v>
      </c>
    </row>
    <row r="1528" spans="2:11" x14ac:dyDescent="0.25">
      <c r="B1528">
        <v>2026</v>
      </c>
      <c r="C1528" t="s">
        <v>483</v>
      </c>
      <c r="D1528">
        <v>2</v>
      </c>
      <c r="E1528" t="s">
        <v>45</v>
      </c>
      <c r="F1528">
        <v>19</v>
      </c>
      <c r="G1528" s="85">
        <v>1.1523925062143661</v>
      </c>
      <c r="H1528" s="85">
        <v>18536.052673839731</v>
      </c>
      <c r="I1528" s="85">
        <v>4748.7393608479206</v>
      </c>
      <c r="J1528" s="85">
        <v>21360.808196127669</v>
      </c>
      <c r="K1528" t="s">
        <v>491</v>
      </c>
    </row>
    <row r="1529" spans="2:11" x14ac:dyDescent="0.25">
      <c r="B1529">
        <v>2026</v>
      </c>
      <c r="C1529" t="s">
        <v>484</v>
      </c>
      <c r="D1529">
        <v>1</v>
      </c>
      <c r="E1529" t="s">
        <v>45</v>
      </c>
      <c r="F1529">
        <v>19</v>
      </c>
      <c r="G1529" s="85">
        <v>0</v>
      </c>
      <c r="H1529" s="85">
        <v>18536.052673839731</v>
      </c>
      <c r="I1529" s="85">
        <v>4748.7393608479206</v>
      </c>
      <c r="J1529" s="85">
        <v>0</v>
      </c>
      <c r="K1529" t="s">
        <v>491</v>
      </c>
    </row>
    <row r="1530" spans="2:11" x14ac:dyDescent="0.25">
      <c r="B1530">
        <v>2026</v>
      </c>
      <c r="C1530" t="s">
        <v>484</v>
      </c>
      <c r="D1530">
        <v>2</v>
      </c>
      <c r="E1530" t="s">
        <v>45</v>
      </c>
      <c r="F1530">
        <v>19</v>
      </c>
      <c r="G1530" s="85">
        <v>1.1781123168862708</v>
      </c>
      <c r="H1530" s="85">
        <v>18536.052673839731</v>
      </c>
      <c r="I1530" s="85">
        <v>4748.7393608479206</v>
      </c>
      <c r="J1530" s="85">
        <v>21837.551961503283</v>
      </c>
      <c r="K1530" t="s">
        <v>491</v>
      </c>
    </row>
    <row r="1531" spans="2:11" x14ac:dyDescent="0.25">
      <c r="B1531">
        <v>2026</v>
      </c>
      <c r="C1531" t="s">
        <v>485</v>
      </c>
      <c r="D1531">
        <v>1</v>
      </c>
      <c r="E1531" t="s">
        <v>45</v>
      </c>
      <c r="F1531">
        <v>19</v>
      </c>
      <c r="G1531" s="85">
        <v>0</v>
      </c>
      <c r="H1531" s="85">
        <v>18536.052673839731</v>
      </c>
      <c r="I1531" s="85">
        <v>4748.7393608479206</v>
      </c>
      <c r="J1531" s="85">
        <v>0</v>
      </c>
      <c r="K1531" t="s">
        <v>491</v>
      </c>
    </row>
    <row r="1532" spans="2:11" x14ac:dyDescent="0.25">
      <c r="B1532">
        <v>2026</v>
      </c>
      <c r="C1532" t="s">
        <v>485</v>
      </c>
      <c r="D1532">
        <v>2</v>
      </c>
      <c r="E1532" t="s">
        <v>45</v>
      </c>
      <c r="F1532">
        <v>19</v>
      </c>
      <c r="G1532" s="85">
        <v>1.2038321275581738</v>
      </c>
      <c r="H1532" s="85">
        <v>18536.052673839731</v>
      </c>
      <c r="I1532" s="85">
        <v>4748.7393608479206</v>
      </c>
      <c r="J1532" s="85">
        <v>22314.29572687886</v>
      </c>
      <c r="K1532" t="s">
        <v>491</v>
      </c>
    </row>
    <row r="1533" spans="2:11" x14ac:dyDescent="0.25">
      <c r="B1533">
        <v>2026</v>
      </c>
      <c r="C1533" t="s">
        <v>486</v>
      </c>
      <c r="D1533">
        <v>1</v>
      </c>
      <c r="E1533" t="s">
        <v>45</v>
      </c>
      <c r="F1533">
        <v>19</v>
      </c>
      <c r="G1533" s="85">
        <v>0</v>
      </c>
      <c r="H1533" s="85">
        <v>18536.052673839731</v>
      </c>
      <c r="I1533" s="85">
        <v>4748.7393608479206</v>
      </c>
      <c r="J1533" s="85">
        <v>0</v>
      </c>
      <c r="K1533" t="s">
        <v>491</v>
      </c>
    </row>
    <row r="1534" spans="2:11" x14ac:dyDescent="0.25">
      <c r="B1534">
        <v>2026</v>
      </c>
      <c r="C1534" t="s">
        <v>486</v>
      </c>
      <c r="D1534">
        <v>2</v>
      </c>
      <c r="E1534" t="s">
        <v>45</v>
      </c>
      <c r="F1534">
        <v>19</v>
      </c>
      <c r="G1534" s="85">
        <v>1.2295519382300784</v>
      </c>
      <c r="H1534" s="85">
        <v>18536.052673839731</v>
      </c>
      <c r="I1534" s="85">
        <v>4748.7393608479206</v>
      </c>
      <c r="J1534" s="85">
        <v>22791.039492254469</v>
      </c>
      <c r="K1534" t="s">
        <v>491</v>
      </c>
    </row>
    <row r="1535" spans="2:11" x14ac:dyDescent="0.25">
      <c r="B1535">
        <v>2026</v>
      </c>
      <c r="C1535" t="s">
        <v>487</v>
      </c>
      <c r="D1535">
        <v>1</v>
      </c>
      <c r="E1535" t="s">
        <v>45</v>
      </c>
      <c r="F1535">
        <v>19</v>
      </c>
      <c r="G1535" s="85">
        <v>0</v>
      </c>
      <c r="H1535" s="85">
        <v>18536.052673839731</v>
      </c>
      <c r="I1535" s="85">
        <v>4748.7393608479206</v>
      </c>
      <c r="J1535" s="85">
        <v>0</v>
      </c>
      <c r="K1535" t="s">
        <v>491</v>
      </c>
    </row>
    <row r="1536" spans="2:11" x14ac:dyDescent="0.25">
      <c r="B1536">
        <v>2026</v>
      </c>
      <c r="C1536" t="s">
        <v>487</v>
      </c>
      <c r="D1536">
        <v>2</v>
      </c>
      <c r="E1536" t="s">
        <v>45</v>
      </c>
      <c r="F1536">
        <v>19</v>
      </c>
      <c r="G1536" s="85">
        <v>1.2552717489019816</v>
      </c>
      <c r="H1536" s="85">
        <v>18536.052673839731</v>
      </c>
      <c r="I1536" s="85">
        <v>4748.7393608479206</v>
      </c>
      <c r="J1536" s="85">
        <v>23267.78325763005</v>
      </c>
      <c r="K1536" t="s">
        <v>491</v>
      </c>
    </row>
    <row r="1537" spans="2:11" x14ac:dyDescent="0.25">
      <c r="B1537">
        <v>2026</v>
      </c>
      <c r="C1537" t="s">
        <v>488</v>
      </c>
      <c r="D1537">
        <v>1</v>
      </c>
      <c r="E1537" t="s">
        <v>45</v>
      </c>
      <c r="F1537">
        <v>19</v>
      </c>
      <c r="G1537" s="85">
        <v>0</v>
      </c>
      <c r="H1537" s="85">
        <v>18536.052673839731</v>
      </c>
      <c r="I1537" s="85">
        <v>4748.7393608479206</v>
      </c>
      <c r="J1537" s="85">
        <v>0</v>
      </c>
      <c r="K1537" t="s">
        <v>491</v>
      </c>
    </row>
    <row r="1538" spans="2:11" x14ac:dyDescent="0.25">
      <c r="B1538">
        <v>2026</v>
      </c>
      <c r="C1538" t="s">
        <v>488</v>
      </c>
      <c r="D1538">
        <v>2</v>
      </c>
      <c r="E1538" t="s">
        <v>45</v>
      </c>
      <c r="F1538">
        <v>19</v>
      </c>
      <c r="G1538" s="85">
        <v>1.2809915595738861</v>
      </c>
      <c r="H1538" s="85">
        <v>18536.052673839731</v>
      </c>
      <c r="I1538" s="85">
        <v>4748.7393608479206</v>
      </c>
      <c r="J1538" s="85">
        <v>23744.527023005659</v>
      </c>
      <c r="K1538" t="s">
        <v>491</v>
      </c>
    </row>
    <row r="1539" spans="2:11" x14ac:dyDescent="0.25">
      <c r="B1539">
        <v>2026</v>
      </c>
      <c r="C1539" t="s">
        <v>489</v>
      </c>
      <c r="D1539">
        <v>1</v>
      </c>
      <c r="E1539" t="s">
        <v>45</v>
      </c>
      <c r="F1539">
        <v>19</v>
      </c>
      <c r="G1539" s="85">
        <v>0</v>
      </c>
      <c r="H1539" s="85">
        <v>18536.052673839731</v>
      </c>
      <c r="I1539" s="85">
        <v>4748.7393608479206</v>
      </c>
      <c r="J1539" s="85">
        <v>0</v>
      </c>
      <c r="K1539" t="s">
        <v>491</v>
      </c>
    </row>
    <row r="1540" spans="2:11" x14ac:dyDescent="0.25">
      <c r="B1540">
        <v>2026</v>
      </c>
      <c r="C1540" t="s">
        <v>489</v>
      </c>
      <c r="D1540">
        <v>2</v>
      </c>
      <c r="E1540" t="s">
        <v>45</v>
      </c>
      <c r="F1540">
        <v>19</v>
      </c>
      <c r="G1540" s="85">
        <v>1.3067113702457893</v>
      </c>
      <c r="H1540" s="85">
        <v>18536.052673839731</v>
      </c>
      <c r="I1540" s="85">
        <v>4748.7393608479206</v>
      </c>
      <c r="J1540" s="85">
        <v>24221.270788381244</v>
      </c>
      <c r="K1540" t="s">
        <v>491</v>
      </c>
    </row>
    <row r="1541" spans="2:11" x14ac:dyDescent="0.25">
      <c r="B1541">
        <v>2026</v>
      </c>
      <c r="C1541" t="s">
        <v>490</v>
      </c>
      <c r="D1541">
        <v>1</v>
      </c>
      <c r="E1541" t="s">
        <v>45</v>
      </c>
      <c r="F1541">
        <v>19</v>
      </c>
      <c r="G1541" s="85">
        <v>0</v>
      </c>
      <c r="H1541" s="85">
        <v>18536.052673839731</v>
      </c>
      <c r="I1541" s="85">
        <v>4748.7393608479206</v>
      </c>
      <c r="J1541" s="85">
        <v>0</v>
      </c>
      <c r="K1541" t="s">
        <v>491</v>
      </c>
    </row>
    <row r="1542" spans="2:11" x14ac:dyDescent="0.25">
      <c r="B1542">
        <v>2026</v>
      </c>
      <c r="C1542" t="s">
        <v>490</v>
      </c>
      <c r="D1542">
        <v>2</v>
      </c>
      <c r="E1542" t="s">
        <v>45</v>
      </c>
      <c r="F1542">
        <v>19</v>
      </c>
      <c r="G1542" s="85">
        <v>1.3324311809176934</v>
      </c>
      <c r="H1542" s="85">
        <v>18536.052673839731</v>
      </c>
      <c r="I1542" s="85">
        <v>4748.7393608479206</v>
      </c>
      <c r="J1542" s="85">
        <v>24698.014553756842</v>
      </c>
      <c r="K1542" t="s">
        <v>491</v>
      </c>
    </row>
    <row r="1543" spans="2:11" x14ac:dyDescent="0.25">
      <c r="B1543">
        <v>2026</v>
      </c>
      <c r="C1543" t="s">
        <v>479</v>
      </c>
      <c r="D1543">
        <v>1</v>
      </c>
      <c r="E1543" t="s">
        <v>114</v>
      </c>
      <c r="F1543">
        <v>22</v>
      </c>
      <c r="G1543" s="85">
        <v>1.9430645715254364</v>
      </c>
      <c r="H1543" s="85">
        <v>9626.5957446808516</v>
      </c>
      <c r="I1543" s="85">
        <v>2722.7836879432625</v>
      </c>
      <c r="J1543" s="85">
        <v>18705.097135886888</v>
      </c>
      <c r="K1543" t="s">
        <v>491</v>
      </c>
    </row>
    <row r="1544" spans="2:11" x14ac:dyDescent="0.25">
      <c r="B1544">
        <v>2026</v>
      </c>
      <c r="C1544" t="s">
        <v>479</v>
      </c>
      <c r="D1544">
        <v>2</v>
      </c>
      <c r="E1544" t="s">
        <v>114</v>
      </c>
      <c r="F1544">
        <v>22</v>
      </c>
      <c r="G1544" s="85">
        <v>0</v>
      </c>
      <c r="H1544" s="85">
        <v>9626.5957446808516</v>
      </c>
      <c r="I1544" s="85">
        <v>2722.7836879432625</v>
      </c>
      <c r="J1544" s="85">
        <v>0</v>
      </c>
      <c r="K1544" t="s">
        <v>491</v>
      </c>
    </row>
    <row r="1545" spans="2:11" x14ac:dyDescent="0.25">
      <c r="B1545">
        <v>2026</v>
      </c>
      <c r="C1545" t="s">
        <v>480</v>
      </c>
      <c r="D1545">
        <v>1</v>
      </c>
      <c r="E1545" t="s">
        <v>114</v>
      </c>
      <c r="F1545">
        <v>22</v>
      </c>
      <c r="G1545" s="85">
        <v>1.9739846494299054</v>
      </c>
      <c r="H1545" s="85">
        <v>9626.5957446808516</v>
      </c>
      <c r="I1545" s="85">
        <v>2722.7836879432625</v>
      </c>
      <c r="J1545" s="85">
        <v>19002.75222626725</v>
      </c>
      <c r="K1545" t="s">
        <v>491</v>
      </c>
    </row>
    <row r="1546" spans="2:11" x14ac:dyDescent="0.25">
      <c r="B1546">
        <v>2026</v>
      </c>
      <c r="C1546" t="s">
        <v>480</v>
      </c>
      <c r="D1546">
        <v>2</v>
      </c>
      <c r="E1546" t="s">
        <v>114</v>
      </c>
      <c r="F1546">
        <v>22</v>
      </c>
      <c r="G1546" s="85">
        <v>0</v>
      </c>
      <c r="H1546" s="85">
        <v>9626.5957446808516</v>
      </c>
      <c r="I1546" s="85">
        <v>2722.7836879432625</v>
      </c>
      <c r="J1546" s="85">
        <v>0</v>
      </c>
      <c r="K1546" t="s">
        <v>491</v>
      </c>
    </row>
    <row r="1547" spans="2:11" x14ac:dyDescent="0.25">
      <c r="B1547">
        <v>2026</v>
      </c>
      <c r="C1547" t="s">
        <v>481</v>
      </c>
      <c r="D1547">
        <v>1</v>
      </c>
      <c r="E1547" t="s">
        <v>114</v>
      </c>
      <c r="F1547">
        <v>22</v>
      </c>
      <c r="G1547" s="85">
        <v>2.0049047273343681</v>
      </c>
      <c r="H1547" s="85">
        <v>9626.5957446808516</v>
      </c>
      <c r="I1547" s="85">
        <v>2722.7836879432625</v>
      </c>
      <c r="J1547" s="85">
        <v>19300.40731664755</v>
      </c>
      <c r="K1547" t="s">
        <v>491</v>
      </c>
    </row>
    <row r="1548" spans="2:11" x14ac:dyDescent="0.25">
      <c r="B1548">
        <v>2026</v>
      </c>
      <c r="C1548" t="s">
        <v>481</v>
      </c>
      <c r="D1548">
        <v>2</v>
      </c>
      <c r="E1548" t="s">
        <v>114</v>
      </c>
      <c r="F1548">
        <v>22</v>
      </c>
      <c r="G1548" s="85">
        <v>0</v>
      </c>
      <c r="H1548" s="85">
        <v>9626.5957446808516</v>
      </c>
      <c r="I1548" s="85">
        <v>2722.7836879432625</v>
      </c>
      <c r="J1548" s="85">
        <v>0</v>
      </c>
      <c r="K1548" t="s">
        <v>491</v>
      </c>
    </row>
    <row r="1549" spans="2:11" x14ac:dyDescent="0.25">
      <c r="B1549">
        <v>2026</v>
      </c>
      <c r="C1549" t="s">
        <v>482</v>
      </c>
      <c r="D1549">
        <v>1</v>
      </c>
      <c r="E1549" t="s">
        <v>114</v>
      </c>
      <c r="F1549">
        <v>22</v>
      </c>
      <c r="G1549" s="85">
        <v>2.0358248052388372</v>
      </c>
      <c r="H1549" s="85">
        <v>9626.5957446808516</v>
      </c>
      <c r="I1549" s="85">
        <v>2722.7836879432625</v>
      </c>
      <c r="J1549" s="85">
        <v>19598.062407027915</v>
      </c>
      <c r="K1549" t="s">
        <v>491</v>
      </c>
    </row>
    <row r="1550" spans="2:11" x14ac:dyDescent="0.25">
      <c r="B1550">
        <v>2026</v>
      </c>
      <c r="C1550" t="s">
        <v>482</v>
      </c>
      <c r="D1550">
        <v>2</v>
      </c>
      <c r="E1550" t="s">
        <v>114</v>
      </c>
      <c r="F1550">
        <v>22</v>
      </c>
      <c r="G1550" s="85">
        <v>0</v>
      </c>
      <c r="H1550" s="85">
        <v>9626.5957446808516</v>
      </c>
      <c r="I1550" s="85">
        <v>2722.7836879432625</v>
      </c>
      <c r="J1550" s="85">
        <v>0</v>
      </c>
      <c r="K1550" t="s">
        <v>491</v>
      </c>
    </row>
    <row r="1551" spans="2:11" x14ac:dyDescent="0.25">
      <c r="B1551">
        <v>2026</v>
      </c>
      <c r="C1551" t="s">
        <v>483</v>
      </c>
      <c r="D1551">
        <v>1</v>
      </c>
      <c r="E1551" t="s">
        <v>114</v>
      </c>
      <c r="F1551">
        <v>22</v>
      </c>
      <c r="G1551" s="85">
        <v>2.0667448831432997</v>
      </c>
      <c r="H1551" s="85">
        <v>9626.5957446808516</v>
      </c>
      <c r="I1551" s="85">
        <v>2722.7836879432625</v>
      </c>
      <c r="J1551" s="85">
        <v>19895.717497408212</v>
      </c>
      <c r="K1551" t="s">
        <v>491</v>
      </c>
    </row>
    <row r="1552" spans="2:11" x14ac:dyDescent="0.25">
      <c r="B1552">
        <v>2026</v>
      </c>
      <c r="C1552" t="s">
        <v>483</v>
      </c>
      <c r="D1552">
        <v>2</v>
      </c>
      <c r="E1552" t="s">
        <v>114</v>
      </c>
      <c r="F1552">
        <v>22</v>
      </c>
      <c r="G1552" s="85">
        <v>0</v>
      </c>
      <c r="H1552" s="85">
        <v>9626.5957446808516</v>
      </c>
      <c r="I1552" s="85">
        <v>2722.7836879432625</v>
      </c>
      <c r="J1552" s="85">
        <v>0</v>
      </c>
      <c r="K1552" t="s">
        <v>491</v>
      </c>
    </row>
    <row r="1553" spans="2:11" x14ac:dyDescent="0.25">
      <c r="B1553">
        <v>2026</v>
      </c>
      <c r="C1553" t="s">
        <v>484</v>
      </c>
      <c r="D1553">
        <v>1</v>
      </c>
      <c r="E1553" t="s">
        <v>114</v>
      </c>
      <c r="F1553">
        <v>22</v>
      </c>
      <c r="G1553" s="85">
        <v>2.0976649610477689</v>
      </c>
      <c r="H1553" s="85">
        <v>9626.5957446808516</v>
      </c>
      <c r="I1553" s="85">
        <v>2722.7836879432625</v>
      </c>
      <c r="J1553" s="85">
        <v>20193.372587788577</v>
      </c>
      <c r="K1553" t="s">
        <v>491</v>
      </c>
    </row>
    <row r="1554" spans="2:11" x14ac:dyDescent="0.25">
      <c r="B1554">
        <v>2026</v>
      </c>
      <c r="C1554" t="s">
        <v>484</v>
      </c>
      <c r="D1554">
        <v>2</v>
      </c>
      <c r="E1554" t="s">
        <v>114</v>
      </c>
      <c r="F1554">
        <v>22</v>
      </c>
      <c r="G1554" s="85">
        <v>0</v>
      </c>
      <c r="H1554" s="85">
        <v>9626.5957446808516</v>
      </c>
      <c r="I1554" s="85">
        <v>2722.7836879432625</v>
      </c>
      <c r="J1554" s="85">
        <v>0</v>
      </c>
      <c r="K1554" t="s">
        <v>491</v>
      </c>
    </row>
    <row r="1555" spans="2:11" x14ac:dyDescent="0.25">
      <c r="B1555">
        <v>2026</v>
      </c>
      <c r="C1555" t="s">
        <v>485</v>
      </c>
      <c r="D1555">
        <v>1</v>
      </c>
      <c r="E1555" t="s">
        <v>114</v>
      </c>
      <c r="F1555">
        <v>22</v>
      </c>
      <c r="G1555" s="85">
        <v>2.1285850389522318</v>
      </c>
      <c r="H1555" s="85">
        <v>9626.5957446808516</v>
      </c>
      <c r="I1555" s="85">
        <v>2722.7836879432625</v>
      </c>
      <c r="J1555" s="85">
        <v>20491.027678168881</v>
      </c>
      <c r="K1555" t="s">
        <v>491</v>
      </c>
    </row>
    <row r="1556" spans="2:11" x14ac:dyDescent="0.25">
      <c r="B1556">
        <v>2026</v>
      </c>
      <c r="C1556" t="s">
        <v>485</v>
      </c>
      <c r="D1556">
        <v>2</v>
      </c>
      <c r="E1556" t="s">
        <v>114</v>
      </c>
      <c r="F1556">
        <v>22</v>
      </c>
      <c r="G1556" s="85">
        <v>0</v>
      </c>
      <c r="H1556" s="85">
        <v>9626.5957446808516</v>
      </c>
      <c r="I1556" s="85">
        <v>2722.7836879432625</v>
      </c>
      <c r="J1556" s="85">
        <v>0</v>
      </c>
      <c r="K1556" t="s">
        <v>491</v>
      </c>
    </row>
    <row r="1557" spans="2:11" x14ac:dyDescent="0.25">
      <c r="B1557">
        <v>2026</v>
      </c>
      <c r="C1557" t="s">
        <v>486</v>
      </c>
      <c r="D1557">
        <v>1</v>
      </c>
      <c r="E1557" t="s">
        <v>114</v>
      </c>
      <c r="F1557">
        <v>22</v>
      </c>
      <c r="G1557" s="85">
        <v>2.159505116856701</v>
      </c>
      <c r="H1557" s="85">
        <v>9626.5957446808516</v>
      </c>
      <c r="I1557" s="85">
        <v>2722.7836879432625</v>
      </c>
      <c r="J1557" s="85">
        <v>20788.682768549243</v>
      </c>
      <c r="K1557" t="s">
        <v>491</v>
      </c>
    </row>
    <row r="1558" spans="2:11" x14ac:dyDescent="0.25">
      <c r="B1558">
        <v>2026</v>
      </c>
      <c r="C1558" t="s">
        <v>486</v>
      </c>
      <c r="D1558">
        <v>2</v>
      </c>
      <c r="E1558" t="s">
        <v>114</v>
      </c>
      <c r="F1558">
        <v>22</v>
      </c>
      <c r="G1558" s="85">
        <v>0</v>
      </c>
      <c r="H1558" s="85">
        <v>9626.5957446808516</v>
      </c>
      <c r="I1558" s="85">
        <v>2722.7836879432625</v>
      </c>
      <c r="J1558" s="85">
        <v>0</v>
      </c>
      <c r="K1558" t="s">
        <v>491</v>
      </c>
    </row>
    <row r="1559" spans="2:11" x14ac:dyDescent="0.25">
      <c r="B1559">
        <v>2026</v>
      </c>
      <c r="C1559" t="s">
        <v>487</v>
      </c>
      <c r="D1559">
        <v>1</v>
      </c>
      <c r="E1559" t="s">
        <v>114</v>
      </c>
      <c r="F1559">
        <v>22</v>
      </c>
      <c r="G1559" s="85">
        <v>2.1904251947611635</v>
      </c>
      <c r="H1559" s="85">
        <v>9626.5957446808516</v>
      </c>
      <c r="I1559" s="85">
        <v>2722.7836879432625</v>
      </c>
      <c r="J1559" s="85">
        <v>21086.337858929543</v>
      </c>
      <c r="K1559" t="s">
        <v>491</v>
      </c>
    </row>
    <row r="1560" spans="2:11" x14ac:dyDescent="0.25">
      <c r="B1560">
        <v>2026</v>
      </c>
      <c r="C1560" t="s">
        <v>487</v>
      </c>
      <c r="D1560">
        <v>2</v>
      </c>
      <c r="E1560" t="s">
        <v>114</v>
      </c>
      <c r="F1560">
        <v>22</v>
      </c>
      <c r="G1560" s="85">
        <v>0</v>
      </c>
      <c r="H1560" s="85">
        <v>9626.5957446808516</v>
      </c>
      <c r="I1560" s="85">
        <v>2722.7836879432625</v>
      </c>
      <c r="J1560" s="85">
        <v>0</v>
      </c>
      <c r="K1560" t="s">
        <v>491</v>
      </c>
    </row>
    <row r="1561" spans="2:11" x14ac:dyDescent="0.25">
      <c r="B1561">
        <v>2026</v>
      </c>
      <c r="C1561" t="s">
        <v>488</v>
      </c>
      <c r="D1561">
        <v>1</v>
      </c>
      <c r="E1561" t="s">
        <v>114</v>
      </c>
      <c r="F1561">
        <v>22</v>
      </c>
      <c r="G1561" s="85">
        <v>2.2213452726656326</v>
      </c>
      <c r="H1561" s="85">
        <v>9626.5957446808516</v>
      </c>
      <c r="I1561" s="85">
        <v>2722.7836879432625</v>
      </c>
      <c r="J1561" s="85">
        <v>21383.992949309904</v>
      </c>
      <c r="K1561" t="s">
        <v>491</v>
      </c>
    </row>
    <row r="1562" spans="2:11" x14ac:dyDescent="0.25">
      <c r="B1562">
        <v>2026</v>
      </c>
      <c r="C1562" t="s">
        <v>488</v>
      </c>
      <c r="D1562">
        <v>2</v>
      </c>
      <c r="E1562" t="s">
        <v>114</v>
      </c>
      <c r="F1562">
        <v>22</v>
      </c>
      <c r="G1562" s="85">
        <v>0</v>
      </c>
      <c r="H1562" s="85">
        <v>9626.5957446808516</v>
      </c>
      <c r="I1562" s="85">
        <v>2722.7836879432625</v>
      </c>
      <c r="J1562" s="85">
        <v>0</v>
      </c>
      <c r="K1562" t="s">
        <v>491</v>
      </c>
    </row>
    <row r="1563" spans="2:11" x14ac:dyDescent="0.25">
      <c r="B1563">
        <v>2026</v>
      </c>
      <c r="C1563" t="s">
        <v>489</v>
      </c>
      <c r="D1563">
        <v>1</v>
      </c>
      <c r="E1563" t="s">
        <v>114</v>
      </c>
      <c r="F1563">
        <v>22</v>
      </c>
      <c r="G1563" s="85">
        <v>2.2522653505700951</v>
      </c>
      <c r="H1563" s="85">
        <v>9626.5957446808516</v>
      </c>
      <c r="I1563" s="85">
        <v>2722.7836879432625</v>
      </c>
      <c r="J1563" s="85">
        <v>21681.648039690204</v>
      </c>
      <c r="K1563" t="s">
        <v>491</v>
      </c>
    </row>
    <row r="1564" spans="2:11" x14ac:dyDescent="0.25">
      <c r="B1564">
        <v>2026</v>
      </c>
      <c r="C1564" t="s">
        <v>489</v>
      </c>
      <c r="D1564">
        <v>2</v>
      </c>
      <c r="E1564" t="s">
        <v>114</v>
      </c>
      <c r="F1564">
        <v>22</v>
      </c>
      <c r="G1564" s="85">
        <v>0</v>
      </c>
      <c r="H1564" s="85">
        <v>9626.5957446808516</v>
      </c>
      <c r="I1564" s="85">
        <v>2722.7836879432625</v>
      </c>
      <c r="J1564" s="85">
        <v>0</v>
      </c>
      <c r="K1564" t="s">
        <v>491</v>
      </c>
    </row>
    <row r="1565" spans="2:11" x14ac:dyDescent="0.25">
      <c r="B1565">
        <v>2026</v>
      </c>
      <c r="C1565" t="s">
        <v>490</v>
      </c>
      <c r="D1565">
        <v>1</v>
      </c>
      <c r="E1565" t="s">
        <v>114</v>
      </c>
      <c r="F1565">
        <v>22</v>
      </c>
      <c r="G1565" s="85">
        <v>2.2831854284745643</v>
      </c>
      <c r="H1565" s="85">
        <v>9626.5957446808516</v>
      </c>
      <c r="I1565" s="85">
        <v>2722.7836879432625</v>
      </c>
      <c r="J1565" s="85">
        <v>21979.303130070566</v>
      </c>
      <c r="K1565" t="s">
        <v>491</v>
      </c>
    </row>
    <row r="1566" spans="2:11" x14ac:dyDescent="0.25">
      <c r="B1566">
        <v>2026</v>
      </c>
      <c r="C1566" t="s">
        <v>490</v>
      </c>
      <c r="D1566">
        <v>2</v>
      </c>
      <c r="E1566" t="s">
        <v>114</v>
      </c>
      <c r="F1566">
        <v>22</v>
      </c>
      <c r="G1566" s="85">
        <v>0</v>
      </c>
      <c r="H1566" s="85">
        <v>9626.5957446808516</v>
      </c>
      <c r="I1566" s="85">
        <v>2722.7836879432625</v>
      </c>
      <c r="J1566" s="85">
        <v>0</v>
      </c>
      <c r="K1566" t="s">
        <v>491</v>
      </c>
    </row>
    <row r="1567" spans="2:11" x14ac:dyDescent="0.25">
      <c r="B1567">
        <v>2026</v>
      </c>
      <c r="C1567" t="s">
        <v>479</v>
      </c>
      <c r="D1567">
        <v>1</v>
      </c>
      <c r="E1567" t="s">
        <v>208</v>
      </c>
      <c r="F1567">
        <v>25</v>
      </c>
      <c r="G1567" s="85">
        <v>4.5798945665460726</v>
      </c>
      <c r="H1567" s="85">
        <v>27483.452068491439</v>
      </c>
      <c r="I1567" s="85">
        <v>6023.7970253718286</v>
      </c>
      <c r="J1567" s="85">
        <v>125871.31279841336</v>
      </c>
      <c r="K1567" t="s">
        <v>491</v>
      </c>
    </row>
    <row r="1568" spans="2:11" x14ac:dyDescent="0.25">
      <c r="B1568">
        <v>2026</v>
      </c>
      <c r="C1568" t="s">
        <v>479</v>
      </c>
      <c r="D1568">
        <v>2</v>
      </c>
      <c r="E1568" t="s">
        <v>208</v>
      </c>
      <c r="F1568">
        <v>25</v>
      </c>
      <c r="G1568" s="85">
        <v>0</v>
      </c>
      <c r="H1568" s="85">
        <v>27483.452068491439</v>
      </c>
      <c r="I1568" s="85">
        <v>6023.7970253718286</v>
      </c>
      <c r="J1568" s="85">
        <v>0</v>
      </c>
      <c r="K1568" t="s">
        <v>491</v>
      </c>
    </row>
    <row r="1569" spans="2:11" x14ac:dyDescent="0.25">
      <c r="B1569">
        <v>2026</v>
      </c>
      <c r="C1569" t="s">
        <v>480</v>
      </c>
      <c r="D1569">
        <v>1</v>
      </c>
      <c r="E1569" t="s">
        <v>208</v>
      </c>
      <c r="F1569">
        <v>25</v>
      </c>
      <c r="G1569" s="85">
        <v>4.6320933202147287</v>
      </c>
      <c r="H1569" s="85">
        <v>27483.452068491439</v>
      </c>
      <c r="I1569" s="85">
        <v>6023.7970253718286</v>
      </c>
      <c r="J1569" s="85">
        <v>127305.91474290086</v>
      </c>
      <c r="K1569" t="s">
        <v>491</v>
      </c>
    </row>
    <row r="1570" spans="2:11" x14ac:dyDescent="0.25">
      <c r="B1570">
        <v>2026</v>
      </c>
      <c r="C1570" t="s">
        <v>480</v>
      </c>
      <c r="D1570">
        <v>2</v>
      </c>
      <c r="E1570" t="s">
        <v>208</v>
      </c>
      <c r="F1570">
        <v>25</v>
      </c>
      <c r="G1570" s="85">
        <v>0</v>
      </c>
      <c r="H1570" s="85">
        <v>27483.452068491439</v>
      </c>
      <c r="I1570" s="85">
        <v>6023.7970253718286</v>
      </c>
      <c r="J1570" s="85">
        <v>0</v>
      </c>
      <c r="K1570" t="s">
        <v>491</v>
      </c>
    </row>
    <row r="1571" spans="2:11" x14ac:dyDescent="0.25">
      <c r="B1571">
        <v>2026</v>
      </c>
      <c r="C1571" t="s">
        <v>481</v>
      </c>
      <c r="D1571">
        <v>1</v>
      </c>
      <c r="E1571" t="s">
        <v>208</v>
      </c>
      <c r="F1571">
        <v>25</v>
      </c>
      <c r="G1571" s="85">
        <v>4.6842920738833849</v>
      </c>
      <c r="H1571" s="85">
        <v>27483.452068491439</v>
      </c>
      <c r="I1571" s="85">
        <v>6023.7970253718286</v>
      </c>
      <c r="J1571" s="85">
        <v>128740.51668738837</v>
      </c>
      <c r="K1571" t="s">
        <v>491</v>
      </c>
    </row>
    <row r="1572" spans="2:11" x14ac:dyDescent="0.25">
      <c r="B1572">
        <v>2026</v>
      </c>
      <c r="C1572" t="s">
        <v>481</v>
      </c>
      <c r="D1572">
        <v>2</v>
      </c>
      <c r="E1572" t="s">
        <v>208</v>
      </c>
      <c r="F1572">
        <v>25</v>
      </c>
      <c r="G1572" s="85">
        <v>0</v>
      </c>
      <c r="H1572" s="85">
        <v>27483.452068491439</v>
      </c>
      <c r="I1572" s="85">
        <v>6023.7970253718286</v>
      </c>
      <c r="J1572" s="85">
        <v>0</v>
      </c>
      <c r="K1572" t="s">
        <v>491</v>
      </c>
    </row>
    <row r="1573" spans="2:11" x14ac:dyDescent="0.25">
      <c r="B1573">
        <v>2026</v>
      </c>
      <c r="C1573" t="s">
        <v>482</v>
      </c>
      <c r="D1573">
        <v>1</v>
      </c>
      <c r="E1573" t="s">
        <v>208</v>
      </c>
      <c r="F1573">
        <v>25</v>
      </c>
      <c r="G1573" s="85">
        <v>4.7364908275520392</v>
      </c>
      <c r="H1573" s="85">
        <v>27483.452068491439</v>
      </c>
      <c r="I1573" s="85">
        <v>6023.7970253718286</v>
      </c>
      <c r="J1573" s="85">
        <v>130175.11863187581</v>
      </c>
      <c r="K1573" t="s">
        <v>491</v>
      </c>
    </row>
    <row r="1574" spans="2:11" x14ac:dyDescent="0.25">
      <c r="B1574">
        <v>2026</v>
      </c>
      <c r="C1574" t="s">
        <v>482</v>
      </c>
      <c r="D1574">
        <v>2</v>
      </c>
      <c r="E1574" t="s">
        <v>208</v>
      </c>
      <c r="F1574">
        <v>25</v>
      </c>
      <c r="G1574" s="85">
        <v>0</v>
      </c>
      <c r="H1574" s="85">
        <v>27483.452068491439</v>
      </c>
      <c r="I1574" s="85">
        <v>6023.7970253718286</v>
      </c>
      <c r="J1574" s="85">
        <v>0</v>
      </c>
      <c r="K1574" t="s">
        <v>491</v>
      </c>
    </row>
    <row r="1575" spans="2:11" x14ac:dyDescent="0.25">
      <c r="B1575">
        <v>2026</v>
      </c>
      <c r="C1575" t="s">
        <v>483</v>
      </c>
      <c r="D1575">
        <v>1</v>
      </c>
      <c r="E1575" t="s">
        <v>208</v>
      </c>
      <c r="F1575">
        <v>25</v>
      </c>
      <c r="G1575" s="85">
        <v>4.7886895812206962</v>
      </c>
      <c r="H1575" s="85">
        <v>27483.452068491439</v>
      </c>
      <c r="I1575" s="85">
        <v>6023.7970253718286</v>
      </c>
      <c r="J1575" s="85">
        <v>131609.72057636335</v>
      </c>
      <c r="K1575" t="s">
        <v>491</v>
      </c>
    </row>
    <row r="1576" spans="2:11" x14ac:dyDescent="0.25">
      <c r="B1576">
        <v>2026</v>
      </c>
      <c r="C1576" t="s">
        <v>483</v>
      </c>
      <c r="D1576">
        <v>2</v>
      </c>
      <c r="E1576" t="s">
        <v>208</v>
      </c>
      <c r="F1576">
        <v>25</v>
      </c>
      <c r="G1576" s="85">
        <v>0</v>
      </c>
      <c r="H1576" s="85">
        <v>27483.452068491439</v>
      </c>
      <c r="I1576" s="85">
        <v>6023.7970253718286</v>
      </c>
      <c r="J1576" s="85">
        <v>0</v>
      </c>
      <c r="K1576" t="s">
        <v>491</v>
      </c>
    </row>
    <row r="1577" spans="2:11" x14ac:dyDescent="0.25">
      <c r="B1577">
        <v>2026</v>
      </c>
      <c r="C1577" t="s">
        <v>484</v>
      </c>
      <c r="D1577">
        <v>1</v>
      </c>
      <c r="E1577" t="s">
        <v>208</v>
      </c>
      <c r="F1577">
        <v>25</v>
      </c>
      <c r="G1577" s="85">
        <v>4.8408883348893523</v>
      </c>
      <c r="H1577" s="85">
        <v>27483.452068491439</v>
      </c>
      <c r="I1577" s="85">
        <v>6023.7970253718286</v>
      </c>
      <c r="J1577" s="85">
        <v>133044.32252085084</v>
      </c>
      <c r="K1577" t="s">
        <v>491</v>
      </c>
    </row>
    <row r="1578" spans="2:11" x14ac:dyDescent="0.25">
      <c r="B1578">
        <v>2026</v>
      </c>
      <c r="C1578" t="s">
        <v>484</v>
      </c>
      <c r="D1578">
        <v>2</v>
      </c>
      <c r="E1578" t="s">
        <v>208</v>
      </c>
      <c r="F1578">
        <v>25</v>
      </c>
      <c r="G1578" s="85">
        <v>0</v>
      </c>
      <c r="H1578" s="85">
        <v>27483.452068491439</v>
      </c>
      <c r="I1578" s="85">
        <v>6023.7970253718286</v>
      </c>
      <c r="J1578" s="85">
        <v>0</v>
      </c>
      <c r="K1578" t="s">
        <v>491</v>
      </c>
    </row>
    <row r="1579" spans="2:11" x14ac:dyDescent="0.25">
      <c r="B1579">
        <v>2026</v>
      </c>
      <c r="C1579" t="s">
        <v>485</v>
      </c>
      <c r="D1579">
        <v>1</v>
      </c>
      <c r="E1579" t="s">
        <v>208</v>
      </c>
      <c r="F1579">
        <v>25</v>
      </c>
      <c r="G1579" s="85">
        <v>4.8930870885580076</v>
      </c>
      <c r="H1579" s="85">
        <v>27483.452068491439</v>
      </c>
      <c r="I1579" s="85">
        <v>6023.7970253718286</v>
      </c>
      <c r="J1579" s="85">
        <v>134478.92446533832</v>
      </c>
      <c r="K1579" t="s">
        <v>491</v>
      </c>
    </row>
    <row r="1580" spans="2:11" x14ac:dyDescent="0.25">
      <c r="B1580">
        <v>2026</v>
      </c>
      <c r="C1580" t="s">
        <v>485</v>
      </c>
      <c r="D1580">
        <v>2</v>
      </c>
      <c r="E1580" t="s">
        <v>208</v>
      </c>
      <c r="F1580">
        <v>25</v>
      </c>
      <c r="G1580" s="85">
        <v>0</v>
      </c>
      <c r="H1580" s="85">
        <v>27483.452068491439</v>
      </c>
      <c r="I1580" s="85">
        <v>6023.7970253718286</v>
      </c>
      <c r="J1580" s="85">
        <v>0</v>
      </c>
      <c r="K1580" t="s">
        <v>491</v>
      </c>
    </row>
    <row r="1581" spans="2:11" x14ac:dyDescent="0.25">
      <c r="B1581">
        <v>2026</v>
      </c>
      <c r="C1581" t="s">
        <v>486</v>
      </c>
      <c r="D1581">
        <v>1</v>
      </c>
      <c r="E1581" t="s">
        <v>208</v>
      </c>
      <c r="F1581">
        <v>25</v>
      </c>
      <c r="G1581" s="85">
        <v>4.9452858422266637</v>
      </c>
      <c r="H1581" s="85">
        <v>27483.452068491439</v>
      </c>
      <c r="I1581" s="85">
        <v>6023.7970253718286</v>
      </c>
      <c r="J1581" s="85">
        <v>135913.52640982583</v>
      </c>
      <c r="K1581" t="s">
        <v>491</v>
      </c>
    </row>
    <row r="1582" spans="2:11" x14ac:dyDescent="0.25">
      <c r="B1582">
        <v>2026</v>
      </c>
      <c r="C1582" t="s">
        <v>486</v>
      </c>
      <c r="D1582">
        <v>2</v>
      </c>
      <c r="E1582" t="s">
        <v>208</v>
      </c>
      <c r="F1582">
        <v>25</v>
      </c>
      <c r="G1582" s="85">
        <v>0</v>
      </c>
      <c r="H1582" s="85">
        <v>27483.452068491439</v>
      </c>
      <c r="I1582" s="85">
        <v>6023.7970253718286</v>
      </c>
      <c r="J1582" s="85">
        <v>0</v>
      </c>
      <c r="K1582" t="s">
        <v>491</v>
      </c>
    </row>
    <row r="1583" spans="2:11" x14ac:dyDescent="0.25">
      <c r="B1583">
        <v>2026</v>
      </c>
      <c r="C1583" t="s">
        <v>487</v>
      </c>
      <c r="D1583">
        <v>1</v>
      </c>
      <c r="E1583" t="s">
        <v>208</v>
      </c>
      <c r="F1583">
        <v>25</v>
      </c>
      <c r="G1583" s="85">
        <v>4.9974845958953189</v>
      </c>
      <c r="H1583" s="85">
        <v>27483.452068491439</v>
      </c>
      <c r="I1583" s="85">
        <v>6023.7970253718286</v>
      </c>
      <c r="J1583" s="85">
        <v>137348.12835431332</v>
      </c>
      <c r="K1583" t="s">
        <v>491</v>
      </c>
    </row>
    <row r="1584" spans="2:11" x14ac:dyDescent="0.25">
      <c r="B1584">
        <v>2026</v>
      </c>
      <c r="C1584" t="s">
        <v>487</v>
      </c>
      <c r="D1584">
        <v>2</v>
      </c>
      <c r="E1584" t="s">
        <v>208</v>
      </c>
      <c r="F1584">
        <v>25</v>
      </c>
      <c r="G1584" s="85">
        <v>0</v>
      </c>
      <c r="H1584" s="85">
        <v>27483.452068491439</v>
      </c>
      <c r="I1584" s="85">
        <v>6023.7970253718286</v>
      </c>
      <c r="J1584" s="85">
        <v>0</v>
      </c>
      <c r="K1584" t="s">
        <v>491</v>
      </c>
    </row>
    <row r="1585" spans="2:11" x14ac:dyDescent="0.25">
      <c r="B1585">
        <v>2026</v>
      </c>
      <c r="C1585" t="s">
        <v>488</v>
      </c>
      <c r="D1585">
        <v>1</v>
      </c>
      <c r="E1585" t="s">
        <v>208</v>
      </c>
      <c r="F1585">
        <v>25</v>
      </c>
      <c r="G1585" s="85">
        <v>5.049683349563975</v>
      </c>
      <c r="H1585" s="85">
        <v>27483.452068491439</v>
      </c>
      <c r="I1585" s="85">
        <v>6023.7970253718286</v>
      </c>
      <c r="J1585" s="85">
        <v>138782.7302988008</v>
      </c>
      <c r="K1585" t="s">
        <v>491</v>
      </c>
    </row>
    <row r="1586" spans="2:11" x14ac:dyDescent="0.25">
      <c r="B1586">
        <v>2026</v>
      </c>
      <c r="C1586" t="s">
        <v>488</v>
      </c>
      <c r="D1586">
        <v>2</v>
      </c>
      <c r="E1586" t="s">
        <v>208</v>
      </c>
      <c r="F1586">
        <v>25</v>
      </c>
      <c r="G1586" s="85">
        <v>0</v>
      </c>
      <c r="H1586" s="85">
        <v>27483.452068491439</v>
      </c>
      <c r="I1586" s="85">
        <v>6023.7970253718286</v>
      </c>
      <c r="J1586" s="85">
        <v>0</v>
      </c>
      <c r="K1586" t="s">
        <v>491</v>
      </c>
    </row>
    <row r="1587" spans="2:11" x14ac:dyDescent="0.25">
      <c r="B1587">
        <v>2026</v>
      </c>
      <c r="C1587" t="s">
        <v>489</v>
      </c>
      <c r="D1587">
        <v>1</v>
      </c>
      <c r="E1587" t="s">
        <v>208</v>
      </c>
      <c r="F1587">
        <v>25</v>
      </c>
      <c r="G1587" s="85">
        <v>5.1018821032326303</v>
      </c>
      <c r="H1587" s="85">
        <v>27483.452068491439</v>
      </c>
      <c r="I1587" s="85">
        <v>6023.7970253718286</v>
      </c>
      <c r="J1587" s="85">
        <v>140217.33224328829</v>
      </c>
      <c r="K1587" t="s">
        <v>491</v>
      </c>
    </row>
    <row r="1588" spans="2:11" x14ac:dyDescent="0.25">
      <c r="B1588">
        <v>2026</v>
      </c>
      <c r="C1588" t="s">
        <v>489</v>
      </c>
      <c r="D1588">
        <v>2</v>
      </c>
      <c r="E1588" t="s">
        <v>208</v>
      </c>
      <c r="F1588">
        <v>25</v>
      </c>
      <c r="G1588" s="85">
        <v>0</v>
      </c>
      <c r="H1588" s="85">
        <v>27483.452068491439</v>
      </c>
      <c r="I1588" s="85">
        <v>6023.7970253718286</v>
      </c>
      <c r="J1588" s="85">
        <v>0</v>
      </c>
      <c r="K1588" t="s">
        <v>491</v>
      </c>
    </row>
    <row r="1589" spans="2:11" x14ac:dyDescent="0.25">
      <c r="B1589">
        <v>2026</v>
      </c>
      <c r="C1589" t="s">
        <v>490</v>
      </c>
      <c r="D1589">
        <v>1</v>
      </c>
      <c r="E1589" t="s">
        <v>208</v>
      </c>
      <c r="F1589">
        <v>25</v>
      </c>
      <c r="G1589" s="85">
        <v>5.1540808569012864</v>
      </c>
      <c r="H1589" s="85">
        <v>27483.452068491439</v>
      </c>
      <c r="I1589" s="85">
        <v>6023.7970253718286</v>
      </c>
      <c r="J1589" s="85">
        <v>141651.9341877758</v>
      </c>
      <c r="K1589" t="s">
        <v>491</v>
      </c>
    </row>
    <row r="1590" spans="2:11" x14ac:dyDescent="0.25">
      <c r="B1590">
        <v>2026</v>
      </c>
      <c r="C1590" t="s">
        <v>490</v>
      </c>
      <c r="D1590">
        <v>2</v>
      </c>
      <c r="E1590" t="s">
        <v>208</v>
      </c>
      <c r="F1590">
        <v>25</v>
      </c>
      <c r="G1590" s="85">
        <v>0</v>
      </c>
      <c r="H1590" s="85">
        <v>27483.452068491439</v>
      </c>
      <c r="I1590" s="85">
        <v>6023.7970253718286</v>
      </c>
      <c r="J1590" s="85">
        <v>0</v>
      </c>
      <c r="K1590" t="s">
        <v>491</v>
      </c>
    </row>
    <row r="1591" spans="2:11" x14ac:dyDescent="0.25">
      <c r="B1591">
        <v>2026</v>
      </c>
      <c r="C1591" t="s">
        <v>479</v>
      </c>
      <c r="D1591">
        <v>1</v>
      </c>
      <c r="E1591" t="s">
        <v>114</v>
      </c>
      <c r="F1591">
        <v>9</v>
      </c>
      <c r="G1591" s="85">
        <v>1.2698290063220519</v>
      </c>
      <c r="H1591" s="85">
        <v>9626.5957446808516</v>
      </c>
      <c r="I1591" s="85">
        <v>2722.7836879432625</v>
      </c>
      <c r="J1591" s="85">
        <v>12224.130508732178</v>
      </c>
      <c r="K1591" t="s">
        <v>491</v>
      </c>
    </row>
    <row r="1592" spans="2:11" x14ac:dyDescent="0.25">
      <c r="B1592">
        <v>2026</v>
      </c>
      <c r="C1592" t="s">
        <v>479</v>
      </c>
      <c r="D1592">
        <v>2</v>
      </c>
      <c r="E1592" t="s">
        <v>114</v>
      </c>
      <c r="F1592">
        <v>9</v>
      </c>
      <c r="G1592" s="85">
        <v>0</v>
      </c>
      <c r="H1592" s="85">
        <v>9626.5957446808516</v>
      </c>
      <c r="I1592" s="85">
        <v>2722.7836879432625</v>
      </c>
      <c r="J1592" s="85">
        <v>0</v>
      </c>
      <c r="K1592" t="s">
        <v>491</v>
      </c>
    </row>
    <row r="1593" spans="2:11" x14ac:dyDescent="0.25">
      <c r="B1593">
        <v>2026</v>
      </c>
      <c r="C1593" t="s">
        <v>480</v>
      </c>
      <c r="D1593">
        <v>1</v>
      </c>
      <c r="E1593" t="s">
        <v>114</v>
      </c>
      <c r="F1593">
        <v>9</v>
      </c>
      <c r="G1593" s="85">
        <v>1.272971819695232</v>
      </c>
      <c r="H1593" s="85">
        <v>9626.5957446808516</v>
      </c>
      <c r="I1593" s="85">
        <v>2722.7836879432625</v>
      </c>
      <c r="J1593" s="85">
        <v>12254.38510257676</v>
      </c>
      <c r="K1593" t="s">
        <v>491</v>
      </c>
    </row>
    <row r="1594" spans="2:11" x14ac:dyDescent="0.25">
      <c r="B1594">
        <v>2026</v>
      </c>
      <c r="C1594" t="s">
        <v>480</v>
      </c>
      <c r="D1594">
        <v>2</v>
      </c>
      <c r="E1594" t="s">
        <v>114</v>
      </c>
      <c r="F1594">
        <v>9</v>
      </c>
      <c r="G1594" s="85">
        <v>0</v>
      </c>
      <c r="H1594" s="85">
        <v>9626.5957446808516</v>
      </c>
      <c r="I1594" s="85">
        <v>2722.7836879432625</v>
      </c>
      <c r="J1594" s="85">
        <v>0</v>
      </c>
      <c r="K1594" t="s">
        <v>491</v>
      </c>
    </row>
    <row r="1595" spans="2:11" x14ac:dyDescent="0.25">
      <c r="B1595">
        <v>2026</v>
      </c>
      <c r="C1595" t="s">
        <v>481</v>
      </c>
      <c r="D1595">
        <v>1</v>
      </c>
      <c r="E1595" t="s">
        <v>114</v>
      </c>
      <c r="F1595">
        <v>9</v>
      </c>
      <c r="G1595" s="85">
        <v>1.2761146330684121</v>
      </c>
      <c r="H1595" s="85">
        <v>9626.5957446808516</v>
      </c>
      <c r="I1595" s="85">
        <v>2722.7836879432625</v>
      </c>
      <c r="J1595" s="85">
        <v>12284.639696421342</v>
      </c>
      <c r="K1595" t="s">
        <v>491</v>
      </c>
    </row>
    <row r="1596" spans="2:11" x14ac:dyDescent="0.25">
      <c r="B1596">
        <v>2026</v>
      </c>
      <c r="C1596" t="s">
        <v>481</v>
      </c>
      <c r="D1596">
        <v>2</v>
      </c>
      <c r="E1596" t="s">
        <v>114</v>
      </c>
      <c r="F1596">
        <v>9</v>
      </c>
      <c r="G1596" s="85">
        <v>0</v>
      </c>
      <c r="H1596" s="85">
        <v>9626.5957446808516</v>
      </c>
      <c r="I1596" s="85">
        <v>2722.7836879432625</v>
      </c>
      <c r="J1596" s="85">
        <v>0</v>
      </c>
      <c r="K1596" t="s">
        <v>491</v>
      </c>
    </row>
    <row r="1597" spans="2:11" x14ac:dyDescent="0.25">
      <c r="B1597">
        <v>2026</v>
      </c>
      <c r="C1597" t="s">
        <v>482</v>
      </c>
      <c r="D1597">
        <v>1</v>
      </c>
      <c r="E1597" t="s">
        <v>114</v>
      </c>
      <c r="F1597">
        <v>9</v>
      </c>
      <c r="G1597" s="85">
        <v>1.279257446441592</v>
      </c>
      <c r="H1597" s="85">
        <v>9626.5957446808516</v>
      </c>
      <c r="I1597" s="85">
        <v>2722.7836879432625</v>
      </c>
      <c r="J1597" s="85">
        <v>12314.894290265922</v>
      </c>
      <c r="K1597" t="s">
        <v>491</v>
      </c>
    </row>
    <row r="1598" spans="2:11" x14ac:dyDescent="0.25">
      <c r="B1598">
        <v>2026</v>
      </c>
      <c r="C1598" t="s">
        <v>482</v>
      </c>
      <c r="D1598">
        <v>2</v>
      </c>
      <c r="E1598" t="s">
        <v>114</v>
      </c>
      <c r="F1598">
        <v>9</v>
      </c>
      <c r="G1598" s="85">
        <v>0</v>
      </c>
      <c r="H1598" s="85">
        <v>9626.5957446808516</v>
      </c>
      <c r="I1598" s="85">
        <v>2722.7836879432625</v>
      </c>
      <c r="J1598" s="85">
        <v>0</v>
      </c>
      <c r="K1598" t="s">
        <v>491</v>
      </c>
    </row>
    <row r="1599" spans="2:11" x14ac:dyDescent="0.25">
      <c r="B1599">
        <v>2026</v>
      </c>
      <c r="C1599" t="s">
        <v>483</v>
      </c>
      <c r="D1599">
        <v>1</v>
      </c>
      <c r="E1599" t="s">
        <v>114</v>
      </c>
      <c r="F1599">
        <v>9</v>
      </c>
      <c r="G1599" s="85">
        <v>1.2824002598147721</v>
      </c>
      <c r="H1599" s="85">
        <v>9626.5957446808516</v>
      </c>
      <c r="I1599" s="85">
        <v>2722.7836879432625</v>
      </c>
      <c r="J1599" s="85">
        <v>12345.148884110504</v>
      </c>
      <c r="K1599" t="s">
        <v>491</v>
      </c>
    </row>
    <row r="1600" spans="2:11" x14ac:dyDescent="0.25">
      <c r="B1600">
        <v>2026</v>
      </c>
      <c r="C1600" t="s">
        <v>483</v>
      </c>
      <c r="D1600">
        <v>2</v>
      </c>
      <c r="E1600" t="s">
        <v>114</v>
      </c>
      <c r="F1600">
        <v>9</v>
      </c>
      <c r="G1600" s="85">
        <v>0</v>
      </c>
      <c r="H1600" s="85">
        <v>9626.5957446808516</v>
      </c>
      <c r="I1600" s="85">
        <v>2722.7836879432625</v>
      </c>
      <c r="J1600" s="85">
        <v>0</v>
      </c>
      <c r="K1600" t="s">
        <v>491</v>
      </c>
    </row>
    <row r="1601" spans="2:11" x14ac:dyDescent="0.25">
      <c r="B1601">
        <v>2026</v>
      </c>
      <c r="C1601" t="s">
        <v>484</v>
      </c>
      <c r="D1601">
        <v>1</v>
      </c>
      <c r="E1601" t="s">
        <v>114</v>
      </c>
      <c r="F1601">
        <v>9</v>
      </c>
      <c r="G1601" s="85">
        <v>1.2855430731879525</v>
      </c>
      <c r="H1601" s="85">
        <v>9626.5957446808516</v>
      </c>
      <c r="I1601" s="85">
        <v>2722.7836879432625</v>
      </c>
      <c r="J1601" s="85">
        <v>12375.403477955088</v>
      </c>
      <c r="K1601" t="s">
        <v>491</v>
      </c>
    </row>
    <row r="1602" spans="2:11" x14ac:dyDescent="0.25">
      <c r="B1602">
        <v>2026</v>
      </c>
      <c r="C1602" t="s">
        <v>484</v>
      </c>
      <c r="D1602">
        <v>2</v>
      </c>
      <c r="E1602" t="s">
        <v>114</v>
      </c>
      <c r="F1602">
        <v>9</v>
      </c>
      <c r="G1602" s="85">
        <v>0</v>
      </c>
      <c r="H1602" s="85">
        <v>9626.5957446808516</v>
      </c>
      <c r="I1602" s="85">
        <v>2722.7836879432625</v>
      </c>
      <c r="J1602" s="85">
        <v>0</v>
      </c>
      <c r="K1602" t="s">
        <v>491</v>
      </c>
    </row>
    <row r="1603" spans="2:11" x14ac:dyDescent="0.25">
      <c r="B1603">
        <v>2026</v>
      </c>
      <c r="C1603" t="s">
        <v>485</v>
      </c>
      <c r="D1603">
        <v>1</v>
      </c>
      <c r="E1603" t="s">
        <v>114</v>
      </c>
      <c r="F1603">
        <v>9</v>
      </c>
      <c r="G1603" s="85">
        <v>1.2886858865611324</v>
      </c>
      <c r="H1603" s="85">
        <v>9626.5957446808516</v>
      </c>
      <c r="I1603" s="85">
        <v>2722.7836879432625</v>
      </c>
      <c r="J1603" s="85">
        <v>12405.658071799668</v>
      </c>
      <c r="K1603" t="s">
        <v>491</v>
      </c>
    </row>
    <row r="1604" spans="2:11" x14ac:dyDescent="0.25">
      <c r="B1604">
        <v>2026</v>
      </c>
      <c r="C1604" t="s">
        <v>485</v>
      </c>
      <c r="D1604">
        <v>2</v>
      </c>
      <c r="E1604" t="s">
        <v>114</v>
      </c>
      <c r="F1604">
        <v>9</v>
      </c>
      <c r="G1604" s="85">
        <v>0</v>
      </c>
      <c r="H1604" s="85">
        <v>9626.5957446808516</v>
      </c>
      <c r="I1604" s="85">
        <v>2722.7836879432625</v>
      </c>
      <c r="J1604" s="85">
        <v>0</v>
      </c>
      <c r="K1604" t="s">
        <v>491</v>
      </c>
    </row>
    <row r="1605" spans="2:11" x14ac:dyDescent="0.25">
      <c r="B1605">
        <v>2026</v>
      </c>
      <c r="C1605" t="s">
        <v>486</v>
      </c>
      <c r="D1605">
        <v>1</v>
      </c>
      <c r="E1605" t="s">
        <v>114</v>
      </c>
      <c r="F1605">
        <v>9</v>
      </c>
      <c r="G1605" s="85">
        <v>1.2918286999343125</v>
      </c>
      <c r="H1605" s="85">
        <v>9626.5957446808516</v>
      </c>
      <c r="I1605" s="85">
        <v>2722.7836879432625</v>
      </c>
      <c r="J1605" s="85">
        <v>12435.91266564425</v>
      </c>
      <c r="K1605" t="s">
        <v>491</v>
      </c>
    </row>
    <row r="1606" spans="2:11" x14ac:dyDescent="0.25">
      <c r="B1606">
        <v>2026</v>
      </c>
      <c r="C1606" t="s">
        <v>486</v>
      </c>
      <c r="D1606">
        <v>2</v>
      </c>
      <c r="E1606" t="s">
        <v>114</v>
      </c>
      <c r="F1606">
        <v>9</v>
      </c>
      <c r="G1606" s="85">
        <v>0</v>
      </c>
      <c r="H1606" s="85">
        <v>9626.5957446808516</v>
      </c>
      <c r="I1606" s="85">
        <v>2722.7836879432625</v>
      </c>
      <c r="J1606" s="85">
        <v>0</v>
      </c>
      <c r="K1606" t="s">
        <v>491</v>
      </c>
    </row>
    <row r="1607" spans="2:11" x14ac:dyDescent="0.25">
      <c r="B1607">
        <v>2026</v>
      </c>
      <c r="C1607" t="s">
        <v>487</v>
      </c>
      <c r="D1607">
        <v>1</v>
      </c>
      <c r="E1607" t="s">
        <v>114</v>
      </c>
      <c r="F1607">
        <v>9</v>
      </c>
      <c r="G1607" s="85">
        <v>1.2949715133074926</v>
      </c>
      <c r="H1607" s="85">
        <v>9626.5957446808516</v>
      </c>
      <c r="I1607" s="85">
        <v>2722.7836879432625</v>
      </c>
      <c r="J1607" s="85">
        <v>12466.167259488831</v>
      </c>
      <c r="K1607" t="s">
        <v>491</v>
      </c>
    </row>
    <row r="1608" spans="2:11" x14ac:dyDescent="0.25">
      <c r="B1608">
        <v>2026</v>
      </c>
      <c r="C1608" t="s">
        <v>487</v>
      </c>
      <c r="D1608">
        <v>2</v>
      </c>
      <c r="E1608" t="s">
        <v>114</v>
      </c>
      <c r="F1608">
        <v>9</v>
      </c>
      <c r="G1608" s="85">
        <v>0</v>
      </c>
      <c r="H1608" s="85">
        <v>9626.5957446808516</v>
      </c>
      <c r="I1608" s="85">
        <v>2722.7836879432625</v>
      </c>
      <c r="J1608" s="85">
        <v>0</v>
      </c>
      <c r="K1608" t="s">
        <v>491</v>
      </c>
    </row>
    <row r="1609" spans="2:11" x14ac:dyDescent="0.25">
      <c r="B1609">
        <v>2026</v>
      </c>
      <c r="C1609" t="s">
        <v>488</v>
      </c>
      <c r="D1609">
        <v>1</v>
      </c>
      <c r="E1609" t="s">
        <v>114</v>
      </c>
      <c r="F1609">
        <v>9</v>
      </c>
      <c r="G1609" s="85">
        <v>1.2981143266806725</v>
      </c>
      <c r="H1609" s="85">
        <v>9626.5957446808516</v>
      </c>
      <c r="I1609" s="85">
        <v>2722.7836879432625</v>
      </c>
      <c r="J1609" s="85">
        <v>12496.421853333411</v>
      </c>
      <c r="K1609" t="s">
        <v>491</v>
      </c>
    </row>
    <row r="1610" spans="2:11" x14ac:dyDescent="0.25">
      <c r="B1610">
        <v>2026</v>
      </c>
      <c r="C1610" t="s">
        <v>488</v>
      </c>
      <c r="D1610">
        <v>2</v>
      </c>
      <c r="E1610" t="s">
        <v>114</v>
      </c>
      <c r="F1610">
        <v>9</v>
      </c>
      <c r="G1610" s="85">
        <v>0</v>
      </c>
      <c r="H1610" s="85">
        <v>9626.5957446808516</v>
      </c>
      <c r="I1610" s="85">
        <v>2722.7836879432625</v>
      </c>
      <c r="J1610" s="85">
        <v>0</v>
      </c>
      <c r="K1610" t="s">
        <v>491</v>
      </c>
    </row>
    <row r="1611" spans="2:11" x14ac:dyDescent="0.25">
      <c r="B1611">
        <v>2026</v>
      </c>
      <c r="C1611" t="s">
        <v>489</v>
      </c>
      <c r="D1611">
        <v>1</v>
      </c>
      <c r="E1611" t="s">
        <v>114</v>
      </c>
      <c r="F1611">
        <v>9</v>
      </c>
      <c r="G1611" s="85">
        <v>1.3012571400538526</v>
      </c>
      <c r="H1611" s="85">
        <v>9626.5957446808516</v>
      </c>
      <c r="I1611" s="85">
        <v>2722.7836879432625</v>
      </c>
      <c r="J1611" s="85">
        <v>12526.676447177993</v>
      </c>
      <c r="K1611" t="s">
        <v>491</v>
      </c>
    </row>
    <row r="1612" spans="2:11" x14ac:dyDescent="0.25">
      <c r="B1612">
        <v>2026</v>
      </c>
      <c r="C1612" t="s">
        <v>489</v>
      </c>
      <c r="D1612">
        <v>2</v>
      </c>
      <c r="E1612" t="s">
        <v>114</v>
      </c>
      <c r="F1612">
        <v>9</v>
      </c>
      <c r="G1612" s="85">
        <v>0</v>
      </c>
      <c r="H1612" s="85">
        <v>9626.5957446808516</v>
      </c>
      <c r="I1612" s="85">
        <v>2722.7836879432625</v>
      </c>
      <c r="J1612" s="85">
        <v>0</v>
      </c>
      <c r="K1612" t="s">
        <v>491</v>
      </c>
    </row>
    <row r="1613" spans="2:11" x14ac:dyDescent="0.25">
      <c r="B1613">
        <v>2026</v>
      </c>
      <c r="C1613" t="s">
        <v>490</v>
      </c>
      <c r="D1613">
        <v>1</v>
      </c>
      <c r="E1613" t="s">
        <v>114</v>
      </c>
      <c r="F1613">
        <v>9</v>
      </c>
      <c r="G1613" s="85">
        <v>1.304399953427033</v>
      </c>
      <c r="H1613" s="85">
        <v>9626.5957446808516</v>
      </c>
      <c r="I1613" s="85">
        <v>2722.7836879432625</v>
      </c>
      <c r="J1613" s="85">
        <v>12556.931041022577</v>
      </c>
      <c r="K1613" t="s">
        <v>491</v>
      </c>
    </row>
    <row r="1614" spans="2:11" x14ac:dyDescent="0.25">
      <c r="B1614">
        <v>2026</v>
      </c>
      <c r="C1614" t="s">
        <v>490</v>
      </c>
      <c r="D1614">
        <v>2</v>
      </c>
      <c r="E1614" t="s">
        <v>114</v>
      </c>
      <c r="F1614">
        <v>9</v>
      </c>
      <c r="G1614" s="85">
        <v>0</v>
      </c>
      <c r="H1614" s="85">
        <v>9626.5957446808516</v>
      </c>
      <c r="I1614" s="85">
        <v>2722.7836879432625</v>
      </c>
      <c r="J1614" s="85">
        <v>0</v>
      </c>
      <c r="K1614" t="s">
        <v>491</v>
      </c>
    </row>
    <row r="1615" spans="2:11" x14ac:dyDescent="0.25">
      <c r="B1615">
        <v>2026</v>
      </c>
      <c r="C1615" t="s">
        <v>479</v>
      </c>
      <c r="D1615">
        <v>1</v>
      </c>
      <c r="E1615" t="s">
        <v>114</v>
      </c>
      <c r="F1615">
        <v>26</v>
      </c>
      <c r="G1615" s="85">
        <v>1.1770598374607837</v>
      </c>
      <c r="H1615" s="85">
        <v>9626.5957446808516</v>
      </c>
      <c r="I1615" s="85">
        <v>2722.7836879432625</v>
      </c>
      <c r="J1615" s="85">
        <v>11331.079222534716</v>
      </c>
      <c r="K1615" t="s">
        <v>491</v>
      </c>
    </row>
    <row r="1616" spans="2:11" x14ac:dyDescent="0.25">
      <c r="B1616">
        <v>2026</v>
      </c>
      <c r="C1616" t="s">
        <v>479</v>
      </c>
      <c r="D1616">
        <v>2</v>
      </c>
      <c r="E1616" t="s">
        <v>114</v>
      </c>
      <c r="F1616">
        <v>26</v>
      </c>
      <c r="G1616" s="85">
        <v>0</v>
      </c>
      <c r="H1616" s="85">
        <v>9626.5957446808516</v>
      </c>
      <c r="I1616" s="85">
        <v>2722.7836879432625</v>
      </c>
      <c r="J1616" s="85">
        <v>0</v>
      </c>
      <c r="K1616" t="s">
        <v>491</v>
      </c>
    </row>
    <row r="1617" spans="2:11" x14ac:dyDescent="0.25">
      <c r="B1617">
        <v>2026</v>
      </c>
      <c r="C1617" t="s">
        <v>480</v>
      </c>
      <c r="D1617">
        <v>1</v>
      </c>
      <c r="E1617" t="s">
        <v>114</v>
      </c>
      <c r="F1617">
        <v>26</v>
      </c>
      <c r="G1617" s="85">
        <v>1.2136425807175755</v>
      </c>
      <c r="H1617" s="85">
        <v>9626.5957446808516</v>
      </c>
      <c r="I1617" s="85">
        <v>2722.7836879432625</v>
      </c>
      <c r="J1617" s="85">
        <v>11683.246503099299</v>
      </c>
      <c r="K1617" t="s">
        <v>491</v>
      </c>
    </row>
    <row r="1618" spans="2:11" x14ac:dyDescent="0.25">
      <c r="B1618">
        <v>2026</v>
      </c>
      <c r="C1618" t="s">
        <v>480</v>
      </c>
      <c r="D1618">
        <v>2</v>
      </c>
      <c r="E1618" t="s">
        <v>114</v>
      </c>
      <c r="F1618">
        <v>26</v>
      </c>
      <c r="G1618" s="85">
        <v>0</v>
      </c>
      <c r="H1618" s="85">
        <v>9626.5957446808516</v>
      </c>
      <c r="I1618" s="85">
        <v>2722.7836879432625</v>
      </c>
      <c r="J1618" s="85">
        <v>0</v>
      </c>
      <c r="K1618" t="s">
        <v>491</v>
      </c>
    </row>
    <row r="1619" spans="2:11" x14ac:dyDescent="0.25">
      <c r="B1619">
        <v>2026</v>
      </c>
      <c r="C1619" t="s">
        <v>481</v>
      </c>
      <c r="D1619">
        <v>1</v>
      </c>
      <c r="E1619" t="s">
        <v>114</v>
      </c>
      <c r="F1619">
        <v>26</v>
      </c>
      <c r="G1619" s="85">
        <v>1.2502253239743655</v>
      </c>
      <c r="H1619" s="85">
        <v>9626.5957446808516</v>
      </c>
      <c r="I1619" s="85">
        <v>2722.7836879432625</v>
      </c>
      <c r="J1619" s="85">
        <v>12035.413783663866</v>
      </c>
      <c r="K1619" t="s">
        <v>491</v>
      </c>
    </row>
    <row r="1620" spans="2:11" x14ac:dyDescent="0.25">
      <c r="B1620">
        <v>2026</v>
      </c>
      <c r="C1620" t="s">
        <v>481</v>
      </c>
      <c r="D1620">
        <v>2</v>
      </c>
      <c r="E1620" t="s">
        <v>114</v>
      </c>
      <c r="F1620">
        <v>26</v>
      </c>
      <c r="G1620" s="85">
        <v>0</v>
      </c>
      <c r="H1620" s="85">
        <v>9626.5957446808516</v>
      </c>
      <c r="I1620" s="85">
        <v>2722.7836879432625</v>
      </c>
      <c r="J1620" s="85">
        <v>0</v>
      </c>
      <c r="K1620" t="s">
        <v>491</v>
      </c>
    </row>
    <row r="1621" spans="2:11" x14ac:dyDescent="0.25">
      <c r="B1621">
        <v>2026</v>
      </c>
      <c r="C1621" t="s">
        <v>482</v>
      </c>
      <c r="D1621">
        <v>1</v>
      </c>
      <c r="E1621" t="s">
        <v>114</v>
      </c>
      <c r="F1621">
        <v>26</v>
      </c>
      <c r="G1621" s="85">
        <v>1.2868080672311573</v>
      </c>
      <c r="H1621" s="85">
        <v>9626.5957446808516</v>
      </c>
      <c r="I1621" s="85">
        <v>2722.7836879432625</v>
      </c>
      <c r="J1621" s="85">
        <v>12387.58106422845</v>
      </c>
      <c r="K1621" t="s">
        <v>491</v>
      </c>
    </row>
    <row r="1622" spans="2:11" x14ac:dyDescent="0.25">
      <c r="B1622">
        <v>2026</v>
      </c>
      <c r="C1622" t="s">
        <v>482</v>
      </c>
      <c r="D1622">
        <v>2</v>
      </c>
      <c r="E1622" t="s">
        <v>114</v>
      </c>
      <c r="F1622">
        <v>26</v>
      </c>
      <c r="G1622" s="85">
        <v>0</v>
      </c>
      <c r="H1622" s="85">
        <v>9626.5957446808516</v>
      </c>
      <c r="I1622" s="85">
        <v>2722.7836879432625</v>
      </c>
      <c r="J1622" s="85">
        <v>0</v>
      </c>
      <c r="K1622" t="s">
        <v>491</v>
      </c>
    </row>
    <row r="1623" spans="2:11" x14ac:dyDescent="0.25">
      <c r="B1623">
        <v>2026</v>
      </c>
      <c r="C1623" t="s">
        <v>483</v>
      </c>
      <c r="D1623">
        <v>1</v>
      </c>
      <c r="E1623" t="s">
        <v>114</v>
      </c>
      <c r="F1623">
        <v>26</v>
      </c>
      <c r="G1623" s="85">
        <v>1.3233908104879473</v>
      </c>
      <c r="H1623" s="85">
        <v>9626.5957446808516</v>
      </c>
      <c r="I1623" s="85">
        <v>2722.7836879432625</v>
      </c>
      <c r="J1623" s="85">
        <v>12739.748344793017</v>
      </c>
      <c r="K1623" t="s">
        <v>491</v>
      </c>
    </row>
    <row r="1624" spans="2:11" x14ac:dyDescent="0.25">
      <c r="B1624">
        <v>2026</v>
      </c>
      <c r="C1624" t="s">
        <v>483</v>
      </c>
      <c r="D1624">
        <v>2</v>
      </c>
      <c r="E1624" t="s">
        <v>114</v>
      </c>
      <c r="F1624">
        <v>26</v>
      </c>
      <c r="G1624" s="85">
        <v>0</v>
      </c>
      <c r="H1624" s="85">
        <v>9626.5957446808516</v>
      </c>
      <c r="I1624" s="85">
        <v>2722.7836879432625</v>
      </c>
      <c r="J1624" s="85">
        <v>0</v>
      </c>
      <c r="K1624" t="s">
        <v>491</v>
      </c>
    </row>
    <row r="1625" spans="2:11" x14ac:dyDescent="0.25">
      <c r="B1625">
        <v>2026</v>
      </c>
      <c r="C1625" t="s">
        <v>484</v>
      </c>
      <c r="D1625">
        <v>1</v>
      </c>
      <c r="E1625" t="s">
        <v>114</v>
      </c>
      <c r="F1625">
        <v>26</v>
      </c>
      <c r="G1625" s="85">
        <v>1.3599735537447386</v>
      </c>
      <c r="H1625" s="85">
        <v>9626.5957446808516</v>
      </c>
      <c r="I1625" s="85">
        <v>2722.7836879432625</v>
      </c>
      <c r="J1625" s="85">
        <v>13091.915625357597</v>
      </c>
      <c r="K1625" t="s">
        <v>491</v>
      </c>
    </row>
    <row r="1626" spans="2:11" x14ac:dyDescent="0.25">
      <c r="B1626">
        <v>2026</v>
      </c>
      <c r="C1626" t="s">
        <v>484</v>
      </c>
      <c r="D1626">
        <v>2</v>
      </c>
      <c r="E1626" t="s">
        <v>114</v>
      </c>
      <c r="F1626">
        <v>26</v>
      </c>
      <c r="G1626" s="85">
        <v>0</v>
      </c>
      <c r="H1626" s="85">
        <v>9626.5957446808516</v>
      </c>
      <c r="I1626" s="85">
        <v>2722.7836879432625</v>
      </c>
      <c r="J1626" s="85">
        <v>0</v>
      </c>
      <c r="K1626" t="s">
        <v>491</v>
      </c>
    </row>
    <row r="1627" spans="2:11" x14ac:dyDescent="0.25">
      <c r="B1627">
        <v>2026</v>
      </c>
      <c r="C1627" t="s">
        <v>485</v>
      </c>
      <c r="D1627">
        <v>1</v>
      </c>
      <c r="E1627" t="s">
        <v>114</v>
      </c>
      <c r="F1627">
        <v>26</v>
      </c>
      <c r="G1627" s="85">
        <v>1.3965562970015293</v>
      </c>
      <c r="H1627" s="85">
        <v>9626.5957446808516</v>
      </c>
      <c r="I1627" s="85">
        <v>2722.7836879432625</v>
      </c>
      <c r="J1627" s="85">
        <v>13444.082905922169</v>
      </c>
      <c r="K1627" t="s">
        <v>491</v>
      </c>
    </row>
    <row r="1628" spans="2:11" x14ac:dyDescent="0.25">
      <c r="B1628">
        <v>2026</v>
      </c>
      <c r="C1628" t="s">
        <v>485</v>
      </c>
      <c r="D1628">
        <v>2</v>
      </c>
      <c r="E1628" t="s">
        <v>114</v>
      </c>
      <c r="F1628">
        <v>26</v>
      </c>
      <c r="G1628" s="85">
        <v>0</v>
      </c>
      <c r="H1628" s="85">
        <v>9626.5957446808516</v>
      </c>
      <c r="I1628" s="85">
        <v>2722.7836879432625</v>
      </c>
      <c r="J1628" s="85">
        <v>0</v>
      </c>
      <c r="K1628" t="s">
        <v>491</v>
      </c>
    </row>
    <row r="1629" spans="2:11" x14ac:dyDescent="0.25">
      <c r="B1629">
        <v>2026</v>
      </c>
      <c r="C1629" t="s">
        <v>486</v>
      </c>
      <c r="D1629">
        <v>1</v>
      </c>
      <c r="E1629" t="s">
        <v>114</v>
      </c>
      <c r="F1629">
        <v>26</v>
      </c>
      <c r="G1629" s="85">
        <v>1.4331390402583204</v>
      </c>
      <c r="H1629" s="85">
        <v>9626.5957446808516</v>
      </c>
      <c r="I1629" s="85">
        <v>2722.7836879432625</v>
      </c>
      <c r="J1629" s="85">
        <v>13796.250186486746</v>
      </c>
      <c r="K1629" t="s">
        <v>491</v>
      </c>
    </row>
    <row r="1630" spans="2:11" x14ac:dyDescent="0.25">
      <c r="B1630">
        <v>2026</v>
      </c>
      <c r="C1630" t="s">
        <v>486</v>
      </c>
      <c r="D1630">
        <v>2</v>
      </c>
      <c r="E1630" t="s">
        <v>114</v>
      </c>
      <c r="F1630">
        <v>26</v>
      </c>
      <c r="G1630" s="85">
        <v>0</v>
      </c>
      <c r="H1630" s="85">
        <v>9626.5957446808516</v>
      </c>
      <c r="I1630" s="85">
        <v>2722.7836879432625</v>
      </c>
      <c r="J1630" s="85">
        <v>0</v>
      </c>
      <c r="K1630" t="s">
        <v>491</v>
      </c>
    </row>
    <row r="1631" spans="2:11" x14ac:dyDescent="0.25">
      <c r="B1631">
        <v>2026</v>
      </c>
      <c r="C1631" t="s">
        <v>487</v>
      </c>
      <c r="D1631">
        <v>1</v>
      </c>
      <c r="E1631" t="s">
        <v>114</v>
      </c>
      <c r="F1631">
        <v>26</v>
      </c>
      <c r="G1631" s="85">
        <v>1.4697217835151108</v>
      </c>
      <c r="H1631" s="85">
        <v>9626.5957446808516</v>
      </c>
      <c r="I1631" s="85">
        <v>2722.7836879432625</v>
      </c>
      <c r="J1631" s="85">
        <v>14148.417467051318</v>
      </c>
      <c r="K1631" t="s">
        <v>491</v>
      </c>
    </row>
    <row r="1632" spans="2:11" x14ac:dyDescent="0.25">
      <c r="B1632">
        <v>2026</v>
      </c>
      <c r="C1632" t="s">
        <v>487</v>
      </c>
      <c r="D1632">
        <v>2</v>
      </c>
      <c r="E1632" t="s">
        <v>114</v>
      </c>
      <c r="F1632">
        <v>26</v>
      </c>
      <c r="G1632" s="85">
        <v>0</v>
      </c>
      <c r="H1632" s="85">
        <v>9626.5957446808516</v>
      </c>
      <c r="I1632" s="85">
        <v>2722.7836879432625</v>
      </c>
      <c r="J1632" s="85">
        <v>0</v>
      </c>
      <c r="K1632" t="s">
        <v>491</v>
      </c>
    </row>
    <row r="1633" spans="2:11" x14ac:dyDescent="0.25">
      <c r="B1633">
        <v>2026</v>
      </c>
      <c r="C1633" t="s">
        <v>488</v>
      </c>
      <c r="D1633">
        <v>1</v>
      </c>
      <c r="E1633" t="s">
        <v>114</v>
      </c>
      <c r="F1633">
        <v>26</v>
      </c>
      <c r="G1633" s="85">
        <v>1.5063045267719024</v>
      </c>
      <c r="H1633" s="85">
        <v>9626.5957446808516</v>
      </c>
      <c r="I1633" s="85">
        <v>2722.7836879432625</v>
      </c>
      <c r="J1633" s="85">
        <v>14500.5847476159</v>
      </c>
      <c r="K1633" t="s">
        <v>491</v>
      </c>
    </row>
    <row r="1634" spans="2:11" x14ac:dyDescent="0.25">
      <c r="B1634">
        <v>2026</v>
      </c>
      <c r="C1634" t="s">
        <v>488</v>
      </c>
      <c r="D1634">
        <v>2</v>
      </c>
      <c r="E1634" t="s">
        <v>114</v>
      </c>
      <c r="F1634">
        <v>26</v>
      </c>
      <c r="G1634" s="85">
        <v>0</v>
      </c>
      <c r="H1634" s="85">
        <v>9626.5957446808516</v>
      </c>
      <c r="I1634" s="85">
        <v>2722.7836879432625</v>
      </c>
      <c r="J1634" s="85">
        <v>0</v>
      </c>
      <c r="K1634" t="s">
        <v>491</v>
      </c>
    </row>
    <row r="1635" spans="2:11" x14ac:dyDescent="0.25">
      <c r="B1635">
        <v>2026</v>
      </c>
      <c r="C1635" t="s">
        <v>489</v>
      </c>
      <c r="D1635">
        <v>1</v>
      </c>
      <c r="E1635" t="s">
        <v>114</v>
      </c>
      <c r="F1635">
        <v>26</v>
      </c>
      <c r="G1635" s="85">
        <v>1.5428872700286926</v>
      </c>
      <c r="H1635" s="85">
        <v>9626.5957446808516</v>
      </c>
      <c r="I1635" s="85">
        <v>2722.7836879432625</v>
      </c>
      <c r="J1635" s="85">
        <v>14852.752028180468</v>
      </c>
      <c r="K1635" t="s">
        <v>491</v>
      </c>
    </row>
    <row r="1636" spans="2:11" x14ac:dyDescent="0.25">
      <c r="B1636">
        <v>2026</v>
      </c>
      <c r="C1636" t="s">
        <v>489</v>
      </c>
      <c r="D1636">
        <v>2</v>
      </c>
      <c r="E1636" t="s">
        <v>114</v>
      </c>
      <c r="F1636">
        <v>26</v>
      </c>
      <c r="G1636" s="85">
        <v>0</v>
      </c>
      <c r="H1636" s="85">
        <v>9626.5957446808516</v>
      </c>
      <c r="I1636" s="85">
        <v>2722.7836879432625</v>
      </c>
      <c r="J1636" s="85">
        <v>0</v>
      </c>
      <c r="K1636" t="s">
        <v>491</v>
      </c>
    </row>
    <row r="1637" spans="2:11" x14ac:dyDescent="0.25">
      <c r="B1637">
        <v>2026</v>
      </c>
      <c r="C1637" t="s">
        <v>490</v>
      </c>
      <c r="D1637">
        <v>1</v>
      </c>
      <c r="E1637" t="s">
        <v>114</v>
      </c>
      <c r="F1637">
        <v>26</v>
      </c>
      <c r="G1637" s="85">
        <v>1.579470013285484</v>
      </c>
      <c r="H1637" s="85">
        <v>9626.5957446808516</v>
      </c>
      <c r="I1637" s="85">
        <v>2722.7836879432625</v>
      </c>
      <c r="J1637" s="85">
        <v>15204.919308745048</v>
      </c>
      <c r="K1637" t="s">
        <v>491</v>
      </c>
    </row>
    <row r="1638" spans="2:11" x14ac:dyDescent="0.25">
      <c r="B1638">
        <v>2026</v>
      </c>
      <c r="C1638" t="s">
        <v>490</v>
      </c>
      <c r="D1638">
        <v>2</v>
      </c>
      <c r="E1638" t="s">
        <v>114</v>
      </c>
      <c r="F1638">
        <v>26</v>
      </c>
      <c r="G1638" s="85">
        <v>0</v>
      </c>
      <c r="H1638" s="85">
        <v>9626.5957446808516</v>
      </c>
      <c r="I1638" s="85">
        <v>2722.7836879432625</v>
      </c>
      <c r="J1638" s="85">
        <v>0</v>
      </c>
      <c r="K1638" t="s">
        <v>491</v>
      </c>
    </row>
    <row r="1639" spans="2:11" x14ac:dyDescent="0.25">
      <c r="B1639">
        <v>2026</v>
      </c>
      <c r="C1639" t="s">
        <v>479</v>
      </c>
      <c r="D1639">
        <v>1</v>
      </c>
      <c r="E1639" t="s">
        <v>169</v>
      </c>
      <c r="F1639">
        <v>31</v>
      </c>
      <c r="G1639" s="85">
        <v>1.4407032805965319</v>
      </c>
      <c r="H1639" s="85">
        <v>22963.846685082874</v>
      </c>
      <c r="I1639" s="85">
        <v>5596.9095303867407</v>
      </c>
      <c r="J1639" s="85">
        <v>33084.089254314691</v>
      </c>
      <c r="K1639" t="s">
        <v>491</v>
      </c>
    </row>
    <row r="1640" spans="2:11" x14ac:dyDescent="0.25">
      <c r="B1640">
        <v>2026</v>
      </c>
      <c r="C1640" t="s">
        <v>479</v>
      </c>
      <c r="D1640">
        <v>2</v>
      </c>
      <c r="E1640" t="s">
        <v>169</v>
      </c>
      <c r="F1640">
        <v>31</v>
      </c>
      <c r="G1640" s="85">
        <v>0</v>
      </c>
      <c r="H1640" s="85">
        <v>22963.846685082874</v>
      </c>
      <c r="I1640" s="85">
        <v>5596.9095303867407</v>
      </c>
      <c r="J1640" s="85">
        <v>0</v>
      </c>
      <c r="K1640" t="s">
        <v>491</v>
      </c>
    </row>
    <row r="1641" spans="2:11" x14ac:dyDescent="0.25">
      <c r="B1641">
        <v>2026</v>
      </c>
      <c r="C1641" t="s">
        <v>480</v>
      </c>
      <c r="D1641">
        <v>1</v>
      </c>
      <c r="E1641" t="s">
        <v>169</v>
      </c>
      <c r="F1641">
        <v>31</v>
      </c>
      <c r="G1641" s="85">
        <v>1.4282193059641324</v>
      </c>
      <c r="H1641" s="85">
        <v>22963.846685082874</v>
      </c>
      <c r="I1641" s="85">
        <v>5596.9095303867407</v>
      </c>
      <c r="J1641" s="85">
        <v>32797.409174835804</v>
      </c>
      <c r="K1641" t="s">
        <v>491</v>
      </c>
    </row>
    <row r="1642" spans="2:11" x14ac:dyDescent="0.25">
      <c r="B1642">
        <v>2026</v>
      </c>
      <c r="C1642" t="s">
        <v>480</v>
      </c>
      <c r="D1642">
        <v>2</v>
      </c>
      <c r="E1642" t="s">
        <v>169</v>
      </c>
      <c r="F1642">
        <v>31</v>
      </c>
      <c r="G1642" s="85">
        <v>0</v>
      </c>
      <c r="H1642" s="85">
        <v>22963.846685082874</v>
      </c>
      <c r="I1642" s="85">
        <v>5596.9095303867407</v>
      </c>
      <c r="J1642" s="85">
        <v>0</v>
      </c>
      <c r="K1642" t="s">
        <v>491</v>
      </c>
    </row>
    <row r="1643" spans="2:11" x14ac:dyDescent="0.25">
      <c r="B1643">
        <v>2026</v>
      </c>
      <c r="C1643" t="s">
        <v>481</v>
      </c>
      <c r="D1643">
        <v>1</v>
      </c>
      <c r="E1643" t="s">
        <v>169</v>
      </c>
      <c r="F1643">
        <v>31</v>
      </c>
      <c r="G1643" s="85">
        <v>1.415735331331736</v>
      </c>
      <c r="H1643" s="85">
        <v>22963.846685082874</v>
      </c>
      <c r="I1643" s="85">
        <v>5596.9095303867407</v>
      </c>
      <c r="J1643" s="85">
        <v>32510.72909535699</v>
      </c>
      <c r="K1643" t="s">
        <v>491</v>
      </c>
    </row>
    <row r="1644" spans="2:11" x14ac:dyDescent="0.25">
      <c r="B1644">
        <v>2026</v>
      </c>
      <c r="C1644" t="s">
        <v>481</v>
      </c>
      <c r="D1644">
        <v>2</v>
      </c>
      <c r="E1644" t="s">
        <v>169</v>
      </c>
      <c r="F1644">
        <v>31</v>
      </c>
      <c r="G1644" s="85">
        <v>0</v>
      </c>
      <c r="H1644" s="85">
        <v>22963.846685082874</v>
      </c>
      <c r="I1644" s="85">
        <v>5596.9095303867407</v>
      </c>
      <c r="J1644" s="85">
        <v>0</v>
      </c>
      <c r="K1644" t="s">
        <v>491</v>
      </c>
    </row>
    <row r="1645" spans="2:11" x14ac:dyDescent="0.25">
      <c r="B1645">
        <v>2026</v>
      </c>
      <c r="C1645" t="s">
        <v>482</v>
      </c>
      <c r="D1645">
        <v>1</v>
      </c>
      <c r="E1645" t="s">
        <v>169</v>
      </c>
      <c r="F1645">
        <v>31</v>
      </c>
      <c r="G1645" s="85">
        <v>1.4032513566993368</v>
      </c>
      <c r="H1645" s="85">
        <v>22963.846685082874</v>
      </c>
      <c r="I1645" s="85">
        <v>5596.9095303867407</v>
      </c>
      <c r="J1645" s="85">
        <v>32224.04901587811</v>
      </c>
      <c r="K1645" t="s">
        <v>491</v>
      </c>
    </row>
    <row r="1646" spans="2:11" x14ac:dyDescent="0.25">
      <c r="B1646">
        <v>2026</v>
      </c>
      <c r="C1646" t="s">
        <v>482</v>
      </c>
      <c r="D1646">
        <v>2</v>
      </c>
      <c r="E1646" t="s">
        <v>169</v>
      </c>
      <c r="F1646">
        <v>31</v>
      </c>
      <c r="G1646" s="85">
        <v>0</v>
      </c>
      <c r="H1646" s="85">
        <v>22963.846685082874</v>
      </c>
      <c r="I1646" s="85">
        <v>5596.9095303867407</v>
      </c>
      <c r="J1646" s="85">
        <v>0</v>
      </c>
      <c r="K1646" t="s">
        <v>491</v>
      </c>
    </row>
    <row r="1647" spans="2:11" x14ac:dyDescent="0.25">
      <c r="B1647">
        <v>2026</v>
      </c>
      <c r="C1647" t="s">
        <v>483</v>
      </c>
      <c r="D1647">
        <v>1</v>
      </c>
      <c r="E1647" t="s">
        <v>169</v>
      </c>
      <c r="F1647">
        <v>31</v>
      </c>
      <c r="G1647" s="85">
        <v>1.3907673820669404</v>
      </c>
      <c r="H1647" s="85">
        <v>22963.846685082874</v>
      </c>
      <c r="I1647" s="85">
        <v>5596.9095303867407</v>
      </c>
      <c r="J1647" s="85">
        <v>31937.368936399296</v>
      </c>
      <c r="K1647" t="s">
        <v>491</v>
      </c>
    </row>
    <row r="1648" spans="2:11" x14ac:dyDescent="0.25">
      <c r="B1648">
        <v>2026</v>
      </c>
      <c r="C1648" t="s">
        <v>483</v>
      </c>
      <c r="D1648">
        <v>2</v>
      </c>
      <c r="E1648" t="s">
        <v>169</v>
      </c>
      <c r="F1648">
        <v>31</v>
      </c>
      <c r="G1648" s="85">
        <v>0</v>
      </c>
      <c r="H1648" s="85">
        <v>22963.846685082874</v>
      </c>
      <c r="I1648" s="85">
        <v>5596.9095303867407</v>
      </c>
      <c r="J1648" s="85">
        <v>0</v>
      </c>
      <c r="K1648" t="s">
        <v>491</v>
      </c>
    </row>
    <row r="1649" spans="2:11" x14ac:dyDescent="0.25">
      <c r="B1649">
        <v>2026</v>
      </c>
      <c r="C1649" t="s">
        <v>484</v>
      </c>
      <c r="D1649">
        <v>1</v>
      </c>
      <c r="E1649" t="s">
        <v>169</v>
      </c>
      <c r="F1649">
        <v>31</v>
      </c>
      <c r="G1649" s="85">
        <v>1.3782834074345409</v>
      </c>
      <c r="H1649" s="85">
        <v>22963.846685082874</v>
      </c>
      <c r="I1649" s="85">
        <v>5596.9095303867407</v>
      </c>
      <c r="J1649" s="85">
        <v>31650.688856920409</v>
      </c>
      <c r="K1649" t="s">
        <v>491</v>
      </c>
    </row>
    <row r="1650" spans="2:11" x14ac:dyDescent="0.25">
      <c r="B1650">
        <v>2026</v>
      </c>
      <c r="C1650" t="s">
        <v>484</v>
      </c>
      <c r="D1650">
        <v>2</v>
      </c>
      <c r="E1650" t="s">
        <v>169</v>
      </c>
      <c r="F1650">
        <v>31</v>
      </c>
      <c r="G1650" s="85">
        <v>0</v>
      </c>
      <c r="H1650" s="85">
        <v>22963.846685082874</v>
      </c>
      <c r="I1650" s="85">
        <v>5596.9095303867407</v>
      </c>
      <c r="J1650" s="85">
        <v>0</v>
      </c>
      <c r="K1650" t="s">
        <v>491</v>
      </c>
    </row>
    <row r="1651" spans="2:11" x14ac:dyDescent="0.25">
      <c r="B1651">
        <v>2026</v>
      </c>
      <c r="C1651" t="s">
        <v>485</v>
      </c>
      <c r="D1651">
        <v>1</v>
      </c>
      <c r="E1651" t="s">
        <v>169</v>
      </c>
      <c r="F1651">
        <v>31</v>
      </c>
      <c r="G1651" s="85">
        <v>1.3657994328021448</v>
      </c>
      <c r="H1651" s="85">
        <v>22963.846685082874</v>
      </c>
      <c r="I1651" s="85">
        <v>5596.9095303867407</v>
      </c>
      <c r="J1651" s="85">
        <v>31364.008777441602</v>
      </c>
      <c r="K1651" t="s">
        <v>491</v>
      </c>
    </row>
    <row r="1652" spans="2:11" x14ac:dyDescent="0.25">
      <c r="B1652">
        <v>2026</v>
      </c>
      <c r="C1652" t="s">
        <v>485</v>
      </c>
      <c r="D1652">
        <v>2</v>
      </c>
      <c r="E1652" t="s">
        <v>169</v>
      </c>
      <c r="F1652">
        <v>31</v>
      </c>
      <c r="G1652" s="85">
        <v>0</v>
      </c>
      <c r="H1652" s="85">
        <v>22963.846685082874</v>
      </c>
      <c r="I1652" s="85">
        <v>5596.9095303867407</v>
      </c>
      <c r="J1652" s="85">
        <v>0</v>
      </c>
      <c r="K1652" t="s">
        <v>491</v>
      </c>
    </row>
    <row r="1653" spans="2:11" x14ac:dyDescent="0.25">
      <c r="B1653">
        <v>2026</v>
      </c>
      <c r="C1653" t="s">
        <v>486</v>
      </c>
      <c r="D1653">
        <v>1</v>
      </c>
      <c r="E1653" t="s">
        <v>169</v>
      </c>
      <c r="F1653">
        <v>31</v>
      </c>
      <c r="G1653" s="85">
        <v>1.3533154581697455</v>
      </c>
      <c r="H1653" s="85">
        <v>22963.846685082874</v>
      </c>
      <c r="I1653" s="85">
        <v>5596.9095303867407</v>
      </c>
      <c r="J1653" s="85">
        <v>31077.328697962723</v>
      </c>
      <c r="K1653" t="s">
        <v>491</v>
      </c>
    </row>
    <row r="1654" spans="2:11" x14ac:dyDescent="0.25">
      <c r="B1654">
        <v>2026</v>
      </c>
      <c r="C1654" t="s">
        <v>486</v>
      </c>
      <c r="D1654">
        <v>2</v>
      </c>
      <c r="E1654" t="s">
        <v>169</v>
      </c>
      <c r="F1654">
        <v>31</v>
      </c>
      <c r="G1654" s="85">
        <v>0</v>
      </c>
      <c r="H1654" s="85">
        <v>22963.846685082874</v>
      </c>
      <c r="I1654" s="85">
        <v>5596.9095303867407</v>
      </c>
      <c r="J1654" s="85">
        <v>0</v>
      </c>
      <c r="K1654" t="s">
        <v>491</v>
      </c>
    </row>
    <row r="1655" spans="2:11" x14ac:dyDescent="0.25">
      <c r="B1655">
        <v>2026</v>
      </c>
      <c r="C1655" t="s">
        <v>487</v>
      </c>
      <c r="D1655">
        <v>1</v>
      </c>
      <c r="E1655" t="s">
        <v>169</v>
      </c>
      <c r="F1655">
        <v>31</v>
      </c>
      <c r="G1655" s="85">
        <v>1.3408314835373492</v>
      </c>
      <c r="H1655" s="85">
        <v>22963.846685082874</v>
      </c>
      <c r="I1655" s="85">
        <v>5596.9095303867407</v>
      </c>
      <c r="J1655" s="85">
        <v>30790.648618483909</v>
      </c>
      <c r="K1655" t="s">
        <v>491</v>
      </c>
    </row>
    <row r="1656" spans="2:11" x14ac:dyDescent="0.25">
      <c r="B1656">
        <v>2026</v>
      </c>
      <c r="C1656" t="s">
        <v>487</v>
      </c>
      <c r="D1656">
        <v>2</v>
      </c>
      <c r="E1656" t="s">
        <v>169</v>
      </c>
      <c r="F1656">
        <v>31</v>
      </c>
      <c r="G1656" s="85">
        <v>0</v>
      </c>
      <c r="H1656" s="85">
        <v>22963.846685082874</v>
      </c>
      <c r="I1656" s="85">
        <v>5596.9095303867407</v>
      </c>
      <c r="J1656" s="85">
        <v>0</v>
      </c>
      <c r="K1656" t="s">
        <v>491</v>
      </c>
    </row>
    <row r="1657" spans="2:11" x14ac:dyDescent="0.25">
      <c r="B1657">
        <v>2026</v>
      </c>
      <c r="C1657" t="s">
        <v>488</v>
      </c>
      <c r="D1657">
        <v>1</v>
      </c>
      <c r="E1657" t="s">
        <v>169</v>
      </c>
      <c r="F1657">
        <v>31</v>
      </c>
      <c r="G1657" s="85">
        <v>1.3283475089049497</v>
      </c>
      <c r="H1657" s="85">
        <v>22963.846685082874</v>
      </c>
      <c r="I1657" s="85">
        <v>5596.9095303867407</v>
      </c>
      <c r="J1657" s="85">
        <v>30503.968539005022</v>
      </c>
      <c r="K1657" t="s">
        <v>491</v>
      </c>
    </row>
    <row r="1658" spans="2:11" x14ac:dyDescent="0.25">
      <c r="B1658">
        <v>2026</v>
      </c>
      <c r="C1658" t="s">
        <v>488</v>
      </c>
      <c r="D1658">
        <v>2</v>
      </c>
      <c r="E1658" t="s">
        <v>169</v>
      </c>
      <c r="F1658">
        <v>31</v>
      </c>
      <c r="G1658" s="85">
        <v>0</v>
      </c>
      <c r="H1658" s="85">
        <v>22963.846685082874</v>
      </c>
      <c r="I1658" s="85">
        <v>5596.9095303867407</v>
      </c>
      <c r="J1658" s="85">
        <v>0</v>
      </c>
      <c r="K1658" t="s">
        <v>491</v>
      </c>
    </row>
    <row r="1659" spans="2:11" x14ac:dyDescent="0.25">
      <c r="B1659">
        <v>2026</v>
      </c>
      <c r="C1659" t="s">
        <v>489</v>
      </c>
      <c r="D1659">
        <v>1</v>
      </c>
      <c r="E1659" t="s">
        <v>169</v>
      </c>
      <c r="F1659">
        <v>31</v>
      </c>
      <c r="G1659" s="85">
        <v>1.3158635342725535</v>
      </c>
      <c r="H1659" s="85">
        <v>22963.846685082874</v>
      </c>
      <c r="I1659" s="85">
        <v>5596.9095303867407</v>
      </c>
      <c r="J1659" s="85">
        <v>30217.288459526211</v>
      </c>
      <c r="K1659" t="s">
        <v>491</v>
      </c>
    </row>
    <row r="1660" spans="2:11" x14ac:dyDescent="0.25">
      <c r="B1660">
        <v>2026</v>
      </c>
      <c r="C1660" t="s">
        <v>489</v>
      </c>
      <c r="D1660">
        <v>2</v>
      </c>
      <c r="E1660" t="s">
        <v>169</v>
      </c>
      <c r="F1660">
        <v>31</v>
      </c>
      <c r="G1660" s="85">
        <v>0</v>
      </c>
      <c r="H1660" s="85">
        <v>22963.846685082874</v>
      </c>
      <c r="I1660" s="85">
        <v>5596.9095303867407</v>
      </c>
      <c r="J1660" s="85">
        <v>0</v>
      </c>
      <c r="K1660" t="s">
        <v>491</v>
      </c>
    </row>
    <row r="1661" spans="2:11" x14ac:dyDescent="0.25">
      <c r="B1661">
        <v>2026</v>
      </c>
      <c r="C1661" t="s">
        <v>490</v>
      </c>
      <c r="D1661">
        <v>1</v>
      </c>
      <c r="E1661" t="s">
        <v>169</v>
      </c>
      <c r="F1661">
        <v>31</v>
      </c>
      <c r="G1661" s="85">
        <v>1.3033795596401543</v>
      </c>
      <c r="H1661" s="85">
        <v>22963.846685082874</v>
      </c>
      <c r="I1661" s="85">
        <v>5596.9095303867407</v>
      </c>
      <c r="J1661" s="85">
        <v>29930.608380047332</v>
      </c>
      <c r="K1661" t="s">
        <v>491</v>
      </c>
    </row>
    <row r="1662" spans="2:11" x14ac:dyDescent="0.25">
      <c r="B1662">
        <v>2026</v>
      </c>
      <c r="C1662" t="s">
        <v>490</v>
      </c>
      <c r="D1662">
        <v>2</v>
      </c>
      <c r="E1662" t="s">
        <v>169</v>
      </c>
      <c r="F1662">
        <v>31</v>
      </c>
      <c r="G1662" s="85">
        <v>0</v>
      </c>
      <c r="H1662" s="85">
        <v>22963.846685082874</v>
      </c>
      <c r="I1662" s="85">
        <v>5596.9095303867407</v>
      </c>
      <c r="J1662" s="85">
        <v>0</v>
      </c>
      <c r="K1662" t="s">
        <v>491</v>
      </c>
    </row>
    <row r="1663" spans="2:11" x14ac:dyDescent="0.25">
      <c r="B1663">
        <v>2026</v>
      </c>
      <c r="C1663" t="s">
        <v>479</v>
      </c>
      <c r="D1663">
        <v>1</v>
      </c>
      <c r="E1663" t="s">
        <v>114</v>
      </c>
      <c r="F1663">
        <v>6</v>
      </c>
      <c r="G1663" s="85">
        <v>1.1415993207580144</v>
      </c>
      <c r="H1663" s="85">
        <v>9626.5957446808516</v>
      </c>
      <c r="I1663" s="85">
        <v>2722.7836879432625</v>
      </c>
      <c r="J1663" s="85">
        <v>10989.715163339652</v>
      </c>
      <c r="K1663" t="s">
        <v>491</v>
      </c>
    </row>
    <row r="1664" spans="2:11" x14ac:dyDescent="0.25">
      <c r="B1664">
        <v>2026</v>
      </c>
      <c r="C1664" t="s">
        <v>479</v>
      </c>
      <c r="D1664">
        <v>2</v>
      </c>
      <c r="E1664" t="s">
        <v>114</v>
      </c>
      <c r="F1664">
        <v>6</v>
      </c>
      <c r="G1664" s="85">
        <v>0</v>
      </c>
      <c r="H1664" s="85">
        <v>9626.5957446808516</v>
      </c>
      <c r="I1664" s="85">
        <v>2722.7836879432625</v>
      </c>
      <c r="J1664" s="85">
        <v>0</v>
      </c>
      <c r="K1664" t="s">
        <v>491</v>
      </c>
    </row>
    <row r="1665" spans="2:11" x14ac:dyDescent="0.25">
      <c r="B1665">
        <v>2026</v>
      </c>
      <c r="C1665" t="s">
        <v>480</v>
      </c>
      <c r="D1665">
        <v>1</v>
      </c>
      <c r="E1665" t="s">
        <v>114</v>
      </c>
      <c r="F1665">
        <v>6</v>
      </c>
      <c r="G1665" s="85">
        <v>0.76844313314417501</v>
      </c>
      <c r="H1665" s="85">
        <v>9626.5957446808516</v>
      </c>
      <c r="I1665" s="85">
        <v>2722.7836879432625</v>
      </c>
      <c r="J1665" s="85">
        <v>7397.4913955549364</v>
      </c>
      <c r="K1665" t="s">
        <v>491</v>
      </c>
    </row>
    <row r="1666" spans="2:11" x14ac:dyDescent="0.25">
      <c r="B1666">
        <v>2026</v>
      </c>
      <c r="C1666" t="s">
        <v>480</v>
      </c>
      <c r="D1666">
        <v>2</v>
      </c>
      <c r="E1666" t="s">
        <v>114</v>
      </c>
      <c r="F1666">
        <v>6</v>
      </c>
      <c r="G1666" s="85">
        <v>0</v>
      </c>
      <c r="H1666" s="85">
        <v>9626.5957446808516</v>
      </c>
      <c r="I1666" s="85">
        <v>2722.7836879432625</v>
      </c>
      <c r="J1666" s="85">
        <v>0</v>
      </c>
      <c r="K1666" t="s">
        <v>491</v>
      </c>
    </row>
    <row r="1667" spans="2:11" x14ac:dyDescent="0.25">
      <c r="B1667">
        <v>2026</v>
      </c>
      <c r="C1667" t="s">
        <v>481</v>
      </c>
      <c r="D1667">
        <v>1</v>
      </c>
      <c r="E1667" t="s">
        <v>114</v>
      </c>
      <c r="F1667">
        <v>6</v>
      </c>
      <c r="G1667" s="85">
        <v>1.089489478626225</v>
      </c>
      <c r="H1667" s="85">
        <v>9626.5957446808516</v>
      </c>
      <c r="I1667" s="85">
        <v>2722.7836879432625</v>
      </c>
      <c r="J1667" s="85">
        <v>10488.074778817778</v>
      </c>
      <c r="K1667" t="s">
        <v>491</v>
      </c>
    </row>
    <row r="1668" spans="2:11" x14ac:dyDescent="0.25">
      <c r="B1668">
        <v>2026</v>
      </c>
      <c r="C1668" t="s">
        <v>481</v>
      </c>
      <c r="D1668">
        <v>2</v>
      </c>
      <c r="E1668" t="s">
        <v>114</v>
      </c>
      <c r="F1668">
        <v>6</v>
      </c>
      <c r="G1668" s="85">
        <v>0</v>
      </c>
      <c r="H1668" s="85">
        <v>9626.5957446808516</v>
      </c>
      <c r="I1668" s="85">
        <v>2722.7836879432625</v>
      </c>
      <c r="J1668" s="85">
        <v>0</v>
      </c>
      <c r="K1668" t="s">
        <v>491</v>
      </c>
    </row>
    <row r="1669" spans="2:11" x14ac:dyDescent="0.25">
      <c r="B1669">
        <v>2026</v>
      </c>
      <c r="C1669" t="s">
        <v>482</v>
      </c>
      <c r="D1669">
        <v>1</v>
      </c>
      <c r="E1669" t="s">
        <v>114</v>
      </c>
      <c r="F1669">
        <v>6</v>
      </c>
      <c r="G1669" s="85">
        <v>0.71633329101238585</v>
      </c>
      <c r="H1669" s="85">
        <v>9626.5957446808516</v>
      </c>
      <c r="I1669" s="85">
        <v>2722.7836879432625</v>
      </c>
      <c r="J1669" s="85">
        <v>6895.8510110330635</v>
      </c>
      <c r="K1669" t="s">
        <v>491</v>
      </c>
    </row>
    <row r="1670" spans="2:11" x14ac:dyDescent="0.25">
      <c r="B1670">
        <v>2026</v>
      </c>
      <c r="C1670" t="s">
        <v>482</v>
      </c>
      <c r="D1670">
        <v>2</v>
      </c>
      <c r="E1670" t="s">
        <v>114</v>
      </c>
      <c r="F1670">
        <v>6</v>
      </c>
      <c r="G1670" s="85">
        <v>0</v>
      </c>
      <c r="H1670" s="85">
        <v>9626.5957446808516</v>
      </c>
      <c r="I1670" s="85">
        <v>2722.7836879432625</v>
      </c>
      <c r="J1670" s="85">
        <v>0</v>
      </c>
      <c r="K1670" t="s">
        <v>491</v>
      </c>
    </row>
    <row r="1671" spans="2:11" x14ac:dyDescent="0.25">
      <c r="B1671">
        <v>2026</v>
      </c>
      <c r="C1671" t="s">
        <v>483</v>
      </c>
      <c r="D1671">
        <v>1</v>
      </c>
      <c r="E1671" t="s">
        <v>114</v>
      </c>
      <c r="F1671">
        <v>6</v>
      </c>
      <c r="G1671" s="85">
        <v>1.0373796364944359</v>
      </c>
      <c r="H1671" s="85">
        <v>9626.5957446808516</v>
      </c>
      <c r="I1671" s="85">
        <v>2722.7836879432625</v>
      </c>
      <c r="J1671" s="85">
        <v>9986.4343942959058</v>
      </c>
      <c r="K1671" t="s">
        <v>491</v>
      </c>
    </row>
    <row r="1672" spans="2:11" x14ac:dyDescent="0.25">
      <c r="B1672">
        <v>2026</v>
      </c>
      <c r="C1672" t="s">
        <v>483</v>
      </c>
      <c r="D1672">
        <v>2</v>
      </c>
      <c r="E1672" t="s">
        <v>114</v>
      </c>
      <c r="F1672">
        <v>6</v>
      </c>
      <c r="G1672" s="85">
        <v>0</v>
      </c>
      <c r="H1672" s="85">
        <v>9626.5957446808516</v>
      </c>
      <c r="I1672" s="85">
        <v>2722.7836879432625</v>
      </c>
      <c r="J1672" s="85">
        <v>0</v>
      </c>
      <c r="K1672" t="s">
        <v>491</v>
      </c>
    </row>
    <row r="1673" spans="2:11" x14ac:dyDescent="0.25">
      <c r="B1673">
        <v>2026</v>
      </c>
      <c r="C1673" t="s">
        <v>484</v>
      </c>
      <c r="D1673">
        <v>1</v>
      </c>
      <c r="E1673" t="s">
        <v>114</v>
      </c>
      <c r="F1673">
        <v>6</v>
      </c>
      <c r="G1673" s="85">
        <v>0.66422344888059648</v>
      </c>
      <c r="H1673" s="85">
        <v>9626.5957446808516</v>
      </c>
      <c r="I1673" s="85">
        <v>2722.7836879432625</v>
      </c>
      <c r="J1673" s="85">
        <v>6394.2106265111888</v>
      </c>
      <c r="K1673" t="s">
        <v>491</v>
      </c>
    </row>
    <row r="1674" spans="2:11" x14ac:dyDescent="0.25">
      <c r="B1674">
        <v>2026</v>
      </c>
      <c r="C1674" t="s">
        <v>484</v>
      </c>
      <c r="D1674">
        <v>2</v>
      </c>
      <c r="E1674" t="s">
        <v>114</v>
      </c>
      <c r="F1674">
        <v>6</v>
      </c>
      <c r="G1674" s="85">
        <v>0</v>
      </c>
      <c r="H1674" s="85">
        <v>9626.5957446808516</v>
      </c>
      <c r="I1674" s="85">
        <v>2722.7836879432625</v>
      </c>
      <c r="J1674" s="85">
        <v>0</v>
      </c>
      <c r="K1674" t="s">
        <v>491</v>
      </c>
    </row>
    <row r="1675" spans="2:11" x14ac:dyDescent="0.25">
      <c r="B1675">
        <v>2026</v>
      </c>
      <c r="C1675" t="s">
        <v>485</v>
      </c>
      <c r="D1675">
        <v>1</v>
      </c>
      <c r="E1675" t="s">
        <v>114</v>
      </c>
      <c r="F1675">
        <v>6</v>
      </c>
      <c r="G1675" s="85">
        <v>0.98526979436264672</v>
      </c>
      <c r="H1675" s="85">
        <v>9626.5957446808516</v>
      </c>
      <c r="I1675" s="85">
        <v>2722.7836879432625</v>
      </c>
      <c r="J1675" s="85">
        <v>9484.794009774032</v>
      </c>
      <c r="K1675" t="s">
        <v>491</v>
      </c>
    </row>
    <row r="1676" spans="2:11" x14ac:dyDescent="0.25">
      <c r="B1676">
        <v>2026</v>
      </c>
      <c r="C1676" t="s">
        <v>485</v>
      </c>
      <c r="D1676">
        <v>2</v>
      </c>
      <c r="E1676" t="s">
        <v>114</v>
      </c>
      <c r="F1676">
        <v>6</v>
      </c>
      <c r="G1676" s="85">
        <v>0</v>
      </c>
      <c r="H1676" s="85">
        <v>9626.5957446808516</v>
      </c>
      <c r="I1676" s="85">
        <v>2722.7836879432625</v>
      </c>
      <c r="J1676" s="85">
        <v>0</v>
      </c>
      <c r="K1676" t="s">
        <v>491</v>
      </c>
    </row>
    <row r="1677" spans="2:11" x14ac:dyDescent="0.25">
      <c r="B1677">
        <v>2026</v>
      </c>
      <c r="C1677" t="s">
        <v>486</v>
      </c>
      <c r="D1677">
        <v>1</v>
      </c>
      <c r="E1677" t="s">
        <v>114</v>
      </c>
      <c r="F1677">
        <v>6</v>
      </c>
      <c r="G1677" s="85">
        <v>0.61211360674880722</v>
      </c>
      <c r="H1677" s="85">
        <v>9626.5957446808516</v>
      </c>
      <c r="I1677" s="85">
        <v>2722.7836879432625</v>
      </c>
      <c r="J1677" s="85">
        <v>5892.5702419893159</v>
      </c>
      <c r="K1677" t="s">
        <v>491</v>
      </c>
    </row>
    <row r="1678" spans="2:11" x14ac:dyDescent="0.25">
      <c r="B1678">
        <v>2026</v>
      </c>
      <c r="C1678" t="s">
        <v>486</v>
      </c>
      <c r="D1678">
        <v>2</v>
      </c>
      <c r="E1678" t="s">
        <v>114</v>
      </c>
      <c r="F1678">
        <v>6</v>
      </c>
      <c r="G1678" s="85">
        <v>0</v>
      </c>
      <c r="H1678" s="85">
        <v>9626.5957446808516</v>
      </c>
      <c r="I1678" s="85">
        <v>2722.7836879432625</v>
      </c>
      <c r="J1678" s="85">
        <v>0</v>
      </c>
      <c r="K1678" t="s">
        <v>491</v>
      </c>
    </row>
    <row r="1679" spans="2:11" x14ac:dyDescent="0.25">
      <c r="B1679">
        <v>2026</v>
      </c>
      <c r="C1679" t="s">
        <v>487</v>
      </c>
      <c r="D1679">
        <v>1</v>
      </c>
      <c r="E1679" t="s">
        <v>114</v>
      </c>
      <c r="F1679">
        <v>6</v>
      </c>
      <c r="G1679" s="85">
        <v>0.93315995223085735</v>
      </c>
      <c r="H1679" s="85">
        <v>9626.5957446808516</v>
      </c>
      <c r="I1679" s="85">
        <v>2722.7836879432625</v>
      </c>
      <c r="J1679" s="85">
        <v>8983.1536252521582</v>
      </c>
      <c r="K1679" t="s">
        <v>491</v>
      </c>
    </row>
    <row r="1680" spans="2:11" x14ac:dyDescent="0.25">
      <c r="B1680">
        <v>2026</v>
      </c>
      <c r="C1680" t="s">
        <v>487</v>
      </c>
      <c r="D1680">
        <v>2</v>
      </c>
      <c r="E1680" t="s">
        <v>114</v>
      </c>
      <c r="F1680">
        <v>6</v>
      </c>
      <c r="G1680" s="85">
        <v>0</v>
      </c>
      <c r="H1680" s="85">
        <v>9626.5957446808516</v>
      </c>
      <c r="I1680" s="85">
        <v>2722.7836879432625</v>
      </c>
      <c r="J1680" s="85">
        <v>0</v>
      </c>
      <c r="K1680" t="s">
        <v>491</v>
      </c>
    </row>
    <row r="1681" spans="2:11" x14ac:dyDescent="0.25">
      <c r="B1681">
        <v>2026</v>
      </c>
      <c r="C1681" t="s">
        <v>488</v>
      </c>
      <c r="D1681">
        <v>1</v>
      </c>
      <c r="E1681" t="s">
        <v>114</v>
      </c>
      <c r="F1681">
        <v>6</v>
      </c>
      <c r="G1681" s="85">
        <v>0.56000376461701795</v>
      </c>
      <c r="H1681" s="85">
        <v>9626.5957446808516</v>
      </c>
      <c r="I1681" s="85">
        <v>2722.7836879432625</v>
      </c>
      <c r="J1681" s="85">
        <v>5390.9298574674422</v>
      </c>
      <c r="K1681" t="s">
        <v>491</v>
      </c>
    </row>
    <row r="1682" spans="2:11" x14ac:dyDescent="0.25">
      <c r="B1682">
        <v>2026</v>
      </c>
      <c r="C1682" t="s">
        <v>488</v>
      </c>
      <c r="D1682">
        <v>2</v>
      </c>
      <c r="E1682" t="s">
        <v>114</v>
      </c>
      <c r="F1682">
        <v>6</v>
      </c>
      <c r="G1682" s="85">
        <v>0</v>
      </c>
      <c r="H1682" s="85">
        <v>9626.5957446808516</v>
      </c>
      <c r="I1682" s="85">
        <v>2722.7836879432625</v>
      </c>
      <c r="J1682" s="85">
        <v>0</v>
      </c>
      <c r="K1682" t="s">
        <v>491</v>
      </c>
    </row>
    <row r="1683" spans="2:11" x14ac:dyDescent="0.25">
      <c r="B1683">
        <v>2026</v>
      </c>
      <c r="C1683" t="s">
        <v>489</v>
      </c>
      <c r="D1683">
        <v>1</v>
      </c>
      <c r="E1683" t="s">
        <v>114</v>
      </c>
      <c r="F1683">
        <v>6</v>
      </c>
      <c r="G1683" s="85">
        <v>0.8810501100990682</v>
      </c>
      <c r="H1683" s="85">
        <v>9626.5957446808516</v>
      </c>
      <c r="I1683" s="85">
        <v>2722.7836879432625</v>
      </c>
      <c r="J1683" s="85">
        <v>8481.5132407302863</v>
      </c>
      <c r="K1683" t="s">
        <v>491</v>
      </c>
    </row>
    <row r="1684" spans="2:11" x14ac:dyDescent="0.25">
      <c r="B1684">
        <v>2026</v>
      </c>
      <c r="C1684" t="s">
        <v>489</v>
      </c>
      <c r="D1684">
        <v>2</v>
      </c>
      <c r="E1684" t="s">
        <v>114</v>
      </c>
      <c r="F1684">
        <v>6</v>
      </c>
      <c r="G1684" s="85">
        <v>0</v>
      </c>
      <c r="H1684" s="85">
        <v>9626.5957446808516</v>
      </c>
      <c r="I1684" s="85">
        <v>2722.7836879432625</v>
      </c>
      <c r="J1684" s="85">
        <v>0</v>
      </c>
      <c r="K1684" t="s">
        <v>491</v>
      </c>
    </row>
    <row r="1685" spans="2:11" x14ac:dyDescent="0.25">
      <c r="B1685">
        <v>2026</v>
      </c>
      <c r="C1685" t="s">
        <v>490</v>
      </c>
      <c r="D1685">
        <v>1</v>
      </c>
      <c r="E1685" t="s">
        <v>114</v>
      </c>
      <c r="F1685">
        <v>6</v>
      </c>
      <c r="G1685" s="85">
        <v>0.50789392248522891</v>
      </c>
      <c r="H1685" s="85">
        <v>9626.5957446808516</v>
      </c>
      <c r="I1685" s="85">
        <v>2722.7836879432625</v>
      </c>
      <c r="J1685" s="85">
        <v>4889.2894729455711</v>
      </c>
      <c r="K1685" t="s">
        <v>491</v>
      </c>
    </row>
    <row r="1686" spans="2:11" x14ac:dyDescent="0.25">
      <c r="B1686">
        <v>2026</v>
      </c>
      <c r="C1686" t="s">
        <v>490</v>
      </c>
      <c r="D1686">
        <v>2</v>
      </c>
      <c r="E1686" t="s">
        <v>114</v>
      </c>
      <c r="F1686">
        <v>6</v>
      </c>
      <c r="G1686" s="85">
        <v>0</v>
      </c>
      <c r="H1686" s="85">
        <v>9626.5957446808516</v>
      </c>
      <c r="I1686" s="85">
        <v>2722.7836879432625</v>
      </c>
      <c r="J1686" s="85">
        <v>0</v>
      </c>
      <c r="K1686" t="s">
        <v>491</v>
      </c>
    </row>
    <row r="1687" spans="2:11" x14ac:dyDescent="0.25">
      <c r="B1687">
        <v>2026</v>
      </c>
      <c r="C1687" t="s">
        <v>479</v>
      </c>
      <c r="D1687">
        <v>1</v>
      </c>
      <c r="E1687" t="s">
        <v>131</v>
      </c>
      <c r="F1687">
        <v>19</v>
      </c>
      <c r="G1687" s="85">
        <v>0</v>
      </c>
      <c r="H1687" s="85">
        <v>9367.3143996013951</v>
      </c>
      <c r="I1687" s="85">
        <v>2655.2732104301613</v>
      </c>
      <c r="J1687" s="85">
        <v>0</v>
      </c>
      <c r="K1687" t="s">
        <v>491</v>
      </c>
    </row>
    <row r="1688" spans="2:11" x14ac:dyDescent="0.25">
      <c r="B1688">
        <v>2026</v>
      </c>
      <c r="C1688" t="s">
        <v>479</v>
      </c>
      <c r="D1688">
        <v>2</v>
      </c>
      <c r="E1688" t="s">
        <v>131</v>
      </c>
      <c r="F1688">
        <v>19</v>
      </c>
      <c r="G1688" s="85">
        <v>1.0848945530577452</v>
      </c>
      <c r="H1688" s="85">
        <v>9367.3143996013951</v>
      </c>
      <c r="I1688" s="85">
        <v>2655.2732104301613</v>
      </c>
      <c r="J1688" s="85">
        <v>10162.548368906937</v>
      </c>
      <c r="K1688" t="s">
        <v>491</v>
      </c>
    </row>
    <row r="1689" spans="2:11" x14ac:dyDescent="0.25">
      <c r="B1689">
        <v>2026</v>
      </c>
      <c r="C1689" t="s">
        <v>480</v>
      </c>
      <c r="D1689">
        <v>1</v>
      </c>
      <c r="E1689" t="s">
        <v>131</v>
      </c>
      <c r="F1689">
        <v>19</v>
      </c>
      <c r="G1689" s="85">
        <v>0</v>
      </c>
      <c r="H1689" s="85">
        <v>9367.3143996013951</v>
      </c>
      <c r="I1689" s="85">
        <v>2655.2732104301613</v>
      </c>
      <c r="J1689" s="85">
        <v>0</v>
      </c>
      <c r="K1689" t="s">
        <v>491</v>
      </c>
    </row>
    <row r="1690" spans="2:11" x14ac:dyDescent="0.25">
      <c r="B1690">
        <v>2026</v>
      </c>
      <c r="C1690" t="s">
        <v>480</v>
      </c>
      <c r="D1690">
        <v>2</v>
      </c>
      <c r="E1690" t="s">
        <v>131</v>
      </c>
      <c r="F1690">
        <v>19</v>
      </c>
      <c r="G1690" s="85">
        <v>1.1208383561536961</v>
      </c>
      <c r="H1690" s="85">
        <v>9367.3143996013951</v>
      </c>
      <c r="I1690" s="85">
        <v>2655.2732104301613</v>
      </c>
      <c r="J1690" s="85">
        <v>10499.245273224074</v>
      </c>
      <c r="K1690" t="s">
        <v>491</v>
      </c>
    </row>
    <row r="1691" spans="2:11" x14ac:dyDescent="0.25">
      <c r="B1691">
        <v>2026</v>
      </c>
      <c r="C1691" t="s">
        <v>481</v>
      </c>
      <c r="D1691">
        <v>1</v>
      </c>
      <c r="E1691" t="s">
        <v>131</v>
      </c>
      <c r="F1691">
        <v>19</v>
      </c>
      <c r="G1691" s="85">
        <v>0</v>
      </c>
      <c r="H1691" s="85">
        <v>9367.3143996013951</v>
      </c>
      <c r="I1691" s="85">
        <v>2655.2732104301613</v>
      </c>
      <c r="J1691" s="85">
        <v>0</v>
      </c>
      <c r="K1691" t="s">
        <v>491</v>
      </c>
    </row>
    <row r="1692" spans="2:11" x14ac:dyDescent="0.25">
      <c r="B1692">
        <v>2026</v>
      </c>
      <c r="C1692" t="s">
        <v>481</v>
      </c>
      <c r="D1692">
        <v>2</v>
      </c>
      <c r="E1692" t="s">
        <v>131</v>
      </c>
      <c r="F1692">
        <v>19</v>
      </c>
      <c r="G1692" s="85">
        <v>1.156782159249645</v>
      </c>
      <c r="H1692" s="85">
        <v>9367.3143996013951</v>
      </c>
      <c r="I1692" s="85">
        <v>2655.2732104301613</v>
      </c>
      <c r="J1692" s="85">
        <v>10835.942177541194</v>
      </c>
      <c r="K1692" t="s">
        <v>491</v>
      </c>
    </row>
    <row r="1693" spans="2:11" x14ac:dyDescent="0.25">
      <c r="B1693">
        <v>2026</v>
      </c>
      <c r="C1693" t="s">
        <v>482</v>
      </c>
      <c r="D1693">
        <v>1</v>
      </c>
      <c r="E1693" t="s">
        <v>131</v>
      </c>
      <c r="F1693">
        <v>19</v>
      </c>
      <c r="G1693" s="85">
        <v>0</v>
      </c>
      <c r="H1693" s="85">
        <v>9367.3143996013951</v>
      </c>
      <c r="I1693" s="85">
        <v>2655.2732104301613</v>
      </c>
      <c r="J1693" s="85">
        <v>0</v>
      </c>
      <c r="K1693" t="s">
        <v>491</v>
      </c>
    </row>
    <row r="1694" spans="2:11" x14ac:dyDescent="0.25">
      <c r="B1694">
        <v>2026</v>
      </c>
      <c r="C1694" t="s">
        <v>482</v>
      </c>
      <c r="D1694">
        <v>2</v>
      </c>
      <c r="E1694" t="s">
        <v>131</v>
      </c>
      <c r="F1694">
        <v>19</v>
      </c>
      <c r="G1694" s="85">
        <v>1.1927259623455957</v>
      </c>
      <c r="H1694" s="85">
        <v>9367.3143996013951</v>
      </c>
      <c r="I1694" s="85">
        <v>2655.2732104301613</v>
      </c>
      <c r="J1694" s="85">
        <v>11172.63908185833</v>
      </c>
      <c r="K1694" t="s">
        <v>491</v>
      </c>
    </row>
    <row r="1695" spans="2:11" x14ac:dyDescent="0.25">
      <c r="B1695">
        <v>2026</v>
      </c>
      <c r="C1695" t="s">
        <v>483</v>
      </c>
      <c r="D1695">
        <v>1</v>
      </c>
      <c r="E1695" t="s">
        <v>131</v>
      </c>
      <c r="F1695">
        <v>19</v>
      </c>
      <c r="G1695" s="85">
        <v>0</v>
      </c>
      <c r="H1695" s="85">
        <v>9367.3143996013951</v>
      </c>
      <c r="I1695" s="85">
        <v>2655.2732104301613</v>
      </c>
      <c r="J1695" s="85">
        <v>0</v>
      </c>
      <c r="K1695" t="s">
        <v>491</v>
      </c>
    </row>
    <row r="1696" spans="2:11" x14ac:dyDescent="0.25">
      <c r="B1696">
        <v>2026</v>
      </c>
      <c r="C1696" t="s">
        <v>483</v>
      </c>
      <c r="D1696">
        <v>2</v>
      </c>
      <c r="E1696" t="s">
        <v>131</v>
      </c>
      <c r="F1696">
        <v>19</v>
      </c>
      <c r="G1696" s="85">
        <v>1.228669765441545</v>
      </c>
      <c r="H1696" s="85">
        <v>9367.3143996013951</v>
      </c>
      <c r="I1696" s="85">
        <v>2655.2732104301613</v>
      </c>
      <c r="J1696" s="85">
        <v>11509.335986175454</v>
      </c>
      <c r="K1696" t="s">
        <v>491</v>
      </c>
    </row>
    <row r="1697" spans="2:11" x14ac:dyDescent="0.25">
      <c r="B1697">
        <v>2026</v>
      </c>
      <c r="C1697" t="s">
        <v>484</v>
      </c>
      <c r="D1697">
        <v>1</v>
      </c>
      <c r="E1697" t="s">
        <v>131</v>
      </c>
      <c r="F1697">
        <v>19</v>
      </c>
      <c r="G1697" s="85">
        <v>0</v>
      </c>
      <c r="H1697" s="85">
        <v>9367.3143996013951</v>
      </c>
      <c r="I1697" s="85">
        <v>2655.2732104301613</v>
      </c>
      <c r="J1697" s="85">
        <v>0</v>
      </c>
      <c r="K1697" t="s">
        <v>491</v>
      </c>
    </row>
    <row r="1698" spans="2:11" x14ac:dyDescent="0.25">
      <c r="B1698">
        <v>2026</v>
      </c>
      <c r="C1698" t="s">
        <v>484</v>
      </c>
      <c r="D1698">
        <v>2</v>
      </c>
      <c r="E1698" t="s">
        <v>131</v>
      </c>
      <c r="F1698">
        <v>19</v>
      </c>
      <c r="G1698" s="85">
        <v>1.2646135685374957</v>
      </c>
      <c r="H1698" s="85">
        <v>9367.3143996013951</v>
      </c>
      <c r="I1698" s="85">
        <v>2655.2732104301613</v>
      </c>
      <c r="J1698" s="85">
        <v>11846.03289049259</v>
      </c>
      <c r="K1698" t="s">
        <v>491</v>
      </c>
    </row>
    <row r="1699" spans="2:11" x14ac:dyDescent="0.25">
      <c r="B1699">
        <v>2026</v>
      </c>
      <c r="C1699" t="s">
        <v>485</v>
      </c>
      <c r="D1699">
        <v>1</v>
      </c>
      <c r="E1699" t="s">
        <v>131</v>
      </c>
      <c r="F1699">
        <v>19</v>
      </c>
      <c r="G1699" s="85">
        <v>0</v>
      </c>
      <c r="H1699" s="85">
        <v>9367.3143996013951</v>
      </c>
      <c r="I1699" s="85">
        <v>2655.2732104301613</v>
      </c>
      <c r="J1699" s="85">
        <v>0</v>
      </c>
      <c r="K1699" t="s">
        <v>491</v>
      </c>
    </row>
    <row r="1700" spans="2:11" x14ac:dyDescent="0.25">
      <c r="B1700">
        <v>2026</v>
      </c>
      <c r="C1700" t="s">
        <v>485</v>
      </c>
      <c r="D1700">
        <v>2</v>
      </c>
      <c r="E1700" t="s">
        <v>131</v>
      </c>
      <c r="F1700">
        <v>19</v>
      </c>
      <c r="G1700" s="85">
        <v>1.3005573716334446</v>
      </c>
      <c r="H1700" s="85">
        <v>9367.3143996013951</v>
      </c>
      <c r="I1700" s="85">
        <v>2655.2732104301613</v>
      </c>
      <c r="J1700" s="85">
        <v>12182.729794809709</v>
      </c>
      <c r="K1700" t="s">
        <v>491</v>
      </c>
    </row>
    <row r="1701" spans="2:11" x14ac:dyDescent="0.25">
      <c r="B1701">
        <v>2026</v>
      </c>
      <c r="C1701" t="s">
        <v>486</v>
      </c>
      <c r="D1701">
        <v>1</v>
      </c>
      <c r="E1701" t="s">
        <v>131</v>
      </c>
      <c r="F1701">
        <v>19</v>
      </c>
      <c r="G1701" s="85">
        <v>0</v>
      </c>
      <c r="H1701" s="85">
        <v>9367.3143996013951</v>
      </c>
      <c r="I1701" s="85">
        <v>2655.2732104301613</v>
      </c>
      <c r="J1701" s="85">
        <v>0</v>
      </c>
      <c r="K1701" t="s">
        <v>491</v>
      </c>
    </row>
    <row r="1702" spans="2:11" x14ac:dyDescent="0.25">
      <c r="B1702">
        <v>2026</v>
      </c>
      <c r="C1702" t="s">
        <v>486</v>
      </c>
      <c r="D1702">
        <v>2</v>
      </c>
      <c r="E1702" t="s">
        <v>131</v>
      </c>
      <c r="F1702">
        <v>19</v>
      </c>
      <c r="G1702" s="85">
        <v>1.3365011747293953</v>
      </c>
      <c r="H1702" s="85">
        <v>9367.3143996013951</v>
      </c>
      <c r="I1702" s="85">
        <v>2655.2732104301613</v>
      </c>
      <c r="J1702" s="85">
        <v>12519.426699126845</v>
      </c>
      <c r="K1702" t="s">
        <v>491</v>
      </c>
    </row>
    <row r="1703" spans="2:11" x14ac:dyDescent="0.25">
      <c r="B1703">
        <v>2026</v>
      </c>
      <c r="C1703" t="s">
        <v>487</v>
      </c>
      <c r="D1703">
        <v>1</v>
      </c>
      <c r="E1703" t="s">
        <v>131</v>
      </c>
      <c r="F1703">
        <v>19</v>
      </c>
      <c r="G1703" s="85">
        <v>0</v>
      </c>
      <c r="H1703" s="85">
        <v>9367.3143996013951</v>
      </c>
      <c r="I1703" s="85">
        <v>2655.2732104301613</v>
      </c>
      <c r="J1703" s="85">
        <v>0</v>
      </c>
      <c r="K1703" t="s">
        <v>491</v>
      </c>
    </row>
    <row r="1704" spans="2:11" x14ac:dyDescent="0.25">
      <c r="B1704">
        <v>2026</v>
      </c>
      <c r="C1704" t="s">
        <v>487</v>
      </c>
      <c r="D1704">
        <v>2</v>
      </c>
      <c r="E1704" t="s">
        <v>131</v>
      </c>
      <c r="F1704">
        <v>19</v>
      </c>
      <c r="G1704" s="85">
        <v>1.3724449778253445</v>
      </c>
      <c r="H1704" s="85">
        <v>9367.3143996013951</v>
      </c>
      <c r="I1704" s="85">
        <v>2655.2732104301613</v>
      </c>
      <c r="J1704" s="85">
        <v>12856.123603443966</v>
      </c>
      <c r="K1704" t="s">
        <v>491</v>
      </c>
    </row>
    <row r="1705" spans="2:11" x14ac:dyDescent="0.25">
      <c r="B1705">
        <v>2026</v>
      </c>
      <c r="C1705" t="s">
        <v>488</v>
      </c>
      <c r="D1705">
        <v>1</v>
      </c>
      <c r="E1705" t="s">
        <v>131</v>
      </c>
      <c r="F1705">
        <v>19</v>
      </c>
      <c r="G1705" s="85">
        <v>0</v>
      </c>
      <c r="H1705" s="85">
        <v>9367.3143996013951</v>
      </c>
      <c r="I1705" s="85">
        <v>2655.2732104301613</v>
      </c>
      <c r="J1705" s="85">
        <v>0</v>
      </c>
      <c r="K1705" t="s">
        <v>491</v>
      </c>
    </row>
    <row r="1706" spans="2:11" x14ac:dyDescent="0.25">
      <c r="B1706">
        <v>2026</v>
      </c>
      <c r="C1706" t="s">
        <v>488</v>
      </c>
      <c r="D1706">
        <v>2</v>
      </c>
      <c r="E1706" t="s">
        <v>131</v>
      </c>
      <c r="F1706">
        <v>19</v>
      </c>
      <c r="G1706" s="85">
        <v>1.4083887809212952</v>
      </c>
      <c r="H1706" s="85">
        <v>9367.3143996013951</v>
      </c>
      <c r="I1706" s="85">
        <v>2655.2732104301613</v>
      </c>
      <c r="J1706" s="85">
        <v>13192.820507761102</v>
      </c>
      <c r="K1706" t="s">
        <v>491</v>
      </c>
    </row>
    <row r="1707" spans="2:11" x14ac:dyDescent="0.25">
      <c r="B1707">
        <v>2026</v>
      </c>
      <c r="C1707" t="s">
        <v>489</v>
      </c>
      <c r="D1707">
        <v>1</v>
      </c>
      <c r="E1707" t="s">
        <v>131</v>
      </c>
      <c r="F1707">
        <v>19</v>
      </c>
      <c r="G1707" s="85">
        <v>0</v>
      </c>
      <c r="H1707" s="85">
        <v>9367.3143996013951</v>
      </c>
      <c r="I1707" s="85">
        <v>2655.2732104301613</v>
      </c>
      <c r="J1707" s="85">
        <v>0</v>
      </c>
      <c r="K1707" t="s">
        <v>491</v>
      </c>
    </row>
    <row r="1708" spans="2:11" x14ac:dyDescent="0.25">
      <c r="B1708">
        <v>2026</v>
      </c>
      <c r="C1708" t="s">
        <v>489</v>
      </c>
      <c r="D1708">
        <v>2</v>
      </c>
      <c r="E1708" t="s">
        <v>131</v>
      </c>
      <c r="F1708">
        <v>19</v>
      </c>
      <c r="G1708" s="85">
        <v>1.4443325840172443</v>
      </c>
      <c r="H1708" s="85">
        <v>9367.3143996013951</v>
      </c>
      <c r="I1708" s="85">
        <v>2655.2732104301613</v>
      </c>
      <c r="J1708" s="85">
        <v>13529.517412078225</v>
      </c>
      <c r="K1708" t="s">
        <v>491</v>
      </c>
    </row>
    <row r="1709" spans="2:11" x14ac:dyDescent="0.25">
      <c r="B1709">
        <v>2026</v>
      </c>
      <c r="C1709" t="s">
        <v>490</v>
      </c>
      <c r="D1709">
        <v>1</v>
      </c>
      <c r="E1709" t="s">
        <v>131</v>
      </c>
      <c r="F1709">
        <v>19</v>
      </c>
      <c r="G1709" s="85">
        <v>0</v>
      </c>
      <c r="H1709" s="85">
        <v>9367.3143996013951</v>
      </c>
      <c r="I1709" s="85">
        <v>2655.2732104301613</v>
      </c>
      <c r="J1709" s="85">
        <v>0</v>
      </c>
      <c r="K1709" t="s">
        <v>491</v>
      </c>
    </row>
    <row r="1710" spans="2:11" x14ac:dyDescent="0.25">
      <c r="B1710">
        <v>2026</v>
      </c>
      <c r="C1710" t="s">
        <v>490</v>
      </c>
      <c r="D1710">
        <v>2</v>
      </c>
      <c r="E1710" t="s">
        <v>131</v>
      </c>
      <c r="F1710">
        <v>19</v>
      </c>
      <c r="G1710" s="85">
        <v>1.480276387113195</v>
      </c>
      <c r="H1710" s="85">
        <v>9367.3143996013951</v>
      </c>
      <c r="I1710" s="85">
        <v>2655.2732104301613</v>
      </c>
      <c r="J1710" s="85">
        <v>13866.214316395361</v>
      </c>
      <c r="K1710" t="s">
        <v>491</v>
      </c>
    </row>
    <row r="1711" spans="2:11" x14ac:dyDescent="0.25">
      <c r="B1711">
        <v>2026</v>
      </c>
      <c r="C1711" t="s">
        <v>479</v>
      </c>
      <c r="D1711">
        <v>1</v>
      </c>
      <c r="E1711" t="s">
        <v>114</v>
      </c>
      <c r="F1711">
        <v>1</v>
      </c>
      <c r="G1711" s="85">
        <v>7.9034888565627623</v>
      </c>
      <c r="H1711" s="85">
        <v>9626.5957446808516</v>
      </c>
      <c r="I1711" s="85">
        <v>2722.7836879432625</v>
      </c>
      <c r="J1711" s="85">
        <v>76083.692194719624</v>
      </c>
      <c r="K1711" t="s">
        <v>491</v>
      </c>
    </row>
    <row r="1712" spans="2:11" x14ac:dyDescent="0.25">
      <c r="B1712">
        <v>2026</v>
      </c>
      <c r="C1712" t="s">
        <v>479</v>
      </c>
      <c r="D1712">
        <v>2</v>
      </c>
      <c r="E1712" t="s">
        <v>114</v>
      </c>
      <c r="F1712">
        <v>1</v>
      </c>
      <c r="G1712" s="85">
        <v>0</v>
      </c>
      <c r="H1712" s="85">
        <v>9626.5957446808516</v>
      </c>
      <c r="I1712" s="85">
        <v>2722.7836879432625</v>
      </c>
      <c r="J1712" s="85">
        <v>0</v>
      </c>
      <c r="K1712" t="s">
        <v>491</v>
      </c>
    </row>
    <row r="1713" spans="2:11" x14ac:dyDescent="0.25">
      <c r="B1713">
        <v>2026</v>
      </c>
      <c r="C1713" t="s">
        <v>480</v>
      </c>
      <c r="D1713">
        <v>1</v>
      </c>
      <c r="E1713" t="s">
        <v>114</v>
      </c>
      <c r="F1713">
        <v>1</v>
      </c>
      <c r="G1713" s="85">
        <v>7.8864173571959846</v>
      </c>
      <c r="H1713" s="85">
        <v>9626.5957446808516</v>
      </c>
      <c r="I1713" s="85">
        <v>2722.7836879432625</v>
      </c>
      <c r="J1713" s="85">
        <v>75919.351771560076</v>
      </c>
      <c r="K1713" t="s">
        <v>491</v>
      </c>
    </row>
    <row r="1714" spans="2:11" x14ac:dyDescent="0.25">
      <c r="B1714">
        <v>2026</v>
      </c>
      <c r="C1714" t="s">
        <v>480</v>
      </c>
      <c r="D1714">
        <v>2</v>
      </c>
      <c r="E1714" t="s">
        <v>114</v>
      </c>
      <c r="F1714">
        <v>1</v>
      </c>
      <c r="G1714" s="85">
        <v>0</v>
      </c>
      <c r="H1714" s="85">
        <v>9626.5957446808516</v>
      </c>
      <c r="I1714" s="85">
        <v>2722.7836879432625</v>
      </c>
      <c r="J1714" s="85">
        <v>0</v>
      </c>
      <c r="K1714" t="s">
        <v>491</v>
      </c>
    </row>
    <row r="1715" spans="2:11" x14ac:dyDescent="0.25">
      <c r="B1715">
        <v>2026</v>
      </c>
      <c r="C1715" t="s">
        <v>481</v>
      </c>
      <c r="D1715">
        <v>1</v>
      </c>
      <c r="E1715" t="s">
        <v>114</v>
      </c>
      <c r="F1715">
        <v>1</v>
      </c>
      <c r="G1715" s="85">
        <v>7.869345857829205</v>
      </c>
      <c r="H1715" s="85">
        <v>9626.5957446808516</v>
      </c>
      <c r="I1715" s="85">
        <v>2722.7836879432625</v>
      </c>
      <c r="J1715" s="85">
        <v>75755.011348400512</v>
      </c>
      <c r="K1715" t="s">
        <v>491</v>
      </c>
    </row>
    <row r="1716" spans="2:11" x14ac:dyDescent="0.25">
      <c r="B1716">
        <v>2026</v>
      </c>
      <c r="C1716" t="s">
        <v>481</v>
      </c>
      <c r="D1716">
        <v>2</v>
      </c>
      <c r="E1716" t="s">
        <v>114</v>
      </c>
      <c r="F1716">
        <v>1</v>
      </c>
      <c r="G1716" s="85">
        <v>0</v>
      </c>
      <c r="H1716" s="85">
        <v>9626.5957446808516</v>
      </c>
      <c r="I1716" s="85">
        <v>2722.7836879432625</v>
      </c>
      <c r="J1716" s="85">
        <v>0</v>
      </c>
      <c r="K1716" t="s">
        <v>491</v>
      </c>
    </row>
    <row r="1717" spans="2:11" x14ac:dyDescent="0.25">
      <c r="B1717">
        <v>2026</v>
      </c>
      <c r="C1717" t="s">
        <v>482</v>
      </c>
      <c r="D1717">
        <v>1</v>
      </c>
      <c r="E1717" t="s">
        <v>114</v>
      </c>
      <c r="F1717">
        <v>1</v>
      </c>
      <c r="G1717" s="85">
        <v>7.8522743584624255</v>
      </c>
      <c r="H1717" s="85">
        <v>9626.5957446808516</v>
      </c>
      <c r="I1717" s="85">
        <v>2722.7836879432625</v>
      </c>
      <c r="J1717" s="85">
        <v>75590.670925240949</v>
      </c>
      <c r="K1717" t="s">
        <v>491</v>
      </c>
    </row>
    <row r="1718" spans="2:11" x14ac:dyDescent="0.25">
      <c r="B1718">
        <v>2026</v>
      </c>
      <c r="C1718" t="s">
        <v>482</v>
      </c>
      <c r="D1718">
        <v>2</v>
      </c>
      <c r="E1718" t="s">
        <v>114</v>
      </c>
      <c r="F1718">
        <v>1</v>
      </c>
      <c r="G1718" s="85">
        <v>0</v>
      </c>
      <c r="H1718" s="85">
        <v>9626.5957446808516</v>
      </c>
      <c r="I1718" s="85">
        <v>2722.7836879432625</v>
      </c>
      <c r="J1718" s="85">
        <v>0</v>
      </c>
      <c r="K1718" t="s">
        <v>491</v>
      </c>
    </row>
    <row r="1719" spans="2:11" x14ac:dyDescent="0.25">
      <c r="B1719">
        <v>2026</v>
      </c>
      <c r="C1719" t="s">
        <v>483</v>
      </c>
      <c r="D1719">
        <v>1</v>
      </c>
      <c r="E1719" t="s">
        <v>114</v>
      </c>
      <c r="F1719">
        <v>1</v>
      </c>
      <c r="G1719" s="85">
        <v>7.8352028590956477</v>
      </c>
      <c r="H1719" s="85">
        <v>9626.5957446808516</v>
      </c>
      <c r="I1719" s="85">
        <v>2722.7836879432625</v>
      </c>
      <c r="J1719" s="85">
        <v>75426.3305020814</v>
      </c>
      <c r="K1719" t="s">
        <v>491</v>
      </c>
    </row>
    <row r="1720" spans="2:11" x14ac:dyDescent="0.25">
      <c r="B1720">
        <v>2026</v>
      </c>
      <c r="C1720" t="s">
        <v>483</v>
      </c>
      <c r="D1720">
        <v>2</v>
      </c>
      <c r="E1720" t="s">
        <v>114</v>
      </c>
      <c r="F1720">
        <v>1</v>
      </c>
      <c r="G1720" s="85">
        <v>0</v>
      </c>
      <c r="H1720" s="85">
        <v>9626.5957446808516</v>
      </c>
      <c r="I1720" s="85">
        <v>2722.7836879432625</v>
      </c>
      <c r="J1720" s="85">
        <v>0</v>
      </c>
      <c r="K1720" t="s">
        <v>491</v>
      </c>
    </row>
    <row r="1721" spans="2:11" x14ac:dyDescent="0.25">
      <c r="B1721">
        <v>2026</v>
      </c>
      <c r="C1721" t="s">
        <v>484</v>
      </c>
      <c r="D1721">
        <v>1</v>
      </c>
      <c r="E1721" t="s">
        <v>114</v>
      </c>
      <c r="F1721">
        <v>1</v>
      </c>
      <c r="G1721" s="85">
        <v>7.81813135972887</v>
      </c>
      <c r="H1721" s="85">
        <v>9626.5957446808516</v>
      </c>
      <c r="I1721" s="85">
        <v>2722.7836879432625</v>
      </c>
      <c r="J1721" s="85">
        <v>75261.990078921866</v>
      </c>
      <c r="K1721" t="s">
        <v>491</v>
      </c>
    </row>
    <row r="1722" spans="2:11" x14ac:dyDescent="0.25">
      <c r="B1722">
        <v>2026</v>
      </c>
      <c r="C1722" t="s">
        <v>484</v>
      </c>
      <c r="D1722">
        <v>2</v>
      </c>
      <c r="E1722" t="s">
        <v>114</v>
      </c>
      <c r="F1722">
        <v>1</v>
      </c>
      <c r="G1722" s="85">
        <v>0</v>
      </c>
      <c r="H1722" s="85">
        <v>9626.5957446808516</v>
      </c>
      <c r="I1722" s="85">
        <v>2722.7836879432625</v>
      </c>
      <c r="J1722" s="85">
        <v>0</v>
      </c>
      <c r="K1722" t="s">
        <v>491</v>
      </c>
    </row>
    <row r="1723" spans="2:11" x14ac:dyDescent="0.25">
      <c r="B1723">
        <v>2026</v>
      </c>
      <c r="C1723" t="s">
        <v>485</v>
      </c>
      <c r="D1723">
        <v>1</v>
      </c>
      <c r="E1723" t="s">
        <v>114</v>
      </c>
      <c r="F1723">
        <v>1</v>
      </c>
      <c r="G1723" s="85">
        <v>7.8010598603620922</v>
      </c>
      <c r="H1723" s="85">
        <v>9626.5957446808516</v>
      </c>
      <c r="I1723" s="85">
        <v>2722.7836879432625</v>
      </c>
      <c r="J1723" s="85">
        <v>75097.649655762318</v>
      </c>
      <c r="K1723" t="s">
        <v>491</v>
      </c>
    </row>
    <row r="1724" spans="2:11" x14ac:dyDescent="0.25">
      <c r="B1724">
        <v>2026</v>
      </c>
      <c r="C1724" t="s">
        <v>485</v>
      </c>
      <c r="D1724">
        <v>2</v>
      </c>
      <c r="E1724" t="s">
        <v>114</v>
      </c>
      <c r="F1724">
        <v>1</v>
      </c>
      <c r="G1724" s="85">
        <v>0</v>
      </c>
      <c r="H1724" s="85">
        <v>9626.5957446808516</v>
      </c>
      <c r="I1724" s="85">
        <v>2722.7836879432625</v>
      </c>
      <c r="J1724" s="85">
        <v>0</v>
      </c>
      <c r="K1724" t="s">
        <v>491</v>
      </c>
    </row>
    <row r="1725" spans="2:11" x14ac:dyDescent="0.25">
      <c r="B1725">
        <v>2026</v>
      </c>
      <c r="C1725" t="s">
        <v>486</v>
      </c>
      <c r="D1725">
        <v>1</v>
      </c>
      <c r="E1725" t="s">
        <v>114</v>
      </c>
      <c r="F1725">
        <v>1</v>
      </c>
      <c r="G1725" s="85">
        <v>7.7839883609953127</v>
      </c>
      <c r="H1725" s="85">
        <v>9626.5957446808516</v>
      </c>
      <c r="I1725" s="85">
        <v>2722.7836879432625</v>
      </c>
      <c r="J1725" s="85">
        <v>74933.309232602754</v>
      </c>
      <c r="K1725" t="s">
        <v>491</v>
      </c>
    </row>
    <row r="1726" spans="2:11" x14ac:dyDescent="0.25">
      <c r="B1726">
        <v>2026</v>
      </c>
      <c r="C1726" t="s">
        <v>486</v>
      </c>
      <c r="D1726">
        <v>2</v>
      </c>
      <c r="E1726" t="s">
        <v>114</v>
      </c>
      <c r="F1726">
        <v>1</v>
      </c>
      <c r="G1726" s="85">
        <v>0</v>
      </c>
      <c r="H1726" s="85">
        <v>9626.5957446808516</v>
      </c>
      <c r="I1726" s="85">
        <v>2722.7836879432625</v>
      </c>
      <c r="J1726" s="85">
        <v>0</v>
      </c>
      <c r="K1726" t="s">
        <v>491</v>
      </c>
    </row>
    <row r="1727" spans="2:11" x14ac:dyDescent="0.25">
      <c r="B1727">
        <v>2026</v>
      </c>
      <c r="C1727" t="s">
        <v>487</v>
      </c>
      <c r="D1727">
        <v>1</v>
      </c>
      <c r="E1727" t="s">
        <v>114</v>
      </c>
      <c r="F1727">
        <v>1</v>
      </c>
      <c r="G1727" s="85">
        <v>7.7669168616285349</v>
      </c>
      <c r="H1727" s="85">
        <v>9626.5957446808516</v>
      </c>
      <c r="I1727" s="85">
        <v>2722.7836879432625</v>
      </c>
      <c r="J1727" s="85">
        <v>74768.968809443206</v>
      </c>
      <c r="K1727" t="s">
        <v>491</v>
      </c>
    </row>
    <row r="1728" spans="2:11" x14ac:dyDescent="0.25">
      <c r="B1728">
        <v>2026</v>
      </c>
      <c r="C1728" t="s">
        <v>487</v>
      </c>
      <c r="D1728">
        <v>2</v>
      </c>
      <c r="E1728" t="s">
        <v>114</v>
      </c>
      <c r="F1728">
        <v>1</v>
      </c>
      <c r="G1728" s="85">
        <v>0</v>
      </c>
      <c r="H1728" s="85">
        <v>9626.5957446808516</v>
      </c>
      <c r="I1728" s="85">
        <v>2722.7836879432625</v>
      </c>
      <c r="J1728" s="85">
        <v>0</v>
      </c>
      <c r="K1728" t="s">
        <v>491</v>
      </c>
    </row>
    <row r="1729" spans="2:11" x14ac:dyDescent="0.25">
      <c r="B1729">
        <v>2026</v>
      </c>
      <c r="C1729" t="s">
        <v>488</v>
      </c>
      <c r="D1729">
        <v>1</v>
      </c>
      <c r="E1729" t="s">
        <v>114</v>
      </c>
      <c r="F1729">
        <v>1</v>
      </c>
      <c r="G1729" s="85">
        <v>7.7498453622617562</v>
      </c>
      <c r="H1729" s="85">
        <v>9626.5957446808516</v>
      </c>
      <c r="I1729" s="85">
        <v>2722.7836879432625</v>
      </c>
      <c r="J1729" s="85">
        <v>74604.628386283657</v>
      </c>
      <c r="K1729" t="s">
        <v>491</v>
      </c>
    </row>
    <row r="1730" spans="2:11" x14ac:dyDescent="0.25">
      <c r="B1730">
        <v>2026</v>
      </c>
      <c r="C1730" t="s">
        <v>488</v>
      </c>
      <c r="D1730">
        <v>2</v>
      </c>
      <c r="E1730" t="s">
        <v>114</v>
      </c>
      <c r="F1730">
        <v>1</v>
      </c>
      <c r="G1730" s="85">
        <v>0</v>
      </c>
      <c r="H1730" s="85">
        <v>9626.5957446808516</v>
      </c>
      <c r="I1730" s="85">
        <v>2722.7836879432625</v>
      </c>
      <c r="J1730" s="85">
        <v>0</v>
      </c>
      <c r="K1730" t="s">
        <v>491</v>
      </c>
    </row>
    <row r="1731" spans="2:11" x14ac:dyDescent="0.25">
      <c r="B1731">
        <v>2026</v>
      </c>
      <c r="C1731" t="s">
        <v>489</v>
      </c>
      <c r="D1731">
        <v>1</v>
      </c>
      <c r="E1731" t="s">
        <v>114</v>
      </c>
      <c r="F1731">
        <v>1</v>
      </c>
      <c r="G1731" s="85">
        <v>7.7327738628949785</v>
      </c>
      <c r="H1731" s="85">
        <v>9626.5957446808516</v>
      </c>
      <c r="I1731" s="85">
        <v>2722.7836879432625</v>
      </c>
      <c r="J1731" s="85">
        <v>74440.287963124109</v>
      </c>
      <c r="K1731" t="s">
        <v>491</v>
      </c>
    </row>
    <row r="1732" spans="2:11" x14ac:dyDescent="0.25">
      <c r="B1732">
        <v>2026</v>
      </c>
      <c r="C1732" t="s">
        <v>489</v>
      </c>
      <c r="D1732">
        <v>2</v>
      </c>
      <c r="E1732" t="s">
        <v>114</v>
      </c>
      <c r="F1732">
        <v>1</v>
      </c>
      <c r="G1732" s="85">
        <v>0</v>
      </c>
      <c r="H1732" s="85">
        <v>9626.5957446808516</v>
      </c>
      <c r="I1732" s="85">
        <v>2722.7836879432625</v>
      </c>
      <c r="J1732" s="85">
        <v>0</v>
      </c>
      <c r="K1732" t="s">
        <v>491</v>
      </c>
    </row>
    <row r="1733" spans="2:11" x14ac:dyDescent="0.25">
      <c r="B1733">
        <v>2026</v>
      </c>
      <c r="C1733" t="s">
        <v>490</v>
      </c>
      <c r="D1733">
        <v>1</v>
      </c>
      <c r="E1733" t="s">
        <v>114</v>
      </c>
      <c r="F1733">
        <v>1</v>
      </c>
      <c r="G1733" s="85">
        <v>7.7157023635281989</v>
      </c>
      <c r="H1733" s="85">
        <v>9626.5957446808516</v>
      </c>
      <c r="I1733" s="85">
        <v>2722.7836879432625</v>
      </c>
      <c r="J1733" s="85">
        <v>74275.947539964545</v>
      </c>
      <c r="K1733" t="s">
        <v>491</v>
      </c>
    </row>
    <row r="1734" spans="2:11" x14ac:dyDescent="0.25">
      <c r="B1734">
        <v>2026</v>
      </c>
      <c r="C1734" t="s">
        <v>490</v>
      </c>
      <c r="D1734">
        <v>2</v>
      </c>
      <c r="E1734" t="s">
        <v>114</v>
      </c>
      <c r="F1734">
        <v>1</v>
      </c>
      <c r="G1734" s="85">
        <v>0</v>
      </c>
      <c r="H1734" s="85">
        <v>9626.5957446808516</v>
      </c>
      <c r="I1734" s="85">
        <v>2722.7836879432625</v>
      </c>
      <c r="J1734" s="85">
        <v>0</v>
      </c>
      <c r="K1734" t="s">
        <v>491</v>
      </c>
    </row>
    <row r="1735" spans="2:11" x14ac:dyDescent="0.25">
      <c r="B1735">
        <v>2026</v>
      </c>
      <c r="C1735" t="s">
        <v>479</v>
      </c>
      <c r="D1735">
        <v>1</v>
      </c>
      <c r="E1735" t="s">
        <v>131</v>
      </c>
      <c r="F1735">
        <v>8</v>
      </c>
      <c r="G1735" s="85">
        <v>2.9618563667356059</v>
      </c>
      <c r="H1735" s="85">
        <v>9367.3143996013951</v>
      </c>
      <c r="I1735" s="85">
        <v>2655.2732104301613</v>
      </c>
      <c r="J1735" s="85">
        <v>27744.639793673512</v>
      </c>
      <c r="K1735" t="s">
        <v>491</v>
      </c>
    </row>
    <row r="1736" spans="2:11" x14ac:dyDescent="0.25">
      <c r="B1736">
        <v>2026</v>
      </c>
      <c r="C1736" t="s">
        <v>479</v>
      </c>
      <c r="D1736">
        <v>2</v>
      </c>
      <c r="E1736" t="s">
        <v>131</v>
      </c>
      <c r="F1736">
        <v>8</v>
      </c>
      <c r="G1736" s="85">
        <v>0</v>
      </c>
      <c r="H1736" s="85">
        <v>9367.3143996013951</v>
      </c>
      <c r="I1736" s="85">
        <v>2655.2732104301613</v>
      </c>
      <c r="J1736" s="85">
        <v>0</v>
      </c>
      <c r="K1736" t="s">
        <v>491</v>
      </c>
    </row>
    <row r="1737" spans="2:11" x14ac:dyDescent="0.25">
      <c r="B1737">
        <v>2026</v>
      </c>
      <c r="C1737" t="s">
        <v>480</v>
      </c>
      <c r="D1737">
        <v>1</v>
      </c>
      <c r="E1737" t="s">
        <v>131</v>
      </c>
      <c r="F1737">
        <v>8</v>
      </c>
      <c r="G1737" s="85">
        <v>3.0251358105052177</v>
      </c>
      <c r="H1737" s="85">
        <v>9367.3143996013951</v>
      </c>
      <c r="I1737" s="85">
        <v>2655.2732104301613</v>
      </c>
      <c r="J1737" s="85">
        <v>28337.398238495363</v>
      </c>
      <c r="K1737" t="s">
        <v>491</v>
      </c>
    </row>
    <row r="1738" spans="2:11" x14ac:dyDescent="0.25">
      <c r="B1738">
        <v>2026</v>
      </c>
      <c r="C1738" t="s">
        <v>480</v>
      </c>
      <c r="D1738">
        <v>2</v>
      </c>
      <c r="E1738" t="s">
        <v>131</v>
      </c>
      <c r="F1738">
        <v>8</v>
      </c>
      <c r="G1738" s="85">
        <v>0</v>
      </c>
      <c r="H1738" s="85">
        <v>9367.3143996013951</v>
      </c>
      <c r="I1738" s="85">
        <v>2655.2732104301613</v>
      </c>
      <c r="J1738" s="85">
        <v>0</v>
      </c>
      <c r="K1738" t="s">
        <v>491</v>
      </c>
    </row>
    <row r="1739" spans="2:11" x14ac:dyDescent="0.25">
      <c r="B1739">
        <v>2026</v>
      </c>
      <c r="C1739" t="s">
        <v>481</v>
      </c>
      <c r="D1739">
        <v>1</v>
      </c>
      <c r="E1739" t="s">
        <v>131</v>
      </c>
      <c r="F1739">
        <v>8</v>
      </c>
      <c r="G1739" s="85">
        <v>3.0884152542748318</v>
      </c>
      <c r="H1739" s="85">
        <v>9367.3143996013951</v>
      </c>
      <c r="I1739" s="85">
        <v>2655.2732104301613</v>
      </c>
      <c r="J1739" s="85">
        <v>28930.156683317236</v>
      </c>
      <c r="K1739" t="s">
        <v>491</v>
      </c>
    </row>
    <row r="1740" spans="2:11" x14ac:dyDescent="0.25">
      <c r="B1740">
        <v>2026</v>
      </c>
      <c r="C1740" t="s">
        <v>481</v>
      </c>
      <c r="D1740">
        <v>2</v>
      </c>
      <c r="E1740" t="s">
        <v>131</v>
      </c>
      <c r="F1740">
        <v>8</v>
      </c>
      <c r="G1740" s="85">
        <v>0</v>
      </c>
      <c r="H1740" s="85">
        <v>9367.3143996013951</v>
      </c>
      <c r="I1740" s="85">
        <v>2655.2732104301613</v>
      </c>
      <c r="J1740" s="85">
        <v>0</v>
      </c>
      <c r="K1740" t="s">
        <v>491</v>
      </c>
    </row>
    <row r="1741" spans="2:11" x14ac:dyDescent="0.25">
      <c r="B1741">
        <v>2026</v>
      </c>
      <c r="C1741" t="s">
        <v>482</v>
      </c>
      <c r="D1741">
        <v>1</v>
      </c>
      <c r="E1741" t="s">
        <v>131</v>
      </c>
      <c r="F1741">
        <v>8</v>
      </c>
      <c r="G1741" s="85">
        <v>3.151694698044444</v>
      </c>
      <c r="H1741" s="85">
        <v>9367.3143996013951</v>
      </c>
      <c r="I1741" s="85">
        <v>2655.2732104301613</v>
      </c>
      <c r="J1741" s="85">
        <v>29522.915128139091</v>
      </c>
      <c r="K1741" t="s">
        <v>491</v>
      </c>
    </row>
    <row r="1742" spans="2:11" x14ac:dyDescent="0.25">
      <c r="B1742">
        <v>2026</v>
      </c>
      <c r="C1742" t="s">
        <v>482</v>
      </c>
      <c r="D1742">
        <v>2</v>
      </c>
      <c r="E1742" t="s">
        <v>131</v>
      </c>
      <c r="F1742">
        <v>8</v>
      </c>
      <c r="G1742" s="85">
        <v>0</v>
      </c>
      <c r="H1742" s="85">
        <v>9367.3143996013951</v>
      </c>
      <c r="I1742" s="85">
        <v>2655.2732104301613</v>
      </c>
      <c r="J1742" s="85">
        <v>0</v>
      </c>
      <c r="K1742" t="s">
        <v>491</v>
      </c>
    </row>
    <row r="1743" spans="2:11" x14ac:dyDescent="0.25">
      <c r="B1743">
        <v>2026</v>
      </c>
      <c r="C1743" t="s">
        <v>483</v>
      </c>
      <c r="D1743">
        <v>1</v>
      </c>
      <c r="E1743" t="s">
        <v>131</v>
      </c>
      <c r="F1743">
        <v>8</v>
      </c>
      <c r="G1743" s="85">
        <v>3.2149741418140576</v>
      </c>
      <c r="H1743" s="85">
        <v>9367.3143996013951</v>
      </c>
      <c r="I1743" s="85">
        <v>2655.2732104301613</v>
      </c>
      <c r="J1743" s="85">
        <v>30115.673572960961</v>
      </c>
      <c r="K1743" t="s">
        <v>491</v>
      </c>
    </row>
    <row r="1744" spans="2:11" x14ac:dyDescent="0.25">
      <c r="B1744">
        <v>2026</v>
      </c>
      <c r="C1744" t="s">
        <v>483</v>
      </c>
      <c r="D1744">
        <v>2</v>
      </c>
      <c r="E1744" t="s">
        <v>131</v>
      </c>
      <c r="F1744">
        <v>8</v>
      </c>
      <c r="G1744" s="85">
        <v>0</v>
      </c>
      <c r="H1744" s="85">
        <v>9367.3143996013951</v>
      </c>
      <c r="I1744" s="85">
        <v>2655.2732104301613</v>
      </c>
      <c r="J1744" s="85">
        <v>0</v>
      </c>
      <c r="K1744" t="s">
        <v>491</v>
      </c>
    </row>
    <row r="1745" spans="2:11" x14ac:dyDescent="0.25">
      <c r="B1745">
        <v>2026</v>
      </c>
      <c r="C1745" t="s">
        <v>484</v>
      </c>
      <c r="D1745">
        <v>1</v>
      </c>
      <c r="E1745" t="s">
        <v>131</v>
      </c>
      <c r="F1745">
        <v>8</v>
      </c>
      <c r="G1745" s="85">
        <v>3.2782535855836699</v>
      </c>
      <c r="H1745" s="85">
        <v>9367.3143996013951</v>
      </c>
      <c r="I1745" s="85">
        <v>2655.2732104301613</v>
      </c>
      <c r="J1745" s="85">
        <v>30708.432017782816</v>
      </c>
      <c r="K1745" t="s">
        <v>491</v>
      </c>
    </row>
    <row r="1746" spans="2:11" x14ac:dyDescent="0.25">
      <c r="B1746">
        <v>2026</v>
      </c>
      <c r="C1746" t="s">
        <v>484</v>
      </c>
      <c r="D1746">
        <v>2</v>
      </c>
      <c r="E1746" t="s">
        <v>131</v>
      </c>
      <c r="F1746">
        <v>8</v>
      </c>
      <c r="G1746" s="85">
        <v>0</v>
      </c>
      <c r="H1746" s="85">
        <v>9367.3143996013951</v>
      </c>
      <c r="I1746" s="85">
        <v>2655.2732104301613</v>
      </c>
      <c r="J1746" s="85">
        <v>0</v>
      </c>
      <c r="K1746" t="s">
        <v>491</v>
      </c>
    </row>
    <row r="1747" spans="2:11" x14ac:dyDescent="0.25">
      <c r="B1747">
        <v>2026</v>
      </c>
      <c r="C1747" t="s">
        <v>485</v>
      </c>
      <c r="D1747">
        <v>1</v>
      </c>
      <c r="E1747" t="s">
        <v>131</v>
      </c>
      <c r="F1747">
        <v>8</v>
      </c>
      <c r="G1747" s="85">
        <v>3.3415330293532834</v>
      </c>
      <c r="H1747" s="85">
        <v>9367.3143996013951</v>
      </c>
      <c r="I1747" s="85">
        <v>2655.2732104301613</v>
      </c>
      <c r="J1747" s="85">
        <v>31301.190462604682</v>
      </c>
      <c r="K1747" t="s">
        <v>491</v>
      </c>
    </row>
    <row r="1748" spans="2:11" x14ac:dyDescent="0.25">
      <c r="B1748">
        <v>2026</v>
      </c>
      <c r="C1748" t="s">
        <v>485</v>
      </c>
      <c r="D1748">
        <v>2</v>
      </c>
      <c r="E1748" t="s">
        <v>131</v>
      </c>
      <c r="F1748">
        <v>8</v>
      </c>
      <c r="G1748" s="85">
        <v>0</v>
      </c>
      <c r="H1748" s="85">
        <v>9367.3143996013951</v>
      </c>
      <c r="I1748" s="85">
        <v>2655.2732104301613</v>
      </c>
      <c r="J1748" s="85">
        <v>0</v>
      </c>
      <c r="K1748" t="s">
        <v>491</v>
      </c>
    </row>
    <row r="1749" spans="2:11" x14ac:dyDescent="0.25">
      <c r="B1749">
        <v>2026</v>
      </c>
      <c r="C1749" t="s">
        <v>486</v>
      </c>
      <c r="D1749">
        <v>1</v>
      </c>
      <c r="E1749" t="s">
        <v>131</v>
      </c>
      <c r="F1749">
        <v>8</v>
      </c>
      <c r="G1749" s="85">
        <v>3.4048124731228957</v>
      </c>
      <c r="H1749" s="85">
        <v>9367.3143996013951</v>
      </c>
      <c r="I1749" s="85">
        <v>2655.2732104301613</v>
      </c>
      <c r="J1749" s="85">
        <v>31893.94890742654</v>
      </c>
      <c r="K1749" t="s">
        <v>491</v>
      </c>
    </row>
    <row r="1750" spans="2:11" x14ac:dyDescent="0.25">
      <c r="B1750">
        <v>2026</v>
      </c>
      <c r="C1750" t="s">
        <v>486</v>
      </c>
      <c r="D1750">
        <v>2</v>
      </c>
      <c r="E1750" t="s">
        <v>131</v>
      </c>
      <c r="F1750">
        <v>8</v>
      </c>
      <c r="G1750" s="85">
        <v>0</v>
      </c>
      <c r="H1750" s="85">
        <v>9367.3143996013951</v>
      </c>
      <c r="I1750" s="85">
        <v>2655.2732104301613</v>
      </c>
      <c r="J1750" s="85">
        <v>0</v>
      </c>
      <c r="K1750" t="s">
        <v>491</v>
      </c>
    </row>
    <row r="1751" spans="2:11" x14ac:dyDescent="0.25">
      <c r="B1751">
        <v>2026</v>
      </c>
      <c r="C1751" t="s">
        <v>487</v>
      </c>
      <c r="D1751">
        <v>1</v>
      </c>
      <c r="E1751" t="s">
        <v>131</v>
      </c>
      <c r="F1751">
        <v>8</v>
      </c>
      <c r="G1751" s="85">
        <v>3.4680919168925088</v>
      </c>
      <c r="H1751" s="85">
        <v>9367.3143996013951</v>
      </c>
      <c r="I1751" s="85">
        <v>2655.2732104301613</v>
      </c>
      <c r="J1751" s="85">
        <v>32486.707352248402</v>
      </c>
      <c r="K1751" t="s">
        <v>491</v>
      </c>
    </row>
    <row r="1752" spans="2:11" x14ac:dyDescent="0.25">
      <c r="B1752">
        <v>2026</v>
      </c>
      <c r="C1752" t="s">
        <v>487</v>
      </c>
      <c r="D1752">
        <v>2</v>
      </c>
      <c r="E1752" t="s">
        <v>131</v>
      </c>
      <c r="F1752">
        <v>8</v>
      </c>
      <c r="G1752" s="85">
        <v>0</v>
      </c>
      <c r="H1752" s="85">
        <v>9367.3143996013951</v>
      </c>
      <c r="I1752" s="85">
        <v>2655.2732104301613</v>
      </c>
      <c r="J1752" s="85">
        <v>0</v>
      </c>
      <c r="K1752" t="s">
        <v>491</v>
      </c>
    </row>
    <row r="1753" spans="2:11" x14ac:dyDescent="0.25">
      <c r="B1753">
        <v>2026</v>
      </c>
      <c r="C1753" t="s">
        <v>488</v>
      </c>
      <c r="D1753">
        <v>1</v>
      </c>
      <c r="E1753" t="s">
        <v>131</v>
      </c>
      <c r="F1753">
        <v>8</v>
      </c>
      <c r="G1753" s="85">
        <v>3.5313713606621215</v>
      </c>
      <c r="H1753" s="85">
        <v>9367.3143996013951</v>
      </c>
      <c r="I1753" s="85">
        <v>2655.2732104301613</v>
      </c>
      <c r="J1753" s="85">
        <v>33079.465797070261</v>
      </c>
      <c r="K1753" t="s">
        <v>491</v>
      </c>
    </row>
    <row r="1754" spans="2:11" x14ac:dyDescent="0.25">
      <c r="B1754">
        <v>2026</v>
      </c>
      <c r="C1754" t="s">
        <v>488</v>
      </c>
      <c r="D1754">
        <v>2</v>
      </c>
      <c r="E1754" t="s">
        <v>131</v>
      </c>
      <c r="F1754">
        <v>8</v>
      </c>
      <c r="G1754" s="85">
        <v>0</v>
      </c>
      <c r="H1754" s="85">
        <v>9367.3143996013951</v>
      </c>
      <c r="I1754" s="85">
        <v>2655.2732104301613</v>
      </c>
      <c r="J1754" s="85">
        <v>0</v>
      </c>
      <c r="K1754" t="s">
        <v>491</v>
      </c>
    </row>
    <row r="1755" spans="2:11" x14ac:dyDescent="0.25">
      <c r="B1755">
        <v>2026</v>
      </c>
      <c r="C1755" t="s">
        <v>489</v>
      </c>
      <c r="D1755">
        <v>1</v>
      </c>
      <c r="E1755" t="s">
        <v>131</v>
      </c>
      <c r="F1755">
        <v>8</v>
      </c>
      <c r="G1755" s="85">
        <v>3.5946508044317347</v>
      </c>
      <c r="H1755" s="85">
        <v>9367.3143996013951</v>
      </c>
      <c r="I1755" s="85">
        <v>2655.2732104301613</v>
      </c>
      <c r="J1755" s="85">
        <v>33672.224241892123</v>
      </c>
      <c r="K1755" t="s">
        <v>491</v>
      </c>
    </row>
    <row r="1756" spans="2:11" x14ac:dyDescent="0.25">
      <c r="B1756">
        <v>2026</v>
      </c>
      <c r="C1756" t="s">
        <v>489</v>
      </c>
      <c r="D1756">
        <v>2</v>
      </c>
      <c r="E1756" t="s">
        <v>131</v>
      </c>
      <c r="F1756">
        <v>8</v>
      </c>
      <c r="G1756" s="85">
        <v>0</v>
      </c>
      <c r="H1756" s="85">
        <v>9367.3143996013951</v>
      </c>
      <c r="I1756" s="85">
        <v>2655.2732104301613</v>
      </c>
      <c r="J1756" s="85">
        <v>0</v>
      </c>
      <c r="K1756" t="s">
        <v>491</v>
      </c>
    </row>
    <row r="1757" spans="2:11" x14ac:dyDescent="0.25">
      <c r="B1757">
        <v>2026</v>
      </c>
      <c r="C1757" t="s">
        <v>490</v>
      </c>
      <c r="D1757">
        <v>1</v>
      </c>
      <c r="E1757" t="s">
        <v>131</v>
      </c>
      <c r="F1757">
        <v>8</v>
      </c>
      <c r="G1757" s="85">
        <v>3.6579302482013474</v>
      </c>
      <c r="H1757" s="85">
        <v>9367.3143996013951</v>
      </c>
      <c r="I1757" s="85">
        <v>2655.2732104301613</v>
      </c>
      <c r="J1757" s="85">
        <v>34264.982686713985</v>
      </c>
      <c r="K1757" t="s">
        <v>491</v>
      </c>
    </row>
    <row r="1758" spans="2:11" x14ac:dyDescent="0.25">
      <c r="B1758">
        <v>2026</v>
      </c>
      <c r="C1758" t="s">
        <v>490</v>
      </c>
      <c r="D1758">
        <v>2</v>
      </c>
      <c r="E1758" t="s">
        <v>131</v>
      </c>
      <c r="F1758">
        <v>8</v>
      </c>
      <c r="G1758" s="85">
        <v>0</v>
      </c>
      <c r="H1758" s="85">
        <v>9367.3143996013951</v>
      </c>
      <c r="I1758" s="85">
        <v>2655.2732104301613</v>
      </c>
      <c r="J1758" s="85">
        <v>0</v>
      </c>
      <c r="K1758" t="s">
        <v>491</v>
      </c>
    </row>
    <row r="1759" spans="2:11" x14ac:dyDescent="0.25">
      <c r="B1759">
        <v>2026</v>
      </c>
      <c r="C1759" t="s">
        <v>479</v>
      </c>
      <c r="D1759">
        <v>1</v>
      </c>
      <c r="E1759" t="s">
        <v>114</v>
      </c>
      <c r="F1759">
        <v>31</v>
      </c>
      <c r="G1759" s="85">
        <v>0.42473128172591096</v>
      </c>
      <c r="H1759" s="85">
        <v>9626.5957446808516</v>
      </c>
      <c r="I1759" s="85">
        <v>2722.7836879432625</v>
      </c>
      <c r="J1759" s="85">
        <v>4088.7163492954983</v>
      </c>
      <c r="K1759" t="s">
        <v>491</v>
      </c>
    </row>
    <row r="1760" spans="2:11" x14ac:dyDescent="0.25">
      <c r="B1760">
        <v>2026</v>
      </c>
      <c r="C1760" t="s">
        <v>479</v>
      </c>
      <c r="D1760">
        <v>2</v>
      </c>
      <c r="E1760" t="s">
        <v>114</v>
      </c>
      <c r="F1760">
        <v>31</v>
      </c>
      <c r="G1760" s="85">
        <v>0</v>
      </c>
      <c r="H1760" s="85">
        <v>9626.5957446808516</v>
      </c>
      <c r="I1760" s="85">
        <v>2722.7836879432625</v>
      </c>
      <c r="J1760" s="85">
        <v>0</v>
      </c>
      <c r="K1760" t="s">
        <v>491</v>
      </c>
    </row>
    <row r="1761" spans="2:11" x14ac:dyDescent="0.25">
      <c r="B1761">
        <v>2026</v>
      </c>
      <c r="C1761" t="s">
        <v>480</v>
      </c>
      <c r="D1761">
        <v>1</v>
      </c>
      <c r="E1761" t="s">
        <v>114</v>
      </c>
      <c r="F1761">
        <v>31</v>
      </c>
      <c r="G1761" s="85">
        <v>1.4389550567908445</v>
      </c>
      <c r="H1761" s="85">
        <v>9626.5957446808516</v>
      </c>
      <c r="I1761" s="85">
        <v>2722.7836879432625</v>
      </c>
      <c r="J1761" s="85">
        <v>13852.238626489736</v>
      </c>
      <c r="K1761" t="s">
        <v>491</v>
      </c>
    </row>
    <row r="1762" spans="2:11" x14ac:dyDescent="0.25">
      <c r="B1762">
        <v>2026</v>
      </c>
      <c r="C1762" t="s">
        <v>480</v>
      </c>
      <c r="D1762">
        <v>2</v>
      </c>
      <c r="E1762" t="s">
        <v>114</v>
      </c>
      <c r="F1762">
        <v>31</v>
      </c>
      <c r="G1762" s="85">
        <v>0</v>
      </c>
      <c r="H1762" s="85">
        <v>9626.5957446808516</v>
      </c>
      <c r="I1762" s="85">
        <v>2722.7836879432625</v>
      </c>
      <c r="J1762" s="85">
        <v>0</v>
      </c>
      <c r="K1762" t="s">
        <v>491</v>
      </c>
    </row>
    <row r="1763" spans="2:11" x14ac:dyDescent="0.25">
      <c r="B1763">
        <v>2026</v>
      </c>
      <c r="C1763" t="s">
        <v>481</v>
      </c>
      <c r="D1763">
        <v>1</v>
      </c>
      <c r="E1763" t="s">
        <v>114</v>
      </c>
      <c r="F1763">
        <v>31</v>
      </c>
      <c r="G1763" s="85">
        <v>1.0412035670317454</v>
      </c>
      <c r="H1763" s="85">
        <v>9626.5957446808516</v>
      </c>
      <c r="I1763" s="85">
        <v>2722.7836879432625</v>
      </c>
      <c r="J1763" s="85">
        <v>10023.245827734325</v>
      </c>
      <c r="K1763" t="s">
        <v>491</v>
      </c>
    </row>
    <row r="1764" spans="2:11" x14ac:dyDescent="0.25">
      <c r="B1764">
        <v>2026</v>
      </c>
      <c r="C1764" t="s">
        <v>481</v>
      </c>
      <c r="D1764">
        <v>2</v>
      </c>
      <c r="E1764" t="s">
        <v>114</v>
      </c>
      <c r="F1764">
        <v>31</v>
      </c>
      <c r="G1764" s="85">
        <v>0</v>
      </c>
      <c r="H1764" s="85">
        <v>9626.5957446808516</v>
      </c>
      <c r="I1764" s="85">
        <v>2722.7836879432625</v>
      </c>
      <c r="J1764" s="85">
        <v>0</v>
      </c>
      <c r="K1764" t="s">
        <v>491</v>
      </c>
    </row>
    <row r="1765" spans="2:11" x14ac:dyDescent="0.25">
      <c r="B1765">
        <v>2026</v>
      </c>
      <c r="C1765" t="s">
        <v>482</v>
      </c>
      <c r="D1765">
        <v>1</v>
      </c>
      <c r="E1765" t="s">
        <v>114</v>
      </c>
      <c r="F1765">
        <v>31</v>
      </c>
      <c r="G1765" s="85">
        <v>0.4499759969952119</v>
      </c>
      <c r="H1765" s="85">
        <v>9626.5957446808516</v>
      </c>
      <c r="I1765" s="85">
        <v>2722.7836879432625</v>
      </c>
      <c r="J1765" s="85">
        <v>4331.7370178826304</v>
      </c>
      <c r="K1765" t="s">
        <v>491</v>
      </c>
    </row>
    <row r="1766" spans="2:11" x14ac:dyDescent="0.25">
      <c r="B1766">
        <v>2026</v>
      </c>
      <c r="C1766" t="s">
        <v>482</v>
      </c>
      <c r="D1766">
        <v>2</v>
      </c>
      <c r="E1766" t="s">
        <v>114</v>
      </c>
      <c r="F1766">
        <v>31</v>
      </c>
      <c r="G1766" s="85">
        <v>0</v>
      </c>
      <c r="H1766" s="85">
        <v>9626.5957446808516</v>
      </c>
      <c r="I1766" s="85">
        <v>2722.7836879432625</v>
      </c>
      <c r="J1766" s="85">
        <v>0</v>
      </c>
      <c r="K1766" t="s">
        <v>491</v>
      </c>
    </row>
    <row r="1767" spans="2:11" x14ac:dyDescent="0.25">
      <c r="B1767">
        <v>2026</v>
      </c>
      <c r="C1767" t="s">
        <v>483</v>
      </c>
      <c r="D1767">
        <v>1</v>
      </c>
      <c r="E1767" t="s">
        <v>114</v>
      </c>
      <c r="F1767">
        <v>31</v>
      </c>
      <c r="G1767" s="85">
        <v>1.4641997720601456</v>
      </c>
      <c r="H1767" s="85">
        <v>9626.5957446808516</v>
      </c>
      <c r="I1767" s="85">
        <v>2722.7836879432625</v>
      </c>
      <c r="J1767" s="85">
        <v>14095.25929507687</v>
      </c>
      <c r="K1767" t="s">
        <v>491</v>
      </c>
    </row>
    <row r="1768" spans="2:11" x14ac:dyDescent="0.25">
      <c r="B1768">
        <v>2026</v>
      </c>
      <c r="C1768" t="s">
        <v>483</v>
      </c>
      <c r="D1768">
        <v>2</v>
      </c>
      <c r="E1768" t="s">
        <v>114</v>
      </c>
      <c r="F1768">
        <v>31</v>
      </c>
      <c r="G1768" s="85">
        <v>0</v>
      </c>
      <c r="H1768" s="85">
        <v>9626.5957446808516</v>
      </c>
      <c r="I1768" s="85">
        <v>2722.7836879432625</v>
      </c>
      <c r="J1768" s="85">
        <v>0</v>
      </c>
      <c r="K1768" t="s">
        <v>491</v>
      </c>
    </row>
    <row r="1769" spans="2:11" x14ac:dyDescent="0.25">
      <c r="B1769">
        <v>2026</v>
      </c>
      <c r="C1769" t="s">
        <v>484</v>
      </c>
      <c r="D1769">
        <v>1</v>
      </c>
      <c r="E1769" t="s">
        <v>114</v>
      </c>
      <c r="F1769">
        <v>31</v>
      </c>
      <c r="G1769" s="85">
        <v>1.0664482823010466</v>
      </c>
      <c r="H1769" s="85">
        <v>9626.5957446808516</v>
      </c>
      <c r="I1769" s="85">
        <v>2722.7836879432625</v>
      </c>
      <c r="J1769" s="85">
        <v>10266.266496321459</v>
      </c>
      <c r="K1769" t="s">
        <v>491</v>
      </c>
    </row>
    <row r="1770" spans="2:11" x14ac:dyDescent="0.25">
      <c r="B1770">
        <v>2026</v>
      </c>
      <c r="C1770" t="s">
        <v>484</v>
      </c>
      <c r="D1770">
        <v>2</v>
      </c>
      <c r="E1770" t="s">
        <v>114</v>
      </c>
      <c r="F1770">
        <v>31</v>
      </c>
      <c r="G1770" s="85">
        <v>0</v>
      </c>
      <c r="H1770" s="85">
        <v>9626.5957446808516</v>
      </c>
      <c r="I1770" s="85">
        <v>2722.7836879432625</v>
      </c>
      <c r="J1770" s="85">
        <v>0</v>
      </c>
      <c r="K1770" t="s">
        <v>491</v>
      </c>
    </row>
    <row r="1771" spans="2:11" x14ac:dyDescent="0.25">
      <c r="B1771">
        <v>2026</v>
      </c>
      <c r="C1771" t="s">
        <v>485</v>
      </c>
      <c r="D1771">
        <v>1</v>
      </c>
      <c r="E1771" t="s">
        <v>114</v>
      </c>
      <c r="F1771">
        <v>31</v>
      </c>
      <c r="G1771" s="85">
        <v>0.4752207122645129</v>
      </c>
      <c r="H1771" s="85">
        <v>9626.5957446808516</v>
      </c>
      <c r="I1771" s="85">
        <v>2722.7836879432625</v>
      </c>
      <c r="J1771" s="85">
        <v>4574.757686469763</v>
      </c>
      <c r="K1771" t="s">
        <v>491</v>
      </c>
    </row>
    <row r="1772" spans="2:11" x14ac:dyDescent="0.25">
      <c r="B1772">
        <v>2026</v>
      </c>
      <c r="C1772" t="s">
        <v>485</v>
      </c>
      <c r="D1772">
        <v>2</v>
      </c>
      <c r="E1772" t="s">
        <v>114</v>
      </c>
      <c r="F1772">
        <v>31</v>
      </c>
      <c r="G1772" s="85">
        <v>0</v>
      </c>
      <c r="H1772" s="85">
        <v>9626.5957446808516</v>
      </c>
      <c r="I1772" s="85">
        <v>2722.7836879432625</v>
      </c>
      <c r="J1772" s="85">
        <v>0</v>
      </c>
      <c r="K1772" t="s">
        <v>491</v>
      </c>
    </row>
    <row r="1773" spans="2:11" x14ac:dyDescent="0.25">
      <c r="B1773">
        <v>2026</v>
      </c>
      <c r="C1773" t="s">
        <v>486</v>
      </c>
      <c r="D1773">
        <v>1</v>
      </c>
      <c r="E1773" t="s">
        <v>114</v>
      </c>
      <c r="F1773">
        <v>31</v>
      </c>
      <c r="G1773" s="85">
        <v>1.4894444873294463</v>
      </c>
      <c r="H1773" s="85">
        <v>9626.5957446808516</v>
      </c>
      <c r="I1773" s="85">
        <v>2722.7836879432625</v>
      </c>
      <c r="J1773" s="85">
        <v>14338.279963664001</v>
      </c>
      <c r="K1773" t="s">
        <v>491</v>
      </c>
    </row>
    <row r="1774" spans="2:11" x14ac:dyDescent="0.25">
      <c r="B1774">
        <v>2026</v>
      </c>
      <c r="C1774" t="s">
        <v>486</v>
      </c>
      <c r="D1774">
        <v>2</v>
      </c>
      <c r="E1774" t="s">
        <v>114</v>
      </c>
      <c r="F1774">
        <v>31</v>
      </c>
      <c r="G1774" s="85">
        <v>0</v>
      </c>
      <c r="H1774" s="85">
        <v>9626.5957446808516</v>
      </c>
      <c r="I1774" s="85">
        <v>2722.7836879432625</v>
      </c>
      <c r="J1774" s="85">
        <v>0</v>
      </c>
      <c r="K1774" t="s">
        <v>491</v>
      </c>
    </row>
    <row r="1775" spans="2:11" x14ac:dyDescent="0.25">
      <c r="B1775">
        <v>2026</v>
      </c>
      <c r="C1775" t="s">
        <v>487</v>
      </c>
      <c r="D1775">
        <v>1</v>
      </c>
      <c r="E1775" t="s">
        <v>114</v>
      </c>
      <c r="F1775">
        <v>31</v>
      </c>
      <c r="G1775" s="85">
        <v>1.0916929975703473</v>
      </c>
      <c r="H1775" s="85">
        <v>9626.5957446808516</v>
      </c>
      <c r="I1775" s="85">
        <v>2722.7836879432625</v>
      </c>
      <c r="J1775" s="85">
        <v>10509.287164908588</v>
      </c>
      <c r="K1775" t="s">
        <v>491</v>
      </c>
    </row>
    <row r="1776" spans="2:11" x14ac:dyDescent="0.25">
      <c r="B1776">
        <v>2026</v>
      </c>
      <c r="C1776" t="s">
        <v>487</v>
      </c>
      <c r="D1776">
        <v>2</v>
      </c>
      <c r="E1776" t="s">
        <v>114</v>
      </c>
      <c r="F1776">
        <v>31</v>
      </c>
      <c r="G1776" s="85">
        <v>0</v>
      </c>
      <c r="H1776" s="85">
        <v>9626.5957446808516</v>
      </c>
      <c r="I1776" s="85">
        <v>2722.7836879432625</v>
      </c>
      <c r="J1776" s="85">
        <v>0</v>
      </c>
      <c r="K1776" t="s">
        <v>491</v>
      </c>
    </row>
    <row r="1777" spans="2:11" x14ac:dyDescent="0.25">
      <c r="B1777">
        <v>2026</v>
      </c>
      <c r="C1777" t="s">
        <v>488</v>
      </c>
      <c r="D1777">
        <v>1</v>
      </c>
      <c r="E1777" t="s">
        <v>114</v>
      </c>
      <c r="F1777">
        <v>31</v>
      </c>
      <c r="G1777" s="85">
        <v>0.50046542753381373</v>
      </c>
      <c r="H1777" s="85">
        <v>9626.5957446808516</v>
      </c>
      <c r="I1777" s="85">
        <v>2722.7836879432625</v>
      </c>
      <c r="J1777" s="85">
        <v>4817.7783550568947</v>
      </c>
      <c r="K1777" t="s">
        <v>491</v>
      </c>
    </row>
    <row r="1778" spans="2:11" x14ac:dyDescent="0.25">
      <c r="B1778">
        <v>2026</v>
      </c>
      <c r="C1778" t="s">
        <v>488</v>
      </c>
      <c r="D1778">
        <v>2</v>
      </c>
      <c r="E1778" t="s">
        <v>114</v>
      </c>
      <c r="F1778">
        <v>31</v>
      </c>
      <c r="G1778" s="85">
        <v>0</v>
      </c>
      <c r="H1778" s="85">
        <v>9626.5957446808516</v>
      </c>
      <c r="I1778" s="85">
        <v>2722.7836879432625</v>
      </c>
      <c r="J1778" s="85">
        <v>0</v>
      </c>
      <c r="K1778" t="s">
        <v>491</v>
      </c>
    </row>
    <row r="1779" spans="2:11" x14ac:dyDescent="0.25">
      <c r="B1779">
        <v>2026</v>
      </c>
      <c r="C1779" t="s">
        <v>489</v>
      </c>
      <c r="D1779">
        <v>1</v>
      </c>
      <c r="E1779" t="s">
        <v>114</v>
      </c>
      <c r="F1779">
        <v>31</v>
      </c>
      <c r="G1779" s="85">
        <v>1.5146892025987475</v>
      </c>
      <c r="H1779" s="85">
        <v>9626.5957446808516</v>
      </c>
      <c r="I1779" s="85">
        <v>2722.7836879432625</v>
      </c>
      <c r="J1779" s="85">
        <v>14581.300632251136</v>
      </c>
      <c r="K1779" t="s">
        <v>491</v>
      </c>
    </row>
    <row r="1780" spans="2:11" x14ac:dyDescent="0.25">
      <c r="B1780">
        <v>2026</v>
      </c>
      <c r="C1780" t="s">
        <v>489</v>
      </c>
      <c r="D1780">
        <v>2</v>
      </c>
      <c r="E1780" t="s">
        <v>114</v>
      </c>
      <c r="F1780">
        <v>31</v>
      </c>
      <c r="G1780" s="85">
        <v>0</v>
      </c>
      <c r="H1780" s="85">
        <v>9626.5957446808516</v>
      </c>
      <c r="I1780" s="85">
        <v>2722.7836879432625</v>
      </c>
      <c r="J1780" s="85">
        <v>0</v>
      </c>
      <c r="K1780" t="s">
        <v>491</v>
      </c>
    </row>
    <row r="1781" spans="2:11" x14ac:dyDescent="0.25">
      <c r="B1781">
        <v>2026</v>
      </c>
      <c r="C1781" t="s">
        <v>490</v>
      </c>
      <c r="D1781">
        <v>1</v>
      </c>
      <c r="E1781" t="s">
        <v>114</v>
      </c>
      <c r="F1781">
        <v>31</v>
      </c>
      <c r="G1781" s="85">
        <v>1.1169377128396483</v>
      </c>
      <c r="H1781" s="85">
        <v>9626.5957446808516</v>
      </c>
      <c r="I1781" s="85">
        <v>2722.7836879432625</v>
      </c>
      <c r="J1781" s="85">
        <v>10752.307833495721</v>
      </c>
      <c r="K1781" t="s">
        <v>491</v>
      </c>
    </row>
    <row r="1782" spans="2:11" x14ac:dyDescent="0.25">
      <c r="B1782">
        <v>2026</v>
      </c>
      <c r="C1782" t="s">
        <v>490</v>
      </c>
      <c r="D1782">
        <v>2</v>
      </c>
      <c r="E1782" t="s">
        <v>114</v>
      </c>
      <c r="F1782">
        <v>31</v>
      </c>
      <c r="G1782" s="85">
        <v>0</v>
      </c>
      <c r="H1782" s="85">
        <v>9626.5957446808516</v>
      </c>
      <c r="I1782" s="85">
        <v>2722.7836879432625</v>
      </c>
      <c r="J1782" s="85">
        <v>0</v>
      </c>
      <c r="K1782" t="s">
        <v>491</v>
      </c>
    </row>
    <row r="1783" spans="2:11" x14ac:dyDescent="0.25">
      <c r="B1783">
        <v>2026</v>
      </c>
      <c r="C1783" t="s">
        <v>479</v>
      </c>
      <c r="D1783">
        <v>1</v>
      </c>
      <c r="E1783" t="s">
        <v>208</v>
      </c>
      <c r="F1783">
        <v>6</v>
      </c>
      <c r="G1783" s="85">
        <v>1.7706983400261198</v>
      </c>
      <c r="H1783" s="85">
        <v>27483.452068491439</v>
      </c>
      <c r="I1783" s="85">
        <v>6023.7970253718286</v>
      </c>
      <c r="J1783" s="85">
        <v>48664.902955865218</v>
      </c>
      <c r="K1783" t="s">
        <v>491</v>
      </c>
    </row>
    <row r="1784" spans="2:11" x14ac:dyDescent="0.25">
      <c r="B1784">
        <v>2026</v>
      </c>
      <c r="C1784" t="s">
        <v>479</v>
      </c>
      <c r="D1784">
        <v>2</v>
      </c>
      <c r="E1784" t="s">
        <v>208</v>
      </c>
      <c r="F1784">
        <v>6</v>
      </c>
      <c r="G1784" s="85">
        <v>0</v>
      </c>
      <c r="H1784" s="85">
        <v>27483.452068491439</v>
      </c>
      <c r="I1784" s="85">
        <v>6023.7970253718286</v>
      </c>
      <c r="J1784" s="85">
        <v>0</v>
      </c>
      <c r="K1784" t="s">
        <v>491</v>
      </c>
    </row>
    <row r="1785" spans="2:11" x14ac:dyDescent="0.25">
      <c r="B1785">
        <v>2026</v>
      </c>
      <c r="C1785" t="s">
        <v>480</v>
      </c>
      <c r="D1785">
        <v>1</v>
      </c>
      <c r="E1785" t="s">
        <v>208</v>
      </c>
      <c r="F1785">
        <v>6</v>
      </c>
      <c r="G1785" s="85">
        <v>1.765322597613507</v>
      </c>
      <c r="H1785" s="85">
        <v>27483.452068491439</v>
      </c>
      <c r="I1785" s="85">
        <v>6023.7970253718286</v>
      </c>
      <c r="J1785" s="85">
        <v>48517.158996935621</v>
      </c>
      <c r="K1785" t="s">
        <v>491</v>
      </c>
    </row>
    <row r="1786" spans="2:11" x14ac:dyDescent="0.25">
      <c r="B1786">
        <v>2026</v>
      </c>
      <c r="C1786" t="s">
        <v>480</v>
      </c>
      <c r="D1786">
        <v>2</v>
      </c>
      <c r="E1786" t="s">
        <v>208</v>
      </c>
      <c r="F1786">
        <v>6</v>
      </c>
      <c r="G1786" s="85">
        <v>0</v>
      </c>
      <c r="H1786" s="85">
        <v>27483.452068491439</v>
      </c>
      <c r="I1786" s="85">
        <v>6023.7970253718286</v>
      </c>
      <c r="J1786" s="85">
        <v>0</v>
      </c>
      <c r="K1786" t="s">
        <v>491</v>
      </c>
    </row>
    <row r="1787" spans="2:11" x14ac:dyDescent="0.25">
      <c r="B1787">
        <v>2026</v>
      </c>
      <c r="C1787" t="s">
        <v>481</v>
      </c>
      <c r="D1787">
        <v>1</v>
      </c>
      <c r="E1787" t="s">
        <v>208</v>
      </c>
      <c r="F1787">
        <v>6</v>
      </c>
      <c r="G1787" s="85">
        <v>1.759946855200897</v>
      </c>
      <c r="H1787" s="85">
        <v>27483.452068491439</v>
      </c>
      <c r="I1787" s="85">
        <v>6023.7970253718286</v>
      </c>
      <c r="J1787" s="85">
        <v>48369.415038006096</v>
      </c>
      <c r="K1787" t="s">
        <v>491</v>
      </c>
    </row>
    <row r="1788" spans="2:11" x14ac:dyDescent="0.25">
      <c r="B1788">
        <v>2026</v>
      </c>
      <c r="C1788" t="s">
        <v>481</v>
      </c>
      <c r="D1788">
        <v>2</v>
      </c>
      <c r="E1788" t="s">
        <v>208</v>
      </c>
      <c r="F1788">
        <v>6</v>
      </c>
      <c r="G1788" s="85">
        <v>0</v>
      </c>
      <c r="H1788" s="85">
        <v>27483.452068491439</v>
      </c>
      <c r="I1788" s="85">
        <v>6023.7970253718286</v>
      </c>
      <c r="J1788" s="85">
        <v>0</v>
      </c>
      <c r="K1788" t="s">
        <v>491</v>
      </c>
    </row>
    <row r="1789" spans="2:11" x14ac:dyDescent="0.25">
      <c r="B1789">
        <v>2026</v>
      </c>
      <c r="C1789" t="s">
        <v>482</v>
      </c>
      <c r="D1789">
        <v>1</v>
      </c>
      <c r="E1789" t="s">
        <v>208</v>
      </c>
      <c r="F1789">
        <v>6</v>
      </c>
      <c r="G1789" s="85">
        <v>1.7545711127882844</v>
      </c>
      <c r="H1789" s="85">
        <v>27483.452068491439</v>
      </c>
      <c r="I1789" s="85">
        <v>6023.7970253718286</v>
      </c>
      <c r="J1789" s="85">
        <v>48221.671079076499</v>
      </c>
      <c r="K1789" t="s">
        <v>491</v>
      </c>
    </row>
    <row r="1790" spans="2:11" x14ac:dyDescent="0.25">
      <c r="B1790">
        <v>2026</v>
      </c>
      <c r="C1790" t="s">
        <v>482</v>
      </c>
      <c r="D1790">
        <v>2</v>
      </c>
      <c r="E1790" t="s">
        <v>208</v>
      </c>
      <c r="F1790">
        <v>6</v>
      </c>
      <c r="G1790" s="85">
        <v>0</v>
      </c>
      <c r="H1790" s="85">
        <v>27483.452068491439</v>
      </c>
      <c r="I1790" s="85">
        <v>6023.7970253718286</v>
      </c>
      <c r="J1790" s="85">
        <v>0</v>
      </c>
      <c r="K1790" t="s">
        <v>491</v>
      </c>
    </row>
    <row r="1791" spans="2:11" x14ac:dyDescent="0.25">
      <c r="B1791">
        <v>2026</v>
      </c>
      <c r="C1791" t="s">
        <v>483</v>
      </c>
      <c r="D1791">
        <v>1</v>
      </c>
      <c r="E1791" t="s">
        <v>208</v>
      </c>
      <c r="F1791">
        <v>6</v>
      </c>
      <c r="G1791" s="85">
        <v>1.7491953703756746</v>
      </c>
      <c r="H1791" s="85">
        <v>27483.452068491439</v>
      </c>
      <c r="I1791" s="85">
        <v>6023.7970253718286</v>
      </c>
      <c r="J1791" s="85">
        <v>48073.927120146982</v>
      </c>
      <c r="K1791" t="s">
        <v>491</v>
      </c>
    </row>
    <row r="1792" spans="2:11" x14ac:dyDescent="0.25">
      <c r="B1792">
        <v>2026</v>
      </c>
      <c r="C1792" t="s">
        <v>483</v>
      </c>
      <c r="D1792">
        <v>2</v>
      </c>
      <c r="E1792" t="s">
        <v>208</v>
      </c>
      <c r="F1792">
        <v>6</v>
      </c>
      <c r="G1792" s="85">
        <v>0</v>
      </c>
      <c r="H1792" s="85">
        <v>27483.452068491439</v>
      </c>
      <c r="I1792" s="85">
        <v>6023.7970253718286</v>
      </c>
      <c r="J1792" s="85">
        <v>0</v>
      </c>
      <c r="K1792" t="s">
        <v>491</v>
      </c>
    </row>
    <row r="1793" spans="2:11" x14ac:dyDescent="0.25">
      <c r="B1793">
        <v>2026</v>
      </c>
      <c r="C1793" t="s">
        <v>484</v>
      </c>
      <c r="D1793">
        <v>1</v>
      </c>
      <c r="E1793" t="s">
        <v>208</v>
      </c>
      <c r="F1793">
        <v>6</v>
      </c>
      <c r="G1793" s="85">
        <v>1.7438196279630618</v>
      </c>
      <c r="H1793" s="85">
        <v>27483.452068491439</v>
      </c>
      <c r="I1793" s="85">
        <v>6023.7970253718286</v>
      </c>
      <c r="J1793" s="85">
        <v>47926.183161217385</v>
      </c>
      <c r="K1793" t="s">
        <v>491</v>
      </c>
    </row>
    <row r="1794" spans="2:11" x14ac:dyDescent="0.25">
      <c r="B1794">
        <v>2026</v>
      </c>
      <c r="C1794" t="s">
        <v>484</v>
      </c>
      <c r="D1794">
        <v>2</v>
      </c>
      <c r="E1794" t="s">
        <v>208</v>
      </c>
      <c r="F1794">
        <v>6</v>
      </c>
      <c r="G1794" s="85">
        <v>0</v>
      </c>
      <c r="H1794" s="85">
        <v>27483.452068491439</v>
      </c>
      <c r="I1794" s="85">
        <v>6023.7970253718286</v>
      </c>
      <c r="J1794" s="85">
        <v>0</v>
      </c>
      <c r="K1794" t="s">
        <v>491</v>
      </c>
    </row>
    <row r="1795" spans="2:11" x14ac:dyDescent="0.25">
      <c r="B1795">
        <v>2026</v>
      </c>
      <c r="C1795" t="s">
        <v>485</v>
      </c>
      <c r="D1795">
        <v>1</v>
      </c>
      <c r="E1795" t="s">
        <v>208</v>
      </c>
      <c r="F1795">
        <v>6</v>
      </c>
      <c r="G1795" s="85">
        <v>1.7384438855504523</v>
      </c>
      <c r="H1795" s="85">
        <v>27483.452068491439</v>
      </c>
      <c r="I1795" s="85">
        <v>6023.7970253718286</v>
      </c>
      <c r="J1795" s="85">
        <v>47778.439202287875</v>
      </c>
      <c r="K1795" t="s">
        <v>491</v>
      </c>
    </row>
    <row r="1796" spans="2:11" x14ac:dyDescent="0.25">
      <c r="B1796">
        <v>2026</v>
      </c>
      <c r="C1796" t="s">
        <v>485</v>
      </c>
      <c r="D1796">
        <v>2</v>
      </c>
      <c r="E1796" t="s">
        <v>208</v>
      </c>
      <c r="F1796">
        <v>6</v>
      </c>
      <c r="G1796" s="85">
        <v>0</v>
      </c>
      <c r="H1796" s="85">
        <v>27483.452068491439</v>
      </c>
      <c r="I1796" s="85">
        <v>6023.7970253718286</v>
      </c>
      <c r="J1796" s="85">
        <v>0</v>
      </c>
      <c r="K1796" t="s">
        <v>491</v>
      </c>
    </row>
    <row r="1797" spans="2:11" x14ac:dyDescent="0.25">
      <c r="B1797">
        <v>2026</v>
      </c>
      <c r="C1797" t="s">
        <v>486</v>
      </c>
      <c r="D1797">
        <v>1</v>
      </c>
      <c r="E1797" t="s">
        <v>208</v>
      </c>
      <c r="F1797">
        <v>6</v>
      </c>
      <c r="G1797" s="85">
        <v>1.7330681431378392</v>
      </c>
      <c r="H1797" s="85">
        <v>27483.452068491439</v>
      </c>
      <c r="I1797" s="85">
        <v>6023.7970253718286</v>
      </c>
      <c r="J1797" s="85">
        <v>47630.695243358263</v>
      </c>
      <c r="K1797" t="s">
        <v>491</v>
      </c>
    </row>
    <row r="1798" spans="2:11" x14ac:dyDescent="0.25">
      <c r="B1798">
        <v>2026</v>
      </c>
      <c r="C1798" t="s">
        <v>486</v>
      </c>
      <c r="D1798">
        <v>2</v>
      </c>
      <c r="E1798" t="s">
        <v>208</v>
      </c>
      <c r="F1798">
        <v>6</v>
      </c>
      <c r="G1798" s="85">
        <v>0</v>
      </c>
      <c r="H1798" s="85">
        <v>27483.452068491439</v>
      </c>
      <c r="I1798" s="85">
        <v>6023.7970253718286</v>
      </c>
      <c r="J1798" s="85">
        <v>0</v>
      </c>
      <c r="K1798" t="s">
        <v>491</v>
      </c>
    </row>
    <row r="1799" spans="2:11" x14ac:dyDescent="0.25">
      <c r="B1799">
        <v>2026</v>
      </c>
      <c r="C1799" t="s">
        <v>487</v>
      </c>
      <c r="D1799">
        <v>1</v>
      </c>
      <c r="E1799" t="s">
        <v>208</v>
      </c>
      <c r="F1799">
        <v>6</v>
      </c>
      <c r="G1799" s="85">
        <v>1.7276924007252299</v>
      </c>
      <c r="H1799" s="85">
        <v>27483.452068491439</v>
      </c>
      <c r="I1799" s="85">
        <v>6023.7970253718286</v>
      </c>
      <c r="J1799" s="85">
        <v>47482.95128442876</v>
      </c>
      <c r="K1799" t="s">
        <v>491</v>
      </c>
    </row>
    <row r="1800" spans="2:11" x14ac:dyDescent="0.25">
      <c r="B1800">
        <v>2026</v>
      </c>
      <c r="C1800" t="s">
        <v>487</v>
      </c>
      <c r="D1800">
        <v>2</v>
      </c>
      <c r="E1800" t="s">
        <v>208</v>
      </c>
      <c r="F1800">
        <v>6</v>
      </c>
      <c r="G1800" s="85">
        <v>0</v>
      </c>
      <c r="H1800" s="85">
        <v>27483.452068491439</v>
      </c>
      <c r="I1800" s="85">
        <v>6023.7970253718286</v>
      </c>
      <c r="J1800" s="85">
        <v>0</v>
      </c>
      <c r="K1800" t="s">
        <v>491</v>
      </c>
    </row>
    <row r="1801" spans="2:11" x14ac:dyDescent="0.25">
      <c r="B1801">
        <v>2026</v>
      </c>
      <c r="C1801" t="s">
        <v>488</v>
      </c>
      <c r="D1801">
        <v>1</v>
      </c>
      <c r="E1801" t="s">
        <v>208</v>
      </c>
      <c r="F1801">
        <v>6</v>
      </c>
      <c r="G1801" s="85">
        <v>1.7223166583126168</v>
      </c>
      <c r="H1801" s="85">
        <v>27483.452068491439</v>
      </c>
      <c r="I1801" s="85">
        <v>6023.7970253718286</v>
      </c>
      <c r="J1801" s="85">
        <v>47335.207325499148</v>
      </c>
      <c r="K1801" t="s">
        <v>491</v>
      </c>
    </row>
    <row r="1802" spans="2:11" x14ac:dyDescent="0.25">
      <c r="B1802">
        <v>2026</v>
      </c>
      <c r="C1802" t="s">
        <v>488</v>
      </c>
      <c r="D1802">
        <v>2</v>
      </c>
      <c r="E1802" t="s">
        <v>208</v>
      </c>
      <c r="F1802">
        <v>6</v>
      </c>
      <c r="G1802" s="85">
        <v>0</v>
      </c>
      <c r="H1802" s="85">
        <v>27483.452068491439</v>
      </c>
      <c r="I1802" s="85">
        <v>6023.7970253718286</v>
      </c>
      <c r="J1802" s="85">
        <v>0</v>
      </c>
      <c r="K1802" t="s">
        <v>491</v>
      </c>
    </row>
    <row r="1803" spans="2:11" x14ac:dyDescent="0.25">
      <c r="B1803">
        <v>2026</v>
      </c>
      <c r="C1803" t="s">
        <v>489</v>
      </c>
      <c r="D1803">
        <v>1</v>
      </c>
      <c r="E1803" t="s">
        <v>208</v>
      </c>
      <c r="F1803">
        <v>6</v>
      </c>
      <c r="G1803" s="85">
        <v>1.7169409159000071</v>
      </c>
      <c r="H1803" s="85">
        <v>27483.452068491439</v>
      </c>
      <c r="I1803" s="85">
        <v>6023.7970253718286</v>
      </c>
      <c r="J1803" s="85">
        <v>47187.463366569638</v>
      </c>
      <c r="K1803" t="s">
        <v>491</v>
      </c>
    </row>
    <row r="1804" spans="2:11" x14ac:dyDescent="0.25">
      <c r="B1804">
        <v>2026</v>
      </c>
      <c r="C1804" t="s">
        <v>489</v>
      </c>
      <c r="D1804">
        <v>2</v>
      </c>
      <c r="E1804" t="s">
        <v>208</v>
      </c>
      <c r="F1804">
        <v>6</v>
      </c>
      <c r="G1804" s="85">
        <v>0</v>
      </c>
      <c r="H1804" s="85">
        <v>27483.452068491439</v>
      </c>
      <c r="I1804" s="85">
        <v>6023.7970253718286</v>
      </c>
      <c r="J1804" s="85">
        <v>0</v>
      </c>
      <c r="K1804" t="s">
        <v>491</v>
      </c>
    </row>
    <row r="1805" spans="2:11" x14ac:dyDescent="0.25">
      <c r="B1805">
        <v>2026</v>
      </c>
      <c r="C1805" t="s">
        <v>490</v>
      </c>
      <c r="D1805">
        <v>1</v>
      </c>
      <c r="E1805" t="s">
        <v>208</v>
      </c>
      <c r="F1805">
        <v>6</v>
      </c>
      <c r="G1805" s="85">
        <v>1.7115651734873942</v>
      </c>
      <c r="H1805" s="85">
        <v>27483.452068491439</v>
      </c>
      <c r="I1805" s="85">
        <v>6023.7970253718286</v>
      </c>
      <c r="J1805" s="85">
        <v>47039.719407640034</v>
      </c>
      <c r="K1805" t="s">
        <v>491</v>
      </c>
    </row>
    <row r="1806" spans="2:11" x14ac:dyDescent="0.25">
      <c r="B1806">
        <v>2026</v>
      </c>
      <c r="C1806" t="s">
        <v>490</v>
      </c>
      <c r="D1806">
        <v>2</v>
      </c>
      <c r="E1806" t="s">
        <v>208</v>
      </c>
      <c r="F1806">
        <v>6</v>
      </c>
      <c r="G1806" s="85">
        <v>0</v>
      </c>
      <c r="H1806" s="85">
        <v>27483.452068491439</v>
      </c>
      <c r="I1806" s="85">
        <v>6023.7970253718286</v>
      </c>
      <c r="J1806" s="85">
        <v>0</v>
      </c>
      <c r="K1806" t="s">
        <v>491</v>
      </c>
    </row>
    <row r="1807" spans="2:11" x14ac:dyDescent="0.25">
      <c r="B1807">
        <v>2026</v>
      </c>
      <c r="C1807" t="s">
        <v>479</v>
      </c>
      <c r="D1807">
        <v>1</v>
      </c>
      <c r="E1807" t="s">
        <v>114</v>
      </c>
      <c r="F1807">
        <v>8</v>
      </c>
      <c r="G1807" s="85">
        <v>1.4642897584839158</v>
      </c>
      <c r="H1807" s="85">
        <v>9626.5957446808516</v>
      </c>
      <c r="I1807" s="85">
        <v>2722.7836879432625</v>
      </c>
      <c r="J1807" s="85">
        <v>14096.125558001017</v>
      </c>
      <c r="K1807" t="s">
        <v>491</v>
      </c>
    </row>
    <row r="1808" spans="2:11" x14ac:dyDescent="0.25">
      <c r="B1808">
        <v>2026</v>
      </c>
      <c r="C1808" t="s">
        <v>479</v>
      </c>
      <c r="D1808">
        <v>2</v>
      </c>
      <c r="E1808" t="s">
        <v>114</v>
      </c>
      <c r="F1808">
        <v>8</v>
      </c>
      <c r="G1808" s="85">
        <v>0</v>
      </c>
      <c r="H1808" s="85">
        <v>9626.5957446808516</v>
      </c>
      <c r="I1808" s="85">
        <v>2722.7836879432625</v>
      </c>
      <c r="J1808" s="85">
        <v>0</v>
      </c>
      <c r="K1808" t="s">
        <v>491</v>
      </c>
    </row>
    <row r="1809" spans="2:11" x14ac:dyDescent="0.25">
      <c r="B1809">
        <v>2026</v>
      </c>
      <c r="C1809" t="s">
        <v>480</v>
      </c>
      <c r="D1809">
        <v>1</v>
      </c>
      <c r="E1809" t="s">
        <v>114</v>
      </c>
      <c r="F1809">
        <v>8</v>
      </c>
      <c r="G1809" s="85">
        <v>4.3716124797559566</v>
      </c>
      <c r="H1809" s="85">
        <v>9626.5957446808516</v>
      </c>
      <c r="I1809" s="85">
        <v>2722.7836879432625</v>
      </c>
      <c r="J1809" s="85">
        <v>42083.7460950124</v>
      </c>
      <c r="K1809" t="s">
        <v>491</v>
      </c>
    </row>
    <row r="1810" spans="2:11" x14ac:dyDescent="0.25">
      <c r="B1810">
        <v>2026</v>
      </c>
      <c r="C1810" t="s">
        <v>480</v>
      </c>
      <c r="D1810">
        <v>2</v>
      </c>
      <c r="E1810" t="s">
        <v>114</v>
      </c>
      <c r="F1810">
        <v>8</v>
      </c>
      <c r="G1810" s="85">
        <v>0</v>
      </c>
      <c r="H1810" s="85">
        <v>9626.5957446808516</v>
      </c>
      <c r="I1810" s="85">
        <v>2722.7836879432625</v>
      </c>
      <c r="J1810" s="85">
        <v>0</v>
      </c>
      <c r="K1810" t="s">
        <v>491</v>
      </c>
    </row>
    <row r="1811" spans="2:11" x14ac:dyDescent="0.25">
      <c r="B1811">
        <v>2026</v>
      </c>
      <c r="C1811" t="s">
        <v>481</v>
      </c>
      <c r="D1811">
        <v>1</v>
      </c>
      <c r="E1811" t="s">
        <v>114</v>
      </c>
      <c r="F1811">
        <v>8</v>
      </c>
      <c r="G1811" s="85">
        <v>1.8046703207468149</v>
      </c>
      <c r="H1811" s="85">
        <v>9626.5957446808516</v>
      </c>
      <c r="I1811" s="85">
        <v>2722.7836879432625</v>
      </c>
      <c r="J1811" s="85">
        <v>17372.831630253117</v>
      </c>
      <c r="K1811" t="s">
        <v>491</v>
      </c>
    </row>
    <row r="1812" spans="2:11" x14ac:dyDescent="0.25">
      <c r="B1812">
        <v>2026</v>
      </c>
      <c r="C1812" t="s">
        <v>481</v>
      </c>
      <c r="D1812">
        <v>2</v>
      </c>
      <c r="E1812" t="s">
        <v>114</v>
      </c>
      <c r="F1812">
        <v>8</v>
      </c>
      <c r="G1812" s="85">
        <v>0</v>
      </c>
      <c r="H1812" s="85">
        <v>9626.5957446808516</v>
      </c>
      <c r="I1812" s="85">
        <v>2722.7836879432625</v>
      </c>
      <c r="J1812" s="85">
        <v>0</v>
      </c>
      <c r="K1812" t="s">
        <v>491</v>
      </c>
    </row>
    <row r="1813" spans="2:11" x14ac:dyDescent="0.25">
      <c r="B1813">
        <v>2026</v>
      </c>
      <c r="C1813" t="s">
        <v>482</v>
      </c>
      <c r="D1813">
        <v>1</v>
      </c>
      <c r="E1813" t="s">
        <v>114</v>
      </c>
      <c r="F1813">
        <v>8</v>
      </c>
      <c r="G1813" s="85">
        <v>1.6052143606360287</v>
      </c>
      <c r="H1813" s="85">
        <v>9626.5957446808516</v>
      </c>
      <c r="I1813" s="85">
        <v>2722.7836879432625</v>
      </c>
      <c r="J1813" s="85">
        <v>15452.749733399389</v>
      </c>
      <c r="K1813" t="s">
        <v>491</v>
      </c>
    </row>
    <row r="1814" spans="2:11" x14ac:dyDescent="0.25">
      <c r="B1814">
        <v>2026</v>
      </c>
      <c r="C1814" t="s">
        <v>482</v>
      </c>
      <c r="D1814">
        <v>2</v>
      </c>
      <c r="E1814" t="s">
        <v>114</v>
      </c>
      <c r="F1814">
        <v>8</v>
      </c>
      <c r="G1814" s="85">
        <v>0</v>
      </c>
      <c r="H1814" s="85">
        <v>9626.5957446808516</v>
      </c>
      <c r="I1814" s="85">
        <v>2722.7836879432625</v>
      </c>
      <c r="J1814" s="85">
        <v>0</v>
      </c>
      <c r="K1814" t="s">
        <v>491</v>
      </c>
    </row>
    <row r="1815" spans="2:11" x14ac:dyDescent="0.25">
      <c r="B1815">
        <v>2026</v>
      </c>
      <c r="C1815" t="s">
        <v>483</v>
      </c>
      <c r="D1815">
        <v>1</v>
      </c>
      <c r="E1815" t="s">
        <v>114</v>
      </c>
      <c r="F1815">
        <v>8</v>
      </c>
      <c r="G1815" s="85">
        <v>4.5125370819080706</v>
      </c>
      <c r="H1815" s="85">
        <v>9626.5957446808516</v>
      </c>
      <c r="I1815" s="85">
        <v>2722.7836879432625</v>
      </c>
      <c r="J1815" s="85">
        <v>43440.370270410778</v>
      </c>
      <c r="K1815" t="s">
        <v>491</v>
      </c>
    </row>
    <row r="1816" spans="2:11" x14ac:dyDescent="0.25">
      <c r="B1816">
        <v>2026</v>
      </c>
      <c r="C1816" t="s">
        <v>483</v>
      </c>
      <c r="D1816">
        <v>2</v>
      </c>
      <c r="E1816" t="s">
        <v>114</v>
      </c>
      <c r="F1816">
        <v>8</v>
      </c>
      <c r="G1816" s="85">
        <v>0</v>
      </c>
      <c r="H1816" s="85">
        <v>9626.5957446808516</v>
      </c>
      <c r="I1816" s="85">
        <v>2722.7836879432625</v>
      </c>
      <c r="J1816" s="85">
        <v>0</v>
      </c>
      <c r="K1816" t="s">
        <v>491</v>
      </c>
    </row>
    <row r="1817" spans="2:11" x14ac:dyDescent="0.25">
      <c r="B1817">
        <v>2026</v>
      </c>
      <c r="C1817" t="s">
        <v>484</v>
      </c>
      <c r="D1817">
        <v>1</v>
      </c>
      <c r="E1817" t="s">
        <v>114</v>
      </c>
      <c r="F1817">
        <v>8</v>
      </c>
      <c r="G1817" s="85">
        <v>1.9455949228989278</v>
      </c>
      <c r="H1817" s="85">
        <v>9626.5957446808516</v>
      </c>
      <c r="I1817" s="85">
        <v>2722.7836879432625</v>
      </c>
      <c r="J1817" s="85">
        <v>18729.455805651487</v>
      </c>
      <c r="K1817" t="s">
        <v>491</v>
      </c>
    </row>
    <row r="1818" spans="2:11" x14ac:dyDescent="0.25">
      <c r="B1818">
        <v>2026</v>
      </c>
      <c r="C1818" t="s">
        <v>484</v>
      </c>
      <c r="D1818">
        <v>2</v>
      </c>
      <c r="E1818" t="s">
        <v>114</v>
      </c>
      <c r="F1818">
        <v>8</v>
      </c>
      <c r="G1818" s="85">
        <v>0</v>
      </c>
      <c r="H1818" s="85">
        <v>9626.5957446808516</v>
      </c>
      <c r="I1818" s="85">
        <v>2722.7836879432625</v>
      </c>
      <c r="J1818" s="85">
        <v>0</v>
      </c>
      <c r="K1818" t="s">
        <v>491</v>
      </c>
    </row>
    <row r="1819" spans="2:11" x14ac:dyDescent="0.25">
      <c r="B1819">
        <v>2026</v>
      </c>
      <c r="C1819" t="s">
        <v>485</v>
      </c>
      <c r="D1819">
        <v>1</v>
      </c>
      <c r="E1819" t="s">
        <v>114</v>
      </c>
      <c r="F1819">
        <v>8</v>
      </c>
      <c r="G1819" s="85">
        <v>1.7461389627881418</v>
      </c>
      <c r="H1819" s="85">
        <v>9626.5957446808516</v>
      </c>
      <c r="I1819" s="85">
        <v>2722.7836879432625</v>
      </c>
      <c r="J1819" s="85">
        <v>16809.373908797763</v>
      </c>
      <c r="K1819" t="s">
        <v>491</v>
      </c>
    </row>
    <row r="1820" spans="2:11" x14ac:dyDescent="0.25">
      <c r="B1820">
        <v>2026</v>
      </c>
      <c r="C1820" t="s">
        <v>485</v>
      </c>
      <c r="D1820">
        <v>2</v>
      </c>
      <c r="E1820" t="s">
        <v>114</v>
      </c>
      <c r="F1820">
        <v>8</v>
      </c>
      <c r="G1820" s="85">
        <v>0</v>
      </c>
      <c r="H1820" s="85">
        <v>9626.5957446808516</v>
      </c>
      <c r="I1820" s="85">
        <v>2722.7836879432625</v>
      </c>
      <c r="J1820" s="85">
        <v>0</v>
      </c>
      <c r="K1820" t="s">
        <v>491</v>
      </c>
    </row>
    <row r="1821" spans="2:11" x14ac:dyDescent="0.25">
      <c r="B1821">
        <v>2026</v>
      </c>
      <c r="C1821" t="s">
        <v>486</v>
      </c>
      <c r="D1821">
        <v>1</v>
      </c>
      <c r="E1821" t="s">
        <v>114</v>
      </c>
      <c r="F1821">
        <v>8</v>
      </c>
      <c r="G1821" s="85">
        <v>4.6534616840601828</v>
      </c>
      <c r="H1821" s="85">
        <v>9626.5957446808516</v>
      </c>
      <c r="I1821" s="85">
        <v>2722.7836879432625</v>
      </c>
      <c r="J1821" s="85">
        <v>44796.994445809149</v>
      </c>
      <c r="K1821" t="s">
        <v>491</v>
      </c>
    </row>
    <row r="1822" spans="2:11" x14ac:dyDescent="0.25">
      <c r="B1822">
        <v>2026</v>
      </c>
      <c r="C1822" t="s">
        <v>486</v>
      </c>
      <c r="D1822">
        <v>2</v>
      </c>
      <c r="E1822" t="s">
        <v>114</v>
      </c>
      <c r="F1822">
        <v>8</v>
      </c>
      <c r="G1822" s="85">
        <v>0</v>
      </c>
      <c r="H1822" s="85">
        <v>9626.5957446808516</v>
      </c>
      <c r="I1822" s="85">
        <v>2722.7836879432625</v>
      </c>
      <c r="J1822" s="85">
        <v>0</v>
      </c>
      <c r="K1822" t="s">
        <v>491</v>
      </c>
    </row>
    <row r="1823" spans="2:11" x14ac:dyDescent="0.25">
      <c r="B1823">
        <v>2026</v>
      </c>
      <c r="C1823" t="s">
        <v>487</v>
      </c>
      <c r="D1823">
        <v>1</v>
      </c>
      <c r="E1823" t="s">
        <v>114</v>
      </c>
      <c r="F1823">
        <v>8</v>
      </c>
      <c r="G1823" s="85">
        <v>2.0865195250510409</v>
      </c>
      <c r="H1823" s="85">
        <v>9626.5957446808516</v>
      </c>
      <c r="I1823" s="85">
        <v>2722.7836879432625</v>
      </c>
      <c r="J1823" s="85">
        <v>20086.079981049861</v>
      </c>
      <c r="K1823" t="s">
        <v>491</v>
      </c>
    </row>
    <row r="1824" spans="2:11" x14ac:dyDescent="0.25">
      <c r="B1824">
        <v>2026</v>
      </c>
      <c r="C1824" t="s">
        <v>487</v>
      </c>
      <c r="D1824">
        <v>2</v>
      </c>
      <c r="E1824" t="s">
        <v>114</v>
      </c>
      <c r="F1824">
        <v>8</v>
      </c>
      <c r="G1824" s="85">
        <v>0</v>
      </c>
      <c r="H1824" s="85">
        <v>9626.5957446808516</v>
      </c>
      <c r="I1824" s="85">
        <v>2722.7836879432625</v>
      </c>
      <c r="J1824" s="85">
        <v>0</v>
      </c>
      <c r="K1824" t="s">
        <v>491</v>
      </c>
    </row>
    <row r="1825" spans="2:11" x14ac:dyDescent="0.25">
      <c r="B1825">
        <v>2026</v>
      </c>
      <c r="C1825" t="s">
        <v>488</v>
      </c>
      <c r="D1825">
        <v>1</v>
      </c>
      <c r="E1825" t="s">
        <v>114</v>
      </c>
      <c r="F1825">
        <v>8</v>
      </c>
      <c r="G1825" s="85">
        <v>1.8870635649402547</v>
      </c>
      <c r="H1825" s="85">
        <v>9626.5957446808516</v>
      </c>
      <c r="I1825" s="85">
        <v>2722.7836879432625</v>
      </c>
      <c r="J1825" s="85">
        <v>18165.998084196133</v>
      </c>
      <c r="K1825" t="s">
        <v>491</v>
      </c>
    </row>
    <row r="1826" spans="2:11" x14ac:dyDescent="0.25">
      <c r="B1826">
        <v>2026</v>
      </c>
      <c r="C1826" t="s">
        <v>488</v>
      </c>
      <c r="D1826">
        <v>2</v>
      </c>
      <c r="E1826" t="s">
        <v>114</v>
      </c>
      <c r="F1826">
        <v>8</v>
      </c>
      <c r="G1826" s="85">
        <v>0</v>
      </c>
      <c r="H1826" s="85">
        <v>9626.5957446808516</v>
      </c>
      <c r="I1826" s="85">
        <v>2722.7836879432625</v>
      </c>
      <c r="J1826" s="85">
        <v>0</v>
      </c>
      <c r="K1826" t="s">
        <v>491</v>
      </c>
    </row>
    <row r="1827" spans="2:11" x14ac:dyDescent="0.25">
      <c r="B1827">
        <v>2026</v>
      </c>
      <c r="C1827" t="s">
        <v>489</v>
      </c>
      <c r="D1827">
        <v>1</v>
      </c>
      <c r="E1827" t="s">
        <v>114</v>
      </c>
      <c r="F1827">
        <v>8</v>
      </c>
      <c r="G1827" s="85">
        <v>4.794386286212295</v>
      </c>
      <c r="H1827" s="85">
        <v>9626.5957446808516</v>
      </c>
      <c r="I1827" s="85">
        <v>2722.7836879432625</v>
      </c>
      <c r="J1827" s="85">
        <v>46153.618621207512</v>
      </c>
      <c r="K1827" t="s">
        <v>491</v>
      </c>
    </row>
    <row r="1828" spans="2:11" x14ac:dyDescent="0.25">
      <c r="B1828">
        <v>2026</v>
      </c>
      <c r="C1828" t="s">
        <v>489</v>
      </c>
      <c r="D1828">
        <v>2</v>
      </c>
      <c r="E1828" t="s">
        <v>114</v>
      </c>
      <c r="F1828">
        <v>8</v>
      </c>
      <c r="G1828" s="85">
        <v>0</v>
      </c>
      <c r="H1828" s="85">
        <v>9626.5957446808516</v>
      </c>
      <c r="I1828" s="85">
        <v>2722.7836879432625</v>
      </c>
      <c r="J1828" s="85">
        <v>0</v>
      </c>
      <c r="K1828" t="s">
        <v>491</v>
      </c>
    </row>
    <row r="1829" spans="2:11" x14ac:dyDescent="0.25">
      <c r="B1829">
        <v>2026</v>
      </c>
      <c r="C1829" t="s">
        <v>490</v>
      </c>
      <c r="D1829">
        <v>1</v>
      </c>
      <c r="E1829" t="s">
        <v>114</v>
      </c>
      <c r="F1829">
        <v>8</v>
      </c>
      <c r="G1829" s="85">
        <v>2.2274441272031535</v>
      </c>
      <c r="H1829" s="85">
        <v>9626.5957446808516</v>
      </c>
      <c r="I1829" s="85">
        <v>2722.7836879432625</v>
      </c>
      <c r="J1829" s="85">
        <v>21442.704156448232</v>
      </c>
      <c r="K1829" t="s">
        <v>491</v>
      </c>
    </row>
    <row r="1830" spans="2:11" x14ac:dyDescent="0.25">
      <c r="B1830">
        <v>2026</v>
      </c>
      <c r="C1830" t="s">
        <v>490</v>
      </c>
      <c r="D1830">
        <v>2</v>
      </c>
      <c r="E1830" t="s">
        <v>114</v>
      </c>
      <c r="F1830">
        <v>8</v>
      </c>
      <c r="G1830" s="85">
        <v>0</v>
      </c>
      <c r="H1830" s="85">
        <v>9626.5957446808516</v>
      </c>
      <c r="I1830" s="85">
        <v>2722.7836879432625</v>
      </c>
      <c r="J1830" s="85">
        <v>0</v>
      </c>
      <c r="K1830" t="s">
        <v>491</v>
      </c>
    </row>
    <row r="1831" spans="2:11" x14ac:dyDescent="0.25">
      <c r="B1831">
        <v>2026</v>
      </c>
      <c r="C1831" t="s">
        <v>479</v>
      </c>
      <c r="D1831">
        <v>1</v>
      </c>
      <c r="E1831" t="s">
        <v>45</v>
      </c>
      <c r="F1831">
        <v>7</v>
      </c>
      <c r="G1831" s="85">
        <v>1.3312711746306833</v>
      </c>
      <c r="H1831" s="85">
        <v>18536.052673839731</v>
      </c>
      <c r="I1831" s="85">
        <v>4748.7393608479206</v>
      </c>
      <c r="J1831" s="85">
        <v>24676.512616118838</v>
      </c>
      <c r="K1831" t="s">
        <v>491</v>
      </c>
    </row>
    <row r="1832" spans="2:11" x14ac:dyDescent="0.25">
      <c r="B1832">
        <v>2026</v>
      </c>
      <c r="C1832" t="s">
        <v>479</v>
      </c>
      <c r="D1832">
        <v>2</v>
      </c>
      <c r="E1832" t="s">
        <v>45</v>
      </c>
      <c r="F1832">
        <v>7</v>
      </c>
      <c r="G1832" s="85">
        <v>0</v>
      </c>
      <c r="H1832" s="85">
        <v>18536.052673839731</v>
      </c>
      <c r="I1832" s="85">
        <v>4748.7393608479206</v>
      </c>
      <c r="J1832" s="85">
        <v>0</v>
      </c>
      <c r="K1832" t="s">
        <v>491</v>
      </c>
    </row>
    <row r="1833" spans="2:11" x14ac:dyDescent="0.25">
      <c r="B1833">
        <v>2026</v>
      </c>
      <c r="C1833" t="s">
        <v>480</v>
      </c>
      <c r="D1833">
        <v>1</v>
      </c>
      <c r="E1833" t="s">
        <v>45</v>
      </c>
      <c r="F1833">
        <v>7</v>
      </c>
      <c r="G1833" s="85">
        <v>1.3061467807602445</v>
      </c>
      <c r="H1833" s="85">
        <v>18536.052673839731</v>
      </c>
      <c r="I1833" s="85">
        <v>4748.7393608479206</v>
      </c>
      <c r="J1833" s="85">
        <v>24210.805527938086</v>
      </c>
      <c r="K1833" t="s">
        <v>491</v>
      </c>
    </row>
    <row r="1834" spans="2:11" x14ac:dyDescent="0.25">
      <c r="B1834">
        <v>2026</v>
      </c>
      <c r="C1834" t="s">
        <v>480</v>
      </c>
      <c r="D1834">
        <v>2</v>
      </c>
      <c r="E1834" t="s">
        <v>45</v>
      </c>
      <c r="F1834">
        <v>7</v>
      </c>
      <c r="G1834" s="85">
        <v>0</v>
      </c>
      <c r="H1834" s="85">
        <v>18536.052673839731</v>
      </c>
      <c r="I1834" s="85">
        <v>4748.7393608479206</v>
      </c>
      <c r="J1834" s="85">
        <v>0</v>
      </c>
      <c r="K1834" t="s">
        <v>491</v>
      </c>
    </row>
    <row r="1835" spans="2:11" x14ac:dyDescent="0.25">
      <c r="B1835">
        <v>2026</v>
      </c>
      <c r="C1835" t="s">
        <v>481</v>
      </c>
      <c r="D1835">
        <v>1</v>
      </c>
      <c r="E1835" t="s">
        <v>45</v>
      </c>
      <c r="F1835">
        <v>7</v>
      </c>
      <c r="G1835" s="85">
        <v>1.2810223868898041</v>
      </c>
      <c r="H1835" s="85">
        <v>18536.052673839731</v>
      </c>
      <c r="I1835" s="85">
        <v>4748.7393608479206</v>
      </c>
      <c r="J1835" s="85">
        <v>23745.098439757308</v>
      </c>
      <c r="K1835" t="s">
        <v>491</v>
      </c>
    </row>
    <row r="1836" spans="2:11" x14ac:dyDescent="0.25">
      <c r="B1836">
        <v>2026</v>
      </c>
      <c r="C1836" t="s">
        <v>481</v>
      </c>
      <c r="D1836">
        <v>2</v>
      </c>
      <c r="E1836" t="s">
        <v>45</v>
      </c>
      <c r="F1836">
        <v>7</v>
      </c>
      <c r="G1836" s="85">
        <v>0</v>
      </c>
      <c r="H1836" s="85">
        <v>18536.052673839731</v>
      </c>
      <c r="I1836" s="85">
        <v>4748.7393608479206</v>
      </c>
      <c r="J1836" s="85">
        <v>0</v>
      </c>
      <c r="K1836" t="s">
        <v>491</v>
      </c>
    </row>
    <row r="1837" spans="2:11" x14ac:dyDescent="0.25">
      <c r="B1837">
        <v>2026</v>
      </c>
      <c r="C1837" t="s">
        <v>482</v>
      </c>
      <c r="D1837">
        <v>1</v>
      </c>
      <c r="E1837" t="s">
        <v>45</v>
      </c>
      <c r="F1837">
        <v>7</v>
      </c>
      <c r="G1837" s="85">
        <v>1.2558979930193654</v>
      </c>
      <c r="H1837" s="85">
        <v>18536.052673839731</v>
      </c>
      <c r="I1837" s="85">
        <v>4748.7393608479206</v>
      </c>
      <c r="J1837" s="85">
        <v>23279.39135157656</v>
      </c>
      <c r="K1837" t="s">
        <v>491</v>
      </c>
    </row>
    <row r="1838" spans="2:11" x14ac:dyDescent="0.25">
      <c r="B1838">
        <v>2026</v>
      </c>
      <c r="C1838" t="s">
        <v>482</v>
      </c>
      <c r="D1838">
        <v>2</v>
      </c>
      <c r="E1838" t="s">
        <v>45</v>
      </c>
      <c r="F1838">
        <v>7</v>
      </c>
      <c r="G1838" s="85">
        <v>0</v>
      </c>
      <c r="H1838" s="85">
        <v>18536.052673839731</v>
      </c>
      <c r="I1838" s="85">
        <v>4748.7393608479206</v>
      </c>
      <c r="J1838" s="85">
        <v>0</v>
      </c>
      <c r="K1838" t="s">
        <v>491</v>
      </c>
    </row>
    <row r="1839" spans="2:11" x14ac:dyDescent="0.25">
      <c r="B1839">
        <v>2026</v>
      </c>
      <c r="C1839" t="s">
        <v>483</v>
      </c>
      <c r="D1839">
        <v>1</v>
      </c>
      <c r="E1839" t="s">
        <v>45</v>
      </c>
      <c r="F1839">
        <v>7</v>
      </c>
      <c r="G1839" s="85">
        <v>1.230773599148925</v>
      </c>
      <c r="H1839" s="85">
        <v>18536.052673839731</v>
      </c>
      <c r="I1839" s="85">
        <v>4748.7393608479206</v>
      </c>
      <c r="J1839" s="85">
        <v>22813.684263395782</v>
      </c>
      <c r="K1839" t="s">
        <v>491</v>
      </c>
    </row>
    <row r="1840" spans="2:11" x14ac:dyDescent="0.25">
      <c r="B1840">
        <v>2026</v>
      </c>
      <c r="C1840" t="s">
        <v>483</v>
      </c>
      <c r="D1840">
        <v>2</v>
      </c>
      <c r="E1840" t="s">
        <v>45</v>
      </c>
      <c r="F1840">
        <v>7</v>
      </c>
      <c r="G1840" s="85">
        <v>0</v>
      </c>
      <c r="H1840" s="85">
        <v>18536.052673839731</v>
      </c>
      <c r="I1840" s="85">
        <v>4748.7393608479206</v>
      </c>
      <c r="J1840" s="85">
        <v>0</v>
      </c>
      <c r="K1840" t="s">
        <v>491</v>
      </c>
    </row>
    <row r="1841" spans="2:11" x14ac:dyDescent="0.25">
      <c r="B1841">
        <v>2026</v>
      </c>
      <c r="C1841" t="s">
        <v>484</v>
      </c>
      <c r="D1841">
        <v>1</v>
      </c>
      <c r="E1841" t="s">
        <v>45</v>
      </c>
      <c r="F1841">
        <v>7</v>
      </c>
      <c r="G1841" s="85">
        <v>1.2056492052784862</v>
      </c>
      <c r="H1841" s="85">
        <v>18536.052673839731</v>
      </c>
      <c r="I1841" s="85">
        <v>4748.7393608479206</v>
      </c>
      <c r="J1841" s="85">
        <v>22347.97717521503</v>
      </c>
      <c r="K1841" t="s">
        <v>491</v>
      </c>
    </row>
    <row r="1842" spans="2:11" x14ac:dyDescent="0.25">
      <c r="B1842">
        <v>2026</v>
      </c>
      <c r="C1842" t="s">
        <v>484</v>
      </c>
      <c r="D1842">
        <v>2</v>
      </c>
      <c r="E1842" t="s">
        <v>45</v>
      </c>
      <c r="F1842">
        <v>7</v>
      </c>
      <c r="G1842" s="85">
        <v>0</v>
      </c>
      <c r="H1842" s="85">
        <v>18536.052673839731</v>
      </c>
      <c r="I1842" s="85">
        <v>4748.7393608479206</v>
      </c>
      <c r="J1842" s="85">
        <v>0</v>
      </c>
      <c r="K1842" t="s">
        <v>491</v>
      </c>
    </row>
    <row r="1843" spans="2:11" x14ac:dyDescent="0.25">
      <c r="B1843">
        <v>2026</v>
      </c>
      <c r="C1843" t="s">
        <v>485</v>
      </c>
      <c r="D1843">
        <v>1</v>
      </c>
      <c r="E1843" t="s">
        <v>45</v>
      </c>
      <c r="F1843">
        <v>7</v>
      </c>
      <c r="G1843" s="85">
        <v>1.180524811408046</v>
      </c>
      <c r="H1843" s="85">
        <v>18536.052673839731</v>
      </c>
      <c r="I1843" s="85">
        <v>4748.7393608479206</v>
      </c>
      <c r="J1843" s="85">
        <v>21882.270087034256</v>
      </c>
      <c r="K1843" t="s">
        <v>491</v>
      </c>
    </row>
    <row r="1844" spans="2:11" x14ac:dyDescent="0.25">
      <c r="B1844">
        <v>2026</v>
      </c>
      <c r="C1844" t="s">
        <v>485</v>
      </c>
      <c r="D1844">
        <v>2</v>
      </c>
      <c r="E1844" t="s">
        <v>45</v>
      </c>
      <c r="F1844">
        <v>7</v>
      </c>
      <c r="G1844" s="85">
        <v>0</v>
      </c>
      <c r="H1844" s="85">
        <v>18536.052673839731</v>
      </c>
      <c r="I1844" s="85">
        <v>4748.7393608479206</v>
      </c>
      <c r="J1844" s="85">
        <v>0</v>
      </c>
      <c r="K1844" t="s">
        <v>491</v>
      </c>
    </row>
    <row r="1845" spans="2:11" x14ac:dyDescent="0.25">
      <c r="B1845">
        <v>2026</v>
      </c>
      <c r="C1845" t="s">
        <v>486</v>
      </c>
      <c r="D1845">
        <v>1</v>
      </c>
      <c r="E1845" t="s">
        <v>45</v>
      </c>
      <c r="F1845">
        <v>7</v>
      </c>
      <c r="G1845" s="85">
        <v>1.1554004175376069</v>
      </c>
      <c r="H1845" s="85">
        <v>18536.052673839731</v>
      </c>
      <c r="I1845" s="85">
        <v>4748.7393608479206</v>
      </c>
      <c r="J1845" s="85">
        <v>21416.5629988535</v>
      </c>
      <c r="K1845" t="s">
        <v>491</v>
      </c>
    </row>
    <row r="1846" spans="2:11" x14ac:dyDescent="0.25">
      <c r="B1846">
        <v>2026</v>
      </c>
      <c r="C1846" t="s">
        <v>486</v>
      </c>
      <c r="D1846">
        <v>2</v>
      </c>
      <c r="E1846" t="s">
        <v>45</v>
      </c>
      <c r="F1846">
        <v>7</v>
      </c>
      <c r="G1846" s="85">
        <v>0</v>
      </c>
      <c r="H1846" s="85">
        <v>18536.052673839731</v>
      </c>
      <c r="I1846" s="85">
        <v>4748.7393608479206</v>
      </c>
      <c r="J1846" s="85">
        <v>0</v>
      </c>
      <c r="K1846" t="s">
        <v>491</v>
      </c>
    </row>
    <row r="1847" spans="2:11" x14ac:dyDescent="0.25">
      <c r="B1847">
        <v>2026</v>
      </c>
      <c r="C1847" t="s">
        <v>487</v>
      </c>
      <c r="D1847">
        <v>1</v>
      </c>
      <c r="E1847" t="s">
        <v>45</v>
      </c>
      <c r="F1847">
        <v>7</v>
      </c>
      <c r="G1847" s="85">
        <v>1.1302760236671667</v>
      </c>
      <c r="H1847" s="85">
        <v>18536.052673839731</v>
      </c>
      <c r="I1847" s="85">
        <v>4748.7393608479206</v>
      </c>
      <c r="J1847" s="85">
        <v>20950.855910672726</v>
      </c>
      <c r="K1847" t="s">
        <v>491</v>
      </c>
    </row>
    <row r="1848" spans="2:11" x14ac:dyDescent="0.25">
      <c r="B1848">
        <v>2026</v>
      </c>
      <c r="C1848" t="s">
        <v>487</v>
      </c>
      <c r="D1848">
        <v>2</v>
      </c>
      <c r="E1848" t="s">
        <v>45</v>
      </c>
      <c r="F1848">
        <v>7</v>
      </c>
      <c r="G1848" s="85">
        <v>0</v>
      </c>
      <c r="H1848" s="85">
        <v>18536.052673839731</v>
      </c>
      <c r="I1848" s="85">
        <v>4748.7393608479206</v>
      </c>
      <c r="J1848" s="85">
        <v>0</v>
      </c>
      <c r="K1848" t="s">
        <v>491</v>
      </c>
    </row>
    <row r="1849" spans="2:11" x14ac:dyDescent="0.25">
      <c r="B1849">
        <v>2026</v>
      </c>
      <c r="C1849" t="s">
        <v>488</v>
      </c>
      <c r="D1849">
        <v>1</v>
      </c>
      <c r="E1849" t="s">
        <v>45</v>
      </c>
      <c r="F1849">
        <v>7</v>
      </c>
      <c r="G1849" s="85">
        <v>1.1051516297967279</v>
      </c>
      <c r="H1849" s="85">
        <v>18536.052673839731</v>
      </c>
      <c r="I1849" s="85">
        <v>4748.7393608479206</v>
      </c>
      <c r="J1849" s="85">
        <v>20485.148822491974</v>
      </c>
      <c r="K1849" t="s">
        <v>491</v>
      </c>
    </row>
    <row r="1850" spans="2:11" x14ac:dyDescent="0.25">
      <c r="B1850">
        <v>2026</v>
      </c>
      <c r="C1850" t="s">
        <v>488</v>
      </c>
      <c r="D1850">
        <v>2</v>
      </c>
      <c r="E1850" t="s">
        <v>45</v>
      </c>
      <c r="F1850">
        <v>7</v>
      </c>
      <c r="G1850" s="85">
        <v>0</v>
      </c>
      <c r="H1850" s="85">
        <v>18536.052673839731</v>
      </c>
      <c r="I1850" s="85">
        <v>4748.7393608479206</v>
      </c>
      <c r="J1850" s="85">
        <v>0</v>
      </c>
      <c r="K1850" t="s">
        <v>491</v>
      </c>
    </row>
    <row r="1851" spans="2:11" x14ac:dyDescent="0.25">
      <c r="B1851">
        <v>2026</v>
      </c>
      <c r="C1851" t="s">
        <v>489</v>
      </c>
      <c r="D1851">
        <v>1</v>
      </c>
      <c r="E1851" t="s">
        <v>45</v>
      </c>
      <c r="F1851">
        <v>7</v>
      </c>
      <c r="G1851" s="85">
        <v>1.0800272359262877</v>
      </c>
      <c r="H1851" s="85">
        <v>18536.052673839731</v>
      </c>
      <c r="I1851" s="85">
        <v>4748.7393608479206</v>
      </c>
      <c r="J1851" s="85">
        <v>20019.4417343112</v>
      </c>
      <c r="K1851" t="s">
        <v>491</v>
      </c>
    </row>
    <row r="1852" spans="2:11" x14ac:dyDescent="0.25">
      <c r="B1852">
        <v>2026</v>
      </c>
      <c r="C1852" t="s">
        <v>489</v>
      </c>
      <c r="D1852">
        <v>2</v>
      </c>
      <c r="E1852" t="s">
        <v>45</v>
      </c>
      <c r="F1852">
        <v>7</v>
      </c>
      <c r="G1852" s="85">
        <v>0</v>
      </c>
      <c r="H1852" s="85">
        <v>18536.052673839731</v>
      </c>
      <c r="I1852" s="85">
        <v>4748.7393608479206</v>
      </c>
      <c r="J1852" s="85">
        <v>0</v>
      </c>
      <c r="K1852" t="s">
        <v>491</v>
      </c>
    </row>
    <row r="1853" spans="2:11" x14ac:dyDescent="0.25">
      <c r="B1853">
        <v>2026</v>
      </c>
      <c r="C1853" t="s">
        <v>490</v>
      </c>
      <c r="D1853">
        <v>1</v>
      </c>
      <c r="E1853" t="s">
        <v>45</v>
      </c>
      <c r="F1853">
        <v>7</v>
      </c>
      <c r="G1853" s="85">
        <v>1.0549028420558488</v>
      </c>
      <c r="H1853" s="85">
        <v>18536.052673839731</v>
      </c>
      <c r="I1853" s="85">
        <v>4748.7393608479206</v>
      </c>
      <c r="J1853" s="85">
        <v>19553.734646130448</v>
      </c>
      <c r="K1853" t="s">
        <v>491</v>
      </c>
    </row>
    <row r="1854" spans="2:11" x14ac:dyDescent="0.25">
      <c r="B1854">
        <v>2026</v>
      </c>
      <c r="C1854" t="s">
        <v>490</v>
      </c>
      <c r="D1854">
        <v>2</v>
      </c>
      <c r="E1854" t="s">
        <v>45</v>
      </c>
      <c r="F1854">
        <v>7</v>
      </c>
      <c r="G1854" s="85">
        <v>0</v>
      </c>
      <c r="H1854" s="85">
        <v>18536.052673839731</v>
      </c>
      <c r="I1854" s="85">
        <v>4748.7393608479206</v>
      </c>
      <c r="J1854" s="85">
        <v>0</v>
      </c>
      <c r="K1854" t="s">
        <v>491</v>
      </c>
    </row>
    <row r="1855" spans="2:11" x14ac:dyDescent="0.25">
      <c r="B1855">
        <v>2026</v>
      </c>
      <c r="C1855" t="s">
        <v>479</v>
      </c>
      <c r="D1855">
        <v>1</v>
      </c>
      <c r="E1855" t="s">
        <v>114</v>
      </c>
      <c r="F1855">
        <v>3</v>
      </c>
      <c r="G1855" s="85">
        <v>8.0300533277113786</v>
      </c>
      <c r="H1855" s="85">
        <v>9626.5957446808516</v>
      </c>
      <c r="I1855" s="85">
        <v>2722.7836879432625</v>
      </c>
      <c r="J1855" s="85">
        <v>77302.077194106663</v>
      </c>
      <c r="K1855" t="s">
        <v>491</v>
      </c>
    </row>
    <row r="1856" spans="2:11" x14ac:dyDescent="0.25">
      <c r="B1856">
        <v>2026</v>
      </c>
      <c r="C1856" t="s">
        <v>479</v>
      </c>
      <c r="D1856">
        <v>2</v>
      </c>
      <c r="E1856" t="s">
        <v>114</v>
      </c>
      <c r="F1856">
        <v>3</v>
      </c>
      <c r="G1856" s="85">
        <v>1.0589081311267741</v>
      </c>
      <c r="H1856" s="85">
        <v>9626.5957446808516</v>
      </c>
      <c r="I1856" s="85">
        <v>2722.7836879432625</v>
      </c>
      <c r="J1856" s="85">
        <v>10193.680509112957</v>
      </c>
      <c r="K1856" t="s">
        <v>491</v>
      </c>
    </row>
    <row r="1857" spans="2:11" x14ac:dyDescent="0.25">
      <c r="B1857">
        <v>2026</v>
      </c>
      <c r="C1857" t="s">
        <v>480</v>
      </c>
      <c r="D1857">
        <v>1</v>
      </c>
      <c r="E1857" t="s">
        <v>114</v>
      </c>
      <c r="F1857">
        <v>3</v>
      </c>
      <c r="G1857" s="85">
        <v>8.0890069583090263</v>
      </c>
      <c r="H1857" s="85">
        <v>9626.5957446808516</v>
      </c>
      <c r="I1857" s="85">
        <v>2722.7836879432625</v>
      </c>
      <c r="J1857" s="85">
        <v>77869.599963551475</v>
      </c>
      <c r="K1857" t="s">
        <v>491</v>
      </c>
    </row>
    <row r="1858" spans="2:11" x14ac:dyDescent="0.25">
      <c r="B1858">
        <v>2026</v>
      </c>
      <c r="C1858" t="s">
        <v>480</v>
      </c>
      <c r="D1858">
        <v>2</v>
      </c>
      <c r="E1858" t="s">
        <v>114</v>
      </c>
      <c r="F1858">
        <v>3</v>
      </c>
      <c r="G1858" s="85">
        <v>1.0666822362605295</v>
      </c>
      <c r="H1858" s="85">
        <v>9626.5957446808516</v>
      </c>
      <c r="I1858" s="85">
        <v>2722.7836879432625</v>
      </c>
      <c r="J1858" s="85">
        <v>10268.518676512267</v>
      </c>
      <c r="K1858" t="s">
        <v>491</v>
      </c>
    </row>
    <row r="1859" spans="2:11" x14ac:dyDescent="0.25">
      <c r="B1859">
        <v>2026</v>
      </c>
      <c r="C1859" t="s">
        <v>481</v>
      </c>
      <c r="D1859">
        <v>1</v>
      </c>
      <c r="E1859" t="s">
        <v>114</v>
      </c>
      <c r="F1859">
        <v>3</v>
      </c>
      <c r="G1859" s="85">
        <v>8.1479605889066846</v>
      </c>
      <c r="H1859" s="85">
        <v>9626.5957446808516</v>
      </c>
      <c r="I1859" s="85">
        <v>2722.7836879432625</v>
      </c>
      <c r="J1859" s="85">
        <v>78437.122732996373</v>
      </c>
      <c r="K1859" t="s">
        <v>491</v>
      </c>
    </row>
    <row r="1860" spans="2:11" x14ac:dyDescent="0.25">
      <c r="B1860">
        <v>2026</v>
      </c>
      <c r="C1860" t="s">
        <v>481</v>
      </c>
      <c r="D1860">
        <v>2</v>
      </c>
      <c r="E1860" t="s">
        <v>114</v>
      </c>
      <c r="F1860">
        <v>3</v>
      </c>
      <c r="G1860" s="85">
        <v>1.0744563413942885</v>
      </c>
      <c r="H1860" s="85">
        <v>9626.5957446808516</v>
      </c>
      <c r="I1860" s="85">
        <v>2722.7836879432625</v>
      </c>
      <c r="J1860" s="85">
        <v>10343.356843911613</v>
      </c>
      <c r="K1860" t="s">
        <v>491</v>
      </c>
    </row>
    <row r="1861" spans="2:11" x14ac:dyDescent="0.25">
      <c r="B1861">
        <v>2026</v>
      </c>
      <c r="C1861" t="s">
        <v>482</v>
      </c>
      <c r="D1861">
        <v>1</v>
      </c>
      <c r="E1861" t="s">
        <v>114</v>
      </c>
      <c r="F1861">
        <v>3</v>
      </c>
      <c r="G1861" s="85">
        <v>8.2069142195043323</v>
      </c>
      <c r="H1861" s="85">
        <v>9626.5957446808516</v>
      </c>
      <c r="I1861" s="85">
        <v>2722.7836879432625</v>
      </c>
      <c r="J1861" s="85">
        <v>79004.645502441184</v>
      </c>
      <c r="K1861" t="s">
        <v>491</v>
      </c>
    </row>
    <row r="1862" spans="2:11" x14ac:dyDescent="0.25">
      <c r="B1862">
        <v>2026</v>
      </c>
      <c r="C1862" t="s">
        <v>482</v>
      </c>
      <c r="D1862">
        <v>2</v>
      </c>
      <c r="E1862" t="s">
        <v>114</v>
      </c>
      <c r="F1862">
        <v>3</v>
      </c>
      <c r="G1862" s="85">
        <v>1.0822304465280439</v>
      </c>
      <c r="H1862" s="85">
        <v>9626.5957446808516</v>
      </c>
      <c r="I1862" s="85">
        <v>2722.7836879432625</v>
      </c>
      <c r="J1862" s="85">
        <v>10418.195011310925</v>
      </c>
      <c r="K1862" t="s">
        <v>491</v>
      </c>
    </row>
    <row r="1863" spans="2:11" x14ac:dyDescent="0.25">
      <c r="B1863">
        <v>2026</v>
      </c>
      <c r="C1863" t="s">
        <v>483</v>
      </c>
      <c r="D1863">
        <v>1</v>
      </c>
      <c r="E1863" t="s">
        <v>114</v>
      </c>
      <c r="F1863">
        <v>3</v>
      </c>
      <c r="G1863" s="85">
        <v>8.2658678501019924</v>
      </c>
      <c r="H1863" s="85">
        <v>9626.5957446808516</v>
      </c>
      <c r="I1863" s="85">
        <v>2722.7836879432625</v>
      </c>
      <c r="J1863" s="85">
        <v>79572.168271886098</v>
      </c>
      <c r="K1863" t="s">
        <v>491</v>
      </c>
    </row>
    <row r="1864" spans="2:11" x14ac:dyDescent="0.25">
      <c r="B1864">
        <v>2026</v>
      </c>
      <c r="C1864" t="s">
        <v>483</v>
      </c>
      <c r="D1864">
        <v>2</v>
      </c>
      <c r="E1864" t="s">
        <v>114</v>
      </c>
      <c r="F1864">
        <v>3</v>
      </c>
      <c r="G1864" s="85">
        <v>1.0900045516618011</v>
      </c>
      <c r="H1864" s="85">
        <v>9626.5957446808516</v>
      </c>
      <c r="I1864" s="85">
        <v>2722.7836879432625</v>
      </c>
      <c r="J1864" s="85">
        <v>10493.033178710253</v>
      </c>
      <c r="K1864" t="s">
        <v>491</v>
      </c>
    </row>
    <row r="1865" spans="2:11" x14ac:dyDescent="0.25">
      <c r="B1865">
        <v>2026</v>
      </c>
      <c r="C1865" t="s">
        <v>484</v>
      </c>
      <c r="D1865">
        <v>1</v>
      </c>
      <c r="E1865" t="s">
        <v>114</v>
      </c>
      <c r="F1865">
        <v>3</v>
      </c>
      <c r="G1865" s="85">
        <v>8.3248214806996401</v>
      </c>
      <c r="H1865" s="85">
        <v>9626.5957446808516</v>
      </c>
      <c r="I1865" s="85">
        <v>2722.7836879432625</v>
      </c>
      <c r="J1865" s="85">
        <v>80139.691041330894</v>
      </c>
      <c r="K1865" t="s">
        <v>491</v>
      </c>
    </row>
    <row r="1866" spans="2:11" x14ac:dyDescent="0.25">
      <c r="B1866">
        <v>2026</v>
      </c>
      <c r="C1866" t="s">
        <v>484</v>
      </c>
      <c r="D1866">
        <v>2</v>
      </c>
      <c r="E1866" t="s">
        <v>114</v>
      </c>
      <c r="F1866">
        <v>3</v>
      </c>
      <c r="G1866" s="85">
        <v>1.0977786567955565</v>
      </c>
      <c r="H1866" s="85">
        <v>9626.5957446808516</v>
      </c>
      <c r="I1866" s="85">
        <v>2722.7836879432625</v>
      </c>
      <c r="J1866" s="85">
        <v>10567.871346109565</v>
      </c>
      <c r="K1866" t="s">
        <v>491</v>
      </c>
    </row>
    <row r="1867" spans="2:11" x14ac:dyDescent="0.25">
      <c r="B1867">
        <v>2026</v>
      </c>
      <c r="C1867" t="s">
        <v>485</v>
      </c>
      <c r="D1867">
        <v>1</v>
      </c>
      <c r="E1867" t="s">
        <v>114</v>
      </c>
      <c r="F1867">
        <v>3</v>
      </c>
      <c r="G1867" s="85">
        <v>8.3837751112972985</v>
      </c>
      <c r="H1867" s="85">
        <v>9626.5957446808516</v>
      </c>
      <c r="I1867" s="85">
        <v>2722.7836879432625</v>
      </c>
      <c r="J1867" s="85">
        <v>80707.213810775807</v>
      </c>
      <c r="K1867" t="s">
        <v>491</v>
      </c>
    </row>
    <row r="1868" spans="2:11" x14ac:dyDescent="0.25">
      <c r="B1868">
        <v>2026</v>
      </c>
      <c r="C1868" t="s">
        <v>485</v>
      </c>
      <c r="D1868">
        <v>2</v>
      </c>
      <c r="E1868" t="s">
        <v>114</v>
      </c>
      <c r="F1868">
        <v>3</v>
      </c>
      <c r="G1868" s="85">
        <v>1.1055527619293137</v>
      </c>
      <c r="H1868" s="85">
        <v>9626.5957446808516</v>
      </c>
      <c r="I1868" s="85">
        <v>2722.7836879432625</v>
      </c>
      <c r="J1868" s="85">
        <v>10642.709513508895</v>
      </c>
      <c r="K1868" t="s">
        <v>491</v>
      </c>
    </row>
    <row r="1869" spans="2:11" x14ac:dyDescent="0.25">
      <c r="B1869">
        <v>2026</v>
      </c>
      <c r="C1869" t="s">
        <v>486</v>
      </c>
      <c r="D1869">
        <v>1</v>
      </c>
      <c r="E1869" t="s">
        <v>114</v>
      </c>
      <c r="F1869">
        <v>3</v>
      </c>
      <c r="G1869" s="85">
        <v>8.4427287418949462</v>
      </c>
      <c r="H1869" s="85">
        <v>9626.5957446808516</v>
      </c>
      <c r="I1869" s="85">
        <v>2722.7836879432625</v>
      </c>
      <c r="J1869" s="85">
        <v>81274.736580220604</v>
      </c>
      <c r="K1869" t="s">
        <v>491</v>
      </c>
    </row>
    <row r="1870" spans="2:11" x14ac:dyDescent="0.25">
      <c r="B1870">
        <v>2026</v>
      </c>
      <c r="C1870" t="s">
        <v>486</v>
      </c>
      <c r="D1870">
        <v>2</v>
      </c>
      <c r="E1870" t="s">
        <v>114</v>
      </c>
      <c r="F1870">
        <v>3</v>
      </c>
      <c r="G1870" s="85">
        <v>1.1133268670630692</v>
      </c>
      <c r="H1870" s="85">
        <v>9626.5957446808516</v>
      </c>
      <c r="I1870" s="85">
        <v>2722.7836879432625</v>
      </c>
      <c r="J1870" s="85">
        <v>10717.547680908207</v>
      </c>
      <c r="K1870" t="s">
        <v>491</v>
      </c>
    </row>
    <row r="1871" spans="2:11" x14ac:dyDescent="0.25">
      <c r="B1871">
        <v>2026</v>
      </c>
      <c r="C1871" t="s">
        <v>487</v>
      </c>
      <c r="D1871">
        <v>1</v>
      </c>
      <c r="E1871" t="s">
        <v>114</v>
      </c>
      <c r="F1871">
        <v>3</v>
      </c>
      <c r="G1871" s="85">
        <v>8.5016823724926063</v>
      </c>
      <c r="H1871" s="85">
        <v>9626.5957446808516</v>
      </c>
      <c r="I1871" s="85">
        <v>2722.7836879432625</v>
      </c>
      <c r="J1871" s="85">
        <v>81842.259349665532</v>
      </c>
      <c r="K1871" t="s">
        <v>491</v>
      </c>
    </row>
    <row r="1872" spans="2:11" x14ac:dyDescent="0.25">
      <c r="B1872">
        <v>2026</v>
      </c>
      <c r="C1872" t="s">
        <v>487</v>
      </c>
      <c r="D1872">
        <v>2</v>
      </c>
      <c r="E1872" t="s">
        <v>114</v>
      </c>
      <c r="F1872">
        <v>3</v>
      </c>
      <c r="G1872" s="85">
        <v>1.1211009721968264</v>
      </c>
      <c r="H1872" s="85">
        <v>9626.5957446808516</v>
      </c>
      <c r="I1872" s="85">
        <v>2722.7836879432625</v>
      </c>
      <c r="J1872" s="85">
        <v>10792.385848307535</v>
      </c>
      <c r="K1872" t="s">
        <v>491</v>
      </c>
    </row>
    <row r="1873" spans="2:11" x14ac:dyDescent="0.25">
      <c r="B1873">
        <v>2026</v>
      </c>
      <c r="C1873" t="s">
        <v>488</v>
      </c>
      <c r="D1873">
        <v>1</v>
      </c>
      <c r="E1873" t="s">
        <v>114</v>
      </c>
      <c r="F1873">
        <v>3</v>
      </c>
      <c r="G1873" s="85">
        <v>8.5606360030902557</v>
      </c>
      <c r="H1873" s="85">
        <v>9626.5957446808516</v>
      </c>
      <c r="I1873" s="85">
        <v>2722.7836879432625</v>
      </c>
      <c r="J1873" s="85">
        <v>82409.782119110343</v>
      </c>
      <c r="K1873" t="s">
        <v>491</v>
      </c>
    </row>
    <row r="1874" spans="2:11" x14ac:dyDescent="0.25">
      <c r="B1874">
        <v>2026</v>
      </c>
      <c r="C1874" t="s">
        <v>488</v>
      </c>
      <c r="D1874">
        <v>2</v>
      </c>
      <c r="E1874" t="s">
        <v>114</v>
      </c>
      <c r="F1874">
        <v>3</v>
      </c>
      <c r="G1874" s="85">
        <v>1.1288750773305818</v>
      </c>
      <c r="H1874" s="85">
        <v>9626.5957446808516</v>
      </c>
      <c r="I1874" s="85">
        <v>2722.7836879432625</v>
      </c>
      <c r="J1874" s="85">
        <v>10867.224015706846</v>
      </c>
      <c r="K1874" t="s">
        <v>491</v>
      </c>
    </row>
    <row r="1875" spans="2:11" x14ac:dyDescent="0.25">
      <c r="B1875">
        <v>2026</v>
      </c>
      <c r="C1875" t="s">
        <v>489</v>
      </c>
      <c r="D1875">
        <v>1</v>
      </c>
      <c r="E1875" t="s">
        <v>114</v>
      </c>
      <c r="F1875">
        <v>3</v>
      </c>
      <c r="G1875" s="85">
        <v>8.6195896336879141</v>
      </c>
      <c r="H1875" s="85">
        <v>9626.5957446808516</v>
      </c>
      <c r="I1875" s="85">
        <v>2722.7836879432625</v>
      </c>
      <c r="J1875" s="85">
        <v>82977.304888555256</v>
      </c>
      <c r="K1875" t="s">
        <v>491</v>
      </c>
    </row>
    <row r="1876" spans="2:11" x14ac:dyDescent="0.25">
      <c r="B1876">
        <v>2026</v>
      </c>
      <c r="C1876" t="s">
        <v>489</v>
      </c>
      <c r="D1876">
        <v>2</v>
      </c>
      <c r="E1876" t="s">
        <v>114</v>
      </c>
      <c r="F1876">
        <v>3</v>
      </c>
      <c r="G1876" s="85">
        <v>1.136649182464339</v>
      </c>
      <c r="H1876" s="85">
        <v>9626.5957446808516</v>
      </c>
      <c r="I1876" s="85">
        <v>2722.7836879432625</v>
      </c>
      <c r="J1876" s="85">
        <v>10942.062183106174</v>
      </c>
      <c r="K1876" t="s">
        <v>491</v>
      </c>
    </row>
    <row r="1877" spans="2:11" x14ac:dyDescent="0.25">
      <c r="B1877">
        <v>2026</v>
      </c>
      <c r="C1877" t="s">
        <v>490</v>
      </c>
      <c r="D1877">
        <v>1</v>
      </c>
      <c r="E1877" t="s">
        <v>114</v>
      </c>
      <c r="F1877">
        <v>3</v>
      </c>
      <c r="G1877" s="85">
        <v>8.67854326428556</v>
      </c>
      <c r="H1877" s="85">
        <v>9626.5957446808516</v>
      </c>
      <c r="I1877" s="85">
        <v>2722.7836879432625</v>
      </c>
      <c r="J1877" s="85">
        <v>83544.827658000038</v>
      </c>
      <c r="K1877" t="s">
        <v>491</v>
      </c>
    </row>
    <row r="1878" spans="2:11" x14ac:dyDescent="0.25">
      <c r="B1878">
        <v>2026</v>
      </c>
      <c r="C1878" t="s">
        <v>490</v>
      </c>
      <c r="D1878">
        <v>2</v>
      </c>
      <c r="E1878" t="s">
        <v>114</v>
      </c>
      <c r="F1878">
        <v>3</v>
      </c>
      <c r="G1878" s="85">
        <v>1.1444232875980962</v>
      </c>
      <c r="H1878" s="85">
        <v>9626.5957446808516</v>
      </c>
      <c r="I1878" s="85">
        <v>2722.7836879432625</v>
      </c>
      <c r="J1878" s="85">
        <v>11016.900350505503</v>
      </c>
      <c r="K1878" t="s">
        <v>491</v>
      </c>
    </row>
    <row r="1879" spans="2:11" x14ac:dyDescent="0.25">
      <c r="B1879">
        <v>2026</v>
      </c>
      <c r="C1879" t="s">
        <v>479</v>
      </c>
      <c r="D1879">
        <v>1</v>
      </c>
      <c r="E1879" t="s">
        <v>131</v>
      </c>
      <c r="F1879">
        <v>26</v>
      </c>
      <c r="G1879" s="85">
        <v>1.6491930015214495</v>
      </c>
      <c r="H1879" s="85">
        <v>9367.3143996013951</v>
      </c>
      <c r="I1879" s="85">
        <v>2655.2732104301613</v>
      </c>
      <c r="J1879" s="85">
        <v>15448.509350873719</v>
      </c>
      <c r="K1879" t="s">
        <v>491</v>
      </c>
    </row>
    <row r="1880" spans="2:11" x14ac:dyDescent="0.25">
      <c r="B1880">
        <v>2026</v>
      </c>
      <c r="C1880" t="s">
        <v>479</v>
      </c>
      <c r="D1880">
        <v>2</v>
      </c>
      <c r="E1880" t="s">
        <v>131</v>
      </c>
      <c r="F1880">
        <v>26</v>
      </c>
      <c r="G1880" s="85">
        <v>0</v>
      </c>
      <c r="H1880" s="85">
        <v>9367.3143996013951</v>
      </c>
      <c r="I1880" s="85">
        <v>2655.2732104301613</v>
      </c>
      <c r="J1880" s="85">
        <v>0</v>
      </c>
      <c r="K1880" t="s">
        <v>491</v>
      </c>
    </row>
    <row r="1881" spans="2:11" x14ac:dyDescent="0.25">
      <c r="B1881">
        <v>2026</v>
      </c>
      <c r="C1881" t="s">
        <v>480</v>
      </c>
      <c r="D1881">
        <v>1</v>
      </c>
      <c r="E1881" t="s">
        <v>131</v>
      </c>
      <c r="F1881">
        <v>26</v>
      </c>
      <c r="G1881" s="85">
        <v>1.700170800430711</v>
      </c>
      <c r="H1881" s="85">
        <v>9367.3143996013951</v>
      </c>
      <c r="I1881" s="85">
        <v>2655.2732104301613</v>
      </c>
      <c r="J1881" s="85">
        <v>15926.03442065643</v>
      </c>
      <c r="K1881" t="s">
        <v>491</v>
      </c>
    </row>
    <row r="1882" spans="2:11" x14ac:dyDescent="0.25">
      <c r="B1882">
        <v>2026</v>
      </c>
      <c r="C1882" t="s">
        <v>480</v>
      </c>
      <c r="D1882">
        <v>2</v>
      </c>
      <c r="E1882" t="s">
        <v>131</v>
      </c>
      <c r="F1882">
        <v>26</v>
      </c>
      <c r="G1882" s="85">
        <v>0</v>
      </c>
      <c r="H1882" s="85">
        <v>9367.3143996013951</v>
      </c>
      <c r="I1882" s="85">
        <v>2655.2732104301613</v>
      </c>
      <c r="J1882" s="85">
        <v>0</v>
      </c>
      <c r="K1882" t="s">
        <v>491</v>
      </c>
    </row>
    <row r="1883" spans="2:11" x14ac:dyDescent="0.25">
      <c r="B1883">
        <v>2026</v>
      </c>
      <c r="C1883" t="s">
        <v>481</v>
      </c>
      <c r="D1883">
        <v>1</v>
      </c>
      <c r="E1883" t="s">
        <v>131</v>
      </c>
      <c r="F1883">
        <v>26</v>
      </c>
      <c r="G1883" s="85">
        <v>1.7511485993399725</v>
      </c>
      <c r="H1883" s="85">
        <v>9367.3143996013951</v>
      </c>
      <c r="I1883" s="85">
        <v>2655.2732104301613</v>
      </c>
      <c r="J1883" s="85">
        <v>16403.559490439136</v>
      </c>
      <c r="K1883" t="s">
        <v>491</v>
      </c>
    </row>
    <row r="1884" spans="2:11" x14ac:dyDescent="0.25">
      <c r="B1884">
        <v>2026</v>
      </c>
      <c r="C1884" t="s">
        <v>481</v>
      </c>
      <c r="D1884">
        <v>2</v>
      </c>
      <c r="E1884" t="s">
        <v>131</v>
      </c>
      <c r="F1884">
        <v>26</v>
      </c>
      <c r="G1884" s="85">
        <v>0</v>
      </c>
      <c r="H1884" s="85">
        <v>9367.3143996013951</v>
      </c>
      <c r="I1884" s="85">
        <v>2655.2732104301613</v>
      </c>
      <c r="J1884" s="85">
        <v>0</v>
      </c>
      <c r="K1884" t="s">
        <v>491</v>
      </c>
    </row>
    <row r="1885" spans="2:11" x14ac:dyDescent="0.25">
      <c r="B1885">
        <v>2026</v>
      </c>
      <c r="C1885" t="s">
        <v>482</v>
      </c>
      <c r="D1885">
        <v>1</v>
      </c>
      <c r="E1885" t="s">
        <v>131</v>
      </c>
      <c r="F1885">
        <v>26</v>
      </c>
      <c r="G1885" s="85">
        <v>1.8021263982492344</v>
      </c>
      <c r="H1885" s="85">
        <v>9367.3143996013951</v>
      </c>
      <c r="I1885" s="85">
        <v>2655.2732104301613</v>
      </c>
      <c r="J1885" s="85">
        <v>16881.084560221851</v>
      </c>
      <c r="K1885" t="s">
        <v>491</v>
      </c>
    </row>
    <row r="1886" spans="2:11" x14ac:dyDescent="0.25">
      <c r="B1886">
        <v>2026</v>
      </c>
      <c r="C1886" t="s">
        <v>482</v>
      </c>
      <c r="D1886">
        <v>2</v>
      </c>
      <c r="E1886" t="s">
        <v>131</v>
      </c>
      <c r="F1886">
        <v>26</v>
      </c>
      <c r="G1886" s="85">
        <v>0</v>
      </c>
      <c r="H1886" s="85">
        <v>9367.3143996013951</v>
      </c>
      <c r="I1886" s="85">
        <v>2655.2732104301613</v>
      </c>
      <c r="J1886" s="85">
        <v>0</v>
      </c>
      <c r="K1886" t="s">
        <v>491</v>
      </c>
    </row>
    <row r="1887" spans="2:11" x14ac:dyDescent="0.25">
      <c r="B1887">
        <v>2026</v>
      </c>
      <c r="C1887" t="s">
        <v>483</v>
      </c>
      <c r="D1887">
        <v>1</v>
      </c>
      <c r="E1887" t="s">
        <v>131</v>
      </c>
      <c r="F1887">
        <v>26</v>
      </c>
      <c r="G1887" s="85">
        <v>1.8531041971584954</v>
      </c>
      <c r="H1887" s="85">
        <v>9367.3143996013951</v>
      </c>
      <c r="I1887" s="85">
        <v>2655.2732104301613</v>
      </c>
      <c r="J1887" s="85">
        <v>17358.609630004557</v>
      </c>
      <c r="K1887" t="s">
        <v>491</v>
      </c>
    </row>
    <row r="1888" spans="2:11" x14ac:dyDescent="0.25">
      <c r="B1888">
        <v>2026</v>
      </c>
      <c r="C1888" t="s">
        <v>483</v>
      </c>
      <c r="D1888">
        <v>2</v>
      </c>
      <c r="E1888" t="s">
        <v>131</v>
      </c>
      <c r="F1888">
        <v>26</v>
      </c>
      <c r="G1888" s="85">
        <v>0</v>
      </c>
      <c r="H1888" s="85">
        <v>9367.3143996013951</v>
      </c>
      <c r="I1888" s="85">
        <v>2655.2732104301613</v>
      </c>
      <c r="J1888" s="85">
        <v>0</v>
      </c>
      <c r="K1888" t="s">
        <v>491</v>
      </c>
    </row>
    <row r="1889" spans="2:11" x14ac:dyDescent="0.25">
      <c r="B1889">
        <v>2026</v>
      </c>
      <c r="C1889" t="s">
        <v>484</v>
      </c>
      <c r="D1889">
        <v>1</v>
      </c>
      <c r="E1889" t="s">
        <v>131</v>
      </c>
      <c r="F1889">
        <v>26</v>
      </c>
      <c r="G1889" s="85">
        <v>1.9040819960677571</v>
      </c>
      <c r="H1889" s="85">
        <v>9367.3143996013951</v>
      </c>
      <c r="I1889" s="85">
        <v>2655.2732104301613</v>
      </c>
      <c r="J1889" s="85">
        <v>17836.134699787268</v>
      </c>
      <c r="K1889" t="s">
        <v>491</v>
      </c>
    </row>
    <row r="1890" spans="2:11" x14ac:dyDescent="0.25">
      <c r="B1890">
        <v>2026</v>
      </c>
      <c r="C1890" t="s">
        <v>484</v>
      </c>
      <c r="D1890">
        <v>2</v>
      </c>
      <c r="E1890" t="s">
        <v>131</v>
      </c>
      <c r="F1890">
        <v>26</v>
      </c>
      <c r="G1890" s="85">
        <v>0</v>
      </c>
      <c r="H1890" s="85">
        <v>9367.3143996013951</v>
      </c>
      <c r="I1890" s="85">
        <v>2655.2732104301613</v>
      </c>
      <c r="J1890" s="85">
        <v>0</v>
      </c>
      <c r="K1890" t="s">
        <v>491</v>
      </c>
    </row>
    <row r="1891" spans="2:11" x14ac:dyDescent="0.25">
      <c r="B1891">
        <v>2026</v>
      </c>
      <c r="C1891" t="s">
        <v>485</v>
      </c>
      <c r="D1891">
        <v>1</v>
      </c>
      <c r="E1891" t="s">
        <v>131</v>
      </c>
      <c r="F1891">
        <v>26</v>
      </c>
      <c r="G1891" s="85">
        <v>1.9550597949770185</v>
      </c>
      <c r="H1891" s="85">
        <v>9367.3143996013951</v>
      </c>
      <c r="I1891" s="85">
        <v>2655.2732104301613</v>
      </c>
      <c r="J1891" s="85">
        <v>18313.659769569978</v>
      </c>
      <c r="K1891" t="s">
        <v>491</v>
      </c>
    </row>
    <row r="1892" spans="2:11" x14ac:dyDescent="0.25">
      <c r="B1892">
        <v>2026</v>
      </c>
      <c r="C1892" t="s">
        <v>485</v>
      </c>
      <c r="D1892">
        <v>2</v>
      </c>
      <c r="E1892" t="s">
        <v>131</v>
      </c>
      <c r="F1892">
        <v>26</v>
      </c>
      <c r="G1892" s="85">
        <v>0</v>
      </c>
      <c r="H1892" s="85">
        <v>9367.3143996013951</v>
      </c>
      <c r="I1892" s="85">
        <v>2655.2732104301613</v>
      </c>
      <c r="J1892" s="85">
        <v>0</v>
      </c>
      <c r="K1892" t="s">
        <v>491</v>
      </c>
    </row>
    <row r="1893" spans="2:11" x14ac:dyDescent="0.25">
      <c r="B1893">
        <v>2026</v>
      </c>
      <c r="C1893" t="s">
        <v>486</v>
      </c>
      <c r="D1893">
        <v>1</v>
      </c>
      <c r="E1893" t="s">
        <v>131</v>
      </c>
      <c r="F1893">
        <v>26</v>
      </c>
      <c r="G1893" s="85">
        <v>2.0060375938862802</v>
      </c>
      <c r="H1893" s="85">
        <v>9367.3143996013951</v>
      </c>
      <c r="I1893" s="85">
        <v>2655.2732104301613</v>
      </c>
      <c r="J1893" s="85">
        <v>18791.184839352689</v>
      </c>
      <c r="K1893" t="s">
        <v>491</v>
      </c>
    </row>
    <row r="1894" spans="2:11" x14ac:dyDescent="0.25">
      <c r="B1894">
        <v>2026</v>
      </c>
      <c r="C1894" t="s">
        <v>486</v>
      </c>
      <c r="D1894">
        <v>2</v>
      </c>
      <c r="E1894" t="s">
        <v>131</v>
      </c>
      <c r="F1894">
        <v>26</v>
      </c>
      <c r="G1894" s="85">
        <v>0</v>
      </c>
      <c r="H1894" s="85">
        <v>9367.3143996013951</v>
      </c>
      <c r="I1894" s="85">
        <v>2655.2732104301613</v>
      </c>
      <c r="J1894" s="85">
        <v>0</v>
      </c>
      <c r="K1894" t="s">
        <v>491</v>
      </c>
    </row>
    <row r="1895" spans="2:11" x14ac:dyDescent="0.25">
      <c r="B1895">
        <v>2026</v>
      </c>
      <c r="C1895" t="s">
        <v>487</v>
      </c>
      <c r="D1895">
        <v>1</v>
      </c>
      <c r="E1895" t="s">
        <v>131</v>
      </c>
      <c r="F1895">
        <v>26</v>
      </c>
      <c r="G1895" s="85">
        <v>2.0570153927955412</v>
      </c>
      <c r="H1895" s="85">
        <v>9367.3143996013951</v>
      </c>
      <c r="I1895" s="85">
        <v>2655.2732104301613</v>
      </c>
      <c r="J1895" s="85">
        <v>19268.709909135392</v>
      </c>
      <c r="K1895" t="s">
        <v>491</v>
      </c>
    </row>
    <row r="1896" spans="2:11" x14ac:dyDescent="0.25">
      <c r="B1896">
        <v>2026</v>
      </c>
      <c r="C1896" t="s">
        <v>487</v>
      </c>
      <c r="D1896">
        <v>2</v>
      </c>
      <c r="E1896" t="s">
        <v>131</v>
      </c>
      <c r="F1896">
        <v>26</v>
      </c>
      <c r="G1896" s="85">
        <v>0</v>
      </c>
      <c r="H1896" s="85">
        <v>9367.3143996013951</v>
      </c>
      <c r="I1896" s="85">
        <v>2655.2732104301613</v>
      </c>
      <c r="J1896" s="85">
        <v>0</v>
      </c>
      <c r="K1896" t="s">
        <v>491</v>
      </c>
    </row>
    <row r="1897" spans="2:11" x14ac:dyDescent="0.25">
      <c r="B1897">
        <v>2026</v>
      </c>
      <c r="C1897" t="s">
        <v>488</v>
      </c>
      <c r="D1897">
        <v>1</v>
      </c>
      <c r="E1897" t="s">
        <v>131</v>
      </c>
      <c r="F1897">
        <v>26</v>
      </c>
      <c r="G1897" s="85">
        <v>2.1079931917048027</v>
      </c>
      <c r="H1897" s="85">
        <v>9367.3143996013951</v>
      </c>
      <c r="I1897" s="85">
        <v>2655.2732104301613</v>
      </c>
      <c r="J1897" s="85">
        <v>19746.234978918103</v>
      </c>
      <c r="K1897" t="s">
        <v>491</v>
      </c>
    </row>
    <row r="1898" spans="2:11" x14ac:dyDescent="0.25">
      <c r="B1898">
        <v>2026</v>
      </c>
      <c r="C1898" t="s">
        <v>488</v>
      </c>
      <c r="D1898">
        <v>2</v>
      </c>
      <c r="E1898" t="s">
        <v>131</v>
      </c>
      <c r="F1898">
        <v>26</v>
      </c>
      <c r="G1898" s="85">
        <v>0</v>
      </c>
      <c r="H1898" s="85">
        <v>9367.3143996013951</v>
      </c>
      <c r="I1898" s="85">
        <v>2655.2732104301613</v>
      </c>
      <c r="J1898" s="85">
        <v>0</v>
      </c>
      <c r="K1898" t="s">
        <v>491</v>
      </c>
    </row>
    <row r="1899" spans="2:11" x14ac:dyDescent="0.25">
      <c r="B1899">
        <v>2026</v>
      </c>
      <c r="C1899" t="s">
        <v>489</v>
      </c>
      <c r="D1899">
        <v>1</v>
      </c>
      <c r="E1899" t="s">
        <v>131</v>
      </c>
      <c r="F1899">
        <v>26</v>
      </c>
      <c r="G1899" s="85">
        <v>2.1589709906140642</v>
      </c>
      <c r="H1899" s="85">
        <v>9367.3143996013951</v>
      </c>
      <c r="I1899" s="85">
        <v>2655.2732104301613</v>
      </c>
      <c r="J1899" s="85">
        <v>20223.760048700813</v>
      </c>
      <c r="K1899" t="s">
        <v>491</v>
      </c>
    </row>
    <row r="1900" spans="2:11" x14ac:dyDescent="0.25">
      <c r="B1900">
        <v>2026</v>
      </c>
      <c r="C1900" t="s">
        <v>489</v>
      </c>
      <c r="D1900">
        <v>2</v>
      </c>
      <c r="E1900" t="s">
        <v>131</v>
      </c>
      <c r="F1900">
        <v>26</v>
      </c>
      <c r="G1900" s="85">
        <v>0</v>
      </c>
      <c r="H1900" s="85">
        <v>9367.3143996013951</v>
      </c>
      <c r="I1900" s="85">
        <v>2655.2732104301613</v>
      </c>
      <c r="J1900" s="85">
        <v>0</v>
      </c>
      <c r="K1900" t="s">
        <v>491</v>
      </c>
    </row>
    <row r="1901" spans="2:11" x14ac:dyDescent="0.25">
      <c r="B1901">
        <v>2026</v>
      </c>
      <c r="C1901" t="s">
        <v>490</v>
      </c>
      <c r="D1901">
        <v>1</v>
      </c>
      <c r="E1901" t="s">
        <v>131</v>
      </c>
      <c r="F1901">
        <v>26</v>
      </c>
      <c r="G1901" s="85">
        <v>2.2099487895233256</v>
      </c>
      <c r="H1901" s="85">
        <v>9367.3143996013951</v>
      </c>
      <c r="I1901" s="85">
        <v>2655.2732104301613</v>
      </c>
      <c r="J1901" s="85">
        <v>20701.28511848352</v>
      </c>
      <c r="K1901" t="s">
        <v>491</v>
      </c>
    </row>
    <row r="1902" spans="2:11" x14ac:dyDescent="0.25">
      <c r="B1902">
        <v>2026</v>
      </c>
      <c r="C1902" t="s">
        <v>490</v>
      </c>
      <c r="D1902">
        <v>2</v>
      </c>
      <c r="E1902" t="s">
        <v>131</v>
      </c>
      <c r="F1902">
        <v>26</v>
      </c>
      <c r="G1902" s="85">
        <v>0</v>
      </c>
      <c r="H1902" s="85">
        <v>9367.3143996013951</v>
      </c>
      <c r="I1902" s="85">
        <v>2655.2732104301613</v>
      </c>
      <c r="J1902" s="85">
        <v>0</v>
      </c>
      <c r="K1902" t="s">
        <v>491</v>
      </c>
    </row>
    <row r="1903" spans="2:11" x14ac:dyDescent="0.25">
      <c r="B1903">
        <v>2026</v>
      </c>
      <c r="C1903" t="s">
        <v>479</v>
      </c>
      <c r="D1903">
        <v>1</v>
      </c>
      <c r="E1903" t="s">
        <v>114</v>
      </c>
      <c r="F1903">
        <v>15</v>
      </c>
      <c r="G1903" s="85">
        <v>4.668545919451887</v>
      </c>
      <c r="H1903" s="85">
        <v>9626.5957446808516</v>
      </c>
      <c r="I1903" s="85">
        <v>2722.7836879432625</v>
      </c>
      <c r="J1903" s="85">
        <v>44942.204282042687</v>
      </c>
      <c r="K1903" t="s">
        <v>491</v>
      </c>
    </row>
    <row r="1904" spans="2:11" x14ac:dyDescent="0.25">
      <c r="B1904">
        <v>2026</v>
      </c>
      <c r="C1904" t="s">
        <v>479</v>
      </c>
      <c r="D1904">
        <v>2</v>
      </c>
      <c r="E1904" t="s">
        <v>114</v>
      </c>
      <c r="F1904">
        <v>15</v>
      </c>
      <c r="G1904" s="85">
        <v>1.1856624557338122</v>
      </c>
      <c r="H1904" s="85">
        <v>9626.5957446808516</v>
      </c>
      <c r="I1904" s="85">
        <v>2722.7836879432625</v>
      </c>
      <c r="J1904" s="85">
        <v>11413.893150994965</v>
      </c>
      <c r="K1904" t="s">
        <v>491</v>
      </c>
    </row>
    <row r="1905" spans="2:11" x14ac:dyDescent="0.25">
      <c r="B1905">
        <v>2026</v>
      </c>
      <c r="C1905" t="s">
        <v>480</v>
      </c>
      <c r="D1905">
        <v>1</v>
      </c>
      <c r="E1905" t="s">
        <v>114</v>
      </c>
      <c r="F1905">
        <v>15</v>
      </c>
      <c r="G1905" s="85">
        <v>5.2788713493311423</v>
      </c>
      <c r="H1905" s="85">
        <v>9626.5957446808516</v>
      </c>
      <c r="I1905" s="85">
        <v>2722.7836879432625</v>
      </c>
      <c r="J1905" s="85">
        <v>50817.560468188836</v>
      </c>
      <c r="K1905" t="s">
        <v>491</v>
      </c>
    </row>
    <row r="1906" spans="2:11" x14ac:dyDescent="0.25">
      <c r="B1906">
        <v>2026</v>
      </c>
      <c r="C1906" t="s">
        <v>480</v>
      </c>
      <c r="D1906">
        <v>2</v>
      </c>
      <c r="E1906" t="s">
        <v>114</v>
      </c>
      <c r="F1906">
        <v>15</v>
      </c>
      <c r="G1906" s="85">
        <v>1.3406657395126711</v>
      </c>
      <c r="H1906" s="85">
        <v>9626.5957446808516</v>
      </c>
      <c r="I1906" s="85">
        <v>2722.7836879432625</v>
      </c>
      <c r="J1906" s="85">
        <v>12906.047103032086</v>
      </c>
      <c r="K1906" t="s">
        <v>491</v>
      </c>
    </row>
    <row r="1907" spans="2:11" x14ac:dyDescent="0.25">
      <c r="B1907">
        <v>2026</v>
      </c>
      <c r="C1907" t="s">
        <v>481</v>
      </c>
      <c r="D1907">
        <v>1</v>
      </c>
      <c r="E1907" t="s">
        <v>114</v>
      </c>
      <c r="F1907">
        <v>15</v>
      </c>
      <c r="G1907" s="85">
        <v>6.0977820617822101</v>
      </c>
      <c r="H1907" s="85">
        <v>9626.5957446808516</v>
      </c>
      <c r="I1907" s="85">
        <v>2722.7836879432625</v>
      </c>
      <c r="J1907" s="85">
        <v>58700.882847943853</v>
      </c>
      <c r="K1907" t="s">
        <v>491</v>
      </c>
    </row>
    <row r="1908" spans="2:11" x14ac:dyDescent="0.25">
      <c r="B1908">
        <v>2026</v>
      </c>
      <c r="C1908" t="s">
        <v>481</v>
      </c>
      <c r="D1908">
        <v>2</v>
      </c>
      <c r="E1908" t="s">
        <v>114</v>
      </c>
      <c r="F1908">
        <v>15</v>
      </c>
      <c r="G1908" s="85">
        <v>1.5486430633097674</v>
      </c>
      <c r="H1908" s="85">
        <v>9626.5957446808516</v>
      </c>
      <c r="I1908" s="85">
        <v>2722.7836879432625</v>
      </c>
      <c r="J1908" s="85">
        <v>14908.160723287325</v>
      </c>
      <c r="K1908" t="s">
        <v>491</v>
      </c>
    </row>
    <row r="1909" spans="2:11" x14ac:dyDescent="0.25">
      <c r="B1909">
        <v>2026</v>
      </c>
      <c r="C1909" t="s">
        <v>482</v>
      </c>
      <c r="D1909">
        <v>1</v>
      </c>
      <c r="E1909" t="s">
        <v>114</v>
      </c>
      <c r="F1909">
        <v>15</v>
      </c>
      <c r="G1909" s="85">
        <v>4.9622345735880113</v>
      </c>
      <c r="H1909" s="85">
        <v>9626.5957446808516</v>
      </c>
      <c r="I1909" s="85">
        <v>2722.7836879432625</v>
      </c>
      <c r="J1909" s="85">
        <v>47769.426230210549</v>
      </c>
      <c r="K1909" t="s">
        <v>491</v>
      </c>
    </row>
    <row r="1910" spans="2:11" x14ac:dyDescent="0.25">
      <c r="B1910">
        <v>2026</v>
      </c>
      <c r="C1910" t="s">
        <v>482</v>
      </c>
      <c r="D1910">
        <v>2</v>
      </c>
      <c r="E1910" t="s">
        <v>114</v>
      </c>
      <c r="F1910">
        <v>15</v>
      </c>
      <c r="G1910" s="85">
        <v>1.26025005043505</v>
      </c>
      <c r="H1910" s="85">
        <v>9626.5957446808516</v>
      </c>
      <c r="I1910" s="85">
        <v>2722.7836879432625</v>
      </c>
      <c r="J1910" s="85">
        <v>12131.917772751882</v>
      </c>
      <c r="K1910" t="s">
        <v>491</v>
      </c>
    </row>
    <row r="1911" spans="2:11" x14ac:dyDescent="0.25">
      <c r="B1911">
        <v>2026</v>
      </c>
      <c r="C1911" t="s">
        <v>483</v>
      </c>
      <c r="D1911">
        <v>1</v>
      </c>
      <c r="E1911" t="s">
        <v>114</v>
      </c>
      <c r="F1911">
        <v>15</v>
      </c>
      <c r="G1911" s="85">
        <v>5.5725600034672658</v>
      </c>
      <c r="H1911" s="85">
        <v>9626.5957446808516</v>
      </c>
      <c r="I1911" s="85">
        <v>2722.7836879432625</v>
      </c>
      <c r="J1911" s="85">
        <v>53644.782416356691</v>
      </c>
      <c r="K1911" t="s">
        <v>491</v>
      </c>
    </row>
    <row r="1912" spans="2:11" x14ac:dyDescent="0.25">
      <c r="B1912">
        <v>2026</v>
      </c>
      <c r="C1912" t="s">
        <v>483</v>
      </c>
      <c r="D1912">
        <v>2</v>
      </c>
      <c r="E1912" t="s">
        <v>114</v>
      </c>
      <c r="F1912">
        <v>15</v>
      </c>
      <c r="G1912" s="85">
        <v>1.4152533342139089</v>
      </c>
      <c r="H1912" s="85">
        <v>9626.5957446808516</v>
      </c>
      <c r="I1912" s="85">
        <v>2722.7836879432625</v>
      </c>
      <c r="J1912" s="85">
        <v>13624.071724789002</v>
      </c>
      <c r="K1912" t="s">
        <v>491</v>
      </c>
    </row>
    <row r="1913" spans="2:11" x14ac:dyDescent="0.25">
      <c r="B1913">
        <v>2026</v>
      </c>
      <c r="C1913" t="s">
        <v>484</v>
      </c>
      <c r="D1913">
        <v>1</v>
      </c>
      <c r="E1913" t="s">
        <v>114</v>
      </c>
      <c r="F1913">
        <v>15</v>
      </c>
      <c r="G1913" s="85">
        <v>6.3914707159183344</v>
      </c>
      <c r="H1913" s="85">
        <v>9626.5957446808516</v>
      </c>
      <c r="I1913" s="85">
        <v>2722.7836879432625</v>
      </c>
      <c r="J1913" s="85">
        <v>61528.104796111715</v>
      </c>
      <c r="K1913" t="s">
        <v>491</v>
      </c>
    </row>
    <row r="1914" spans="2:11" x14ac:dyDescent="0.25">
      <c r="B1914">
        <v>2026</v>
      </c>
      <c r="C1914" t="s">
        <v>484</v>
      </c>
      <c r="D1914">
        <v>2</v>
      </c>
      <c r="E1914" t="s">
        <v>114</v>
      </c>
      <c r="F1914">
        <v>15</v>
      </c>
      <c r="G1914" s="85">
        <v>1.6232306580110052</v>
      </c>
      <c r="H1914" s="85">
        <v>9626.5957446808516</v>
      </c>
      <c r="I1914" s="85">
        <v>2722.7836879432625</v>
      </c>
      <c r="J1914" s="85">
        <v>15626.185345044241</v>
      </c>
      <c r="K1914" t="s">
        <v>491</v>
      </c>
    </row>
    <row r="1915" spans="2:11" x14ac:dyDescent="0.25">
      <c r="B1915">
        <v>2026</v>
      </c>
      <c r="C1915" t="s">
        <v>485</v>
      </c>
      <c r="D1915">
        <v>1</v>
      </c>
      <c r="E1915" t="s">
        <v>114</v>
      </c>
      <c r="F1915">
        <v>15</v>
      </c>
      <c r="G1915" s="85">
        <v>5.2559232277241348</v>
      </c>
      <c r="H1915" s="85">
        <v>9626.5957446808516</v>
      </c>
      <c r="I1915" s="85">
        <v>2722.7836879432625</v>
      </c>
      <c r="J1915" s="85">
        <v>50596.648178378404</v>
      </c>
      <c r="K1915" t="s">
        <v>491</v>
      </c>
    </row>
    <row r="1916" spans="2:11" x14ac:dyDescent="0.25">
      <c r="B1916">
        <v>2026</v>
      </c>
      <c r="C1916" t="s">
        <v>485</v>
      </c>
      <c r="D1916">
        <v>2</v>
      </c>
      <c r="E1916" t="s">
        <v>114</v>
      </c>
      <c r="F1916">
        <v>15</v>
      </c>
      <c r="G1916" s="85">
        <v>1.3348376451362878</v>
      </c>
      <c r="H1916" s="85">
        <v>9626.5957446808516</v>
      </c>
      <c r="I1916" s="85">
        <v>2722.7836879432625</v>
      </c>
      <c r="J1916" s="85">
        <v>12849.942394508796</v>
      </c>
      <c r="K1916" t="s">
        <v>491</v>
      </c>
    </row>
    <row r="1917" spans="2:11" x14ac:dyDescent="0.25">
      <c r="B1917">
        <v>2026</v>
      </c>
      <c r="C1917" t="s">
        <v>486</v>
      </c>
      <c r="D1917">
        <v>1</v>
      </c>
      <c r="E1917" t="s">
        <v>114</v>
      </c>
      <c r="F1917">
        <v>15</v>
      </c>
      <c r="G1917" s="85">
        <v>5.8662486576033901</v>
      </c>
      <c r="H1917" s="85">
        <v>9626.5957446808516</v>
      </c>
      <c r="I1917" s="85">
        <v>2722.7836879432625</v>
      </c>
      <c r="J1917" s="85">
        <v>56472.004364524553</v>
      </c>
      <c r="K1917" t="s">
        <v>491</v>
      </c>
    </row>
    <row r="1918" spans="2:11" x14ac:dyDescent="0.25">
      <c r="B1918">
        <v>2026</v>
      </c>
      <c r="C1918" t="s">
        <v>486</v>
      </c>
      <c r="D1918">
        <v>2</v>
      </c>
      <c r="E1918" t="s">
        <v>114</v>
      </c>
      <c r="F1918">
        <v>15</v>
      </c>
      <c r="G1918" s="85">
        <v>1.4898409289151466</v>
      </c>
      <c r="H1918" s="85">
        <v>9626.5957446808516</v>
      </c>
      <c r="I1918" s="85">
        <v>2722.7836879432625</v>
      </c>
      <c r="J1918" s="85">
        <v>14342.096346545917</v>
      </c>
      <c r="K1918" t="s">
        <v>491</v>
      </c>
    </row>
    <row r="1919" spans="2:11" x14ac:dyDescent="0.25">
      <c r="B1919">
        <v>2026</v>
      </c>
      <c r="C1919" t="s">
        <v>487</v>
      </c>
      <c r="D1919">
        <v>1</v>
      </c>
      <c r="E1919" t="s">
        <v>114</v>
      </c>
      <c r="F1919">
        <v>15</v>
      </c>
      <c r="G1919" s="85">
        <v>6.6851593700544578</v>
      </c>
      <c r="H1919" s="85">
        <v>9626.5957446808516</v>
      </c>
      <c r="I1919" s="85">
        <v>2722.7836879432625</v>
      </c>
      <c r="J1919" s="85">
        <v>64355.32674427957</v>
      </c>
      <c r="K1919" t="s">
        <v>491</v>
      </c>
    </row>
    <row r="1920" spans="2:11" x14ac:dyDescent="0.25">
      <c r="B1920">
        <v>2026</v>
      </c>
      <c r="C1920" t="s">
        <v>487</v>
      </c>
      <c r="D1920">
        <v>2</v>
      </c>
      <c r="E1920" t="s">
        <v>114</v>
      </c>
      <c r="F1920">
        <v>15</v>
      </c>
      <c r="G1920" s="85">
        <v>1.697818252712243</v>
      </c>
      <c r="H1920" s="85">
        <v>9626.5957446808516</v>
      </c>
      <c r="I1920" s="85">
        <v>2722.7836879432625</v>
      </c>
      <c r="J1920" s="85">
        <v>16344.209966801156</v>
      </c>
      <c r="K1920" t="s">
        <v>491</v>
      </c>
    </row>
    <row r="1921" spans="2:11" x14ac:dyDescent="0.25">
      <c r="B1921">
        <v>2026</v>
      </c>
      <c r="C1921" t="s">
        <v>488</v>
      </c>
      <c r="D1921">
        <v>1</v>
      </c>
      <c r="E1921" t="s">
        <v>114</v>
      </c>
      <c r="F1921">
        <v>15</v>
      </c>
      <c r="G1921" s="85">
        <v>5.5496118818602591</v>
      </c>
      <c r="H1921" s="85">
        <v>9626.5957446808516</v>
      </c>
      <c r="I1921" s="85">
        <v>2722.7836879432625</v>
      </c>
      <c r="J1921" s="85">
        <v>53423.870126546266</v>
      </c>
      <c r="K1921" t="s">
        <v>491</v>
      </c>
    </row>
    <row r="1922" spans="2:11" x14ac:dyDescent="0.25">
      <c r="B1922">
        <v>2026</v>
      </c>
      <c r="C1922" t="s">
        <v>488</v>
      </c>
      <c r="D1922">
        <v>2</v>
      </c>
      <c r="E1922" t="s">
        <v>114</v>
      </c>
      <c r="F1922">
        <v>15</v>
      </c>
      <c r="G1922" s="85">
        <v>1.4094252398375255</v>
      </c>
      <c r="H1922" s="85">
        <v>9626.5957446808516</v>
      </c>
      <c r="I1922" s="85">
        <v>2722.7836879432625</v>
      </c>
      <c r="J1922" s="85">
        <v>13567.967016265711</v>
      </c>
      <c r="K1922" t="s">
        <v>491</v>
      </c>
    </row>
    <row r="1923" spans="2:11" x14ac:dyDescent="0.25">
      <c r="B1923">
        <v>2026</v>
      </c>
      <c r="C1923" t="s">
        <v>489</v>
      </c>
      <c r="D1923">
        <v>1</v>
      </c>
      <c r="E1923" t="s">
        <v>114</v>
      </c>
      <c r="F1923">
        <v>15</v>
      </c>
      <c r="G1923" s="85">
        <v>6.1599373117395135</v>
      </c>
      <c r="H1923" s="85">
        <v>9626.5957446808516</v>
      </c>
      <c r="I1923" s="85">
        <v>2722.7836879432625</v>
      </c>
      <c r="J1923" s="85">
        <v>59299.226312692408</v>
      </c>
      <c r="K1923" t="s">
        <v>491</v>
      </c>
    </row>
    <row r="1924" spans="2:11" x14ac:dyDescent="0.25">
      <c r="B1924">
        <v>2026</v>
      </c>
      <c r="C1924" t="s">
        <v>489</v>
      </c>
      <c r="D1924">
        <v>2</v>
      </c>
      <c r="E1924" t="s">
        <v>114</v>
      </c>
      <c r="F1924">
        <v>15</v>
      </c>
      <c r="G1924" s="85">
        <v>1.5644285236163844</v>
      </c>
      <c r="H1924" s="85">
        <v>9626.5957446808516</v>
      </c>
      <c r="I1924" s="85">
        <v>2722.7836879432625</v>
      </c>
      <c r="J1924" s="85">
        <v>15060.120968302834</v>
      </c>
      <c r="K1924" t="s">
        <v>491</v>
      </c>
    </row>
    <row r="1925" spans="2:11" x14ac:dyDescent="0.25">
      <c r="B1925">
        <v>2026</v>
      </c>
      <c r="C1925" t="s">
        <v>490</v>
      </c>
      <c r="D1925">
        <v>1</v>
      </c>
      <c r="E1925" t="s">
        <v>114</v>
      </c>
      <c r="F1925">
        <v>15</v>
      </c>
      <c r="G1925" s="85">
        <v>6.9788480241905813</v>
      </c>
      <c r="H1925" s="85">
        <v>9626.5957446808516</v>
      </c>
      <c r="I1925" s="85">
        <v>2722.7836879432625</v>
      </c>
      <c r="J1925" s="85">
        <v>67182.548692447424</v>
      </c>
      <c r="K1925" t="s">
        <v>491</v>
      </c>
    </row>
    <row r="1926" spans="2:11" x14ac:dyDescent="0.25">
      <c r="B1926">
        <v>2026</v>
      </c>
      <c r="C1926" t="s">
        <v>490</v>
      </c>
      <c r="D1926">
        <v>2</v>
      </c>
      <c r="E1926" t="s">
        <v>114</v>
      </c>
      <c r="F1926">
        <v>15</v>
      </c>
      <c r="G1926" s="85">
        <v>1.7724058474134807</v>
      </c>
      <c r="H1926" s="85">
        <v>9626.5957446808516</v>
      </c>
      <c r="I1926" s="85">
        <v>2722.7836879432625</v>
      </c>
      <c r="J1926" s="85">
        <v>17062.234588558073</v>
      </c>
      <c r="K1926" t="s">
        <v>491</v>
      </c>
    </row>
    <row r="1927" spans="2:11" x14ac:dyDescent="0.25">
      <c r="B1927">
        <v>2026</v>
      </c>
      <c r="C1927" t="s">
        <v>479</v>
      </c>
      <c r="D1927">
        <v>1</v>
      </c>
      <c r="E1927" t="s">
        <v>185</v>
      </c>
      <c r="F1927">
        <v>19</v>
      </c>
      <c r="G1927" s="85">
        <v>0</v>
      </c>
      <c r="H1927" s="85">
        <v>12076.490850376749</v>
      </c>
      <c r="I1927" s="85">
        <v>3366.157158234661</v>
      </c>
      <c r="J1927" s="85">
        <v>0</v>
      </c>
      <c r="K1927" t="s">
        <v>491</v>
      </c>
    </row>
    <row r="1928" spans="2:11" x14ac:dyDescent="0.25">
      <c r="B1928">
        <v>2026</v>
      </c>
      <c r="C1928" t="s">
        <v>479</v>
      </c>
      <c r="D1928">
        <v>2</v>
      </c>
      <c r="E1928" t="s">
        <v>185</v>
      </c>
      <c r="F1928">
        <v>19</v>
      </c>
      <c r="G1928" s="85">
        <v>2.5767152333190078</v>
      </c>
      <c r="H1928" s="85">
        <v>12076.490850376749</v>
      </c>
      <c r="I1928" s="85">
        <v>3366.157158234661</v>
      </c>
      <c r="J1928" s="85">
        <v>31117.67793920339</v>
      </c>
      <c r="K1928" t="s">
        <v>491</v>
      </c>
    </row>
    <row r="1929" spans="2:11" x14ac:dyDescent="0.25">
      <c r="B1929">
        <v>2026</v>
      </c>
      <c r="C1929" t="s">
        <v>480</v>
      </c>
      <c r="D1929">
        <v>1</v>
      </c>
      <c r="E1929" t="s">
        <v>185</v>
      </c>
      <c r="F1929">
        <v>19</v>
      </c>
      <c r="G1929" s="85">
        <v>0</v>
      </c>
      <c r="H1929" s="85">
        <v>12076.490850376749</v>
      </c>
      <c r="I1929" s="85">
        <v>3366.157158234661</v>
      </c>
      <c r="J1929" s="85">
        <v>0</v>
      </c>
      <c r="K1929" t="s">
        <v>491</v>
      </c>
    </row>
    <row r="1930" spans="2:11" x14ac:dyDescent="0.25">
      <c r="B1930">
        <v>2026</v>
      </c>
      <c r="C1930" t="s">
        <v>480</v>
      </c>
      <c r="D1930">
        <v>2</v>
      </c>
      <c r="E1930" t="s">
        <v>185</v>
      </c>
      <c r="F1930">
        <v>19</v>
      </c>
      <c r="G1930" s="85">
        <v>2.6579010417132238</v>
      </c>
      <c r="H1930" s="85">
        <v>12076.490850376749</v>
      </c>
      <c r="I1930" s="85">
        <v>3366.157158234661</v>
      </c>
      <c r="J1930" s="85">
        <v>32098.117611456579</v>
      </c>
      <c r="K1930" t="s">
        <v>491</v>
      </c>
    </row>
    <row r="1931" spans="2:11" x14ac:dyDescent="0.25">
      <c r="B1931">
        <v>2026</v>
      </c>
      <c r="C1931" t="s">
        <v>481</v>
      </c>
      <c r="D1931">
        <v>1</v>
      </c>
      <c r="E1931" t="s">
        <v>185</v>
      </c>
      <c r="F1931">
        <v>19</v>
      </c>
      <c r="G1931" s="85">
        <v>0</v>
      </c>
      <c r="H1931" s="85">
        <v>12076.490850376749</v>
      </c>
      <c r="I1931" s="85">
        <v>3366.157158234661</v>
      </c>
      <c r="J1931" s="85">
        <v>0</v>
      </c>
      <c r="K1931" t="s">
        <v>491</v>
      </c>
    </row>
    <row r="1932" spans="2:11" x14ac:dyDescent="0.25">
      <c r="B1932">
        <v>2026</v>
      </c>
      <c r="C1932" t="s">
        <v>481</v>
      </c>
      <c r="D1932">
        <v>2</v>
      </c>
      <c r="E1932" t="s">
        <v>185</v>
      </c>
      <c r="F1932">
        <v>19</v>
      </c>
      <c r="G1932" s="85">
        <v>2.7390868501074341</v>
      </c>
      <c r="H1932" s="85">
        <v>12076.490850376749</v>
      </c>
      <c r="I1932" s="85">
        <v>3366.157158234661</v>
      </c>
      <c r="J1932" s="85">
        <v>33078.557283709699</v>
      </c>
      <c r="K1932" t="s">
        <v>491</v>
      </c>
    </row>
    <row r="1933" spans="2:11" x14ac:dyDescent="0.25">
      <c r="B1933">
        <v>2026</v>
      </c>
      <c r="C1933" t="s">
        <v>482</v>
      </c>
      <c r="D1933">
        <v>1</v>
      </c>
      <c r="E1933" t="s">
        <v>185</v>
      </c>
      <c r="F1933">
        <v>19</v>
      </c>
      <c r="G1933" s="85">
        <v>0</v>
      </c>
      <c r="H1933" s="85">
        <v>12076.490850376749</v>
      </c>
      <c r="I1933" s="85">
        <v>3366.157158234661</v>
      </c>
      <c r="J1933" s="85">
        <v>0</v>
      </c>
      <c r="K1933" t="s">
        <v>491</v>
      </c>
    </row>
    <row r="1934" spans="2:11" x14ac:dyDescent="0.25">
      <c r="B1934">
        <v>2026</v>
      </c>
      <c r="C1934" t="s">
        <v>482</v>
      </c>
      <c r="D1934">
        <v>2</v>
      </c>
      <c r="E1934" t="s">
        <v>185</v>
      </c>
      <c r="F1934">
        <v>19</v>
      </c>
      <c r="G1934" s="85">
        <v>2.8202726585016493</v>
      </c>
      <c r="H1934" s="85">
        <v>12076.490850376749</v>
      </c>
      <c r="I1934" s="85">
        <v>3366.157158234661</v>
      </c>
      <c r="J1934" s="85">
        <v>34058.996955962881</v>
      </c>
      <c r="K1934" t="s">
        <v>491</v>
      </c>
    </row>
    <row r="1935" spans="2:11" x14ac:dyDescent="0.25">
      <c r="B1935">
        <v>2026</v>
      </c>
      <c r="C1935" t="s">
        <v>483</v>
      </c>
      <c r="D1935">
        <v>1</v>
      </c>
      <c r="E1935" t="s">
        <v>185</v>
      </c>
      <c r="F1935">
        <v>19</v>
      </c>
      <c r="G1935" s="85">
        <v>0</v>
      </c>
      <c r="H1935" s="85">
        <v>12076.490850376749</v>
      </c>
      <c r="I1935" s="85">
        <v>3366.157158234661</v>
      </c>
      <c r="J1935" s="85">
        <v>0</v>
      </c>
      <c r="K1935" t="s">
        <v>491</v>
      </c>
    </row>
    <row r="1936" spans="2:11" x14ac:dyDescent="0.25">
      <c r="B1936">
        <v>2026</v>
      </c>
      <c r="C1936" t="s">
        <v>483</v>
      </c>
      <c r="D1936">
        <v>2</v>
      </c>
      <c r="E1936" t="s">
        <v>185</v>
      </c>
      <c r="F1936">
        <v>19</v>
      </c>
      <c r="G1936" s="85">
        <v>2.9014584668958601</v>
      </c>
      <c r="H1936" s="85">
        <v>12076.490850376749</v>
      </c>
      <c r="I1936" s="85">
        <v>3366.157158234661</v>
      </c>
      <c r="J1936" s="85">
        <v>35039.436628216004</v>
      </c>
      <c r="K1936" t="s">
        <v>491</v>
      </c>
    </row>
    <row r="1937" spans="2:11" x14ac:dyDescent="0.25">
      <c r="B1937">
        <v>2026</v>
      </c>
      <c r="C1937" t="s">
        <v>484</v>
      </c>
      <c r="D1937">
        <v>1</v>
      </c>
      <c r="E1937" t="s">
        <v>185</v>
      </c>
      <c r="F1937">
        <v>19</v>
      </c>
      <c r="G1937" s="85">
        <v>0</v>
      </c>
      <c r="H1937" s="85">
        <v>12076.490850376749</v>
      </c>
      <c r="I1937" s="85">
        <v>3366.157158234661</v>
      </c>
      <c r="J1937" s="85">
        <v>0</v>
      </c>
      <c r="K1937" t="s">
        <v>491</v>
      </c>
    </row>
    <row r="1938" spans="2:11" x14ac:dyDescent="0.25">
      <c r="B1938">
        <v>2026</v>
      </c>
      <c r="C1938" t="s">
        <v>484</v>
      </c>
      <c r="D1938">
        <v>2</v>
      </c>
      <c r="E1938" t="s">
        <v>185</v>
      </c>
      <c r="F1938">
        <v>19</v>
      </c>
      <c r="G1938" s="85">
        <v>2.9826442752900757</v>
      </c>
      <c r="H1938" s="85">
        <v>12076.490850376749</v>
      </c>
      <c r="I1938" s="85">
        <v>3366.157158234661</v>
      </c>
      <c r="J1938" s="85">
        <v>36019.876300469186</v>
      </c>
      <c r="K1938" t="s">
        <v>491</v>
      </c>
    </row>
    <row r="1939" spans="2:11" x14ac:dyDescent="0.25">
      <c r="B1939">
        <v>2026</v>
      </c>
      <c r="C1939" t="s">
        <v>485</v>
      </c>
      <c r="D1939">
        <v>1</v>
      </c>
      <c r="E1939" t="s">
        <v>185</v>
      </c>
      <c r="F1939">
        <v>19</v>
      </c>
      <c r="G1939" s="85">
        <v>0</v>
      </c>
      <c r="H1939" s="85">
        <v>12076.490850376749</v>
      </c>
      <c r="I1939" s="85">
        <v>3366.157158234661</v>
      </c>
      <c r="J1939" s="85">
        <v>0</v>
      </c>
      <c r="K1939" t="s">
        <v>491</v>
      </c>
    </row>
    <row r="1940" spans="2:11" x14ac:dyDescent="0.25">
      <c r="B1940">
        <v>2026</v>
      </c>
      <c r="C1940" t="s">
        <v>485</v>
      </c>
      <c r="D1940">
        <v>2</v>
      </c>
      <c r="E1940" t="s">
        <v>185</v>
      </c>
      <c r="F1940">
        <v>19</v>
      </c>
      <c r="G1940" s="85">
        <v>3.0638300836842856</v>
      </c>
      <c r="H1940" s="85">
        <v>12076.490850376749</v>
      </c>
      <c r="I1940" s="85">
        <v>3366.157158234661</v>
      </c>
      <c r="J1940" s="85">
        <v>37000.315972722303</v>
      </c>
      <c r="K1940" t="s">
        <v>491</v>
      </c>
    </row>
    <row r="1941" spans="2:11" x14ac:dyDescent="0.25">
      <c r="B1941">
        <v>2026</v>
      </c>
      <c r="C1941" t="s">
        <v>486</v>
      </c>
      <c r="D1941">
        <v>1</v>
      </c>
      <c r="E1941" t="s">
        <v>185</v>
      </c>
      <c r="F1941">
        <v>19</v>
      </c>
      <c r="G1941" s="85">
        <v>0</v>
      </c>
      <c r="H1941" s="85">
        <v>12076.490850376749</v>
      </c>
      <c r="I1941" s="85">
        <v>3366.157158234661</v>
      </c>
      <c r="J1941" s="85">
        <v>0</v>
      </c>
      <c r="K1941" t="s">
        <v>491</v>
      </c>
    </row>
    <row r="1942" spans="2:11" x14ac:dyDescent="0.25">
      <c r="B1942">
        <v>2026</v>
      </c>
      <c r="C1942" t="s">
        <v>486</v>
      </c>
      <c r="D1942">
        <v>2</v>
      </c>
      <c r="E1942" t="s">
        <v>185</v>
      </c>
      <c r="F1942">
        <v>19</v>
      </c>
      <c r="G1942" s="85">
        <v>3.1450158920785012</v>
      </c>
      <c r="H1942" s="85">
        <v>12076.490850376749</v>
      </c>
      <c r="I1942" s="85">
        <v>3366.157158234661</v>
      </c>
      <c r="J1942" s="85">
        <v>37980.755644975492</v>
      </c>
      <c r="K1942" t="s">
        <v>491</v>
      </c>
    </row>
    <row r="1943" spans="2:11" x14ac:dyDescent="0.25">
      <c r="B1943">
        <v>2026</v>
      </c>
      <c r="C1943" t="s">
        <v>487</v>
      </c>
      <c r="D1943">
        <v>1</v>
      </c>
      <c r="E1943" t="s">
        <v>185</v>
      </c>
      <c r="F1943">
        <v>19</v>
      </c>
      <c r="G1943" s="85">
        <v>0</v>
      </c>
      <c r="H1943" s="85">
        <v>12076.490850376749</v>
      </c>
      <c r="I1943" s="85">
        <v>3366.157158234661</v>
      </c>
      <c r="J1943" s="85">
        <v>0</v>
      </c>
      <c r="K1943" t="s">
        <v>491</v>
      </c>
    </row>
    <row r="1944" spans="2:11" x14ac:dyDescent="0.25">
      <c r="B1944">
        <v>2026</v>
      </c>
      <c r="C1944" t="s">
        <v>487</v>
      </c>
      <c r="D1944">
        <v>2</v>
      </c>
      <c r="E1944" t="s">
        <v>185</v>
      </c>
      <c r="F1944">
        <v>19</v>
      </c>
      <c r="G1944" s="85">
        <v>3.2262017004727115</v>
      </c>
      <c r="H1944" s="85">
        <v>12076.490850376749</v>
      </c>
      <c r="I1944" s="85">
        <v>3366.157158234661</v>
      </c>
      <c r="J1944" s="85">
        <v>38961.195317228608</v>
      </c>
      <c r="K1944" t="s">
        <v>491</v>
      </c>
    </row>
    <row r="1945" spans="2:11" x14ac:dyDescent="0.25">
      <c r="B1945">
        <v>2026</v>
      </c>
      <c r="C1945" t="s">
        <v>488</v>
      </c>
      <c r="D1945">
        <v>1</v>
      </c>
      <c r="E1945" t="s">
        <v>185</v>
      </c>
      <c r="F1945">
        <v>19</v>
      </c>
      <c r="G1945" s="85">
        <v>0</v>
      </c>
      <c r="H1945" s="85">
        <v>12076.490850376749</v>
      </c>
      <c r="I1945" s="85">
        <v>3366.157158234661</v>
      </c>
      <c r="J1945" s="85">
        <v>0</v>
      </c>
      <c r="K1945" t="s">
        <v>491</v>
      </c>
    </row>
    <row r="1946" spans="2:11" x14ac:dyDescent="0.25">
      <c r="B1946">
        <v>2026</v>
      </c>
      <c r="C1946" t="s">
        <v>488</v>
      </c>
      <c r="D1946">
        <v>2</v>
      </c>
      <c r="E1946" t="s">
        <v>185</v>
      </c>
      <c r="F1946">
        <v>19</v>
      </c>
      <c r="G1946" s="85">
        <v>3.3073875088669267</v>
      </c>
      <c r="H1946" s="85">
        <v>12076.490850376749</v>
      </c>
      <c r="I1946" s="85">
        <v>3366.157158234661</v>
      </c>
      <c r="J1946" s="85">
        <v>39941.63498948179</v>
      </c>
      <c r="K1946" t="s">
        <v>491</v>
      </c>
    </row>
    <row r="1947" spans="2:11" x14ac:dyDescent="0.25">
      <c r="B1947">
        <v>2026</v>
      </c>
      <c r="C1947" t="s">
        <v>489</v>
      </c>
      <c r="D1947">
        <v>1</v>
      </c>
      <c r="E1947" t="s">
        <v>185</v>
      </c>
      <c r="F1947">
        <v>19</v>
      </c>
      <c r="G1947" s="85">
        <v>0</v>
      </c>
      <c r="H1947" s="85">
        <v>12076.490850376749</v>
      </c>
      <c r="I1947" s="85">
        <v>3366.157158234661</v>
      </c>
      <c r="J1947" s="85">
        <v>0</v>
      </c>
      <c r="K1947" t="s">
        <v>491</v>
      </c>
    </row>
    <row r="1948" spans="2:11" x14ac:dyDescent="0.25">
      <c r="B1948">
        <v>2026</v>
      </c>
      <c r="C1948" t="s">
        <v>489</v>
      </c>
      <c r="D1948">
        <v>2</v>
      </c>
      <c r="E1948" t="s">
        <v>185</v>
      </c>
      <c r="F1948">
        <v>19</v>
      </c>
      <c r="G1948" s="85">
        <v>3.388573317261137</v>
      </c>
      <c r="H1948" s="85">
        <v>12076.490850376749</v>
      </c>
      <c r="I1948" s="85">
        <v>3366.157158234661</v>
      </c>
      <c r="J1948" s="85">
        <v>40922.074661734907</v>
      </c>
      <c r="K1948" t="s">
        <v>491</v>
      </c>
    </row>
    <row r="1949" spans="2:11" x14ac:dyDescent="0.25">
      <c r="B1949">
        <v>2026</v>
      </c>
      <c r="C1949" t="s">
        <v>490</v>
      </c>
      <c r="D1949">
        <v>1</v>
      </c>
      <c r="E1949" t="s">
        <v>185</v>
      </c>
      <c r="F1949">
        <v>19</v>
      </c>
      <c r="G1949" s="85">
        <v>0</v>
      </c>
      <c r="H1949" s="85">
        <v>12076.490850376749</v>
      </c>
      <c r="I1949" s="85">
        <v>3366.157158234661</v>
      </c>
      <c r="J1949" s="85">
        <v>0</v>
      </c>
      <c r="K1949" t="s">
        <v>491</v>
      </c>
    </row>
    <row r="1950" spans="2:11" x14ac:dyDescent="0.25">
      <c r="B1950">
        <v>2026</v>
      </c>
      <c r="C1950" t="s">
        <v>490</v>
      </c>
      <c r="D1950">
        <v>2</v>
      </c>
      <c r="E1950" t="s">
        <v>185</v>
      </c>
      <c r="F1950">
        <v>19</v>
      </c>
      <c r="G1950" s="85">
        <v>3.4697591256553526</v>
      </c>
      <c r="H1950" s="85">
        <v>12076.490850376749</v>
      </c>
      <c r="I1950" s="85">
        <v>3366.157158234661</v>
      </c>
      <c r="J1950" s="85">
        <v>41902.514333988096</v>
      </c>
      <c r="K1950" t="s">
        <v>491</v>
      </c>
    </row>
    <row r="1951" spans="2:11" x14ac:dyDescent="0.25">
      <c r="B1951">
        <v>2026</v>
      </c>
      <c r="C1951" t="s">
        <v>479</v>
      </c>
      <c r="D1951">
        <v>1</v>
      </c>
      <c r="E1951" t="s">
        <v>114</v>
      </c>
      <c r="F1951">
        <v>32</v>
      </c>
      <c r="G1951" s="85">
        <v>2.1551957336630974</v>
      </c>
      <c r="H1951" s="85">
        <v>9626.5957446808516</v>
      </c>
      <c r="I1951" s="85">
        <v>2722.7836879432625</v>
      </c>
      <c r="J1951" s="85">
        <v>20747.198078635498</v>
      </c>
      <c r="K1951" t="s">
        <v>492</v>
      </c>
    </row>
    <row r="1952" spans="2:11" x14ac:dyDescent="0.25">
      <c r="B1952">
        <v>2026</v>
      </c>
      <c r="C1952" t="s">
        <v>479</v>
      </c>
      <c r="D1952">
        <v>2</v>
      </c>
      <c r="E1952" t="s">
        <v>114</v>
      </c>
      <c r="F1952">
        <v>32</v>
      </c>
      <c r="G1952" s="85">
        <v>0</v>
      </c>
      <c r="H1952" s="85">
        <v>9626.5957446808516</v>
      </c>
      <c r="I1952" s="85">
        <v>2722.7836879432625</v>
      </c>
      <c r="J1952" s="85">
        <v>0</v>
      </c>
      <c r="K1952" t="s">
        <v>492</v>
      </c>
    </row>
    <row r="1953" spans="2:11" x14ac:dyDescent="0.25">
      <c r="B1953">
        <v>2026</v>
      </c>
      <c r="C1953" t="s">
        <v>480</v>
      </c>
      <c r="D1953">
        <v>1</v>
      </c>
      <c r="E1953" t="s">
        <v>114</v>
      </c>
      <c r="F1953">
        <v>32</v>
      </c>
      <c r="G1953" s="85">
        <v>2.1417990235859397</v>
      </c>
      <c r="H1953" s="85">
        <v>9626.5957446808516</v>
      </c>
      <c r="I1953" s="85">
        <v>2722.7836879432625</v>
      </c>
      <c r="J1953" s="85">
        <v>20618.23336641401</v>
      </c>
      <c r="K1953" t="s">
        <v>492</v>
      </c>
    </row>
    <row r="1954" spans="2:11" x14ac:dyDescent="0.25">
      <c r="B1954">
        <v>2026</v>
      </c>
      <c r="C1954" t="s">
        <v>480</v>
      </c>
      <c r="D1954">
        <v>2</v>
      </c>
      <c r="E1954" t="s">
        <v>114</v>
      </c>
      <c r="F1954">
        <v>32</v>
      </c>
      <c r="G1954" s="85">
        <v>0</v>
      </c>
      <c r="H1954" s="85">
        <v>9626.5957446808516</v>
      </c>
      <c r="I1954" s="85">
        <v>2722.7836879432625</v>
      </c>
      <c r="J1954" s="85">
        <v>0</v>
      </c>
      <c r="K1954" t="s">
        <v>492</v>
      </c>
    </row>
    <row r="1955" spans="2:11" x14ac:dyDescent="0.25">
      <c r="B1955">
        <v>2026</v>
      </c>
      <c r="C1955" t="s">
        <v>481</v>
      </c>
      <c r="D1955">
        <v>1</v>
      </c>
      <c r="E1955" t="s">
        <v>114</v>
      </c>
      <c r="F1955">
        <v>32</v>
      </c>
      <c r="G1955" s="85">
        <v>2.1284023135087775</v>
      </c>
      <c r="H1955" s="85">
        <v>9626.5957446808516</v>
      </c>
      <c r="I1955" s="85">
        <v>2722.7836879432625</v>
      </c>
      <c r="J1955" s="85">
        <v>20489.268654192478</v>
      </c>
      <c r="K1955" t="s">
        <v>492</v>
      </c>
    </row>
    <row r="1956" spans="2:11" x14ac:dyDescent="0.25">
      <c r="B1956">
        <v>2026</v>
      </c>
      <c r="C1956" t="s">
        <v>481</v>
      </c>
      <c r="D1956">
        <v>2</v>
      </c>
      <c r="E1956" t="s">
        <v>114</v>
      </c>
      <c r="F1956">
        <v>32</v>
      </c>
      <c r="G1956" s="85">
        <v>0</v>
      </c>
      <c r="H1956" s="85">
        <v>9626.5957446808516</v>
      </c>
      <c r="I1956" s="85">
        <v>2722.7836879432625</v>
      </c>
      <c r="J1956" s="85">
        <v>0</v>
      </c>
      <c r="K1956" t="s">
        <v>492</v>
      </c>
    </row>
    <row r="1957" spans="2:11" x14ac:dyDescent="0.25">
      <c r="B1957">
        <v>2026</v>
      </c>
      <c r="C1957" t="s">
        <v>482</v>
      </c>
      <c r="D1957">
        <v>1</v>
      </c>
      <c r="E1957" t="s">
        <v>114</v>
      </c>
      <c r="F1957">
        <v>32</v>
      </c>
      <c r="G1957" s="85">
        <v>2.1150056034316194</v>
      </c>
      <c r="H1957" s="85">
        <v>9626.5957446808516</v>
      </c>
      <c r="I1957" s="85">
        <v>2722.7836879432625</v>
      </c>
      <c r="J1957" s="85">
        <v>20360.303941970982</v>
      </c>
      <c r="K1957" t="s">
        <v>492</v>
      </c>
    </row>
    <row r="1958" spans="2:11" x14ac:dyDescent="0.25">
      <c r="B1958">
        <v>2026</v>
      </c>
      <c r="C1958" t="s">
        <v>482</v>
      </c>
      <c r="D1958">
        <v>2</v>
      </c>
      <c r="E1958" t="s">
        <v>114</v>
      </c>
      <c r="F1958">
        <v>32</v>
      </c>
      <c r="G1958" s="85">
        <v>0</v>
      </c>
      <c r="H1958" s="85">
        <v>9626.5957446808516</v>
      </c>
      <c r="I1958" s="85">
        <v>2722.7836879432625</v>
      </c>
      <c r="J1958" s="85">
        <v>0</v>
      </c>
      <c r="K1958" t="s">
        <v>492</v>
      </c>
    </row>
    <row r="1959" spans="2:11" x14ac:dyDescent="0.25">
      <c r="B1959">
        <v>2026</v>
      </c>
      <c r="C1959" t="s">
        <v>483</v>
      </c>
      <c r="D1959">
        <v>1</v>
      </c>
      <c r="E1959" t="s">
        <v>114</v>
      </c>
      <c r="F1959">
        <v>32</v>
      </c>
      <c r="G1959" s="85">
        <v>2.1016088933544577</v>
      </c>
      <c r="H1959" s="85">
        <v>9626.5957446808516</v>
      </c>
      <c r="I1959" s="85">
        <v>2722.7836879432625</v>
      </c>
      <c r="J1959" s="85">
        <v>20231.339229749457</v>
      </c>
      <c r="K1959" t="s">
        <v>492</v>
      </c>
    </row>
    <row r="1960" spans="2:11" x14ac:dyDescent="0.25">
      <c r="B1960">
        <v>2026</v>
      </c>
      <c r="C1960" t="s">
        <v>483</v>
      </c>
      <c r="D1960">
        <v>2</v>
      </c>
      <c r="E1960" t="s">
        <v>114</v>
      </c>
      <c r="F1960">
        <v>32</v>
      </c>
      <c r="G1960" s="85">
        <v>0</v>
      </c>
      <c r="H1960" s="85">
        <v>9626.5957446808516</v>
      </c>
      <c r="I1960" s="85">
        <v>2722.7836879432625</v>
      </c>
      <c r="J1960" s="85">
        <v>0</v>
      </c>
      <c r="K1960" t="s">
        <v>492</v>
      </c>
    </row>
    <row r="1961" spans="2:11" x14ac:dyDescent="0.25">
      <c r="B1961">
        <v>2026</v>
      </c>
      <c r="C1961" t="s">
        <v>484</v>
      </c>
      <c r="D1961">
        <v>1</v>
      </c>
      <c r="E1961" t="s">
        <v>114</v>
      </c>
      <c r="F1961">
        <v>32</v>
      </c>
      <c r="G1961" s="85">
        <v>2.0882121832772995</v>
      </c>
      <c r="H1961" s="85">
        <v>9626.5957446808516</v>
      </c>
      <c r="I1961" s="85">
        <v>2722.7836879432625</v>
      </c>
      <c r="J1961" s="85">
        <v>20102.374517527962</v>
      </c>
      <c r="K1961" t="s">
        <v>492</v>
      </c>
    </row>
    <row r="1962" spans="2:11" x14ac:dyDescent="0.25">
      <c r="B1962">
        <v>2026</v>
      </c>
      <c r="C1962" t="s">
        <v>484</v>
      </c>
      <c r="D1962">
        <v>2</v>
      </c>
      <c r="E1962" t="s">
        <v>114</v>
      </c>
      <c r="F1962">
        <v>32</v>
      </c>
      <c r="G1962" s="85">
        <v>0</v>
      </c>
      <c r="H1962" s="85">
        <v>9626.5957446808516</v>
      </c>
      <c r="I1962" s="85">
        <v>2722.7836879432625</v>
      </c>
      <c r="J1962" s="85">
        <v>0</v>
      </c>
      <c r="K1962" t="s">
        <v>492</v>
      </c>
    </row>
    <row r="1963" spans="2:11" x14ac:dyDescent="0.25">
      <c r="B1963">
        <v>2026</v>
      </c>
      <c r="C1963" t="s">
        <v>485</v>
      </c>
      <c r="D1963">
        <v>1</v>
      </c>
      <c r="E1963" t="s">
        <v>114</v>
      </c>
      <c r="F1963">
        <v>32</v>
      </c>
      <c r="G1963" s="85">
        <v>2.0748154732001378</v>
      </c>
      <c r="H1963" s="85">
        <v>9626.5957446808516</v>
      </c>
      <c r="I1963" s="85">
        <v>2722.7836879432625</v>
      </c>
      <c r="J1963" s="85">
        <v>19973.409805306434</v>
      </c>
      <c r="K1963" t="s">
        <v>492</v>
      </c>
    </row>
    <row r="1964" spans="2:11" x14ac:dyDescent="0.25">
      <c r="B1964">
        <v>2026</v>
      </c>
      <c r="C1964" t="s">
        <v>485</v>
      </c>
      <c r="D1964">
        <v>2</v>
      </c>
      <c r="E1964" t="s">
        <v>114</v>
      </c>
      <c r="F1964">
        <v>32</v>
      </c>
      <c r="G1964" s="85">
        <v>0</v>
      </c>
      <c r="H1964" s="85">
        <v>9626.5957446808516</v>
      </c>
      <c r="I1964" s="85">
        <v>2722.7836879432625</v>
      </c>
      <c r="J1964" s="85">
        <v>0</v>
      </c>
      <c r="K1964" t="s">
        <v>492</v>
      </c>
    </row>
    <row r="1965" spans="2:11" x14ac:dyDescent="0.25">
      <c r="B1965">
        <v>2026</v>
      </c>
      <c r="C1965" t="s">
        <v>486</v>
      </c>
      <c r="D1965">
        <v>1</v>
      </c>
      <c r="E1965" t="s">
        <v>114</v>
      </c>
      <c r="F1965">
        <v>32</v>
      </c>
      <c r="G1965" s="85">
        <v>2.0614187631229797</v>
      </c>
      <c r="H1965" s="85">
        <v>9626.5957446808516</v>
      </c>
      <c r="I1965" s="85">
        <v>2722.7836879432625</v>
      </c>
      <c r="J1965" s="85">
        <v>19844.445093084942</v>
      </c>
      <c r="K1965" t="s">
        <v>492</v>
      </c>
    </row>
    <row r="1966" spans="2:11" x14ac:dyDescent="0.25">
      <c r="B1966">
        <v>2026</v>
      </c>
      <c r="C1966" t="s">
        <v>486</v>
      </c>
      <c r="D1966">
        <v>2</v>
      </c>
      <c r="E1966" t="s">
        <v>114</v>
      </c>
      <c r="F1966">
        <v>32</v>
      </c>
      <c r="G1966" s="85">
        <v>0</v>
      </c>
      <c r="H1966" s="85">
        <v>9626.5957446808516</v>
      </c>
      <c r="I1966" s="85">
        <v>2722.7836879432625</v>
      </c>
      <c r="J1966" s="85">
        <v>0</v>
      </c>
      <c r="K1966" t="s">
        <v>492</v>
      </c>
    </row>
    <row r="1967" spans="2:11" x14ac:dyDescent="0.25">
      <c r="B1967">
        <v>2026</v>
      </c>
      <c r="C1967" t="s">
        <v>487</v>
      </c>
      <c r="D1967">
        <v>1</v>
      </c>
      <c r="E1967" t="s">
        <v>114</v>
      </c>
      <c r="F1967">
        <v>32</v>
      </c>
      <c r="G1967" s="85">
        <v>2.048022053045818</v>
      </c>
      <c r="H1967" s="85">
        <v>9626.5957446808516</v>
      </c>
      <c r="I1967" s="85">
        <v>2722.7836879432625</v>
      </c>
      <c r="J1967" s="85">
        <v>19715.480380863413</v>
      </c>
      <c r="K1967" t="s">
        <v>492</v>
      </c>
    </row>
    <row r="1968" spans="2:11" x14ac:dyDescent="0.25">
      <c r="B1968">
        <v>2026</v>
      </c>
      <c r="C1968" t="s">
        <v>487</v>
      </c>
      <c r="D1968">
        <v>2</v>
      </c>
      <c r="E1968" t="s">
        <v>114</v>
      </c>
      <c r="F1968">
        <v>32</v>
      </c>
      <c r="G1968" s="85">
        <v>0</v>
      </c>
      <c r="H1968" s="85">
        <v>9626.5957446808516</v>
      </c>
      <c r="I1968" s="85">
        <v>2722.7836879432625</v>
      </c>
      <c r="J1968" s="85">
        <v>0</v>
      </c>
      <c r="K1968" t="s">
        <v>492</v>
      </c>
    </row>
    <row r="1969" spans="2:11" x14ac:dyDescent="0.25">
      <c r="B1969">
        <v>2026</v>
      </c>
      <c r="C1969" t="s">
        <v>488</v>
      </c>
      <c r="D1969">
        <v>1</v>
      </c>
      <c r="E1969" t="s">
        <v>114</v>
      </c>
      <c r="F1969">
        <v>32</v>
      </c>
      <c r="G1969" s="85">
        <v>2.0346253429686603</v>
      </c>
      <c r="H1969" s="85">
        <v>9626.5957446808516</v>
      </c>
      <c r="I1969" s="85">
        <v>2722.7836879432625</v>
      </c>
      <c r="J1969" s="85">
        <v>19586.515668641921</v>
      </c>
      <c r="K1969" t="s">
        <v>492</v>
      </c>
    </row>
    <row r="1970" spans="2:11" x14ac:dyDescent="0.25">
      <c r="B1970">
        <v>2026</v>
      </c>
      <c r="C1970" t="s">
        <v>488</v>
      </c>
      <c r="D1970">
        <v>2</v>
      </c>
      <c r="E1970" t="s">
        <v>114</v>
      </c>
      <c r="F1970">
        <v>32</v>
      </c>
      <c r="G1970" s="85">
        <v>0</v>
      </c>
      <c r="H1970" s="85">
        <v>9626.5957446808516</v>
      </c>
      <c r="I1970" s="85">
        <v>2722.7836879432625</v>
      </c>
      <c r="J1970" s="85">
        <v>0</v>
      </c>
      <c r="K1970" t="s">
        <v>492</v>
      </c>
    </row>
    <row r="1971" spans="2:11" x14ac:dyDescent="0.25">
      <c r="B1971">
        <v>2026</v>
      </c>
      <c r="C1971" t="s">
        <v>489</v>
      </c>
      <c r="D1971">
        <v>1</v>
      </c>
      <c r="E1971" t="s">
        <v>114</v>
      </c>
      <c r="F1971">
        <v>32</v>
      </c>
      <c r="G1971" s="85">
        <v>2.0212286328914981</v>
      </c>
      <c r="H1971" s="85">
        <v>9626.5957446808516</v>
      </c>
      <c r="I1971" s="85">
        <v>2722.7836879432625</v>
      </c>
      <c r="J1971" s="85">
        <v>19457.550956420389</v>
      </c>
      <c r="K1971" t="s">
        <v>492</v>
      </c>
    </row>
    <row r="1972" spans="2:11" x14ac:dyDescent="0.25">
      <c r="B1972">
        <v>2026</v>
      </c>
      <c r="C1972" t="s">
        <v>489</v>
      </c>
      <c r="D1972">
        <v>2</v>
      </c>
      <c r="E1972" t="s">
        <v>114</v>
      </c>
      <c r="F1972">
        <v>32</v>
      </c>
      <c r="G1972" s="85">
        <v>0</v>
      </c>
      <c r="H1972" s="85">
        <v>9626.5957446808516</v>
      </c>
      <c r="I1972" s="85">
        <v>2722.7836879432625</v>
      </c>
      <c r="J1972" s="85">
        <v>0</v>
      </c>
      <c r="K1972" t="s">
        <v>492</v>
      </c>
    </row>
    <row r="1973" spans="2:11" x14ac:dyDescent="0.25">
      <c r="B1973">
        <v>2026</v>
      </c>
      <c r="C1973" t="s">
        <v>490</v>
      </c>
      <c r="D1973">
        <v>1</v>
      </c>
      <c r="E1973" t="s">
        <v>114</v>
      </c>
      <c r="F1973">
        <v>32</v>
      </c>
      <c r="G1973" s="85">
        <v>2.00783192281434</v>
      </c>
      <c r="H1973" s="85">
        <v>9626.5957446808516</v>
      </c>
      <c r="I1973" s="85">
        <v>2722.7836879432625</v>
      </c>
      <c r="J1973" s="85">
        <v>19328.586244198897</v>
      </c>
      <c r="K1973" t="s">
        <v>492</v>
      </c>
    </row>
    <row r="1974" spans="2:11" x14ac:dyDescent="0.25">
      <c r="B1974">
        <v>2026</v>
      </c>
      <c r="C1974" t="s">
        <v>490</v>
      </c>
      <c r="D1974">
        <v>2</v>
      </c>
      <c r="E1974" t="s">
        <v>114</v>
      </c>
      <c r="F1974">
        <v>32</v>
      </c>
      <c r="G1974" s="85">
        <v>0</v>
      </c>
      <c r="H1974" s="85">
        <v>9626.5957446808516</v>
      </c>
      <c r="I1974" s="85">
        <v>2722.7836879432625</v>
      </c>
      <c r="J1974" s="85">
        <v>0</v>
      </c>
      <c r="K1974" t="s">
        <v>492</v>
      </c>
    </row>
    <row r="1975" spans="2:11" x14ac:dyDescent="0.25">
      <c r="B1975">
        <v>2026</v>
      </c>
      <c r="C1975" t="s">
        <v>479</v>
      </c>
      <c r="D1975">
        <v>1</v>
      </c>
      <c r="E1975" t="s">
        <v>148</v>
      </c>
      <c r="F1975">
        <v>24</v>
      </c>
      <c r="G1975" s="85">
        <v>7.8150384709758258</v>
      </c>
      <c r="H1975" s="85">
        <v>9379.6906330564307</v>
      </c>
      <c r="I1975" s="85">
        <v>2699.8138069321112</v>
      </c>
      <c r="J1975" s="85">
        <v>73302.643143187597</v>
      </c>
      <c r="K1975" t="s">
        <v>492</v>
      </c>
    </row>
    <row r="1976" spans="2:11" x14ac:dyDescent="0.25">
      <c r="B1976">
        <v>2026</v>
      </c>
      <c r="C1976" t="s">
        <v>479</v>
      </c>
      <c r="D1976">
        <v>2</v>
      </c>
      <c r="E1976" t="s">
        <v>148</v>
      </c>
      <c r="F1976">
        <v>24</v>
      </c>
      <c r="G1976" s="85">
        <v>3.7627963008402121</v>
      </c>
      <c r="H1976" s="85">
        <v>9379.6906330564307</v>
      </c>
      <c r="I1976" s="85">
        <v>2699.8138069321112</v>
      </c>
      <c r="J1976" s="85">
        <v>35293.865217090322</v>
      </c>
      <c r="K1976" t="s">
        <v>492</v>
      </c>
    </row>
    <row r="1977" spans="2:11" x14ac:dyDescent="0.25">
      <c r="B1977">
        <v>2026</v>
      </c>
      <c r="C1977" t="s">
        <v>480</v>
      </c>
      <c r="D1977">
        <v>1</v>
      </c>
      <c r="E1977" t="s">
        <v>148</v>
      </c>
      <c r="F1977">
        <v>24</v>
      </c>
      <c r="G1977" s="85">
        <v>7.8581857900919756</v>
      </c>
      <c r="H1977" s="85">
        <v>9379.6906330564307</v>
      </c>
      <c r="I1977" s="85">
        <v>2699.8138069321112</v>
      </c>
      <c r="J1977" s="85">
        <v>73707.351648142852</v>
      </c>
      <c r="K1977" t="s">
        <v>492</v>
      </c>
    </row>
    <row r="1978" spans="2:11" x14ac:dyDescent="0.25">
      <c r="B1978">
        <v>2026</v>
      </c>
      <c r="C1978" t="s">
        <v>480</v>
      </c>
      <c r="D1978">
        <v>2</v>
      </c>
      <c r="E1978" t="s">
        <v>148</v>
      </c>
      <c r="F1978">
        <v>24</v>
      </c>
      <c r="G1978" s="85">
        <v>3.7835709359702099</v>
      </c>
      <c r="H1978" s="85">
        <v>9379.6906330564307</v>
      </c>
      <c r="I1978" s="85">
        <v>2699.8138069321112</v>
      </c>
      <c r="J1978" s="85">
        <v>35488.724867624333</v>
      </c>
      <c r="K1978" t="s">
        <v>492</v>
      </c>
    </row>
    <row r="1979" spans="2:11" x14ac:dyDescent="0.25">
      <c r="B1979">
        <v>2026</v>
      </c>
      <c r="C1979" t="s">
        <v>481</v>
      </c>
      <c r="D1979">
        <v>1</v>
      </c>
      <c r="E1979" t="s">
        <v>148</v>
      </c>
      <c r="F1979">
        <v>24</v>
      </c>
      <c r="G1979" s="85">
        <v>7.9013331092081254</v>
      </c>
      <c r="H1979" s="85">
        <v>9379.6906330564307</v>
      </c>
      <c r="I1979" s="85">
        <v>2699.8138069321112</v>
      </c>
      <c r="J1979" s="85">
        <v>74112.060153098093</v>
      </c>
      <c r="K1979" t="s">
        <v>492</v>
      </c>
    </row>
    <row r="1980" spans="2:11" x14ac:dyDescent="0.25">
      <c r="B1980">
        <v>2026</v>
      </c>
      <c r="C1980" t="s">
        <v>481</v>
      </c>
      <c r="D1980">
        <v>2</v>
      </c>
      <c r="E1980" t="s">
        <v>148</v>
      </c>
      <c r="F1980">
        <v>24</v>
      </c>
      <c r="G1980" s="85">
        <v>3.8043455711002077</v>
      </c>
      <c r="H1980" s="85">
        <v>9379.6906330564307</v>
      </c>
      <c r="I1980" s="85">
        <v>2699.8138069321112</v>
      </c>
      <c r="J1980" s="85">
        <v>35683.584518158335</v>
      </c>
      <c r="K1980" t="s">
        <v>492</v>
      </c>
    </row>
    <row r="1981" spans="2:11" x14ac:dyDescent="0.25">
      <c r="B1981">
        <v>2026</v>
      </c>
      <c r="C1981" t="s">
        <v>482</v>
      </c>
      <c r="D1981">
        <v>1</v>
      </c>
      <c r="E1981" t="s">
        <v>148</v>
      </c>
      <c r="F1981">
        <v>24</v>
      </c>
      <c r="G1981" s="85">
        <v>7.9444804283242734</v>
      </c>
      <c r="H1981" s="85">
        <v>9379.6906330564307</v>
      </c>
      <c r="I1981" s="85">
        <v>2699.8138069321112</v>
      </c>
      <c r="J1981" s="85">
        <v>74516.768658053334</v>
      </c>
      <c r="K1981" t="s">
        <v>492</v>
      </c>
    </row>
    <row r="1982" spans="2:11" x14ac:dyDescent="0.25">
      <c r="B1982">
        <v>2026</v>
      </c>
      <c r="C1982" t="s">
        <v>482</v>
      </c>
      <c r="D1982">
        <v>2</v>
      </c>
      <c r="E1982" t="s">
        <v>148</v>
      </c>
      <c r="F1982">
        <v>24</v>
      </c>
      <c r="G1982" s="85">
        <v>3.8251202062302054</v>
      </c>
      <c r="H1982" s="85">
        <v>9379.6906330564307</v>
      </c>
      <c r="I1982" s="85">
        <v>2699.8138069321112</v>
      </c>
      <c r="J1982" s="85">
        <v>35878.444168692338</v>
      </c>
      <c r="K1982" t="s">
        <v>492</v>
      </c>
    </row>
    <row r="1983" spans="2:11" x14ac:dyDescent="0.25">
      <c r="B1983">
        <v>2026</v>
      </c>
      <c r="C1983" t="s">
        <v>483</v>
      </c>
      <c r="D1983">
        <v>1</v>
      </c>
      <c r="E1983" t="s">
        <v>148</v>
      </c>
      <c r="F1983">
        <v>24</v>
      </c>
      <c r="G1983" s="85">
        <v>7.9876277474404249</v>
      </c>
      <c r="H1983" s="85">
        <v>9379.6906330564307</v>
      </c>
      <c r="I1983" s="85">
        <v>2699.8138069321112</v>
      </c>
      <c r="J1983" s="85">
        <v>74921.477163008589</v>
      </c>
      <c r="K1983" t="s">
        <v>492</v>
      </c>
    </row>
    <row r="1984" spans="2:11" x14ac:dyDescent="0.25">
      <c r="B1984">
        <v>2026</v>
      </c>
      <c r="C1984" t="s">
        <v>483</v>
      </c>
      <c r="D1984">
        <v>2</v>
      </c>
      <c r="E1984" t="s">
        <v>148</v>
      </c>
      <c r="F1984">
        <v>24</v>
      </c>
      <c r="G1984" s="85">
        <v>3.8458948413602032</v>
      </c>
      <c r="H1984" s="85">
        <v>9379.6906330564307</v>
      </c>
      <c r="I1984" s="85">
        <v>2699.8138069321112</v>
      </c>
      <c r="J1984" s="85">
        <v>36073.303819226348</v>
      </c>
      <c r="K1984" t="s">
        <v>492</v>
      </c>
    </row>
    <row r="1985" spans="2:11" x14ac:dyDescent="0.25">
      <c r="B1985">
        <v>2026</v>
      </c>
      <c r="C1985" t="s">
        <v>484</v>
      </c>
      <c r="D1985">
        <v>1</v>
      </c>
      <c r="E1985" t="s">
        <v>148</v>
      </c>
      <c r="F1985">
        <v>24</v>
      </c>
      <c r="G1985" s="85">
        <v>8.0307750665565738</v>
      </c>
      <c r="H1985" s="85">
        <v>9379.6906330564307</v>
      </c>
      <c r="I1985" s="85">
        <v>2699.8138069321112</v>
      </c>
      <c r="J1985" s="85">
        <v>75326.185667963829</v>
      </c>
      <c r="K1985" t="s">
        <v>492</v>
      </c>
    </row>
    <row r="1986" spans="2:11" x14ac:dyDescent="0.25">
      <c r="B1986">
        <v>2026</v>
      </c>
      <c r="C1986" t="s">
        <v>484</v>
      </c>
      <c r="D1986">
        <v>2</v>
      </c>
      <c r="E1986" t="s">
        <v>148</v>
      </c>
      <c r="F1986">
        <v>24</v>
      </c>
      <c r="G1986" s="85">
        <v>3.8666694764902019</v>
      </c>
      <c r="H1986" s="85">
        <v>9379.6906330564307</v>
      </c>
      <c r="I1986" s="85">
        <v>2699.8138069321112</v>
      </c>
      <c r="J1986" s="85">
        <v>36268.163469760359</v>
      </c>
      <c r="K1986" t="s">
        <v>492</v>
      </c>
    </row>
    <row r="1987" spans="2:11" x14ac:dyDescent="0.25">
      <c r="B1987">
        <v>2026</v>
      </c>
      <c r="C1987" t="s">
        <v>485</v>
      </c>
      <c r="D1987">
        <v>1</v>
      </c>
      <c r="E1987" t="s">
        <v>148</v>
      </c>
      <c r="F1987">
        <v>24</v>
      </c>
      <c r="G1987" s="85">
        <v>8.0739223856727254</v>
      </c>
      <c r="H1987" s="85">
        <v>9379.6906330564307</v>
      </c>
      <c r="I1987" s="85">
        <v>2699.8138069321112</v>
      </c>
      <c r="J1987" s="85">
        <v>75730.894172919099</v>
      </c>
      <c r="K1987" t="s">
        <v>492</v>
      </c>
    </row>
    <row r="1988" spans="2:11" x14ac:dyDescent="0.25">
      <c r="B1988">
        <v>2026</v>
      </c>
      <c r="C1988" t="s">
        <v>485</v>
      </c>
      <c r="D1988">
        <v>2</v>
      </c>
      <c r="E1988" t="s">
        <v>148</v>
      </c>
      <c r="F1988">
        <v>24</v>
      </c>
      <c r="G1988" s="85">
        <v>3.8874441116201996</v>
      </c>
      <c r="H1988" s="85">
        <v>9379.6906330564307</v>
      </c>
      <c r="I1988" s="85">
        <v>2699.8138069321112</v>
      </c>
      <c r="J1988" s="85">
        <v>36463.023120294361</v>
      </c>
      <c r="K1988" t="s">
        <v>492</v>
      </c>
    </row>
    <row r="1989" spans="2:11" x14ac:dyDescent="0.25">
      <c r="B1989">
        <v>2026</v>
      </c>
      <c r="C1989" t="s">
        <v>486</v>
      </c>
      <c r="D1989">
        <v>1</v>
      </c>
      <c r="E1989" t="s">
        <v>148</v>
      </c>
      <c r="F1989">
        <v>24</v>
      </c>
      <c r="G1989" s="85">
        <v>8.1170697047888751</v>
      </c>
      <c r="H1989" s="85">
        <v>9379.6906330564307</v>
      </c>
      <c r="I1989" s="85">
        <v>2699.8138069321112</v>
      </c>
      <c r="J1989" s="85">
        <v>76135.60267787434</v>
      </c>
      <c r="K1989" t="s">
        <v>492</v>
      </c>
    </row>
    <row r="1990" spans="2:11" x14ac:dyDescent="0.25">
      <c r="B1990">
        <v>2026</v>
      </c>
      <c r="C1990" t="s">
        <v>486</v>
      </c>
      <c r="D1990">
        <v>2</v>
      </c>
      <c r="E1990" t="s">
        <v>148</v>
      </c>
      <c r="F1990">
        <v>24</v>
      </c>
      <c r="G1990" s="85">
        <v>3.9082187467501974</v>
      </c>
      <c r="H1990" s="85">
        <v>9379.6906330564307</v>
      </c>
      <c r="I1990" s="85">
        <v>2699.8138069321112</v>
      </c>
      <c r="J1990" s="85">
        <v>36657.882770828372</v>
      </c>
      <c r="K1990" t="s">
        <v>492</v>
      </c>
    </row>
    <row r="1991" spans="2:11" x14ac:dyDescent="0.25">
      <c r="B1991">
        <v>2026</v>
      </c>
      <c r="C1991" t="s">
        <v>487</v>
      </c>
      <c r="D1991">
        <v>1</v>
      </c>
      <c r="E1991" t="s">
        <v>148</v>
      </c>
      <c r="F1991">
        <v>24</v>
      </c>
      <c r="G1991" s="85">
        <v>8.1602170239050249</v>
      </c>
      <c r="H1991" s="85">
        <v>9379.6906330564307</v>
      </c>
      <c r="I1991" s="85">
        <v>2699.8138069321112</v>
      </c>
      <c r="J1991" s="85">
        <v>76540.311182829581</v>
      </c>
      <c r="K1991" t="s">
        <v>492</v>
      </c>
    </row>
    <row r="1992" spans="2:11" x14ac:dyDescent="0.25">
      <c r="B1992">
        <v>2026</v>
      </c>
      <c r="C1992" t="s">
        <v>487</v>
      </c>
      <c r="D1992">
        <v>2</v>
      </c>
      <c r="E1992" t="s">
        <v>148</v>
      </c>
      <c r="F1992">
        <v>24</v>
      </c>
      <c r="G1992" s="85">
        <v>3.928993381880197</v>
      </c>
      <c r="H1992" s="85">
        <v>9379.6906330564307</v>
      </c>
      <c r="I1992" s="85">
        <v>2699.8138069321112</v>
      </c>
      <c r="J1992" s="85">
        <v>36852.742421362389</v>
      </c>
      <c r="K1992" t="s">
        <v>492</v>
      </c>
    </row>
    <row r="1993" spans="2:11" x14ac:dyDescent="0.25">
      <c r="B1993">
        <v>2026</v>
      </c>
      <c r="C1993" t="s">
        <v>488</v>
      </c>
      <c r="D1993">
        <v>1</v>
      </c>
      <c r="E1993" t="s">
        <v>148</v>
      </c>
      <c r="F1993">
        <v>24</v>
      </c>
      <c r="G1993" s="85">
        <v>8.2033643430211747</v>
      </c>
      <c r="H1993" s="85">
        <v>9379.6906330564307</v>
      </c>
      <c r="I1993" s="85">
        <v>2699.8138069321112</v>
      </c>
      <c r="J1993" s="85">
        <v>76945.019687784836</v>
      </c>
      <c r="K1993" t="s">
        <v>492</v>
      </c>
    </row>
    <row r="1994" spans="2:11" x14ac:dyDescent="0.25">
      <c r="B1994">
        <v>2026</v>
      </c>
      <c r="C1994" t="s">
        <v>488</v>
      </c>
      <c r="D1994">
        <v>2</v>
      </c>
      <c r="E1994" t="s">
        <v>148</v>
      </c>
      <c r="F1994">
        <v>24</v>
      </c>
      <c r="G1994" s="85">
        <v>3.9497680170101948</v>
      </c>
      <c r="H1994" s="85">
        <v>9379.6906330564307</v>
      </c>
      <c r="I1994" s="85">
        <v>2699.8138069321112</v>
      </c>
      <c r="J1994" s="85">
        <v>37047.602071896399</v>
      </c>
      <c r="K1994" t="s">
        <v>492</v>
      </c>
    </row>
    <row r="1995" spans="2:11" x14ac:dyDescent="0.25">
      <c r="B1995">
        <v>2026</v>
      </c>
      <c r="C1995" t="s">
        <v>489</v>
      </c>
      <c r="D1995">
        <v>1</v>
      </c>
      <c r="E1995" t="s">
        <v>148</v>
      </c>
      <c r="F1995">
        <v>24</v>
      </c>
      <c r="G1995" s="85">
        <v>8.2465116621373244</v>
      </c>
      <c r="H1995" s="85">
        <v>9379.6906330564307</v>
      </c>
      <c r="I1995" s="85">
        <v>2699.8138069321112</v>
      </c>
      <c r="J1995" s="85">
        <v>77349.728192740076</v>
      </c>
      <c r="K1995" t="s">
        <v>492</v>
      </c>
    </row>
    <row r="1996" spans="2:11" x14ac:dyDescent="0.25">
      <c r="B1996">
        <v>2026</v>
      </c>
      <c r="C1996" t="s">
        <v>489</v>
      </c>
      <c r="D1996">
        <v>2</v>
      </c>
      <c r="E1996" t="s">
        <v>148</v>
      </c>
      <c r="F1996">
        <v>24</v>
      </c>
      <c r="G1996" s="85">
        <v>3.9705426521401925</v>
      </c>
      <c r="H1996" s="85">
        <v>9379.6906330564307</v>
      </c>
      <c r="I1996" s="85">
        <v>2699.8138069321112</v>
      </c>
      <c r="J1996" s="85">
        <v>37242.461722430402</v>
      </c>
      <c r="K1996" t="s">
        <v>492</v>
      </c>
    </row>
    <row r="1997" spans="2:11" x14ac:dyDescent="0.25">
      <c r="B1997">
        <v>2026</v>
      </c>
      <c r="C1997" t="s">
        <v>490</v>
      </c>
      <c r="D1997">
        <v>1</v>
      </c>
      <c r="E1997" t="s">
        <v>148</v>
      </c>
      <c r="F1997">
        <v>24</v>
      </c>
      <c r="G1997" s="85">
        <v>8.289658981253476</v>
      </c>
      <c r="H1997" s="85">
        <v>9379.6906330564307</v>
      </c>
      <c r="I1997" s="85">
        <v>2699.8138069321112</v>
      </c>
      <c r="J1997" s="85">
        <v>77754.436697695346</v>
      </c>
      <c r="K1997" t="s">
        <v>492</v>
      </c>
    </row>
    <row r="1998" spans="2:11" x14ac:dyDescent="0.25">
      <c r="B1998">
        <v>2026</v>
      </c>
      <c r="C1998" t="s">
        <v>490</v>
      </c>
      <c r="D1998">
        <v>2</v>
      </c>
      <c r="E1998" t="s">
        <v>148</v>
      </c>
      <c r="F1998">
        <v>24</v>
      </c>
      <c r="G1998" s="85">
        <v>3.9913172872701903</v>
      </c>
      <c r="H1998" s="85">
        <v>9379.6906330564307</v>
      </c>
      <c r="I1998" s="85">
        <v>2699.8138069321112</v>
      </c>
      <c r="J1998" s="85">
        <v>37437.321372964405</v>
      </c>
      <c r="K1998" t="s">
        <v>492</v>
      </c>
    </row>
    <row r="1999" spans="2:11" x14ac:dyDescent="0.25">
      <c r="B1999">
        <v>2026</v>
      </c>
      <c r="C1999" t="s">
        <v>479</v>
      </c>
      <c r="D1999">
        <v>1</v>
      </c>
      <c r="E1999" t="s">
        <v>131</v>
      </c>
      <c r="F1999">
        <v>7</v>
      </c>
      <c r="G1999" s="85">
        <v>2.6423356158516769</v>
      </c>
      <c r="H1999" s="85">
        <v>9367.3143996013951</v>
      </c>
      <c r="I1999" s="85">
        <v>2655.2732104301613</v>
      </c>
      <c r="J1999" s="85">
        <v>24751.588462947035</v>
      </c>
      <c r="K1999" t="s">
        <v>491</v>
      </c>
    </row>
    <row r="2000" spans="2:11" x14ac:dyDescent="0.25">
      <c r="B2000">
        <v>2026</v>
      </c>
      <c r="C2000" t="s">
        <v>479</v>
      </c>
      <c r="D2000">
        <v>2</v>
      </c>
      <c r="E2000" t="s">
        <v>131</v>
      </c>
      <c r="F2000">
        <v>7</v>
      </c>
      <c r="G2000" s="85">
        <v>0</v>
      </c>
      <c r="H2000" s="85">
        <v>9367.3143996013951</v>
      </c>
      <c r="I2000" s="85">
        <v>2655.2732104301613</v>
      </c>
      <c r="J2000" s="85">
        <v>0</v>
      </c>
      <c r="K2000" t="s">
        <v>491</v>
      </c>
    </row>
    <row r="2001" spans="2:11" x14ac:dyDescent="0.25">
      <c r="B2001">
        <v>2026</v>
      </c>
      <c r="C2001" t="s">
        <v>480</v>
      </c>
      <c r="D2001">
        <v>1</v>
      </c>
      <c r="E2001" t="s">
        <v>131</v>
      </c>
      <c r="F2001">
        <v>7</v>
      </c>
      <c r="G2001" s="85">
        <v>1.180353785249673</v>
      </c>
      <c r="H2001" s="85">
        <v>9367.3143996013951</v>
      </c>
      <c r="I2001" s="85">
        <v>2655.2732104301613</v>
      </c>
      <c r="J2001" s="85">
        <v>11056.745009193275</v>
      </c>
      <c r="K2001" t="s">
        <v>491</v>
      </c>
    </row>
    <row r="2002" spans="2:11" x14ac:dyDescent="0.25">
      <c r="B2002">
        <v>2026</v>
      </c>
      <c r="C2002" t="s">
        <v>480</v>
      </c>
      <c r="D2002">
        <v>2</v>
      </c>
      <c r="E2002" t="s">
        <v>131</v>
      </c>
      <c r="F2002">
        <v>7</v>
      </c>
      <c r="G2002" s="85">
        <v>0</v>
      </c>
      <c r="H2002" s="85">
        <v>9367.3143996013951</v>
      </c>
      <c r="I2002" s="85">
        <v>2655.2732104301613</v>
      </c>
      <c r="J2002" s="85">
        <v>0</v>
      </c>
      <c r="K2002" t="s">
        <v>491</v>
      </c>
    </row>
    <row r="2003" spans="2:11" x14ac:dyDescent="0.25">
      <c r="B2003">
        <v>2026</v>
      </c>
      <c r="C2003" t="s">
        <v>481</v>
      </c>
      <c r="D2003">
        <v>1</v>
      </c>
      <c r="E2003" t="s">
        <v>131</v>
      </c>
      <c r="F2003">
        <v>7</v>
      </c>
      <c r="G2003" s="85">
        <v>1.3184694614309063</v>
      </c>
      <c r="H2003" s="85">
        <v>9367.3143996013951</v>
      </c>
      <c r="I2003" s="85">
        <v>2655.2732104301613</v>
      </c>
      <c r="J2003" s="85">
        <v>12350.517971496425</v>
      </c>
      <c r="K2003" t="s">
        <v>491</v>
      </c>
    </row>
    <row r="2004" spans="2:11" x14ac:dyDescent="0.25">
      <c r="B2004">
        <v>2026</v>
      </c>
      <c r="C2004" t="s">
        <v>481</v>
      </c>
      <c r="D2004">
        <v>2</v>
      </c>
      <c r="E2004" t="s">
        <v>131</v>
      </c>
      <c r="F2004">
        <v>7</v>
      </c>
      <c r="G2004" s="85">
        <v>0</v>
      </c>
      <c r="H2004" s="85">
        <v>9367.3143996013951</v>
      </c>
      <c r="I2004" s="85">
        <v>2655.2732104301613</v>
      </c>
      <c r="J2004" s="85">
        <v>0</v>
      </c>
      <c r="K2004" t="s">
        <v>491</v>
      </c>
    </row>
    <row r="2005" spans="2:11" x14ac:dyDescent="0.25">
      <c r="B2005">
        <v>2026</v>
      </c>
      <c r="C2005" t="s">
        <v>482</v>
      </c>
      <c r="D2005">
        <v>1</v>
      </c>
      <c r="E2005" t="s">
        <v>131</v>
      </c>
      <c r="F2005">
        <v>7</v>
      </c>
      <c r="G2005" s="85">
        <v>0.6558130325890853</v>
      </c>
      <c r="H2005" s="85">
        <v>9367.3143996013951</v>
      </c>
      <c r="I2005" s="85">
        <v>2655.2732104301613</v>
      </c>
      <c r="J2005" s="85">
        <v>6143.2068636179974</v>
      </c>
      <c r="K2005" t="s">
        <v>491</v>
      </c>
    </row>
    <row r="2006" spans="2:11" x14ac:dyDescent="0.25">
      <c r="B2006">
        <v>2026</v>
      </c>
      <c r="C2006" t="s">
        <v>482</v>
      </c>
      <c r="D2006">
        <v>2</v>
      </c>
      <c r="E2006" t="s">
        <v>131</v>
      </c>
      <c r="F2006">
        <v>7</v>
      </c>
      <c r="G2006" s="85">
        <v>0</v>
      </c>
      <c r="H2006" s="85">
        <v>9367.3143996013951</v>
      </c>
      <c r="I2006" s="85">
        <v>2655.2732104301613</v>
      </c>
      <c r="J2006" s="85">
        <v>0</v>
      </c>
      <c r="K2006" t="s">
        <v>491</v>
      </c>
    </row>
    <row r="2007" spans="2:11" x14ac:dyDescent="0.25">
      <c r="B2007">
        <v>2026</v>
      </c>
      <c r="C2007" t="s">
        <v>483</v>
      </c>
      <c r="D2007">
        <v>1</v>
      </c>
      <c r="E2007" t="s">
        <v>131</v>
      </c>
      <c r="F2007">
        <v>7</v>
      </c>
      <c r="G2007" s="85">
        <v>2.7532833452894581</v>
      </c>
      <c r="H2007" s="85">
        <v>9367.3143996013951</v>
      </c>
      <c r="I2007" s="85">
        <v>2655.2732104301613</v>
      </c>
      <c r="J2007" s="85">
        <v>25790.87072651264</v>
      </c>
      <c r="K2007" t="s">
        <v>491</v>
      </c>
    </row>
    <row r="2008" spans="2:11" x14ac:dyDescent="0.25">
      <c r="B2008">
        <v>2026</v>
      </c>
      <c r="C2008" t="s">
        <v>483</v>
      </c>
      <c r="D2008">
        <v>2</v>
      </c>
      <c r="E2008" t="s">
        <v>131</v>
      </c>
      <c r="F2008">
        <v>7</v>
      </c>
      <c r="G2008" s="85">
        <v>0</v>
      </c>
      <c r="H2008" s="85">
        <v>9367.3143996013951</v>
      </c>
      <c r="I2008" s="85">
        <v>2655.2732104301613</v>
      </c>
      <c r="J2008" s="85">
        <v>0</v>
      </c>
      <c r="K2008" t="s">
        <v>491</v>
      </c>
    </row>
    <row r="2009" spans="2:11" x14ac:dyDescent="0.25">
      <c r="B2009">
        <v>2026</v>
      </c>
      <c r="C2009" t="s">
        <v>484</v>
      </c>
      <c r="D2009">
        <v>1</v>
      </c>
      <c r="E2009" t="s">
        <v>131</v>
      </c>
      <c r="F2009">
        <v>7</v>
      </c>
      <c r="G2009" s="85">
        <v>1.291301514687454</v>
      </c>
      <c r="H2009" s="85">
        <v>9367.3143996013951</v>
      </c>
      <c r="I2009" s="85">
        <v>2655.2732104301613</v>
      </c>
      <c r="J2009" s="85">
        <v>12096.02727275888</v>
      </c>
      <c r="K2009" t="s">
        <v>491</v>
      </c>
    </row>
    <row r="2010" spans="2:11" x14ac:dyDescent="0.25">
      <c r="B2010">
        <v>2026</v>
      </c>
      <c r="C2010" t="s">
        <v>484</v>
      </c>
      <c r="D2010">
        <v>2</v>
      </c>
      <c r="E2010" t="s">
        <v>131</v>
      </c>
      <c r="F2010">
        <v>7</v>
      </c>
      <c r="G2010" s="85">
        <v>0</v>
      </c>
      <c r="H2010" s="85">
        <v>9367.3143996013951</v>
      </c>
      <c r="I2010" s="85">
        <v>2655.2732104301613</v>
      </c>
      <c r="J2010" s="85">
        <v>0</v>
      </c>
      <c r="K2010" t="s">
        <v>491</v>
      </c>
    </row>
    <row r="2011" spans="2:11" x14ac:dyDescent="0.25">
      <c r="B2011">
        <v>2026</v>
      </c>
      <c r="C2011" t="s">
        <v>485</v>
      </c>
      <c r="D2011">
        <v>1</v>
      </c>
      <c r="E2011" t="s">
        <v>131</v>
      </c>
      <c r="F2011">
        <v>7</v>
      </c>
      <c r="G2011" s="85">
        <v>1.4294171908686877</v>
      </c>
      <c r="H2011" s="85">
        <v>9367.3143996013951</v>
      </c>
      <c r="I2011" s="85">
        <v>2655.2732104301613</v>
      </c>
      <c r="J2011" s="85">
        <v>13389.800235062034</v>
      </c>
      <c r="K2011" t="s">
        <v>491</v>
      </c>
    </row>
    <row r="2012" spans="2:11" x14ac:dyDescent="0.25">
      <c r="B2012">
        <v>2026</v>
      </c>
      <c r="C2012" t="s">
        <v>485</v>
      </c>
      <c r="D2012">
        <v>2</v>
      </c>
      <c r="E2012" t="s">
        <v>131</v>
      </c>
      <c r="F2012">
        <v>7</v>
      </c>
      <c r="G2012" s="85">
        <v>0</v>
      </c>
      <c r="H2012" s="85">
        <v>9367.3143996013951</v>
      </c>
      <c r="I2012" s="85">
        <v>2655.2732104301613</v>
      </c>
      <c r="J2012" s="85">
        <v>0</v>
      </c>
      <c r="K2012" t="s">
        <v>491</v>
      </c>
    </row>
    <row r="2013" spans="2:11" x14ac:dyDescent="0.25">
      <c r="B2013">
        <v>2026</v>
      </c>
      <c r="C2013" t="s">
        <v>486</v>
      </c>
      <c r="D2013">
        <v>1</v>
      </c>
      <c r="E2013" t="s">
        <v>131</v>
      </c>
      <c r="F2013">
        <v>7</v>
      </c>
      <c r="G2013" s="85">
        <v>0.7667607620268666</v>
      </c>
      <c r="H2013" s="85">
        <v>9367.3143996013951</v>
      </c>
      <c r="I2013" s="85">
        <v>2655.2732104301613</v>
      </c>
      <c r="J2013" s="85">
        <v>7182.4891271836059</v>
      </c>
      <c r="K2013" t="s">
        <v>491</v>
      </c>
    </row>
    <row r="2014" spans="2:11" x14ac:dyDescent="0.25">
      <c r="B2014">
        <v>2026</v>
      </c>
      <c r="C2014" t="s">
        <v>486</v>
      </c>
      <c r="D2014">
        <v>2</v>
      </c>
      <c r="E2014" t="s">
        <v>131</v>
      </c>
      <c r="F2014">
        <v>7</v>
      </c>
      <c r="G2014" s="85">
        <v>0</v>
      </c>
      <c r="H2014" s="85">
        <v>9367.3143996013951</v>
      </c>
      <c r="I2014" s="85">
        <v>2655.2732104301613</v>
      </c>
      <c r="J2014" s="85">
        <v>0</v>
      </c>
      <c r="K2014" t="s">
        <v>491</v>
      </c>
    </row>
    <row r="2015" spans="2:11" x14ac:dyDescent="0.25">
      <c r="B2015">
        <v>2026</v>
      </c>
      <c r="C2015" t="s">
        <v>487</v>
      </c>
      <c r="D2015">
        <v>1</v>
      </c>
      <c r="E2015" t="s">
        <v>131</v>
      </c>
      <c r="F2015">
        <v>7</v>
      </c>
      <c r="G2015" s="85">
        <v>2.8642310747272397</v>
      </c>
      <c r="H2015" s="85">
        <v>9367.3143996013951</v>
      </c>
      <c r="I2015" s="85">
        <v>2655.2732104301613</v>
      </c>
      <c r="J2015" s="85">
        <v>26830.152990078252</v>
      </c>
      <c r="K2015" t="s">
        <v>491</v>
      </c>
    </row>
    <row r="2016" spans="2:11" x14ac:dyDescent="0.25">
      <c r="B2016">
        <v>2026</v>
      </c>
      <c r="C2016" t="s">
        <v>487</v>
      </c>
      <c r="D2016">
        <v>2</v>
      </c>
      <c r="E2016" t="s">
        <v>131</v>
      </c>
      <c r="F2016">
        <v>7</v>
      </c>
      <c r="G2016" s="85">
        <v>0</v>
      </c>
      <c r="H2016" s="85">
        <v>9367.3143996013951</v>
      </c>
      <c r="I2016" s="85">
        <v>2655.2732104301613</v>
      </c>
      <c r="J2016" s="85">
        <v>0</v>
      </c>
      <c r="K2016" t="s">
        <v>491</v>
      </c>
    </row>
    <row r="2017" spans="2:11" x14ac:dyDescent="0.25">
      <c r="B2017">
        <v>2026</v>
      </c>
      <c r="C2017" t="s">
        <v>488</v>
      </c>
      <c r="D2017">
        <v>1</v>
      </c>
      <c r="E2017" t="s">
        <v>131</v>
      </c>
      <c r="F2017">
        <v>7</v>
      </c>
      <c r="G2017" s="85">
        <v>1.4022492441252357</v>
      </c>
      <c r="H2017" s="85">
        <v>9367.3143996013951</v>
      </c>
      <c r="I2017" s="85">
        <v>2655.2732104301613</v>
      </c>
      <c r="J2017" s="85">
        <v>13135.309536324492</v>
      </c>
      <c r="K2017" t="s">
        <v>491</v>
      </c>
    </row>
    <row r="2018" spans="2:11" x14ac:dyDescent="0.25">
      <c r="B2018">
        <v>2026</v>
      </c>
      <c r="C2018" t="s">
        <v>488</v>
      </c>
      <c r="D2018">
        <v>2</v>
      </c>
      <c r="E2018" t="s">
        <v>131</v>
      </c>
      <c r="F2018">
        <v>7</v>
      </c>
      <c r="G2018" s="85">
        <v>0</v>
      </c>
      <c r="H2018" s="85">
        <v>9367.3143996013951</v>
      </c>
      <c r="I2018" s="85">
        <v>2655.2732104301613</v>
      </c>
      <c r="J2018" s="85">
        <v>0</v>
      </c>
      <c r="K2018" t="s">
        <v>491</v>
      </c>
    </row>
    <row r="2019" spans="2:11" x14ac:dyDescent="0.25">
      <c r="B2019">
        <v>2026</v>
      </c>
      <c r="C2019" t="s">
        <v>489</v>
      </c>
      <c r="D2019">
        <v>1</v>
      </c>
      <c r="E2019" t="s">
        <v>131</v>
      </c>
      <c r="F2019">
        <v>7</v>
      </c>
      <c r="G2019" s="85">
        <v>1.5403649203064689</v>
      </c>
      <c r="H2019" s="85">
        <v>9367.3143996013951</v>
      </c>
      <c r="I2019" s="85">
        <v>2655.2732104301613</v>
      </c>
      <c r="J2019" s="85">
        <v>14429.082498627642</v>
      </c>
      <c r="K2019" t="s">
        <v>491</v>
      </c>
    </row>
    <row r="2020" spans="2:11" x14ac:dyDescent="0.25">
      <c r="B2020">
        <v>2026</v>
      </c>
      <c r="C2020" t="s">
        <v>489</v>
      </c>
      <c r="D2020">
        <v>2</v>
      </c>
      <c r="E2020" t="s">
        <v>131</v>
      </c>
      <c r="F2020">
        <v>7</v>
      </c>
      <c r="G2020" s="85">
        <v>0</v>
      </c>
      <c r="H2020" s="85">
        <v>9367.3143996013951</v>
      </c>
      <c r="I2020" s="85">
        <v>2655.2732104301613</v>
      </c>
      <c r="J2020" s="85">
        <v>0</v>
      </c>
      <c r="K2020" t="s">
        <v>491</v>
      </c>
    </row>
    <row r="2021" spans="2:11" x14ac:dyDescent="0.25">
      <c r="B2021">
        <v>2026</v>
      </c>
      <c r="C2021" t="s">
        <v>490</v>
      </c>
      <c r="D2021">
        <v>1</v>
      </c>
      <c r="E2021" t="s">
        <v>131</v>
      </c>
      <c r="F2021">
        <v>7</v>
      </c>
      <c r="G2021" s="85">
        <v>0.87770849146464802</v>
      </c>
      <c r="H2021" s="85">
        <v>9367.3143996013951</v>
      </c>
      <c r="I2021" s="85">
        <v>2655.2732104301613</v>
      </c>
      <c r="J2021" s="85">
        <v>8221.7713907492162</v>
      </c>
      <c r="K2021" t="s">
        <v>491</v>
      </c>
    </row>
    <row r="2022" spans="2:11" x14ac:dyDescent="0.25">
      <c r="B2022">
        <v>2026</v>
      </c>
      <c r="C2022" t="s">
        <v>490</v>
      </c>
      <c r="D2022">
        <v>2</v>
      </c>
      <c r="E2022" t="s">
        <v>131</v>
      </c>
      <c r="F2022">
        <v>7</v>
      </c>
      <c r="G2022" s="85">
        <v>0</v>
      </c>
      <c r="H2022" s="85">
        <v>9367.3143996013951</v>
      </c>
      <c r="I2022" s="85">
        <v>2655.2732104301613</v>
      </c>
      <c r="J2022" s="85">
        <v>0</v>
      </c>
      <c r="K2022" t="s">
        <v>491</v>
      </c>
    </row>
    <row r="2023" spans="2:11" x14ac:dyDescent="0.25">
      <c r="B2023">
        <v>2026</v>
      </c>
      <c r="C2023" t="s">
        <v>479</v>
      </c>
      <c r="D2023">
        <v>1</v>
      </c>
      <c r="E2023" t="s">
        <v>89</v>
      </c>
      <c r="F2023">
        <v>28</v>
      </c>
      <c r="G2023" s="85">
        <v>2.1947933578732606</v>
      </c>
      <c r="H2023" s="85">
        <v>23436.224852071005</v>
      </c>
      <c r="I2023" s="85">
        <v>5419.7159763313612</v>
      </c>
      <c r="J2023" s="85">
        <v>51437.670638949683</v>
      </c>
      <c r="K2023" t="s">
        <v>491</v>
      </c>
    </row>
    <row r="2024" spans="2:11" x14ac:dyDescent="0.25">
      <c r="B2024">
        <v>2026</v>
      </c>
      <c r="C2024" t="s">
        <v>479</v>
      </c>
      <c r="D2024">
        <v>2</v>
      </c>
      <c r="E2024" t="s">
        <v>89</v>
      </c>
      <c r="F2024">
        <v>28</v>
      </c>
      <c r="G2024" s="85">
        <v>2.1103782287242892</v>
      </c>
      <c r="H2024" s="85">
        <v>23436.224852071005</v>
      </c>
      <c r="I2024" s="85">
        <v>5419.7159763313612</v>
      </c>
      <c r="J2024" s="85">
        <v>49459.298691297772</v>
      </c>
      <c r="K2024" t="s">
        <v>491</v>
      </c>
    </row>
    <row r="2025" spans="2:11" x14ac:dyDescent="0.25">
      <c r="B2025">
        <v>2026</v>
      </c>
      <c r="C2025" t="s">
        <v>480</v>
      </c>
      <c r="D2025">
        <v>1</v>
      </c>
      <c r="E2025" t="s">
        <v>89</v>
      </c>
      <c r="F2025">
        <v>28</v>
      </c>
      <c r="G2025" s="85">
        <v>2.2305110884258346</v>
      </c>
      <c r="H2025" s="85">
        <v>23436.224852071005</v>
      </c>
      <c r="I2025" s="85">
        <v>5419.7159763313612</v>
      </c>
      <c r="J2025" s="85">
        <v>52274.759403385491</v>
      </c>
      <c r="K2025" t="s">
        <v>491</v>
      </c>
    </row>
    <row r="2026" spans="2:11" x14ac:dyDescent="0.25">
      <c r="B2026">
        <v>2026</v>
      </c>
      <c r="C2026" t="s">
        <v>480</v>
      </c>
      <c r="D2026">
        <v>2</v>
      </c>
      <c r="E2026" t="s">
        <v>89</v>
      </c>
      <c r="F2026">
        <v>28</v>
      </c>
      <c r="G2026" s="85">
        <v>2.1447222004094568</v>
      </c>
      <c r="H2026" s="85">
        <v>23436.224852071005</v>
      </c>
      <c r="I2026" s="85">
        <v>5419.7159763313612</v>
      </c>
      <c r="J2026" s="85">
        <v>50264.19173402452</v>
      </c>
      <c r="K2026" t="s">
        <v>491</v>
      </c>
    </row>
    <row r="2027" spans="2:11" x14ac:dyDescent="0.25">
      <c r="B2027">
        <v>2026</v>
      </c>
      <c r="C2027" t="s">
        <v>481</v>
      </c>
      <c r="D2027">
        <v>1</v>
      </c>
      <c r="E2027" t="s">
        <v>89</v>
      </c>
      <c r="F2027">
        <v>28</v>
      </c>
      <c r="G2027" s="85">
        <v>2.2662288189784054</v>
      </c>
      <c r="H2027" s="85">
        <v>23436.224852071005</v>
      </c>
      <c r="I2027" s="85">
        <v>5419.7159763313612</v>
      </c>
      <c r="J2027" s="85">
        <v>53111.848167821227</v>
      </c>
      <c r="K2027" t="s">
        <v>491</v>
      </c>
    </row>
    <row r="2028" spans="2:11" x14ac:dyDescent="0.25">
      <c r="B2028">
        <v>2026</v>
      </c>
      <c r="C2028" t="s">
        <v>481</v>
      </c>
      <c r="D2028">
        <v>2</v>
      </c>
      <c r="E2028" t="s">
        <v>89</v>
      </c>
      <c r="F2028">
        <v>28</v>
      </c>
      <c r="G2028" s="85">
        <v>2.1790661720946205</v>
      </c>
      <c r="H2028" s="85">
        <v>23436.224852071005</v>
      </c>
      <c r="I2028" s="85">
        <v>5419.7159763313612</v>
      </c>
      <c r="J2028" s="85">
        <v>51069.08477675118</v>
      </c>
      <c r="K2028" t="s">
        <v>491</v>
      </c>
    </row>
    <row r="2029" spans="2:11" x14ac:dyDescent="0.25">
      <c r="B2029">
        <v>2026</v>
      </c>
      <c r="C2029" t="s">
        <v>482</v>
      </c>
      <c r="D2029">
        <v>1</v>
      </c>
      <c r="E2029" t="s">
        <v>89</v>
      </c>
      <c r="F2029">
        <v>28</v>
      </c>
      <c r="G2029" s="85">
        <v>2.301946549530979</v>
      </c>
      <c r="H2029" s="85">
        <v>23436.224852071005</v>
      </c>
      <c r="I2029" s="85">
        <v>5419.7159763313612</v>
      </c>
      <c r="J2029" s="85">
        <v>53948.936932257027</v>
      </c>
      <c r="K2029" t="s">
        <v>491</v>
      </c>
    </row>
    <row r="2030" spans="2:11" x14ac:dyDescent="0.25">
      <c r="B2030">
        <v>2026</v>
      </c>
      <c r="C2030" t="s">
        <v>482</v>
      </c>
      <c r="D2030">
        <v>2</v>
      </c>
      <c r="E2030" t="s">
        <v>89</v>
      </c>
      <c r="F2030">
        <v>28</v>
      </c>
      <c r="G2030" s="85">
        <v>2.2134101437797877</v>
      </c>
      <c r="H2030" s="85">
        <v>23436.224852071005</v>
      </c>
      <c r="I2030" s="85">
        <v>5419.7159763313612</v>
      </c>
      <c r="J2030" s="85">
        <v>51873.977819477921</v>
      </c>
      <c r="K2030" t="s">
        <v>491</v>
      </c>
    </row>
    <row r="2031" spans="2:11" x14ac:dyDescent="0.25">
      <c r="B2031">
        <v>2026</v>
      </c>
      <c r="C2031" t="s">
        <v>483</v>
      </c>
      <c r="D2031">
        <v>1</v>
      </c>
      <c r="E2031" t="s">
        <v>89</v>
      </c>
      <c r="F2031">
        <v>28</v>
      </c>
      <c r="G2031" s="85">
        <v>2.3376642800835494</v>
      </c>
      <c r="H2031" s="85">
        <v>23436.224852071005</v>
      </c>
      <c r="I2031" s="85">
        <v>5419.7159763313612</v>
      </c>
      <c r="J2031" s="85">
        <v>54786.025696692755</v>
      </c>
      <c r="K2031" t="s">
        <v>491</v>
      </c>
    </row>
    <row r="2032" spans="2:11" x14ac:dyDescent="0.25">
      <c r="B2032">
        <v>2026</v>
      </c>
      <c r="C2032" t="s">
        <v>483</v>
      </c>
      <c r="D2032">
        <v>2</v>
      </c>
      <c r="E2032" t="s">
        <v>89</v>
      </c>
      <c r="F2032">
        <v>28</v>
      </c>
      <c r="G2032" s="85">
        <v>2.2477541154649519</v>
      </c>
      <c r="H2032" s="85">
        <v>23436.224852071005</v>
      </c>
      <c r="I2032" s="85">
        <v>5419.7159763313612</v>
      </c>
      <c r="J2032" s="85">
        <v>52678.870862204581</v>
      </c>
      <c r="K2032" t="s">
        <v>491</v>
      </c>
    </row>
    <row r="2033" spans="2:11" x14ac:dyDescent="0.25">
      <c r="B2033">
        <v>2026</v>
      </c>
      <c r="C2033" t="s">
        <v>484</v>
      </c>
      <c r="D2033">
        <v>1</v>
      </c>
      <c r="E2033" t="s">
        <v>89</v>
      </c>
      <c r="F2033">
        <v>28</v>
      </c>
      <c r="G2033" s="85">
        <v>2.3733820106361234</v>
      </c>
      <c r="H2033" s="85">
        <v>23436.224852071005</v>
      </c>
      <c r="I2033" s="85">
        <v>5419.7159763313612</v>
      </c>
      <c r="J2033" s="85">
        <v>55623.114461128564</v>
      </c>
      <c r="K2033" t="s">
        <v>491</v>
      </c>
    </row>
    <row r="2034" spans="2:11" x14ac:dyDescent="0.25">
      <c r="B2034">
        <v>2026</v>
      </c>
      <c r="C2034" t="s">
        <v>484</v>
      </c>
      <c r="D2034">
        <v>2</v>
      </c>
      <c r="E2034" t="s">
        <v>89</v>
      </c>
      <c r="F2034">
        <v>28</v>
      </c>
      <c r="G2034" s="85">
        <v>2.2820980871501186</v>
      </c>
      <c r="H2034" s="85">
        <v>23436.224852071005</v>
      </c>
      <c r="I2034" s="85">
        <v>5419.7159763313612</v>
      </c>
      <c r="J2034" s="85">
        <v>53483.763904931315</v>
      </c>
      <c r="K2034" t="s">
        <v>491</v>
      </c>
    </row>
    <row r="2035" spans="2:11" x14ac:dyDescent="0.25">
      <c r="B2035">
        <v>2026</v>
      </c>
      <c r="C2035" t="s">
        <v>485</v>
      </c>
      <c r="D2035">
        <v>1</v>
      </c>
      <c r="E2035" t="s">
        <v>89</v>
      </c>
      <c r="F2035">
        <v>28</v>
      </c>
      <c r="G2035" s="85">
        <v>2.4090997411886943</v>
      </c>
      <c r="H2035" s="85">
        <v>23436.224852071005</v>
      </c>
      <c r="I2035" s="85">
        <v>5419.7159763313612</v>
      </c>
      <c r="J2035" s="85">
        <v>56460.203225564306</v>
      </c>
      <c r="K2035" t="s">
        <v>491</v>
      </c>
    </row>
    <row r="2036" spans="2:11" x14ac:dyDescent="0.25">
      <c r="B2036">
        <v>2026</v>
      </c>
      <c r="C2036" t="s">
        <v>485</v>
      </c>
      <c r="D2036">
        <v>2</v>
      </c>
      <c r="E2036" t="s">
        <v>89</v>
      </c>
      <c r="F2036">
        <v>28</v>
      </c>
      <c r="G2036" s="85">
        <v>2.3164420588352832</v>
      </c>
      <c r="H2036" s="85">
        <v>23436.224852071005</v>
      </c>
      <c r="I2036" s="85">
        <v>5419.7159763313612</v>
      </c>
      <c r="J2036" s="85">
        <v>54288.65694765799</v>
      </c>
      <c r="K2036" t="s">
        <v>491</v>
      </c>
    </row>
    <row r="2037" spans="2:11" x14ac:dyDescent="0.25">
      <c r="B2037">
        <v>2026</v>
      </c>
      <c r="C2037" t="s">
        <v>486</v>
      </c>
      <c r="D2037">
        <v>1</v>
      </c>
      <c r="E2037" t="s">
        <v>89</v>
      </c>
      <c r="F2037">
        <v>28</v>
      </c>
      <c r="G2037" s="85">
        <v>2.4448174717412678</v>
      </c>
      <c r="H2037" s="85">
        <v>23436.224852071005</v>
      </c>
      <c r="I2037" s="85">
        <v>5419.7159763313612</v>
      </c>
      <c r="J2037" s="85">
        <v>57297.291990000107</v>
      </c>
      <c r="K2037" t="s">
        <v>491</v>
      </c>
    </row>
    <row r="2038" spans="2:11" x14ac:dyDescent="0.25">
      <c r="B2038">
        <v>2026</v>
      </c>
      <c r="C2038" t="s">
        <v>486</v>
      </c>
      <c r="D2038">
        <v>2</v>
      </c>
      <c r="E2038" t="s">
        <v>89</v>
      </c>
      <c r="F2038">
        <v>28</v>
      </c>
      <c r="G2038" s="85">
        <v>2.3507860305204504</v>
      </c>
      <c r="H2038" s="85">
        <v>23436.224852071005</v>
      </c>
      <c r="I2038" s="85">
        <v>5419.7159763313612</v>
      </c>
      <c r="J2038" s="85">
        <v>55093.54999038473</v>
      </c>
      <c r="K2038" t="s">
        <v>491</v>
      </c>
    </row>
    <row r="2039" spans="2:11" x14ac:dyDescent="0.25">
      <c r="B2039">
        <v>2026</v>
      </c>
      <c r="C2039" t="s">
        <v>487</v>
      </c>
      <c r="D2039">
        <v>1</v>
      </c>
      <c r="E2039" t="s">
        <v>89</v>
      </c>
      <c r="F2039">
        <v>28</v>
      </c>
      <c r="G2039" s="85">
        <v>2.4805352022938387</v>
      </c>
      <c r="H2039" s="85">
        <v>23436.224852071005</v>
      </c>
      <c r="I2039" s="85">
        <v>5419.7159763313612</v>
      </c>
      <c r="J2039" s="85">
        <v>58134.380754435842</v>
      </c>
      <c r="K2039" t="s">
        <v>491</v>
      </c>
    </row>
    <row r="2040" spans="2:11" x14ac:dyDescent="0.25">
      <c r="B2040">
        <v>2026</v>
      </c>
      <c r="C2040" t="s">
        <v>487</v>
      </c>
      <c r="D2040">
        <v>2</v>
      </c>
      <c r="E2040" t="s">
        <v>89</v>
      </c>
      <c r="F2040">
        <v>28</v>
      </c>
      <c r="G2040" s="85">
        <v>2.3851300022056141</v>
      </c>
      <c r="H2040" s="85">
        <v>23436.224852071005</v>
      </c>
      <c r="I2040" s="85">
        <v>5419.7159763313612</v>
      </c>
      <c r="J2040" s="85">
        <v>55898.443033111384</v>
      </c>
      <c r="K2040" t="s">
        <v>491</v>
      </c>
    </row>
    <row r="2041" spans="2:11" x14ac:dyDescent="0.25">
      <c r="B2041">
        <v>2026</v>
      </c>
      <c r="C2041" t="s">
        <v>488</v>
      </c>
      <c r="D2041">
        <v>1</v>
      </c>
      <c r="E2041" t="s">
        <v>89</v>
      </c>
      <c r="F2041">
        <v>28</v>
      </c>
      <c r="G2041" s="85">
        <v>2.5162529328464127</v>
      </c>
      <c r="H2041" s="85">
        <v>23436.224852071005</v>
      </c>
      <c r="I2041" s="85">
        <v>5419.7159763313612</v>
      </c>
      <c r="J2041" s="85">
        <v>58971.469518871651</v>
      </c>
      <c r="K2041" t="s">
        <v>491</v>
      </c>
    </row>
    <row r="2042" spans="2:11" x14ac:dyDescent="0.25">
      <c r="B2042">
        <v>2026</v>
      </c>
      <c r="C2042" t="s">
        <v>488</v>
      </c>
      <c r="D2042">
        <v>2</v>
      </c>
      <c r="E2042" t="s">
        <v>89</v>
      </c>
      <c r="F2042">
        <v>28</v>
      </c>
      <c r="G2042" s="85">
        <v>2.4194739738907818</v>
      </c>
      <c r="H2042" s="85">
        <v>23436.224852071005</v>
      </c>
      <c r="I2042" s="85">
        <v>5419.7159763313612</v>
      </c>
      <c r="J2042" s="85">
        <v>56703.336075838131</v>
      </c>
      <c r="K2042" t="s">
        <v>491</v>
      </c>
    </row>
    <row r="2043" spans="2:11" x14ac:dyDescent="0.25">
      <c r="B2043">
        <v>2026</v>
      </c>
      <c r="C2043" t="s">
        <v>489</v>
      </c>
      <c r="D2043">
        <v>1</v>
      </c>
      <c r="E2043" t="s">
        <v>89</v>
      </c>
      <c r="F2043">
        <v>28</v>
      </c>
      <c r="G2043" s="85">
        <v>2.5519706633989836</v>
      </c>
      <c r="H2043" s="85">
        <v>23436.224852071005</v>
      </c>
      <c r="I2043" s="85">
        <v>5419.7159763313612</v>
      </c>
      <c r="J2043" s="85">
        <v>59808.558283307393</v>
      </c>
      <c r="K2043" t="s">
        <v>491</v>
      </c>
    </row>
    <row r="2044" spans="2:11" x14ac:dyDescent="0.25">
      <c r="B2044">
        <v>2026</v>
      </c>
      <c r="C2044" t="s">
        <v>489</v>
      </c>
      <c r="D2044">
        <v>2</v>
      </c>
      <c r="E2044" t="s">
        <v>89</v>
      </c>
      <c r="F2044">
        <v>28</v>
      </c>
      <c r="G2044" s="85">
        <v>2.4538179455759463</v>
      </c>
      <c r="H2044" s="85">
        <v>23436.224852071005</v>
      </c>
      <c r="I2044" s="85">
        <v>5419.7159763313612</v>
      </c>
      <c r="J2044" s="85">
        <v>57508.229118564814</v>
      </c>
      <c r="K2044" t="s">
        <v>491</v>
      </c>
    </row>
    <row r="2045" spans="2:11" x14ac:dyDescent="0.25">
      <c r="B2045">
        <v>2026</v>
      </c>
      <c r="C2045" t="s">
        <v>490</v>
      </c>
      <c r="D2045">
        <v>1</v>
      </c>
      <c r="E2045" t="s">
        <v>89</v>
      </c>
      <c r="F2045">
        <v>28</v>
      </c>
      <c r="G2045" s="85">
        <v>2.5876883939515571</v>
      </c>
      <c r="H2045" s="85">
        <v>23436.224852071005</v>
      </c>
      <c r="I2045" s="85">
        <v>5419.7159763313612</v>
      </c>
      <c r="J2045" s="85">
        <v>60645.647047743187</v>
      </c>
      <c r="K2045" t="s">
        <v>491</v>
      </c>
    </row>
    <row r="2046" spans="2:11" x14ac:dyDescent="0.25">
      <c r="B2046">
        <v>2026</v>
      </c>
      <c r="C2046" t="s">
        <v>490</v>
      </c>
      <c r="D2046">
        <v>2</v>
      </c>
      <c r="E2046" t="s">
        <v>89</v>
      </c>
      <c r="F2046">
        <v>28</v>
      </c>
      <c r="G2046" s="85">
        <v>2.4881619172611127</v>
      </c>
      <c r="H2046" s="85">
        <v>23436.224852071005</v>
      </c>
      <c r="I2046" s="85">
        <v>5419.7159763313612</v>
      </c>
      <c r="J2046" s="85">
        <v>58313.122161291532</v>
      </c>
      <c r="K2046" t="s">
        <v>491</v>
      </c>
    </row>
    <row r="2047" spans="2:11" x14ac:dyDescent="0.25">
      <c r="B2047">
        <v>2026</v>
      </c>
      <c r="C2047" t="s">
        <v>479</v>
      </c>
      <c r="D2047">
        <v>1</v>
      </c>
      <c r="E2047" t="s">
        <v>45</v>
      </c>
      <c r="F2047">
        <v>9</v>
      </c>
      <c r="G2047" s="85">
        <v>0.71068916225107592</v>
      </c>
      <c r="H2047" s="85">
        <v>18536.052673839731</v>
      </c>
      <c r="I2047" s="85">
        <v>4748.7393608479206</v>
      </c>
      <c r="J2047" s="85">
        <v>13173.371746212975</v>
      </c>
      <c r="K2047" t="s">
        <v>491</v>
      </c>
    </row>
    <row r="2048" spans="2:11" x14ac:dyDescent="0.25">
      <c r="B2048">
        <v>2026</v>
      </c>
      <c r="C2048" t="s">
        <v>479</v>
      </c>
      <c r="D2048">
        <v>2</v>
      </c>
      <c r="E2048" t="s">
        <v>45</v>
      </c>
      <c r="F2048">
        <v>9</v>
      </c>
      <c r="G2048" s="85">
        <v>0</v>
      </c>
      <c r="H2048" s="85">
        <v>18536.052673839731</v>
      </c>
      <c r="I2048" s="85">
        <v>4748.7393608479206</v>
      </c>
      <c r="J2048" s="85">
        <v>0</v>
      </c>
      <c r="K2048" t="s">
        <v>491</v>
      </c>
    </row>
    <row r="2049" spans="2:11" x14ac:dyDescent="0.25">
      <c r="B2049">
        <v>2026</v>
      </c>
      <c r="C2049" t="s">
        <v>480</v>
      </c>
      <c r="D2049">
        <v>1</v>
      </c>
      <c r="E2049" t="s">
        <v>45</v>
      </c>
      <c r="F2049">
        <v>9</v>
      </c>
      <c r="G2049" s="85">
        <v>1.1192499589078742</v>
      </c>
      <c r="H2049" s="85">
        <v>18536.052673839731</v>
      </c>
      <c r="I2049" s="85">
        <v>4748.7393608479206</v>
      </c>
      <c r="J2049" s="85">
        <v>20746.476193509308</v>
      </c>
      <c r="K2049" t="s">
        <v>491</v>
      </c>
    </row>
    <row r="2050" spans="2:11" x14ac:dyDescent="0.25">
      <c r="B2050">
        <v>2026</v>
      </c>
      <c r="C2050" t="s">
        <v>480</v>
      </c>
      <c r="D2050">
        <v>2</v>
      </c>
      <c r="E2050" t="s">
        <v>45</v>
      </c>
      <c r="F2050">
        <v>9</v>
      </c>
      <c r="G2050" s="85">
        <v>0</v>
      </c>
      <c r="H2050" s="85">
        <v>18536.052673839731</v>
      </c>
      <c r="I2050" s="85">
        <v>4748.7393608479206</v>
      </c>
      <c r="J2050" s="85">
        <v>0</v>
      </c>
      <c r="K2050" t="s">
        <v>491</v>
      </c>
    </row>
    <row r="2051" spans="2:11" x14ac:dyDescent="0.25">
      <c r="B2051">
        <v>2026</v>
      </c>
      <c r="C2051" t="s">
        <v>481</v>
      </c>
      <c r="D2051">
        <v>1</v>
      </c>
      <c r="E2051" t="s">
        <v>45</v>
      </c>
      <c r="F2051">
        <v>9</v>
      </c>
      <c r="G2051" s="85">
        <v>1.4385146475772659</v>
      </c>
      <c r="H2051" s="85">
        <v>18536.052673839731</v>
      </c>
      <c r="I2051" s="85">
        <v>4748.7393608479206</v>
      </c>
      <c r="J2051" s="85">
        <v>26664.383279582198</v>
      </c>
      <c r="K2051" t="s">
        <v>491</v>
      </c>
    </row>
    <row r="2052" spans="2:11" x14ac:dyDescent="0.25">
      <c r="B2052">
        <v>2026</v>
      </c>
      <c r="C2052" t="s">
        <v>481</v>
      </c>
      <c r="D2052">
        <v>2</v>
      </c>
      <c r="E2052" t="s">
        <v>45</v>
      </c>
      <c r="F2052">
        <v>9</v>
      </c>
      <c r="G2052" s="85">
        <v>0</v>
      </c>
      <c r="H2052" s="85">
        <v>18536.052673839731</v>
      </c>
      <c r="I2052" s="85">
        <v>4748.7393608479206</v>
      </c>
      <c r="J2052" s="85">
        <v>0</v>
      </c>
      <c r="K2052" t="s">
        <v>491</v>
      </c>
    </row>
    <row r="2053" spans="2:11" x14ac:dyDescent="0.25">
      <c r="B2053">
        <v>2026</v>
      </c>
      <c r="C2053" t="s">
        <v>482</v>
      </c>
      <c r="D2053">
        <v>1</v>
      </c>
      <c r="E2053" t="s">
        <v>45</v>
      </c>
      <c r="F2053">
        <v>9</v>
      </c>
      <c r="G2053" s="85">
        <v>1.1386385772717162</v>
      </c>
      <c r="H2053" s="85">
        <v>18536.052673839731</v>
      </c>
      <c r="I2053" s="85">
        <v>4748.7393608479206</v>
      </c>
      <c r="J2053" s="85">
        <v>21105.864644774465</v>
      </c>
      <c r="K2053" t="s">
        <v>491</v>
      </c>
    </row>
    <row r="2054" spans="2:11" x14ac:dyDescent="0.25">
      <c r="B2054">
        <v>2026</v>
      </c>
      <c r="C2054" t="s">
        <v>482</v>
      </c>
      <c r="D2054">
        <v>2</v>
      </c>
      <c r="E2054" t="s">
        <v>45</v>
      </c>
      <c r="F2054">
        <v>9</v>
      </c>
      <c r="G2054" s="85">
        <v>0</v>
      </c>
      <c r="H2054" s="85">
        <v>18536.052673839731</v>
      </c>
      <c r="I2054" s="85">
        <v>4748.7393608479206</v>
      </c>
      <c r="J2054" s="85">
        <v>0</v>
      </c>
      <c r="K2054" t="s">
        <v>491</v>
      </c>
    </row>
    <row r="2055" spans="2:11" x14ac:dyDescent="0.25">
      <c r="B2055">
        <v>2026</v>
      </c>
      <c r="C2055" t="s">
        <v>483</v>
      </c>
      <c r="D2055">
        <v>1</v>
      </c>
      <c r="E2055" t="s">
        <v>45</v>
      </c>
      <c r="F2055">
        <v>9</v>
      </c>
      <c r="G2055" s="85">
        <v>2.9196519196313742</v>
      </c>
      <c r="H2055" s="85">
        <v>18536.052673839731</v>
      </c>
      <c r="I2055" s="85">
        <v>4748.7393608479206</v>
      </c>
      <c r="J2055" s="85">
        <v>54118.821771564435</v>
      </c>
      <c r="K2055" t="s">
        <v>491</v>
      </c>
    </row>
    <row r="2056" spans="2:11" x14ac:dyDescent="0.25">
      <c r="B2056">
        <v>2026</v>
      </c>
      <c r="C2056" t="s">
        <v>483</v>
      </c>
      <c r="D2056">
        <v>2</v>
      </c>
      <c r="E2056" t="s">
        <v>45</v>
      </c>
      <c r="F2056">
        <v>9</v>
      </c>
      <c r="G2056" s="85">
        <v>0</v>
      </c>
      <c r="H2056" s="85">
        <v>18536.052673839731</v>
      </c>
      <c r="I2056" s="85">
        <v>4748.7393608479206</v>
      </c>
      <c r="J2056" s="85">
        <v>0</v>
      </c>
      <c r="K2056" t="s">
        <v>491</v>
      </c>
    </row>
    <row r="2057" spans="2:11" x14ac:dyDescent="0.25">
      <c r="B2057">
        <v>2026</v>
      </c>
      <c r="C2057" t="s">
        <v>484</v>
      </c>
      <c r="D2057">
        <v>1</v>
      </c>
      <c r="E2057" t="s">
        <v>45</v>
      </c>
      <c r="F2057">
        <v>9</v>
      </c>
      <c r="G2057" s="85">
        <v>2.0214249413261078</v>
      </c>
      <c r="H2057" s="85">
        <v>18536.052673839731</v>
      </c>
      <c r="I2057" s="85">
        <v>4748.7393608479206</v>
      </c>
      <c r="J2057" s="85">
        <v>37469.239188634121</v>
      </c>
      <c r="K2057" t="s">
        <v>491</v>
      </c>
    </row>
    <row r="2058" spans="2:11" x14ac:dyDescent="0.25">
      <c r="B2058">
        <v>2026</v>
      </c>
      <c r="C2058" t="s">
        <v>484</v>
      </c>
      <c r="D2058">
        <v>2</v>
      </c>
      <c r="E2058" t="s">
        <v>45</v>
      </c>
      <c r="F2058">
        <v>9</v>
      </c>
      <c r="G2058" s="85">
        <v>0</v>
      </c>
      <c r="H2058" s="85">
        <v>18536.052673839731</v>
      </c>
      <c r="I2058" s="85">
        <v>4748.7393608479206</v>
      </c>
      <c r="J2058" s="85">
        <v>0</v>
      </c>
      <c r="K2058" t="s">
        <v>491</v>
      </c>
    </row>
    <row r="2059" spans="2:11" x14ac:dyDescent="0.25">
      <c r="B2059">
        <v>2026</v>
      </c>
      <c r="C2059" t="s">
        <v>485</v>
      </c>
      <c r="D2059">
        <v>1</v>
      </c>
      <c r="E2059" t="s">
        <v>45</v>
      </c>
      <c r="F2059">
        <v>9</v>
      </c>
      <c r="G2059" s="85">
        <v>1.7410194720207905</v>
      </c>
      <c r="H2059" s="85">
        <v>18536.052673839731</v>
      </c>
      <c r="I2059" s="85">
        <v>4748.7393608479206</v>
      </c>
      <c r="J2059" s="85">
        <v>32271.62863955801</v>
      </c>
      <c r="K2059" t="s">
        <v>491</v>
      </c>
    </row>
    <row r="2060" spans="2:11" x14ac:dyDescent="0.25">
      <c r="B2060">
        <v>2026</v>
      </c>
      <c r="C2060" t="s">
        <v>485</v>
      </c>
      <c r="D2060">
        <v>2</v>
      </c>
      <c r="E2060" t="s">
        <v>45</v>
      </c>
      <c r="F2060">
        <v>9</v>
      </c>
      <c r="G2060" s="85">
        <v>0</v>
      </c>
      <c r="H2060" s="85">
        <v>18536.052673839731</v>
      </c>
      <c r="I2060" s="85">
        <v>4748.7393608479206</v>
      </c>
      <c r="J2060" s="85">
        <v>0</v>
      </c>
      <c r="K2060" t="s">
        <v>491</v>
      </c>
    </row>
    <row r="2061" spans="2:11" x14ac:dyDescent="0.25">
      <c r="B2061">
        <v>2026</v>
      </c>
      <c r="C2061" t="s">
        <v>486</v>
      </c>
      <c r="D2061">
        <v>1</v>
      </c>
      <c r="E2061" t="s">
        <v>45</v>
      </c>
      <c r="F2061">
        <v>9</v>
      </c>
      <c r="G2061" s="85">
        <v>0.55787371812472042</v>
      </c>
      <c r="H2061" s="85">
        <v>18536.052673839731</v>
      </c>
      <c r="I2061" s="85">
        <v>4748.7393608479206</v>
      </c>
      <c r="J2061" s="85">
        <v>10340.776624510636</v>
      </c>
      <c r="K2061" t="s">
        <v>491</v>
      </c>
    </row>
    <row r="2062" spans="2:11" x14ac:dyDescent="0.25">
      <c r="B2062">
        <v>2026</v>
      </c>
      <c r="C2062" t="s">
        <v>486</v>
      </c>
      <c r="D2062">
        <v>2</v>
      </c>
      <c r="E2062" t="s">
        <v>45</v>
      </c>
      <c r="F2062">
        <v>9</v>
      </c>
      <c r="G2062" s="85">
        <v>0</v>
      </c>
      <c r="H2062" s="85">
        <v>18536.052673839731</v>
      </c>
      <c r="I2062" s="85">
        <v>4748.7393608479206</v>
      </c>
      <c r="J2062" s="85">
        <v>0</v>
      </c>
      <c r="K2062" t="s">
        <v>491</v>
      </c>
    </row>
    <row r="2063" spans="2:11" x14ac:dyDescent="0.25">
      <c r="B2063">
        <v>2026</v>
      </c>
      <c r="C2063" t="s">
        <v>487</v>
      </c>
      <c r="D2063">
        <v>1</v>
      </c>
      <c r="E2063" t="s">
        <v>45</v>
      </c>
      <c r="F2063">
        <v>9</v>
      </c>
      <c r="G2063" s="85">
        <v>0.96643451478151876</v>
      </c>
      <c r="H2063" s="85">
        <v>18536.052673839731</v>
      </c>
      <c r="I2063" s="85">
        <v>4748.7393608479206</v>
      </c>
      <c r="J2063" s="85">
        <v>17913.881071806973</v>
      </c>
      <c r="K2063" t="s">
        <v>491</v>
      </c>
    </row>
    <row r="2064" spans="2:11" x14ac:dyDescent="0.25">
      <c r="B2064">
        <v>2026</v>
      </c>
      <c r="C2064" t="s">
        <v>487</v>
      </c>
      <c r="D2064">
        <v>2</v>
      </c>
      <c r="E2064" t="s">
        <v>45</v>
      </c>
      <c r="F2064">
        <v>9</v>
      </c>
      <c r="G2064" s="85">
        <v>0</v>
      </c>
      <c r="H2064" s="85">
        <v>18536.052673839731</v>
      </c>
      <c r="I2064" s="85">
        <v>4748.7393608479206</v>
      </c>
      <c r="J2064" s="85">
        <v>0</v>
      </c>
      <c r="K2064" t="s">
        <v>491</v>
      </c>
    </row>
    <row r="2065" spans="2:11" x14ac:dyDescent="0.25">
      <c r="B2065">
        <v>2026</v>
      </c>
      <c r="C2065" t="s">
        <v>488</v>
      </c>
      <c r="D2065">
        <v>1</v>
      </c>
      <c r="E2065" t="s">
        <v>45</v>
      </c>
      <c r="F2065">
        <v>9</v>
      </c>
      <c r="G2065" s="85">
        <v>1.2856992034509105</v>
      </c>
      <c r="H2065" s="85">
        <v>18536.052673839731</v>
      </c>
      <c r="I2065" s="85">
        <v>4748.7393608479206</v>
      </c>
      <c r="J2065" s="85">
        <v>23831.788157879862</v>
      </c>
      <c r="K2065" t="s">
        <v>491</v>
      </c>
    </row>
    <row r="2066" spans="2:11" x14ac:dyDescent="0.25">
      <c r="B2066">
        <v>2026</v>
      </c>
      <c r="C2066" t="s">
        <v>488</v>
      </c>
      <c r="D2066">
        <v>2</v>
      </c>
      <c r="E2066" t="s">
        <v>45</v>
      </c>
      <c r="F2066">
        <v>9</v>
      </c>
      <c r="G2066" s="85">
        <v>0</v>
      </c>
      <c r="H2066" s="85">
        <v>18536.052673839731</v>
      </c>
      <c r="I2066" s="85">
        <v>4748.7393608479206</v>
      </c>
      <c r="J2066" s="85">
        <v>0</v>
      </c>
      <c r="K2066" t="s">
        <v>491</v>
      </c>
    </row>
    <row r="2067" spans="2:11" x14ac:dyDescent="0.25">
      <c r="B2067">
        <v>2026</v>
      </c>
      <c r="C2067" t="s">
        <v>489</v>
      </c>
      <c r="D2067">
        <v>1</v>
      </c>
      <c r="E2067" t="s">
        <v>45</v>
      </c>
      <c r="F2067">
        <v>9</v>
      </c>
      <c r="G2067" s="85">
        <v>0.98582313314536085</v>
      </c>
      <c r="H2067" s="85">
        <v>18536.052673839731</v>
      </c>
      <c r="I2067" s="85">
        <v>4748.7393608479206</v>
      </c>
      <c r="J2067" s="85">
        <v>18273.269523072126</v>
      </c>
      <c r="K2067" t="s">
        <v>491</v>
      </c>
    </row>
    <row r="2068" spans="2:11" x14ac:dyDescent="0.25">
      <c r="B2068">
        <v>2026</v>
      </c>
      <c r="C2068" t="s">
        <v>489</v>
      </c>
      <c r="D2068">
        <v>2</v>
      </c>
      <c r="E2068" t="s">
        <v>45</v>
      </c>
      <c r="F2068">
        <v>9</v>
      </c>
      <c r="G2068" s="85">
        <v>0</v>
      </c>
      <c r="H2068" s="85">
        <v>18536.052673839731</v>
      </c>
      <c r="I2068" s="85">
        <v>4748.7393608479206</v>
      </c>
      <c r="J2068" s="85">
        <v>0</v>
      </c>
      <c r="K2068" t="s">
        <v>491</v>
      </c>
    </row>
    <row r="2069" spans="2:11" x14ac:dyDescent="0.25">
      <c r="B2069">
        <v>2026</v>
      </c>
      <c r="C2069" t="s">
        <v>490</v>
      </c>
      <c r="D2069">
        <v>1</v>
      </c>
      <c r="E2069" t="s">
        <v>45</v>
      </c>
      <c r="F2069">
        <v>9</v>
      </c>
      <c r="G2069" s="85">
        <v>2.7668364755050185</v>
      </c>
      <c r="H2069" s="85">
        <v>18536.052673839731</v>
      </c>
      <c r="I2069" s="85">
        <v>4748.7393608479206</v>
      </c>
      <c r="J2069" s="85">
        <v>51286.226649862096</v>
      </c>
      <c r="K2069" t="s">
        <v>491</v>
      </c>
    </row>
    <row r="2070" spans="2:11" x14ac:dyDescent="0.25">
      <c r="B2070">
        <v>2026</v>
      </c>
      <c r="C2070" t="s">
        <v>490</v>
      </c>
      <c r="D2070">
        <v>2</v>
      </c>
      <c r="E2070" t="s">
        <v>45</v>
      </c>
      <c r="F2070">
        <v>9</v>
      </c>
      <c r="G2070" s="85">
        <v>0</v>
      </c>
      <c r="H2070" s="85">
        <v>18536.052673839731</v>
      </c>
      <c r="I2070" s="85">
        <v>4748.7393608479206</v>
      </c>
      <c r="J2070" s="85">
        <v>0</v>
      </c>
      <c r="K2070" t="s">
        <v>491</v>
      </c>
    </row>
    <row r="2071" spans="2:11" x14ac:dyDescent="0.25">
      <c r="B2071">
        <v>2026</v>
      </c>
      <c r="C2071" t="s">
        <v>479</v>
      </c>
      <c r="D2071">
        <v>1</v>
      </c>
      <c r="E2071" t="s">
        <v>89</v>
      </c>
      <c r="F2071">
        <v>18</v>
      </c>
      <c r="G2071" s="85">
        <v>5.0338762589251429</v>
      </c>
      <c r="H2071" s="85">
        <v>23436.224852071005</v>
      </c>
      <c r="I2071" s="85">
        <v>5419.7159763313612</v>
      </c>
      <c r="J2071" s="85">
        <v>117975.05588167165</v>
      </c>
      <c r="K2071" t="s">
        <v>492</v>
      </c>
    </row>
    <row r="2072" spans="2:11" x14ac:dyDescent="0.25">
      <c r="B2072">
        <v>2026</v>
      </c>
      <c r="C2072" t="s">
        <v>479</v>
      </c>
      <c r="D2072">
        <v>2</v>
      </c>
      <c r="E2072" t="s">
        <v>89</v>
      </c>
      <c r="F2072">
        <v>18</v>
      </c>
      <c r="G2072" s="85">
        <v>0</v>
      </c>
      <c r="H2072" s="85">
        <v>23436.224852071005</v>
      </c>
      <c r="I2072" s="85">
        <v>5419.7159763313612</v>
      </c>
      <c r="J2072" s="85">
        <v>0</v>
      </c>
      <c r="K2072" t="s">
        <v>492</v>
      </c>
    </row>
    <row r="2073" spans="2:11" x14ac:dyDescent="0.25">
      <c r="B2073">
        <v>2026</v>
      </c>
      <c r="C2073" t="s">
        <v>480</v>
      </c>
      <c r="D2073">
        <v>1</v>
      </c>
      <c r="E2073" t="s">
        <v>89</v>
      </c>
      <c r="F2073">
        <v>18</v>
      </c>
      <c r="G2073" s="85">
        <v>5.1215959283484009</v>
      </c>
      <c r="H2073" s="85">
        <v>23436.224852071005</v>
      </c>
      <c r="I2073" s="85">
        <v>5419.7159763313612</v>
      </c>
      <c r="J2073" s="85">
        <v>120030.87377822447</v>
      </c>
      <c r="K2073" t="s">
        <v>492</v>
      </c>
    </row>
    <row r="2074" spans="2:11" x14ac:dyDescent="0.25">
      <c r="B2074">
        <v>2026</v>
      </c>
      <c r="C2074" t="s">
        <v>480</v>
      </c>
      <c r="D2074">
        <v>2</v>
      </c>
      <c r="E2074" t="s">
        <v>89</v>
      </c>
      <c r="F2074">
        <v>18</v>
      </c>
      <c r="G2074" s="85">
        <v>0</v>
      </c>
      <c r="H2074" s="85">
        <v>23436.224852071005</v>
      </c>
      <c r="I2074" s="85">
        <v>5419.7159763313612</v>
      </c>
      <c r="J2074" s="85">
        <v>0</v>
      </c>
      <c r="K2074" t="s">
        <v>492</v>
      </c>
    </row>
    <row r="2075" spans="2:11" x14ac:dyDescent="0.25">
      <c r="B2075">
        <v>2026</v>
      </c>
      <c r="C2075" t="s">
        <v>481</v>
      </c>
      <c r="D2075">
        <v>1</v>
      </c>
      <c r="E2075" t="s">
        <v>89</v>
      </c>
      <c r="F2075">
        <v>18</v>
      </c>
      <c r="G2075" s="85">
        <v>5.2093155977716519</v>
      </c>
      <c r="H2075" s="85">
        <v>23436.224852071005</v>
      </c>
      <c r="I2075" s="85">
        <v>5419.7159763313612</v>
      </c>
      <c r="J2075" s="85">
        <v>122086.69167477712</v>
      </c>
      <c r="K2075" t="s">
        <v>492</v>
      </c>
    </row>
    <row r="2076" spans="2:11" x14ac:dyDescent="0.25">
      <c r="B2076">
        <v>2026</v>
      </c>
      <c r="C2076" t="s">
        <v>481</v>
      </c>
      <c r="D2076">
        <v>2</v>
      </c>
      <c r="E2076" t="s">
        <v>89</v>
      </c>
      <c r="F2076">
        <v>18</v>
      </c>
      <c r="G2076" s="85">
        <v>0</v>
      </c>
      <c r="H2076" s="85">
        <v>23436.224852071005</v>
      </c>
      <c r="I2076" s="85">
        <v>5419.7159763313612</v>
      </c>
      <c r="J2076" s="85">
        <v>0</v>
      </c>
      <c r="K2076" t="s">
        <v>492</v>
      </c>
    </row>
    <row r="2077" spans="2:11" x14ac:dyDescent="0.25">
      <c r="B2077">
        <v>2026</v>
      </c>
      <c r="C2077" t="s">
        <v>482</v>
      </c>
      <c r="D2077">
        <v>1</v>
      </c>
      <c r="E2077" t="s">
        <v>89</v>
      </c>
      <c r="F2077">
        <v>18</v>
      </c>
      <c r="G2077" s="85">
        <v>5.2970352671949081</v>
      </c>
      <c r="H2077" s="85">
        <v>23436.224852071005</v>
      </c>
      <c r="I2077" s="85">
        <v>5419.7159763313612</v>
      </c>
      <c r="J2077" s="85">
        <v>124142.50957132988</v>
      </c>
      <c r="K2077" t="s">
        <v>492</v>
      </c>
    </row>
    <row r="2078" spans="2:11" x14ac:dyDescent="0.25">
      <c r="B2078">
        <v>2026</v>
      </c>
      <c r="C2078" t="s">
        <v>482</v>
      </c>
      <c r="D2078">
        <v>2</v>
      </c>
      <c r="E2078" t="s">
        <v>89</v>
      </c>
      <c r="F2078">
        <v>18</v>
      </c>
      <c r="G2078" s="85">
        <v>0</v>
      </c>
      <c r="H2078" s="85">
        <v>23436.224852071005</v>
      </c>
      <c r="I2078" s="85">
        <v>5419.7159763313612</v>
      </c>
      <c r="J2078" s="85">
        <v>0</v>
      </c>
      <c r="K2078" t="s">
        <v>492</v>
      </c>
    </row>
    <row r="2079" spans="2:11" x14ac:dyDescent="0.25">
      <c r="B2079">
        <v>2026</v>
      </c>
      <c r="C2079" t="s">
        <v>483</v>
      </c>
      <c r="D2079">
        <v>1</v>
      </c>
      <c r="E2079" t="s">
        <v>89</v>
      </c>
      <c r="F2079">
        <v>18</v>
      </c>
      <c r="G2079" s="85">
        <v>5.3847549366181591</v>
      </c>
      <c r="H2079" s="85">
        <v>23436.224852071005</v>
      </c>
      <c r="I2079" s="85">
        <v>5419.7159763313612</v>
      </c>
      <c r="J2079" s="85">
        <v>126198.32746788253</v>
      </c>
      <c r="K2079" t="s">
        <v>492</v>
      </c>
    </row>
    <row r="2080" spans="2:11" x14ac:dyDescent="0.25">
      <c r="B2080">
        <v>2026</v>
      </c>
      <c r="C2080" t="s">
        <v>483</v>
      </c>
      <c r="D2080">
        <v>2</v>
      </c>
      <c r="E2080" t="s">
        <v>89</v>
      </c>
      <c r="F2080">
        <v>18</v>
      </c>
      <c r="G2080" s="85">
        <v>0</v>
      </c>
      <c r="H2080" s="85">
        <v>23436.224852071005</v>
      </c>
      <c r="I2080" s="85">
        <v>5419.7159763313612</v>
      </c>
      <c r="J2080" s="85">
        <v>0</v>
      </c>
      <c r="K2080" t="s">
        <v>492</v>
      </c>
    </row>
    <row r="2081" spans="2:11" x14ac:dyDescent="0.25">
      <c r="B2081">
        <v>2026</v>
      </c>
      <c r="C2081" t="s">
        <v>484</v>
      </c>
      <c r="D2081">
        <v>1</v>
      </c>
      <c r="E2081" t="s">
        <v>89</v>
      </c>
      <c r="F2081">
        <v>18</v>
      </c>
      <c r="G2081" s="85">
        <v>5.4724746060414162</v>
      </c>
      <c r="H2081" s="85">
        <v>23436.224852071005</v>
      </c>
      <c r="I2081" s="85">
        <v>5419.7159763313612</v>
      </c>
      <c r="J2081" s="85">
        <v>128254.14536443532</v>
      </c>
      <c r="K2081" t="s">
        <v>492</v>
      </c>
    </row>
    <row r="2082" spans="2:11" x14ac:dyDescent="0.25">
      <c r="B2082">
        <v>2026</v>
      </c>
      <c r="C2082" t="s">
        <v>484</v>
      </c>
      <c r="D2082">
        <v>2</v>
      </c>
      <c r="E2082" t="s">
        <v>89</v>
      </c>
      <c r="F2082">
        <v>18</v>
      </c>
      <c r="G2082" s="85">
        <v>0</v>
      </c>
      <c r="H2082" s="85">
        <v>23436.224852071005</v>
      </c>
      <c r="I2082" s="85">
        <v>5419.7159763313612</v>
      </c>
      <c r="J2082" s="85">
        <v>0</v>
      </c>
      <c r="K2082" t="s">
        <v>492</v>
      </c>
    </row>
    <row r="2083" spans="2:11" x14ac:dyDescent="0.25">
      <c r="B2083">
        <v>2026</v>
      </c>
      <c r="C2083" t="s">
        <v>485</v>
      </c>
      <c r="D2083">
        <v>1</v>
      </c>
      <c r="E2083" t="s">
        <v>89</v>
      </c>
      <c r="F2083">
        <v>18</v>
      </c>
      <c r="G2083" s="85">
        <v>5.560194275464668</v>
      </c>
      <c r="H2083" s="85">
        <v>23436.224852071005</v>
      </c>
      <c r="I2083" s="85">
        <v>5419.7159763313612</v>
      </c>
      <c r="J2083" s="85">
        <v>130309.96326098799</v>
      </c>
      <c r="K2083" t="s">
        <v>492</v>
      </c>
    </row>
    <row r="2084" spans="2:11" x14ac:dyDescent="0.25">
      <c r="B2084">
        <v>2026</v>
      </c>
      <c r="C2084" t="s">
        <v>485</v>
      </c>
      <c r="D2084">
        <v>2</v>
      </c>
      <c r="E2084" t="s">
        <v>89</v>
      </c>
      <c r="F2084">
        <v>18</v>
      </c>
      <c r="G2084" s="85">
        <v>0</v>
      </c>
      <c r="H2084" s="85">
        <v>23436.224852071005</v>
      </c>
      <c r="I2084" s="85">
        <v>5419.7159763313612</v>
      </c>
      <c r="J2084" s="85">
        <v>0</v>
      </c>
      <c r="K2084" t="s">
        <v>492</v>
      </c>
    </row>
    <row r="2085" spans="2:11" x14ac:dyDescent="0.25">
      <c r="B2085">
        <v>2026</v>
      </c>
      <c r="C2085" t="s">
        <v>486</v>
      </c>
      <c r="D2085">
        <v>1</v>
      </c>
      <c r="E2085" t="s">
        <v>89</v>
      </c>
      <c r="F2085">
        <v>18</v>
      </c>
      <c r="G2085" s="85">
        <v>5.6479139448879252</v>
      </c>
      <c r="H2085" s="85">
        <v>23436.224852071005</v>
      </c>
      <c r="I2085" s="85">
        <v>5419.7159763313612</v>
      </c>
      <c r="J2085" s="85">
        <v>132365.7811575408</v>
      </c>
      <c r="K2085" t="s">
        <v>492</v>
      </c>
    </row>
    <row r="2086" spans="2:11" x14ac:dyDescent="0.25">
      <c r="B2086">
        <v>2026</v>
      </c>
      <c r="C2086" t="s">
        <v>486</v>
      </c>
      <c r="D2086">
        <v>2</v>
      </c>
      <c r="E2086" t="s">
        <v>89</v>
      </c>
      <c r="F2086">
        <v>18</v>
      </c>
      <c r="G2086" s="85">
        <v>0</v>
      </c>
      <c r="H2086" s="85">
        <v>23436.224852071005</v>
      </c>
      <c r="I2086" s="85">
        <v>5419.7159763313612</v>
      </c>
      <c r="J2086" s="85">
        <v>0</v>
      </c>
      <c r="K2086" t="s">
        <v>492</v>
      </c>
    </row>
    <row r="2087" spans="2:11" x14ac:dyDescent="0.25">
      <c r="B2087">
        <v>2026</v>
      </c>
      <c r="C2087" t="s">
        <v>487</v>
      </c>
      <c r="D2087">
        <v>1</v>
      </c>
      <c r="E2087" t="s">
        <v>89</v>
      </c>
      <c r="F2087">
        <v>18</v>
      </c>
      <c r="G2087" s="85">
        <v>5.7356336143111761</v>
      </c>
      <c r="H2087" s="85">
        <v>23436.224852071005</v>
      </c>
      <c r="I2087" s="85">
        <v>5419.7159763313612</v>
      </c>
      <c r="J2087" s="85">
        <v>134421.59905409344</v>
      </c>
      <c r="K2087" t="s">
        <v>492</v>
      </c>
    </row>
    <row r="2088" spans="2:11" x14ac:dyDescent="0.25">
      <c r="B2088">
        <v>2026</v>
      </c>
      <c r="C2088" t="s">
        <v>487</v>
      </c>
      <c r="D2088">
        <v>2</v>
      </c>
      <c r="E2088" t="s">
        <v>89</v>
      </c>
      <c r="F2088">
        <v>18</v>
      </c>
      <c r="G2088" s="85">
        <v>0</v>
      </c>
      <c r="H2088" s="85">
        <v>23436.224852071005</v>
      </c>
      <c r="I2088" s="85">
        <v>5419.7159763313612</v>
      </c>
      <c r="J2088" s="85">
        <v>0</v>
      </c>
      <c r="K2088" t="s">
        <v>492</v>
      </c>
    </row>
    <row r="2089" spans="2:11" x14ac:dyDescent="0.25">
      <c r="B2089">
        <v>2026</v>
      </c>
      <c r="C2089" t="s">
        <v>488</v>
      </c>
      <c r="D2089">
        <v>1</v>
      </c>
      <c r="E2089" t="s">
        <v>89</v>
      </c>
      <c r="F2089">
        <v>18</v>
      </c>
      <c r="G2089" s="85">
        <v>5.8233532837344342</v>
      </c>
      <c r="H2089" s="85">
        <v>23436.224852071005</v>
      </c>
      <c r="I2089" s="85">
        <v>5419.7159763313612</v>
      </c>
      <c r="J2089" s="85">
        <v>136477.41695064623</v>
      </c>
      <c r="K2089" t="s">
        <v>492</v>
      </c>
    </row>
    <row r="2090" spans="2:11" x14ac:dyDescent="0.25">
      <c r="B2090">
        <v>2026</v>
      </c>
      <c r="C2090" t="s">
        <v>488</v>
      </c>
      <c r="D2090">
        <v>2</v>
      </c>
      <c r="E2090" t="s">
        <v>89</v>
      </c>
      <c r="F2090">
        <v>18</v>
      </c>
      <c r="G2090" s="85">
        <v>0</v>
      </c>
      <c r="H2090" s="85">
        <v>23436.224852071005</v>
      </c>
      <c r="I2090" s="85">
        <v>5419.7159763313612</v>
      </c>
      <c r="J2090" s="85">
        <v>0</v>
      </c>
      <c r="K2090" t="s">
        <v>492</v>
      </c>
    </row>
    <row r="2091" spans="2:11" x14ac:dyDescent="0.25">
      <c r="B2091">
        <v>2026</v>
      </c>
      <c r="C2091" t="s">
        <v>489</v>
      </c>
      <c r="D2091">
        <v>1</v>
      </c>
      <c r="E2091" t="s">
        <v>89</v>
      </c>
      <c r="F2091">
        <v>18</v>
      </c>
      <c r="G2091" s="85">
        <v>5.9110729531576842</v>
      </c>
      <c r="H2091" s="85">
        <v>23436.224852071005</v>
      </c>
      <c r="I2091" s="85">
        <v>5419.7159763313612</v>
      </c>
      <c r="J2091" s="85">
        <v>138533.23484719888</v>
      </c>
      <c r="K2091" t="s">
        <v>492</v>
      </c>
    </row>
    <row r="2092" spans="2:11" x14ac:dyDescent="0.25">
      <c r="B2092">
        <v>2026</v>
      </c>
      <c r="C2092" t="s">
        <v>489</v>
      </c>
      <c r="D2092">
        <v>2</v>
      </c>
      <c r="E2092" t="s">
        <v>89</v>
      </c>
      <c r="F2092">
        <v>18</v>
      </c>
      <c r="G2092" s="85">
        <v>0</v>
      </c>
      <c r="H2092" s="85">
        <v>23436.224852071005</v>
      </c>
      <c r="I2092" s="85">
        <v>5419.7159763313612</v>
      </c>
      <c r="J2092" s="85">
        <v>0</v>
      </c>
      <c r="K2092" t="s">
        <v>492</v>
      </c>
    </row>
    <row r="2093" spans="2:11" x14ac:dyDescent="0.25">
      <c r="B2093">
        <v>2026</v>
      </c>
      <c r="C2093" t="s">
        <v>490</v>
      </c>
      <c r="D2093">
        <v>1</v>
      </c>
      <c r="E2093" t="s">
        <v>89</v>
      </c>
      <c r="F2093">
        <v>18</v>
      </c>
      <c r="G2093" s="85">
        <v>5.9987926225809423</v>
      </c>
      <c r="H2093" s="85">
        <v>23436.224852071005</v>
      </c>
      <c r="I2093" s="85">
        <v>5419.7159763313612</v>
      </c>
      <c r="J2093" s="85">
        <v>140589.05274375167</v>
      </c>
      <c r="K2093" t="s">
        <v>492</v>
      </c>
    </row>
    <row r="2094" spans="2:11" x14ac:dyDescent="0.25">
      <c r="B2094">
        <v>2026</v>
      </c>
      <c r="C2094" t="s">
        <v>490</v>
      </c>
      <c r="D2094">
        <v>2</v>
      </c>
      <c r="E2094" t="s">
        <v>89</v>
      </c>
      <c r="F2094">
        <v>18</v>
      </c>
      <c r="G2094" s="85">
        <v>0</v>
      </c>
      <c r="H2094" s="85">
        <v>23436.224852071005</v>
      </c>
      <c r="I2094" s="85">
        <v>5419.7159763313612</v>
      </c>
      <c r="J2094" s="85">
        <v>0</v>
      </c>
      <c r="K2094" t="s">
        <v>492</v>
      </c>
    </row>
    <row r="2095" spans="2:11" x14ac:dyDescent="0.25">
      <c r="B2095">
        <v>2026</v>
      </c>
      <c r="C2095" t="s">
        <v>479</v>
      </c>
      <c r="D2095">
        <v>1</v>
      </c>
      <c r="E2095" t="s">
        <v>208</v>
      </c>
      <c r="F2095">
        <v>20</v>
      </c>
      <c r="G2095" s="85">
        <v>2.8593559812921558</v>
      </c>
      <c r="H2095" s="85">
        <v>27483.452068491439</v>
      </c>
      <c r="I2095" s="85">
        <v>6023.7970253718286</v>
      </c>
      <c r="J2095" s="85">
        <v>78584.973058597272</v>
      </c>
      <c r="K2095" t="s">
        <v>491</v>
      </c>
    </row>
    <row r="2096" spans="2:11" x14ac:dyDescent="0.25">
      <c r="B2096">
        <v>2026</v>
      </c>
      <c r="C2096" t="s">
        <v>479</v>
      </c>
      <c r="D2096">
        <v>2</v>
      </c>
      <c r="E2096" t="s">
        <v>208</v>
      </c>
      <c r="F2096">
        <v>20</v>
      </c>
      <c r="G2096" s="85">
        <v>0</v>
      </c>
      <c r="H2096" s="85">
        <v>27483.452068491439</v>
      </c>
      <c r="I2096" s="85">
        <v>6023.7970253718286</v>
      </c>
      <c r="J2096" s="85">
        <v>0</v>
      </c>
      <c r="K2096" t="s">
        <v>491</v>
      </c>
    </row>
    <row r="2097" spans="2:11" x14ac:dyDescent="0.25">
      <c r="B2097">
        <v>2026</v>
      </c>
      <c r="C2097" t="s">
        <v>480</v>
      </c>
      <c r="D2097">
        <v>1</v>
      </c>
      <c r="E2097" t="s">
        <v>208</v>
      </c>
      <c r="F2097">
        <v>20</v>
      </c>
      <c r="G2097" s="85">
        <v>2.9608114594410559</v>
      </c>
      <c r="H2097" s="85">
        <v>27483.452068491439</v>
      </c>
      <c r="I2097" s="85">
        <v>6023.7970253718286</v>
      </c>
      <c r="J2097" s="85">
        <v>81373.319829388449</v>
      </c>
      <c r="K2097" t="s">
        <v>491</v>
      </c>
    </row>
    <row r="2098" spans="2:11" x14ac:dyDescent="0.25">
      <c r="B2098">
        <v>2026</v>
      </c>
      <c r="C2098" t="s">
        <v>480</v>
      </c>
      <c r="D2098">
        <v>2</v>
      </c>
      <c r="E2098" t="s">
        <v>208</v>
      </c>
      <c r="F2098">
        <v>20</v>
      </c>
      <c r="G2098" s="85">
        <v>0</v>
      </c>
      <c r="H2098" s="85">
        <v>27483.452068491439</v>
      </c>
      <c r="I2098" s="85">
        <v>6023.7970253718286</v>
      </c>
      <c r="J2098" s="85">
        <v>0</v>
      </c>
      <c r="K2098" t="s">
        <v>491</v>
      </c>
    </row>
    <row r="2099" spans="2:11" x14ac:dyDescent="0.25">
      <c r="B2099">
        <v>2026</v>
      </c>
      <c r="C2099" t="s">
        <v>481</v>
      </c>
      <c r="D2099">
        <v>1</v>
      </c>
      <c r="E2099" t="s">
        <v>208</v>
      </c>
      <c r="F2099">
        <v>20</v>
      </c>
      <c r="G2099" s="85">
        <v>3.0622669375899587</v>
      </c>
      <c r="H2099" s="85">
        <v>27483.452068491439</v>
      </c>
      <c r="I2099" s="85">
        <v>6023.7970253718286</v>
      </c>
      <c r="J2099" s="85">
        <v>84161.666600179698</v>
      </c>
      <c r="K2099" t="s">
        <v>491</v>
      </c>
    </row>
    <row r="2100" spans="2:11" x14ac:dyDescent="0.25">
      <c r="B2100">
        <v>2026</v>
      </c>
      <c r="C2100" t="s">
        <v>481</v>
      </c>
      <c r="D2100">
        <v>2</v>
      </c>
      <c r="E2100" t="s">
        <v>208</v>
      </c>
      <c r="F2100">
        <v>20</v>
      </c>
      <c r="G2100" s="85">
        <v>0</v>
      </c>
      <c r="H2100" s="85">
        <v>27483.452068491439</v>
      </c>
      <c r="I2100" s="85">
        <v>6023.7970253718286</v>
      </c>
      <c r="J2100" s="85">
        <v>0</v>
      </c>
      <c r="K2100" t="s">
        <v>491</v>
      </c>
    </row>
    <row r="2101" spans="2:11" x14ac:dyDescent="0.25">
      <c r="B2101">
        <v>2026</v>
      </c>
      <c r="C2101" t="s">
        <v>482</v>
      </c>
      <c r="D2101">
        <v>1</v>
      </c>
      <c r="E2101" t="s">
        <v>208</v>
      </c>
      <c r="F2101">
        <v>20</v>
      </c>
      <c r="G2101" s="85">
        <v>3.1637224157388588</v>
      </c>
      <c r="H2101" s="85">
        <v>27483.452068491439</v>
      </c>
      <c r="I2101" s="85">
        <v>6023.7970253718286</v>
      </c>
      <c r="J2101" s="85">
        <v>86950.013370970875</v>
      </c>
      <c r="K2101" t="s">
        <v>491</v>
      </c>
    </row>
    <row r="2102" spans="2:11" x14ac:dyDescent="0.25">
      <c r="B2102">
        <v>2026</v>
      </c>
      <c r="C2102" t="s">
        <v>482</v>
      </c>
      <c r="D2102">
        <v>2</v>
      </c>
      <c r="E2102" t="s">
        <v>208</v>
      </c>
      <c r="F2102">
        <v>20</v>
      </c>
      <c r="G2102" s="85">
        <v>0</v>
      </c>
      <c r="H2102" s="85">
        <v>27483.452068491439</v>
      </c>
      <c r="I2102" s="85">
        <v>6023.7970253718286</v>
      </c>
      <c r="J2102" s="85">
        <v>0</v>
      </c>
      <c r="K2102" t="s">
        <v>491</v>
      </c>
    </row>
    <row r="2103" spans="2:11" x14ac:dyDescent="0.25">
      <c r="B2103">
        <v>2026</v>
      </c>
      <c r="C2103" t="s">
        <v>483</v>
      </c>
      <c r="D2103">
        <v>1</v>
      </c>
      <c r="E2103" t="s">
        <v>208</v>
      </c>
      <c r="F2103">
        <v>20</v>
      </c>
      <c r="G2103" s="85">
        <v>3.2651778938877616</v>
      </c>
      <c r="H2103" s="85">
        <v>27483.452068491439</v>
      </c>
      <c r="I2103" s="85">
        <v>6023.7970253718286</v>
      </c>
      <c r="J2103" s="85">
        <v>89738.360141762125</v>
      </c>
      <c r="K2103" t="s">
        <v>491</v>
      </c>
    </row>
    <row r="2104" spans="2:11" x14ac:dyDescent="0.25">
      <c r="B2104">
        <v>2026</v>
      </c>
      <c r="C2104" t="s">
        <v>483</v>
      </c>
      <c r="D2104">
        <v>2</v>
      </c>
      <c r="E2104" t="s">
        <v>208</v>
      </c>
      <c r="F2104">
        <v>20</v>
      </c>
      <c r="G2104" s="85">
        <v>0</v>
      </c>
      <c r="H2104" s="85">
        <v>27483.452068491439</v>
      </c>
      <c r="I2104" s="85">
        <v>6023.7970253718286</v>
      </c>
      <c r="J2104" s="85">
        <v>0</v>
      </c>
      <c r="K2104" t="s">
        <v>491</v>
      </c>
    </row>
    <row r="2105" spans="2:11" x14ac:dyDescent="0.25">
      <c r="B2105">
        <v>2026</v>
      </c>
      <c r="C2105" t="s">
        <v>484</v>
      </c>
      <c r="D2105">
        <v>1</v>
      </c>
      <c r="E2105" t="s">
        <v>208</v>
      </c>
      <c r="F2105">
        <v>20</v>
      </c>
      <c r="G2105" s="85">
        <v>3.3666333720366608</v>
      </c>
      <c r="H2105" s="85">
        <v>27483.452068491439</v>
      </c>
      <c r="I2105" s="85">
        <v>6023.7970253718286</v>
      </c>
      <c r="J2105" s="85">
        <v>92526.706912553273</v>
      </c>
      <c r="K2105" t="s">
        <v>491</v>
      </c>
    </row>
    <row r="2106" spans="2:11" x14ac:dyDescent="0.25">
      <c r="B2106">
        <v>2026</v>
      </c>
      <c r="C2106" t="s">
        <v>484</v>
      </c>
      <c r="D2106">
        <v>2</v>
      </c>
      <c r="E2106" t="s">
        <v>208</v>
      </c>
      <c r="F2106">
        <v>20</v>
      </c>
      <c r="G2106" s="85">
        <v>0</v>
      </c>
      <c r="H2106" s="85">
        <v>27483.452068491439</v>
      </c>
      <c r="I2106" s="85">
        <v>6023.7970253718286</v>
      </c>
      <c r="J2106" s="85">
        <v>0</v>
      </c>
      <c r="K2106" t="s">
        <v>491</v>
      </c>
    </row>
    <row r="2107" spans="2:11" x14ac:dyDescent="0.25">
      <c r="B2107">
        <v>2026</v>
      </c>
      <c r="C2107" t="s">
        <v>485</v>
      </c>
      <c r="D2107">
        <v>1</v>
      </c>
      <c r="E2107" t="s">
        <v>208</v>
      </c>
      <c r="F2107">
        <v>20</v>
      </c>
      <c r="G2107" s="85">
        <v>3.4680888501855636</v>
      </c>
      <c r="H2107" s="85">
        <v>27483.452068491439</v>
      </c>
      <c r="I2107" s="85">
        <v>6023.7970253718286</v>
      </c>
      <c r="J2107" s="85">
        <v>95315.053683344522</v>
      </c>
      <c r="K2107" t="s">
        <v>491</v>
      </c>
    </row>
    <row r="2108" spans="2:11" x14ac:dyDescent="0.25">
      <c r="B2108">
        <v>2026</v>
      </c>
      <c r="C2108" t="s">
        <v>485</v>
      </c>
      <c r="D2108">
        <v>2</v>
      </c>
      <c r="E2108" t="s">
        <v>208</v>
      </c>
      <c r="F2108">
        <v>20</v>
      </c>
      <c r="G2108" s="85">
        <v>0</v>
      </c>
      <c r="H2108" s="85">
        <v>27483.452068491439</v>
      </c>
      <c r="I2108" s="85">
        <v>6023.7970253718286</v>
      </c>
      <c r="J2108" s="85">
        <v>0</v>
      </c>
      <c r="K2108" t="s">
        <v>491</v>
      </c>
    </row>
    <row r="2109" spans="2:11" x14ac:dyDescent="0.25">
      <c r="B2109">
        <v>2026</v>
      </c>
      <c r="C2109" t="s">
        <v>486</v>
      </c>
      <c r="D2109">
        <v>1</v>
      </c>
      <c r="E2109" t="s">
        <v>208</v>
      </c>
      <c r="F2109">
        <v>20</v>
      </c>
      <c r="G2109" s="85">
        <v>3.5695443283344637</v>
      </c>
      <c r="H2109" s="85">
        <v>27483.452068491439</v>
      </c>
      <c r="I2109" s="85">
        <v>6023.7970253718286</v>
      </c>
      <c r="J2109" s="85">
        <v>98103.400454135699</v>
      </c>
      <c r="K2109" t="s">
        <v>491</v>
      </c>
    </row>
    <row r="2110" spans="2:11" x14ac:dyDescent="0.25">
      <c r="B2110">
        <v>2026</v>
      </c>
      <c r="C2110" t="s">
        <v>486</v>
      </c>
      <c r="D2110">
        <v>2</v>
      </c>
      <c r="E2110" t="s">
        <v>208</v>
      </c>
      <c r="F2110">
        <v>20</v>
      </c>
      <c r="G2110" s="85">
        <v>0</v>
      </c>
      <c r="H2110" s="85">
        <v>27483.452068491439</v>
      </c>
      <c r="I2110" s="85">
        <v>6023.7970253718286</v>
      </c>
      <c r="J2110" s="85">
        <v>0</v>
      </c>
      <c r="K2110" t="s">
        <v>491</v>
      </c>
    </row>
    <row r="2111" spans="2:11" x14ac:dyDescent="0.25">
      <c r="B2111">
        <v>2026</v>
      </c>
      <c r="C2111" t="s">
        <v>487</v>
      </c>
      <c r="D2111">
        <v>1</v>
      </c>
      <c r="E2111" t="s">
        <v>208</v>
      </c>
      <c r="F2111">
        <v>20</v>
      </c>
      <c r="G2111" s="85">
        <v>3.6709998064833664</v>
      </c>
      <c r="H2111" s="85">
        <v>27483.452068491439</v>
      </c>
      <c r="I2111" s="85">
        <v>6023.7970253718286</v>
      </c>
      <c r="J2111" s="85">
        <v>100891.74722492695</v>
      </c>
      <c r="K2111" t="s">
        <v>491</v>
      </c>
    </row>
    <row r="2112" spans="2:11" x14ac:dyDescent="0.25">
      <c r="B2112">
        <v>2026</v>
      </c>
      <c r="C2112" t="s">
        <v>487</v>
      </c>
      <c r="D2112">
        <v>2</v>
      </c>
      <c r="E2112" t="s">
        <v>208</v>
      </c>
      <c r="F2112">
        <v>20</v>
      </c>
      <c r="G2112" s="85">
        <v>0</v>
      </c>
      <c r="H2112" s="85">
        <v>27483.452068491439</v>
      </c>
      <c r="I2112" s="85">
        <v>6023.7970253718286</v>
      </c>
      <c r="J2112" s="85">
        <v>0</v>
      </c>
      <c r="K2112" t="s">
        <v>491</v>
      </c>
    </row>
    <row r="2113" spans="2:11" x14ac:dyDescent="0.25">
      <c r="B2113">
        <v>2026</v>
      </c>
      <c r="C2113" t="s">
        <v>488</v>
      </c>
      <c r="D2113">
        <v>1</v>
      </c>
      <c r="E2113" t="s">
        <v>208</v>
      </c>
      <c r="F2113">
        <v>20</v>
      </c>
      <c r="G2113" s="85">
        <v>3.7724552846322661</v>
      </c>
      <c r="H2113" s="85">
        <v>27483.452068491439</v>
      </c>
      <c r="I2113" s="85">
        <v>6023.7970253718286</v>
      </c>
      <c r="J2113" s="85">
        <v>103680.09399571811</v>
      </c>
      <c r="K2113" t="s">
        <v>491</v>
      </c>
    </row>
    <row r="2114" spans="2:11" x14ac:dyDescent="0.25">
      <c r="B2114">
        <v>2026</v>
      </c>
      <c r="C2114" t="s">
        <v>488</v>
      </c>
      <c r="D2114">
        <v>2</v>
      </c>
      <c r="E2114" t="s">
        <v>208</v>
      </c>
      <c r="F2114">
        <v>20</v>
      </c>
      <c r="G2114" s="85">
        <v>0</v>
      </c>
      <c r="H2114" s="85">
        <v>27483.452068491439</v>
      </c>
      <c r="I2114" s="85">
        <v>6023.7970253718286</v>
      </c>
      <c r="J2114" s="85">
        <v>0</v>
      </c>
      <c r="K2114" t="s">
        <v>491</v>
      </c>
    </row>
    <row r="2115" spans="2:11" x14ac:dyDescent="0.25">
      <c r="B2115">
        <v>2026</v>
      </c>
      <c r="C2115" t="s">
        <v>489</v>
      </c>
      <c r="D2115">
        <v>1</v>
      </c>
      <c r="E2115" t="s">
        <v>208</v>
      </c>
      <c r="F2115">
        <v>20</v>
      </c>
      <c r="G2115" s="85">
        <v>3.8739107627811689</v>
      </c>
      <c r="H2115" s="85">
        <v>27483.452068491439</v>
      </c>
      <c r="I2115" s="85">
        <v>6023.7970253718286</v>
      </c>
      <c r="J2115" s="85">
        <v>106468.44076650936</v>
      </c>
      <c r="K2115" t="s">
        <v>491</v>
      </c>
    </row>
    <row r="2116" spans="2:11" x14ac:dyDescent="0.25">
      <c r="B2116">
        <v>2026</v>
      </c>
      <c r="C2116" t="s">
        <v>489</v>
      </c>
      <c r="D2116">
        <v>2</v>
      </c>
      <c r="E2116" t="s">
        <v>208</v>
      </c>
      <c r="F2116">
        <v>20</v>
      </c>
      <c r="G2116" s="85">
        <v>0</v>
      </c>
      <c r="H2116" s="85">
        <v>27483.452068491439</v>
      </c>
      <c r="I2116" s="85">
        <v>6023.7970253718286</v>
      </c>
      <c r="J2116" s="85">
        <v>0</v>
      </c>
      <c r="K2116" t="s">
        <v>491</v>
      </c>
    </row>
    <row r="2117" spans="2:11" x14ac:dyDescent="0.25">
      <c r="B2117">
        <v>2026</v>
      </c>
      <c r="C2117" t="s">
        <v>490</v>
      </c>
      <c r="D2117">
        <v>1</v>
      </c>
      <c r="E2117" t="s">
        <v>208</v>
      </c>
      <c r="F2117">
        <v>20</v>
      </c>
      <c r="G2117" s="85">
        <v>3.9753662409300681</v>
      </c>
      <c r="H2117" s="85">
        <v>27483.452068491439</v>
      </c>
      <c r="I2117" s="85">
        <v>6023.7970253718286</v>
      </c>
      <c r="J2117" s="85">
        <v>109256.78753730051</v>
      </c>
      <c r="K2117" t="s">
        <v>491</v>
      </c>
    </row>
    <row r="2118" spans="2:11" x14ac:dyDescent="0.25">
      <c r="B2118">
        <v>2026</v>
      </c>
      <c r="C2118" t="s">
        <v>490</v>
      </c>
      <c r="D2118">
        <v>2</v>
      </c>
      <c r="E2118" t="s">
        <v>208</v>
      </c>
      <c r="F2118">
        <v>20</v>
      </c>
      <c r="G2118" s="85">
        <v>0</v>
      </c>
      <c r="H2118" s="85">
        <v>27483.452068491439</v>
      </c>
      <c r="I2118" s="85">
        <v>6023.7970253718286</v>
      </c>
      <c r="J2118" s="85">
        <v>0</v>
      </c>
      <c r="K2118" t="s">
        <v>491</v>
      </c>
    </row>
    <row r="2119" spans="2:11" x14ac:dyDescent="0.25">
      <c r="B2119">
        <v>2026</v>
      </c>
      <c r="C2119" t="s">
        <v>479</v>
      </c>
      <c r="D2119">
        <v>1</v>
      </c>
      <c r="E2119" t="s">
        <v>89</v>
      </c>
      <c r="F2119">
        <v>16</v>
      </c>
      <c r="G2119" s="85">
        <v>1.7994932424407979</v>
      </c>
      <c r="H2119" s="85">
        <v>23436.224852071005</v>
      </c>
      <c r="I2119" s="85">
        <v>5419.7159763313612</v>
      </c>
      <c r="J2119" s="85">
        <v>42173.328249624865</v>
      </c>
      <c r="K2119" t="s">
        <v>491</v>
      </c>
    </row>
    <row r="2120" spans="2:11" x14ac:dyDescent="0.25">
      <c r="B2120">
        <v>2026</v>
      </c>
      <c r="C2120" t="s">
        <v>479</v>
      </c>
      <c r="D2120">
        <v>2</v>
      </c>
      <c r="E2120" t="s">
        <v>89</v>
      </c>
      <c r="F2120">
        <v>16</v>
      </c>
      <c r="G2120" s="85">
        <v>0</v>
      </c>
      <c r="H2120" s="85">
        <v>23436.224852071005</v>
      </c>
      <c r="I2120" s="85">
        <v>5419.7159763313612</v>
      </c>
      <c r="J2120" s="85">
        <v>0</v>
      </c>
      <c r="K2120" t="s">
        <v>491</v>
      </c>
    </row>
    <row r="2121" spans="2:11" x14ac:dyDescent="0.25">
      <c r="B2121">
        <v>2026</v>
      </c>
      <c r="C2121" t="s">
        <v>480</v>
      </c>
      <c r="D2121">
        <v>1</v>
      </c>
      <c r="E2121" t="s">
        <v>89</v>
      </c>
      <c r="F2121">
        <v>16</v>
      </c>
      <c r="G2121" s="85">
        <v>0.80341494268219216</v>
      </c>
      <c r="H2121" s="85">
        <v>23436.224852071005</v>
      </c>
      <c r="I2121" s="85">
        <v>5419.7159763313612</v>
      </c>
      <c r="J2121" s="85">
        <v>18829.013246213595</v>
      </c>
      <c r="K2121" t="s">
        <v>491</v>
      </c>
    </row>
    <row r="2122" spans="2:11" x14ac:dyDescent="0.25">
      <c r="B2122">
        <v>2026</v>
      </c>
      <c r="C2122" t="s">
        <v>480</v>
      </c>
      <c r="D2122">
        <v>2</v>
      </c>
      <c r="E2122" t="s">
        <v>89</v>
      </c>
      <c r="F2122">
        <v>16</v>
      </c>
      <c r="G2122" s="85">
        <v>0</v>
      </c>
      <c r="H2122" s="85">
        <v>23436.224852071005</v>
      </c>
      <c r="I2122" s="85">
        <v>5419.7159763313612</v>
      </c>
      <c r="J2122" s="85">
        <v>0</v>
      </c>
      <c r="K2122" t="s">
        <v>491</v>
      </c>
    </row>
    <row r="2123" spans="2:11" x14ac:dyDescent="0.25">
      <c r="B2123">
        <v>2026</v>
      </c>
      <c r="C2123" t="s">
        <v>481</v>
      </c>
      <c r="D2123">
        <v>1</v>
      </c>
      <c r="E2123" t="s">
        <v>89</v>
      </c>
      <c r="F2123">
        <v>16</v>
      </c>
      <c r="G2123" s="85">
        <v>5.7536012753591027E-2</v>
      </c>
      <c r="H2123" s="85">
        <v>23436.224852071005</v>
      </c>
      <c r="I2123" s="85">
        <v>5419.7159763313612</v>
      </c>
      <c r="J2123" s="85">
        <v>1348.4269319847845</v>
      </c>
      <c r="K2123" t="s">
        <v>491</v>
      </c>
    </row>
    <row r="2124" spans="2:11" x14ac:dyDescent="0.25">
      <c r="B2124">
        <v>2026</v>
      </c>
      <c r="C2124" t="s">
        <v>481</v>
      </c>
      <c r="D2124">
        <v>2</v>
      </c>
      <c r="E2124" t="s">
        <v>89</v>
      </c>
      <c r="F2124">
        <v>16</v>
      </c>
      <c r="G2124" s="85">
        <v>0</v>
      </c>
      <c r="H2124" s="85">
        <v>23436.224852071005</v>
      </c>
      <c r="I2124" s="85">
        <v>5419.7159763313612</v>
      </c>
      <c r="J2124" s="85">
        <v>0</v>
      </c>
      <c r="K2124" t="s">
        <v>491</v>
      </c>
    </row>
    <row r="2125" spans="2:11" x14ac:dyDescent="0.25">
      <c r="B2125">
        <v>2026</v>
      </c>
      <c r="C2125" t="s">
        <v>482</v>
      </c>
      <c r="D2125">
        <v>1</v>
      </c>
      <c r="E2125" t="s">
        <v>89</v>
      </c>
      <c r="F2125">
        <v>16</v>
      </c>
      <c r="G2125" s="85">
        <v>1.1686950195626971</v>
      </c>
      <c r="H2125" s="85">
        <v>23436.224852071005</v>
      </c>
      <c r="I2125" s="85">
        <v>5419.7159763313612</v>
      </c>
      <c r="J2125" s="85">
        <v>27389.799261966891</v>
      </c>
      <c r="K2125" t="s">
        <v>491</v>
      </c>
    </row>
    <row r="2126" spans="2:11" x14ac:dyDescent="0.25">
      <c r="B2126">
        <v>2026</v>
      </c>
      <c r="C2126" t="s">
        <v>482</v>
      </c>
      <c r="D2126">
        <v>2</v>
      </c>
      <c r="E2126" t="s">
        <v>89</v>
      </c>
      <c r="F2126">
        <v>16</v>
      </c>
      <c r="G2126" s="85">
        <v>0</v>
      </c>
      <c r="H2126" s="85">
        <v>23436.224852071005</v>
      </c>
      <c r="I2126" s="85">
        <v>5419.7159763313612</v>
      </c>
      <c r="J2126" s="85">
        <v>0</v>
      </c>
      <c r="K2126" t="s">
        <v>491</v>
      </c>
    </row>
    <row r="2127" spans="2:11" x14ac:dyDescent="0.25">
      <c r="B2127">
        <v>2026</v>
      </c>
      <c r="C2127" t="s">
        <v>483</v>
      </c>
      <c r="D2127">
        <v>1</v>
      </c>
      <c r="E2127" t="s">
        <v>89</v>
      </c>
      <c r="F2127">
        <v>16</v>
      </c>
      <c r="G2127" s="85">
        <v>2.6020904580231781</v>
      </c>
      <c r="H2127" s="85">
        <v>23436.224852071005</v>
      </c>
      <c r="I2127" s="85">
        <v>5419.7159763313612</v>
      </c>
      <c r="J2127" s="85">
        <v>60983.177059659633</v>
      </c>
      <c r="K2127" t="s">
        <v>491</v>
      </c>
    </row>
    <row r="2128" spans="2:11" x14ac:dyDescent="0.25">
      <c r="B2128">
        <v>2026</v>
      </c>
      <c r="C2128" t="s">
        <v>483</v>
      </c>
      <c r="D2128">
        <v>2</v>
      </c>
      <c r="E2128" t="s">
        <v>89</v>
      </c>
      <c r="F2128">
        <v>16</v>
      </c>
      <c r="G2128" s="85">
        <v>0</v>
      </c>
      <c r="H2128" s="85">
        <v>23436.224852071005</v>
      </c>
      <c r="I2128" s="85">
        <v>5419.7159763313612</v>
      </c>
      <c r="J2128" s="85">
        <v>0</v>
      </c>
      <c r="K2128" t="s">
        <v>491</v>
      </c>
    </row>
    <row r="2129" spans="2:11" x14ac:dyDescent="0.25">
      <c r="B2129">
        <v>2026</v>
      </c>
      <c r="C2129" t="s">
        <v>484</v>
      </c>
      <c r="D2129">
        <v>1</v>
      </c>
      <c r="E2129" t="s">
        <v>89</v>
      </c>
      <c r="F2129">
        <v>16</v>
      </c>
      <c r="G2129" s="85">
        <v>2.204716261217238</v>
      </c>
      <c r="H2129" s="85">
        <v>23436.224852071005</v>
      </c>
      <c r="I2129" s="85">
        <v>5419.7159763313612</v>
      </c>
      <c r="J2129" s="85">
        <v>51670.226032904502</v>
      </c>
      <c r="K2129" t="s">
        <v>491</v>
      </c>
    </row>
    <row r="2130" spans="2:11" x14ac:dyDescent="0.25">
      <c r="B2130">
        <v>2026</v>
      </c>
      <c r="C2130" t="s">
        <v>484</v>
      </c>
      <c r="D2130">
        <v>2</v>
      </c>
      <c r="E2130" t="s">
        <v>89</v>
      </c>
      <c r="F2130">
        <v>16</v>
      </c>
      <c r="G2130" s="85">
        <v>0</v>
      </c>
      <c r="H2130" s="85">
        <v>23436.224852071005</v>
      </c>
      <c r="I2130" s="85">
        <v>5419.7159763313612</v>
      </c>
      <c r="J2130" s="85">
        <v>0</v>
      </c>
      <c r="K2130" t="s">
        <v>491</v>
      </c>
    </row>
    <row r="2131" spans="2:11" x14ac:dyDescent="0.25">
      <c r="B2131">
        <v>2026</v>
      </c>
      <c r="C2131" t="s">
        <v>485</v>
      </c>
      <c r="D2131">
        <v>1</v>
      </c>
      <c r="E2131" t="s">
        <v>89</v>
      </c>
      <c r="F2131">
        <v>16</v>
      </c>
      <c r="G2131" s="85">
        <v>1.8645065687118854</v>
      </c>
      <c r="H2131" s="85">
        <v>23436.224852071005</v>
      </c>
      <c r="I2131" s="85">
        <v>5419.7159763313612</v>
      </c>
      <c r="J2131" s="85">
        <v>43696.99518249512</v>
      </c>
      <c r="K2131" t="s">
        <v>491</v>
      </c>
    </row>
    <row r="2132" spans="2:11" x14ac:dyDescent="0.25">
      <c r="B2132">
        <v>2026</v>
      </c>
      <c r="C2132" t="s">
        <v>485</v>
      </c>
      <c r="D2132">
        <v>2</v>
      </c>
      <c r="E2132" t="s">
        <v>89</v>
      </c>
      <c r="F2132">
        <v>16</v>
      </c>
      <c r="G2132" s="85">
        <v>0</v>
      </c>
      <c r="H2132" s="85">
        <v>23436.224852071005</v>
      </c>
      <c r="I2132" s="85">
        <v>5419.7159763313612</v>
      </c>
      <c r="J2132" s="85">
        <v>0</v>
      </c>
      <c r="K2132" t="s">
        <v>491</v>
      </c>
    </row>
    <row r="2133" spans="2:11" x14ac:dyDescent="0.25">
      <c r="B2133">
        <v>2026</v>
      </c>
      <c r="C2133" t="s">
        <v>486</v>
      </c>
      <c r="D2133">
        <v>1</v>
      </c>
      <c r="E2133" t="s">
        <v>89</v>
      </c>
      <c r="F2133">
        <v>16</v>
      </c>
      <c r="G2133" s="85">
        <v>0.86842826895327985</v>
      </c>
      <c r="H2133" s="85">
        <v>23436.224852071005</v>
      </c>
      <c r="I2133" s="85">
        <v>5419.7159763313612</v>
      </c>
      <c r="J2133" s="85">
        <v>20352.680179083862</v>
      </c>
      <c r="K2133" t="s">
        <v>491</v>
      </c>
    </row>
    <row r="2134" spans="2:11" x14ac:dyDescent="0.25">
      <c r="B2134">
        <v>2026</v>
      </c>
      <c r="C2134" t="s">
        <v>486</v>
      </c>
      <c r="D2134">
        <v>2</v>
      </c>
      <c r="E2134" t="s">
        <v>89</v>
      </c>
      <c r="F2134">
        <v>16</v>
      </c>
      <c r="G2134" s="85">
        <v>0</v>
      </c>
      <c r="H2134" s="85">
        <v>23436.224852071005</v>
      </c>
      <c r="I2134" s="85">
        <v>5419.7159763313612</v>
      </c>
      <c r="J2134" s="85">
        <v>0</v>
      </c>
      <c r="K2134" t="s">
        <v>491</v>
      </c>
    </row>
    <row r="2135" spans="2:11" x14ac:dyDescent="0.25">
      <c r="B2135">
        <v>2026</v>
      </c>
      <c r="C2135" t="s">
        <v>487</v>
      </c>
      <c r="D2135">
        <v>1</v>
      </c>
      <c r="E2135" t="s">
        <v>89</v>
      </c>
      <c r="F2135">
        <v>16</v>
      </c>
      <c r="G2135" s="85">
        <v>0.12254933902467838</v>
      </c>
      <c r="H2135" s="85">
        <v>23436.224852071005</v>
      </c>
      <c r="I2135" s="85">
        <v>5419.7159763313612</v>
      </c>
      <c r="J2135" s="85">
        <v>2872.0938648550423</v>
      </c>
      <c r="K2135" t="s">
        <v>491</v>
      </c>
    </row>
    <row r="2136" spans="2:11" x14ac:dyDescent="0.25">
      <c r="B2136">
        <v>2026</v>
      </c>
      <c r="C2136" t="s">
        <v>487</v>
      </c>
      <c r="D2136">
        <v>2</v>
      </c>
      <c r="E2136" t="s">
        <v>89</v>
      </c>
      <c r="F2136">
        <v>16</v>
      </c>
      <c r="G2136" s="85">
        <v>0</v>
      </c>
      <c r="H2136" s="85">
        <v>23436.224852071005</v>
      </c>
      <c r="I2136" s="85">
        <v>5419.7159763313612</v>
      </c>
      <c r="J2136" s="85">
        <v>0</v>
      </c>
      <c r="K2136" t="s">
        <v>491</v>
      </c>
    </row>
    <row r="2137" spans="2:11" x14ac:dyDescent="0.25">
      <c r="B2137">
        <v>2026</v>
      </c>
      <c r="C2137" t="s">
        <v>488</v>
      </c>
      <c r="D2137">
        <v>1</v>
      </c>
      <c r="E2137" t="s">
        <v>89</v>
      </c>
      <c r="F2137">
        <v>16</v>
      </c>
      <c r="G2137" s="85">
        <v>1.2337083458337845</v>
      </c>
      <c r="H2137" s="85">
        <v>23436.224852071005</v>
      </c>
      <c r="I2137" s="85">
        <v>5419.7159763313612</v>
      </c>
      <c r="J2137" s="85">
        <v>28913.46619483715</v>
      </c>
      <c r="K2137" t="s">
        <v>491</v>
      </c>
    </row>
    <row r="2138" spans="2:11" x14ac:dyDescent="0.25">
      <c r="B2138">
        <v>2026</v>
      </c>
      <c r="C2138" t="s">
        <v>488</v>
      </c>
      <c r="D2138">
        <v>2</v>
      </c>
      <c r="E2138" t="s">
        <v>89</v>
      </c>
      <c r="F2138">
        <v>16</v>
      </c>
      <c r="G2138" s="85">
        <v>0</v>
      </c>
      <c r="H2138" s="85">
        <v>23436.224852071005</v>
      </c>
      <c r="I2138" s="85">
        <v>5419.7159763313612</v>
      </c>
      <c r="J2138" s="85">
        <v>0</v>
      </c>
      <c r="K2138" t="s">
        <v>491</v>
      </c>
    </row>
    <row r="2139" spans="2:11" x14ac:dyDescent="0.25">
      <c r="B2139">
        <v>2026</v>
      </c>
      <c r="C2139" t="s">
        <v>489</v>
      </c>
      <c r="D2139">
        <v>1</v>
      </c>
      <c r="E2139" t="s">
        <v>89</v>
      </c>
      <c r="F2139">
        <v>16</v>
      </c>
      <c r="G2139" s="85">
        <v>2.6671037842942651</v>
      </c>
      <c r="H2139" s="85">
        <v>23436.224852071005</v>
      </c>
      <c r="I2139" s="85">
        <v>5419.7159763313612</v>
      </c>
      <c r="J2139" s="85">
        <v>62506.843992529881</v>
      </c>
      <c r="K2139" t="s">
        <v>491</v>
      </c>
    </row>
    <row r="2140" spans="2:11" x14ac:dyDescent="0.25">
      <c r="B2140">
        <v>2026</v>
      </c>
      <c r="C2140" t="s">
        <v>489</v>
      </c>
      <c r="D2140">
        <v>2</v>
      </c>
      <c r="E2140" t="s">
        <v>89</v>
      </c>
      <c r="F2140">
        <v>16</v>
      </c>
      <c r="G2140" s="85">
        <v>0</v>
      </c>
      <c r="H2140" s="85">
        <v>23436.224852071005</v>
      </c>
      <c r="I2140" s="85">
        <v>5419.7159763313612</v>
      </c>
      <c r="J2140" s="85">
        <v>0</v>
      </c>
      <c r="K2140" t="s">
        <v>491</v>
      </c>
    </row>
    <row r="2141" spans="2:11" x14ac:dyDescent="0.25">
      <c r="B2141">
        <v>2026</v>
      </c>
      <c r="C2141" t="s">
        <v>490</v>
      </c>
      <c r="D2141">
        <v>1</v>
      </c>
      <c r="E2141" t="s">
        <v>89</v>
      </c>
      <c r="F2141">
        <v>16</v>
      </c>
      <c r="G2141" s="85">
        <v>2.2697295874883254</v>
      </c>
      <c r="H2141" s="85">
        <v>23436.224852071005</v>
      </c>
      <c r="I2141" s="85">
        <v>5419.7159763313612</v>
      </c>
      <c r="J2141" s="85">
        <v>53193.892965774765</v>
      </c>
      <c r="K2141" t="s">
        <v>491</v>
      </c>
    </row>
    <row r="2142" spans="2:11" x14ac:dyDescent="0.25">
      <c r="B2142">
        <v>2026</v>
      </c>
      <c r="C2142" t="s">
        <v>490</v>
      </c>
      <c r="D2142">
        <v>2</v>
      </c>
      <c r="E2142" t="s">
        <v>89</v>
      </c>
      <c r="F2142">
        <v>16</v>
      </c>
      <c r="G2142" s="85">
        <v>0</v>
      </c>
      <c r="H2142" s="85">
        <v>23436.224852071005</v>
      </c>
      <c r="I2142" s="85">
        <v>5419.7159763313612</v>
      </c>
      <c r="J2142" s="85">
        <v>0</v>
      </c>
      <c r="K2142" t="s">
        <v>491</v>
      </c>
    </row>
    <row r="2143" spans="2:11" x14ac:dyDescent="0.25">
      <c r="B2143">
        <v>2026</v>
      </c>
      <c r="C2143" t="s">
        <v>479</v>
      </c>
      <c r="D2143">
        <v>1</v>
      </c>
      <c r="E2143" t="s">
        <v>45</v>
      </c>
      <c r="F2143">
        <v>25</v>
      </c>
      <c r="G2143" s="85">
        <v>1.944645972582387</v>
      </c>
      <c r="H2143" s="85">
        <v>18536.052673839731</v>
      </c>
      <c r="I2143" s="85">
        <v>4748.7393608479206</v>
      </c>
      <c r="J2143" s="85">
        <v>36046.06017975742</v>
      </c>
      <c r="K2143" t="s">
        <v>491</v>
      </c>
    </row>
    <row r="2144" spans="2:11" x14ac:dyDescent="0.25">
      <c r="B2144">
        <v>2026</v>
      </c>
      <c r="C2144" t="s">
        <v>479</v>
      </c>
      <c r="D2144">
        <v>2</v>
      </c>
      <c r="E2144" t="s">
        <v>45</v>
      </c>
      <c r="F2144">
        <v>25</v>
      </c>
      <c r="G2144" s="85">
        <v>0</v>
      </c>
      <c r="H2144" s="85">
        <v>18536.052673839731</v>
      </c>
      <c r="I2144" s="85">
        <v>4748.7393608479206</v>
      </c>
      <c r="J2144" s="85">
        <v>0</v>
      </c>
      <c r="K2144" t="s">
        <v>491</v>
      </c>
    </row>
    <row r="2145" spans="2:11" x14ac:dyDescent="0.25">
      <c r="B2145">
        <v>2026</v>
      </c>
      <c r="C2145" t="s">
        <v>480</v>
      </c>
      <c r="D2145">
        <v>1</v>
      </c>
      <c r="E2145" t="s">
        <v>45</v>
      </c>
      <c r="F2145">
        <v>25</v>
      </c>
      <c r="G2145" s="85">
        <v>2.2589916627273983</v>
      </c>
      <c r="H2145" s="85">
        <v>18536.052673839731</v>
      </c>
      <c r="I2145" s="85">
        <v>4748.7393608479206</v>
      </c>
      <c r="J2145" s="85">
        <v>41872.788450079854</v>
      </c>
      <c r="K2145" t="s">
        <v>491</v>
      </c>
    </row>
    <row r="2146" spans="2:11" x14ac:dyDescent="0.25">
      <c r="B2146">
        <v>2026</v>
      </c>
      <c r="C2146" t="s">
        <v>480</v>
      </c>
      <c r="D2146">
        <v>2</v>
      </c>
      <c r="E2146" t="s">
        <v>45</v>
      </c>
      <c r="F2146">
        <v>25</v>
      </c>
      <c r="G2146" s="85">
        <v>0</v>
      </c>
      <c r="H2146" s="85">
        <v>18536.052673839731</v>
      </c>
      <c r="I2146" s="85">
        <v>4748.7393608479206</v>
      </c>
      <c r="J2146" s="85">
        <v>0</v>
      </c>
      <c r="K2146" t="s">
        <v>491</v>
      </c>
    </row>
    <row r="2147" spans="2:11" x14ac:dyDescent="0.25">
      <c r="B2147">
        <v>2026</v>
      </c>
      <c r="C2147" t="s">
        <v>481</v>
      </c>
      <c r="D2147">
        <v>1</v>
      </c>
      <c r="E2147" t="s">
        <v>45</v>
      </c>
      <c r="F2147">
        <v>25</v>
      </c>
      <c r="G2147" s="85">
        <v>3.6746736195266378</v>
      </c>
      <c r="H2147" s="85">
        <v>18536.052673839731</v>
      </c>
      <c r="I2147" s="85">
        <v>4748.7393608479206</v>
      </c>
      <c r="J2147" s="85">
        <v>68113.943770715065</v>
      </c>
      <c r="K2147" t="s">
        <v>491</v>
      </c>
    </row>
    <row r="2148" spans="2:11" x14ac:dyDescent="0.25">
      <c r="B2148">
        <v>2026</v>
      </c>
      <c r="C2148" t="s">
        <v>481</v>
      </c>
      <c r="D2148">
        <v>2</v>
      </c>
      <c r="E2148" t="s">
        <v>45</v>
      </c>
      <c r="F2148">
        <v>25</v>
      </c>
      <c r="G2148" s="85">
        <v>0</v>
      </c>
      <c r="H2148" s="85">
        <v>18536.052673839731</v>
      </c>
      <c r="I2148" s="85">
        <v>4748.7393608479206</v>
      </c>
      <c r="J2148" s="85">
        <v>0</v>
      </c>
      <c r="K2148" t="s">
        <v>491</v>
      </c>
    </row>
    <row r="2149" spans="2:11" x14ac:dyDescent="0.25">
      <c r="B2149">
        <v>2026</v>
      </c>
      <c r="C2149" t="s">
        <v>482</v>
      </c>
      <c r="D2149">
        <v>1</v>
      </c>
      <c r="E2149" t="s">
        <v>45</v>
      </c>
      <c r="F2149">
        <v>25</v>
      </c>
      <c r="G2149" s="85">
        <v>3.0444732855494414</v>
      </c>
      <c r="H2149" s="85">
        <v>18536.052673839731</v>
      </c>
      <c r="I2149" s="85">
        <v>4748.7393608479206</v>
      </c>
      <c r="J2149" s="85">
        <v>56432.517185042358</v>
      </c>
      <c r="K2149" t="s">
        <v>491</v>
      </c>
    </row>
    <row r="2150" spans="2:11" x14ac:dyDescent="0.25">
      <c r="B2150">
        <v>2026</v>
      </c>
      <c r="C2150" t="s">
        <v>482</v>
      </c>
      <c r="D2150">
        <v>2</v>
      </c>
      <c r="E2150" t="s">
        <v>45</v>
      </c>
      <c r="F2150">
        <v>25</v>
      </c>
      <c r="G2150" s="85">
        <v>0</v>
      </c>
      <c r="H2150" s="85">
        <v>18536.052673839731</v>
      </c>
      <c r="I2150" s="85">
        <v>4748.7393608479206</v>
      </c>
      <c r="J2150" s="85">
        <v>0</v>
      </c>
      <c r="K2150" t="s">
        <v>491</v>
      </c>
    </row>
    <row r="2151" spans="2:11" x14ac:dyDescent="0.25">
      <c r="B2151">
        <v>2026</v>
      </c>
      <c r="C2151" t="s">
        <v>483</v>
      </c>
      <c r="D2151">
        <v>1</v>
      </c>
      <c r="E2151" t="s">
        <v>45</v>
      </c>
      <c r="F2151">
        <v>25</v>
      </c>
      <c r="G2151" s="85">
        <v>1.8770185854101988</v>
      </c>
      <c r="H2151" s="85">
        <v>18536.052673839731</v>
      </c>
      <c r="I2151" s="85">
        <v>4748.7393608479206</v>
      </c>
      <c r="J2151" s="85">
        <v>34792.515368939588</v>
      </c>
      <c r="K2151" t="s">
        <v>491</v>
      </c>
    </row>
    <row r="2152" spans="2:11" x14ac:dyDescent="0.25">
      <c r="B2152">
        <v>2026</v>
      </c>
      <c r="C2152" t="s">
        <v>483</v>
      </c>
      <c r="D2152">
        <v>2</v>
      </c>
      <c r="E2152" t="s">
        <v>45</v>
      </c>
      <c r="F2152">
        <v>25</v>
      </c>
      <c r="G2152" s="85">
        <v>0</v>
      </c>
      <c r="H2152" s="85">
        <v>18536.052673839731</v>
      </c>
      <c r="I2152" s="85">
        <v>4748.7393608479206</v>
      </c>
      <c r="J2152" s="85">
        <v>0</v>
      </c>
      <c r="K2152" t="s">
        <v>491</v>
      </c>
    </row>
    <row r="2153" spans="2:11" x14ac:dyDescent="0.25">
      <c r="B2153">
        <v>2026</v>
      </c>
      <c r="C2153" t="s">
        <v>484</v>
      </c>
      <c r="D2153">
        <v>1</v>
      </c>
      <c r="E2153" t="s">
        <v>45</v>
      </c>
      <c r="F2153">
        <v>25</v>
      </c>
      <c r="G2153" s="85">
        <v>2.1913642755552103</v>
      </c>
      <c r="H2153" s="85">
        <v>18536.052673839731</v>
      </c>
      <c r="I2153" s="85">
        <v>4748.7393608479206</v>
      </c>
      <c r="J2153" s="85">
        <v>40619.243639262022</v>
      </c>
      <c r="K2153" t="s">
        <v>491</v>
      </c>
    </row>
    <row r="2154" spans="2:11" x14ac:dyDescent="0.25">
      <c r="B2154">
        <v>2026</v>
      </c>
      <c r="C2154" t="s">
        <v>484</v>
      </c>
      <c r="D2154">
        <v>2</v>
      </c>
      <c r="E2154" t="s">
        <v>45</v>
      </c>
      <c r="F2154">
        <v>25</v>
      </c>
      <c r="G2154" s="85">
        <v>0</v>
      </c>
      <c r="H2154" s="85">
        <v>18536.052673839731</v>
      </c>
      <c r="I2154" s="85">
        <v>4748.7393608479206</v>
      </c>
      <c r="J2154" s="85">
        <v>0</v>
      </c>
      <c r="K2154" t="s">
        <v>491</v>
      </c>
    </row>
    <row r="2155" spans="2:11" x14ac:dyDescent="0.25">
      <c r="B2155">
        <v>2026</v>
      </c>
      <c r="C2155" t="s">
        <v>485</v>
      </c>
      <c r="D2155">
        <v>1</v>
      </c>
      <c r="E2155" t="s">
        <v>45</v>
      </c>
      <c r="F2155">
        <v>25</v>
      </c>
      <c r="G2155" s="85">
        <v>3.607046232354449</v>
      </c>
      <c r="H2155" s="85">
        <v>18536.052673839731</v>
      </c>
      <c r="I2155" s="85">
        <v>4748.7393608479206</v>
      </c>
      <c r="J2155" s="85">
        <v>66860.398959897211</v>
      </c>
      <c r="K2155" t="s">
        <v>491</v>
      </c>
    </row>
    <row r="2156" spans="2:11" x14ac:dyDescent="0.25">
      <c r="B2156">
        <v>2026</v>
      </c>
      <c r="C2156" t="s">
        <v>485</v>
      </c>
      <c r="D2156">
        <v>2</v>
      </c>
      <c r="E2156" t="s">
        <v>45</v>
      </c>
      <c r="F2156">
        <v>25</v>
      </c>
      <c r="G2156" s="85">
        <v>0</v>
      </c>
      <c r="H2156" s="85">
        <v>18536.052673839731</v>
      </c>
      <c r="I2156" s="85">
        <v>4748.7393608479206</v>
      </c>
      <c r="J2156" s="85">
        <v>0</v>
      </c>
      <c r="K2156" t="s">
        <v>491</v>
      </c>
    </row>
    <row r="2157" spans="2:11" x14ac:dyDescent="0.25">
      <c r="B2157">
        <v>2026</v>
      </c>
      <c r="C2157" t="s">
        <v>486</v>
      </c>
      <c r="D2157">
        <v>1</v>
      </c>
      <c r="E2157" t="s">
        <v>45</v>
      </c>
      <c r="F2157">
        <v>25</v>
      </c>
      <c r="G2157" s="85">
        <v>2.9768458983772534</v>
      </c>
      <c r="H2157" s="85">
        <v>18536.052673839731</v>
      </c>
      <c r="I2157" s="85">
        <v>4748.7393608479206</v>
      </c>
      <c r="J2157" s="85">
        <v>55178.972374224526</v>
      </c>
      <c r="K2157" t="s">
        <v>491</v>
      </c>
    </row>
    <row r="2158" spans="2:11" x14ac:dyDescent="0.25">
      <c r="B2158">
        <v>2026</v>
      </c>
      <c r="C2158" t="s">
        <v>486</v>
      </c>
      <c r="D2158">
        <v>2</v>
      </c>
      <c r="E2158" t="s">
        <v>45</v>
      </c>
      <c r="F2158">
        <v>25</v>
      </c>
      <c r="G2158" s="85">
        <v>0</v>
      </c>
      <c r="H2158" s="85">
        <v>18536.052673839731</v>
      </c>
      <c r="I2158" s="85">
        <v>4748.7393608479206</v>
      </c>
      <c r="J2158" s="85">
        <v>0</v>
      </c>
      <c r="K2158" t="s">
        <v>491</v>
      </c>
    </row>
    <row r="2159" spans="2:11" x14ac:dyDescent="0.25">
      <c r="B2159">
        <v>2026</v>
      </c>
      <c r="C2159" t="s">
        <v>487</v>
      </c>
      <c r="D2159">
        <v>1</v>
      </c>
      <c r="E2159" t="s">
        <v>45</v>
      </c>
      <c r="F2159">
        <v>25</v>
      </c>
      <c r="G2159" s="85">
        <v>1.8093911982380109</v>
      </c>
      <c r="H2159" s="85">
        <v>18536.052673839731</v>
      </c>
      <c r="I2159" s="85">
        <v>4748.7393608479206</v>
      </c>
      <c r="J2159" s="85">
        <v>33538.970558121757</v>
      </c>
      <c r="K2159" t="s">
        <v>491</v>
      </c>
    </row>
    <row r="2160" spans="2:11" x14ac:dyDescent="0.25">
      <c r="B2160">
        <v>2026</v>
      </c>
      <c r="C2160" t="s">
        <v>487</v>
      </c>
      <c r="D2160">
        <v>2</v>
      </c>
      <c r="E2160" t="s">
        <v>45</v>
      </c>
      <c r="F2160">
        <v>25</v>
      </c>
      <c r="G2160" s="85">
        <v>0</v>
      </c>
      <c r="H2160" s="85">
        <v>18536.052673839731</v>
      </c>
      <c r="I2160" s="85">
        <v>4748.7393608479206</v>
      </c>
      <c r="J2160" s="85">
        <v>0</v>
      </c>
      <c r="K2160" t="s">
        <v>491</v>
      </c>
    </row>
    <row r="2161" spans="2:11" x14ac:dyDescent="0.25">
      <c r="B2161">
        <v>2026</v>
      </c>
      <c r="C2161" t="s">
        <v>488</v>
      </c>
      <c r="D2161">
        <v>1</v>
      </c>
      <c r="E2161" t="s">
        <v>45</v>
      </c>
      <c r="F2161">
        <v>25</v>
      </c>
      <c r="G2161" s="85">
        <v>2.1237368883830219</v>
      </c>
      <c r="H2161" s="85">
        <v>18536.052673839731</v>
      </c>
      <c r="I2161" s="85">
        <v>4748.7393608479206</v>
      </c>
      <c r="J2161" s="85">
        <v>39365.698828444183</v>
      </c>
      <c r="K2161" t="s">
        <v>491</v>
      </c>
    </row>
    <row r="2162" spans="2:11" x14ac:dyDescent="0.25">
      <c r="B2162">
        <v>2026</v>
      </c>
      <c r="C2162" t="s">
        <v>488</v>
      </c>
      <c r="D2162">
        <v>2</v>
      </c>
      <c r="E2162" t="s">
        <v>45</v>
      </c>
      <c r="F2162">
        <v>25</v>
      </c>
      <c r="G2162" s="85">
        <v>0</v>
      </c>
      <c r="H2162" s="85">
        <v>18536.052673839731</v>
      </c>
      <c r="I2162" s="85">
        <v>4748.7393608479206</v>
      </c>
      <c r="J2162" s="85">
        <v>0</v>
      </c>
      <c r="K2162" t="s">
        <v>491</v>
      </c>
    </row>
    <row r="2163" spans="2:11" x14ac:dyDescent="0.25">
      <c r="B2163">
        <v>2026</v>
      </c>
      <c r="C2163" t="s">
        <v>489</v>
      </c>
      <c r="D2163">
        <v>1</v>
      </c>
      <c r="E2163" t="s">
        <v>45</v>
      </c>
      <c r="F2163">
        <v>25</v>
      </c>
      <c r="G2163" s="85">
        <v>3.5394188451822615</v>
      </c>
      <c r="H2163" s="85">
        <v>18536.052673839731</v>
      </c>
      <c r="I2163" s="85">
        <v>4748.7393608479206</v>
      </c>
      <c r="J2163" s="85">
        <v>65606.854149079387</v>
      </c>
      <c r="K2163" t="s">
        <v>491</v>
      </c>
    </row>
    <row r="2164" spans="2:11" x14ac:dyDescent="0.25">
      <c r="B2164">
        <v>2026</v>
      </c>
      <c r="C2164" t="s">
        <v>489</v>
      </c>
      <c r="D2164">
        <v>2</v>
      </c>
      <c r="E2164" t="s">
        <v>45</v>
      </c>
      <c r="F2164">
        <v>25</v>
      </c>
      <c r="G2164" s="85">
        <v>0</v>
      </c>
      <c r="H2164" s="85">
        <v>18536.052673839731</v>
      </c>
      <c r="I2164" s="85">
        <v>4748.7393608479206</v>
      </c>
      <c r="J2164" s="85">
        <v>0</v>
      </c>
      <c r="K2164" t="s">
        <v>491</v>
      </c>
    </row>
    <row r="2165" spans="2:11" x14ac:dyDescent="0.25">
      <c r="B2165">
        <v>2026</v>
      </c>
      <c r="C2165" t="s">
        <v>490</v>
      </c>
      <c r="D2165">
        <v>1</v>
      </c>
      <c r="E2165" t="s">
        <v>45</v>
      </c>
      <c r="F2165">
        <v>25</v>
      </c>
      <c r="G2165" s="85">
        <v>2.909218511205065</v>
      </c>
      <c r="H2165" s="85">
        <v>18536.052673839731</v>
      </c>
      <c r="I2165" s="85">
        <v>4748.7393608479206</v>
      </c>
      <c r="J2165" s="85">
        <v>53925.427563406687</v>
      </c>
      <c r="K2165" t="s">
        <v>491</v>
      </c>
    </row>
    <row r="2166" spans="2:11" x14ac:dyDescent="0.25">
      <c r="B2166">
        <v>2026</v>
      </c>
      <c r="C2166" t="s">
        <v>490</v>
      </c>
      <c r="D2166">
        <v>2</v>
      </c>
      <c r="E2166" t="s">
        <v>45</v>
      </c>
      <c r="F2166">
        <v>25</v>
      </c>
      <c r="G2166" s="85">
        <v>0</v>
      </c>
      <c r="H2166" s="85">
        <v>18536.052673839731</v>
      </c>
      <c r="I2166" s="85">
        <v>4748.7393608479206</v>
      </c>
      <c r="J2166" s="85">
        <v>0</v>
      </c>
      <c r="K2166" t="s">
        <v>491</v>
      </c>
    </row>
    <row r="2167" spans="2:11" x14ac:dyDescent="0.25">
      <c r="B2167">
        <v>2026</v>
      </c>
      <c r="C2167" t="s">
        <v>479</v>
      </c>
      <c r="D2167">
        <v>1</v>
      </c>
      <c r="E2167" t="s">
        <v>89</v>
      </c>
      <c r="F2167">
        <v>20</v>
      </c>
      <c r="G2167" s="85">
        <v>2.1418559746979029</v>
      </c>
      <c r="H2167" s="85">
        <v>23436.224852071005</v>
      </c>
      <c r="I2167" s="85">
        <v>5419.7159763313612</v>
      </c>
      <c r="J2167" s="85">
        <v>50197.01822377176</v>
      </c>
      <c r="K2167" t="s">
        <v>491</v>
      </c>
    </row>
    <row r="2168" spans="2:11" x14ac:dyDescent="0.25">
      <c r="B2168">
        <v>2026</v>
      </c>
      <c r="C2168" t="s">
        <v>479</v>
      </c>
      <c r="D2168">
        <v>2</v>
      </c>
      <c r="E2168" t="s">
        <v>89</v>
      </c>
      <c r="F2168">
        <v>20</v>
      </c>
      <c r="G2168" s="85">
        <v>0</v>
      </c>
      <c r="H2168" s="85">
        <v>23436.224852071005</v>
      </c>
      <c r="I2168" s="85">
        <v>5419.7159763313612</v>
      </c>
      <c r="J2168" s="85">
        <v>0</v>
      </c>
      <c r="K2168" t="s">
        <v>491</v>
      </c>
    </row>
    <row r="2169" spans="2:11" x14ac:dyDescent="0.25">
      <c r="B2169">
        <v>2026</v>
      </c>
      <c r="C2169" t="s">
        <v>480</v>
      </c>
      <c r="D2169">
        <v>1</v>
      </c>
      <c r="E2169" t="s">
        <v>89</v>
      </c>
      <c r="F2169">
        <v>20</v>
      </c>
      <c r="G2169" s="85">
        <v>2.2058367065710116</v>
      </c>
      <c r="H2169" s="85">
        <v>23436.224852071005</v>
      </c>
      <c r="I2169" s="85">
        <v>5419.7159763313612</v>
      </c>
      <c r="J2169" s="85">
        <v>51696.485042150001</v>
      </c>
      <c r="K2169" t="s">
        <v>491</v>
      </c>
    </row>
    <row r="2170" spans="2:11" x14ac:dyDescent="0.25">
      <c r="B2170">
        <v>2026</v>
      </c>
      <c r="C2170" t="s">
        <v>480</v>
      </c>
      <c r="D2170">
        <v>2</v>
      </c>
      <c r="E2170" t="s">
        <v>89</v>
      </c>
      <c r="F2170">
        <v>20</v>
      </c>
      <c r="G2170" s="85">
        <v>0</v>
      </c>
      <c r="H2170" s="85">
        <v>23436.224852071005</v>
      </c>
      <c r="I2170" s="85">
        <v>5419.7159763313612</v>
      </c>
      <c r="J2170" s="85">
        <v>0</v>
      </c>
      <c r="K2170" t="s">
        <v>491</v>
      </c>
    </row>
    <row r="2171" spans="2:11" x14ac:dyDescent="0.25">
      <c r="B2171">
        <v>2026</v>
      </c>
      <c r="C2171" t="s">
        <v>481</v>
      </c>
      <c r="D2171">
        <v>1</v>
      </c>
      <c r="E2171" t="s">
        <v>89</v>
      </c>
      <c r="F2171">
        <v>20</v>
      </c>
      <c r="G2171" s="85">
        <v>2.2698174384441199</v>
      </c>
      <c r="H2171" s="85">
        <v>23436.224852071005</v>
      </c>
      <c r="I2171" s="85">
        <v>5419.7159763313612</v>
      </c>
      <c r="J2171" s="85">
        <v>53195.951860528228</v>
      </c>
      <c r="K2171" t="s">
        <v>491</v>
      </c>
    </row>
    <row r="2172" spans="2:11" x14ac:dyDescent="0.25">
      <c r="B2172">
        <v>2026</v>
      </c>
      <c r="C2172" t="s">
        <v>481</v>
      </c>
      <c r="D2172">
        <v>2</v>
      </c>
      <c r="E2172" t="s">
        <v>89</v>
      </c>
      <c r="F2172">
        <v>20</v>
      </c>
      <c r="G2172" s="85">
        <v>0</v>
      </c>
      <c r="H2172" s="85">
        <v>23436.224852071005</v>
      </c>
      <c r="I2172" s="85">
        <v>5419.7159763313612</v>
      </c>
      <c r="J2172" s="85">
        <v>0</v>
      </c>
      <c r="K2172" t="s">
        <v>491</v>
      </c>
    </row>
    <row r="2173" spans="2:11" x14ac:dyDescent="0.25">
      <c r="B2173">
        <v>2026</v>
      </c>
      <c r="C2173" t="s">
        <v>482</v>
      </c>
      <c r="D2173">
        <v>1</v>
      </c>
      <c r="E2173" t="s">
        <v>89</v>
      </c>
      <c r="F2173">
        <v>20</v>
      </c>
      <c r="G2173" s="85">
        <v>2.3337981703172286</v>
      </c>
      <c r="H2173" s="85">
        <v>23436.224852071005</v>
      </c>
      <c r="I2173" s="85">
        <v>5419.7159763313612</v>
      </c>
      <c r="J2173" s="85">
        <v>54695.418678906477</v>
      </c>
      <c r="K2173" t="s">
        <v>491</v>
      </c>
    </row>
    <row r="2174" spans="2:11" x14ac:dyDescent="0.25">
      <c r="B2174">
        <v>2026</v>
      </c>
      <c r="C2174" t="s">
        <v>482</v>
      </c>
      <c r="D2174">
        <v>2</v>
      </c>
      <c r="E2174" t="s">
        <v>89</v>
      </c>
      <c r="F2174">
        <v>20</v>
      </c>
      <c r="G2174" s="85">
        <v>0</v>
      </c>
      <c r="H2174" s="85">
        <v>23436.224852071005</v>
      </c>
      <c r="I2174" s="85">
        <v>5419.7159763313612</v>
      </c>
      <c r="J2174" s="85">
        <v>0</v>
      </c>
      <c r="K2174" t="s">
        <v>491</v>
      </c>
    </row>
    <row r="2175" spans="2:11" x14ac:dyDescent="0.25">
      <c r="B2175">
        <v>2026</v>
      </c>
      <c r="C2175" t="s">
        <v>483</v>
      </c>
      <c r="D2175">
        <v>1</v>
      </c>
      <c r="E2175" t="s">
        <v>89</v>
      </c>
      <c r="F2175">
        <v>20</v>
      </c>
      <c r="G2175" s="85">
        <v>2.3977789021903368</v>
      </c>
      <c r="H2175" s="85">
        <v>23436.224852071005</v>
      </c>
      <c r="I2175" s="85">
        <v>5419.7159763313612</v>
      </c>
      <c r="J2175" s="85">
        <v>56194.885497284704</v>
      </c>
      <c r="K2175" t="s">
        <v>491</v>
      </c>
    </row>
    <row r="2176" spans="2:11" x14ac:dyDescent="0.25">
      <c r="B2176">
        <v>2026</v>
      </c>
      <c r="C2176" t="s">
        <v>483</v>
      </c>
      <c r="D2176">
        <v>2</v>
      </c>
      <c r="E2176" t="s">
        <v>89</v>
      </c>
      <c r="F2176">
        <v>20</v>
      </c>
      <c r="G2176" s="85">
        <v>0</v>
      </c>
      <c r="H2176" s="85">
        <v>23436.224852071005</v>
      </c>
      <c r="I2176" s="85">
        <v>5419.7159763313612</v>
      </c>
      <c r="J2176" s="85">
        <v>0</v>
      </c>
      <c r="K2176" t="s">
        <v>491</v>
      </c>
    </row>
    <row r="2177" spans="2:11" x14ac:dyDescent="0.25">
      <c r="B2177">
        <v>2026</v>
      </c>
      <c r="C2177" t="s">
        <v>484</v>
      </c>
      <c r="D2177">
        <v>1</v>
      </c>
      <c r="E2177" t="s">
        <v>89</v>
      </c>
      <c r="F2177">
        <v>20</v>
      </c>
      <c r="G2177" s="85">
        <v>2.4617596340634451</v>
      </c>
      <c r="H2177" s="85">
        <v>23436.224852071005</v>
      </c>
      <c r="I2177" s="85">
        <v>5419.7159763313612</v>
      </c>
      <c r="J2177" s="85">
        <v>57694.352315662938</v>
      </c>
      <c r="K2177" t="s">
        <v>491</v>
      </c>
    </row>
    <row r="2178" spans="2:11" x14ac:dyDescent="0.25">
      <c r="B2178">
        <v>2026</v>
      </c>
      <c r="C2178" t="s">
        <v>484</v>
      </c>
      <c r="D2178">
        <v>2</v>
      </c>
      <c r="E2178" t="s">
        <v>89</v>
      </c>
      <c r="F2178">
        <v>20</v>
      </c>
      <c r="G2178" s="85">
        <v>0</v>
      </c>
      <c r="H2178" s="85">
        <v>23436.224852071005</v>
      </c>
      <c r="I2178" s="85">
        <v>5419.7159763313612</v>
      </c>
      <c r="J2178" s="85">
        <v>0</v>
      </c>
      <c r="K2178" t="s">
        <v>491</v>
      </c>
    </row>
    <row r="2179" spans="2:11" x14ac:dyDescent="0.25">
      <c r="B2179">
        <v>2026</v>
      </c>
      <c r="C2179" t="s">
        <v>485</v>
      </c>
      <c r="D2179">
        <v>1</v>
      </c>
      <c r="E2179" t="s">
        <v>89</v>
      </c>
      <c r="F2179">
        <v>20</v>
      </c>
      <c r="G2179" s="85">
        <v>2.5257403659365534</v>
      </c>
      <c r="H2179" s="85">
        <v>23436.224852071005</v>
      </c>
      <c r="I2179" s="85">
        <v>5419.7159763313612</v>
      </c>
      <c r="J2179" s="85">
        <v>59193.819134041165</v>
      </c>
      <c r="K2179" t="s">
        <v>491</v>
      </c>
    </row>
    <row r="2180" spans="2:11" x14ac:dyDescent="0.25">
      <c r="B2180">
        <v>2026</v>
      </c>
      <c r="C2180" t="s">
        <v>485</v>
      </c>
      <c r="D2180">
        <v>2</v>
      </c>
      <c r="E2180" t="s">
        <v>89</v>
      </c>
      <c r="F2180">
        <v>20</v>
      </c>
      <c r="G2180" s="85">
        <v>0</v>
      </c>
      <c r="H2180" s="85">
        <v>23436.224852071005</v>
      </c>
      <c r="I2180" s="85">
        <v>5419.7159763313612</v>
      </c>
      <c r="J2180" s="85">
        <v>0</v>
      </c>
      <c r="K2180" t="s">
        <v>491</v>
      </c>
    </row>
    <row r="2181" spans="2:11" x14ac:dyDescent="0.25">
      <c r="B2181">
        <v>2026</v>
      </c>
      <c r="C2181" t="s">
        <v>486</v>
      </c>
      <c r="D2181">
        <v>1</v>
      </c>
      <c r="E2181" t="s">
        <v>89</v>
      </c>
      <c r="F2181">
        <v>20</v>
      </c>
      <c r="G2181" s="85">
        <v>2.5897210978096621</v>
      </c>
      <c r="H2181" s="85">
        <v>23436.224852071005</v>
      </c>
      <c r="I2181" s="85">
        <v>5419.7159763313612</v>
      </c>
      <c r="J2181" s="85">
        <v>60693.285952419406</v>
      </c>
      <c r="K2181" t="s">
        <v>491</v>
      </c>
    </row>
    <row r="2182" spans="2:11" x14ac:dyDescent="0.25">
      <c r="B2182">
        <v>2026</v>
      </c>
      <c r="C2182" t="s">
        <v>486</v>
      </c>
      <c r="D2182">
        <v>2</v>
      </c>
      <c r="E2182" t="s">
        <v>89</v>
      </c>
      <c r="F2182">
        <v>20</v>
      </c>
      <c r="G2182" s="85">
        <v>0</v>
      </c>
      <c r="H2182" s="85">
        <v>23436.224852071005</v>
      </c>
      <c r="I2182" s="85">
        <v>5419.7159763313612</v>
      </c>
      <c r="J2182" s="85">
        <v>0</v>
      </c>
      <c r="K2182" t="s">
        <v>491</v>
      </c>
    </row>
    <row r="2183" spans="2:11" x14ac:dyDescent="0.25">
      <c r="B2183">
        <v>2026</v>
      </c>
      <c r="C2183" t="s">
        <v>487</v>
      </c>
      <c r="D2183">
        <v>1</v>
      </c>
      <c r="E2183" t="s">
        <v>89</v>
      </c>
      <c r="F2183">
        <v>20</v>
      </c>
      <c r="G2183" s="85">
        <v>2.6537018296827704</v>
      </c>
      <c r="H2183" s="85">
        <v>23436.224852071005</v>
      </c>
      <c r="I2183" s="85">
        <v>5419.7159763313612</v>
      </c>
      <c r="J2183" s="85">
        <v>62192.752770797641</v>
      </c>
      <c r="K2183" t="s">
        <v>491</v>
      </c>
    </row>
    <row r="2184" spans="2:11" x14ac:dyDescent="0.25">
      <c r="B2184">
        <v>2026</v>
      </c>
      <c r="C2184" t="s">
        <v>487</v>
      </c>
      <c r="D2184">
        <v>2</v>
      </c>
      <c r="E2184" t="s">
        <v>89</v>
      </c>
      <c r="F2184">
        <v>20</v>
      </c>
      <c r="G2184" s="85">
        <v>0</v>
      </c>
      <c r="H2184" s="85">
        <v>23436.224852071005</v>
      </c>
      <c r="I2184" s="85">
        <v>5419.7159763313612</v>
      </c>
      <c r="J2184" s="85">
        <v>0</v>
      </c>
      <c r="K2184" t="s">
        <v>491</v>
      </c>
    </row>
    <row r="2185" spans="2:11" x14ac:dyDescent="0.25">
      <c r="B2185">
        <v>2026</v>
      </c>
      <c r="C2185" t="s">
        <v>488</v>
      </c>
      <c r="D2185">
        <v>1</v>
      </c>
      <c r="E2185" t="s">
        <v>89</v>
      </c>
      <c r="F2185">
        <v>20</v>
      </c>
      <c r="G2185" s="85">
        <v>2.7176825615558791</v>
      </c>
      <c r="H2185" s="85">
        <v>23436.224852071005</v>
      </c>
      <c r="I2185" s="85">
        <v>5419.7159763313612</v>
      </c>
      <c r="J2185" s="85">
        <v>63692.219589175882</v>
      </c>
      <c r="K2185" t="s">
        <v>491</v>
      </c>
    </row>
    <row r="2186" spans="2:11" x14ac:dyDescent="0.25">
      <c r="B2186">
        <v>2026</v>
      </c>
      <c r="C2186" t="s">
        <v>488</v>
      </c>
      <c r="D2186">
        <v>2</v>
      </c>
      <c r="E2186" t="s">
        <v>89</v>
      </c>
      <c r="F2186">
        <v>20</v>
      </c>
      <c r="G2186" s="85">
        <v>0</v>
      </c>
      <c r="H2186" s="85">
        <v>23436.224852071005</v>
      </c>
      <c r="I2186" s="85">
        <v>5419.7159763313612</v>
      </c>
      <c r="J2186" s="85">
        <v>0</v>
      </c>
      <c r="K2186" t="s">
        <v>491</v>
      </c>
    </row>
    <row r="2187" spans="2:11" x14ac:dyDescent="0.25">
      <c r="B2187">
        <v>2026</v>
      </c>
      <c r="C2187" t="s">
        <v>489</v>
      </c>
      <c r="D2187">
        <v>1</v>
      </c>
      <c r="E2187" t="s">
        <v>89</v>
      </c>
      <c r="F2187">
        <v>20</v>
      </c>
      <c r="G2187" s="85">
        <v>2.7816632934289878</v>
      </c>
      <c r="H2187" s="85">
        <v>23436.224852071005</v>
      </c>
      <c r="I2187" s="85">
        <v>5419.7159763313612</v>
      </c>
      <c r="J2187" s="85">
        <v>65191.686407554123</v>
      </c>
      <c r="K2187" t="s">
        <v>491</v>
      </c>
    </row>
    <row r="2188" spans="2:11" x14ac:dyDescent="0.25">
      <c r="B2188">
        <v>2026</v>
      </c>
      <c r="C2188" t="s">
        <v>489</v>
      </c>
      <c r="D2188">
        <v>2</v>
      </c>
      <c r="E2188" t="s">
        <v>89</v>
      </c>
      <c r="F2188">
        <v>20</v>
      </c>
      <c r="G2188" s="85">
        <v>0</v>
      </c>
      <c r="H2188" s="85">
        <v>23436.224852071005</v>
      </c>
      <c r="I2188" s="85">
        <v>5419.7159763313612</v>
      </c>
      <c r="J2188" s="85">
        <v>0</v>
      </c>
      <c r="K2188" t="s">
        <v>491</v>
      </c>
    </row>
    <row r="2189" spans="2:11" x14ac:dyDescent="0.25">
      <c r="B2189">
        <v>2026</v>
      </c>
      <c r="C2189" t="s">
        <v>490</v>
      </c>
      <c r="D2189">
        <v>1</v>
      </c>
      <c r="E2189" t="s">
        <v>89</v>
      </c>
      <c r="F2189">
        <v>20</v>
      </c>
      <c r="G2189" s="85">
        <v>2.845644025302096</v>
      </c>
      <c r="H2189" s="85">
        <v>23436.224852071005</v>
      </c>
      <c r="I2189" s="85">
        <v>5419.7159763313612</v>
      </c>
      <c r="J2189" s="85">
        <v>66691.153225932358</v>
      </c>
      <c r="K2189" t="s">
        <v>491</v>
      </c>
    </row>
    <row r="2190" spans="2:11" x14ac:dyDescent="0.25">
      <c r="B2190">
        <v>2026</v>
      </c>
      <c r="C2190" t="s">
        <v>490</v>
      </c>
      <c r="D2190">
        <v>2</v>
      </c>
      <c r="E2190" t="s">
        <v>89</v>
      </c>
      <c r="F2190">
        <v>20</v>
      </c>
      <c r="G2190" s="85">
        <v>0</v>
      </c>
      <c r="H2190" s="85">
        <v>23436.224852071005</v>
      </c>
      <c r="I2190" s="85">
        <v>5419.7159763313612</v>
      </c>
      <c r="J2190" s="85">
        <v>0</v>
      </c>
      <c r="K2190" t="s">
        <v>491</v>
      </c>
    </row>
    <row r="2191" spans="2:11" x14ac:dyDescent="0.25">
      <c r="B2191">
        <v>2026</v>
      </c>
      <c r="C2191" t="s">
        <v>479</v>
      </c>
      <c r="D2191">
        <v>1</v>
      </c>
      <c r="E2191" t="s">
        <v>89</v>
      </c>
      <c r="F2191">
        <v>15</v>
      </c>
      <c r="G2191" s="85">
        <v>7.9828242875178743</v>
      </c>
      <c r="H2191" s="85">
        <v>23436.224852071005</v>
      </c>
      <c r="I2191" s="85">
        <v>5419.7159763313612</v>
      </c>
      <c r="J2191" s="85">
        <v>187087.26495684241</v>
      </c>
      <c r="K2191" t="s">
        <v>491</v>
      </c>
    </row>
    <row r="2192" spans="2:11" x14ac:dyDescent="0.25">
      <c r="B2192">
        <v>2026</v>
      </c>
      <c r="C2192" t="s">
        <v>479</v>
      </c>
      <c r="D2192">
        <v>2</v>
      </c>
      <c r="E2192" t="s">
        <v>89</v>
      </c>
      <c r="F2192">
        <v>15</v>
      </c>
      <c r="G2192" s="85">
        <v>1.5618569258187156</v>
      </c>
      <c r="H2192" s="85">
        <v>23436.224852071005</v>
      </c>
      <c r="I2192" s="85">
        <v>5419.7159763313612</v>
      </c>
      <c r="J2192" s="85">
        <v>36604.030100251803</v>
      </c>
      <c r="K2192" t="s">
        <v>491</v>
      </c>
    </row>
    <row r="2193" spans="2:11" x14ac:dyDescent="0.25">
      <c r="B2193">
        <v>2026</v>
      </c>
      <c r="C2193" t="s">
        <v>480</v>
      </c>
      <c r="D2193">
        <v>1</v>
      </c>
      <c r="E2193" t="s">
        <v>89</v>
      </c>
      <c r="F2193">
        <v>15</v>
      </c>
      <c r="G2193" s="85">
        <v>8.0684343412778325</v>
      </c>
      <c r="H2193" s="85">
        <v>23436.224852071005</v>
      </c>
      <c r="I2193" s="85">
        <v>5419.7159763313612</v>
      </c>
      <c r="J2193" s="85">
        <v>189093.64142635869</v>
      </c>
      <c r="K2193" t="s">
        <v>491</v>
      </c>
    </row>
    <row r="2194" spans="2:11" x14ac:dyDescent="0.25">
      <c r="B2194">
        <v>2026</v>
      </c>
      <c r="C2194" t="s">
        <v>480</v>
      </c>
      <c r="D2194">
        <v>2</v>
      </c>
      <c r="E2194" t="s">
        <v>89</v>
      </c>
      <c r="F2194">
        <v>15</v>
      </c>
      <c r="G2194" s="85">
        <v>1.5786067189456645</v>
      </c>
      <c r="H2194" s="85">
        <v>23436.224852071005</v>
      </c>
      <c r="I2194" s="85">
        <v>5419.7159763313612</v>
      </c>
      <c r="J2194" s="85">
        <v>36996.58201820065</v>
      </c>
      <c r="K2194" t="s">
        <v>491</v>
      </c>
    </row>
    <row r="2195" spans="2:11" x14ac:dyDescent="0.25">
      <c r="B2195">
        <v>2026</v>
      </c>
      <c r="C2195" t="s">
        <v>481</v>
      </c>
      <c r="D2195">
        <v>1</v>
      </c>
      <c r="E2195" t="s">
        <v>89</v>
      </c>
      <c r="F2195">
        <v>15</v>
      </c>
      <c r="G2195" s="85">
        <v>8.154044395037797</v>
      </c>
      <c r="H2195" s="85">
        <v>23436.224852071005</v>
      </c>
      <c r="I2195" s="85">
        <v>5419.7159763313612</v>
      </c>
      <c r="J2195" s="85">
        <v>191100.01789587509</v>
      </c>
      <c r="K2195" t="s">
        <v>491</v>
      </c>
    </row>
    <row r="2196" spans="2:11" x14ac:dyDescent="0.25">
      <c r="B2196">
        <v>2026</v>
      </c>
      <c r="C2196" t="s">
        <v>481</v>
      </c>
      <c r="D2196">
        <v>2</v>
      </c>
      <c r="E2196" t="s">
        <v>89</v>
      </c>
      <c r="F2196">
        <v>15</v>
      </c>
      <c r="G2196" s="85">
        <v>1.5953565120726125</v>
      </c>
      <c r="H2196" s="85">
        <v>23436.224852071005</v>
      </c>
      <c r="I2196" s="85">
        <v>5419.7159763313612</v>
      </c>
      <c r="J2196" s="85">
        <v>37389.133936149476</v>
      </c>
      <c r="K2196" t="s">
        <v>491</v>
      </c>
    </row>
    <row r="2197" spans="2:11" x14ac:dyDescent="0.25">
      <c r="B2197">
        <v>2026</v>
      </c>
      <c r="C2197" t="s">
        <v>482</v>
      </c>
      <c r="D2197">
        <v>1</v>
      </c>
      <c r="E2197" t="s">
        <v>89</v>
      </c>
      <c r="F2197">
        <v>15</v>
      </c>
      <c r="G2197" s="85">
        <v>8.2396544487977543</v>
      </c>
      <c r="H2197" s="85">
        <v>23436.224852071005</v>
      </c>
      <c r="I2197" s="85">
        <v>5419.7159763313612</v>
      </c>
      <c r="J2197" s="85">
        <v>193106.39436539134</v>
      </c>
      <c r="K2197" t="s">
        <v>491</v>
      </c>
    </row>
    <row r="2198" spans="2:11" x14ac:dyDescent="0.25">
      <c r="B2198">
        <v>2026</v>
      </c>
      <c r="C2198" t="s">
        <v>482</v>
      </c>
      <c r="D2198">
        <v>2</v>
      </c>
      <c r="E2198" t="s">
        <v>89</v>
      </c>
      <c r="F2198">
        <v>15</v>
      </c>
      <c r="G2198" s="85">
        <v>1.6121063051995623</v>
      </c>
      <c r="H2198" s="85">
        <v>23436.224852071005</v>
      </c>
      <c r="I2198" s="85">
        <v>5419.7159763313612</v>
      </c>
      <c r="J2198" s="85">
        <v>37781.685854098345</v>
      </c>
      <c r="K2198" t="s">
        <v>491</v>
      </c>
    </row>
    <row r="2199" spans="2:11" x14ac:dyDescent="0.25">
      <c r="B2199">
        <v>2026</v>
      </c>
      <c r="C2199" t="s">
        <v>483</v>
      </c>
      <c r="D2199">
        <v>1</v>
      </c>
      <c r="E2199" t="s">
        <v>89</v>
      </c>
      <c r="F2199">
        <v>15</v>
      </c>
      <c r="G2199" s="85">
        <v>8.3252645025577188</v>
      </c>
      <c r="H2199" s="85">
        <v>23436.224852071005</v>
      </c>
      <c r="I2199" s="85">
        <v>5419.7159763313612</v>
      </c>
      <c r="J2199" s="85">
        <v>195112.77083490777</v>
      </c>
      <c r="K2199" t="s">
        <v>491</v>
      </c>
    </row>
    <row r="2200" spans="2:11" x14ac:dyDescent="0.25">
      <c r="B2200">
        <v>2026</v>
      </c>
      <c r="C2200" t="s">
        <v>483</v>
      </c>
      <c r="D2200">
        <v>2</v>
      </c>
      <c r="E2200" t="s">
        <v>89</v>
      </c>
      <c r="F2200">
        <v>15</v>
      </c>
      <c r="G2200" s="85">
        <v>1.6288560983265103</v>
      </c>
      <c r="H2200" s="85">
        <v>23436.224852071005</v>
      </c>
      <c r="I2200" s="85">
        <v>5419.7159763313612</v>
      </c>
      <c r="J2200" s="85">
        <v>38174.237772047178</v>
      </c>
      <c r="K2200" t="s">
        <v>491</v>
      </c>
    </row>
    <row r="2201" spans="2:11" x14ac:dyDescent="0.25">
      <c r="B2201">
        <v>2026</v>
      </c>
      <c r="C2201" t="s">
        <v>484</v>
      </c>
      <c r="D2201">
        <v>1</v>
      </c>
      <c r="E2201" t="s">
        <v>89</v>
      </c>
      <c r="F2201">
        <v>15</v>
      </c>
      <c r="G2201" s="85">
        <v>8.4108745563176761</v>
      </c>
      <c r="H2201" s="85">
        <v>23436.224852071005</v>
      </c>
      <c r="I2201" s="85">
        <v>5419.7159763313612</v>
      </c>
      <c r="J2201" s="85">
        <v>197119.14730442403</v>
      </c>
      <c r="K2201" t="s">
        <v>491</v>
      </c>
    </row>
    <row r="2202" spans="2:11" x14ac:dyDescent="0.25">
      <c r="B2202">
        <v>2026</v>
      </c>
      <c r="C2202" t="s">
        <v>484</v>
      </c>
      <c r="D2202">
        <v>2</v>
      </c>
      <c r="E2202" t="s">
        <v>89</v>
      </c>
      <c r="F2202">
        <v>15</v>
      </c>
      <c r="G2202" s="85">
        <v>1.6456058914534584</v>
      </c>
      <c r="H2202" s="85">
        <v>23436.224852071005</v>
      </c>
      <c r="I2202" s="85">
        <v>5419.7159763313612</v>
      </c>
      <c r="J2202" s="85">
        <v>38566.789689996003</v>
      </c>
      <c r="K2202" t="s">
        <v>491</v>
      </c>
    </row>
    <row r="2203" spans="2:11" x14ac:dyDescent="0.25">
      <c r="B2203">
        <v>2026</v>
      </c>
      <c r="C2203" t="s">
        <v>485</v>
      </c>
      <c r="D2203">
        <v>1</v>
      </c>
      <c r="E2203" t="s">
        <v>89</v>
      </c>
      <c r="F2203">
        <v>15</v>
      </c>
      <c r="G2203" s="85">
        <v>8.4964846100776388</v>
      </c>
      <c r="H2203" s="85">
        <v>23436.224852071005</v>
      </c>
      <c r="I2203" s="85">
        <v>5419.7159763313612</v>
      </c>
      <c r="J2203" s="85">
        <v>199125.5237739404</v>
      </c>
      <c r="K2203" t="s">
        <v>491</v>
      </c>
    </row>
    <row r="2204" spans="2:11" x14ac:dyDescent="0.25">
      <c r="B2204">
        <v>2026</v>
      </c>
      <c r="C2204" t="s">
        <v>485</v>
      </c>
      <c r="D2204">
        <v>2</v>
      </c>
      <c r="E2204" t="s">
        <v>89</v>
      </c>
      <c r="F2204">
        <v>15</v>
      </c>
      <c r="G2204" s="85">
        <v>1.6623556845804082</v>
      </c>
      <c r="H2204" s="85">
        <v>23436.224852071005</v>
      </c>
      <c r="I2204" s="85">
        <v>5419.7159763313612</v>
      </c>
      <c r="J2204" s="85">
        <v>38959.341607944873</v>
      </c>
      <c r="K2204" t="s">
        <v>491</v>
      </c>
    </row>
    <row r="2205" spans="2:11" x14ac:dyDescent="0.25">
      <c r="B2205">
        <v>2026</v>
      </c>
      <c r="C2205" t="s">
        <v>486</v>
      </c>
      <c r="D2205">
        <v>1</v>
      </c>
      <c r="E2205" t="s">
        <v>89</v>
      </c>
      <c r="F2205">
        <v>15</v>
      </c>
      <c r="G2205" s="85">
        <v>8.5820946638375979</v>
      </c>
      <c r="H2205" s="85">
        <v>23436.224852071005</v>
      </c>
      <c r="I2205" s="85">
        <v>5419.7159763313612</v>
      </c>
      <c r="J2205" s="85">
        <v>201131.90024345668</v>
      </c>
      <c r="K2205" t="s">
        <v>491</v>
      </c>
    </row>
    <row r="2206" spans="2:11" x14ac:dyDescent="0.25">
      <c r="B2206">
        <v>2026</v>
      </c>
      <c r="C2206" t="s">
        <v>486</v>
      </c>
      <c r="D2206">
        <v>2</v>
      </c>
      <c r="E2206" t="s">
        <v>89</v>
      </c>
      <c r="F2206">
        <v>15</v>
      </c>
      <c r="G2206" s="85">
        <v>1.6791054777073562</v>
      </c>
      <c r="H2206" s="85">
        <v>23436.224852071005</v>
      </c>
      <c r="I2206" s="85">
        <v>5419.7159763313612</v>
      </c>
      <c r="J2206" s="85">
        <v>39351.893525893698</v>
      </c>
      <c r="K2206" t="s">
        <v>491</v>
      </c>
    </row>
    <row r="2207" spans="2:11" x14ac:dyDescent="0.25">
      <c r="B2207">
        <v>2026</v>
      </c>
      <c r="C2207" t="s">
        <v>487</v>
      </c>
      <c r="D2207">
        <v>1</v>
      </c>
      <c r="E2207" t="s">
        <v>89</v>
      </c>
      <c r="F2207">
        <v>15</v>
      </c>
      <c r="G2207" s="85">
        <v>8.6677047175975588</v>
      </c>
      <c r="H2207" s="85">
        <v>23436.224852071005</v>
      </c>
      <c r="I2207" s="85">
        <v>5419.7159763313612</v>
      </c>
      <c r="J2207" s="85">
        <v>203138.27671297299</v>
      </c>
      <c r="K2207" t="s">
        <v>491</v>
      </c>
    </row>
    <row r="2208" spans="2:11" x14ac:dyDescent="0.25">
      <c r="B2208">
        <v>2026</v>
      </c>
      <c r="C2208" t="s">
        <v>487</v>
      </c>
      <c r="D2208">
        <v>2</v>
      </c>
      <c r="E2208" t="s">
        <v>89</v>
      </c>
      <c r="F2208">
        <v>15</v>
      </c>
      <c r="G2208" s="85">
        <v>1.695855270834306</v>
      </c>
      <c r="H2208" s="85">
        <v>23436.224852071005</v>
      </c>
      <c r="I2208" s="85">
        <v>5419.7159763313612</v>
      </c>
      <c r="J2208" s="85">
        <v>39744.445443842567</v>
      </c>
      <c r="K2208" t="s">
        <v>491</v>
      </c>
    </row>
    <row r="2209" spans="2:11" x14ac:dyDescent="0.25">
      <c r="B2209">
        <v>2026</v>
      </c>
      <c r="C2209" t="s">
        <v>488</v>
      </c>
      <c r="D2209">
        <v>1</v>
      </c>
      <c r="E2209" t="s">
        <v>89</v>
      </c>
      <c r="F2209">
        <v>15</v>
      </c>
      <c r="G2209" s="85">
        <v>8.7533147713575161</v>
      </c>
      <c r="H2209" s="85">
        <v>23436.224852071005</v>
      </c>
      <c r="I2209" s="85">
        <v>5419.7159763313612</v>
      </c>
      <c r="J2209" s="85">
        <v>205144.65318248924</v>
      </c>
      <c r="K2209" t="s">
        <v>491</v>
      </c>
    </row>
    <row r="2210" spans="2:11" x14ac:dyDescent="0.25">
      <c r="B2210">
        <v>2026</v>
      </c>
      <c r="C2210" t="s">
        <v>488</v>
      </c>
      <c r="D2210">
        <v>2</v>
      </c>
      <c r="E2210" t="s">
        <v>89</v>
      </c>
      <c r="F2210">
        <v>15</v>
      </c>
      <c r="G2210" s="85">
        <v>1.712605063961254</v>
      </c>
      <c r="H2210" s="85">
        <v>23436.224852071005</v>
      </c>
      <c r="I2210" s="85">
        <v>5419.7159763313612</v>
      </c>
      <c r="J2210" s="85">
        <v>40136.997361791393</v>
      </c>
      <c r="K2210" t="s">
        <v>491</v>
      </c>
    </row>
    <row r="2211" spans="2:11" x14ac:dyDescent="0.25">
      <c r="B2211">
        <v>2026</v>
      </c>
      <c r="C2211" t="s">
        <v>489</v>
      </c>
      <c r="D2211">
        <v>1</v>
      </c>
      <c r="E2211" t="s">
        <v>89</v>
      </c>
      <c r="F2211">
        <v>15</v>
      </c>
      <c r="G2211" s="85">
        <v>8.8389248251174806</v>
      </c>
      <c r="H2211" s="85">
        <v>23436.224852071005</v>
      </c>
      <c r="I2211" s="85">
        <v>5419.7159763313612</v>
      </c>
      <c r="J2211" s="85">
        <v>207151.02965200567</v>
      </c>
      <c r="K2211" t="s">
        <v>491</v>
      </c>
    </row>
    <row r="2212" spans="2:11" x14ac:dyDescent="0.25">
      <c r="B2212">
        <v>2026</v>
      </c>
      <c r="C2212" t="s">
        <v>489</v>
      </c>
      <c r="D2212">
        <v>2</v>
      </c>
      <c r="E2212" t="s">
        <v>89</v>
      </c>
      <c r="F2212">
        <v>15</v>
      </c>
      <c r="G2212" s="85">
        <v>1.7293548570882038</v>
      </c>
      <c r="H2212" s="85">
        <v>23436.224852071005</v>
      </c>
      <c r="I2212" s="85">
        <v>5419.7159763313612</v>
      </c>
      <c r="J2212" s="85">
        <v>40529.549279740262</v>
      </c>
      <c r="K2212" t="s">
        <v>491</v>
      </c>
    </row>
    <row r="2213" spans="2:11" x14ac:dyDescent="0.25">
      <c r="B2213">
        <v>2026</v>
      </c>
      <c r="C2213" t="s">
        <v>490</v>
      </c>
      <c r="D2213">
        <v>1</v>
      </c>
      <c r="E2213" t="s">
        <v>89</v>
      </c>
      <c r="F2213">
        <v>15</v>
      </c>
      <c r="G2213" s="85">
        <v>8.9245348788774379</v>
      </c>
      <c r="H2213" s="85">
        <v>23436.224852071005</v>
      </c>
      <c r="I2213" s="85">
        <v>5419.7159763313612</v>
      </c>
      <c r="J2213" s="85">
        <v>209157.4061215219</v>
      </c>
      <c r="K2213" t="s">
        <v>491</v>
      </c>
    </row>
    <row r="2214" spans="2:11" x14ac:dyDescent="0.25">
      <c r="B2214">
        <v>2026</v>
      </c>
      <c r="C2214" t="s">
        <v>490</v>
      </c>
      <c r="D2214">
        <v>2</v>
      </c>
      <c r="E2214" t="s">
        <v>89</v>
      </c>
      <c r="F2214">
        <v>15</v>
      </c>
      <c r="G2214" s="85">
        <v>1.7461046502151518</v>
      </c>
      <c r="H2214" s="85">
        <v>23436.224852071005</v>
      </c>
      <c r="I2214" s="85">
        <v>5419.7159763313612</v>
      </c>
      <c r="J2214" s="85">
        <v>40922.101197689088</v>
      </c>
      <c r="K2214" t="s">
        <v>491</v>
      </c>
    </row>
    <row r="2215" spans="2:11" x14ac:dyDescent="0.25">
      <c r="B2215">
        <v>2026</v>
      </c>
      <c r="C2215" t="s">
        <v>479</v>
      </c>
      <c r="D2215">
        <v>1</v>
      </c>
      <c r="E2215" t="s">
        <v>89</v>
      </c>
      <c r="F2215">
        <v>24</v>
      </c>
      <c r="G2215" s="85">
        <v>6.0894963250061283</v>
      </c>
      <c r="H2215" s="85">
        <v>23436.224852071005</v>
      </c>
      <c r="I2215" s="85">
        <v>5419.7159763313612</v>
      </c>
      <c r="J2215" s="85">
        <v>142714.80510870367</v>
      </c>
      <c r="K2215" t="s">
        <v>492</v>
      </c>
    </row>
    <row r="2216" spans="2:11" x14ac:dyDescent="0.25">
      <c r="B2216">
        <v>2026</v>
      </c>
      <c r="C2216" t="s">
        <v>479</v>
      </c>
      <c r="D2216">
        <v>2</v>
      </c>
      <c r="E2216" t="s">
        <v>89</v>
      </c>
      <c r="F2216">
        <v>24</v>
      </c>
      <c r="G2216" s="85">
        <v>3.5833498230180458</v>
      </c>
      <c r="H2216" s="85">
        <v>23436.224852071005</v>
      </c>
      <c r="I2216" s="85">
        <v>5419.7159763313612</v>
      </c>
      <c r="J2216" s="85">
        <v>83980.192175879769</v>
      </c>
      <c r="K2216" t="s">
        <v>492</v>
      </c>
    </row>
    <row r="2217" spans="2:11" x14ac:dyDescent="0.25">
      <c r="B2217">
        <v>2026</v>
      </c>
      <c r="C2217" t="s">
        <v>480</v>
      </c>
      <c r="D2217">
        <v>1</v>
      </c>
      <c r="E2217" t="s">
        <v>89</v>
      </c>
      <c r="F2217">
        <v>24</v>
      </c>
      <c r="G2217" s="85">
        <v>6.1807116323403815</v>
      </c>
      <c r="H2217" s="85">
        <v>23436.224852071005</v>
      </c>
      <c r="I2217" s="85">
        <v>5419.7159763313612</v>
      </c>
      <c r="J2217" s="85">
        <v>144852.54756134</v>
      </c>
      <c r="K2217" t="s">
        <v>492</v>
      </c>
    </row>
    <row r="2218" spans="2:11" x14ac:dyDescent="0.25">
      <c r="B2218">
        <v>2026</v>
      </c>
      <c r="C2218" t="s">
        <v>480</v>
      </c>
      <c r="D2218">
        <v>2</v>
      </c>
      <c r="E2218" t="s">
        <v>89</v>
      </c>
      <c r="F2218">
        <v>24</v>
      </c>
      <c r="G2218" s="85">
        <v>3.6370252565757468</v>
      </c>
      <c r="H2218" s="85">
        <v>23436.224852071005</v>
      </c>
      <c r="I2218" s="85">
        <v>5419.7159763313612</v>
      </c>
      <c r="J2218" s="85">
        <v>85238.141705770438</v>
      </c>
      <c r="K2218" t="s">
        <v>492</v>
      </c>
    </row>
    <row r="2219" spans="2:11" x14ac:dyDescent="0.25">
      <c r="B2219">
        <v>2026</v>
      </c>
      <c r="C2219" t="s">
        <v>481</v>
      </c>
      <c r="D2219">
        <v>1</v>
      </c>
      <c r="E2219" t="s">
        <v>89</v>
      </c>
      <c r="F2219">
        <v>24</v>
      </c>
      <c r="G2219" s="85">
        <v>6.2719269396746391</v>
      </c>
      <c r="H2219" s="85">
        <v>23436.224852071005</v>
      </c>
      <c r="I2219" s="85">
        <v>5419.7159763313612</v>
      </c>
      <c r="J2219" s="85">
        <v>146990.29001397642</v>
      </c>
      <c r="K2219" t="s">
        <v>492</v>
      </c>
    </row>
    <row r="2220" spans="2:11" x14ac:dyDescent="0.25">
      <c r="B2220">
        <v>2026</v>
      </c>
      <c r="C2220" t="s">
        <v>481</v>
      </c>
      <c r="D2220">
        <v>2</v>
      </c>
      <c r="E2220" t="s">
        <v>89</v>
      </c>
      <c r="F2220">
        <v>24</v>
      </c>
      <c r="G2220" s="85">
        <v>3.6907006901334505</v>
      </c>
      <c r="H2220" s="85">
        <v>23436.224852071005</v>
      </c>
      <c r="I2220" s="85">
        <v>5419.7159763313612</v>
      </c>
      <c r="J2220" s="85">
        <v>86496.091235661181</v>
      </c>
      <c r="K2220" t="s">
        <v>492</v>
      </c>
    </row>
    <row r="2221" spans="2:11" x14ac:dyDescent="0.25">
      <c r="B2221">
        <v>2026</v>
      </c>
      <c r="C2221" t="s">
        <v>482</v>
      </c>
      <c r="D2221">
        <v>1</v>
      </c>
      <c r="E2221" t="s">
        <v>89</v>
      </c>
      <c r="F2221">
        <v>24</v>
      </c>
      <c r="G2221" s="85">
        <v>6.3631422470088923</v>
      </c>
      <c r="H2221" s="85">
        <v>23436.224852071005</v>
      </c>
      <c r="I2221" s="85">
        <v>5419.7159763313612</v>
      </c>
      <c r="J2221" s="85">
        <v>149128.03246661276</v>
      </c>
      <c r="K2221" t="s">
        <v>492</v>
      </c>
    </row>
    <row r="2222" spans="2:11" x14ac:dyDescent="0.25">
      <c r="B2222">
        <v>2026</v>
      </c>
      <c r="C2222" t="s">
        <v>482</v>
      </c>
      <c r="D2222">
        <v>2</v>
      </c>
      <c r="E2222" t="s">
        <v>89</v>
      </c>
      <c r="F2222">
        <v>24</v>
      </c>
      <c r="G2222" s="85">
        <v>3.7443761236911515</v>
      </c>
      <c r="H2222" s="85">
        <v>23436.224852071005</v>
      </c>
      <c r="I2222" s="85">
        <v>5419.7159763313612</v>
      </c>
      <c r="J2222" s="85">
        <v>87754.040765551865</v>
      </c>
      <c r="K2222" t="s">
        <v>492</v>
      </c>
    </row>
    <row r="2223" spans="2:11" x14ac:dyDescent="0.25">
      <c r="B2223">
        <v>2026</v>
      </c>
      <c r="C2223" t="s">
        <v>483</v>
      </c>
      <c r="D2223">
        <v>1</v>
      </c>
      <c r="E2223" t="s">
        <v>89</v>
      </c>
      <c r="F2223">
        <v>24</v>
      </c>
      <c r="G2223" s="85">
        <v>6.4543575543431499</v>
      </c>
      <c r="H2223" s="85">
        <v>23436.224852071005</v>
      </c>
      <c r="I2223" s="85">
        <v>5419.7159763313612</v>
      </c>
      <c r="J2223" s="85">
        <v>151265.77491924918</v>
      </c>
      <c r="K2223" t="s">
        <v>492</v>
      </c>
    </row>
    <row r="2224" spans="2:11" x14ac:dyDescent="0.25">
      <c r="B2224">
        <v>2026</v>
      </c>
      <c r="C2224" t="s">
        <v>483</v>
      </c>
      <c r="D2224">
        <v>2</v>
      </c>
      <c r="E2224" t="s">
        <v>89</v>
      </c>
      <c r="F2224">
        <v>24</v>
      </c>
      <c r="G2224" s="85">
        <v>3.7980515572488551</v>
      </c>
      <c r="H2224" s="85">
        <v>23436.224852071005</v>
      </c>
      <c r="I2224" s="85">
        <v>5419.7159763313612</v>
      </c>
      <c r="J2224" s="85">
        <v>89011.990295442607</v>
      </c>
      <c r="K2224" t="s">
        <v>492</v>
      </c>
    </row>
    <row r="2225" spans="2:11" x14ac:dyDescent="0.25">
      <c r="B2225">
        <v>2026</v>
      </c>
      <c r="C2225" t="s">
        <v>484</v>
      </c>
      <c r="D2225">
        <v>1</v>
      </c>
      <c r="E2225" t="s">
        <v>89</v>
      </c>
      <c r="F2225">
        <v>24</v>
      </c>
      <c r="G2225" s="85">
        <v>6.5455728616774014</v>
      </c>
      <c r="H2225" s="85">
        <v>23436.224852071005</v>
      </c>
      <c r="I2225" s="85">
        <v>5419.7159763313612</v>
      </c>
      <c r="J2225" s="85">
        <v>153403.51737188545</v>
      </c>
      <c r="K2225" t="s">
        <v>492</v>
      </c>
    </row>
    <row r="2226" spans="2:11" x14ac:dyDescent="0.25">
      <c r="B2226">
        <v>2026</v>
      </c>
      <c r="C2226" t="s">
        <v>484</v>
      </c>
      <c r="D2226">
        <v>2</v>
      </c>
      <c r="E2226" t="s">
        <v>89</v>
      </c>
      <c r="F2226">
        <v>24</v>
      </c>
      <c r="G2226" s="85">
        <v>3.8517269908065561</v>
      </c>
      <c r="H2226" s="85">
        <v>23436.224852071005</v>
      </c>
      <c r="I2226" s="85">
        <v>5419.7159763313612</v>
      </c>
      <c r="J2226" s="85">
        <v>90269.939825333277</v>
      </c>
      <c r="K2226" t="s">
        <v>492</v>
      </c>
    </row>
    <row r="2227" spans="2:11" x14ac:dyDescent="0.25">
      <c r="B2227">
        <v>2026</v>
      </c>
      <c r="C2227" t="s">
        <v>485</v>
      </c>
      <c r="D2227">
        <v>1</v>
      </c>
      <c r="E2227" t="s">
        <v>89</v>
      </c>
      <c r="F2227">
        <v>24</v>
      </c>
      <c r="G2227" s="85">
        <v>6.6367881690116599</v>
      </c>
      <c r="H2227" s="85">
        <v>23436.224852071005</v>
      </c>
      <c r="I2227" s="85">
        <v>5419.7159763313612</v>
      </c>
      <c r="J2227" s="85">
        <v>155541.2598245219</v>
      </c>
      <c r="K2227" t="s">
        <v>492</v>
      </c>
    </row>
    <row r="2228" spans="2:11" x14ac:dyDescent="0.25">
      <c r="B2228">
        <v>2026</v>
      </c>
      <c r="C2228" t="s">
        <v>485</v>
      </c>
      <c r="D2228">
        <v>2</v>
      </c>
      <c r="E2228" t="s">
        <v>89</v>
      </c>
      <c r="F2228">
        <v>24</v>
      </c>
      <c r="G2228" s="85">
        <v>3.9054024243642607</v>
      </c>
      <c r="H2228" s="85">
        <v>23436.224852071005</v>
      </c>
      <c r="I2228" s="85">
        <v>5419.7159763313612</v>
      </c>
      <c r="J2228" s="85">
        <v>91527.889355224048</v>
      </c>
      <c r="K2228" t="s">
        <v>492</v>
      </c>
    </row>
    <row r="2229" spans="2:11" x14ac:dyDescent="0.25">
      <c r="B2229">
        <v>2026</v>
      </c>
      <c r="C2229" t="s">
        <v>486</v>
      </c>
      <c r="D2229">
        <v>1</v>
      </c>
      <c r="E2229" t="s">
        <v>89</v>
      </c>
      <c r="F2229">
        <v>24</v>
      </c>
      <c r="G2229" s="85">
        <v>6.7280034763459122</v>
      </c>
      <c r="H2229" s="85">
        <v>23436.224852071005</v>
      </c>
      <c r="I2229" s="85">
        <v>5419.7159763313612</v>
      </c>
      <c r="J2229" s="85">
        <v>157679.0022771582</v>
      </c>
      <c r="K2229" t="s">
        <v>492</v>
      </c>
    </row>
    <row r="2230" spans="2:11" x14ac:dyDescent="0.25">
      <c r="B2230">
        <v>2026</v>
      </c>
      <c r="C2230" t="s">
        <v>486</v>
      </c>
      <c r="D2230">
        <v>2</v>
      </c>
      <c r="E2230" t="s">
        <v>89</v>
      </c>
      <c r="F2230">
        <v>24</v>
      </c>
      <c r="G2230" s="85">
        <v>3.9590778579219608</v>
      </c>
      <c r="H2230" s="85">
        <v>23436.224852071005</v>
      </c>
      <c r="I2230" s="85">
        <v>5419.7159763313612</v>
      </c>
      <c r="J2230" s="85">
        <v>92785.838885114703</v>
      </c>
      <c r="K2230" t="s">
        <v>492</v>
      </c>
    </row>
    <row r="2231" spans="2:11" x14ac:dyDescent="0.25">
      <c r="B2231">
        <v>2026</v>
      </c>
      <c r="C2231" t="s">
        <v>487</v>
      </c>
      <c r="D2231">
        <v>1</v>
      </c>
      <c r="E2231" t="s">
        <v>89</v>
      </c>
      <c r="F2231">
        <v>24</v>
      </c>
      <c r="G2231" s="85">
        <v>6.8192187836801708</v>
      </c>
      <c r="H2231" s="85">
        <v>23436.224852071005</v>
      </c>
      <c r="I2231" s="85">
        <v>5419.7159763313612</v>
      </c>
      <c r="J2231" s="85">
        <v>159816.74472979462</v>
      </c>
      <c r="K2231" t="s">
        <v>492</v>
      </c>
    </row>
    <row r="2232" spans="2:11" x14ac:dyDescent="0.25">
      <c r="B2232">
        <v>2026</v>
      </c>
      <c r="C2232" t="s">
        <v>487</v>
      </c>
      <c r="D2232">
        <v>2</v>
      </c>
      <c r="E2232" t="s">
        <v>89</v>
      </c>
      <c r="F2232">
        <v>24</v>
      </c>
      <c r="G2232" s="85">
        <v>4.0127532914796653</v>
      </c>
      <c r="H2232" s="85">
        <v>23436.224852071005</v>
      </c>
      <c r="I2232" s="85">
        <v>5419.7159763313612</v>
      </c>
      <c r="J2232" s="85">
        <v>94043.78841500546</v>
      </c>
      <c r="K2232" t="s">
        <v>492</v>
      </c>
    </row>
    <row r="2233" spans="2:11" x14ac:dyDescent="0.25">
      <c r="B2233">
        <v>2026</v>
      </c>
      <c r="C2233" t="s">
        <v>488</v>
      </c>
      <c r="D2233">
        <v>1</v>
      </c>
      <c r="E2233" t="s">
        <v>89</v>
      </c>
      <c r="F2233">
        <v>24</v>
      </c>
      <c r="G2233" s="85">
        <v>6.9104340910144231</v>
      </c>
      <c r="H2233" s="85">
        <v>23436.224852071005</v>
      </c>
      <c r="I2233" s="85">
        <v>5419.7159763313612</v>
      </c>
      <c r="J2233" s="85">
        <v>161954.48718243092</v>
      </c>
      <c r="K2233" t="s">
        <v>492</v>
      </c>
    </row>
    <row r="2234" spans="2:11" x14ac:dyDescent="0.25">
      <c r="B2234">
        <v>2026</v>
      </c>
      <c r="C2234" t="s">
        <v>488</v>
      </c>
      <c r="D2234">
        <v>2</v>
      </c>
      <c r="E2234" t="s">
        <v>89</v>
      </c>
      <c r="F2234">
        <v>24</v>
      </c>
      <c r="G2234" s="85">
        <v>4.0664287250373672</v>
      </c>
      <c r="H2234" s="85">
        <v>23436.224852071005</v>
      </c>
      <c r="I2234" s="85">
        <v>5419.7159763313612</v>
      </c>
      <c r="J2234" s="85">
        <v>95301.737944896158</v>
      </c>
      <c r="K2234" t="s">
        <v>492</v>
      </c>
    </row>
    <row r="2235" spans="2:11" x14ac:dyDescent="0.25">
      <c r="B2235">
        <v>2026</v>
      </c>
      <c r="C2235" t="s">
        <v>489</v>
      </c>
      <c r="D2235">
        <v>1</v>
      </c>
      <c r="E2235" t="s">
        <v>89</v>
      </c>
      <c r="F2235">
        <v>24</v>
      </c>
      <c r="G2235" s="85">
        <v>7.0016493983486807</v>
      </c>
      <c r="H2235" s="85">
        <v>23436.224852071005</v>
      </c>
      <c r="I2235" s="85">
        <v>5419.7159763313612</v>
      </c>
      <c r="J2235" s="85">
        <v>164092.22963506734</v>
      </c>
      <c r="K2235" t="s">
        <v>492</v>
      </c>
    </row>
    <row r="2236" spans="2:11" x14ac:dyDescent="0.25">
      <c r="B2236">
        <v>2026</v>
      </c>
      <c r="C2236" t="s">
        <v>489</v>
      </c>
      <c r="D2236">
        <v>2</v>
      </c>
      <c r="E2236" t="s">
        <v>89</v>
      </c>
      <c r="F2236">
        <v>24</v>
      </c>
      <c r="G2236" s="85">
        <v>4.1201041585950708</v>
      </c>
      <c r="H2236" s="85">
        <v>23436.224852071005</v>
      </c>
      <c r="I2236" s="85">
        <v>5419.7159763313612</v>
      </c>
      <c r="J2236" s="85">
        <v>96559.687474786901</v>
      </c>
      <c r="K2236" t="s">
        <v>492</v>
      </c>
    </row>
    <row r="2237" spans="2:11" x14ac:dyDescent="0.25">
      <c r="B2237">
        <v>2026</v>
      </c>
      <c r="C2237" t="s">
        <v>490</v>
      </c>
      <c r="D2237">
        <v>1</v>
      </c>
      <c r="E2237" t="s">
        <v>89</v>
      </c>
      <c r="F2237">
        <v>24</v>
      </c>
      <c r="G2237" s="85">
        <v>7.0928647056829339</v>
      </c>
      <c r="H2237" s="85">
        <v>23436.224852071005</v>
      </c>
      <c r="I2237" s="85">
        <v>5419.7159763313612</v>
      </c>
      <c r="J2237" s="85">
        <v>166229.97208770367</v>
      </c>
      <c r="K2237" t="s">
        <v>492</v>
      </c>
    </row>
    <row r="2238" spans="2:11" x14ac:dyDescent="0.25">
      <c r="B2238">
        <v>2026</v>
      </c>
      <c r="C2238" t="s">
        <v>490</v>
      </c>
      <c r="D2238">
        <v>2</v>
      </c>
      <c r="E2238" t="s">
        <v>89</v>
      </c>
      <c r="F2238">
        <v>24</v>
      </c>
      <c r="G2238" s="85">
        <v>4.1737795921527718</v>
      </c>
      <c r="H2238" s="85">
        <v>23436.224852071005</v>
      </c>
      <c r="I2238" s="85">
        <v>5419.7159763313612</v>
      </c>
      <c r="J2238" s="85">
        <v>97817.63700467757</v>
      </c>
      <c r="K2238" t="s">
        <v>492</v>
      </c>
    </row>
    <row r="2239" spans="2:11" x14ac:dyDescent="0.25">
      <c r="B2239">
        <v>2026</v>
      </c>
      <c r="C2239" t="s">
        <v>479</v>
      </c>
      <c r="D2239">
        <v>1</v>
      </c>
      <c r="E2239" t="s">
        <v>185</v>
      </c>
      <c r="F2239">
        <v>24</v>
      </c>
      <c r="G2239" s="85">
        <v>9.2032796446619169</v>
      </c>
      <c r="H2239" s="85">
        <v>12076.490850376749</v>
      </c>
      <c r="I2239" s="85">
        <v>3366.157158234661</v>
      </c>
      <c r="J2239" s="85">
        <v>111143.32242221822</v>
      </c>
      <c r="K2239" t="s">
        <v>492</v>
      </c>
    </row>
    <row r="2240" spans="2:11" x14ac:dyDescent="0.25">
      <c r="B2240">
        <v>2026</v>
      </c>
      <c r="C2240" t="s">
        <v>479</v>
      </c>
      <c r="D2240">
        <v>2</v>
      </c>
      <c r="E2240" t="s">
        <v>185</v>
      </c>
      <c r="F2240">
        <v>24</v>
      </c>
      <c r="G2240" s="85">
        <v>7.9634595889043549</v>
      </c>
      <c r="H2240" s="85">
        <v>12076.490850376749</v>
      </c>
      <c r="I2240" s="85">
        <v>3366.157158234661</v>
      </c>
      <c r="J2240" s="85">
        <v>96170.646862748428</v>
      </c>
      <c r="K2240" t="s">
        <v>492</v>
      </c>
    </row>
    <row r="2241" spans="2:11" x14ac:dyDescent="0.25">
      <c r="B2241">
        <v>2026</v>
      </c>
      <c r="C2241" t="s">
        <v>480</v>
      </c>
      <c r="D2241">
        <v>1</v>
      </c>
      <c r="E2241" t="s">
        <v>185</v>
      </c>
      <c r="F2241">
        <v>24</v>
      </c>
      <c r="G2241" s="85">
        <v>9.1341378880674675</v>
      </c>
      <c r="H2241" s="85">
        <v>12076.490850376749</v>
      </c>
      <c r="I2241" s="85">
        <v>3366.157158234661</v>
      </c>
      <c r="J2241" s="85">
        <v>110308.33263132637</v>
      </c>
      <c r="K2241" t="s">
        <v>492</v>
      </c>
    </row>
    <row r="2242" spans="2:11" x14ac:dyDescent="0.25">
      <c r="B2242">
        <v>2026</v>
      </c>
      <c r="C2242" t="s">
        <v>480</v>
      </c>
      <c r="D2242">
        <v>2</v>
      </c>
      <c r="E2242" t="s">
        <v>185</v>
      </c>
      <c r="F2242">
        <v>24</v>
      </c>
      <c r="G2242" s="85">
        <v>7.9036322658407627</v>
      </c>
      <c r="H2242" s="85">
        <v>12076.490850376749</v>
      </c>
      <c r="I2242" s="85">
        <v>3366.157158234661</v>
      </c>
      <c r="J2242" s="85">
        <v>95448.142743168428</v>
      </c>
      <c r="K2242" t="s">
        <v>492</v>
      </c>
    </row>
    <row r="2243" spans="2:11" x14ac:dyDescent="0.25">
      <c r="B2243">
        <v>2026</v>
      </c>
      <c r="C2243" t="s">
        <v>481</v>
      </c>
      <c r="D2243">
        <v>1</v>
      </c>
      <c r="E2243" t="s">
        <v>185</v>
      </c>
      <c r="F2243">
        <v>24</v>
      </c>
      <c r="G2243" s="85">
        <v>6.7940912154340509</v>
      </c>
      <c r="H2243" s="85">
        <v>12076.490850376749</v>
      </c>
      <c r="I2243" s="85">
        <v>3366.157158234661</v>
      </c>
      <c r="J2243" s="85">
        <v>82048.780399814365</v>
      </c>
      <c r="K2243" t="s">
        <v>492</v>
      </c>
    </row>
    <row r="2244" spans="2:11" x14ac:dyDescent="0.25">
      <c r="B2244">
        <v>2026</v>
      </c>
      <c r="C2244" t="s">
        <v>481</v>
      </c>
      <c r="D2244">
        <v>2</v>
      </c>
      <c r="E2244" t="s">
        <v>185</v>
      </c>
      <c r="F2244">
        <v>24</v>
      </c>
      <c r="G2244" s="85">
        <v>5.8788250413341281</v>
      </c>
      <c r="H2244" s="85">
        <v>12076.490850376749</v>
      </c>
      <c r="I2244" s="85">
        <v>3366.157158234661</v>
      </c>
      <c r="J2244" s="85">
        <v>70995.576822637318</v>
      </c>
      <c r="K2244" t="s">
        <v>492</v>
      </c>
    </row>
    <row r="2245" spans="2:11" x14ac:dyDescent="0.25">
      <c r="B2245">
        <v>2026</v>
      </c>
      <c r="C2245" t="s">
        <v>482</v>
      </c>
      <c r="D2245">
        <v>1</v>
      </c>
      <c r="E2245" t="s">
        <v>185</v>
      </c>
      <c r="F2245">
        <v>24</v>
      </c>
      <c r="G2245" s="85">
        <v>8.667400483631619</v>
      </c>
      <c r="H2245" s="85">
        <v>12076.490850376749</v>
      </c>
      <c r="I2245" s="85">
        <v>3366.157158234661</v>
      </c>
      <c r="J2245" s="85">
        <v>104671.78263712826</v>
      </c>
      <c r="K2245" t="s">
        <v>492</v>
      </c>
    </row>
    <row r="2246" spans="2:11" x14ac:dyDescent="0.25">
      <c r="B2246">
        <v>2026</v>
      </c>
      <c r="C2246" t="s">
        <v>482</v>
      </c>
      <c r="D2246">
        <v>2</v>
      </c>
      <c r="E2246" t="s">
        <v>185</v>
      </c>
      <c r="F2246">
        <v>24</v>
      </c>
      <c r="G2246" s="85">
        <v>7.4997714029351332</v>
      </c>
      <c r="H2246" s="85">
        <v>12076.490850376749</v>
      </c>
      <c r="I2246" s="85">
        <v>3366.157158234661</v>
      </c>
      <c r="J2246" s="85">
        <v>90570.920727463337</v>
      </c>
      <c r="K2246" t="s">
        <v>492</v>
      </c>
    </row>
    <row r="2247" spans="2:11" x14ac:dyDescent="0.25">
      <c r="B2247">
        <v>2026</v>
      </c>
      <c r="C2247" t="s">
        <v>483</v>
      </c>
      <c r="D2247">
        <v>1</v>
      </c>
      <c r="E2247" t="s">
        <v>185</v>
      </c>
      <c r="F2247">
        <v>24</v>
      </c>
      <c r="G2247" s="85">
        <v>7.2627270499697172</v>
      </c>
      <c r="H2247" s="85">
        <v>12076.490850376749</v>
      </c>
      <c r="I2247" s="85">
        <v>3366.157158234661</v>
      </c>
      <c r="J2247" s="85">
        <v>87708.256767743005</v>
      </c>
      <c r="K2247" t="s">
        <v>492</v>
      </c>
    </row>
    <row r="2248" spans="2:11" x14ac:dyDescent="0.25">
      <c r="B2248">
        <v>2026</v>
      </c>
      <c r="C2248" t="s">
        <v>483</v>
      </c>
      <c r="D2248">
        <v>2</v>
      </c>
      <c r="E2248" t="s">
        <v>185</v>
      </c>
      <c r="F2248">
        <v>24</v>
      </c>
      <c r="G2248" s="85">
        <v>6.2843285872794965</v>
      </c>
      <c r="H2248" s="85">
        <v>12076.490850376749</v>
      </c>
      <c r="I2248" s="85">
        <v>3366.157158234661</v>
      </c>
      <c r="J2248" s="85">
        <v>75892.636685041885</v>
      </c>
      <c r="K2248" t="s">
        <v>492</v>
      </c>
    </row>
    <row r="2249" spans="2:11" x14ac:dyDescent="0.25">
      <c r="B2249">
        <v>2026</v>
      </c>
      <c r="C2249" t="s">
        <v>484</v>
      </c>
      <c r="D2249">
        <v>1</v>
      </c>
      <c r="E2249" t="s">
        <v>185</v>
      </c>
      <c r="F2249">
        <v>24</v>
      </c>
      <c r="G2249" s="85">
        <v>7.8822879192100492</v>
      </c>
      <c r="H2249" s="85">
        <v>12076.490850376749</v>
      </c>
      <c r="I2249" s="85">
        <v>3366.157158234661</v>
      </c>
      <c r="J2249" s="85">
        <v>95190.377936375342</v>
      </c>
      <c r="K2249" t="s">
        <v>492</v>
      </c>
    </row>
    <row r="2250" spans="2:11" x14ac:dyDescent="0.25">
      <c r="B2250">
        <v>2026</v>
      </c>
      <c r="C2250" t="s">
        <v>484</v>
      </c>
      <c r="D2250">
        <v>2</v>
      </c>
      <c r="E2250" t="s">
        <v>185</v>
      </c>
      <c r="F2250">
        <v>24</v>
      </c>
      <c r="G2250" s="85">
        <v>6.8204252979693178</v>
      </c>
      <c r="H2250" s="85">
        <v>12076.490850376749</v>
      </c>
      <c r="I2250" s="85">
        <v>3366.157158234661</v>
      </c>
      <c r="J2250" s="85">
        <v>82366.80370660458</v>
      </c>
      <c r="K2250" t="s">
        <v>492</v>
      </c>
    </row>
    <row r="2251" spans="2:11" x14ac:dyDescent="0.25">
      <c r="B2251">
        <v>2026</v>
      </c>
      <c r="C2251" t="s">
        <v>485</v>
      </c>
      <c r="D2251">
        <v>1</v>
      </c>
      <c r="E2251" t="s">
        <v>185</v>
      </c>
      <c r="F2251">
        <v>24</v>
      </c>
      <c r="G2251" s="85">
        <v>7.0544671313794272</v>
      </c>
      <c r="H2251" s="85">
        <v>12076.490850376749</v>
      </c>
      <c r="I2251" s="85">
        <v>3366.157158234661</v>
      </c>
      <c r="J2251" s="85">
        <v>85193.207766387161</v>
      </c>
      <c r="K2251" t="s">
        <v>492</v>
      </c>
    </row>
    <row r="2252" spans="2:11" x14ac:dyDescent="0.25">
      <c r="B2252">
        <v>2026</v>
      </c>
      <c r="C2252" t="s">
        <v>485</v>
      </c>
      <c r="D2252">
        <v>2</v>
      </c>
      <c r="E2252" t="s">
        <v>185</v>
      </c>
      <c r="F2252">
        <v>24</v>
      </c>
      <c r="G2252" s="85">
        <v>6.104124409017432</v>
      </c>
      <c r="H2252" s="85">
        <v>12076.490850376749</v>
      </c>
      <c r="I2252" s="85">
        <v>3366.157158234661</v>
      </c>
      <c r="J2252" s="85">
        <v>73716.402575060405</v>
      </c>
      <c r="K2252" t="s">
        <v>492</v>
      </c>
    </row>
    <row r="2253" spans="2:11" x14ac:dyDescent="0.25">
      <c r="B2253">
        <v>2026</v>
      </c>
      <c r="C2253" t="s">
        <v>486</v>
      </c>
      <c r="D2253">
        <v>1</v>
      </c>
      <c r="E2253" t="s">
        <v>185</v>
      </c>
      <c r="F2253">
        <v>24</v>
      </c>
      <c r="G2253" s="85">
        <v>5.1940973453841996</v>
      </c>
      <c r="H2253" s="85">
        <v>12076.490850376749</v>
      </c>
      <c r="I2253" s="85">
        <v>3366.157158234661</v>
      </c>
      <c r="J2253" s="85">
        <v>62726.469067498452</v>
      </c>
      <c r="K2253" t="s">
        <v>492</v>
      </c>
    </row>
    <row r="2254" spans="2:11" x14ac:dyDescent="0.25">
      <c r="B2254">
        <v>2026</v>
      </c>
      <c r="C2254" t="s">
        <v>486</v>
      </c>
      <c r="D2254">
        <v>2</v>
      </c>
      <c r="E2254" t="s">
        <v>185</v>
      </c>
      <c r="F2254">
        <v>24</v>
      </c>
      <c r="G2254" s="85">
        <v>4.4943743869386603</v>
      </c>
      <c r="H2254" s="85">
        <v>12076.490850376749</v>
      </c>
      <c r="I2254" s="85">
        <v>3366.157158234661</v>
      </c>
      <c r="J2254" s="85">
        <v>54276.271162032346</v>
      </c>
      <c r="K2254" t="s">
        <v>492</v>
      </c>
    </row>
    <row r="2255" spans="2:11" x14ac:dyDescent="0.25">
      <c r="B2255">
        <v>2026</v>
      </c>
      <c r="C2255" t="s">
        <v>487</v>
      </c>
      <c r="D2255">
        <v>1</v>
      </c>
      <c r="E2255" t="s">
        <v>185</v>
      </c>
      <c r="F2255">
        <v>24</v>
      </c>
      <c r="G2255" s="85">
        <v>9.5518103301329162</v>
      </c>
      <c r="H2255" s="85">
        <v>12076.490850376749</v>
      </c>
      <c r="I2255" s="85">
        <v>3366.157158234661</v>
      </c>
      <c r="J2255" s="85">
        <v>115352.35005638428</v>
      </c>
      <c r="K2255" t="s">
        <v>492</v>
      </c>
    </row>
    <row r="2256" spans="2:11" x14ac:dyDescent="0.25">
      <c r="B2256">
        <v>2026</v>
      </c>
      <c r="C2256" t="s">
        <v>487</v>
      </c>
      <c r="D2256">
        <v>2</v>
      </c>
      <c r="E2256" t="s">
        <v>185</v>
      </c>
      <c r="F2256">
        <v>24</v>
      </c>
      <c r="G2256" s="85">
        <v>8.2650379540528363</v>
      </c>
      <c r="H2256" s="85">
        <v>12076.490850376749</v>
      </c>
      <c r="I2256" s="85">
        <v>3366.157158234661</v>
      </c>
      <c r="J2256" s="85">
        <v>99812.655230135642</v>
      </c>
      <c r="K2256" t="s">
        <v>492</v>
      </c>
    </row>
    <row r="2257" spans="2:11" x14ac:dyDescent="0.25">
      <c r="B2257">
        <v>2026</v>
      </c>
      <c r="C2257" t="s">
        <v>488</v>
      </c>
      <c r="D2257">
        <v>1</v>
      </c>
      <c r="E2257" t="s">
        <v>185</v>
      </c>
      <c r="F2257">
        <v>24</v>
      </c>
      <c r="G2257" s="85">
        <v>9.7296259574631616</v>
      </c>
      <c r="H2257" s="85">
        <v>12076.490850376749</v>
      </c>
      <c r="I2257" s="85">
        <v>3366.157158234661</v>
      </c>
      <c r="J2257" s="85">
        <v>117499.73885289198</v>
      </c>
      <c r="K2257" t="s">
        <v>492</v>
      </c>
    </row>
    <row r="2258" spans="2:11" x14ac:dyDescent="0.25">
      <c r="B2258">
        <v>2026</v>
      </c>
      <c r="C2258" t="s">
        <v>488</v>
      </c>
      <c r="D2258">
        <v>2</v>
      </c>
      <c r="E2258" t="s">
        <v>185</v>
      </c>
      <c r="F2258">
        <v>24</v>
      </c>
      <c r="G2258" s="85">
        <v>8.4188991445406653</v>
      </c>
      <c r="H2258" s="85">
        <v>12076.490850376749</v>
      </c>
      <c r="I2258" s="85">
        <v>3366.157158234661</v>
      </c>
      <c r="J2258" s="85">
        <v>101670.75848928999</v>
      </c>
      <c r="K2258" t="s">
        <v>492</v>
      </c>
    </row>
    <row r="2259" spans="2:11" x14ac:dyDescent="0.25">
      <c r="B2259">
        <v>2026</v>
      </c>
      <c r="C2259" t="s">
        <v>489</v>
      </c>
      <c r="D2259">
        <v>1</v>
      </c>
      <c r="E2259" t="s">
        <v>185</v>
      </c>
      <c r="F2259">
        <v>24</v>
      </c>
      <c r="G2259" s="85">
        <v>11.582182470749776</v>
      </c>
      <c r="H2259" s="85">
        <v>12076.490850376749</v>
      </c>
      <c r="I2259" s="85">
        <v>3366.157158234661</v>
      </c>
      <c r="J2259" s="85">
        <v>139872.12063540364</v>
      </c>
      <c r="K2259" t="s">
        <v>492</v>
      </c>
    </row>
    <row r="2260" spans="2:11" x14ac:dyDescent="0.25">
      <c r="B2260">
        <v>2026</v>
      </c>
      <c r="C2260" t="s">
        <v>489</v>
      </c>
      <c r="D2260">
        <v>2</v>
      </c>
      <c r="E2260" t="s">
        <v>185</v>
      </c>
      <c r="F2260">
        <v>24</v>
      </c>
      <c r="G2260" s="85">
        <v>10.021888459146181</v>
      </c>
      <c r="H2260" s="85">
        <v>12076.490850376749</v>
      </c>
      <c r="I2260" s="85">
        <v>3366.157158234661</v>
      </c>
      <c r="J2260" s="85">
        <v>121029.24428037519</v>
      </c>
      <c r="K2260" t="s">
        <v>492</v>
      </c>
    </row>
    <row r="2261" spans="2:11" x14ac:dyDescent="0.25">
      <c r="B2261">
        <v>2026</v>
      </c>
      <c r="C2261" t="s">
        <v>490</v>
      </c>
      <c r="D2261">
        <v>1</v>
      </c>
      <c r="E2261" t="s">
        <v>185</v>
      </c>
      <c r="F2261">
        <v>24</v>
      </c>
      <c r="G2261" s="85">
        <v>11.751394333200912</v>
      </c>
      <c r="H2261" s="85">
        <v>12076.490850376749</v>
      </c>
      <c r="I2261" s="85">
        <v>3366.157158234661</v>
      </c>
      <c r="J2261" s="85">
        <v>141915.60614406999</v>
      </c>
      <c r="K2261" t="s">
        <v>492</v>
      </c>
    </row>
    <row r="2262" spans="2:11" x14ac:dyDescent="0.25">
      <c r="B2262">
        <v>2026</v>
      </c>
      <c r="C2262" t="s">
        <v>490</v>
      </c>
      <c r="D2262">
        <v>2</v>
      </c>
      <c r="E2262" t="s">
        <v>185</v>
      </c>
      <c r="F2262">
        <v>24</v>
      </c>
      <c r="G2262" s="85">
        <v>10.168304941163482</v>
      </c>
      <c r="H2262" s="85">
        <v>12076.490850376749</v>
      </c>
      <c r="I2262" s="85">
        <v>3366.157158234661</v>
      </c>
      <c r="J2262" s="85">
        <v>122797.44158580148</v>
      </c>
      <c r="K2262" t="s">
        <v>492</v>
      </c>
    </row>
    <row r="2263" spans="2:11" x14ac:dyDescent="0.25">
      <c r="B2263">
        <v>2026</v>
      </c>
      <c r="C2263" t="s">
        <v>479</v>
      </c>
      <c r="D2263">
        <v>1</v>
      </c>
      <c r="E2263" t="s">
        <v>89</v>
      </c>
      <c r="F2263">
        <v>4</v>
      </c>
      <c r="G2263" s="85">
        <v>4.8059885527929573</v>
      </c>
      <c r="H2263" s="85">
        <v>23436.224852071005</v>
      </c>
      <c r="I2263" s="85">
        <v>5419.7159763313612</v>
      </c>
      <c r="J2263" s="85">
        <v>112634.22835973508</v>
      </c>
      <c r="K2263" t="s">
        <v>491</v>
      </c>
    </row>
    <row r="2264" spans="2:11" x14ac:dyDescent="0.25">
      <c r="B2264">
        <v>2026</v>
      </c>
      <c r="C2264" t="s">
        <v>479</v>
      </c>
      <c r="D2264">
        <v>2</v>
      </c>
      <c r="E2264" t="s">
        <v>89</v>
      </c>
      <c r="F2264">
        <v>4</v>
      </c>
      <c r="G2264" s="85">
        <v>1.4333650069733377</v>
      </c>
      <c r="H2264" s="85">
        <v>23436.224852071005</v>
      </c>
      <c r="I2264" s="85">
        <v>5419.7159763313612</v>
      </c>
      <c r="J2264" s="85">
        <v>33592.664598517469</v>
      </c>
      <c r="K2264" t="s">
        <v>491</v>
      </c>
    </row>
    <row r="2265" spans="2:11" x14ac:dyDescent="0.25">
      <c r="B2265">
        <v>2026</v>
      </c>
      <c r="C2265" t="s">
        <v>480</v>
      </c>
      <c r="D2265">
        <v>1</v>
      </c>
      <c r="E2265" t="s">
        <v>89</v>
      </c>
      <c r="F2265">
        <v>4</v>
      </c>
      <c r="G2265" s="85">
        <v>4.8844794743821316</v>
      </c>
      <c r="H2265" s="85">
        <v>23436.224852071005</v>
      </c>
      <c r="I2265" s="85">
        <v>5419.7159763313612</v>
      </c>
      <c r="J2265" s="85">
        <v>114473.75924694524</v>
      </c>
      <c r="K2265" t="s">
        <v>491</v>
      </c>
    </row>
    <row r="2266" spans="2:11" x14ac:dyDescent="0.25">
      <c r="B2266">
        <v>2026</v>
      </c>
      <c r="C2266" t="s">
        <v>480</v>
      </c>
      <c r="D2266">
        <v>2</v>
      </c>
      <c r="E2266" t="s">
        <v>89</v>
      </c>
      <c r="F2266">
        <v>4</v>
      </c>
      <c r="G2266" s="85">
        <v>1.4567745800788812</v>
      </c>
      <c r="H2266" s="85">
        <v>23436.224852071005</v>
      </c>
      <c r="I2266" s="85">
        <v>5419.7159763313612</v>
      </c>
      <c r="J2266" s="85">
        <v>34141.296617509979</v>
      </c>
      <c r="K2266" t="s">
        <v>491</v>
      </c>
    </row>
    <row r="2267" spans="2:11" x14ac:dyDescent="0.25">
      <c r="B2267">
        <v>2026</v>
      </c>
      <c r="C2267" t="s">
        <v>481</v>
      </c>
      <c r="D2267">
        <v>1</v>
      </c>
      <c r="E2267" t="s">
        <v>89</v>
      </c>
      <c r="F2267">
        <v>4</v>
      </c>
      <c r="G2267" s="85">
        <v>4.9629703959713174</v>
      </c>
      <c r="H2267" s="85">
        <v>23436.224852071005</v>
      </c>
      <c r="I2267" s="85">
        <v>5419.7159763313612</v>
      </c>
      <c r="J2267" s="85">
        <v>116313.29013415567</v>
      </c>
      <c r="K2267" t="s">
        <v>491</v>
      </c>
    </row>
    <row r="2268" spans="2:11" x14ac:dyDescent="0.25">
      <c r="B2268">
        <v>2026</v>
      </c>
      <c r="C2268" t="s">
        <v>481</v>
      </c>
      <c r="D2268">
        <v>2</v>
      </c>
      <c r="E2268" t="s">
        <v>89</v>
      </c>
      <c r="F2268">
        <v>4</v>
      </c>
      <c r="G2268" s="85">
        <v>1.4801841531844273</v>
      </c>
      <c r="H2268" s="85">
        <v>23436.224852071005</v>
      </c>
      <c r="I2268" s="85">
        <v>5419.7159763313612</v>
      </c>
      <c r="J2268" s="85">
        <v>34689.928636502555</v>
      </c>
      <c r="K2268" t="s">
        <v>491</v>
      </c>
    </row>
    <row r="2269" spans="2:11" x14ac:dyDescent="0.25">
      <c r="B2269">
        <v>2026</v>
      </c>
      <c r="C2269" t="s">
        <v>482</v>
      </c>
      <c r="D2269">
        <v>1</v>
      </c>
      <c r="E2269" t="s">
        <v>89</v>
      </c>
      <c r="F2269">
        <v>4</v>
      </c>
      <c r="G2269" s="85">
        <v>5.0414613175604917</v>
      </c>
      <c r="H2269" s="85">
        <v>23436.224852071005</v>
      </c>
      <c r="I2269" s="85">
        <v>5419.7159763313612</v>
      </c>
      <c r="J2269" s="85">
        <v>118152.82102136583</v>
      </c>
      <c r="K2269" t="s">
        <v>491</v>
      </c>
    </row>
    <row r="2270" spans="2:11" x14ac:dyDescent="0.25">
      <c r="B2270">
        <v>2026</v>
      </c>
      <c r="C2270" t="s">
        <v>482</v>
      </c>
      <c r="D2270">
        <v>2</v>
      </c>
      <c r="E2270" t="s">
        <v>89</v>
      </c>
      <c r="F2270">
        <v>4</v>
      </c>
      <c r="G2270" s="85">
        <v>1.5035937262899708</v>
      </c>
      <c r="H2270" s="85">
        <v>23436.224852071005</v>
      </c>
      <c r="I2270" s="85">
        <v>5419.7159763313612</v>
      </c>
      <c r="J2270" s="85">
        <v>35238.560655495065</v>
      </c>
      <c r="K2270" t="s">
        <v>491</v>
      </c>
    </row>
    <row r="2271" spans="2:11" x14ac:dyDescent="0.25">
      <c r="B2271">
        <v>2026</v>
      </c>
      <c r="C2271" t="s">
        <v>483</v>
      </c>
      <c r="D2271">
        <v>1</v>
      </c>
      <c r="E2271" t="s">
        <v>89</v>
      </c>
      <c r="F2271">
        <v>4</v>
      </c>
      <c r="G2271" s="85">
        <v>5.1199522391496766</v>
      </c>
      <c r="H2271" s="85">
        <v>23436.224852071005</v>
      </c>
      <c r="I2271" s="85">
        <v>5419.7159763313612</v>
      </c>
      <c r="J2271" s="85">
        <v>119992.35190857624</v>
      </c>
      <c r="K2271" t="s">
        <v>491</v>
      </c>
    </row>
    <row r="2272" spans="2:11" x14ac:dyDescent="0.25">
      <c r="B2272">
        <v>2026</v>
      </c>
      <c r="C2272" t="s">
        <v>483</v>
      </c>
      <c r="D2272">
        <v>2</v>
      </c>
      <c r="E2272" t="s">
        <v>89</v>
      </c>
      <c r="F2272">
        <v>4</v>
      </c>
      <c r="G2272" s="85">
        <v>1.5270032993955169</v>
      </c>
      <c r="H2272" s="85">
        <v>23436.224852071005</v>
      </c>
      <c r="I2272" s="85">
        <v>5419.7159763313612</v>
      </c>
      <c r="J2272" s="85">
        <v>35787.192674487633</v>
      </c>
      <c r="K2272" t="s">
        <v>491</v>
      </c>
    </row>
    <row r="2273" spans="2:11" x14ac:dyDescent="0.25">
      <c r="B2273">
        <v>2026</v>
      </c>
      <c r="C2273" t="s">
        <v>484</v>
      </c>
      <c r="D2273">
        <v>1</v>
      </c>
      <c r="E2273" t="s">
        <v>89</v>
      </c>
      <c r="F2273">
        <v>4</v>
      </c>
      <c r="G2273" s="85">
        <v>5.1984431607388526</v>
      </c>
      <c r="H2273" s="85">
        <v>23436.224852071005</v>
      </c>
      <c r="I2273" s="85">
        <v>5419.7159763313612</v>
      </c>
      <c r="J2273" s="85">
        <v>121831.88279578644</v>
      </c>
      <c r="K2273" t="s">
        <v>491</v>
      </c>
    </row>
    <row r="2274" spans="2:11" x14ac:dyDescent="0.25">
      <c r="B2274">
        <v>2026</v>
      </c>
      <c r="C2274" t="s">
        <v>484</v>
      </c>
      <c r="D2274">
        <v>2</v>
      </c>
      <c r="E2274" t="s">
        <v>89</v>
      </c>
      <c r="F2274">
        <v>4</v>
      </c>
      <c r="G2274" s="85">
        <v>1.5504128725010613</v>
      </c>
      <c r="H2274" s="85">
        <v>23436.224852071005</v>
      </c>
      <c r="I2274" s="85">
        <v>5419.7159763313612</v>
      </c>
      <c r="J2274" s="85">
        <v>36335.824693480165</v>
      </c>
      <c r="K2274" t="s">
        <v>491</v>
      </c>
    </row>
    <row r="2275" spans="2:11" x14ac:dyDescent="0.25">
      <c r="B2275">
        <v>2026</v>
      </c>
      <c r="C2275" t="s">
        <v>485</v>
      </c>
      <c r="D2275">
        <v>1</v>
      </c>
      <c r="E2275" t="s">
        <v>89</v>
      </c>
      <c r="F2275">
        <v>4</v>
      </c>
      <c r="G2275" s="85">
        <v>5.2769340823280366</v>
      </c>
      <c r="H2275" s="85">
        <v>23436.224852071005</v>
      </c>
      <c r="I2275" s="85">
        <v>5419.7159763313612</v>
      </c>
      <c r="J2275" s="85">
        <v>123671.41368299683</v>
      </c>
      <c r="K2275" t="s">
        <v>491</v>
      </c>
    </row>
    <row r="2276" spans="2:11" x14ac:dyDescent="0.25">
      <c r="B2276">
        <v>2026</v>
      </c>
      <c r="C2276" t="s">
        <v>485</v>
      </c>
      <c r="D2276">
        <v>2</v>
      </c>
      <c r="E2276" t="s">
        <v>89</v>
      </c>
      <c r="F2276">
        <v>4</v>
      </c>
      <c r="G2276" s="85">
        <v>1.5738224456066074</v>
      </c>
      <c r="H2276" s="85">
        <v>23436.224852071005</v>
      </c>
      <c r="I2276" s="85">
        <v>5419.7159763313612</v>
      </c>
      <c r="J2276" s="85">
        <v>36884.45671247274</v>
      </c>
      <c r="K2276" t="s">
        <v>491</v>
      </c>
    </row>
    <row r="2277" spans="2:11" x14ac:dyDescent="0.25">
      <c r="B2277">
        <v>2026</v>
      </c>
      <c r="C2277" t="s">
        <v>486</v>
      </c>
      <c r="D2277">
        <v>1</v>
      </c>
      <c r="E2277" t="s">
        <v>89</v>
      </c>
      <c r="F2277">
        <v>4</v>
      </c>
      <c r="G2277" s="85">
        <v>5.3554250039172127</v>
      </c>
      <c r="H2277" s="85">
        <v>23436.224852071005</v>
      </c>
      <c r="I2277" s="85">
        <v>5419.7159763313612</v>
      </c>
      <c r="J2277" s="85">
        <v>125510.94457020704</v>
      </c>
      <c r="K2277" t="s">
        <v>491</v>
      </c>
    </row>
    <row r="2278" spans="2:11" x14ac:dyDescent="0.25">
      <c r="B2278">
        <v>2026</v>
      </c>
      <c r="C2278" t="s">
        <v>486</v>
      </c>
      <c r="D2278">
        <v>2</v>
      </c>
      <c r="E2278" t="s">
        <v>89</v>
      </c>
      <c r="F2278">
        <v>4</v>
      </c>
      <c r="G2278" s="85">
        <v>1.5972320187121509</v>
      </c>
      <c r="H2278" s="85">
        <v>23436.224852071005</v>
      </c>
      <c r="I2278" s="85">
        <v>5419.7159763313612</v>
      </c>
      <c r="J2278" s="85">
        <v>37433.08873146525</v>
      </c>
      <c r="K2278" t="s">
        <v>491</v>
      </c>
    </row>
    <row r="2279" spans="2:11" x14ac:dyDescent="0.25">
      <c r="B2279">
        <v>2026</v>
      </c>
      <c r="C2279" t="s">
        <v>487</v>
      </c>
      <c r="D2279">
        <v>1</v>
      </c>
      <c r="E2279" t="s">
        <v>89</v>
      </c>
      <c r="F2279">
        <v>4</v>
      </c>
      <c r="G2279" s="85">
        <v>5.4339159255063958</v>
      </c>
      <c r="H2279" s="85">
        <v>23436.224852071005</v>
      </c>
      <c r="I2279" s="85">
        <v>5419.7159763313612</v>
      </c>
      <c r="J2279" s="85">
        <v>127350.47545741741</v>
      </c>
      <c r="K2279" t="s">
        <v>491</v>
      </c>
    </row>
    <row r="2280" spans="2:11" x14ac:dyDescent="0.25">
      <c r="B2280">
        <v>2026</v>
      </c>
      <c r="C2280" t="s">
        <v>487</v>
      </c>
      <c r="D2280">
        <v>2</v>
      </c>
      <c r="E2280" t="s">
        <v>89</v>
      </c>
      <c r="F2280">
        <v>4</v>
      </c>
      <c r="G2280" s="85">
        <v>1.6206415918176971</v>
      </c>
      <c r="H2280" s="85">
        <v>23436.224852071005</v>
      </c>
      <c r="I2280" s="85">
        <v>5419.7159763313612</v>
      </c>
      <c r="J2280" s="85">
        <v>37981.720750457825</v>
      </c>
      <c r="K2280" t="s">
        <v>491</v>
      </c>
    </row>
    <row r="2281" spans="2:11" x14ac:dyDescent="0.25">
      <c r="B2281">
        <v>2026</v>
      </c>
      <c r="C2281" t="s">
        <v>488</v>
      </c>
      <c r="D2281">
        <v>1</v>
      </c>
      <c r="E2281" t="s">
        <v>89</v>
      </c>
      <c r="F2281">
        <v>4</v>
      </c>
      <c r="G2281" s="85">
        <v>5.5124068470955709</v>
      </c>
      <c r="H2281" s="85">
        <v>23436.224852071005</v>
      </c>
      <c r="I2281" s="85">
        <v>5419.7159763313612</v>
      </c>
      <c r="J2281" s="85">
        <v>129190.00634462759</v>
      </c>
      <c r="K2281" t="s">
        <v>491</v>
      </c>
    </row>
    <row r="2282" spans="2:11" x14ac:dyDescent="0.25">
      <c r="B2282">
        <v>2026</v>
      </c>
      <c r="C2282" t="s">
        <v>488</v>
      </c>
      <c r="D2282">
        <v>2</v>
      </c>
      <c r="E2282" t="s">
        <v>89</v>
      </c>
      <c r="F2282">
        <v>4</v>
      </c>
      <c r="G2282" s="85">
        <v>1.6440511649232405</v>
      </c>
      <c r="H2282" s="85">
        <v>23436.224852071005</v>
      </c>
      <c r="I2282" s="85">
        <v>5419.7159763313612</v>
      </c>
      <c r="J2282" s="85">
        <v>38530.352769450335</v>
      </c>
      <c r="K2282" t="s">
        <v>491</v>
      </c>
    </row>
    <row r="2283" spans="2:11" x14ac:dyDescent="0.25">
      <c r="B2283">
        <v>2026</v>
      </c>
      <c r="C2283" t="s">
        <v>489</v>
      </c>
      <c r="D2283">
        <v>1</v>
      </c>
      <c r="E2283" t="s">
        <v>89</v>
      </c>
      <c r="F2283">
        <v>4</v>
      </c>
      <c r="G2283" s="85">
        <v>5.5908977686847559</v>
      </c>
      <c r="H2283" s="85">
        <v>23436.224852071005</v>
      </c>
      <c r="I2283" s="85">
        <v>5419.7159763313612</v>
      </c>
      <c r="J2283" s="85">
        <v>131029.53723183801</v>
      </c>
      <c r="K2283" t="s">
        <v>491</v>
      </c>
    </row>
    <row r="2284" spans="2:11" x14ac:dyDescent="0.25">
      <c r="B2284">
        <v>2026</v>
      </c>
      <c r="C2284" t="s">
        <v>489</v>
      </c>
      <c r="D2284">
        <v>2</v>
      </c>
      <c r="E2284" t="s">
        <v>89</v>
      </c>
      <c r="F2284">
        <v>4</v>
      </c>
      <c r="G2284" s="85">
        <v>1.6674607380287867</v>
      </c>
      <c r="H2284" s="85">
        <v>23436.224852071005</v>
      </c>
      <c r="I2284" s="85">
        <v>5419.7159763313612</v>
      </c>
      <c r="J2284" s="85">
        <v>39078.984788442911</v>
      </c>
      <c r="K2284" t="s">
        <v>491</v>
      </c>
    </row>
    <row r="2285" spans="2:11" x14ac:dyDescent="0.25">
      <c r="B2285">
        <v>2026</v>
      </c>
      <c r="C2285" t="s">
        <v>490</v>
      </c>
      <c r="D2285">
        <v>1</v>
      </c>
      <c r="E2285" t="s">
        <v>89</v>
      </c>
      <c r="F2285">
        <v>4</v>
      </c>
      <c r="G2285" s="85">
        <v>5.669388690273931</v>
      </c>
      <c r="H2285" s="85">
        <v>23436.224852071005</v>
      </c>
      <c r="I2285" s="85">
        <v>5419.7159763313612</v>
      </c>
      <c r="J2285" s="85">
        <v>132869.0681190482</v>
      </c>
      <c r="K2285" t="s">
        <v>491</v>
      </c>
    </row>
    <row r="2286" spans="2:11" x14ac:dyDescent="0.25">
      <c r="B2286">
        <v>2026</v>
      </c>
      <c r="C2286" t="s">
        <v>490</v>
      </c>
      <c r="D2286">
        <v>2</v>
      </c>
      <c r="E2286" t="s">
        <v>89</v>
      </c>
      <c r="F2286">
        <v>4</v>
      </c>
      <c r="G2286" s="85">
        <v>1.6908703111343302</v>
      </c>
      <c r="H2286" s="85">
        <v>23436.224852071005</v>
      </c>
      <c r="I2286" s="85">
        <v>5419.7159763313612</v>
      </c>
      <c r="J2286" s="85">
        <v>39627.616807435421</v>
      </c>
      <c r="K2286" t="s">
        <v>491</v>
      </c>
    </row>
    <row r="2287" spans="2:11" x14ac:dyDescent="0.25">
      <c r="B2287">
        <v>2026</v>
      </c>
      <c r="C2287" t="s">
        <v>479</v>
      </c>
      <c r="D2287">
        <v>1</v>
      </c>
      <c r="E2287" t="s">
        <v>208</v>
      </c>
      <c r="F2287">
        <v>26</v>
      </c>
      <c r="G2287" s="85">
        <v>1.7492494340383506</v>
      </c>
      <c r="H2287" s="85">
        <v>27483.452068491439</v>
      </c>
      <c r="I2287" s="85">
        <v>6023.7970253718286</v>
      </c>
      <c r="J2287" s="85">
        <v>48075.412976228785</v>
      </c>
      <c r="K2287" t="s">
        <v>491</v>
      </c>
    </row>
    <row r="2288" spans="2:11" x14ac:dyDescent="0.25">
      <c r="B2288">
        <v>2026</v>
      </c>
      <c r="C2288" t="s">
        <v>479</v>
      </c>
      <c r="D2288">
        <v>2</v>
      </c>
      <c r="E2288" t="s">
        <v>208</v>
      </c>
      <c r="F2288">
        <v>26</v>
      </c>
      <c r="G2288" s="85">
        <v>0</v>
      </c>
      <c r="H2288" s="85">
        <v>27483.452068491439</v>
      </c>
      <c r="I2288" s="85">
        <v>6023.7970253718286</v>
      </c>
      <c r="J2288" s="85">
        <v>0</v>
      </c>
      <c r="K2288" t="s">
        <v>491</v>
      </c>
    </row>
    <row r="2289" spans="2:11" x14ac:dyDescent="0.25">
      <c r="B2289">
        <v>2026</v>
      </c>
      <c r="C2289" t="s">
        <v>480</v>
      </c>
      <c r="D2289">
        <v>1</v>
      </c>
      <c r="E2289" t="s">
        <v>208</v>
      </c>
      <c r="F2289">
        <v>26</v>
      </c>
      <c r="G2289" s="85">
        <v>1.7987413958278518</v>
      </c>
      <c r="H2289" s="85">
        <v>27483.452068491439</v>
      </c>
      <c r="I2289" s="85">
        <v>6023.7970253718286</v>
      </c>
      <c r="J2289" s="85">
        <v>49435.62293584615</v>
      </c>
      <c r="K2289" t="s">
        <v>491</v>
      </c>
    </row>
    <row r="2290" spans="2:11" x14ac:dyDescent="0.25">
      <c r="B2290">
        <v>2026</v>
      </c>
      <c r="C2290" t="s">
        <v>480</v>
      </c>
      <c r="D2290">
        <v>2</v>
      </c>
      <c r="E2290" t="s">
        <v>208</v>
      </c>
      <c r="F2290">
        <v>26</v>
      </c>
      <c r="G2290" s="85">
        <v>0</v>
      </c>
      <c r="H2290" s="85">
        <v>27483.452068491439</v>
      </c>
      <c r="I2290" s="85">
        <v>6023.7970253718286</v>
      </c>
      <c r="J2290" s="85">
        <v>0</v>
      </c>
      <c r="K2290" t="s">
        <v>491</v>
      </c>
    </row>
    <row r="2291" spans="2:11" x14ac:dyDescent="0.25">
      <c r="B2291">
        <v>2026</v>
      </c>
      <c r="C2291" t="s">
        <v>481</v>
      </c>
      <c r="D2291">
        <v>1</v>
      </c>
      <c r="E2291" t="s">
        <v>208</v>
      </c>
      <c r="F2291">
        <v>26</v>
      </c>
      <c r="G2291" s="85">
        <v>1.8482333576173491</v>
      </c>
      <c r="H2291" s="85">
        <v>27483.452068491439</v>
      </c>
      <c r="I2291" s="85">
        <v>6023.7970253718286</v>
      </c>
      <c r="J2291" s="85">
        <v>50795.832895463413</v>
      </c>
      <c r="K2291" t="s">
        <v>491</v>
      </c>
    </row>
    <row r="2292" spans="2:11" x14ac:dyDescent="0.25">
      <c r="B2292">
        <v>2026</v>
      </c>
      <c r="C2292" t="s">
        <v>481</v>
      </c>
      <c r="D2292">
        <v>2</v>
      </c>
      <c r="E2292" t="s">
        <v>208</v>
      </c>
      <c r="F2292">
        <v>26</v>
      </c>
      <c r="G2292" s="85">
        <v>0</v>
      </c>
      <c r="H2292" s="85">
        <v>27483.452068491439</v>
      </c>
      <c r="I2292" s="85">
        <v>6023.7970253718286</v>
      </c>
      <c r="J2292" s="85">
        <v>0</v>
      </c>
      <c r="K2292" t="s">
        <v>491</v>
      </c>
    </row>
    <row r="2293" spans="2:11" x14ac:dyDescent="0.25">
      <c r="B2293">
        <v>2026</v>
      </c>
      <c r="C2293" t="s">
        <v>482</v>
      </c>
      <c r="D2293">
        <v>1</v>
      </c>
      <c r="E2293" t="s">
        <v>208</v>
      </c>
      <c r="F2293">
        <v>26</v>
      </c>
      <c r="G2293" s="85">
        <v>1.8977253194068504</v>
      </c>
      <c r="H2293" s="85">
        <v>27483.452068491439</v>
      </c>
      <c r="I2293" s="85">
        <v>6023.7970253718286</v>
      </c>
      <c r="J2293" s="85">
        <v>52156.042855080777</v>
      </c>
      <c r="K2293" t="s">
        <v>491</v>
      </c>
    </row>
    <row r="2294" spans="2:11" x14ac:dyDescent="0.25">
      <c r="B2294">
        <v>2026</v>
      </c>
      <c r="C2294" t="s">
        <v>482</v>
      </c>
      <c r="D2294">
        <v>2</v>
      </c>
      <c r="E2294" t="s">
        <v>208</v>
      </c>
      <c r="F2294">
        <v>26</v>
      </c>
      <c r="G2294" s="85">
        <v>0</v>
      </c>
      <c r="H2294" s="85">
        <v>27483.452068491439</v>
      </c>
      <c r="I2294" s="85">
        <v>6023.7970253718286</v>
      </c>
      <c r="J2294" s="85">
        <v>0</v>
      </c>
      <c r="K2294" t="s">
        <v>491</v>
      </c>
    </row>
    <row r="2295" spans="2:11" x14ac:dyDescent="0.25">
      <c r="B2295">
        <v>2026</v>
      </c>
      <c r="C2295" t="s">
        <v>483</v>
      </c>
      <c r="D2295">
        <v>1</v>
      </c>
      <c r="E2295" t="s">
        <v>208</v>
      </c>
      <c r="F2295">
        <v>26</v>
      </c>
      <c r="G2295" s="85">
        <v>1.9472172811963477</v>
      </c>
      <c r="H2295" s="85">
        <v>27483.452068491439</v>
      </c>
      <c r="I2295" s="85">
        <v>6023.7970253718286</v>
      </c>
      <c r="J2295" s="85">
        <v>53516.25281469804</v>
      </c>
      <c r="K2295" t="s">
        <v>491</v>
      </c>
    </row>
    <row r="2296" spans="2:11" x14ac:dyDescent="0.25">
      <c r="B2296">
        <v>2026</v>
      </c>
      <c r="C2296" t="s">
        <v>483</v>
      </c>
      <c r="D2296">
        <v>2</v>
      </c>
      <c r="E2296" t="s">
        <v>208</v>
      </c>
      <c r="F2296">
        <v>26</v>
      </c>
      <c r="G2296" s="85">
        <v>0</v>
      </c>
      <c r="H2296" s="85">
        <v>27483.452068491439</v>
      </c>
      <c r="I2296" s="85">
        <v>6023.7970253718286</v>
      </c>
      <c r="J2296" s="85">
        <v>0</v>
      </c>
      <c r="K2296" t="s">
        <v>491</v>
      </c>
    </row>
    <row r="2297" spans="2:11" x14ac:dyDescent="0.25">
      <c r="B2297">
        <v>2026</v>
      </c>
      <c r="C2297" t="s">
        <v>484</v>
      </c>
      <c r="D2297">
        <v>1</v>
      </c>
      <c r="E2297" t="s">
        <v>208</v>
      </c>
      <c r="F2297">
        <v>26</v>
      </c>
      <c r="G2297" s="85">
        <v>1.9967092429858488</v>
      </c>
      <c r="H2297" s="85">
        <v>27483.452068491439</v>
      </c>
      <c r="I2297" s="85">
        <v>6023.7970253718286</v>
      </c>
      <c r="J2297" s="85">
        <v>54876.462774315405</v>
      </c>
      <c r="K2297" t="s">
        <v>491</v>
      </c>
    </row>
    <row r="2298" spans="2:11" x14ac:dyDescent="0.25">
      <c r="B2298">
        <v>2026</v>
      </c>
      <c r="C2298" t="s">
        <v>484</v>
      </c>
      <c r="D2298">
        <v>2</v>
      </c>
      <c r="E2298" t="s">
        <v>208</v>
      </c>
      <c r="F2298">
        <v>26</v>
      </c>
      <c r="G2298" s="85">
        <v>0</v>
      </c>
      <c r="H2298" s="85">
        <v>27483.452068491439</v>
      </c>
      <c r="I2298" s="85">
        <v>6023.7970253718286</v>
      </c>
      <c r="J2298" s="85">
        <v>0</v>
      </c>
      <c r="K2298" t="s">
        <v>491</v>
      </c>
    </row>
    <row r="2299" spans="2:11" x14ac:dyDescent="0.25">
      <c r="B2299">
        <v>2026</v>
      </c>
      <c r="C2299" t="s">
        <v>485</v>
      </c>
      <c r="D2299">
        <v>1</v>
      </c>
      <c r="E2299" t="s">
        <v>208</v>
      </c>
      <c r="F2299">
        <v>26</v>
      </c>
      <c r="G2299" s="85">
        <v>2.0462012047753464</v>
      </c>
      <c r="H2299" s="85">
        <v>27483.452068491439</v>
      </c>
      <c r="I2299" s="85">
        <v>6023.7970253718286</v>
      </c>
      <c r="J2299" s="85">
        <v>56236.672733932668</v>
      </c>
      <c r="K2299" t="s">
        <v>491</v>
      </c>
    </row>
    <row r="2300" spans="2:11" x14ac:dyDescent="0.25">
      <c r="B2300">
        <v>2026</v>
      </c>
      <c r="C2300" t="s">
        <v>485</v>
      </c>
      <c r="D2300">
        <v>2</v>
      </c>
      <c r="E2300" t="s">
        <v>208</v>
      </c>
      <c r="F2300">
        <v>26</v>
      </c>
      <c r="G2300" s="85">
        <v>0</v>
      </c>
      <c r="H2300" s="85">
        <v>27483.452068491439</v>
      </c>
      <c r="I2300" s="85">
        <v>6023.7970253718286</v>
      </c>
      <c r="J2300" s="85">
        <v>0</v>
      </c>
      <c r="K2300" t="s">
        <v>491</v>
      </c>
    </row>
    <row r="2301" spans="2:11" x14ac:dyDescent="0.25">
      <c r="B2301">
        <v>2026</v>
      </c>
      <c r="C2301" t="s">
        <v>486</v>
      </c>
      <c r="D2301">
        <v>1</v>
      </c>
      <c r="E2301" t="s">
        <v>208</v>
      </c>
      <c r="F2301">
        <v>26</v>
      </c>
      <c r="G2301" s="85">
        <v>2.0956931665648471</v>
      </c>
      <c r="H2301" s="85">
        <v>27483.452068491439</v>
      </c>
      <c r="I2301" s="85">
        <v>6023.7970253718286</v>
      </c>
      <c r="J2301" s="85">
        <v>57596.882693550018</v>
      </c>
      <c r="K2301" t="s">
        <v>491</v>
      </c>
    </row>
    <row r="2302" spans="2:11" x14ac:dyDescent="0.25">
      <c r="B2302">
        <v>2026</v>
      </c>
      <c r="C2302" t="s">
        <v>486</v>
      </c>
      <c r="D2302">
        <v>2</v>
      </c>
      <c r="E2302" t="s">
        <v>208</v>
      </c>
      <c r="F2302">
        <v>26</v>
      </c>
      <c r="G2302" s="85">
        <v>0</v>
      </c>
      <c r="H2302" s="85">
        <v>27483.452068491439</v>
      </c>
      <c r="I2302" s="85">
        <v>6023.7970253718286</v>
      </c>
      <c r="J2302" s="85">
        <v>0</v>
      </c>
      <c r="K2302" t="s">
        <v>491</v>
      </c>
    </row>
    <row r="2303" spans="2:11" x14ac:dyDescent="0.25">
      <c r="B2303">
        <v>2026</v>
      </c>
      <c r="C2303" t="s">
        <v>487</v>
      </c>
      <c r="D2303">
        <v>1</v>
      </c>
      <c r="E2303" t="s">
        <v>208</v>
      </c>
      <c r="F2303">
        <v>26</v>
      </c>
      <c r="G2303" s="85">
        <v>2.145185128354345</v>
      </c>
      <c r="H2303" s="85">
        <v>27483.452068491439</v>
      </c>
      <c r="I2303" s="85">
        <v>6023.7970253718286</v>
      </c>
      <c r="J2303" s="85">
        <v>58957.092653167296</v>
      </c>
      <c r="K2303" t="s">
        <v>491</v>
      </c>
    </row>
    <row r="2304" spans="2:11" x14ac:dyDescent="0.25">
      <c r="B2304">
        <v>2026</v>
      </c>
      <c r="C2304" t="s">
        <v>487</v>
      </c>
      <c r="D2304">
        <v>2</v>
      </c>
      <c r="E2304" t="s">
        <v>208</v>
      </c>
      <c r="F2304">
        <v>26</v>
      </c>
      <c r="G2304" s="85">
        <v>0</v>
      </c>
      <c r="H2304" s="85">
        <v>27483.452068491439</v>
      </c>
      <c r="I2304" s="85">
        <v>6023.7970253718286</v>
      </c>
      <c r="J2304" s="85">
        <v>0</v>
      </c>
      <c r="K2304" t="s">
        <v>491</v>
      </c>
    </row>
    <row r="2305" spans="2:11" x14ac:dyDescent="0.25">
      <c r="B2305">
        <v>2026</v>
      </c>
      <c r="C2305" t="s">
        <v>488</v>
      </c>
      <c r="D2305">
        <v>1</v>
      </c>
      <c r="E2305" t="s">
        <v>208</v>
      </c>
      <c r="F2305">
        <v>26</v>
      </c>
      <c r="G2305" s="85">
        <v>2.1946770901438462</v>
      </c>
      <c r="H2305" s="85">
        <v>27483.452068491439</v>
      </c>
      <c r="I2305" s="85">
        <v>6023.7970253718286</v>
      </c>
      <c r="J2305" s="85">
        <v>60317.302612784661</v>
      </c>
      <c r="K2305" t="s">
        <v>491</v>
      </c>
    </row>
    <row r="2306" spans="2:11" x14ac:dyDescent="0.25">
      <c r="B2306">
        <v>2026</v>
      </c>
      <c r="C2306" t="s">
        <v>488</v>
      </c>
      <c r="D2306">
        <v>2</v>
      </c>
      <c r="E2306" t="s">
        <v>208</v>
      </c>
      <c r="F2306">
        <v>26</v>
      </c>
      <c r="G2306" s="85">
        <v>0</v>
      </c>
      <c r="H2306" s="85">
        <v>27483.452068491439</v>
      </c>
      <c r="I2306" s="85">
        <v>6023.7970253718286</v>
      </c>
      <c r="J2306" s="85">
        <v>0</v>
      </c>
      <c r="K2306" t="s">
        <v>491</v>
      </c>
    </row>
    <row r="2307" spans="2:11" x14ac:dyDescent="0.25">
      <c r="B2307">
        <v>2026</v>
      </c>
      <c r="C2307" t="s">
        <v>489</v>
      </c>
      <c r="D2307">
        <v>1</v>
      </c>
      <c r="E2307" t="s">
        <v>208</v>
      </c>
      <c r="F2307">
        <v>26</v>
      </c>
      <c r="G2307" s="85">
        <v>2.2441690519333437</v>
      </c>
      <c r="H2307" s="85">
        <v>27483.452068491439</v>
      </c>
      <c r="I2307" s="85">
        <v>6023.7970253718286</v>
      </c>
      <c r="J2307" s="85">
        <v>61677.512572401924</v>
      </c>
      <c r="K2307" t="s">
        <v>491</v>
      </c>
    </row>
    <row r="2308" spans="2:11" x14ac:dyDescent="0.25">
      <c r="B2308">
        <v>2026</v>
      </c>
      <c r="C2308" t="s">
        <v>489</v>
      </c>
      <c r="D2308">
        <v>2</v>
      </c>
      <c r="E2308" t="s">
        <v>208</v>
      </c>
      <c r="F2308">
        <v>26</v>
      </c>
      <c r="G2308" s="85">
        <v>0</v>
      </c>
      <c r="H2308" s="85">
        <v>27483.452068491439</v>
      </c>
      <c r="I2308" s="85">
        <v>6023.7970253718286</v>
      </c>
      <c r="J2308" s="85">
        <v>0</v>
      </c>
      <c r="K2308" t="s">
        <v>491</v>
      </c>
    </row>
    <row r="2309" spans="2:11" x14ac:dyDescent="0.25">
      <c r="B2309">
        <v>2026</v>
      </c>
      <c r="C2309" t="s">
        <v>490</v>
      </c>
      <c r="D2309">
        <v>1</v>
      </c>
      <c r="E2309" t="s">
        <v>208</v>
      </c>
      <c r="F2309">
        <v>26</v>
      </c>
      <c r="G2309" s="85">
        <v>2.2936610137228444</v>
      </c>
      <c r="H2309" s="85">
        <v>27483.452068491439</v>
      </c>
      <c r="I2309" s="85">
        <v>6023.7970253718286</v>
      </c>
      <c r="J2309" s="85">
        <v>63037.722532019274</v>
      </c>
      <c r="K2309" t="s">
        <v>491</v>
      </c>
    </row>
    <row r="2310" spans="2:11" x14ac:dyDescent="0.25">
      <c r="B2310">
        <v>2026</v>
      </c>
      <c r="C2310" t="s">
        <v>490</v>
      </c>
      <c r="D2310">
        <v>2</v>
      </c>
      <c r="E2310" t="s">
        <v>208</v>
      </c>
      <c r="F2310">
        <v>26</v>
      </c>
      <c r="G2310" s="85">
        <v>0</v>
      </c>
      <c r="H2310" s="85">
        <v>27483.452068491439</v>
      </c>
      <c r="I2310" s="85">
        <v>6023.7970253718286</v>
      </c>
      <c r="J2310" s="85">
        <v>0</v>
      </c>
      <c r="K2310" t="s">
        <v>491</v>
      </c>
    </row>
    <row r="2311" spans="2:11" x14ac:dyDescent="0.25">
      <c r="B2311">
        <v>2026</v>
      </c>
      <c r="C2311" t="s">
        <v>479</v>
      </c>
      <c r="D2311">
        <v>1</v>
      </c>
      <c r="E2311" t="s">
        <v>89</v>
      </c>
      <c r="F2311">
        <v>5</v>
      </c>
      <c r="G2311" s="85">
        <v>3.2359349218469493</v>
      </c>
      <c r="H2311" s="85">
        <v>23436.224852071005</v>
      </c>
      <c r="I2311" s="85">
        <v>5419.7159763313612</v>
      </c>
      <c r="J2311" s="85">
        <v>75838.098435073916</v>
      </c>
      <c r="K2311" t="s">
        <v>491</v>
      </c>
    </row>
    <row r="2312" spans="2:11" x14ac:dyDescent="0.25">
      <c r="B2312">
        <v>2026</v>
      </c>
      <c r="C2312" t="s">
        <v>479</v>
      </c>
      <c r="D2312">
        <v>2</v>
      </c>
      <c r="E2312" t="s">
        <v>89</v>
      </c>
      <c r="F2312">
        <v>5</v>
      </c>
      <c r="G2312" s="85">
        <v>0</v>
      </c>
      <c r="H2312" s="85">
        <v>23436.224852071005</v>
      </c>
      <c r="I2312" s="85">
        <v>5419.7159763313612</v>
      </c>
      <c r="J2312" s="85">
        <v>0</v>
      </c>
      <c r="K2312" t="s">
        <v>491</v>
      </c>
    </row>
    <row r="2313" spans="2:11" x14ac:dyDescent="0.25">
      <c r="B2313">
        <v>2026</v>
      </c>
      <c r="C2313" t="s">
        <v>480</v>
      </c>
      <c r="D2313">
        <v>1</v>
      </c>
      <c r="E2313" t="s">
        <v>89</v>
      </c>
      <c r="F2313">
        <v>5</v>
      </c>
      <c r="G2313" s="85">
        <v>3.2491760609656</v>
      </c>
      <c r="H2313" s="85">
        <v>23436.224852071005</v>
      </c>
      <c r="I2313" s="85">
        <v>5419.7159763313612</v>
      </c>
      <c r="J2313" s="85">
        <v>76148.420748756165</v>
      </c>
      <c r="K2313" t="s">
        <v>491</v>
      </c>
    </row>
    <row r="2314" spans="2:11" x14ac:dyDescent="0.25">
      <c r="B2314">
        <v>2026</v>
      </c>
      <c r="C2314" t="s">
        <v>480</v>
      </c>
      <c r="D2314">
        <v>2</v>
      </c>
      <c r="E2314" t="s">
        <v>89</v>
      </c>
      <c r="F2314">
        <v>5</v>
      </c>
      <c r="G2314" s="85">
        <v>0</v>
      </c>
      <c r="H2314" s="85">
        <v>23436.224852071005</v>
      </c>
      <c r="I2314" s="85">
        <v>5419.7159763313612</v>
      </c>
      <c r="J2314" s="85">
        <v>0</v>
      </c>
      <c r="K2314" t="s">
        <v>491</v>
      </c>
    </row>
    <row r="2315" spans="2:11" x14ac:dyDescent="0.25">
      <c r="B2315">
        <v>2026</v>
      </c>
      <c r="C2315" t="s">
        <v>481</v>
      </c>
      <c r="D2315">
        <v>1</v>
      </c>
      <c r="E2315" t="s">
        <v>89</v>
      </c>
      <c r="F2315">
        <v>5</v>
      </c>
      <c r="G2315" s="85">
        <v>3.2624172000842511</v>
      </c>
      <c r="H2315" s="85">
        <v>23436.224852071005</v>
      </c>
      <c r="I2315" s="85">
        <v>5419.7159763313612</v>
      </c>
      <c r="J2315" s="85">
        <v>76458.743062438429</v>
      </c>
      <c r="K2315" t="s">
        <v>491</v>
      </c>
    </row>
    <row r="2316" spans="2:11" x14ac:dyDescent="0.25">
      <c r="B2316">
        <v>2026</v>
      </c>
      <c r="C2316" t="s">
        <v>481</v>
      </c>
      <c r="D2316">
        <v>2</v>
      </c>
      <c r="E2316" t="s">
        <v>89</v>
      </c>
      <c r="F2316">
        <v>5</v>
      </c>
      <c r="G2316" s="85">
        <v>0</v>
      </c>
      <c r="H2316" s="85">
        <v>23436.224852071005</v>
      </c>
      <c r="I2316" s="85">
        <v>5419.7159763313612</v>
      </c>
      <c r="J2316" s="85">
        <v>0</v>
      </c>
      <c r="K2316" t="s">
        <v>491</v>
      </c>
    </row>
    <row r="2317" spans="2:11" x14ac:dyDescent="0.25">
      <c r="B2317">
        <v>2026</v>
      </c>
      <c r="C2317" t="s">
        <v>482</v>
      </c>
      <c r="D2317">
        <v>1</v>
      </c>
      <c r="E2317" t="s">
        <v>89</v>
      </c>
      <c r="F2317">
        <v>5</v>
      </c>
      <c r="G2317" s="85">
        <v>3.2756583392029017</v>
      </c>
      <c r="H2317" s="85">
        <v>23436.224852071005</v>
      </c>
      <c r="I2317" s="85">
        <v>5419.7159763313612</v>
      </c>
      <c r="J2317" s="85">
        <v>76769.065376120678</v>
      </c>
      <c r="K2317" t="s">
        <v>491</v>
      </c>
    </row>
    <row r="2318" spans="2:11" x14ac:dyDescent="0.25">
      <c r="B2318">
        <v>2026</v>
      </c>
      <c r="C2318" t="s">
        <v>482</v>
      </c>
      <c r="D2318">
        <v>2</v>
      </c>
      <c r="E2318" t="s">
        <v>89</v>
      </c>
      <c r="F2318">
        <v>5</v>
      </c>
      <c r="G2318" s="85">
        <v>0</v>
      </c>
      <c r="H2318" s="85">
        <v>23436.224852071005</v>
      </c>
      <c r="I2318" s="85">
        <v>5419.7159763313612</v>
      </c>
      <c r="J2318" s="85">
        <v>0</v>
      </c>
      <c r="K2318" t="s">
        <v>491</v>
      </c>
    </row>
    <row r="2319" spans="2:11" x14ac:dyDescent="0.25">
      <c r="B2319">
        <v>2026</v>
      </c>
      <c r="C2319" t="s">
        <v>483</v>
      </c>
      <c r="D2319">
        <v>1</v>
      </c>
      <c r="E2319" t="s">
        <v>89</v>
      </c>
      <c r="F2319">
        <v>5</v>
      </c>
      <c r="G2319" s="85">
        <v>3.2888994783215524</v>
      </c>
      <c r="H2319" s="85">
        <v>23436.224852071005</v>
      </c>
      <c r="I2319" s="85">
        <v>5419.7159763313612</v>
      </c>
      <c r="J2319" s="85">
        <v>77079.387689802927</v>
      </c>
      <c r="K2319" t="s">
        <v>491</v>
      </c>
    </row>
    <row r="2320" spans="2:11" x14ac:dyDescent="0.25">
      <c r="B2320">
        <v>2026</v>
      </c>
      <c r="C2320" t="s">
        <v>483</v>
      </c>
      <c r="D2320">
        <v>2</v>
      </c>
      <c r="E2320" t="s">
        <v>89</v>
      </c>
      <c r="F2320">
        <v>5</v>
      </c>
      <c r="G2320" s="85">
        <v>0</v>
      </c>
      <c r="H2320" s="85">
        <v>23436.224852071005</v>
      </c>
      <c r="I2320" s="85">
        <v>5419.7159763313612</v>
      </c>
      <c r="J2320" s="85">
        <v>0</v>
      </c>
      <c r="K2320" t="s">
        <v>491</v>
      </c>
    </row>
    <row r="2321" spans="2:11" x14ac:dyDescent="0.25">
      <c r="B2321">
        <v>2026</v>
      </c>
      <c r="C2321" t="s">
        <v>484</v>
      </c>
      <c r="D2321">
        <v>1</v>
      </c>
      <c r="E2321" t="s">
        <v>89</v>
      </c>
      <c r="F2321">
        <v>5</v>
      </c>
      <c r="G2321" s="85">
        <v>3.302140617440203</v>
      </c>
      <c r="H2321" s="85">
        <v>23436.224852071005</v>
      </c>
      <c r="I2321" s="85">
        <v>5419.7159763313612</v>
      </c>
      <c r="J2321" s="85">
        <v>77389.710003485176</v>
      </c>
      <c r="K2321" t="s">
        <v>491</v>
      </c>
    </row>
    <row r="2322" spans="2:11" x14ac:dyDescent="0.25">
      <c r="B2322">
        <v>2026</v>
      </c>
      <c r="C2322" t="s">
        <v>484</v>
      </c>
      <c r="D2322">
        <v>2</v>
      </c>
      <c r="E2322" t="s">
        <v>89</v>
      </c>
      <c r="F2322">
        <v>5</v>
      </c>
      <c r="G2322" s="85">
        <v>0</v>
      </c>
      <c r="H2322" s="85">
        <v>23436.224852071005</v>
      </c>
      <c r="I2322" s="85">
        <v>5419.7159763313612</v>
      </c>
      <c r="J2322" s="85">
        <v>0</v>
      </c>
      <c r="K2322" t="s">
        <v>491</v>
      </c>
    </row>
    <row r="2323" spans="2:11" x14ac:dyDescent="0.25">
      <c r="B2323">
        <v>2026</v>
      </c>
      <c r="C2323" t="s">
        <v>485</v>
      </c>
      <c r="D2323">
        <v>1</v>
      </c>
      <c r="E2323" t="s">
        <v>89</v>
      </c>
      <c r="F2323">
        <v>5</v>
      </c>
      <c r="G2323" s="85">
        <v>3.3153817565588537</v>
      </c>
      <c r="H2323" s="85">
        <v>23436.224852071005</v>
      </c>
      <c r="I2323" s="85">
        <v>5419.7159763313612</v>
      </c>
      <c r="J2323" s="85">
        <v>77700.032317167424</v>
      </c>
      <c r="K2323" t="s">
        <v>491</v>
      </c>
    </row>
    <row r="2324" spans="2:11" x14ac:dyDescent="0.25">
      <c r="B2324">
        <v>2026</v>
      </c>
      <c r="C2324" t="s">
        <v>485</v>
      </c>
      <c r="D2324">
        <v>2</v>
      </c>
      <c r="E2324" t="s">
        <v>89</v>
      </c>
      <c r="F2324">
        <v>5</v>
      </c>
      <c r="G2324" s="85">
        <v>0</v>
      </c>
      <c r="H2324" s="85">
        <v>23436.224852071005</v>
      </c>
      <c r="I2324" s="85">
        <v>5419.7159763313612</v>
      </c>
      <c r="J2324" s="85">
        <v>0</v>
      </c>
      <c r="K2324" t="s">
        <v>491</v>
      </c>
    </row>
    <row r="2325" spans="2:11" x14ac:dyDescent="0.25">
      <c r="B2325">
        <v>2026</v>
      </c>
      <c r="C2325" t="s">
        <v>486</v>
      </c>
      <c r="D2325">
        <v>1</v>
      </c>
      <c r="E2325" t="s">
        <v>89</v>
      </c>
      <c r="F2325">
        <v>5</v>
      </c>
      <c r="G2325" s="85">
        <v>3.3286228956775048</v>
      </c>
      <c r="H2325" s="85">
        <v>23436.224852071005</v>
      </c>
      <c r="I2325" s="85">
        <v>5419.7159763313612</v>
      </c>
      <c r="J2325" s="85">
        <v>78010.354630849688</v>
      </c>
      <c r="K2325" t="s">
        <v>491</v>
      </c>
    </row>
    <row r="2326" spans="2:11" x14ac:dyDescent="0.25">
      <c r="B2326">
        <v>2026</v>
      </c>
      <c r="C2326" t="s">
        <v>486</v>
      </c>
      <c r="D2326">
        <v>2</v>
      </c>
      <c r="E2326" t="s">
        <v>89</v>
      </c>
      <c r="F2326">
        <v>5</v>
      </c>
      <c r="G2326" s="85">
        <v>0</v>
      </c>
      <c r="H2326" s="85">
        <v>23436.224852071005</v>
      </c>
      <c r="I2326" s="85">
        <v>5419.7159763313612</v>
      </c>
      <c r="J2326" s="85">
        <v>0</v>
      </c>
      <c r="K2326" t="s">
        <v>491</v>
      </c>
    </row>
    <row r="2327" spans="2:11" x14ac:dyDescent="0.25">
      <c r="B2327">
        <v>2026</v>
      </c>
      <c r="C2327" t="s">
        <v>487</v>
      </c>
      <c r="D2327">
        <v>1</v>
      </c>
      <c r="E2327" t="s">
        <v>89</v>
      </c>
      <c r="F2327">
        <v>5</v>
      </c>
      <c r="G2327" s="85">
        <v>3.3418640347961559</v>
      </c>
      <c r="H2327" s="85">
        <v>23436.224852071005</v>
      </c>
      <c r="I2327" s="85">
        <v>5419.7159763313612</v>
      </c>
      <c r="J2327" s="85">
        <v>78320.676944531951</v>
      </c>
      <c r="K2327" t="s">
        <v>491</v>
      </c>
    </row>
    <row r="2328" spans="2:11" x14ac:dyDescent="0.25">
      <c r="B2328">
        <v>2026</v>
      </c>
      <c r="C2328" t="s">
        <v>487</v>
      </c>
      <c r="D2328">
        <v>2</v>
      </c>
      <c r="E2328" t="s">
        <v>89</v>
      </c>
      <c r="F2328">
        <v>5</v>
      </c>
      <c r="G2328" s="85">
        <v>0</v>
      </c>
      <c r="H2328" s="85">
        <v>23436.224852071005</v>
      </c>
      <c r="I2328" s="85">
        <v>5419.7159763313612</v>
      </c>
      <c r="J2328" s="85">
        <v>0</v>
      </c>
      <c r="K2328" t="s">
        <v>491</v>
      </c>
    </row>
    <row r="2329" spans="2:11" x14ac:dyDescent="0.25">
      <c r="B2329">
        <v>2026</v>
      </c>
      <c r="C2329" t="s">
        <v>488</v>
      </c>
      <c r="D2329">
        <v>1</v>
      </c>
      <c r="E2329" t="s">
        <v>89</v>
      </c>
      <c r="F2329">
        <v>5</v>
      </c>
      <c r="G2329" s="85">
        <v>3.3551051739148061</v>
      </c>
      <c r="H2329" s="85">
        <v>23436.224852071005</v>
      </c>
      <c r="I2329" s="85">
        <v>5419.7159763313612</v>
      </c>
      <c r="J2329" s="85">
        <v>78630.999258214186</v>
      </c>
      <c r="K2329" t="s">
        <v>491</v>
      </c>
    </row>
    <row r="2330" spans="2:11" x14ac:dyDescent="0.25">
      <c r="B2330">
        <v>2026</v>
      </c>
      <c r="C2330" t="s">
        <v>488</v>
      </c>
      <c r="D2330">
        <v>2</v>
      </c>
      <c r="E2330" t="s">
        <v>89</v>
      </c>
      <c r="F2330">
        <v>5</v>
      </c>
      <c r="G2330" s="85">
        <v>0</v>
      </c>
      <c r="H2330" s="85">
        <v>23436.224852071005</v>
      </c>
      <c r="I2330" s="85">
        <v>5419.7159763313612</v>
      </c>
      <c r="J2330" s="85">
        <v>0</v>
      </c>
      <c r="K2330" t="s">
        <v>491</v>
      </c>
    </row>
    <row r="2331" spans="2:11" x14ac:dyDescent="0.25">
      <c r="B2331">
        <v>2026</v>
      </c>
      <c r="C2331" t="s">
        <v>489</v>
      </c>
      <c r="D2331">
        <v>1</v>
      </c>
      <c r="E2331" t="s">
        <v>89</v>
      </c>
      <c r="F2331">
        <v>5</v>
      </c>
      <c r="G2331" s="85">
        <v>3.3683463130334572</v>
      </c>
      <c r="H2331" s="85">
        <v>23436.224852071005</v>
      </c>
      <c r="I2331" s="85">
        <v>5419.7159763313612</v>
      </c>
      <c r="J2331" s="85">
        <v>78941.321571896449</v>
      </c>
      <c r="K2331" t="s">
        <v>491</v>
      </c>
    </row>
    <row r="2332" spans="2:11" x14ac:dyDescent="0.25">
      <c r="B2332">
        <v>2026</v>
      </c>
      <c r="C2332" t="s">
        <v>489</v>
      </c>
      <c r="D2332">
        <v>2</v>
      </c>
      <c r="E2332" t="s">
        <v>89</v>
      </c>
      <c r="F2332">
        <v>5</v>
      </c>
      <c r="G2332" s="85">
        <v>0</v>
      </c>
      <c r="H2332" s="85">
        <v>23436.224852071005</v>
      </c>
      <c r="I2332" s="85">
        <v>5419.7159763313612</v>
      </c>
      <c r="J2332" s="85">
        <v>0</v>
      </c>
      <c r="K2332" t="s">
        <v>491</v>
      </c>
    </row>
    <row r="2333" spans="2:11" x14ac:dyDescent="0.25">
      <c r="B2333">
        <v>2026</v>
      </c>
      <c r="C2333" t="s">
        <v>490</v>
      </c>
      <c r="D2333">
        <v>1</v>
      </c>
      <c r="E2333" t="s">
        <v>89</v>
      </c>
      <c r="F2333">
        <v>5</v>
      </c>
      <c r="G2333" s="85">
        <v>3.3815874521521074</v>
      </c>
      <c r="H2333" s="85">
        <v>23436.224852071005</v>
      </c>
      <c r="I2333" s="85">
        <v>5419.7159763313612</v>
      </c>
      <c r="J2333" s="85">
        <v>79251.643885578698</v>
      </c>
      <c r="K2333" t="s">
        <v>491</v>
      </c>
    </row>
    <row r="2334" spans="2:11" x14ac:dyDescent="0.25">
      <c r="B2334">
        <v>2026</v>
      </c>
      <c r="C2334" t="s">
        <v>490</v>
      </c>
      <c r="D2334">
        <v>2</v>
      </c>
      <c r="E2334" t="s">
        <v>89</v>
      </c>
      <c r="F2334">
        <v>5</v>
      </c>
      <c r="G2334" s="85">
        <v>0</v>
      </c>
      <c r="H2334" s="85">
        <v>23436.224852071005</v>
      </c>
      <c r="I2334" s="85">
        <v>5419.7159763313612</v>
      </c>
      <c r="J2334" s="85">
        <v>0</v>
      </c>
      <c r="K2334" t="s">
        <v>491</v>
      </c>
    </row>
    <row r="2335" spans="2:11" x14ac:dyDescent="0.25">
      <c r="B2335">
        <v>2026</v>
      </c>
      <c r="C2335" t="s">
        <v>479</v>
      </c>
      <c r="D2335">
        <v>1</v>
      </c>
      <c r="E2335" t="s">
        <v>89</v>
      </c>
      <c r="F2335">
        <v>27</v>
      </c>
      <c r="G2335" s="85">
        <v>5.0905510315962559</v>
      </c>
      <c r="H2335" s="85">
        <v>23436.224852071005</v>
      </c>
      <c r="I2335" s="85">
        <v>5419.7159763313612</v>
      </c>
      <c r="J2335" s="85">
        <v>119303.29859743187</v>
      </c>
      <c r="K2335" t="s">
        <v>491</v>
      </c>
    </row>
    <row r="2336" spans="2:11" x14ac:dyDescent="0.25">
      <c r="B2336">
        <v>2026</v>
      </c>
      <c r="C2336" t="s">
        <v>479</v>
      </c>
      <c r="D2336">
        <v>2</v>
      </c>
      <c r="E2336" t="s">
        <v>89</v>
      </c>
      <c r="F2336">
        <v>27</v>
      </c>
      <c r="G2336" s="85">
        <v>0</v>
      </c>
      <c r="H2336" s="85">
        <v>23436.224852071005</v>
      </c>
      <c r="I2336" s="85">
        <v>5419.7159763313612</v>
      </c>
      <c r="J2336" s="85">
        <v>0</v>
      </c>
      <c r="K2336" t="s">
        <v>491</v>
      </c>
    </row>
    <row r="2337" spans="2:11" x14ac:dyDescent="0.25">
      <c r="B2337">
        <v>2026</v>
      </c>
      <c r="C2337" t="s">
        <v>480</v>
      </c>
      <c r="D2337">
        <v>1</v>
      </c>
      <c r="E2337" t="s">
        <v>89</v>
      </c>
      <c r="F2337">
        <v>27</v>
      </c>
      <c r="G2337" s="85">
        <v>5.1826179803795434</v>
      </c>
      <c r="H2337" s="85">
        <v>23436.224852071005</v>
      </c>
      <c r="I2337" s="85">
        <v>5419.7159763313612</v>
      </c>
      <c r="J2337" s="85">
        <v>121461.0003105611</v>
      </c>
      <c r="K2337" t="s">
        <v>491</v>
      </c>
    </row>
    <row r="2338" spans="2:11" x14ac:dyDescent="0.25">
      <c r="B2338">
        <v>2026</v>
      </c>
      <c r="C2338" t="s">
        <v>480</v>
      </c>
      <c r="D2338">
        <v>2</v>
      </c>
      <c r="E2338" t="s">
        <v>89</v>
      </c>
      <c r="F2338">
        <v>27</v>
      </c>
      <c r="G2338" s="85">
        <v>0</v>
      </c>
      <c r="H2338" s="85">
        <v>23436.224852071005</v>
      </c>
      <c r="I2338" s="85">
        <v>5419.7159763313612</v>
      </c>
      <c r="J2338" s="85">
        <v>0</v>
      </c>
      <c r="K2338" t="s">
        <v>491</v>
      </c>
    </row>
    <row r="2339" spans="2:11" x14ac:dyDescent="0.25">
      <c r="B2339">
        <v>2026</v>
      </c>
      <c r="C2339" t="s">
        <v>481</v>
      </c>
      <c r="D2339">
        <v>1</v>
      </c>
      <c r="E2339" t="s">
        <v>89</v>
      </c>
      <c r="F2339">
        <v>27</v>
      </c>
      <c r="G2339" s="85">
        <v>5.2746849291628264</v>
      </c>
      <c r="H2339" s="85">
        <v>23436.224852071005</v>
      </c>
      <c r="I2339" s="85">
        <v>5419.7159763313612</v>
      </c>
      <c r="J2339" s="85">
        <v>123618.70202369022</v>
      </c>
      <c r="K2339" t="s">
        <v>491</v>
      </c>
    </row>
    <row r="2340" spans="2:11" x14ac:dyDescent="0.25">
      <c r="B2340">
        <v>2026</v>
      </c>
      <c r="C2340" t="s">
        <v>481</v>
      </c>
      <c r="D2340">
        <v>2</v>
      </c>
      <c r="E2340" t="s">
        <v>89</v>
      </c>
      <c r="F2340">
        <v>27</v>
      </c>
      <c r="G2340" s="85">
        <v>0</v>
      </c>
      <c r="H2340" s="85">
        <v>23436.224852071005</v>
      </c>
      <c r="I2340" s="85">
        <v>5419.7159763313612</v>
      </c>
      <c r="J2340" s="85">
        <v>0</v>
      </c>
      <c r="K2340" t="s">
        <v>491</v>
      </c>
    </row>
    <row r="2341" spans="2:11" x14ac:dyDescent="0.25">
      <c r="B2341">
        <v>2026</v>
      </c>
      <c r="C2341" t="s">
        <v>482</v>
      </c>
      <c r="D2341">
        <v>1</v>
      </c>
      <c r="E2341" t="s">
        <v>89</v>
      </c>
      <c r="F2341">
        <v>27</v>
      </c>
      <c r="G2341" s="85">
        <v>5.366751877946113</v>
      </c>
      <c r="H2341" s="85">
        <v>23436.224852071005</v>
      </c>
      <c r="I2341" s="85">
        <v>5419.7159763313612</v>
      </c>
      <c r="J2341" s="85">
        <v>125776.40373681943</v>
      </c>
      <c r="K2341" t="s">
        <v>491</v>
      </c>
    </row>
    <row r="2342" spans="2:11" x14ac:dyDescent="0.25">
      <c r="B2342">
        <v>2026</v>
      </c>
      <c r="C2342" t="s">
        <v>482</v>
      </c>
      <c r="D2342">
        <v>2</v>
      </c>
      <c r="E2342" t="s">
        <v>89</v>
      </c>
      <c r="F2342">
        <v>27</v>
      </c>
      <c r="G2342" s="85">
        <v>0</v>
      </c>
      <c r="H2342" s="85">
        <v>23436.224852071005</v>
      </c>
      <c r="I2342" s="85">
        <v>5419.7159763313612</v>
      </c>
      <c r="J2342" s="85">
        <v>0</v>
      </c>
      <c r="K2342" t="s">
        <v>491</v>
      </c>
    </row>
    <row r="2343" spans="2:11" x14ac:dyDescent="0.25">
      <c r="B2343">
        <v>2026</v>
      </c>
      <c r="C2343" t="s">
        <v>483</v>
      </c>
      <c r="D2343">
        <v>1</v>
      </c>
      <c r="E2343" t="s">
        <v>89</v>
      </c>
      <c r="F2343">
        <v>27</v>
      </c>
      <c r="G2343" s="85">
        <v>5.4588188267293969</v>
      </c>
      <c r="H2343" s="85">
        <v>23436.224852071005</v>
      </c>
      <c r="I2343" s="85">
        <v>5419.7159763313612</v>
      </c>
      <c r="J2343" s="85">
        <v>127934.10544994858</v>
      </c>
      <c r="K2343" t="s">
        <v>491</v>
      </c>
    </row>
    <row r="2344" spans="2:11" x14ac:dyDescent="0.25">
      <c r="B2344">
        <v>2026</v>
      </c>
      <c r="C2344" t="s">
        <v>483</v>
      </c>
      <c r="D2344">
        <v>2</v>
      </c>
      <c r="E2344" t="s">
        <v>89</v>
      </c>
      <c r="F2344">
        <v>27</v>
      </c>
      <c r="G2344" s="85">
        <v>0</v>
      </c>
      <c r="H2344" s="85">
        <v>23436.224852071005</v>
      </c>
      <c r="I2344" s="85">
        <v>5419.7159763313612</v>
      </c>
      <c r="J2344" s="85">
        <v>0</v>
      </c>
      <c r="K2344" t="s">
        <v>491</v>
      </c>
    </row>
    <row r="2345" spans="2:11" x14ac:dyDescent="0.25">
      <c r="B2345">
        <v>2026</v>
      </c>
      <c r="C2345" t="s">
        <v>484</v>
      </c>
      <c r="D2345">
        <v>1</v>
      </c>
      <c r="E2345" t="s">
        <v>89</v>
      </c>
      <c r="F2345">
        <v>27</v>
      </c>
      <c r="G2345" s="85">
        <v>5.5508857755126844</v>
      </c>
      <c r="H2345" s="85">
        <v>23436.224852071005</v>
      </c>
      <c r="I2345" s="85">
        <v>5419.7159763313612</v>
      </c>
      <c r="J2345" s="85">
        <v>130091.80716307781</v>
      </c>
      <c r="K2345" t="s">
        <v>491</v>
      </c>
    </row>
    <row r="2346" spans="2:11" x14ac:dyDescent="0.25">
      <c r="B2346">
        <v>2026</v>
      </c>
      <c r="C2346" t="s">
        <v>484</v>
      </c>
      <c r="D2346">
        <v>2</v>
      </c>
      <c r="E2346" t="s">
        <v>89</v>
      </c>
      <c r="F2346">
        <v>27</v>
      </c>
      <c r="G2346" s="85">
        <v>0</v>
      </c>
      <c r="H2346" s="85">
        <v>23436.224852071005</v>
      </c>
      <c r="I2346" s="85">
        <v>5419.7159763313612</v>
      </c>
      <c r="J2346" s="85">
        <v>0</v>
      </c>
      <c r="K2346" t="s">
        <v>491</v>
      </c>
    </row>
    <row r="2347" spans="2:11" x14ac:dyDescent="0.25">
      <c r="B2347">
        <v>2026</v>
      </c>
      <c r="C2347" t="s">
        <v>485</v>
      </c>
      <c r="D2347">
        <v>1</v>
      </c>
      <c r="E2347" t="s">
        <v>89</v>
      </c>
      <c r="F2347">
        <v>27</v>
      </c>
      <c r="G2347" s="85">
        <v>5.6429527242959674</v>
      </c>
      <c r="H2347" s="85">
        <v>23436.224852071005</v>
      </c>
      <c r="I2347" s="85">
        <v>5419.7159763313612</v>
      </c>
      <c r="J2347" s="85">
        <v>132249.50887620694</v>
      </c>
      <c r="K2347" t="s">
        <v>491</v>
      </c>
    </row>
    <row r="2348" spans="2:11" x14ac:dyDescent="0.25">
      <c r="B2348">
        <v>2026</v>
      </c>
      <c r="C2348" t="s">
        <v>485</v>
      </c>
      <c r="D2348">
        <v>2</v>
      </c>
      <c r="E2348" t="s">
        <v>89</v>
      </c>
      <c r="F2348">
        <v>27</v>
      </c>
      <c r="G2348" s="85">
        <v>0</v>
      </c>
      <c r="H2348" s="85">
        <v>23436.224852071005</v>
      </c>
      <c r="I2348" s="85">
        <v>5419.7159763313612</v>
      </c>
      <c r="J2348" s="85">
        <v>0</v>
      </c>
      <c r="K2348" t="s">
        <v>491</v>
      </c>
    </row>
    <row r="2349" spans="2:11" x14ac:dyDescent="0.25">
      <c r="B2349">
        <v>2026</v>
      </c>
      <c r="C2349" t="s">
        <v>486</v>
      </c>
      <c r="D2349">
        <v>1</v>
      </c>
      <c r="E2349" t="s">
        <v>89</v>
      </c>
      <c r="F2349">
        <v>27</v>
      </c>
      <c r="G2349" s="85">
        <v>5.735019673079254</v>
      </c>
      <c r="H2349" s="85">
        <v>23436.224852071005</v>
      </c>
      <c r="I2349" s="85">
        <v>5419.7159763313612</v>
      </c>
      <c r="J2349" s="85">
        <v>134407.21058933614</v>
      </c>
      <c r="K2349" t="s">
        <v>491</v>
      </c>
    </row>
    <row r="2350" spans="2:11" x14ac:dyDescent="0.25">
      <c r="B2350">
        <v>2026</v>
      </c>
      <c r="C2350" t="s">
        <v>486</v>
      </c>
      <c r="D2350">
        <v>2</v>
      </c>
      <c r="E2350" t="s">
        <v>89</v>
      </c>
      <c r="F2350">
        <v>27</v>
      </c>
      <c r="G2350" s="85">
        <v>0</v>
      </c>
      <c r="H2350" s="85">
        <v>23436.224852071005</v>
      </c>
      <c r="I2350" s="85">
        <v>5419.7159763313612</v>
      </c>
      <c r="J2350" s="85">
        <v>0</v>
      </c>
      <c r="K2350" t="s">
        <v>491</v>
      </c>
    </row>
    <row r="2351" spans="2:11" x14ac:dyDescent="0.25">
      <c r="B2351">
        <v>2026</v>
      </c>
      <c r="C2351" t="s">
        <v>487</v>
      </c>
      <c r="D2351">
        <v>1</v>
      </c>
      <c r="E2351" t="s">
        <v>89</v>
      </c>
      <c r="F2351">
        <v>27</v>
      </c>
      <c r="G2351" s="85">
        <v>5.8270866218625379</v>
      </c>
      <c r="H2351" s="85">
        <v>23436.224852071005</v>
      </c>
      <c r="I2351" s="85">
        <v>5419.7159763313612</v>
      </c>
      <c r="J2351" s="85">
        <v>136564.91230246529</v>
      </c>
      <c r="K2351" t="s">
        <v>491</v>
      </c>
    </row>
    <row r="2352" spans="2:11" x14ac:dyDescent="0.25">
      <c r="B2352">
        <v>2026</v>
      </c>
      <c r="C2352" t="s">
        <v>487</v>
      </c>
      <c r="D2352">
        <v>2</v>
      </c>
      <c r="E2352" t="s">
        <v>89</v>
      </c>
      <c r="F2352">
        <v>27</v>
      </c>
      <c r="G2352" s="85">
        <v>0</v>
      </c>
      <c r="H2352" s="85">
        <v>23436.224852071005</v>
      </c>
      <c r="I2352" s="85">
        <v>5419.7159763313612</v>
      </c>
      <c r="J2352" s="85">
        <v>0</v>
      </c>
      <c r="K2352" t="s">
        <v>491</v>
      </c>
    </row>
    <row r="2353" spans="2:11" x14ac:dyDescent="0.25">
      <c r="B2353">
        <v>2026</v>
      </c>
      <c r="C2353" t="s">
        <v>488</v>
      </c>
      <c r="D2353">
        <v>1</v>
      </c>
      <c r="E2353" t="s">
        <v>89</v>
      </c>
      <c r="F2353">
        <v>27</v>
      </c>
      <c r="G2353" s="85">
        <v>5.9191535706458254</v>
      </c>
      <c r="H2353" s="85">
        <v>23436.224852071005</v>
      </c>
      <c r="I2353" s="85">
        <v>5419.7159763313612</v>
      </c>
      <c r="J2353" s="85">
        <v>138722.61401559453</v>
      </c>
      <c r="K2353" t="s">
        <v>491</v>
      </c>
    </row>
    <row r="2354" spans="2:11" x14ac:dyDescent="0.25">
      <c r="B2354">
        <v>2026</v>
      </c>
      <c r="C2354" t="s">
        <v>488</v>
      </c>
      <c r="D2354">
        <v>2</v>
      </c>
      <c r="E2354" t="s">
        <v>89</v>
      </c>
      <c r="F2354">
        <v>27</v>
      </c>
      <c r="G2354" s="85">
        <v>0</v>
      </c>
      <c r="H2354" s="85">
        <v>23436.224852071005</v>
      </c>
      <c r="I2354" s="85">
        <v>5419.7159763313612</v>
      </c>
      <c r="J2354" s="85">
        <v>0</v>
      </c>
      <c r="K2354" t="s">
        <v>491</v>
      </c>
    </row>
    <row r="2355" spans="2:11" x14ac:dyDescent="0.25">
      <c r="B2355">
        <v>2026</v>
      </c>
      <c r="C2355" t="s">
        <v>489</v>
      </c>
      <c r="D2355">
        <v>1</v>
      </c>
      <c r="E2355" t="s">
        <v>89</v>
      </c>
      <c r="F2355">
        <v>27</v>
      </c>
      <c r="G2355" s="85">
        <v>6.0112205194291084</v>
      </c>
      <c r="H2355" s="85">
        <v>23436.224852071005</v>
      </c>
      <c r="I2355" s="85">
        <v>5419.7159763313612</v>
      </c>
      <c r="J2355" s="85">
        <v>140880.31572872365</v>
      </c>
      <c r="K2355" t="s">
        <v>491</v>
      </c>
    </row>
    <row r="2356" spans="2:11" x14ac:dyDescent="0.25">
      <c r="B2356">
        <v>2026</v>
      </c>
      <c r="C2356" t="s">
        <v>489</v>
      </c>
      <c r="D2356">
        <v>2</v>
      </c>
      <c r="E2356" t="s">
        <v>89</v>
      </c>
      <c r="F2356">
        <v>27</v>
      </c>
      <c r="G2356" s="85">
        <v>0</v>
      </c>
      <c r="H2356" s="85">
        <v>23436.224852071005</v>
      </c>
      <c r="I2356" s="85">
        <v>5419.7159763313612</v>
      </c>
      <c r="J2356" s="85">
        <v>0</v>
      </c>
      <c r="K2356" t="s">
        <v>491</v>
      </c>
    </row>
    <row r="2357" spans="2:11" x14ac:dyDescent="0.25">
      <c r="B2357">
        <v>2026</v>
      </c>
      <c r="C2357" t="s">
        <v>490</v>
      </c>
      <c r="D2357">
        <v>1</v>
      </c>
      <c r="E2357" t="s">
        <v>89</v>
      </c>
      <c r="F2357">
        <v>27</v>
      </c>
      <c r="G2357" s="85">
        <v>6.1032874682123959</v>
      </c>
      <c r="H2357" s="85">
        <v>23436.224852071005</v>
      </c>
      <c r="I2357" s="85">
        <v>5419.7159763313612</v>
      </c>
      <c r="J2357" s="85">
        <v>143038.01744185289</v>
      </c>
      <c r="K2357" t="s">
        <v>491</v>
      </c>
    </row>
    <row r="2358" spans="2:11" x14ac:dyDescent="0.25">
      <c r="B2358">
        <v>2026</v>
      </c>
      <c r="C2358" t="s">
        <v>490</v>
      </c>
      <c r="D2358">
        <v>2</v>
      </c>
      <c r="E2358" t="s">
        <v>89</v>
      </c>
      <c r="F2358">
        <v>27</v>
      </c>
      <c r="G2358" s="85">
        <v>0</v>
      </c>
      <c r="H2358" s="85">
        <v>23436.224852071005</v>
      </c>
      <c r="I2358" s="85">
        <v>5419.7159763313612</v>
      </c>
      <c r="J2358" s="85">
        <v>0</v>
      </c>
      <c r="K2358" t="s">
        <v>491</v>
      </c>
    </row>
    <row r="2359" spans="2:11" x14ac:dyDescent="0.25">
      <c r="B2359">
        <v>2026</v>
      </c>
      <c r="C2359" t="s">
        <v>479</v>
      </c>
      <c r="D2359">
        <v>1</v>
      </c>
      <c r="E2359" t="s">
        <v>131</v>
      </c>
      <c r="F2359">
        <v>25</v>
      </c>
      <c r="G2359" s="85">
        <v>3.4796910217521231</v>
      </c>
      <c r="H2359" s="85">
        <v>9367.3143996013951</v>
      </c>
      <c r="I2359" s="85">
        <v>2655.2732104301613</v>
      </c>
      <c r="J2359" s="85">
        <v>32595.359814222353</v>
      </c>
      <c r="K2359" t="s">
        <v>491</v>
      </c>
    </row>
    <row r="2360" spans="2:11" x14ac:dyDescent="0.25">
      <c r="B2360">
        <v>2026</v>
      </c>
      <c r="C2360" t="s">
        <v>479</v>
      </c>
      <c r="D2360">
        <v>2</v>
      </c>
      <c r="E2360" t="s">
        <v>131</v>
      </c>
      <c r="F2360">
        <v>25</v>
      </c>
      <c r="G2360" s="85">
        <v>0</v>
      </c>
      <c r="H2360" s="85">
        <v>9367.3143996013951</v>
      </c>
      <c r="I2360" s="85">
        <v>2655.2732104301613</v>
      </c>
      <c r="J2360" s="85">
        <v>0</v>
      </c>
      <c r="K2360" t="s">
        <v>491</v>
      </c>
    </row>
    <row r="2361" spans="2:11" x14ac:dyDescent="0.25">
      <c r="B2361">
        <v>2026</v>
      </c>
      <c r="C2361" t="s">
        <v>480</v>
      </c>
      <c r="D2361">
        <v>1</v>
      </c>
      <c r="E2361" t="s">
        <v>131</v>
      </c>
      <c r="F2361">
        <v>25</v>
      </c>
      <c r="G2361" s="85">
        <v>3.4814814467697466</v>
      </c>
      <c r="H2361" s="85">
        <v>9367.3143996013951</v>
      </c>
      <c r="I2361" s="85">
        <v>2655.2732104301613</v>
      </c>
      <c r="J2361" s="85">
        <v>32612.131288271346</v>
      </c>
      <c r="K2361" t="s">
        <v>491</v>
      </c>
    </row>
    <row r="2362" spans="2:11" x14ac:dyDescent="0.25">
      <c r="B2362">
        <v>2026</v>
      </c>
      <c r="C2362" t="s">
        <v>480</v>
      </c>
      <c r="D2362">
        <v>2</v>
      </c>
      <c r="E2362" t="s">
        <v>131</v>
      </c>
      <c r="F2362">
        <v>25</v>
      </c>
      <c r="G2362" s="85">
        <v>0</v>
      </c>
      <c r="H2362" s="85">
        <v>9367.3143996013951</v>
      </c>
      <c r="I2362" s="85">
        <v>2655.2732104301613</v>
      </c>
      <c r="J2362" s="85">
        <v>0</v>
      </c>
      <c r="K2362" t="s">
        <v>491</v>
      </c>
    </row>
    <row r="2363" spans="2:11" x14ac:dyDescent="0.25">
      <c r="B2363">
        <v>2026</v>
      </c>
      <c r="C2363" t="s">
        <v>481</v>
      </c>
      <c r="D2363">
        <v>1</v>
      </c>
      <c r="E2363" t="s">
        <v>131</v>
      </c>
      <c r="F2363">
        <v>25</v>
      </c>
      <c r="G2363" s="85">
        <v>3.4832718717873705</v>
      </c>
      <c r="H2363" s="85">
        <v>9367.3143996013951</v>
      </c>
      <c r="I2363" s="85">
        <v>2655.2732104301613</v>
      </c>
      <c r="J2363" s="85">
        <v>32628.90276232034</v>
      </c>
      <c r="K2363" t="s">
        <v>491</v>
      </c>
    </row>
    <row r="2364" spans="2:11" x14ac:dyDescent="0.25">
      <c r="B2364">
        <v>2026</v>
      </c>
      <c r="C2364" t="s">
        <v>481</v>
      </c>
      <c r="D2364">
        <v>2</v>
      </c>
      <c r="E2364" t="s">
        <v>131</v>
      </c>
      <c r="F2364">
        <v>25</v>
      </c>
      <c r="G2364" s="85">
        <v>0</v>
      </c>
      <c r="H2364" s="85">
        <v>9367.3143996013951</v>
      </c>
      <c r="I2364" s="85">
        <v>2655.2732104301613</v>
      </c>
      <c r="J2364" s="85">
        <v>0</v>
      </c>
      <c r="K2364" t="s">
        <v>491</v>
      </c>
    </row>
    <row r="2365" spans="2:11" x14ac:dyDescent="0.25">
      <c r="B2365">
        <v>2026</v>
      </c>
      <c r="C2365" t="s">
        <v>482</v>
      </c>
      <c r="D2365">
        <v>1</v>
      </c>
      <c r="E2365" t="s">
        <v>131</v>
      </c>
      <c r="F2365">
        <v>25</v>
      </c>
      <c r="G2365" s="85">
        <v>3.4850622968049945</v>
      </c>
      <c r="H2365" s="85">
        <v>9367.3143996013951</v>
      </c>
      <c r="I2365" s="85">
        <v>2655.2732104301613</v>
      </c>
      <c r="J2365" s="85">
        <v>32645.674236369334</v>
      </c>
      <c r="K2365" t="s">
        <v>491</v>
      </c>
    </row>
    <row r="2366" spans="2:11" x14ac:dyDescent="0.25">
      <c r="B2366">
        <v>2026</v>
      </c>
      <c r="C2366" t="s">
        <v>482</v>
      </c>
      <c r="D2366">
        <v>2</v>
      </c>
      <c r="E2366" t="s">
        <v>131</v>
      </c>
      <c r="F2366">
        <v>25</v>
      </c>
      <c r="G2366" s="85">
        <v>0</v>
      </c>
      <c r="H2366" s="85">
        <v>9367.3143996013951</v>
      </c>
      <c r="I2366" s="85">
        <v>2655.2732104301613</v>
      </c>
      <c r="J2366" s="85">
        <v>0</v>
      </c>
      <c r="K2366" t="s">
        <v>491</v>
      </c>
    </row>
    <row r="2367" spans="2:11" x14ac:dyDescent="0.25">
      <c r="B2367">
        <v>2026</v>
      </c>
      <c r="C2367" t="s">
        <v>483</v>
      </c>
      <c r="D2367">
        <v>1</v>
      </c>
      <c r="E2367" t="s">
        <v>131</v>
      </c>
      <c r="F2367">
        <v>25</v>
      </c>
      <c r="G2367" s="85">
        <v>3.486852721822618</v>
      </c>
      <c r="H2367" s="85">
        <v>9367.3143996013951</v>
      </c>
      <c r="I2367" s="85">
        <v>2655.2732104301613</v>
      </c>
      <c r="J2367" s="85">
        <v>32662.445710418328</v>
      </c>
      <c r="K2367" t="s">
        <v>491</v>
      </c>
    </row>
    <row r="2368" spans="2:11" x14ac:dyDescent="0.25">
      <c r="B2368">
        <v>2026</v>
      </c>
      <c r="C2368" t="s">
        <v>483</v>
      </c>
      <c r="D2368">
        <v>2</v>
      </c>
      <c r="E2368" t="s">
        <v>131</v>
      </c>
      <c r="F2368">
        <v>25</v>
      </c>
      <c r="G2368" s="85">
        <v>0</v>
      </c>
      <c r="H2368" s="85">
        <v>9367.3143996013951</v>
      </c>
      <c r="I2368" s="85">
        <v>2655.2732104301613</v>
      </c>
      <c r="J2368" s="85">
        <v>0</v>
      </c>
      <c r="K2368" t="s">
        <v>491</v>
      </c>
    </row>
    <row r="2369" spans="2:11" x14ac:dyDescent="0.25">
      <c r="B2369">
        <v>2026</v>
      </c>
      <c r="C2369" t="s">
        <v>484</v>
      </c>
      <c r="D2369">
        <v>1</v>
      </c>
      <c r="E2369" t="s">
        <v>131</v>
      </c>
      <c r="F2369">
        <v>25</v>
      </c>
      <c r="G2369" s="85">
        <v>3.4886431468402428</v>
      </c>
      <c r="H2369" s="85">
        <v>9367.3143996013951</v>
      </c>
      <c r="I2369" s="85">
        <v>2655.2732104301613</v>
      </c>
      <c r="J2369" s="85">
        <v>32679.217184467332</v>
      </c>
      <c r="K2369" t="s">
        <v>491</v>
      </c>
    </row>
    <row r="2370" spans="2:11" x14ac:dyDescent="0.25">
      <c r="B2370">
        <v>2026</v>
      </c>
      <c r="C2370" t="s">
        <v>484</v>
      </c>
      <c r="D2370">
        <v>2</v>
      </c>
      <c r="E2370" t="s">
        <v>131</v>
      </c>
      <c r="F2370">
        <v>25</v>
      </c>
      <c r="G2370" s="85">
        <v>0</v>
      </c>
      <c r="H2370" s="85">
        <v>9367.3143996013951</v>
      </c>
      <c r="I2370" s="85">
        <v>2655.2732104301613</v>
      </c>
      <c r="J2370" s="85">
        <v>0</v>
      </c>
      <c r="K2370" t="s">
        <v>491</v>
      </c>
    </row>
    <row r="2371" spans="2:11" x14ac:dyDescent="0.25">
      <c r="B2371">
        <v>2026</v>
      </c>
      <c r="C2371" t="s">
        <v>485</v>
      </c>
      <c r="D2371">
        <v>1</v>
      </c>
      <c r="E2371" t="s">
        <v>131</v>
      </c>
      <c r="F2371">
        <v>25</v>
      </c>
      <c r="G2371" s="85">
        <v>3.4904335718578663</v>
      </c>
      <c r="H2371" s="85">
        <v>9367.3143996013951</v>
      </c>
      <c r="I2371" s="85">
        <v>2655.2732104301613</v>
      </c>
      <c r="J2371" s="85">
        <v>32695.988658516322</v>
      </c>
      <c r="K2371" t="s">
        <v>491</v>
      </c>
    </row>
    <row r="2372" spans="2:11" x14ac:dyDescent="0.25">
      <c r="B2372">
        <v>2026</v>
      </c>
      <c r="C2372" t="s">
        <v>485</v>
      </c>
      <c r="D2372">
        <v>2</v>
      </c>
      <c r="E2372" t="s">
        <v>131</v>
      </c>
      <c r="F2372">
        <v>25</v>
      </c>
      <c r="G2372" s="85">
        <v>0</v>
      </c>
      <c r="H2372" s="85">
        <v>9367.3143996013951</v>
      </c>
      <c r="I2372" s="85">
        <v>2655.2732104301613</v>
      </c>
      <c r="J2372" s="85">
        <v>0</v>
      </c>
      <c r="K2372" t="s">
        <v>491</v>
      </c>
    </row>
    <row r="2373" spans="2:11" x14ac:dyDescent="0.25">
      <c r="B2373">
        <v>2026</v>
      </c>
      <c r="C2373" t="s">
        <v>486</v>
      </c>
      <c r="D2373">
        <v>1</v>
      </c>
      <c r="E2373" t="s">
        <v>131</v>
      </c>
      <c r="F2373">
        <v>25</v>
      </c>
      <c r="G2373" s="85">
        <v>3.4922239968754902</v>
      </c>
      <c r="H2373" s="85">
        <v>9367.3143996013951</v>
      </c>
      <c r="I2373" s="85">
        <v>2655.2732104301613</v>
      </c>
      <c r="J2373" s="85">
        <v>32712.760132565316</v>
      </c>
      <c r="K2373" t="s">
        <v>491</v>
      </c>
    </row>
    <row r="2374" spans="2:11" x14ac:dyDescent="0.25">
      <c r="B2374">
        <v>2026</v>
      </c>
      <c r="C2374" t="s">
        <v>486</v>
      </c>
      <c r="D2374">
        <v>2</v>
      </c>
      <c r="E2374" t="s">
        <v>131</v>
      </c>
      <c r="F2374">
        <v>25</v>
      </c>
      <c r="G2374" s="85">
        <v>0</v>
      </c>
      <c r="H2374" s="85">
        <v>9367.3143996013951</v>
      </c>
      <c r="I2374" s="85">
        <v>2655.2732104301613</v>
      </c>
      <c r="J2374" s="85">
        <v>0</v>
      </c>
      <c r="K2374" t="s">
        <v>491</v>
      </c>
    </row>
    <row r="2375" spans="2:11" x14ac:dyDescent="0.25">
      <c r="B2375">
        <v>2026</v>
      </c>
      <c r="C2375" t="s">
        <v>487</v>
      </c>
      <c r="D2375">
        <v>1</v>
      </c>
      <c r="E2375" t="s">
        <v>131</v>
      </c>
      <c r="F2375">
        <v>25</v>
      </c>
      <c r="G2375" s="85">
        <v>3.4940144218931142</v>
      </c>
      <c r="H2375" s="85">
        <v>9367.3143996013951</v>
      </c>
      <c r="I2375" s="85">
        <v>2655.2732104301613</v>
      </c>
      <c r="J2375" s="85">
        <v>32729.531606614313</v>
      </c>
      <c r="K2375" t="s">
        <v>491</v>
      </c>
    </row>
    <row r="2376" spans="2:11" x14ac:dyDescent="0.25">
      <c r="B2376">
        <v>2026</v>
      </c>
      <c r="C2376" t="s">
        <v>487</v>
      </c>
      <c r="D2376">
        <v>2</v>
      </c>
      <c r="E2376" t="s">
        <v>131</v>
      </c>
      <c r="F2376">
        <v>25</v>
      </c>
      <c r="G2376" s="85">
        <v>0</v>
      </c>
      <c r="H2376" s="85">
        <v>9367.3143996013951</v>
      </c>
      <c r="I2376" s="85">
        <v>2655.2732104301613</v>
      </c>
      <c r="J2376" s="85">
        <v>0</v>
      </c>
      <c r="K2376" t="s">
        <v>491</v>
      </c>
    </row>
    <row r="2377" spans="2:11" x14ac:dyDescent="0.25">
      <c r="B2377">
        <v>2026</v>
      </c>
      <c r="C2377" t="s">
        <v>488</v>
      </c>
      <c r="D2377">
        <v>1</v>
      </c>
      <c r="E2377" t="s">
        <v>131</v>
      </c>
      <c r="F2377">
        <v>25</v>
      </c>
      <c r="G2377" s="85">
        <v>3.4958048469107377</v>
      </c>
      <c r="H2377" s="85">
        <v>9367.3143996013951</v>
      </c>
      <c r="I2377" s="85">
        <v>2655.2732104301613</v>
      </c>
      <c r="J2377" s="85">
        <v>32746.303080663303</v>
      </c>
      <c r="K2377" t="s">
        <v>491</v>
      </c>
    </row>
    <row r="2378" spans="2:11" x14ac:dyDescent="0.25">
      <c r="B2378">
        <v>2026</v>
      </c>
      <c r="C2378" t="s">
        <v>488</v>
      </c>
      <c r="D2378">
        <v>2</v>
      </c>
      <c r="E2378" t="s">
        <v>131</v>
      </c>
      <c r="F2378">
        <v>25</v>
      </c>
      <c r="G2378" s="85">
        <v>0</v>
      </c>
      <c r="H2378" s="85">
        <v>9367.3143996013951</v>
      </c>
      <c r="I2378" s="85">
        <v>2655.2732104301613</v>
      </c>
      <c r="J2378" s="85">
        <v>0</v>
      </c>
      <c r="K2378" t="s">
        <v>491</v>
      </c>
    </row>
    <row r="2379" spans="2:11" x14ac:dyDescent="0.25">
      <c r="B2379">
        <v>2026</v>
      </c>
      <c r="C2379" t="s">
        <v>489</v>
      </c>
      <c r="D2379">
        <v>1</v>
      </c>
      <c r="E2379" t="s">
        <v>131</v>
      </c>
      <c r="F2379">
        <v>25</v>
      </c>
      <c r="G2379" s="85">
        <v>3.4975952719283621</v>
      </c>
      <c r="H2379" s="85">
        <v>9367.3143996013951</v>
      </c>
      <c r="I2379" s="85">
        <v>2655.2732104301613</v>
      </c>
      <c r="J2379" s="85">
        <v>32763.074554712304</v>
      </c>
      <c r="K2379" t="s">
        <v>491</v>
      </c>
    </row>
    <row r="2380" spans="2:11" x14ac:dyDescent="0.25">
      <c r="B2380">
        <v>2026</v>
      </c>
      <c r="C2380" t="s">
        <v>489</v>
      </c>
      <c r="D2380">
        <v>2</v>
      </c>
      <c r="E2380" t="s">
        <v>131</v>
      </c>
      <c r="F2380">
        <v>25</v>
      </c>
      <c r="G2380" s="85">
        <v>0</v>
      </c>
      <c r="H2380" s="85">
        <v>9367.3143996013951</v>
      </c>
      <c r="I2380" s="85">
        <v>2655.2732104301613</v>
      </c>
      <c r="J2380" s="85">
        <v>0</v>
      </c>
      <c r="K2380" t="s">
        <v>491</v>
      </c>
    </row>
    <row r="2381" spans="2:11" x14ac:dyDescent="0.25">
      <c r="B2381">
        <v>2026</v>
      </c>
      <c r="C2381" t="s">
        <v>490</v>
      </c>
      <c r="D2381">
        <v>1</v>
      </c>
      <c r="E2381" t="s">
        <v>131</v>
      </c>
      <c r="F2381">
        <v>25</v>
      </c>
      <c r="G2381" s="85">
        <v>3.499385696945986</v>
      </c>
      <c r="H2381" s="85">
        <v>9367.3143996013951</v>
      </c>
      <c r="I2381" s="85">
        <v>2655.2732104301613</v>
      </c>
      <c r="J2381" s="85">
        <v>32779.846028761298</v>
      </c>
      <c r="K2381" t="s">
        <v>491</v>
      </c>
    </row>
    <row r="2382" spans="2:11" x14ac:dyDescent="0.25">
      <c r="B2382">
        <v>2026</v>
      </c>
      <c r="C2382" t="s">
        <v>490</v>
      </c>
      <c r="D2382">
        <v>2</v>
      </c>
      <c r="E2382" t="s">
        <v>131</v>
      </c>
      <c r="F2382">
        <v>25</v>
      </c>
      <c r="G2382" s="85">
        <v>0</v>
      </c>
      <c r="H2382" s="85">
        <v>9367.3143996013951</v>
      </c>
      <c r="I2382" s="85">
        <v>2655.2732104301613</v>
      </c>
      <c r="J2382" s="85">
        <v>0</v>
      </c>
      <c r="K2382" t="s">
        <v>491</v>
      </c>
    </row>
    <row r="2383" spans="2:11" x14ac:dyDescent="0.25">
      <c r="B2383">
        <v>2026</v>
      </c>
      <c r="C2383" t="s">
        <v>479</v>
      </c>
      <c r="D2383">
        <v>1</v>
      </c>
      <c r="E2383" t="s">
        <v>45</v>
      </c>
      <c r="F2383">
        <v>3</v>
      </c>
      <c r="G2383" s="85">
        <v>9.1797019990801978</v>
      </c>
      <c r="H2383" s="85">
        <v>18536.052673839731</v>
      </c>
      <c r="I2383" s="85">
        <v>4748.7393608479206</v>
      </c>
      <c r="J2383" s="85">
        <v>170155.43978510241</v>
      </c>
      <c r="K2383" t="s">
        <v>491</v>
      </c>
    </row>
    <row r="2384" spans="2:11" x14ac:dyDescent="0.25">
      <c r="B2384">
        <v>2026</v>
      </c>
      <c r="C2384" t="s">
        <v>479</v>
      </c>
      <c r="D2384">
        <v>2</v>
      </c>
      <c r="E2384" t="s">
        <v>45</v>
      </c>
      <c r="F2384">
        <v>3</v>
      </c>
      <c r="G2384" s="85">
        <v>1.4835882018715463</v>
      </c>
      <c r="H2384" s="85">
        <v>18536.052673839731</v>
      </c>
      <c r="I2384" s="85">
        <v>4748.7393608479206</v>
      </c>
      <c r="J2384" s="85">
        <v>27499.869056178155</v>
      </c>
      <c r="K2384" t="s">
        <v>491</v>
      </c>
    </row>
    <row r="2385" spans="2:11" x14ac:dyDescent="0.25">
      <c r="B2385">
        <v>2026</v>
      </c>
      <c r="C2385" t="s">
        <v>480</v>
      </c>
      <c r="D2385">
        <v>1</v>
      </c>
      <c r="E2385" t="s">
        <v>45</v>
      </c>
      <c r="F2385">
        <v>3</v>
      </c>
      <c r="G2385" s="85">
        <v>9.1631638360183612</v>
      </c>
      <c r="H2385" s="85">
        <v>18536.052673839731</v>
      </c>
      <c r="I2385" s="85">
        <v>4748.7393608479206</v>
      </c>
      <c r="J2385" s="85">
        <v>169848.88752345968</v>
      </c>
      <c r="K2385" t="s">
        <v>491</v>
      </c>
    </row>
    <row r="2386" spans="2:11" x14ac:dyDescent="0.25">
      <c r="B2386">
        <v>2026</v>
      </c>
      <c r="C2386" t="s">
        <v>480</v>
      </c>
      <c r="D2386">
        <v>2</v>
      </c>
      <c r="E2386" t="s">
        <v>45</v>
      </c>
      <c r="F2386">
        <v>3</v>
      </c>
      <c r="G2386" s="85">
        <v>1.4809153674373103</v>
      </c>
      <c r="H2386" s="85">
        <v>18536.052673839731</v>
      </c>
      <c r="I2386" s="85">
        <v>4748.7393608479206</v>
      </c>
      <c r="J2386" s="85">
        <v>27450.325256316704</v>
      </c>
      <c r="K2386" t="s">
        <v>491</v>
      </c>
    </row>
    <row r="2387" spans="2:11" x14ac:dyDescent="0.25">
      <c r="B2387">
        <v>2026</v>
      </c>
      <c r="C2387" t="s">
        <v>481</v>
      </c>
      <c r="D2387">
        <v>1</v>
      </c>
      <c r="E2387" t="s">
        <v>45</v>
      </c>
      <c r="F2387">
        <v>3</v>
      </c>
      <c r="G2387" s="85">
        <v>9.1466256729565227</v>
      </c>
      <c r="H2387" s="85">
        <v>18536.052673839731</v>
      </c>
      <c r="I2387" s="85">
        <v>4748.7393608479206</v>
      </c>
      <c r="J2387" s="85">
        <v>169542.33526181689</v>
      </c>
      <c r="K2387" t="s">
        <v>491</v>
      </c>
    </row>
    <row r="2388" spans="2:11" x14ac:dyDescent="0.25">
      <c r="B2388">
        <v>2026</v>
      </c>
      <c r="C2388" t="s">
        <v>481</v>
      </c>
      <c r="D2388">
        <v>2</v>
      </c>
      <c r="E2388" t="s">
        <v>45</v>
      </c>
      <c r="F2388">
        <v>3</v>
      </c>
      <c r="G2388" s="85">
        <v>1.4782425330030744</v>
      </c>
      <c r="H2388" s="85">
        <v>18536.052673839731</v>
      </c>
      <c r="I2388" s="85">
        <v>4748.7393608479206</v>
      </c>
      <c r="J2388" s="85">
        <v>27400.781456455254</v>
      </c>
      <c r="K2388" t="s">
        <v>491</v>
      </c>
    </row>
    <row r="2389" spans="2:11" x14ac:dyDescent="0.25">
      <c r="B2389">
        <v>2026</v>
      </c>
      <c r="C2389" t="s">
        <v>482</v>
      </c>
      <c r="D2389">
        <v>1</v>
      </c>
      <c r="E2389" t="s">
        <v>45</v>
      </c>
      <c r="F2389">
        <v>3</v>
      </c>
      <c r="G2389" s="85">
        <v>9.1300875098946843</v>
      </c>
      <c r="H2389" s="85">
        <v>18536.052673839731</v>
      </c>
      <c r="I2389" s="85">
        <v>4748.7393608479206</v>
      </c>
      <c r="J2389" s="85">
        <v>169235.78300017409</v>
      </c>
      <c r="K2389" t="s">
        <v>491</v>
      </c>
    </row>
    <row r="2390" spans="2:11" x14ac:dyDescent="0.25">
      <c r="B2390">
        <v>2026</v>
      </c>
      <c r="C2390" t="s">
        <v>482</v>
      </c>
      <c r="D2390">
        <v>2</v>
      </c>
      <c r="E2390" t="s">
        <v>45</v>
      </c>
      <c r="F2390">
        <v>3</v>
      </c>
      <c r="G2390" s="85">
        <v>1.4755696985688385</v>
      </c>
      <c r="H2390" s="85">
        <v>18536.052673839731</v>
      </c>
      <c r="I2390" s="85">
        <v>4748.7393608479206</v>
      </c>
      <c r="J2390" s="85">
        <v>27351.237656593803</v>
      </c>
      <c r="K2390" t="s">
        <v>491</v>
      </c>
    </row>
    <row r="2391" spans="2:11" x14ac:dyDescent="0.25">
      <c r="B2391">
        <v>2026</v>
      </c>
      <c r="C2391" t="s">
        <v>483</v>
      </c>
      <c r="D2391">
        <v>1</v>
      </c>
      <c r="E2391" t="s">
        <v>45</v>
      </c>
      <c r="F2391">
        <v>3</v>
      </c>
      <c r="G2391" s="85">
        <v>9.1135493468328495</v>
      </c>
      <c r="H2391" s="85">
        <v>18536.052673839731</v>
      </c>
      <c r="I2391" s="85">
        <v>4748.7393608479206</v>
      </c>
      <c r="J2391" s="85">
        <v>168929.23073853136</v>
      </c>
      <c r="K2391" t="s">
        <v>491</v>
      </c>
    </row>
    <row r="2392" spans="2:11" x14ac:dyDescent="0.25">
      <c r="B2392">
        <v>2026</v>
      </c>
      <c r="C2392" t="s">
        <v>483</v>
      </c>
      <c r="D2392">
        <v>2</v>
      </c>
      <c r="E2392" t="s">
        <v>45</v>
      </c>
      <c r="F2392">
        <v>3</v>
      </c>
      <c r="G2392" s="85">
        <v>1.4728968641346007</v>
      </c>
      <c r="H2392" s="85">
        <v>18536.052673839731</v>
      </c>
      <c r="I2392" s="85">
        <v>4748.7393608479206</v>
      </c>
      <c r="J2392" s="85">
        <v>27301.693856732323</v>
      </c>
      <c r="K2392" t="s">
        <v>491</v>
      </c>
    </row>
    <row r="2393" spans="2:11" x14ac:dyDescent="0.25">
      <c r="B2393">
        <v>2026</v>
      </c>
      <c r="C2393" t="s">
        <v>484</v>
      </c>
      <c r="D2393">
        <v>1</v>
      </c>
      <c r="E2393" t="s">
        <v>45</v>
      </c>
      <c r="F2393">
        <v>3</v>
      </c>
      <c r="G2393" s="85">
        <v>9.0970111837710128</v>
      </c>
      <c r="H2393" s="85">
        <v>18536.052673839731</v>
      </c>
      <c r="I2393" s="85">
        <v>4748.7393608479206</v>
      </c>
      <c r="J2393" s="85">
        <v>168622.67847688863</v>
      </c>
      <c r="K2393" t="s">
        <v>491</v>
      </c>
    </row>
    <row r="2394" spans="2:11" x14ac:dyDescent="0.25">
      <c r="B2394">
        <v>2026</v>
      </c>
      <c r="C2394" t="s">
        <v>484</v>
      </c>
      <c r="D2394">
        <v>2</v>
      </c>
      <c r="E2394" t="s">
        <v>45</v>
      </c>
      <c r="F2394">
        <v>3</v>
      </c>
      <c r="G2394" s="85">
        <v>1.4702240297003648</v>
      </c>
      <c r="H2394" s="85">
        <v>18536.052673839731</v>
      </c>
      <c r="I2394" s="85">
        <v>4748.7393608479206</v>
      </c>
      <c r="J2394" s="85">
        <v>27252.150056870873</v>
      </c>
      <c r="K2394" t="s">
        <v>491</v>
      </c>
    </row>
    <row r="2395" spans="2:11" x14ac:dyDescent="0.25">
      <c r="B2395">
        <v>2026</v>
      </c>
      <c r="C2395" t="s">
        <v>485</v>
      </c>
      <c r="D2395">
        <v>1</v>
      </c>
      <c r="E2395" t="s">
        <v>45</v>
      </c>
      <c r="F2395">
        <v>3</v>
      </c>
      <c r="G2395" s="85">
        <v>9.0804730207091744</v>
      </c>
      <c r="H2395" s="85">
        <v>18536.052673839731</v>
      </c>
      <c r="I2395" s="85">
        <v>4748.7393608479206</v>
      </c>
      <c r="J2395" s="85">
        <v>168316.12621524584</v>
      </c>
      <c r="K2395" t="s">
        <v>491</v>
      </c>
    </row>
    <row r="2396" spans="2:11" x14ac:dyDescent="0.25">
      <c r="B2396">
        <v>2026</v>
      </c>
      <c r="C2396" t="s">
        <v>485</v>
      </c>
      <c r="D2396">
        <v>2</v>
      </c>
      <c r="E2396" t="s">
        <v>45</v>
      </c>
      <c r="F2396">
        <v>3</v>
      </c>
      <c r="G2396" s="85">
        <v>1.4675511952661289</v>
      </c>
      <c r="H2396" s="85">
        <v>18536.052673839731</v>
      </c>
      <c r="I2396" s="85">
        <v>4748.7393608479206</v>
      </c>
      <c r="J2396" s="85">
        <v>27202.606257009422</v>
      </c>
      <c r="K2396" t="s">
        <v>491</v>
      </c>
    </row>
    <row r="2397" spans="2:11" x14ac:dyDescent="0.25">
      <c r="B2397">
        <v>2026</v>
      </c>
      <c r="C2397" t="s">
        <v>486</v>
      </c>
      <c r="D2397">
        <v>1</v>
      </c>
      <c r="E2397" t="s">
        <v>45</v>
      </c>
      <c r="F2397">
        <v>3</v>
      </c>
      <c r="G2397" s="85">
        <v>9.063934857647336</v>
      </c>
      <c r="H2397" s="85">
        <v>18536.052673839731</v>
      </c>
      <c r="I2397" s="85">
        <v>4748.7393608479206</v>
      </c>
      <c r="J2397" s="85">
        <v>168009.57395360305</v>
      </c>
      <c r="K2397" t="s">
        <v>491</v>
      </c>
    </row>
    <row r="2398" spans="2:11" x14ac:dyDescent="0.25">
      <c r="B2398">
        <v>2026</v>
      </c>
      <c r="C2398" t="s">
        <v>486</v>
      </c>
      <c r="D2398">
        <v>2</v>
      </c>
      <c r="E2398" t="s">
        <v>45</v>
      </c>
      <c r="F2398">
        <v>3</v>
      </c>
      <c r="G2398" s="85">
        <v>1.4648783608318929</v>
      </c>
      <c r="H2398" s="85">
        <v>18536.052673839731</v>
      </c>
      <c r="I2398" s="85">
        <v>4748.7393608479206</v>
      </c>
      <c r="J2398" s="85">
        <v>27153.062457147971</v>
      </c>
      <c r="K2398" t="s">
        <v>491</v>
      </c>
    </row>
    <row r="2399" spans="2:11" x14ac:dyDescent="0.25">
      <c r="B2399">
        <v>2026</v>
      </c>
      <c r="C2399" t="s">
        <v>487</v>
      </c>
      <c r="D2399">
        <v>1</v>
      </c>
      <c r="E2399" t="s">
        <v>45</v>
      </c>
      <c r="F2399">
        <v>3</v>
      </c>
      <c r="G2399" s="85">
        <v>9.0473966945855011</v>
      </c>
      <c r="H2399" s="85">
        <v>18536.052673839731</v>
      </c>
      <c r="I2399" s="85">
        <v>4748.7393608479206</v>
      </c>
      <c r="J2399" s="85">
        <v>167703.02169196031</v>
      </c>
      <c r="K2399" t="s">
        <v>491</v>
      </c>
    </row>
    <row r="2400" spans="2:11" x14ac:dyDescent="0.25">
      <c r="B2400">
        <v>2026</v>
      </c>
      <c r="C2400" t="s">
        <v>487</v>
      </c>
      <c r="D2400">
        <v>2</v>
      </c>
      <c r="E2400" t="s">
        <v>45</v>
      </c>
      <c r="F2400">
        <v>3</v>
      </c>
      <c r="G2400" s="85">
        <v>1.462205526397657</v>
      </c>
      <c r="H2400" s="85">
        <v>18536.052673839731</v>
      </c>
      <c r="I2400" s="85">
        <v>4748.7393608479206</v>
      </c>
      <c r="J2400" s="85">
        <v>27103.51865728652</v>
      </c>
      <c r="K2400" t="s">
        <v>491</v>
      </c>
    </row>
    <row r="2401" spans="2:11" x14ac:dyDescent="0.25">
      <c r="B2401">
        <v>2026</v>
      </c>
      <c r="C2401" t="s">
        <v>488</v>
      </c>
      <c r="D2401">
        <v>1</v>
      </c>
      <c r="E2401" t="s">
        <v>45</v>
      </c>
      <c r="F2401">
        <v>3</v>
      </c>
      <c r="G2401" s="85">
        <v>9.0308585315236645</v>
      </c>
      <c r="H2401" s="85">
        <v>18536.052673839731</v>
      </c>
      <c r="I2401" s="85">
        <v>4748.7393608479206</v>
      </c>
      <c r="J2401" s="85">
        <v>167396.46943031758</v>
      </c>
      <c r="K2401" t="s">
        <v>491</v>
      </c>
    </row>
    <row r="2402" spans="2:11" x14ac:dyDescent="0.25">
      <c r="B2402">
        <v>2026</v>
      </c>
      <c r="C2402" t="s">
        <v>488</v>
      </c>
      <c r="D2402">
        <v>2</v>
      </c>
      <c r="E2402" t="s">
        <v>45</v>
      </c>
      <c r="F2402">
        <v>3</v>
      </c>
      <c r="G2402" s="85">
        <v>1.4595326919634193</v>
      </c>
      <c r="H2402" s="85">
        <v>18536.052673839731</v>
      </c>
      <c r="I2402" s="85">
        <v>4748.7393608479206</v>
      </c>
      <c r="J2402" s="85">
        <v>27053.974857425037</v>
      </c>
      <c r="K2402" t="s">
        <v>491</v>
      </c>
    </row>
    <row r="2403" spans="2:11" x14ac:dyDescent="0.25">
      <c r="B2403">
        <v>2026</v>
      </c>
      <c r="C2403" t="s">
        <v>489</v>
      </c>
      <c r="D2403">
        <v>1</v>
      </c>
      <c r="E2403" t="s">
        <v>45</v>
      </c>
      <c r="F2403">
        <v>3</v>
      </c>
      <c r="G2403" s="85">
        <v>9.014320368461826</v>
      </c>
      <c r="H2403" s="85">
        <v>18536.052673839731</v>
      </c>
      <c r="I2403" s="85">
        <v>4748.7393608479206</v>
      </c>
      <c r="J2403" s="85">
        <v>167089.91716867479</v>
      </c>
      <c r="K2403" t="s">
        <v>491</v>
      </c>
    </row>
    <row r="2404" spans="2:11" x14ac:dyDescent="0.25">
      <c r="B2404">
        <v>2026</v>
      </c>
      <c r="C2404" t="s">
        <v>489</v>
      </c>
      <c r="D2404">
        <v>2</v>
      </c>
      <c r="E2404" t="s">
        <v>45</v>
      </c>
      <c r="F2404">
        <v>3</v>
      </c>
      <c r="G2404" s="85">
        <v>1.4568598575291833</v>
      </c>
      <c r="H2404" s="85">
        <v>18536.052673839731</v>
      </c>
      <c r="I2404" s="85">
        <v>4748.7393608479206</v>
      </c>
      <c r="J2404" s="85">
        <v>27004.43105756359</v>
      </c>
      <c r="K2404" t="s">
        <v>491</v>
      </c>
    </row>
    <row r="2405" spans="2:11" x14ac:dyDescent="0.25">
      <c r="B2405">
        <v>2026</v>
      </c>
      <c r="C2405" t="s">
        <v>490</v>
      </c>
      <c r="D2405">
        <v>1</v>
      </c>
      <c r="E2405" t="s">
        <v>45</v>
      </c>
      <c r="F2405">
        <v>3</v>
      </c>
      <c r="G2405" s="85">
        <v>8.9977822053999894</v>
      </c>
      <c r="H2405" s="85">
        <v>18536.052673839731</v>
      </c>
      <c r="I2405" s="85">
        <v>4748.7393608479206</v>
      </c>
      <c r="J2405" s="85">
        <v>166783.36490703202</v>
      </c>
      <c r="K2405" t="s">
        <v>491</v>
      </c>
    </row>
    <row r="2406" spans="2:11" x14ac:dyDescent="0.25">
      <c r="B2406">
        <v>2026</v>
      </c>
      <c r="C2406" t="s">
        <v>490</v>
      </c>
      <c r="D2406">
        <v>2</v>
      </c>
      <c r="E2406" t="s">
        <v>45</v>
      </c>
      <c r="F2406">
        <v>3</v>
      </c>
      <c r="G2406" s="85">
        <v>1.4541870230949474</v>
      </c>
      <c r="H2406" s="85">
        <v>18536.052673839731</v>
      </c>
      <c r="I2406" s="85">
        <v>4748.7393608479206</v>
      </c>
      <c r="J2406" s="85">
        <v>26954.887257702139</v>
      </c>
      <c r="K2406" t="s">
        <v>491</v>
      </c>
    </row>
    <row r="2407" spans="2:11" x14ac:dyDescent="0.25">
      <c r="B2407">
        <v>2026</v>
      </c>
      <c r="C2407" t="s">
        <v>479</v>
      </c>
      <c r="D2407">
        <v>1</v>
      </c>
      <c r="E2407" t="s">
        <v>89</v>
      </c>
      <c r="F2407">
        <v>23</v>
      </c>
      <c r="G2407" s="85">
        <v>4.4189282719503638</v>
      </c>
      <c r="H2407" s="85">
        <v>23436.224852071005</v>
      </c>
      <c r="I2407" s="85">
        <v>5419.7159763313612</v>
      </c>
      <c r="J2407" s="85">
        <v>103562.9965866023</v>
      </c>
      <c r="K2407" t="s">
        <v>491</v>
      </c>
    </row>
    <row r="2408" spans="2:11" x14ac:dyDescent="0.25">
      <c r="B2408">
        <v>2026</v>
      </c>
      <c r="C2408" t="s">
        <v>479</v>
      </c>
      <c r="D2408">
        <v>2</v>
      </c>
      <c r="E2408" t="s">
        <v>89</v>
      </c>
      <c r="F2408">
        <v>23</v>
      </c>
      <c r="G2408" s="85">
        <v>1.6202736997151339</v>
      </c>
      <c r="H2408" s="85">
        <v>23436.224852071005</v>
      </c>
      <c r="I2408" s="85">
        <v>5419.7159763313612</v>
      </c>
      <c r="J2408" s="85">
        <v>37973.098748420853</v>
      </c>
      <c r="K2408" t="s">
        <v>491</v>
      </c>
    </row>
    <row r="2409" spans="2:11" x14ac:dyDescent="0.25">
      <c r="B2409">
        <v>2026</v>
      </c>
      <c r="C2409" t="s">
        <v>480</v>
      </c>
      <c r="D2409">
        <v>1</v>
      </c>
      <c r="E2409" t="s">
        <v>89</v>
      </c>
      <c r="F2409">
        <v>23</v>
      </c>
      <c r="G2409" s="85">
        <v>4.4318832842051918</v>
      </c>
      <c r="H2409" s="85">
        <v>23436.224852071005</v>
      </c>
      <c r="I2409" s="85">
        <v>5419.7159763313612</v>
      </c>
      <c r="J2409" s="85">
        <v>103866.61316676778</v>
      </c>
      <c r="K2409" t="s">
        <v>491</v>
      </c>
    </row>
    <row r="2410" spans="2:11" x14ac:dyDescent="0.25">
      <c r="B2410">
        <v>2026</v>
      </c>
      <c r="C2410" t="s">
        <v>480</v>
      </c>
      <c r="D2410">
        <v>2</v>
      </c>
      <c r="E2410" t="s">
        <v>89</v>
      </c>
      <c r="F2410">
        <v>23</v>
      </c>
      <c r="G2410" s="85">
        <v>1.6250238708752374</v>
      </c>
      <c r="H2410" s="85">
        <v>23436.224852071005</v>
      </c>
      <c r="I2410" s="85">
        <v>5419.7159763313612</v>
      </c>
      <c r="J2410" s="85">
        <v>38084.424827814859</v>
      </c>
      <c r="K2410" t="s">
        <v>491</v>
      </c>
    </row>
    <row r="2411" spans="2:11" x14ac:dyDescent="0.25">
      <c r="B2411">
        <v>2026</v>
      </c>
      <c r="C2411" t="s">
        <v>481</v>
      </c>
      <c r="D2411">
        <v>1</v>
      </c>
      <c r="E2411" t="s">
        <v>89</v>
      </c>
      <c r="F2411">
        <v>23</v>
      </c>
      <c r="G2411" s="85">
        <v>2.3486510414340938</v>
      </c>
      <c r="H2411" s="85">
        <v>23436.224852071005</v>
      </c>
      <c r="I2411" s="85">
        <v>5419.7159763313612</v>
      </c>
      <c r="J2411" s="85">
        <v>55043.513906100154</v>
      </c>
      <c r="K2411" t="s">
        <v>491</v>
      </c>
    </row>
    <row r="2412" spans="2:11" x14ac:dyDescent="0.25">
      <c r="B2412">
        <v>2026</v>
      </c>
      <c r="C2412" t="s">
        <v>481</v>
      </c>
      <c r="D2412">
        <v>2</v>
      </c>
      <c r="E2412" t="s">
        <v>89</v>
      </c>
      <c r="F2412">
        <v>23</v>
      </c>
      <c r="G2412" s="85">
        <v>0.86117204852583473</v>
      </c>
      <c r="H2412" s="85">
        <v>23436.224852071005</v>
      </c>
      <c r="I2412" s="85">
        <v>5419.7159763313612</v>
      </c>
      <c r="J2412" s="85">
        <v>20182.621765570068</v>
      </c>
      <c r="K2412" t="s">
        <v>491</v>
      </c>
    </row>
    <row r="2413" spans="2:11" x14ac:dyDescent="0.25">
      <c r="B2413">
        <v>2026</v>
      </c>
      <c r="C2413" t="s">
        <v>482</v>
      </c>
      <c r="D2413">
        <v>1</v>
      </c>
      <c r="E2413" t="s">
        <v>89</v>
      </c>
      <c r="F2413">
        <v>23</v>
      </c>
      <c r="G2413" s="85">
        <v>5.5240653051452338</v>
      </c>
      <c r="H2413" s="85">
        <v>23436.224852071005</v>
      </c>
      <c r="I2413" s="85">
        <v>5419.7159763313612</v>
      </c>
      <c r="J2413" s="85">
        <v>129463.23658890792</v>
      </c>
      <c r="K2413" t="s">
        <v>491</v>
      </c>
    </row>
    <row r="2414" spans="2:11" x14ac:dyDescent="0.25">
      <c r="B2414">
        <v>2026</v>
      </c>
      <c r="C2414" t="s">
        <v>482</v>
      </c>
      <c r="D2414">
        <v>2</v>
      </c>
      <c r="E2414" t="s">
        <v>89</v>
      </c>
      <c r="F2414">
        <v>23</v>
      </c>
      <c r="G2414" s="85">
        <v>2.0254906118865854</v>
      </c>
      <c r="H2414" s="85">
        <v>23436.224852071005</v>
      </c>
      <c r="I2414" s="85">
        <v>5419.7159763313612</v>
      </c>
      <c r="J2414" s="85">
        <v>47469.853415932899</v>
      </c>
      <c r="K2414" t="s">
        <v>491</v>
      </c>
    </row>
    <row r="2415" spans="2:11" x14ac:dyDescent="0.25">
      <c r="B2415">
        <v>2026</v>
      </c>
      <c r="C2415" t="s">
        <v>483</v>
      </c>
      <c r="D2415">
        <v>1</v>
      </c>
      <c r="E2415" t="s">
        <v>89</v>
      </c>
      <c r="F2415">
        <v>23</v>
      </c>
      <c r="G2415" s="85">
        <v>6.3428586725644038</v>
      </c>
      <c r="H2415" s="85">
        <v>23436.224852071005</v>
      </c>
      <c r="I2415" s="85">
        <v>5419.7159763313612</v>
      </c>
      <c r="J2415" s="85">
        <v>148652.66205512799</v>
      </c>
      <c r="K2415" t="s">
        <v>491</v>
      </c>
    </row>
    <row r="2416" spans="2:11" x14ac:dyDescent="0.25">
      <c r="B2416">
        <v>2026</v>
      </c>
      <c r="C2416" t="s">
        <v>483</v>
      </c>
      <c r="D2416">
        <v>2</v>
      </c>
      <c r="E2416" t="s">
        <v>89</v>
      </c>
      <c r="F2416">
        <v>23</v>
      </c>
      <c r="G2416" s="85">
        <v>2.3257148466069477</v>
      </c>
      <c r="H2416" s="85">
        <v>23436.224852071005</v>
      </c>
      <c r="I2416" s="85">
        <v>5419.7159763313612</v>
      </c>
      <c r="J2416" s="85">
        <v>54505.976086880255</v>
      </c>
      <c r="K2416" t="s">
        <v>491</v>
      </c>
    </row>
    <row r="2417" spans="2:11" x14ac:dyDescent="0.25">
      <c r="B2417">
        <v>2026</v>
      </c>
      <c r="C2417" t="s">
        <v>484</v>
      </c>
      <c r="D2417">
        <v>1</v>
      </c>
      <c r="E2417" t="s">
        <v>89</v>
      </c>
      <c r="F2417">
        <v>23</v>
      </c>
      <c r="G2417" s="85">
        <v>1.999764042280161</v>
      </c>
      <c r="H2417" s="85">
        <v>23436.224852071005</v>
      </c>
      <c r="I2417" s="85">
        <v>5419.7159763313612</v>
      </c>
      <c r="J2417" s="85">
        <v>46866.919745964282</v>
      </c>
      <c r="K2417" t="s">
        <v>491</v>
      </c>
    </row>
    <row r="2418" spans="2:11" x14ac:dyDescent="0.25">
      <c r="B2418">
        <v>2026</v>
      </c>
      <c r="C2418" t="s">
        <v>484</v>
      </c>
      <c r="D2418">
        <v>2</v>
      </c>
      <c r="E2418" t="s">
        <v>89</v>
      </c>
      <c r="F2418">
        <v>23</v>
      </c>
      <c r="G2418" s="85">
        <v>0.73324681550272564</v>
      </c>
      <c r="H2418" s="85">
        <v>23436.224852071005</v>
      </c>
      <c r="I2418" s="85">
        <v>5419.7159763313612</v>
      </c>
      <c r="J2418" s="85">
        <v>17184.537240186903</v>
      </c>
      <c r="K2418" t="s">
        <v>491</v>
      </c>
    </row>
    <row r="2419" spans="2:11" x14ac:dyDescent="0.25">
      <c r="B2419">
        <v>2026</v>
      </c>
      <c r="C2419" t="s">
        <v>485</v>
      </c>
      <c r="D2419">
        <v>1</v>
      </c>
      <c r="E2419" t="s">
        <v>89</v>
      </c>
      <c r="F2419">
        <v>23</v>
      </c>
      <c r="G2419" s="85">
        <v>4.472726233404166</v>
      </c>
      <c r="H2419" s="85">
        <v>23436.224852071005</v>
      </c>
      <c r="I2419" s="85">
        <v>5419.7159763313612</v>
      </c>
      <c r="J2419" s="85">
        <v>104823.81770781665</v>
      </c>
      <c r="K2419" t="s">
        <v>491</v>
      </c>
    </row>
    <row r="2420" spans="2:11" x14ac:dyDescent="0.25">
      <c r="B2420">
        <v>2026</v>
      </c>
      <c r="C2420" t="s">
        <v>485</v>
      </c>
      <c r="D2420">
        <v>2</v>
      </c>
      <c r="E2420" t="s">
        <v>89</v>
      </c>
      <c r="F2420">
        <v>23</v>
      </c>
      <c r="G2420" s="85">
        <v>1.6399996189148611</v>
      </c>
      <c r="H2420" s="85">
        <v>23436.224852071005</v>
      </c>
      <c r="I2420" s="85">
        <v>5419.7159763313612</v>
      </c>
      <c r="J2420" s="85">
        <v>38435.399826199449</v>
      </c>
      <c r="K2420" t="s">
        <v>491</v>
      </c>
    </row>
    <row r="2421" spans="2:11" x14ac:dyDescent="0.25">
      <c r="B2421">
        <v>2026</v>
      </c>
      <c r="C2421" t="s">
        <v>486</v>
      </c>
      <c r="D2421">
        <v>1</v>
      </c>
      <c r="E2421" t="s">
        <v>89</v>
      </c>
      <c r="F2421">
        <v>23</v>
      </c>
      <c r="G2421" s="85">
        <v>5.2509922275819845</v>
      </c>
      <c r="H2421" s="85">
        <v>23436.224852071005</v>
      </c>
      <c r="I2421" s="85">
        <v>5419.7159763313612</v>
      </c>
      <c r="J2421" s="85">
        <v>123063.43454208859</v>
      </c>
      <c r="K2421" t="s">
        <v>491</v>
      </c>
    </row>
    <row r="2422" spans="2:11" x14ac:dyDescent="0.25">
      <c r="B2422">
        <v>2026</v>
      </c>
      <c r="C2422" t="s">
        <v>486</v>
      </c>
      <c r="D2422">
        <v>2</v>
      </c>
      <c r="E2422" t="s">
        <v>89</v>
      </c>
      <c r="F2422">
        <v>23</v>
      </c>
      <c r="G2422" s="85">
        <v>1.9253638167800613</v>
      </c>
      <c r="H2422" s="85">
        <v>23436.224852071005</v>
      </c>
      <c r="I2422" s="85">
        <v>5419.7159763313612</v>
      </c>
      <c r="J2422" s="85">
        <v>45123.259332099158</v>
      </c>
      <c r="K2422" t="s">
        <v>491</v>
      </c>
    </row>
    <row r="2423" spans="2:11" x14ac:dyDescent="0.25">
      <c r="B2423">
        <v>2026</v>
      </c>
      <c r="C2423" t="s">
        <v>487</v>
      </c>
      <c r="D2423">
        <v>1</v>
      </c>
      <c r="E2423" t="s">
        <v>89</v>
      </c>
      <c r="F2423">
        <v>23</v>
      </c>
      <c r="G2423" s="85">
        <v>8.4463080799841794</v>
      </c>
      <c r="H2423" s="85">
        <v>23436.224852071005</v>
      </c>
      <c r="I2423" s="85">
        <v>5419.7159763313612</v>
      </c>
      <c r="J2423" s="85">
        <v>197949.57533237335</v>
      </c>
      <c r="K2423" t="s">
        <v>491</v>
      </c>
    </row>
    <row r="2424" spans="2:11" x14ac:dyDescent="0.25">
      <c r="B2424">
        <v>2026</v>
      </c>
      <c r="C2424" t="s">
        <v>487</v>
      </c>
      <c r="D2424">
        <v>2</v>
      </c>
      <c r="E2424" t="s">
        <v>89</v>
      </c>
      <c r="F2424">
        <v>23</v>
      </c>
      <c r="G2424" s="85">
        <v>3.0969796293275316</v>
      </c>
      <c r="H2424" s="85">
        <v>23436.224852071005</v>
      </c>
      <c r="I2424" s="85">
        <v>5419.7159763313612</v>
      </c>
      <c r="J2424" s="85">
        <v>72581.510955203543</v>
      </c>
      <c r="K2424" t="s">
        <v>491</v>
      </c>
    </row>
    <row r="2425" spans="2:11" x14ac:dyDescent="0.25">
      <c r="B2425">
        <v>2026</v>
      </c>
      <c r="C2425" t="s">
        <v>488</v>
      </c>
      <c r="D2425">
        <v>1</v>
      </c>
      <c r="E2425" t="s">
        <v>89</v>
      </c>
      <c r="F2425">
        <v>23</v>
      </c>
      <c r="G2425" s="85">
        <v>6.4783904681641458</v>
      </c>
      <c r="H2425" s="85">
        <v>23436.224852071005</v>
      </c>
      <c r="I2425" s="85">
        <v>5419.7159763313612</v>
      </c>
      <c r="J2425" s="85">
        <v>151829.01569140848</v>
      </c>
      <c r="K2425" t="s">
        <v>491</v>
      </c>
    </row>
    <row r="2426" spans="2:11" x14ac:dyDescent="0.25">
      <c r="B2426">
        <v>2026</v>
      </c>
      <c r="C2426" t="s">
        <v>488</v>
      </c>
      <c r="D2426">
        <v>2</v>
      </c>
      <c r="E2426" t="s">
        <v>89</v>
      </c>
      <c r="F2426">
        <v>23</v>
      </c>
      <c r="G2426" s="85">
        <v>2.3754098383268536</v>
      </c>
      <c r="H2426" s="85">
        <v>23436.224852071005</v>
      </c>
      <c r="I2426" s="85">
        <v>5419.7159763313612</v>
      </c>
      <c r="J2426" s="85">
        <v>55670.639086849777</v>
      </c>
      <c r="K2426" t="s">
        <v>491</v>
      </c>
    </row>
    <row r="2427" spans="2:11" x14ac:dyDescent="0.25">
      <c r="B2427">
        <v>2026</v>
      </c>
      <c r="C2427" t="s">
        <v>489</v>
      </c>
      <c r="D2427">
        <v>1</v>
      </c>
      <c r="E2427" t="s">
        <v>89</v>
      </c>
      <c r="F2427">
        <v>23</v>
      </c>
      <c r="G2427" s="85">
        <v>6.1112673172490579</v>
      </c>
      <c r="H2427" s="85">
        <v>23436.224852071005</v>
      </c>
      <c r="I2427" s="85">
        <v>5419.7159763313612</v>
      </c>
      <c r="J2427" s="85">
        <v>143225.03497816168</v>
      </c>
      <c r="K2427" t="s">
        <v>491</v>
      </c>
    </row>
    <row r="2428" spans="2:11" x14ac:dyDescent="0.25">
      <c r="B2428">
        <v>2026</v>
      </c>
      <c r="C2428" t="s">
        <v>489</v>
      </c>
      <c r="D2428">
        <v>2</v>
      </c>
      <c r="E2428" t="s">
        <v>89</v>
      </c>
      <c r="F2428">
        <v>23</v>
      </c>
      <c r="G2428" s="85">
        <v>2.2407980163246544</v>
      </c>
      <c r="H2428" s="85">
        <v>23436.224852071005</v>
      </c>
      <c r="I2428" s="85">
        <v>5419.7159763313612</v>
      </c>
      <c r="J2428" s="85">
        <v>52515.846158659275</v>
      </c>
      <c r="K2428" t="s">
        <v>491</v>
      </c>
    </row>
    <row r="2429" spans="2:11" x14ac:dyDescent="0.25">
      <c r="B2429">
        <v>2026</v>
      </c>
      <c r="C2429" t="s">
        <v>490</v>
      </c>
      <c r="D2429">
        <v>1</v>
      </c>
      <c r="E2429" t="s">
        <v>89</v>
      </c>
      <c r="F2429">
        <v>23</v>
      </c>
      <c r="G2429" s="85">
        <v>10.331395354430329</v>
      </c>
      <c r="H2429" s="85">
        <v>23436.224852071005</v>
      </c>
      <c r="I2429" s="85">
        <v>5419.7159763313612</v>
      </c>
      <c r="J2429" s="85">
        <v>242128.90456207102</v>
      </c>
      <c r="K2429" t="s">
        <v>491</v>
      </c>
    </row>
    <row r="2430" spans="2:11" x14ac:dyDescent="0.25">
      <c r="B2430">
        <v>2026</v>
      </c>
      <c r="C2430" t="s">
        <v>490</v>
      </c>
      <c r="D2430">
        <v>2</v>
      </c>
      <c r="E2430" t="s">
        <v>89</v>
      </c>
      <c r="F2430">
        <v>23</v>
      </c>
      <c r="G2430" s="85">
        <v>3.788178296624455</v>
      </c>
      <c r="H2430" s="85">
        <v>23436.224852071005</v>
      </c>
      <c r="I2430" s="85">
        <v>5419.7159763313612</v>
      </c>
      <c r="J2430" s="85">
        <v>88780.598339426069</v>
      </c>
      <c r="K2430" t="s">
        <v>491</v>
      </c>
    </row>
    <row r="2431" spans="2:11" x14ac:dyDescent="0.25">
      <c r="B2431">
        <v>2026</v>
      </c>
      <c r="C2431" t="s">
        <v>479</v>
      </c>
      <c r="D2431">
        <v>1</v>
      </c>
      <c r="E2431" t="s">
        <v>89</v>
      </c>
      <c r="F2431">
        <v>17</v>
      </c>
      <c r="G2431" s="85">
        <v>1.3914322851598502</v>
      </c>
      <c r="H2431" s="85">
        <v>23436.224852071005</v>
      </c>
      <c r="I2431" s="85">
        <v>5419.7159763313612</v>
      </c>
      <c r="J2431" s="85">
        <v>32609.919901437232</v>
      </c>
      <c r="K2431" t="s">
        <v>491</v>
      </c>
    </row>
    <row r="2432" spans="2:11" x14ac:dyDescent="0.25">
      <c r="B2432">
        <v>2026</v>
      </c>
      <c r="C2432" t="s">
        <v>479</v>
      </c>
      <c r="D2432">
        <v>2</v>
      </c>
      <c r="E2432" t="s">
        <v>89</v>
      </c>
      <c r="F2432">
        <v>17</v>
      </c>
      <c r="G2432" s="85">
        <v>1.718828116962168</v>
      </c>
      <c r="H2432" s="85">
        <v>23436.224852071005</v>
      </c>
      <c r="I2432" s="85">
        <v>5419.7159763313612</v>
      </c>
      <c r="J2432" s="85">
        <v>40282.842231187169</v>
      </c>
      <c r="K2432" t="s">
        <v>491</v>
      </c>
    </row>
    <row r="2433" spans="2:11" x14ac:dyDescent="0.25">
      <c r="B2433">
        <v>2026</v>
      </c>
      <c r="C2433" t="s">
        <v>480</v>
      </c>
      <c r="D2433">
        <v>1</v>
      </c>
      <c r="E2433" t="s">
        <v>89</v>
      </c>
      <c r="F2433">
        <v>17</v>
      </c>
      <c r="G2433" s="85">
        <v>1.4227217951605926</v>
      </c>
      <c r="H2433" s="85">
        <v>23436.224852071005</v>
      </c>
      <c r="I2433" s="85">
        <v>5419.7159763313612</v>
      </c>
      <c r="J2433" s="85">
        <v>33343.227893325755</v>
      </c>
      <c r="K2433" t="s">
        <v>491</v>
      </c>
    </row>
    <row r="2434" spans="2:11" x14ac:dyDescent="0.25">
      <c r="B2434">
        <v>2026</v>
      </c>
      <c r="C2434" t="s">
        <v>480</v>
      </c>
      <c r="D2434">
        <v>2</v>
      </c>
      <c r="E2434" t="s">
        <v>89</v>
      </c>
      <c r="F2434">
        <v>17</v>
      </c>
      <c r="G2434" s="85">
        <v>1.7574798646101439</v>
      </c>
      <c r="H2434" s="85">
        <v>23436.224852071005</v>
      </c>
      <c r="I2434" s="85">
        <v>5419.7159763313612</v>
      </c>
      <c r="J2434" s="85">
        <v>41188.693279990643</v>
      </c>
      <c r="K2434" t="s">
        <v>491</v>
      </c>
    </row>
    <row r="2435" spans="2:11" x14ac:dyDescent="0.25">
      <c r="B2435">
        <v>2026</v>
      </c>
      <c r="C2435" t="s">
        <v>481</v>
      </c>
      <c r="D2435">
        <v>1</v>
      </c>
      <c r="E2435" t="s">
        <v>89</v>
      </c>
      <c r="F2435">
        <v>17</v>
      </c>
      <c r="G2435" s="85">
        <v>1.4540113051613353</v>
      </c>
      <c r="H2435" s="85">
        <v>23436.224852071005</v>
      </c>
      <c r="I2435" s="85">
        <v>5419.7159763313612</v>
      </c>
      <c r="J2435" s="85">
        <v>34076.535885214282</v>
      </c>
      <c r="K2435" t="s">
        <v>491</v>
      </c>
    </row>
    <row r="2436" spans="2:11" x14ac:dyDescent="0.25">
      <c r="B2436">
        <v>2026</v>
      </c>
      <c r="C2436" t="s">
        <v>481</v>
      </c>
      <c r="D2436">
        <v>2</v>
      </c>
      <c r="E2436" t="s">
        <v>89</v>
      </c>
      <c r="F2436">
        <v>17</v>
      </c>
      <c r="G2436" s="85">
        <v>1.7961316122581201</v>
      </c>
      <c r="H2436" s="85">
        <v>23436.224852071005</v>
      </c>
      <c r="I2436" s="85">
        <v>5419.7159763313612</v>
      </c>
      <c r="J2436" s="85">
        <v>42094.544328794116</v>
      </c>
      <c r="K2436" t="s">
        <v>491</v>
      </c>
    </row>
    <row r="2437" spans="2:11" x14ac:dyDescent="0.25">
      <c r="B2437">
        <v>2026</v>
      </c>
      <c r="C2437" t="s">
        <v>482</v>
      </c>
      <c r="D2437">
        <v>1</v>
      </c>
      <c r="E2437" t="s">
        <v>89</v>
      </c>
      <c r="F2437">
        <v>17</v>
      </c>
      <c r="G2437" s="85">
        <v>1.4853008151620781</v>
      </c>
      <c r="H2437" s="85">
        <v>23436.224852071005</v>
      </c>
      <c r="I2437" s="85">
        <v>5419.7159763313612</v>
      </c>
      <c r="J2437" s="85">
        <v>34809.843877102816</v>
      </c>
      <c r="K2437" t="s">
        <v>491</v>
      </c>
    </row>
    <row r="2438" spans="2:11" x14ac:dyDescent="0.25">
      <c r="B2438">
        <v>2026</v>
      </c>
      <c r="C2438" t="s">
        <v>482</v>
      </c>
      <c r="D2438">
        <v>2</v>
      </c>
      <c r="E2438" t="s">
        <v>89</v>
      </c>
      <c r="F2438">
        <v>17</v>
      </c>
      <c r="G2438" s="85">
        <v>1.8347833599060965</v>
      </c>
      <c r="H2438" s="85">
        <v>23436.224852071005</v>
      </c>
      <c r="I2438" s="85">
        <v>5419.7159763313612</v>
      </c>
      <c r="J2438" s="85">
        <v>43000.395377597597</v>
      </c>
      <c r="K2438" t="s">
        <v>491</v>
      </c>
    </row>
    <row r="2439" spans="2:11" x14ac:dyDescent="0.25">
      <c r="B2439">
        <v>2026</v>
      </c>
      <c r="C2439" t="s">
        <v>483</v>
      </c>
      <c r="D2439">
        <v>1</v>
      </c>
      <c r="E2439" t="s">
        <v>89</v>
      </c>
      <c r="F2439">
        <v>17</v>
      </c>
      <c r="G2439" s="85">
        <v>1.5165903251628208</v>
      </c>
      <c r="H2439" s="85">
        <v>23436.224852071005</v>
      </c>
      <c r="I2439" s="85">
        <v>5419.7159763313612</v>
      </c>
      <c r="J2439" s="85">
        <v>35543.15186899135</v>
      </c>
      <c r="K2439" t="s">
        <v>491</v>
      </c>
    </row>
    <row r="2440" spans="2:11" x14ac:dyDescent="0.25">
      <c r="B2440">
        <v>2026</v>
      </c>
      <c r="C2440" t="s">
        <v>483</v>
      </c>
      <c r="D2440">
        <v>2</v>
      </c>
      <c r="E2440" t="s">
        <v>89</v>
      </c>
      <c r="F2440">
        <v>17</v>
      </c>
      <c r="G2440" s="85">
        <v>1.8734351075540727</v>
      </c>
      <c r="H2440" s="85">
        <v>23436.224852071005</v>
      </c>
      <c r="I2440" s="85">
        <v>5419.7159763313612</v>
      </c>
      <c r="J2440" s="85">
        <v>43906.246426401078</v>
      </c>
      <c r="K2440" t="s">
        <v>491</v>
      </c>
    </row>
    <row r="2441" spans="2:11" x14ac:dyDescent="0.25">
      <c r="B2441">
        <v>2026</v>
      </c>
      <c r="C2441" t="s">
        <v>484</v>
      </c>
      <c r="D2441">
        <v>1</v>
      </c>
      <c r="E2441" t="s">
        <v>89</v>
      </c>
      <c r="F2441">
        <v>17</v>
      </c>
      <c r="G2441" s="85">
        <v>1.547879835163563</v>
      </c>
      <c r="H2441" s="85">
        <v>23436.224852071005</v>
      </c>
      <c r="I2441" s="85">
        <v>5419.7159763313612</v>
      </c>
      <c r="J2441" s="85">
        <v>36276.45986087987</v>
      </c>
      <c r="K2441" t="s">
        <v>491</v>
      </c>
    </row>
    <row r="2442" spans="2:11" x14ac:dyDescent="0.25">
      <c r="B2442">
        <v>2026</v>
      </c>
      <c r="C2442" t="s">
        <v>484</v>
      </c>
      <c r="D2442">
        <v>2</v>
      </c>
      <c r="E2442" t="s">
        <v>89</v>
      </c>
      <c r="F2442">
        <v>17</v>
      </c>
      <c r="G2442" s="85">
        <v>1.9120868552020485</v>
      </c>
      <c r="H2442" s="85">
        <v>23436.224852071005</v>
      </c>
      <c r="I2442" s="85">
        <v>5419.7159763313612</v>
      </c>
      <c r="J2442" s="85">
        <v>44812.097475204544</v>
      </c>
      <c r="K2442" t="s">
        <v>491</v>
      </c>
    </row>
    <row r="2443" spans="2:11" x14ac:dyDescent="0.25">
      <c r="B2443">
        <v>2026</v>
      </c>
      <c r="C2443" t="s">
        <v>485</v>
      </c>
      <c r="D2443">
        <v>1</v>
      </c>
      <c r="E2443" t="s">
        <v>89</v>
      </c>
      <c r="F2443">
        <v>17</v>
      </c>
      <c r="G2443" s="85">
        <v>1.5791693451643058</v>
      </c>
      <c r="H2443" s="85">
        <v>23436.224852071005</v>
      </c>
      <c r="I2443" s="85">
        <v>5419.7159763313612</v>
      </c>
      <c r="J2443" s="85">
        <v>37009.767852768404</v>
      </c>
      <c r="K2443" t="s">
        <v>491</v>
      </c>
    </row>
    <row r="2444" spans="2:11" x14ac:dyDescent="0.25">
      <c r="B2444">
        <v>2026</v>
      </c>
      <c r="C2444" t="s">
        <v>485</v>
      </c>
      <c r="D2444">
        <v>2</v>
      </c>
      <c r="E2444" t="s">
        <v>89</v>
      </c>
      <c r="F2444">
        <v>17</v>
      </c>
      <c r="G2444" s="85">
        <v>1.9507386028500249</v>
      </c>
      <c r="H2444" s="85">
        <v>23436.224852071005</v>
      </c>
      <c r="I2444" s="85">
        <v>5419.7159763313612</v>
      </c>
      <c r="J2444" s="85">
        <v>45717.948524008025</v>
      </c>
      <c r="K2444" t="s">
        <v>491</v>
      </c>
    </row>
    <row r="2445" spans="2:11" x14ac:dyDescent="0.25">
      <c r="B2445">
        <v>2026</v>
      </c>
      <c r="C2445" t="s">
        <v>486</v>
      </c>
      <c r="D2445">
        <v>1</v>
      </c>
      <c r="E2445" t="s">
        <v>89</v>
      </c>
      <c r="F2445">
        <v>17</v>
      </c>
      <c r="G2445" s="85">
        <v>1.6104588551650485</v>
      </c>
      <c r="H2445" s="85">
        <v>23436.224852071005</v>
      </c>
      <c r="I2445" s="85">
        <v>5419.7159763313612</v>
      </c>
      <c r="J2445" s="85">
        <v>37743.075844656931</v>
      </c>
      <c r="K2445" t="s">
        <v>491</v>
      </c>
    </row>
    <row r="2446" spans="2:11" x14ac:dyDescent="0.25">
      <c r="B2446">
        <v>2026</v>
      </c>
      <c r="C2446" t="s">
        <v>486</v>
      </c>
      <c r="D2446">
        <v>2</v>
      </c>
      <c r="E2446" t="s">
        <v>89</v>
      </c>
      <c r="F2446">
        <v>17</v>
      </c>
      <c r="G2446" s="85">
        <v>1.9893903504980011</v>
      </c>
      <c r="H2446" s="85">
        <v>23436.224852071005</v>
      </c>
      <c r="I2446" s="85">
        <v>5419.7159763313612</v>
      </c>
      <c r="J2446" s="85">
        <v>46623.799572811498</v>
      </c>
      <c r="K2446" t="s">
        <v>491</v>
      </c>
    </row>
    <row r="2447" spans="2:11" x14ac:dyDescent="0.25">
      <c r="B2447">
        <v>2026</v>
      </c>
      <c r="C2447" t="s">
        <v>487</v>
      </c>
      <c r="D2447">
        <v>1</v>
      </c>
      <c r="E2447" t="s">
        <v>89</v>
      </c>
      <c r="F2447">
        <v>17</v>
      </c>
      <c r="G2447" s="85">
        <v>1.6417483651657909</v>
      </c>
      <c r="H2447" s="85">
        <v>23436.224852071005</v>
      </c>
      <c r="I2447" s="85">
        <v>5419.7159763313612</v>
      </c>
      <c r="J2447" s="85">
        <v>38476.38383654545</v>
      </c>
      <c r="K2447" t="s">
        <v>491</v>
      </c>
    </row>
    <row r="2448" spans="2:11" x14ac:dyDescent="0.25">
      <c r="B2448">
        <v>2026</v>
      </c>
      <c r="C2448" t="s">
        <v>487</v>
      </c>
      <c r="D2448">
        <v>2</v>
      </c>
      <c r="E2448" t="s">
        <v>89</v>
      </c>
      <c r="F2448">
        <v>17</v>
      </c>
      <c r="G2448" s="85">
        <v>2.0280420981459768</v>
      </c>
      <c r="H2448" s="85">
        <v>23436.224852071005</v>
      </c>
      <c r="I2448" s="85">
        <v>5419.7159763313612</v>
      </c>
      <c r="J2448" s="85">
        <v>47529.650621614965</v>
      </c>
      <c r="K2448" t="s">
        <v>491</v>
      </c>
    </row>
    <row r="2449" spans="2:11" x14ac:dyDescent="0.25">
      <c r="B2449">
        <v>2026</v>
      </c>
      <c r="C2449" t="s">
        <v>488</v>
      </c>
      <c r="D2449">
        <v>1</v>
      </c>
      <c r="E2449" t="s">
        <v>89</v>
      </c>
      <c r="F2449">
        <v>17</v>
      </c>
      <c r="G2449" s="85">
        <v>1.6730378751665338</v>
      </c>
      <c r="H2449" s="85">
        <v>23436.224852071005</v>
      </c>
      <c r="I2449" s="85">
        <v>5419.7159763313612</v>
      </c>
      <c r="J2449" s="85">
        <v>39209.691828433984</v>
      </c>
      <c r="K2449" t="s">
        <v>491</v>
      </c>
    </row>
    <row r="2450" spans="2:11" x14ac:dyDescent="0.25">
      <c r="B2450">
        <v>2026</v>
      </c>
      <c r="C2450" t="s">
        <v>488</v>
      </c>
      <c r="D2450">
        <v>2</v>
      </c>
      <c r="E2450" t="s">
        <v>89</v>
      </c>
      <c r="F2450">
        <v>17</v>
      </c>
      <c r="G2450" s="85">
        <v>2.0666938457939534</v>
      </c>
      <c r="H2450" s="85">
        <v>23436.224852071005</v>
      </c>
      <c r="I2450" s="85">
        <v>5419.7159763313612</v>
      </c>
      <c r="J2450" s="85">
        <v>48435.501670418453</v>
      </c>
      <c r="K2450" t="s">
        <v>491</v>
      </c>
    </row>
    <row r="2451" spans="2:11" x14ac:dyDescent="0.25">
      <c r="B2451">
        <v>2026</v>
      </c>
      <c r="C2451" t="s">
        <v>489</v>
      </c>
      <c r="D2451">
        <v>1</v>
      </c>
      <c r="E2451" t="s">
        <v>89</v>
      </c>
      <c r="F2451">
        <v>17</v>
      </c>
      <c r="G2451" s="85">
        <v>1.7043273851672764</v>
      </c>
      <c r="H2451" s="85">
        <v>23436.224852071005</v>
      </c>
      <c r="I2451" s="85">
        <v>5419.7159763313612</v>
      </c>
      <c r="J2451" s="85">
        <v>39942.999820322519</v>
      </c>
      <c r="K2451" t="s">
        <v>491</v>
      </c>
    </row>
    <row r="2452" spans="2:11" x14ac:dyDescent="0.25">
      <c r="B2452">
        <v>2026</v>
      </c>
      <c r="C2452" t="s">
        <v>489</v>
      </c>
      <c r="D2452">
        <v>2</v>
      </c>
      <c r="E2452" t="s">
        <v>89</v>
      </c>
      <c r="F2452">
        <v>17</v>
      </c>
      <c r="G2452" s="85">
        <v>2.1053455934419296</v>
      </c>
      <c r="H2452" s="85">
        <v>23436.224852071005</v>
      </c>
      <c r="I2452" s="85">
        <v>5419.7159763313612</v>
      </c>
      <c r="J2452" s="85">
        <v>49341.352719221934</v>
      </c>
      <c r="K2452" t="s">
        <v>491</v>
      </c>
    </row>
    <row r="2453" spans="2:11" x14ac:dyDescent="0.25">
      <c r="B2453">
        <v>2026</v>
      </c>
      <c r="C2453" t="s">
        <v>490</v>
      </c>
      <c r="D2453">
        <v>1</v>
      </c>
      <c r="E2453" t="s">
        <v>89</v>
      </c>
      <c r="F2453">
        <v>17</v>
      </c>
      <c r="G2453" s="85">
        <v>1.7356168951680186</v>
      </c>
      <c r="H2453" s="85">
        <v>23436.224852071005</v>
      </c>
      <c r="I2453" s="85">
        <v>5419.7159763313612</v>
      </c>
      <c r="J2453" s="85">
        <v>40676.307812211038</v>
      </c>
      <c r="K2453" t="s">
        <v>491</v>
      </c>
    </row>
    <row r="2454" spans="2:11" x14ac:dyDescent="0.25">
      <c r="B2454">
        <v>2026</v>
      </c>
      <c r="C2454" t="s">
        <v>490</v>
      </c>
      <c r="D2454">
        <v>2</v>
      </c>
      <c r="E2454" t="s">
        <v>89</v>
      </c>
      <c r="F2454">
        <v>17</v>
      </c>
      <c r="G2454" s="85">
        <v>2.1439973410899054</v>
      </c>
      <c r="H2454" s="85">
        <v>23436.224852071005</v>
      </c>
      <c r="I2454" s="85">
        <v>5419.7159763313612</v>
      </c>
      <c r="J2454" s="85">
        <v>50247.2037680254</v>
      </c>
      <c r="K2454" t="s">
        <v>491</v>
      </c>
    </row>
    <row r="2455" spans="2:11" x14ac:dyDescent="0.25">
      <c r="B2455">
        <v>2026</v>
      </c>
      <c r="C2455" t="s">
        <v>479</v>
      </c>
      <c r="D2455">
        <v>1</v>
      </c>
      <c r="E2455" t="s">
        <v>89</v>
      </c>
      <c r="F2455">
        <v>7</v>
      </c>
      <c r="G2455" s="85">
        <v>1.6074681732850578</v>
      </c>
      <c r="H2455" s="85">
        <v>23436.224852071005</v>
      </c>
      <c r="I2455" s="85">
        <v>5419.7159763313612</v>
      </c>
      <c r="J2455" s="85">
        <v>37672.985551656449</v>
      </c>
      <c r="K2455" t="s">
        <v>491</v>
      </c>
    </row>
    <row r="2456" spans="2:11" x14ac:dyDescent="0.25">
      <c r="B2456">
        <v>2026</v>
      </c>
      <c r="C2456" t="s">
        <v>479</v>
      </c>
      <c r="D2456">
        <v>2</v>
      </c>
      <c r="E2456" t="s">
        <v>89</v>
      </c>
      <c r="F2456">
        <v>7</v>
      </c>
      <c r="G2456" s="85">
        <v>0</v>
      </c>
      <c r="H2456" s="85">
        <v>23436.224852071005</v>
      </c>
      <c r="I2456" s="85">
        <v>5419.7159763313612</v>
      </c>
      <c r="J2456" s="85">
        <v>0</v>
      </c>
      <c r="K2456" t="s">
        <v>491</v>
      </c>
    </row>
    <row r="2457" spans="2:11" x14ac:dyDescent="0.25">
      <c r="B2457">
        <v>2026</v>
      </c>
      <c r="C2457" t="s">
        <v>480</v>
      </c>
      <c r="D2457">
        <v>1</v>
      </c>
      <c r="E2457" t="s">
        <v>89</v>
      </c>
      <c r="F2457">
        <v>7</v>
      </c>
      <c r="G2457" s="85">
        <v>1.615558801221747</v>
      </c>
      <c r="H2457" s="85">
        <v>23436.224852071005</v>
      </c>
      <c r="I2457" s="85">
        <v>5419.7159763313612</v>
      </c>
      <c r="J2457" s="85">
        <v>37862.59932717515</v>
      </c>
      <c r="K2457" t="s">
        <v>491</v>
      </c>
    </row>
    <row r="2458" spans="2:11" x14ac:dyDescent="0.25">
      <c r="B2458">
        <v>2026</v>
      </c>
      <c r="C2458" t="s">
        <v>480</v>
      </c>
      <c r="D2458">
        <v>2</v>
      </c>
      <c r="E2458" t="s">
        <v>89</v>
      </c>
      <c r="F2458">
        <v>7</v>
      </c>
      <c r="G2458" s="85">
        <v>0</v>
      </c>
      <c r="H2458" s="85">
        <v>23436.224852071005</v>
      </c>
      <c r="I2458" s="85">
        <v>5419.7159763313612</v>
      </c>
      <c r="J2458" s="85">
        <v>0</v>
      </c>
      <c r="K2458" t="s">
        <v>491</v>
      </c>
    </row>
    <row r="2459" spans="2:11" x14ac:dyDescent="0.25">
      <c r="B2459">
        <v>2026</v>
      </c>
      <c r="C2459" t="s">
        <v>481</v>
      </c>
      <c r="D2459">
        <v>1</v>
      </c>
      <c r="E2459" t="s">
        <v>89</v>
      </c>
      <c r="F2459">
        <v>7</v>
      </c>
      <c r="G2459" s="85">
        <v>1.6236494291584287</v>
      </c>
      <c r="H2459" s="85">
        <v>23436.224852071005</v>
      </c>
      <c r="I2459" s="85">
        <v>5419.7159763313612</v>
      </c>
      <c r="J2459" s="85">
        <v>38052.213102693669</v>
      </c>
      <c r="K2459" t="s">
        <v>491</v>
      </c>
    </row>
    <row r="2460" spans="2:11" x14ac:dyDescent="0.25">
      <c r="B2460">
        <v>2026</v>
      </c>
      <c r="C2460" t="s">
        <v>481</v>
      </c>
      <c r="D2460">
        <v>2</v>
      </c>
      <c r="E2460" t="s">
        <v>89</v>
      </c>
      <c r="F2460">
        <v>7</v>
      </c>
      <c r="G2460" s="85">
        <v>0</v>
      </c>
      <c r="H2460" s="85">
        <v>23436.224852071005</v>
      </c>
      <c r="I2460" s="85">
        <v>5419.7159763313612</v>
      </c>
      <c r="J2460" s="85">
        <v>0</v>
      </c>
      <c r="K2460" t="s">
        <v>491</v>
      </c>
    </row>
    <row r="2461" spans="2:11" x14ac:dyDescent="0.25">
      <c r="B2461">
        <v>2026</v>
      </c>
      <c r="C2461" t="s">
        <v>482</v>
      </c>
      <c r="D2461">
        <v>1</v>
      </c>
      <c r="E2461" t="s">
        <v>89</v>
      </c>
      <c r="F2461">
        <v>7</v>
      </c>
      <c r="G2461" s="85">
        <v>1.6317400570951179</v>
      </c>
      <c r="H2461" s="85">
        <v>23436.224852071005</v>
      </c>
      <c r="I2461" s="85">
        <v>5419.7159763313612</v>
      </c>
      <c r="J2461" s="85">
        <v>38241.826878212363</v>
      </c>
      <c r="K2461" t="s">
        <v>491</v>
      </c>
    </row>
    <row r="2462" spans="2:11" x14ac:dyDescent="0.25">
      <c r="B2462">
        <v>2026</v>
      </c>
      <c r="C2462" t="s">
        <v>482</v>
      </c>
      <c r="D2462">
        <v>2</v>
      </c>
      <c r="E2462" t="s">
        <v>89</v>
      </c>
      <c r="F2462">
        <v>7</v>
      </c>
      <c r="G2462" s="85">
        <v>0</v>
      </c>
      <c r="H2462" s="85">
        <v>23436.224852071005</v>
      </c>
      <c r="I2462" s="85">
        <v>5419.7159763313612</v>
      </c>
      <c r="J2462" s="85">
        <v>0</v>
      </c>
      <c r="K2462" t="s">
        <v>491</v>
      </c>
    </row>
    <row r="2463" spans="2:11" x14ac:dyDescent="0.25">
      <c r="B2463">
        <v>2026</v>
      </c>
      <c r="C2463" t="s">
        <v>483</v>
      </c>
      <c r="D2463">
        <v>1</v>
      </c>
      <c r="E2463" t="s">
        <v>89</v>
      </c>
      <c r="F2463">
        <v>7</v>
      </c>
      <c r="G2463" s="85">
        <v>1.6398306850317994</v>
      </c>
      <c r="H2463" s="85">
        <v>23436.224852071005</v>
      </c>
      <c r="I2463" s="85">
        <v>5419.7159763313612</v>
      </c>
      <c r="J2463" s="85">
        <v>38431.440653730875</v>
      </c>
      <c r="K2463" t="s">
        <v>491</v>
      </c>
    </row>
    <row r="2464" spans="2:11" x14ac:dyDescent="0.25">
      <c r="B2464">
        <v>2026</v>
      </c>
      <c r="C2464" t="s">
        <v>483</v>
      </c>
      <c r="D2464">
        <v>2</v>
      </c>
      <c r="E2464" t="s">
        <v>89</v>
      </c>
      <c r="F2464">
        <v>7</v>
      </c>
      <c r="G2464" s="85">
        <v>0</v>
      </c>
      <c r="H2464" s="85">
        <v>23436.224852071005</v>
      </c>
      <c r="I2464" s="85">
        <v>5419.7159763313612</v>
      </c>
      <c r="J2464" s="85">
        <v>0</v>
      </c>
      <c r="K2464" t="s">
        <v>491</v>
      </c>
    </row>
    <row r="2465" spans="2:11" x14ac:dyDescent="0.25">
      <c r="B2465">
        <v>2026</v>
      </c>
      <c r="C2465" t="s">
        <v>484</v>
      </c>
      <c r="D2465">
        <v>1</v>
      </c>
      <c r="E2465" t="s">
        <v>89</v>
      </c>
      <c r="F2465">
        <v>7</v>
      </c>
      <c r="G2465" s="85">
        <v>1.6479213129684891</v>
      </c>
      <c r="H2465" s="85">
        <v>23436.224852071005</v>
      </c>
      <c r="I2465" s="85">
        <v>5419.7159763313612</v>
      </c>
      <c r="J2465" s="85">
        <v>38621.054429249583</v>
      </c>
      <c r="K2465" t="s">
        <v>491</v>
      </c>
    </row>
    <row r="2466" spans="2:11" x14ac:dyDescent="0.25">
      <c r="B2466">
        <v>2026</v>
      </c>
      <c r="C2466" t="s">
        <v>484</v>
      </c>
      <c r="D2466">
        <v>2</v>
      </c>
      <c r="E2466" t="s">
        <v>89</v>
      </c>
      <c r="F2466">
        <v>7</v>
      </c>
      <c r="G2466" s="85">
        <v>0</v>
      </c>
      <c r="H2466" s="85">
        <v>23436.224852071005</v>
      </c>
      <c r="I2466" s="85">
        <v>5419.7159763313612</v>
      </c>
      <c r="J2466" s="85">
        <v>0</v>
      </c>
      <c r="K2466" t="s">
        <v>491</v>
      </c>
    </row>
    <row r="2467" spans="2:11" x14ac:dyDescent="0.25">
      <c r="B2467">
        <v>2026</v>
      </c>
      <c r="C2467" t="s">
        <v>485</v>
      </c>
      <c r="D2467">
        <v>1</v>
      </c>
      <c r="E2467" t="s">
        <v>89</v>
      </c>
      <c r="F2467">
        <v>7</v>
      </c>
      <c r="G2467" s="85">
        <v>1.6560119409051703</v>
      </c>
      <c r="H2467" s="85">
        <v>23436.224852071005</v>
      </c>
      <c r="I2467" s="85">
        <v>5419.7159763313612</v>
      </c>
      <c r="J2467" s="85">
        <v>38810.668204768095</v>
      </c>
      <c r="K2467" t="s">
        <v>491</v>
      </c>
    </row>
    <row r="2468" spans="2:11" x14ac:dyDescent="0.25">
      <c r="B2468">
        <v>2026</v>
      </c>
      <c r="C2468" t="s">
        <v>485</v>
      </c>
      <c r="D2468">
        <v>2</v>
      </c>
      <c r="E2468" t="s">
        <v>89</v>
      </c>
      <c r="F2468">
        <v>7</v>
      </c>
      <c r="G2468" s="85">
        <v>0</v>
      </c>
      <c r="H2468" s="85">
        <v>23436.224852071005</v>
      </c>
      <c r="I2468" s="85">
        <v>5419.7159763313612</v>
      </c>
      <c r="J2468" s="85">
        <v>0</v>
      </c>
      <c r="K2468" t="s">
        <v>491</v>
      </c>
    </row>
    <row r="2469" spans="2:11" x14ac:dyDescent="0.25">
      <c r="B2469">
        <v>2026</v>
      </c>
      <c r="C2469" t="s">
        <v>486</v>
      </c>
      <c r="D2469">
        <v>1</v>
      </c>
      <c r="E2469" t="s">
        <v>89</v>
      </c>
      <c r="F2469">
        <v>7</v>
      </c>
      <c r="G2469" s="85">
        <v>1.66410256884186</v>
      </c>
      <c r="H2469" s="85">
        <v>23436.224852071005</v>
      </c>
      <c r="I2469" s="85">
        <v>5419.7159763313612</v>
      </c>
      <c r="J2469" s="85">
        <v>39000.281980286803</v>
      </c>
      <c r="K2469" t="s">
        <v>491</v>
      </c>
    </row>
    <row r="2470" spans="2:11" x14ac:dyDescent="0.25">
      <c r="B2470">
        <v>2026</v>
      </c>
      <c r="C2470" t="s">
        <v>486</v>
      </c>
      <c r="D2470">
        <v>2</v>
      </c>
      <c r="E2470" t="s">
        <v>89</v>
      </c>
      <c r="F2470">
        <v>7</v>
      </c>
      <c r="G2470" s="85">
        <v>0</v>
      </c>
      <c r="H2470" s="85">
        <v>23436.224852071005</v>
      </c>
      <c r="I2470" s="85">
        <v>5419.7159763313612</v>
      </c>
      <c r="J2470" s="85">
        <v>0</v>
      </c>
      <c r="K2470" t="s">
        <v>491</v>
      </c>
    </row>
    <row r="2471" spans="2:11" x14ac:dyDescent="0.25">
      <c r="B2471">
        <v>2026</v>
      </c>
      <c r="C2471" t="s">
        <v>487</v>
      </c>
      <c r="D2471">
        <v>1</v>
      </c>
      <c r="E2471" t="s">
        <v>89</v>
      </c>
      <c r="F2471">
        <v>7</v>
      </c>
      <c r="G2471" s="85">
        <v>1.6721931967785413</v>
      </c>
      <c r="H2471" s="85">
        <v>23436.224852071005</v>
      </c>
      <c r="I2471" s="85">
        <v>5419.7159763313612</v>
      </c>
      <c r="J2471" s="85">
        <v>39189.895755805308</v>
      </c>
      <c r="K2471" t="s">
        <v>491</v>
      </c>
    </row>
    <row r="2472" spans="2:11" x14ac:dyDescent="0.25">
      <c r="B2472">
        <v>2026</v>
      </c>
      <c r="C2472" t="s">
        <v>487</v>
      </c>
      <c r="D2472">
        <v>2</v>
      </c>
      <c r="E2472" t="s">
        <v>89</v>
      </c>
      <c r="F2472">
        <v>7</v>
      </c>
      <c r="G2472" s="85">
        <v>0</v>
      </c>
      <c r="H2472" s="85">
        <v>23436.224852071005</v>
      </c>
      <c r="I2472" s="85">
        <v>5419.7159763313612</v>
      </c>
      <c r="J2472" s="85">
        <v>0</v>
      </c>
      <c r="K2472" t="s">
        <v>491</v>
      </c>
    </row>
    <row r="2473" spans="2:11" x14ac:dyDescent="0.25">
      <c r="B2473">
        <v>2026</v>
      </c>
      <c r="C2473" t="s">
        <v>488</v>
      </c>
      <c r="D2473">
        <v>1</v>
      </c>
      <c r="E2473" t="s">
        <v>89</v>
      </c>
      <c r="F2473">
        <v>7</v>
      </c>
      <c r="G2473" s="85">
        <v>1.6802838247152307</v>
      </c>
      <c r="H2473" s="85">
        <v>23436.224852071005</v>
      </c>
      <c r="I2473" s="85">
        <v>5419.7159763313612</v>
      </c>
      <c r="J2473" s="85">
        <v>39379.509531324009</v>
      </c>
      <c r="K2473" t="s">
        <v>491</v>
      </c>
    </row>
    <row r="2474" spans="2:11" x14ac:dyDescent="0.25">
      <c r="B2474">
        <v>2026</v>
      </c>
      <c r="C2474" t="s">
        <v>488</v>
      </c>
      <c r="D2474">
        <v>2</v>
      </c>
      <c r="E2474" t="s">
        <v>89</v>
      </c>
      <c r="F2474">
        <v>7</v>
      </c>
      <c r="G2474" s="85">
        <v>0</v>
      </c>
      <c r="H2474" s="85">
        <v>23436.224852071005</v>
      </c>
      <c r="I2474" s="85">
        <v>5419.7159763313612</v>
      </c>
      <c r="J2474" s="85">
        <v>0</v>
      </c>
      <c r="K2474" t="s">
        <v>491</v>
      </c>
    </row>
    <row r="2475" spans="2:11" x14ac:dyDescent="0.25">
      <c r="B2475">
        <v>2026</v>
      </c>
      <c r="C2475" t="s">
        <v>489</v>
      </c>
      <c r="D2475">
        <v>1</v>
      </c>
      <c r="E2475" t="s">
        <v>89</v>
      </c>
      <c r="F2475">
        <v>7</v>
      </c>
      <c r="G2475" s="85">
        <v>1.6883744526519122</v>
      </c>
      <c r="H2475" s="85">
        <v>23436.224852071005</v>
      </c>
      <c r="I2475" s="85">
        <v>5419.7159763313612</v>
      </c>
      <c r="J2475" s="85">
        <v>39569.123306842528</v>
      </c>
      <c r="K2475" t="s">
        <v>491</v>
      </c>
    </row>
    <row r="2476" spans="2:11" x14ac:dyDescent="0.25">
      <c r="B2476">
        <v>2026</v>
      </c>
      <c r="C2476" t="s">
        <v>489</v>
      </c>
      <c r="D2476">
        <v>2</v>
      </c>
      <c r="E2476" t="s">
        <v>89</v>
      </c>
      <c r="F2476">
        <v>7</v>
      </c>
      <c r="G2476" s="85">
        <v>0</v>
      </c>
      <c r="H2476" s="85">
        <v>23436.224852071005</v>
      </c>
      <c r="I2476" s="85">
        <v>5419.7159763313612</v>
      </c>
      <c r="J2476" s="85">
        <v>0</v>
      </c>
      <c r="K2476" t="s">
        <v>491</v>
      </c>
    </row>
    <row r="2477" spans="2:11" x14ac:dyDescent="0.25">
      <c r="B2477">
        <v>2026</v>
      </c>
      <c r="C2477" t="s">
        <v>490</v>
      </c>
      <c r="D2477">
        <v>1</v>
      </c>
      <c r="E2477" t="s">
        <v>89</v>
      </c>
      <c r="F2477">
        <v>7</v>
      </c>
      <c r="G2477" s="85">
        <v>1.6964650805886019</v>
      </c>
      <c r="H2477" s="85">
        <v>23436.224852071005</v>
      </c>
      <c r="I2477" s="85">
        <v>5419.7159763313612</v>
      </c>
      <c r="J2477" s="85">
        <v>39758.737082361236</v>
      </c>
      <c r="K2477" t="s">
        <v>491</v>
      </c>
    </row>
    <row r="2478" spans="2:11" x14ac:dyDescent="0.25">
      <c r="B2478">
        <v>2026</v>
      </c>
      <c r="C2478" t="s">
        <v>490</v>
      </c>
      <c r="D2478">
        <v>2</v>
      </c>
      <c r="E2478" t="s">
        <v>89</v>
      </c>
      <c r="F2478">
        <v>7</v>
      </c>
      <c r="G2478" s="85">
        <v>0</v>
      </c>
      <c r="H2478" s="85">
        <v>23436.224852071005</v>
      </c>
      <c r="I2478" s="85">
        <v>5419.7159763313612</v>
      </c>
      <c r="J2478" s="85">
        <v>0</v>
      </c>
      <c r="K2478" t="s">
        <v>491</v>
      </c>
    </row>
    <row r="2479" spans="2:11" x14ac:dyDescent="0.25">
      <c r="B2479">
        <v>2026</v>
      </c>
      <c r="C2479" t="s">
        <v>479</v>
      </c>
      <c r="D2479">
        <v>1</v>
      </c>
      <c r="E2479" t="s">
        <v>131</v>
      </c>
      <c r="F2479">
        <v>6</v>
      </c>
      <c r="G2479" s="85">
        <v>0.46848324500471378</v>
      </c>
      <c r="H2479" s="85">
        <v>9367.3143996013951</v>
      </c>
      <c r="I2479" s="85">
        <v>2655.2732104301613</v>
      </c>
      <c r="J2479" s="85">
        <v>4388.4298469046435</v>
      </c>
      <c r="K2479" t="s">
        <v>491</v>
      </c>
    </row>
    <row r="2480" spans="2:11" x14ac:dyDescent="0.25">
      <c r="B2480">
        <v>2026</v>
      </c>
      <c r="C2480" t="s">
        <v>479</v>
      </c>
      <c r="D2480">
        <v>2</v>
      </c>
      <c r="E2480" t="s">
        <v>131</v>
      </c>
      <c r="F2480">
        <v>6</v>
      </c>
      <c r="G2480" s="85">
        <v>0</v>
      </c>
      <c r="H2480" s="85">
        <v>9367.3143996013951</v>
      </c>
      <c r="I2480" s="85">
        <v>2655.2732104301613</v>
      </c>
      <c r="J2480" s="85">
        <v>0</v>
      </c>
      <c r="K2480" t="s">
        <v>491</v>
      </c>
    </row>
    <row r="2481" spans="2:11" x14ac:dyDescent="0.25">
      <c r="B2481">
        <v>2026</v>
      </c>
      <c r="C2481" t="s">
        <v>480</v>
      </c>
      <c r="D2481">
        <v>1</v>
      </c>
      <c r="E2481" t="s">
        <v>131</v>
      </c>
      <c r="F2481">
        <v>6</v>
      </c>
      <c r="G2481" s="85">
        <v>0.99740030127867108</v>
      </c>
      <c r="H2481" s="85">
        <v>9367.3143996013951</v>
      </c>
      <c r="I2481" s="85">
        <v>2655.2732104301613</v>
      </c>
      <c r="J2481" s="85">
        <v>9342.9622043344662</v>
      </c>
      <c r="K2481" t="s">
        <v>491</v>
      </c>
    </row>
    <row r="2482" spans="2:11" x14ac:dyDescent="0.25">
      <c r="B2482">
        <v>2026</v>
      </c>
      <c r="C2482" t="s">
        <v>480</v>
      </c>
      <c r="D2482">
        <v>2</v>
      </c>
      <c r="E2482" t="s">
        <v>131</v>
      </c>
      <c r="F2482">
        <v>6</v>
      </c>
      <c r="G2482" s="85">
        <v>0</v>
      </c>
      <c r="H2482" s="85">
        <v>9367.3143996013951</v>
      </c>
      <c r="I2482" s="85">
        <v>2655.2732104301613</v>
      </c>
      <c r="J2482" s="85">
        <v>0</v>
      </c>
      <c r="K2482" t="s">
        <v>491</v>
      </c>
    </row>
    <row r="2483" spans="2:11" x14ac:dyDescent="0.25">
      <c r="B2483">
        <v>2026</v>
      </c>
      <c r="C2483" t="s">
        <v>481</v>
      </c>
      <c r="D2483">
        <v>1</v>
      </c>
      <c r="E2483" t="s">
        <v>131</v>
      </c>
      <c r="F2483">
        <v>6</v>
      </c>
      <c r="G2483" s="85">
        <v>3.8512311194105679</v>
      </c>
      <c r="H2483" s="85">
        <v>9367.3143996013951</v>
      </c>
      <c r="I2483" s="85">
        <v>2655.2732104301613</v>
      </c>
      <c r="J2483" s="85">
        <v>36075.692721047613</v>
      </c>
      <c r="K2483" t="s">
        <v>491</v>
      </c>
    </row>
    <row r="2484" spans="2:11" x14ac:dyDescent="0.25">
      <c r="B2484">
        <v>2026</v>
      </c>
      <c r="C2484" t="s">
        <v>481</v>
      </c>
      <c r="D2484">
        <v>2</v>
      </c>
      <c r="E2484" t="s">
        <v>131</v>
      </c>
      <c r="F2484">
        <v>6</v>
      </c>
      <c r="G2484" s="85">
        <v>0</v>
      </c>
      <c r="H2484" s="85">
        <v>9367.3143996013951</v>
      </c>
      <c r="I2484" s="85">
        <v>2655.2732104301613</v>
      </c>
      <c r="J2484" s="85">
        <v>0</v>
      </c>
      <c r="K2484" t="s">
        <v>491</v>
      </c>
    </row>
    <row r="2485" spans="2:11" x14ac:dyDescent="0.25">
      <c r="B2485">
        <v>2026</v>
      </c>
      <c r="C2485" t="s">
        <v>482</v>
      </c>
      <c r="D2485">
        <v>1</v>
      </c>
      <c r="E2485" t="s">
        <v>131</v>
      </c>
      <c r="F2485">
        <v>6</v>
      </c>
      <c r="G2485" s="85">
        <v>1.0036506732311377</v>
      </c>
      <c r="H2485" s="85">
        <v>9367.3143996013951</v>
      </c>
      <c r="I2485" s="85">
        <v>2655.2732104301613</v>
      </c>
      <c r="J2485" s="85">
        <v>9401.5114035276711</v>
      </c>
      <c r="K2485" t="s">
        <v>491</v>
      </c>
    </row>
    <row r="2486" spans="2:11" x14ac:dyDescent="0.25">
      <c r="B2486">
        <v>2026</v>
      </c>
      <c r="C2486" t="s">
        <v>482</v>
      </c>
      <c r="D2486">
        <v>2</v>
      </c>
      <c r="E2486" t="s">
        <v>131</v>
      </c>
      <c r="F2486">
        <v>6</v>
      </c>
      <c r="G2486" s="85">
        <v>0</v>
      </c>
      <c r="H2486" s="85">
        <v>9367.3143996013951</v>
      </c>
      <c r="I2486" s="85">
        <v>2655.2732104301613</v>
      </c>
      <c r="J2486" s="85">
        <v>0</v>
      </c>
      <c r="K2486" t="s">
        <v>491</v>
      </c>
    </row>
    <row r="2487" spans="2:11" x14ac:dyDescent="0.25">
      <c r="B2487">
        <v>2026</v>
      </c>
      <c r="C2487" t="s">
        <v>483</v>
      </c>
      <c r="D2487">
        <v>1</v>
      </c>
      <c r="E2487" t="s">
        <v>131</v>
      </c>
      <c r="F2487">
        <v>6</v>
      </c>
      <c r="G2487" s="85">
        <v>1.8094636827829467</v>
      </c>
      <c r="H2487" s="85">
        <v>9367.3143996013951</v>
      </c>
      <c r="I2487" s="85">
        <v>2655.2732104301613</v>
      </c>
      <c r="J2487" s="85">
        <v>16949.815211288467</v>
      </c>
      <c r="K2487" t="s">
        <v>491</v>
      </c>
    </row>
    <row r="2488" spans="2:11" x14ac:dyDescent="0.25">
      <c r="B2488">
        <v>2026</v>
      </c>
      <c r="C2488" t="s">
        <v>483</v>
      </c>
      <c r="D2488">
        <v>2</v>
      </c>
      <c r="E2488" t="s">
        <v>131</v>
      </c>
      <c r="F2488">
        <v>6</v>
      </c>
      <c r="G2488" s="85">
        <v>0</v>
      </c>
      <c r="H2488" s="85">
        <v>9367.3143996013951</v>
      </c>
      <c r="I2488" s="85">
        <v>2655.2732104301613</v>
      </c>
      <c r="J2488" s="85">
        <v>0</v>
      </c>
      <c r="K2488" t="s">
        <v>491</v>
      </c>
    </row>
    <row r="2489" spans="2:11" x14ac:dyDescent="0.25">
      <c r="B2489">
        <v>2026</v>
      </c>
      <c r="C2489" t="s">
        <v>484</v>
      </c>
      <c r="D2489">
        <v>1</v>
      </c>
      <c r="E2489" t="s">
        <v>131</v>
      </c>
      <c r="F2489">
        <v>6</v>
      </c>
      <c r="G2489" s="85">
        <v>1.0235359889217288</v>
      </c>
      <c r="H2489" s="85">
        <v>9367.3143996013951</v>
      </c>
      <c r="I2489" s="85">
        <v>2655.2732104301613</v>
      </c>
      <c r="J2489" s="85">
        <v>9587.7834075367646</v>
      </c>
      <c r="K2489" t="s">
        <v>491</v>
      </c>
    </row>
    <row r="2490" spans="2:11" x14ac:dyDescent="0.25">
      <c r="B2490">
        <v>2026</v>
      </c>
      <c r="C2490" t="s">
        <v>484</v>
      </c>
      <c r="D2490">
        <v>2</v>
      </c>
      <c r="E2490" t="s">
        <v>131</v>
      </c>
      <c r="F2490">
        <v>6</v>
      </c>
      <c r="G2490" s="85">
        <v>0</v>
      </c>
      <c r="H2490" s="85">
        <v>9367.3143996013951</v>
      </c>
      <c r="I2490" s="85">
        <v>2655.2732104301613</v>
      </c>
      <c r="J2490" s="85">
        <v>0</v>
      </c>
      <c r="K2490" t="s">
        <v>491</v>
      </c>
    </row>
    <row r="2491" spans="2:11" x14ac:dyDescent="0.25">
      <c r="B2491">
        <v>2026</v>
      </c>
      <c r="C2491" t="s">
        <v>485</v>
      </c>
      <c r="D2491">
        <v>1</v>
      </c>
      <c r="E2491" t="s">
        <v>131</v>
      </c>
      <c r="F2491">
        <v>6</v>
      </c>
      <c r="G2491" s="85">
        <v>1.034413824839181</v>
      </c>
      <c r="H2491" s="85">
        <v>9367.3143996013951</v>
      </c>
      <c r="I2491" s="85">
        <v>2655.2732104301613</v>
      </c>
      <c r="J2491" s="85">
        <v>9689.6795165628155</v>
      </c>
      <c r="K2491" t="s">
        <v>491</v>
      </c>
    </row>
    <row r="2492" spans="2:11" x14ac:dyDescent="0.25">
      <c r="B2492">
        <v>2026</v>
      </c>
      <c r="C2492" t="s">
        <v>485</v>
      </c>
      <c r="D2492">
        <v>2</v>
      </c>
      <c r="E2492" t="s">
        <v>131</v>
      </c>
      <c r="F2492">
        <v>6</v>
      </c>
      <c r="G2492" s="85">
        <v>0</v>
      </c>
      <c r="H2492" s="85">
        <v>9367.3143996013951</v>
      </c>
      <c r="I2492" s="85">
        <v>2655.2732104301613</v>
      </c>
      <c r="J2492" s="85">
        <v>0</v>
      </c>
      <c r="K2492" t="s">
        <v>491</v>
      </c>
    </row>
    <row r="2493" spans="2:11" x14ac:dyDescent="0.25">
      <c r="B2493">
        <v>2026</v>
      </c>
      <c r="C2493" t="s">
        <v>486</v>
      </c>
      <c r="D2493">
        <v>1</v>
      </c>
      <c r="E2493" t="s">
        <v>131</v>
      </c>
      <c r="F2493">
        <v>6</v>
      </c>
      <c r="G2493" s="85">
        <v>0.75401410527192125</v>
      </c>
      <c r="H2493" s="85">
        <v>9367.3143996013951</v>
      </c>
      <c r="I2493" s="85">
        <v>2655.2732104301613</v>
      </c>
      <c r="J2493" s="85">
        <v>7063.08718581623</v>
      </c>
      <c r="K2493" t="s">
        <v>491</v>
      </c>
    </row>
    <row r="2494" spans="2:11" x14ac:dyDescent="0.25">
      <c r="B2494">
        <v>2026</v>
      </c>
      <c r="C2494" t="s">
        <v>486</v>
      </c>
      <c r="D2494">
        <v>2</v>
      </c>
      <c r="E2494" t="s">
        <v>131</v>
      </c>
      <c r="F2494">
        <v>6</v>
      </c>
      <c r="G2494" s="85">
        <v>0</v>
      </c>
      <c r="H2494" s="85">
        <v>9367.3143996013951</v>
      </c>
      <c r="I2494" s="85">
        <v>2655.2732104301613</v>
      </c>
      <c r="J2494" s="85">
        <v>0</v>
      </c>
      <c r="K2494" t="s">
        <v>491</v>
      </c>
    </row>
    <row r="2495" spans="2:11" x14ac:dyDescent="0.25">
      <c r="B2495">
        <v>2026</v>
      </c>
      <c r="C2495" t="s">
        <v>487</v>
      </c>
      <c r="D2495">
        <v>1</v>
      </c>
      <c r="E2495" t="s">
        <v>131</v>
      </c>
      <c r="F2495">
        <v>6</v>
      </c>
      <c r="G2495" s="85">
        <v>0.55139232373687252</v>
      </c>
      <c r="H2495" s="85">
        <v>9367.3143996013951</v>
      </c>
      <c r="I2495" s="85">
        <v>2655.2732104301613</v>
      </c>
      <c r="J2495" s="85">
        <v>5165.0652539700804</v>
      </c>
      <c r="K2495" t="s">
        <v>491</v>
      </c>
    </row>
    <row r="2496" spans="2:11" x14ac:dyDescent="0.25">
      <c r="B2496">
        <v>2026</v>
      </c>
      <c r="C2496" t="s">
        <v>487</v>
      </c>
      <c r="D2496">
        <v>2</v>
      </c>
      <c r="E2496" t="s">
        <v>131</v>
      </c>
      <c r="F2496">
        <v>6</v>
      </c>
      <c r="G2496" s="85">
        <v>0</v>
      </c>
      <c r="H2496" s="85">
        <v>9367.3143996013951</v>
      </c>
      <c r="I2496" s="85">
        <v>2655.2732104301613</v>
      </c>
      <c r="J2496" s="85">
        <v>0</v>
      </c>
      <c r="K2496" t="s">
        <v>491</v>
      </c>
    </row>
    <row r="2497" spans="2:11" x14ac:dyDescent="0.25">
      <c r="B2497">
        <v>2026</v>
      </c>
      <c r="C2497" t="s">
        <v>488</v>
      </c>
      <c r="D2497">
        <v>1</v>
      </c>
      <c r="E2497" t="s">
        <v>131</v>
      </c>
      <c r="F2497">
        <v>6</v>
      </c>
      <c r="G2497" s="85">
        <v>1.0803093800108297</v>
      </c>
      <c r="H2497" s="85">
        <v>9367.3143996013951</v>
      </c>
      <c r="I2497" s="85">
        <v>2655.2732104301613</v>
      </c>
      <c r="J2497" s="85">
        <v>10119.5976113999</v>
      </c>
      <c r="K2497" t="s">
        <v>491</v>
      </c>
    </row>
    <row r="2498" spans="2:11" x14ac:dyDescent="0.25">
      <c r="B2498">
        <v>2026</v>
      </c>
      <c r="C2498" t="s">
        <v>488</v>
      </c>
      <c r="D2498">
        <v>2</v>
      </c>
      <c r="E2498" t="s">
        <v>131</v>
      </c>
      <c r="F2498">
        <v>6</v>
      </c>
      <c r="G2498" s="85">
        <v>0</v>
      </c>
      <c r="H2498" s="85">
        <v>9367.3143996013951</v>
      </c>
      <c r="I2498" s="85">
        <v>2655.2732104301613</v>
      </c>
      <c r="J2498" s="85">
        <v>0</v>
      </c>
      <c r="K2498" t="s">
        <v>491</v>
      </c>
    </row>
    <row r="2499" spans="2:11" x14ac:dyDescent="0.25">
      <c r="B2499">
        <v>2026</v>
      </c>
      <c r="C2499" t="s">
        <v>489</v>
      </c>
      <c r="D2499">
        <v>1</v>
      </c>
      <c r="E2499" t="s">
        <v>131</v>
      </c>
      <c r="F2499">
        <v>6</v>
      </c>
      <c r="G2499" s="85">
        <v>3.9341401981427269</v>
      </c>
      <c r="H2499" s="85">
        <v>9367.3143996013951</v>
      </c>
      <c r="I2499" s="85">
        <v>2655.2732104301613</v>
      </c>
      <c r="J2499" s="85">
        <v>36852.328128113048</v>
      </c>
      <c r="K2499" t="s">
        <v>491</v>
      </c>
    </row>
    <row r="2500" spans="2:11" x14ac:dyDescent="0.25">
      <c r="B2500">
        <v>2026</v>
      </c>
      <c r="C2500" t="s">
        <v>489</v>
      </c>
      <c r="D2500">
        <v>2</v>
      </c>
      <c r="E2500" t="s">
        <v>131</v>
      </c>
      <c r="F2500">
        <v>6</v>
      </c>
      <c r="G2500" s="85">
        <v>0</v>
      </c>
      <c r="H2500" s="85">
        <v>9367.3143996013951</v>
      </c>
      <c r="I2500" s="85">
        <v>2655.2732104301613</v>
      </c>
      <c r="J2500" s="85">
        <v>0</v>
      </c>
      <c r="K2500" t="s">
        <v>491</v>
      </c>
    </row>
    <row r="2501" spans="2:11" x14ac:dyDescent="0.25">
      <c r="B2501">
        <v>2026</v>
      </c>
      <c r="C2501" t="s">
        <v>490</v>
      </c>
      <c r="D2501">
        <v>1</v>
      </c>
      <c r="E2501" t="s">
        <v>131</v>
      </c>
      <c r="F2501">
        <v>6</v>
      </c>
      <c r="G2501" s="85">
        <v>1.0865597519632963</v>
      </c>
      <c r="H2501" s="85">
        <v>9367.3143996013951</v>
      </c>
      <c r="I2501" s="85">
        <v>2655.2732104301613</v>
      </c>
      <c r="J2501" s="85">
        <v>10178.146810593105</v>
      </c>
      <c r="K2501" t="s">
        <v>491</v>
      </c>
    </row>
    <row r="2502" spans="2:11" x14ac:dyDescent="0.25">
      <c r="B2502">
        <v>2026</v>
      </c>
      <c r="C2502" t="s">
        <v>490</v>
      </c>
      <c r="D2502">
        <v>2</v>
      </c>
      <c r="E2502" t="s">
        <v>131</v>
      </c>
      <c r="F2502">
        <v>6</v>
      </c>
      <c r="G2502" s="85">
        <v>0</v>
      </c>
      <c r="H2502" s="85">
        <v>9367.3143996013951</v>
      </c>
      <c r="I2502" s="85">
        <v>2655.2732104301613</v>
      </c>
      <c r="J2502" s="85">
        <v>0</v>
      </c>
      <c r="K2502" t="s">
        <v>491</v>
      </c>
    </row>
    <row r="2503" spans="2:11" x14ac:dyDescent="0.25">
      <c r="B2503">
        <v>2026</v>
      </c>
      <c r="C2503" t="s">
        <v>479</v>
      </c>
      <c r="D2503">
        <v>1</v>
      </c>
      <c r="E2503" t="s">
        <v>89</v>
      </c>
      <c r="F2503">
        <v>22</v>
      </c>
      <c r="G2503" s="85">
        <v>2.1036196667731981</v>
      </c>
      <c r="H2503" s="85">
        <v>23436.224852071005</v>
      </c>
      <c r="I2503" s="85">
        <v>5419.7159763313612</v>
      </c>
      <c r="J2503" s="85">
        <v>49300.903513735349</v>
      </c>
      <c r="K2503" t="s">
        <v>491</v>
      </c>
    </row>
    <row r="2504" spans="2:11" x14ac:dyDescent="0.25">
      <c r="B2504">
        <v>2026</v>
      </c>
      <c r="C2504" t="s">
        <v>479</v>
      </c>
      <c r="D2504">
        <v>2</v>
      </c>
      <c r="E2504" t="s">
        <v>89</v>
      </c>
      <c r="F2504">
        <v>22</v>
      </c>
      <c r="G2504" s="85">
        <v>0</v>
      </c>
      <c r="H2504" s="85">
        <v>23436.224852071005</v>
      </c>
      <c r="I2504" s="85">
        <v>5419.7159763313612</v>
      </c>
      <c r="J2504" s="85">
        <v>0</v>
      </c>
      <c r="K2504" t="s">
        <v>491</v>
      </c>
    </row>
    <row r="2505" spans="2:11" x14ac:dyDescent="0.25">
      <c r="B2505">
        <v>2026</v>
      </c>
      <c r="C2505" t="s">
        <v>480</v>
      </c>
      <c r="D2505">
        <v>1</v>
      </c>
      <c r="E2505" t="s">
        <v>89</v>
      </c>
      <c r="F2505">
        <v>22</v>
      </c>
      <c r="G2505" s="85">
        <v>2.1387570000871632</v>
      </c>
      <c r="H2505" s="85">
        <v>23436.224852071005</v>
      </c>
      <c r="I2505" s="85">
        <v>5419.7159763313612</v>
      </c>
      <c r="J2505" s="85">
        <v>50124.389957983607</v>
      </c>
      <c r="K2505" t="s">
        <v>491</v>
      </c>
    </row>
    <row r="2506" spans="2:11" x14ac:dyDescent="0.25">
      <c r="B2506">
        <v>2026</v>
      </c>
      <c r="C2506" t="s">
        <v>480</v>
      </c>
      <c r="D2506">
        <v>2</v>
      </c>
      <c r="E2506" t="s">
        <v>89</v>
      </c>
      <c r="F2506">
        <v>22</v>
      </c>
      <c r="G2506" s="85">
        <v>0</v>
      </c>
      <c r="H2506" s="85">
        <v>23436.224852071005</v>
      </c>
      <c r="I2506" s="85">
        <v>5419.7159763313612</v>
      </c>
      <c r="J2506" s="85">
        <v>0</v>
      </c>
      <c r="K2506" t="s">
        <v>491</v>
      </c>
    </row>
    <row r="2507" spans="2:11" x14ac:dyDescent="0.25">
      <c r="B2507">
        <v>2026</v>
      </c>
      <c r="C2507" t="s">
        <v>481</v>
      </c>
      <c r="D2507">
        <v>1</v>
      </c>
      <c r="E2507" t="s">
        <v>89</v>
      </c>
      <c r="F2507">
        <v>22</v>
      </c>
      <c r="G2507" s="85">
        <v>2.1738943334011265</v>
      </c>
      <c r="H2507" s="85">
        <v>23436.224852071005</v>
      </c>
      <c r="I2507" s="85">
        <v>5419.7159763313612</v>
      </c>
      <c r="J2507" s="85">
        <v>50947.876402231814</v>
      </c>
      <c r="K2507" t="s">
        <v>491</v>
      </c>
    </row>
    <row r="2508" spans="2:11" x14ac:dyDescent="0.25">
      <c r="B2508">
        <v>2026</v>
      </c>
      <c r="C2508" t="s">
        <v>481</v>
      </c>
      <c r="D2508">
        <v>2</v>
      </c>
      <c r="E2508" t="s">
        <v>89</v>
      </c>
      <c r="F2508">
        <v>22</v>
      </c>
      <c r="G2508" s="85">
        <v>0</v>
      </c>
      <c r="H2508" s="85">
        <v>23436.224852071005</v>
      </c>
      <c r="I2508" s="85">
        <v>5419.7159763313612</v>
      </c>
      <c r="J2508" s="85">
        <v>0</v>
      </c>
      <c r="K2508" t="s">
        <v>491</v>
      </c>
    </row>
    <row r="2509" spans="2:11" x14ac:dyDescent="0.25">
      <c r="B2509">
        <v>2026</v>
      </c>
      <c r="C2509" t="s">
        <v>482</v>
      </c>
      <c r="D2509">
        <v>1</v>
      </c>
      <c r="E2509" t="s">
        <v>89</v>
      </c>
      <c r="F2509">
        <v>22</v>
      </c>
      <c r="G2509" s="85">
        <v>2.2090316667150911</v>
      </c>
      <c r="H2509" s="85">
        <v>23436.224852071005</v>
      </c>
      <c r="I2509" s="85">
        <v>5419.7159763313612</v>
      </c>
      <c r="J2509" s="85">
        <v>51771.362846480049</v>
      </c>
      <c r="K2509" t="s">
        <v>491</v>
      </c>
    </row>
    <row r="2510" spans="2:11" x14ac:dyDescent="0.25">
      <c r="B2510">
        <v>2026</v>
      </c>
      <c r="C2510" t="s">
        <v>482</v>
      </c>
      <c r="D2510">
        <v>2</v>
      </c>
      <c r="E2510" t="s">
        <v>89</v>
      </c>
      <c r="F2510">
        <v>22</v>
      </c>
      <c r="G2510" s="85">
        <v>0</v>
      </c>
      <c r="H2510" s="85">
        <v>23436.224852071005</v>
      </c>
      <c r="I2510" s="85">
        <v>5419.7159763313612</v>
      </c>
      <c r="J2510" s="85">
        <v>0</v>
      </c>
      <c r="K2510" t="s">
        <v>491</v>
      </c>
    </row>
    <row r="2511" spans="2:11" x14ac:dyDescent="0.25">
      <c r="B2511">
        <v>2026</v>
      </c>
      <c r="C2511" t="s">
        <v>483</v>
      </c>
      <c r="D2511">
        <v>1</v>
      </c>
      <c r="E2511" t="s">
        <v>89</v>
      </c>
      <c r="F2511">
        <v>22</v>
      </c>
      <c r="G2511" s="85">
        <v>2.2441690000290544</v>
      </c>
      <c r="H2511" s="85">
        <v>23436.224852071005</v>
      </c>
      <c r="I2511" s="85">
        <v>5419.7159763313612</v>
      </c>
      <c r="J2511" s="85">
        <v>52594.849290728263</v>
      </c>
      <c r="K2511" t="s">
        <v>491</v>
      </c>
    </row>
    <row r="2512" spans="2:11" x14ac:dyDescent="0.25">
      <c r="B2512">
        <v>2026</v>
      </c>
      <c r="C2512" t="s">
        <v>483</v>
      </c>
      <c r="D2512">
        <v>2</v>
      </c>
      <c r="E2512" t="s">
        <v>89</v>
      </c>
      <c r="F2512">
        <v>22</v>
      </c>
      <c r="G2512" s="85">
        <v>0</v>
      </c>
      <c r="H2512" s="85">
        <v>23436.224852071005</v>
      </c>
      <c r="I2512" s="85">
        <v>5419.7159763313612</v>
      </c>
      <c r="J2512" s="85">
        <v>0</v>
      </c>
      <c r="K2512" t="s">
        <v>491</v>
      </c>
    </row>
    <row r="2513" spans="2:11" x14ac:dyDescent="0.25">
      <c r="B2513">
        <v>2026</v>
      </c>
      <c r="C2513" t="s">
        <v>484</v>
      </c>
      <c r="D2513">
        <v>1</v>
      </c>
      <c r="E2513" t="s">
        <v>89</v>
      </c>
      <c r="F2513">
        <v>22</v>
      </c>
      <c r="G2513" s="85">
        <v>2.279306333343019</v>
      </c>
      <c r="H2513" s="85">
        <v>23436.224852071005</v>
      </c>
      <c r="I2513" s="85">
        <v>5419.7159763313612</v>
      </c>
      <c r="J2513" s="85">
        <v>53418.335734976499</v>
      </c>
      <c r="K2513" t="s">
        <v>491</v>
      </c>
    </row>
    <row r="2514" spans="2:11" x14ac:dyDescent="0.25">
      <c r="B2514">
        <v>2026</v>
      </c>
      <c r="C2514" t="s">
        <v>484</v>
      </c>
      <c r="D2514">
        <v>2</v>
      </c>
      <c r="E2514" t="s">
        <v>89</v>
      </c>
      <c r="F2514">
        <v>22</v>
      </c>
      <c r="G2514" s="85">
        <v>0</v>
      </c>
      <c r="H2514" s="85">
        <v>23436.224852071005</v>
      </c>
      <c r="I2514" s="85">
        <v>5419.7159763313612</v>
      </c>
      <c r="J2514" s="85">
        <v>0</v>
      </c>
      <c r="K2514" t="s">
        <v>491</v>
      </c>
    </row>
    <row r="2515" spans="2:11" x14ac:dyDescent="0.25">
      <c r="B2515">
        <v>2026</v>
      </c>
      <c r="C2515" t="s">
        <v>485</v>
      </c>
      <c r="D2515">
        <v>1</v>
      </c>
      <c r="E2515" t="s">
        <v>89</v>
      </c>
      <c r="F2515">
        <v>22</v>
      </c>
      <c r="G2515" s="85">
        <v>2.3144436666569823</v>
      </c>
      <c r="H2515" s="85">
        <v>23436.224852071005</v>
      </c>
      <c r="I2515" s="85">
        <v>5419.7159763313612</v>
      </c>
      <c r="J2515" s="85">
        <v>54241.822179224713</v>
      </c>
      <c r="K2515" t="s">
        <v>491</v>
      </c>
    </row>
    <row r="2516" spans="2:11" x14ac:dyDescent="0.25">
      <c r="B2516">
        <v>2026</v>
      </c>
      <c r="C2516" t="s">
        <v>485</v>
      </c>
      <c r="D2516">
        <v>2</v>
      </c>
      <c r="E2516" t="s">
        <v>89</v>
      </c>
      <c r="F2516">
        <v>22</v>
      </c>
      <c r="G2516" s="85">
        <v>0</v>
      </c>
      <c r="H2516" s="85">
        <v>23436.224852071005</v>
      </c>
      <c r="I2516" s="85">
        <v>5419.7159763313612</v>
      </c>
      <c r="J2516" s="85">
        <v>0</v>
      </c>
      <c r="K2516" t="s">
        <v>491</v>
      </c>
    </row>
    <row r="2517" spans="2:11" x14ac:dyDescent="0.25">
      <c r="B2517">
        <v>2026</v>
      </c>
      <c r="C2517" t="s">
        <v>486</v>
      </c>
      <c r="D2517">
        <v>1</v>
      </c>
      <c r="E2517" t="s">
        <v>89</v>
      </c>
      <c r="F2517">
        <v>22</v>
      </c>
      <c r="G2517" s="85">
        <v>2.3495809999709465</v>
      </c>
      <c r="H2517" s="85">
        <v>23436.224852071005</v>
      </c>
      <c r="I2517" s="85">
        <v>5419.7159763313612</v>
      </c>
      <c r="J2517" s="85">
        <v>55065.308623472942</v>
      </c>
      <c r="K2517" t="s">
        <v>491</v>
      </c>
    </row>
    <row r="2518" spans="2:11" x14ac:dyDescent="0.25">
      <c r="B2518">
        <v>2026</v>
      </c>
      <c r="C2518" t="s">
        <v>486</v>
      </c>
      <c r="D2518">
        <v>2</v>
      </c>
      <c r="E2518" t="s">
        <v>89</v>
      </c>
      <c r="F2518">
        <v>22</v>
      </c>
      <c r="G2518" s="85">
        <v>0</v>
      </c>
      <c r="H2518" s="85">
        <v>23436.224852071005</v>
      </c>
      <c r="I2518" s="85">
        <v>5419.7159763313612</v>
      </c>
      <c r="J2518" s="85">
        <v>0</v>
      </c>
      <c r="K2518" t="s">
        <v>491</v>
      </c>
    </row>
    <row r="2519" spans="2:11" x14ac:dyDescent="0.25">
      <c r="B2519">
        <v>2026</v>
      </c>
      <c r="C2519" t="s">
        <v>487</v>
      </c>
      <c r="D2519">
        <v>1</v>
      </c>
      <c r="E2519" t="s">
        <v>89</v>
      </c>
      <c r="F2519">
        <v>22</v>
      </c>
      <c r="G2519" s="85">
        <v>2.3847183332849102</v>
      </c>
      <c r="H2519" s="85">
        <v>23436.224852071005</v>
      </c>
      <c r="I2519" s="85">
        <v>5419.7159763313612</v>
      </c>
      <c r="J2519" s="85">
        <v>55888.795067721163</v>
      </c>
      <c r="K2519" t="s">
        <v>491</v>
      </c>
    </row>
    <row r="2520" spans="2:11" x14ac:dyDescent="0.25">
      <c r="B2520">
        <v>2026</v>
      </c>
      <c r="C2520" t="s">
        <v>487</v>
      </c>
      <c r="D2520">
        <v>2</v>
      </c>
      <c r="E2520" t="s">
        <v>89</v>
      </c>
      <c r="F2520">
        <v>22</v>
      </c>
      <c r="G2520" s="85">
        <v>0</v>
      </c>
      <c r="H2520" s="85">
        <v>23436.224852071005</v>
      </c>
      <c r="I2520" s="85">
        <v>5419.7159763313612</v>
      </c>
      <c r="J2520" s="85">
        <v>0</v>
      </c>
      <c r="K2520" t="s">
        <v>491</v>
      </c>
    </row>
    <row r="2521" spans="2:11" x14ac:dyDescent="0.25">
      <c r="B2521">
        <v>2026</v>
      </c>
      <c r="C2521" t="s">
        <v>488</v>
      </c>
      <c r="D2521">
        <v>1</v>
      </c>
      <c r="E2521" t="s">
        <v>89</v>
      </c>
      <c r="F2521">
        <v>22</v>
      </c>
      <c r="G2521" s="85">
        <v>2.4198556665988749</v>
      </c>
      <c r="H2521" s="85">
        <v>23436.224852071005</v>
      </c>
      <c r="I2521" s="85">
        <v>5419.7159763313612</v>
      </c>
      <c r="J2521" s="85">
        <v>56712.281511969399</v>
      </c>
      <c r="K2521" t="s">
        <v>491</v>
      </c>
    </row>
    <row r="2522" spans="2:11" x14ac:dyDescent="0.25">
      <c r="B2522">
        <v>2026</v>
      </c>
      <c r="C2522" t="s">
        <v>488</v>
      </c>
      <c r="D2522">
        <v>2</v>
      </c>
      <c r="E2522" t="s">
        <v>89</v>
      </c>
      <c r="F2522">
        <v>22</v>
      </c>
      <c r="G2522" s="85">
        <v>0</v>
      </c>
      <c r="H2522" s="85">
        <v>23436.224852071005</v>
      </c>
      <c r="I2522" s="85">
        <v>5419.7159763313612</v>
      </c>
      <c r="J2522" s="85">
        <v>0</v>
      </c>
      <c r="K2522" t="s">
        <v>491</v>
      </c>
    </row>
    <row r="2523" spans="2:11" x14ac:dyDescent="0.25">
      <c r="B2523">
        <v>2026</v>
      </c>
      <c r="C2523" t="s">
        <v>489</v>
      </c>
      <c r="D2523">
        <v>1</v>
      </c>
      <c r="E2523" t="s">
        <v>89</v>
      </c>
      <c r="F2523">
        <v>22</v>
      </c>
      <c r="G2523" s="85">
        <v>2.4549929999128377</v>
      </c>
      <c r="H2523" s="85">
        <v>23436.224852071005</v>
      </c>
      <c r="I2523" s="85">
        <v>5419.7159763313612</v>
      </c>
      <c r="J2523" s="85">
        <v>57535.767956217598</v>
      </c>
      <c r="K2523" t="s">
        <v>491</v>
      </c>
    </row>
    <row r="2524" spans="2:11" x14ac:dyDescent="0.25">
      <c r="B2524">
        <v>2026</v>
      </c>
      <c r="C2524" t="s">
        <v>489</v>
      </c>
      <c r="D2524">
        <v>2</v>
      </c>
      <c r="E2524" t="s">
        <v>89</v>
      </c>
      <c r="F2524">
        <v>22</v>
      </c>
      <c r="G2524" s="85">
        <v>0</v>
      </c>
      <c r="H2524" s="85">
        <v>23436.224852071005</v>
      </c>
      <c r="I2524" s="85">
        <v>5419.7159763313612</v>
      </c>
      <c r="J2524" s="85">
        <v>0</v>
      </c>
      <c r="K2524" t="s">
        <v>491</v>
      </c>
    </row>
    <row r="2525" spans="2:11" x14ac:dyDescent="0.25">
      <c r="B2525">
        <v>2026</v>
      </c>
      <c r="C2525" t="s">
        <v>490</v>
      </c>
      <c r="D2525">
        <v>1</v>
      </c>
      <c r="E2525" t="s">
        <v>89</v>
      </c>
      <c r="F2525">
        <v>22</v>
      </c>
      <c r="G2525" s="85">
        <v>2.4901303332268028</v>
      </c>
      <c r="H2525" s="85">
        <v>23436.224852071005</v>
      </c>
      <c r="I2525" s="85">
        <v>5419.7159763313612</v>
      </c>
      <c r="J2525" s="85">
        <v>58359.254400465848</v>
      </c>
      <c r="K2525" t="s">
        <v>491</v>
      </c>
    </row>
    <row r="2526" spans="2:11" x14ac:dyDescent="0.25">
      <c r="B2526">
        <v>2026</v>
      </c>
      <c r="C2526" t="s">
        <v>490</v>
      </c>
      <c r="D2526">
        <v>2</v>
      </c>
      <c r="E2526" t="s">
        <v>89</v>
      </c>
      <c r="F2526">
        <v>22</v>
      </c>
      <c r="G2526" s="85">
        <v>0</v>
      </c>
      <c r="H2526" s="85">
        <v>23436.224852071005</v>
      </c>
      <c r="I2526" s="85">
        <v>5419.7159763313612</v>
      </c>
      <c r="J2526" s="85">
        <v>0</v>
      </c>
      <c r="K2526" t="s">
        <v>491</v>
      </c>
    </row>
    <row r="2527" spans="2:11" x14ac:dyDescent="0.25">
      <c r="B2527">
        <v>2026</v>
      </c>
      <c r="C2527" t="s">
        <v>479</v>
      </c>
      <c r="D2527">
        <v>1</v>
      </c>
      <c r="E2527" t="s">
        <v>148</v>
      </c>
      <c r="F2527">
        <v>27</v>
      </c>
      <c r="G2527" s="85">
        <v>3.5220722909023148</v>
      </c>
      <c r="H2527" s="85">
        <v>9379.6906330564307</v>
      </c>
      <c r="I2527" s="85">
        <v>2699.8138069321112</v>
      </c>
      <c r="J2527" s="85">
        <v>33035.948475924044</v>
      </c>
      <c r="K2527" t="s">
        <v>491</v>
      </c>
    </row>
    <row r="2528" spans="2:11" x14ac:dyDescent="0.25">
      <c r="B2528">
        <v>2026</v>
      </c>
      <c r="C2528" t="s">
        <v>479</v>
      </c>
      <c r="D2528">
        <v>2</v>
      </c>
      <c r="E2528" t="s">
        <v>148</v>
      </c>
      <c r="F2528">
        <v>27</v>
      </c>
      <c r="G2528" s="85">
        <v>0</v>
      </c>
      <c r="H2528" s="85">
        <v>9379.6906330564307</v>
      </c>
      <c r="I2528" s="85">
        <v>2699.8138069321112</v>
      </c>
      <c r="J2528" s="85">
        <v>0</v>
      </c>
      <c r="K2528" t="s">
        <v>491</v>
      </c>
    </row>
    <row r="2529" spans="2:11" x14ac:dyDescent="0.25">
      <c r="B2529">
        <v>2026</v>
      </c>
      <c r="C2529" t="s">
        <v>480</v>
      </c>
      <c r="D2529">
        <v>1</v>
      </c>
      <c r="E2529" t="s">
        <v>148</v>
      </c>
      <c r="F2529">
        <v>27</v>
      </c>
      <c r="G2529" s="85">
        <v>3.5156237715321916</v>
      </c>
      <c r="H2529" s="85">
        <v>9379.6906330564307</v>
      </c>
      <c r="I2529" s="85">
        <v>2699.8138069321112</v>
      </c>
      <c r="J2529" s="85">
        <v>32975.463359191017</v>
      </c>
      <c r="K2529" t="s">
        <v>491</v>
      </c>
    </row>
    <row r="2530" spans="2:11" x14ac:dyDescent="0.25">
      <c r="B2530">
        <v>2026</v>
      </c>
      <c r="C2530" t="s">
        <v>480</v>
      </c>
      <c r="D2530">
        <v>2</v>
      </c>
      <c r="E2530" t="s">
        <v>148</v>
      </c>
      <c r="F2530">
        <v>27</v>
      </c>
      <c r="G2530" s="85">
        <v>0</v>
      </c>
      <c r="H2530" s="85">
        <v>9379.6906330564307</v>
      </c>
      <c r="I2530" s="85">
        <v>2699.8138069321112</v>
      </c>
      <c r="J2530" s="85">
        <v>0</v>
      </c>
      <c r="K2530" t="s">
        <v>491</v>
      </c>
    </row>
    <row r="2531" spans="2:11" x14ac:dyDescent="0.25">
      <c r="B2531">
        <v>2026</v>
      </c>
      <c r="C2531" t="s">
        <v>481</v>
      </c>
      <c r="D2531">
        <v>1</v>
      </c>
      <c r="E2531" t="s">
        <v>148</v>
      </c>
      <c r="F2531">
        <v>27</v>
      </c>
      <c r="G2531" s="85">
        <v>3.5091752521620654</v>
      </c>
      <c r="H2531" s="85">
        <v>9379.6906330564307</v>
      </c>
      <c r="I2531" s="85">
        <v>2699.8138069321112</v>
      </c>
      <c r="J2531" s="85">
        <v>32914.978242457961</v>
      </c>
      <c r="K2531" t="s">
        <v>491</v>
      </c>
    </row>
    <row r="2532" spans="2:11" x14ac:dyDescent="0.25">
      <c r="B2532">
        <v>2026</v>
      </c>
      <c r="C2532" t="s">
        <v>481</v>
      </c>
      <c r="D2532">
        <v>2</v>
      </c>
      <c r="E2532" t="s">
        <v>148</v>
      </c>
      <c r="F2532">
        <v>27</v>
      </c>
      <c r="G2532" s="85">
        <v>0</v>
      </c>
      <c r="H2532" s="85">
        <v>9379.6906330564307</v>
      </c>
      <c r="I2532" s="85">
        <v>2699.8138069321112</v>
      </c>
      <c r="J2532" s="85">
        <v>0</v>
      </c>
      <c r="K2532" t="s">
        <v>491</v>
      </c>
    </row>
    <row r="2533" spans="2:11" x14ac:dyDescent="0.25">
      <c r="B2533">
        <v>2026</v>
      </c>
      <c r="C2533" t="s">
        <v>482</v>
      </c>
      <c r="D2533">
        <v>1</v>
      </c>
      <c r="E2533" t="s">
        <v>148</v>
      </c>
      <c r="F2533">
        <v>27</v>
      </c>
      <c r="G2533" s="85">
        <v>3.5027267327919422</v>
      </c>
      <c r="H2533" s="85">
        <v>9379.6906330564307</v>
      </c>
      <c r="I2533" s="85">
        <v>2699.8138069321112</v>
      </c>
      <c r="J2533" s="85">
        <v>32854.493125724934</v>
      </c>
      <c r="K2533" t="s">
        <v>491</v>
      </c>
    </row>
    <row r="2534" spans="2:11" x14ac:dyDescent="0.25">
      <c r="B2534">
        <v>2026</v>
      </c>
      <c r="C2534" t="s">
        <v>482</v>
      </c>
      <c r="D2534">
        <v>2</v>
      </c>
      <c r="E2534" t="s">
        <v>148</v>
      </c>
      <c r="F2534">
        <v>27</v>
      </c>
      <c r="G2534" s="85">
        <v>0</v>
      </c>
      <c r="H2534" s="85">
        <v>9379.6906330564307</v>
      </c>
      <c r="I2534" s="85">
        <v>2699.8138069321112</v>
      </c>
      <c r="J2534" s="85">
        <v>0</v>
      </c>
      <c r="K2534" t="s">
        <v>491</v>
      </c>
    </row>
    <row r="2535" spans="2:11" x14ac:dyDescent="0.25">
      <c r="B2535">
        <v>2026</v>
      </c>
      <c r="C2535" t="s">
        <v>483</v>
      </c>
      <c r="D2535">
        <v>1</v>
      </c>
      <c r="E2535" t="s">
        <v>148</v>
      </c>
      <c r="F2535">
        <v>27</v>
      </c>
      <c r="G2535" s="85">
        <v>3.496278213421816</v>
      </c>
      <c r="H2535" s="85">
        <v>9379.6906330564307</v>
      </c>
      <c r="I2535" s="85">
        <v>2699.8138069321112</v>
      </c>
      <c r="J2535" s="85">
        <v>32794.008008991877</v>
      </c>
      <c r="K2535" t="s">
        <v>491</v>
      </c>
    </row>
    <row r="2536" spans="2:11" x14ac:dyDescent="0.25">
      <c r="B2536">
        <v>2026</v>
      </c>
      <c r="C2536" t="s">
        <v>483</v>
      </c>
      <c r="D2536">
        <v>2</v>
      </c>
      <c r="E2536" t="s">
        <v>148</v>
      </c>
      <c r="F2536">
        <v>27</v>
      </c>
      <c r="G2536" s="85">
        <v>0</v>
      </c>
      <c r="H2536" s="85">
        <v>9379.6906330564307</v>
      </c>
      <c r="I2536" s="85">
        <v>2699.8138069321112</v>
      </c>
      <c r="J2536" s="85">
        <v>0</v>
      </c>
      <c r="K2536" t="s">
        <v>491</v>
      </c>
    </row>
    <row r="2537" spans="2:11" x14ac:dyDescent="0.25">
      <c r="B2537">
        <v>2026</v>
      </c>
      <c r="C2537" t="s">
        <v>484</v>
      </c>
      <c r="D2537">
        <v>1</v>
      </c>
      <c r="E2537" t="s">
        <v>148</v>
      </c>
      <c r="F2537">
        <v>27</v>
      </c>
      <c r="G2537" s="85">
        <v>3.4898296940516924</v>
      </c>
      <c r="H2537" s="85">
        <v>9379.6906330564307</v>
      </c>
      <c r="I2537" s="85">
        <v>2699.8138069321112</v>
      </c>
      <c r="J2537" s="85">
        <v>32733.52289225885</v>
      </c>
      <c r="K2537" t="s">
        <v>491</v>
      </c>
    </row>
    <row r="2538" spans="2:11" x14ac:dyDescent="0.25">
      <c r="B2538">
        <v>2026</v>
      </c>
      <c r="C2538" t="s">
        <v>484</v>
      </c>
      <c r="D2538">
        <v>2</v>
      </c>
      <c r="E2538" t="s">
        <v>148</v>
      </c>
      <c r="F2538">
        <v>27</v>
      </c>
      <c r="G2538" s="85">
        <v>0</v>
      </c>
      <c r="H2538" s="85">
        <v>9379.6906330564307</v>
      </c>
      <c r="I2538" s="85">
        <v>2699.8138069321112</v>
      </c>
      <c r="J2538" s="85">
        <v>0</v>
      </c>
      <c r="K2538" t="s">
        <v>491</v>
      </c>
    </row>
    <row r="2539" spans="2:11" x14ac:dyDescent="0.25">
      <c r="B2539">
        <v>2026</v>
      </c>
      <c r="C2539" t="s">
        <v>485</v>
      </c>
      <c r="D2539">
        <v>1</v>
      </c>
      <c r="E2539" t="s">
        <v>148</v>
      </c>
      <c r="F2539">
        <v>27</v>
      </c>
      <c r="G2539" s="85">
        <v>3.483381174681567</v>
      </c>
      <c r="H2539" s="85">
        <v>9379.6906330564307</v>
      </c>
      <c r="I2539" s="85">
        <v>2699.8138069321112</v>
      </c>
      <c r="J2539" s="85">
        <v>32673.037775525801</v>
      </c>
      <c r="K2539" t="s">
        <v>491</v>
      </c>
    </row>
    <row r="2540" spans="2:11" x14ac:dyDescent="0.25">
      <c r="B2540">
        <v>2026</v>
      </c>
      <c r="C2540" t="s">
        <v>485</v>
      </c>
      <c r="D2540">
        <v>2</v>
      </c>
      <c r="E2540" t="s">
        <v>148</v>
      </c>
      <c r="F2540">
        <v>27</v>
      </c>
      <c r="G2540" s="85">
        <v>0</v>
      </c>
      <c r="H2540" s="85">
        <v>9379.6906330564307</v>
      </c>
      <c r="I2540" s="85">
        <v>2699.8138069321112</v>
      </c>
      <c r="J2540" s="85">
        <v>0</v>
      </c>
      <c r="K2540" t="s">
        <v>491</v>
      </c>
    </row>
    <row r="2541" spans="2:11" x14ac:dyDescent="0.25">
      <c r="B2541">
        <v>2026</v>
      </c>
      <c r="C2541" t="s">
        <v>486</v>
      </c>
      <c r="D2541">
        <v>1</v>
      </c>
      <c r="E2541" t="s">
        <v>148</v>
      </c>
      <c r="F2541">
        <v>27</v>
      </c>
      <c r="G2541" s="85">
        <v>3.476932655311443</v>
      </c>
      <c r="H2541" s="85">
        <v>9379.6906330564307</v>
      </c>
      <c r="I2541" s="85">
        <v>2699.8138069321112</v>
      </c>
      <c r="J2541" s="85">
        <v>32612.552658792767</v>
      </c>
      <c r="K2541" t="s">
        <v>491</v>
      </c>
    </row>
    <row r="2542" spans="2:11" x14ac:dyDescent="0.25">
      <c r="B2542">
        <v>2026</v>
      </c>
      <c r="C2542" t="s">
        <v>486</v>
      </c>
      <c r="D2542">
        <v>2</v>
      </c>
      <c r="E2542" t="s">
        <v>148</v>
      </c>
      <c r="F2542">
        <v>27</v>
      </c>
      <c r="G2542" s="85">
        <v>0</v>
      </c>
      <c r="H2542" s="85">
        <v>9379.6906330564307</v>
      </c>
      <c r="I2542" s="85">
        <v>2699.8138069321112</v>
      </c>
      <c r="J2542" s="85">
        <v>0</v>
      </c>
      <c r="K2542" t="s">
        <v>491</v>
      </c>
    </row>
    <row r="2543" spans="2:11" x14ac:dyDescent="0.25">
      <c r="B2543">
        <v>2026</v>
      </c>
      <c r="C2543" t="s">
        <v>487</v>
      </c>
      <c r="D2543">
        <v>1</v>
      </c>
      <c r="E2543" t="s">
        <v>148</v>
      </c>
      <c r="F2543">
        <v>27</v>
      </c>
      <c r="G2543" s="85">
        <v>3.4704841359413177</v>
      </c>
      <c r="H2543" s="85">
        <v>9379.6906330564307</v>
      </c>
      <c r="I2543" s="85">
        <v>2699.8138069321112</v>
      </c>
      <c r="J2543" s="85">
        <v>32552.067542059718</v>
      </c>
      <c r="K2543" t="s">
        <v>491</v>
      </c>
    </row>
    <row r="2544" spans="2:11" x14ac:dyDescent="0.25">
      <c r="B2544">
        <v>2026</v>
      </c>
      <c r="C2544" t="s">
        <v>487</v>
      </c>
      <c r="D2544">
        <v>2</v>
      </c>
      <c r="E2544" t="s">
        <v>148</v>
      </c>
      <c r="F2544">
        <v>27</v>
      </c>
      <c r="G2544" s="85">
        <v>0</v>
      </c>
      <c r="H2544" s="85">
        <v>9379.6906330564307</v>
      </c>
      <c r="I2544" s="85">
        <v>2699.8138069321112</v>
      </c>
      <c r="J2544" s="85">
        <v>0</v>
      </c>
      <c r="K2544" t="s">
        <v>491</v>
      </c>
    </row>
    <row r="2545" spans="2:11" x14ac:dyDescent="0.25">
      <c r="B2545">
        <v>2026</v>
      </c>
      <c r="C2545" t="s">
        <v>488</v>
      </c>
      <c r="D2545">
        <v>1</v>
      </c>
      <c r="E2545" t="s">
        <v>148</v>
      </c>
      <c r="F2545">
        <v>27</v>
      </c>
      <c r="G2545" s="85">
        <v>3.4640356165711941</v>
      </c>
      <c r="H2545" s="85">
        <v>9379.6906330564307</v>
      </c>
      <c r="I2545" s="85">
        <v>2699.8138069321112</v>
      </c>
      <c r="J2545" s="85">
        <v>32491.582425326687</v>
      </c>
      <c r="K2545" t="s">
        <v>491</v>
      </c>
    </row>
    <row r="2546" spans="2:11" x14ac:dyDescent="0.25">
      <c r="B2546">
        <v>2026</v>
      </c>
      <c r="C2546" t="s">
        <v>488</v>
      </c>
      <c r="D2546">
        <v>2</v>
      </c>
      <c r="E2546" t="s">
        <v>148</v>
      </c>
      <c r="F2546">
        <v>27</v>
      </c>
      <c r="G2546" s="85">
        <v>0</v>
      </c>
      <c r="H2546" s="85">
        <v>9379.6906330564307</v>
      </c>
      <c r="I2546" s="85">
        <v>2699.8138069321112</v>
      </c>
      <c r="J2546" s="85">
        <v>0</v>
      </c>
      <c r="K2546" t="s">
        <v>491</v>
      </c>
    </row>
    <row r="2547" spans="2:11" x14ac:dyDescent="0.25">
      <c r="B2547">
        <v>2026</v>
      </c>
      <c r="C2547" t="s">
        <v>489</v>
      </c>
      <c r="D2547">
        <v>1</v>
      </c>
      <c r="E2547" t="s">
        <v>148</v>
      </c>
      <c r="F2547">
        <v>27</v>
      </c>
      <c r="G2547" s="85">
        <v>3.4575870972010683</v>
      </c>
      <c r="H2547" s="85">
        <v>9379.6906330564307</v>
      </c>
      <c r="I2547" s="85">
        <v>2699.8138069321112</v>
      </c>
      <c r="J2547" s="85">
        <v>32431.097308593635</v>
      </c>
      <c r="K2547" t="s">
        <v>491</v>
      </c>
    </row>
    <row r="2548" spans="2:11" x14ac:dyDescent="0.25">
      <c r="B2548">
        <v>2026</v>
      </c>
      <c r="C2548" t="s">
        <v>489</v>
      </c>
      <c r="D2548">
        <v>2</v>
      </c>
      <c r="E2548" t="s">
        <v>148</v>
      </c>
      <c r="F2548">
        <v>27</v>
      </c>
      <c r="G2548" s="85">
        <v>0</v>
      </c>
      <c r="H2548" s="85">
        <v>9379.6906330564307</v>
      </c>
      <c r="I2548" s="85">
        <v>2699.8138069321112</v>
      </c>
      <c r="J2548" s="85">
        <v>0</v>
      </c>
      <c r="K2548" t="s">
        <v>491</v>
      </c>
    </row>
    <row r="2549" spans="2:11" x14ac:dyDescent="0.25">
      <c r="B2549">
        <v>2026</v>
      </c>
      <c r="C2549" t="s">
        <v>490</v>
      </c>
      <c r="D2549">
        <v>1</v>
      </c>
      <c r="E2549" t="s">
        <v>148</v>
      </c>
      <c r="F2549">
        <v>27</v>
      </c>
      <c r="G2549" s="85">
        <v>3.4511385778309442</v>
      </c>
      <c r="H2549" s="85">
        <v>9379.6906330564307</v>
      </c>
      <c r="I2549" s="85">
        <v>2699.8138069321112</v>
      </c>
      <c r="J2549" s="85">
        <v>32370.6121918606</v>
      </c>
      <c r="K2549" t="s">
        <v>491</v>
      </c>
    </row>
    <row r="2550" spans="2:11" x14ac:dyDescent="0.25">
      <c r="B2550">
        <v>2026</v>
      </c>
      <c r="C2550" t="s">
        <v>490</v>
      </c>
      <c r="D2550">
        <v>2</v>
      </c>
      <c r="E2550" t="s">
        <v>148</v>
      </c>
      <c r="F2550">
        <v>27</v>
      </c>
      <c r="G2550" s="85">
        <v>0</v>
      </c>
      <c r="H2550" s="85">
        <v>9379.6906330564307</v>
      </c>
      <c r="I2550" s="85">
        <v>2699.8138069321112</v>
      </c>
      <c r="J2550" s="85">
        <v>0</v>
      </c>
      <c r="K2550" t="s">
        <v>491</v>
      </c>
    </row>
    <row r="2551" spans="2:11" x14ac:dyDescent="0.25">
      <c r="B2551">
        <v>2026</v>
      </c>
      <c r="C2551" t="s">
        <v>479</v>
      </c>
      <c r="D2551">
        <v>1</v>
      </c>
      <c r="E2551" t="s">
        <v>185</v>
      </c>
      <c r="F2551">
        <v>25</v>
      </c>
      <c r="G2551" s="85">
        <v>4.9011242017565584</v>
      </c>
      <c r="H2551" s="85">
        <v>12076.490850376749</v>
      </c>
      <c r="I2551" s="85">
        <v>3366.157158234661</v>
      </c>
      <c r="J2551" s="85">
        <v>59188.381579073124</v>
      </c>
      <c r="K2551" t="s">
        <v>491</v>
      </c>
    </row>
    <row r="2552" spans="2:11" x14ac:dyDescent="0.25">
      <c r="B2552">
        <v>2026</v>
      </c>
      <c r="C2552" t="s">
        <v>479</v>
      </c>
      <c r="D2552">
        <v>2</v>
      </c>
      <c r="E2552" t="s">
        <v>185</v>
      </c>
      <c r="F2552">
        <v>25</v>
      </c>
      <c r="G2552" s="85">
        <v>0</v>
      </c>
      <c r="H2552" s="85">
        <v>12076.490850376749</v>
      </c>
      <c r="I2552" s="85">
        <v>3366.157158234661</v>
      </c>
      <c r="J2552" s="85">
        <v>0</v>
      </c>
      <c r="K2552" t="s">
        <v>491</v>
      </c>
    </row>
    <row r="2553" spans="2:11" x14ac:dyDescent="0.25">
      <c r="B2553">
        <v>2026</v>
      </c>
      <c r="C2553" t="s">
        <v>480</v>
      </c>
      <c r="D2553">
        <v>1</v>
      </c>
      <c r="E2553" t="s">
        <v>185</v>
      </c>
      <c r="F2553">
        <v>25</v>
      </c>
      <c r="G2553" s="85">
        <v>4.8949175672051295</v>
      </c>
      <c r="H2553" s="85">
        <v>12076.490850376749</v>
      </c>
      <c r="I2553" s="85">
        <v>3366.157158234661</v>
      </c>
      <c r="J2553" s="85">
        <v>59113.427213701165</v>
      </c>
      <c r="K2553" t="s">
        <v>491</v>
      </c>
    </row>
    <row r="2554" spans="2:11" x14ac:dyDescent="0.25">
      <c r="B2554">
        <v>2026</v>
      </c>
      <c r="C2554" t="s">
        <v>480</v>
      </c>
      <c r="D2554">
        <v>2</v>
      </c>
      <c r="E2554" t="s">
        <v>185</v>
      </c>
      <c r="F2554">
        <v>25</v>
      </c>
      <c r="G2554" s="85">
        <v>0</v>
      </c>
      <c r="H2554" s="85">
        <v>12076.490850376749</v>
      </c>
      <c r="I2554" s="85">
        <v>3366.157158234661</v>
      </c>
      <c r="J2554" s="85">
        <v>0</v>
      </c>
      <c r="K2554" t="s">
        <v>491</v>
      </c>
    </row>
    <row r="2555" spans="2:11" x14ac:dyDescent="0.25">
      <c r="B2555">
        <v>2026</v>
      </c>
      <c r="C2555" t="s">
        <v>481</v>
      </c>
      <c r="D2555">
        <v>1</v>
      </c>
      <c r="E2555" t="s">
        <v>185</v>
      </c>
      <c r="F2555">
        <v>25</v>
      </c>
      <c r="G2555" s="85">
        <v>4.8887109326536908</v>
      </c>
      <c r="H2555" s="85">
        <v>12076.490850376749</v>
      </c>
      <c r="I2555" s="85">
        <v>3366.157158234661</v>
      </c>
      <c r="J2555" s="85">
        <v>59038.472848329082</v>
      </c>
      <c r="K2555" t="s">
        <v>491</v>
      </c>
    </row>
    <row r="2556" spans="2:11" x14ac:dyDescent="0.25">
      <c r="B2556">
        <v>2026</v>
      </c>
      <c r="C2556" t="s">
        <v>481</v>
      </c>
      <c r="D2556">
        <v>2</v>
      </c>
      <c r="E2556" t="s">
        <v>185</v>
      </c>
      <c r="F2556">
        <v>25</v>
      </c>
      <c r="G2556" s="85">
        <v>0</v>
      </c>
      <c r="H2556" s="85">
        <v>12076.490850376749</v>
      </c>
      <c r="I2556" s="85">
        <v>3366.157158234661</v>
      </c>
      <c r="J2556" s="85">
        <v>0</v>
      </c>
      <c r="K2556" t="s">
        <v>491</v>
      </c>
    </row>
    <row r="2557" spans="2:11" x14ac:dyDescent="0.25">
      <c r="B2557">
        <v>2026</v>
      </c>
      <c r="C2557" t="s">
        <v>482</v>
      </c>
      <c r="D2557">
        <v>1</v>
      </c>
      <c r="E2557" t="s">
        <v>185</v>
      </c>
      <c r="F2557">
        <v>25</v>
      </c>
      <c r="G2557" s="85">
        <v>4.8825042981022628</v>
      </c>
      <c r="H2557" s="85">
        <v>12076.490850376749</v>
      </c>
      <c r="I2557" s="85">
        <v>3366.157158234661</v>
      </c>
      <c r="J2557" s="85">
        <v>58963.51848295713</v>
      </c>
      <c r="K2557" t="s">
        <v>491</v>
      </c>
    </row>
    <row r="2558" spans="2:11" x14ac:dyDescent="0.25">
      <c r="B2558">
        <v>2026</v>
      </c>
      <c r="C2558" t="s">
        <v>482</v>
      </c>
      <c r="D2558">
        <v>2</v>
      </c>
      <c r="E2558" t="s">
        <v>185</v>
      </c>
      <c r="F2558">
        <v>25</v>
      </c>
      <c r="G2558" s="85">
        <v>0</v>
      </c>
      <c r="H2558" s="85">
        <v>12076.490850376749</v>
      </c>
      <c r="I2558" s="85">
        <v>3366.157158234661</v>
      </c>
      <c r="J2558" s="85">
        <v>0</v>
      </c>
      <c r="K2558" t="s">
        <v>491</v>
      </c>
    </row>
    <row r="2559" spans="2:11" x14ac:dyDescent="0.25">
      <c r="B2559">
        <v>2026</v>
      </c>
      <c r="C2559" t="s">
        <v>483</v>
      </c>
      <c r="D2559">
        <v>1</v>
      </c>
      <c r="E2559" t="s">
        <v>185</v>
      </c>
      <c r="F2559">
        <v>25</v>
      </c>
      <c r="G2559" s="85">
        <v>4.8762976635508242</v>
      </c>
      <c r="H2559" s="85">
        <v>12076.490850376749</v>
      </c>
      <c r="I2559" s="85">
        <v>3366.157158234661</v>
      </c>
      <c r="J2559" s="85">
        <v>58888.564117585047</v>
      </c>
      <c r="K2559" t="s">
        <v>491</v>
      </c>
    </row>
    <row r="2560" spans="2:11" x14ac:dyDescent="0.25">
      <c r="B2560">
        <v>2026</v>
      </c>
      <c r="C2560" t="s">
        <v>483</v>
      </c>
      <c r="D2560">
        <v>2</v>
      </c>
      <c r="E2560" t="s">
        <v>185</v>
      </c>
      <c r="F2560">
        <v>25</v>
      </c>
      <c r="G2560" s="85">
        <v>0</v>
      </c>
      <c r="H2560" s="85">
        <v>12076.490850376749</v>
      </c>
      <c r="I2560" s="85">
        <v>3366.157158234661</v>
      </c>
      <c r="J2560" s="85">
        <v>0</v>
      </c>
      <c r="K2560" t="s">
        <v>491</v>
      </c>
    </row>
    <row r="2561" spans="2:11" x14ac:dyDescent="0.25">
      <c r="B2561">
        <v>2026</v>
      </c>
      <c r="C2561" t="s">
        <v>484</v>
      </c>
      <c r="D2561">
        <v>1</v>
      </c>
      <c r="E2561" t="s">
        <v>185</v>
      </c>
      <c r="F2561">
        <v>25</v>
      </c>
      <c r="G2561" s="85">
        <v>4.8700910289993962</v>
      </c>
      <c r="H2561" s="85">
        <v>12076.490850376749</v>
      </c>
      <c r="I2561" s="85">
        <v>3366.157158234661</v>
      </c>
      <c r="J2561" s="85">
        <v>58813.609752213095</v>
      </c>
      <c r="K2561" t="s">
        <v>491</v>
      </c>
    </row>
    <row r="2562" spans="2:11" x14ac:dyDescent="0.25">
      <c r="B2562">
        <v>2026</v>
      </c>
      <c r="C2562" t="s">
        <v>484</v>
      </c>
      <c r="D2562">
        <v>2</v>
      </c>
      <c r="E2562" t="s">
        <v>185</v>
      </c>
      <c r="F2562">
        <v>25</v>
      </c>
      <c r="G2562" s="85">
        <v>0</v>
      </c>
      <c r="H2562" s="85">
        <v>12076.490850376749</v>
      </c>
      <c r="I2562" s="85">
        <v>3366.157158234661</v>
      </c>
      <c r="J2562" s="85">
        <v>0</v>
      </c>
      <c r="K2562" t="s">
        <v>491</v>
      </c>
    </row>
    <row r="2563" spans="2:11" x14ac:dyDescent="0.25">
      <c r="B2563">
        <v>2026</v>
      </c>
      <c r="C2563" t="s">
        <v>485</v>
      </c>
      <c r="D2563">
        <v>1</v>
      </c>
      <c r="E2563" t="s">
        <v>185</v>
      </c>
      <c r="F2563">
        <v>25</v>
      </c>
      <c r="G2563" s="85">
        <v>4.8638843944479566</v>
      </c>
      <c r="H2563" s="85">
        <v>12076.490850376749</v>
      </c>
      <c r="I2563" s="85">
        <v>3366.157158234661</v>
      </c>
      <c r="J2563" s="85">
        <v>58738.655386841005</v>
      </c>
      <c r="K2563" t="s">
        <v>491</v>
      </c>
    </row>
    <row r="2564" spans="2:11" x14ac:dyDescent="0.25">
      <c r="B2564">
        <v>2026</v>
      </c>
      <c r="C2564" t="s">
        <v>485</v>
      </c>
      <c r="D2564">
        <v>2</v>
      </c>
      <c r="E2564" t="s">
        <v>185</v>
      </c>
      <c r="F2564">
        <v>25</v>
      </c>
      <c r="G2564" s="85">
        <v>0</v>
      </c>
      <c r="H2564" s="85">
        <v>12076.490850376749</v>
      </c>
      <c r="I2564" s="85">
        <v>3366.157158234661</v>
      </c>
      <c r="J2564" s="85">
        <v>0</v>
      </c>
      <c r="K2564" t="s">
        <v>491</v>
      </c>
    </row>
    <row r="2565" spans="2:11" x14ac:dyDescent="0.25">
      <c r="B2565">
        <v>2026</v>
      </c>
      <c r="C2565" t="s">
        <v>486</v>
      </c>
      <c r="D2565">
        <v>1</v>
      </c>
      <c r="E2565" t="s">
        <v>185</v>
      </c>
      <c r="F2565">
        <v>25</v>
      </c>
      <c r="G2565" s="85">
        <v>4.8576777598965295</v>
      </c>
      <c r="H2565" s="85">
        <v>12076.490850376749</v>
      </c>
      <c r="I2565" s="85">
        <v>3366.157158234661</v>
      </c>
      <c r="J2565" s="85">
        <v>58663.70102146906</v>
      </c>
      <c r="K2565" t="s">
        <v>491</v>
      </c>
    </row>
    <row r="2566" spans="2:11" x14ac:dyDescent="0.25">
      <c r="B2566">
        <v>2026</v>
      </c>
      <c r="C2566" t="s">
        <v>486</v>
      </c>
      <c r="D2566">
        <v>2</v>
      </c>
      <c r="E2566" t="s">
        <v>185</v>
      </c>
      <c r="F2566">
        <v>25</v>
      </c>
      <c r="G2566" s="85">
        <v>0</v>
      </c>
      <c r="H2566" s="85">
        <v>12076.490850376749</v>
      </c>
      <c r="I2566" s="85">
        <v>3366.157158234661</v>
      </c>
      <c r="J2566" s="85">
        <v>0</v>
      </c>
      <c r="K2566" t="s">
        <v>491</v>
      </c>
    </row>
    <row r="2567" spans="2:11" x14ac:dyDescent="0.25">
      <c r="B2567">
        <v>2026</v>
      </c>
      <c r="C2567" t="s">
        <v>487</v>
      </c>
      <c r="D2567">
        <v>1</v>
      </c>
      <c r="E2567" t="s">
        <v>185</v>
      </c>
      <c r="F2567">
        <v>25</v>
      </c>
      <c r="G2567" s="85">
        <v>4.85147112534509</v>
      </c>
      <c r="H2567" s="85">
        <v>12076.490850376749</v>
      </c>
      <c r="I2567" s="85">
        <v>3366.157158234661</v>
      </c>
      <c r="J2567" s="85">
        <v>58588.74665609697</v>
      </c>
      <c r="K2567" t="s">
        <v>491</v>
      </c>
    </row>
    <row r="2568" spans="2:11" x14ac:dyDescent="0.25">
      <c r="B2568">
        <v>2026</v>
      </c>
      <c r="C2568" t="s">
        <v>487</v>
      </c>
      <c r="D2568">
        <v>2</v>
      </c>
      <c r="E2568" t="s">
        <v>185</v>
      </c>
      <c r="F2568">
        <v>25</v>
      </c>
      <c r="G2568" s="85">
        <v>0</v>
      </c>
      <c r="H2568" s="85">
        <v>12076.490850376749</v>
      </c>
      <c r="I2568" s="85">
        <v>3366.157158234661</v>
      </c>
      <c r="J2568" s="85">
        <v>0</v>
      </c>
      <c r="K2568" t="s">
        <v>491</v>
      </c>
    </row>
    <row r="2569" spans="2:11" x14ac:dyDescent="0.25">
      <c r="B2569">
        <v>2026</v>
      </c>
      <c r="C2569" t="s">
        <v>488</v>
      </c>
      <c r="D2569">
        <v>1</v>
      </c>
      <c r="E2569" t="s">
        <v>185</v>
      </c>
      <c r="F2569">
        <v>25</v>
      </c>
      <c r="G2569" s="85">
        <v>4.8452644907936628</v>
      </c>
      <c r="H2569" s="85">
        <v>12076.490850376749</v>
      </c>
      <c r="I2569" s="85">
        <v>3366.157158234661</v>
      </c>
      <c r="J2569" s="85">
        <v>58513.792290725025</v>
      </c>
      <c r="K2569" t="s">
        <v>491</v>
      </c>
    </row>
    <row r="2570" spans="2:11" x14ac:dyDescent="0.25">
      <c r="B2570">
        <v>2026</v>
      </c>
      <c r="C2570" t="s">
        <v>488</v>
      </c>
      <c r="D2570">
        <v>2</v>
      </c>
      <c r="E2570" t="s">
        <v>185</v>
      </c>
      <c r="F2570">
        <v>25</v>
      </c>
      <c r="G2570" s="85">
        <v>0</v>
      </c>
      <c r="H2570" s="85">
        <v>12076.490850376749</v>
      </c>
      <c r="I2570" s="85">
        <v>3366.157158234661</v>
      </c>
      <c r="J2570" s="85">
        <v>0</v>
      </c>
      <c r="K2570" t="s">
        <v>491</v>
      </c>
    </row>
    <row r="2571" spans="2:11" x14ac:dyDescent="0.25">
      <c r="B2571">
        <v>2026</v>
      </c>
      <c r="C2571" t="s">
        <v>489</v>
      </c>
      <c r="D2571">
        <v>1</v>
      </c>
      <c r="E2571" t="s">
        <v>185</v>
      </c>
      <c r="F2571">
        <v>25</v>
      </c>
      <c r="G2571" s="85">
        <v>4.8390578562422233</v>
      </c>
      <c r="H2571" s="85">
        <v>12076.490850376749</v>
      </c>
      <c r="I2571" s="85">
        <v>3366.157158234661</v>
      </c>
      <c r="J2571" s="85">
        <v>58438.837925352935</v>
      </c>
      <c r="K2571" t="s">
        <v>491</v>
      </c>
    </row>
    <row r="2572" spans="2:11" x14ac:dyDescent="0.25">
      <c r="B2572">
        <v>2026</v>
      </c>
      <c r="C2572" t="s">
        <v>489</v>
      </c>
      <c r="D2572">
        <v>2</v>
      </c>
      <c r="E2572" t="s">
        <v>185</v>
      </c>
      <c r="F2572">
        <v>25</v>
      </c>
      <c r="G2572" s="85">
        <v>0</v>
      </c>
      <c r="H2572" s="85">
        <v>12076.490850376749</v>
      </c>
      <c r="I2572" s="85">
        <v>3366.157158234661</v>
      </c>
      <c r="J2572" s="85">
        <v>0</v>
      </c>
      <c r="K2572" t="s">
        <v>491</v>
      </c>
    </row>
    <row r="2573" spans="2:11" x14ac:dyDescent="0.25">
      <c r="B2573">
        <v>2026</v>
      </c>
      <c r="C2573" t="s">
        <v>490</v>
      </c>
      <c r="D2573">
        <v>1</v>
      </c>
      <c r="E2573" t="s">
        <v>185</v>
      </c>
      <c r="F2573">
        <v>25</v>
      </c>
      <c r="G2573" s="85">
        <v>4.8328512216907944</v>
      </c>
      <c r="H2573" s="85">
        <v>12076.490850376749</v>
      </c>
      <c r="I2573" s="85">
        <v>3366.157158234661</v>
      </c>
      <c r="J2573" s="85">
        <v>58363.883559980975</v>
      </c>
      <c r="K2573" t="s">
        <v>491</v>
      </c>
    </row>
    <row r="2574" spans="2:11" x14ac:dyDescent="0.25">
      <c r="B2574">
        <v>2026</v>
      </c>
      <c r="C2574" t="s">
        <v>490</v>
      </c>
      <c r="D2574">
        <v>2</v>
      </c>
      <c r="E2574" t="s">
        <v>185</v>
      </c>
      <c r="F2574">
        <v>25</v>
      </c>
      <c r="G2574" s="85">
        <v>0</v>
      </c>
      <c r="H2574" s="85">
        <v>12076.490850376749</v>
      </c>
      <c r="I2574" s="85">
        <v>3366.157158234661</v>
      </c>
      <c r="J2574" s="85">
        <v>0</v>
      </c>
      <c r="K2574" t="s">
        <v>491</v>
      </c>
    </row>
    <row r="2575" spans="2:11" x14ac:dyDescent="0.25">
      <c r="B2575">
        <v>2026</v>
      </c>
      <c r="C2575" t="s">
        <v>479</v>
      </c>
      <c r="D2575">
        <v>1</v>
      </c>
      <c r="E2575" t="s">
        <v>89</v>
      </c>
      <c r="F2575">
        <v>26</v>
      </c>
      <c r="G2575" s="85">
        <v>2.8373793623255934</v>
      </c>
      <c r="H2575" s="85">
        <v>23436.224852071005</v>
      </c>
      <c r="I2575" s="85">
        <v>5419.7159763313612</v>
      </c>
      <c r="J2575" s="85">
        <v>66497.460726088451</v>
      </c>
      <c r="K2575" t="s">
        <v>491</v>
      </c>
    </row>
    <row r="2576" spans="2:11" x14ac:dyDescent="0.25">
      <c r="B2576">
        <v>2026</v>
      </c>
      <c r="C2576" t="s">
        <v>479</v>
      </c>
      <c r="D2576">
        <v>2</v>
      </c>
      <c r="E2576" t="s">
        <v>89</v>
      </c>
      <c r="F2576">
        <v>26</v>
      </c>
      <c r="G2576" s="85">
        <v>0</v>
      </c>
      <c r="H2576" s="85">
        <v>23436.224852071005</v>
      </c>
      <c r="I2576" s="85">
        <v>5419.7159763313612</v>
      </c>
      <c r="J2576" s="85">
        <v>0</v>
      </c>
      <c r="K2576" t="s">
        <v>491</v>
      </c>
    </row>
    <row r="2577" spans="2:11" x14ac:dyDescent="0.25">
      <c r="B2577">
        <v>2026</v>
      </c>
      <c r="C2577" t="s">
        <v>480</v>
      </c>
      <c r="D2577">
        <v>1</v>
      </c>
      <c r="E2577" t="s">
        <v>89</v>
      </c>
      <c r="F2577">
        <v>26</v>
      </c>
      <c r="G2577" s="85">
        <v>2.2574407044408624</v>
      </c>
      <c r="H2577" s="85">
        <v>23436.224852071005</v>
      </c>
      <c r="I2577" s="85">
        <v>5419.7159763313612</v>
      </c>
      <c r="J2577" s="85">
        <v>52905.887939493616</v>
      </c>
      <c r="K2577" t="s">
        <v>491</v>
      </c>
    </row>
    <row r="2578" spans="2:11" x14ac:dyDescent="0.25">
      <c r="B2578">
        <v>2026</v>
      </c>
      <c r="C2578" t="s">
        <v>480</v>
      </c>
      <c r="D2578">
        <v>2</v>
      </c>
      <c r="E2578" t="s">
        <v>89</v>
      </c>
      <c r="F2578">
        <v>26</v>
      </c>
      <c r="G2578" s="85">
        <v>0</v>
      </c>
      <c r="H2578" s="85">
        <v>23436.224852071005</v>
      </c>
      <c r="I2578" s="85">
        <v>5419.7159763313612</v>
      </c>
      <c r="J2578" s="85">
        <v>0</v>
      </c>
      <c r="K2578" t="s">
        <v>491</v>
      </c>
    </row>
    <row r="2579" spans="2:11" x14ac:dyDescent="0.25">
      <c r="B2579">
        <v>2026</v>
      </c>
      <c r="C2579" t="s">
        <v>481</v>
      </c>
      <c r="D2579">
        <v>1</v>
      </c>
      <c r="E2579" t="s">
        <v>89</v>
      </c>
      <c r="F2579">
        <v>26</v>
      </c>
      <c r="G2579" s="85">
        <v>2.7204963805590023</v>
      </c>
      <c r="H2579" s="85">
        <v>23436.224852071005</v>
      </c>
      <c r="I2579" s="85">
        <v>5419.7159763313612</v>
      </c>
      <c r="J2579" s="85">
        <v>63758.164884026111</v>
      </c>
      <c r="K2579" t="s">
        <v>491</v>
      </c>
    </row>
    <row r="2580" spans="2:11" x14ac:dyDescent="0.25">
      <c r="B2580">
        <v>2026</v>
      </c>
      <c r="C2580" t="s">
        <v>481</v>
      </c>
      <c r="D2580">
        <v>2</v>
      </c>
      <c r="E2580" t="s">
        <v>89</v>
      </c>
      <c r="F2580">
        <v>26</v>
      </c>
      <c r="G2580" s="85">
        <v>0</v>
      </c>
      <c r="H2580" s="85">
        <v>23436.224852071005</v>
      </c>
      <c r="I2580" s="85">
        <v>5419.7159763313612</v>
      </c>
      <c r="J2580" s="85">
        <v>0</v>
      </c>
      <c r="K2580" t="s">
        <v>491</v>
      </c>
    </row>
    <row r="2581" spans="2:11" x14ac:dyDescent="0.25">
      <c r="B2581">
        <v>2026</v>
      </c>
      <c r="C2581" t="s">
        <v>482</v>
      </c>
      <c r="D2581">
        <v>1</v>
      </c>
      <c r="E2581" t="s">
        <v>89</v>
      </c>
      <c r="F2581">
        <v>26</v>
      </c>
      <c r="G2581" s="85">
        <v>1.7506363750370444</v>
      </c>
      <c r="H2581" s="85">
        <v>23436.224852071005</v>
      </c>
      <c r="I2581" s="85">
        <v>5419.7159763313612</v>
      </c>
      <c r="J2581" s="85">
        <v>41028.307719582677</v>
      </c>
      <c r="K2581" t="s">
        <v>491</v>
      </c>
    </row>
    <row r="2582" spans="2:11" x14ac:dyDescent="0.25">
      <c r="B2582">
        <v>2026</v>
      </c>
      <c r="C2582" t="s">
        <v>482</v>
      </c>
      <c r="D2582">
        <v>2</v>
      </c>
      <c r="E2582" t="s">
        <v>89</v>
      </c>
      <c r="F2582">
        <v>26</v>
      </c>
      <c r="G2582" s="85">
        <v>0</v>
      </c>
      <c r="H2582" s="85">
        <v>23436.224852071005</v>
      </c>
      <c r="I2582" s="85">
        <v>5419.7159763313612</v>
      </c>
      <c r="J2582" s="85">
        <v>0</v>
      </c>
      <c r="K2582" t="s">
        <v>491</v>
      </c>
    </row>
    <row r="2583" spans="2:11" x14ac:dyDescent="0.25">
      <c r="B2583">
        <v>2026</v>
      </c>
      <c r="C2583" t="s">
        <v>483</v>
      </c>
      <c r="D2583">
        <v>1</v>
      </c>
      <c r="E2583" t="s">
        <v>89</v>
      </c>
      <c r="F2583">
        <v>26</v>
      </c>
      <c r="G2583" s="85">
        <v>2.1455956968351702</v>
      </c>
      <c r="H2583" s="85">
        <v>23436.224852071005</v>
      </c>
      <c r="I2583" s="85">
        <v>5419.7159763313612</v>
      </c>
      <c r="J2583" s="85">
        <v>50284.663192665023</v>
      </c>
      <c r="K2583" t="s">
        <v>491</v>
      </c>
    </row>
    <row r="2584" spans="2:11" x14ac:dyDescent="0.25">
      <c r="B2584">
        <v>2026</v>
      </c>
      <c r="C2584" t="s">
        <v>483</v>
      </c>
      <c r="D2584">
        <v>2</v>
      </c>
      <c r="E2584" t="s">
        <v>89</v>
      </c>
      <c r="F2584">
        <v>26</v>
      </c>
      <c r="G2584" s="85">
        <v>0</v>
      </c>
      <c r="H2584" s="85">
        <v>23436.224852071005</v>
      </c>
      <c r="I2584" s="85">
        <v>5419.7159763313612</v>
      </c>
      <c r="J2584" s="85">
        <v>0</v>
      </c>
      <c r="K2584" t="s">
        <v>491</v>
      </c>
    </row>
    <row r="2585" spans="2:11" x14ac:dyDescent="0.25">
      <c r="B2585">
        <v>2026</v>
      </c>
      <c r="C2585" t="s">
        <v>484</v>
      </c>
      <c r="D2585">
        <v>1</v>
      </c>
      <c r="E2585" t="s">
        <v>89</v>
      </c>
      <c r="F2585">
        <v>26</v>
      </c>
      <c r="G2585" s="85">
        <v>2.0396813995218723</v>
      </c>
      <c r="H2585" s="85">
        <v>23436.224852071005</v>
      </c>
      <c r="I2585" s="85">
        <v>5419.7159763313612</v>
      </c>
      <c r="J2585" s="85">
        <v>47802.431905781472</v>
      </c>
      <c r="K2585" t="s">
        <v>491</v>
      </c>
    </row>
    <row r="2586" spans="2:11" x14ac:dyDescent="0.25">
      <c r="B2586">
        <v>2026</v>
      </c>
      <c r="C2586" t="s">
        <v>484</v>
      </c>
      <c r="D2586">
        <v>2</v>
      </c>
      <c r="E2586" t="s">
        <v>89</v>
      </c>
      <c r="F2586">
        <v>26</v>
      </c>
      <c r="G2586" s="85">
        <v>0</v>
      </c>
      <c r="H2586" s="85">
        <v>23436.224852071005</v>
      </c>
      <c r="I2586" s="85">
        <v>5419.7159763313612</v>
      </c>
      <c r="J2586" s="85">
        <v>0</v>
      </c>
      <c r="K2586" t="s">
        <v>491</v>
      </c>
    </row>
    <row r="2587" spans="2:11" x14ac:dyDescent="0.25">
      <c r="B2587">
        <v>2026</v>
      </c>
      <c r="C2587" t="s">
        <v>485</v>
      </c>
      <c r="D2587">
        <v>1</v>
      </c>
      <c r="E2587" t="s">
        <v>89</v>
      </c>
      <c r="F2587">
        <v>26</v>
      </c>
      <c r="G2587" s="85">
        <v>1.4712932571351842</v>
      </c>
      <c r="H2587" s="85">
        <v>23436.224852071005</v>
      </c>
      <c r="I2587" s="85">
        <v>5419.7159763313612</v>
      </c>
      <c r="J2587" s="85">
        <v>34481.559597556101</v>
      </c>
      <c r="K2587" t="s">
        <v>491</v>
      </c>
    </row>
    <row r="2588" spans="2:11" x14ac:dyDescent="0.25">
      <c r="B2588">
        <v>2026</v>
      </c>
      <c r="C2588" t="s">
        <v>485</v>
      </c>
      <c r="D2588">
        <v>2</v>
      </c>
      <c r="E2588" t="s">
        <v>89</v>
      </c>
      <c r="F2588">
        <v>26</v>
      </c>
      <c r="G2588" s="85">
        <v>0</v>
      </c>
      <c r="H2588" s="85">
        <v>23436.224852071005</v>
      </c>
      <c r="I2588" s="85">
        <v>5419.7159763313612</v>
      </c>
      <c r="J2588" s="85">
        <v>0</v>
      </c>
      <c r="K2588" t="s">
        <v>491</v>
      </c>
    </row>
    <row r="2589" spans="2:11" x14ac:dyDescent="0.25">
      <c r="B2589">
        <v>2026</v>
      </c>
      <c r="C2589" t="s">
        <v>486</v>
      </c>
      <c r="D2589">
        <v>1</v>
      </c>
      <c r="E2589" t="s">
        <v>89</v>
      </c>
      <c r="F2589">
        <v>26</v>
      </c>
      <c r="G2589" s="85">
        <v>1.0211188420070723</v>
      </c>
      <c r="H2589" s="85">
        <v>23436.224852071005</v>
      </c>
      <c r="I2589" s="85">
        <v>5419.7159763313612</v>
      </c>
      <c r="J2589" s="85">
        <v>23931.170781964112</v>
      </c>
      <c r="K2589" t="s">
        <v>491</v>
      </c>
    </row>
    <row r="2590" spans="2:11" x14ac:dyDescent="0.25">
      <c r="B2590">
        <v>2026</v>
      </c>
      <c r="C2590" t="s">
        <v>486</v>
      </c>
      <c r="D2590">
        <v>2</v>
      </c>
      <c r="E2590" t="s">
        <v>89</v>
      </c>
      <c r="F2590">
        <v>26</v>
      </c>
      <c r="G2590" s="85">
        <v>0</v>
      </c>
      <c r="H2590" s="85">
        <v>23436.224852071005</v>
      </c>
      <c r="I2590" s="85">
        <v>5419.7159763313612</v>
      </c>
      <c r="J2590" s="85">
        <v>0</v>
      </c>
      <c r="K2590" t="s">
        <v>491</v>
      </c>
    </row>
    <row r="2591" spans="2:11" x14ac:dyDescent="0.25">
      <c r="B2591">
        <v>2026</v>
      </c>
      <c r="C2591" t="s">
        <v>487</v>
      </c>
      <c r="D2591">
        <v>1</v>
      </c>
      <c r="E2591" t="s">
        <v>89</v>
      </c>
      <c r="F2591">
        <v>26</v>
      </c>
      <c r="G2591" s="85">
        <v>1.5523415911657488</v>
      </c>
      <c r="H2591" s="85">
        <v>23436.224852071005</v>
      </c>
      <c r="I2591" s="85">
        <v>5419.7159763313612</v>
      </c>
      <c r="J2591" s="85">
        <v>36381.02657778217</v>
      </c>
      <c r="K2591" t="s">
        <v>491</v>
      </c>
    </row>
    <row r="2592" spans="2:11" x14ac:dyDescent="0.25">
      <c r="B2592">
        <v>2026</v>
      </c>
      <c r="C2592" t="s">
        <v>487</v>
      </c>
      <c r="D2592">
        <v>2</v>
      </c>
      <c r="E2592" t="s">
        <v>89</v>
      </c>
      <c r="F2592">
        <v>26</v>
      </c>
      <c r="G2592" s="85">
        <v>0</v>
      </c>
      <c r="H2592" s="85">
        <v>23436.224852071005</v>
      </c>
      <c r="I2592" s="85">
        <v>5419.7159763313612</v>
      </c>
      <c r="J2592" s="85">
        <v>0</v>
      </c>
      <c r="K2592" t="s">
        <v>491</v>
      </c>
    </row>
    <row r="2593" spans="2:11" x14ac:dyDescent="0.25">
      <c r="B2593">
        <v>2026</v>
      </c>
      <c r="C2593" t="s">
        <v>488</v>
      </c>
      <c r="D2593">
        <v>1</v>
      </c>
      <c r="E2593" t="s">
        <v>89</v>
      </c>
      <c r="F2593">
        <v>26</v>
      </c>
      <c r="G2593" s="85">
        <v>1.7945357826663113</v>
      </c>
      <c r="H2593" s="85">
        <v>23436.224852071005</v>
      </c>
      <c r="I2593" s="85">
        <v>5419.7159763313612</v>
      </c>
      <c r="J2593" s="85">
        <v>42057.144107654894</v>
      </c>
      <c r="K2593" t="s">
        <v>491</v>
      </c>
    </row>
    <row r="2594" spans="2:11" x14ac:dyDescent="0.25">
      <c r="B2594">
        <v>2026</v>
      </c>
      <c r="C2594" t="s">
        <v>488</v>
      </c>
      <c r="D2594">
        <v>2</v>
      </c>
      <c r="E2594" t="s">
        <v>89</v>
      </c>
      <c r="F2594">
        <v>26</v>
      </c>
      <c r="G2594" s="85">
        <v>0</v>
      </c>
      <c r="H2594" s="85">
        <v>23436.224852071005</v>
      </c>
      <c r="I2594" s="85">
        <v>5419.7159763313612</v>
      </c>
      <c r="J2594" s="85">
        <v>0</v>
      </c>
      <c r="K2594" t="s">
        <v>491</v>
      </c>
    </row>
    <row r="2595" spans="2:11" x14ac:dyDescent="0.25">
      <c r="B2595">
        <v>2026</v>
      </c>
      <c r="C2595" t="s">
        <v>489</v>
      </c>
      <c r="D2595">
        <v>1</v>
      </c>
      <c r="E2595" t="s">
        <v>89</v>
      </c>
      <c r="F2595">
        <v>26</v>
      </c>
      <c r="G2595" s="85">
        <v>1.8763394720526836</v>
      </c>
      <c r="H2595" s="85">
        <v>23436.224852071005</v>
      </c>
      <c r="I2595" s="85">
        <v>5419.7159763313612</v>
      </c>
      <c r="J2595" s="85">
        <v>43974.31376584289</v>
      </c>
      <c r="K2595" t="s">
        <v>491</v>
      </c>
    </row>
    <row r="2596" spans="2:11" x14ac:dyDescent="0.25">
      <c r="B2596">
        <v>2026</v>
      </c>
      <c r="C2596" t="s">
        <v>489</v>
      </c>
      <c r="D2596">
        <v>2</v>
      </c>
      <c r="E2596" t="s">
        <v>89</v>
      </c>
      <c r="F2596">
        <v>26</v>
      </c>
      <c r="G2596" s="85">
        <v>0</v>
      </c>
      <c r="H2596" s="85">
        <v>23436.224852071005</v>
      </c>
      <c r="I2596" s="85">
        <v>5419.7159763313612</v>
      </c>
      <c r="J2596" s="85">
        <v>0</v>
      </c>
      <c r="K2596" t="s">
        <v>491</v>
      </c>
    </row>
    <row r="2597" spans="2:11" x14ac:dyDescent="0.25">
      <c r="B2597">
        <v>2026</v>
      </c>
      <c r="C2597" t="s">
        <v>490</v>
      </c>
      <c r="D2597">
        <v>1</v>
      </c>
      <c r="E2597" t="s">
        <v>89</v>
      </c>
      <c r="F2597">
        <v>26</v>
      </c>
      <c r="G2597" s="85">
        <v>2.7906038228206298</v>
      </c>
      <c r="H2597" s="85">
        <v>23436.224852071005</v>
      </c>
      <c r="I2597" s="85">
        <v>5419.7159763313612</v>
      </c>
      <c r="J2597" s="85">
        <v>65401.218664673193</v>
      </c>
      <c r="K2597" t="s">
        <v>491</v>
      </c>
    </row>
    <row r="2598" spans="2:11" x14ac:dyDescent="0.25">
      <c r="B2598">
        <v>2026</v>
      </c>
      <c r="C2598" t="s">
        <v>490</v>
      </c>
      <c r="D2598">
        <v>2</v>
      </c>
      <c r="E2598" t="s">
        <v>89</v>
      </c>
      <c r="F2598">
        <v>26</v>
      </c>
      <c r="G2598" s="85">
        <v>0</v>
      </c>
      <c r="H2598" s="85">
        <v>23436.224852071005</v>
      </c>
      <c r="I2598" s="85">
        <v>5419.7159763313612</v>
      </c>
      <c r="J2598" s="85">
        <v>0</v>
      </c>
      <c r="K2598" t="s">
        <v>491</v>
      </c>
    </row>
    <row r="2599" spans="2:11" x14ac:dyDescent="0.25">
      <c r="B2599">
        <v>2026</v>
      </c>
      <c r="C2599" t="s">
        <v>479</v>
      </c>
      <c r="D2599">
        <v>1</v>
      </c>
      <c r="E2599" t="s">
        <v>70</v>
      </c>
      <c r="F2599">
        <v>23</v>
      </c>
      <c r="G2599" s="85">
        <v>3.169307255319012</v>
      </c>
      <c r="H2599" s="85">
        <v>24503.913814264284</v>
      </c>
      <c r="I2599" s="85">
        <v>5272.1260057275331</v>
      </c>
      <c r="J2599" s="85">
        <v>77660.431835259558</v>
      </c>
      <c r="K2599" t="s">
        <v>491</v>
      </c>
    </row>
    <row r="2600" spans="2:11" x14ac:dyDescent="0.25">
      <c r="B2600">
        <v>2026</v>
      </c>
      <c r="C2600" t="s">
        <v>479</v>
      </c>
      <c r="D2600">
        <v>2</v>
      </c>
      <c r="E2600" t="s">
        <v>70</v>
      </c>
      <c r="F2600">
        <v>23</v>
      </c>
      <c r="G2600" s="85">
        <v>1.8642983854817716</v>
      </c>
      <c r="H2600" s="85">
        <v>24503.913814264284</v>
      </c>
      <c r="I2600" s="85">
        <v>5272.1260057275331</v>
      </c>
      <c r="J2600" s="85">
        <v>45682.606961917387</v>
      </c>
      <c r="K2600" t="s">
        <v>491</v>
      </c>
    </row>
    <row r="2601" spans="2:11" x14ac:dyDescent="0.25">
      <c r="B2601">
        <v>2026</v>
      </c>
      <c r="C2601" t="s">
        <v>480</v>
      </c>
      <c r="D2601">
        <v>1</v>
      </c>
      <c r="E2601" t="s">
        <v>70</v>
      </c>
      <c r="F2601">
        <v>23</v>
      </c>
      <c r="G2601" s="85">
        <v>3.1610861963078225</v>
      </c>
      <c r="H2601" s="85">
        <v>24503.913814264284</v>
      </c>
      <c r="I2601" s="85">
        <v>5272.1260057275331</v>
      </c>
      <c r="J2601" s="85">
        <v>77458.983713787398</v>
      </c>
      <c r="K2601" t="s">
        <v>491</v>
      </c>
    </row>
    <row r="2602" spans="2:11" x14ac:dyDescent="0.25">
      <c r="B2602">
        <v>2026</v>
      </c>
      <c r="C2602" t="s">
        <v>480</v>
      </c>
      <c r="D2602">
        <v>2</v>
      </c>
      <c r="E2602" t="s">
        <v>70</v>
      </c>
      <c r="F2602">
        <v>23</v>
      </c>
      <c r="G2602" s="85">
        <v>1.8594624684163659</v>
      </c>
      <c r="H2602" s="85">
        <v>24503.913814264284</v>
      </c>
      <c r="I2602" s="85">
        <v>5272.1260057275331</v>
      </c>
      <c r="J2602" s="85">
        <v>45564.108066933753</v>
      </c>
      <c r="K2602" t="s">
        <v>491</v>
      </c>
    </row>
    <row r="2603" spans="2:11" x14ac:dyDescent="0.25">
      <c r="B2603">
        <v>2026</v>
      </c>
      <c r="C2603" t="s">
        <v>481</v>
      </c>
      <c r="D2603">
        <v>1</v>
      </c>
      <c r="E2603" t="s">
        <v>70</v>
      </c>
      <c r="F2603">
        <v>23</v>
      </c>
      <c r="G2603" s="85">
        <v>3.1528651372966308</v>
      </c>
      <c r="H2603" s="85">
        <v>24503.913814264284</v>
      </c>
      <c r="I2603" s="85">
        <v>5272.1260057275331</v>
      </c>
      <c r="J2603" s="85">
        <v>77257.535592315166</v>
      </c>
      <c r="K2603" t="s">
        <v>491</v>
      </c>
    </row>
    <row r="2604" spans="2:11" x14ac:dyDescent="0.25">
      <c r="B2604">
        <v>2026</v>
      </c>
      <c r="C2604" t="s">
        <v>481</v>
      </c>
      <c r="D2604">
        <v>2</v>
      </c>
      <c r="E2604" t="s">
        <v>70</v>
      </c>
      <c r="F2604">
        <v>23</v>
      </c>
      <c r="G2604" s="85">
        <v>1.8546265513509588</v>
      </c>
      <c r="H2604" s="85">
        <v>24503.913814264284</v>
      </c>
      <c r="I2604" s="85">
        <v>5272.1260057275331</v>
      </c>
      <c r="J2604" s="85">
        <v>45445.609171950091</v>
      </c>
      <c r="K2604" t="s">
        <v>491</v>
      </c>
    </row>
    <row r="2605" spans="2:11" x14ac:dyDescent="0.25">
      <c r="B2605">
        <v>2026</v>
      </c>
      <c r="C2605" t="s">
        <v>482</v>
      </c>
      <c r="D2605">
        <v>1</v>
      </c>
      <c r="E2605" t="s">
        <v>70</v>
      </c>
      <c r="F2605">
        <v>23</v>
      </c>
      <c r="G2605" s="85">
        <v>3.1446440782854403</v>
      </c>
      <c r="H2605" s="85">
        <v>24503.913814264284</v>
      </c>
      <c r="I2605" s="85">
        <v>5272.1260057275331</v>
      </c>
      <c r="J2605" s="85">
        <v>77056.087470842976</v>
      </c>
      <c r="K2605" t="s">
        <v>491</v>
      </c>
    </row>
    <row r="2606" spans="2:11" x14ac:dyDescent="0.25">
      <c r="B2606">
        <v>2026</v>
      </c>
      <c r="C2606" t="s">
        <v>482</v>
      </c>
      <c r="D2606">
        <v>2</v>
      </c>
      <c r="E2606" t="s">
        <v>70</v>
      </c>
      <c r="F2606">
        <v>23</v>
      </c>
      <c r="G2606" s="85">
        <v>1.849790634285553</v>
      </c>
      <c r="H2606" s="85">
        <v>24503.913814264284</v>
      </c>
      <c r="I2606" s="85">
        <v>5272.1260057275331</v>
      </c>
      <c r="J2606" s="85">
        <v>45327.110276966458</v>
      </c>
      <c r="K2606" t="s">
        <v>491</v>
      </c>
    </row>
    <row r="2607" spans="2:11" x14ac:dyDescent="0.25">
      <c r="B2607">
        <v>2026</v>
      </c>
      <c r="C2607" t="s">
        <v>483</v>
      </c>
      <c r="D2607">
        <v>1</v>
      </c>
      <c r="E2607" t="s">
        <v>70</v>
      </c>
      <c r="F2607">
        <v>23</v>
      </c>
      <c r="G2607" s="85">
        <v>3.1364230192742482</v>
      </c>
      <c r="H2607" s="85">
        <v>24503.913814264284</v>
      </c>
      <c r="I2607" s="85">
        <v>5272.1260057275331</v>
      </c>
      <c r="J2607" s="85">
        <v>76854.639349370744</v>
      </c>
      <c r="K2607" t="s">
        <v>491</v>
      </c>
    </row>
    <row r="2608" spans="2:11" x14ac:dyDescent="0.25">
      <c r="B2608">
        <v>2026</v>
      </c>
      <c r="C2608" t="s">
        <v>483</v>
      </c>
      <c r="D2608">
        <v>2</v>
      </c>
      <c r="E2608" t="s">
        <v>70</v>
      </c>
      <c r="F2608">
        <v>23</v>
      </c>
      <c r="G2608" s="85">
        <v>1.8449547172201455</v>
      </c>
      <c r="H2608" s="85">
        <v>24503.913814264284</v>
      </c>
      <c r="I2608" s="85">
        <v>5272.1260057275331</v>
      </c>
      <c r="J2608" s="85">
        <v>45208.611381982781</v>
      </c>
      <c r="K2608" t="s">
        <v>491</v>
      </c>
    </row>
    <row r="2609" spans="2:11" x14ac:dyDescent="0.25">
      <c r="B2609">
        <v>2026</v>
      </c>
      <c r="C2609" t="s">
        <v>484</v>
      </c>
      <c r="D2609">
        <v>1</v>
      </c>
      <c r="E2609" t="s">
        <v>70</v>
      </c>
      <c r="F2609">
        <v>23</v>
      </c>
      <c r="G2609" s="85">
        <v>3.1282019602630582</v>
      </c>
      <c r="H2609" s="85">
        <v>24503.913814264284</v>
      </c>
      <c r="I2609" s="85">
        <v>5272.1260057275331</v>
      </c>
      <c r="J2609" s="85">
        <v>76653.191227898569</v>
      </c>
      <c r="K2609" t="s">
        <v>491</v>
      </c>
    </row>
    <row r="2610" spans="2:11" x14ac:dyDescent="0.25">
      <c r="B2610">
        <v>2026</v>
      </c>
      <c r="C2610" t="s">
        <v>484</v>
      </c>
      <c r="D2610">
        <v>2</v>
      </c>
      <c r="E2610" t="s">
        <v>70</v>
      </c>
      <c r="F2610">
        <v>23</v>
      </c>
      <c r="G2610" s="85">
        <v>1.8401188001547402</v>
      </c>
      <c r="H2610" s="85">
        <v>24503.913814264284</v>
      </c>
      <c r="I2610" s="85">
        <v>5272.1260057275331</v>
      </c>
      <c r="J2610" s="85">
        <v>45090.112486999154</v>
      </c>
      <c r="K2610" t="s">
        <v>491</v>
      </c>
    </row>
    <row r="2611" spans="2:11" x14ac:dyDescent="0.25">
      <c r="B2611">
        <v>2026</v>
      </c>
      <c r="C2611" t="s">
        <v>485</v>
      </c>
      <c r="D2611">
        <v>1</v>
      </c>
      <c r="E2611" t="s">
        <v>70</v>
      </c>
      <c r="F2611">
        <v>23</v>
      </c>
      <c r="G2611" s="85">
        <v>3.119980901251866</v>
      </c>
      <c r="H2611" s="85">
        <v>24503.913814264284</v>
      </c>
      <c r="I2611" s="85">
        <v>5272.1260057275331</v>
      </c>
      <c r="J2611" s="85">
        <v>76451.743106426336</v>
      </c>
      <c r="K2611" t="s">
        <v>491</v>
      </c>
    </row>
    <row r="2612" spans="2:11" x14ac:dyDescent="0.25">
      <c r="B2612">
        <v>2026</v>
      </c>
      <c r="C2612" t="s">
        <v>485</v>
      </c>
      <c r="D2612">
        <v>2</v>
      </c>
      <c r="E2612" t="s">
        <v>70</v>
      </c>
      <c r="F2612">
        <v>23</v>
      </c>
      <c r="G2612" s="85">
        <v>1.8352828830893326</v>
      </c>
      <c r="H2612" s="85">
        <v>24503.913814264284</v>
      </c>
      <c r="I2612" s="85">
        <v>5272.1260057275331</v>
      </c>
      <c r="J2612" s="85">
        <v>44971.613592015477</v>
      </c>
      <c r="K2612" t="s">
        <v>491</v>
      </c>
    </row>
    <row r="2613" spans="2:11" x14ac:dyDescent="0.25">
      <c r="B2613">
        <v>2026</v>
      </c>
      <c r="C2613" t="s">
        <v>486</v>
      </c>
      <c r="D2613">
        <v>1</v>
      </c>
      <c r="E2613" t="s">
        <v>70</v>
      </c>
      <c r="F2613">
        <v>23</v>
      </c>
      <c r="G2613" s="85">
        <v>3.1117598422406756</v>
      </c>
      <c r="H2613" s="85">
        <v>24503.913814264284</v>
      </c>
      <c r="I2613" s="85">
        <v>5272.1260057275331</v>
      </c>
      <c r="J2613" s="85">
        <v>76250.294984954147</v>
      </c>
      <c r="K2613" t="s">
        <v>491</v>
      </c>
    </row>
    <row r="2614" spans="2:11" x14ac:dyDescent="0.25">
      <c r="B2614">
        <v>2026</v>
      </c>
      <c r="C2614" t="s">
        <v>486</v>
      </c>
      <c r="D2614">
        <v>2</v>
      </c>
      <c r="E2614" t="s">
        <v>70</v>
      </c>
      <c r="F2614">
        <v>23</v>
      </c>
      <c r="G2614" s="85">
        <v>1.8304469660239269</v>
      </c>
      <c r="H2614" s="85">
        <v>24503.913814264284</v>
      </c>
      <c r="I2614" s="85">
        <v>5272.1260057275331</v>
      </c>
      <c r="J2614" s="85">
        <v>44853.114697031851</v>
      </c>
      <c r="K2614" t="s">
        <v>491</v>
      </c>
    </row>
    <row r="2615" spans="2:11" x14ac:dyDescent="0.25">
      <c r="B2615">
        <v>2026</v>
      </c>
      <c r="C2615" t="s">
        <v>487</v>
      </c>
      <c r="D2615">
        <v>1</v>
      </c>
      <c r="E2615" t="s">
        <v>70</v>
      </c>
      <c r="F2615">
        <v>23</v>
      </c>
      <c r="G2615" s="85">
        <v>3.1035387832294838</v>
      </c>
      <c r="H2615" s="85">
        <v>24503.913814264284</v>
      </c>
      <c r="I2615" s="85">
        <v>5272.1260057275331</v>
      </c>
      <c r="J2615" s="85">
        <v>76048.846863481915</v>
      </c>
      <c r="K2615" t="s">
        <v>491</v>
      </c>
    </row>
    <row r="2616" spans="2:11" x14ac:dyDescent="0.25">
      <c r="B2616">
        <v>2026</v>
      </c>
      <c r="C2616" t="s">
        <v>487</v>
      </c>
      <c r="D2616">
        <v>2</v>
      </c>
      <c r="E2616" t="s">
        <v>70</v>
      </c>
      <c r="F2616">
        <v>23</v>
      </c>
      <c r="G2616" s="85">
        <v>1.8256110489585198</v>
      </c>
      <c r="H2616" s="85">
        <v>24503.913814264284</v>
      </c>
      <c r="I2616" s="85">
        <v>5272.1260057275331</v>
      </c>
      <c r="J2616" s="85">
        <v>44734.615802048182</v>
      </c>
      <c r="K2616" t="s">
        <v>491</v>
      </c>
    </row>
    <row r="2617" spans="2:11" x14ac:dyDescent="0.25">
      <c r="B2617">
        <v>2026</v>
      </c>
      <c r="C2617" t="s">
        <v>488</v>
      </c>
      <c r="D2617">
        <v>1</v>
      </c>
      <c r="E2617" t="s">
        <v>70</v>
      </c>
      <c r="F2617">
        <v>23</v>
      </c>
      <c r="G2617" s="85">
        <v>3.0953177242182943</v>
      </c>
      <c r="H2617" s="85">
        <v>24503.913814264284</v>
      </c>
      <c r="I2617" s="85">
        <v>5272.1260057275331</v>
      </c>
      <c r="J2617" s="85">
        <v>75847.398742009755</v>
      </c>
      <c r="K2617" t="s">
        <v>491</v>
      </c>
    </row>
    <row r="2618" spans="2:11" x14ac:dyDescent="0.25">
      <c r="B2618">
        <v>2026</v>
      </c>
      <c r="C2618" t="s">
        <v>488</v>
      </c>
      <c r="D2618">
        <v>2</v>
      </c>
      <c r="E2618" t="s">
        <v>70</v>
      </c>
      <c r="F2618">
        <v>23</v>
      </c>
      <c r="G2618" s="85">
        <v>1.820775131893114</v>
      </c>
      <c r="H2618" s="85">
        <v>24503.913814264284</v>
      </c>
      <c r="I2618" s="85">
        <v>5272.1260057275331</v>
      </c>
      <c r="J2618" s="85">
        <v>44616.116907064548</v>
      </c>
      <c r="K2618" t="s">
        <v>491</v>
      </c>
    </row>
    <row r="2619" spans="2:11" x14ac:dyDescent="0.25">
      <c r="B2619">
        <v>2026</v>
      </c>
      <c r="C2619" t="s">
        <v>489</v>
      </c>
      <c r="D2619">
        <v>1</v>
      </c>
      <c r="E2619" t="s">
        <v>70</v>
      </c>
      <c r="F2619">
        <v>23</v>
      </c>
      <c r="G2619" s="85">
        <v>3.0870966652071012</v>
      </c>
      <c r="H2619" s="85">
        <v>24503.913814264284</v>
      </c>
      <c r="I2619" s="85">
        <v>5272.1260057275331</v>
      </c>
      <c r="J2619" s="85">
        <v>75645.950620537493</v>
      </c>
      <c r="K2619" t="s">
        <v>491</v>
      </c>
    </row>
    <row r="2620" spans="2:11" x14ac:dyDescent="0.25">
      <c r="B2620">
        <v>2026</v>
      </c>
      <c r="C2620" t="s">
        <v>489</v>
      </c>
      <c r="D2620">
        <v>2</v>
      </c>
      <c r="E2620" t="s">
        <v>70</v>
      </c>
      <c r="F2620">
        <v>23</v>
      </c>
      <c r="G2620" s="85">
        <v>1.8159392148277065</v>
      </c>
      <c r="H2620" s="85">
        <v>24503.913814264284</v>
      </c>
      <c r="I2620" s="85">
        <v>5272.1260057275331</v>
      </c>
      <c r="J2620" s="85">
        <v>44497.618012080871</v>
      </c>
      <c r="K2620" t="s">
        <v>491</v>
      </c>
    </row>
    <row r="2621" spans="2:11" x14ac:dyDescent="0.25">
      <c r="B2621">
        <v>2026</v>
      </c>
      <c r="C2621" t="s">
        <v>490</v>
      </c>
      <c r="D2621">
        <v>1</v>
      </c>
      <c r="E2621" t="s">
        <v>70</v>
      </c>
      <c r="F2621">
        <v>23</v>
      </c>
      <c r="G2621" s="85">
        <v>3.0788756061959122</v>
      </c>
      <c r="H2621" s="85">
        <v>24503.913814264284</v>
      </c>
      <c r="I2621" s="85">
        <v>5272.1260057275331</v>
      </c>
      <c r="J2621" s="85">
        <v>75444.502499065333</v>
      </c>
      <c r="K2621" t="s">
        <v>491</v>
      </c>
    </row>
    <row r="2622" spans="2:11" x14ac:dyDescent="0.25">
      <c r="B2622">
        <v>2026</v>
      </c>
      <c r="C2622" t="s">
        <v>490</v>
      </c>
      <c r="D2622">
        <v>2</v>
      </c>
      <c r="E2622" t="s">
        <v>70</v>
      </c>
      <c r="F2622">
        <v>23</v>
      </c>
      <c r="G2622" s="85">
        <v>1.8111032977623012</v>
      </c>
      <c r="H2622" s="85">
        <v>24503.913814264284</v>
      </c>
      <c r="I2622" s="85">
        <v>5272.1260057275331</v>
      </c>
      <c r="J2622" s="85">
        <v>44379.119117097252</v>
      </c>
      <c r="K2622" t="s">
        <v>491</v>
      </c>
    </row>
    <row r="2623" spans="2:11" x14ac:dyDescent="0.25">
      <c r="B2623">
        <v>2026</v>
      </c>
      <c r="C2623" t="s">
        <v>479</v>
      </c>
      <c r="D2623">
        <v>1</v>
      </c>
      <c r="E2623" t="s">
        <v>89</v>
      </c>
      <c r="F2623">
        <v>25</v>
      </c>
      <c r="G2623" s="85">
        <v>4.7779397981373419</v>
      </c>
      <c r="H2623" s="85">
        <v>23436.224852071005</v>
      </c>
      <c r="I2623" s="85">
        <v>5419.7159763313612</v>
      </c>
      <c r="J2623" s="85">
        <v>111976.87143880549</v>
      </c>
      <c r="K2623" t="s">
        <v>491</v>
      </c>
    </row>
    <row r="2624" spans="2:11" x14ac:dyDescent="0.25">
      <c r="B2624">
        <v>2026</v>
      </c>
      <c r="C2624" t="s">
        <v>479</v>
      </c>
      <c r="D2624">
        <v>2</v>
      </c>
      <c r="E2624" t="s">
        <v>89</v>
      </c>
      <c r="F2624">
        <v>25</v>
      </c>
      <c r="G2624" s="85">
        <v>0</v>
      </c>
      <c r="H2624" s="85">
        <v>23436.224852071005</v>
      </c>
      <c r="I2624" s="85">
        <v>5419.7159763313612</v>
      </c>
      <c r="J2624" s="85">
        <v>0</v>
      </c>
      <c r="K2624" t="s">
        <v>491</v>
      </c>
    </row>
    <row r="2625" spans="2:11" x14ac:dyDescent="0.25">
      <c r="B2625">
        <v>2026</v>
      </c>
      <c r="C2625" t="s">
        <v>480</v>
      </c>
      <c r="D2625">
        <v>1</v>
      </c>
      <c r="E2625" t="s">
        <v>89</v>
      </c>
      <c r="F2625">
        <v>25</v>
      </c>
      <c r="G2625" s="85">
        <v>4.8275230394530313</v>
      </c>
      <c r="H2625" s="85">
        <v>23436.224852071005</v>
      </c>
      <c r="I2625" s="85">
        <v>5419.7159763313612</v>
      </c>
      <c r="J2625" s="85">
        <v>113138.91543117449</v>
      </c>
      <c r="K2625" t="s">
        <v>491</v>
      </c>
    </row>
    <row r="2626" spans="2:11" x14ac:dyDescent="0.25">
      <c r="B2626">
        <v>2026</v>
      </c>
      <c r="C2626" t="s">
        <v>480</v>
      </c>
      <c r="D2626">
        <v>2</v>
      </c>
      <c r="E2626" t="s">
        <v>89</v>
      </c>
      <c r="F2626">
        <v>25</v>
      </c>
      <c r="G2626" s="85">
        <v>0</v>
      </c>
      <c r="H2626" s="85">
        <v>23436.224852071005</v>
      </c>
      <c r="I2626" s="85">
        <v>5419.7159763313612</v>
      </c>
      <c r="J2626" s="85">
        <v>0</v>
      </c>
      <c r="K2626" t="s">
        <v>491</v>
      </c>
    </row>
    <row r="2627" spans="2:11" x14ac:dyDescent="0.25">
      <c r="B2627">
        <v>2026</v>
      </c>
      <c r="C2627" t="s">
        <v>481</v>
      </c>
      <c r="D2627">
        <v>1</v>
      </c>
      <c r="E2627" t="s">
        <v>89</v>
      </c>
      <c r="F2627">
        <v>25</v>
      </c>
      <c r="G2627" s="85">
        <v>4.8771062807687207</v>
      </c>
      <c r="H2627" s="85">
        <v>23436.224852071005</v>
      </c>
      <c r="I2627" s="85">
        <v>5419.7159763313612</v>
      </c>
      <c r="J2627" s="85">
        <v>114300.95942354348</v>
      </c>
      <c r="K2627" t="s">
        <v>491</v>
      </c>
    </row>
    <row r="2628" spans="2:11" x14ac:dyDescent="0.25">
      <c r="B2628">
        <v>2026</v>
      </c>
      <c r="C2628" t="s">
        <v>481</v>
      </c>
      <c r="D2628">
        <v>2</v>
      </c>
      <c r="E2628" t="s">
        <v>89</v>
      </c>
      <c r="F2628">
        <v>25</v>
      </c>
      <c r="G2628" s="85">
        <v>0</v>
      </c>
      <c r="H2628" s="85">
        <v>23436.224852071005</v>
      </c>
      <c r="I2628" s="85">
        <v>5419.7159763313612</v>
      </c>
      <c r="J2628" s="85">
        <v>0</v>
      </c>
      <c r="K2628" t="s">
        <v>491</v>
      </c>
    </row>
    <row r="2629" spans="2:11" x14ac:dyDescent="0.25">
      <c r="B2629">
        <v>2026</v>
      </c>
      <c r="C2629" t="s">
        <v>482</v>
      </c>
      <c r="D2629">
        <v>1</v>
      </c>
      <c r="E2629" t="s">
        <v>89</v>
      </c>
      <c r="F2629">
        <v>25</v>
      </c>
      <c r="G2629" s="85">
        <v>4.9266895220844091</v>
      </c>
      <c r="H2629" s="85">
        <v>23436.224852071005</v>
      </c>
      <c r="I2629" s="85">
        <v>5419.7159763313612</v>
      </c>
      <c r="J2629" s="85">
        <v>115463.00341591245</v>
      </c>
      <c r="K2629" t="s">
        <v>491</v>
      </c>
    </row>
    <row r="2630" spans="2:11" x14ac:dyDescent="0.25">
      <c r="B2630">
        <v>2026</v>
      </c>
      <c r="C2630" t="s">
        <v>482</v>
      </c>
      <c r="D2630">
        <v>2</v>
      </c>
      <c r="E2630" t="s">
        <v>89</v>
      </c>
      <c r="F2630">
        <v>25</v>
      </c>
      <c r="G2630" s="85">
        <v>0</v>
      </c>
      <c r="H2630" s="85">
        <v>23436.224852071005</v>
      </c>
      <c r="I2630" s="85">
        <v>5419.7159763313612</v>
      </c>
      <c r="J2630" s="85">
        <v>0</v>
      </c>
      <c r="K2630" t="s">
        <v>491</v>
      </c>
    </row>
    <row r="2631" spans="2:11" x14ac:dyDescent="0.25">
      <c r="B2631">
        <v>2026</v>
      </c>
      <c r="C2631" t="s">
        <v>483</v>
      </c>
      <c r="D2631">
        <v>1</v>
      </c>
      <c r="E2631" t="s">
        <v>89</v>
      </c>
      <c r="F2631">
        <v>25</v>
      </c>
      <c r="G2631" s="85">
        <v>4.9762727634000985</v>
      </c>
      <c r="H2631" s="85">
        <v>23436.224852071005</v>
      </c>
      <c r="I2631" s="85">
        <v>5419.7159763313612</v>
      </c>
      <c r="J2631" s="85">
        <v>116625.04740828145</v>
      </c>
      <c r="K2631" t="s">
        <v>491</v>
      </c>
    </row>
    <row r="2632" spans="2:11" x14ac:dyDescent="0.25">
      <c r="B2632">
        <v>2026</v>
      </c>
      <c r="C2632" t="s">
        <v>483</v>
      </c>
      <c r="D2632">
        <v>2</v>
      </c>
      <c r="E2632" t="s">
        <v>89</v>
      </c>
      <c r="F2632">
        <v>25</v>
      </c>
      <c r="G2632" s="85">
        <v>0</v>
      </c>
      <c r="H2632" s="85">
        <v>23436.224852071005</v>
      </c>
      <c r="I2632" s="85">
        <v>5419.7159763313612</v>
      </c>
      <c r="J2632" s="85">
        <v>0</v>
      </c>
      <c r="K2632" t="s">
        <v>491</v>
      </c>
    </row>
    <row r="2633" spans="2:11" x14ac:dyDescent="0.25">
      <c r="B2633">
        <v>2026</v>
      </c>
      <c r="C2633" t="s">
        <v>484</v>
      </c>
      <c r="D2633">
        <v>1</v>
      </c>
      <c r="E2633" t="s">
        <v>89</v>
      </c>
      <c r="F2633">
        <v>25</v>
      </c>
      <c r="G2633" s="85">
        <v>5.025856004715787</v>
      </c>
      <c r="H2633" s="85">
        <v>23436.224852071005</v>
      </c>
      <c r="I2633" s="85">
        <v>5419.7159763313612</v>
      </c>
      <c r="J2633" s="85">
        <v>117787.09140065042</v>
      </c>
      <c r="K2633" t="s">
        <v>491</v>
      </c>
    </row>
    <row r="2634" spans="2:11" x14ac:dyDescent="0.25">
      <c r="B2634">
        <v>2026</v>
      </c>
      <c r="C2634" t="s">
        <v>484</v>
      </c>
      <c r="D2634">
        <v>2</v>
      </c>
      <c r="E2634" t="s">
        <v>89</v>
      </c>
      <c r="F2634">
        <v>25</v>
      </c>
      <c r="G2634" s="85">
        <v>0</v>
      </c>
      <c r="H2634" s="85">
        <v>23436.224852071005</v>
      </c>
      <c r="I2634" s="85">
        <v>5419.7159763313612</v>
      </c>
      <c r="J2634" s="85">
        <v>0</v>
      </c>
      <c r="K2634" t="s">
        <v>491</v>
      </c>
    </row>
    <row r="2635" spans="2:11" x14ac:dyDescent="0.25">
      <c r="B2635">
        <v>2026</v>
      </c>
      <c r="C2635" t="s">
        <v>485</v>
      </c>
      <c r="D2635">
        <v>1</v>
      </c>
      <c r="E2635" t="s">
        <v>89</v>
      </c>
      <c r="F2635">
        <v>25</v>
      </c>
      <c r="G2635" s="85">
        <v>5.0754392460314763</v>
      </c>
      <c r="H2635" s="85">
        <v>23436.224852071005</v>
      </c>
      <c r="I2635" s="85">
        <v>5419.7159763313612</v>
      </c>
      <c r="J2635" s="85">
        <v>118949.13539301942</v>
      </c>
      <c r="K2635" t="s">
        <v>491</v>
      </c>
    </row>
    <row r="2636" spans="2:11" x14ac:dyDescent="0.25">
      <c r="B2636">
        <v>2026</v>
      </c>
      <c r="C2636" t="s">
        <v>485</v>
      </c>
      <c r="D2636">
        <v>2</v>
      </c>
      <c r="E2636" t="s">
        <v>89</v>
      </c>
      <c r="F2636">
        <v>25</v>
      </c>
      <c r="G2636" s="85">
        <v>0</v>
      </c>
      <c r="H2636" s="85">
        <v>23436.224852071005</v>
      </c>
      <c r="I2636" s="85">
        <v>5419.7159763313612</v>
      </c>
      <c r="J2636" s="85">
        <v>0</v>
      </c>
      <c r="K2636" t="s">
        <v>491</v>
      </c>
    </row>
    <row r="2637" spans="2:11" x14ac:dyDescent="0.25">
      <c r="B2637">
        <v>2026</v>
      </c>
      <c r="C2637" t="s">
        <v>486</v>
      </c>
      <c r="D2637">
        <v>1</v>
      </c>
      <c r="E2637" t="s">
        <v>89</v>
      </c>
      <c r="F2637">
        <v>25</v>
      </c>
      <c r="G2637" s="85">
        <v>5.1250224873471657</v>
      </c>
      <c r="H2637" s="85">
        <v>23436.224852071005</v>
      </c>
      <c r="I2637" s="85">
        <v>5419.7159763313612</v>
      </c>
      <c r="J2637" s="85">
        <v>120111.1793853884</v>
      </c>
      <c r="K2637" t="s">
        <v>491</v>
      </c>
    </row>
    <row r="2638" spans="2:11" x14ac:dyDescent="0.25">
      <c r="B2638">
        <v>2026</v>
      </c>
      <c r="C2638" t="s">
        <v>486</v>
      </c>
      <c r="D2638">
        <v>2</v>
      </c>
      <c r="E2638" t="s">
        <v>89</v>
      </c>
      <c r="F2638">
        <v>25</v>
      </c>
      <c r="G2638" s="85">
        <v>0</v>
      </c>
      <c r="H2638" s="85">
        <v>23436.224852071005</v>
      </c>
      <c r="I2638" s="85">
        <v>5419.7159763313612</v>
      </c>
      <c r="J2638" s="85">
        <v>0</v>
      </c>
      <c r="K2638" t="s">
        <v>491</v>
      </c>
    </row>
    <row r="2639" spans="2:11" x14ac:dyDescent="0.25">
      <c r="B2639">
        <v>2026</v>
      </c>
      <c r="C2639" t="s">
        <v>487</v>
      </c>
      <c r="D2639">
        <v>1</v>
      </c>
      <c r="E2639" t="s">
        <v>89</v>
      </c>
      <c r="F2639">
        <v>25</v>
      </c>
      <c r="G2639" s="85">
        <v>5.1746057286628551</v>
      </c>
      <c r="H2639" s="85">
        <v>23436.224852071005</v>
      </c>
      <c r="I2639" s="85">
        <v>5419.7159763313612</v>
      </c>
      <c r="J2639" s="85">
        <v>121273.2233777574</v>
      </c>
      <c r="K2639" t="s">
        <v>491</v>
      </c>
    </row>
    <row r="2640" spans="2:11" x14ac:dyDescent="0.25">
      <c r="B2640">
        <v>2026</v>
      </c>
      <c r="C2640" t="s">
        <v>487</v>
      </c>
      <c r="D2640">
        <v>2</v>
      </c>
      <c r="E2640" t="s">
        <v>89</v>
      </c>
      <c r="F2640">
        <v>25</v>
      </c>
      <c r="G2640" s="85">
        <v>0</v>
      </c>
      <c r="H2640" s="85">
        <v>23436.224852071005</v>
      </c>
      <c r="I2640" s="85">
        <v>5419.7159763313612</v>
      </c>
      <c r="J2640" s="85">
        <v>0</v>
      </c>
      <c r="K2640" t="s">
        <v>491</v>
      </c>
    </row>
    <row r="2641" spans="2:11" x14ac:dyDescent="0.25">
      <c r="B2641">
        <v>2026</v>
      </c>
      <c r="C2641" t="s">
        <v>488</v>
      </c>
      <c r="D2641">
        <v>1</v>
      </c>
      <c r="E2641" t="s">
        <v>89</v>
      </c>
      <c r="F2641">
        <v>25</v>
      </c>
      <c r="G2641" s="85">
        <v>5.2241889699785435</v>
      </c>
      <c r="H2641" s="85">
        <v>23436.224852071005</v>
      </c>
      <c r="I2641" s="85">
        <v>5419.7159763313612</v>
      </c>
      <c r="J2641" s="85">
        <v>122435.26737012637</v>
      </c>
      <c r="K2641" t="s">
        <v>491</v>
      </c>
    </row>
    <row r="2642" spans="2:11" x14ac:dyDescent="0.25">
      <c r="B2642">
        <v>2026</v>
      </c>
      <c r="C2642" t="s">
        <v>488</v>
      </c>
      <c r="D2642">
        <v>2</v>
      </c>
      <c r="E2642" t="s">
        <v>89</v>
      </c>
      <c r="F2642">
        <v>25</v>
      </c>
      <c r="G2642" s="85">
        <v>0</v>
      </c>
      <c r="H2642" s="85">
        <v>23436.224852071005</v>
      </c>
      <c r="I2642" s="85">
        <v>5419.7159763313612</v>
      </c>
      <c r="J2642" s="85">
        <v>0</v>
      </c>
      <c r="K2642" t="s">
        <v>491</v>
      </c>
    </row>
    <row r="2643" spans="2:11" x14ac:dyDescent="0.25">
      <c r="B2643">
        <v>2026</v>
      </c>
      <c r="C2643" t="s">
        <v>489</v>
      </c>
      <c r="D2643">
        <v>1</v>
      </c>
      <c r="E2643" t="s">
        <v>89</v>
      </c>
      <c r="F2643">
        <v>25</v>
      </c>
      <c r="G2643" s="85">
        <v>5.2737722112942329</v>
      </c>
      <c r="H2643" s="85">
        <v>23436.224852071005</v>
      </c>
      <c r="I2643" s="85">
        <v>5419.7159763313612</v>
      </c>
      <c r="J2643" s="85">
        <v>123597.31136249537</v>
      </c>
      <c r="K2643" t="s">
        <v>491</v>
      </c>
    </row>
    <row r="2644" spans="2:11" x14ac:dyDescent="0.25">
      <c r="B2644">
        <v>2026</v>
      </c>
      <c r="C2644" t="s">
        <v>489</v>
      </c>
      <c r="D2644">
        <v>2</v>
      </c>
      <c r="E2644" t="s">
        <v>89</v>
      </c>
      <c r="F2644">
        <v>25</v>
      </c>
      <c r="G2644" s="85">
        <v>0</v>
      </c>
      <c r="H2644" s="85">
        <v>23436.224852071005</v>
      </c>
      <c r="I2644" s="85">
        <v>5419.7159763313612</v>
      </c>
      <c r="J2644" s="85">
        <v>0</v>
      </c>
      <c r="K2644" t="s">
        <v>491</v>
      </c>
    </row>
    <row r="2645" spans="2:11" x14ac:dyDescent="0.25">
      <c r="B2645">
        <v>2026</v>
      </c>
      <c r="C2645" t="s">
        <v>490</v>
      </c>
      <c r="D2645">
        <v>1</v>
      </c>
      <c r="E2645" t="s">
        <v>89</v>
      </c>
      <c r="F2645">
        <v>25</v>
      </c>
      <c r="G2645" s="85">
        <v>5.3233554526099223</v>
      </c>
      <c r="H2645" s="85">
        <v>23436.224852071005</v>
      </c>
      <c r="I2645" s="85">
        <v>5419.7159763313612</v>
      </c>
      <c r="J2645" s="85">
        <v>124759.35535486435</v>
      </c>
      <c r="K2645" t="s">
        <v>491</v>
      </c>
    </row>
    <row r="2646" spans="2:11" x14ac:dyDescent="0.25">
      <c r="B2646">
        <v>2026</v>
      </c>
      <c r="C2646" t="s">
        <v>490</v>
      </c>
      <c r="D2646">
        <v>2</v>
      </c>
      <c r="E2646" t="s">
        <v>89</v>
      </c>
      <c r="F2646">
        <v>25</v>
      </c>
      <c r="G2646" s="85">
        <v>0</v>
      </c>
      <c r="H2646" s="85">
        <v>23436.224852071005</v>
      </c>
      <c r="I2646" s="85">
        <v>5419.7159763313612</v>
      </c>
      <c r="J2646" s="85">
        <v>0</v>
      </c>
      <c r="K2646" t="s">
        <v>491</v>
      </c>
    </row>
    <row r="2647" spans="2:11" x14ac:dyDescent="0.25">
      <c r="B2647">
        <v>2026</v>
      </c>
      <c r="C2647" t="s">
        <v>479</v>
      </c>
      <c r="D2647">
        <v>1</v>
      </c>
      <c r="E2647" t="s">
        <v>89</v>
      </c>
      <c r="F2647">
        <v>6</v>
      </c>
      <c r="G2647" s="85">
        <v>1.282466285001755</v>
      </c>
      <c r="H2647" s="85">
        <v>23436.224852071005</v>
      </c>
      <c r="I2647" s="85">
        <v>5419.7159763313612</v>
      </c>
      <c r="J2647" s="85">
        <v>30056.168220501306</v>
      </c>
      <c r="K2647" t="s">
        <v>491</v>
      </c>
    </row>
    <row r="2648" spans="2:11" x14ac:dyDescent="0.25">
      <c r="B2648">
        <v>2026</v>
      </c>
      <c r="C2648" t="s">
        <v>479</v>
      </c>
      <c r="D2648">
        <v>2</v>
      </c>
      <c r="E2648" t="s">
        <v>89</v>
      </c>
      <c r="F2648">
        <v>6</v>
      </c>
      <c r="G2648" s="85">
        <v>0</v>
      </c>
      <c r="H2648" s="85">
        <v>23436.224852071005</v>
      </c>
      <c r="I2648" s="85">
        <v>5419.7159763313612</v>
      </c>
      <c r="J2648" s="85">
        <v>0</v>
      </c>
      <c r="K2648" t="s">
        <v>491</v>
      </c>
    </row>
    <row r="2649" spans="2:11" x14ac:dyDescent="0.25">
      <c r="B2649">
        <v>2026</v>
      </c>
      <c r="C2649" t="s">
        <v>480</v>
      </c>
      <c r="D2649">
        <v>1</v>
      </c>
      <c r="E2649" t="s">
        <v>89</v>
      </c>
      <c r="F2649">
        <v>6</v>
      </c>
      <c r="G2649" s="85">
        <v>1.2658907196697413</v>
      </c>
      <c r="H2649" s="85">
        <v>23436.224852071005</v>
      </c>
      <c r="I2649" s="85">
        <v>5419.7159763313612</v>
      </c>
      <c r="J2649" s="85">
        <v>29667.69954433004</v>
      </c>
      <c r="K2649" t="s">
        <v>491</v>
      </c>
    </row>
    <row r="2650" spans="2:11" x14ac:dyDescent="0.25">
      <c r="B2650">
        <v>2026</v>
      </c>
      <c r="C2650" t="s">
        <v>480</v>
      </c>
      <c r="D2650">
        <v>2</v>
      </c>
      <c r="E2650" t="s">
        <v>89</v>
      </c>
      <c r="F2650">
        <v>6</v>
      </c>
      <c r="G2650" s="85">
        <v>0</v>
      </c>
      <c r="H2650" s="85">
        <v>23436.224852071005</v>
      </c>
      <c r="I2650" s="85">
        <v>5419.7159763313612</v>
      </c>
      <c r="J2650" s="85">
        <v>0</v>
      </c>
      <c r="K2650" t="s">
        <v>491</v>
      </c>
    </row>
    <row r="2651" spans="2:11" x14ac:dyDescent="0.25">
      <c r="B2651">
        <v>2026</v>
      </c>
      <c r="C2651" t="s">
        <v>481</v>
      </c>
      <c r="D2651">
        <v>1</v>
      </c>
      <c r="E2651" t="s">
        <v>89</v>
      </c>
      <c r="F2651">
        <v>6</v>
      </c>
      <c r="G2651" s="85">
        <v>1.2493151543377261</v>
      </c>
      <c r="H2651" s="85">
        <v>23436.224852071005</v>
      </c>
      <c r="I2651" s="85">
        <v>5419.7159763313612</v>
      </c>
      <c r="J2651" s="85">
        <v>29279.230868158742</v>
      </c>
      <c r="K2651" t="s">
        <v>491</v>
      </c>
    </row>
    <row r="2652" spans="2:11" x14ac:dyDescent="0.25">
      <c r="B2652">
        <v>2026</v>
      </c>
      <c r="C2652" t="s">
        <v>481</v>
      </c>
      <c r="D2652">
        <v>2</v>
      </c>
      <c r="E2652" t="s">
        <v>89</v>
      </c>
      <c r="F2652">
        <v>6</v>
      </c>
      <c r="G2652" s="85">
        <v>0</v>
      </c>
      <c r="H2652" s="85">
        <v>23436.224852071005</v>
      </c>
      <c r="I2652" s="85">
        <v>5419.7159763313612</v>
      </c>
      <c r="J2652" s="85">
        <v>0</v>
      </c>
      <c r="K2652" t="s">
        <v>491</v>
      </c>
    </row>
    <row r="2653" spans="2:11" x14ac:dyDescent="0.25">
      <c r="B2653">
        <v>2026</v>
      </c>
      <c r="C2653" t="s">
        <v>482</v>
      </c>
      <c r="D2653">
        <v>1</v>
      </c>
      <c r="E2653" t="s">
        <v>89</v>
      </c>
      <c r="F2653">
        <v>6</v>
      </c>
      <c r="G2653" s="85">
        <v>1.2327395890057125</v>
      </c>
      <c r="H2653" s="85">
        <v>23436.224852071005</v>
      </c>
      <c r="I2653" s="85">
        <v>5419.7159763313612</v>
      </c>
      <c r="J2653" s="85">
        <v>28890.762191987476</v>
      </c>
      <c r="K2653" t="s">
        <v>491</v>
      </c>
    </row>
    <row r="2654" spans="2:11" x14ac:dyDescent="0.25">
      <c r="B2654">
        <v>2026</v>
      </c>
      <c r="C2654" t="s">
        <v>482</v>
      </c>
      <c r="D2654">
        <v>2</v>
      </c>
      <c r="E2654" t="s">
        <v>89</v>
      </c>
      <c r="F2654">
        <v>6</v>
      </c>
      <c r="G2654" s="85">
        <v>0</v>
      </c>
      <c r="H2654" s="85">
        <v>23436.224852071005</v>
      </c>
      <c r="I2654" s="85">
        <v>5419.7159763313612</v>
      </c>
      <c r="J2654" s="85">
        <v>0</v>
      </c>
      <c r="K2654" t="s">
        <v>491</v>
      </c>
    </row>
    <row r="2655" spans="2:11" x14ac:dyDescent="0.25">
      <c r="B2655">
        <v>2026</v>
      </c>
      <c r="C2655" t="s">
        <v>483</v>
      </c>
      <c r="D2655">
        <v>1</v>
      </c>
      <c r="E2655" t="s">
        <v>89</v>
      </c>
      <c r="F2655">
        <v>6</v>
      </c>
      <c r="G2655" s="85">
        <v>1.2161640236736972</v>
      </c>
      <c r="H2655" s="85">
        <v>23436.224852071005</v>
      </c>
      <c r="I2655" s="85">
        <v>5419.7159763313612</v>
      </c>
      <c r="J2655" s="85">
        <v>28502.293515816174</v>
      </c>
      <c r="K2655" t="s">
        <v>491</v>
      </c>
    </row>
    <row r="2656" spans="2:11" x14ac:dyDescent="0.25">
      <c r="B2656">
        <v>2026</v>
      </c>
      <c r="C2656" t="s">
        <v>483</v>
      </c>
      <c r="D2656">
        <v>2</v>
      </c>
      <c r="E2656" t="s">
        <v>89</v>
      </c>
      <c r="F2656">
        <v>6</v>
      </c>
      <c r="G2656" s="85">
        <v>0</v>
      </c>
      <c r="H2656" s="85">
        <v>23436.224852071005</v>
      </c>
      <c r="I2656" s="85">
        <v>5419.7159763313612</v>
      </c>
      <c r="J2656" s="85">
        <v>0</v>
      </c>
      <c r="K2656" t="s">
        <v>491</v>
      </c>
    </row>
    <row r="2657" spans="2:11" x14ac:dyDescent="0.25">
      <c r="B2657">
        <v>2026</v>
      </c>
      <c r="C2657" t="s">
        <v>484</v>
      </c>
      <c r="D2657">
        <v>1</v>
      </c>
      <c r="E2657" t="s">
        <v>89</v>
      </c>
      <c r="F2657">
        <v>6</v>
      </c>
      <c r="G2657" s="85">
        <v>1.1995884583416834</v>
      </c>
      <c r="H2657" s="85">
        <v>23436.224852071005</v>
      </c>
      <c r="I2657" s="85">
        <v>5419.7159763313612</v>
      </c>
      <c r="J2657" s="85">
        <v>28113.824839644905</v>
      </c>
      <c r="K2657" t="s">
        <v>491</v>
      </c>
    </row>
    <row r="2658" spans="2:11" x14ac:dyDescent="0.25">
      <c r="B2658">
        <v>2026</v>
      </c>
      <c r="C2658" t="s">
        <v>484</v>
      </c>
      <c r="D2658">
        <v>2</v>
      </c>
      <c r="E2658" t="s">
        <v>89</v>
      </c>
      <c r="F2658">
        <v>6</v>
      </c>
      <c r="G2658" s="85">
        <v>0</v>
      </c>
      <c r="H2658" s="85">
        <v>23436.224852071005</v>
      </c>
      <c r="I2658" s="85">
        <v>5419.7159763313612</v>
      </c>
      <c r="J2658" s="85">
        <v>0</v>
      </c>
      <c r="K2658" t="s">
        <v>491</v>
      </c>
    </row>
    <row r="2659" spans="2:11" x14ac:dyDescent="0.25">
      <c r="B2659">
        <v>2026</v>
      </c>
      <c r="C2659" t="s">
        <v>485</v>
      </c>
      <c r="D2659">
        <v>1</v>
      </c>
      <c r="E2659" t="s">
        <v>89</v>
      </c>
      <c r="F2659">
        <v>6</v>
      </c>
      <c r="G2659" s="85">
        <v>1.1830128930096682</v>
      </c>
      <c r="H2659" s="85">
        <v>23436.224852071005</v>
      </c>
      <c r="I2659" s="85">
        <v>5419.7159763313612</v>
      </c>
      <c r="J2659" s="85">
        <v>27725.356163473603</v>
      </c>
      <c r="K2659" t="s">
        <v>491</v>
      </c>
    </row>
    <row r="2660" spans="2:11" x14ac:dyDescent="0.25">
      <c r="B2660">
        <v>2026</v>
      </c>
      <c r="C2660" t="s">
        <v>485</v>
      </c>
      <c r="D2660">
        <v>2</v>
      </c>
      <c r="E2660" t="s">
        <v>89</v>
      </c>
      <c r="F2660">
        <v>6</v>
      </c>
      <c r="G2660" s="85">
        <v>0</v>
      </c>
      <c r="H2660" s="85">
        <v>23436.224852071005</v>
      </c>
      <c r="I2660" s="85">
        <v>5419.7159763313612</v>
      </c>
      <c r="J2660" s="85">
        <v>0</v>
      </c>
      <c r="K2660" t="s">
        <v>491</v>
      </c>
    </row>
    <row r="2661" spans="2:11" x14ac:dyDescent="0.25">
      <c r="B2661">
        <v>2026</v>
      </c>
      <c r="C2661" t="s">
        <v>486</v>
      </c>
      <c r="D2661">
        <v>1</v>
      </c>
      <c r="E2661" t="s">
        <v>89</v>
      </c>
      <c r="F2661">
        <v>6</v>
      </c>
      <c r="G2661" s="85">
        <v>1.1664373276776547</v>
      </c>
      <c r="H2661" s="85">
        <v>23436.224852071005</v>
      </c>
      <c r="I2661" s="85">
        <v>5419.7159763313612</v>
      </c>
      <c r="J2661" s="85">
        <v>27336.887487302341</v>
      </c>
      <c r="K2661" t="s">
        <v>491</v>
      </c>
    </row>
    <row r="2662" spans="2:11" x14ac:dyDescent="0.25">
      <c r="B2662">
        <v>2026</v>
      </c>
      <c r="C2662" t="s">
        <v>486</v>
      </c>
      <c r="D2662">
        <v>2</v>
      </c>
      <c r="E2662" t="s">
        <v>89</v>
      </c>
      <c r="F2662">
        <v>6</v>
      </c>
      <c r="G2662" s="85">
        <v>0</v>
      </c>
      <c r="H2662" s="85">
        <v>23436.224852071005</v>
      </c>
      <c r="I2662" s="85">
        <v>5419.7159763313612</v>
      </c>
      <c r="J2662" s="85">
        <v>0</v>
      </c>
      <c r="K2662" t="s">
        <v>491</v>
      </c>
    </row>
    <row r="2663" spans="2:11" x14ac:dyDescent="0.25">
      <c r="B2663">
        <v>2026</v>
      </c>
      <c r="C2663" t="s">
        <v>487</v>
      </c>
      <c r="D2663">
        <v>1</v>
      </c>
      <c r="E2663" t="s">
        <v>89</v>
      </c>
      <c r="F2663">
        <v>6</v>
      </c>
      <c r="G2663" s="85">
        <v>1.1498617623456393</v>
      </c>
      <c r="H2663" s="85">
        <v>23436.224852071005</v>
      </c>
      <c r="I2663" s="85">
        <v>5419.7159763313612</v>
      </c>
      <c r="J2663" s="85">
        <v>26948.418811131036</v>
      </c>
      <c r="K2663" t="s">
        <v>491</v>
      </c>
    </row>
    <row r="2664" spans="2:11" x14ac:dyDescent="0.25">
      <c r="B2664">
        <v>2026</v>
      </c>
      <c r="C2664" t="s">
        <v>487</v>
      </c>
      <c r="D2664">
        <v>2</v>
      </c>
      <c r="E2664" t="s">
        <v>89</v>
      </c>
      <c r="F2664">
        <v>6</v>
      </c>
      <c r="G2664" s="85">
        <v>0</v>
      </c>
      <c r="H2664" s="85">
        <v>23436.224852071005</v>
      </c>
      <c r="I2664" s="85">
        <v>5419.7159763313612</v>
      </c>
      <c r="J2664" s="85">
        <v>0</v>
      </c>
      <c r="K2664" t="s">
        <v>491</v>
      </c>
    </row>
    <row r="2665" spans="2:11" x14ac:dyDescent="0.25">
      <c r="B2665">
        <v>2026</v>
      </c>
      <c r="C2665" t="s">
        <v>488</v>
      </c>
      <c r="D2665">
        <v>1</v>
      </c>
      <c r="E2665" t="s">
        <v>89</v>
      </c>
      <c r="F2665">
        <v>6</v>
      </c>
      <c r="G2665" s="85">
        <v>1.1332861970136257</v>
      </c>
      <c r="H2665" s="85">
        <v>23436.224852071005</v>
      </c>
      <c r="I2665" s="85">
        <v>5419.7159763313612</v>
      </c>
      <c r="J2665" s="85">
        <v>26559.95013495977</v>
      </c>
      <c r="K2665" t="s">
        <v>491</v>
      </c>
    </row>
    <row r="2666" spans="2:11" x14ac:dyDescent="0.25">
      <c r="B2666">
        <v>2026</v>
      </c>
      <c r="C2666" t="s">
        <v>488</v>
      </c>
      <c r="D2666">
        <v>2</v>
      </c>
      <c r="E2666" t="s">
        <v>89</v>
      </c>
      <c r="F2666">
        <v>6</v>
      </c>
      <c r="G2666" s="85">
        <v>0</v>
      </c>
      <c r="H2666" s="85">
        <v>23436.224852071005</v>
      </c>
      <c r="I2666" s="85">
        <v>5419.7159763313612</v>
      </c>
      <c r="J2666" s="85">
        <v>0</v>
      </c>
      <c r="K2666" t="s">
        <v>491</v>
      </c>
    </row>
    <row r="2667" spans="2:11" x14ac:dyDescent="0.25">
      <c r="B2667">
        <v>2026</v>
      </c>
      <c r="C2667" t="s">
        <v>489</v>
      </c>
      <c r="D2667">
        <v>1</v>
      </c>
      <c r="E2667" t="s">
        <v>89</v>
      </c>
      <c r="F2667">
        <v>6</v>
      </c>
      <c r="G2667" s="85">
        <v>1.1167106316816102</v>
      </c>
      <c r="H2667" s="85">
        <v>23436.224852071005</v>
      </c>
      <c r="I2667" s="85">
        <v>5419.7159763313612</v>
      </c>
      <c r="J2667" s="85">
        <v>26171.481458788465</v>
      </c>
      <c r="K2667" t="s">
        <v>491</v>
      </c>
    </row>
    <row r="2668" spans="2:11" x14ac:dyDescent="0.25">
      <c r="B2668">
        <v>2026</v>
      </c>
      <c r="C2668" t="s">
        <v>489</v>
      </c>
      <c r="D2668">
        <v>2</v>
      </c>
      <c r="E2668" t="s">
        <v>89</v>
      </c>
      <c r="F2668">
        <v>6</v>
      </c>
      <c r="G2668" s="85">
        <v>0</v>
      </c>
      <c r="H2668" s="85">
        <v>23436.224852071005</v>
      </c>
      <c r="I2668" s="85">
        <v>5419.7159763313612</v>
      </c>
      <c r="J2668" s="85">
        <v>0</v>
      </c>
      <c r="K2668" t="s">
        <v>491</v>
      </c>
    </row>
    <row r="2669" spans="2:11" x14ac:dyDescent="0.25">
      <c r="B2669">
        <v>2026</v>
      </c>
      <c r="C2669" t="s">
        <v>490</v>
      </c>
      <c r="D2669">
        <v>1</v>
      </c>
      <c r="E2669" t="s">
        <v>89</v>
      </c>
      <c r="F2669">
        <v>6</v>
      </c>
      <c r="G2669" s="85">
        <v>1.1001350663495966</v>
      </c>
      <c r="H2669" s="85">
        <v>23436.224852071005</v>
      </c>
      <c r="I2669" s="85">
        <v>5419.7159763313612</v>
      </c>
      <c r="J2669" s="85">
        <v>25783.012782617199</v>
      </c>
      <c r="K2669" t="s">
        <v>491</v>
      </c>
    </row>
    <row r="2670" spans="2:11" x14ac:dyDescent="0.25">
      <c r="B2670">
        <v>2026</v>
      </c>
      <c r="C2670" t="s">
        <v>490</v>
      </c>
      <c r="D2670">
        <v>2</v>
      </c>
      <c r="E2670" t="s">
        <v>89</v>
      </c>
      <c r="F2670">
        <v>6</v>
      </c>
      <c r="G2670" s="85">
        <v>0</v>
      </c>
      <c r="H2670" s="85">
        <v>23436.224852071005</v>
      </c>
      <c r="I2670" s="85">
        <v>5419.7159763313612</v>
      </c>
      <c r="J2670" s="85">
        <v>0</v>
      </c>
      <c r="K2670" t="s">
        <v>491</v>
      </c>
    </row>
    <row r="2671" spans="2:11" x14ac:dyDescent="0.25">
      <c r="B2671">
        <v>2026</v>
      </c>
      <c r="C2671" t="s">
        <v>479</v>
      </c>
      <c r="D2671">
        <v>1</v>
      </c>
      <c r="E2671" t="s">
        <v>169</v>
      </c>
      <c r="F2671">
        <v>9</v>
      </c>
      <c r="G2671" s="85">
        <v>1.0637862279021062</v>
      </c>
      <c r="H2671" s="85">
        <v>22963.846685082874</v>
      </c>
      <c r="I2671" s="85">
        <v>5596.9095303867407</v>
      </c>
      <c r="J2671" s="85">
        <v>24428.623843246594</v>
      </c>
      <c r="K2671" t="s">
        <v>491</v>
      </c>
    </row>
    <row r="2672" spans="2:11" x14ac:dyDescent="0.25">
      <c r="B2672">
        <v>2026</v>
      </c>
      <c r="C2672" t="s">
        <v>479</v>
      </c>
      <c r="D2672">
        <v>2</v>
      </c>
      <c r="E2672" t="s">
        <v>169</v>
      </c>
      <c r="F2672">
        <v>9</v>
      </c>
      <c r="G2672" s="85">
        <v>0</v>
      </c>
      <c r="H2672" s="85">
        <v>22963.846685082874</v>
      </c>
      <c r="I2672" s="85">
        <v>5596.9095303867407</v>
      </c>
      <c r="J2672" s="85">
        <v>0</v>
      </c>
      <c r="K2672" t="s">
        <v>491</v>
      </c>
    </row>
    <row r="2673" spans="2:11" x14ac:dyDescent="0.25">
      <c r="B2673">
        <v>2026</v>
      </c>
      <c r="C2673" t="s">
        <v>480</v>
      </c>
      <c r="D2673">
        <v>1</v>
      </c>
      <c r="E2673" t="s">
        <v>169</v>
      </c>
      <c r="F2673">
        <v>9</v>
      </c>
      <c r="G2673" s="85">
        <v>1.0485190517836092</v>
      </c>
      <c r="H2673" s="85">
        <v>22963.846685082874</v>
      </c>
      <c r="I2673" s="85">
        <v>5596.9095303867407</v>
      </c>
      <c r="J2673" s="85">
        <v>24078.03075154727</v>
      </c>
      <c r="K2673" t="s">
        <v>491</v>
      </c>
    </row>
    <row r="2674" spans="2:11" x14ac:dyDescent="0.25">
      <c r="B2674">
        <v>2026</v>
      </c>
      <c r="C2674" t="s">
        <v>480</v>
      </c>
      <c r="D2674">
        <v>2</v>
      </c>
      <c r="E2674" t="s">
        <v>169</v>
      </c>
      <c r="F2674">
        <v>9</v>
      </c>
      <c r="G2674" s="85">
        <v>0</v>
      </c>
      <c r="H2674" s="85">
        <v>22963.846685082874</v>
      </c>
      <c r="I2674" s="85">
        <v>5596.9095303867407</v>
      </c>
      <c r="J2674" s="85">
        <v>0</v>
      </c>
      <c r="K2674" t="s">
        <v>491</v>
      </c>
    </row>
    <row r="2675" spans="2:11" x14ac:dyDescent="0.25">
      <c r="B2675">
        <v>2026</v>
      </c>
      <c r="C2675" t="s">
        <v>481</v>
      </c>
      <c r="D2675">
        <v>1</v>
      </c>
      <c r="E2675" t="s">
        <v>169</v>
      </c>
      <c r="F2675">
        <v>9</v>
      </c>
      <c r="G2675" s="85">
        <v>0.7058265998797244</v>
      </c>
      <c r="H2675" s="85">
        <v>22963.846685082874</v>
      </c>
      <c r="I2675" s="85">
        <v>5596.9095303867407</v>
      </c>
      <c r="J2675" s="85">
        <v>16208.493825891324</v>
      </c>
      <c r="K2675" t="s">
        <v>491</v>
      </c>
    </row>
    <row r="2676" spans="2:11" x14ac:dyDescent="0.25">
      <c r="B2676">
        <v>2026</v>
      </c>
      <c r="C2676" t="s">
        <v>481</v>
      </c>
      <c r="D2676">
        <v>2</v>
      </c>
      <c r="E2676" t="s">
        <v>169</v>
      </c>
      <c r="F2676">
        <v>9</v>
      </c>
      <c r="G2676" s="85">
        <v>0</v>
      </c>
      <c r="H2676" s="85">
        <v>22963.846685082874</v>
      </c>
      <c r="I2676" s="85">
        <v>5596.9095303867407</v>
      </c>
      <c r="J2676" s="85">
        <v>0</v>
      </c>
      <c r="K2676" t="s">
        <v>491</v>
      </c>
    </row>
    <row r="2677" spans="2:11" x14ac:dyDescent="0.25">
      <c r="B2677">
        <v>2026</v>
      </c>
      <c r="C2677" t="s">
        <v>482</v>
      </c>
      <c r="D2677">
        <v>1</v>
      </c>
      <c r="E2677" t="s">
        <v>169</v>
      </c>
      <c r="F2677">
        <v>9</v>
      </c>
      <c r="G2677" s="85">
        <v>0</v>
      </c>
      <c r="H2677" s="85">
        <v>22963.846685082874</v>
      </c>
      <c r="I2677" s="85">
        <v>5596.9095303867407</v>
      </c>
      <c r="J2677" s="85">
        <v>0</v>
      </c>
      <c r="K2677" t="s">
        <v>491</v>
      </c>
    </row>
    <row r="2678" spans="2:11" x14ac:dyDescent="0.25">
      <c r="B2678">
        <v>2026</v>
      </c>
      <c r="C2678" t="s">
        <v>482</v>
      </c>
      <c r="D2678">
        <v>2</v>
      </c>
      <c r="E2678" t="s">
        <v>169</v>
      </c>
      <c r="F2678">
        <v>9</v>
      </c>
      <c r="G2678" s="85">
        <v>0</v>
      </c>
      <c r="H2678" s="85">
        <v>22963.846685082874</v>
      </c>
      <c r="I2678" s="85">
        <v>5596.9095303867407</v>
      </c>
      <c r="J2678" s="85">
        <v>0</v>
      </c>
      <c r="K2678" t="s">
        <v>491</v>
      </c>
    </row>
    <row r="2679" spans="2:11" x14ac:dyDescent="0.25">
      <c r="B2679">
        <v>2026</v>
      </c>
      <c r="C2679" t="s">
        <v>483</v>
      </c>
      <c r="D2679">
        <v>1</v>
      </c>
      <c r="E2679" t="s">
        <v>169</v>
      </c>
      <c r="F2679">
        <v>9</v>
      </c>
      <c r="G2679" s="85">
        <v>2.293014231663606</v>
      </c>
      <c r="H2679" s="85">
        <v>22963.846685082874</v>
      </c>
      <c r="I2679" s="85">
        <v>5596.9095303867407</v>
      </c>
      <c r="J2679" s="85">
        <v>52656.427262636149</v>
      </c>
      <c r="K2679" t="s">
        <v>491</v>
      </c>
    </row>
    <row r="2680" spans="2:11" x14ac:dyDescent="0.25">
      <c r="B2680">
        <v>2026</v>
      </c>
      <c r="C2680" t="s">
        <v>483</v>
      </c>
      <c r="D2680">
        <v>2</v>
      </c>
      <c r="E2680" t="s">
        <v>169</v>
      </c>
      <c r="F2680">
        <v>9</v>
      </c>
      <c r="G2680" s="85">
        <v>0</v>
      </c>
      <c r="H2680" s="85">
        <v>22963.846685082874</v>
      </c>
      <c r="I2680" s="85">
        <v>5596.9095303867407</v>
      </c>
      <c r="J2680" s="85">
        <v>0</v>
      </c>
      <c r="K2680" t="s">
        <v>491</v>
      </c>
    </row>
    <row r="2681" spans="2:11" x14ac:dyDescent="0.25">
      <c r="B2681">
        <v>2026</v>
      </c>
      <c r="C2681" t="s">
        <v>484</v>
      </c>
      <c r="D2681">
        <v>1</v>
      </c>
      <c r="E2681" t="s">
        <v>169</v>
      </c>
      <c r="F2681">
        <v>9</v>
      </c>
      <c r="G2681" s="85">
        <v>3.3813841160399636</v>
      </c>
      <c r="H2681" s="85">
        <v>22963.846685082874</v>
      </c>
      <c r="I2681" s="85">
        <v>5596.9095303867407</v>
      </c>
      <c r="J2681" s="85">
        <v>77649.586424116205</v>
      </c>
      <c r="K2681" t="s">
        <v>491</v>
      </c>
    </row>
    <row r="2682" spans="2:11" x14ac:dyDescent="0.25">
      <c r="B2682">
        <v>2026</v>
      </c>
      <c r="C2682" t="s">
        <v>484</v>
      </c>
      <c r="D2682">
        <v>2</v>
      </c>
      <c r="E2682" t="s">
        <v>169</v>
      </c>
      <c r="F2682">
        <v>9</v>
      </c>
      <c r="G2682" s="85">
        <v>0</v>
      </c>
      <c r="H2682" s="85">
        <v>22963.846685082874</v>
      </c>
      <c r="I2682" s="85">
        <v>5596.9095303867407</v>
      </c>
      <c r="J2682" s="85">
        <v>0</v>
      </c>
      <c r="K2682" t="s">
        <v>491</v>
      </c>
    </row>
    <row r="2683" spans="2:11" x14ac:dyDescent="0.25">
      <c r="B2683">
        <v>2026</v>
      </c>
      <c r="C2683" t="s">
        <v>485</v>
      </c>
      <c r="D2683">
        <v>1</v>
      </c>
      <c r="E2683" t="s">
        <v>169</v>
      </c>
      <c r="F2683">
        <v>9</v>
      </c>
      <c r="G2683" s="85">
        <v>0.75584888869340483</v>
      </c>
      <c r="H2683" s="85">
        <v>22963.846685082874</v>
      </c>
      <c r="I2683" s="85">
        <v>5596.9095303867407</v>
      </c>
      <c r="J2683" s="85">
        <v>17357.19799704562</v>
      </c>
      <c r="K2683" t="s">
        <v>491</v>
      </c>
    </row>
    <row r="2684" spans="2:11" x14ac:dyDescent="0.25">
      <c r="B2684">
        <v>2026</v>
      </c>
      <c r="C2684" t="s">
        <v>485</v>
      </c>
      <c r="D2684">
        <v>2</v>
      </c>
      <c r="E2684" t="s">
        <v>169</v>
      </c>
      <c r="F2684">
        <v>9</v>
      </c>
      <c r="G2684" s="85">
        <v>0</v>
      </c>
      <c r="H2684" s="85">
        <v>22963.846685082874</v>
      </c>
      <c r="I2684" s="85">
        <v>5596.9095303867407</v>
      </c>
      <c r="J2684" s="85">
        <v>0</v>
      </c>
      <c r="K2684" t="s">
        <v>491</v>
      </c>
    </row>
    <row r="2685" spans="2:11" x14ac:dyDescent="0.25">
      <c r="B2685">
        <v>2026</v>
      </c>
      <c r="C2685" t="s">
        <v>486</v>
      </c>
      <c r="D2685">
        <v>1</v>
      </c>
      <c r="E2685" t="s">
        <v>169</v>
      </c>
      <c r="F2685">
        <v>9</v>
      </c>
      <c r="G2685" s="85">
        <v>0.74058171257490779</v>
      </c>
      <c r="H2685" s="85">
        <v>22963.846685082874</v>
      </c>
      <c r="I2685" s="85">
        <v>5596.9095303867407</v>
      </c>
      <c r="J2685" s="85">
        <v>17006.604905346292</v>
      </c>
      <c r="K2685" t="s">
        <v>491</v>
      </c>
    </row>
    <row r="2686" spans="2:11" x14ac:dyDescent="0.25">
      <c r="B2686">
        <v>2026</v>
      </c>
      <c r="C2686" t="s">
        <v>486</v>
      </c>
      <c r="D2686">
        <v>2</v>
      </c>
      <c r="E2686" t="s">
        <v>169</v>
      </c>
      <c r="F2686">
        <v>9</v>
      </c>
      <c r="G2686" s="85">
        <v>0</v>
      </c>
      <c r="H2686" s="85">
        <v>22963.846685082874</v>
      </c>
      <c r="I2686" s="85">
        <v>5596.9095303867407</v>
      </c>
      <c r="J2686" s="85">
        <v>0</v>
      </c>
      <c r="K2686" t="s">
        <v>491</v>
      </c>
    </row>
    <row r="2687" spans="2:11" x14ac:dyDescent="0.25">
      <c r="B2687">
        <v>2026</v>
      </c>
      <c r="C2687" t="s">
        <v>487</v>
      </c>
      <c r="D2687">
        <v>1</v>
      </c>
      <c r="E2687" t="s">
        <v>169</v>
      </c>
      <c r="F2687">
        <v>9</v>
      </c>
      <c r="G2687" s="85">
        <v>0.39788926067102304</v>
      </c>
      <c r="H2687" s="85">
        <v>22963.846685082874</v>
      </c>
      <c r="I2687" s="85">
        <v>5596.9095303867407</v>
      </c>
      <c r="J2687" s="85">
        <v>9137.0679796903478</v>
      </c>
      <c r="K2687" t="s">
        <v>491</v>
      </c>
    </row>
    <row r="2688" spans="2:11" x14ac:dyDescent="0.25">
      <c r="B2688">
        <v>2026</v>
      </c>
      <c r="C2688" t="s">
        <v>487</v>
      </c>
      <c r="D2688">
        <v>2</v>
      </c>
      <c r="E2688" t="s">
        <v>169</v>
      </c>
      <c r="F2688">
        <v>9</v>
      </c>
      <c r="G2688" s="85">
        <v>0</v>
      </c>
      <c r="H2688" s="85">
        <v>22963.846685082874</v>
      </c>
      <c r="I2688" s="85">
        <v>5596.9095303867407</v>
      </c>
      <c r="J2688" s="85">
        <v>0</v>
      </c>
      <c r="K2688" t="s">
        <v>491</v>
      </c>
    </row>
    <row r="2689" spans="2:11" x14ac:dyDescent="0.25">
      <c r="B2689">
        <v>2026</v>
      </c>
      <c r="C2689" t="s">
        <v>488</v>
      </c>
      <c r="D2689">
        <v>1</v>
      </c>
      <c r="E2689" t="s">
        <v>169</v>
      </c>
      <c r="F2689">
        <v>9</v>
      </c>
      <c r="G2689" s="85">
        <v>0</v>
      </c>
      <c r="H2689" s="85">
        <v>22963.846685082874</v>
      </c>
      <c r="I2689" s="85">
        <v>5596.9095303867407</v>
      </c>
      <c r="J2689" s="85">
        <v>0</v>
      </c>
      <c r="K2689" t="s">
        <v>491</v>
      </c>
    </row>
    <row r="2690" spans="2:11" x14ac:dyDescent="0.25">
      <c r="B2690">
        <v>2026</v>
      </c>
      <c r="C2690" t="s">
        <v>488</v>
      </c>
      <c r="D2690">
        <v>2</v>
      </c>
      <c r="E2690" t="s">
        <v>169</v>
      </c>
      <c r="F2690">
        <v>9</v>
      </c>
      <c r="G2690" s="85">
        <v>0</v>
      </c>
      <c r="H2690" s="85">
        <v>22963.846685082874</v>
      </c>
      <c r="I2690" s="85">
        <v>5596.9095303867407</v>
      </c>
      <c r="J2690" s="85">
        <v>0</v>
      </c>
      <c r="K2690" t="s">
        <v>491</v>
      </c>
    </row>
    <row r="2691" spans="2:11" x14ac:dyDescent="0.25">
      <c r="B2691">
        <v>2026</v>
      </c>
      <c r="C2691" t="s">
        <v>489</v>
      </c>
      <c r="D2691">
        <v>1</v>
      </c>
      <c r="E2691" t="s">
        <v>169</v>
      </c>
      <c r="F2691">
        <v>9</v>
      </c>
      <c r="G2691" s="85">
        <v>1.9850768924549045</v>
      </c>
      <c r="H2691" s="85">
        <v>22963.846685082874</v>
      </c>
      <c r="I2691" s="85">
        <v>5596.9095303867407</v>
      </c>
      <c r="J2691" s="85">
        <v>45585.001416435167</v>
      </c>
      <c r="K2691" t="s">
        <v>491</v>
      </c>
    </row>
    <row r="2692" spans="2:11" x14ac:dyDescent="0.25">
      <c r="B2692">
        <v>2026</v>
      </c>
      <c r="C2692" t="s">
        <v>489</v>
      </c>
      <c r="D2692">
        <v>2</v>
      </c>
      <c r="E2692" t="s">
        <v>169</v>
      </c>
      <c r="F2692">
        <v>9</v>
      </c>
      <c r="G2692" s="85">
        <v>0</v>
      </c>
      <c r="H2692" s="85">
        <v>22963.846685082874</v>
      </c>
      <c r="I2692" s="85">
        <v>5596.9095303867407</v>
      </c>
      <c r="J2692" s="85">
        <v>0</v>
      </c>
      <c r="K2692" t="s">
        <v>491</v>
      </c>
    </row>
    <row r="2693" spans="2:11" x14ac:dyDescent="0.25">
      <c r="B2693">
        <v>2026</v>
      </c>
      <c r="C2693" t="s">
        <v>490</v>
      </c>
      <c r="D2693">
        <v>1</v>
      </c>
      <c r="E2693" t="s">
        <v>169</v>
      </c>
      <c r="F2693">
        <v>9</v>
      </c>
      <c r="G2693" s="85">
        <v>3.0734467768312621</v>
      </c>
      <c r="H2693" s="85">
        <v>22963.846685082874</v>
      </c>
      <c r="I2693" s="85">
        <v>5596.9095303867407</v>
      </c>
      <c r="J2693" s="85">
        <v>70578.160577915216</v>
      </c>
      <c r="K2693" t="s">
        <v>491</v>
      </c>
    </row>
    <row r="2694" spans="2:11" x14ac:dyDescent="0.25">
      <c r="B2694">
        <v>2026</v>
      </c>
      <c r="C2694" t="s">
        <v>490</v>
      </c>
      <c r="D2694">
        <v>2</v>
      </c>
      <c r="E2694" t="s">
        <v>169</v>
      </c>
      <c r="F2694">
        <v>9</v>
      </c>
      <c r="G2694" s="85">
        <v>0</v>
      </c>
      <c r="H2694" s="85">
        <v>22963.846685082874</v>
      </c>
      <c r="I2694" s="85">
        <v>5596.9095303867407</v>
      </c>
      <c r="J2694" s="85">
        <v>0</v>
      </c>
      <c r="K2694" t="s">
        <v>491</v>
      </c>
    </row>
    <row r="2695" spans="2:11" x14ac:dyDescent="0.25">
      <c r="B2695">
        <v>2026</v>
      </c>
      <c r="C2695" t="s">
        <v>479</v>
      </c>
      <c r="D2695">
        <v>1</v>
      </c>
      <c r="E2695" t="s">
        <v>89</v>
      </c>
      <c r="F2695">
        <v>31</v>
      </c>
      <c r="G2695" s="85">
        <v>2.3036925579760967</v>
      </c>
      <c r="H2695" s="85">
        <v>23436.224852071005</v>
      </c>
      <c r="I2695" s="85">
        <v>5419.7159763313612</v>
      </c>
      <c r="J2695" s="85">
        <v>53989.856778770423</v>
      </c>
      <c r="K2695" t="s">
        <v>491</v>
      </c>
    </row>
    <row r="2696" spans="2:11" x14ac:dyDescent="0.25">
      <c r="B2696">
        <v>2026</v>
      </c>
      <c r="C2696" t="s">
        <v>479</v>
      </c>
      <c r="D2696">
        <v>2</v>
      </c>
      <c r="E2696" t="s">
        <v>89</v>
      </c>
      <c r="F2696">
        <v>31</v>
      </c>
      <c r="G2696" s="85">
        <v>0</v>
      </c>
      <c r="H2696" s="85">
        <v>23436.224852071005</v>
      </c>
      <c r="I2696" s="85">
        <v>5419.7159763313612</v>
      </c>
      <c r="J2696" s="85">
        <v>0</v>
      </c>
      <c r="K2696" t="s">
        <v>491</v>
      </c>
    </row>
    <row r="2697" spans="2:11" x14ac:dyDescent="0.25">
      <c r="B2697">
        <v>2026</v>
      </c>
      <c r="C2697" t="s">
        <v>480</v>
      </c>
      <c r="D2697">
        <v>1</v>
      </c>
      <c r="E2697" t="s">
        <v>89</v>
      </c>
      <c r="F2697">
        <v>31</v>
      </c>
      <c r="G2697" s="85">
        <v>2.3338711031100803</v>
      </c>
      <c r="H2697" s="85">
        <v>23436.224852071005</v>
      </c>
      <c r="I2697" s="85">
        <v>5419.7159763313612</v>
      </c>
      <c r="J2697" s="85">
        <v>54697.127948238835</v>
      </c>
      <c r="K2697" t="s">
        <v>491</v>
      </c>
    </row>
    <row r="2698" spans="2:11" x14ac:dyDescent="0.25">
      <c r="B2698">
        <v>2026</v>
      </c>
      <c r="C2698" t="s">
        <v>480</v>
      </c>
      <c r="D2698">
        <v>2</v>
      </c>
      <c r="E2698" t="s">
        <v>89</v>
      </c>
      <c r="F2698">
        <v>31</v>
      </c>
      <c r="G2698" s="85">
        <v>0</v>
      </c>
      <c r="H2698" s="85">
        <v>23436.224852071005</v>
      </c>
      <c r="I2698" s="85">
        <v>5419.7159763313612</v>
      </c>
      <c r="J2698" s="85">
        <v>0</v>
      </c>
      <c r="K2698" t="s">
        <v>491</v>
      </c>
    </row>
    <row r="2699" spans="2:11" x14ac:dyDescent="0.25">
      <c r="B2699">
        <v>2026</v>
      </c>
      <c r="C2699" t="s">
        <v>481</v>
      </c>
      <c r="D2699">
        <v>1</v>
      </c>
      <c r="E2699" t="s">
        <v>89</v>
      </c>
      <c r="F2699">
        <v>31</v>
      </c>
      <c r="G2699" s="85">
        <v>2.3640496482440687</v>
      </c>
      <c r="H2699" s="85">
        <v>23436.224852071005</v>
      </c>
      <c r="I2699" s="85">
        <v>5419.7159763313612</v>
      </c>
      <c r="J2699" s="85">
        <v>55404.399117707362</v>
      </c>
      <c r="K2699" t="s">
        <v>491</v>
      </c>
    </row>
    <row r="2700" spans="2:11" x14ac:dyDescent="0.25">
      <c r="B2700">
        <v>2026</v>
      </c>
      <c r="C2700" t="s">
        <v>481</v>
      </c>
      <c r="D2700">
        <v>2</v>
      </c>
      <c r="E2700" t="s">
        <v>89</v>
      </c>
      <c r="F2700">
        <v>31</v>
      </c>
      <c r="G2700" s="85">
        <v>0</v>
      </c>
      <c r="H2700" s="85">
        <v>23436.224852071005</v>
      </c>
      <c r="I2700" s="85">
        <v>5419.7159763313612</v>
      </c>
      <c r="J2700" s="85">
        <v>0</v>
      </c>
      <c r="K2700" t="s">
        <v>491</v>
      </c>
    </row>
    <row r="2701" spans="2:11" x14ac:dyDescent="0.25">
      <c r="B2701">
        <v>2026</v>
      </c>
      <c r="C2701" t="s">
        <v>482</v>
      </c>
      <c r="D2701">
        <v>1</v>
      </c>
      <c r="E2701" t="s">
        <v>89</v>
      </c>
      <c r="F2701">
        <v>31</v>
      </c>
      <c r="G2701" s="85">
        <v>2.3942281933780518</v>
      </c>
      <c r="H2701" s="85">
        <v>23436.224852071005</v>
      </c>
      <c r="I2701" s="85">
        <v>5419.7159763313612</v>
      </c>
      <c r="J2701" s="85">
        <v>56111.670287175766</v>
      </c>
      <c r="K2701" t="s">
        <v>491</v>
      </c>
    </row>
    <row r="2702" spans="2:11" x14ac:dyDescent="0.25">
      <c r="B2702">
        <v>2026</v>
      </c>
      <c r="C2702" t="s">
        <v>482</v>
      </c>
      <c r="D2702">
        <v>2</v>
      </c>
      <c r="E2702" t="s">
        <v>89</v>
      </c>
      <c r="F2702">
        <v>31</v>
      </c>
      <c r="G2702" s="85">
        <v>0</v>
      </c>
      <c r="H2702" s="85">
        <v>23436.224852071005</v>
      </c>
      <c r="I2702" s="85">
        <v>5419.7159763313612</v>
      </c>
      <c r="J2702" s="85">
        <v>0</v>
      </c>
      <c r="K2702" t="s">
        <v>491</v>
      </c>
    </row>
    <row r="2703" spans="2:11" x14ac:dyDescent="0.25">
      <c r="B2703">
        <v>2026</v>
      </c>
      <c r="C2703" t="s">
        <v>483</v>
      </c>
      <c r="D2703">
        <v>1</v>
      </c>
      <c r="E2703" t="s">
        <v>89</v>
      </c>
      <c r="F2703">
        <v>31</v>
      </c>
      <c r="G2703" s="85">
        <v>2.4244067385120402</v>
      </c>
      <c r="H2703" s="85">
        <v>23436.224852071005</v>
      </c>
      <c r="I2703" s="85">
        <v>5419.7159763313612</v>
      </c>
      <c r="J2703" s="85">
        <v>56818.941456644287</v>
      </c>
      <c r="K2703" t="s">
        <v>491</v>
      </c>
    </row>
    <row r="2704" spans="2:11" x14ac:dyDescent="0.25">
      <c r="B2704">
        <v>2026</v>
      </c>
      <c r="C2704" t="s">
        <v>483</v>
      </c>
      <c r="D2704">
        <v>2</v>
      </c>
      <c r="E2704" t="s">
        <v>89</v>
      </c>
      <c r="F2704">
        <v>31</v>
      </c>
      <c r="G2704" s="85">
        <v>0</v>
      </c>
      <c r="H2704" s="85">
        <v>23436.224852071005</v>
      </c>
      <c r="I2704" s="85">
        <v>5419.7159763313612</v>
      </c>
      <c r="J2704" s="85">
        <v>0</v>
      </c>
      <c r="K2704" t="s">
        <v>491</v>
      </c>
    </row>
    <row r="2705" spans="2:11" x14ac:dyDescent="0.25">
      <c r="B2705">
        <v>2026</v>
      </c>
      <c r="C2705" t="s">
        <v>484</v>
      </c>
      <c r="D2705">
        <v>1</v>
      </c>
      <c r="E2705" t="s">
        <v>89</v>
      </c>
      <c r="F2705">
        <v>31</v>
      </c>
      <c r="G2705" s="85">
        <v>2.4545852836460234</v>
      </c>
      <c r="H2705" s="85">
        <v>23436.224852071005</v>
      </c>
      <c r="I2705" s="85">
        <v>5419.7159763313612</v>
      </c>
      <c r="J2705" s="85">
        <v>57526.21262611269</v>
      </c>
      <c r="K2705" t="s">
        <v>491</v>
      </c>
    </row>
    <row r="2706" spans="2:11" x14ac:dyDescent="0.25">
      <c r="B2706">
        <v>2026</v>
      </c>
      <c r="C2706" t="s">
        <v>484</v>
      </c>
      <c r="D2706">
        <v>2</v>
      </c>
      <c r="E2706" t="s">
        <v>89</v>
      </c>
      <c r="F2706">
        <v>31</v>
      </c>
      <c r="G2706" s="85">
        <v>0</v>
      </c>
      <c r="H2706" s="85">
        <v>23436.224852071005</v>
      </c>
      <c r="I2706" s="85">
        <v>5419.7159763313612</v>
      </c>
      <c r="J2706" s="85">
        <v>0</v>
      </c>
      <c r="K2706" t="s">
        <v>491</v>
      </c>
    </row>
    <row r="2707" spans="2:11" x14ac:dyDescent="0.25">
      <c r="B2707">
        <v>2026</v>
      </c>
      <c r="C2707" t="s">
        <v>485</v>
      </c>
      <c r="D2707">
        <v>1</v>
      </c>
      <c r="E2707" t="s">
        <v>89</v>
      </c>
      <c r="F2707">
        <v>31</v>
      </c>
      <c r="G2707" s="85">
        <v>2.4847638287800118</v>
      </c>
      <c r="H2707" s="85">
        <v>23436.224852071005</v>
      </c>
      <c r="I2707" s="85">
        <v>5419.7159763313612</v>
      </c>
      <c r="J2707" s="85">
        <v>58233.483795581218</v>
      </c>
      <c r="K2707" t="s">
        <v>491</v>
      </c>
    </row>
    <row r="2708" spans="2:11" x14ac:dyDescent="0.25">
      <c r="B2708">
        <v>2026</v>
      </c>
      <c r="C2708" t="s">
        <v>485</v>
      </c>
      <c r="D2708">
        <v>2</v>
      </c>
      <c r="E2708" t="s">
        <v>89</v>
      </c>
      <c r="F2708">
        <v>31</v>
      </c>
      <c r="G2708" s="85">
        <v>0</v>
      </c>
      <c r="H2708" s="85">
        <v>23436.224852071005</v>
      </c>
      <c r="I2708" s="85">
        <v>5419.7159763313612</v>
      </c>
      <c r="J2708" s="85">
        <v>0</v>
      </c>
      <c r="K2708" t="s">
        <v>491</v>
      </c>
    </row>
    <row r="2709" spans="2:11" x14ac:dyDescent="0.25">
      <c r="B2709">
        <v>2026</v>
      </c>
      <c r="C2709" t="s">
        <v>486</v>
      </c>
      <c r="D2709">
        <v>1</v>
      </c>
      <c r="E2709" t="s">
        <v>89</v>
      </c>
      <c r="F2709">
        <v>31</v>
      </c>
      <c r="G2709" s="85">
        <v>2.5149423739139953</v>
      </c>
      <c r="H2709" s="85">
        <v>23436.224852071005</v>
      </c>
      <c r="I2709" s="85">
        <v>5419.7159763313612</v>
      </c>
      <c r="J2709" s="85">
        <v>58940.754965049629</v>
      </c>
      <c r="K2709" t="s">
        <v>491</v>
      </c>
    </row>
    <row r="2710" spans="2:11" x14ac:dyDescent="0.25">
      <c r="B2710">
        <v>2026</v>
      </c>
      <c r="C2710" t="s">
        <v>486</v>
      </c>
      <c r="D2710">
        <v>2</v>
      </c>
      <c r="E2710" t="s">
        <v>89</v>
      </c>
      <c r="F2710">
        <v>31</v>
      </c>
      <c r="G2710" s="85">
        <v>0</v>
      </c>
      <c r="H2710" s="85">
        <v>23436.224852071005</v>
      </c>
      <c r="I2710" s="85">
        <v>5419.7159763313612</v>
      </c>
      <c r="J2710" s="85">
        <v>0</v>
      </c>
      <c r="K2710" t="s">
        <v>491</v>
      </c>
    </row>
    <row r="2711" spans="2:11" x14ac:dyDescent="0.25">
      <c r="B2711">
        <v>2026</v>
      </c>
      <c r="C2711" t="s">
        <v>487</v>
      </c>
      <c r="D2711">
        <v>1</v>
      </c>
      <c r="E2711" t="s">
        <v>89</v>
      </c>
      <c r="F2711">
        <v>31</v>
      </c>
      <c r="G2711" s="85">
        <v>2.5451209190479833</v>
      </c>
      <c r="H2711" s="85">
        <v>23436.224852071005</v>
      </c>
      <c r="I2711" s="85">
        <v>5419.7159763313612</v>
      </c>
      <c r="J2711" s="85">
        <v>59648.026134518142</v>
      </c>
      <c r="K2711" t="s">
        <v>491</v>
      </c>
    </row>
    <row r="2712" spans="2:11" x14ac:dyDescent="0.25">
      <c r="B2712">
        <v>2026</v>
      </c>
      <c r="C2712" t="s">
        <v>487</v>
      </c>
      <c r="D2712">
        <v>2</v>
      </c>
      <c r="E2712" t="s">
        <v>89</v>
      </c>
      <c r="F2712">
        <v>31</v>
      </c>
      <c r="G2712" s="85">
        <v>0</v>
      </c>
      <c r="H2712" s="85">
        <v>23436.224852071005</v>
      </c>
      <c r="I2712" s="85">
        <v>5419.7159763313612</v>
      </c>
      <c r="J2712" s="85">
        <v>0</v>
      </c>
      <c r="K2712" t="s">
        <v>491</v>
      </c>
    </row>
    <row r="2713" spans="2:11" x14ac:dyDescent="0.25">
      <c r="B2713">
        <v>2026</v>
      </c>
      <c r="C2713" t="s">
        <v>488</v>
      </c>
      <c r="D2713">
        <v>1</v>
      </c>
      <c r="E2713" t="s">
        <v>89</v>
      </c>
      <c r="F2713">
        <v>31</v>
      </c>
      <c r="G2713" s="85">
        <v>2.5752994641819673</v>
      </c>
      <c r="H2713" s="85">
        <v>23436.224852071005</v>
      </c>
      <c r="I2713" s="85">
        <v>5419.7159763313612</v>
      </c>
      <c r="J2713" s="85">
        <v>60355.297303986568</v>
      </c>
      <c r="K2713" t="s">
        <v>491</v>
      </c>
    </row>
    <row r="2714" spans="2:11" x14ac:dyDescent="0.25">
      <c r="B2714">
        <v>2026</v>
      </c>
      <c r="C2714" t="s">
        <v>488</v>
      </c>
      <c r="D2714">
        <v>2</v>
      </c>
      <c r="E2714" t="s">
        <v>89</v>
      </c>
      <c r="F2714">
        <v>31</v>
      </c>
      <c r="G2714" s="85">
        <v>0</v>
      </c>
      <c r="H2714" s="85">
        <v>23436.224852071005</v>
      </c>
      <c r="I2714" s="85">
        <v>5419.7159763313612</v>
      </c>
      <c r="J2714" s="85">
        <v>0</v>
      </c>
      <c r="K2714" t="s">
        <v>491</v>
      </c>
    </row>
    <row r="2715" spans="2:11" x14ac:dyDescent="0.25">
      <c r="B2715">
        <v>2026</v>
      </c>
      <c r="C2715" t="s">
        <v>489</v>
      </c>
      <c r="D2715">
        <v>1</v>
      </c>
      <c r="E2715" t="s">
        <v>89</v>
      </c>
      <c r="F2715">
        <v>31</v>
      </c>
      <c r="G2715" s="85">
        <v>2.6054780093159549</v>
      </c>
      <c r="H2715" s="85">
        <v>23436.224852071005</v>
      </c>
      <c r="I2715" s="85">
        <v>5419.7159763313612</v>
      </c>
      <c r="J2715" s="85">
        <v>61062.568473455074</v>
      </c>
      <c r="K2715" t="s">
        <v>491</v>
      </c>
    </row>
    <row r="2716" spans="2:11" x14ac:dyDescent="0.25">
      <c r="B2716">
        <v>2026</v>
      </c>
      <c r="C2716" t="s">
        <v>489</v>
      </c>
      <c r="D2716">
        <v>2</v>
      </c>
      <c r="E2716" t="s">
        <v>89</v>
      </c>
      <c r="F2716">
        <v>31</v>
      </c>
      <c r="G2716" s="85">
        <v>0</v>
      </c>
      <c r="H2716" s="85">
        <v>23436.224852071005</v>
      </c>
      <c r="I2716" s="85">
        <v>5419.7159763313612</v>
      </c>
      <c r="J2716" s="85">
        <v>0</v>
      </c>
      <c r="K2716" t="s">
        <v>491</v>
      </c>
    </row>
    <row r="2717" spans="2:11" x14ac:dyDescent="0.25">
      <c r="B2717">
        <v>2026</v>
      </c>
      <c r="C2717" t="s">
        <v>490</v>
      </c>
      <c r="D2717">
        <v>1</v>
      </c>
      <c r="E2717" t="s">
        <v>89</v>
      </c>
      <c r="F2717">
        <v>31</v>
      </c>
      <c r="G2717" s="85">
        <v>2.6356565544499388</v>
      </c>
      <c r="H2717" s="85">
        <v>23436.224852071005</v>
      </c>
      <c r="I2717" s="85">
        <v>5419.7159763313612</v>
      </c>
      <c r="J2717" s="85">
        <v>61769.839642923493</v>
      </c>
      <c r="K2717" t="s">
        <v>491</v>
      </c>
    </row>
    <row r="2718" spans="2:11" x14ac:dyDescent="0.25">
      <c r="B2718">
        <v>2026</v>
      </c>
      <c r="C2718" t="s">
        <v>490</v>
      </c>
      <c r="D2718">
        <v>2</v>
      </c>
      <c r="E2718" t="s">
        <v>89</v>
      </c>
      <c r="F2718">
        <v>31</v>
      </c>
      <c r="G2718" s="85">
        <v>0</v>
      </c>
      <c r="H2718" s="85">
        <v>23436.224852071005</v>
      </c>
      <c r="I2718" s="85">
        <v>5419.7159763313612</v>
      </c>
      <c r="J2718" s="85">
        <v>0</v>
      </c>
      <c r="K2718" t="s">
        <v>491</v>
      </c>
    </row>
    <row r="2719" spans="2:11" x14ac:dyDescent="0.25">
      <c r="B2719">
        <v>2026</v>
      </c>
      <c r="C2719" t="s">
        <v>479</v>
      </c>
      <c r="D2719">
        <v>1</v>
      </c>
      <c r="E2719" t="s">
        <v>169</v>
      </c>
      <c r="F2719">
        <v>32</v>
      </c>
      <c r="G2719" s="85">
        <v>2.1432484545843469</v>
      </c>
      <c r="H2719" s="85">
        <v>22963.846685082874</v>
      </c>
      <c r="I2719" s="85">
        <v>5596.9095303867407</v>
      </c>
      <c r="J2719" s="85">
        <v>49217.228919115747</v>
      </c>
      <c r="K2719" t="s">
        <v>492</v>
      </c>
    </row>
    <row r="2720" spans="2:11" x14ac:dyDescent="0.25">
      <c r="B2720">
        <v>2026</v>
      </c>
      <c r="C2720" t="s">
        <v>479</v>
      </c>
      <c r="D2720">
        <v>2</v>
      </c>
      <c r="E2720" t="s">
        <v>169</v>
      </c>
      <c r="F2720">
        <v>32</v>
      </c>
      <c r="G2720" s="85">
        <v>0</v>
      </c>
      <c r="H2720" s="85">
        <v>22963.846685082874</v>
      </c>
      <c r="I2720" s="85">
        <v>5596.9095303867407</v>
      </c>
      <c r="J2720" s="85">
        <v>0</v>
      </c>
      <c r="K2720" t="s">
        <v>492</v>
      </c>
    </row>
    <row r="2721" spans="2:11" x14ac:dyDescent="0.25">
      <c r="B2721">
        <v>2026</v>
      </c>
      <c r="C2721" t="s">
        <v>480</v>
      </c>
      <c r="D2721">
        <v>1</v>
      </c>
      <c r="E2721" t="s">
        <v>169</v>
      </c>
      <c r="F2721">
        <v>32</v>
      </c>
      <c r="G2721" s="85">
        <v>2.1082050012829225</v>
      </c>
      <c r="H2721" s="85">
        <v>22963.846685082874</v>
      </c>
      <c r="I2721" s="85">
        <v>5596.9095303867407</v>
      </c>
      <c r="J2721" s="85">
        <v>48412.496430185973</v>
      </c>
      <c r="K2721" t="s">
        <v>492</v>
      </c>
    </row>
    <row r="2722" spans="2:11" x14ac:dyDescent="0.25">
      <c r="B2722">
        <v>2026</v>
      </c>
      <c r="C2722" t="s">
        <v>480</v>
      </c>
      <c r="D2722">
        <v>2</v>
      </c>
      <c r="E2722" t="s">
        <v>169</v>
      </c>
      <c r="F2722">
        <v>32</v>
      </c>
      <c r="G2722" s="85">
        <v>0</v>
      </c>
      <c r="H2722" s="85">
        <v>22963.846685082874</v>
      </c>
      <c r="I2722" s="85">
        <v>5596.9095303867407</v>
      </c>
      <c r="J2722" s="85">
        <v>0</v>
      </c>
      <c r="K2722" t="s">
        <v>492</v>
      </c>
    </row>
    <row r="2723" spans="2:11" x14ac:dyDescent="0.25">
      <c r="B2723">
        <v>2026</v>
      </c>
      <c r="C2723" t="s">
        <v>481</v>
      </c>
      <c r="D2723">
        <v>1</v>
      </c>
      <c r="E2723" t="s">
        <v>169</v>
      </c>
      <c r="F2723">
        <v>32</v>
      </c>
      <c r="G2723" s="85">
        <v>2.0731615479814902</v>
      </c>
      <c r="H2723" s="85">
        <v>22963.846685082874</v>
      </c>
      <c r="I2723" s="85">
        <v>5596.9095303867407</v>
      </c>
      <c r="J2723" s="85">
        <v>47607.763941256024</v>
      </c>
      <c r="K2723" t="s">
        <v>492</v>
      </c>
    </row>
    <row r="2724" spans="2:11" x14ac:dyDescent="0.25">
      <c r="B2724">
        <v>2026</v>
      </c>
      <c r="C2724" t="s">
        <v>481</v>
      </c>
      <c r="D2724">
        <v>2</v>
      </c>
      <c r="E2724" t="s">
        <v>169</v>
      </c>
      <c r="F2724">
        <v>32</v>
      </c>
      <c r="G2724" s="85">
        <v>0</v>
      </c>
      <c r="H2724" s="85">
        <v>22963.846685082874</v>
      </c>
      <c r="I2724" s="85">
        <v>5596.9095303867407</v>
      </c>
      <c r="J2724" s="85">
        <v>0</v>
      </c>
      <c r="K2724" t="s">
        <v>492</v>
      </c>
    </row>
    <row r="2725" spans="2:11" x14ac:dyDescent="0.25">
      <c r="B2725">
        <v>2026</v>
      </c>
      <c r="C2725" t="s">
        <v>482</v>
      </c>
      <c r="D2725">
        <v>1</v>
      </c>
      <c r="E2725" t="s">
        <v>169</v>
      </c>
      <c r="F2725">
        <v>32</v>
      </c>
      <c r="G2725" s="85">
        <v>2.0381180946800654</v>
      </c>
      <c r="H2725" s="85">
        <v>22963.846685082874</v>
      </c>
      <c r="I2725" s="85">
        <v>5596.9095303867407</v>
      </c>
      <c r="J2725" s="85">
        <v>46803.031452326242</v>
      </c>
      <c r="K2725" t="s">
        <v>492</v>
      </c>
    </row>
    <row r="2726" spans="2:11" x14ac:dyDescent="0.25">
      <c r="B2726">
        <v>2026</v>
      </c>
      <c r="C2726" t="s">
        <v>482</v>
      </c>
      <c r="D2726">
        <v>2</v>
      </c>
      <c r="E2726" t="s">
        <v>169</v>
      </c>
      <c r="F2726">
        <v>32</v>
      </c>
      <c r="G2726" s="85">
        <v>0</v>
      </c>
      <c r="H2726" s="85">
        <v>22963.846685082874</v>
      </c>
      <c r="I2726" s="85">
        <v>5596.9095303867407</v>
      </c>
      <c r="J2726" s="85">
        <v>0</v>
      </c>
      <c r="K2726" t="s">
        <v>492</v>
      </c>
    </row>
    <row r="2727" spans="2:11" x14ac:dyDescent="0.25">
      <c r="B2727">
        <v>2026</v>
      </c>
      <c r="C2727" t="s">
        <v>483</v>
      </c>
      <c r="D2727">
        <v>1</v>
      </c>
      <c r="E2727" t="s">
        <v>169</v>
      </c>
      <c r="F2727">
        <v>32</v>
      </c>
      <c r="G2727" s="85">
        <v>2.0030746413786327</v>
      </c>
      <c r="H2727" s="85">
        <v>22963.846685082874</v>
      </c>
      <c r="I2727" s="85">
        <v>5596.9095303867407</v>
      </c>
      <c r="J2727" s="85">
        <v>45998.298963396279</v>
      </c>
      <c r="K2727" t="s">
        <v>492</v>
      </c>
    </row>
    <row r="2728" spans="2:11" x14ac:dyDescent="0.25">
      <c r="B2728">
        <v>2026</v>
      </c>
      <c r="C2728" t="s">
        <v>483</v>
      </c>
      <c r="D2728">
        <v>2</v>
      </c>
      <c r="E2728" t="s">
        <v>169</v>
      </c>
      <c r="F2728">
        <v>32</v>
      </c>
      <c r="G2728" s="85">
        <v>0</v>
      </c>
      <c r="H2728" s="85">
        <v>22963.846685082874</v>
      </c>
      <c r="I2728" s="85">
        <v>5596.9095303867407</v>
      </c>
      <c r="J2728" s="85">
        <v>0</v>
      </c>
      <c r="K2728" t="s">
        <v>492</v>
      </c>
    </row>
    <row r="2729" spans="2:11" x14ac:dyDescent="0.25">
      <c r="B2729">
        <v>2026</v>
      </c>
      <c r="C2729" t="s">
        <v>484</v>
      </c>
      <c r="D2729">
        <v>1</v>
      </c>
      <c r="E2729" t="s">
        <v>169</v>
      </c>
      <c r="F2729">
        <v>32</v>
      </c>
      <c r="G2729" s="85">
        <v>1.9680311880772081</v>
      </c>
      <c r="H2729" s="85">
        <v>22963.846685082874</v>
      </c>
      <c r="I2729" s="85">
        <v>5596.9095303867407</v>
      </c>
      <c r="J2729" s="85">
        <v>45193.566474466505</v>
      </c>
      <c r="K2729" t="s">
        <v>492</v>
      </c>
    </row>
    <row r="2730" spans="2:11" x14ac:dyDescent="0.25">
      <c r="B2730">
        <v>2026</v>
      </c>
      <c r="C2730" t="s">
        <v>484</v>
      </c>
      <c r="D2730">
        <v>2</v>
      </c>
      <c r="E2730" t="s">
        <v>169</v>
      </c>
      <c r="F2730">
        <v>32</v>
      </c>
      <c r="G2730" s="85">
        <v>0</v>
      </c>
      <c r="H2730" s="85">
        <v>22963.846685082874</v>
      </c>
      <c r="I2730" s="85">
        <v>5596.9095303867407</v>
      </c>
      <c r="J2730" s="85">
        <v>0</v>
      </c>
      <c r="K2730" t="s">
        <v>492</v>
      </c>
    </row>
    <row r="2731" spans="2:11" x14ac:dyDescent="0.25">
      <c r="B2731">
        <v>2026</v>
      </c>
      <c r="C2731" t="s">
        <v>485</v>
      </c>
      <c r="D2731">
        <v>1</v>
      </c>
      <c r="E2731" t="s">
        <v>169</v>
      </c>
      <c r="F2731">
        <v>32</v>
      </c>
      <c r="G2731" s="85">
        <v>1.932987734775776</v>
      </c>
      <c r="H2731" s="85">
        <v>22963.846685082874</v>
      </c>
      <c r="I2731" s="85">
        <v>5596.9095303867407</v>
      </c>
      <c r="J2731" s="85">
        <v>44388.833985536556</v>
      </c>
      <c r="K2731" t="s">
        <v>492</v>
      </c>
    </row>
    <row r="2732" spans="2:11" x14ac:dyDescent="0.25">
      <c r="B2732">
        <v>2026</v>
      </c>
      <c r="C2732" t="s">
        <v>485</v>
      </c>
      <c r="D2732">
        <v>2</v>
      </c>
      <c r="E2732" t="s">
        <v>169</v>
      </c>
      <c r="F2732">
        <v>32</v>
      </c>
      <c r="G2732" s="85">
        <v>0</v>
      </c>
      <c r="H2732" s="85">
        <v>22963.846685082874</v>
      </c>
      <c r="I2732" s="85">
        <v>5596.9095303867407</v>
      </c>
      <c r="J2732" s="85">
        <v>0</v>
      </c>
      <c r="K2732" t="s">
        <v>492</v>
      </c>
    </row>
    <row r="2733" spans="2:11" x14ac:dyDescent="0.25">
      <c r="B2733">
        <v>2026</v>
      </c>
      <c r="C2733" t="s">
        <v>486</v>
      </c>
      <c r="D2733">
        <v>1</v>
      </c>
      <c r="E2733" t="s">
        <v>169</v>
      </c>
      <c r="F2733">
        <v>32</v>
      </c>
      <c r="G2733" s="85">
        <v>1.8979442814743508</v>
      </c>
      <c r="H2733" s="85">
        <v>22963.846685082874</v>
      </c>
      <c r="I2733" s="85">
        <v>5596.9095303867407</v>
      </c>
      <c r="J2733" s="85">
        <v>43584.101496606767</v>
      </c>
      <c r="K2733" t="s">
        <v>492</v>
      </c>
    </row>
    <row r="2734" spans="2:11" x14ac:dyDescent="0.25">
      <c r="B2734">
        <v>2026</v>
      </c>
      <c r="C2734" t="s">
        <v>486</v>
      </c>
      <c r="D2734">
        <v>2</v>
      </c>
      <c r="E2734" t="s">
        <v>169</v>
      </c>
      <c r="F2734">
        <v>32</v>
      </c>
      <c r="G2734" s="85">
        <v>0</v>
      </c>
      <c r="H2734" s="85">
        <v>22963.846685082874</v>
      </c>
      <c r="I2734" s="85">
        <v>5596.9095303867407</v>
      </c>
      <c r="J2734" s="85">
        <v>0</v>
      </c>
      <c r="K2734" t="s">
        <v>492</v>
      </c>
    </row>
    <row r="2735" spans="2:11" x14ac:dyDescent="0.25">
      <c r="B2735">
        <v>2026</v>
      </c>
      <c r="C2735" t="s">
        <v>487</v>
      </c>
      <c r="D2735">
        <v>1</v>
      </c>
      <c r="E2735" t="s">
        <v>169</v>
      </c>
      <c r="F2735">
        <v>32</v>
      </c>
      <c r="G2735" s="85">
        <v>1.8629008281729182</v>
      </c>
      <c r="H2735" s="85">
        <v>22963.846685082874</v>
      </c>
      <c r="I2735" s="85">
        <v>5596.9095303867407</v>
      </c>
      <c r="J2735" s="85">
        <v>42779.369007676811</v>
      </c>
      <c r="K2735" t="s">
        <v>492</v>
      </c>
    </row>
    <row r="2736" spans="2:11" x14ac:dyDescent="0.25">
      <c r="B2736">
        <v>2026</v>
      </c>
      <c r="C2736" t="s">
        <v>487</v>
      </c>
      <c r="D2736">
        <v>2</v>
      </c>
      <c r="E2736" t="s">
        <v>169</v>
      </c>
      <c r="F2736">
        <v>32</v>
      </c>
      <c r="G2736" s="85">
        <v>0</v>
      </c>
      <c r="H2736" s="85">
        <v>22963.846685082874</v>
      </c>
      <c r="I2736" s="85">
        <v>5596.9095303867407</v>
      </c>
      <c r="J2736" s="85">
        <v>0</v>
      </c>
      <c r="K2736" t="s">
        <v>492</v>
      </c>
    </row>
    <row r="2737" spans="2:11" x14ac:dyDescent="0.25">
      <c r="B2737">
        <v>2026</v>
      </c>
      <c r="C2737" t="s">
        <v>488</v>
      </c>
      <c r="D2737">
        <v>1</v>
      </c>
      <c r="E2737" t="s">
        <v>169</v>
      </c>
      <c r="F2737">
        <v>32</v>
      </c>
      <c r="G2737" s="85">
        <v>1.8278573748714937</v>
      </c>
      <c r="H2737" s="85">
        <v>22963.846685082874</v>
      </c>
      <c r="I2737" s="85">
        <v>5596.9095303867407</v>
      </c>
      <c r="J2737" s="85">
        <v>41974.636518747036</v>
      </c>
      <c r="K2737" t="s">
        <v>492</v>
      </c>
    </row>
    <row r="2738" spans="2:11" x14ac:dyDescent="0.25">
      <c r="B2738">
        <v>2026</v>
      </c>
      <c r="C2738" t="s">
        <v>488</v>
      </c>
      <c r="D2738">
        <v>2</v>
      </c>
      <c r="E2738" t="s">
        <v>169</v>
      </c>
      <c r="F2738">
        <v>32</v>
      </c>
      <c r="G2738" s="85">
        <v>0</v>
      </c>
      <c r="H2738" s="85">
        <v>22963.846685082874</v>
      </c>
      <c r="I2738" s="85">
        <v>5596.9095303867407</v>
      </c>
      <c r="J2738" s="85">
        <v>0</v>
      </c>
      <c r="K2738" t="s">
        <v>492</v>
      </c>
    </row>
    <row r="2739" spans="2:11" x14ac:dyDescent="0.25">
      <c r="B2739">
        <v>2026</v>
      </c>
      <c r="C2739" t="s">
        <v>489</v>
      </c>
      <c r="D2739">
        <v>1</v>
      </c>
      <c r="E2739" t="s">
        <v>169</v>
      </c>
      <c r="F2739">
        <v>32</v>
      </c>
      <c r="G2739" s="85">
        <v>1.7928139215700614</v>
      </c>
      <c r="H2739" s="85">
        <v>22963.846685082874</v>
      </c>
      <c r="I2739" s="85">
        <v>5596.9095303867407</v>
      </c>
      <c r="J2739" s="85">
        <v>41169.90402981708</v>
      </c>
      <c r="K2739" t="s">
        <v>492</v>
      </c>
    </row>
    <row r="2740" spans="2:11" x14ac:dyDescent="0.25">
      <c r="B2740">
        <v>2026</v>
      </c>
      <c r="C2740" t="s">
        <v>489</v>
      </c>
      <c r="D2740">
        <v>2</v>
      </c>
      <c r="E2740" t="s">
        <v>169</v>
      </c>
      <c r="F2740">
        <v>32</v>
      </c>
      <c r="G2740" s="85">
        <v>0</v>
      </c>
      <c r="H2740" s="85">
        <v>22963.846685082874</v>
      </c>
      <c r="I2740" s="85">
        <v>5596.9095303867407</v>
      </c>
      <c r="J2740" s="85">
        <v>0</v>
      </c>
      <c r="K2740" t="s">
        <v>492</v>
      </c>
    </row>
    <row r="2741" spans="2:11" x14ac:dyDescent="0.25">
      <c r="B2741">
        <v>2026</v>
      </c>
      <c r="C2741" t="s">
        <v>490</v>
      </c>
      <c r="D2741">
        <v>1</v>
      </c>
      <c r="E2741" t="s">
        <v>169</v>
      </c>
      <c r="F2741">
        <v>32</v>
      </c>
      <c r="G2741" s="85">
        <v>1.7577704682686364</v>
      </c>
      <c r="H2741" s="85">
        <v>22963.846685082874</v>
      </c>
      <c r="I2741" s="85">
        <v>5596.9095303867407</v>
      </c>
      <c r="J2741" s="85">
        <v>40365.171540887299</v>
      </c>
      <c r="K2741" t="s">
        <v>492</v>
      </c>
    </row>
    <row r="2742" spans="2:11" x14ac:dyDescent="0.25">
      <c r="B2742">
        <v>2026</v>
      </c>
      <c r="C2742" t="s">
        <v>490</v>
      </c>
      <c r="D2742">
        <v>2</v>
      </c>
      <c r="E2742" t="s">
        <v>169</v>
      </c>
      <c r="F2742">
        <v>32</v>
      </c>
      <c r="G2742" s="85">
        <v>0</v>
      </c>
      <c r="H2742" s="85">
        <v>22963.846685082874</v>
      </c>
      <c r="I2742" s="85">
        <v>5596.9095303867407</v>
      </c>
      <c r="J2742" s="85">
        <v>0</v>
      </c>
      <c r="K2742" t="s">
        <v>492</v>
      </c>
    </row>
    <row r="2743" spans="2:11" x14ac:dyDescent="0.25">
      <c r="B2743">
        <v>2026</v>
      </c>
      <c r="C2743" t="s">
        <v>479</v>
      </c>
      <c r="D2743">
        <v>1</v>
      </c>
      <c r="E2743" t="s">
        <v>89</v>
      </c>
      <c r="F2743">
        <v>8</v>
      </c>
      <c r="G2743" s="85">
        <v>3.8907726372799059</v>
      </c>
      <c r="H2743" s="85">
        <v>23436.224852071005</v>
      </c>
      <c r="I2743" s="85">
        <v>5419.7159763313612</v>
      </c>
      <c r="J2743" s="85">
        <v>91185.022375577173</v>
      </c>
      <c r="K2743" t="s">
        <v>491</v>
      </c>
    </row>
    <row r="2744" spans="2:11" x14ac:dyDescent="0.25">
      <c r="B2744">
        <v>2026</v>
      </c>
      <c r="C2744" t="s">
        <v>479</v>
      </c>
      <c r="D2744">
        <v>2</v>
      </c>
      <c r="E2744" t="s">
        <v>89</v>
      </c>
      <c r="F2744">
        <v>8</v>
      </c>
      <c r="G2744" s="85">
        <v>0</v>
      </c>
      <c r="H2744" s="85">
        <v>23436.224852071005</v>
      </c>
      <c r="I2744" s="85">
        <v>5419.7159763313612</v>
      </c>
      <c r="J2744" s="85">
        <v>0</v>
      </c>
      <c r="K2744" t="s">
        <v>491</v>
      </c>
    </row>
    <row r="2745" spans="2:11" x14ac:dyDescent="0.25">
      <c r="B2745">
        <v>2026</v>
      </c>
      <c r="C2745" t="s">
        <v>480</v>
      </c>
      <c r="D2745">
        <v>1</v>
      </c>
      <c r="E2745" t="s">
        <v>89</v>
      </c>
      <c r="F2745">
        <v>8</v>
      </c>
      <c r="G2745" s="85">
        <v>3.969041175203853</v>
      </c>
      <c r="H2745" s="85">
        <v>23436.224852071005</v>
      </c>
      <c r="I2745" s="85">
        <v>5419.7159763313612</v>
      </c>
      <c r="J2745" s="85">
        <v>93019.341429205655</v>
      </c>
      <c r="K2745" t="s">
        <v>491</v>
      </c>
    </row>
    <row r="2746" spans="2:11" x14ac:dyDescent="0.25">
      <c r="B2746">
        <v>2026</v>
      </c>
      <c r="C2746" t="s">
        <v>480</v>
      </c>
      <c r="D2746">
        <v>2</v>
      </c>
      <c r="E2746" t="s">
        <v>89</v>
      </c>
      <c r="F2746">
        <v>8</v>
      </c>
      <c r="G2746" s="85">
        <v>0</v>
      </c>
      <c r="H2746" s="85">
        <v>23436.224852071005</v>
      </c>
      <c r="I2746" s="85">
        <v>5419.7159763313612</v>
      </c>
      <c r="J2746" s="85">
        <v>0</v>
      </c>
      <c r="K2746" t="s">
        <v>491</v>
      </c>
    </row>
    <row r="2747" spans="2:11" x14ac:dyDescent="0.25">
      <c r="B2747">
        <v>2026</v>
      </c>
      <c r="C2747" t="s">
        <v>481</v>
      </c>
      <c r="D2747">
        <v>1</v>
      </c>
      <c r="E2747" t="s">
        <v>89</v>
      </c>
      <c r="F2747">
        <v>8</v>
      </c>
      <c r="G2747" s="85">
        <v>4.0473097131278033</v>
      </c>
      <c r="H2747" s="85">
        <v>23436.224852071005</v>
      </c>
      <c r="I2747" s="85">
        <v>5419.7159763313612</v>
      </c>
      <c r="J2747" s="85">
        <v>94853.660482834195</v>
      </c>
      <c r="K2747" t="s">
        <v>491</v>
      </c>
    </row>
    <row r="2748" spans="2:11" x14ac:dyDescent="0.25">
      <c r="B2748">
        <v>2026</v>
      </c>
      <c r="C2748" t="s">
        <v>481</v>
      </c>
      <c r="D2748">
        <v>2</v>
      </c>
      <c r="E2748" t="s">
        <v>89</v>
      </c>
      <c r="F2748">
        <v>8</v>
      </c>
      <c r="G2748" s="85">
        <v>0</v>
      </c>
      <c r="H2748" s="85">
        <v>23436.224852071005</v>
      </c>
      <c r="I2748" s="85">
        <v>5419.7159763313612</v>
      </c>
      <c r="J2748" s="85">
        <v>0</v>
      </c>
      <c r="K2748" t="s">
        <v>491</v>
      </c>
    </row>
    <row r="2749" spans="2:11" x14ac:dyDescent="0.25">
      <c r="B2749">
        <v>2026</v>
      </c>
      <c r="C2749" t="s">
        <v>482</v>
      </c>
      <c r="D2749">
        <v>1</v>
      </c>
      <c r="E2749" t="s">
        <v>89</v>
      </c>
      <c r="F2749">
        <v>8</v>
      </c>
      <c r="G2749" s="85">
        <v>4.1255782510517509</v>
      </c>
      <c r="H2749" s="85">
        <v>23436.224852071005</v>
      </c>
      <c r="I2749" s="85">
        <v>5419.7159763313612</v>
      </c>
      <c r="J2749" s="85">
        <v>96687.979536462677</v>
      </c>
      <c r="K2749" t="s">
        <v>491</v>
      </c>
    </row>
    <row r="2750" spans="2:11" x14ac:dyDescent="0.25">
      <c r="B2750">
        <v>2026</v>
      </c>
      <c r="C2750" t="s">
        <v>482</v>
      </c>
      <c r="D2750">
        <v>2</v>
      </c>
      <c r="E2750" t="s">
        <v>89</v>
      </c>
      <c r="F2750">
        <v>8</v>
      </c>
      <c r="G2750" s="85">
        <v>0</v>
      </c>
      <c r="H2750" s="85">
        <v>23436.224852071005</v>
      </c>
      <c r="I2750" s="85">
        <v>5419.7159763313612</v>
      </c>
      <c r="J2750" s="85">
        <v>0</v>
      </c>
      <c r="K2750" t="s">
        <v>491</v>
      </c>
    </row>
    <row r="2751" spans="2:11" x14ac:dyDescent="0.25">
      <c r="B2751">
        <v>2026</v>
      </c>
      <c r="C2751" t="s">
        <v>483</v>
      </c>
      <c r="D2751">
        <v>1</v>
      </c>
      <c r="E2751" t="s">
        <v>89</v>
      </c>
      <c r="F2751">
        <v>8</v>
      </c>
      <c r="G2751" s="85">
        <v>4.2038467889757012</v>
      </c>
      <c r="H2751" s="85">
        <v>23436.224852071005</v>
      </c>
      <c r="I2751" s="85">
        <v>5419.7159763313612</v>
      </c>
      <c r="J2751" s="85">
        <v>98522.298590091217</v>
      </c>
      <c r="K2751" t="s">
        <v>491</v>
      </c>
    </row>
    <row r="2752" spans="2:11" x14ac:dyDescent="0.25">
      <c r="B2752">
        <v>2026</v>
      </c>
      <c r="C2752" t="s">
        <v>483</v>
      </c>
      <c r="D2752">
        <v>2</v>
      </c>
      <c r="E2752" t="s">
        <v>89</v>
      </c>
      <c r="F2752">
        <v>8</v>
      </c>
      <c r="G2752" s="85">
        <v>0</v>
      </c>
      <c r="H2752" s="85">
        <v>23436.224852071005</v>
      </c>
      <c r="I2752" s="85">
        <v>5419.7159763313612</v>
      </c>
      <c r="J2752" s="85">
        <v>0</v>
      </c>
      <c r="K2752" t="s">
        <v>491</v>
      </c>
    </row>
    <row r="2753" spans="2:11" x14ac:dyDescent="0.25">
      <c r="B2753">
        <v>2026</v>
      </c>
      <c r="C2753" t="s">
        <v>484</v>
      </c>
      <c r="D2753">
        <v>1</v>
      </c>
      <c r="E2753" t="s">
        <v>89</v>
      </c>
      <c r="F2753">
        <v>8</v>
      </c>
      <c r="G2753" s="85">
        <v>4.2821153268996488</v>
      </c>
      <c r="H2753" s="85">
        <v>23436.224852071005</v>
      </c>
      <c r="I2753" s="85">
        <v>5419.7159763313612</v>
      </c>
      <c r="J2753" s="85">
        <v>100356.61764371971</v>
      </c>
      <c r="K2753" t="s">
        <v>491</v>
      </c>
    </row>
    <row r="2754" spans="2:11" x14ac:dyDescent="0.25">
      <c r="B2754">
        <v>2026</v>
      </c>
      <c r="C2754" t="s">
        <v>484</v>
      </c>
      <c r="D2754">
        <v>2</v>
      </c>
      <c r="E2754" t="s">
        <v>89</v>
      </c>
      <c r="F2754">
        <v>8</v>
      </c>
      <c r="G2754" s="85">
        <v>0</v>
      </c>
      <c r="H2754" s="85">
        <v>23436.224852071005</v>
      </c>
      <c r="I2754" s="85">
        <v>5419.7159763313612</v>
      </c>
      <c r="J2754" s="85">
        <v>0</v>
      </c>
      <c r="K2754" t="s">
        <v>491</v>
      </c>
    </row>
    <row r="2755" spans="2:11" x14ac:dyDescent="0.25">
      <c r="B2755">
        <v>2026</v>
      </c>
      <c r="C2755" t="s">
        <v>485</v>
      </c>
      <c r="D2755">
        <v>1</v>
      </c>
      <c r="E2755" t="s">
        <v>89</v>
      </c>
      <c r="F2755">
        <v>8</v>
      </c>
      <c r="G2755" s="85">
        <v>4.3603838648235991</v>
      </c>
      <c r="H2755" s="85">
        <v>23436.224852071005</v>
      </c>
      <c r="I2755" s="85">
        <v>5419.7159763313612</v>
      </c>
      <c r="J2755" s="85">
        <v>102190.93669734825</v>
      </c>
      <c r="K2755" t="s">
        <v>491</v>
      </c>
    </row>
    <row r="2756" spans="2:11" x14ac:dyDescent="0.25">
      <c r="B2756">
        <v>2026</v>
      </c>
      <c r="C2756" t="s">
        <v>485</v>
      </c>
      <c r="D2756">
        <v>2</v>
      </c>
      <c r="E2756" t="s">
        <v>89</v>
      </c>
      <c r="F2756">
        <v>8</v>
      </c>
      <c r="G2756" s="85">
        <v>0</v>
      </c>
      <c r="H2756" s="85">
        <v>23436.224852071005</v>
      </c>
      <c r="I2756" s="85">
        <v>5419.7159763313612</v>
      </c>
      <c r="J2756" s="85">
        <v>0</v>
      </c>
      <c r="K2756" t="s">
        <v>491</v>
      </c>
    </row>
    <row r="2757" spans="2:11" x14ac:dyDescent="0.25">
      <c r="B2757">
        <v>2026</v>
      </c>
      <c r="C2757" t="s">
        <v>486</v>
      </c>
      <c r="D2757">
        <v>1</v>
      </c>
      <c r="E2757" t="s">
        <v>89</v>
      </c>
      <c r="F2757">
        <v>8</v>
      </c>
      <c r="G2757" s="85">
        <v>4.4386524027475467</v>
      </c>
      <c r="H2757" s="85">
        <v>23436.224852071005</v>
      </c>
      <c r="I2757" s="85">
        <v>5419.7159763313612</v>
      </c>
      <c r="J2757" s="85">
        <v>104025.25575097674</v>
      </c>
      <c r="K2757" t="s">
        <v>491</v>
      </c>
    </row>
    <row r="2758" spans="2:11" x14ac:dyDescent="0.25">
      <c r="B2758">
        <v>2026</v>
      </c>
      <c r="C2758" t="s">
        <v>486</v>
      </c>
      <c r="D2758">
        <v>2</v>
      </c>
      <c r="E2758" t="s">
        <v>89</v>
      </c>
      <c r="F2758">
        <v>8</v>
      </c>
      <c r="G2758" s="85">
        <v>0</v>
      </c>
      <c r="H2758" s="85">
        <v>23436.224852071005</v>
      </c>
      <c r="I2758" s="85">
        <v>5419.7159763313612</v>
      </c>
      <c r="J2758" s="85">
        <v>0</v>
      </c>
      <c r="K2758" t="s">
        <v>491</v>
      </c>
    </row>
    <row r="2759" spans="2:11" x14ac:dyDescent="0.25">
      <c r="B2759">
        <v>2026</v>
      </c>
      <c r="C2759" t="s">
        <v>487</v>
      </c>
      <c r="D2759">
        <v>1</v>
      </c>
      <c r="E2759" t="s">
        <v>89</v>
      </c>
      <c r="F2759">
        <v>8</v>
      </c>
      <c r="G2759" s="85">
        <v>4.516920940671497</v>
      </c>
      <c r="H2759" s="85">
        <v>23436.224852071005</v>
      </c>
      <c r="I2759" s="85">
        <v>5419.7159763313612</v>
      </c>
      <c r="J2759" s="85">
        <v>105859.57480460528</v>
      </c>
      <c r="K2759" t="s">
        <v>491</v>
      </c>
    </row>
    <row r="2760" spans="2:11" x14ac:dyDescent="0.25">
      <c r="B2760">
        <v>2026</v>
      </c>
      <c r="C2760" t="s">
        <v>487</v>
      </c>
      <c r="D2760">
        <v>2</v>
      </c>
      <c r="E2760" t="s">
        <v>89</v>
      </c>
      <c r="F2760">
        <v>8</v>
      </c>
      <c r="G2760" s="85">
        <v>0</v>
      </c>
      <c r="H2760" s="85">
        <v>23436.224852071005</v>
      </c>
      <c r="I2760" s="85">
        <v>5419.7159763313612</v>
      </c>
      <c r="J2760" s="85">
        <v>0</v>
      </c>
      <c r="K2760" t="s">
        <v>491</v>
      </c>
    </row>
    <row r="2761" spans="2:11" x14ac:dyDescent="0.25">
      <c r="B2761">
        <v>2026</v>
      </c>
      <c r="C2761" t="s">
        <v>488</v>
      </c>
      <c r="D2761">
        <v>1</v>
      </c>
      <c r="E2761" t="s">
        <v>89</v>
      </c>
      <c r="F2761">
        <v>8</v>
      </c>
      <c r="G2761" s="85">
        <v>4.5951894785954446</v>
      </c>
      <c r="H2761" s="85">
        <v>23436.224852071005</v>
      </c>
      <c r="I2761" s="85">
        <v>5419.7159763313612</v>
      </c>
      <c r="J2761" s="85">
        <v>107693.89385823376</v>
      </c>
      <c r="K2761" t="s">
        <v>491</v>
      </c>
    </row>
    <row r="2762" spans="2:11" x14ac:dyDescent="0.25">
      <c r="B2762">
        <v>2026</v>
      </c>
      <c r="C2762" t="s">
        <v>488</v>
      </c>
      <c r="D2762">
        <v>2</v>
      </c>
      <c r="E2762" t="s">
        <v>89</v>
      </c>
      <c r="F2762">
        <v>8</v>
      </c>
      <c r="G2762" s="85">
        <v>0</v>
      </c>
      <c r="H2762" s="85">
        <v>23436.224852071005</v>
      </c>
      <c r="I2762" s="85">
        <v>5419.7159763313612</v>
      </c>
      <c r="J2762" s="85">
        <v>0</v>
      </c>
      <c r="K2762" t="s">
        <v>491</v>
      </c>
    </row>
    <row r="2763" spans="2:11" x14ac:dyDescent="0.25">
      <c r="B2763">
        <v>2026</v>
      </c>
      <c r="C2763" t="s">
        <v>489</v>
      </c>
      <c r="D2763">
        <v>1</v>
      </c>
      <c r="E2763" t="s">
        <v>89</v>
      </c>
      <c r="F2763">
        <v>8</v>
      </c>
      <c r="G2763" s="85">
        <v>4.673458016519394</v>
      </c>
      <c r="H2763" s="85">
        <v>23436.224852071005</v>
      </c>
      <c r="I2763" s="85">
        <v>5419.7159763313612</v>
      </c>
      <c r="J2763" s="85">
        <v>109528.21291186228</v>
      </c>
      <c r="K2763" t="s">
        <v>491</v>
      </c>
    </row>
    <row r="2764" spans="2:11" x14ac:dyDescent="0.25">
      <c r="B2764">
        <v>2026</v>
      </c>
      <c r="C2764" t="s">
        <v>489</v>
      </c>
      <c r="D2764">
        <v>2</v>
      </c>
      <c r="E2764" t="s">
        <v>89</v>
      </c>
      <c r="F2764">
        <v>8</v>
      </c>
      <c r="G2764" s="85">
        <v>0</v>
      </c>
      <c r="H2764" s="85">
        <v>23436.224852071005</v>
      </c>
      <c r="I2764" s="85">
        <v>5419.7159763313612</v>
      </c>
      <c r="J2764" s="85">
        <v>0</v>
      </c>
      <c r="K2764" t="s">
        <v>491</v>
      </c>
    </row>
    <row r="2765" spans="2:11" x14ac:dyDescent="0.25">
      <c r="B2765">
        <v>2026</v>
      </c>
      <c r="C2765" t="s">
        <v>490</v>
      </c>
      <c r="D2765">
        <v>1</v>
      </c>
      <c r="E2765" t="s">
        <v>89</v>
      </c>
      <c r="F2765">
        <v>8</v>
      </c>
      <c r="G2765" s="85">
        <v>4.7517265544433416</v>
      </c>
      <c r="H2765" s="85">
        <v>23436.224852071005</v>
      </c>
      <c r="I2765" s="85">
        <v>5419.7159763313612</v>
      </c>
      <c r="J2765" s="85">
        <v>111362.53196549077</v>
      </c>
      <c r="K2765" t="s">
        <v>491</v>
      </c>
    </row>
    <row r="2766" spans="2:11" x14ac:dyDescent="0.25">
      <c r="B2766">
        <v>2026</v>
      </c>
      <c r="C2766" t="s">
        <v>490</v>
      </c>
      <c r="D2766">
        <v>2</v>
      </c>
      <c r="E2766" t="s">
        <v>89</v>
      </c>
      <c r="F2766">
        <v>8</v>
      </c>
      <c r="G2766" s="85">
        <v>0</v>
      </c>
      <c r="H2766" s="85">
        <v>23436.224852071005</v>
      </c>
      <c r="I2766" s="85">
        <v>5419.7159763313612</v>
      </c>
      <c r="J2766" s="85">
        <v>0</v>
      </c>
      <c r="K2766" t="s">
        <v>491</v>
      </c>
    </row>
    <row r="2767" spans="2:11" x14ac:dyDescent="0.25">
      <c r="B2767">
        <v>2026</v>
      </c>
      <c r="C2767" t="s">
        <v>479</v>
      </c>
      <c r="D2767">
        <v>1</v>
      </c>
      <c r="E2767" t="s">
        <v>70</v>
      </c>
      <c r="F2767">
        <v>6</v>
      </c>
      <c r="G2767" s="85">
        <v>0.79556977471190904</v>
      </c>
      <c r="H2767" s="85">
        <v>24503.913814264284</v>
      </c>
      <c r="I2767" s="85">
        <v>5272.1260057275331</v>
      </c>
      <c r="J2767" s="85">
        <v>19494.573192774271</v>
      </c>
      <c r="K2767" t="s">
        <v>491</v>
      </c>
    </row>
    <row r="2768" spans="2:11" x14ac:dyDescent="0.25">
      <c r="B2768">
        <v>2026</v>
      </c>
      <c r="C2768" t="s">
        <v>479</v>
      </c>
      <c r="D2768">
        <v>2</v>
      </c>
      <c r="E2768" t="s">
        <v>70</v>
      </c>
      <c r="F2768">
        <v>6</v>
      </c>
      <c r="G2768" s="85">
        <v>0</v>
      </c>
      <c r="H2768" s="85">
        <v>24503.913814264284</v>
      </c>
      <c r="I2768" s="85">
        <v>5272.1260057275331</v>
      </c>
      <c r="J2768" s="85">
        <v>0</v>
      </c>
      <c r="K2768" t="s">
        <v>491</v>
      </c>
    </row>
    <row r="2769" spans="2:11" x14ac:dyDescent="0.25">
      <c r="B2769">
        <v>2026</v>
      </c>
      <c r="C2769" t="s">
        <v>480</v>
      </c>
      <c r="D2769">
        <v>1</v>
      </c>
      <c r="E2769" t="s">
        <v>70</v>
      </c>
      <c r="F2769">
        <v>6</v>
      </c>
      <c r="G2769" s="85">
        <v>0</v>
      </c>
      <c r="H2769" s="85">
        <v>24503.913814264284</v>
      </c>
      <c r="I2769" s="85">
        <v>5272.1260057275331</v>
      </c>
      <c r="J2769" s="85">
        <v>0</v>
      </c>
      <c r="K2769" t="s">
        <v>491</v>
      </c>
    </row>
    <row r="2770" spans="2:11" x14ac:dyDescent="0.25">
      <c r="B2770">
        <v>2026</v>
      </c>
      <c r="C2770" t="s">
        <v>480</v>
      </c>
      <c r="D2770">
        <v>2</v>
      </c>
      <c r="E2770" t="s">
        <v>70</v>
      </c>
      <c r="F2770">
        <v>6</v>
      </c>
      <c r="G2770" s="85">
        <v>0</v>
      </c>
      <c r="H2770" s="85">
        <v>24503.913814264284</v>
      </c>
      <c r="I2770" s="85">
        <v>5272.1260057275331</v>
      </c>
      <c r="J2770" s="85">
        <v>0</v>
      </c>
      <c r="K2770" t="s">
        <v>491</v>
      </c>
    </row>
    <row r="2771" spans="2:11" x14ac:dyDescent="0.25">
      <c r="B2771">
        <v>2026</v>
      </c>
      <c r="C2771" t="s">
        <v>481</v>
      </c>
      <c r="D2771">
        <v>1</v>
      </c>
      <c r="E2771" t="s">
        <v>70</v>
      </c>
      <c r="F2771">
        <v>6</v>
      </c>
      <c r="G2771" s="85">
        <v>2.7945257366923153</v>
      </c>
      <c r="H2771" s="85">
        <v>24503.913814264284</v>
      </c>
      <c r="I2771" s="85">
        <v>5272.1260057275331</v>
      </c>
      <c r="J2771" s="85">
        <v>68476.817803651895</v>
      </c>
      <c r="K2771" t="s">
        <v>491</v>
      </c>
    </row>
    <row r="2772" spans="2:11" x14ac:dyDescent="0.25">
      <c r="B2772">
        <v>2026</v>
      </c>
      <c r="C2772" t="s">
        <v>481</v>
      </c>
      <c r="D2772">
        <v>2</v>
      </c>
      <c r="E2772" t="s">
        <v>70</v>
      </c>
      <c r="F2772">
        <v>6</v>
      </c>
      <c r="G2772" s="85">
        <v>0</v>
      </c>
      <c r="H2772" s="85">
        <v>24503.913814264284</v>
      </c>
      <c r="I2772" s="85">
        <v>5272.1260057275331</v>
      </c>
      <c r="J2772" s="85">
        <v>0</v>
      </c>
      <c r="K2772" t="s">
        <v>491</v>
      </c>
    </row>
    <row r="2773" spans="2:11" x14ac:dyDescent="0.25">
      <c r="B2773">
        <v>2026</v>
      </c>
      <c r="C2773" t="s">
        <v>482</v>
      </c>
      <c r="D2773">
        <v>1</v>
      </c>
      <c r="E2773" t="s">
        <v>70</v>
      </c>
      <c r="F2773">
        <v>6</v>
      </c>
      <c r="G2773" s="85">
        <v>2.7615982726096036</v>
      </c>
      <c r="H2773" s="85">
        <v>24503.913814264284</v>
      </c>
      <c r="I2773" s="85">
        <v>5272.1260057275331</v>
      </c>
      <c r="J2773" s="85">
        <v>67669.966061646846</v>
      </c>
      <c r="K2773" t="s">
        <v>491</v>
      </c>
    </row>
    <row r="2774" spans="2:11" x14ac:dyDescent="0.25">
      <c r="B2774">
        <v>2026</v>
      </c>
      <c r="C2774" t="s">
        <v>482</v>
      </c>
      <c r="D2774">
        <v>2</v>
      </c>
      <c r="E2774" t="s">
        <v>70</v>
      </c>
      <c r="F2774">
        <v>6</v>
      </c>
      <c r="G2774" s="85">
        <v>0</v>
      </c>
      <c r="H2774" s="85">
        <v>24503.913814264284</v>
      </c>
      <c r="I2774" s="85">
        <v>5272.1260057275331</v>
      </c>
      <c r="J2774" s="85">
        <v>0</v>
      </c>
      <c r="K2774" t="s">
        <v>491</v>
      </c>
    </row>
    <row r="2775" spans="2:11" x14ac:dyDescent="0.25">
      <c r="B2775">
        <v>2026</v>
      </c>
      <c r="C2775" t="s">
        <v>483</v>
      </c>
      <c r="D2775">
        <v>1</v>
      </c>
      <c r="E2775" t="s">
        <v>70</v>
      </c>
      <c r="F2775">
        <v>6</v>
      </c>
      <c r="G2775" s="85">
        <v>0.63329346832892208</v>
      </c>
      <c r="H2775" s="85">
        <v>24503.913814264284</v>
      </c>
      <c r="I2775" s="85">
        <v>5272.1260057275331</v>
      </c>
      <c r="J2775" s="85">
        <v>15518.168567068415</v>
      </c>
      <c r="K2775" t="s">
        <v>491</v>
      </c>
    </row>
    <row r="2776" spans="2:11" x14ac:dyDescent="0.25">
      <c r="B2776">
        <v>2026</v>
      </c>
      <c r="C2776" t="s">
        <v>483</v>
      </c>
      <c r="D2776">
        <v>2</v>
      </c>
      <c r="E2776" t="s">
        <v>70</v>
      </c>
      <c r="F2776">
        <v>6</v>
      </c>
      <c r="G2776" s="85">
        <v>0</v>
      </c>
      <c r="H2776" s="85">
        <v>24503.913814264284</v>
      </c>
      <c r="I2776" s="85">
        <v>5272.1260057275331</v>
      </c>
      <c r="J2776" s="85">
        <v>0</v>
      </c>
      <c r="K2776" t="s">
        <v>491</v>
      </c>
    </row>
    <row r="2777" spans="2:11" x14ac:dyDescent="0.25">
      <c r="B2777">
        <v>2026</v>
      </c>
      <c r="C2777" t="s">
        <v>484</v>
      </c>
      <c r="D2777">
        <v>1</v>
      </c>
      <c r="E2777" t="s">
        <v>70</v>
      </c>
      <c r="F2777">
        <v>6</v>
      </c>
      <c r="G2777" s="85">
        <v>0</v>
      </c>
      <c r="H2777" s="85">
        <v>24503.913814264284</v>
      </c>
      <c r="I2777" s="85">
        <v>5272.1260057275331</v>
      </c>
      <c r="J2777" s="85">
        <v>0</v>
      </c>
      <c r="K2777" t="s">
        <v>491</v>
      </c>
    </row>
    <row r="2778" spans="2:11" x14ac:dyDescent="0.25">
      <c r="B2778">
        <v>2026</v>
      </c>
      <c r="C2778" t="s">
        <v>484</v>
      </c>
      <c r="D2778">
        <v>2</v>
      </c>
      <c r="E2778" t="s">
        <v>70</v>
      </c>
      <c r="F2778">
        <v>6</v>
      </c>
      <c r="G2778" s="85">
        <v>0</v>
      </c>
      <c r="H2778" s="85">
        <v>24503.913814264284</v>
      </c>
      <c r="I2778" s="85">
        <v>5272.1260057275331</v>
      </c>
      <c r="J2778" s="85">
        <v>0</v>
      </c>
      <c r="K2778" t="s">
        <v>491</v>
      </c>
    </row>
    <row r="2779" spans="2:11" x14ac:dyDescent="0.25">
      <c r="B2779">
        <v>2026</v>
      </c>
      <c r="C2779" t="s">
        <v>485</v>
      </c>
      <c r="D2779">
        <v>1</v>
      </c>
      <c r="E2779" t="s">
        <v>70</v>
      </c>
      <c r="F2779">
        <v>6</v>
      </c>
      <c r="G2779" s="85">
        <v>2.6322494303093289</v>
      </c>
      <c r="H2779" s="85">
        <v>24503.913814264284</v>
      </c>
      <c r="I2779" s="85">
        <v>5272.1260057275331</v>
      </c>
      <c r="J2779" s="85">
        <v>64500.413177946059</v>
      </c>
      <c r="K2779" t="s">
        <v>491</v>
      </c>
    </row>
    <row r="2780" spans="2:11" x14ac:dyDescent="0.25">
      <c r="B2780">
        <v>2026</v>
      </c>
      <c r="C2780" t="s">
        <v>485</v>
      </c>
      <c r="D2780">
        <v>2</v>
      </c>
      <c r="E2780" t="s">
        <v>70</v>
      </c>
      <c r="F2780">
        <v>6</v>
      </c>
      <c r="G2780" s="85">
        <v>0</v>
      </c>
      <c r="H2780" s="85">
        <v>24503.913814264284</v>
      </c>
      <c r="I2780" s="85">
        <v>5272.1260057275331</v>
      </c>
      <c r="J2780" s="85">
        <v>0</v>
      </c>
      <c r="K2780" t="s">
        <v>491</v>
      </c>
    </row>
    <row r="2781" spans="2:11" x14ac:dyDescent="0.25">
      <c r="B2781">
        <v>2026</v>
      </c>
      <c r="C2781" t="s">
        <v>486</v>
      </c>
      <c r="D2781">
        <v>1</v>
      </c>
      <c r="E2781" t="s">
        <v>70</v>
      </c>
      <c r="F2781">
        <v>6</v>
      </c>
      <c r="G2781" s="85">
        <v>2.5993219662266163</v>
      </c>
      <c r="H2781" s="85">
        <v>24503.913814264284</v>
      </c>
      <c r="I2781" s="85">
        <v>5272.1260057275331</v>
      </c>
      <c r="J2781" s="85">
        <v>63693.561435940981</v>
      </c>
      <c r="K2781" t="s">
        <v>491</v>
      </c>
    </row>
    <row r="2782" spans="2:11" x14ac:dyDescent="0.25">
      <c r="B2782">
        <v>2026</v>
      </c>
      <c r="C2782" t="s">
        <v>486</v>
      </c>
      <c r="D2782">
        <v>2</v>
      </c>
      <c r="E2782" t="s">
        <v>70</v>
      </c>
      <c r="F2782">
        <v>6</v>
      </c>
      <c r="G2782" s="85">
        <v>0</v>
      </c>
      <c r="H2782" s="85">
        <v>24503.913814264284</v>
      </c>
      <c r="I2782" s="85">
        <v>5272.1260057275331</v>
      </c>
      <c r="J2782" s="85">
        <v>0</v>
      </c>
      <c r="K2782" t="s">
        <v>491</v>
      </c>
    </row>
    <row r="2783" spans="2:11" x14ac:dyDescent="0.25">
      <c r="B2783">
        <v>2026</v>
      </c>
      <c r="C2783" t="s">
        <v>487</v>
      </c>
      <c r="D2783">
        <v>1</v>
      </c>
      <c r="E2783" t="s">
        <v>70</v>
      </c>
      <c r="F2783">
        <v>6</v>
      </c>
      <c r="G2783" s="85">
        <v>0.47101716194593518</v>
      </c>
      <c r="H2783" s="85">
        <v>24503.913814264284</v>
      </c>
      <c r="I2783" s="85">
        <v>5272.1260057275331</v>
      </c>
      <c r="J2783" s="85">
        <v>11541.763941362558</v>
      </c>
      <c r="K2783" t="s">
        <v>491</v>
      </c>
    </row>
    <row r="2784" spans="2:11" x14ac:dyDescent="0.25">
      <c r="B2784">
        <v>2026</v>
      </c>
      <c r="C2784" t="s">
        <v>487</v>
      </c>
      <c r="D2784">
        <v>2</v>
      </c>
      <c r="E2784" t="s">
        <v>70</v>
      </c>
      <c r="F2784">
        <v>6</v>
      </c>
      <c r="G2784" s="85">
        <v>0</v>
      </c>
      <c r="H2784" s="85">
        <v>24503.913814264284</v>
      </c>
      <c r="I2784" s="85">
        <v>5272.1260057275331</v>
      </c>
      <c r="J2784" s="85">
        <v>0</v>
      </c>
      <c r="K2784" t="s">
        <v>491</v>
      </c>
    </row>
    <row r="2785" spans="2:11" x14ac:dyDescent="0.25">
      <c r="B2785">
        <v>2026</v>
      </c>
      <c r="C2785" t="s">
        <v>488</v>
      </c>
      <c r="D2785">
        <v>1</v>
      </c>
      <c r="E2785" t="s">
        <v>70</v>
      </c>
      <c r="F2785">
        <v>6</v>
      </c>
      <c r="G2785" s="85">
        <v>0</v>
      </c>
      <c r="H2785" s="85">
        <v>24503.913814264284</v>
      </c>
      <c r="I2785" s="85">
        <v>5272.1260057275331</v>
      </c>
      <c r="J2785" s="85">
        <v>0</v>
      </c>
      <c r="K2785" t="s">
        <v>491</v>
      </c>
    </row>
    <row r="2786" spans="2:11" x14ac:dyDescent="0.25">
      <c r="B2786">
        <v>2026</v>
      </c>
      <c r="C2786" t="s">
        <v>488</v>
      </c>
      <c r="D2786">
        <v>2</v>
      </c>
      <c r="E2786" t="s">
        <v>70</v>
      </c>
      <c r="F2786">
        <v>6</v>
      </c>
      <c r="G2786" s="85">
        <v>0</v>
      </c>
      <c r="H2786" s="85">
        <v>24503.913814264284</v>
      </c>
      <c r="I2786" s="85">
        <v>5272.1260057275331</v>
      </c>
      <c r="J2786" s="85">
        <v>0</v>
      </c>
      <c r="K2786" t="s">
        <v>491</v>
      </c>
    </row>
    <row r="2787" spans="2:11" x14ac:dyDescent="0.25">
      <c r="B2787">
        <v>2026</v>
      </c>
      <c r="C2787" t="s">
        <v>489</v>
      </c>
      <c r="D2787">
        <v>1</v>
      </c>
      <c r="E2787" t="s">
        <v>70</v>
      </c>
      <c r="F2787">
        <v>6</v>
      </c>
      <c r="G2787" s="85">
        <v>2.4699731239263412</v>
      </c>
      <c r="H2787" s="85">
        <v>24503.913814264284</v>
      </c>
      <c r="I2787" s="85">
        <v>5272.1260057275331</v>
      </c>
      <c r="J2787" s="85">
        <v>60524.008552240179</v>
      </c>
      <c r="K2787" t="s">
        <v>491</v>
      </c>
    </row>
    <row r="2788" spans="2:11" x14ac:dyDescent="0.25">
      <c r="B2788">
        <v>2026</v>
      </c>
      <c r="C2788" t="s">
        <v>489</v>
      </c>
      <c r="D2788">
        <v>2</v>
      </c>
      <c r="E2788" t="s">
        <v>70</v>
      </c>
      <c r="F2788">
        <v>6</v>
      </c>
      <c r="G2788" s="85">
        <v>0</v>
      </c>
      <c r="H2788" s="85">
        <v>24503.913814264284</v>
      </c>
      <c r="I2788" s="85">
        <v>5272.1260057275331</v>
      </c>
      <c r="J2788" s="85">
        <v>0</v>
      </c>
      <c r="K2788" t="s">
        <v>491</v>
      </c>
    </row>
    <row r="2789" spans="2:11" x14ac:dyDescent="0.25">
      <c r="B2789">
        <v>2026</v>
      </c>
      <c r="C2789" t="s">
        <v>490</v>
      </c>
      <c r="D2789">
        <v>1</v>
      </c>
      <c r="E2789" t="s">
        <v>70</v>
      </c>
      <c r="F2789">
        <v>6</v>
      </c>
      <c r="G2789" s="85">
        <v>2.437045659843629</v>
      </c>
      <c r="H2789" s="85">
        <v>24503.913814264284</v>
      </c>
      <c r="I2789" s="85">
        <v>5272.1260057275331</v>
      </c>
      <c r="J2789" s="85">
        <v>59717.156810235116</v>
      </c>
      <c r="K2789" t="s">
        <v>491</v>
      </c>
    </row>
    <row r="2790" spans="2:11" x14ac:dyDescent="0.25">
      <c r="B2790">
        <v>2026</v>
      </c>
      <c r="C2790" t="s">
        <v>490</v>
      </c>
      <c r="D2790">
        <v>2</v>
      </c>
      <c r="E2790" t="s">
        <v>70</v>
      </c>
      <c r="F2790">
        <v>6</v>
      </c>
      <c r="G2790" s="85">
        <v>0</v>
      </c>
      <c r="H2790" s="85">
        <v>24503.913814264284</v>
      </c>
      <c r="I2790" s="85">
        <v>5272.1260057275331</v>
      </c>
      <c r="J2790" s="85">
        <v>0</v>
      </c>
      <c r="K2790" t="s">
        <v>491</v>
      </c>
    </row>
    <row r="2791" spans="2:11" x14ac:dyDescent="0.25">
      <c r="B2791">
        <v>2026</v>
      </c>
      <c r="C2791" t="s">
        <v>479</v>
      </c>
      <c r="D2791">
        <v>1</v>
      </c>
      <c r="E2791" t="s">
        <v>89</v>
      </c>
      <c r="F2791">
        <v>3</v>
      </c>
      <c r="G2791" s="85">
        <v>11.221488951101279</v>
      </c>
      <c r="H2791" s="85">
        <v>23436.224852071005</v>
      </c>
      <c r="I2791" s="85">
        <v>5419.7159763313612</v>
      </c>
      <c r="J2791" s="85">
        <v>262989.33823304001</v>
      </c>
      <c r="K2791" t="s">
        <v>491</v>
      </c>
    </row>
    <row r="2792" spans="2:11" x14ac:dyDescent="0.25">
      <c r="B2792">
        <v>2026</v>
      </c>
      <c r="C2792" t="s">
        <v>479</v>
      </c>
      <c r="D2792">
        <v>2</v>
      </c>
      <c r="E2792" t="s">
        <v>89</v>
      </c>
      <c r="F2792">
        <v>3</v>
      </c>
      <c r="G2792" s="85">
        <v>1.7852368785842945</v>
      </c>
      <c r="H2792" s="85">
        <v>23436.224852071005</v>
      </c>
      <c r="I2792" s="85">
        <v>5419.7159763313612</v>
      </c>
      <c r="J2792" s="85">
        <v>41839.212900710911</v>
      </c>
      <c r="K2792" t="s">
        <v>491</v>
      </c>
    </row>
    <row r="2793" spans="2:11" x14ac:dyDescent="0.25">
      <c r="B2793">
        <v>2026</v>
      </c>
      <c r="C2793" t="s">
        <v>480</v>
      </c>
      <c r="D2793">
        <v>1</v>
      </c>
      <c r="E2793" t="s">
        <v>89</v>
      </c>
      <c r="F2793">
        <v>3</v>
      </c>
      <c r="G2793" s="85">
        <v>11.384549651444098</v>
      </c>
      <c r="H2793" s="85">
        <v>23436.224852071005</v>
      </c>
      <c r="I2793" s="85">
        <v>5419.7159763313612</v>
      </c>
      <c r="J2793" s="85">
        <v>266810.8654708105</v>
      </c>
      <c r="K2793" t="s">
        <v>491</v>
      </c>
    </row>
    <row r="2794" spans="2:11" x14ac:dyDescent="0.25">
      <c r="B2794">
        <v>2026</v>
      </c>
      <c r="C2794" t="s">
        <v>480</v>
      </c>
      <c r="D2794">
        <v>2</v>
      </c>
      <c r="E2794" t="s">
        <v>89</v>
      </c>
      <c r="F2794">
        <v>3</v>
      </c>
      <c r="G2794" s="85">
        <v>1.8111783536388337</v>
      </c>
      <c r="H2794" s="85">
        <v>23436.224852071005</v>
      </c>
      <c r="I2794" s="85">
        <v>5419.7159763313612</v>
      </c>
      <c r="J2794" s="85">
        <v>42447.183143083486</v>
      </c>
      <c r="K2794" t="s">
        <v>491</v>
      </c>
    </row>
    <row r="2795" spans="2:11" x14ac:dyDescent="0.25">
      <c r="B2795">
        <v>2026</v>
      </c>
      <c r="C2795" t="s">
        <v>481</v>
      </c>
      <c r="D2795">
        <v>1</v>
      </c>
      <c r="E2795" t="s">
        <v>89</v>
      </c>
      <c r="F2795">
        <v>3</v>
      </c>
      <c r="G2795" s="85">
        <v>11.547610351786918</v>
      </c>
      <c r="H2795" s="85">
        <v>23436.224852071005</v>
      </c>
      <c r="I2795" s="85">
        <v>5419.7159763313612</v>
      </c>
      <c r="J2795" s="85">
        <v>270632.392708581</v>
      </c>
      <c r="K2795" t="s">
        <v>491</v>
      </c>
    </row>
    <row r="2796" spans="2:11" x14ac:dyDescent="0.25">
      <c r="B2796">
        <v>2026</v>
      </c>
      <c r="C2796" t="s">
        <v>481</v>
      </c>
      <c r="D2796">
        <v>2</v>
      </c>
      <c r="E2796" t="s">
        <v>89</v>
      </c>
      <c r="F2796">
        <v>3</v>
      </c>
      <c r="G2796" s="85">
        <v>1.837119828693373</v>
      </c>
      <c r="H2796" s="85">
        <v>23436.224852071005</v>
      </c>
      <c r="I2796" s="85">
        <v>5419.7159763313612</v>
      </c>
      <c r="J2796" s="85">
        <v>43055.153385456055</v>
      </c>
      <c r="K2796" t="s">
        <v>491</v>
      </c>
    </row>
    <row r="2797" spans="2:11" x14ac:dyDescent="0.25">
      <c r="B2797">
        <v>2026</v>
      </c>
      <c r="C2797" t="s">
        <v>482</v>
      </c>
      <c r="D2797">
        <v>1</v>
      </c>
      <c r="E2797" t="s">
        <v>89</v>
      </c>
      <c r="F2797">
        <v>3</v>
      </c>
      <c r="G2797" s="85">
        <v>11.71067105212974</v>
      </c>
      <c r="H2797" s="85">
        <v>23436.224852071005</v>
      </c>
      <c r="I2797" s="85">
        <v>5419.7159763313612</v>
      </c>
      <c r="J2797" s="85">
        <v>274453.9199463515</v>
      </c>
      <c r="K2797" t="s">
        <v>491</v>
      </c>
    </row>
    <row r="2798" spans="2:11" x14ac:dyDescent="0.25">
      <c r="B2798">
        <v>2026</v>
      </c>
      <c r="C2798" t="s">
        <v>482</v>
      </c>
      <c r="D2798">
        <v>2</v>
      </c>
      <c r="E2798" t="s">
        <v>89</v>
      </c>
      <c r="F2798">
        <v>3</v>
      </c>
      <c r="G2798" s="85">
        <v>1.8630613037479122</v>
      </c>
      <c r="H2798" s="85">
        <v>23436.224852071005</v>
      </c>
      <c r="I2798" s="85">
        <v>5419.7159763313612</v>
      </c>
      <c r="J2798" s="85">
        <v>43663.123627828631</v>
      </c>
      <c r="K2798" t="s">
        <v>491</v>
      </c>
    </row>
    <row r="2799" spans="2:11" x14ac:dyDescent="0.25">
      <c r="B2799">
        <v>2026</v>
      </c>
      <c r="C2799" t="s">
        <v>483</v>
      </c>
      <c r="D2799">
        <v>1</v>
      </c>
      <c r="E2799" t="s">
        <v>89</v>
      </c>
      <c r="F2799">
        <v>3</v>
      </c>
      <c r="G2799" s="85">
        <v>11.873731752472558</v>
      </c>
      <c r="H2799" s="85">
        <v>23436.224852071005</v>
      </c>
      <c r="I2799" s="85">
        <v>5419.7159763313612</v>
      </c>
      <c r="J2799" s="85">
        <v>278275.44718412199</v>
      </c>
      <c r="K2799" t="s">
        <v>491</v>
      </c>
    </row>
    <row r="2800" spans="2:11" x14ac:dyDescent="0.25">
      <c r="B2800">
        <v>2026</v>
      </c>
      <c r="C2800" t="s">
        <v>483</v>
      </c>
      <c r="D2800">
        <v>2</v>
      </c>
      <c r="E2800" t="s">
        <v>89</v>
      </c>
      <c r="F2800">
        <v>3</v>
      </c>
      <c r="G2800" s="85">
        <v>1.8890027788024515</v>
      </c>
      <c r="H2800" s="85">
        <v>23436.224852071005</v>
      </c>
      <c r="I2800" s="85">
        <v>5419.7159763313612</v>
      </c>
      <c r="J2800" s="85">
        <v>44271.093870201199</v>
      </c>
      <c r="K2800" t="s">
        <v>491</v>
      </c>
    </row>
    <row r="2801" spans="2:11" x14ac:dyDescent="0.25">
      <c r="B2801">
        <v>2026</v>
      </c>
      <c r="C2801" t="s">
        <v>484</v>
      </c>
      <c r="D2801">
        <v>1</v>
      </c>
      <c r="E2801" t="s">
        <v>89</v>
      </c>
      <c r="F2801">
        <v>3</v>
      </c>
      <c r="G2801" s="85">
        <v>12.03679245281538</v>
      </c>
      <c r="H2801" s="85">
        <v>23436.224852071005</v>
      </c>
      <c r="I2801" s="85">
        <v>5419.7159763313612</v>
      </c>
      <c r="J2801" s="85">
        <v>282096.97442189255</v>
      </c>
      <c r="K2801" t="s">
        <v>491</v>
      </c>
    </row>
    <row r="2802" spans="2:11" x14ac:dyDescent="0.25">
      <c r="B2802">
        <v>2026</v>
      </c>
      <c r="C2802" t="s">
        <v>484</v>
      </c>
      <c r="D2802">
        <v>2</v>
      </c>
      <c r="E2802" t="s">
        <v>89</v>
      </c>
      <c r="F2802">
        <v>3</v>
      </c>
      <c r="G2802" s="85">
        <v>1.9149442538569907</v>
      </c>
      <c r="H2802" s="85">
        <v>23436.224852071005</v>
      </c>
      <c r="I2802" s="85">
        <v>5419.7159763313612</v>
      </c>
      <c r="J2802" s="85">
        <v>44879.064112573775</v>
      </c>
      <c r="K2802" t="s">
        <v>491</v>
      </c>
    </row>
    <row r="2803" spans="2:11" x14ac:dyDescent="0.25">
      <c r="B2803">
        <v>2026</v>
      </c>
      <c r="C2803" t="s">
        <v>485</v>
      </c>
      <c r="D2803">
        <v>1</v>
      </c>
      <c r="E2803" t="s">
        <v>89</v>
      </c>
      <c r="F2803">
        <v>3</v>
      </c>
      <c r="G2803" s="85">
        <v>12.199853153158198</v>
      </c>
      <c r="H2803" s="85">
        <v>23436.224852071005</v>
      </c>
      <c r="I2803" s="85">
        <v>5419.7159763313612</v>
      </c>
      <c r="J2803" s="85">
        <v>285918.50165966299</v>
      </c>
      <c r="K2803" t="s">
        <v>491</v>
      </c>
    </row>
    <row r="2804" spans="2:11" x14ac:dyDescent="0.25">
      <c r="B2804">
        <v>2026</v>
      </c>
      <c r="C2804" t="s">
        <v>485</v>
      </c>
      <c r="D2804">
        <v>2</v>
      </c>
      <c r="E2804" t="s">
        <v>89</v>
      </c>
      <c r="F2804">
        <v>3</v>
      </c>
      <c r="G2804" s="85">
        <v>1.9408857289115318</v>
      </c>
      <c r="H2804" s="85">
        <v>23436.224852071005</v>
      </c>
      <c r="I2804" s="85">
        <v>5419.7159763313612</v>
      </c>
      <c r="J2804" s="85">
        <v>45487.034354946387</v>
      </c>
      <c r="K2804" t="s">
        <v>491</v>
      </c>
    </row>
    <row r="2805" spans="2:11" x14ac:dyDescent="0.25">
      <c r="B2805">
        <v>2026</v>
      </c>
      <c r="C2805" t="s">
        <v>486</v>
      </c>
      <c r="D2805">
        <v>1</v>
      </c>
      <c r="E2805" t="s">
        <v>89</v>
      </c>
      <c r="F2805">
        <v>3</v>
      </c>
      <c r="G2805" s="85">
        <v>12.362913853501016</v>
      </c>
      <c r="H2805" s="85">
        <v>23436.224852071005</v>
      </c>
      <c r="I2805" s="85">
        <v>5419.7159763313612</v>
      </c>
      <c r="J2805" s="85">
        <v>289740.02889743343</v>
      </c>
      <c r="K2805" t="s">
        <v>491</v>
      </c>
    </row>
    <row r="2806" spans="2:11" x14ac:dyDescent="0.25">
      <c r="B2806">
        <v>2026</v>
      </c>
      <c r="C2806" t="s">
        <v>486</v>
      </c>
      <c r="D2806">
        <v>2</v>
      </c>
      <c r="E2806" t="s">
        <v>89</v>
      </c>
      <c r="F2806">
        <v>3</v>
      </c>
      <c r="G2806" s="85">
        <v>1.9668272039660692</v>
      </c>
      <c r="H2806" s="85">
        <v>23436.224852071005</v>
      </c>
      <c r="I2806" s="85">
        <v>5419.7159763313612</v>
      </c>
      <c r="J2806" s="85">
        <v>46095.004597318919</v>
      </c>
      <c r="K2806" t="s">
        <v>491</v>
      </c>
    </row>
    <row r="2807" spans="2:11" x14ac:dyDescent="0.25">
      <c r="B2807">
        <v>2026</v>
      </c>
      <c r="C2807" t="s">
        <v>487</v>
      </c>
      <c r="D2807">
        <v>1</v>
      </c>
      <c r="E2807" t="s">
        <v>89</v>
      </c>
      <c r="F2807">
        <v>3</v>
      </c>
      <c r="G2807" s="85">
        <v>12.525974553843836</v>
      </c>
      <c r="H2807" s="85">
        <v>23436.224852071005</v>
      </c>
      <c r="I2807" s="85">
        <v>5419.7159763313612</v>
      </c>
      <c r="J2807" s="85">
        <v>293561.55613520392</v>
      </c>
      <c r="K2807" t="s">
        <v>491</v>
      </c>
    </row>
    <row r="2808" spans="2:11" x14ac:dyDescent="0.25">
      <c r="B2808">
        <v>2026</v>
      </c>
      <c r="C2808" t="s">
        <v>487</v>
      </c>
      <c r="D2808">
        <v>2</v>
      </c>
      <c r="E2808" t="s">
        <v>89</v>
      </c>
      <c r="F2808">
        <v>3</v>
      </c>
      <c r="G2808" s="85">
        <v>1.9927686790206103</v>
      </c>
      <c r="H2808" s="85">
        <v>23436.224852071005</v>
      </c>
      <c r="I2808" s="85">
        <v>5419.7159763313612</v>
      </c>
      <c r="J2808" s="85">
        <v>46702.974839691538</v>
      </c>
      <c r="K2808" t="s">
        <v>491</v>
      </c>
    </row>
    <row r="2809" spans="2:11" x14ac:dyDescent="0.25">
      <c r="B2809">
        <v>2026</v>
      </c>
      <c r="C2809" t="s">
        <v>488</v>
      </c>
      <c r="D2809">
        <v>1</v>
      </c>
      <c r="E2809" t="s">
        <v>89</v>
      </c>
      <c r="F2809">
        <v>3</v>
      </c>
      <c r="G2809" s="85">
        <v>12.689035254186656</v>
      </c>
      <c r="H2809" s="85">
        <v>23436.224852071005</v>
      </c>
      <c r="I2809" s="85">
        <v>5419.7159763313612</v>
      </c>
      <c r="J2809" s="85">
        <v>297383.08337297442</v>
      </c>
      <c r="K2809" t="s">
        <v>491</v>
      </c>
    </row>
    <row r="2810" spans="2:11" x14ac:dyDescent="0.25">
      <c r="B2810">
        <v>2026</v>
      </c>
      <c r="C2810" t="s">
        <v>488</v>
      </c>
      <c r="D2810">
        <v>2</v>
      </c>
      <c r="E2810" t="s">
        <v>89</v>
      </c>
      <c r="F2810">
        <v>3</v>
      </c>
      <c r="G2810" s="85">
        <v>2.0187101540751495</v>
      </c>
      <c r="H2810" s="85">
        <v>23436.224852071005</v>
      </c>
      <c r="I2810" s="85">
        <v>5419.7159763313612</v>
      </c>
      <c r="J2810" s="85">
        <v>47310.945082064107</v>
      </c>
      <c r="K2810" t="s">
        <v>491</v>
      </c>
    </row>
    <row r="2811" spans="2:11" x14ac:dyDescent="0.25">
      <c r="B2811">
        <v>2026</v>
      </c>
      <c r="C2811" t="s">
        <v>489</v>
      </c>
      <c r="D2811">
        <v>1</v>
      </c>
      <c r="E2811" t="s">
        <v>89</v>
      </c>
      <c r="F2811">
        <v>3</v>
      </c>
      <c r="G2811" s="85">
        <v>12.852095954529476</v>
      </c>
      <c r="H2811" s="85">
        <v>23436.224852071005</v>
      </c>
      <c r="I2811" s="85">
        <v>5419.7159763313612</v>
      </c>
      <c r="J2811" s="85">
        <v>301204.61061074492</v>
      </c>
      <c r="K2811" t="s">
        <v>491</v>
      </c>
    </row>
    <row r="2812" spans="2:11" x14ac:dyDescent="0.25">
      <c r="B2812">
        <v>2026</v>
      </c>
      <c r="C2812" t="s">
        <v>489</v>
      </c>
      <c r="D2812">
        <v>2</v>
      </c>
      <c r="E2812" t="s">
        <v>89</v>
      </c>
      <c r="F2812">
        <v>3</v>
      </c>
      <c r="G2812" s="85">
        <v>2.0446516291296888</v>
      </c>
      <c r="H2812" s="85">
        <v>23436.224852071005</v>
      </c>
      <c r="I2812" s="85">
        <v>5419.7159763313612</v>
      </c>
      <c r="J2812" s="85">
        <v>47918.915324436683</v>
      </c>
      <c r="K2812" t="s">
        <v>491</v>
      </c>
    </row>
    <row r="2813" spans="2:11" x14ac:dyDescent="0.25">
      <c r="B2813">
        <v>2026</v>
      </c>
      <c r="C2813" t="s">
        <v>490</v>
      </c>
      <c r="D2813">
        <v>1</v>
      </c>
      <c r="E2813" t="s">
        <v>89</v>
      </c>
      <c r="F2813">
        <v>3</v>
      </c>
      <c r="G2813" s="85">
        <v>13.015156654872296</v>
      </c>
      <c r="H2813" s="85">
        <v>23436.224852071005</v>
      </c>
      <c r="I2813" s="85">
        <v>5419.7159763313612</v>
      </c>
      <c r="J2813" s="85">
        <v>305026.13784851541</v>
      </c>
      <c r="K2813" t="s">
        <v>491</v>
      </c>
    </row>
    <row r="2814" spans="2:11" x14ac:dyDescent="0.25">
      <c r="B2814">
        <v>2026</v>
      </c>
      <c r="C2814" t="s">
        <v>490</v>
      </c>
      <c r="D2814">
        <v>2</v>
      </c>
      <c r="E2814" t="s">
        <v>89</v>
      </c>
      <c r="F2814">
        <v>3</v>
      </c>
      <c r="G2814" s="85">
        <v>2.070593104184228</v>
      </c>
      <c r="H2814" s="85">
        <v>23436.224852071005</v>
      </c>
      <c r="I2814" s="85">
        <v>5419.7159763313612</v>
      </c>
      <c r="J2814" s="85">
        <v>48526.885566809251</v>
      </c>
      <c r="K2814" t="s">
        <v>491</v>
      </c>
    </row>
    <row r="2815" spans="2:11" x14ac:dyDescent="0.25">
      <c r="B2815">
        <v>2026</v>
      </c>
      <c r="C2815" t="s">
        <v>479</v>
      </c>
      <c r="D2815">
        <v>1</v>
      </c>
      <c r="E2815" t="s">
        <v>45</v>
      </c>
      <c r="F2815">
        <v>2</v>
      </c>
      <c r="G2815" s="85">
        <v>7.7917329751552487</v>
      </c>
      <c r="H2815" s="85">
        <v>18536.052673839731</v>
      </c>
      <c r="I2815" s="85">
        <v>4748.7393608479206</v>
      </c>
      <c r="J2815" s="85">
        <v>144427.97284797166</v>
      </c>
      <c r="K2815" t="s">
        <v>491</v>
      </c>
    </row>
    <row r="2816" spans="2:11" x14ac:dyDescent="0.25">
      <c r="B2816">
        <v>2026</v>
      </c>
      <c r="C2816" t="s">
        <v>479</v>
      </c>
      <c r="D2816">
        <v>2</v>
      </c>
      <c r="E2816" t="s">
        <v>45</v>
      </c>
      <c r="F2816">
        <v>2</v>
      </c>
      <c r="G2816" s="85">
        <v>0</v>
      </c>
      <c r="H2816" s="85">
        <v>18536.052673839731</v>
      </c>
      <c r="I2816" s="85">
        <v>4748.7393608479206</v>
      </c>
      <c r="J2816" s="85">
        <v>0</v>
      </c>
      <c r="K2816" t="s">
        <v>491</v>
      </c>
    </row>
    <row r="2817" spans="2:11" x14ac:dyDescent="0.25">
      <c r="B2817">
        <v>2026</v>
      </c>
      <c r="C2817" t="s">
        <v>480</v>
      </c>
      <c r="D2817">
        <v>1</v>
      </c>
      <c r="E2817" t="s">
        <v>45</v>
      </c>
      <c r="F2817">
        <v>2</v>
      </c>
      <c r="G2817" s="85">
        <v>7.8951113810634306</v>
      </c>
      <c r="H2817" s="85">
        <v>18536.052673839731</v>
      </c>
      <c r="I2817" s="85">
        <v>4748.7393608479206</v>
      </c>
      <c r="J2817" s="85">
        <v>146344.2004252233</v>
      </c>
      <c r="K2817" t="s">
        <v>491</v>
      </c>
    </row>
    <row r="2818" spans="2:11" x14ac:dyDescent="0.25">
      <c r="B2818">
        <v>2026</v>
      </c>
      <c r="C2818" t="s">
        <v>480</v>
      </c>
      <c r="D2818">
        <v>2</v>
      </c>
      <c r="E2818" t="s">
        <v>45</v>
      </c>
      <c r="F2818">
        <v>2</v>
      </c>
      <c r="G2818" s="85">
        <v>0</v>
      </c>
      <c r="H2818" s="85">
        <v>18536.052673839731</v>
      </c>
      <c r="I2818" s="85">
        <v>4748.7393608479206</v>
      </c>
      <c r="J2818" s="85">
        <v>0</v>
      </c>
      <c r="K2818" t="s">
        <v>491</v>
      </c>
    </row>
    <row r="2819" spans="2:11" x14ac:dyDescent="0.25">
      <c r="B2819">
        <v>2026</v>
      </c>
      <c r="C2819" t="s">
        <v>481</v>
      </c>
      <c r="D2819">
        <v>1</v>
      </c>
      <c r="E2819" t="s">
        <v>45</v>
      </c>
      <c r="F2819">
        <v>2</v>
      </c>
      <c r="G2819" s="85">
        <v>7.9984897869716214</v>
      </c>
      <c r="H2819" s="85">
        <v>18536.052673839731</v>
      </c>
      <c r="I2819" s="85">
        <v>4748.7393608479206</v>
      </c>
      <c r="J2819" s="85">
        <v>148260.42800247509</v>
      </c>
      <c r="K2819" t="s">
        <v>491</v>
      </c>
    </row>
    <row r="2820" spans="2:11" x14ac:dyDescent="0.25">
      <c r="B2820">
        <v>2026</v>
      </c>
      <c r="C2820" t="s">
        <v>481</v>
      </c>
      <c r="D2820">
        <v>2</v>
      </c>
      <c r="E2820" t="s">
        <v>45</v>
      </c>
      <c r="F2820">
        <v>2</v>
      </c>
      <c r="G2820" s="85">
        <v>0</v>
      </c>
      <c r="H2820" s="85">
        <v>18536.052673839731</v>
      </c>
      <c r="I2820" s="85">
        <v>4748.7393608479206</v>
      </c>
      <c r="J2820" s="85">
        <v>0</v>
      </c>
      <c r="K2820" t="s">
        <v>491</v>
      </c>
    </row>
    <row r="2821" spans="2:11" x14ac:dyDescent="0.25">
      <c r="B2821">
        <v>2026</v>
      </c>
      <c r="C2821" t="s">
        <v>482</v>
      </c>
      <c r="D2821">
        <v>1</v>
      </c>
      <c r="E2821" t="s">
        <v>45</v>
      </c>
      <c r="F2821">
        <v>2</v>
      </c>
      <c r="G2821" s="85">
        <v>8.1018681928798024</v>
      </c>
      <c r="H2821" s="85">
        <v>18536.052673839731</v>
      </c>
      <c r="I2821" s="85">
        <v>4748.7393608479206</v>
      </c>
      <c r="J2821" s="85">
        <v>150176.65557972674</v>
      </c>
      <c r="K2821" t="s">
        <v>491</v>
      </c>
    </row>
    <row r="2822" spans="2:11" x14ac:dyDescent="0.25">
      <c r="B2822">
        <v>2026</v>
      </c>
      <c r="C2822" t="s">
        <v>482</v>
      </c>
      <c r="D2822">
        <v>2</v>
      </c>
      <c r="E2822" t="s">
        <v>45</v>
      </c>
      <c r="F2822">
        <v>2</v>
      </c>
      <c r="G2822" s="85">
        <v>0</v>
      </c>
      <c r="H2822" s="85">
        <v>18536.052673839731</v>
      </c>
      <c r="I2822" s="85">
        <v>4748.7393608479206</v>
      </c>
      <c r="J2822" s="85">
        <v>0</v>
      </c>
      <c r="K2822" t="s">
        <v>491</v>
      </c>
    </row>
    <row r="2823" spans="2:11" x14ac:dyDescent="0.25">
      <c r="B2823">
        <v>2026</v>
      </c>
      <c r="C2823" t="s">
        <v>483</v>
      </c>
      <c r="D2823">
        <v>1</v>
      </c>
      <c r="E2823" t="s">
        <v>45</v>
      </c>
      <c r="F2823">
        <v>2</v>
      </c>
      <c r="G2823" s="85">
        <v>8.2052465987879941</v>
      </c>
      <c r="H2823" s="85">
        <v>18536.052673839731</v>
      </c>
      <c r="I2823" s="85">
        <v>4748.7393608479206</v>
      </c>
      <c r="J2823" s="85">
        <v>152092.88315697855</v>
      </c>
      <c r="K2823" t="s">
        <v>491</v>
      </c>
    </row>
    <row r="2824" spans="2:11" x14ac:dyDescent="0.25">
      <c r="B2824">
        <v>2026</v>
      </c>
      <c r="C2824" t="s">
        <v>483</v>
      </c>
      <c r="D2824">
        <v>2</v>
      </c>
      <c r="E2824" t="s">
        <v>45</v>
      </c>
      <c r="F2824">
        <v>2</v>
      </c>
      <c r="G2824" s="85">
        <v>0</v>
      </c>
      <c r="H2824" s="85">
        <v>18536.052673839731</v>
      </c>
      <c r="I2824" s="85">
        <v>4748.7393608479206</v>
      </c>
      <c r="J2824" s="85">
        <v>0</v>
      </c>
      <c r="K2824" t="s">
        <v>491</v>
      </c>
    </row>
    <row r="2825" spans="2:11" x14ac:dyDescent="0.25">
      <c r="B2825">
        <v>2026</v>
      </c>
      <c r="C2825" t="s">
        <v>484</v>
      </c>
      <c r="D2825">
        <v>1</v>
      </c>
      <c r="E2825" t="s">
        <v>45</v>
      </c>
      <c r="F2825">
        <v>2</v>
      </c>
      <c r="G2825" s="85">
        <v>8.3086250046961752</v>
      </c>
      <c r="H2825" s="85">
        <v>18536.052673839731</v>
      </c>
      <c r="I2825" s="85">
        <v>4748.7393608479206</v>
      </c>
      <c r="J2825" s="85">
        <v>154009.1107342302</v>
      </c>
      <c r="K2825" t="s">
        <v>491</v>
      </c>
    </row>
    <row r="2826" spans="2:11" x14ac:dyDescent="0.25">
      <c r="B2826">
        <v>2026</v>
      </c>
      <c r="C2826" t="s">
        <v>484</v>
      </c>
      <c r="D2826">
        <v>2</v>
      </c>
      <c r="E2826" t="s">
        <v>45</v>
      </c>
      <c r="F2826">
        <v>2</v>
      </c>
      <c r="G2826" s="85">
        <v>0</v>
      </c>
      <c r="H2826" s="85">
        <v>18536.052673839731</v>
      </c>
      <c r="I2826" s="85">
        <v>4748.7393608479206</v>
      </c>
      <c r="J2826" s="85">
        <v>0</v>
      </c>
      <c r="K2826" t="s">
        <v>491</v>
      </c>
    </row>
    <row r="2827" spans="2:11" x14ac:dyDescent="0.25">
      <c r="B2827">
        <v>2026</v>
      </c>
      <c r="C2827" t="s">
        <v>485</v>
      </c>
      <c r="D2827">
        <v>1</v>
      </c>
      <c r="E2827" t="s">
        <v>45</v>
      </c>
      <c r="F2827">
        <v>2</v>
      </c>
      <c r="G2827" s="85">
        <v>8.4120034106043668</v>
      </c>
      <c r="H2827" s="85">
        <v>18536.052673839731</v>
      </c>
      <c r="I2827" s="85">
        <v>4748.7393608479206</v>
      </c>
      <c r="J2827" s="85">
        <v>155925.33831148202</v>
      </c>
      <c r="K2827" t="s">
        <v>491</v>
      </c>
    </row>
    <row r="2828" spans="2:11" x14ac:dyDescent="0.25">
      <c r="B2828">
        <v>2026</v>
      </c>
      <c r="C2828" t="s">
        <v>485</v>
      </c>
      <c r="D2828">
        <v>2</v>
      </c>
      <c r="E2828" t="s">
        <v>45</v>
      </c>
      <c r="F2828">
        <v>2</v>
      </c>
      <c r="G2828" s="85">
        <v>0</v>
      </c>
      <c r="H2828" s="85">
        <v>18536.052673839731</v>
      </c>
      <c r="I2828" s="85">
        <v>4748.7393608479206</v>
      </c>
      <c r="J2828" s="85">
        <v>0</v>
      </c>
      <c r="K2828" t="s">
        <v>491</v>
      </c>
    </row>
    <row r="2829" spans="2:11" x14ac:dyDescent="0.25">
      <c r="B2829">
        <v>2026</v>
      </c>
      <c r="C2829" t="s">
        <v>486</v>
      </c>
      <c r="D2829">
        <v>1</v>
      </c>
      <c r="E2829" t="s">
        <v>45</v>
      </c>
      <c r="F2829">
        <v>2</v>
      </c>
      <c r="G2829" s="85">
        <v>8.5153818165125479</v>
      </c>
      <c r="H2829" s="85">
        <v>18536.052673839731</v>
      </c>
      <c r="I2829" s="85">
        <v>4748.7393608479206</v>
      </c>
      <c r="J2829" s="85">
        <v>157841.56588873363</v>
      </c>
      <c r="K2829" t="s">
        <v>491</v>
      </c>
    </row>
    <row r="2830" spans="2:11" x14ac:dyDescent="0.25">
      <c r="B2830">
        <v>2026</v>
      </c>
      <c r="C2830" t="s">
        <v>486</v>
      </c>
      <c r="D2830">
        <v>2</v>
      </c>
      <c r="E2830" t="s">
        <v>45</v>
      </c>
      <c r="F2830">
        <v>2</v>
      </c>
      <c r="G2830" s="85">
        <v>0</v>
      </c>
      <c r="H2830" s="85">
        <v>18536.052673839731</v>
      </c>
      <c r="I2830" s="85">
        <v>4748.7393608479206</v>
      </c>
      <c r="J2830" s="85">
        <v>0</v>
      </c>
      <c r="K2830" t="s">
        <v>491</v>
      </c>
    </row>
    <row r="2831" spans="2:11" x14ac:dyDescent="0.25">
      <c r="B2831">
        <v>2026</v>
      </c>
      <c r="C2831" t="s">
        <v>487</v>
      </c>
      <c r="D2831">
        <v>1</v>
      </c>
      <c r="E2831" t="s">
        <v>45</v>
      </c>
      <c r="F2831">
        <v>2</v>
      </c>
      <c r="G2831" s="85">
        <v>8.6187602224207378</v>
      </c>
      <c r="H2831" s="85">
        <v>18536.052673839731</v>
      </c>
      <c r="I2831" s="85">
        <v>4748.7393608479206</v>
      </c>
      <c r="J2831" s="85">
        <v>159757.79346598542</v>
      </c>
      <c r="K2831" t="s">
        <v>491</v>
      </c>
    </row>
    <row r="2832" spans="2:11" x14ac:dyDescent="0.25">
      <c r="B2832">
        <v>2026</v>
      </c>
      <c r="C2832" t="s">
        <v>487</v>
      </c>
      <c r="D2832">
        <v>2</v>
      </c>
      <c r="E2832" t="s">
        <v>45</v>
      </c>
      <c r="F2832">
        <v>2</v>
      </c>
      <c r="G2832" s="85">
        <v>0</v>
      </c>
      <c r="H2832" s="85">
        <v>18536.052673839731</v>
      </c>
      <c r="I2832" s="85">
        <v>4748.7393608479206</v>
      </c>
      <c r="J2832" s="85">
        <v>0</v>
      </c>
      <c r="K2832" t="s">
        <v>491</v>
      </c>
    </row>
    <row r="2833" spans="2:11" x14ac:dyDescent="0.25">
      <c r="B2833">
        <v>2026</v>
      </c>
      <c r="C2833" t="s">
        <v>488</v>
      </c>
      <c r="D2833">
        <v>1</v>
      </c>
      <c r="E2833" t="s">
        <v>45</v>
      </c>
      <c r="F2833">
        <v>2</v>
      </c>
      <c r="G2833" s="85">
        <v>8.7221386283289224</v>
      </c>
      <c r="H2833" s="85">
        <v>18536.052673839731</v>
      </c>
      <c r="I2833" s="85">
        <v>4748.7393608479206</v>
      </c>
      <c r="J2833" s="85">
        <v>161674.02104323712</v>
      </c>
      <c r="K2833" t="s">
        <v>491</v>
      </c>
    </row>
    <row r="2834" spans="2:11" x14ac:dyDescent="0.25">
      <c r="B2834">
        <v>2026</v>
      </c>
      <c r="C2834" t="s">
        <v>488</v>
      </c>
      <c r="D2834">
        <v>2</v>
      </c>
      <c r="E2834" t="s">
        <v>45</v>
      </c>
      <c r="F2834">
        <v>2</v>
      </c>
      <c r="G2834" s="85">
        <v>0</v>
      </c>
      <c r="H2834" s="85">
        <v>18536.052673839731</v>
      </c>
      <c r="I2834" s="85">
        <v>4748.7393608479206</v>
      </c>
      <c r="J2834" s="85">
        <v>0</v>
      </c>
      <c r="K2834" t="s">
        <v>491</v>
      </c>
    </row>
    <row r="2835" spans="2:11" x14ac:dyDescent="0.25">
      <c r="B2835">
        <v>2026</v>
      </c>
      <c r="C2835" t="s">
        <v>489</v>
      </c>
      <c r="D2835">
        <v>1</v>
      </c>
      <c r="E2835" t="s">
        <v>45</v>
      </c>
      <c r="F2835">
        <v>2</v>
      </c>
      <c r="G2835" s="85">
        <v>8.8255170342371105</v>
      </c>
      <c r="H2835" s="85">
        <v>18536.052673839731</v>
      </c>
      <c r="I2835" s="85">
        <v>4748.7393608479206</v>
      </c>
      <c r="J2835" s="85">
        <v>163590.24862048888</v>
      </c>
      <c r="K2835" t="s">
        <v>491</v>
      </c>
    </row>
    <row r="2836" spans="2:11" x14ac:dyDescent="0.25">
      <c r="B2836">
        <v>2026</v>
      </c>
      <c r="C2836" t="s">
        <v>489</v>
      </c>
      <c r="D2836">
        <v>2</v>
      </c>
      <c r="E2836" t="s">
        <v>45</v>
      </c>
      <c r="F2836">
        <v>2</v>
      </c>
      <c r="G2836" s="85">
        <v>0</v>
      </c>
      <c r="H2836" s="85">
        <v>18536.052673839731</v>
      </c>
      <c r="I2836" s="85">
        <v>4748.7393608479206</v>
      </c>
      <c r="J2836" s="85">
        <v>0</v>
      </c>
      <c r="K2836" t="s">
        <v>491</v>
      </c>
    </row>
    <row r="2837" spans="2:11" x14ac:dyDescent="0.25">
      <c r="B2837">
        <v>2026</v>
      </c>
      <c r="C2837" t="s">
        <v>490</v>
      </c>
      <c r="D2837">
        <v>1</v>
      </c>
      <c r="E2837" t="s">
        <v>45</v>
      </c>
      <c r="F2837">
        <v>2</v>
      </c>
      <c r="G2837" s="85">
        <v>8.9288954401452951</v>
      </c>
      <c r="H2837" s="85">
        <v>18536.052673839731</v>
      </c>
      <c r="I2837" s="85">
        <v>4748.7393608479206</v>
      </c>
      <c r="J2837" s="85">
        <v>165506.47619774059</v>
      </c>
      <c r="K2837" t="s">
        <v>491</v>
      </c>
    </row>
    <row r="2838" spans="2:11" x14ac:dyDescent="0.25">
      <c r="B2838">
        <v>2026</v>
      </c>
      <c r="C2838" t="s">
        <v>490</v>
      </c>
      <c r="D2838">
        <v>2</v>
      </c>
      <c r="E2838" t="s">
        <v>45</v>
      </c>
      <c r="F2838">
        <v>2</v>
      </c>
      <c r="G2838" s="85">
        <v>0</v>
      </c>
      <c r="H2838" s="85">
        <v>18536.052673839731</v>
      </c>
      <c r="I2838" s="85">
        <v>4748.7393608479206</v>
      </c>
      <c r="J2838" s="85">
        <v>0</v>
      </c>
      <c r="K2838" t="s">
        <v>491</v>
      </c>
    </row>
    <row r="2839" spans="2:11" x14ac:dyDescent="0.25">
      <c r="B2839">
        <v>2026</v>
      </c>
      <c r="C2839" t="s">
        <v>479</v>
      </c>
      <c r="D2839">
        <v>1</v>
      </c>
      <c r="E2839" t="s">
        <v>148</v>
      </c>
      <c r="F2839">
        <v>5</v>
      </c>
      <c r="G2839" s="85">
        <v>0.82878607472612376</v>
      </c>
      <c r="H2839" s="85">
        <v>9379.6906330564307</v>
      </c>
      <c r="I2839" s="85">
        <v>2699.8138069321112</v>
      </c>
      <c r="J2839" s="85">
        <v>7773.75698191623</v>
      </c>
      <c r="K2839" t="s">
        <v>491</v>
      </c>
    </row>
    <row r="2840" spans="2:11" x14ac:dyDescent="0.25">
      <c r="B2840">
        <v>2026</v>
      </c>
      <c r="C2840" t="s">
        <v>479</v>
      </c>
      <c r="D2840">
        <v>2</v>
      </c>
      <c r="E2840" t="s">
        <v>148</v>
      </c>
      <c r="F2840">
        <v>5</v>
      </c>
      <c r="G2840" s="85">
        <v>0</v>
      </c>
      <c r="H2840" s="85">
        <v>9379.6906330564307</v>
      </c>
      <c r="I2840" s="85">
        <v>2699.8138069321112</v>
      </c>
      <c r="J2840" s="85">
        <v>0</v>
      </c>
      <c r="K2840" t="s">
        <v>491</v>
      </c>
    </row>
    <row r="2841" spans="2:11" x14ac:dyDescent="0.25">
      <c r="B2841">
        <v>2026</v>
      </c>
      <c r="C2841" t="s">
        <v>480</v>
      </c>
      <c r="D2841">
        <v>1</v>
      </c>
      <c r="E2841" t="s">
        <v>148</v>
      </c>
      <c r="F2841">
        <v>5</v>
      </c>
      <c r="G2841" s="85">
        <v>4.6565790076673261</v>
      </c>
      <c r="H2841" s="85">
        <v>9379.6906330564307</v>
      </c>
      <c r="I2841" s="85">
        <v>2699.8138069321112</v>
      </c>
      <c r="J2841" s="85">
        <v>43677.270500304425</v>
      </c>
      <c r="K2841" t="s">
        <v>491</v>
      </c>
    </row>
    <row r="2842" spans="2:11" x14ac:dyDescent="0.25">
      <c r="B2842">
        <v>2026</v>
      </c>
      <c r="C2842" t="s">
        <v>480</v>
      </c>
      <c r="D2842">
        <v>2</v>
      </c>
      <c r="E2842" t="s">
        <v>148</v>
      </c>
      <c r="F2842">
        <v>5</v>
      </c>
      <c r="G2842" s="85">
        <v>0</v>
      </c>
      <c r="H2842" s="85">
        <v>9379.6906330564307</v>
      </c>
      <c r="I2842" s="85">
        <v>2699.8138069321112</v>
      </c>
      <c r="J2842" s="85">
        <v>0</v>
      </c>
      <c r="K2842" t="s">
        <v>491</v>
      </c>
    </row>
    <row r="2843" spans="2:11" x14ac:dyDescent="0.25">
      <c r="B2843">
        <v>2026</v>
      </c>
      <c r="C2843" t="s">
        <v>481</v>
      </c>
      <c r="D2843">
        <v>1</v>
      </c>
      <c r="E2843" t="s">
        <v>148</v>
      </c>
      <c r="F2843">
        <v>5</v>
      </c>
      <c r="G2843" s="85">
        <v>3.7306472705249125</v>
      </c>
      <c r="H2843" s="85">
        <v>9379.6906330564307</v>
      </c>
      <c r="I2843" s="85">
        <v>2699.8138069321112</v>
      </c>
      <c r="J2843" s="85">
        <v>34992.317258580064</v>
      </c>
      <c r="K2843" t="s">
        <v>491</v>
      </c>
    </row>
    <row r="2844" spans="2:11" x14ac:dyDescent="0.25">
      <c r="B2844">
        <v>2026</v>
      </c>
      <c r="C2844" t="s">
        <v>481</v>
      </c>
      <c r="D2844">
        <v>2</v>
      </c>
      <c r="E2844" t="s">
        <v>148</v>
      </c>
      <c r="F2844">
        <v>5</v>
      </c>
      <c r="G2844" s="85">
        <v>0</v>
      </c>
      <c r="H2844" s="85">
        <v>9379.6906330564307</v>
      </c>
      <c r="I2844" s="85">
        <v>2699.8138069321112</v>
      </c>
      <c r="J2844" s="85">
        <v>0</v>
      </c>
      <c r="K2844" t="s">
        <v>491</v>
      </c>
    </row>
    <row r="2845" spans="2:11" x14ac:dyDescent="0.25">
      <c r="B2845">
        <v>2026</v>
      </c>
      <c r="C2845" t="s">
        <v>482</v>
      </c>
      <c r="D2845">
        <v>1</v>
      </c>
      <c r="E2845" t="s">
        <v>148</v>
      </c>
      <c r="F2845">
        <v>5</v>
      </c>
      <c r="G2845" s="85">
        <v>1.0349378353723564</v>
      </c>
      <c r="H2845" s="85">
        <v>9379.6906330564307</v>
      </c>
      <c r="I2845" s="85">
        <v>2699.8138069321112</v>
      </c>
      <c r="J2845" s="85">
        <v>9707.3967202377899</v>
      </c>
      <c r="K2845" t="s">
        <v>491</v>
      </c>
    </row>
    <row r="2846" spans="2:11" x14ac:dyDescent="0.25">
      <c r="B2846">
        <v>2026</v>
      </c>
      <c r="C2846" t="s">
        <v>482</v>
      </c>
      <c r="D2846">
        <v>2</v>
      </c>
      <c r="E2846" t="s">
        <v>148</v>
      </c>
      <c r="F2846">
        <v>5</v>
      </c>
      <c r="G2846" s="85">
        <v>0</v>
      </c>
      <c r="H2846" s="85">
        <v>9379.6906330564307</v>
      </c>
      <c r="I2846" s="85">
        <v>2699.8138069321112</v>
      </c>
      <c r="J2846" s="85">
        <v>0</v>
      </c>
      <c r="K2846" t="s">
        <v>491</v>
      </c>
    </row>
    <row r="2847" spans="2:11" x14ac:dyDescent="0.25">
      <c r="B2847">
        <v>2026</v>
      </c>
      <c r="C2847" t="s">
        <v>483</v>
      </c>
      <c r="D2847">
        <v>1</v>
      </c>
      <c r="E2847" t="s">
        <v>148</v>
      </c>
      <c r="F2847">
        <v>5</v>
      </c>
      <c r="G2847" s="85">
        <v>2.0992897566651201</v>
      </c>
      <c r="H2847" s="85">
        <v>9379.6906330564307</v>
      </c>
      <c r="I2847" s="85">
        <v>2699.8138069321112</v>
      </c>
      <c r="J2847" s="85">
        <v>19690.688466663141</v>
      </c>
      <c r="K2847" t="s">
        <v>491</v>
      </c>
    </row>
    <row r="2848" spans="2:11" x14ac:dyDescent="0.25">
      <c r="B2848">
        <v>2026</v>
      </c>
      <c r="C2848" t="s">
        <v>483</v>
      </c>
      <c r="D2848">
        <v>2</v>
      </c>
      <c r="E2848" t="s">
        <v>148</v>
      </c>
      <c r="F2848">
        <v>5</v>
      </c>
      <c r="G2848" s="85">
        <v>0</v>
      </c>
      <c r="H2848" s="85">
        <v>9379.6906330564307</v>
      </c>
      <c r="I2848" s="85">
        <v>2699.8138069321112</v>
      </c>
      <c r="J2848" s="85">
        <v>0</v>
      </c>
      <c r="K2848" t="s">
        <v>491</v>
      </c>
    </row>
    <row r="2849" spans="2:11" x14ac:dyDescent="0.25">
      <c r="B2849">
        <v>2026</v>
      </c>
      <c r="C2849" t="s">
        <v>484</v>
      </c>
      <c r="D2849">
        <v>1</v>
      </c>
      <c r="E2849" t="s">
        <v>148</v>
      </c>
      <c r="F2849">
        <v>5</v>
      </c>
      <c r="G2849" s="85">
        <v>1.2798312117230313</v>
      </c>
      <c r="H2849" s="85">
        <v>9379.6906330564307</v>
      </c>
      <c r="I2849" s="85">
        <v>2699.8138069321112</v>
      </c>
      <c r="J2849" s="85">
        <v>12004.420828491779</v>
      </c>
      <c r="K2849" t="s">
        <v>491</v>
      </c>
    </row>
    <row r="2850" spans="2:11" x14ac:dyDescent="0.25">
      <c r="B2850">
        <v>2026</v>
      </c>
      <c r="C2850" t="s">
        <v>484</v>
      </c>
      <c r="D2850">
        <v>2</v>
      </c>
      <c r="E2850" t="s">
        <v>148</v>
      </c>
      <c r="F2850">
        <v>5</v>
      </c>
      <c r="G2850" s="85">
        <v>0</v>
      </c>
      <c r="H2850" s="85">
        <v>9379.6906330564307</v>
      </c>
      <c r="I2850" s="85">
        <v>2699.8138069321112</v>
      </c>
      <c r="J2850" s="85">
        <v>0</v>
      </c>
      <c r="K2850" t="s">
        <v>491</v>
      </c>
    </row>
    <row r="2851" spans="2:11" x14ac:dyDescent="0.25">
      <c r="B2851">
        <v>2026</v>
      </c>
      <c r="C2851" t="s">
        <v>485</v>
      </c>
      <c r="D2851">
        <v>1</v>
      </c>
      <c r="E2851" t="s">
        <v>148</v>
      </c>
      <c r="F2851">
        <v>5</v>
      </c>
      <c r="G2851" s="85">
        <v>1.7468226594874909</v>
      </c>
      <c r="H2851" s="85">
        <v>9379.6906330564307</v>
      </c>
      <c r="I2851" s="85">
        <v>2699.8138069321112</v>
      </c>
      <c r="J2851" s="85">
        <v>16384.656136805541</v>
      </c>
      <c r="K2851" t="s">
        <v>491</v>
      </c>
    </row>
    <row r="2852" spans="2:11" x14ac:dyDescent="0.25">
      <c r="B2852">
        <v>2026</v>
      </c>
      <c r="C2852" t="s">
        <v>485</v>
      </c>
      <c r="D2852">
        <v>2</v>
      </c>
      <c r="E2852" t="s">
        <v>148</v>
      </c>
      <c r="F2852">
        <v>5</v>
      </c>
      <c r="G2852" s="85">
        <v>0</v>
      </c>
      <c r="H2852" s="85">
        <v>9379.6906330564307</v>
      </c>
      <c r="I2852" s="85">
        <v>2699.8138069321112</v>
      </c>
      <c r="J2852" s="85">
        <v>0</v>
      </c>
      <c r="K2852" t="s">
        <v>491</v>
      </c>
    </row>
    <row r="2853" spans="2:11" x14ac:dyDescent="0.25">
      <c r="B2853">
        <v>2026</v>
      </c>
      <c r="C2853" t="s">
        <v>486</v>
      </c>
      <c r="D2853">
        <v>1</v>
      </c>
      <c r="E2853" t="s">
        <v>148</v>
      </c>
      <c r="F2853">
        <v>5</v>
      </c>
      <c r="G2853" s="85">
        <v>3.0275630261604021</v>
      </c>
      <c r="H2853" s="85">
        <v>9379.6906330564307</v>
      </c>
      <c r="I2853" s="85">
        <v>2699.8138069321112</v>
      </c>
      <c r="J2853" s="85">
        <v>28397.604557464703</v>
      </c>
      <c r="K2853" t="s">
        <v>491</v>
      </c>
    </row>
    <row r="2854" spans="2:11" x14ac:dyDescent="0.25">
      <c r="B2854">
        <v>2026</v>
      </c>
      <c r="C2854" t="s">
        <v>486</v>
      </c>
      <c r="D2854">
        <v>2</v>
      </c>
      <c r="E2854" t="s">
        <v>148</v>
      </c>
      <c r="F2854">
        <v>5</v>
      </c>
      <c r="G2854" s="85">
        <v>0</v>
      </c>
      <c r="H2854" s="85">
        <v>9379.6906330564307</v>
      </c>
      <c r="I2854" s="85">
        <v>2699.8138069321112</v>
      </c>
      <c r="J2854" s="85">
        <v>0</v>
      </c>
      <c r="K2854" t="s">
        <v>491</v>
      </c>
    </row>
    <row r="2855" spans="2:11" x14ac:dyDescent="0.25">
      <c r="B2855">
        <v>2026</v>
      </c>
      <c r="C2855" t="s">
        <v>487</v>
      </c>
      <c r="D2855">
        <v>1</v>
      </c>
      <c r="E2855" t="s">
        <v>148</v>
      </c>
      <c r="F2855">
        <v>5</v>
      </c>
      <c r="G2855" s="85">
        <v>3.025668463803552</v>
      </c>
      <c r="H2855" s="85">
        <v>9379.6906330564307</v>
      </c>
      <c r="I2855" s="85">
        <v>2699.8138069321112</v>
      </c>
      <c r="J2855" s="85">
        <v>28379.834148672417</v>
      </c>
      <c r="K2855" t="s">
        <v>491</v>
      </c>
    </row>
    <row r="2856" spans="2:11" x14ac:dyDescent="0.25">
      <c r="B2856">
        <v>2026</v>
      </c>
      <c r="C2856" t="s">
        <v>487</v>
      </c>
      <c r="D2856">
        <v>2</v>
      </c>
      <c r="E2856" t="s">
        <v>148</v>
      </c>
      <c r="F2856">
        <v>5</v>
      </c>
      <c r="G2856" s="85">
        <v>0</v>
      </c>
      <c r="H2856" s="85">
        <v>9379.6906330564307</v>
      </c>
      <c r="I2856" s="85">
        <v>2699.8138069321112</v>
      </c>
      <c r="J2856" s="85">
        <v>0</v>
      </c>
      <c r="K2856" t="s">
        <v>491</v>
      </c>
    </row>
    <row r="2857" spans="2:11" x14ac:dyDescent="0.25">
      <c r="B2857">
        <v>2026</v>
      </c>
      <c r="C2857" t="s">
        <v>488</v>
      </c>
      <c r="D2857">
        <v>1</v>
      </c>
      <c r="E2857" t="s">
        <v>148</v>
      </c>
      <c r="F2857">
        <v>5</v>
      </c>
      <c r="G2857" s="85">
        <v>6.7844684372777362</v>
      </c>
      <c r="H2857" s="85">
        <v>9379.6906330564307</v>
      </c>
      <c r="I2857" s="85">
        <v>2699.8138069321112</v>
      </c>
      <c r="J2857" s="85">
        <v>63636.215051400985</v>
      </c>
      <c r="K2857" t="s">
        <v>491</v>
      </c>
    </row>
    <row r="2858" spans="2:11" x14ac:dyDescent="0.25">
      <c r="B2858">
        <v>2026</v>
      </c>
      <c r="C2858" t="s">
        <v>488</v>
      </c>
      <c r="D2858">
        <v>2</v>
      </c>
      <c r="E2858" t="s">
        <v>148</v>
      </c>
      <c r="F2858">
        <v>5</v>
      </c>
      <c r="G2858" s="85">
        <v>0</v>
      </c>
      <c r="H2858" s="85">
        <v>9379.6906330564307</v>
      </c>
      <c r="I2858" s="85">
        <v>2699.8138069321112</v>
      </c>
      <c r="J2858" s="85">
        <v>0</v>
      </c>
      <c r="K2858" t="s">
        <v>491</v>
      </c>
    </row>
    <row r="2859" spans="2:11" x14ac:dyDescent="0.25">
      <c r="B2859">
        <v>2026</v>
      </c>
      <c r="C2859" t="s">
        <v>489</v>
      </c>
      <c r="D2859">
        <v>1</v>
      </c>
      <c r="E2859" t="s">
        <v>148</v>
      </c>
      <c r="F2859">
        <v>5</v>
      </c>
      <c r="G2859" s="85">
        <v>5.7374519115021867</v>
      </c>
      <c r="H2859" s="85">
        <v>9379.6906330564307</v>
      </c>
      <c r="I2859" s="85">
        <v>2699.8138069321112</v>
      </c>
      <c r="J2859" s="85">
        <v>53815.523951928772</v>
      </c>
      <c r="K2859" t="s">
        <v>491</v>
      </c>
    </row>
    <row r="2860" spans="2:11" x14ac:dyDescent="0.25">
      <c r="B2860">
        <v>2026</v>
      </c>
      <c r="C2860" t="s">
        <v>489</v>
      </c>
      <c r="D2860">
        <v>2</v>
      </c>
      <c r="E2860" t="s">
        <v>148</v>
      </c>
      <c r="F2860">
        <v>5</v>
      </c>
      <c r="G2860" s="85">
        <v>0</v>
      </c>
      <c r="H2860" s="85">
        <v>9379.6906330564307</v>
      </c>
      <c r="I2860" s="85">
        <v>2699.8138069321112</v>
      </c>
      <c r="J2860" s="85">
        <v>0</v>
      </c>
      <c r="K2860" t="s">
        <v>491</v>
      </c>
    </row>
    <row r="2861" spans="2:11" x14ac:dyDescent="0.25">
      <c r="B2861">
        <v>2026</v>
      </c>
      <c r="C2861" t="s">
        <v>490</v>
      </c>
      <c r="D2861">
        <v>1</v>
      </c>
      <c r="E2861" t="s">
        <v>148</v>
      </c>
      <c r="F2861">
        <v>5</v>
      </c>
      <c r="G2861" s="85">
        <v>5.7530885890841059</v>
      </c>
      <c r="H2861" s="85">
        <v>9379.6906330564307</v>
      </c>
      <c r="I2861" s="85">
        <v>2699.8138069321112</v>
      </c>
      <c r="J2861" s="85">
        <v>53962.191150176026</v>
      </c>
      <c r="K2861" t="s">
        <v>491</v>
      </c>
    </row>
    <row r="2862" spans="2:11" x14ac:dyDescent="0.25">
      <c r="B2862">
        <v>2026</v>
      </c>
      <c r="C2862" t="s">
        <v>490</v>
      </c>
      <c r="D2862">
        <v>2</v>
      </c>
      <c r="E2862" t="s">
        <v>148</v>
      </c>
      <c r="F2862">
        <v>5</v>
      </c>
      <c r="G2862" s="85">
        <v>0</v>
      </c>
      <c r="H2862" s="85">
        <v>9379.6906330564307</v>
      </c>
      <c r="I2862" s="85">
        <v>2699.8138069321112</v>
      </c>
      <c r="J2862" s="85">
        <v>0</v>
      </c>
      <c r="K2862" t="s">
        <v>491</v>
      </c>
    </row>
    <row r="2863" spans="2:11" x14ac:dyDescent="0.25">
      <c r="B2863">
        <v>2026</v>
      </c>
      <c r="C2863" t="s">
        <v>479</v>
      </c>
      <c r="D2863">
        <v>1</v>
      </c>
      <c r="E2863" t="s">
        <v>89</v>
      </c>
      <c r="F2863">
        <v>32</v>
      </c>
      <c r="G2863" s="85">
        <v>4.092078678001938</v>
      </c>
      <c r="H2863" s="85">
        <v>23436.224852071005</v>
      </c>
      <c r="I2863" s="85">
        <v>5419.7159763313612</v>
      </c>
      <c r="J2863" s="85">
        <v>95902.876010018881</v>
      </c>
      <c r="K2863" t="s">
        <v>492</v>
      </c>
    </row>
    <row r="2864" spans="2:11" x14ac:dyDescent="0.25">
      <c r="B2864">
        <v>2026</v>
      </c>
      <c r="C2864" t="s">
        <v>479</v>
      </c>
      <c r="D2864">
        <v>2</v>
      </c>
      <c r="E2864" t="s">
        <v>89</v>
      </c>
      <c r="F2864">
        <v>32</v>
      </c>
      <c r="G2864" s="85">
        <v>0</v>
      </c>
      <c r="H2864" s="85">
        <v>23436.224852071005</v>
      </c>
      <c r="I2864" s="85">
        <v>5419.7159763313612</v>
      </c>
      <c r="J2864" s="85">
        <v>0</v>
      </c>
      <c r="K2864" t="s">
        <v>492</v>
      </c>
    </row>
    <row r="2865" spans="2:11" x14ac:dyDescent="0.25">
      <c r="B2865">
        <v>2026</v>
      </c>
      <c r="C2865" t="s">
        <v>480</v>
      </c>
      <c r="D2865">
        <v>1</v>
      </c>
      <c r="E2865" t="s">
        <v>89</v>
      </c>
      <c r="F2865">
        <v>32</v>
      </c>
      <c r="G2865" s="85">
        <v>4.1261509151893589</v>
      </c>
      <c r="H2865" s="85">
        <v>23436.224852071005</v>
      </c>
      <c r="I2865" s="85">
        <v>5419.7159763313612</v>
      </c>
      <c r="J2865" s="85">
        <v>96701.400621956374</v>
      </c>
      <c r="K2865" t="s">
        <v>492</v>
      </c>
    </row>
    <row r="2866" spans="2:11" x14ac:dyDescent="0.25">
      <c r="B2866">
        <v>2026</v>
      </c>
      <c r="C2866" t="s">
        <v>480</v>
      </c>
      <c r="D2866">
        <v>2</v>
      </c>
      <c r="E2866" t="s">
        <v>89</v>
      </c>
      <c r="F2866">
        <v>32</v>
      </c>
      <c r="G2866" s="85">
        <v>0</v>
      </c>
      <c r="H2866" s="85">
        <v>23436.224852071005</v>
      </c>
      <c r="I2866" s="85">
        <v>5419.7159763313612</v>
      </c>
      <c r="J2866" s="85">
        <v>0</v>
      </c>
      <c r="K2866" t="s">
        <v>492</v>
      </c>
    </row>
    <row r="2867" spans="2:11" x14ac:dyDescent="0.25">
      <c r="B2867">
        <v>2026</v>
      </c>
      <c r="C2867" t="s">
        <v>481</v>
      </c>
      <c r="D2867">
        <v>1</v>
      </c>
      <c r="E2867" t="s">
        <v>89</v>
      </c>
      <c r="F2867">
        <v>32</v>
      </c>
      <c r="G2867" s="85">
        <v>4.1602231523767799</v>
      </c>
      <c r="H2867" s="85">
        <v>23436.224852071005</v>
      </c>
      <c r="I2867" s="85">
        <v>5419.7159763313612</v>
      </c>
      <c r="J2867" s="85">
        <v>97499.925233893868</v>
      </c>
      <c r="K2867" t="s">
        <v>492</v>
      </c>
    </row>
    <row r="2868" spans="2:11" x14ac:dyDescent="0.25">
      <c r="B2868">
        <v>2026</v>
      </c>
      <c r="C2868" t="s">
        <v>481</v>
      </c>
      <c r="D2868">
        <v>2</v>
      </c>
      <c r="E2868" t="s">
        <v>89</v>
      </c>
      <c r="F2868">
        <v>32</v>
      </c>
      <c r="G2868" s="85">
        <v>0</v>
      </c>
      <c r="H2868" s="85">
        <v>23436.224852071005</v>
      </c>
      <c r="I2868" s="85">
        <v>5419.7159763313612</v>
      </c>
      <c r="J2868" s="85">
        <v>0</v>
      </c>
      <c r="K2868" t="s">
        <v>492</v>
      </c>
    </row>
    <row r="2869" spans="2:11" x14ac:dyDescent="0.25">
      <c r="B2869">
        <v>2026</v>
      </c>
      <c r="C2869" t="s">
        <v>482</v>
      </c>
      <c r="D2869">
        <v>1</v>
      </c>
      <c r="E2869" t="s">
        <v>89</v>
      </c>
      <c r="F2869">
        <v>32</v>
      </c>
      <c r="G2869" s="85">
        <v>4.1942953895641999</v>
      </c>
      <c r="H2869" s="85">
        <v>23436.224852071005</v>
      </c>
      <c r="I2869" s="85">
        <v>5419.7159763313612</v>
      </c>
      <c r="J2869" s="85">
        <v>98298.449845831346</v>
      </c>
      <c r="K2869" t="s">
        <v>492</v>
      </c>
    </row>
    <row r="2870" spans="2:11" x14ac:dyDescent="0.25">
      <c r="B2870">
        <v>2026</v>
      </c>
      <c r="C2870" t="s">
        <v>482</v>
      </c>
      <c r="D2870">
        <v>2</v>
      </c>
      <c r="E2870" t="s">
        <v>89</v>
      </c>
      <c r="F2870">
        <v>32</v>
      </c>
      <c r="G2870" s="85">
        <v>0</v>
      </c>
      <c r="H2870" s="85">
        <v>23436.224852071005</v>
      </c>
      <c r="I2870" s="85">
        <v>5419.7159763313612</v>
      </c>
      <c r="J2870" s="85">
        <v>0</v>
      </c>
      <c r="K2870" t="s">
        <v>492</v>
      </c>
    </row>
    <row r="2871" spans="2:11" x14ac:dyDescent="0.25">
      <c r="B2871">
        <v>2026</v>
      </c>
      <c r="C2871" t="s">
        <v>483</v>
      </c>
      <c r="D2871">
        <v>1</v>
      </c>
      <c r="E2871" t="s">
        <v>89</v>
      </c>
      <c r="F2871">
        <v>32</v>
      </c>
      <c r="G2871" s="85">
        <v>4.2283676267516208</v>
      </c>
      <c r="H2871" s="85">
        <v>23436.224852071005</v>
      </c>
      <c r="I2871" s="85">
        <v>5419.7159763313612</v>
      </c>
      <c r="J2871" s="85">
        <v>99096.97445776884</v>
      </c>
      <c r="K2871" t="s">
        <v>492</v>
      </c>
    </row>
    <row r="2872" spans="2:11" x14ac:dyDescent="0.25">
      <c r="B2872">
        <v>2026</v>
      </c>
      <c r="C2872" t="s">
        <v>483</v>
      </c>
      <c r="D2872">
        <v>2</v>
      </c>
      <c r="E2872" t="s">
        <v>89</v>
      </c>
      <c r="F2872">
        <v>32</v>
      </c>
      <c r="G2872" s="85">
        <v>0</v>
      </c>
      <c r="H2872" s="85">
        <v>23436.224852071005</v>
      </c>
      <c r="I2872" s="85">
        <v>5419.7159763313612</v>
      </c>
      <c r="J2872" s="85">
        <v>0</v>
      </c>
      <c r="K2872" t="s">
        <v>492</v>
      </c>
    </row>
    <row r="2873" spans="2:11" x14ac:dyDescent="0.25">
      <c r="B2873">
        <v>2026</v>
      </c>
      <c r="C2873" t="s">
        <v>484</v>
      </c>
      <c r="D2873">
        <v>1</v>
      </c>
      <c r="E2873" t="s">
        <v>89</v>
      </c>
      <c r="F2873">
        <v>32</v>
      </c>
      <c r="G2873" s="85">
        <v>4.2624398639390408</v>
      </c>
      <c r="H2873" s="85">
        <v>23436.224852071005</v>
      </c>
      <c r="I2873" s="85">
        <v>5419.7159763313612</v>
      </c>
      <c r="J2873" s="85">
        <v>99895.499069706304</v>
      </c>
      <c r="K2873" t="s">
        <v>492</v>
      </c>
    </row>
    <row r="2874" spans="2:11" x14ac:dyDescent="0.25">
      <c r="B2874">
        <v>2026</v>
      </c>
      <c r="C2874" t="s">
        <v>484</v>
      </c>
      <c r="D2874">
        <v>2</v>
      </c>
      <c r="E2874" t="s">
        <v>89</v>
      </c>
      <c r="F2874">
        <v>32</v>
      </c>
      <c r="G2874" s="85">
        <v>0</v>
      </c>
      <c r="H2874" s="85">
        <v>23436.224852071005</v>
      </c>
      <c r="I2874" s="85">
        <v>5419.7159763313612</v>
      </c>
      <c r="J2874" s="85">
        <v>0</v>
      </c>
      <c r="K2874" t="s">
        <v>492</v>
      </c>
    </row>
    <row r="2875" spans="2:11" x14ac:dyDescent="0.25">
      <c r="B2875">
        <v>2026</v>
      </c>
      <c r="C2875" t="s">
        <v>485</v>
      </c>
      <c r="D2875">
        <v>1</v>
      </c>
      <c r="E2875" t="s">
        <v>89</v>
      </c>
      <c r="F2875">
        <v>32</v>
      </c>
      <c r="G2875" s="85">
        <v>4.2965121011264626</v>
      </c>
      <c r="H2875" s="85">
        <v>23436.224852071005</v>
      </c>
      <c r="I2875" s="85">
        <v>5419.7159763313612</v>
      </c>
      <c r="J2875" s="85">
        <v>100694.02368164381</v>
      </c>
      <c r="K2875" t="s">
        <v>492</v>
      </c>
    </row>
    <row r="2876" spans="2:11" x14ac:dyDescent="0.25">
      <c r="B2876">
        <v>2026</v>
      </c>
      <c r="C2876" t="s">
        <v>485</v>
      </c>
      <c r="D2876">
        <v>2</v>
      </c>
      <c r="E2876" t="s">
        <v>89</v>
      </c>
      <c r="F2876">
        <v>32</v>
      </c>
      <c r="G2876" s="85">
        <v>0</v>
      </c>
      <c r="H2876" s="85">
        <v>23436.224852071005</v>
      </c>
      <c r="I2876" s="85">
        <v>5419.7159763313612</v>
      </c>
      <c r="J2876" s="85">
        <v>0</v>
      </c>
      <c r="K2876" t="s">
        <v>492</v>
      </c>
    </row>
    <row r="2877" spans="2:11" x14ac:dyDescent="0.25">
      <c r="B2877">
        <v>2026</v>
      </c>
      <c r="C2877" t="s">
        <v>486</v>
      </c>
      <c r="D2877">
        <v>1</v>
      </c>
      <c r="E2877" t="s">
        <v>89</v>
      </c>
      <c r="F2877">
        <v>32</v>
      </c>
      <c r="G2877" s="85">
        <v>4.3305843383138827</v>
      </c>
      <c r="H2877" s="85">
        <v>23436.224852071005</v>
      </c>
      <c r="I2877" s="85">
        <v>5419.7159763313612</v>
      </c>
      <c r="J2877" s="85">
        <v>101492.54829358129</v>
      </c>
      <c r="K2877" t="s">
        <v>492</v>
      </c>
    </row>
    <row r="2878" spans="2:11" x14ac:dyDescent="0.25">
      <c r="B2878">
        <v>2026</v>
      </c>
      <c r="C2878" t="s">
        <v>486</v>
      </c>
      <c r="D2878">
        <v>2</v>
      </c>
      <c r="E2878" t="s">
        <v>89</v>
      </c>
      <c r="F2878">
        <v>32</v>
      </c>
      <c r="G2878" s="85">
        <v>0</v>
      </c>
      <c r="H2878" s="85">
        <v>23436.224852071005</v>
      </c>
      <c r="I2878" s="85">
        <v>5419.7159763313612</v>
      </c>
      <c r="J2878" s="85">
        <v>0</v>
      </c>
      <c r="K2878" t="s">
        <v>492</v>
      </c>
    </row>
    <row r="2879" spans="2:11" x14ac:dyDescent="0.25">
      <c r="B2879">
        <v>2026</v>
      </c>
      <c r="C2879" t="s">
        <v>487</v>
      </c>
      <c r="D2879">
        <v>1</v>
      </c>
      <c r="E2879" t="s">
        <v>89</v>
      </c>
      <c r="F2879">
        <v>32</v>
      </c>
      <c r="G2879" s="85">
        <v>4.3646565755013045</v>
      </c>
      <c r="H2879" s="85">
        <v>23436.224852071005</v>
      </c>
      <c r="I2879" s="85">
        <v>5419.7159763313612</v>
      </c>
      <c r="J2879" s="85">
        <v>102291.0729055188</v>
      </c>
      <c r="K2879" t="s">
        <v>492</v>
      </c>
    </row>
    <row r="2880" spans="2:11" x14ac:dyDescent="0.25">
      <c r="B2880">
        <v>2026</v>
      </c>
      <c r="C2880" t="s">
        <v>487</v>
      </c>
      <c r="D2880">
        <v>2</v>
      </c>
      <c r="E2880" t="s">
        <v>89</v>
      </c>
      <c r="F2880">
        <v>32</v>
      </c>
      <c r="G2880" s="85">
        <v>0</v>
      </c>
      <c r="H2880" s="85">
        <v>23436.224852071005</v>
      </c>
      <c r="I2880" s="85">
        <v>5419.7159763313612</v>
      </c>
      <c r="J2880" s="85">
        <v>0</v>
      </c>
      <c r="K2880" t="s">
        <v>492</v>
      </c>
    </row>
    <row r="2881" spans="2:11" x14ac:dyDescent="0.25">
      <c r="B2881">
        <v>2026</v>
      </c>
      <c r="C2881" t="s">
        <v>488</v>
      </c>
      <c r="D2881">
        <v>1</v>
      </c>
      <c r="E2881" t="s">
        <v>89</v>
      </c>
      <c r="F2881">
        <v>32</v>
      </c>
      <c r="G2881" s="85">
        <v>4.3987288126887245</v>
      </c>
      <c r="H2881" s="85">
        <v>23436.224852071005</v>
      </c>
      <c r="I2881" s="85">
        <v>5419.7159763313612</v>
      </c>
      <c r="J2881" s="85">
        <v>103089.59751745628</v>
      </c>
      <c r="K2881" t="s">
        <v>492</v>
      </c>
    </row>
    <row r="2882" spans="2:11" x14ac:dyDescent="0.25">
      <c r="B2882">
        <v>2026</v>
      </c>
      <c r="C2882" t="s">
        <v>488</v>
      </c>
      <c r="D2882">
        <v>2</v>
      </c>
      <c r="E2882" t="s">
        <v>89</v>
      </c>
      <c r="F2882">
        <v>32</v>
      </c>
      <c r="G2882" s="85">
        <v>0</v>
      </c>
      <c r="H2882" s="85">
        <v>23436.224852071005</v>
      </c>
      <c r="I2882" s="85">
        <v>5419.7159763313612</v>
      </c>
      <c r="J2882" s="85">
        <v>0</v>
      </c>
      <c r="K2882" t="s">
        <v>492</v>
      </c>
    </row>
    <row r="2883" spans="2:11" x14ac:dyDescent="0.25">
      <c r="B2883">
        <v>2026</v>
      </c>
      <c r="C2883" t="s">
        <v>489</v>
      </c>
      <c r="D2883">
        <v>1</v>
      </c>
      <c r="E2883" t="s">
        <v>89</v>
      </c>
      <c r="F2883">
        <v>32</v>
      </c>
      <c r="G2883" s="85">
        <v>4.4328010498761454</v>
      </c>
      <c r="H2883" s="85">
        <v>23436.224852071005</v>
      </c>
      <c r="I2883" s="85">
        <v>5419.7159763313612</v>
      </c>
      <c r="J2883" s="85">
        <v>103888.12212939377</v>
      </c>
      <c r="K2883" t="s">
        <v>492</v>
      </c>
    </row>
    <row r="2884" spans="2:11" x14ac:dyDescent="0.25">
      <c r="B2884">
        <v>2026</v>
      </c>
      <c r="C2884" t="s">
        <v>489</v>
      </c>
      <c r="D2884">
        <v>2</v>
      </c>
      <c r="E2884" t="s">
        <v>89</v>
      </c>
      <c r="F2884">
        <v>32</v>
      </c>
      <c r="G2884" s="85">
        <v>0</v>
      </c>
      <c r="H2884" s="85">
        <v>23436.224852071005</v>
      </c>
      <c r="I2884" s="85">
        <v>5419.7159763313612</v>
      </c>
      <c r="J2884" s="85">
        <v>0</v>
      </c>
      <c r="K2884" t="s">
        <v>492</v>
      </c>
    </row>
    <row r="2885" spans="2:11" x14ac:dyDescent="0.25">
      <c r="B2885">
        <v>2026</v>
      </c>
      <c r="C2885" t="s">
        <v>490</v>
      </c>
      <c r="D2885">
        <v>1</v>
      </c>
      <c r="E2885" t="s">
        <v>89</v>
      </c>
      <c r="F2885">
        <v>32</v>
      </c>
      <c r="G2885" s="85">
        <v>4.4668732870635663</v>
      </c>
      <c r="H2885" s="85">
        <v>23436.224852071005</v>
      </c>
      <c r="I2885" s="85">
        <v>5419.7159763313612</v>
      </c>
      <c r="J2885" s="85">
        <v>104686.64674133125</v>
      </c>
      <c r="K2885" t="s">
        <v>492</v>
      </c>
    </row>
    <row r="2886" spans="2:11" x14ac:dyDescent="0.25">
      <c r="B2886">
        <v>2026</v>
      </c>
      <c r="C2886" t="s">
        <v>490</v>
      </c>
      <c r="D2886">
        <v>2</v>
      </c>
      <c r="E2886" t="s">
        <v>89</v>
      </c>
      <c r="F2886">
        <v>32</v>
      </c>
      <c r="G2886" s="85">
        <v>0</v>
      </c>
      <c r="H2886" s="85">
        <v>23436.224852071005</v>
      </c>
      <c r="I2886" s="85">
        <v>5419.7159763313612</v>
      </c>
      <c r="J2886" s="85">
        <v>0</v>
      </c>
      <c r="K2886" t="s">
        <v>492</v>
      </c>
    </row>
    <row r="2887" spans="2:11" x14ac:dyDescent="0.25">
      <c r="B2887">
        <v>2026</v>
      </c>
      <c r="C2887" t="s">
        <v>479</v>
      </c>
      <c r="D2887">
        <v>1</v>
      </c>
      <c r="E2887" t="s">
        <v>45</v>
      </c>
      <c r="F2887">
        <v>1</v>
      </c>
      <c r="G2887" s="85">
        <v>9.2622103395630742</v>
      </c>
      <c r="H2887" s="85">
        <v>18536.052673839731</v>
      </c>
      <c r="I2887" s="85">
        <v>4748.7393608479206</v>
      </c>
      <c r="J2887" s="85">
        <v>171684.81873032413</v>
      </c>
      <c r="K2887" t="s">
        <v>491</v>
      </c>
    </row>
    <row r="2888" spans="2:11" x14ac:dyDescent="0.25">
      <c r="B2888">
        <v>2026</v>
      </c>
      <c r="C2888" t="s">
        <v>479</v>
      </c>
      <c r="D2888">
        <v>2</v>
      </c>
      <c r="E2888" t="s">
        <v>45</v>
      </c>
      <c r="F2888">
        <v>1</v>
      </c>
      <c r="G2888" s="85">
        <v>0</v>
      </c>
      <c r="H2888" s="85">
        <v>18536.052673839731</v>
      </c>
      <c r="I2888" s="85">
        <v>4748.7393608479206</v>
      </c>
      <c r="J2888" s="85">
        <v>0</v>
      </c>
      <c r="K2888" t="s">
        <v>491</v>
      </c>
    </row>
    <row r="2889" spans="2:11" x14ac:dyDescent="0.25">
      <c r="B2889">
        <v>2026</v>
      </c>
      <c r="C2889" t="s">
        <v>480</v>
      </c>
      <c r="D2889">
        <v>1</v>
      </c>
      <c r="E2889" t="s">
        <v>45</v>
      </c>
      <c r="F2889">
        <v>1</v>
      </c>
      <c r="G2889" s="85">
        <v>9.3154939001660022</v>
      </c>
      <c r="H2889" s="85">
        <v>18536.052673839731</v>
      </c>
      <c r="I2889" s="85">
        <v>4748.7393608479206</v>
      </c>
      <c r="J2889" s="85">
        <v>172672.48561630974</v>
      </c>
      <c r="K2889" t="s">
        <v>491</v>
      </c>
    </row>
    <row r="2890" spans="2:11" x14ac:dyDescent="0.25">
      <c r="B2890">
        <v>2026</v>
      </c>
      <c r="C2890" t="s">
        <v>480</v>
      </c>
      <c r="D2890">
        <v>2</v>
      </c>
      <c r="E2890" t="s">
        <v>45</v>
      </c>
      <c r="F2890">
        <v>1</v>
      </c>
      <c r="G2890" s="85">
        <v>0</v>
      </c>
      <c r="H2890" s="85">
        <v>18536.052673839731</v>
      </c>
      <c r="I2890" s="85">
        <v>4748.7393608479206</v>
      </c>
      <c r="J2890" s="85">
        <v>0</v>
      </c>
      <c r="K2890" t="s">
        <v>491</v>
      </c>
    </row>
    <row r="2891" spans="2:11" x14ac:dyDescent="0.25">
      <c r="B2891">
        <v>2026</v>
      </c>
      <c r="C2891" t="s">
        <v>481</v>
      </c>
      <c r="D2891">
        <v>1</v>
      </c>
      <c r="E2891" t="s">
        <v>45</v>
      </c>
      <c r="F2891">
        <v>1</v>
      </c>
      <c r="G2891" s="85">
        <v>9.3687774607689303</v>
      </c>
      <c r="H2891" s="85">
        <v>18536.052673839731</v>
      </c>
      <c r="I2891" s="85">
        <v>4748.7393608479206</v>
      </c>
      <c r="J2891" s="85">
        <v>173660.15250229533</v>
      </c>
      <c r="K2891" t="s">
        <v>491</v>
      </c>
    </row>
    <row r="2892" spans="2:11" x14ac:dyDescent="0.25">
      <c r="B2892">
        <v>2026</v>
      </c>
      <c r="C2892" t="s">
        <v>481</v>
      </c>
      <c r="D2892">
        <v>2</v>
      </c>
      <c r="E2892" t="s">
        <v>45</v>
      </c>
      <c r="F2892">
        <v>1</v>
      </c>
      <c r="G2892" s="85">
        <v>0</v>
      </c>
      <c r="H2892" s="85">
        <v>18536.052673839731</v>
      </c>
      <c r="I2892" s="85">
        <v>4748.7393608479206</v>
      </c>
      <c r="J2892" s="85">
        <v>0</v>
      </c>
      <c r="K2892" t="s">
        <v>491</v>
      </c>
    </row>
    <row r="2893" spans="2:11" x14ac:dyDescent="0.25">
      <c r="B2893">
        <v>2026</v>
      </c>
      <c r="C2893" t="s">
        <v>482</v>
      </c>
      <c r="D2893">
        <v>1</v>
      </c>
      <c r="E2893" t="s">
        <v>45</v>
      </c>
      <c r="F2893">
        <v>1</v>
      </c>
      <c r="G2893" s="85">
        <v>9.4220610213718583</v>
      </c>
      <c r="H2893" s="85">
        <v>18536.052673839731</v>
      </c>
      <c r="I2893" s="85">
        <v>4748.7393608479206</v>
      </c>
      <c r="J2893" s="85">
        <v>174647.81938828094</v>
      </c>
      <c r="K2893" t="s">
        <v>491</v>
      </c>
    </row>
    <row r="2894" spans="2:11" x14ac:dyDescent="0.25">
      <c r="B2894">
        <v>2026</v>
      </c>
      <c r="C2894" t="s">
        <v>482</v>
      </c>
      <c r="D2894">
        <v>2</v>
      </c>
      <c r="E2894" t="s">
        <v>45</v>
      </c>
      <c r="F2894">
        <v>1</v>
      </c>
      <c r="G2894" s="85">
        <v>0</v>
      </c>
      <c r="H2894" s="85">
        <v>18536.052673839731</v>
      </c>
      <c r="I2894" s="85">
        <v>4748.7393608479206</v>
      </c>
      <c r="J2894" s="85">
        <v>0</v>
      </c>
      <c r="K2894" t="s">
        <v>491</v>
      </c>
    </row>
    <row r="2895" spans="2:11" x14ac:dyDescent="0.25">
      <c r="B2895">
        <v>2026</v>
      </c>
      <c r="C2895" t="s">
        <v>483</v>
      </c>
      <c r="D2895">
        <v>1</v>
      </c>
      <c r="E2895" t="s">
        <v>45</v>
      </c>
      <c r="F2895">
        <v>1</v>
      </c>
      <c r="G2895" s="85">
        <v>9.4753445819747864</v>
      </c>
      <c r="H2895" s="85">
        <v>18536.052673839731</v>
      </c>
      <c r="I2895" s="85">
        <v>4748.7393608479206</v>
      </c>
      <c r="J2895" s="85">
        <v>175635.48627426656</v>
      </c>
      <c r="K2895" t="s">
        <v>491</v>
      </c>
    </row>
    <row r="2896" spans="2:11" x14ac:dyDescent="0.25">
      <c r="B2896">
        <v>2026</v>
      </c>
      <c r="C2896" t="s">
        <v>483</v>
      </c>
      <c r="D2896">
        <v>2</v>
      </c>
      <c r="E2896" t="s">
        <v>45</v>
      </c>
      <c r="F2896">
        <v>1</v>
      </c>
      <c r="G2896" s="85">
        <v>0</v>
      </c>
      <c r="H2896" s="85">
        <v>18536.052673839731</v>
      </c>
      <c r="I2896" s="85">
        <v>4748.7393608479206</v>
      </c>
      <c r="J2896" s="85">
        <v>0</v>
      </c>
      <c r="K2896" t="s">
        <v>491</v>
      </c>
    </row>
    <row r="2897" spans="2:11" x14ac:dyDescent="0.25">
      <c r="B2897">
        <v>2026</v>
      </c>
      <c r="C2897" t="s">
        <v>484</v>
      </c>
      <c r="D2897">
        <v>1</v>
      </c>
      <c r="E2897" t="s">
        <v>45</v>
      </c>
      <c r="F2897">
        <v>1</v>
      </c>
      <c r="G2897" s="85">
        <v>9.5286281425777144</v>
      </c>
      <c r="H2897" s="85">
        <v>18536.052673839731</v>
      </c>
      <c r="I2897" s="85">
        <v>4748.7393608479206</v>
      </c>
      <c r="J2897" s="85">
        <v>176623.15316025214</v>
      </c>
      <c r="K2897" t="s">
        <v>491</v>
      </c>
    </row>
    <row r="2898" spans="2:11" x14ac:dyDescent="0.25">
      <c r="B2898">
        <v>2026</v>
      </c>
      <c r="C2898" t="s">
        <v>484</v>
      </c>
      <c r="D2898">
        <v>2</v>
      </c>
      <c r="E2898" t="s">
        <v>45</v>
      </c>
      <c r="F2898">
        <v>1</v>
      </c>
      <c r="G2898" s="85">
        <v>0</v>
      </c>
      <c r="H2898" s="85">
        <v>18536.052673839731</v>
      </c>
      <c r="I2898" s="85">
        <v>4748.7393608479206</v>
      </c>
      <c r="J2898" s="85">
        <v>0</v>
      </c>
      <c r="K2898" t="s">
        <v>491</v>
      </c>
    </row>
    <row r="2899" spans="2:11" x14ac:dyDescent="0.25">
      <c r="B2899">
        <v>2026</v>
      </c>
      <c r="C2899" t="s">
        <v>485</v>
      </c>
      <c r="D2899">
        <v>1</v>
      </c>
      <c r="E2899" t="s">
        <v>45</v>
      </c>
      <c r="F2899">
        <v>1</v>
      </c>
      <c r="G2899" s="85">
        <v>9.5819117031806424</v>
      </c>
      <c r="H2899" s="85">
        <v>18536.052673839731</v>
      </c>
      <c r="I2899" s="85">
        <v>4748.7393608479206</v>
      </c>
      <c r="J2899" s="85">
        <v>177610.82004623776</v>
      </c>
      <c r="K2899" t="s">
        <v>491</v>
      </c>
    </row>
    <row r="2900" spans="2:11" x14ac:dyDescent="0.25">
      <c r="B2900">
        <v>2026</v>
      </c>
      <c r="C2900" t="s">
        <v>485</v>
      </c>
      <c r="D2900">
        <v>2</v>
      </c>
      <c r="E2900" t="s">
        <v>45</v>
      </c>
      <c r="F2900">
        <v>1</v>
      </c>
      <c r="G2900" s="85">
        <v>0</v>
      </c>
      <c r="H2900" s="85">
        <v>18536.052673839731</v>
      </c>
      <c r="I2900" s="85">
        <v>4748.7393608479206</v>
      </c>
      <c r="J2900" s="85">
        <v>0</v>
      </c>
      <c r="K2900" t="s">
        <v>491</v>
      </c>
    </row>
    <row r="2901" spans="2:11" x14ac:dyDescent="0.25">
      <c r="B2901">
        <v>2026</v>
      </c>
      <c r="C2901" t="s">
        <v>486</v>
      </c>
      <c r="D2901">
        <v>1</v>
      </c>
      <c r="E2901" t="s">
        <v>45</v>
      </c>
      <c r="F2901">
        <v>1</v>
      </c>
      <c r="G2901" s="85">
        <v>9.6351952637835705</v>
      </c>
      <c r="H2901" s="85">
        <v>18536.052673839731</v>
      </c>
      <c r="I2901" s="85">
        <v>4748.7393608479206</v>
      </c>
      <c r="J2901" s="85">
        <v>178598.48693222337</v>
      </c>
      <c r="K2901" t="s">
        <v>491</v>
      </c>
    </row>
    <row r="2902" spans="2:11" x14ac:dyDescent="0.25">
      <c r="B2902">
        <v>2026</v>
      </c>
      <c r="C2902" t="s">
        <v>486</v>
      </c>
      <c r="D2902">
        <v>2</v>
      </c>
      <c r="E2902" t="s">
        <v>45</v>
      </c>
      <c r="F2902">
        <v>1</v>
      </c>
      <c r="G2902" s="85">
        <v>0</v>
      </c>
      <c r="H2902" s="85">
        <v>18536.052673839731</v>
      </c>
      <c r="I2902" s="85">
        <v>4748.7393608479206</v>
      </c>
      <c r="J2902" s="85">
        <v>0</v>
      </c>
      <c r="K2902" t="s">
        <v>491</v>
      </c>
    </row>
    <row r="2903" spans="2:11" x14ac:dyDescent="0.25">
      <c r="B2903">
        <v>2026</v>
      </c>
      <c r="C2903" t="s">
        <v>487</v>
      </c>
      <c r="D2903">
        <v>1</v>
      </c>
      <c r="E2903" t="s">
        <v>45</v>
      </c>
      <c r="F2903">
        <v>1</v>
      </c>
      <c r="G2903" s="85">
        <v>9.6884788243864985</v>
      </c>
      <c r="H2903" s="85">
        <v>18536.052673839731</v>
      </c>
      <c r="I2903" s="85">
        <v>4748.7393608479206</v>
      </c>
      <c r="J2903" s="85">
        <v>179586.15381820896</v>
      </c>
      <c r="K2903" t="s">
        <v>491</v>
      </c>
    </row>
    <row r="2904" spans="2:11" x14ac:dyDescent="0.25">
      <c r="B2904">
        <v>2026</v>
      </c>
      <c r="C2904" t="s">
        <v>487</v>
      </c>
      <c r="D2904">
        <v>2</v>
      </c>
      <c r="E2904" t="s">
        <v>45</v>
      </c>
      <c r="F2904">
        <v>1</v>
      </c>
      <c r="G2904" s="85">
        <v>0</v>
      </c>
      <c r="H2904" s="85">
        <v>18536.052673839731</v>
      </c>
      <c r="I2904" s="85">
        <v>4748.7393608479206</v>
      </c>
      <c r="J2904" s="85">
        <v>0</v>
      </c>
      <c r="K2904" t="s">
        <v>491</v>
      </c>
    </row>
    <row r="2905" spans="2:11" x14ac:dyDescent="0.25">
      <c r="B2905">
        <v>2026</v>
      </c>
      <c r="C2905" t="s">
        <v>488</v>
      </c>
      <c r="D2905">
        <v>1</v>
      </c>
      <c r="E2905" t="s">
        <v>45</v>
      </c>
      <c r="F2905">
        <v>1</v>
      </c>
      <c r="G2905" s="85">
        <v>9.7417623849894266</v>
      </c>
      <c r="H2905" s="85">
        <v>18536.052673839731</v>
      </c>
      <c r="I2905" s="85">
        <v>4748.7393608479206</v>
      </c>
      <c r="J2905" s="85">
        <v>180573.82070419457</v>
      </c>
      <c r="K2905" t="s">
        <v>491</v>
      </c>
    </row>
    <row r="2906" spans="2:11" x14ac:dyDescent="0.25">
      <c r="B2906">
        <v>2026</v>
      </c>
      <c r="C2906" t="s">
        <v>488</v>
      </c>
      <c r="D2906">
        <v>2</v>
      </c>
      <c r="E2906" t="s">
        <v>45</v>
      </c>
      <c r="F2906">
        <v>1</v>
      </c>
      <c r="G2906" s="85">
        <v>0</v>
      </c>
      <c r="H2906" s="85">
        <v>18536.052673839731</v>
      </c>
      <c r="I2906" s="85">
        <v>4748.7393608479206</v>
      </c>
      <c r="J2906" s="85">
        <v>0</v>
      </c>
      <c r="K2906" t="s">
        <v>491</v>
      </c>
    </row>
    <row r="2907" spans="2:11" x14ac:dyDescent="0.25">
      <c r="B2907">
        <v>2026</v>
      </c>
      <c r="C2907" t="s">
        <v>489</v>
      </c>
      <c r="D2907">
        <v>1</v>
      </c>
      <c r="E2907" t="s">
        <v>45</v>
      </c>
      <c r="F2907">
        <v>1</v>
      </c>
      <c r="G2907" s="85">
        <v>9.7950459455923546</v>
      </c>
      <c r="H2907" s="85">
        <v>18536.052673839731</v>
      </c>
      <c r="I2907" s="85">
        <v>4748.7393608479206</v>
      </c>
      <c r="J2907" s="85">
        <v>181561.48759018019</v>
      </c>
      <c r="K2907" t="s">
        <v>491</v>
      </c>
    </row>
    <row r="2908" spans="2:11" x14ac:dyDescent="0.25">
      <c r="B2908">
        <v>2026</v>
      </c>
      <c r="C2908" t="s">
        <v>489</v>
      </c>
      <c r="D2908">
        <v>2</v>
      </c>
      <c r="E2908" t="s">
        <v>45</v>
      </c>
      <c r="F2908">
        <v>1</v>
      </c>
      <c r="G2908" s="85">
        <v>0</v>
      </c>
      <c r="H2908" s="85">
        <v>18536.052673839731</v>
      </c>
      <c r="I2908" s="85">
        <v>4748.7393608479206</v>
      </c>
      <c r="J2908" s="85">
        <v>0</v>
      </c>
      <c r="K2908" t="s">
        <v>491</v>
      </c>
    </row>
    <row r="2909" spans="2:11" x14ac:dyDescent="0.25">
      <c r="B2909">
        <v>2026</v>
      </c>
      <c r="C2909" t="s">
        <v>490</v>
      </c>
      <c r="D2909">
        <v>1</v>
      </c>
      <c r="E2909" t="s">
        <v>45</v>
      </c>
      <c r="F2909">
        <v>1</v>
      </c>
      <c r="G2909" s="85">
        <v>9.8483295061952827</v>
      </c>
      <c r="H2909" s="85">
        <v>18536.052673839731</v>
      </c>
      <c r="I2909" s="85">
        <v>4748.7393608479206</v>
      </c>
      <c r="J2909" s="85">
        <v>182549.1544761658</v>
      </c>
      <c r="K2909" t="s">
        <v>491</v>
      </c>
    </row>
    <row r="2910" spans="2:11" x14ac:dyDescent="0.25">
      <c r="B2910">
        <v>2026</v>
      </c>
      <c r="C2910" t="s">
        <v>490</v>
      </c>
      <c r="D2910">
        <v>2</v>
      </c>
      <c r="E2910" t="s">
        <v>45</v>
      </c>
      <c r="F2910">
        <v>1</v>
      </c>
      <c r="G2910" s="85">
        <v>0</v>
      </c>
      <c r="H2910" s="85">
        <v>18536.052673839731</v>
      </c>
      <c r="I2910" s="85">
        <v>4748.7393608479206</v>
      </c>
      <c r="J2910" s="85">
        <v>0</v>
      </c>
      <c r="K2910" t="s">
        <v>491</v>
      </c>
    </row>
    <row r="2911" spans="2:11" x14ac:dyDescent="0.25">
      <c r="B2911">
        <v>2026</v>
      </c>
      <c r="C2911" t="s">
        <v>479</v>
      </c>
      <c r="D2911">
        <v>1</v>
      </c>
      <c r="E2911" t="s">
        <v>208</v>
      </c>
      <c r="F2911">
        <v>19</v>
      </c>
      <c r="G2911" s="85">
        <v>0</v>
      </c>
      <c r="H2911" s="85">
        <v>27483.452068491439</v>
      </c>
      <c r="I2911" s="85">
        <v>6023.7970253718286</v>
      </c>
      <c r="J2911" s="85">
        <v>0</v>
      </c>
      <c r="K2911" t="s">
        <v>491</v>
      </c>
    </row>
    <row r="2912" spans="2:11" x14ac:dyDescent="0.25">
      <c r="B2912">
        <v>2026</v>
      </c>
      <c r="C2912" t="s">
        <v>479</v>
      </c>
      <c r="D2912">
        <v>2</v>
      </c>
      <c r="E2912" t="s">
        <v>208</v>
      </c>
      <c r="F2912">
        <v>19</v>
      </c>
      <c r="G2912" s="85">
        <v>2.7796454539184006</v>
      </c>
      <c r="H2912" s="85">
        <v>27483.452068491439</v>
      </c>
      <c r="I2912" s="85">
        <v>6023.7970253718286</v>
      </c>
      <c r="J2912" s="85">
        <v>76394.252600166496</v>
      </c>
      <c r="K2912" t="s">
        <v>491</v>
      </c>
    </row>
    <row r="2913" spans="2:11" x14ac:dyDescent="0.25">
      <c r="B2913">
        <v>2026</v>
      </c>
      <c r="C2913" t="s">
        <v>480</v>
      </c>
      <c r="D2913">
        <v>1</v>
      </c>
      <c r="E2913" t="s">
        <v>208</v>
      </c>
      <c r="F2913">
        <v>19</v>
      </c>
      <c r="G2913" s="85">
        <v>0</v>
      </c>
      <c r="H2913" s="85">
        <v>27483.452068491439</v>
      </c>
      <c r="I2913" s="85">
        <v>6023.7970253718286</v>
      </c>
      <c r="J2913" s="85">
        <v>0</v>
      </c>
      <c r="K2913" t="s">
        <v>491</v>
      </c>
    </row>
    <row r="2914" spans="2:11" x14ac:dyDescent="0.25">
      <c r="B2914">
        <v>2026</v>
      </c>
      <c r="C2914" t="s">
        <v>480</v>
      </c>
      <c r="D2914">
        <v>2</v>
      </c>
      <c r="E2914" t="s">
        <v>208</v>
      </c>
      <c r="F2914">
        <v>19</v>
      </c>
      <c r="G2914" s="85">
        <v>2.8739057210381334</v>
      </c>
      <c r="H2914" s="85">
        <v>27483.452068491439</v>
      </c>
      <c r="I2914" s="85">
        <v>6023.7970253718286</v>
      </c>
      <c r="J2914" s="85">
        <v>78984.850133514861</v>
      </c>
      <c r="K2914" t="s">
        <v>491</v>
      </c>
    </row>
    <row r="2915" spans="2:11" x14ac:dyDescent="0.25">
      <c r="B2915">
        <v>2026</v>
      </c>
      <c r="C2915" t="s">
        <v>481</v>
      </c>
      <c r="D2915">
        <v>1</v>
      </c>
      <c r="E2915" t="s">
        <v>208</v>
      </c>
      <c r="F2915">
        <v>19</v>
      </c>
      <c r="G2915" s="85">
        <v>0</v>
      </c>
      <c r="H2915" s="85">
        <v>27483.452068491439</v>
      </c>
      <c r="I2915" s="85">
        <v>6023.7970253718286</v>
      </c>
      <c r="J2915" s="85">
        <v>0</v>
      </c>
      <c r="K2915" t="s">
        <v>491</v>
      </c>
    </row>
    <row r="2916" spans="2:11" x14ac:dyDescent="0.25">
      <c r="B2916">
        <v>2026</v>
      </c>
      <c r="C2916" t="s">
        <v>481</v>
      </c>
      <c r="D2916">
        <v>2</v>
      </c>
      <c r="E2916" t="s">
        <v>208</v>
      </c>
      <c r="F2916">
        <v>19</v>
      </c>
      <c r="G2916" s="85">
        <v>2.9681659881578639</v>
      </c>
      <c r="H2916" s="85">
        <v>27483.452068491439</v>
      </c>
      <c r="I2916" s="85">
        <v>6023.7970253718286</v>
      </c>
      <c r="J2916" s="85">
        <v>81575.447666863183</v>
      </c>
      <c r="K2916" t="s">
        <v>491</v>
      </c>
    </row>
    <row r="2917" spans="2:11" x14ac:dyDescent="0.25">
      <c r="B2917">
        <v>2026</v>
      </c>
      <c r="C2917" t="s">
        <v>482</v>
      </c>
      <c r="D2917">
        <v>1</v>
      </c>
      <c r="E2917" t="s">
        <v>208</v>
      </c>
      <c r="F2917">
        <v>19</v>
      </c>
      <c r="G2917" s="85">
        <v>0</v>
      </c>
      <c r="H2917" s="85">
        <v>27483.452068491439</v>
      </c>
      <c r="I2917" s="85">
        <v>6023.7970253718286</v>
      </c>
      <c r="J2917" s="85">
        <v>0</v>
      </c>
      <c r="K2917" t="s">
        <v>491</v>
      </c>
    </row>
    <row r="2918" spans="2:11" x14ac:dyDescent="0.25">
      <c r="B2918">
        <v>2026</v>
      </c>
      <c r="C2918" t="s">
        <v>482</v>
      </c>
      <c r="D2918">
        <v>2</v>
      </c>
      <c r="E2918" t="s">
        <v>208</v>
      </c>
      <c r="F2918">
        <v>19</v>
      </c>
      <c r="G2918" s="85">
        <v>3.0624262552775958</v>
      </c>
      <c r="H2918" s="85">
        <v>27483.452068491439</v>
      </c>
      <c r="I2918" s="85">
        <v>6023.7970253718286</v>
      </c>
      <c r="J2918" s="85">
        <v>84166.045200211534</v>
      </c>
      <c r="K2918" t="s">
        <v>491</v>
      </c>
    </row>
    <row r="2919" spans="2:11" x14ac:dyDescent="0.25">
      <c r="B2919">
        <v>2026</v>
      </c>
      <c r="C2919" t="s">
        <v>483</v>
      </c>
      <c r="D2919">
        <v>1</v>
      </c>
      <c r="E2919" t="s">
        <v>208</v>
      </c>
      <c r="F2919">
        <v>19</v>
      </c>
      <c r="G2919" s="85">
        <v>0</v>
      </c>
      <c r="H2919" s="85">
        <v>27483.452068491439</v>
      </c>
      <c r="I2919" s="85">
        <v>6023.7970253718286</v>
      </c>
      <c r="J2919" s="85">
        <v>0</v>
      </c>
      <c r="K2919" t="s">
        <v>491</v>
      </c>
    </row>
    <row r="2920" spans="2:11" x14ac:dyDescent="0.25">
      <c r="B2920">
        <v>2026</v>
      </c>
      <c r="C2920" t="s">
        <v>483</v>
      </c>
      <c r="D2920">
        <v>2</v>
      </c>
      <c r="E2920" t="s">
        <v>208</v>
      </c>
      <c r="F2920">
        <v>19</v>
      </c>
      <c r="G2920" s="85">
        <v>3.1566865223973273</v>
      </c>
      <c r="H2920" s="85">
        <v>27483.452068491439</v>
      </c>
      <c r="I2920" s="85">
        <v>6023.7970253718286</v>
      </c>
      <c r="J2920" s="85">
        <v>86756.642733559871</v>
      </c>
      <c r="K2920" t="s">
        <v>491</v>
      </c>
    </row>
    <row r="2921" spans="2:11" x14ac:dyDescent="0.25">
      <c r="B2921">
        <v>2026</v>
      </c>
      <c r="C2921" t="s">
        <v>484</v>
      </c>
      <c r="D2921">
        <v>1</v>
      </c>
      <c r="E2921" t="s">
        <v>208</v>
      </c>
      <c r="F2921">
        <v>19</v>
      </c>
      <c r="G2921" s="85">
        <v>0</v>
      </c>
      <c r="H2921" s="85">
        <v>27483.452068491439</v>
      </c>
      <c r="I2921" s="85">
        <v>6023.7970253718286</v>
      </c>
      <c r="J2921" s="85">
        <v>0</v>
      </c>
      <c r="K2921" t="s">
        <v>491</v>
      </c>
    </row>
    <row r="2922" spans="2:11" x14ac:dyDescent="0.25">
      <c r="B2922">
        <v>2026</v>
      </c>
      <c r="C2922" t="s">
        <v>484</v>
      </c>
      <c r="D2922">
        <v>2</v>
      </c>
      <c r="E2922" t="s">
        <v>208</v>
      </c>
      <c r="F2922">
        <v>19</v>
      </c>
      <c r="G2922" s="85">
        <v>3.2509467895170592</v>
      </c>
      <c r="H2922" s="85">
        <v>27483.452068491439</v>
      </c>
      <c r="I2922" s="85">
        <v>6023.7970253718286</v>
      </c>
      <c r="J2922" s="85">
        <v>89347.240266908222</v>
      </c>
      <c r="K2922" t="s">
        <v>491</v>
      </c>
    </row>
    <row r="2923" spans="2:11" x14ac:dyDescent="0.25">
      <c r="B2923">
        <v>2026</v>
      </c>
      <c r="C2923" t="s">
        <v>485</v>
      </c>
      <c r="D2923">
        <v>1</v>
      </c>
      <c r="E2923" t="s">
        <v>208</v>
      </c>
      <c r="F2923">
        <v>19</v>
      </c>
      <c r="G2923" s="85">
        <v>0</v>
      </c>
      <c r="H2923" s="85">
        <v>27483.452068491439</v>
      </c>
      <c r="I2923" s="85">
        <v>6023.7970253718286</v>
      </c>
      <c r="J2923" s="85">
        <v>0</v>
      </c>
      <c r="K2923" t="s">
        <v>491</v>
      </c>
    </row>
    <row r="2924" spans="2:11" x14ac:dyDescent="0.25">
      <c r="B2924">
        <v>2026</v>
      </c>
      <c r="C2924" t="s">
        <v>485</v>
      </c>
      <c r="D2924">
        <v>2</v>
      </c>
      <c r="E2924" t="s">
        <v>208</v>
      </c>
      <c r="F2924">
        <v>19</v>
      </c>
      <c r="G2924" s="85">
        <v>3.3452070566367906</v>
      </c>
      <c r="H2924" s="85">
        <v>27483.452068491439</v>
      </c>
      <c r="I2924" s="85">
        <v>6023.7970253718286</v>
      </c>
      <c r="J2924" s="85">
        <v>91937.837800256559</v>
      </c>
      <c r="K2924" t="s">
        <v>491</v>
      </c>
    </row>
    <row r="2925" spans="2:11" x14ac:dyDescent="0.25">
      <c r="B2925">
        <v>2026</v>
      </c>
      <c r="C2925" t="s">
        <v>486</v>
      </c>
      <c r="D2925">
        <v>1</v>
      </c>
      <c r="E2925" t="s">
        <v>208</v>
      </c>
      <c r="F2925">
        <v>19</v>
      </c>
      <c r="G2925" s="85">
        <v>0</v>
      </c>
      <c r="H2925" s="85">
        <v>27483.452068491439</v>
      </c>
      <c r="I2925" s="85">
        <v>6023.7970253718286</v>
      </c>
      <c r="J2925" s="85">
        <v>0</v>
      </c>
      <c r="K2925" t="s">
        <v>491</v>
      </c>
    </row>
    <row r="2926" spans="2:11" x14ac:dyDescent="0.25">
      <c r="B2926">
        <v>2026</v>
      </c>
      <c r="C2926" t="s">
        <v>486</v>
      </c>
      <c r="D2926">
        <v>2</v>
      </c>
      <c r="E2926" t="s">
        <v>208</v>
      </c>
      <c r="F2926">
        <v>19</v>
      </c>
      <c r="G2926" s="85">
        <v>3.4394673237565234</v>
      </c>
      <c r="H2926" s="85">
        <v>27483.452068491439</v>
      </c>
      <c r="I2926" s="85">
        <v>6023.7970253718286</v>
      </c>
      <c r="J2926" s="85">
        <v>94528.435333604939</v>
      </c>
      <c r="K2926" t="s">
        <v>491</v>
      </c>
    </row>
    <row r="2927" spans="2:11" x14ac:dyDescent="0.25">
      <c r="B2927">
        <v>2026</v>
      </c>
      <c r="C2927" t="s">
        <v>487</v>
      </c>
      <c r="D2927">
        <v>1</v>
      </c>
      <c r="E2927" t="s">
        <v>208</v>
      </c>
      <c r="F2927">
        <v>19</v>
      </c>
      <c r="G2927" s="85">
        <v>0</v>
      </c>
      <c r="H2927" s="85">
        <v>27483.452068491439</v>
      </c>
      <c r="I2927" s="85">
        <v>6023.7970253718286</v>
      </c>
      <c r="J2927" s="85">
        <v>0</v>
      </c>
      <c r="K2927" t="s">
        <v>491</v>
      </c>
    </row>
    <row r="2928" spans="2:11" x14ac:dyDescent="0.25">
      <c r="B2928">
        <v>2026</v>
      </c>
      <c r="C2928" t="s">
        <v>487</v>
      </c>
      <c r="D2928">
        <v>2</v>
      </c>
      <c r="E2928" t="s">
        <v>208</v>
      </c>
      <c r="F2928">
        <v>19</v>
      </c>
      <c r="G2928" s="85">
        <v>3.5337275908762531</v>
      </c>
      <c r="H2928" s="85">
        <v>27483.452068491439</v>
      </c>
      <c r="I2928" s="85">
        <v>6023.7970253718286</v>
      </c>
      <c r="J2928" s="85">
        <v>97119.032866953232</v>
      </c>
      <c r="K2928" t="s">
        <v>491</v>
      </c>
    </row>
    <row r="2929" spans="2:11" x14ac:dyDescent="0.25">
      <c r="B2929">
        <v>2026</v>
      </c>
      <c r="C2929" t="s">
        <v>488</v>
      </c>
      <c r="D2929">
        <v>1</v>
      </c>
      <c r="E2929" t="s">
        <v>208</v>
      </c>
      <c r="F2929">
        <v>19</v>
      </c>
      <c r="G2929" s="85">
        <v>0</v>
      </c>
      <c r="H2929" s="85">
        <v>27483.452068491439</v>
      </c>
      <c r="I2929" s="85">
        <v>6023.7970253718286</v>
      </c>
      <c r="J2929" s="85">
        <v>0</v>
      </c>
      <c r="K2929" t="s">
        <v>491</v>
      </c>
    </row>
    <row r="2930" spans="2:11" x14ac:dyDescent="0.25">
      <c r="B2930">
        <v>2026</v>
      </c>
      <c r="C2930" t="s">
        <v>488</v>
      </c>
      <c r="D2930">
        <v>2</v>
      </c>
      <c r="E2930" t="s">
        <v>208</v>
      </c>
      <c r="F2930">
        <v>19</v>
      </c>
      <c r="G2930" s="85">
        <v>3.6279878579959859</v>
      </c>
      <c r="H2930" s="85">
        <v>27483.452068491439</v>
      </c>
      <c r="I2930" s="85">
        <v>6023.7970253718286</v>
      </c>
      <c r="J2930" s="85">
        <v>99709.630400301598</v>
      </c>
      <c r="K2930" t="s">
        <v>491</v>
      </c>
    </row>
    <row r="2931" spans="2:11" x14ac:dyDescent="0.25">
      <c r="B2931">
        <v>2026</v>
      </c>
      <c r="C2931" t="s">
        <v>489</v>
      </c>
      <c r="D2931">
        <v>1</v>
      </c>
      <c r="E2931" t="s">
        <v>208</v>
      </c>
      <c r="F2931">
        <v>19</v>
      </c>
      <c r="G2931" s="85">
        <v>0</v>
      </c>
      <c r="H2931" s="85">
        <v>27483.452068491439</v>
      </c>
      <c r="I2931" s="85">
        <v>6023.7970253718286</v>
      </c>
      <c r="J2931" s="85">
        <v>0</v>
      </c>
      <c r="K2931" t="s">
        <v>491</v>
      </c>
    </row>
    <row r="2932" spans="2:11" x14ac:dyDescent="0.25">
      <c r="B2932">
        <v>2026</v>
      </c>
      <c r="C2932" t="s">
        <v>489</v>
      </c>
      <c r="D2932">
        <v>2</v>
      </c>
      <c r="E2932" t="s">
        <v>208</v>
      </c>
      <c r="F2932">
        <v>19</v>
      </c>
      <c r="G2932" s="85">
        <v>3.7222481251157165</v>
      </c>
      <c r="H2932" s="85">
        <v>27483.452068491439</v>
      </c>
      <c r="I2932" s="85">
        <v>6023.7970253718286</v>
      </c>
      <c r="J2932" s="85">
        <v>102300.22793364992</v>
      </c>
      <c r="K2932" t="s">
        <v>491</v>
      </c>
    </row>
    <row r="2933" spans="2:11" x14ac:dyDescent="0.25">
      <c r="B2933">
        <v>2026</v>
      </c>
      <c r="C2933" t="s">
        <v>490</v>
      </c>
      <c r="D2933">
        <v>1</v>
      </c>
      <c r="E2933" t="s">
        <v>208</v>
      </c>
      <c r="F2933">
        <v>19</v>
      </c>
      <c r="G2933" s="85">
        <v>0</v>
      </c>
      <c r="H2933" s="85">
        <v>27483.452068491439</v>
      </c>
      <c r="I2933" s="85">
        <v>6023.7970253718286</v>
      </c>
      <c r="J2933" s="85">
        <v>0</v>
      </c>
      <c r="K2933" t="s">
        <v>491</v>
      </c>
    </row>
    <row r="2934" spans="2:11" x14ac:dyDescent="0.25">
      <c r="B2934">
        <v>2026</v>
      </c>
      <c r="C2934" t="s">
        <v>490</v>
      </c>
      <c r="D2934">
        <v>2</v>
      </c>
      <c r="E2934" t="s">
        <v>208</v>
      </c>
      <c r="F2934">
        <v>19</v>
      </c>
      <c r="G2934" s="85">
        <v>3.8165083922354492</v>
      </c>
      <c r="H2934" s="85">
        <v>27483.452068491439</v>
      </c>
      <c r="I2934" s="85">
        <v>6023.7970253718286</v>
      </c>
      <c r="J2934" s="85">
        <v>104890.8254669983</v>
      </c>
      <c r="K2934" t="s">
        <v>491</v>
      </c>
    </row>
    <row r="2935" spans="2:11" x14ac:dyDescent="0.25">
      <c r="B2935">
        <v>2026</v>
      </c>
      <c r="C2935" t="s">
        <v>479</v>
      </c>
      <c r="D2935">
        <v>1</v>
      </c>
      <c r="E2935" t="s">
        <v>131</v>
      </c>
      <c r="F2935">
        <v>9</v>
      </c>
      <c r="G2935" s="85">
        <v>1.6298408266833773</v>
      </c>
      <c r="H2935" s="85">
        <v>9367.3143996013951</v>
      </c>
      <c r="I2935" s="85">
        <v>2655.2732104301613</v>
      </c>
      <c r="J2935" s="85">
        <v>15267.231444849442</v>
      </c>
      <c r="K2935" t="s">
        <v>491</v>
      </c>
    </row>
    <row r="2936" spans="2:11" x14ac:dyDescent="0.25">
      <c r="B2936">
        <v>2026</v>
      </c>
      <c r="C2936" t="s">
        <v>479</v>
      </c>
      <c r="D2936">
        <v>2</v>
      </c>
      <c r="E2936" t="s">
        <v>131</v>
      </c>
      <c r="F2936">
        <v>9</v>
      </c>
      <c r="G2936" s="85">
        <v>0</v>
      </c>
      <c r="H2936" s="85">
        <v>9367.3143996013951</v>
      </c>
      <c r="I2936" s="85">
        <v>2655.2732104301613</v>
      </c>
      <c r="J2936" s="85">
        <v>0</v>
      </c>
      <c r="K2936" t="s">
        <v>491</v>
      </c>
    </row>
    <row r="2937" spans="2:11" x14ac:dyDescent="0.25">
      <c r="B2937">
        <v>2026</v>
      </c>
      <c r="C2937" t="s">
        <v>480</v>
      </c>
      <c r="D2937">
        <v>1</v>
      </c>
      <c r="E2937" t="s">
        <v>131</v>
      </c>
      <c r="F2937">
        <v>9</v>
      </c>
      <c r="G2937" s="85">
        <v>1.6343900353090175</v>
      </c>
      <c r="H2937" s="85">
        <v>9367.3143996013951</v>
      </c>
      <c r="I2937" s="85">
        <v>2655.2732104301613</v>
      </c>
      <c r="J2937" s="85">
        <v>15309.845312315192</v>
      </c>
      <c r="K2937" t="s">
        <v>491</v>
      </c>
    </row>
    <row r="2938" spans="2:11" x14ac:dyDescent="0.25">
      <c r="B2938">
        <v>2026</v>
      </c>
      <c r="C2938" t="s">
        <v>480</v>
      </c>
      <c r="D2938">
        <v>2</v>
      </c>
      <c r="E2938" t="s">
        <v>131</v>
      </c>
      <c r="F2938">
        <v>9</v>
      </c>
      <c r="G2938" s="85">
        <v>0</v>
      </c>
      <c r="H2938" s="85">
        <v>9367.3143996013951</v>
      </c>
      <c r="I2938" s="85">
        <v>2655.2732104301613</v>
      </c>
      <c r="J2938" s="85">
        <v>0</v>
      </c>
      <c r="K2938" t="s">
        <v>491</v>
      </c>
    </row>
    <row r="2939" spans="2:11" x14ac:dyDescent="0.25">
      <c r="B2939">
        <v>2026</v>
      </c>
      <c r="C2939" t="s">
        <v>481</v>
      </c>
      <c r="D2939">
        <v>1</v>
      </c>
      <c r="E2939" t="s">
        <v>131</v>
      </c>
      <c r="F2939">
        <v>9</v>
      </c>
      <c r="G2939" s="85">
        <v>1.6389392439346628</v>
      </c>
      <c r="H2939" s="85">
        <v>9367.3143996013951</v>
      </c>
      <c r="I2939" s="85">
        <v>2655.2732104301613</v>
      </c>
      <c r="J2939" s="85">
        <v>15352.45917978099</v>
      </c>
      <c r="K2939" t="s">
        <v>491</v>
      </c>
    </row>
    <row r="2940" spans="2:11" x14ac:dyDescent="0.25">
      <c r="B2940">
        <v>2026</v>
      </c>
      <c r="C2940" t="s">
        <v>481</v>
      </c>
      <c r="D2940">
        <v>2</v>
      </c>
      <c r="E2940" t="s">
        <v>131</v>
      </c>
      <c r="F2940">
        <v>9</v>
      </c>
      <c r="G2940" s="85">
        <v>0</v>
      </c>
      <c r="H2940" s="85">
        <v>9367.3143996013951</v>
      </c>
      <c r="I2940" s="85">
        <v>2655.2732104301613</v>
      </c>
      <c r="J2940" s="85">
        <v>0</v>
      </c>
      <c r="K2940" t="s">
        <v>491</v>
      </c>
    </row>
    <row r="2941" spans="2:11" x14ac:dyDescent="0.25">
      <c r="B2941">
        <v>2026</v>
      </c>
      <c r="C2941" t="s">
        <v>482</v>
      </c>
      <c r="D2941">
        <v>1</v>
      </c>
      <c r="E2941" t="s">
        <v>131</v>
      </c>
      <c r="F2941">
        <v>9</v>
      </c>
      <c r="G2941" s="85">
        <v>1.6434884525603035</v>
      </c>
      <c r="H2941" s="85">
        <v>9367.3143996013951</v>
      </c>
      <c r="I2941" s="85">
        <v>2655.2732104301613</v>
      </c>
      <c r="J2941" s="85">
        <v>15395.073047246746</v>
      </c>
      <c r="K2941" t="s">
        <v>491</v>
      </c>
    </row>
    <row r="2942" spans="2:11" x14ac:dyDescent="0.25">
      <c r="B2942">
        <v>2026</v>
      </c>
      <c r="C2942" t="s">
        <v>482</v>
      </c>
      <c r="D2942">
        <v>2</v>
      </c>
      <c r="E2942" t="s">
        <v>131</v>
      </c>
      <c r="F2942">
        <v>9</v>
      </c>
      <c r="G2942" s="85">
        <v>0</v>
      </c>
      <c r="H2942" s="85">
        <v>9367.3143996013951</v>
      </c>
      <c r="I2942" s="85">
        <v>2655.2732104301613</v>
      </c>
      <c r="J2942" s="85">
        <v>0</v>
      </c>
      <c r="K2942" t="s">
        <v>491</v>
      </c>
    </row>
    <row r="2943" spans="2:11" x14ac:dyDescent="0.25">
      <c r="B2943">
        <v>2026</v>
      </c>
      <c r="C2943" t="s">
        <v>483</v>
      </c>
      <c r="D2943">
        <v>1</v>
      </c>
      <c r="E2943" t="s">
        <v>131</v>
      </c>
      <c r="F2943">
        <v>9</v>
      </c>
      <c r="G2943" s="85">
        <v>1.6480376611859489</v>
      </c>
      <c r="H2943" s="85">
        <v>9367.3143996013951</v>
      </c>
      <c r="I2943" s="85">
        <v>2655.2732104301613</v>
      </c>
      <c r="J2943" s="85">
        <v>15437.686914712544</v>
      </c>
      <c r="K2943" t="s">
        <v>491</v>
      </c>
    </row>
    <row r="2944" spans="2:11" x14ac:dyDescent="0.25">
      <c r="B2944">
        <v>2026</v>
      </c>
      <c r="C2944" t="s">
        <v>483</v>
      </c>
      <c r="D2944">
        <v>2</v>
      </c>
      <c r="E2944" t="s">
        <v>131</v>
      </c>
      <c r="F2944">
        <v>9</v>
      </c>
      <c r="G2944" s="85">
        <v>0</v>
      </c>
      <c r="H2944" s="85">
        <v>9367.3143996013951</v>
      </c>
      <c r="I2944" s="85">
        <v>2655.2732104301613</v>
      </c>
      <c r="J2944" s="85">
        <v>0</v>
      </c>
      <c r="K2944" t="s">
        <v>491</v>
      </c>
    </row>
    <row r="2945" spans="2:11" x14ac:dyDescent="0.25">
      <c r="B2945">
        <v>2026</v>
      </c>
      <c r="C2945" t="s">
        <v>484</v>
      </c>
      <c r="D2945">
        <v>1</v>
      </c>
      <c r="E2945" t="s">
        <v>131</v>
      </c>
      <c r="F2945">
        <v>9</v>
      </c>
      <c r="G2945" s="85">
        <v>1.6525868698115893</v>
      </c>
      <c r="H2945" s="85">
        <v>9367.3143996013951</v>
      </c>
      <c r="I2945" s="85">
        <v>2655.2732104301613</v>
      </c>
      <c r="J2945" s="85">
        <v>15480.300782178296</v>
      </c>
      <c r="K2945" t="s">
        <v>491</v>
      </c>
    </row>
    <row r="2946" spans="2:11" x14ac:dyDescent="0.25">
      <c r="B2946">
        <v>2026</v>
      </c>
      <c r="C2946" t="s">
        <v>484</v>
      </c>
      <c r="D2946">
        <v>2</v>
      </c>
      <c r="E2946" t="s">
        <v>131</v>
      </c>
      <c r="F2946">
        <v>9</v>
      </c>
      <c r="G2946" s="85">
        <v>0</v>
      </c>
      <c r="H2946" s="85">
        <v>9367.3143996013951</v>
      </c>
      <c r="I2946" s="85">
        <v>2655.2732104301613</v>
      </c>
      <c r="J2946" s="85">
        <v>0</v>
      </c>
      <c r="K2946" t="s">
        <v>491</v>
      </c>
    </row>
    <row r="2947" spans="2:11" x14ac:dyDescent="0.25">
      <c r="B2947">
        <v>2026</v>
      </c>
      <c r="C2947" t="s">
        <v>485</v>
      </c>
      <c r="D2947">
        <v>1</v>
      </c>
      <c r="E2947" t="s">
        <v>131</v>
      </c>
      <c r="F2947">
        <v>9</v>
      </c>
      <c r="G2947" s="85">
        <v>1.6571360784372346</v>
      </c>
      <c r="H2947" s="85">
        <v>9367.3143996013951</v>
      </c>
      <c r="I2947" s="85">
        <v>2655.2732104301613</v>
      </c>
      <c r="J2947" s="85">
        <v>15522.914649644095</v>
      </c>
      <c r="K2947" t="s">
        <v>491</v>
      </c>
    </row>
    <row r="2948" spans="2:11" x14ac:dyDescent="0.25">
      <c r="B2948">
        <v>2026</v>
      </c>
      <c r="C2948" t="s">
        <v>485</v>
      </c>
      <c r="D2948">
        <v>2</v>
      </c>
      <c r="E2948" t="s">
        <v>131</v>
      </c>
      <c r="F2948">
        <v>9</v>
      </c>
      <c r="G2948" s="85">
        <v>0</v>
      </c>
      <c r="H2948" s="85">
        <v>9367.3143996013951</v>
      </c>
      <c r="I2948" s="85">
        <v>2655.2732104301613</v>
      </c>
      <c r="J2948" s="85">
        <v>0</v>
      </c>
      <c r="K2948" t="s">
        <v>491</v>
      </c>
    </row>
    <row r="2949" spans="2:11" x14ac:dyDescent="0.25">
      <c r="B2949">
        <v>2026</v>
      </c>
      <c r="C2949" t="s">
        <v>486</v>
      </c>
      <c r="D2949">
        <v>1</v>
      </c>
      <c r="E2949" t="s">
        <v>131</v>
      </c>
      <c r="F2949">
        <v>9</v>
      </c>
      <c r="G2949" s="85">
        <v>1.6616852870628751</v>
      </c>
      <c r="H2949" s="85">
        <v>9367.3143996013951</v>
      </c>
      <c r="I2949" s="85">
        <v>2655.2732104301613</v>
      </c>
      <c r="J2949" s="85">
        <v>15565.528517109848</v>
      </c>
      <c r="K2949" t="s">
        <v>491</v>
      </c>
    </row>
    <row r="2950" spans="2:11" x14ac:dyDescent="0.25">
      <c r="B2950">
        <v>2026</v>
      </c>
      <c r="C2950" t="s">
        <v>486</v>
      </c>
      <c r="D2950">
        <v>2</v>
      </c>
      <c r="E2950" t="s">
        <v>131</v>
      </c>
      <c r="F2950">
        <v>9</v>
      </c>
      <c r="G2950" s="85">
        <v>0</v>
      </c>
      <c r="H2950" s="85">
        <v>9367.3143996013951</v>
      </c>
      <c r="I2950" s="85">
        <v>2655.2732104301613</v>
      </c>
      <c r="J2950" s="85">
        <v>0</v>
      </c>
      <c r="K2950" t="s">
        <v>491</v>
      </c>
    </row>
    <row r="2951" spans="2:11" x14ac:dyDescent="0.25">
      <c r="B2951">
        <v>2026</v>
      </c>
      <c r="C2951" t="s">
        <v>487</v>
      </c>
      <c r="D2951">
        <v>1</v>
      </c>
      <c r="E2951" t="s">
        <v>131</v>
      </c>
      <c r="F2951">
        <v>9</v>
      </c>
      <c r="G2951" s="85">
        <v>1.6662344956885202</v>
      </c>
      <c r="H2951" s="85">
        <v>9367.3143996013951</v>
      </c>
      <c r="I2951" s="85">
        <v>2655.2732104301613</v>
      </c>
      <c r="J2951" s="85">
        <v>15608.142384575644</v>
      </c>
      <c r="K2951" t="s">
        <v>491</v>
      </c>
    </row>
    <row r="2952" spans="2:11" x14ac:dyDescent="0.25">
      <c r="B2952">
        <v>2026</v>
      </c>
      <c r="C2952" t="s">
        <v>487</v>
      </c>
      <c r="D2952">
        <v>2</v>
      </c>
      <c r="E2952" t="s">
        <v>131</v>
      </c>
      <c r="F2952">
        <v>9</v>
      </c>
      <c r="G2952" s="85">
        <v>0</v>
      </c>
      <c r="H2952" s="85">
        <v>9367.3143996013951</v>
      </c>
      <c r="I2952" s="85">
        <v>2655.2732104301613</v>
      </c>
      <c r="J2952" s="85">
        <v>0</v>
      </c>
      <c r="K2952" t="s">
        <v>491</v>
      </c>
    </row>
    <row r="2953" spans="2:11" x14ac:dyDescent="0.25">
      <c r="B2953">
        <v>2026</v>
      </c>
      <c r="C2953" t="s">
        <v>488</v>
      </c>
      <c r="D2953">
        <v>1</v>
      </c>
      <c r="E2953" t="s">
        <v>131</v>
      </c>
      <c r="F2953">
        <v>9</v>
      </c>
      <c r="G2953" s="85">
        <v>1.6707837043141607</v>
      </c>
      <c r="H2953" s="85">
        <v>9367.3143996013951</v>
      </c>
      <c r="I2953" s="85">
        <v>2655.2732104301613</v>
      </c>
      <c r="J2953" s="85">
        <v>15650.756252041398</v>
      </c>
      <c r="K2953" t="s">
        <v>491</v>
      </c>
    </row>
    <row r="2954" spans="2:11" x14ac:dyDescent="0.25">
      <c r="B2954">
        <v>2026</v>
      </c>
      <c r="C2954" t="s">
        <v>488</v>
      </c>
      <c r="D2954">
        <v>2</v>
      </c>
      <c r="E2954" t="s">
        <v>131</v>
      </c>
      <c r="F2954">
        <v>9</v>
      </c>
      <c r="G2954" s="85">
        <v>0</v>
      </c>
      <c r="H2954" s="85">
        <v>9367.3143996013951</v>
      </c>
      <c r="I2954" s="85">
        <v>2655.2732104301613</v>
      </c>
      <c r="J2954" s="85">
        <v>0</v>
      </c>
      <c r="K2954" t="s">
        <v>491</v>
      </c>
    </row>
    <row r="2955" spans="2:11" x14ac:dyDescent="0.25">
      <c r="B2955">
        <v>2026</v>
      </c>
      <c r="C2955" t="s">
        <v>489</v>
      </c>
      <c r="D2955">
        <v>1</v>
      </c>
      <c r="E2955" t="s">
        <v>131</v>
      </c>
      <c r="F2955">
        <v>9</v>
      </c>
      <c r="G2955" s="85">
        <v>1.675332912939806</v>
      </c>
      <c r="H2955" s="85">
        <v>9367.3143996013951</v>
      </c>
      <c r="I2955" s="85">
        <v>2655.2732104301613</v>
      </c>
      <c r="J2955" s="85">
        <v>15693.370119507195</v>
      </c>
      <c r="K2955" t="s">
        <v>491</v>
      </c>
    </row>
    <row r="2956" spans="2:11" x14ac:dyDescent="0.25">
      <c r="B2956">
        <v>2026</v>
      </c>
      <c r="C2956" t="s">
        <v>489</v>
      </c>
      <c r="D2956">
        <v>2</v>
      </c>
      <c r="E2956" t="s">
        <v>131</v>
      </c>
      <c r="F2956">
        <v>9</v>
      </c>
      <c r="G2956" s="85">
        <v>0</v>
      </c>
      <c r="H2956" s="85">
        <v>9367.3143996013951</v>
      </c>
      <c r="I2956" s="85">
        <v>2655.2732104301613</v>
      </c>
      <c r="J2956" s="85">
        <v>0</v>
      </c>
      <c r="K2956" t="s">
        <v>491</v>
      </c>
    </row>
    <row r="2957" spans="2:11" x14ac:dyDescent="0.25">
      <c r="B2957">
        <v>2026</v>
      </c>
      <c r="C2957" t="s">
        <v>490</v>
      </c>
      <c r="D2957">
        <v>1</v>
      </c>
      <c r="E2957" t="s">
        <v>131</v>
      </c>
      <c r="F2957">
        <v>9</v>
      </c>
      <c r="G2957" s="85">
        <v>1.6798821215654465</v>
      </c>
      <c r="H2957" s="85">
        <v>9367.3143996013951</v>
      </c>
      <c r="I2957" s="85">
        <v>2655.2732104301613</v>
      </c>
      <c r="J2957" s="85">
        <v>15735.983986972948</v>
      </c>
      <c r="K2957" t="s">
        <v>491</v>
      </c>
    </row>
    <row r="2958" spans="2:11" x14ac:dyDescent="0.25">
      <c r="B2958">
        <v>2026</v>
      </c>
      <c r="C2958" t="s">
        <v>490</v>
      </c>
      <c r="D2958">
        <v>2</v>
      </c>
      <c r="E2958" t="s">
        <v>131</v>
      </c>
      <c r="F2958">
        <v>9</v>
      </c>
      <c r="G2958" s="85">
        <v>0</v>
      </c>
      <c r="H2958" s="85">
        <v>9367.3143996013951</v>
      </c>
      <c r="I2958" s="85">
        <v>2655.2732104301613</v>
      </c>
      <c r="J2958" s="85">
        <v>0</v>
      </c>
      <c r="K2958" t="s">
        <v>491</v>
      </c>
    </row>
    <row r="2959" spans="2:11" x14ac:dyDescent="0.25">
      <c r="B2959">
        <v>2026</v>
      </c>
      <c r="C2959" t="s">
        <v>479</v>
      </c>
      <c r="D2959">
        <v>1</v>
      </c>
      <c r="E2959" t="s">
        <v>208</v>
      </c>
      <c r="F2959">
        <v>28</v>
      </c>
      <c r="G2959" s="85">
        <v>1.9689049992327059</v>
      </c>
      <c r="H2959" s="85">
        <v>27483.452068491439</v>
      </c>
      <c r="I2959" s="85">
        <v>6023.7970253718286</v>
      </c>
      <c r="J2959" s="85">
        <v>54112.306173825244</v>
      </c>
      <c r="K2959" t="s">
        <v>491</v>
      </c>
    </row>
    <row r="2960" spans="2:11" x14ac:dyDescent="0.25">
      <c r="B2960">
        <v>2026</v>
      </c>
      <c r="C2960" t="s">
        <v>479</v>
      </c>
      <c r="D2960">
        <v>2</v>
      </c>
      <c r="E2960" t="s">
        <v>208</v>
      </c>
      <c r="F2960">
        <v>28</v>
      </c>
      <c r="G2960" s="85">
        <v>1.8113925992940894</v>
      </c>
      <c r="H2960" s="85">
        <v>27483.452068491439</v>
      </c>
      <c r="I2960" s="85">
        <v>6023.7970253718286</v>
      </c>
      <c r="J2960" s="85">
        <v>49783.321679919223</v>
      </c>
      <c r="K2960" t="s">
        <v>491</v>
      </c>
    </row>
    <row r="2961" spans="2:11" x14ac:dyDescent="0.25">
      <c r="B2961">
        <v>2026</v>
      </c>
      <c r="C2961" t="s">
        <v>480</v>
      </c>
      <c r="D2961">
        <v>1</v>
      </c>
      <c r="E2961" t="s">
        <v>208</v>
      </c>
      <c r="F2961">
        <v>28</v>
      </c>
      <c r="G2961" s="85">
        <v>2.028971376279979</v>
      </c>
      <c r="H2961" s="85">
        <v>27483.452068491439</v>
      </c>
      <c r="I2961" s="85">
        <v>6023.7970253718286</v>
      </c>
      <c r="J2961" s="85">
        <v>55763.137568331913</v>
      </c>
      <c r="K2961" t="s">
        <v>491</v>
      </c>
    </row>
    <row r="2962" spans="2:11" x14ac:dyDescent="0.25">
      <c r="B2962">
        <v>2026</v>
      </c>
      <c r="C2962" t="s">
        <v>480</v>
      </c>
      <c r="D2962">
        <v>2</v>
      </c>
      <c r="E2962" t="s">
        <v>208</v>
      </c>
      <c r="F2962">
        <v>28</v>
      </c>
      <c r="G2962" s="85">
        <v>1.8666536661775801</v>
      </c>
      <c r="H2962" s="85">
        <v>27483.452068491439</v>
      </c>
      <c r="I2962" s="85">
        <v>6023.7970253718286</v>
      </c>
      <c r="J2962" s="85">
        <v>51302.086562865341</v>
      </c>
      <c r="K2962" t="s">
        <v>491</v>
      </c>
    </row>
    <row r="2963" spans="2:11" x14ac:dyDescent="0.25">
      <c r="B2963">
        <v>2026</v>
      </c>
      <c r="C2963" t="s">
        <v>481</v>
      </c>
      <c r="D2963">
        <v>1</v>
      </c>
      <c r="E2963" t="s">
        <v>208</v>
      </c>
      <c r="F2963">
        <v>28</v>
      </c>
      <c r="G2963" s="85">
        <v>2.0890377533272488</v>
      </c>
      <c r="H2963" s="85">
        <v>27483.452068491439</v>
      </c>
      <c r="I2963" s="85">
        <v>6023.7970253718286</v>
      </c>
      <c r="J2963" s="85">
        <v>57413.968962838488</v>
      </c>
      <c r="K2963" t="s">
        <v>491</v>
      </c>
    </row>
    <row r="2964" spans="2:11" x14ac:dyDescent="0.25">
      <c r="B2964">
        <v>2026</v>
      </c>
      <c r="C2964" t="s">
        <v>481</v>
      </c>
      <c r="D2964">
        <v>2</v>
      </c>
      <c r="E2964" t="s">
        <v>208</v>
      </c>
      <c r="F2964">
        <v>28</v>
      </c>
      <c r="G2964" s="85">
        <v>1.9219147330610689</v>
      </c>
      <c r="H2964" s="85">
        <v>27483.452068491439</v>
      </c>
      <c r="I2964" s="85">
        <v>6023.7970253718286</v>
      </c>
      <c r="J2964" s="85">
        <v>52820.851445811408</v>
      </c>
      <c r="K2964" t="s">
        <v>491</v>
      </c>
    </row>
    <row r="2965" spans="2:11" x14ac:dyDescent="0.25">
      <c r="B2965">
        <v>2026</v>
      </c>
      <c r="C2965" t="s">
        <v>482</v>
      </c>
      <c r="D2965">
        <v>1</v>
      </c>
      <c r="E2965" t="s">
        <v>208</v>
      </c>
      <c r="F2965">
        <v>28</v>
      </c>
      <c r="G2965" s="85">
        <v>2.1491041303745217</v>
      </c>
      <c r="H2965" s="85">
        <v>27483.452068491439</v>
      </c>
      <c r="I2965" s="85">
        <v>6023.7970253718286</v>
      </c>
      <c r="J2965" s="85">
        <v>59064.800357345142</v>
      </c>
      <c r="K2965" t="s">
        <v>491</v>
      </c>
    </row>
    <row r="2966" spans="2:11" x14ac:dyDescent="0.25">
      <c r="B2966">
        <v>2026</v>
      </c>
      <c r="C2966" t="s">
        <v>482</v>
      </c>
      <c r="D2966">
        <v>2</v>
      </c>
      <c r="E2966" t="s">
        <v>208</v>
      </c>
      <c r="F2966">
        <v>28</v>
      </c>
      <c r="G2966" s="85">
        <v>1.9771757999445598</v>
      </c>
      <c r="H2966" s="85">
        <v>27483.452068491439</v>
      </c>
      <c r="I2966" s="85">
        <v>6023.7970253718286</v>
      </c>
      <c r="J2966" s="85">
        <v>54339.616328757525</v>
      </c>
      <c r="K2966" t="s">
        <v>491</v>
      </c>
    </row>
    <row r="2967" spans="2:11" x14ac:dyDescent="0.25">
      <c r="B2967">
        <v>2026</v>
      </c>
      <c r="C2967" t="s">
        <v>483</v>
      </c>
      <c r="D2967">
        <v>1</v>
      </c>
      <c r="E2967" t="s">
        <v>208</v>
      </c>
      <c r="F2967">
        <v>28</v>
      </c>
      <c r="G2967" s="85">
        <v>2.2091705074217929</v>
      </c>
      <c r="H2967" s="85">
        <v>27483.452068491439</v>
      </c>
      <c r="I2967" s="85">
        <v>6023.7970253718286</v>
      </c>
      <c r="J2967" s="85">
        <v>60715.631751851754</v>
      </c>
      <c r="K2967" t="s">
        <v>491</v>
      </c>
    </row>
    <row r="2968" spans="2:11" x14ac:dyDescent="0.25">
      <c r="B2968">
        <v>2026</v>
      </c>
      <c r="C2968" t="s">
        <v>483</v>
      </c>
      <c r="D2968">
        <v>2</v>
      </c>
      <c r="E2968" t="s">
        <v>208</v>
      </c>
      <c r="F2968">
        <v>28</v>
      </c>
      <c r="G2968" s="85">
        <v>2.032436866828049</v>
      </c>
      <c r="H2968" s="85">
        <v>27483.452068491439</v>
      </c>
      <c r="I2968" s="85">
        <v>6023.7970253718286</v>
      </c>
      <c r="J2968" s="85">
        <v>55858.3812117036</v>
      </c>
      <c r="K2968" t="s">
        <v>491</v>
      </c>
    </row>
    <row r="2969" spans="2:11" x14ac:dyDescent="0.25">
      <c r="B2969">
        <v>2026</v>
      </c>
      <c r="C2969" t="s">
        <v>484</v>
      </c>
      <c r="D2969">
        <v>1</v>
      </c>
      <c r="E2969" t="s">
        <v>208</v>
      </c>
      <c r="F2969">
        <v>28</v>
      </c>
      <c r="G2969" s="85">
        <v>2.2692368844690649</v>
      </c>
      <c r="H2969" s="85">
        <v>27483.452068491439</v>
      </c>
      <c r="I2969" s="85">
        <v>6023.7970253718286</v>
      </c>
      <c r="J2969" s="85">
        <v>62366.463146358386</v>
      </c>
      <c r="K2969" t="s">
        <v>491</v>
      </c>
    </row>
    <row r="2970" spans="2:11" x14ac:dyDescent="0.25">
      <c r="B2970">
        <v>2026</v>
      </c>
      <c r="C2970" t="s">
        <v>484</v>
      </c>
      <c r="D2970">
        <v>2</v>
      </c>
      <c r="E2970" t="s">
        <v>208</v>
      </c>
      <c r="F2970">
        <v>28</v>
      </c>
      <c r="G2970" s="85">
        <v>2.0876979337115391</v>
      </c>
      <c r="H2970" s="85">
        <v>27483.452068491439</v>
      </c>
      <c r="I2970" s="85">
        <v>6023.7970253718286</v>
      </c>
      <c r="J2970" s="85">
        <v>57377.146094649703</v>
      </c>
      <c r="K2970" t="s">
        <v>491</v>
      </c>
    </row>
    <row r="2971" spans="2:11" x14ac:dyDescent="0.25">
      <c r="B2971">
        <v>2026</v>
      </c>
      <c r="C2971" t="s">
        <v>485</v>
      </c>
      <c r="D2971">
        <v>1</v>
      </c>
      <c r="E2971" t="s">
        <v>208</v>
      </c>
      <c r="F2971">
        <v>28</v>
      </c>
      <c r="G2971" s="85">
        <v>2.3293032615163352</v>
      </c>
      <c r="H2971" s="85">
        <v>27483.452068491439</v>
      </c>
      <c r="I2971" s="85">
        <v>6023.7970253718286</v>
      </c>
      <c r="J2971" s="85">
        <v>64017.294540864976</v>
      </c>
      <c r="K2971" t="s">
        <v>491</v>
      </c>
    </row>
    <row r="2972" spans="2:11" x14ac:dyDescent="0.25">
      <c r="B2972">
        <v>2026</v>
      </c>
      <c r="C2972" t="s">
        <v>485</v>
      </c>
      <c r="D2972">
        <v>2</v>
      </c>
      <c r="E2972" t="s">
        <v>208</v>
      </c>
      <c r="F2972">
        <v>28</v>
      </c>
      <c r="G2972" s="85">
        <v>2.1429590005950283</v>
      </c>
      <c r="H2972" s="85">
        <v>27483.452068491439</v>
      </c>
      <c r="I2972" s="85">
        <v>6023.7970253718286</v>
      </c>
      <c r="J2972" s="85">
        <v>58895.910977595777</v>
      </c>
      <c r="K2972" t="s">
        <v>491</v>
      </c>
    </row>
    <row r="2973" spans="2:11" x14ac:dyDescent="0.25">
      <c r="B2973">
        <v>2026</v>
      </c>
      <c r="C2973" t="s">
        <v>486</v>
      </c>
      <c r="D2973">
        <v>1</v>
      </c>
      <c r="E2973" t="s">
        <v>208</v>
      </c>
      <c r="F2973">
        <v>28</v>
      </c>
      <c r="G2973" s="85">
        <v>2.3893696385636081</v>
      </c>
      <c r="H2973" s="85">
        <v>27483.452068491439</v>
      </c>
      <c r="I2973" s="85">
        <v>6023.7970253718286</v>
      </c>
      <c r="J2973" s="85">
        <v>65668.12593537163</v>
      </c>
      <c r="K2973" t="s">
        <v>491</v>
      </c>
    </row>
    <row r="2974" spans="2:11" x14ac:dyDescent="0.25">
      <c r="B2974">
        <v>2026</v>
      </c>
      <c r="C2974" t="s">
        <v>486</v>
      </c>
      <c r="D2974">
        <v>2</v>
      </c>
      <c r="E2974" t="s">
        <v>208</v>
      </c>
      <c r="F2974">
        <v>28</v>
      </c>
      <c r="G2974" s="85">
        <v>2.1982200674785193</v>
      </c>
      <c r="H2974" s="85">
        <v>27483.452068491439</v>
      </c>
      <c r="I2974" s="85">
        <v>6023.7970253718286</v>
      </c>
      <c r="J2974" s="85">
        <v>60414.675860541902</v>
      </c>
      <c r="K2974" t="s">
        <v>491</v>
      </c>
    </row>
    <row r="2975" spans="2:11" x14ac:dyDescent="0.25">
      <c r="B2975">
        <v>2026</v>
      </c>
      <c r="C2975" t="s">
        <v>487</v>
      </c>
      <c r="D2975">
        <v>1</v>
      </c>
      <c r="E2975" t="s">
        <v>208</v>
      </c>
      <c r="F2975">
        <v>28</v>
      </c>
      <c r="G2975" s="85">
        <v>2.4494360156108788</v>
      </c>
      <c r="H2975" s="85">
        <v>27483.452068491439</v>
      </c>
      <c r="I2975" s="85">
        <v>6023.7970253718286</v>
      </c>
      <c r="J2975" s="85">
        <v>67318.957329878234</v>
      </c>
      <c r="K2975" t="s">
        <v>491</v>
      </c>
    </row>
    <row r="2976" spans="2:11" x14ac:dyDescent="0.25">
      <c r="B2976">
        <v>2026</v>
      </c>
      <c r="C2976" t="s">
        <v>487</v>
      </c>
      <c r="D2976">
        <v>2</v>
      </c>
      <c r="E2976" t="s">
        <v>208</v>
      </c>
      <c r="F2976">
        <v>28</v>
      </c>
      <c r="G2976" s="85">
        <v>2.253481134362008</v>
      </c>
      <c r="H2976" s="85">
        <v>27483.452068491439</v>
      </c>
      <c r="I2976" s="85">
        <v>6023.7970253718286</v>
      </c>
      <c r="J2976" s="85">
        <v>61933.440743487961</v>
      </c>
      <c r="K2976" t="s">
        <v>491</v>
      </c>
    </row>
    <row r="2977" spans="2:11" x14ac:dyDescent="0.25">
      <c r="B2977">
        <v>2026</v>
      </c>
      <c r="C2977" t="s">
        <v>488</v>
      </c>
      <c r="D2977">
        <v>1</v>
      </c>
      <c r="E2977" t="s">
        <v>208</v>
      </c>
      <c r="F2977">
        <v>28</v>
      </c>
      <c r="G2977" s="85">
        <v>2.5095023926581512</v>
      </c>
      <c r="H2977" s="85">
        <v>27483.452068491439</v>
      </c>
      <c r="I2977" s="85">
        <v>6023.7970253718286</v>
      </c>
      <c r="J2977" s="85">
        <v>68969.788724384882</v>
      </c>
      <c r="K2977" t="s">
        <v>491</v>
      </c>
    </row>
    <row r="2978" spans="2:11" x14ac:dyDescent="0.25">
      <c r="B2978">
        <v>2026</v>
      </c>
      <c r="C2978" t="s">
        <v>488</v>
      </c>
      <c r="D2978">
        <v>2</v>
      </c>
      <c r="E2978" t="s">
        <v>208</v>
      </c>
      <c r="F2978">
        <v>28</v>
      </c>
      <c r="G2978" s="85">
        <v>2.3087422012454986</v>
      </c>
      <c r="H2978" s="85">
        <v>27483.452068491439</v>
      </c>
      <c r="I2978" s="85">
        <v>6023.7970253718286</v>
      </c>
      <c r="J2978" s="85">
        <v>63452.205626434072</v>
      </c>
      <c r="K2978" t="s">
        <v>491</v>
      </c>
    </row>
    <row r="2979" spans="2:11" x14ac:dyDescent="0.25">
      <c r="B2979">
        <v>2026</v>
      </c>
      <c r="C2979" t="s">
        <v>489</v>
      </c>
      <c r="D2979">
        <v>1</v>
      </c>
      <c r="E2979" t="s">
        <v>208</v>
      </c>
      <c r="F2979">
        <v>28</v>
      </c>
      <c r="G2979" s="85">
        <v>2.5695687697054219</v>
      </c>
      <c r="H2979" s="85">
        <v>27483.452068491439</v>
      </c>
      <c r="I2979" s="85">
        <v>6023.7970253718286</v>
      </c>
      <c r="J2979" s="85">
        <v>70620.620118891486</v>
      </c>
      <c r="K2979" t="s">
        <v>491</v>
      </c>
    </row>
    <row r="2980" spans="2:11" x14ac:dyDescent="0.25">
      <c r="B2980">
        <v>2026</v>
      </c>
      <c r="C2980" t="s">
        <v>489</v>
      </c>
      <c r="D2980">
        <v>2</v>
      </c>
      <c r="E2980" t="s">
        <v>208</v>
      </c>
      <c r="F2980">
        <v>28</v>
      </c>
      <c r="G2980" s="85">
        <v>2.3640032681289882</v>
      </c>
      <c r="H2980" s="85">
        <v>27483.452068491439</v>
      </c>
      <c r="I2980" s="85">
        <v>6023.7970253718286</v>
      </c>
      <c r="J2980" s="85">
        <v>64970.97050938016</v>
      </c>
      <c r="K2980" t="s">
        <v>491</v>
      </c>
    </row>
    <row r="2981" spans="2:11" x14ac:dyDescent="0.25">
      <c r="B2981">
        <v>2026</v>
      </c>
      <c r="C2981" t="s">
        <v>490</v>
      </c>
      <c r="D2981">
        <v>1</v>
      </c>
      <c r="E2981" t="s">
        <v>208</v>
      </c>
      <c r="F2981">
        <v>28</v>
      </c>
      <c r="G2981" s="85">
        <v>2.6296351467526939</v>
      </c>
      <c r="H2981" s="85">
        <v>27483.452068491439</v>
      </c>
      <c r="I2981" s="85">
        <v>6023.7970253718286</v>
      </c>
      <c r="J2981" s="85">
        <v>72271.451513398119</v>
      </c>
      <c r="K2981" t="s">
        <v>491</v>
      </c>
    </row>
    <row r="2982" spans="2:11" x14ac:dyDescent="0.25">
      <c r="B2982">
        <v>2026</v>
      </c>
      <c r="C2982" t="s">
        <v>490</v>
      </c>
      <c r="D2982">
        <v>2</v>
      </c>
      <c r="E2982" t="s">
        <v>208</v>
      </c>
      <c r="F2982">
        <v>28</v>
      </c>
      <c r="G2982" s="85">
        <v>2.4192643350124783</v>
      </c>
      <c r="H2982" s="85">
        <v>27483.452068491439</v>
      </c>
      <c r="I2982" s="85">
        <v>6023.7970253718286</v>
      </c>
      <c r="J2982" s="85">
        <v>66489.735392326256</v>
      </c>
      <c r="K2982" t="s">
        <v>491</v>
      </c>
    </row>
    <row r="2983" spans="2:11" x14ac:dyDescent="0.25">
      <c r="B2983">
        <v>2026</v>
      </c>
      <c r="C2983" t="s">
        <v>479</v>
      </c>
      <c r="D2983">
        <v>1</v>
      </c>
      <c r="E2983" t="s">
        <v>169</v>
      </c>
      <c r="F2983">
        <v>18</v>
      </c>
      <c r="G2983" s="85">
        <v>2.717234691514999</v>
      </c>
      <c r="H2983" s="85">
        <v>22963.846685082874</v>
      </c>
      <c r="I2983" s="85">
        <v>5596.9095303867407</v>
      </c>
      <c r="J2983" s="85">
        <v>62398.160863338897</v>
      </c>
      <c r="K2983" t="s">
        <v>492</v>
      </c>
    </row>
    <row r="2984" spans="2:11" x14ac:dyDescent="0.25">
      <c r="B2984">
        <v>2026</v>
      </c>
      <c r="C2984" t="s">
        <v>479</v>
      </c>
      <c r="D2984">
        <v>2</v>
      </c>
      <c r="E2984" t="s">
        <v>169</v>
      </c>
      <c r="F2984">
        <v>18</v>
      </c>
      <c r="G2984" s="85">
        <v>0</v>
      </c>
      <c r="H2984" s="85">
        <v>22963.846685082874</v>
      </c>
      <c r="I2984" s="85">
        <v>5596.9095303867407</v>
      </c>
      <c r="J2984" s="85">
        <v>0</v>
      </c>
      <c r="K2984" t="s">
        <v>492</v>
      </c>
    </row>
    <row r="2985" spans="2:11" x14ac:dyDescent="0.25">
      <c r="B2985">
        <v>2026</v>
      </c>
      <c r="C2985" t="s">
        <v>480</v>
      </c>
      <c r="D2985">
        <v>1</v>
      </c>
      <c r="E2985" t="s">
        <v>169</v>
      </c>
      <c r="F2985">
        <v>18</v>
      </c>
      <c r="G2985" s="85">
        <v>2.7404073631271939</v>
      </c>
      <c r="H2985" s="85">
        <v>22963.846685082874</v>
      </c>
      <c r="I2985" s="85">
        <v>5596.9095303867407</v>
      </c>
      <c r="J2985" s="85">
        <v>62930.294541525109</v>
      </c>
      <c r="K2985" t="s">
        <v>492</v>
      </c>
    </row>
    <row r="2986" spans="2:11" x14ac:dyDescent="0.25">
      <c r="B2986">
        <v>2026</v>
      </c>
      <c r="C2986" t="s">
        <v>480</v>
      </c>
      <c r="D2986">
        <v>2</v>
      </c>
      <c r="E2986" t="s">
        <v>169</v>
      </c>
      <c r="F2986">
        <v>18</v>
      </c>
      <c r="G2986" s="85">
        <v>0</v>
      </c>
      <c r="H2986" s="85">
        <v>22963.846685082874</v>
      </c>
      <c r="I2986" s="85">
        <v>5596.9095303867407</v>
      </c>
      <c r="J2986" s="85">
        <v>0</v>
      </c>
      <c r="K2986" t="s">
        <v>492</v>
      </c>
    </row>
    <row r="2987" spans="2:11" x14ac:dyDescent="0.25">
      <c r="B2987">
        <v>2026</v>
      </c>
      <c r="C2987" t="s">
        <v>481</v>
      </c>
      <c r="D2987">
        <v>1</v>
      </c>
      <c r="E2987" t="s">
        <v>169</v>
      </c>
      <c r="F2987">
        <v>18</v>
      </c>
      <c r="G2987" s="85">
        <v>2.763580034739384</v>
      </c>
      <c r="H2987" s="85">
        <v>22963.846685082874</v>
      </c>
      <c r="I2987" s="85">
        <v>5596.9095303867407</v>
      </c>
      <c r="J2987" s="85">
        <v>63462.428219711212</v>
      </c>
      <c r="K2987" t="s">
        <v>492</v>
      </c>
    </row>
    <row r="2988" spans="2:11" x14ac:dyDescent="0.25">
      <c r="B2988">
        <v>2026</v>
      </c>
      <c r="C2988" t="s">
        <v>481</v>
      </c>
      <c r="D2988">
        <v>2</v>
      </c>
      <c r="E2988" t="s">
        <v>169</v>
      </c>
      <c r="F2988">
        <v>18</v>
      </c>
      <c r="G2988" s="85">
        <v>0</v>
      </c>
      <c r="H2988" s="85">
        <v>22963.846685082874</v>
      </c>
      <c r="I2988" s="85">
        <v>5596.9095303867407</v>
      </c>
      <c r="J2988" s="85">
        <v>0</v>
      </c>
      <c r="K2988" t="s">
        <v>492</v>
      </c>
    </row>
    <row r="2989" spans="2:11" x14ac:dyDescent="0.25">
      <c r="B2989">
        <v>2026</v>
      </c>
      <c r="C2989" t="s">
        <v>482</v>
      </c>
      <c r="D2989">
        <v>1</v>
      </c>
      <c r="E2989" t="s">
        <v>169</v>
      </c>
      <c r="F2989">
        <v>18</v>
      </c>
      <c r="G2989" s="85">
        <v>2.7867527063515789</v>
      </c>
      <c r="H2989" s="85">
        <v>22963.846685082874</v>
      </c>
      <c r="I2989" s="85">
        <v>5596.9095303867407</v>
      </c>
      <c r="J2989" s="85">
        <v>63994.561897897431</v>
      </c>
      <c r="K2989" t="s">
        <v>492</v>
      </c>
    </row>
    <row r="2990" spans="2:11" x14ac:dyDescent="0.25">
      <c r="B2990">
        <v>2026</v>
      </c>
      <c r="C2990" t="s">
        <v>482</v>
      </c>
      <c r="D2990">
        <v>2</v>
      </c>
      <c r="E2990" t="s">
        <v>169</v>
      </c>
      <c r="F2990">
        <v>18</v>
      </c>
      <c r="G2990" s="85">
        <v>0</v>
      </c>
      <c r="H2990" s="85">
        <v>22963.846685082874</v>
      </c>
      <c r="I2990" s="85">
        <v>5596.9095303867407</v>
      </c>
      <c r="J2990" s="85">
        <v>0</v>
      </c>
      <c r="K2990" t="s">
        <v>492</v>
      </c>
    </row>
    <row r="2991" spans="2:11" x14ac:dyDescent="0.25">
      <c r="B2991">
        <v>2026</v>
      </c>
      <c r="C2991" t="s">
        <v>483</v>
      </c>
      <c r="D2991">
        <v>1</v>
      </c>
      <c r="E2991" t="s">
        <v>169</v>
      </c>
      <c r="F2991">
        <v>18</v>
      </c>
      <c r="G2991" s="85">
        <v>2.8099253779637694</v>
      </c>
      <c r="H2991" s="85">
        <v>22963.846685082874</v>
      </c>
      <c r="I2991" s="85">
        <v>5596.9095303867407</v>
      </c>
      <c r="J2991" s="85">
        <v>64526.695576083548</v>
      </c>
      <c r="K2991" t="s">
        <v>492</v>
      </c>
    </row>
    <row r="2992" spans="2:11" x14ac:dyDescent="0.25">
      <c r="B2992">
        <v>2026</v>
      </c>
      <c r="C2992" t="s">
        <v>483</v>
      </c>
      <c r="D2992">
        <v>2</v>
      </c>
      <c r="E2992" t="s">
        <v>169</v>
      </c>
      <c r="F2992">
        <v>18</v>
      </c>
      <c r="G2992" s="85">
        <v>0</v>
      </c>
      <c r="H2992" s="85">
        <v>22963.846685082874</v>
      </c>
      <c r="I2992" s="85">
        <v>5596.9095303867407</v>
      </c>
      <c r="J2992" s="85">
        <v>0</v>
      </c>
      <c r="K2992" t="s">
        <v>492</v>
      </c>
    </row>
    <row r="2993" spans="2:11" x14ac:dyDescent="0.25">
      <c r="B2993">
        <v>2026</v>
      </c>
      <c r="C2993" t="s">
        <v>484</v>
      </c>
      <c r="D2993">
        <v>1</v>
      </c>
      <c r="E2993" t="s">
        <v>169</v>
      </c>
      <c r="F2993">
        <v>18</v>
      </c>
      <c r="G2993" s="85">
        <v>2.8330980495759639</v>
      </c>
      <c r="H2993" s="85">
        <v>22963.846685082874</v>
      </c>
      <c r="I2993" s="85">
        <v>5596.9095303867407</v>
      </c>
      <c r="J2993" s="85">
        <v>65058.829254269753</v>
      </c>
      <c r="K2993" t="s">
        <v>492</v>
      </c>
    </row>
    <row r="2994" spans="2:11" x14ac:dyDescent="0.25">
      <c r="B2994">
        <v>2026</v>
      </c>
      <c r="C2994" t="s">
        <v>484</v>
      </c>
      <c r="D2994">
        <v>2</v>
      </c>
      <c r="E2994" t="s">
        <v>169</v>
      </c>
      <c r="F2994">
        <v>18</v>
      </c>
      <c r="G2994" s="85">
        <v>0</v>
      </c>
      <c r="H2994" s="85">
        <v>22963.846685082874</v>
      </c>
      <c r="I2994" s="85">
        <v>5596.9095303867407</v>
      </c>
      <c r="J2994" s="85">
        <v>0</v>
      </c>
      <c r="K2994" t="s">
        <v>492</v>
      </c>
    </row>
    <row r="2995" spans="2:11" x14ac:dyDescent="0.25">
      <c r="B2995">
        <v>2026</v>
      </c>
      <c r="C2995" t="s">
        <v>485</v>
      </c>
      <c r="D2995">
        <v>1</v>
      </c>
      <c r="E2995" t="s">
        <v>169</v>
      </c>
      <c r="F2995">
        <v>18</v>
      </c>
      <c r="G2995" s="85">
        <v>2.8562707211881548</v>
      </c>
      <c r="H2995" s="85">
        <v>22963.846685082874</v>
      </c>
      <c r="I2995" s="85">
        <v>5596.9095303867407</v>
      </c>
      <c r="J2995" s="85">
        <v>65590.962932455877</v>
      </c>
      <c r="K2995" t="s">
        <v>492</v>
      </c>
    </row>
    <row r="2996" spans="2:11" x14ac:dyDescent="0.25">
      <c r="B2996">
        <v>2026</v>
      </c>
      <c r="C2996" t="s">
        <v>485</v>
      </c>
      <c r="D2996">
        <v>2</v>
      </c>
      <c r="E2996" t="s">
        <v>169</v>
      </c>
      <c r="F2996">
        <v>18</v>
      </c>
      <c r="G2996" s="85">
        <v>0</v>
      </c>
      <c r="H2996" s="85">
        <v>22963.846685082874</v>
      </c>
      <c r="I2996" s="85">
        <v>5596.9095303867407</v>
      </c>
      <c r="J2996" s="85">
        <v>0</v>
      </c>
      <c r="K2996" t="s">
        <v>492</v>
      </c>
    </row>
    <row r="2997" spans="2:11" x14ac:dyDescent="0.25">
      <c r="B2997">
        <v>2026</v>
      </c>
      <c r="C2997" t="s">
        <v>486</v>
      </c>
      <c r="D2997">
        <v>1</v>
      </c>
      <c r="E2997" t="s">
        <v>169</v>
      </c>
      <c r="F2997">
        <v>18</v>
      </c>
      <c r="G2997" s="85">
        <v>2.8794433928003489</v>
      </c>
      <c r="H2997" s="85">
        <v>22963.846685082874</v>
      </c>
      <c r="I2997" s="85">
        <v>5596.9095303867407</v>
      </c>
      <c r="J2997" s="85">
        <v>66123.096610642067</v>
      </c>
      <c r="K2997" t="s">
        <v>492</v>
      </c>
    </row>
    <row r="2998" spans="2:11" x14ac:dyDescent="0.25">
      <c r="B2998">
        <v>2026</v>
      </c>
      <c r="C2998" t="s">
        <v>486</v>
      </c>
      <c r="D2998">
        <v>2</v>
      </c>
      <c r="E2998" t="s">
        <v>169</v>
      </c>
      <c r="F2998">
        <v>18</v>
      </c>
      <c r="G2998" s="85">
        <v>0</v>
      </c>
      <c r="H2998" s="85">
        <v>22963.846685082874</v>
      </c>
      <c r="I2998" s="85">
        <v>5596.9095303867407</v>
      </c>
      <c r="J2998" s="85">
        <v>0</v>
      </c>
      <c r="K2998" t="s">
        <v>492</v>
      </c>
    </row>
    <row r="2999" spans="2:11" x14ac:dyDescent="0.25">
      <c r="B2999">
        <v>2026</v>
      </c>
      <c r="C2999" t="s">
        <v>487</v>
      </c>
      <c r="D2999">
        <v>1</v>
      </c>
      <c r="E2999" t="s">
        <v>169</v>
      </c>
      <c r="F2999">
        <v>18</v>
      </c>
      <c r="G2999" s="85">
        <v>2.9026160644125398</v>
      </c>
      <c r="H2999" s="85">
        <v>22963.846685082874</v>
      </c>
      <c r="I2999" s="85">
        <v>5596.9095303867407</v>
      </c>
      <c r="J2999" s="85">
        <v>66655.230288828199</v>
      </c>
      <c r="K2999" t="s">
        <v>492</v>
      </c>
    </row>
    <row r="3000" spans="2:11" x14ac:dyDescent="0.25">
      <c r="B3000">
        <v>2026</v>
      </c>
      <c r="C3000" t="s">
        <v>487</v>
      </c>
      <c r="D3000">
        <v>2</v>
      </c>
      <c r="E3000" t="s">
        <v>169</v>
      </c>
      <c r="F3000">
        <v>18</v>
      </c>
      <c r="G3000" s="85">
        <v>0</v>
      </c>
      <c r="H3000" s="85">
        <v>22963.846685082874</v>
      </c>
      <c r="I3000" s="85">
        <v>5596.9095303867407</v>
      </c>
      <c r="J3000" s="85">
        <v>0</v>
      </c>
      <c r="K3000" t="s">
        <v>492</v>
      </c>
    </row>
    <row r="3001" spans="2:11" x14ac:dyDescent="0.25">
      <c r="B3001">
        <v>2026</v>
      </c>
      <c r="C3001" t="s">
        <v>488</v>
      </c>
      <c r="D3001">
        <v>1</v>
      </c>
      <c r="E3001" t="s">
        <v>169</v>
      </c>
      <c r="F3001">
        <v>18</v>
      </c>
      <c r="G3001" s="85">
        <v>2.9257887360247348</v>
      </c>
      <c r="H3001" s="85">
        <v>22963.846685082874</v>
      </c>
      <c r="I3001" s="85">
        <v>5596.9095303867407</v>
      </c>
      <c r="J3001" s="85">
        <v>67187.363967014418</v>
      </c>
      <c r="K3001" t="s">
        <v>492</v>
      </c>
    </row>
    <row r="3002" spans="2:11" x14ac:dyDescent="0.25">
      <c r="B3002">
        <v>2026</v>
      </c>
      <c r="C3002" t="s">
        <v>488</v>
      </c>
      <c r="D3002">
        <v>2</v>
      </c>
      <c r="E3002" t="s">
        <v>169</v>
      </c>
      <c r="F3002">
        <v>18</v>
      </c>
      <c r="G3002" s="85">
        <v>0</v>
      </c>
      <c r="H3002" s="85">
        <v>22963.846685082874</v>
      </c>
      <c r="I3002" s="85">
        <v>5596.9095303867407</v>
      </c>
      <c r="J3002" s="85">
        <v>0</v>
      </c>
      <c r="K3002" t="s">
        <v>492</v>
      </c>
    </row>
    <row r="3003" spans="2:11" x14ac:dyDescent="0.25">
      <c r="B3003">
        <v>2026</v>
      </c>
      <c r="C3003" t="s">
        <v>489</v>
      </c>
      <c r="D3003">
        <v>1</v>
      </c>
      <c r="E3003" t="s">
        <v>169</v>
      </c>
      <c r="F3003">
        <v>18</v>
      </c>
      <c r="G3003" s="85">
        <v>2.9489614076369248</v>
      </c>
      <c r="H3003" s="85">
        <v>22963.846685082874</v>
      </c>
      <c r="I3003" s="85">
        <v>5596.9095303867407</v>
      </c>
      <c r="J3003" s="85">
        <v>67719.497645200521</v>
      </c>
      <c r="K3003" t="s">
        <v>492</v>
      </c>
    </row>
    <row r="3004" spans="2:11" x14ac:dyDescent="0.25">
      <c r="B3004">
        <v>2026</v>
      </c>
      <c r="C3004" t="s">
        <v>489</v>
      </c>
      <c r="D3004">
        <v>2</v>
      </c>
      <c r="E3004" t="s">
        <v>169</v>
      </c>
      <c r="F3004">
        <v>18</v>
      </c>
      <c r="G3004" s="85">
        <v>0</v>
      </c>
      <c r="H3004" s="85">
        <v>22963.846685082874</v>
      </c>
      <c r="I3004" s="85">
        <v>5596.9095303867407</v>
      </c>
      <c r="J3004" s="85">
        <v>0</v>
      </c>
      <c r="K3004" t="s">
        <v>492</v>
      </c>
    </row>
    <row r="3005" spans="2:11" x14ac:dyDescent="0.25">
      <c r="B3005">
        <v>2026</v>
      </c>
      <c r="C3005" t="s">
        <v>490</v>
      </c>
      <c r="D3005">
        <v>1</v>
      </c>
      <c r="E3005" t="s">
        <v>169</v>
      </c>
      <c r="F3005">
        <v>18</v>
      </c>
      <c r="G3005" s="85">
        <v>2.9721340792491198</v>
      </c>
      <c r="H3005" s="85">
        <v>22963.846685082874</v>
      </c>
      <c r="I3005" s="85">
        <v>5596.9095303867407</v>
      </c>
      <c r="J3005" s="85">
        <v>68251.63132338674</v>
      </c>
      <c r="K3005" t="s">
        <v>492</v>
      </c>
    </row>
    <row r="3006" spans="2:11" x14ac:dyDescent="0.25">
      <c r="B3006">
        <v>2026</v>
      </c>
      <c r="C3006" t="s">
        <v>490</v>
      </c>
      <c r="D3006">
        <v>2</v>
      </c>
      <c r="E3006" t="s">
        <v>169</v>
      </c>
      <c r="F3006">
        <v>18</v>
      </c>
      <c r="G3006" s="85">
        <v>0</v>
      </c>
      <c r="H3006" s="85">
        <v>22963.846685082874</v>
      </c>
      <c r="I3006" s="85">
        <v>5596.9095303867407</v>
      </c>
      <c r="J3006" s="85">
        <v>0</v>
      </c>
      <c r="K3006" t="s">
        <v>492</v>
      </c>
    </row>
    <row r="3007" spans="2:11" x14ac:dyDescent="0.25">
      <c r="B3007">
        <v>2026</v>
      </c>
      <c r="C3007" t="s">
        <v>479</v>
      </c>
      <c r="D3007">
        <v>1</v>
      </c>
      <c r="E3007" t="s">
        <v>208</v>
      </c>
      <c r="F3007">
        <v>18</v>
      </c>
      <c r="G3007" s="85">
        <v>5.3294014489732842</v>
      </c>
      <c r="H3007" s="85">
        <v>27483.452068491439</v>
      </c>
      <c r="I3007" s="85">
        <v>6023.7970253718286</v>
      </c>
      <c r="J3007" s="85">
        <v>146470.34927660608</v>
      </c>
      <c r="K3007" t="s">
        <v>492</v>
      </c>
    </row>
    <row r="3008" spans="2:11" x14ac:dyDescent="0.25">
      <c r="B3008">
        <v>2026</v>
      </c>
      <c r="C3008" t="s">
        <v>479</v>
      </c>
      <c r="D3008">
        <v>2</v>
      </c>
      <c r="E3008" t="s">
        <v>208</v>
      </c>
      <c r="F3008">
        <v>18</v>
      </c>
      <c r="G3008" s="85">
        <v>0</v>
      </c>
      <c r="H3008" s="85">
        <v>27483.452068491439</v>
      </c>
      <c r="I3008" s="85">
        <v>6023.7970253718286</v>
      </c>
      <c r="J3008" s="85">
        <v>0</v>
      </c>
      <c r="K3008" t="s">
        <v>492</v>
      </c>
    </row>
    <row r="3009" spans="2:11" x14ac:dyDescent="0.25">
      <c r="B3009">
        <v>2026</v>
      </c>
      <c r="C3009" t="s">
        <v>480</v>
      </c>
      <c r="D3009">
        <v>1</v>
      </c>
      <c r="E3009" t="s">
        <v>208</v>
      </c>
      <c r="F3009">
        <v>18</v>
      </c>
      <c r="G3009" s="85">
        <v>5.3923331899532778</v>
      </c>
      <c r="H3009" s="85">
        <v>27483.452068491439</v>
      </c>
      <c r="I3009" s="85">
        <v>6023.7970253718286</v>
      </c>
      <c r="J3009" s="85">
        <v>148199.93076341646</v>
      </c>
      <c r="K3009" t="s">
        <v>492</v>
      </c>
    </row>
    <row r="3010" spans="2:11" x14ac:dyDescent="0.25">
      <c r="B3010">
        <v>2026</v>
      </c>
      <c r="C3010" t="s">
        <v>480</v>
      </c>
      <c r="D3010">
        <v>2</v>
      </c>
      <c r="E3010" t="s">
        <v>208</v>
      </c>
      <c r="F3010">
        <v>18</v>
      </c>
      <c r="G3010" s="85">
        <v>0</v>
      </c>
      <c r="H3010" s="85">
        <v>27483.452068491439</v>
      </c>
      <c r="I3010" s="85">
        <v>6023.7970253718286</v>
      </c>
      <c r="J3010" s="85">
        <v>0</v>
      </c>
      <c r="K3010" t="s">
        <v>492</v>
      </c>
    </row>
    <row r="3011" spans="2:11" x14ac:dyDescent="0.25">
      <c r="B3011">
        <v>2026</v>
      </c>
      <c r="C3011" t="s">
        <v>481</v>
      </c>
      <c r="D3011">
        <v>1</v>
      </c>
      <c r="E3011" t="s">
        <v>208</v>
      </c>
      <c r="F3011">
        <v>18</v>
      </c>
      <c r="G3011" s="85">
        <v>5.4552649309332644</v>
      </c>
      <c r="H3011" s="85">
        <v>27483.452068491439</v>
      </c>
      <c r="I3011" s="85">
        <v>6023.7970253718286</v>
      </c>
      <c r="J3011" s="85">
        <v>149929.51225022663</v>
      </c>
      <c r="K3011" t="s">
        <v>492</v>
      </c>
    </row>
    <row r="3012" spans="2:11" x14ac:dyDescent="0.25">
      <c r="B3012">
        <v>2026</v>
      </c>
      <c r="C3012" t="s">
        <v>481</v>
      </c>
      <c r="D3012">
        <v>2</v>
      </c>
      <c r="E3012" t="s">
        <v>208</v>
      </c>
      <c r="F3012">
        <v>18</v>
      </c>
      <c r="G3012" s="85">
        <v>0</v>
      </c>
      <c r="H3012" s="85">
        <v>27483.452068491439</v>
      </c>
      <c r="I3012" s="85">
        <v>6023.7970253718286</v>
      </c>
      <c r="J3012" s="85">
        <v>0</v>
      </c>
      <c r="K3012" t="s">
        <v>492</v>
      </c>
    </row>
    <row r="3013" spans="2:11" x14ac:dyDescent="0.25">
      <c r="B3013">
        <v>2026</v>
      </c>
      <c r="C3013" t="s">
        <v>482</v>
      </c>
      <c r="D3013">
        <v>1</v>
      </c>
      <c r="E3013" t="s">
        <v>208</v>
      </c>
      <c r="F3013">
        <v>18</v>
      </c>
      <c r="G3013" s="85">
        <v>5.5181966719132571</v>
      </c>
      <c r="H3013" s="85">
        <v>27483.452068491439</v>
      </c>
      <c r="I3013" s="85">
        <v>6023.7970253718286</v>
      </c>
      <c r="J3013" s="85">
        <v>151659.09373703698</v>
      </c>
      <c r="K3013" t="s">
        <v>492</v>
      </c>
    </row>
    <row r="3014" spans="2:11" x14ac:dyDescent="0.25">
      <c r="B3014">
        <v>2026</v>
      </c>
      <c r="C3014" t="s">
        <v>482</v>
      </c>
      <c r="D3014">
        <v>2</v>
      </c>
      <c r="E3014" t="s">
        <v>208</v>
      </c>
      <c r="F3014">
        <v>18</v>
      </c>
      <c r="G3014" s="85">
        <v>0</v>
      </c>
      <c r="H3014" s="85">
        <v>27483.452068491439</v>
      </c>
      <c r="I3014" s="85">
        <v>6023.7970253718286</v>
      </c>
      <c r="J3014" s="85">
        <v>0</v>
      </c>
      <c r="K3014" t="s">
        <v>492</v>
      </c>
    </row>
    <row r="3015" spans="2:11" x14ac:dyDescent="0.25">
      <c r="B3015">
        <v>2026</v>
      </c>
      <c r="C3015" t="s">
        <v>483</v>
      </c>
      <c r="D3015">
        <v>1</v>
      </c>
      <c r="E3015" t="s">
        <v>208</v>
      </c>
      <c r="F3015">
        <v>18</v>
      </c>
      <c r="G3015" s="85">
        <v>5.5811284128932446</v>
      </c>
      <c r="H3015" s="85">
        <v>27483.452068491439</v>
      </c>
      <c r="I3015" s="85">
        <v>6023.7970253718286</v>
      </c>
      <c r="J3015" s="85">
        <v>153388.67522384718</v>
      </c>
      <c r="K3015" t="s">
        <v>492</v>
      </c>
    </row>
    <row r="3016" spans="2:11" x14ac:dyDescent="0.25">
      <c r="B3016">
        <v>2026</v>
      </c>
      <c r="C3016" t="s">
        <v>483</v>
      </c>
      <c r="D3016">
        <v>2</v>
      </c>
      <c r="E3016" t="s">
        <v>208</v>
      </c>
      <c r="F3016">
        <v>18</v>
      </c>
      <c r="G3016" s="85">
        <v>0</v>
      </c>
      <c r="H3016" s="85">
        <v>27483.452068491439</v>
      </c>
      <c r="I3016" s="85">
        <v>6023.7970253718286</v>
      </c>
      <c r="J3016" s="85">
        <v>0</v>
      </c>
      <c r="K3016" t="s">
        <v>492</v>
      </c>
    </row>
    <row r="3017" spans="2:11" x14ac:dyDescent="0.25">
      <c r="B3017">
        <v>2026</v>
      </c>
      <c r="C3017" t="s">
        <v>484</v>
      </c>
      <c r="D3017">
        <v>1</v>
      </c>
      <c r="E3017" t="s">
        <v>208</v>
      </c>
      <c r="F3017">
        <v>18</v>
      </c>
      <c r="G3017" s="85">
        <v>5.6440601538732382</v>
      </c>
      <c r="H3017" s="85">
        <v>27483.452068491439</v>
      </c>
      <c r="I3017" s="85">
        <v>6023.7970253718286</v>
      </c>
      <c r="J3017" s="85">
        <v>155118.25671065756</v>
      </c>
      <c r="K3017" t="s">
        <v>492</v>
      </c>
    </row>
    <row r="3018" spans="2:11" x14ac:dyDescent="0.25">
      <c r="B3018">
        <v>2026</v>
      </c>
      <c r="C3018" t="s">
        <v>484</v>
      </c>
      <c r="D3018">
        <v>2</v>
      </c>
      <c r="E3018" t="s">
        <v>208</v>
      </c>
      <c r="F3018">
        <v>18</v>
      </c>
      <c r="G3018" s="85">
        <v>0</v>
      </c>
      <c r="H3018" s="85">
        <v>27483.452068491439</v>
      </c>
      <c r="I3018" s="85">
        <v>6023.7970253718286</v>
      </c>
      <c r="J3018" s="85">
        <v>0</v>
      </c>
      <c r="K3018" t="s">
        <v>492</v>
      </c>
    </row>
    <row r="3019" spans="2:11" x14ac:dyDescent="0.25">
      <c r="B3019">
        <v>2026</v>
      </c>
      <c r="C3019" t="s">
        <v>485</v>
      </c>
      <c r="D3019">
        <v>1</v>
      </c>
      <c r="E3019" t="s">
        <v>208</v>
      </c>
      <c r="F3019">
        <v>18</v>
      </c>
      <c r="G3019" s="85">
        <v>5.7069918948532257</v>
      </c>
      <c r="H3019" s="85">
        <v>27483.452068491439</v>
      </c>
      <c r="I3019" s="85">
        <v>6023.7970253718286</v>
      </c>
      <c r="J3019" s="85">
        <v>156847.83819746776</v>
      </c>
      <c r="K3019" t="s">
        <v>492</v>
      </c>
    </row>
    <row r="3020" spans="2:11" x14ac:dyDescent="0.25">
      <c r="B3020">
        <v>2026</v>
      </c>
      <c r="C3020" t="s">
        <v>485</v>
      </c>
      <c r="D3020">
        <v>2</v>
      </c>
      <c r="E3020" t="s">
        <v>208</v>
      </c>
      <c r="F3020">
        <v>18</v>
      </c>
      <c r="G3020" s="85">
        <v>0</v>
      </c>
      <c r="H3020" s="85">
        <v>27483.452068491439</v>
      </c>
      <c r="I3020" s="85">
        <v>6023.7970253718286</v>
      </c>
      <c r="J3020" s="85">
        <v>0</v>
      </c>
      <c r="K3020" t="s">
        <v>492</v>
      </c>
    </row>
    <row r="3021" spans="2:11" x14ac:dyDescent="0.25">
      <c r="B3021">
        <v>2026</v>
      </c>
      <c r="C3021" t="s">
        <v>486</v>
      </c>
      <c r="D3021">
        <v>1</v>
      </c>
      <c r="E3021" t="s">
        <v>208</v>
      </c>
      <c r="F3021">
        <v>18</v>
      </c>
      <c r="G3021" s="85">
        <v>5.7699236358332184</v>
      </c>
      <c r="H3021" s="85">
        <v>27483.452068491439</v>
      </c>
      <c r="I3021" s="85">
        <v>6023.7970253718286</v>
      </c>
      <c r="J3021" s="85">
        <v>158577.41968427811</v>
      </c>
      <c r="K3021" t="s">
        <v>492</v>
      </c>
    </row>
    <row r="3022" spans="2:11" x14ac:dyDescent="0.25">
      <c r="B3022">
        <v>2026</v>
      </c>
      <c r="C3022" t="s">
        <v>486</v>
      </c>
      <c r="D3022">
        <v>2</v>
      </c>
      <c r="E3022" t="s">
        <v>208</v>
      </c>
      <c r="F3022">
        <v>18</v>
      </c>
      <c r="G3022" s="85">
        <v>0</v>
      </c>
      <c r="H3022" s="85">
        <v>27483.452068491439</v>
      </c>
      <c r="I3022" s="85">
        <v>6023.7970253718286</v>
      </c>
      <c r="J3022" s="85">
        <v>0</v>
      </c>
      <c r="K3022" t="s">
        <v>492</v>
      </c>
    </row>
    <row r="3023" spans="2:11" x14ac:dyDescent="0.25">
      <c r="B3023">
        <v>2026</v>
      </c>
      <c r="C3023" t="s">
        <v>487</v>
      </c>
      <c r="D3023">
        <v>1</v>
      </c>
      <c r="E3023" t="s">
        <v>208</v>
      </c>
      <c r="F3023">
        <v>18</v>
      </c>
      <c r="G3023" s="85">
        <v>5.8328553768132068</v>
      </c>
      <c r="H3023" s="85">
        <v>27483.452068491439</v>
      </c>
      <c r="I3023" s="85">
        <v>6023.7970253718286</v>
      </c>
      <c r="J3023" s="85">
        <v>160307.00117108834</v>
      </c>
      <c r="K3023" t="s">
        <v>492</v>
      </c>
    </row>
    <row r="3024" spans="2:11" x14ac:dyDescent="0.25">
      <c r="B3024">
        <v>2026</v>
      </c>
      <c r="C3024" t="s">
        <v>487</v>
      </c>
      <c r="D3024">
        <v>2</v>
      </c>
      <c r="E3024" t="s">
        <v>208</v>
      </c>
      <c r="F3024">
        <v>18</v>
      </c>
      <c r="G3024" s="85">
        <v>0</v>
      </c>
      <c r="H3024" s="85">
        <v>27483.452068491439</v>
      </c>
      <c r="I3024" s="85">
        <v>6023.7970253718286</v>
      </c>
      <c r="J3024" s="85">
        <v>0</v>
      </c>
      <c r="K3024" t="s">
        <v>492</v>
      </c>
    </row>
    <row r="3025" spans="2:11" x14ac:dyDescent="0.25">
      <c r="B3025">
        <v>2026</v>
      </c>
      <c r="C3025" t="s">
        <v>488</v>
      </c>
      <c r="D3025">
        <v>1</v>
      </c>
      <c r="E3025" t="s">
        <v>208</v>
      </c>
      <c r="F3025">
        <v>18</v>
      </c>
      <c r="G3025" s="85">
        <v>5.8957871177931978</v>
      </c>
      <c r="H3025" s="85">
        <v>27483.452068491439</v>
      </c>
      <c r="I3025" s="85">
        <v>6023.7970253718286</v>
      </c>
      <c r="J3025" s="85">
        <v>162036.58265789863</v>
      </c>
      <c r="K3025" t="s">
        <v>492</v>
      </c>
    </row>
    <row r="3026" spans="2:11" x14ac:dyDescent="0.25">
      <c r="B3026">
        <v>2026</v>
      </c>
      <c r="C3026" t="s">
        <v>488</v>
      </c>
      <c r="D3026">
        <v>2</v>
      </c>
      <c r="E3026" t="s">
        <v>208</v>
      </c>
      <c r="F3026">
        <v>18</v>
      </c>
      <c r="G3026" s="85">
        <v>0</v>
      </c>
      <c r="H3026" s="85">
        <v>27483.452068491439</v>
      </c>
      <c r="I3026" s="85">
        <v>6023.7970253718286</v>
      </c>
      <c r="J3026" s="85">
        <v>0</v>
      </c>
      <c r="K3026" t="s">
        <v>492</v>
      </c>
    </row>
    <row r="3027" spans="2:11" x14ac:dyDescent="0.25">
      <c r="B3027">
        <v>2026</v>
      </c>
      <c r="C3027" t="s">
        <v>489</v>
      </c>
      <c r="D3027">
        <v>1</v>
      </c>
      <c r="E3027" t="s">
        <v>208</v>
      </c>
      <c r="F3027">
        <v>18</v>
      </c>
      <c r="G3027" s="85">
        <v>5.958718858773187</v>
      </c>
      <c r="H3027" s="85">
        <v>27483.452068491439</v>
      </c>
      <c r="I3027" s="85">
        <v>6023.7970253718286</v>
      </c>
      <c r="J3027" s="85">
        <v>163766.16414470889</v>
      </c>
      <c r="K3027" t="s">
        <v>492</v>
      </c>
    </row>
    <row r="3028" spans="2:11" x14ac:dyDescent="0.25">
      <c r="B3028">
        <v>2026</v>
      </c>
      <c r="C3028" t="s">
        <v>489</v>
      </c>
      <c r="D3028">
        <v>2</v>
      </c>
      <c r="E3028" t="s">
        <v>208</v>
      </c>
      <c r="F3028">
        <v>18</v>
      </c>
      <c r="G3028" s="85">
        <v>0</v>
      </c>
      <c r="H3028" s="85">
        <v>27483.452068491439</v>
      </c>
      <c r="I3028" s="85">
        <v>6023.7970253718286</v>
      </c>
      <c r="J3028" s="85">
        <v>0</v>
      </c>
      <c r="K3028" t="s">
        <v>492</v>
      </c>
    </row>
    <row r="3029" spans="2:11" x14ac:dyDescent="0.25">
      <c r="B3029">
        <v>2026</v>
      </c>
      <c r="C3029" t="s">
        <v>490</v>
      </c>
      <c r="D3029">
        <v>1</v>
      </c>
      <c r="E3029" t="s">
        <v>208</v>
      </c>
      <c r="F3029">
        <v>18</v>
      </c>
      <c r="G3029" s="85">
        <v>6.0216505997531797</v>
      </c>
      <c r="H3029" s="85">
        <v>27483.452068491439</v>
      </c>
      <c r="I3029" s="85">
        <v>6023.7970253718286</v>
      </c>
      <c r="J3029" s="85">
        <v>165495.74563151924</v>
      </c>
      <c r="K3029" t="s">
        <v>492</v>
      </c>
    </row>
    <row r="3030" spans="2:11" x14ac:dyDescent="0.25">
      <c r="B3030">
        <v>2026</v>
      </c>
      <c r="C3030" t="s">
        <v>490</v>
      </c>
      <c r="D3030">
        <v>2</v>
      </c>
      <c r="E3030" t="s">
        <v>208</v>
      </c>
      <c r="F3030">
        <v>18</v>
      </c>
      <c r="G3030" s="85">
        <v>0</v>
      </c>
      <c r="H3030" s="85">
        <v>27483.452068491439</v>
      </c>
      <c r="I3030" s="85">
        <v>6023.7970253718286</v>
      </c>
      <c r="J3030" s="85">
        <v>0</v>
      </c>
      <c r="K3030" t="s">
        <v>492</v>
      </c>
    </row>
    <row r="3031" spans="2:11" x14ac:dyDescent="0.25">
      <c r="B3031">
        <v>2026</v>
      </c>
      <c r="C3031" t="s">
        <v>479</v>
      </c>
      <c r="D3031">
        <v>1</v>
      </c>
      <c r="E3031" t="s">
        <v>208</v>
      </c>
      <c r="F3031">
        <v>16</v>
      </c>
      <c r="G3031" s="85">
        <v>2.5139832010198293</v>
      </c>
      <c r="H3031" s="85">
        <v>27483.452068491439</v>
      </c>
      <c r="I3031" s="85">
        <v>6023.7970253718286</v>
      </c>
      <c r="J3031" s="85">
        <v>69092.936806221158</v>
      </c>
      <c r="K3031" t="s">
        <v>491</v>
      </c>
    </row>
    <row r="3032" spans="2:11" x14ac:dyDescent="0.25">
      <c r="B3032">
        <v>2026</v>
      </c>
      <c r="C3032" t="s">
        <v>479</v>
      </c>
      <c r="D3032">
        <v>2</v>
      </c>
      <c r="E3032" t="s">
        <v>208</v>
      </c>
      <c r="F3032">
        <v>16</v>
      </c>
      <c r="G3032" s="85">
        <v>0</v>
      </c>
      <c r="H3032" s="85">
        <v>27483.452068491439</v>
      </c>
      <c r="I3032" s="85">
        <v>6023.7970253718286</v>
      </c>
      <c r="J3032" s="85">
        <v>0</v>
      </c>
      <c r="K3032" t="s">
        <v>491</v>
      </c>
    </row>
    <row r="3033" spans="2:11" x14ac:dyDescent="0.25">
      <c r="B3033">
        <v>2026</v>
      </c>
      <c r="C3033" t="s">
        <v>480</v>
      </c>
      <c r="D3033">
        <v>1</v>
      </c>
      <c r="E3033" t="s">
        <v>208</v>
      </c>
      <c r="F3033">
        <v>16</v>
      </c>
      <c r="G3033" s="85">
        <v>2.5586559096692314</v>
      </c>
      <c r="H3033" s="85">
        <v>27483.452068491439</v>
      </c>
      <c r="I3033" s="85">
        <v>6023.7970253718286</v>
      </c>
      <c r="J3033" s="85">
        <v>70320.697053156677</v>
      </c>
      <c r="K3033" t="s">
        <v>491</v>
      </c>
    </row>
    <row r="3034" spans="2:11" x14ac:dyDescent="0.25">
      <c r="B3034">
        <v>2026</v>
      </c>
      <c r="C3034" t="s">
        <v>480</v>
      </c>
      <c r="D3034">
        <v>2</v>
      </c>
      <c r="E3034" t="s">
        <v>208</v>
      </c>
      <c r="F3034">
        <v>16</v>
      </c>
      <c r="G3034" s="85">
        <v>0</v>
      </c>
      <c r="H3034" s="85">
        <v>27483.452068491439</v>
      </c>
      <c r="I3034" s="85">
        <v>6023.7970253718286</v>
      </c>
      <c r="J3034" s="85">
        <v>0</v>
      </c>
      <c r="K3034" t="s">
        <v>491</v>
      </c>
    </row>
    <row r="3035" spans="2:11" x14ac:dyDescent="0.25">
      <c r="B3035">
        <v>2026</v>
      </c>
      <c r="C3035" t="s">
        <v>481</v>
      </c>
      <c r="D3035">
        <v>1</v>
      </c>
      <c r="E3035" t="s">
        <v>208</v>
      </c>
      <c r="F3035">
        <v>16</v>
      </c>
      <c r="G3035" s="85">
        <v>2.603328618318637</v>
      </c>
      <c r="H3035" s="85">
        <v>27483.452068491439</v>
      </c>
      <c r="I3035" s="85">
        <v>6023.7970253718286</v>
      </c>
      <c r="J3035" s="85">
        <v>71548.457300092297</v>
      </c>
      <c r="K3035" t="s">
        <v>491</v>
      </c>
    </row>
    <row r="3036" spans="2:11" x14ac:dyDescent="0.25">
      <c r="B3036">
        <v>2026</v>
      </c>
      <c r="C3036" t="s">
        <v>481</v>
      </c>
      <c r="D3036">
        <v>2</v>
      </c>
      <c r="E3036" t="s">
        <v>208</v>
      </c>
      <c r="F3036">
        <v>16</v>
      </c>
      <c r="G3036" s="85">
        <v>0</v>
      </c>
      <c r="H3036" s="85">
        <v>27483.452068491439</v>
      </c>
      <c r="I3036" s="85">
        <v>6023.7970253718286</v>
      </c>
      <c r="J3036" s="85">
        <v>0</v>
      </c>
      <c r="K3036" t="s">
        <v>491</v>
      </c>
    </row>
    <row r="3037" spans="2:11" x14ac:dyDescent="0.25">
      <c r="B3037">
        <v>2026</v>
      </c>
      <c r="C3037" t="s">
        <v>482</v>
      </c>
      <c r="D3037">
        <v>1</v>
      </c>
      <c r="E3037" t="s">
        <v>208</v>
      </c>
      <c r="F3037">
        <v>16</v>
      </c>
      <c r="G3037" s="85">
        <v>2.6480013269680396</v>
      </c>
      <c r="H3037" s="85">
        <v>27483.452068491439</v>
      </c>
      <c r="I3037" s="85">
        <v>6023.7970253718286</v>
      </c>
      <c r="J3037" s="85">
        <v>72776.217547027845</v>
      </c>
      <c r="K3037" t="s">
        <v>491</v>
      </c>
    </row>
    <row r="3038" spans="2:11" x14ac:dyDescent="0.25">
      <c r="B3038">
        <v>2026</v>
      </c>
      <c r="C3038" t="s">
        <v>482</v>
      </c>
      <c r="D3038">
        <v>2</v>
      </c>
      <c r="E3038" t="s">
        <v>208</v>
      </c>
      <c r="F3038">
        <v>16</v>
      </c>
      <c r="G3038" s="85">
        <v>0</v>
      </c>
      <c r="H3038" s="85">
        <v>27483.452068491439</v>
      </c>
      <c r="I3038" s="85">
        <v>6023.7970253718286</v>
      </c>
      <c r="J3038" s="85">
        <v>0</v>
      </c>
      <c r="K3038" t="s">
        <v>491</v>
      </c>
    </row>
    <row r="3039" spans="2:11" x14ac:dyDescent="0.25">
      <c r="B3039">
        <v>2026</v>
      </c>
      <c r="C3039" t="s">
        <v>483</v>
      </c>
      <c r="D3039">
        <v>1</v>
      </c>
      <c r="E3039" t="s">
        <v>208</v>
      </c>
      <c r="F3039">
        <v>16</v>
      </c>
      <c r="G3039" s="85">
        <v>2.6926740356174439</v>
      </c>
      <c r="H3039" s="85">
        <v>27483.452068491439</v>
      </c>
      <c r="I3039" s="85">
        <v>6023.7970253718286</v>
      </c>
      <c r="J3039" s="85">
        <v>74003.977793963422</v>
      </c>
      <c r="K3039" t="s">
        <v>491</v>
      </c>
    </row>
    <row r="3040" spans="2:11" x14ac:dyDescent="0.25">
      <c r="B3040">
        <v>2026</v>
      </c>
      <c r="C3040" t="s">
        <v>483</v>
      </c>
      <c r="D3040">
        <v>2</v>
      </c>
      <c r="E3040" t="s">
        <v>208</v>
      </c>
      <c r="F3040">
        <v>16</v>
      </c>
      <c r="G3040" s="85">
        <v>0</v>
      </c>
      <c r="H3040" s="85">
        <v>27483.452068491439</v>
      </c>
      <c r="I3040" s="85">
        <v>6023.7970253718286</v>
      </c>
      <c r="J3040" s="85">
        <v>0</v>
      </c>
      <c r="K3040" t="s">
        <v>491</v>
      </c>
    </row>
    <row r="3041" spans="2:11" x14ac:dyDescent="0.25">
      <c r="B3041">
        <v>2026</v>
      </c>
      <c r="C3041" t="s">
        <v>484</v>
      </c>
      <c r="D3041">
        <v>1</v>
      </c>
      <c r="E3041" t="s">
        <v>208</v>
      </c>
      <c r="F3041">
        <v>16</v>
      </c>
      <c r="G3041" s="85">
        <v>2.7373467442668469</v>
      </c>
      <c r="H3041" s="85">
        <v>27483.452068491439</v>
      </c>
      <c r="I3041" s="85">
        <v>6023.7970253718286</v>
      </c>
      <c r="J3041" s="85">
        <v>75231.738040898985</v>
      </c>
      <c r="K3041" t="s">
        <v>491</v>
      </c>
    </row>
    <row r="3042" spans="2:11" x14ac:dyDescent="0.25">
      <c r="B3042">
        <v>2026</v>
      </c>
      <c r="C3042" t="s">
        <v>484</v>
      </c>
      <c r="D3042">
        <v>2</v>
      </c>
      <c r="E3042" t="s">
        <v>208</v>
      </c>
      <c r="F3042">
        <v>16</v>
      </c>
      <c r="G3042" s="85">
        <v>0</v>
      </c>
      <c r="H3042" s="85">
        <v>27483.452068491439</v>
      </c>
      <c r="I3042" s="85">
        <v>6023.7970253718286</v>
      </c>
      <c r="J3042" s="85">
        <v>0</v>
      </c>
      <c r="K3042" t="s">
        <v>491</v>
      </c>
    </row>
    <row r="3043" spans="2:11" x14ac:dyDescent="0.25">
      <c r="B3043">
        <v>2026</v>
      </c>
      <c r="C3043" t="s">
        <v>485</v>
      </c>
      <c r="D3043">
        <v>1</v>
      </c>
      <c r="E3043" t="s">
        <v>208</v>
      </c>
      <c r="F3043">
        <v>16</v>
      </c>
      <c r="G3043" s="85">
        <v>2.7820194529162512</v>
      </c>
      <c r="H3043" s="85">
        <v>27483.452068491439</v>
      </c>
      <c r="I3043" s="85">
        <v>6023.7970253718286</v>
      </c>
      <c r="J3043" s="85">
        <v>76459.498287834562</v>
      </c>
      <c r="K3043" t="s">
        <v>491</v>
      </c>
    </row>
    <row r="3044" spans="2:11" x14ac:dyDescent="0.25">
      <c r="B3044">
        <v>2026</v>
      </c>
      <c r="C3044" t="s">
        <v>485</v>
      </c>
      <c r="D3044">
        <v>2</v>
      </c>
      <c r="E3044" t="s">
        <v>208</v>
      </c>
      <c r="F3044">
        <v>16</v>
      </c>
      <c r="G3044" s="85">
        <v>0</v>
      </c>
      <c r="H3044" s="85">
        <v>27483.452068491439</v>
      </c>
      <c r="I3044" s="85">
        <v>6023.7970253718286</v>
      </c>
      <c r="J3044" s="85">
        <v>0</v>
      </c>
      <c r="K3044" t="s">
        <v>491</v>
      </c>
    </row>
    <row r="3045" spans="2:11" x14ac:dyDescent="0.25">
      <c r="B3045">
        <v>2026</v>
      </c>
      <c r="C3045" t="s">
        <v>486</v>
      </c>
      <c r="D3045">
        <v>1</v>
      </c>
      <c r="E3045" t="s">
        <v>208</v>
      </c>
      <c r="F3045">
        <v>16</v>
      </c>
      <c r="G3045" s="85">
        <v>2.8266921615656542</v>
      </c>
      <c r="H3045" s="85">
        <v>27483.452068491439</v>
      </c>
      <c r="I3045" s="85">
        <v>6023.7970253718286</v>
      </c>
      <c r="J3045" s="85">
        <v>77687.25853477011</v>
      </c>
      <c r="K3045" t="s">
        <v>491</v>
      </c>
    </row>
    <row r="3046" spans="2:11" x14ac:dyDescent="0.25">
      <c r="B3046">
        <v>2026</v>
      </c>
      <c r="C3046" t="s">
        <v>486</v>
      </c>
      <c r="D3046">
        <v>2</v>
      </c>
      <c r="E3046" t="s">
        <v>208</v>
      </c>
      <c r="F3046">
        <v>16</v>
      </c>
      <c r="G3046" s="85">
        <v>0</v>
      </c>
      <c r="H3046" s="85">
        <v>27483.452068491439</v>
      </c>
      <c r="I3046" s="85">
        <v>6023.7970253718286</v>
      </c>
      <c r="J3046" s="85">
        <v>0</v>
      </c>
      <c r="K3046" t="s">
        <v>491</v>
      </c>
    </row>
    <row r="3047" spans="2:11" x14ac:dyDescent="0.25">
      <c r="B3047">
        <v>2026</v>
      </c>
      <c r="C3047" t="s">
        <v>487</v>
      </c>
      <c r="D3047">
        <v>1</v>
      </c>
      <c r="E3047" t="s">
        <v>208</v>
      </c>
      <c r="F3047">
        <v>16</v>
      </c>
      <c r="G3047" s="85">
        <v>2.8713648702150585</v>
      </c>
      <c r="H3047" s="85">
        <v>27483.452068491439</v>
      </c>
      <c r="I3047" s="85">
        <v>6023.7970253718286</v>
      </c>
      <c r="J3047" s="85">
        <v>78915.018781705701</v>
      </c>
      <c r="K3047" t="s">
        <v>491</v>
      </c>
    </row>
    <row r="3048" spans="2:11" x14ac:dyDescent="0.25">
      <c r="B3048">
        <v>2026</v>
      </c>
      <c r="C3048" t="s">
        <v>487</v>
      </c>
      <c r="D3048">
        <v>2</v>
      </c>
      <c r="E3048" t="s">
        <v>208</v>
      </c>
      <c r="F3048">
        <v>16</v>
      </c>
      <c r="G3048" s="85">
        <v>0</v>
      </c>
      <c r="H3048" s="85">
        <v>27483.452068491439</v>
      </c>
      <c r="I3048" s="85">
        <v>6023.7970253718286</v>
      </c>
      <c r="J3048" s="85">
        <v>0</v>
      </c>
      <c r="K3048" t="s">
        <v>491</v>
      </c>
    </row>
    <row r="3049" spans="2:11" x14ac:dyDescent="0.25">
      <c r="B3049">
        <v>2026</v>
      </c>
      <c r="C3049" t="s">
        <v>488</v>
      </c>
      <c r="D3049">
        <v>1</v>
      </c>
      <c r="E3049" t="s">
        <v>208</v>
      </c>
      <c r="F3049">
        <v>16</v>
      </c>
      <c r="G3049" s="85">
        <v>2.9160375788644619</v>
      </c>
      <c r="H3049" s="85">
        <v>27483.452068491439</v>
      </c>
      <c r="I3049" s="85">
        <v>6023.7970253718286</v>
      </c>
      <c r="J3049" s="85">
        <v>80142.779028641264</v>
      </c>
      <c r="K3049" t="s">
        <v>491</v>
      </c>
    </row>
    <row r="3050" spans="2:11" x14ac:dyDescent="0.25">
      <c r="B3050">
        <v>2026</v>
      </c>
      <c r="C3050" t="s">
        <v>488</v>
      </c>
      <c r="D3050">
        <v>2</v>
      </c>
      <c r="E3050" t="s">
        <v>208</v>
      </c>
      <c r="F3050">
        <v>16</v>
      </c>
      <c r="G3050" s="85">
        <v>0</v>
      </c>
      <c r="H3050" s="85">
        <v>27483.452068491439</v>
      </c>
      <c r="I3050" s="85">
        <v>6023.7970253718286</v>
      </c>
      <c r="J3050" s="85">
        <v>0</v>
      </c>
      <c r="K3050" t="s">
        <v>491</v>
      </c>
    </row>
    <row r="3051" spans="2:11" x14ac:dyDescent="0.25">
      <c r="B3051">
        <v>2026</v>
      </c>
      <c r="C3051" t="s">
        <v>489</v>
      </c>
      <c r="D3051">
        <v>1</v>
      </c>
      <c r="E3051" t="s">
        <v>208</v>
      </c>
      <c r="F3051">
        <v>16</v>
      </c>
      <c r="G3051" s="85">
        <v>2.9607102875138662</v>
      </c>
      <c r="H3051" s="85">
        <v>27483.452068491439</v>
      </c>
      <c r="I3051" s="85">
        <v>6023.7970253718286</v>
      </c>
      <c r="J3051" s="85">
        <v>81370.539275576855</v>
      </c>
      <c r="K3051" t="s">
        <v>491</v>
      </c>
    </row>
    <row r="3052" spans="2:11" x14ac:dyDescent="0.25">
      <c r="B3052">
        <v>2026</v>
      </c>
      <c r="C3052" t="s">
        <v>489</v>
      </c>
      <c r="D3052">
        <v>2</v>
      </c>
      <c r="E3052" t="s">
        <v>208</v>
      </c>
      <c r="F3052">
        <v>16</v>
      </c>
      <c r="G3052" s="85">
        <v>0</v>
      </c>
      <c r="H3052" s="85">
        <v>27483.452068491439</v>
      </c>
      <c r="I3052" s="85">
        <v>6023.7970253718286</v>
      </c>
      <c r="J3052" s="85">
        <v>0</v>
      </c>
      <c r="K3052" t="s">
        <v>491</v>
      </c>
    </row>
    <row r="3053" spans="2:11" x14ac:dyDescent="0.25">
      <c r="B3053">
        <v>2026</v>
      </c>
      <c r="C3053" t="s">
        <v>490</v>
      </c>
      <c r="D3053">
        <v>1</v>
      </c>
      <c r="E3053" t="s">
        <v>208</v>
      </c>
      <c r="F3053">
        <v>16</v>
      </c>
      <c r="G3053" s="85">
        <v>3.0053829961632692</v>
      </c>
      <c r="H3053" s="85">
        <v>27483.452068491439</v>
      </c>
      <c r="I3053" s="85">
        <v>6023.7970253718286</v>
      </c>
      <c r="J3053" s="85">
        <v>82598.299522512403</v>
      </c>
      <c r="K3053" t="s">
        <v>491</v>
      </c>
    </row>
    <row r="3054" spans="2:11" x14ac:dyDescent="0.25">
      <c r="B3054">
        <v>2026</v>
      </c>
      <c r="C3054" t="s">
        <v>490</v>
      </c>
      <c r="D3054">
        <v>2</v>
      </c>
      <c r="E3054" t="s">
        <v>208</v>
      </c>
      <c r="F3054">
        <v>16</v>
      </c>
      <c r="G3054" s="85">
        <v>0</v>
      </c>
      <c r="H3054" s="85">
        <v>27483.452068491439</v>
      </c>
      <c r="I3054" s="85">
        <v>6023.7970253718286</v>
      </c>
      <c r="J3054" s="85">
        <v>0</v>
      </c>
      <c r="K3054" t="s">
        <v>491</v>
      </c>
    </row>
    <row r="3055" spans="2:11" x14ac:dyDescent="0.25">
      <c r="B3055">
        <v>2026</v>
      </c>
      <c r="C3055" t="s">
        <v>479</v>
      </c>
      <c r="D3055">
        <v>1</v>
      </c>
      <c r="E3055" t="s">
        <v>185</v>
      </c>
      <c r="F3055">
        <v>17</v>
      </c>
      <c r="G3055" s="85">
        <v>2.9768366471157734</v>
      </c>
      <c r="H3055" s="85">
        <v>12076.490850376749</v>
      </c>
      <c r="I3055" s="85">
        <v>3366.157158234661</v>
      </c>
      <c r="J3055" s="85">
        <v>35949.74053195984</v>
      </c>
      <c r="K3055" t="s">
        <v>491</v>
      </c>
    </row>
    <row r="3056" spans="2:11" x14ac:dyDescent="0.25">
      <c r="B3056">
        <v>2026</v>
      </c>
      <c r="C3056" t="s">
        <v>479</v>
      </c>
      <c r="D3056">
        <v>2</v>
      </c>
      <c r="E3056" t="s">
        <v>185</v>
      </c>
      <c r="F3056">
        <v>17</v>
      </c>
      <c r="G3056" s="85">
        <v>3.0670438182404944</v>
      </c>
      <c r="H3056" s="85">
        <v>12076.490850376749</v>
      </c>
      <c r="I3056" s="85">
        <v>3366.157158234661</v>
      </c>
      <c r="J3056" s="85">
        <v>37039.126608685903</v>
      </c>
      <c r="K3056" t="s">
        <v>491</v>
      </c>
    </row>
    <row r="3057" spans="2:11" x14ac:dyDescent="0.25">
      <c r="B3057">
        <v>2026</v>
      </c>
      <c r="C3057" t="s">
        <v>480</v>
      </c>
      <c r="D3057">
        <v>1</v>
      </c>
      <c r="E3057" t="s">
        <v>185</v>
      </c>
      <c r="F3057">
        <v>17</v>
      </c>
      <c r="G3057" s="85">
        <v>3.238578293537981</v>
      </c>
      <c r="H3057" s="85">
        <v>12076.490850376749</v>
      </c>
      <c r="I3057" s="85">
        <v>3366.157158234661</v>
      </c>
      <c r="J3057" s="85">
        <v>39110.661130140172</v>
      </c>
      <c r="K3057" t="s">
        <v>491</v>
      </c>
    </row>
    <row r="3058" spans="2:11" x14ac:dyDescent="0.25">
      <c r="B3058">
        <v>2026</v>
      </c>
      <c r="C3058" t="s">
        <v>480</v>
      </c>
      <c r="D3058">
        <v>2</v>
      </c>
      <c r="E3058" t="s">
        <v>185</v>
      </c>
      <c r="F3058">
        <v>17</v>
      </c>
      <c r="G3058" s="85">
        <v>3.3367170297057989</v>
      </c>
      <c r="H3058" s="85">
        <v>12076.490850376749</v>
      </c>
      <c r="I3058" s="85">
        <v>3366.157158234661</v>
      </c>
      <c r="J3058" s="85">
        <v>40295.832679538362</v>
      </c>
      <c r="K3058" t="s">
        <v>491</v>
      </c>
    </row>
    <row r="3059" spans="2:11" x14ac:dyDescent="0.25">
      <c r="B3059">
        <v>2026</v>
      </c>
      <c r="C3059" t="s">
        <v>481</v>
      </c>
      <c r="D3059">
        <v>1</v>
      </c>
      <c r="E3059" t="s">
        <v>185</v>
      </c>
      <c r="F3059">
        <v>17</v>
      </c>
      <c r="G3059" s="85">
        <v>2.9863768121885634</v>
      </c>
      <c r="H3059" s="85">
        <v>12076.490850376749</v>
      </c>
      <c r="I3059" s="85">
        <v>3366.157158234661</v>
      </c>
      <c r="J3059" s="85">
        <v>36064.952248172471</v>
      </c>
      <c r="K3059" t="s">
        <v>491</v>
      </c>
    </row>
    <row r="3060" spans="2:11" x14ac:dyDescent="0.25">
      <c r="B3060">
        <v>2026</v>
      </c>
      <c r="C3060" t="s">
        <v>481</v>
      </c>
      <c r="D3060">
        <v>2</v>
      </c>
      <c r="E3060" t="s">
        <v>185</v>
      </c>
      <c r="F3060">
        <v>17</v>
      </c>
      <c r="G3060" s="85">
        <v>3.0768730792245806</v>
      </c>
      <c r="H3060" s="85">
        <v>12076.490850376749</v>
      </c>
      <c r="I3060" s="85">
        <v>3366.157158234661</v>
      </c>
      <c r="J3060" s="85">
        <v>37157.82958902618</v>
      </c>
      <c r="K3060" t="s">
        <v>491</v>
      </c>
    </row>
    <row r="3061" spans="2:11" x14ac:dyDescent="0.25">
      <c r="B3061">
        <v>2026</v>
      </c>
      <c r="C3061" t="s">
        <v>482</v>
      </c>
      <c r="D3061">
        <v>1</v>
      </c>
      <c r="E3061" t="s">
        <v>185</v>
      </c>
      <c r="F3061">
        <v>17</v>
      </c>
      <c r="G3061" s="85">
        <v>3.1951234171781446</v>
      </c>
      <c r="H3061" s="85">
        <v>12076.490850376749</v>
      </c>
      <c r="I3061" s="85">
        <v>3366.157158234661</v>
      </c>
      <c r="J3061" s="85">
        <v>38585.878713376354</v>
      </c>
      <c r="K3061" t="s">
        <v>491</v>
      </c>
    </row>
    <row r="3062" spans="2:11" x14ac:dyDescent="0.25">
      <c r="B3062">
        <v>2026</v>
      </c>
      <c r="C3062" t="s">
        <v>482</v>
      </c>
      <c r="D3062">
        <v>2</v>
      </c>
      <c r="E3062" t="s">
        <v>185</v>
      </c>
      <c r="F3062">
        <v>17</v>
      </c>
      <c r="G3062" s="85">
        <v>3.2919453389108155</v>
      </c>
      <c r="H3062" s="85">
        <v>12076.490850376749</v>
      </c>
      <c r="I3062" s="85">
        <v>3366.157158234661</v>
      </c>
      <c r="J3062" s="85">
        <v>39755.147765296853</v>
      </c>
      <c r="K3062" t="s">
        <v>491</v>
      </c>
    </row>
    <row r="3063" spans="2:11" x14ac:dyDescent="0.25">
      <c r="B3063">
        <v>2026</v>
      </c>
      <c r="C3063" t="s">
        <v>483</v>
      </c>
      <c r="D3063">
        <v>1</v>
      </c>
      <c r="E3063" t="s">
        <v>185</v>
      </c>
      <c r="F3063">
        <v>17</v>
      </c>
      <c r="G3063" s="85">
        <v>2.7033381633579774</v>
      </c>
      <c r="H3063" s="85">
        <v>12076.490850376749</v>
      </c>
      <c r="I3063" s="85">
        <v>3366.157158234661</v>
      </c>
      <c r="J3063" s="85">
        <v>32646.838595266901</v>
      </c>
      <c r="K3063" t="s">
        <v>491</v>
      </c>
    </row>
    <row r="3064" spans="2:11" x14ac:dyDescent="0.25">
      <c r="B3064">
        <v>2026</v>
      </c>
      <c r="C3064" t="s">
        <v>483</v>
      </c>
      <c r="D3064">
        <v>2</v>
      </c>
      <c r="E3064" t="s">
        <v>185</v>
      </c>
      <c r="F3064">
        <v>17</v>
      </c>
      <c r="G3064" s="85">
        <v>2.7852575016415528</v>
      </c>
      <c r="H3064" s="85">
        <v>12076.490850376749</v>
      </c>
      <c r="I3064" s="85">
        <v>3366.157158234661</v>
      </c>
      <c r="J3064" s="85">
        <v>33636.136734517415</v>
      </c>
      <c r="K3064" t="s">
        <v>491</v>
      </c>
    </row>
    <row r="3065" spans="2:11" x14ac:dyDescent="0.25">
      <c r="B3065">
        <v>2026</v>
      </c>
      <c r="C3065" t="s">
        <v>484</v>
      </c>
      <c r="D3065">
        <v>1</v>
      </c>
      <c r="E3065" t="s">
        <v>185</v>
      </c>
      <c r="F3065">
        <v>17</v>
      </c>
      <c r="G3065" s="85">
        <v>2.6830662046296467</v>
      </c>
      <c r="H3065" s="85">
        <v>12076.490850376749</v>
      </c>
      <c r="I3065" s="85">
        <v>3366.157158234661</v>
      </c>
      <c r="J3065" s="85">
        <v>32402.024471165001</v>
      </c>
      <c r="K3065" t="s">
        <v>491</v>
      </c>
    </row>
    <row r="3066" spans="2:11" x14ac:dyDescent="0.25">
      <c r="B3066">
        <v>2026</v>
      </c>
      <c r="C3066" t="s">
        <v>484</v>
      </c>
      <c r="D3066">
        <v>2</v>
      </c>
      <c r="E3066" t="s">
        <v>185</v>
      </c>
      <c r="F3066">
        <v>17</v>
      </c>
      <c r="G3066" s="85">
        <v>2.7643712411335759</v>
      </c>
      <c r="H3066" s="85">
        <v>12076.490850376749</v>
      </c>
      <c r="I3066" s="85">
        <v>3366.157158234661</v>
      </c>
      <c r="J3066" s="85">
        <v>33383.904000594244</v>
      </c>
      <c r="K3066" t="s">
        <v>491</v>
      </c>
    </row>
    <row r="3067" spans="2:11" x14ac:dyDescent="0.25">
      <c r="B3067">
        <v>2026</v>
      </c>
      <c r="C3067" t="s">
        <v>485</v>
      </c>
      <c r="D3067">
        <v>1</v>
      </c>
      <c r="E3067" t="s">
        <v>185</v>
      </c>
      <c r="F3067">
        <v>17</v>
      </c>
      <c r="G3067" s="85">
        <v>2.6960489021347258</v>
      </c>
      <c r="H3067" s="85">
        <v>12076.490850376749</v>
      </c>
      <c r="I3067" s="85">
        <v>3366.157158234661</v>
      </c>
      <c r="J3067" s="85">
        <v>32558.809898798296</v>
      </c>
      <c r="K3067" t="s">
        <v>491</v>
      </c>
    </row>
    <row r="3068" spans="2:11" x14ac:dyDescent="0.25">
      <c r="B3068">
        <v>2026</v>
      </c>
      <c r="C3068" t="s">
        <v>485</v>
      </c>
      <c r="D3068">
        <v>2</v>
      </c>
      <c r="E3068" t="s">
        <v>185</v>
      </c>
      <c r="F3068">
        <v>17</v>
      </c>
      <c r="G3068" s="85">
        <v>2.7777473537145663</v>
      </c>
      <c r="H3068" s="85">
        <v>12076.490850376749</v>
      </c>
      <c r="I3068" s="85">
        <v>3366.157158234661</v>
      </c>
      <c r="J3068" s="85">
        <v>33545.440501792189</v>
      </c>
      <c r="K3068" t="s">
        <v>491</v>
      </c>
    </row>
    <row r="3069" spans="2:11" x14ac:dyDescent="0.25">
      <c r="B3069">
        <v>2026</v>
      </c>
      <c r="C3069" t="s">
        <v>486</v>
      </c>
      <c r="D3069">
        <v>1</v>
      </c>
      <c r="E3069" t="s">
        <v>185</v>
      </c>
      <c r="F3069">
        <v>17</v>
      </c>
      <c r="G3069" s="85">
        <v>3.1450974418811493</v>
      </c>
      <c r="H3069" s="85">
        <v>12076.490850376749</v>
      </c>
      <c r="I3069" s="85">
        <v>3366.157158234661</v>
      </c>
      <c r="J3069" s="85">
        <v>37981.740480421016</v>
      </c>
      <c r="K3069" t="s">
        <v>491</v>
      </c>
    </row>
    <row r="3070" spans="2:11" x14ac:dyDescent="0.25">
      <c r="B3070">
        <v>2026</v>
      </c>
      <c r="C3070" t="s">
        <v>486</v>
      </c>
      <c r="D3070">
        <v>2</v>
      </c>
      <c r="E3070" t="s">
        <v>185</v>
      </c>
      <c r="F3070">
        <v>17</v>
      </c>
      <c r="G3070" s="85">
        <v>3.2404034249684575</v>
      </c>
      <c r="H3070" s="85">
        <v>12076.490850376749</v>
      </c>
      <c r="I3070" s="85">
        <v>3366.157158234661</v>
      </c>
      <c r="J3070" s="85">
        <v>39132.702313161055</v>
      </c>
      <c r="K3070" t="s">
        <v>491</v>
      </c>
    </row>
    <row r="3071" spans="2:11" x14ac:dyDescent="0.25">
      <c r="B3071">
        <v>2026</v>
      </c>
      <c r="C3071" t="s">
        <v>487</v>
      </c>
      <c r="D3071">
        <v>1</v>
      </c>
      <c r="E3071" t="s">
        <v>185</v>
      </c>
      <c r="F3071">
        <v>17</v>
      </c>
      <c r="G3071" s="85">
        <v>3.4068390883033559</v>
      </c>
      <c r="H3071" s="85">
        <v>12076.490850376749</v>
      </c>
      <c r="I3071" s="85">
        <v>3366.157158234661</v>
      </c>
      <c r="J3071" s="85">
        <v>41142.661078601341</v>
      </c>
      <c r="K3071" t="s">
        <v>491</v>
      </c>
    </row>
    <row r="3072" spans="2:11" x14ac:dyDescent="0.25">
      <c r="B3072">
        <v>2026</v>
      </c>
      <c r="C3072" t="s">
        <v>487</v>
      </c>
      <c r="D3072">
        <v>2</v>
      </c>
      <c r="E3072" t="s">
        <v>185</v>
      </c>
      <c r="F3072">
        <v>17</v>
      </c>
      <c r="G3072" s="85">
        <v>3.510076636433761</v>
      </c>
      <c r="H3072" s="85">
        <v>12076.490850376749</v>
      </c>
      <c r="I3072" s="85">
        <v>3366.157158234661</v>
      </c>
      <c r="J3072" s="85">
        <v>42389.408384013514</v>
      </c>
      <c r="K3072" t="s">
        <v>491</v>
      </c>
    </row>
    <row r="3073" spans="2:11" x14ac:dyDescent="0.25">
      <c r="B3073">
        <v>2026</v>
      </c>
      <c r="C3073" t="s">
        <v>488</v>
      </c>
      <c r="D3073">
        <v>1</v>
      </c>
      <c r="E3073" t="s">
        <v>185</v>
      </c>
      <c r="F3073">
        <v>17</v>
      </c>
      <c r="G3073" s="85">
        <v>3.1546376069539388</v>
      </c>
      <c r="H3073" s="85">
        <v>12076.490850376749</v>
      </c>
      <c r="I3073" s="85">
        <v>3366.157158234661</v>
      </c>
      <c r="J3073" s="85">
        <v>38096.952196633647</v>
      </c>
      <c r="K3073" t="s">
        <v>491</v>
      </c>
    </row>
    <row r="3074" spans="2:11" x14ac:dyDescent="0.25">
      <c r="B3074">
        <v>2026</v>
      </c>
      <c r="C3074" t="s">
        <v>488</v>
      </c>
      <c r="D3074">
        <v>2</v>
      </c>
      <c r="E3074" t="s">
        <v>185</v>
      </c>
      <c r="F3074">
        <v>17</v>
      </c>
      <c r="G3074" s="85">
        <v>3.2502326859525432</v>
      </c>
      <c r="H3074" s="85">
        <v>12076.490850376749</v>
      </c>
      <c r="I3074" s="85">
        <v>3366.157158234661</v>
      </c>
      <c r="J3074" s="85">
        <v>39251.405293501331</v>
      </c>
      <c r="K3074" t="s">
        <v>491</v>
      </c>
    </row>
    <row r="3075" spans="2:11" x14ac:dyDescent="0.25">
      <c r="B3075">
        <v>2026</v>
      </c>
      <c r="C3075" t="s">
        <v>489</v>
      </c>
      <c r="D3075">
        <v>1</v>
      </c>
      <c r="E3075" t="s">
        <v>185</v>
      </c>
      <c r="F3075">
        <v>17</v>
      </c>
      <c r="G3075" s="85">
        <v>3.3633842119435209</v>
      </c>
      <c r="H3075" s="85">
        <v>12076.490850376749</v>
      </c>
      <c r="I3075" s="85">
        <v>3366.157158234661</v>
      </c>
      <c r="J3075" s="85">
        <v>40617.878661837545</v>
      </c>
      <c r="K3075" t="s">
        <v>491</v>
      </c>
    </row>
    <row r="3076" spans="2:11" x14ac:dyDescent="0.25">
      <c r="B3076">
        <v>2026</v>
      </c>
      <c r="C3076" t="s">
        <v>489</v>
      </c>
      <c r="D3076">
        <v>2</v>
      </c>
      <c r="E3076" t="s">
        <v>185</v>
      </c>
      <c r="F3076">
        <v>17</v>
      </c>
      <c r="G3076" s="85">
        <v>3.465304945638779</v>
      </c>
      <c r="H3076" s="85">
        <v>12076.490850376749</v>
      </c>
      <c r="I3076" s="85">
        <v>3366.157158234661</v>
      </c>
      <c r="J3076" s="85">
        <v>41848.723469772012</v>
      </c>
      <c r="K3076" t="s">
        <v>491</v>
      </c>
    </row>
    <row r="3077" spans="2:11" x14ac:dyDescent="0.25">
      <c r="B3077">
        <v>2026</v>
      </c>
      <c r="C3077" t="s">
        <v>490</v>
      </c>
      <c r="D3077">
        <v>1</v>
      </c>
      <c r="E3077" t="s">
        <v>185</v>
      </c>
      <c r="F3077">
        <v>17</v>
      </c>
      <c r="G3077" s="85">
        <v>2.8715989581233532</v>
      </c>
      <c r="H3077" s="85">
        <v>12076.490850376749</v>
      </c>
      <c r="I3077" s="85">
        <v>3366.157158234661</v>
      </c>
      <c r="J3077" s="85">
        <v>34678.838543728081</v>
      </c>
      <c r="K3077" t="s">
        <v>491</v>
      </c>
    </row>
    <row r="3078" spans="2:11" x14ac:dyDescent="0.25">
      <c r="B3078">
        <v>2026</v>
      </c>
      <c r="C3078" t="s">
        <v>490</v>
      </c>
      <c r="D3078">
        <v>2</v>
      </c>
      <c r="E3078" t="s">
        <v>185</v>
      </c>
      <c r="F3078">
        <v>17</v>
      </c>
      <c r="G3078" s="85">
        <v>2.9586171083695159</v>
      </c>
      <c r="H3078" s="85">
        <v>12076.490850376749</v>
      </c>
      <c r="I3078" s="85">
        <v>3366.157158234661</v>
      </c>
      <c r="J3078" s="85">
        <v>35729.712438992574</v>
      </c>
      <c r="K3078" t="s">
        <v>491</v>
      </c>
    </row>
    <row r="3079" spans="2:11" x14ac:dyDescent="0.25">
      <c r="B3079">
        <v>2026</v>
      </c>
      <c r="C3079" t="s">
        <v>479</v>
      </c>
      <c r="D3079">
        <v>1</v>
      </c>
      <c r="E3079" t="s">
        <v>131</v>
      </c>
      <c r="F3079">
        <v>18</v>
      </c>
      <c r="G3079" s="85">
        <v>2.7353627749599543</v>
      </c>
      <c r="H3079" s="85">
        <v>9367.3143996013951</v>
      </c>
      <c r="I3079" s="85">
        <v>2655.2732104301613</v>
      </c>
      <c r="J3079" s="85">
        <v>25623.003110016009</v>
      </c>
      <c r="K3079" t="s">
        <v>492</v>
      </c>
    </row>
    <row r="3080" spans="2:11" x14ac:dyDescent="0.25">
      <c r="B3080">
        <v>2026</v>
      </c>
      <c r="C3080" t="s">
        <v>479</v>
      </c>
      <c r="D3080">
        <v>2</v>
      </c>
      <c r="E3080" t="s">
        <v>131</v>
      </c>
      <c r="F3080">
        <v>18</v>
      </c>
      <c r="G3080" s="85">
        <v>0</v>
      </c>
      <c r="H3080" s="85">
        <v>9367.3143996013951</v>
      </c>
      <c r="I3080" s="85">
        <v>2655.2732104301613</v>
      </c>
      <c r="J3080" s="85">
        <v>0</v>
      </c>
      <c r="K3080" t="s">
        <v>492</v>
      </c>
    </row>
    <row r="3081" spans="2:11" x14ac:dyDescent="0.25">
      <c r="B3081">
        <v>2026</v>
      </c>
      <c r="C3081" t="s">
        <v>480</v>
      </c>
      <c r="D3081">
        <v>1</v>
      </c>
      <c r="E3081" t="s">
        <v>131</v>
      </c>
      <c r="F3081">
        <v>18</v>
      </c>
      <c r="G3081" s="85">
        <v>2.7061606032517371</v>
      </c>
      <c r="H3081" s="85">
        <v>9367.3143996013951</v>
      </c>
      <c r="I3081" s="85">
        <v>2655.2732104301613</v>
      </c>
      <c r="J3081" s="85">
        <v>25349.457186473996</v>
      </c>
      <c r="K3081" t="s">
        <v>492</v>
      </c>
    </row>
    <row r="3082" spans="2:11" x14ac:dyDescent="0.25">
      <c r="B3082">
        <v>2026</v>
      </c>
      <c r="C3082" t="s">
        <v>480</v>
      </c>
      <c r="D3082">
        <v>2</v>
      </c>
      <c r="E3082" t="s">
        <v>131</v>
      </c>
      <c r="F3082">
        <v>18</v>
      </c>
      <c r="G3082" s="85">
        <v>0</v>
      </c>
      <c r="H3082" s="85">
        <v>9367.3143996013951</v>
      </c>
      <c r="I3082" s="85">
        <v>2655.2732104301613</v>
      </c>
      <c r="J3082" s="85">
        <v>0</v>
      </c>
      <c r="K3082" t="s">
        <v>492</v>
      </c>
    </row>
    <row r="3083" spans="2:11" x14ac:dyDescent="0.25">
      <c r="B3083">
        <v>2026</v>
      </c>
      <c r="C3083" t="s">
        <v>481</v>
      </c>
      <c r="D3083">
        <v>1</v>
      </c>
      <c r="E3083" t="s">
        <v>131</v>
      </c>
      <c r="F3083">
        <v>18</v>
      </c>
      <c r="G3083" s="85">
        <v>2.6769584315435293</v>
      </c>
      <c r="H3083" s="85">
        <v>9367.3143996013951</v>
      </c>
      <c r="I3083" s="85">
        <v>2655.2732104301613</v>
      </c>
      <c r="J3083" s="85">
        <v>25075.911262932066</v>
      </c>
      <c r="K3083" t="s">
        <v>492</v>
      </c>
    </row>
    <row r="3084" spans="2:11" x14ac:dyDescent="0.25">
      <c r="B3084">
        <v>2026</v>
      </c>
      <c r="C3084" t="s">
        <v>481</v>
      </c>
      <c r="D3084">
        <v>2</v>
      </c>
      <c r="E3084" t="s">
        <v>131</v>
      </c>
      <c r="F3084">
        <v>18</v>
      </c>
      <c r="G3084" s="85">
        <v>0</v>
      </c>
      <c r="H3084" s="85">
        <v>9367.3143996013951</v>
      </c>
      <c r="I3084" s="85">
        <v>2655.2732104301613</v>
      </c>
      <c r="J3084" s="85">
        <v>0</v>
      </c>
      <c r="K3084" t="s">
        <v>492</v>
      </c>
    </row>
    <row r="3085" spans="2:11" x14ac:dyDescent="0.25">
      <c r="B3085">
        <v>2026</v>
      </c>
      <c r="C3085" t="s">
        <v>482</v>
      </c>
      <c r="D3085">
        <v>1</v>
      </c>
      <c r="E3085" t="s">
        <v>131</v>
      </c>
      <c r="F3085">
        <v>18</v>
      </c>
      <c r="G3085" s="85">
        <v>2.6477562598353126</v>
      </c>
      <c r="H3085" s="85">
        <v>9367.3143996013951</v>
      </c>
      <c r="I3085" s="85">
        <v>2655.2732104301613</v>
      </c>
      <c r="J3085" s="85">
        <v>24802.365339390057</v>
      </c>
      <c r="K3085" t="s">
        <v>492</v>
      </c>
    </row>
    <row r="3086" spans="2:11" x14ac:dyDescent="0.25">
      <c r="B3086">
        <v>2026</v>
      </c>
      <c r="C3086" t="s">
        <v>482</v>
      </c>
      <c r="D3086">
        <v>2</v>
      </c>
      <c r="E3086" t="s">
        <v>131</v>
      </c>
      <c r="F3086">
        <v>18</v>
      </c>
      <c r="G3086" s="85">
        <v>0</v>
      </c>
      <c r="H3086" s="85">
        <v>9367.3143996013951</v>
      </c>
      <c r="I3086" s="85">
        <v>2655.2732104301613</v>
      </c>
      <c r="J3086" s="85">
        <v>0</v>
      </c>
      <c r="K3086" t="s">
        <v>492</v>
      </c>
    </row>
    <row r="3087" spans="2:11" x14ac:dyDescent="0.25">
      <c r="B3087">
        <v>2026</v>
      </c>
      <c r="C3087" t="s">
        <v>483</v>
      </c>
      <c r="D3087">
        <v>1</v>
      </c>
      <c r="E3087" t="s">
        <v>131</v>
      </c>
      <c r="F3087">
        <v>18</v>
      </c>
      <c r="G3087" s="85">
        <v>2.6185540881271043</v>
      </c>
      <c r="H3087" s="85">
        <v>9367.3143996013951</v>
      </c>
      <c r="I3087" s="85">
        <v>2655.2732104301613</v>
      </c>
      <c r="J3087" s="85">
        <v>24528.819415848124</v>
      </c>
      <c r="K3087" t="s">
        <v>492</v>
      </c>
    </row>
    <row r="3088" spans="2:11" x14ac:dyDescent="0.25">
      <c r="B3088">
        <v>2026</v>
      </c>
      <c r="C3088" t="s">
        <v>483</v>
      </c>
      <c r="D3088">
        <v>2</v>
      </c>
      <c r="E3088" t="s">
        <v>131</v>
      </c>
      <c r="F3088">
        <v>18</v>
      </c>
      <c r="G3088" s="85">
        <v>0</v>
      </c>
      <c r="H3088" s="85">
        <v>9367.3143996013951</v>
      </c>
      <c r="I3088" s="85">
        <v>2655.2732104301613</v>
      </c>
      <c r="J3088" s="85">
        <v>0</v>
      </c>
      <c r="K3088" t="s">
        <v>492</v>
      </c>
    </row>
    <row r="3089" spans="2:11" x14ac:dyDescent="0.25">
      <c r="B3089">
        <v>2026</v>
      </c>
      <c r="C3089" t="s">
        <v>484</v>
      </c>
      <c r="D3089">
        <v>1</v>
      </c>
      <c r="E3089" t="s">
        <v>131</v>
      </c>
      <c r="F3089">
        <v>18</v>
      </c>
      <c r="G3089" s="85">
        <v>2.5893519164188872</v>
      </c>
      <c r="H3089" s="85">
        <v>9367.3143996013951</v>
      </c>
      <c r="I3089" s="85">
        <v>2655.2732104301613</v>
      </c>
      <c r="J3089" s="85">
        <v>24255.273492306111</v>
      </c>
      <c r="K3089" t="s">
        <v>492</v>
      </c>
    </row>
    <row r="3090" spans="2:11" x14ac:dyDescent="0.25">
      <c r="B3090">
        <v>2026</v>
      </c>
      <c r="C3090" t="s">
        <v>484</v>
      </c>
      <c r="D3090">
        <v>2</v>
      </c>
      <c r="E3090" t="s">
        <v>131</v>
      </c>
      <c r="F3090">
        <v>18</v>
      </c>
      <c r="G3090" s="85">
        <v>0</v>
      </c>
      <c r="H3090" s="85">
        <v>9367.3143996013951</v>
      </c>
      <c r="I3090" s="85">
        <v>2655.2732104301613</v>
      </c>
      <c r="J3090" s="85">
        <v>0</v>
      </c>
      <c r="K3090" t="s">
        <v>492</v>
      </c>
    </row>
    <row r="3091" spans="2:11" x14ac:dyDescent="0.25">
      <c r="B3091">
        <v>2026</v>
      </c>
      <c r="C3091" t="s">
        <v>485</v>
      </c>
      <c r="D3091">
        <v>1</v>
      </c>
      <c r="E3091" t="s">
        <v>131</v>
      </c>
      <c r="F3091">
        <v>18</v>
      </c>
      <c r="G3091" s="85">
        <v>2.5601497447106798</v>
      </c>
      <c r="H3091" s="85">
        <v>9367.3143996013951</v>
      </c>
      <c r="I3091" s="85">
        <v>2655.2732104301613</v>
      </c>
      <c r="J3091" s="85">
        <v>23981.727568764185</v>
      </c>
      <c r="K3091" t="s">
        <v>492</v>
      </c>
    </row>
    <row r="3092" spans="2:11" x14ac:dyDescent="0.25">
      <c r="B3092">
        <v>2026</v>
      </c>
      <c r="C3092" t="s">
        <v>485</v>
      </c>
      <c r="D3092">
        <v>2</v>
      </c>
      <c r="E3092" t="s">
        <v>131</v>
      </c>
      <c r="F3092">
        <v>18</v>
      </c>
      <c r="G3092" s="85">
        <v>0</v>
      </c>
      <c r="H3092" s="85">
        <v>9367.3143996013951</v>
      </c>
      <c r="I3092" s="85">
        <v>2655.2732104301613</v>
      </c>
      <c r="J3092" s="85">
        <v>0</v>
      </c>
      <c r="K3092" t="s">
        <v>492</v>
      </c>
    </row>
    <row r="3093" spans="2:11" x14ac:dyDescent="0.25">
      <c r="B3093">
        <v>2026</v>
      </c>
      <c r="C3093" t="s">
        <v>486</v>
      </c>
      <c r="D3093">
        <v>1</v>
      </c>
      <c r="E3093" t="s">
        <v>131</v>
      </c>
      <c r="F3093">
        <v>18</v>
      </c>
      <c r="G3093" s="85">
        <v>2.5309475730024622</v>
      </c>
      <c r="H3093" s="85">
        <v>9367.3143996013951</v>
      </c>
      <c r="I3093" s="85">
        <v>2655.2732104301613</v>
      </c>
      <c r="J3093" s="85">
        <v>23708.181645222168</v>
      </c>
      <c r="K3093" t="s">
        <v>492</v>
      </c>
    </row>
    <row r="3094" spans="2:11" x14ac:dyDescent="0.25">
      <c r="B3094">
        <v>2026</v>
      </c>
      <c r="C3094" t="s">
        <v>486</v>
      </c>
      <c r="D3094">
        <v>2</v>
      </c>
      <c r="E3094" t="s">
        <v>131</v>
      </c>
      <c r="F3094">
        <v>18</v>
      </c>
      <c r="G3094" s="85">
        <v>0</v>
      </c>
      <c r="H3094" s="85">
        <v>9367.3143996013951</v>
      </c>
      <c r="I3094" s="85">
        <v>2655.2732104301613</v>
      </c>
      <c r="J3094" s="85">
        <v>0</v>
      </c>
      <c r="K3094" t="s">
        <v>492</v>
      </c>
    </row>
    <row r="3095" spans="2:11" x14ac:dyDescent="0.25">
      <c r="B3095">
        <v>2026</v>
      </c>
      <c r="C3095" t="s">
        <v>487</v>
      </c>
      <c r="D3095">
        <v>1</v>
      </c>
      <c r="E3095" t="s">
        <v>131</v>
      </c>
      <c r="F3095">
        <v>18</v>
      </c>
      <c r="G3095" s="85">
        <v>2.5017454012942544</v>
      </c>
      <c r="H3095" s="85">
        <v>9367.3143996013951</v>
      </c>
      <c r="I3095" s="85">
        <v>2655.2732104301613</v>
      </c>
      <c r="J3095" s="85">
        <v>23434.635721680239</v>
      </c>
      <c r="K3095" t="s">
        <v>492</v>
      </c>
    </row>
    <row r="3096" spans="2:11" x14ac:dyDescent="0.25">
      <c r="B3096">
        <v>2026</v>
      </c>
      <c r="C3096" t="s">
        <v>487</v>
      </c>
      <c r="D3096">
        <v>2</v>
      </c>
      <c r="E3096" t="s">
        <v>131</v>
      </c>
      <c r="F3096">
        <v>18</v>
      </c>
      <c r="G3096" s="85">
        <v>0</v>
      </c>
      <c r="H3096" s="85">
        <v>9367.3143996013951</v>
      </c>
      <c r="I3096" s="85">
        <v>2655.2732104301613</v>
      </c>
      <c r="J3096" s="85">
        <v>0</v>
      </c>
      <c r="K3096" t="s">
        <v>492</v>
      </c>
    </row>
    <row r="3097" spans="2:11" x14ac:dyDescent="0.25">
      <c r="B3097">
        <v>2026</v>
      </c>
      <c r="C3097" t="s">
        <v>488</v>
      </c>
      <c r="D3097">
        <v>1</v>
      </c>
      <c r="E3097" t="s">
        <v>131</v>
      </c>
      <c r="F3097">
        <v>18</v>
      </c>
      <c r="G3097" s="85">
        <v>2.4725432295860377</v>
      </c>
      <c r="H3097" s="85">
        <v>9367.3143996013951</v>
      </c>
      <c r="I3097" s="85">
        <v>2655.2732104301613</v>
      </c>
      <c r="J3097" s="85">
        <v>23161.08979813823</v>
      </c>
      <c r="K3097" t="s">
        <v>492</v>
      </c>
    </row>
    <row r="3098" spans="2:11" x14ac:dyDescent="0.25">
      <c r="B3098">
        <v>2026</v>
      </c>
      <c r="C3098" t="s">
        <v>488</v>
      </c>
      <c r="D3098">
        <v>2</v>
      </c>
      <c r="E3098" t="s">
        <v>131</v>
      </c>
      <c r="F3098">
        <v>18</v>
      </c>
      <c r="G3098" s="85">
        <v>0</v>
      </c>
      <c r="H3098" s="85">
        <v>9367.3143996013951</v>
      </c>
      <c r="I3098" s="85">
        <v>2655.2732104301613</v>
      </c>
      <c r="J3098" s="85">
        <v>0</v>
      </c>
      <c r="K3098" t="s">
        <v>492</v>
      </c>
    </row>
    <row r="3099" spans="2:11" x14ac:dyDescent="0.25">
      <c r="B3099">
        <v>2026</v>
      </c>
      <c r="C3099" t="s">
        <v>489</v>
      </c>
      <c r="D3099">
        <v>1</v>
      </c>
      <c r="E3099" t="s">
        <v>131</v>
      </c>
      <c r="F3099">
        <v>18</v>
      </c>
      <c r="G3099" s="85">
        <v>2.4433410578778294</v>
      </c>
      <c r="H3099" s="85">
        <v>9367.3143996013951</v>
      </c>
      <c r="I3099" s="85">
        <v>2655.2732104301613</v>
      </c>
      <c r="J3099" s="85">
        <v>22887.543874596297</v>
      </c>
      <c r="K3099" t="s">
        <v>492</v>
      </c>
    </row>
    <row r="3100" spans="2:11" x14ac:dyDescent="0.25">
      <c r="B3100">
        <v>2026</v>
      </c>
      <c r="C3100" t="s">
        <v>489</v>
      </c>
      <c r="D3100">
        <v>2</v>
      </c>
      <c r="E3100" t="s">
        <v>131</v>
      </c>
      <c r="F3100">
        <v>18</v>
      </c>
      <c r="G3100" s="85">
        <v>0</v>
      </c>
      <c r="H3100" s="85">
        <v>9367.3143996013951</v>
      </c>
      <c r="I3100" s="85">
        <v>2655.2732104301613</v>
      </c>
      <c r="J3100" s="85">
        <v>0</v>
      </c>
      <c r="K3100" t="s">
        <v>492</v>
      </c>
    </row>
    <row r="3101" spans="2:11" x14ac:dyDescent="0.25">
      <c r="B3101">
        <v>2026</v>
      </c>
      <c r="C3101" t="s">
        <v>490</v>
      </c>
      <c r="D3101">
        <v>1</v>
      </c>
      <c r="E3101" t="s">
        <v>131</v>
      </c>
      <c r="F3101">
        <v>18</v>
      </c>
      <c r="G3101" s="85">
        <v>2.4141388861696123</v>
      </c>
      <c r="H3101" s="85">
        <v>9367.3143996013951</v>
      </c>
      <c r="I3101" s="85">
        <v>2655.2732104301613</v>
      </c>
      <c r="J3101" s="85">
        <v>22613.997951054283</v>
      </c>
      <c r="K3101" t="s">
        <v>492</v>
      </c>
    </row>
    <row r="3102" spans="2:11" x14ac:dyDescent="0.25">
      <c r="B3102">
        <v>2026</v>
      </c>
      <c r="C3102" t="s">
        <v>490</v>
      </c>
      <c r="D3102">
        <v>2</v>
      </c>
      <c r="E3102" t="s">
        <v>131</v>
      </c>
      <c r="F3102">
        <v>18</v>
      </c>
      <c r="G3102" s="85">
        <v>0</v>
      </c>
      <c r="H3102" s="85">
        <v>9367.3143996013951</v>
      </c>
      <c r="I3102" s="85">
        <v>2655.2732104301613</v>
      </c>
      <c r="J3102" s="85">
        <v>0</v>
      </c>
      <c r="K3102" t="s">
        <v>492</v>
      </c>
    </row>
    <row r="3103" spans="2:11" x14ac:dyDescent="0.25">
      <c r="B3103">
        <v>2026</v>
      </c>
      <c r="C3103" t="s">
        <v>479</v>
      </c>
      <c r="D3103">
        <v>1</v>
      </c>
      <c r="E3103" t="s">
        <v>208</v>
      </c>
      <c r="F3103">
        <v>7</v>
      </c>
      <c r="G3103" s="85">
        <v>1.8760421591624117</v>
      </c>
      <c r="H3103" s="85">
        <v>27483.452068491439</v>
      </c>
      <c r="I3103" s="85">
        <v>6023.7970253718286</v>
      </c>
      <c r="J3103" s="85">
        <v>51560.11475980933</v>
      </c>
      <c r="K3103" t="s">
        <v>491</v>
      </c>
    </row>
    <row r="3104" spans="2:11" x14ac:dyDescent="0.25">
      <c r="B3104">
        <v>2026</v>
      </c>
      <c r="C3104" t="s">
        <v>479</v>
      </c>
      <c r="D3104">
        <v>2</v>
      </c>
      <c r="E3104" t="s">
        <v>208</v>
      </c>
      <c r="F3104">
        <v>7</v>
      </c>
      <c r="G3104" s="85">
        <v>0</v>
      </c>
      <c r="H3104" s="85">
        <v>27483.452068491439</v>
      </c>
      <c r="I3104" s="85">
        <v>6023.7970253718286</v>
      </c>
      <c r="J3104" s="85">
        <v>0</v>
      </c>
      <c r="K3104" t="s">
        <v>491</v>
      </c>
    </row>
    <row r="3105" spans="2:11" x14ac:dyDescent="0.25">
      <c r="B3105">
        <v>2026</v>
      </c>
      <c r="C3105" t="s">
        <v>480</v>
      </c>
      <c r="D3105">
        <v>1</v>
      </c>
      <c r="E3105" t="s">
        <v>208</v>
      </c>
      <c r="F3105">
        <v>7</v>
      </c>
      <c r="G3105" s="85">
        <v>1.8853607480588714</v>
      </c>
      <c r="H3105" s="85">
        <v>27483.452068491439</v>
      </c>
      <c r="I3105" s="85">
        <v>6023.7970253718286</v>
      </c>
      <c r="J3105" s="85">
        <v>51816.221751091158</v>
      </c>
      <c r="K3105" t="s">
        <v>491</v>
      </c>
    </row>
    <row r="3106" spans="2:11" x14ac:dyDescent="0.25">
      <c r="B3106">
        <v>2026</v>
      </c>
      <c r="C3106" t="s">
        <v>480</v>
      </c>
      <c r="D3106">
        <v>2</v>
      </c>
      <c r="E3106" t="s">
        <v>208</v>
      </c>
      <c r="F3106">
        <v>7</v>
      </c>
      <c r="G3106" s="85">
        <v>0</v>
      </c>
      <c r="H3106" s="85">
        <v>27483.452068491439</v>
      </c>
      <c r="I3106" s="85">
        <v>6023.7970253718286</v>
      </c>
      <c r="J3106" s="85">
        <v>0</v>
      </c>
      <c r="K3106" t="s">
        <v>491</v>
      </c>
    </row>
    <row r="3107" spans="2:11" x14ac:dyDescent="0.25">
      <c r="B3107">
        <v>2026</v>
      </c>
      <c r="C3107" t="s">
        <v>481</v>
      </c>
      <c r="D3107">
        <v>1</v>
      </c>
      <c r="E3107" t="s">
        <v>208</v>
      </c>
      <c r="F3107">
        <v>7</v>
      </c>
      <c r="G3107" s="85">
        <v>1.8946793369553423</v>
      </c>
      <c r="H3107" s="85">
        <v>27483.452068491439</v>
      </c>
      <c r="I3107" s="85">
        <v>6023.7970253718286</v>
      </c>
      <c r="J3107" s="85">
        <v>52072.328742373291</v>
      </c>
      <c r="K3107" t="s">
        <v>491</v>
      </c>
    </row>
    <row r="3108" spans="2:11" x14ac:dyDescent="0.25">
      <c r="B3108">
        <v>2026</v>
      </c>
      <c r="C3108" t="s">
        <v>481</v>
      </c>
      <c r="D3108">
        <v>2</v>
      </c>
      <c r="E3108" t="s">
        <v>208</v>
      </c>
      <c r="F3108">
        <v>7</v>
      </c>
      <c r="G3108" s="85">
        <v>0</v>
      </c>
      <c r="H3108" s="85">
        <v>27483.452068491439</v>
      </c>
      <c r="I3108" s="85">
        <v>6023.7970253718286</v>
      </c>
      <c r="J3108" s="85">
        <v>0</v>
      </c>
      <c r="K3108" t="s">
        <v>491</v>
      </c>
    </row>
    <row r="3109" spans="2:11" x14ac:dyDescent="0.25">
      <c r="B3109">
        <v>2026</v>
      </c>
      <c r="C3109" t="s">
        <v>482</v>
      </c>
      <c r="D3109">
        <v>1</v>
      </c>
      <c r="E3109" t="s">
        <v>208</v>
      </c>
      <c r="F3109">
        <v>7</v>
      </c>
      <c r="G3109" s="85">
        <v>1.9039979258518021</v>
      </c>
      <c r="H3109" s="85">
        <v>27483.452068491439</v>
      </c>
      <c r="I3109" s="85">
        <v>6023.7970253718286</v>
      </c>
      <c r="J3109" s="85">
        <v>52328.435733655118</v>
      </c>
      <c r="K3109" t="s">
        <v>491</v>
      </c>
    </row>
    <row r="3110" spans="2:11" x14ac:dyDescent="0.25">
      <c r="B3110">
        <v>2026</v>
      </c>
      <c r="C3110" t="s">
        <v>482</v>
      </c>
      <c r="D3110">
        <v>2</v>
      </c>
      <c r="E3110" t="s">
        <v>208</v>
      </c>
      <c r="F3110">
        <v>7</v>
      </c>
      <c r="G3110" s="85">
        <v>0</v>
      </c>
      <c r="H3110" s="85">
        <v>27483.452068491439</v>
      </c>
      <c r="I3110" s="85">
        <v>6023.7970253718286</v>
      </c>
      <c r="J3110" s="85">
        <v>0</v>
      </c>
      <c r="K3110" t="s">
        <v>491</v>
      </c>
    </row>
    <row r="3111" spans="2:11" x14ac:dyDescent="0.25">
      <c r="B3111">
        <v>2026</v>
      </c>
      <c r="C3111" t="s">
        <v>483</v>
      </c>
      <c r="D3111">
        <v>1</v>
      </c>
      <c r="E3111" t="s">
        <v>208</v>
      </c>
      <c r="F3111">
        <v>7</v>
      </c>
      <c r="G3111" s="85">
        <v>1.9133165147482729</v>
      </c>
      <c r="H3111" s="85">
        <v>27483.452068491439</v>
      </c>
      <c r="I3111" s="85">
        <v>6023.7970253718286</v>
      </c>
      <c r="J3111" s="85">
        <v>52584.542724937251</v>
      </c>
      <c r="K3111" t="s">
        <v>491</v>
      </c>
    </row>
    <row r="3112" spans="2:11" x14ac:dyDescent="0.25">
      <c r="B3112">
        <v>2026</v>
      </c>
      <c r="C3112" t="s">
        <v>483</v>
      </c>
      <c r="D3112">
        <v>2</v>
      </c>
      <c r="E3112" t="s">
        <v>208</v>
      </c>
      <c r="F3112">
        <v>7</v>
      </c>
      <c r="G3112" s="85">
        <v>0</v>
      </c>
      <c r="H3112" s="85">
        <v>27483.452068491439</v>
      </c>
      <c r="I3112" s="85">
        <v>6023.7970253718286</v>
      </c>
      <c r="J3112" s="85">
        <v>0</v>
      </c>
      <c r="K3112" t="s">
        <v>491</v>
      </c>
    </row>
    <row r="3113" spans="2:11" x14ac:dyDescent="0.25">
      <c r="B3113">
        <v>2026</v>
      </c>
      <c r="C3113" t="s">
        <v>484</v>
      </c>
      <c r="D3113">
        <v>1</v>
      </c>
      <c r="E3113" t="s">
        <v>208</v>
      </c>
      <c r="F3113">
        <v>7</v>
      </c>
      <c r="G3113" s="85">
        <v>1.9226351036447327</v>
      </c>
      <c r="H3113" s="85">
        <v>27483.452068491439</v>
      </c>
      <c r="I3113" s="85">
        <v>6023.7970253718286</v>
      </c>
      <c r="J3113" s="85">
        <v>52840.649716219079</v>
      </c>
      <c r="K3113" t="s">
        <v>491</v>
      </c>
    </row>
    <row r="3114" spans="2:11" x14ac:dyDescent="0.25">
      <c r="B3114">
        <v>2026</v>
      </c>
      <c r="C3114" t="s">
        <v>484</v>
      </c>
      <c r="D3114">
        <v>2</v>
      </c>
      <c r="E3114" t="s">
        <v>208</v>
      </c>
      <c r="F3114">
        <v>7</v>
      </c>
      <c r="G3114" s="85">
        <v>0</v>
      </c>
      <c r="H3114" s="85">
        <v>27483.452068491439</v>
      </c>
      <c r="I3114" s="85">
        <v>6023.7970253718286</v>
      </c>
      <c r="J3114" s="85">
        <v>0</v>
      </c>
      <c r="K3114" t="s">
        <v>491</v>
      </c>
    </row>
    <row r="3115" spans="2:11" x14ac:dyDescent="0.25">
      <c r="B3115">
        <v>2026</v>
      </c>
      <c r="C3115" t="s">
        <v>485</v>
      </c>
      <c r="D3115">
        <v>1</v>
      </c>
      <c r="E3115" t="s">
        <v>208</v>
      </c>
      <c r="F3115">
        <v>7</v>
      </c>
      <c r="G3115" s="85">
        <v>1.9319536925412035</v>
      </c>
      <c r="H3115" s="85">
        <v>27483.452068491439</v>
      </c>
      <c r="I3115" s="85">
        <v>6023.7970253718286</v>
      </c>
      <c r="J3115" s="85">
        <v>53096.756707501212</v>
      </c>
      <c r="K3115" t="s">
        <v>491</v>
      </c>
    </row>
    <row r="3116" spans="2:11" x14ac:dyDescent="0.25">
      <c r="B3116">
        <v>2026</v>
      </c>
      <c r="C3116" t="s">
        <v>485</v>
      </c>
      <c r="D3116">
        <v>2</v>
      </c>
      <c r="E3116" t="s">
        <v>208</v>
      </c>
      <c r="F3116">
        <v>7</v>
      </c>
      <c r="G3116" s="85">
        <v>0</v>
      </c>
      <c r="H3116" s="85">
        <v>27483.452068491439</v>
      </c>
      <c r="I3116" s="85">
        <v>6023.7970253718286</v>
      </c>
      <c r="J3116" s="85">
        <v>0</v>
      </c>
      <c r="K3116" t="s">
        <v>491</v>
      </c>
    </row>
    <row r="3117" spans="2:11" x14ac:dyDescent="0.25">
      <c r="B3117">
        <v>2026</v>
      </c>
      <c r="C3117" t="s">
        <v>486</v>
      </c>
      <c r="D3117">
        <v>1</v>
      </c>
      <c r="E3117" t="s">
        <v>208</v>
      </c>
      <c r="F3117">
        <v>7</v>
      </c>
      <c r="G3117" s="85">
        <v>1.9412722814376633</v>
      </c>
      <c r="H3117" s="85">
        <v>27483.452068491439</v>
      </c>
      <c r="I3117" s="85">
        <v>6023.7970253718286</v>
      </c>
      <c r="J3117" s="85">
        <v>53352.86369878304</v>
      </c>
      <c r="K3117" t="s">
        <v>491</v>
      </c>
    </row>
    <row r="3118" spans="2:11" x14ac:dyDescent="0.25">
      <c r="B3118">
        <v>2026</v>
      </c>
      <c r="C3118" t="s">
        <v>486</v>
      </c>
      <c r="D3118">
        <v>2</v>
      </c>
      <c r="E3118" t="s">
        <v>208</v>
      </c>
      <c r="F3118">
        <v>7</v>
      </c>
      <c r="G3118" s="85">
        <v>0</v>
      </c>
      <c r="H3118" s="85">
        <v>27483.452068491439</v>
      </c>
      <c r="I3118" s="85">
        <v>6023.7970253718286</v>
      </c>
      <c r="J3118" s="85">
        <v>0</v>
      </c>
      <c r="K3118" t="s">
        <v>491</v>
      </c>
    </row>
    <row r="3119" spans="2:11" x14ac:dyDescent="0.25">
      <c r="B3119">
        <v>2026</v>
      </c>
      <c r="C3119" t="s">
        <v>487</v>
      </c>
      <c r="D3119">
        <v>1</v>
      </c>
      <c r="E3119" t="s">
        <v>208</v>
      </c>
      <c r="F3119">
        <v>7</v>
      </c>
      <c r="G3119" s="85">
        <v>1.9505908703341344</v>
      </c>
      <c r="H3119" s="85">
        <v>27483.452068491439</v>
      </c>
      <c r="I3119" s="85">
        <v>6023.7970253718286</v>
      </c>
      <c r="J3119" s="85">
        <v>53608.97069006518</v>
      </c>
      <c r="K3119" t="s">
        <v>491</v>
      </c>
    </row>
    <row r="3120" spans="2:11" x14ac:dyDescent="0.25">
      <c r="B3120">
        <v>2026</v>
      </c>
      <c r="C3120" t="s">
        <v>487</v>
      </c>
      <c r="D3120">
        <v>2</v>
      </c>
      <c r="E3120" t="s">
        <v>208</v>
      </c>
      <c r="F3120">
        <v>7</v>
      </c>
      <c r="G3120" s="85">
        <v>0</v>
      </c>
      <c r="H3120" s="85">
        <v>27483.452068491439</v>
      </c>
      <c r="I3120" s="85">
        <v>6023.7970253718286</v>
      </c>
      <c r="J3120" s="85">
        <v>0</v>
      </c>
      <c r="K3120" t="s">
        <v>491</v>
      </c>
    </row>
    <row r="3121" spans="2:11" x14ac:dyDescent="0.25">
      <c r="B3121">
        <v>2026</v>
      </c>
      <c r="C3121" t="s">
        <v>488</v>
      </c>
      <c r="D3121">
        <v>1</v>
      </c>
      <c r="E3121" t="s">
        <v>208</v>
      </c>
      <c r="F3121">
        <v>7</v>
      </c>
      <c r="G3121" s="85">
        <v>1.9599094592305939</v>
      </c>
      <c r="H3121" s="85">
        <v>27483.452068491439</v>
      </c>
      <c r="I3121" s="85">
        <v>6023.7970253718286</v>
      </c>
      <c r="J3121" s="85">
        <v>53865.077681347</v>
      </c>
      <c r="K3121" t="s">
        <v>491</v>
      </c>
    </row>
    <row r="3122" spans="2:11" x14ac:dyDescent="0.25">
      <c r="B3122">
        <v>2026</v>
      </c>
      <c r="C3122" t="s">
        <v>488</v>
      </c>
      <c r="D3122">
        <v>2</v>
      </c>
      <c r="E3122" t="s">
        <v>208</v>
      </c>
      <c r="F3122">
        <v>7</v>
      </c>
      <c r="G3122" s="85">
        <v>0</v>
      </c>
      <c r="H3122" s="85">
        <v>27483.452068491439</v>
      </c>
      <c r="I3122" s="85">
        <v>6023.7970253718286</v>
      </c>
      <c r="J3122" s="85">
        <v>0</v>
      </c>
      <c r="K3122" t="s">
        <v>491</v>
      </c>
    </row>
    <row r="3123" spans="2:11" x14ac:dyDescent="0.25">
      <c r="B3123">
        <v>2026</v>
      </c>
      <c r="C3123" t="s">
        <v>489</v>
      </c>
      <c r="D3123">
        <v>1</v>
      </c>
      <c r="E3123" t="s">
        <v>208</v>
      </c>
      <c r="F3123">
        <v>7</v>
      </c>
      <c r="G3123" s="85">
        <v>1.969228048127065</v>
      </c>
      <c r="H3123" s="85">
        <v>27483.452068491439</v>
      </c>
      <c r="I3123" s="85">
        <v>6023.7970253718286</v>
      </c>
      <c r="J3123" s="85">
        <v>54121.184672629141</v>
      </c>
      <c r="K3123" t="s">
        <v>491</v>
      </c>
    </row>
    <row r="3124" spans="2:11" x14ac:dyDescent="0.25">
      <c r="B3124">
        <v>2026</v>
      </c>
      <c r="C3124" t="s">
        <v>489</v>
      </c>
      <c r="D3124">
        <v>2</v>
      </c>
      <c r="E3124" t="s">
        <v>208</v>
      </c>
      <c r="F3124">
        <v>7</v>
      </c>
      <c r="G3124" s="85">
        <v>0</v>
      </c>
      <c r="H3124" s="85">
        <v>27483.452068491439</v>
      </c>
      <c r="I3124" s="85">
        <v>6023.7970253718286</v>
      </c>
      <c r="J3124" s="85">
        <v>0</v>
      </c>
      <c r="K3124" t="s">
        <v>491</v>
      </c>
    </row>
    <row r="3125" spans="2:11" x14ac:dyDescent="0.25">
      <c r="B3125">
        <v>2026</v>
      </c>
      <c r="C3125" t="s">
        <v>490</v>
      </c>
      <c r="D3125">
        <v>1</v>
      </c>
      <c r="E3125" t="s">
        <v>208</v>
      </c>
      <c r="F3125">
        <v>7</v>
      </c>
      <c r="G3125" s="85">
        <v>1.978546637023525</v>
      </c>
      <c r="H3125" s="85">
        <v>27483.452068491439</v>
      </c>
      <c r="I3125" s="85">
        <v>6023.7970253718286</v>
      </c>
      <c r="J3125" s="85">
        <v>54377.291663910975</v>
      </c>
      <c r="K3125" t="s">
        <v>491</v>
      </c>
    </row>
    <row r="3126" spans="2:11" x14ac:dyDescent="0.25">
      <c r="B3126">
        <v>2026</v>
      </c>
      <c r="C3126" t="s">
        <v>490</v>
      </c>
      <c r="D3126">
        <v>2</v>
      </c>
      <c r="E3126" t="s">
        <v>208</v>
      </c>
      <c r="F3126">
        <v>7</v>
      </c>
      <c r="G3126" s="85">
        <v>0</v>
      </c>
      <c r="H3126" s="85">
        <v>27483.452068491439</v>
      </c>
      <c r="I3126" s="85">
        <v>6023.7970253718286</v>
      </c>
      <c r="J3126" s="85">
        <v>0</v>
      </c>
      <c r="K3126" t="s">
        <v>491</v>
      </c>
    </row>
    <row r="3127" spans="2:11" x14ac:dyDescent="0.25">
      <c r="B3127">
        <v>2026</v>
      </c>
      <c r="C3127" t="s">
        <v>479</v>
      </c>
      <c r="D3127">
        <v>1</v>
      </c>
      <c r="E3127" t="s">
        <v>208</v>
      </c>
      <c r="F3127">
        <v>4</v>
      </c>
      <c r="G3127" s="85">
        <v>4.8823923703062793</v>
      </c>
      <c r="H3127" s="85">
        <v>27483.452068491439</v>
      </c>
      <c r="I3127" s="85">
        <v>6023.7970253718286</v>
      </c>
      <c r="J3127" s="85">
        <v>134184.99668888093</v>
      </c>
      <c r="K3127" t="s">
        <v>491</v>
      </c>
    </row>
    <row r="3128" spans="2:11" x14ac:dyDescent="0.25">
      <c r="B3128">
        <v>2026</v>
      </c>
      <c r="C3128" t="s">
        <v>479</v>
      </c>
      <c r="D3128">
        <v>2</v>
      </c>
      <c r="E3128" t="s">
        <v>208</v>
      </c>
      <c r="F3128">
        <v>4</v>
      </c>
      <c r="G3128" s="85">
        <v>1.9717353803159972</v>
      </c>
      <c r="H3128" s="85">
        <v>27483.452068491439</v>
      </c>
      <c r="I3128" s="85">
        <v>6023.7970253718286</v>
      </c>
      <c r="J3128" s="85">
        <v>54190.094816663448</v>
      </c>
      <c r="K3128" t="s">
        <v>491</v>
      </c>
    </row>
    <row r="3129" spans="2:11" x14ac:dyDescent="0.25">
      <c r="B3129">
        <v>2026</v>
      </c>
      <c r="C3129" t="s">
        <v>480</v>
      </c>
      <c r="D3129">
        <v>1</v>
      </c>
      <c r="E3129" t="s">
        <v>208</v>
      </c>
      <c r="F3129">
        <v>4</v>
      </c>
      <c r="G3129" s="85">
        <v>6.8736259905623545</v>
      </c>
      <c r="H3129" s="85">
        <v>27483.452068491439</v>
      </c>
      <c r="I3129" s="85">
        <v>6023.7970253718286</v>
      </c>
      <c r="J3129" s="85">
        <v>188910.97044835746</v>
      </c>
      <c r="K3129" t="s">
        <v>491</v>
      </c>
    </row>
    <row r="3130" spans="2:11" x14ac:dyDescent="0.25">
      <c r="B3130">
        <v>2026</v>
      </c>
      <c r="C3130" t="s">
        <v>480</v>
      </c>
      <c r="D3130">
        <v>2</v>
      </c>
      <c r="E3130" t="s">
        <v>208</v>
      </c>
      <c r="F3130">
        <v>4</v>
      </c>
      <c r="G3130" s="85">
        <v>2.7758874192655671</v>
      </c>
      <c r="H3130" s="85">
        <v>27483.452068491439</v>
      </c>
      <c r="I3130" s="85">
        <v>6023.7970253718286</v>
      </c>
      <c r="J3130" s="85">
        <v>76290.968834913612</v>
      </c>
      <c r="K3130" t="s">
        <v>491</v>
      </c>
    </row>
    <row r="3131" spans="2:11" x14ac:dyDescent="0.25">
      <c r="B3131">
        <v>2026</v>
      </c>
      <c r="C3131" t="s">
        <v>481</v>
      </c>
      <c r="D3131">
        <v>1</v>
      </c>
      <c r="E3131" t="s">
        <v>208</v>
      </c>
      <c r="F3131">
        <v>4</v>
      </c>
      <c r="G3131" s="85">
        <v>4.8870514666898934</v>
      </c>
      <c r="H3131" s="85">
        <v>27483.452068491439</v>
      </c>
      <c r="I3131" s="85">
        <v>6023.7970253718286</v>
      </c>
      <c r="J3131" s="85">
        <v>134313.04474102246</v>
      </c>
      <c r="K3131" t="s">
        <v>491</v>
      </c>
    </row>
    <row r="3132" spans="2:11" x14ac:dyDescent="0.25">
      <c r="B3132">
        <v>2026</v>
      </c>
      <c r="C3132" t="s">
        <v>481</v>
      </c>
      <c r="D3132">
        <v>2</v>
      </c>
      <c r="E3132" t="s">
        <v>208</v>
      </c>
      <c r="F3132">
        <v>4</v>
      </c>
      <c r="G3132" s="85">
        <v>1.9736169384709186</v>
      </c>
      <c r="H3132" s="85">
        <v>27483.452068491439</v>
      </c>
      <c r="I3132" s="85">
        <v>6023.7970253718286</v>
      </c>
      <c r="J3132" s="85">
        <v>54241.806530028305</v>
      </c>
      <c r="K3132" t="s">
        <v>491</v>
      </c>
    </row>
    <row r="3133" spans="2:11" x14ac:dyDescent="0.25">
      <c r="B3133">
        <v>2026</v>
      </c>
      <c r="C3133" t="s">
        <v>482</v>
      </c>
      <c r="D3133">
        <v>1</v>
      </c>
      <c r="E3133" t="s">
        <v>208</v>
      </c>
      <c r="F3133">
        <v>4</v>
      </c>
      <c r="G3133" s="85">
        <v>3.5316309184995975</v>
      </c>
      <c r="H3133" s="85">
        <v>27483.452068491439</v>
      </c>
      <c r="I3133" s="85">
        <v>6023.7970253718286</v>
      </c>
      <c r="J3133" s="85">
        <v>97061.409072186085</v>
      </c>
      <c r="K3133" t="s">
        <v>491</v>
      </c>
    </row>
    <row r="3134" spans="2:11" x14ac:dyDescent="0.25">
      <c r="B3134">
        <v>2026</v>
      </c>
      <c r="C3134" t="s">
        <v>482</v>
      </c>
      <c r="D3134">
        <v>2</v>
      </c>
      <c r="E3134" t="s">
        <v>208</v>
      </c>
      <c r="F3134">
        <v>4</v>
      </c>
      <c r="G3134" s="85">
        <v>1.4262355632402222</v>
      </c>
      <c r="H3134" s="85">
        <v>27483.452068491439</v>
      </c>
      <c r="I3134" s="85">
        <v>6023.7970253718286</v>
      </c>
      <c r="J3134" s="85">
        <v>39197.876740690539</v>
      </c>
      <c r="K3134" t="s">
        <v>491</v>
      </c>
    </row>
    <row r="3135" spans="2:11" x14ac:dyDescent="0.25">
      <c r="B3135">
        <v>2026</v>
      </c>
      <c r="C3135" t="s">
        <v>483</v>
      </c>
      <c r="D3135">
        <v>1</v>
      </c>
      <c r="E3135" t="s">
        <v>208</v>
      </c>
      <c r="F3135">
        <v>4</v>
      </c>
      <c r="G3135" s="85">
        <v>3.2189364600993788</v>
      </c>
      <c r="H3135" s="85">
        <v>27483.452068491439</v>
      </c>
      <c r="I3135" s="85">
        <v>6023.7970253718286</v>
      </c>
      <c r="J3135" s="85">
        <v>88467.485912660777</v>
      </c>
      <c r="K3135" t="s">
        <v>491</v>
      </c>
    </row>
    <row r="3136" spans="2:11" x14ac:dyDescent="0.25">
      <c r="B3136">
        <v>2026</v>
      </c>
      <c r="C3136" t="s">
        <v>483</v>
      </c>
      <c r="D3136">
        <v>2</v>
      </c>
      <c r="E3136" t="s">
        <v>208</v>
      </c>
      <c r="F3136">
        <v>4</v>
      </c>
      <c r="G3136" s="85">
        <v>1.2999551088862877</v>
      </c>
      <c r="H3136" s="85">
        <v>27483.452068491439</v>
      </c>
      <c r="I3136" s="85">
        <v>6023.7970253718286</v>
      </c>
      <c r="J3136" s="85">
        <v>35727.253926266858</v>
      </c>
      <c r="K3136" t="s">
        <v>491</v>
      </c>
    </row>
    <row r="3137" spans="2:11" x14ac:dyDescent="0.25">
      <c r="B3137">
        <v>2026</v>
      </c>
      <c r="C3137" t="s">
        <v>484</v>
      </c>
      <c r="D3137">
        <v>1</v>
      </c>
      <c r="E3137" t="s">
        <v>208</v>
      </c>
      <c r="F3137">
        <v>4</v>
      </c>
      <c r="G3137" s="85">
        <v>2.8429314855944039</v>
      </c>
      <c r="H3137" s="85">
        <v>27483.452068491439</v>
      </c>
      <c r="I3137" s="85">
        <v>6023.7970253718286</v>
      </c>
      <c r="J3137" s="85">
        <v>78133.571218338955</v>
      </c>
      <c r="K3137" t="s">
        <v>491</v>
      </c>
    </row>
    <row r="3138" spans="2:11" x14ac:dyDescent="0.25">
      <c r="B3138">
        <v>2026</v>
      </c>
      <c r="C3138" t="s">
        <v>484</v>
      </c>
      <c r="D3138">
        <v>2</v>
      </c>
      <c r="E3138" t="s">
        <v>208</v>
      </c>
      <c r="F3138">
        <v>4</v>
      </c>
      <c r="G3138" s="85">
        <v>1.1481069461054325</v>
      </c>
      <c r="H3138" s="85">
        <v>27483.452068491439</v>
      </c>
      <c r="I3138" s="85">
        <v>6023.7970253718286</v>
      </c>
      <c r="J3138" s="85">
        <v>31553.942222790738</v>
      </c>
      <c r="K3138" t="s">
        <v>491</v>
      </c>
    </row>
    <row r="3139" spans="2:11" x14ac:dyDescent="0.25">
      <c r="B3139">
        <v>2026</v>
      </c>
      <c r="C3139" t="s">
        <v>485</v>
      </c>
      <c r="D3139">
        <v>1</v>
      </c>
      <c r="E3139" t="s">
        <v>208</v>
      </c>
      <c r="F3139">
        <v>4</v>
      </c>
      <c r="G3139" s="85">
        <v>4.7415030422305779</v>
      </c>
      <c r="H3139" s="85">
        <v>27483.452068491439</v>
      </c>
      <c r="I3139" s="85">
        <v>6023.7970253718286</v>
      </c>
      <c r="J3139" s="85">
        <v>130312.87159375043</v>
      </c>
      <c r="K3139" t="s">
        <v>491</v>
      </c>
    </row>
    <row r="3140" spans="2:11" x14ac:dyDescent="0.25">
      <c r="B3140">
        <v>2026</v>
      </c>
      <c r="C3140" t="s">
        <v>485</v>
      </c>
      <c r="D3140">
        <v>2</v>
      </c>
      <c r="E3140" t="s">
        <v>208</v>
      </c>
      <c r="F3140">
        <v>4</v>
      </c>
      <c r="G3140" s="85">
        <v>1.9148377670546575</v>
      </c>
      <c r="H3140" s="85">
        <v>27483.452068491439</v>
      </c>
      <c r="I3140" s="85">
        <v>6023.7970253718286</v>
      </c>
      <c r="J3140" s="85">
        <v>52626.351989783856</v>
      </c>
      <c r="K3140" t="s">
        <v>491</v>
      </c>
    </row>
    <row r="3141" spans="2:11" x14ac:dyDescent="0.25">
      <c r="B3141">
        <v>2026</v>
      </c>
      <c r="C3141" t="s">
        <v>486</v>
      </c>
      <c r="D3141">
        <v>1</v>
      </c>
      <c r="E3141" t="s">
        <v>208</v>
      </c>
      <c r="F3141">
        <v>4</v>
      </c>
      <c r="G3141" s="85">
        <v>4.4830896715026363</v>
      </c>
      <c r="H3141" s="85">
        <v>27483.452068491439</v>
      </c>
      <c r="I3141" s="85">
        <v>6023.7970253718286</v>
      </c>
      <c r="J3141" s="85">
        <v>123210.78010549174</v>
      </c>
      <c r="K3141" t="s">
        <v>491</v>
      </c>
    </row>
    <row r="3142" spans="2:11" x14ac:dyDescent="0.25">
      <c r="B3142">
        <v>2026</v>
      </c>
      <c r="C3142" t="s">
        <v>486</v>
      </c>
      <c r="D3142">
        <v>2</v>
      </c>
      <c r="E3142" t="s">
        <v>208</v>
      </c>
      <c r="F3142">
        <v>4</v>
      </c>
      <c r="G3142" s="85">
        <v>1.8104785211837573</v>
      </c>
      <c r="H3142" s="85">
        <v>27483.452068491439</v>
      </c>
      <c r="I3142" s="85">
        <v>6023.7970253718286</v>
      </c>
      <c r="J3142" s="85">
        <v>49758.199657987054</v>
      </c>
      <c r="K3142" t="s">
        <v>491</v>
      </c>
    </row>
    <row r="3143" spans="2:11" x14ac:dyDescent="0.25">
      <c r="B3143">
        <v>2026</v>
      </c>
      <c r="C3143" t="s">
        <v>487</v>
      </c>
      <c r="D3143">
        <v>1</v>
      </c>
      <c r="E3143" t="s">
        <v>208</v>
      </c>
      <c r="F3143">
        <v>4</v>
      </c>
      <c r="G3143" s="85">
        <v>3.9123731973393481</v>
      </c>
      <c r="H3143" s="85">
        <v>27483.452068491439</v>
      </c>
      <c r="I3143" s="85">
        <v>6023.7970253718286</v>
      </c>
      <c r="J3143" s="85">
        <v>107525.52124312657</v>
      </c>
      <c r="K3143" t="s">
        <v>491</v>
      </c>
    </row>
    <row r="3144" spans="2:11" x14ac:dyDescent="0.25">
      <c r="B3144">
        <v>2026</v>
      </c>
      <c r="C3144" t="s">
        <v>487</v>
      </c>
      <c r="D3144">
        <v>2</v>
      </c>
      <c r="E3144" t="s">
        <v>208</v>
      </c>
      <c r="F3144">
        <v>4</v>
      </c>
      <c r="G3144" s="85">
        <v>1.5799968681562753</v>
      </c>
      <c r="H3144" s="85">
        <v>27483.452068491439</v>
      </c>
      <c r="I3144" s="85">
        <v>6023.7970253718286</v>
      </c>
      <c r="J3144" s="85">
        <v>43423.76819433958</v>
      </c>
      <c r="K3144" t="s">
        <v>491</v>
      </c>
    </row>
    <row r="3145" spans="2:11" x14ac:dyDescent="0.25">
      <c r="B3145">
        <v>2026</v>
      </c>
      <c r="C3145" t="s">
        <v>488</v>
      </c>
      <c r="D3145">
        <v>1</v>
      </c>
      <c r="E3145" t="s">
        <v>208</v>
      </c>
      <c r="F3145">
        <v>4</v>
      </c>
      <c r="G3145" s="85">
        <v>5.3231598984059172</v>
      </c>
      <c r="H3145" s="85">
        <v>27483.452068491439</v>
      </c>
      <c r="I3145" s="85">
        <v>6023.7970253718286</v>
      </c>
      <c r="J3145" s="85">
        <v>146298.80992075478</v>
      </c>
      <c r="K3145" t="s">
        <v>491</v>
      </c>
    </row>
    <row r="3146" spans="2:11" x14ac:dyDescent="0.25">
      <c r="B3146">
        <v>2026</v>
      </c>
      <c r="C3146" t="s">
        <v>488</v>
      </c>
      <c r="D3146">
        <v>2</v>
      </c>
      <c r="E3146" t="s">
        <v>208</v>
      </c>
      <c r="F3146">
        <v>4</v>
      </c>
      <c r="G3146" s="85">
        <v>2.1497376512793132</v>
      </c>
      <c r="H3146" s="85">
        <v>27483.452068491439</v>
      </c>
      <c r="I3146" s="85">
        <v>6023.7970253718286</v>
      </c>
      <c r="J3146" s="85">
        <v>59082.211698766368</v>
      </c>
      <c r="K3146" t="s">
        <v>491</v>
      </c>
    </row>
    <row r="3147" spans="2:11" x14ac:dyDescent="0.25">
      <c r="B3147">
        <v>2026</v>
      </c>
      <c r="C3147" t="s">
        <v>489</v>
      </c>
      <c r="D3147">
        <v>1</v>
      </c>
      <c r="E3147" t="s">
        <v>208</v>
      </c>
      <c r="F3147">
        <v>4</v>
      </c>
      <c r="G3147" s="85">
        <v>7.3143935186619924</v>
      </c>
      <c r="H3147" s="85">
        <v>27483.452068491439</v>
      </c>
      <c r="I3147" s="85">
        <v>6023.7970253718286</v>
      </c>
      <c r="J3147" s="85">
        <v>201024.78368023131</v>
      </c>
      <c r="K3147" t="s">
        <v>491</v>
      </c>
    </row>
    <row r="3148" spans="2:11" x14ac:dyDescent="0.25">
      <c r="B3148">
        <v>2026</v>
      </c>
      <c r="C3148" t="s">
        <v>489</v>
      </c>
      <c r="D3148">
        <v>2</v>
      </c>
      <c r="E3148" t="s">
        <v>208</v>
      </c>
      <c r="F3148">
        <v>4</v>
      </c>
      <c r="G3148" s="85">
        <v>2.9538896902288823</v>
      </c>
      <c r="H3148" s="85">
        <v>27483.452068491439</v>
      </c>
      <c r="I3148" s="85">
        <v>6023.7970253718286</v>
      </c>
      <c r="J3148" s="85">
        <v>81183.085717016511</v>
      </c>
      <c r="K3148" t="s">
        <v>491</v>
      </c>
    </row>
    <row r="3149" spans="2:11" x14ac:dyDescent="0.25">
      <c r="B3149">
        <v>2026</v>
      </c>
      <c r="C3149" t="s">
        <v>490</v>
      </c>
      <c r="D3149">
        <v>1</v>
      </c>
      <c r="E3149" t="s">
        <v>208</v>
      </c>
      <c r="F3149">
        <v>4</v>
      </c>
      <c r="G3149" s="85">
        <v>5.3278189947895314</v>
      </c>
      <c r="H3149" s="85">
        <v>27483.452068491439</v>
      </c>
      <c r="I3149" s="85">
        <v>6023.7970253718286</v>
      </c>
      <c r="J3149" s="85">
        <v>146426.85797289634</v>
      </c>
      <c r="K3149" t="s">
        <v>491</v>
      </c>
    </row>
    <row r="3150" spans="2:11" x14ac:dyDescent="0.25">
      <c r="B3150">
        <v>2026</v>
      </c>
      <c r="C3150" t="s">
        <v>490</v>
      </c>
      <c r="D3150">
        <v>2</v>
      </c>
      <c r="E3150" t="s">
        <v>208</v>
      </c>
      <c r="F3150">
        <v>4</v>
      </c>
      <c r="G3150" s="85">
        <v>2.1516192094342337</v>
      </c>
      <c r="H3150" s="85">
        <v>27483.452068491439</v>
      </c>
      <c r="I3150" s="85">
        <v>6023.7970253718286</v>
      </c>
      <c r="J3150" s="85">
        <v>59133.923412131204</v>
      </c>
      <c r="K3150" t="s">
        <v>491</v>
      </c>
    </row>
    <row r="3151" spans="2:11" x14ac:dyDescent="0.25">
      <c r="B3151">
        <v>2026</v>
      </c>
      <c r="C3151" t="s">
        <v>479</v>
      </c>
      <c r="D3151">
        <v>1</v>
      </c>
      <c r="E3151" t="s">
        <v>70</v>
      </c>
      <c r="F3151">
        <v>31</v>
      </c>
      <c r="G3151" s="85">
        <v>1.874837332590312</v>
      </c>
      <c r="H3151" s="85">
        <v>24503.913814264284</v>
      </c>
      <c r="I3151" s="85">
        <v>5272.1260057275331</v>
      </c>
      <c r="J3151" s="85">
        <v>45940.852413558147</v>
      </c>
      <c r="K3151" t="s">
        <v>491</v>
      </c>
    </row>
    <row r="3152" spans="2:11" x14ac:dyDescent="0.25">
      <c r="B3152">
        <v>2026</v>
      </c>
      <c r="C3152" t="s">
        <v>479</v>
      </c>
      <c r="D3152">
        <v>2</v>
      </c>
      <c r="E3152" t="s">
        <v>70</v>
      </c>
      <c r="F3152">
        <v>31</v>
      </c>
      <c r="G3152" s="85">
        <v>0</v>
      </c>
      <c r="H3152" s="85">
        <v>24503.913814264284</v>
      </c>
      <c r="I3152" s="85">
        <v>5272.1260057275331</v>
      </c>
      <c r="J3152" s="85">
        <v>0</v>
      </c>
      <c r="K3152" t="s">
        <v>491</v>
      </c>
    </row>
    <row r="3153" spans="2:11" x14ac:dyDescent="0.25">
      <c r="B3153">
        <v>2026</v>
      </c>
      <c r="C3153" t="s">
        <v>480</v>
      </c>
      <c r="D3153">
        <v>1</v>
      </c>
      <c r="E3153" t="s">
        <v>70</v>
      </c>
      <c r="F3153">
        <v>31</v>
      </c>
      <c r="G3153" s="85">
        <v>1.8998355296054525</v>
      </c>
      <c r="H3153" s="85">
        <v>24503.913814264284</v>
      </c>
      <c r="I3153" s="85">
        <v>5272.1260057275331</v>
      </c>
      <c r="J3153" s="85">
        <v>46553.406078729153</v>
      </c>
      <c r="K3153" t="s">
        <v>491</v>
      </c>
    </row>
    <row r="3154" spans="2:11" x14ac:dyDescent="0.25">
      <c r="B3154">
        <v>2026</v>
      </c>
      <c r="C3154" t="s">
        <v>480</v>
      </c>
      <c r="D3154">
        <v>2</v>
      </c>
      <c r="E3154" t="s">
        <v>70</v>
      </c>
      <c r="F3154">
        <v>31</v>
      </c>
      <c r="G3154" s="85">
        <v>0</v>
      </c>
      <c r="H3154" s="85">
        <v>24503.913814264284</v>
      </c>
      <c r="I3154" s="85">
        <v>5272.1260057275331</v>
      </c>
      <c r="J3154" s="85">
        <v>0</v>
      </c>
      <c r="K3154" t="s">
        <v>491</v>
      </c>
    </row>
    <row r="3155" spans="2:11" x14ac:dyDescent="0.25">
      <c r="B3155">
        <v>2026</v>
      </c>
      <c r="C3155" t="s">
        <v>481</v>
      </c>
      <c r="D3155">
        <v>1</v>
      </c>
      <c r="E3155" t="s">
        <v>70</v>
      </c>
      <c r="F3155">
        <v>31</v>
      </c>
      <c r="G3155" s="85">
        <v>1.9248337266205868</v>
      </c>
      <c r="H3155" s="85">
        <v>24503.913814264284</v>
      </c>
      <c r="I3155" s="85">
        <v>5272.1260057275331</v>
      </c>
      <c r="J3155" s="85">
        <v>47165.959743899999</v>
      </c>
      <c r="K3155" t="s">
        <v>491</v>
      </c>
    </row>
    <row r="3156" spans="2:11" x14ac:dyDescent="0.25">
      <c r="B3156">
        <v>2026</v>
      </c>
      <c r="C3156" t="s">
        <v>481</v>
      </c>
      <c r="D3156">
        <v>2</v>
      </c>
      <c r="E3156" t="s">
        <v>70</v>
      </c>
      <c r="F3156">
        <v>31</v>
      </c>
      <c r="G3156" s="85">
        <v>0</v>
      </c>
      <c r="H3156" s="85">
        <v>24503.913814264284</v>
      </c>
      <c r="I3156" s="85">
        <v>5272.1260057275331</v>
      </c>
      <c r="J3156" s="85">
        <v>0</v>
      </c>
      <c r="K3156" t="s">
        <v>491</v>
      </c>
    </row>
    <row r="3157" spans="2:11" x14ac:dyDescent="0.25">
      <c r="B3157">
        <v>2026</v>
      </c>
      <c r="C3157" t="s">
        <v>482</v>
      </c>
      <c r="D3157">
        <v>1</v>
      </c>
      <c r="E3157" t="s">
        <v>70</v>
      </c>
      <c r="F3157">
        <v>31</v>
      </c>
      <c r="G3157" s="85">
        <v>1.9498319236357275</v>
      </c>
      <c r="H3157" s="85">
        <v>24503.913814264284</v>
      </c>
      <c r="I3157" s="85">
        <v>5272.1260057275331</v>
      </c>
      <c r="J3157" s="85">
        <v>47778.513409071005</v>
      </c>
      <c r="K3157" t="s">
        <v>491</v>
      </c>
    </row>
    <row r="3158" spans="2:11" x14ac:dyDescent="0.25">
      <c r="B3158">
        <v>2026</v>
      </c>
      <c r="C3158" t="s">
        <v>482</v>
      </c>
      <c r="D3158">
        <v>2</v>
      </c>
      <c r="E3158" t="s">
        <v>70</v>
      </c>
      <c r="F3158">
        <v>31</v>
      </c>
      <c r="G3158" s="85">
        <v>0</v>
      </c>
      <c r="H3158" s="85">
        <v>24503.913814264284</v>
      </c>
      <c r="I3158" s="85">
        <v>5272.1260057275331</v>
      </c>
      <c r="J3158" s="85">
        <v>0</v>
      </c>
      <c r="K3158" t="s">
        <v>491</v>
      </c>
    </row>
    <row r="3159" spans="2:11" x14ac:dyDescent="0.25">
      <c r="B3159">
        <v>2026</v>
      </c>
      <c r="C3159" t="s">
        <v>483</v>
      </c>
      <c r="D3159">
        <v>1</v>
      </c>
      <c r="E3159" t="s">
        <v>70</v>
      </c>
      <c r="F3159">
        <v>31</v>
      </c>
      <c r="G3159" s="85">
        <v>1.9748301206508621</v>
      </c>
      <c r="H3159" s="85">
        <v>24503.913814264284</v>
      </c>
      <c r="I3159" s="85">
        <v>5272.1260057275331</v>
      </c>
      <c r="J3159" s="85">
        <v>48391.067074241859</v>
      </c>
      <c r="K3159" t="s">
        <v>491</v>
      </c>
    </row>
    <row r="3160" spans="2:11" x14ac:dyDescent="0.25">
      <c r="B3160">
        <v>2026</v>
      </c>
      <c r="C3160" t="s">
        <v>483</v>
      </c>
      <c r="D3160">
        <v>2</v>
      </c>
      <c r="E3160" t="s">
        <v>70</v>
      </c>
      <c r="F3160">
        <v>31</v>
      </c>
      <c r="G3160" s="85">
        <v>0</v>
      </c>
      <c r="H3160" s="85">
        <v>24503.913814264284</v>
      </c>
      <c r="I3160" s="85">
        <v>5272.1260057275331</v>
      </c>
      <c r="J3160" s="85">
        <v>0</v>
      </c>
      <c r="K3160" t="s">
        <v>491</v>
      </c>
    </row>
    <row r="3161" spans="2:11" x14ac:dyDescent="0.25">
      <c r="B3161">
        <v>2026</v>
      </c>
      <c r="C3161" t="s">
        <v>484</v>
      </c>
      <c r="D3161">
        <v>1</v>
      </c>
      <c r="E3161" t="s">
        <v>70</v>
      </c>
      <c r="F3161">
        <v>31</v>
      </c>
      <c r="G3161" s="85">
        <v>1.9998283176660028</v>
      </c>
      <c r="H3161" s="85">
        <v>24503.913814264284</v>
      </c>
      <c r="I3161" s="85">
        <v>5272.1260057275331</v>
      </c>
      <c r="J3161" s="85">
        <v>49003.620739412865</v>
      </c>
      <c r="K3161" t="s">
        <v>491</v>
      </c>
    </row>
    <row r="3162" spans="2:11" x14ac:dyDescent="0.25">
      <c r="B3162">
        <v>2026</v>
      </c>
      <c r="C3162" t="s">
        <v>484</v>
      </c>
      <c r="D3162">
        <v>2</v>
      </c>
      <c r="E3162" t="s">
        <v>70</v>
      </c>
      <c r="F3162">
        <v>31</v>
      </c>
      <c r="G3162" s="85">
        <v>0</v>
      </c>
      <c r="H3162" s="85">
        <v>24503.913814264284</v>
      </c>
      <c r="I3162" s="85">
        <v>5272.1260057275331</v>
      </c>
      <c r="J3162" s="85">
        <v>0</v>
      </c>
      <c r="K3162" t="s">
        <v>491</v>
      </c>
    </row>
    <row r="3163" spans="2:11" x14ac:dyDescent="0.25">
      <c r="B3163">
        <v>2026</v>
      </c>
      <c r="C3163" t="s">
        <v>485</v>
      </c>
      <c r="D3163">
        <v>1</v>
      </c>
      <c r="E3163" t="s">
        <v>70</v>
      </c>
      <c r="F3163">
        <v>31</v>
      </c>
      <c r="G3163" s="85">
        <v>2.0248265146811368</v>
      </c>
      <c r="H3163" s="85">
        <v>24503.913814264284</v>
      </c>
      <c r="I3163" s="85">
        <v>5272.1260057275331</v>
      </c>
      <c r="J3163" s="85">
        <v>49616.174404583711</v>
      </c>
      <c r="K3163" t="s">
        <v>491</v>
      </c>
    </row>
    <row r="3164" spans="2:11" x14ac:dyDescent="0.25">
      <c r="B3164">
        <v>2026</v>
      </c>
      <c r="C3164" t="s">
        <v>485</v>
      </c>
      <c r="D3164">
        <v>2</v>
      </c>
      <c r="E3164" t="s">
        <v>70</v>
      </c>
      <c r="F3164">
        <v>31</v>
      </c>
      <c r="G3164" s="85">
        <v>0</v>
      </c>
      <c r="H3164" s="85">
        <v>24503.913814264284</v>
      </c>
      <c r="I3164" s="85">
        <v>5272.1260057275331</v>
      </c>
      <c r="J3164" s="85">
        <v>0</v>
      </c>
      <c r="K3164" t="s">
        <v>491</v>
      </c>
    </row>
    <row r="3165" spans="2:11" x14ac:dyDescent="0.25">
      <c r="B3165">
        <v>2026</v>
      </c>
      <c r="C3165" t="s">
        <v>486</v>
      </c>
      <c r="D3165">
        <v>1</v>
      </c>
      <c r="E3165" t="s">
        <v>70</v>
      </c>
      <c r="F3165">
        <v>31</v>
      </c>
      <c r="G3165" s="85">
        <v>2.0498247116962776</v>
      </c>
      <c r="H3165" s="85">
        <v>24503.913814264284</v>
      </c>
      <c r="I3165" s="85">
        <v>5272.1260057275331</v>
      </c>
      <c r="J3165" s="85">
        <v>50228.728069754718</v>
      </c>
      <c r="K3165" t="s">
        <v>491</v>
      </c>
    </row>
    <row r="3166" spans="2:11" x14ac:dyDescent="0.25">
      <c r="B3166">
        <v>2026</v>
      </c>
      <c r="C3166" t="s">
        <v>486</v>
      </c>
      <c r="D3166">
        <v>2</v>
      </c>
      <c r="E3166" t="s">
        <v>70</v>
      </c>
      <c r="F3166">
        <v>31</v>
      </c>
      <c r="G3166" s="85">
        <v>0</v>
      </c>
      <c r="H3166" s="85">
        <v>24503.913814264284</v>
      </c>
      <c r="I3166" s="85">
        <v>5272.1260057275331</v>
      </c>
      <c r="J3166" s="85">
        <v>0</v>
      </c>
      <c r="K3166" t="s">
        <v>491</v>
      </c>
    </row>
    <row r="3167" spans="2:11" x14ac:dyDescent="0.25">
      <c r="B3167">
        <v>2026</v>
      </c>
      <c r="C3167" t="s">
        <v>487</v>
      </c>
      <c r="D3167">
        <v>1</v>
      </c>
      <c r="E3167" t="s">
        <v>70</v>
      </c>
      <c r="F3167">
        <v>31</v>
      </c>
      <c r="G3167" s="85">
        <v>2.0748229087114121</v>
      </c>
      <c r="H3167" s="85">
        <v>24503.913814264284</v>
      </c>
      <c r="I3167" s="85">
        <v>5272.1260057275331</v>
      </c>
      <c r="J3167" s="85">
        <v>50841.281734925571</v>
      </c>
      <c r="K3167" t="s">
        <v>491</v>
      </c>
    </row>
    <row r="3168" spans="2:11" x14ac:dyDescent="0.25">
      <c r="B3168">
        <v>2026</v>
      </c>
      <c r="C3168" t="s">
        <v>487</v>
      </c>
      <c r="D3168">
        <v>2</v>
      </c>
      <c r="E3168" t="s">
        <v>70</v>
      </c>
      <c r="F3168">
        <v>31</v>
      </c>
      <c r="G3168" s="85">
        <v>0</v>
      </c>
      <c r="H3168" s="85">
        <v>24503.913814264284</v>
      </c>
      <c r="I3168" s="85">
        <v>5272.1260057275331</v>
      </c>
      <c r="J3168" s="85">
        <v>0</v>
      </c>
      <c r="K3168" t="s">
        <v>491</v>
      </c>
    </row>
    <row r="3169" spans="2:11" x14ac:dyDescent="0.25">
      <c r="B3169">
        <v>2026</v>
      </c>
      <c r="C3169" t="s">
        <v>488</v>
      </c>
      <c r="D3169">
        <v>1</v>
      </c>
      <c r="E3169" t="s">
        <v>70</v>
      </c>
      <c r="F3169">
        <v>31</v>
      </c>
      <c r="G3169" s="85">
        <v>2.0998211057265523</v>
      </c>
      <c r="H3169" s="85">
        <v>24503.913814264284</v>
      </c>
      <c r="I3169" s="85">
        <v>5272.1260057275331</v>
      </c>
      <c r="J3169" s="85">
        <v>51453.83540009657</v>
      </c>
      <c r="K3169" t="s">
        <v>491</v>
      </c>
    </row>
    <row r="3170" spans="2:11" x14ac:dyDescent="0.25">
      <c r="B3170">
        <v>2026</v>
      </c>
      <c r="C3170" t="s">
        <v>488</v>
      </c>
      <c r="D3170">
        <v>2</v>
      </c>
      <c r="E3170" t="s">
        <v>70</v>
      </c>
      <c r="F3170">
        <v>31</v>
      </c>
      <c r="G3170" s="85">
        <v>0</v>
      </c>
      <c r="H3170" s="85">
        <v>24503.913814264284</v>
      </c>
      <c r="I3170" s="85">
        <v>5272.1260057275331</v>
      </c>
      <c r="J3170" s="85">
        <v>0</v>
      </c>
      <c r="K3170" t="s">
        <v>491</v>
      </c>
    </row>
    <row r="3171" spans="2:11" x14ac:dyDescent="0.25">
      <c r="B3171">
        <v>2026</v>
      </c>
      <c r="C3171" t="s">
        <v>489</v>
      </c>
      <c r="D3171">
        <v>1</v>
      </c>
      <c r="E3171" t="s">
        <v>70</v>
      </c>
      <c r="F3171">
        <v>31</v>
      </c>
      <c r="G3171" s="85">
        <v>2.1248193027416868</v>
      </c>
      <c r="H3171" s="85">
        <v>24503.913814264284</v>
      </c>
      <c r="I3171" s="85">
        <v>5272.1260057275331</v>
      </c>
      <c r="J3171" s="85">
        <v>52066.389065267424</v>
      </c>
      <c r="K3171" t="s">
        <v>491</v>
      </c>
    </row>
    <row r="3172" spans="2:11" x14ac:dyDescent="0.25">
      <c r="B3172">
        <v>2026</v>
      </c>
      <c r="C3172" t="s">
        <v>489</v>
      </c>
      <c r="D3172">
        <v>2</v>
      </c>
      <c r="E3172" t="s">
        <v>70</v>
      </c>
      <c r="F3172">
        <v>31</v>
      </c>
      <c r="G3172" s="85">
        <v>0</v>
      </c>
      <c r="H3172" s="85">
        <v>24503.913814264284</v>
      </c>
      <c r="I3172" s="85">
        <v>5272.1260057275331</v>
      </c>
      <c r="J3172" s="85">
        <v>0</v>
      </c>
      <c r="K3172" t="s">
        <v>491</v>
      </c>
    </row>
    <row r="3173" spans="2:11" x14ac:dyDescent="0.25">
      <c r="B3173">
        <v>2026</v>
      </c>
      <c r="C3173" t="s">
        <v>490</v>
      </c>
      <c r="D3173">
        <v>1</v>
      </c>
      <c r="E3173" t="s">
        <v>70</v>
      </c>
      <c r="F3173">
        <v>31</v>
      </c>
      <c r="G3173" s="85">
        <v>2.1498174997568276</v>
      </c>
      <c r="H3173" s="85">
        <v>24503.913814264284</v>
      </c>
      <c r="I3173" s="85">
        <v>5272.1260057275331</v>
      </c>
      <c r="J3173" s="85">
        <v>52678.94273043843</v>
      </c>
      <c r="K3173" t="s">
        <v>491</v>
      </c>
    </row>
    <row r="3174" spans="2:11" x14ac:dyDescent="0.25">
      <c r="B3174">
        <v>2026</v>
      </c>
      <c r="C3174" t="s">
        <v>490</v>
      </c>
      <c r="D3174">
        <v>2</v>
      </c>
      <c r="E3174" t="s">
        <v>70</v>
      </c>
      <c r="F3174">
        <v>31</v>
      </c>
      <c r="G3174" s="85">
        <v>0</v>
      </c>
      <c r="H3174" s="85">
        <v>24503.913814264284</v>
      </c>
      <c r="I3174" s="85">
        <v>5272.1260057275331</v>
      </c>
      <c r="J3174" s="85">
        <v>0</v>
      </c>
      <c r="K3174" t="s">
        <v>491</v>
      </c>
    </row>
    <row r="3175" spans="2:11" x14ac:dyDescent="0.25">
      <c r="B3175">
        <v>2026</v>
      </c>
      <c r="C3175" t="s">
        <v>479</v>
      </c>
      <c r="D3175">
        <v>1</v>
      </c>
      <c r="E3175" t="s">
        <v>208</v>
      </c>
      <c r="F3175">
        <v>2</v>
      </c>
      <c r="G3175" s="85">
        <v>12.976661329358068</v>
      </c>
      <c r="H3175" s="85">
        <v>27483.452068491439</v>
      </c>
      <c r="I3175" s="85">
        <v>6023.7970253718286</v>
      </c>
      <c r="J3175" s="85">
        <v>356643.44965445885</v>
      </c>
      <c r="K3175" t="s">
        <v>491</v>
      </c>
    </row>
    <row r="3176" spans="2:11" x14ac:dyDescent="0.25">
      <c r="B3176">
        <v>2026</v>
      </c>
      <c r="C3176" t="s">
        <v>479</v>
      </c>
      <c r="D3176">
        <v>2</v>
      </c>
      <c r="E3176" t="s">
        <v>208</v>
      </c>
      <c r="F3176">
        <v>2</v>
      </c>
      <c r="G3176" s="85">
        <v>0</v>
      </c>
      <c r="H3176" s="85">
        <v>27483.452068491439</v>
      </c>
      <c r="I3176" s="85">
        <v>6023.7970253718286</v>
      </c>
      <c r="J3176" s="85">
        <v>0</v>
      </c>
      <c r="K3176" t="s">
        <v>491</v>
      </c>
    </row>
    <row r="3177" spans="2:11" x14ac:dyDescent="0.25">
      <c r="B3177">
        <v>2026</v>
      </c>
      <c r="C3177" t="s">
        <v>480</v>
      </c>
      <c r="D3177">
        <v>1</v>
      </c>
      <c r="E3177" t="s">
        <v>208</v>
      </c>
      <c r="F3177">
        <v>2</v>
      </c>
      <c r="G3177" s="85">
        <v>13.139560958496153</v>
      </c>
      <c r="H3177" s="85">
        <v>27483.452068491439</v>
      </c>
      <c r="I3177" s="85">
        <v>6023.7970253718286</v>
      </c>
      <c r="J3177" s="85">
        <v>361120.49380385043</v>
      </c>
      <c r="K3177" t="s">
        <v>491</v>
      </c>
    </row>
    <row r="3178" spans="2:11" x14ac:dyDescent="0.25">
      <c r="B3178">
        <v>2026</v>
      </c>
      <c r="C3178" t="s">
        <v>480</v>
      </c>
      <c r="D3178">
        <v>2</v>
      </c>
      <c r="E3178" t="s">
        <v>208</v>
      </c>
      <c r="F3178">
        <v>2</v>
      </c>
      <c r="G3178" s="85">
        <v>0</v>
      </c>
      <c r="H3178" s="85">
        <v>27483.452068491439</v>
      </c>
      <c r="I3178" s="85">
        <v>6023.7970253718286</v>
      </c>
      <c r="J3178" s="85">
        <v>0</v>
      </c>
      <c r="K3178" t="s">
        <v>491</v>
      </c>
    </row>
    <row r="3179" spans="2:11" x14ac:dyDescent="0.25">
      <c r="B3179">
        <v>2026</v>
      </c>
      <c r="C3179" t="s">
        <v>481</v>
      </c>
      <c r="D3179">
        <v>1</v>
      </c>
      <c r="E3179" t="s">
        <v>208</v>
      </c>
      <c r="F3179">
        <v>2</v>
      </c>
      <c r="G3179" s="85">
        <v>13.302460587634219</v>
      </c>
      <c r="H3179" s="85">
        <v>27483.452068491439</v>
      </c>
      <c r="I3179" s="85">
        <v>6023.7970253718286</v>
      </c>
      <c r="J3179" s="85">
        <v>365597.5379532415</v>
      </c>
      <c r="K3179" t="s">
        <v>491</v>
      </c>
    </row>
    <row r="3180" spans="2:11" x14ac:dyDescent="0.25">
      <c r="B3180">
        <v>2026</v>
      </c>
      <c r="C3180" t="s">
        <v>481</v>
      </c>
      <c r="D3180">
        <v>2</v>
      </c>
      <c r="E3180" t="s">
        <v>208</v>
      </c>
      <c r="F3180">
        <v>2</v>
      </c>
      <c r="G3180" s="85">
        <v>0</v>
      </c>
      <c r="H3180" s="85">
        <v>27483.452068491439</v>
      </c>
      <c r="I3180" s="85">
        <v>6023.7970253718286</v>
      </c>
      <c r="J3180" s="85">
        <v>0</v>
      </c>
      <c r="K3180" t="s">
        <v>491</v>
      </c>
    </row>
    <row r="3181" spans="2:11" x14ac:dyDescent="0.25">
      <c r="B3181">
        <v>2026</v>
      </c>
      <c r="C3181" t="s">
        <v>482</v>
      </c>
      <c r="D3181">
        <v>1</v>
      </c>
      <c r="E3181" t="s">
        <v>208</v>
      </c>
      <c r="F3181">
        <v>2</v>
      </c>
      <c r="G3181" s="85">
        <v>13.465360216772305</v>
      </c>
      <c r="H3181" s="85">
        <v>27483.452068491439</v>
      </c>
      <c r="I3181" s="85">
        <v>6023.7970253718286</v>
      </c>
      <c r="J3181" s="85">
        <v>370074.58210263314</v>
      </c>
      <c r="K3181" t="s">
        <v>491</v>
      </c>
    </row>
    <row r="3182" spans="2:11" x14ac:dyDescent="0.25">
      <c r="B3182">
        <v>2026</v>
      </c>
      <c r="C3182" t="s">
        <v>482</v>
      </c>
      <c r="D3182">
        <v>2</v>
      </c>
      <c r="E3182" t="s">
        <v>208</v>
      </c>
      <c r="F3182">
        <v>2</v>
      </c>
      <c r="G3182" s="85">
        <v>0</v>
      </c>
      <c r="H3182" s="85">
        <v>27483.452068491439</v>
      </c>
      <c r="I3182" s="85">
        <v>6023.7970253718286</v>
      </c>
      <c r="J3182" s="85">
        <v>0</v>
      </c>
      <c r="K3182" t="s">
        <v>491</v>
      </c>
    </row>
    <row r="3183" spans="2:11" x14ac:dyDescent="0.25">
      <c r="B3183">
        <v>2026</v>
      </c>
      <c r="C3183" t="s">
        <v>483</v>
      </c>
      <c r="D3183">
        <v>1</v>
      </c>
      <c r="E3183" t="s">
        <v>208</v>
      </c>
      <c r="F3183">
        <v>2</v>
      </c>
      <c r="G3183" s="85">
        <v>13.628259845910369</v>
      </c>
      <c r="H3183" s="85">
        <v>27483.452068491439</v>
      </c>
      <c r="I3183" s="85">
        <v>6023.7970253718286</v>
      </c>
      <c r="J3183" s="85">
        <v>374551.62625202414</v>
      </c>
      <c r="K3183" t="s">
        <v>491</v>
      </c>
    </row>
    <row r="3184" spans="2:11" x14ac:dyDescent="0.25">
      <c r="B3184">
        <v>2026</v>
      </c>
      <c r="C3184" t="s">
        <v>483</v>
      </c>
      <c r="D3184">
        <v>2</v>
      </c>
      <c r="E3184" t="s">
        <v>208</v>
      </c>
      <c r="F3184">
        <v>2</v>
      </c>
      <c r="G3184" s="85">
        <v>0</v>
      </c>
      <c r="H3184" s="85">
        <v>27483.452068491439</v>
      </c>
      <c r="I3184" s="85">
        <v>6023.7970253718286</v>
      </c>
      <c r="J3184" s="85">
        <v>0</v>
      </c>
      <c r="K3184" t="s">
        <v>491</v>
      </c>
    </row>
    <row r="3185" spans="2:11" x14ac:dyDescent="0.25">
      <c r="B3185">
        <v>2026</v>
      </c>
      <c r="C3185" t="s">
        <v>484</v>
      </c>
      <c r="D3185">
        <v>1</v>
      </c>
      <c r="E3185" t="s">
        <v>208</v>
      </c>
      <c r="F3185">
        <v>2</v>
      </c>
      <c r="G3185" s="85">
        <v>13.791159475048454</v>
      </c>
      <c r="H3185" s="85">
        <v>27483.452068491439</v>
      </c>
      <c r="I3185" s="85">
        <v>6023.7970253718286</v>
      </c>
      <c r="J3185" s="85">
        <v>379028.67040141573</v>
      </c>
      <c r="K3185" t="s">
        <v>491</v>
      </c>
    </row>
    <row r="3186" spans="2:11" x14ac:dyDescent="0.25">
      <c r="B3186">
        <v>2026</v>
      </c>
      <c r="C3186" t="s">
        <v>484</v>
      </c>
      <c r="D3186">
        <v>2</v>
      </c>
      <c r="E3186" t="s">
        <v>208</v>
      </c>
      <c r="F3186">
        <v>2</v>
      </c>
      <c r="G3186" s="85">
        <v>0</v>
      </c>
      <c r="H3186" s="85">
        <v>27483.452068491439</v>
      </c>
      <c r="I3186" s="85">
        <v>6023.7970253718286</v>
      </c>
      <c r="J3186" s="85">
        <v>0</v>
      </c>
      <c r="K3186" t="s">
        <v>491</v>
      </c>
    </row>
    <row r="3187" spans="2:11" x14ac:dyDescent="0.25">
      <c r="B3187">
        <v>2026</v>
      </c>
      <c r="C3187" t="s">
        <v>485</v>
      </c>
      <c r="D3187">
        <v>1</v>
      </c>
      <c r="E3187" t="s">
        <v>208</v>
      </c>
      <c r="F3187">
        <v>2</v>
      </c>
      <c r="G3187" s="85">
        <v>13.954059104186518</v>
      </c>
      <c r="H3187" s="85">
        <v>27483.452068491439</v>
      </c>
      <c r="I3187" s="85">
        <v>6023.7970253718286</v>
      </c>
      <c r="J3187" s="85">
        <v>383505.71455080673</v>
      </c>
      <c r="K3187" t="s">
        <v>491</v>
      </c>
    </row>
    <row r="3188" spans="2:11" x14ac:dyDescent="0.25">
      <c r="B3188">
        <v>2026</v>
      </c>
      <c r="C3188" t="s">
        <v>485</v>
      </c>
      <c r="D3188">
        <v>2</v>
      </c>
      <c r="E3188" t="s">
        <v>208</v>
      </c>
      <c r="F3188">
        <v>2</v>
      </c>
      <c r="G3188" s="85">
        <v>0</v>
      </c>
      <c r="H3188" s="85">
        <v>27483.452068491439</v>
      </c>
      <c r="I3188" s="85">
        <v>6023.7970253718286</v>
      </c>
      <c r="J3188" s="85">
        <v>0</v>
      </c>
      <c r="K3188" t="s">
        <v>491</v>
      </c>
    </row>
    <row r="3189" spans="2:11" x14ac:dyDescent="0.25">
      <c r="B3189">
        <v>2026</v>
      </c>
      <c r="C3189" t="s">
        <v>486</v>
      </c>
      <c r="D3189">
        <v>1</v>
      </c>
      <c r="E3189" t="s">
        <v>208</v>
      </c>
      <c r="F3189">
        <v>2</v>
      </c>
      <c r="G3189" s="85">
        <v>14.116958733324601</v>
      </c>
      <c r="H3189" s="85">
        <v>27483.452068491439</v>
      </c>
      <c r="I3189" s="85">
        <v>6023.7970253718286</v>
      </c>
      <c r="J3189" s="85">
        <v>387982.75870019832</v>
      </c>
      <c r="K3189" t="s">
        <v>491</v>
      </c>
    </row>
    <row r="3190" spans="2:11" x14ac:dyDescent="0.25">
      <c r="B3190">
        <v>2026</v>
      </c>
      <c r="C3190" t="s">
        <v>486</v>
      </c>
      <c r="D3190">
        <v>2</v>
      </c>
      <c r="E3190" t="s">
        <v>208</v>
      </c>
      <c r="F3190">
        <v>2</v>
      </c>
      <c r="G3190" s="85">
        <v>0</v>
      </c>
      <c r="H3190" s="85">
        <v>27483.452068491439</v>
      </c>
      <c r="I3190" s="85">
        <v>6023.7970253718286</v>
      </c>
      <c r="J3190" s="85">
        <v>0</v>
      </c>
      <c r="K3190" t="s">
        <v>491</v>
      </c>
    </row>
    <row r="3191" spans="2:11" x14ac:dyDescent="0.25">
      <c r="B3191">
        <v>2026</v>
      </c>
      <c r="C3191" t="s">
        <v>487</v>
      </c>
      <c r="D3191">
        <v>1</v>
      </c>
      <c r="E3191" t="s">
        <v>208</v>
      </c>
      <c r="F3191">
        <v>2</v>
      </c>
      <c r="G3191" s="85">
        <v>14.279858362462669</v>
      </c>
      <c r="H3191" s="85">
        <v>27483.452068491439</v>
      </c>
      <c r="I3191" s="85">
        <v>6023.7970253718286</v>
      </c>
      <c r="J3191" s="85">
        <v>392459.80284958938</v>
      </c>
      <c r="K3191" t="s">
        <v>491</v>
      </c>
    </row>
    <row r="3192" spans="2:11" x14ac:dyDescent="0.25">
      <c r="B3192">
        <v>2026</v>
      </c>
      <c r="C3192" t="s">
        <v>487</v>
      </c>
      <c r="D3192">
        <v>2</v>
      </c>
      <c r="E3192" t="s">
        <v>208</v>
      </c>
      <c r="F3192">
        <v>2</v>
      </c>
      <c r="G3192" s="85">
        <v>0</v>
      </c>
      <c r="H3192" s="85">
        <v>27483.452068491439</v>
      </c>
      <c r="I3192" s="85">
        <v>6023.7970253718286</v>
      </c>
      <c r="J3192" s="85">
        <v>0</v>
      </c>
      <c r="K3192" t="s">
        <v>491</v>
      </c>
    </row>
    <row r="3193" spans="2:11" x14ac:dyDescent="0.25">
      <c r="B3193">
        <v>2026</v>
      </c>
      <c r="C3193" t="s">
        <v>488</v>
      </c>
      <c r="D3193">
        <v>1</v>
      </c>
      <c r="E3193" t="s">
        <v>208</v>
      </c>
      <c r="F3193">
        <v>2</v>
      </c>
      <c r="G3193" s="85">
        <v>14.442757991600756</v>
      </c>
      <c r="H3193" s="85">
        <v>27483.452068491439</v>
      </c>
      <c r="I3193" s="85">
        <v>6023.7970253718286</v>
      </c>
      <c r="J3193" s="85">
        <v>396936.84699898103</v>
      </c>
      <c r="K3193" t="s">
        <v>491</v>
      </c>
    </row>
    <row r="3194" spans="2:11" x14ac:dyDescent="0.25">
      <c r="B3194">
        <v>2026</v>
      </c>
      <c r="C3194" t="s">
        <v>488</v>
      </c>
      <c r="D3194">
        <v>2</v>
      </c>
      <c r="E3194" t="s">
        <v>208</v>
      </c>
      <c r="F3194">
        <v>2</v>
      </c>
      <c r="G3194" s="85">
        <v>0</v>
      </c>
      <c r="H3194" s="85">
        <v>27483.452068491439</v>
      </c>
      <c r="I3194" s="85">
        <v>6023.7970253718286</v>
      </c>
      <c r="J3194" s="85">
        <v>0</v>
      </c>
      <c r="K3194" t="s">
        <v>491</v>
      </c>
    </row>
    <row r="3195" spans="2:11" x14ac:dyDescent="0.25">
      <c r="B3195">
        <v>2026</v>
      </c>
      <c r="C3195" t="s">
        <v>489</v>
      </c>
      <c r="D3195">
        <v>1</v>
      </c>
      <c r="E3195" t="s">
        <v>208</v>
      </c>
      <c r="F3195">
        <v>2</v>
      </c>
      <c r="G3195" s="85">
        <v>14.605657620738818</v>
      </c>
      <c r="H3195" s="85">
        <v>27483.452068491439</v>
      </c>
      <c r="I3195" s="85">
        <v>6023.7970253718286</v>
      </c>
      <c r="J3195" s="85">
        <v>401413.89114837203</v>
      </c>
      <c r="K3195" t="s">
        <v>491</v>
      </c>
    </row>
    <row r="3196" spans="2:11" x14ac:dyDescent="0.25">
      <c r="B3196">
        <v>2026</v>
      </c>
      <c r="C3196" t="s">
        <v>489</v>
      </c>
      <c r="D3196">
        <v>2</v>
      </c>
      <c r="E3196" t="s">
        <v>208</v>
      </c>
      <c r="F3196">
        <v>2</v>
      </c>
      <c r="G3196" s="85">
        <v>0</v>
      </c>
      <c r="H3196" s="85">
        <v>27483.452068491439</v>
      </c>
      <c r="I3196" s="85">
        <v>6023.7970253718286</v>
      </c>
      <c r="J3196" s="85">
        <v>0</v>
      </c>
      <c r="K3196" t="s">
        <v>491</v>
      </c>
    </row>
    <row r="3197" spans="2:11" x14ac:dyDescent="0.25">
      <c r="B3197">
        <v>2026</v>
      </c>
      <c r="C3197" t="s">
        <v>490</v>
      </c>
      <c r="D3197">
        <v>1</v>
      </c>
      <c r="E3197" t="s">
        <v>208</v>
      </c>
      <c r="F3197">
        <v>2</v>
      </c>
      <c r="G3197" s="85">
        <v>14.768557249876903</v>
      </c>
      <c r="H3197" s="85">
        <v>27483.452068491439</v>
      </c>
      <c r="I3197" s="85">
        <v>6023.7970253718286</v>
      </c>
      <c r="J3197" s="85">
        <v>405890.93529776362</v>
      </c>
      <c r="K3197" t="s">
        <v>491</v>
      </c>
    </row>
    <row r="3198" spans="2:11" x14ac:dyDescent="0.25">
      <c r="B3198">
        <v>2026</v>
      </c>
      <c r="C3198" t="s">
        <v>490</v>
      </c>
      <c r="D3198">
        <v>2</v>
      </c>
      <c r="E3198" t="s">
        <v>208</v>
      </c>
      <c r="F3198">
        <v>2</v>
      </c>
      <c r="G3198" s="85">
        <v>0</v>
      </c>
      <c r="H3198" s="85">
        <v>27483.452068491439</v>
      </c>
      <c r="I3198" s="85">
        <v>6023.7970253718286</v>
      </c>
      <c r="J3198" s="85">
        <v>0</v>
      </c>
      <c r="K3198" t="s">
        <v>491</v>
      </c>
    </row>
    <row r="3199" spans="2:11" x14ac:dyDescent="0.25">
      <c r="B3199">
        <v>2026</v>
      </c>
      <c r="C3199" t="s">
        <v>479</v>
      </c>
      <c r="D3199">
        <v>1</v>
      </c>
      <c r="E3199" t="s">
        <v>45</v>
      </c>
      <c r="F3199">
        <v>32</v>
      </c>
      <c r="G3199" s="85">
        <v>2.3473298380607464</v>
      </c>
      <c r="H3199" s="85">
        <v>18536.052673839731</v>
      </c>
      <c r="I3199" s="85">
        <v>4748.7393608479206</v>
      </c>
      <c r="J3199" s="85">
        <v>43510.229521169684</v>
      </c>
      <c r="K3199" t="s">
        <v>492</v>
      </c>
    </row>
    <row r="3200" spans="2:11" x14ac:dyDescent="0.25">
      <c r="B3200">
        <v>2026</v>
      </c>
      <c r="C3200" t="s">
        <v>479</v>
      </c>
      <c r="D3200">
        <v>2</v>
      </c>
      <c r="E3200" t="s">
        <v>45</v>
      </c>
      <c r="F3200">
        <v>32</v>
      </c>
      <c r="G3200" s="85">
        <v>0</v>
      </c>
      <c r="H3200" s="85">
        <v>18536.052673839731</v>
      </c>
      <c r="I3200" s="85">
        <v>4748.7393608479206</v>
      </c>
      <c r="J3200" s="85">
        <v>0</v>
      </c>
      <c r="K3200" t="s">
        <v>492</v>
      </c>
    </row>
    <row r="3201" spans="2:11" x14ac:dyDescent="0.25">
      <c r="B3201">
        <v>2026</v>
      </c>
      <c r="C3201" t="s">
        <v>480</v>
      </c>
      <c r="D3201">
        <v>1</v>
      </c>
      <c r="E3201" t="s">
        <v>45</v>
      </c>
      <c r="F3201">
        <v>32</v>
      </c>
      <c r="G3201" s="85">
        <v>2.3651634760790774</v>
      </c>
      <c r="H3201" s="85">
        <v>18536.052673839731</v>
      </c>
      <c r="I3201" s="85">
        <v>4748.7393608479206</v>
      </c>
      <c r="J3201" s="85">
        <v>43840.794774843656</v>
      </c>
      <c r="K3201" t="s">
        <v>492</v>
      </c>
    </row>
    <row r="3202" spans="2:11" x14ac:dyDescent="0.25">
      <c r="B3202">
        <v>2026</v>
      </c>
      <c r="C3202" t="s">
        <v>480</v>
      </c>
      <c r="D3202">
        <v>2</v>
      </c>
      <c r="E3202" t="s">
        <v>45</v>
      </c>
      <c r="F3202">
        <v>32</v>
      </c>
      <c r="G3202" s="85">
        <v>0</v>
      </c>
      <c r="H3202" s="85">
        <v>18536.052673839731</v>
      </c>
      <c r="I3202" s="85">
        <v>4748.7393608479206</v>
      </c>
      <c r="J3202" s="85">
        <v>0</v>
      </c>
      <c r="K3202" t="s">
        <v>492</v>
      </c>
    </row>
    <row r="3203" spans="2:11" x14ac:dyDescent="0.25">
      <c r="B3203">
        <v>2026</v>
      </c>
      <c r="C3203" t="s">
        <v>481</v>
      </c>
      <c r="D3203">
        <v>1</v>
      </c>
      <c r="E3203" t="s">
        <v>45</v>
      </c>
      <c r="F3203">
        <v>32</v>
      </c>
      <c r="G3203" s="85">
        <v>2.3829971140974102</v>
      </c>
      <c r="H3203" s="85">
        <v>18536.052673839731</v>
      </c>
      <c r="I3203" s="85">
        <v>4748.7393608479206</v>
      </c>
      <c r="J3203" s="85">
        <v>44171.360028517665</v>
      </c>
      <c r="K3203" t="s">
        <v>492</v>
      </c>
    </row>
    <row r="3204" spans="2:11" x14ac:dyDescent="0.25">
      <c r="B3204">
        <v>2026</v>
      </c>
      <c r="C3204" t="s">
        <v>481</v>
      </c>
      <c r="D3204">
        <v>2</v>
      </c>
      <c r="E3204" t="s">
        <v>45</v>
      </c>
      <c r="F3204">
        <v>32</v>
      </c>
      <c r="G3204" s="85">
        <v>0</v>
      </c>
      <c r="H3204" s="85">
        <v>18536.052673839731</v>
      </c>
      <c r="I3204" s="85">
        <v>4748.7393608479206</v>
      </c>
      <c r="J3204" s="85">
        <v>0</v>
      </c>
      <c r="K3204" t="s">
        <v>492</v>
      </c>
    </row>
    <row r="3205" spans="2:11" x14ac:dyDescent="0.25">
      <c r="B3205">
        <v>2026</v>
      </c>
      <c r="C3205" t="s">
        <v>482</v>
      </c>
      <c r="D3205">
        <v>1</v>
      </c>
      <c r="E3205" t="s">
        <v>45</v>
      </c>
      <c r="F3205">
        <v>32</v>
      </c>
      <c r="G3205" s="85">
        <v>2.4008307521157413</v>
      </c>
      <c r="H3205" s="85">
        <v>18536.052673839731</v>
      </c>
      <c r="I3205" s="85">
        <v>4748.7393608479206</v>
      </c>
      <c r="J3205" s="85">
        <v>44501.925282191638</v>
      </c>
      <c r="K3205" t="s">
        <v>492</v>
      </c>
    </row>
    <row r="3206" spans="2:11" x14ac:dyDescent="0.25">
      <c r="B3206">
        <v>2026</v>
      </c>
      <c r="C3206" t="s">
        <v>482</v>
      </c>
      <c r="D3206">
        <v>2</v>
      </c>
      <c r="E3206" t="s">
        <v>45</v>
      </c>
      <c r="F3206">
        <v>32</v>
      </c>
      <c r="G3206" s="85">
        <v>0</v>
      </c>
      <c r="H3206" s="85">
        <v>18536.052673839731</v>
      </c>
      <c r="I3206" s="85">
        <v>4748.7393608479206</v>
      </c>
      <c r="J3206" s="85">
        <v>0</v>
      </c>
      <c r="K3206" t="s">
        <v>492</v>
      </c>
    </row>
    <row r="3207" spans="2:11" x14ac:dyDescent="0.25">
      <c r="B3207">
        <v>2026</v>
      </c>
      <c r="C3207" t="s">
        <v>483</v>
      </c>
      <c r="D3207">
        <v>1</v>
      </c>
      <c r="E3207" t="s">
        <v>45</v>
      </c>
      <c r="F3207">
        <v>32</v>
      </c>
      <c r="G3207" s="85">
        <v>2.4186643901340741</v>
      </c>
      <c r="H3207" s="85">
        <v>18536.052673839731</v>
      </c>
      <c r="I3207" s="85">
        <v>4748.7393608479206</v>
      </c>
      <c r="J3207" s="85">
        <v>44832.490535865647</v>
      </c>
      <c r="K3207" t="s">
        <v>492</v>
      </c>
    </row>
    <row r="3208" spans="2:11" x14ac:dyDescent="0.25">
      <c r="B3208">
        <v>2026</v>
      </c>
      <c r="C3208" t="s">
        <v>483</v>
      </c>
      <c r="D3208">
        <v>2</v>
      </c>
      <c r="E3208" t="s">
        <v>45</v>
      </c>
      <c r="F3208">
        <v>32</v>
      </c>
      <c r="G3208" s="85">
        <v>0</v>
      </c>
      <c r="H3208" s="85">
        <v>18536.052673839731</v>
      </c>
      <c r="I3208" s="85">
        <v>4748.7393608479206</v>
      </c>
      <c r="J3208" s="85">
        <v>0</v>
      </c>
      <c r="K3208" t="s">
        <v>492</v>
      </c>
    </row>
    <row r="3209" spans="2:11" x14ac:dyDescent="0.25">
      <c r="B3209">
        <v>2026</v>
      </c>
      <c r="C3209" t="s">
        <v>484</v>
      </c>
      <c r="D3209">
        <v>1</v>
      </c>
      <c r="E3209" t="s">
        <v>45</v>
      </c>
      <c r="F3209">
        <v>32</v>
      </c>
      <c r="G3209" s="85">
        <v>2.4364980281524051</v>
      </c>
      <c r="H3209" s="85">
        <v>18536.052673839731</v>
      </c>
      <c r="I3209" s="85">
        <v>4748.7393608479206</v>
      </c>
      <c r="J3209" s="85">
        <v>45163.05578953962</v>
      </c>
      <c r="K3209" t="s">
        <v>492</v>
      </c>
    </row>
    <row r="3210" spans="2:11" x14ac:dyDescent="0.25">
      <c r="B3210">
        <v>2026</v>
      </c>
      <c r="C3210" t="s">
        <v>484</v>
      </c>
      <c r="D3210">
        <v>2</v>
      </c>
      <c r="E3210" t="s">
        <v>45</v>
      </c>
      <c r="F3210">
        <v>32</v>
      </c>
      <c r="G3210" s="85">
        <v>0</v>
      </c>
      <c r="H3210" s="85">
        <v>18536.052673839731</v>
      </c>
      <c r="I3210" s="85">
        <v>4748.7393608479206</v>
      </c>
      <c r="J3210" s="85">
        <v>0</v>
      </c>
      <c r="K3210" t="s">
        <v>492</v>
      </c>
    </row>
    <row r="3211" spans="2:11" x14ac:dyDescent="0.25">
      <c r="B3211">
        <v>2026</v>
      </c>
      <c r="C3211" t="s">
        <v>485</v>
      </c>
      <c r="D3211">
        <v>1</v>
      </c>
      <c r="E3211" t="s">
        <v>45</v>
      </c>
      <c r="F3211">
        <v>32</v>
      </c>
      <c r="G3211" s="85">
        <v>2.4543316661707379</v>
      </c>
      <c r="H3211" s="85">
        <v>18536.052673839731</v>
      </c>
      <c r="I3211" s="85">
        <v>4748.7393608479206</v>
      </c>
      <c r="J3211" s="85">
        <v>45493.621043213629</v>
      </c>
      <c r="K3211" t="s">
        <v>492</v>
      </c>
    </row>
    <row r="3212" spans="2:11" x14ac:dyDescent="0.25">
      <c r="B3212">
        <v>2026</v>
      </c>
      <c r="C3212" t="s">
        <v>485</v>
      </c>
      <c r="D3212">
        <v>2</v>
      </c>
      <c r="E3212" t="s">
        <v>45</v>
      </c>
      <c r="F3212">
        <v>32</v>
      </c>
      <c r="G3212" s="85">
        <v>0</v>
      </c>
      <c r="H3212" s="85">
        <v>18536.052673839731</v>
      </c>
      <c r="I3212" s="85">
        <v>4748.7393608479206</v>
      </c>
      <c r="J3212" s="85">
        <v>0</v>
      </c>
      <c r="K3212" t="s">
        <v>492</v>
      </c>
    </row>
    <row r="3213" spans="2:11" x14ac:dyDescent="0.25">
      <c r="B3213">
        <v>2026</v>
      </c>
      <c r="C3213" t="s">
        <v>486</v>
      </c>
      <c r="D3213">
        <v>1</v>
      </c>
      <c r="E3213" t="s">
        <v>45</v>
      </c>
      <c r="F3213">
        <v>32</v>
      </c>
      <c r="G3213" s="85">
        <v>2.4721653041890685</v>
      </c>
      <c r="H3213" s="85">
        <v>18536.052673839731</v>
      </c>
      <c r="I3213" s="85">
        <v>4748.7393608479206</v>
      </c>
      <c r="J3213" s="85">
        <v>45824.186296887594</v>
      </c>
      <c r="K3213" t="s">
        <v>492</v>
      </c>
    </row>
    <row r="3214" spans="2:11" x14ac:dyDescent="0.25">
      <c r="B3214">
        <v>2026</v>
      </c>
      <c r="C3214" t="s">
        <v>486</v>
      </c>
      <c r="D3214">
        <v>2</v>
      </c>
      <c r="E3214" t="s">
        <v>45</v>
      </c>
      <c r="F3214">
        <v>32</v>
      </c>
      <c r="G3214" s="85">
        <v>0</v>
      </c>
      <c r="H3214" s="85">
        <v>18536.052673839731</v>
      </c>
      <c r="I3214" s="85">
        <v>4748.7393608479206</v>
      </c>
      <c r="J3214" s="85">
        <v>0</v>
      </c>
      <c r="K3214" t="s">
        <v>492</v>
      </c>
    </row>
    <row r="3215" spans="2:11" x14ac:dyDescent="0.25">
      <c r="B3215">
        <v>2026</v>
      </c>
      <c r="C3215" t="s">
        <v>487</v>
      </c>
      <c r="D3215">
        <v>1</v>
      </c>
      <c r="E3215" t="s">
        <v>45</v>
      </c>
      <c r="F3215">
        <v>32</v>
      </c>
      <c r="G3215" s="85">
        <v>2.4899989422074018</v>
      </c>
      <c r="H3215" s="85">
        <v>18536.052673839731</v>
      </c>
      <c r="I3215" s="85">
        <v>4748.7393608479206</v>
      </c>
      <c r="J3215" s="85">
        <v>46154.75155056161</v>
      </c>
      <c r="K3215" t="s">
        <v>492</v>
      </c>
    </row>
    <row r="3216" spans="2:11" x14ac:dyDescent="0.25">
      <c r="B3216">
        <v>2026</v>
      </c>
      <c r="C3216" t="s">
        <v>487</v>
      </c>
      <c r="D3216">
        <v>2</v>
      </c>
      <c r="E3216" t="s">
        <v>45</v>
      </c>
      <c r="F3216">
        <v>32</v>
      </c>
      <c r="G3216" s="85">
        <v>0</v>
      </c>
      <c r="H3216" s="85">
        <v>18536.052673839731</v>
      </c>
      <c r="I3216" s="85">
        <v>4748.7393608479206</v>
      </c>
      <c r="J3216" s="85">
        <v>0</v>
      </c>
      <c r="K3216" t="s">
        <v>492</v>
      </c>
    </row>
    <row r="3217" spans="2:11" x14ac:dyDescent="0.25">
      <c r="B3217">
        <v>2026</v>
      </c>
      <c r="C3217" t="s">
        <v>488</v>
      </c>
      <c r="D3217">
        <v>1</v>
      </c>
      <c r="E3217" t="s">
        <v>45</v>
      </c>
      <c r="F3217">
        <v>32</v>
      </c>
      <c r="G3217" s="85">
        <v>2.5078325802257324</v>
      </c>
      <c r="H3217" s="85">
        <v>18536.052673839731</v>
      </c>
      <c r="I3217" s="85">
        <v>4748.7393608479206</v>
      </c>
      <c r="J3217" s="85">
        <v>46485.316804235583</v>
      </c>
      <c r="K3217" t="s">
        <v>492</v>
      </c>
    </row>
    <row r="3218" spans="2:11" x14ac:dyDescent="0.25">
      <c r="B3218">
        <v>2026</v>
      </c>
      <c r="C3218" t="s">
        <v>488</v>
      </c>
      <c r="D3218">
        <v>2</v>
      </c>
      <c r="E3218" t="s">
        <v>45</v>
      </c>
      <c r="F3218">
        <v>32</v>
      </c>
      <c r="G3218" s="85">
        <v>0</v>
      </c>
      <c r="H3218" s="85">
        <v>18536.052673839731</v>
      </c>
      <c r="I3218" s="85">
        <v>4748.7393608479206</v>
      </c>
      <c r="J3218" s="85">
        <v>0</v>
      </c>
      <c r="K3218" t="s">
        <v>492</v>
      </c>
    </row>
    <row r="3219" spans="2:11" x14ac:dyDescent="0.25">
      <c r="B3219">
        <v>2026</v>
      </c>
      <c r="C3219" t="s">
        <v>489</v>
      </c>
      <c r="D3219">
        <v>1</v>
      </c>
      <c r="E3219" t="s">
        <v>45</v>
      </c>
      <c r="F3219">
        <v>32</v>
      </c>
      <c r="G3219" s="85">
        <v>2.5256662182440661</v>
      </c>
      <c r="H3219" s="85">
        <v>18536.052673839731</v>
      </c>
      <c r="I3219" s="85">
        <v>4748.7393608479206</v>
      </c>
      <c r="J3219" s="85">
        <v>46815.882057909606</v>
      </c>
      <c r="K3219" t="s">
        <v>492</v>
      </c>
    </row>
    <row r="3220" spans="2:11" x14ac:dyDescent="0.25">
      <c r="B3220">
        <v>2026</v>
      </c>
      <c r="C3220" t="s">
        <v>489</v>
      </c>
      <c r="D3220">
        <v>2</v>
      </c>
      <c r="E3220" t="s">
        <v>45</v>
      </c>
      <c r="F3220">
        <v>32</v>
      </c>
      <c r="G3220" s="85">
        <v>0</v>
      </c>
      <c r="H3220" s="85">
        <v>18536.052673839731</v>
      </c>
      <c r="I3220" s="85">
        <v>4748.7393608479206</v>
      </c>
      <c r="J3220" s="85">
        <v>0</v>
      </c>
      <c r="K3220" t="s">
        <v>492</v>
      </c>
    </row>
    <row r="3221" spans="2:11" x14ac:dyDescent="0.25">
      <c r="B3221">
        <v>2026</v>
      </c>
      <c r="C3221" t="s">
        <v>490</v>
      </c>
      <c r="D3221">
        <v>1</v>
      </c>
      <c r="E3221" t="s">
        <v>45</v>
      </c>
      <c r="F3221">
        <v>32</v>
      </c>
      <c r="G3221" s="85">
        <v>2.5434998562623967</v>
      </c>
      <c r="H3221" s="85">
        <v>18536.052673839731</v>
      </c>
      <c r="I3221" s="85">
        <v>4748.7393608479206</v>
      </c>
      <c r="J3221" s="85">
        <v>47146.447311583572</v>
      </c>
      <c r="K3221" t="s">
        <v>492</v>
      </c>
    </row>
    <row r="3222" spans="2:11" x14ac:dyDescent="0.25">
      <c r="B3222">
        <v>2026</v>
      </c>
      <c r="C3222" t="s">
        <v>490</v>
      </c>
      <c r="D3222">
        <v>2</v>
      </c>
      <c r="E3222" t="s">
        <v>45</v>
      </c>
      <c r="F3222">
        <v>32</v>
      </c>
      <c r="G3222" s="85">
        <v>0</v>
      </c>
      <c r="H3222" s="85">
        <v>18536.052673839731</v>
      </c>
      <c r="I3222" s="85">
        <v>4748.7393608479206</v>
      </c>
      <c r="J3222" s="85">
        <v>0</v>
      </c>
      <c r="K3222" t="s">
        <v>492</v>
      </c>
    </row>
    <row r="3223" spans="2:11" x14ac:dyDescent="0.25">
      <c r="B3223">
        <v>2026</v>
      </c>
      <c r="C3223" t="s">
        <v>479</v>
      </c>
      <c r="D3223">
        <v>1</v>
      </c>
      <c r="E3223" t="s">
        <v>208</v>
      </c>
      <c r="F3223">
        <v>27</v>
      </c>
      <c r="G3223" s="85">
        <v>5.7956690673346039</v>
      </c>
      <c r="H3223" s="85">
        <v>27483.452068491439</v>
      </c>
      <c r="I3223" s="85">
        <v>6023.7970253718286</v>
      </c>
      <c r="J3223" s="85">
        <v>159284.99301692907</v>
      </c>
      <c r="K3223" t="s">
        <v>491</v>
      </c>
    </row>
    <row r="3224" spans="2:11" x14ac:dyDescent="0.25">
      <c r="B3224">
        <v>2026</v>
      </c>
      <c r="C3224" t="s">
        <v>479</v>
      </c>
      <c r="D3224">
        <v>2</v>
      </c>
      <c r="E3224" t="s">
        <v>208</v>
      </c>
      <c r="F3224">
        <v>27</v>
      </c>
      <c r="G3224" s="85">
        <v>0</v>
      </c>
      <c r="H3224" s="85">
        <v>27483.452068491439</v>
      </c>
      <c r="I3224" s="85">
        <v>6023.7970253718286</v>
      </c>
      <c r="J3224" s="85">
        <v>0</v>
      </c>
      <c r="K3224" t="s">
        <v>491</v>
      </c>
    </row>
    <row r="3225" spans="2:11" x14ac:dyDescent="0.25">
      <c r="B3225">
        <v>2026</v>
      </c>
      <c r="C3225" t="s">
        <v>480</v>
      </c>
      <c r="D3225">
        <v>1</v>
      </c>
      <c r="E3225" t="s">
        <v>208</v>
      </c>
      <c r="F3225">
        <v>27</v>
      </c>
      <c r="G3225" s="85">
        <v>5.8429443501550988</v>
      </c>
      <c r="H3225" s="85">
        <v>27483.452068491439</v>
      </c>
      <c r="I3225" s="85">
        <v>6023.7970253718286</v>
      </c>
      <c r="J3225" s="85">
        <v>160584.28098635052</v>
      </c>
      <c r="K3225" t="s">
        <v>491</v>
      </c>
    </row>
    <row r="3226" spans="2:11" x14ac:dyDescent="0.25">
      <c r="B3226">
        <v>2026</v>
      </c>
      <c r="C3226" t="s">
        <v>480</v>
      </c>
      <c r="D3226">
        <v>2</v>
      </c>
      <c r="E3226" t="s">
        <v>208</v>
      </c>
      <c r="F3226">
        <v>27</v>
      </c>
      <c r="G3226" s="85">
        <v>0</v>
      </c>
      <c r="H3226" s="85">
        <v>27483.452068491439</v>
      </c>
      <c r="I3226" s="85">
        <v>6023.7970253718286</v>
      </c>
      <c r="J3226" s="85">
        <v>0</v>
      </c>
      <c r="K3226" t="s">
        <v>491</v>
      </c>
    </row>
    <row r="3227" spans="2:11" x14ac:dyDescent="0.25">
      <c r="B3227">
        <v>2026</v>
      </c>
      <c r="C3227" t="s">
        <v>481</v>
      </c>
      <c r="D3227">
        <v>1</v>
      </c>
      <c r="E3227" t="s">
        <v>208</v>
      </c>
      <c r="F3227">
        <v>27</v>
      </c>
      <c r="G3227" s="85">
        <v>5.8902196329755823</v>
      </c>
      <c r="H3227" s="85">
        <v>27483.452068491439</v>
      </c>
      <c r="I3227" s="85">
        <v>6023.7970253718286</v>
      </c>
      <c r="J3227" s="85">
        <v>161883.56895577165</v>
      </c>
      <c r="K3227" t="s">
        <v>491</v>
      </c>
    </row>
    <row r="3228" spans="2:11" x14ac:dyDescent="0.25">
      <c r="B3228">
        <v>2026</v>
      </c>
      <c r="C3228" t="s">
        <v>481</v>
      </c>
      <c r="D3228">
        <v>2</v>
      </c>
      <c r="E3228" t="s">
        <v>208</v>
      </c>
      <c r="F3228">
        <v>27</v>
      </c>
      <c r="G3228" s="85">
        <v>0</v>
      </c>
      <c r="H3228" s="85">
        <v>27483.452068491439</v>
      </c>
      <c r="I3228" s="85">
        <v>6023.7970253718286</v>
      </c>
      <c r="J3228" s="85">
        <v>0</v>
      </c>
      <c r="K3228" t="s">
        <v>491</v>
      </c>
    </row>
    <row r="3229" spans="2:11" x14ac:dyDescent="0.25">
      <c r="B3229">
        <v>2026</v>
      </c>
      <c r="C3229" t="s">
        <v>482</v>
      </c>
      <c r="D3229">
        <v>1</v>
      </c>
      <c r="E3229" t="s">
        <v>208</v>
      </c>
      <c r="F3229">
        <v>27</v>
      </c>
      <c r="G3229" s="85">
        <v>5.9374949157960772</v>
      </c>
      <c r="H3229" s="85">
        <v>27483.452068491439</v>
      </c>
      <c r="I3229" s="85">
        <v>6023.7970253718286</v>
      </c>
      <c r="J3229" s="85">
        <v>163182.8569251931</v>
      </c>
      <c r="K3229" t="s">
        <v>491</v>
      </c>
    </row>
    <row r="3230" spans="2:11" x14ac:dyDescent="0.25">
      <c r="B3230">
        <v>2026</v>
      </c>
      <c r="C3230" t="s">
        <v>482</v>
      </c>
      <c r="D3230">
        <v>2</v>
      </c>
      <c r="E3230" t="s">
        <v>208</v>
      </c>
      <c r="F3230">
        <v>27</v>
      </c>
      <c r="G3230" s="85">
        <v>0</v>
      </c>
      <c r="H3230" s="85">
        <v>27483.452068491439</v>
      </c>
      <c r="I3230" s="85">
        <v>6023.7970253718286</v>
      </c>
      <c r="J3230" s="85">
        <v>0</v>
      </c>
      <c r="K3230" t="s">
        <v>491</v>
      </c>
    </row>
    <row r="3231" spans="2:11" x14ac:dyDescent="0.25">
      <c r="B3231">
        <v>2026</v>
      </c>
      <c r="C3231" t="s">
        <v>483</v>
      </c>
      <c r="D3231">
        <v>1</v>
      </c>
      <c r="E3231" t="s">
        <v>208</v>
      </c>
      <c r="F3231">
        <v>27</v>
      </c>
      <c r="G3231" s="85">
        <v>5.9847701986165616</v>
      </c>
      <c r="H3231" s="85">
        <v>27483.452068491439</v>
      </c>
      <c r="I3231" s="85">
        <v>6023.7970253718286</v>
      </c>
      <c r="J3231" s="85">
        <v>164482.14489461426</v>
      </c>
      <c r="K3231" t="s">
        <v>491</v>
      </c>
    </row>
    <row r="3232" spans="2:11" x14ac:dyDescent="0.25">
      <c r="B3232">
        <v>2026</v>
      </c>
      <c r="C3232" t="s">
        <v>483</v>
      </c>
      <c r="D3232">
        <v>2</v>
      </c>
      <c r="E3232" t="s">
        <v>208</v>
      </c>
      <c r="F3232">
        <v>27</v>
      </c>
      <c r="G3232" s="85">
        <v>0</v>
      </c>
      <c r="H3232" s="85">
        <v>27483.452068491439</v>
      </c>
      <c r="I3232" s="85">
        <v>6023.7970253718286</v>
      </c>
      <c r="J3232" s="85">
        <v>0</v>
      </c>
      <c r="K3232" t="s">
        <v>491</v>
      </c>
    </row>
    <row r="3233" spans="2:11" x14ac:dyDescent="0.25">
      <c r="B3233">
        <v>2026</v>
      </c>
      <c r="C3233" t="s">
        <v>484</v>
      </c>
      <c r="D3233">
        <v>1</v>
      </c>
      <c r="E3233" t="s">
        <v>208</v>
      </c>
      <c r="F3233">
        <v>27</v>
      </c>
      <c r="G3233" s="85">
        <v>6.0320454814370565</v>
      </c>
      <c r="H3233" s="85">
        <v>27483.452068491439</v>
      </c>
      <c r="I3233" s="85">
        <v>6023.7970253718286</v>
      </c>
      <c r="J3233" s="85">
        <v>165781.43286403571</v>
      </c>
      <c r="K3233" t="s">
        <v>491</v>
      </c>
    </row>
    <row r="3234" spans="2:11" x14ac:dyDescent="0.25">
      <c r="B3234">
        <v>2026</v>
      </c>
      <c r="C3234" t="s">
        <v>484</v>
      </c>
      <c r="D3234">
        <v>2</v>
      </c>
      <c r="E3234" t="s">
        <v>208</v>
      </c>
      <c r="F3234">
        <v>27</v>
      </c>
      <c r="G3234" s="85">
        <v>0</v>
      </c>
      <c r="H3234" s="85">
        <v>27483.452068491439</v>
      </c>
      <c r="I3234" s="85">
        <v>6023.7970253718286</v>
      </c>
      <c r="J3234" s="85">
        <v>0</v>
      </c>
      <c r="K3234" t="s">
        <v>491</v>
      </c>
    </row>
    <row r="3235" spans="2:11" x14ac:dyDescent="0.25">
      <c r="B3235">
        <v>2026</v>
      </c>
      <c r="C3235" t="s">
        <v>485</v>
      </c>
      <c r="D3235">
        <v>1</v>
      </c>
      <c r="E3235" t="s">
        <v>208</v>
      </c>
      <c r="F3235">
        <v>27</v>
      </c>
      <c r="G3235" s="85">
        <v>6.07932076425754</v>
      </c>
      <c r="H3235" s="85">
        <v>27483.452068491439</v>
      </c>
      <c r="I3235" s="85">
        <v>6023.7970253718286</v>
      </c>
      <c r="J3235" s="85">
        <v>167080.72083345684</v>
      </c>
      <c r="K3235" t="s">
        <v>491</v>
      </c>
    </row>
    <row r="3236" spans="2:11" x14ac:dyDescent="0.25">
      <c r="B3236">
        <v>2026</v>
      </c>
      <c r="C3236" t="s">
        <v>485</v>
      </c>
      <c r="D3236">
        <v>2</v>
      </c>
      <c r="E3236" t="s">
        <v>208</v>
      </c>
      <c r="F3236">
        <v>27</v>
      </c>
      <c r="G3236" s="85">
        <v>0</v>
      </c>
      <c r="H3236" s="85">
        <v>27483.452068491439</v>
      </c>
      <c r="I3236" s="85">
        <v>6023.7970253718286</v>
      </c>
      <c r="J3236" s="85">
        <v>0</v>
      </c>
      <c r="K3236" t="s">
        <v>491</v>
      </c>
    </row>
    <row r="3237" spans="2:11" x14ac:dyDescent="0.25">
      <c r="B3237">
        <v>2026</v>
      </c>
      <c r="C3237" t="s">
        <v>486</v>
      </c>
      <c r="D3237">
        <v>1</v>
      </c>
      <c r="E3237" t="s">
        <v>208</v>
      </c>
      <c r="F3237">
        <v>27</v>
      </c>
      <c r="G3237" s="85">
        <v>6.126596047078035</v>
      </c>
      <c r="H3237" s="85">
        <v>27483.452068491439</v>
      </c>
      <c r="I3237" s="85">
        <v>6023.7970253718286</v>
      </c>
      <c r="J3237" s="85">
        <v>168380.00880287829</v>
      </c>
      <c r="K3237" t="s">
        <v>491</v>
      </c>
    </row>
    <row r="3238" spans="2:11" x14ac:dyDescent="0.25">
      <c r="B3238">
        <v>2026</v>
      </c>
      <c r="C3238" t="s">
        <v>486</v>
      </c>
      <c r="D3238">
        <v>2</v>
      </c>
      <c r="E3238" t="s">
        <v>208</v>
      </c>
      <c r="F3238">
        <v>27</v>
      </c>
      <c r="G3238" s="85">
        <v>0</v>
      </c>
      <c r="H3238" s="85">
        <v>27483.452068491439</v>
      </c>
      <c r="I3238" s="85">
        <v>6023.7970253718286</v>
      </c>
      <c r="J3238" s="85">
        <v>0</v>
      </c>
      <c r="K3238" t="s">
        <v>491</v>
      </c>
    </row>
    <row r="3239" spans="2:11" x14ac:dyDescent="0.25">
      <c r="B3239">
        <v>2026</v>
      </c>
      <c r="C3239" t="s">
        <v>487</v>
      </c>
      <c r="D3239">
        <v>1</v>
      </c>
      <c r="E3239" t="s">
        <v>208</v>
      </c>
      <c r="F3239">
        <v>27</v>
      </c>
      <c r="G3239" s="85">
        <v>6.1738713298985202</v>
      </c>
      <c r="H3239" s="85">
        <v>27483.452068491439</v>
      </c>
      <c r="I3239" s="85">
        <v>6023.7970253718286</v>
      </c>
      <c r="J3239" s="85">
        <v>169679.29677229948</v>
      </c>
      <c r="K3239" t="s">
        <v>491</v>
      </c>
    </row>
    <row r="3240" spans="2:11" x14ac:dyDescent="0.25">
      <c r="B3240">
        <v>2026</v>
      </c>
      <c r="C3240" t="s">
        <v>487</v>
      </c>
      <c r="D3240">
        <v>2</v>
      </c>
      <c r="E3240" t="s">
        <v>208</v>
      </c>
      <c r="F3240">
        <v>27</v>
      </c>
      <c r="G3240" s="85">
        <v>0</v>
      </c>
      <c r="H3240" s="85">
        <v>27483.452068491439</v>
      </c>
      <c r="I3240" s="85">
        <v>6023.7970253718286</v>
      </c>
      <c r="J3240" s="85">
        <v>0</v>
      </c>
      <c r="K3240" t="s">
        <v>491</v>
      </c>
    </row>
    <row r="3241" spans="2:11" x14ac:dyDescent="0.25">
      <c r="B3241">
        <v>2026</v>
      </c>
      <c r="C3241" t="s">
        <v>488</v>
      </c>
      <c r="D3241">
        <v>1</v>
      </c>
      <c r="E3241" t="s">
        <v>208</v>
      </c>
      <c r="F3241">
        <v>27</v>
      </c>
      <c r="G3241" s="85">
        <v>6.2211466127190134</v>
      </c>
      <c r="H3241" s="85">
        <v>27483.452068491439</v>
      </c>
      <c r="I3241" s="85">
        <v>6023.7970253718286</v>
      </c>
      <c r="J3241" s="85">
        <v>170978.58474172087</v>
      </c>
      <c r="K3241" t="s">
        <v>491</v>
      </c>
    </row>
    <row r="3242" spans="2:11" x14ac:dyDescent="0.25">
      <c r="B3242">
        <v>2026</v>
      </c>
      <c r="C3242" t="s">
        <v>488</v>
      </c>
      <c r="D3242">
        <v>2</v>
      </c>
      <c r="E3242" t="s">
        <v>208</v>
      </c>
      <c r="F3242">
        <v>27</v>
      </c>
      <c r="G3242" s="85">
        <v>0</v>
      </c>
      <c r="H3242" s="85">
        <v>27483.452068491439</v>
      </c>
      <c r="I3242" s="85">
        <v>6023.7970253718286</v>
      </c>
      <c r="J3242" s="85">
        <v>0</v>
      </c>
      <c r="K3242" t="s">
        <v>491</v>
      </c>
    </row>
    <row r="3243" spans="2:11" x14ac:dyDescent="0.25">
      <c r="B3243">
        <v>2026</v>
      </c>
      <c r="C3243" t="s">
        <v>489</v>
      </c>
      <c r="D3243">
        <v>1</v>
      </c>
      <c r="E3243" t="s">
        <v>208</v>
      </c>
      <c r="F3243">
        <v>27</v>
      </c>
      <c r="G3243" s="85">
        <v>6.2684218955394995</v>
      </c>
      <c r="H3243" s="85">
        <v>27483.452068491439</v>
      </c>
      <c r="I3243" s="85">
        <v>6023.7970253718286</v>
      </c>
      <c r="J3243" s="85">
        <v>172277.87271114209</v>
      </c>
      <c r="K3243" t="s">
        <v>491</v>
      </c>
    </row>
    <row r="3244" spans="2:11" x14ac:dyDescent="0.25">
      <c r="B3244">
        <v>2026</v>
      </c>
      <c r="C3244" t="s">
        <v>489</v>
      </c>
      <c r="D3244">
        <v>2</v>
      </c>
      <c r="E3244" t="s">
        <v>208</v>
      </c>
      <c r="F3244">
        <v>27</v>
      </c>
      <c r="G3244" s="85">
        <v>0</v>
      </c>
      <c r="H3244" s="85">
        <v>27483.452068491439</v>
      </c>
      <c r="I3244" s="85">
        <v>6023.7970253718286</v>
      </c>
      <c r="J3244" s="85">
        <v>0</v>
      </c>
      <c r="K3244" t="s">
        <v>491</v>
      </c>
    </row>
    <row r="3245" spans="2:11" x14ac:dyDescent="0.25">
      <c r="B3245">
        <v>2026</v>
      </c>
      <c r="C3245" t="s">
        <v>490</v>
      </c>
      <c r="D3245">
        <v>1</v>
      </c>
      <c r="E3245" t="s">
        <v>208</v>
      </c>
      <c r="F3245">
        <v>27</v>
      </c>
      <c r="G3245" s="85">
        <v>6.3156971783599936</v>
      </c>
      <c r="H3245" s="85">
        <v>27483.452068491439</v>
      </c>
      <c r="I3245" s="85">
        <v>6023.7970253718286</v>
      </c>
      <c r="J3245" s="85">
        <v>173577.16068056351</v>
      </c>
      <c r="K3245" t="s">
        <v>491</v>
      </c>
    </row>
    <row r="3246" spans="2:11" x14ac:dyDescent="0.25">
      <c r="B3246">
        <v>2026</v>
      </c>
      <c r="C3246" t="s">
        <v>490</v>
      </c>
      <c r="D3246">
        <v>2</v>
      </c>
      <c r="E3246" t="s">
        <v>208</v>
      </c>
      <c r="F3246">
        <v>27</v>
      </c>
      <c r="G3246" s="85">
        <v>0</v>
      </c>
      <c r="H3246" s="85">
        <v>27483.452068491439</v>
      </c>
      <c r="I3246" s="85">
        <v>6023.7970253718286</v>
      </c>
      <c r="J3246" s="85">
        <v>0</v>
      </c>
      <c r="K3246" t="s">
        <v>491</v>
      </c>
    </row>
    <row r="3247" spans="2:11" x14ac:dyDescent="0.25">
      <c r="B3247">
        <v>2026</v>
      </c>
      <c r="C3247" t="s">
        <v>479</v>
      </c>
      <c r="D3247">
        <v>1</v>
      </c>
      <c r="E3247" t="s">
        <v>208</v>
      </c>
      <c r="F3247">
        <v>5</v>
      </c>
      <c r="G3247" s="85">
        <v>5.2737412293931962</v>
      </c>
      <c r="H3247" s="85">
        <v>27483.452068491439</v>
      </c>
      <c r="I3247" s="85">
        <v>6023.7970253718286</v>
      </c>
      <c r="J3247" s="85">
        <v>144940.61429965502</v>
      </c>
      <c r="K3247" t="s">
        <v>491</v>
      </c>
    </row>
    <row r="3248" spans="2:11" x14ac:dyDescent="0.25">
      <c r="B3248">
        <v>2026</v>
      </c>
      <c r="C3248" t="s">
        <v>479</v>
      </c>
      <c r="D3248">
        <v>2</v>
      </c>
      <c r="E3248" t="s">
        <v>208</v>
      </c>
      <c r="F3248">
        <v>5</v>
      </c>
      <c r="G3248" s="85">
        <v>0</v>
      </c>
      <c r="H3248" s="85">
        <v>27483.452068491439</v>
      </c>
      <c r="I3248" s="85">
        <v>6023.7970253718286</v>
      </c>
      <c r="J3248" s="85">
        <v>0</v>
      </c>
      <c r="K3248" t="s">
        <v>491</v>
      </c>
    </row>
    <row r="3249" spans="2:11" x14ac:dyDescent="0.25">
      <c r="B3249">
        <v>2026</v>
      </c>
      <c r="C3249" t="s">
        <v>480</v>
      </c>
      <c r="D3249">
        <v>1</v>
      </c>
      <c r="E3249" t="s">
        <v>208</v>
      </c>
      <c r="F3249">
        <v>5</v>
      </c>
      <c r="G3249" s="85">
        <v>5.3342450079225747</v>
      </c>
      <c r="H3249" s="85">
        <v>27483.452068491439</v>
      </c>
      <c r="I3249" s="85">
        <v>6023.7970253718286</v>
      </c>
      <c r="J3249" s="85">
        <v>146603.46699682981</v>
      </c>
      <c r="K3249" t="s">
        <v>491</v>
      </c>
    </row>
    <row r="3250" spans="2:11" x14ac:dyDescent="0.25">
      <c r="B3250">
        <v>2026</v>
      </c>
      <c r="C3250" t="s">
        <v>480</v>
      </c>
      <c r="D3250">
        <v>2</v>
      </c>
      <c r="E3250" t="s">
        <v>208</v>
      </c>
      <c r="F3250">
        <v>5</v>
      </c>
      <c r="G3250" s="85">
        <v>0</v>
      </c>
      <c r="H3250" s="85">
        <v>27483.452068491439</v>
      </c>
      <c r="I3250" s="85">
        <v>6023.7970253718286</v>
      </c>
      <c r="J3250" s="85">
        <v>0</v>
      </c>
      <c r="K3250" t="s">
        <v>491</v>
      </c>
    </row>
    <row r="3251" spans="2:11" x14ac:dyDescent="0.25">
      <c r="B3251">
        <v>2026</v>
      </c>
      <c r="C3251" t="s">
        <v>481</v>
      </c>
      <c r="D3251">
        <v>1</v>
      </c>
      <c r="E3251" t="s">
        <v>208</v>
      </c>
      <c r="F3251">
        <v>5</v>
      </c>
      <c r="G3251" s="85">
        <v>5.3947487864519443</v>
      </c>
      <c r="H3251" s="85">
        <v>27483.452068491439</v>
      </c>
      <c r="I3251" s="85">
        <v>6023.7970253718286</v>
      </c>
      <c r="J3251" s="85">
        <v>148266.31969400437</v>
      </c>
      <c r="K3251" t="s">
        <v>491</v>
      </c>
    </row>
    <row r="3252" spans="2:11" x14ac:dyDescent="0.25">
      <c r="B3252">
        <v>2026</v>
      </c>
      <c r="C3252" t="s">
        <v>481</v>
      </c>
      <c r="D3252">
        <v>2</v>
      </c>
      <c r="E3252" t="s">
        <v>208</v>
      </c>
      <c r="F3252">
        <v>5</v>
      </c>
      <c r="G3252" s="85">
        <v>0</v>
      </c>
      <c r="H3252" s="85">
        <v>27483.452068491439</v>
      </c>
      <c r="I3252" s="85">
        <v>6023.7970253718286</v>
      </c>
      <c r="J3252" s="85">
        <v>0</v>
      </c>
      <c r="K3252" t="s">
        <v>491</v>
      </c>
    </row>
    <row r="3253" spans="2:11" x14ac:dyDescent="0.25">
      <c r="B3253">
        <v>2026</v>
      </c>
      <c r="C3253" t="s">
        <v>482</v>
      </c>
      <c r="D3253">
        <v>1</v>
      </c>
      <c r="E3253" t="s">
        <v>208</v>
      </c>
      <c r="F3253">
        <v>5</v>
      </c>
      <c r="G3253" s="85">
        <v>5.4552525649813219</v>
      </c>
      <c r="H3253" s="85">
        <v>27483.452068491439</v>
      </c>
      <c r="I3253" s="85">
        <v>6023.7970253718286</v>
      </c>
      <c r="J3253" s="85">
        <v>149929.17239117913</v>
      </c>
      <c r="K3253" t="s">
        <v>491</v>
      </c>
    </row>
    <row r="3254" spans="2:11" x14ac:dyDescent="0.25">
      <c r="B3254">
        <v>2026</v>
      </c>
      <c r="C3254" t="s">
        <v>482</v>
      </c>
      <c r="D3254">
        <v>2</v>
      </c>
      <c r="E3254" t="s">
        <v>208</v>
      </c>
      <c r="F3254">
        <v>5</v>
      </c>
      <c r="G3254" s="85">
        <v>0</v>
      </c>
      <c r="H3254" s="85">
        <v>27483.452068491439</v>
      </c>
      <c r="I3254" s="85">
        <v>6023.7970253718286</v>
      </c>
      <c r="J3254" s="85">
        <v>0</v>
      </c>
      <c r="K3254" t="s">
        <v>491</v>
      </c>
    </row>
    <row r="3255" spans="2:11" x14ac:dyDescent="0.25">
      <c r="B3255">
        <v>2026</v>
      </c>
      <c r="C3255" t="s">
        <v>483</v>
      </c>
      <c r="D3255">
        <v>1</v>
      </c>
      <c r="E3255" t="s">
        <v>208</v>
      </c>
      <c r="F3255">
        <v>5</v>
      </c>
      <c r="G3255" s="85">
        <v>5.5157563435106924</v>
      </c>
      <c r="H3255" s="85">
        <v>27483.452068491439</v>
      </c>
      <c r="I3255" s="85">
        <v>6023.7970253718286</v>
      </c>
      <c r="J3255" s="85">
        <v>151592.02508835372</v>
      </c>
      <c r="K3255" t="s">
        <v>491</v>
      </c>
    </row>
    <row r="3256" spans="2:11" x14ac:dyDescent="0.25">
      <c r="B3256">
        <v>2026</v>
      </c>
      <c r="C3256" t="s">
        <v>483</v>
      </c>
      <c r="D3256">
        <v>2</v>
      </c>
      <c r="E3256" t="s">
        <v>208</v>
      </c>
      <c r="F3256">
        <v>5</v>
      </c>
      <c r="G3256" s="85">
        <v>0</v>
      </c>
      <c r="H3256" s="85">
        <v>27483.452068491439</v>
      </c>
      <c r="I3256" s="85">
        <v>6023.7970253718286</v>
      </c>
      <c r="J3256" s="85">
        <v>0</v>
      </c>
      <c r="K3256" t="s">
        <v>491</v>
      </c>
    </row>
    <row r="3257" spans="2:11" x14ac:dyDescent="0.25">
      <c r="B3257">
        <v>2026</v>
      </c>
      <c r="C3257" t="s">
        <v>484</v>
      </c>
      <c r="D3257">
        <v>1</v>
      </c>
      <c r="E3257" t="s">
        <v>208</v>
      </c>
      <c r="F3257">
        <v>5</v>
      </c>
      <c r="G3257" s="85">
        <v>5.5762601220400709</v>
      </c>
      <c r="H3257" s="85">
        <v>27483.452068491439</v>
      </c>
      <c r="I3257" s="85">
        <v>6023.7970253718286</v>
      </c>
      <c r="J3257" s="85">
        <v>153254.87778552852</v>
      </c>
      <c r="K3257" t="s">
        <v>491</v>
      </c>
    </row>
    <row r="3258" spans="2:11" x14ac:dyDescent="0.25">
      <c r="B3258">
        <v>2026</v>
      </c>
      <c r="C3258" t="s">
        <v>484</v>
      </c>
      <c r="D3258">
        <v>2</v>
      </c>
      <c r="E3258" t="s">
        <v>208</v>
      </c>
      <c r="F3258">
        <v>5</v>
      </c>
      <c r="G3258" s="85">
        <v>0</v>
      </c>
      <c r="H3258" s="85">
        <v>27483.452068491439</v>
      </c>
      <c r="I3258" s="85">
        <v>6023.7970253718286</v>
      </c>
      <c r="J3258" s="85">
        <v>0</v>
      </c>
      <c r="K3258" t="s">
        <v>491</v>
      </c>
    </row>
    <row r="3259" spans="2:11" x14ac:dyDescent="0.25">
      <c r="B3259">
        <v>2026</v>
      </c>
      <c r="C3259" t="s">
        <v>485</v>
      </c>
      <c r="D3259">
        <v>1</v>
      </c>
      <c r="E3259" t="s">
        <v>208</v>
      </c>
      <c r="F3259">
        <v>5</v>
      </c>
      <c r="G3259" s="85">
        <v>5.6367639005694397</v>
      </c>
      <c r="H3259" s="85">
        <v>27483.452068491439</v>
      </c>
      <c r="I3259" s="85">
        <v>6023.7970253718286</v>
      </c>
      <c r="J3259" s="85">
        <v>154917.73048270305</v>
      </c>
      <c r="K3259" t="s">
        <v>491</v>
      </c>
    </row>
    <row r="3260" spans="2:11" x14ac:dyDescent="0.25">
      <c r="B3260">
        <v>2026</v>
      </c>
      <c r="C3260" t="s">
        <v>485</v>
      </c>
      <c r="D3260">
        <v>2</v>
      </c>
      <c r="E3260" t="s">
        <v>208</v>
      </c>
      <c r="F3260">
        <v>5</v>
      </c>
      <c r="G3260" s="85">
        <v>0</v>
      </c>
      <c r="H3260" s="85">
        <v>27483.452068491439</v>
      </c>
      <c r="I3260" s="85">
        <v>6023.7970253718286</v>
      </c>
      <c r="J3260" s="85">
        <v>0</v>
      </c>
      <c r="K3260" t="s">
        <v>491</v>
      </c>
    </row>
    <row r="3261" spans="2:11" x14ac:dyDescent="0.25">
      <c r="B3261">
        <v>2026</v>
      </c>
      <c r="C3261" t="s">
        <v>486</v>
      </c>
      <c r="D3261">
        <v>1</v>
      </c>
      <c r="E3261" t="s">
        <v>208</v>
      </c>
      <c r="F3261">
        <v>5</v>
      </c>
      <c r="G3261" s="85">
        <v>5.697267679098819</v>
      </c>
      <c r="H3261" s="85">
        <v>27483.452068491439</v>
      </c>
      <c r="I3261" s="85">
        <v>6023.7970253718286</v>
      </c>
      <c r="J3261" s="85">
        <v>156580.58317987787</v>
      </c>
      <c r="K3261" t="s">
        <v>491</v>
      </c>
    </row>
    <row r="3262" spans="2:11" x14ac:dyDescent="0.25">
      <c r="B3262">
        <v>2026</v>
      </c>
      <c r="C3262" t="s">
        <v>486</v>
      </c>
      <c r="D3262">
        <v>2</v>
      </c>
      <c r="E3262" t="s">
        <v>208</v>
      </c>
      <c r="F3262">
        <v>5</v>
      </c>
      <c r="G3262" s="85">
        <v>0</v>
      </c>
      <c r="H3262" s="85">
        <v>27483.452068491439</v>
      </c>
      <c r="I3262" s="85">
        <v>6023.7970253718286</v>
      </c>
      <c r="J3262" s="85">
        <v>0</v>
      </c>
      <c r="K3262" t="s">
        <v>491</v>
      </c>
    </row>
    <row r="3263" spans="2:11" x14ac:dyDescent="0.25">
      <c r="B3263">
        <v>2026</v>
      </c>
      <c r="C3263" t="s">
        <v>487</v>
      </c>
      <c r="D3263">
        <v>1</v>
      </c>
      <c r="E3263" t="s">
        <v>208</v>
      </c>
      <c r="F3263">
        <v>5</v>
      </c>
      <c r="G3263" s="85">
        <v>5.7577714576281878</v>
      </c>
      <c r="H3263" s="85">
        <v>27483.452068491439</v>
      </c>
      <c r="I3263" s="85">
        <v>6023.7970253718286</v>
      </c>
      <c r="J3263" s="85">
        <v>158243.43587705237</v>
      </c>
      <c r="K3263" t="s">
        <v>491</v>
      </c>
    </row>
    <row r="3264" spans="2:11" x14ac:dyDescent="0.25">
      <c r="B3264">
        <v>2026</v>
      </c>
      <c r="C3264" t="s">
        <v>487</v>
      </c>
      <c r="D3264">
        <v>2</v>
      </c>
      <c r="E3264" t="s">
        <v>208</v>
      </c>
      <c r="F3264">
        <v>5</v>
      </c>
      <c r="G3264" s="85">
        <v>0</v>
      </c>
      <c r="H3264" s="85">
        <v>27483.452068491439</v>
      </c>
      <c r="I3264" s="85">
        <v>6023.7970253718286</v>
      </c>
      <c r="J3264" s="85">
        <v>0</v>
      </c>
      <c r="K3264" t="s">
        <v>491</v>
      </c>
    </row>
    <row r="3265" spans="2:11" x14ac:dyDescent="0.25">
      <c r="B3265">
        <v>2026</v>
      </c>
      <c r="C3265" t="s">
        <v>488</v>
      </c>
      <c r="D3265">
        <v>1</v>
      </c>
      <c r="E3265" t="s">
        <v>208</v>
      </c>
      <c r="F3265">
        <v>5</v>
      </c>
      <c r="G3265" s="85">
        <v>5.8182752361575663</v>
      </c>
      <c r="H3265" s="85">
        <v>27483.452068491439</v>
      </c>
      <c r="I3265" s="85">
        <v>6023.7970253718286</v>
      </c>
      <c r="J3265" s="85">
        <v>159906.28857422719</v>
      </c>
      <c r="K3265" t="s">
        <v>491</v>
      </c>
    </row>
    <row r="3266" spans="2:11" x14ac:dyDescent="0.25">
      <c r="B3266">
        <v>2026</v>
      </c>
      <c r="C3266" t="s">
        <v>488</v>
      </c>
      <c r="D3266">
        <v>2</v>
      </c>
      <c r="E3266" t="s">
        <v>208</v>
      </c>
      <c r="F3266">
        <v>5</v>
      </c>
      <c r="G3266" s="85">
        <v>0</v>
      </c>
      <c r="H3266" s="85">
        <v>27483.452068491439</v>
      </c>
      <c r="I3266" s="85">
        <v>6023.7970253718286</v>
      </c>
      <c r="J3266" s="85">
        <v>0</v>
      </c>
      <c r="K3266" t="s">
        <v>491</v>
      </c>
    </row>
    <row r="3267" spans="2:11" x14ac:dyDescent="0.25">
      <c r="B3267">
        <v>2026</v>
      </c>
      <c r="C3267" t="s">
        <v>489</v>
      </c>
      <c r="D3267">
        <v>1</v>
      </c>
      <c r="E3267" t="s">
        <v>208</v>
      </c>
      <c r="F3267">
        <v>5</v>
      </c>
      <c r="G3267" s="85">
        <v>5.8787790146869359</v>
      </c>
      <c r="H3267" s="85">
        <v>27483.452068491439</v>
      </c>
      <c r="I3267" s="85">
        <v>6023.7970253718286</v>
      </c>
      <c r="J3267" s="85">
        <v>161569.14127140172</v>
      </c>
      <c r="K3267" t="s">
        <v>491</v>
      </c>
    </row>
    <row r="3268" spans="2:11" x14ac:dyDescent="0.25">
      <c r="B3268">
        <v>2026</v>
      </c>
      <c r="C3268" t="s">
        <v>489</v>
      </c>
      <c r="D3268">
        <v>2</v>
      </c>
      <c r="E3268" t="s">
        <v>208</v>
      </c>
      <c r="F3268">
        <v>5</v>
      </c>
      <c r="G3268" s="85">
        <v>0</v>
      </c>
      <c r="H3268" s="85">
        <v>27483.452068491439</v>
      </c>
      <c r="I3268" s="85">
        <v>6023.7970253718286</v>
      </c>
      <c r="J3268" s="85">
        <v>0</v>
      </c>
      <c r="K3268" t="s">
        <v>491</v>
      </c>
    </row>
    <row r="3269" spans="2:11" x14ac:dyDescent="0.25">
      <c r="B3269">
        <v>2026</v>
      </c>
      <c r="C3269" t="s">
        <v>490</v>
      </c>
      <c r="D3269">
        <v>1</v>
      </c>
      <c r="E3269" t="s">
        <v>208</v>
      </c>
      <c r="F3269">
        <v>5</v>
      </c>
      <c r="G3269" s="85">
        <v>5.9392827932163144</v>
      </c>
      <c r="H3269" s="85">
        <v>27483.452068491439</v>
      </c>
      <c r="I3269" s="85">
        <v>6023.7970253718286</v>
      </c>
      <c r="J3269" s="85">
        <v>163231.99396857651</v>
      </c>
      <c r="K3269" t="s">
        <v>491</v>
      </c>
    </row>
    <row r="3270" spans="2:11" x14ac:dyDescent="0.25">
      <c r="B3270">
        <v>2026</v>
      </c>
      <c r="C3270" t="s">
        <v>490</v>
      </c>
      <c r="D3270">
        <v>2</v>
      </c>
      <c r="E3270" t="s">
        <v>208</v>
      </c>
      <c r="F3270">
        <v>5</v>
      </c>
      <c r="G3270" s="85">
        <v>0</v>
      </c>
      <c r="H3270" s="85">
        <v>27483.452068491439</v>
      </c>
      <c r="I3270" s="85">
        <v>6023.7970253718286</v>
      </c>
      <c r="J3270" s="85">
        <v>0</v>
      </c>
      <c r="K3270" t="s">
        <v>491</v>
      </c>
    </row>
    <row r="3271" spans="2:11" x14ac:dyDescent="0.25">
      <c r="B3271">
        <v>2026</v>
      </c>
      <c r="C3271" t="s">
        <v>479</v>
      </c>
      <c r="D3271">
        <v>1</v>
      </c>
      <c r="E3271" t="s">
        <v>208</v>
      </c>
      <c r="F3271">
        <v>31</v>
      </c>
      <c r="G3271" s="85">
        <v>2.241724774933485</v>
      </c>
      <c r="H3271" s="85">
        <v>27483.452068491439</v>
      </c>
      <c r="I3271" s="85">
        <v>6023.7970253718286</v>
      </c>
      <c r="J3271" s="85">
        <v>61610.335402634191</v>
      </c>
      <c r="K3271" t="s">
        <v>491</v>
      </c>
    </row>
    <row r="3272" spans="2:11" x14ac:dyDescent="0.25">
      <c r="B3272">
        <v>2026</v>
      </c>
      <c r="C3272" t="s">
        <v>479</v>
      </c>
      <c r="D3272">
        <v>2</v>
      </c>
      <c r="E3272" t="s">
        <v>208</v>
      </c>
      <c r="F3272">
        <v>31</v>
      </c>
      <c r="G3272" s="85">
        <v>0</v>
      </c>
      <c r="H3272" s="85">
        <v>27483.452068491439</v>
      </c>
      <c r="I3272" s="85">
        <v>6023.7970253718286</v>
      </c>
      <c r="J3272" s="85">
        <v>0</v>
      </c>
      <c r="K3272" t="s">
        <v>491</v>
      </c>
    </row>
    <row r="3273" spans="2:11" x14ac:dyDescent="0.25">
      <c r="B3273">
        <v>2026</v>
      </c>
      <c r="C3273" t="s">
        <v>480</v>
      </c>
      <c r="D3273">
        <v>1</v>
      </c>
      <c r="E3273" t="s">
        <v>208</v>
      </c>
      <c r="F3273">
        <v>31</v>
      </c>
      <c r="G3273" s="85">
        <v>2.2831701897115848</v>
      </c>
      <c r="H3273" s="85">
        <v>27483.452068491439</v>
      </c>
      <c r="I3273" s="85">
        <v>6023.7970253718286</v>
      </c>
      <c r="J3273" s="85">
        <v>62749.398473146844</v>
      </c>
      <c r="K3273" t="s">
        <v>491</v>
      </c>
    </row>
    <row r="3274" spans="2:11" x14ac:dyDescent="0.25">
      <c r="B3274">
        <v>2026</v>
      </c>
      <c r="C3274" t="s">
        <v>480</v>
      </c>
      <c r="D3274">
        <v>2</v>
      </c>
      <c r="E3274" t="s">
        <v>208</v>
      </c>
      <c r="F3274">
        <v>31</v>
      </c>
      <c r="G3274" s="85">
        <v>0</v>
      </c>
      <c r="H3274" s="85">
        <v>27483.452068491439</v>
      </c>
      <c r="I3274" s="85">
        <v>6023.7970253718286</v>
      </c>
      <c r="J3274" s="85">
        <v>0</v>
      </c>
      <c r="K3274" t="s">
        <v>491</v>
      </c>
    </row>
    <row r="3275" spans="2:11" x14ac:dyDescent="0.25">
      <c r="B3275">
        <v>2026</v>
      </c>
      <c r="C3275" t="s">
        <v>481</v>
      </c>
      <c r="D3275">
        <v>1</v>
      </c>
      <c r="E3275" t="s">
        <v>208</v>
      </c>
      <c r="F3275">
        <v>31</v>
      </c>
      <c r="G3275" s="85">
        <v>2.3246156044896784</v>
      </c>
      <c r="H3275" s="85">
        <v>27483.452068491439</v>
      </c>
      <c r="I3275" s="85">
        <v>6023.7970253718286</v>
      </c>
      <c r="J3275" s="85">
        <v>63888.46154365933</v>
      </c>
      <c r="K3275" t="s">
        <v>491</v>
      </c>
    </row>
    <row r="3276" spans="2:11" x14ac:dyDescent="0.25">
      <c r="B3276">
        <v>2026</v>
      </c>
      <c r="C3276" t="s">
        <v>481</v>
      </c>
      <c r="D3276">
        <v>2</v>
      </c>
      <c r="E3276" t="s">
        <v>208</v>
      </c>
      <c r="F3276">
        <v>31</v>
      </c>
      <c r="G3276" s="85">
        <v>0</v>
      </c>
      <c r="H3276" s="85">
        <v>27483.452068491439</v>
      </c>
      <c r="I3276" s="85">
        <v>6023.7970253718286</v>
      </c>
      <c r="J3276" s="85">
        <v>0</v>
      </c>
      <c r="K3276" t="s">
        <v>491</v>
      </c>
    </row>
    <row r="3277" spans="2:11" x14ac:dyDescent="0.25">
      <c r="B3277">
        <v>2026</v>
      </c>
      <c r="C3277" t="s">
        <v>482</v>
      </c>
      <c r="D3277">
        <v>1</v>
      </c>
      <c r="E3277" t="s">
        <v>208</v>
      </c>
      <c r="F3277">
        <v>31</v>
      </c>
      <c r="G3277" s="85">
        <v>2.3660610192677782</v>
      </c>
      <c r="H3277" s="85">
        <v>27483.452068491439</v>
      </c>
      <c r="I3277" s="85">
        <v>6023.7970253718286</v>
      </c>
      <c r="J3277" s="85">
        <v>65027.524614171984</v>
      </c>
      <c r="K3277" t="s">
        <v>491</v>
      </c>
    </row>
    <row r="3278" spans="2:11" x14ac:dyDescent="0.25">
      <c r="B3278">
        <v>2026</v>
      </c>
      <c r="C3278" t="s">
        <v>482</v>
      </c>
      <c r="D3278">
        <v>2</v>
      </c>
      <c r="E3278" t="s">
        <v>208</v>
      </c>
      <c r="F3278">
        <v>31</v>
      </c>
      <c r="G3278" s="85">
        <v>0</v>
      </c>
      <c r="H3278" s="85">
        <v>27483.452068491439</v>
      </c>
      <c r="I3278" s="85">
        <v>6023.7970253718286</v>
      </c>
      <c r="J3278" s="85">
        <v>0</v>
      </c>
      <c r="K3278" t="s">
        <v>491</v>
      </c>
    </row>
    <row r="3279" spans="2:11" x14ac:dyDescent="0.25">
      <c r="B3279">
        <v>2026</v>
      </c>
      <c r="C3279" t="s">
        <v>483</v>
      </c>
      <c r="D3279">
        <v>1</v>
      </c>
      <c r="E3279" t="s">
        <v>208</v>
      </c>
      <c r="F3279">
        <v>31</v>
      </c>
      <c r="G3279" s="85">
        <v>2.4075064340458718</v>
      </c>
      <c r="H3279" s="85">
        <v>27483.452068491439</v>
      </c>
      <c r="I3279" s="85">
        <v>6023.7970253718286</v>
      </c>
      <c r="J3279" s="85">
        <v>66166.587684684462</v>
      </c>
      <c r="K3279" t="s">
        <v>491</v>
      </c>
    </row>
    <row r="3280" spans="2:11" x14ac:dyDescent="0.25">
      <c r="B3280">
        <v>2026</v>
      </c>
      <c r="C3280" t="s">
        <v>483</v>
      </c>
      <c r="D3280">
        <v>2</v>
      </c>
      <c r="E3280" t="s">
        <v>208</v>
      </c>
      <c r="F3280">
        <v>31</v>
      </c>
      <c r="G3280" s="85">
        <v>0</v>
      </c>
      <c r="H3280" s="85">
        <v>27483.452068491439</v>
      </c>
      <c r="I3280" s="85">
        <v>6023.7970253718286</v>
      </c>
      <c r="J3280" s="85">
        <v>0</v>
      </c>
      <c r="K3280" t="s">
        <v>491</v>
      </c>
    </row>
    <row r="3281" spans="2:11" x14ac:dyDescent="0.25">
      <c r="B3281">
        <v>2026</v>
      </c>
      <c r="C3281" t="s">
        <v>484</v>
      </c>
      <c r="D3281">
        <v>1</v>
      </c>
      <c r="E3281" t="s">
        <v>208</v>
      </c>
      <c r="F3281">
        <v>31</v>
      </c>
      <c r="G3281" s="85">
        <v>2.4489518488239717</v>
      </c>
      <c r="H3281" s="85">
        <v>27483.452068491439</v>
      </c>
      <c r="I3281" s="85">
        <v>6023.7970253718286</v>
      </c>
      <c r="J3281" s="85">
        <v>67305.650755197115</v>
      </c>
      <c r="K3281" t="s">
        <v>491</v>
      </c>
    </row>
    <row r="3282" spans="2:11" x14ac:dyDescent="0.25">
      <c r="B3282">
        <v>2026</v>
      </c>
      <c r="C3282" t="s">
        <v>484</v>
      </c>
      <c r="D3282">
        <v>2</v>
      </c>
      <c r="E3282" t="s">
        <v>208</v>
      </c>
      <c r="F3282">
        <v>31</v>
      </c>
      <c r="G3282" s="85">
        <v>0</v>
      </c>
      <c r="H3282" s="85">
        <v>27483.452068491439</v>
      </c>
      <c r="I3282" s="85">
        <v>6023.7970253718286</v>
      </c>
      <c r="J3282" s="85">
        <v>0</v>
      </c>
      <c r="K3282" t="s">
        <v>491</v>
      </c>
    </row>
    <row r="3283" spans="2:11" x14ac:dyDescent="0.25">
      <c r="B3283">
        <v>2026</v>
      </c>
      <c r="C3283" t="s">
        <v>485</v>
      </c>
      <c r="D3283">
        <v>1</v>
      </c>
      <c r="E3283" t="s">
        <v>208</v>
      </c>
      <c r="F3283">
        <v>31</v>
      </c>
      <c r="G3283" s="85">
        <v>2.4903972636020653</v>
      </c>
      <c r="H3283" s="85">
        <v>27483.452068491439</v>
      </c>
      <c r="I3283" s="85">
        <v>6023.7970253718286</v>
      </c>
      <c r="J3283" s="85">
        <v>68444.713825709594</v>
      </c>
      <c r="K3283" t="s">
        <v>491</v>
      </c>
    </row>
    <row r="3284" spans="2:11" x14ac:dyDescent="0.25">
      <c r="B3284">
        <v>2026</v>
      </c>
      <c r="C3284" t="s">
        <v>485</v>
      </c>
      <c r="D3284">
        <v>2</v>
      </c>
      <c r="E3284" t="s">
        <v>208</v>
      </c>
      <c r="F3284">
        <v>31</v>
      </c>
      <c r="G3284" s="85">
        <v>0</v>
      </c>
      <c r="H3284" s="85">
        <v>27483.452068491439</v>
      </c>
      <c r="I3284" s="85">
        <v>6023.7970253718286</v>
      </c>
      <c r="J3284" s="85">
        <v>0</v>
      </c>
      <c r="K3284" t="s">
        <v>491</v>
      </c>
    </row>
    <row r="3285" spans="2:11" x14ac:dyDescent="0.25">
      <c r="B3285">
        <v>2026</v>
      </c>
      <c r="C3285" t="s">
        <v>486</v>
      </c>
      <c r="D3285">
        <v>1</v>
      </c>
      <c r="E3285" t="s">
        <v>208</v>
      </c>
      <c r="F3285">
        <v>31</v>
      </c>
      <c r="G3285" s="85">
        <v>2.5318426783801651</v>
      </c>
      <c r="H3285" s="85">
        <v>27483.452068491439</v>
      </c>
      <c r="I3285" s="85">
        <v>6023.7970253718286</v>
      </c>
      <c r="J3285" s="85">
        <v>69583.776896222247</v>
      </c>
      <c r="K3285" t="s">
        <v>491</v>
      </c>
    </row>
    <row r="3286" spans="2:11" x14ac:dyDescent="0.25">
      <c r="B3286">
        <v>2026</v>
      </c>
      <c r="C3286" t="s">
        <v>486</v>
      </c>
      <c r="D3286">
        <v>2</v>
      </c>
      <c r="E3286" t="s">
        <v>208</v>
      </c>
      <c r="F3286">
        <v>31</v>
      </c>
      <c r="G3286" s="85">
        <v>0</v>
      </c>
      <c r="H3286" s="85">
        <v>27483.452068491439</v>
      </c>
      <c r="I3286" s="85">
        <v>6023.7970253718286</v>
      </c>
      <c r="J3286" s="85">
        <v>0</v>
      </c>
      <c r="K3286" t="s">
        <v>491</v>
      </c>
    </row>
    <row r="3287" spans="2:11" x14ac:dyDescent="0.25">
      <c r="B3287">
        <v>2026</v>
      </c>
      <c r="C3287" t="s">
        <v>487</v>
      </c>
      <c r="D3287">
        <v>1</v>
      </c>
      <c r="E3287" t="s">
        <v>208</v>
      </c>
      <c r="F3287">
        <v>31</v>
      </c>
      <c r="G3287" s="85">
        <v>2.5732880931582587</v>
      </c>
      <c r="H3287" s="85">
        <v>27483.452068491439</v>
      </c>
      <c r="I3287" s="85">
        <v>6023.7970253718286</v>
      </c>
      <c r="J3287" s="85">
        <v>70722.83996673474</v>
      </c>
      <c r="K3287" t="s">
        <v>491</v>
      </c>
    </row>
    <row r="3288" spans="2:11" x14ac:dyDescent="0.25">
      <c r="B3288">
        <v>2026</v>
      </c>
      <c r="C3288" t="s">
        <v>487</v>
      </c>
      <c r="D3288">
        <v>2</v>
      </c>
      <c r="E3288" t="s">
        <v>208</v>
      </c>
      <c r="F3288">
        <v>31</v>
      </c>
      <c r="G3288" s="85">
        <v>0</v>
      </c>
      <c r="H3288" s="85">
        <v>27483.452068491439</v>
      </c>
      <c r="I3288" s="85">
        <v>6023.7970253718286</v>
      </c>
      <c r="J3288" s="85">
        <v>0</v>
      </c>
      <c r="K3288" t="s">
        <v>491</v>
      </c>
    </row>
    <row r="3289" spans="2:11" x14ac:dyDescent="0.25">
      <c r="B3289">
        <v>2026</v>
      </c>
      <c r="C3289" t="s">
        <v>488</v>
      </c>
      <c r="D3289">
        <v>1</v>
      </c>
      <c r="E3289" t="s">
        <v>208</v>
      </c>
      <c r="F3289">
        <v>31</v>
      </c>
      <c r="G3289" s="85">
        <v>2.6147335079363585</v>
      </c>
      <c r="H3289" s="85">
        <v>27483.452068491439</v>
      </c>
      <c r="I3289" s="85">
        <v>6023.7970253718286</v>
      </c>
      <c r="J3289" s="85">
        <v>71861.903037247394</v>
      </c>
      <c r="K3289" t="s">
        <v>491</v>
      </c>
    </row>
    <row r="3290" spans="2:11" x14ac:dyDescent="0.25">
      <c r="B3290">
        <v>2026</v>
      </c>
      <c r="C3290" t="s">
        <v>488</v>
      </c>
      <c r="D3290">
        <v>2</v>
      </c>
      <c r="E3290" t="s">
        <v>208</v>
      </c>
      <c r="F3290">
        <v>31</v>
      </c>
      <c r="G3290" s="85">
        <v>0</v>
      </c>
      <c r="H3290" s="85">
        <v>27483.452068491439</v>
      </c>
      <c r="I3290" s="85">
        <v>6023.7970253718286</v>
      </c>
      <c r="J3290" s="85">
        <v>0</v>
      </c>
      <c r="K3290" t="s">
        <v>491</v>
      </c>
    </row>
    <row r="3291" spans="2:11" x14ac:dyDescent="0.25">
      <c r="B3291">
        <v>2026</v>
      </c>
      <c r="C3291" t="s">
        <v>489</v>
      </c>
      <c r="D3291">
        <v>1</v>
      </c>
      <c r="E3291" t="s">
        <v>208</v>
      </c>
      <c r="F3291">
        <v>31</v>
      </c>
      <c r="G3291" s="85">
        <v>2.6561789227144521</v>
      </c>
      <c r="H3291" s="85">
        <v>27483.452068491439</v>
      </c>
      <c r="I3291" s="85">
        <v>6023.7970253718286</v>
      </c>
      <c r="J3291" s="85">
        <v>73000.966107759872</v>
      </c>
      <c r="K3291" t="s">
        <v>491</v>
      </c>
    </row>
    <row r="3292" spans="2:11" x14ac:dyDescent="0.25">
      <c r="B3292">
        <v>2026</v>
      </c>
      <c r="C3292" t="s">
        <v>489</v>
      </c>
      <c r="D3292">
        <v>2</v>
      </c>
      <c r="E3292" t="s">
        <v>208</v>
      </c>
      <c r="F3292">
        <v>31</v>
      </c>
      <c r="G3292" s="85">
        <v>0</v>
      </c>
      <c r="H3292" s="85">
        <v>27483.452068491439</v>
      </c>
      <c r="I3292" s="85">
        <v>6023.7970253718286</v>
      </c>
      <c r="J3292" s="85">
        <v>0</v>
      </c>
      <c r="K3292" t="s">
        <v>491</v>
      </c>
    </row>
    <row r="3293" spans="2:11" x14ac:dyDescent="0.25">
      <c r="B3293">
        <v>2026</v>
      </c>
      <c r="C3293" t="s">
        <v>490</v>
      </c>
      <c r="D3293">
        <v>1</v>
      </c>
      <c r="E3293" t="s">
        <v>208</v>
      </c>
      <c r="F3293">
        <v>31</v>
      </c>
      <c r="G3293" s="85">
        <v>2.6976243374925519</v>
      </c>
      <c r="H3293" s="85">
        <v>27483.452068491439</v>
      </c>
      <c r="I3293" s="85">
        <v>6023.7970253718286</v>
      </c>
      <c r="J3293" s="85">
        <v>74140.029178272525</v>
      </c>
      <c r="K3293" t="s">
        <v>491</v>
      </c>
    </row>
    <row r="3294" spans="2:11" x14ac:dyDescent="0.25">
      <c r="B3294">
        <v>2026</v>
      </c>
      <c r="C3294" t="s">
        <v>490</v>
      </c>
      <c r="D3294">
        <v>2</v>
      </c>
      <c r="E3294" t="s">
        <v>208</v>
      </c>
      <c r="F3294">
        <v>31</v>
      </c>
      <c r="G3294" s="85">
        <v>0</v>
      </c>
      <c r="H3294" s="85">
        <v>27483.452068491439</v>
      </c>
      <c r="I3294" s="85">
        <v>6023.7970253718286</v>
      </c>
      <c r="J3294" s="85">
        <v>0</v>
      </c>
      <c r="K3294" t="s">
        <v>491</v>
      </c>
    </row>
    <row r="3295" spans="2:11" x14ac:dyDescent="0.25">
      <c r="B3295">
        <v>2026</v>
      </c>
      <c r="C3295" t="s">
        <v>479</v>
      </c>
      <c r="D3295">
        <v>1</v>
      </c>
      <c r="E3295" t="s">
        <v>208</v>
      </c>
      <c r="F3295">
        <v>23</v>
      </c>
      <c r="G3295" s="85">
        <v>8.3153601907414441</v>
      </c>
      <c r="H3295" s="85">
        <v>27483.452068491439</v>
      </c>
      <c r="I3295" s="85">
        <v>6023.7970253718286</v>
      </c>
      <c r="J3295" s="85">
        <v>228534.80323448431</v>
      </c>
      <c r="K3295" t="s">
        <v>491</v>
      </c>
    </row>
    <row r="3296" spans="2:11" x14ac:dyDescent="0.25">
      <c r="B3296">
        <v>2026</v>
      </c>
      <c r="C3296" t="s">
        <v>479</v>
      </c>
      <c r="D3296">
        <v>2</v>
      </c>
      <c r="E3296" t="s">
        <v>208</v>
      </c>
      <c r="F3296">
        <v>23</v>
      </c>
      <c r="G3296" s="85">
        <v>1.866713512207264</v>
      </c>
      <c r="H3296" s="85">
        <v>27483.452068491439</v>
      </c>
      <c r="I3296" s="85">
        <v>6023.7970253718286</v>
      </c>
      <c r="J3296" s="85">
        <v>51303.731338353646</v>
      </c>
      <c r="K3296" t="s">
        <v>491</v>
      </c>
    </row>
    <row r="3297" spans="2:11" x14ac:dyDescent="0.25">
      <c r="B3297">
        <v>2026</v>
      </c>
      <c r="C3297" t="s">
        <v>480</v>
      </c>
      <c r="D3297">
        <v>1</v>
      </c>
      <c r="E3297" t="s">
        <v>208</v>
      </c>
      <c r="F3297">
        <v>23</v>
      </c>
      <c r="G3297" s="85">
        <v>8.4407009058699067</v>
      </c>
      <c r="H3297" s="85">
        <v>27483.452068491439</v>
      </c>
      <c r="I3297" s="85">
        <v>6023.7970253718286</v>
      </c>
      <c r="J3297" s="85">
        <v>231979.59877094784</v>
      </c>
      <c r="K3297" t="s">
        <v>491</v>
      </c>
    </row>
    <row r="3298" spans="2:11" x14ac:dyDescent="0.25">
      <c r="B3298">
        <v>2026</v>
      </c>
      <c r="C3298" t="s">
        <v>480</v>
      </c>
      <c r="D3298">
        <v>2</v>
      </c>
      <c r="E3298" t="s">
        <v>208</v>
      </c>
      <c r="F3298">
        <v>23</v>
      </c>
      <c r="G3298" s="85">
        <v>1.8948512237667146</v>
      </c>
      <c r="H3298" s="85">
        <v>27483.452068491439</v>
      </c>
      <c r="I3298" s="85">
        <v>6023.7970253718286</v>
      </c>
      <c r="J3298" s="85">
        <v>52077.052785314845</v>
      </c>
      <c r="K3298" t="s">
        <v>491</v>
      </c>
    </row>
    <row r="3299" spans="2:11" x14ac:dyDescent="0.25">
      <c r="B3299">
        <v>2026</v>
      </c>
      <c r="C3299" t="s">
        <v>481</v>
      </c>
      <c r="D3299">
        <v>1</v>
      </c>
      <c r="E3299" t="s">
        <v>208</v>
      </c>
      <c r="F3299">
        <v>23</v>
      </c>
      <c r="G3299" s="85">
        <v>8.5660416209983623</v>
      </c>
      <c r="H3299" s="85">
        <v>27483.452068491439</v>
      </c>
      <c r="I3299" s="85">
        <v>6023.7970253718286</v>
      </c>
      <c r="J3299" s="85">
        <v>235424.39430741119</v>
      </c>
      <c r="K3299" t="s">
        <v>491</v>
      </c>
    </row>
    <row r="3300" spans="2:11" x14ac:dyDescent="0.25">
      <c r="B3300">
        <v>2026</v>
      </c>
      <c r="C3300" t="s">
        <v>481</v>
      </c>
      <c r="D3300">
        <v>2</v>
      </c>
      <c r="E3300" t="s">
        <v>208</v>
      </c>
      <c r="F3300">
        <v>23</v>
      </c>
      <c r="G3300" s="85">
        <v>1.9229889353261633</v>
      </c>
      <c r="H3300" s="85">
        <v>27483.452068491439</v>
      </c>
      <c r="I3300" s="85">
        <v>6023.7970253718286</v>
      </c>
      <c r="J3300" s="85">
        <v>52850.374232275994</v>
      </c>
      <c r="K3300" t="s">
        <v>491</v>
      </c>
    </row>
    <row r="3301" spans="2:11" x14ac:dyDescent="0.25">
      <c r="B3301">
        <v>2026</v>
      </c>
      <c r="C3301" t="s">
        <v>482</v>
      </c>
      <c r="D3301">
        <v>1</v>
      </c>
      <c r="E3301" t="s">
        <v>208</v>
      </c>
      <c r="F3301">
        <v>23</v>
      </c>
      <c r="G3301" s="85">
        <v>8.691382336126825</v>
      </c>
      <c r="H3301" s="85">
        <v>27483.452068491439</v>
      </c>
      <c r="I3301" s="85">
        <v>6023.7970253718286</v>
      </c>
      <c r="J3301" s="85">
        <v>238869.18984387474</v>
      </c>
      <c r="K3301" t="s">
        <v>491</v>
      </c>
    </row>
    <row r="3302" spans="2:11" x14ac:dyDescent="0.25">
      <c r="B3302">
        <v>2026</v>
      </c>
      <c r="C3302" t="s">
        <v>482</v>
      </c>
      <c r="D3302">
        <v>2</v>
      </c>
      <c r="E3302" t="s">
        <v>208</v>
      </c>
      <c r="F3302">
        <v>23</v>
      </c>
      <c r="G3302" s="85">
        <v>1.9511266468856139</v>
      </c>
      <c r="H3302" s="85">
        <v>27483.452068491439</v>
      </c>
      <c r="I3302" s="85">
        <v>6023.7970253718286</v>
      </c>
      <c r="J3302" s="85">
        <v>53623.695679237193</v>
      </c>
      <c r="K3302" t="s">
        <v>491</v>
      </c>
    </row>
    <row r="3303" spans="2:11" x14ac:dyDescent="0.25">
      <c r="B3303">
        <v>2026</v>
      </c>
      <c r="C3303" t="s">
        <v>483</v>
      </c>
      <c r="D3303">
        <v>1</v>
      </c>
      <c r="E3303" t="s">
        <v>208</v>
      </c>
      <c r="F3303">
        <v>23</v>
      </c>
      <c r="G3303" s="85">
        <v>8.8167230512552806</v>
      </c>
      <c r="H3303" s="85">
        <v>27483.452068491439</v>
      </c>
      <c r="I3303" s="85">
        <v>6023.7970253718286</v>
      </c>
      <c r="J3303" s="85">
        <v>242313.9853803381</v>
      </c>
      <c r="K3303" t="s">
        <v>491</v>
      </c>
    </row>
    <row r="3304" spans="2:11" x14ac:dyDescent="0.25">
      <c r="B3304">
        <v>2026</v>
      </c>
      <c r="C3304" t="s">
        <v>483</v>
      </c>
      <c r="D3304">
        <v>2</v>
      </c>
      <c r="E3304" t="s">
        <v>208</v>
      </c>
      <c r="F3304">
        <v>23</v>
      </c>
      <c r="G3304" s="85">
        <v>1.9792643584450627</v>
      </c>
      <c r="H3304" s="85">
        <v>27483.452068491439</v>
      </c>
      <c r="I3304" s="85">
        <v>6023.7970253718286</v>
      </c>
      <c r="J3304" s="85">
        <v>54397.017126198334</v>
      </c>
      <c r="K3304" t="s">
        <v>491</v>
      </c>
    </row>
    <row r="3305" spans="2:11" x14ac:dyDescent="0.25">
      <c r="B3305">
        <v>2026</v>
      </c>
      <c r="C3305" t="s">
        <v>484</v>
      </c>
      <c r="D3305">
        <v>1</v>
      </c>
      <c r="E3305" t="s">
        <v>208</v>
      </c>
      <c r="F3305">
        <v>23</v>
      </c>
      <c r="G3305" s="85">
        <v>8.9420637663837432</v>
      </c>
      <c r="H3305" s="85">
        <v>27483.452068491439</v>
      </c>
      <c r="I3305" s="85">
        <v>6023.7970253718286</v>
      </c>
      <c r="J3305" s="85">
        <v>245758.78091680162</v>
      </c>
      <c r="K3305" t="s">
        <v>491</v>
      </c>
    </row>
    <row r="3306" spans="2:11" x14ac:dyDescent="0.25">
      <c r="B3306">
        <v>2026</v>
      </c>
      <c r="C3306" t="s">
        <v>484</v>
      </c>
      <c r="D3306">
        <v>2</v>
      </c>
      <c r="E3306" t="s">
        <v>208</v>
      </c>
      <c r="F3306">
        <v>23</v>
      </c>
      <c r="G3306" s="85">
        <v>2.0074020700045132</v>
      </c>
      <c r="H3306" s="85">
        <v>27483.452068491439</v>
      </c>
      <c r="I3306" s="85">
        <v>6023.7970253718286</v>
      </c>
      <c r="J3306" s="85">
        <v>55170.338573159534</v>
      </c>
      <c r="K3306" t="s">
        <v>491</v>
      </c>
    </row>
    <row r="3307" spans="2:11" x14ac:dyDescent="0.25">
      <c r="B3307">
        <v>2026</v>
      </c>
      <c r="C3307" t="s">
        <v>485</v>
      </c>
      <c r="D3307">
        <v>1</v>
      </c>
      <c r="E3307" t="s">
        <v>208</v>
      </c>
      <c r="F3307">
        <v>23</v>
      </c>
      <c r="G3307" s="85">
        <v>9.067404481512197</v>
      </c>
      <c r="H3307" s="85">
        <v>27483.452068491439</v>
      </c>
      <c r="I3307" s="85">
        <v>6023.7970253718286</v>
      </c>
      <c r="J3307" s="85">
        <v>249203.57645326492</v>
      </c>
      <c r="K3307" t="s">
        <v>491</v>
      </c>
    </row>
    <row r="3308" spans="2:11" x14ac:dyDescent="0.25">
      <c r="B3308">
        <v>2026</v>
      </c>
      <c r="C3308" t="s">
        <v>485</v>
      </c>
      <c r="D3308">
        <v>2</v>
      </c>
      <c r="E3308" t="s">
        <v>208</v>
      </c>
      <c r="F3308">
        <v>23</v>
      </c>
      <c r="G3308" s="85">
        <v>2.0355397815639638</v>
      </c>
      <c r="H3308" s="85">
        <v>27483.452068491439</v>
      </c>
      <c r="I3308" s="85">
        <v>6023.7970253718286</v>
      </c>
      <c r="J3308" s="85">
        <v>55943.660020120733</v>
      </c>
      <c r="K3308" t="s">
        <v>491</v>
      </c>
    </row>
    <row r="3309" spans="2:11" x14ac:dyDescent="0.25">
      <c r="B3309">
        <v>2026</v>
      </c>
      <c r="C3309" t="s">
        <v>486</v>
      </c>
      <c r="D3309">
        <v>1</v>
      </c>
      <c r="E3309" t="s">
        <v>208</v>
      </c>
      <c r="F3309">
        <v>23</v>
      </c>
      <c r="G3309" s="85">
        <v>9.1927451966406597</v>
      </c>
      <c r="H3309" s="85">
        <v>27483.452068491439</v>
      </c>
      <c r="I3309" s="85">
        <v>6023.7970253718286</v>
      </c>
      <c r="J3309" s="85">
        <v>252648.37198972848</v>
      </c>
      <c r="K3309" t="s">
        <v>491</v>
      </c>
    </row>
    <row r="3310" spans="2:11" x14ac:dyDescent="0.25">
      <c r="B3310">
        <v>2026</v>
      </c>
      <c r="C3310" t="s">
        <v>486</v>
      </c>
      <c r="D3310">
        <v>2</v>
      </c>
      <c r="E3310" t="s">
        <v>208</v>
      </c>
      <c r="F3310">
        <v>23</v>
      </c>
      <c r="G3310" s="85">
        <v>2.0636774931234143</v>
      </c>
      <c r="H3310" s="85">
        <v>27483.452068491439</v>
      </c>
      <c r="I3310" s="85">
        <v>6023.7970253718286</v>
      </c>
      <c r="J3310" s="85">
        <v>56716.981467081925</v>
      </c>
      <c r="K3310" t="s">
        <v>491</v>
      </c>
    </row>
    <row r="3311" spans="2:11" x14ac:dyDescent="0.25">
      <c r="B3311">
        <v>2026</v>
      </c>
      <c r="C3311" t="s">
        <v>487</v>
      </c>
      <c r="D3311">
        <v>1</v>
      </c>
      <c r="E3311" t="s">
        <v>208</v>
      </c>
      <c r="F3311">
        <v>23</v>
      </c>
      <c r="G3311" s="85">
        <v>9.3180859117691153</v>
      </c>
      <c r="H3311" s="85">
        <v>27483.452068491439</v>
      </c>
      <c r="I3311" s="85">
        <v>6023.7970253718286</v>
      </c>
      <c r="J3311" s="85">
        <v>256093.16752619183</v>
      </c>
      <c r="K3311" t="s">
        <v>491</v>
      </c>
    </row>
    <row r="3312" spans="2:11" x14ac:dyDescent="0.25">
      <c r="B3312">
        <v>2026</v>
      </c>
      <c r="C3312" t="s">
        <v>487</v>
      </c>
      <c r="D3312">
        <v>2</v>
      </c>
      <c r="E3312" t="s">
        <v>208</v>
      </c>
      <c r="F3312">
        <v>23</v>
      </c>
      <c r="G3312" s="85">
        <v>2.0918152046828631</v>
      </c>
      <c r="H3312" s="85">
        <v>27483.452068491439</v>
      </c>
      <c r="I3312" s="85">
        <v>6023.7970253718286</v>
      </c>
      <c r="J3312" s="85">
        <v>57490.302914043074</v>
      </c>
      <c r="K3312" t="s">
        <v>491</v>
      </c>
    </row>
    <row r="3313" spans="2:11" x14ac:dyDescent="0.25">
      <c r="B3313">
        <v>2026</v>
      </c>
      <c r="C3313" t="s">
        <v>488</v>
      </c>
      <c r="D3313">
        <v>1</v>
      </c>
      <c r="E3313" t="s">
        <v>208</v>
      </c>
      <c r="F3313">
        <v>23</v>
      </c>
      <c r="G3313" s="85">
        <v>9.4434266268975762</v>
      </c>
      <c r="H3313" s="85">
        <v>27483.452068491439</v>
      </c>
      <c r="I3313" s="85">
        <v>6023.7970253718286</v>
      </c>
      <c r="J3313" s="85">
        <v>259537.96306265533</v>
      </c>
      <c r="K3313" t="s">
        <v>491</v>
      </c>
    </row>
    <row r="3314" spans="2:11" x14ac:dyDescent="0.25">
      <c r="B3314">
        <v>2026</v>
      </c>
      <c r="C3314" t="s">
        <v>488</v>
      </c>
      <c r="D3314">
        <v>2</v>
      </c>
      <c r="E3314" t="s">
        <v>208</v>
      </c>
      <c r="F3314">
        <v>23</v>
      </c>
      <c r="G3314" s="85">
        <v>2.1199529162423136</v>
      </c>
      <c r="H3314" s="85">
        <v>27483.452068491439</v>
      </c>
      <c r="I3314" s="85">
        <v>6023.7970253718286</v>
      </c>
      <c r="J3314" s="85">
        <v>58263.624361004273</v>
      </c>
      <c r="K3314" t="s">
        <v>491</v>
      </c>
    </row>
    <row r="3315" spans="2:11" x14ac:dyDescent="0.25">
      <c r="B3315">
        <v>2026</v>
      </c>
      <c r="C3315" t="s">
        <v>489</v>
      </c>
      <c r="D3315">
        <v>1</v>
      </c>
      <c r="E3315" t="s">
        <v>208</v>
      </c>
      <c r="F3315">
        <v>23</v>
      </c>
      <c r="G3315" s="85">
        <v>9.5687673420260335</v>
      </c>
      <c r="H3315" s="85">
        <v>27483.452068491439</v>
      </c>
      <c r="I3315" s="85">
        <v>6023.7970253718286</v>
      </c>
      <c r="J3315" s="85">
        <v>262982.75859911874</v>
      </c>
      <c r="K3315" t="s">
        <v>491</v>
      </c>
    </row>
    <row r="3316" spans="2:11" x14ac:dyDescent="0.25">
      <c r="B3316">
        <v>2026</v>
      </c>
      <c r="C3316" t="s">
        <v>489</v>
      </c>
      <c r="D3316">
        <v>2</v>
      </c>
      <c r="E3316" t="s">
        <v>208</v>
      </c>
      <c r="F3316">
        <v>23</v>
      </c>
      <c r="G3316" s="85">
        <v>2.1480906278017624</v>
      </c>
      <c r="H3316" s="85">
        <v>27483.452068491439</v>
      </c>
      <c r="I3316" s="85">
        <v>6023.7970253718286</v>
      </c>
      <c r="J3316" s="85">
        <v>59036.945807965421</v>
      </c>
      <c r="K3316" t="s">
        <v>491</v>
      </c>
    </row>
    <row r="3317" spans="2:11" x14ac:dyDescent="0.25">
      <c r="B3317">
        <v>2026</v>
      </c>
      <c r="C3317" t="s">
        <v>490</v>
      </c>
      <c r="D3317">
        <v>1</v>
      </c>
      <c r="E3317" t="s">
        <v>208</v>
      </c>
      <c r="F3317">
        <v>23</v>
      </c>
      <c r="G3317" s="85">
        <v>9.6941080571544944</v>
      </c>
      <c r="H3317" s="85">
        <v>27483.452068491439</v>
      </c>
      <c r="I3317" s="85">
        <v>6023.7970253718286</v>
      </c>
      <c r="J3317" s="85">
        <v>266427.55413558224</v>
      </c>
      <c r="K3317" t="s">
        <v>491</v>
      </c>
    </row>
    <row r="3318" spans="2:11" x14ac:dyDescent="0.25">
      <c r="B3318">
        <v>2026</v>
      </c>
      <c r="C3318" t="s">
        <v>490</v>
      </c>
      <c r="D3318">
        <v>2</v>
      </c>
      <c r="E3318" t="s">
        <v>208</v>
      </c>
      <c r="F3318">
        <v>23</v>
      </c>
      <c r="G3318" s="85">
        <v>2.176228339361213</v>
      </c>
      <c r="H3318" s="85">
        <v>27483.452068491439</v>
      </c>
      <c r="I3318" s="85">
        <v>6023.7970253718286</v>
      </c>
      <c r="J3318" s="85">
        <v>59810.267254926614</v>
      </c>
      <c r="K3318" t="s">
        <v>491</v>
      </c>
    </row>
    <row r="3319" spans="2:11" x14ac:dyDescent="0.25">
      <c r="B3319">
        <v>2026</v>
      </c>
      <c r="C3319" t="s">
        <v>479</v>
      </c>
      <c r="D3319">
        <v>1</v>
      </c>
      <c r="E3319" t="s">
        <v>208</v>
      </c>
      <c r="F3319">
        <v>17</v>
      </c>
      <c r="G3319" s="85">
        <v>2.6091654239520534</v>
      </c>
      <c r="H3319" s="85">
        <v>27483.452068491439</v>
      </c>
      <c r="I3319" s="85">
        <v>6023.7970253718286</v>
      </c>
      <c r="J3319" s="85">
        <v>71708.872867951402</v>
      </c>
      <c r="K3319" t="s">
        <v>491</v>
      </c>
    </row>
    <row r="3320" spans="2:11" x14ac:dyDescent="0.25">
      <c r="B3320">
        <v>2026</v>
      </c>
      <c r="C3320" t="s">
        <v>479</v>
      </c>
      <c r="D3320">
        <v>2</v>
      </c>
      <c r="E3320" t="s">
        <v>208</v>
      </c>
      <c r="F3320">
        <v>17</v>
      </c>
      <c r="G3320" s="85">
        <v>2.690701843450555</v>
      </c>
      <c r="H3320" s="85">
        <v>27483.452068491439</v>
      </c>
      <c r="I3320" s="85">
        <v>6023.7970253718286</v>
      </c>
      <c r="J3320" s="85">
        <v>73949.775145074876</v>
      </c>
      <c r="K3320" t="s">
        <v>491</v>
      </c>
    </row>
    <row r="3321" spans="2:11" x14ac:dyDescent="0.25">
      <c r="B3321">
        <v>2026</v>
      </c>
      <c r="C3321" t="s">
        <v>480</v>
      </c>
      <c r="D3321">
        <v>1</v>
      </c>
      <c r="E3321" t="s">
        <v>208</v>
      </c>
      <c r="F3321">
        <v>17</v>
      </c>
      <c r="G3321" s="85">
        <v>2.6698817306692835</v>
      </c>
      <c r="H3321" s="85">
        <v>27483.452068491439</v>
      </c>
      <c r="I3321" s="85">
        <v>6023.7970253718286</v>
      </c>
      <c r="J3321" s="85">
        <v>73377.566573390228</v>
      </c>
      <c r="K3321" t="s">
        <v>491</v>
      </c>
    </row>
    <row r="3322" spans="2:11" x14ac:dyDescent="0.25">
      <c r="B3322">
        <v>2026</v>
      </c>
      <c r="C3322" t="s">
        <v>480</v>
      </c>
      <c r="D3322">
        <v>2</v>
      </c>
      <c r="E3322" t="s">
        <v>208</v>
      </c>
      <c r="F3322">
        <v>17</v>
      </c>
      <c r="G3322" s="85">
        <v>2.7533155347526987</v>
      </c>
      <c r="H3322" s="85">
        <v>27483.452068491439</v>
      </c>
      <c r="I3322" s="85">
        <v>6023.7970253718286</v>
      </c>
      <c r="J3322" s="85">
        <v>75670.615528808674</v>
      </c>
      <c r="K3322" t="s">
        <v>491</v>
      </c>
    </row>
    <row r="3323" spans="2:11" x14ac:dyDescent="0.25">
      <c r="B3323">
        <v>2026</v>
      </c>
      <c r="C3323" t="s">
        <v>481</v>
      </c>
      <c r="D3323">
        <v>1</v>
      </c>
      <c r="E3323" t="s">
        <v>208</v>
      </c>
      <c r="F3323">
        <v>17</v>
      </c>
      <c r="G3323" s="85">
        <v>2.7305980373865135</v>
      </c>
      <c r="H3323" s="85">
        <v>27483.452068491439</v>
      </c>
      <c r="I3323" s="85">
        <v>6023.7970253718286</v>
      </c>
      <c r="J3323" s="85">
        <v>75046.260278829039</v>
      </c>
      <c r="K3323" t="s">
        <v>491</v>
      </c>
    </row>
    <row r="3324" spans="2:11" x14ac:dyDescent="0.25">
      <c r="B3324">
        <v>2026</v>
      </c>
      <c r="C3324" t="s">
        <v>481</v>
      </c>
      <c r="D3324">
        <v>2</v>
      </c>
      <c r="E3324" t="s">
        <v>208</v>
      </c>
      <c r="F3324">
        <v>17</v>
      </c>
      <c r="G3324" s="85">
        <v>2.8159292260548425</v>
      </c>
      <c r="H3324" s="85">
        <v>27483.452068491439</v>
      </c>
      <c r="I3324" s="85">
        <v>6023.7970253718286</v>
      </c>
      <c r="J3324" s="85">
        <v>77391.455912542457</v>
      </c>
      <c r="K3324" t="s">
        <v>491</v>
      </c>
    </row>
    <row r="3325" spans="2:11" x14ac:dyDescent="0.25">
      <c r="B3325">
        <v>2026</v>
      </c>
      <c r="C3325" t="s">
        <v>482</v>
      </c>
      <c r="D3325">
        <v>1</v>
      </c>
      <c r="E3325" t="s">
        <v>208</v>
      </c>
      <c r="F3325">
        <v>17</v>
      </c>
      <c r="G3325" s="85">
        <v>2.7913143441037436</v>
      </c>
      <c r="H3325" s="85">
        <v>27483.452068491439</v>
      </c>
      <c r="I3325" s="85">
        <v>6023.7970253718286</v>
      </c>
      <c r="J3325" s="85">
        <v>76714.95398426785</v>
      </c>
      <c r="K3325" t="s">
        <v>491</v>
      </c>
    </row>
    <row r="3326" spans="2:11" x14ac:dyDescent="0.25">
      <c r="B3326">
        <v>2026</v>
      </c>
      <c r="C3326" t="s">
        <v>482</v>
      </c>
      <c r="D3326">
        <v>2</v>
      </c>
      <c r="E3326" t="s">
        <v>208</v>
      </c>
      <c r="F3326">
        <v>17</v>
      </c>
      <c r="G3326" s="85">
        <v>2.8785429173569863</v>
      </c>
      <c r="H3326" s="85">
        <v>27483.452068491439</v>
      </c>
      <c r="I3326" s="85">
        <v>6023.7970253718286</v>
      </c>
      <c r="J3326" s="85">
        <v>79112.296296276239</v>
      </c>
      <c r="K3326" t="s">
        <v>491</v>
      </c>
    </row>
    <row r="3327" spans="2:11" x14ac:dyDescent="0.25">
      <c r="B3327">
        <v>2026</v>
      </c>
      <c r="C3327" t="s">
        <v>483</v>
      </c>
      <c r="D3327">
        <v>1</v>
      </c>
      <c r="E3327" t="s">
        <v>208</v>
      </c>
      <c r="F3327">
        <v>17</v>
      </c>
      <c r="G3327" s="85">
        <v>2.8520306508209732</v>
      </c>
      <c r="H3327" s="85">
        <v>27483.452068491439</v>
      </c>
      <c r="I3327" s="85">
        <v>6023.7970253718286</v>
      </c>
      <c r="J3327" s="85">
        <v>78383.64768970666</v>
      </c>
      <c r="K3327" t="s">
        <v>491</v>
      </c>
    </row>
    <row r="3328" spans="2:11" x14ac:dyDescent="0.25">
      <c r="B3328">
        <v>2026</v>
      </c>
      <c r="C3328" t="s">
        <v>483</v>
      </c>
      <c r="D3328">
        <v>2</v>
      </c>
      <c r="E3328" t="s">
        <v>208</v>
      </c>
      <c r="F3328">
        <v>17</v>
      </c>
      <c r="G3328" s="85">
        <v>2.9411566086591288</v>
      </c>
      <c r="H3328" s="85">
        <v>27483.452068491439</v>
      </c>
      <c r="I3328" s="85">
        <v>6023.7970253718286</v>
      </c>
      <c r="J3328" s="85">
        <v>80833.136680009993</v>
      </c>
      <c r="K3328" t="s">
        <v>491</v>
      </c>
    </row>
    <row r="3329" spans="2:11" x14ac:dyDescent="0.25">
      <c r="B3329">
        <v>2026</v>
      </c>
      <c r="C3329" t="s">
        <v>484</v>
      </c>
      <c r="D3329">
        <v>1</v>
      </c>
      <c r="E3329" t="s">
        <v>208</v>
      </c>
      <c r="F3329">
        <v>17</v>
      </c>
      <c r="G3329" s="85">
        <v>2.9127469575382032</v>
      </c>
      <c r="H3329" s="85">
        <v>27483.452068491439</v>
      </c>
      <c r="I3329" s="85">
        <v>6023.7970253718286</v>
      </c>
      <c r="J3329" s="85">
        <v>80052.341395145471</v>
      </c>
      <c r="K3329" t="s">
        <v>491</v>
      </c>
    </row>
    <row r="3330" spans="2:11" x14ac:dyDescent="0.25">
      <c r="B3330">
        <v>2026</v>
      </c>
      <c r="C3330" t="s">
        <v>484</v>
      </c>
      <c r="D3330">
        <v>2</v>
      </c>
      <c r="E3330" t="s">
        <v>208</v>
      </c>
      <c r="F3330">
        <v>17</v>
      </c>
      <c r="G3330" s="85">
        <v>3.0037702999612725</v>
      </c>
      <c r="H3330" s="85">
        <v>27483.452068491439</v>
      </c>
      <c r="I3330" s="85">
        <v>6023.7970253718286</v>
      </c>
      <c r="J3330" s="85">
        <v>82553.97706374379</v>
      </c>
      <c r="K3330" t="s">
        <v>491</v>
      </c>
    </row>
    <row r="3331" spans="2:11" x14ac:dyDescent="0.25">
      <c r="B3331">
        <v>2026</v>
      </c>
      <c r="C3331" t="s">
        <v>485</v>
      </c>
      <c r="D3331">
        <v>1</v>
      </c>
      <c r="E3331" t="s">
        <v>208</v>
      </c>
      <c r="F3331">
        <v>17</v>
      </c>
      <c r="G3331" s="85">
        <v>2.9734632642554328</v>
      </c>
      <c r="H3331" s="85">
        <v>27483.452068491439</v>
      </c>
      <c r="I3331" s="85">
        <v>6023.7970253718286</v>
      </c>
      <c r="J3331" s="85">
        <v>81721.035100584282</v>
      </c>
      <c r="K3331" t="s">
        <v>491</v>
      </c>
    </row>
    <row r="3332" spans="2:11" x14ac:dyDescent="0.25">
      <c r="B3332">
        <v>2026</v>
      </c>
      <c r="C3332" t="s">
        <v>485</v>
      </c>
      <c r="D3332">
        <v>2</v>
      </c>
      <c r="E3332" t="s">
        <v>208</v>
      </c>
      <c r="F3332">
        <v>17</v>
      </c>
      <c r="G3332" s="85">
        <v>3.0663839912634159</v>
      </c>
      <c r="H3332" s="85">
        <v>27483.452068491439</v>
      </c>
      <c r="I3332" s="85">
        <v>6023.7970253718286</v>
      </c>
      <c r="J3332" s="85">
        <v>84274.817447477559</v>
      </c>
      <c r="K3332" t="s">
        <v>491</v>
      </c>
    </row>
    <row r="3333" spans="2:11" x14ac:dyDescent="0.25">
      <c r="B3333">
        <v>2026</v>
      </c>
      <c r="C3333" t="s">
        <v>486</v>
      </c>
      <c r="D3333">
        <v>1</v>
      </c>
      <c r="E3333" t="s">
        <v>208</v>
      </c>
      <c r="F3333">
        <v>17</v>
      </c>
      <c r="G3333" s="85">
        <v>3.0341795709726633</v>
      </c>
      <c r="H3333" s="85">
        <v>27483.452068491439</v>
      </c>
      <c r="I3333" s="85">
        <v>6023.7970253718286</v>
      </c>
      <c r="J3333" s="85">
        <v>83389.728806023108</v>
      </c>
      <c r="K3333" t="s">
        <v>491</v>
      </c>
    </row>
    <row r="3334" spans="2:11" x14ac:dyDescent="0.25">
      <c r="B3334">
        <v>2026</v>
      </c>
      <c r="C3334" t="s">
        <v>486</v>
      </c>
      <c r="D3334">
        <v>2</v>
      </c>
      <c r="E3334" t="s">
        <v>208</v>
      </c>
      <c r="F3334">
        <v>17</v>
      </c>
      <c r="G3334" s="85">
        <v>3.1289976825655592</v>
      </c>
      <c r="H3334" s="85">
        <v>27483.452068491439</v>
      </c>
      <c r="I3334" s="85">
        <v>6023.7970253718286</v>
      </c>
      <c r="J3334" s="85">
        <v>85995.657831211342</v>
      </c>
      <c r="K3334" t="s">
        <v>491</v>
      </c>
    </row>
    <row r="3335" spans="2:11" x14ac:dyDescent="0.25">
      <c r="B3335">
        <v>2026</v>
      </c>
      <c r="C3335" t="s">
        <v>487</v>
      </c>
      <c r="D3335">
        <v>1</v>
      </c>
      <c r="E3335" t="s">
        <v>208</v>
      </c>
      <c r="F3335">
        <v>17</v>
      </c>
      <c r="G3335" s="85">
        <v>3.0948958776898929</v>
      </c>
      <c r="H3335" s="85">
        <v>27483.452068491439</v>
      </c>
      <c r="I3335" s="85">
        <v>6023.7970253718286</v>
      </c>
      <c r="J3335" s="85">
        <v>85058.422511461918</v>
      </c>
      <c r="K3335" t="s">
        <v>491</v>
      </c>
    </row>
    <row r="3336" spans="2:11" x14ac:dyDescent="0.25">
      <c r="B3336">
        <v>2026</v>
      </c>
      <c r="C3336" t="s">
        <v>487</v>
      </c>
      <c r="D3336">
        <v>2</v>
      </c>
      <c r="E3336" t="s">
        <v>208</v>
      </c>
      <c r="F3336">
        <v>17</v>
      </c>
      <c r="G3336" s="85">
        <v>3.1916113738677026</v>
      </c>
      <c r="H3336" s="85">
        <v>27483.452068491439</v>
      </c>
      <c r="I3336" s="85">
        <v>6023.7970253718286</v>
      </c>
      <c r="J3336" s="85">
        <v>87716.49821494511</v>
      </c>
      <c r="K3336" t="s">
        <v>491</v>
      </c>
    </row>
    <row r="3337" spans="2:11" x14ac:dyDescent="0.25">
      <c r="B3337">
        <v>2026</v>
      </c>
      <c r="C3337" t="s">
        <v>488</v>
      </c>
      <c r="D3337">
        <v>1</v>
      </c>
      <c r="E3337" t="s">
        <v>208</v>
      </c>
      <c r="F3337">
        <v>17</v>
      </c>
      <c r="G3337" s="85">
        <v>3.155612184407123</v>
      </c>
      <c r="H3337" s="85">
        <v>27483.452068491439</v>
      </c>
      <c r="I3337" s="85">
        <v>6023.7970253718286</v>
      </c>
      <c r="J3337" s="85">
        <v>86727.116216900729</v>
      </c>
      <c r="K3337" t="s">
        <v>491</v>
      </c>
    </row>
    <row r="3338" spans="2:11" x14ac:dyDescent="0.25">
      <c r="B3338">
        <v>2026</v>
      </c>
      <c r="C3338" t="s">
        <v>488</v>
      </c>
      <c r="D3338">
        <v>2</v>
      </c>
      <c r="E3338" t="s">
        <v>208</v>
      </c>
      <c r="F3338">
        <v>17</v>
      </c>
      <c r="G3338" s="85">
        <v>3.2542250651698463</v>
      </c>
      <c r="H3338" s="85">
        <v>27483.452068491439</v>
      </c>
      <c r="I3338" s="85">
        <v>6023.7970253718286</v>
      </c>
      <c r="J3338" s="85">
        <v>89437.338598678907</v>
      </c>
      <c r="K3338" t="s">
        <v>491</v>
      </c>
    </row>
    <row r="3339" spans="2:11" x14ac:dyDescent="0.25">
      <c r="B3339">
        <v>2026</v>
      </c>
      <c r="C3339" t="s">
        <v>489</v>
      </c>
      <c r="D3339">
        <v>1</v>
      </c>
      <c r="E3339" t="s">
        <v>208</v>
      </c>
      <c r="F3339">
        <v>17</v>
      </c>
      <c r="G3339" s="85">
        <v>3.2163284911243535</v>
      </c>
      <c r="H3339" s="85">
        <v>27483.452068491439</v>
      </c>
      <c r="I3339" s="85">
        <v>6023.7970253718286</v>
      </c>
      <c r="J3339" s="85">
        <v>88395.809922339555</v>
      </c>
      <c r="K3339" t="s">
        <v>491</v>
      </c>
    </row>
    <row r="3340" spans="2:11" x14ac:dyDescent="0.25">
      <c r="B3340">
        <v>2026</v>
      </c>
      <c r="C3340" t="s">
        <v>489</v>
      </c>
      <c r="D3340">
        <v>2</v>
      </c>
      <c r="E3340" t="s">
        <v>208</v>
      </c>
      <c r="F3340">
        <v>17</v>
      </c>
      <c r="G3340" s="85">
        <v>3.3168387564719897</v>
      </c>
      <c r="H3340" s="85">
        <v>27483.452068491439</v>
      </c>
      <c r="I3340" s="85">
        <v>6023.7970253718286</v>
      </c>
      <c r="J3340" s="85">
        <v>91158.178982412675</v>
      </c>
      <c r="K3340" t="s">
        <v>491</v>
      </c>
    </row>
    <row r="3341" spans="2:11" x14ac:dyDescent="0.25">
      <c r="B3341">
        <v>2026</v>
      </c>
      <c r="C3341" t="s">
        <v>490</v>
      </c>
      <c r="D3341">
        <v>1</v>
      </c>
      <c r="E3341" t="s">
        <v>208</v>
      </c>
      <c r="F3341">
        <v>17</v>
      </c>
      <c r="G3341" s="85">
        <v>3.2770447978415831</v>
      </c>
      <c r="H3341" s="85">
        <v>27483.452068491439</v>
      </c>
      <c r="I3341" s="85">
        <v>6023.7970253718286</v>
      </c>
      <c r="J3341" s="85">
        <v>90064.503627778366</v>
      </c>
      <c r="K3341" t="s">
        <v>491</v>
      </c>
    </row>
    <row r="3342" spans="2:11" x14ac:dyDescent="0.25">
      <c r="B3342">
        <v>2026</v>
      </c>
      <c r="C3342" t="s">
        <v>490</v>
      </c>
      <c r="D3342">
        <v>2</v>
      </c>
      <c r="E3342" t="s">
        <v>208</v>
      </c>
      <c r="F3342">
        <v>17</v>
      </c>
      <c r="G3342" s="85">
        <v>3.379452447774133</v>
      </c>
      <c r="H3342" s="85">
        <v>27483.452068491439</v>
      </c>
      <c r="I3342" s="85">
        <v>6023.7970253718286</v>
      </c>
      <c r="J3342" s="85">
        <v>92879.019366146458</v>
      </c>
      <c r="K3342" t="s">
        <v>491</v>
      </c>
    </row>
    <row r="3343" spans="2:11" x14ac:dyDescent="0.25">
      <c r="B3343">
        <v>2026</v>
      </c>
      <c r="C3343" t="s">
        <v>479</v>
      </c>
      <c r="D3343">
        <v>1</v>
      </c>
      <c r="E3343" t="s">
        <v>185</v>
      </c>
      <c r="F3343">
        <v>2</v>
      </c>
      <c r="G3343" s="85">
        <v>12.789123631704005</v>
      </c>
      <c r="H3343" s="85">
        <v>12076.490850376749</v>
      </c>
      <c r="I3343" s="85">
        <v>3366.157158234661</v>
      </c>
      <c r="J3343" s="85">
        <v>154447.73452261047</v>
      </c>
      <c r="K3343" t="s">
        <v>491</v>
      </c>
    </row>
    <row r="3344" spans="2:11" x14ac:dyDescent="0.25">
      <c r="B3344">
        <v>2026</v>
      </c>
      <c r="C3344" t="s">
        <v>479</v>
      </c>
      <c r="D3344">
        <v>2</v>
      </c>
      <c r="E3344" t="s">
        <v>185</v>
      </c>
      <c r="F3344">
        <v>2</v>
      </c>
      <c r="G3344" s="85">
        <v>0</v>
      </c>
      <c r="H3344" s="85">
        <v>12076.490850376749</v>
      </c>
      <c r="I3344" s="85">
        <v>3366.157158234661</v>
      </c>
      <c r="J3344" s="85">
        <v>0</v>
      </c>
      <c r="K3344" t="s">
        <v>491</v>
      </c>
    </row>
    <row r="3345" spans="2:11" x14ac:dyDescent="0.25">
      <c r="B3345">
        <v>2026</v>
      </c>
      <c r="C3345" t="s">
        <v>480</v>
      </c>
      <c r="D3345">
        <v>1</v>
      </c>
      <c r="E3345" t="s">
        <v>185</v>
      </c>
      <c r="F3345">
        <v>2</v>
      </c>
      <c r="G3345" s="85">
        <v>12.969417099561095</v>
      </c>
      <c r="H3345" s="85">
        <v>12076.490850376749</v>
      </c>
      <c r="I3345" s="85">
        <v>3366.157158234661</v>
      </c>
      <c r="J3345" s="85">
        <v>156625.04693756934</v>
      </c>
      <c r="K3345" t="s">
        <v>491</v>
      </c>
    </row>
    <row r="3346" spans="2:11" x14ac:dyDescent="0.25">
      <c r="B3346">
        <v>2026</v>
      </c>
      <c r="C3346" t="s">
        <v>480</v>
      </c>
      <c r="D3346">
        <v>2</v>
      </c>
      <c r="E3346" t="s">
        <v>185</v>
      </c>
      <c r="F3346">
        <v>2</v>
      </c>
      <c r="G3346" s="85">
        <v>0</v>
      </c>
      <c r="H3346" s="85">
        <v>12076.490850376749</v>
      </c>
      <c r="I3346" s="85">
        <v>3366.157158234661</v>
      </c>
      <c r="J3346" s="85">
        <v>0</v>
      </c>
      <c r="K3346" t="s">
        <v>491</v>
      </c>
    </row>
    <row r="3347" spans="2:11" x14ac:dyDescent="0.25">
      <c r="B3347">
        <v>2026</v>
      </c>
      <c r="C3347" t="s">
        <v>481</v>
      </c>
      <c r="D3347">
        <v>1</v>
      </c>
      <c r="E3347" t="s">
        <v>185</v>
      </c>
      <c r="F3347">
        <v>2</v>
      </c>
      <c r="G3347" s="85">
        <v>13.149710567418198</v>
      </c>
      <c r="H3347" s="85">
        <v>12076.490850376749</v>
      </c>
      <c r="I3347" s="85">
        <v>3366.157158234661</v>
      </c>
      <c r="J3347" s="85">
        <v>158802.35935252832</v>
      </c>
      <c r="K3347" t="s">
        <v>491</v>
      </c>
    </row>
    <row r="3348" spans="2:11" x14ac:dyDescent="0.25">
      <c r="B3348">
        <v>2026</v>
      </c>
      <c r="C3348" t="s">
        <v>481</v>
      </c>
      <c r="D3348">
        <v>2</v>
      </c>
      <c r="E3348" t="s">
        <v>185</v>
      </c>
      <c r="F3348">
        <v>2</v>
      </c>
      <c r="G3348" s="85">
        <v>0</v>
      </c>
      <c r="H3348" s="85">
        <v>12076.490850376749</v>
      </c>
      <c r="I3348" s="85">
        <v>3366.157158234661</v>
      </c>
      <c r="J3348" s="85">
        <v>0</v>
      </c>
      <c r="K3348" t="s">
        <v>491</v>
      </c>
    </row>
    <row r="3349" spans="2:11" x14ac:dyDescent="0.25">
      <c r="B3349">
        <v>2026</v>
      </c>
      <c r="C3349" t="s">
        <v>482</v>
      </c>
      <c r="D3349">
        <v>1</v>
      </c>
      <c r="E3349" t="s">
        <v>185</v>
      </c>
      <c r="F3349">
        <v>2</v>
      </c>
      <c r="G3349" s="85">
        <v>13.330004035275291</v>
      </c>
      <c r="H3349" s="85">
        <v>12076.490850376749</v>
      </c>
      <c r="I3349" s="85">
        <v>3366.157158234661</v>
      </c>
      <c r="J3349" s="85">
        <v>160979.67176748719</v>
      </c>
      <c r="K3349" t="s">
        <v>491</v>
      </c>
    </row>
    <row r="3350" spans="2:11" x14ac:dyDescent="0.25">
      <c r="B3350">
        <v>2026</v>
      </c>
      <c r="C3350" t="s">
        <v>482</v>
      </c>
      <c r="D3350">
        <v>2</v>
      </c>
      <c r="E3350" t="s">
        <v>185</v>
      </c>
      <c r="F3350">
        <v>2</v>
      </c>
      <c r="G3350" s="85">
        <v>0</v>
      </c>
      <c r="H3350" s="85">
        <v>12076.490850376749</v>
      </c>
      <c r="I3350" s="85">
        <v>3366.157158234661</v>
      </c>
      <c r="J3350" s="85">
        <v>0</v>
      </c>
      <c r="K3350" t="s">
        <v>491</v>
      </c>
    </row>
    <row r="3351" spans="2:11" x14ac:dyDescent="0.25">
      <c r="B3351">
        <v>2026</v>
      </c>
      <c r="C3351" t="s">
        <v>483</v>
      </c>
      <c r="D3351">
        <v>1</v>
      </c>
      <c r="E3351" t="s">
        <v>185</v>
      </c>
      <c r="F3351">
        <v>2</v>
      </c>
      <c r="G3351" s="85">
        <v>13.510297503132392</v>
      </c>
      <c r="H3351" s="85">
        <v>12076.490850376749</v>
      </c>
      <c r="I3351" s="85">
        <v>3366.157158234661</v>
      </c>
      <c r="J3351" s="85">
        <v>163156.98418244618</v>
      </c>
      <c r="K3351" t="s">
        <v>491</v>
      </c>
    </row>
    <row r="3352" spans="2:11" x14ac:dyDescent="0.25">
      <c r="B3352">
        <v>2026</v>
      </c>
      <c r="C3352" t="s">
        <v>483</v>
      </c>
      <c r="D3352">
        <v>2</v>
      </c>
      <c r="E3352" t="s">
        <v>185</v>
      </c>
      <c r="F3352">
        <v>2</v>
      </c>
      <c r="G3352" s="85">
        <v>0</v>
      </c>
      <c r="H3352" s="85">
        <v>12076.490850376749</v>
      </c>
      <c r="I3352" s="85">
        <v>3366.157158234661</v>
      </c>
      <c r="J3352" s="85">
        <v>0</v>
      </c>
      <c r="K3352" t="s">
        <v>491</v>
      </c>
    </row>
    <row r="3353" spans="2:11" x14ac:dyDescent="0.25">
      <c r="B3353">
        <v>2026</v>
      </c>
      <c r="C3353" t="s">
        <v>484</v>
      </c>
      <c r="D3353">
        <v>1</v>
      </c>
      <c r="E3353" t="s">
        <v>185</v>
      </c>
      <c r="F3353">
        <v>2</v>
      </c>
      <c r="G3353" s="85">
        <v>13.690590970989485</v>
      </c>
      <c r="H3353" s="85">
        <v>12076.490850376749</v>
      </c>
      <c r="I3353" s="85">
        <v>3366.157158234661</v>
      </c>
      <c r="J3353" s="85">
        <v>165334.29659740505</v>
      </c>
      <c r="K3353" t="s">
        <v>491</v>
      </c>
    </row>
    <row r="3354" spans="2:11" x14ac:dyDescent="0.25">
      <c r="B3354">
        <v>2026</v>
      </c>
      <c r="C3354" t="s">
        <v>484</v>
      </c>
      <c r="D3354">
        <v>2</v>
      </c>
      <c r="E3354" t="s">
        <v>185</v>
      </c>
      <c r="F3354">
        <v>2</v>
      </c>
      <c r="G3354" s="85">
        <v>0</v>
      </c>
      <c r="H3354" s="85">
        <v>12076.490850376749</v>
      </c>
      <c r="I3354" s="85">
        <v>3366.157158234661</v>
      </c>
      <c r="J3354" s="85">
        <v>0</v>
      </c>
      <c r="K3354" t="s">
        <v>491</v>
      </c>
    </row>
    <row r="3355" spans="2:11" x14ac:dyDescent="0.25">
      <c r="B3355">
        <v>2026</v>
      </c>
      <c r="C3355" t="s">
        <v>485</v>
      </c>
      <c r="D3355">
        <v>1</v>
      </c>
      <c r="E3355" t="s">
        <v>185</v>
      </c>
      <c r="F3355">
        <v>2</v>
      </c>
      <c r="G3355" s="85">
        <v>13.870884438846588</v>
      </c>
      <c r="H3355" s="85">
        <v>12076.490850376749</v>
      </c>
      <c r="I3355" s="85">
        <v>3366.157158234661</v>
      </c>
      <c r="J3355" s="85">
        <v>167511.60901236406</v>
      </c>
      <c r="K3355" t="s">
        <v>491</v>
      </c>
    </row>
    <row r="3356" spans="2:11" x14ac:dyDescent="0.25">
      <c r="B3356">
        <v>2026</v>
      </c>
      <c r="C3356" t="s">
        <v>485</v>
      </c>
      <c r="D3356">
        <v>2</v>
      </c>
      <c r="E3356" t="s">
        <v>185</v>
      </c>
      <c r="F3356">
        <v>2</v>
      </c>
      <c r="G3356" s="85">
        <v>0</v>
      </c>
      <c r="H3356" s="85">
        <v>12076.490850376749</v>
      </c>
      <c r="I3356" s="85">
        <v>3366.157158234661</v>
      </c>
      <c r="J3356" s="85">
        <v>0</v>
      </c>
      <c r="K3356" t="s">
        <v>491</v>
      </c>
    </row>
    <row r="3357" spans="2:11" x14ac:dyDescent="0.25">
      <c r="B3357">
        <v>2026</v>
      </c>
      <c r="C3357" t="s">
        <v>486</v>
      </c>
      <c r="D3357">
        <v>1</v>
      </c>
      <c r="E3357" t="s">
        <v>185</v>
      </c>
      <c r="F3357">
        <v>2</v>
      </c>
      <c r="G3357" s="85">
        <v>14.05117790670368</v>
      </c>
      <c r="H3357" s="85">
        <v>12076.490850376749</v>
      </c>
      <c r="I3357" s="85">
        <v>3366.157158234661</v>
      </c>
      <c r="J3357" s="85">
        <v>169688.92142732293</v>
      </c>
      <c r="K3357" t="s">
        <v>491</v>
      </c>
    </row>
    <row r="3358" spans="2:11" x14ac:dyDescent="0.25">
      <c r="B3358">
        <v>2026</v>
      </c>
      <c r="C3358" t="s">
        <v>486</v>
      </c>
      <c r="D3358">
        <v>2</v>
      </c>
      <c r="E3358" t="s">
        <v>185</v>
      </c>
      <c r="F3358">
        <v>2</v>
      </c>
      <c r="G3358" s="85">
        <v>0</v>
      </c>
      <c r="H3358" s="85">
        <v>12076.490850376749</v>
      </c>
      <c r="I3358" s="85">
        <v>3366.157158234661</v>
      </c>
      <c r="J3358" s="85">
        <v>0</v>
      </c>
      <c r="K3358" t="s">
        <v>491</v>
      </c>
    </row>
    <row r="3359" spans="2:11" x14ac:dyDescent="0.25">
      <c r="B3359">
        <v>2026</v>
      </c>
      <c r="C3359" t="s">
        <v>487</v>
      </c>
      <c r="D3359">
        <v>1</v>
      </c>
      <c r="E3359" t="s">
        <v>185</v>
      </c>
      <c r="F3359">
        <v>2</v>
      </c>
      <c r="G3359" s="85">
        <v>14.231471374560783</v>
      </c>
      <c r="H3359" s="85">
        <v>12076.490850376749</v>
      </c>
      <c r="I3359" s="85">
        <v>3366.157158234661</v>
      </c>
      <c r="J3359" s="85">
        <v>171866.23384228192</v>
      </c>
      <c r="K3359" t="s">
        <v>491</v>
      </c>
    </row>
    <row r="3360" spans="2:11" x14ac:dyDescent="0.25">
      <c r="B3360">
        <v>2026</v>
      </c>
      <c r="C3360" t="s">
        <v>487</v>
      </c>
      <c r="D3360">
        <v>2</v>
      </c>
      <c r="E3360" t="s">
        <v>185</v>
      </c>
      <c r="F3360">
        <v>2</v>
      </c>
      <c r="G3360" s="85">
        <v>0</v>
      </c>
      <c r="H3360" s="85">
        <v>12076.490850376749</v>
      </c>
      <c r="I3360" s="85">
        <v>3366.157158234661</v>
      </c>
      <c r="J3360" s="85">
        <v>0</v>
      </c>
      <c r="K3360" t="s">
        <v>491</v>
      </c>
    </row>
    <row r="3361" spans="2:11" x14ac:dyDescent="0.25">
      <c r="B3361">
        <v>2026</v>
      </c>
      <c r="C3361" t="s">
        <v>488</v>
      </c>
      <c r="D3361">
        <v>1</v>
      </c>
      <c r="E3361" t="s">
        <v>185</v>
      </c>
      <c r="F3361">
        <v>2</v>
      </c>
      <c r="G3361" s="85">
        <v>14.411764842417876</v>
      </c>
      <c r="H3361" s="85">
        <v>12076.490850376749</v>
      </c>
      <c r="I3361" s="85">
        <v>3366.157158234661</v>
      </c>
      <c r="J3361" s="85">
        <v>174043.54625724079</v>
      </c>
      <c r="K3361" t="s">
        <v>491</v>
      </c>
    </row>
    <row r="3362" spans="2:11" x14ac:dyDescent="0.25">
      <c r="B3362">
        <v>2026</v>
      </c>
      <c r="C3362" t="s">
        <v>488</v>
      </c>
      <c r="D3362">
        <v>2</v>
      </c>
      <c r="E3362" t="s">
        <v>185</v>
      </c>
      <c r="F3362">
        <v>2</v>
      </c>
      <c r="G3362" s="85">
        <v>0</v>
      </c>
      <c r="H3362" s="85">
        <v>12076.490850376749</v>
      </c>
      <c r="I3362" s="85">
        <v>3366.157158234661</v>
      </c>
      <c r="J3362" s="85">
        <v>0</v>
      </c>
      <c r="K3362" t="s">
        <v>491</v>
      </c>
    </row>
    <row r="3363" spans="2:11" x14ac:dyDescent="0.25">
      <c r="B3363">
        <v>2026</v>
      </c>
      <c r="C3363" t="s">
        <v>489</v>
      </c>
      <c r="D3363">
        <v>1</v>
      </c>
      <c r="E3363" t="s">
        <v>185</v>
      </c>
      <c r="F3363">
        <v>2</v>
      </c>
      <c r="G3363" s="85">
        <v>14.592058310274979</v>
      </c>
      <c r="H3363" s="85">
        <v>12076.490850376749</v>
      </c>
      <c r="I3363" s="85">
        <v>3366.157158234661</v>
      </c>
      <c r="J3363" s="85">
        <v>176220.8586721998</v>
      </c>
      <c r="K3363" t="s">
        <v>491</v>
      </c>
    </row>
    <row r="3364" spans="2:11" x14ac:dyDescent="0.25">
      <c r="B3364">
        <v>2026</v>
      </c>
      <c r="C3364" t="s">
        <v>489</v>
      </c>
      <c r="D3364">
        <v>2</v>
      </c>
      <c r="E3364" t="s">
        <v>185</v>
      </c>
      <c r="F3364">
        <v>2</v>
      </c>
      <c r="G3364" s="85">
        <v>0</v>
      </c>
      <c r="H3364" s="85">
        <v>12076.490850376749</v>
      </c>
      <c r="I3364" s="85">
        <v>3366.157158234661</v>
      </c>
      <c r="J3364" s="85">
        <v>0</v>
      </c>
      <c r="K3364" t="s">
        <v>491</v>
      </c>
    </row>
    <row r="3365" spans="2:11" x14ac:dyDescent="0.25">
      <c r="B3365">
        <v>2026</v>
      </c>
      <c r="C3365" t="s">
        <v>490</v>
      </c>
      <c r="D3365">
        <v>1</v>
      </c>
      <c r="E3365" t="s">
        <v>185</v>
      </c>
      <c r="F3365">
        <v>2</v>
      </c>
      <c r="G3365" s="85">
        <v>14.772351778132069</v>
      </c>
      <c r="H3365" s="85">
        <v>12076.490850376749</v>
      </c>
      <c r="I3365" s="85">
        <v>3366.157158234661</v>
      </c>
      <c r="J3365" s="85">
        <v>178398.17108715864</v>
      </c>
      <c r="K3365" t="s">
        <v>491</v>
      </c>
    </row>
    <row r="3366" spans="2:11" x14ac:dyDescent="0.25">
      <c r="B3366">
        <v>2026</v>
      </c>
      <c r="C3366" t="s">
        <v>490</v>
      </c>
      <c r="D3366">
        <v>2</v>
      </c>
      <c r="E3366" t="s">
        <v>185</v>
      </c>
      <c r="F3366">
        <v>2</v>
      </c>
      <c r="G3366" s="85">
        <v>0</v>
      </c>
      <c r="H3366" s="85">
        <v>12076.490850376749</v>
      </c>
      <c r="I3366" s="85">
        <v>3366.157158234661</v>
      </c>
      <c r="J3366" s="85">
        <v>0</v>
      </c>
      <c r="K3366" t="s">
        <v>491</v>
      </c>
    </row>
    <row r="3367" spans="2:11" x14ac:dyDescent="0.25">
      <c r="B3367">
        <v>2026</v>
      </c>
      <c r="C3367" t="s">
        <v>479</v>
      </c>
      <c r="D3367">
        <v>1</v>
      </c>
      <c r="E3367" t="s">
        <v>148</v>
      </c>
      <c r="F3367">
        <v>2</v>
      </c>
      <c r="G3367" s="85">
        <v>10.082081063491437</v>
      </c>
      <c r="H3367" s="85">
        <v>9379.6906330564307</v>
      </c>
      <c r="I3367" s="85">
        <v>2699.8138069321112</v>
      </c>
      <c r="J3367" s="85">
        <v>94566.801312946249</v>
      </c>
      <c r="K3367" t="s">
        <v>491</v>
      </c>
    </row>
    <row r="3368" spans="2:11" x14ac:dyDescent="0.25">
      <c r="B3368">
        <v>2026</v>
      </c>
      <c r="C3368" t="s">
        <v>479</v>
      </c>
      <c r="D3368">
        <v>2</v>
      </c>
      <c r="E3368" t="s">
        <v>148</v>
      </c>
      <c r="F3368">
        <v>2</v>
      </c>
      <c r="G3368" s="85">
        <v>0</v>
      </c>
      <c r="H3368" s="85">
        <v>9379.6906330564307</v>
      </c>
      <c r="I3368" s="85">
        <v>2699.8138069321112</v>
      </c>
      <c r="J3368" s="85">
        <v>0</v>
      </c>
      <c r="K3368" t="s">
        <v>491</v>
      </c>
    </row>
    <row r="3369" spans="2:11" x14ac:dyDescent="0.25">
      <c r="B3369">
        <v>2026</v>
      </c>
      <c r="C3369" t="s">
        <v>480</v>
      </c>
      <c r="D3369">
        <v>1</v>
      </c>
      <c r="E3369" t="s">
        <v>148</v>
      </c>
      <c r="F3369">
        <v>2</v>
      </c>
      <c r="G3369" s="85">
        <v>10.153222807536208</v>
      </c>
      <c r="H3369" s="85">
        <v>9379.6906330564307</v>
      </c>
      <c r="I3369" s="85">
        <v>2699.8138069321112</v>
      </c>
      <c r="J3369" s="85">
        <v>95234.088863182289</v>
      </c>
      <c r="K3369" t="s">
        <v>491</v>
      </c>
    </row>
    <row r="3370" spans="2:11" x14ac:dyDescent="0.25">
      <c r="B3370">
        <v>2026</v>
      </c>
      <c r="C3370" t="s">
        <v>480</v>
      </c>
      <c r="D3370">
        <v>2</v>
      </c>
      <c r="E3370" t="s">
        <v>148</v>
      </c>
      <c r="F3370">
        <v>2</v>
      </c>
      <c r="G3370" s="85">
        <v>0</v>
      </c>
      <c r="H3370" s="85">
        <v>9379.6906330564307</v>
      </c>
      <c r="I3370" s="85">
        <v>2699.8138069321112</v>
      </c>
      <c r="J3370" s="85">
        <v>0</v>
      </c>
      <c r="K3370" t="s">
        <v>491</v>
      </c>
    </row>
    <row r="3371" spans="2:11" x14ac:dyDescent="0.25">
      <c r="B3371">
        <v>2026</v>
      </c>
      <c r="C3371" t="s">
        <v>481</v>
      </c>
      <c r="D3371">
        <v>1</v>
      </c>
      <c r="E3371" t="s">
        <v>148</v>
      </c>
      <c r="F3371">
        <v>2</v>
      </c>
      <c r="G3371" s="85">
        <v>10.224364551580992</v>
      </c>
      <c r="H3371" s="85">
        <v>9379.6906330564307</v>
      </c>
      <c r="I3371" s="85">
        <v>2699.8138069321112</v>
      </c>
      <c r="J3371" s="85">
        <v>95901.376413418446</v>
      </c>
      <c r="K3371" t="s">
        <v>491</v>
      </c>
    </row>
    <row r="3372" spans="2:11" x14ac:dyDescent="0.25">
      <c r="B3372">
        <v>2026</v>
      </c>
      <c r="C3372" t="s">
        <v>481</v>
      </c>
      <c r="D3372">
        <v>2</v>
      </c>
      <c r="E3372" t="s">
        <v>148</v>
      </c>
      <c r="F3372">
        <v>2</v>
      </c>
      <c r="G3372" s="85">
        <v>0</v>
      </c>
      <c r="H3372" s="85">
        <v>9379.6906330564307</v>
      </c>
      <c r="I3372" s="85">
        <v>2699.8138069321112</v>
      </c>
      <c r="J3372" s="85">
        <v>0</v>
      </c>
      <c r="K3372" t="s">
        <v>491</v>
      </c>
    </row>
    <row r="3373" spans="2:11" x14ac:dyDescent="0.25">
      <c r="B3373">
        <v>2026</v>
      </c>
      <c r="C3373" t="s">
        <v>482</v>
      </c>
      <c r="D3373">
        <v>1</v>
      </c>
      <c r="E3373" t="s">
        <v>148</v>
      </c>
      <c r="F3373">
        <v>2</v>
      </c>
      <c r="G3373" s="85">
        <v>10.295506295625762</v>
      </c>
      <c r="H3373" s="85">
        <v>9379.6906330564307</v>
      </c>
      <c r="I3373" s="85">
        <v>2699.8138069321112</v>
      </c>
      <c r="J3373" s="85">
        <v>96568.663963654471</v>
      </c>
      <c r="K3373" t="s">
        <v>491</v>
      </c>
    </row>
    <row r="3374" spans="2:11" x14ac:dyDescent="0.25">
      <c r="B3374">
        <v>2026</v>
      </c>
      <c r="C3374" t="s">
        <v>482</v>
      </c>
      <c r="D3374">
        <v>2</v>
      </c>
      <c r="E3374" t="s">
        <v>148</v>
      </c>
      <c r="F3374">
        <v>2</v>
      </c>
      <c r="G3374" s="85">
        <v>0</v>
      </c>
      <c r="H3374" s="85">
        <v>9379.6906330564307</v>
      </c>
      <c r="I3374" s="85">
        <v>2699.8138069321112</v>
      </c>
      <c r="J3374" s="85">
        <v>0</v>
      </c>
      <c r="K3374" t="s">
        <v>491</v>
      </c>
    </row>
    <row r="3375" spans="2:11" x14ac:dyDescent="0.25">
      <c r="B3375">
        <v>2026</v>
      </c>
      <c r="C3375" t="s">
        <v>483</v>
      </c>
      <c r="D3375">
        <v>1</v>
      </c>
      <c r="E3375" t="s">
        <v>148</v>
      </c>
      <c r="F3375">
        <v>2</v>
      </c>
      <c r="G3375" s="85">
        <v>10.366648039670542</v>
      </c>
      <c r="H3375" s="85">
        <v>9379.6906330564307</v>
      </c>
      <c r="I3375" s="85">
        <v>2699.8138069321112</v>
      </c>
      <c r="J3375" s="85">
        <v>97235.951513890599</v>
      </c>
      <c r="K3375" t="s">
        <v>491</v>
      </c>
    </row>
    <row r="3376" spans="2:11" x14ac:dyDescent="0.25">
      <c r="B3376">
        <v>2026</v>
      </c>
      <c r="C3376" t="s">
        <v>483</v>
      </c>
      <c r="D3376">
        <v>2</v>
      </c>
      <c r="E3376" t="s">
        <v>148</v>
      </c>
      <c r="F3376">
        <v>2</v>
      </c>
      <c r="G3376" s="85">
        <v>0</v>
      </c>
      <c r="H3376" s="85">
        <v>9379.6906330564307</v>
      </c>
      <c r="I3376" s="85">
        <v>2699.8138069321112</v>
      </c>
      <c r="J3376" s="85">
        <v>0</v>
      </c>
      <c r="K3376" t="s">
        <v>491</v>
      </c>
    </row>
    <row r="3377" spans="2:11" x14ac:dyDescent="0.25">
      <c r="B3377">
        <v>2026</v>
      </c>
      <c r="C3377" t="s">
        <v>484</v>
      </c>
      <c r="D3377">
        <v>1</v>
      </c>
      <c r="E3377" t="s">
        <v>148</v>
      </c>
      <c r="F3377">
        <v>2</v>
      </c>
      <c r="G3377" s="85">
        <v>10.437789783715314</v>
      </c>
      <c r="H3377" s="85">
        <v>9379.6906330564307</v>
      </c>
      <c r="I3377" s="85">
        <v>2699.8138069321112</v>
      </c>
      <c r="J3377" s="85">
        <v>97903.239064126639</v>
      </c>
      <c r="K3377" t="s">
        <v>491</v>
      </c>
    </row>
    <row r="3378" spans="2:11" x14ac:dyDescent="0.25">
      <c r="B3378">
        <v>2026</v>
      </c>
      <c r="C3378" t="s">
        <v>484</v>
      </c>
      <c r="D3378">
        <v>2</v>
      </c>
      <c r="E3378" t="s">
        <v>148</v>
      </c>
      <c r="F3378">
        <v>2</v>
      </c>
      <c r="G3378" s="85">
        <v>0</v>
      </c>
      <c r="H3378" s="85">
        <v>9379.6906330564307</v>
      </c>
      <c r="I3378" s="85">
        <v>2699.8138069321112</v>
      </c>
      <c r="J3378" s="85">
        <v>0</v>
      </c>
      <c r="K3378" t="s">
        <v>491</v>
      </c>
    </row>
    <row r="3379" spans="2:11" x14ac:dyDescent="0.25">
      <c r="B3379">
        <v>2026</v>
      </c>
      <c r="C3379" t="s">
        <v>485</v>
      </c>
      <c r="D3379">
        <v>1</v>
      </c>
      <c r="E3379" t="s">
        <v>148</v>
      </c>
      <c r="F3379">
        <v>2</v>
      </c>
      <c r="G3379" s="85">
        <v>10.508931527760097</v>
      </c>
      <c r="H3379" s="85">
        <v>9379.6906330564307</v>
      </c>
      <c r="I3379" s="85">
        <v>2699.8138069321112</v>
      </c>
      <c r="J3379" s="85">
        <v>98570.526614362796</v>
      </c>
      <c r="K3379" t="s">
        <v>491</v>
      </c>
    </row>
    <row r="3380" spans="2:11" x14ac:dyDescent="0.25">
      <c r="B3380">
        <v>2026</v>
      </c>
      <c r="C3380" t="s">
        <v>485</v>
      </c>
      <c r="D3380">
        <v>2</v>
      </c>
      <c r="E3380" t="s">
        <v>148</v>
      </c>
      <c r="F3380">
        <v>2</v>
      </c>
      <c r="G3380" s="85">
        <v>0</v>
      </c>
      <c r="H3380" s="85">
        <v>9379.6906330564307</v>
      </c>
      <c r="I3380" s="85">
        <v>2699.8138069321112</v>
      </c>
      <c r="J3380" s="85">
        <v>0</v>
      </c>
      <c r="K3380" t="s">
        <v>491</v>
      </c>
    </row>
    <row r="3381" spans="2:11" x14ac:dyDescent="0.25">
      <c r="B3381">
        <v>2026</v>
      </c>
      <c r="C3381" t="s">
        <v>486</v>
      </c>
      <c r="D3381">
        <v>1</v>
      </c>
      <c r="E3381" t="s">
        <v>148</v>
      </c>
      <c r="F3381">
        <v>2</v>
      </c>
      <c r="G3381" s="85">
        <v>10.580073271804867</v>
      </c>
      <c r="H3381" s="85">
        <v>9379.6906330564307</v>
      </c>
      <c r="I3381" s="85">
        <v>2699.8138069321112</v>
      </c>
      <c r="J3381" s="85">
        <v>99237.814164598822</v>
      </c>
      <c r="K3381" t="s">
        <v>491</v>
      </c>
    </row>
    <row r="3382" spans="2:11" x14ac:dyDescent="0.25">
      <c r="B3382">
        <v>2026</v>
      </c>
      <c r="C3382" t="s">
        <v>486</v>
      </c>
      <c r="D3382">
        <v>2</v>
      </c>
      <c r="E3382" t="s">
        <v>148</v>
      </c>
      <c r="F3382">
        <v>2</v>
      </c>
      <c r="G3382" s="85">
        <v>0</v>
      </c>
      <c r="H3382" s="85">
        <v>9379.6906330564307</v>
      </c>
      <c r="I3382" s="85">
        <v>2699.8138069321112</v>
      </c>
      <c r="J3382" s="85">
        <v>0</v>
      </c>
      <c r="K3382" t="s">
        <v>491</v>
      </c>
    </row>
    <row r="3383" spans="2:11" x14ac:dyDescent="0.25">
      <c r="B3383">
        <v>2026</v>
      </c>
      <c r="C3383" t="s">
        <v>487</v>
      </c>
      <c r="D3383">
        <v>1</v>
      </c>
      <c r="E3383" t="s">
        <v>148</v>
      </c>
      <c r="F3383">
        <v>2</v>
      </c>
      <c r="G3383" s="85">
        <v>10.651215015849649</v>
      </c>
      <c r="H3383" s="85">
        <v>9379.6906330564307</v>
      </c>
      <c r="I3383" s="85">
        <v>2699.8138069321112</v>
      </c>
      <c r="J3383" s="85">
        <v>99905.101714834964</v>
      </c>
      <c r="K3383" t="s">
        <v>491</v>
      </c>
    </row>
    <row r="3384" spans="2:11" x14ac:dyDescent="0.25">
      <c r="B3384">
        <v>2026</v>
      </c>
      <c r="C3384" t="s">
        <v>487</v>
      </c>
      <c r="D3384">
        <v>2</v>
      </c>
      <c r="E3384" t="s">
        <v>148</v>
      </c>
      <c r="F3384">
        <v>2</v>
      </c>
      <c r="G3384" s="85">
        <v>0</v>
      </c>
      <c r="H3384" s="85">
        <v>9379.6906330564307</v>
      </c>
      <c r="I3384" s="85">
        <v>2699.8138069321112</v>
      </c>
      <c r="J3384" s="85">
        <v>0</v>
      </c>
      <c r="K3384" t="s">
        <v>491</v>
      </c>
    </row>
    <row r="3385" spans="2:11" x14ac:dyDescent="0.25">
      <c r="B3385">
        <v>2026</v>
      </c>
      <c r="C3385" t="s">
        <v>488</v>
      </c>
      <c r="D3385">
        <v>1</v>
      </c>
      <c r="E3385" t="s">
        <v>148</v>
      </c>
      <c r="F3385">
        <v>2</v>
      </c>
      <c r="G3385" s="85">
        <v>10.722356759894419</v>
      </c>
      <c r="H3385" s="85">
        <v>9379.6906330564307</v>
      </c>
      <c r="I3385" s="85">
        <v>2699.8138069321112</v>
      </c>
      <c r="J3385" s="85">
        <v>100572.38926507097</v>
      </c>
      <c r="K3385" t="s">
        <v>491</v>
      </c>
    </row>
    <row r="3386" spans="2:11" x14ac:dyDescent="0.25">
      <c r="B3386">
        <v>2026</v>
      </c>
      <c r="C3386" t="s">
        <v>488</v>
      </c>
      <c r="D3386">
        <v>2</v>
      </c>
      <c r="E3386" t="s">
        <v>148</v>
      </c>
      <c r="F3386">
        <v>2</v>
      </c>
      <c r="G3386" s="85">
        <v>0</v>
      </c>
      <c r="H3386" s="85">
        <v>9379.6906330564307</v>
      </c>
      <c r="I3386" s="85">
        <v>2699.8138069321112</v>
      </c>
      <c r="J3386" s="85">
        <v>0</v>
      </c>
      <c r="K3386" t="s">
        <v>491</v>
      </c>
    </row>
    <row r="3387" spans="2:11" x14ac:dyDescent="0.25">
      <c r="B3387">
        <v>2026</v>
      </c>
      <c r="C3387" t="s">
        <v>489</v>
      </c>
      <c r="D3387">
        <v>1</v>
      </c>
      <c r="E3387" t="s">
        <v>148</v>
      </c>
      <c r="F3387">
        <v>2</v>
      </c>
      <c r="G3387" s="85">
        <v>10.793498503939203</v>
      </c>
      <c r="H3387" s="85">
        <v>9379.6906330564307</v>
      </c>
      <c r="I3387" s="85">
        <v>2699.8138069321112</v>
      </c>
      <c r="J3387" s="85">
        <v>101239.67681530715</v>
      </c>
      <c r="K3387" t="s">
        <v>491</v>
      </c>
    </row>
    <row r="3388" spans="2:11" x14ac:dyDescent="0.25">
      <c r="B3388">
        <v>2026</v>
      </c>
      <c r="C3388" t="s">
        <v>489</v>
      </c>
      <c r="D3388">
        <v>2</v>
      </c>
      <c r="E3388" t="s">
        <v>148</v>
      </c>
      <c r="F3388">
        <v>2</v>
      </c>
      <c r="G3388" s="85">
        <v>0</v>
      </c>
      <c r="H3388" s="85">
        <v>9379.6906330564307</v>
      </c>
      <c r="I3388" s="85">
        <v>2699.8138069321112</v>
      </c>
      <c r="J3388" s="85">
        <v>0</v>
      </c>
      <c r="K3388" t="s">
        <v>491</v>
      </c>
    </row>
    <row r="3389" spans="2:11" x14ac:dyDescent="0.25">
      <c r="B3389">
        <v>2026</v>
      </c>
      <c r="C3389" t="s">
        <v>490</v>
      </c>
      <c r="D3389">
        <v>1</v>
      </c>
      <c r="E3389" t="s">
        <v>148</v>
      </c>
      <c r="F3389">
        <v>2</v>
      </c>
      <c r="G3389" s="85">
        <v>10.864640247983973</v>
      </c>
      <c r="H3389" s="85">
        <v>9379.6906330564307</v>
      </c>
      <c r="I3389" s="85">
        <v>2699.8138069321112</v>
      </c>
      <c r="J3389" s="85">
        <v>101906.96436554316</v>
      </c>
      <c r="K3389" t="s">
        <v>491</v>
      </c>
    </row>
    <row r="3390" spans="2:11" x14ac:dyDescent="0.25">
      <c r="B3390">
        <v>2026</v>
      </c>
      <c r="C3390" t="s">
        <v>490</v>
      </c>
      <c r="D3390">
        <v>2</v>
      </c>
      <c r="E3390" t="s">
        <v>148</v>
      </c>
      <c r="F3390">
        <v>2</v>
      </c>
      <c r="G3390" s="85">
        <v>0</v>
      </c>
      <c r="H3390" s="85">
        <v>9379.6906330564307</v>
      </c>
      <c r="I3390" s="85">
        <v>2699.8138069321112</v>
      </c>
      <c r="J3390" s="85">
        <v>0</v>
      </c>
      <c r="K3390" t="s">
        <v>491</v>
      </c>
    </row>
    <row r="3391" spans="2:11" x14ac:dyDescent="0.25">
      <c r="B3391">
        <v>2026</v>
      </c>
      <c r="C3391" t="s">
        <v>479</v>
      </c>
      <c r="D3391">
        <v>1</v>
      </c>
      <c r="E3391" t="s">
        <v>208</v>
      </c>
      <c r="F3391">
        <v>22</v>
      </c>
      <c r="G3391" s="85">
        <v>2.3431847501728811</v>
      </c>
      <c r="H3391" s="85">
        <v>27483.452068491439</v>
      </c>
      <c r="I3391" s="85">
        <v>6023.7970253718286</v>
      </c>
      <c r="J3391" s="85">
        <v>64398.805768996463</v>
      </c>
      <c r="K3391" t="s">
        <v>491</v>
      </c>
    </row>
    <row r="3392" spans="2:11" x14ac:dyDescent="0.25">
      <c r="B3392">
        <v>2026</v>
      </c>
      <c r="C3392" t="s">
        <v>479</v>
      </c>
      <c r="D3392">
        <v>2</v>
      </c>
      <c r="E3392" t="s">
        <v>208</v>
      </c>
      <c r="F3392">
        <v>22</v>
      </c>
      <c r="G3392" s="85">
        <v>0</v>
      </c>
      <c r="H3392" s="85">
        <v>27483.452068491439</v>
      </c>
      <c r="I3392" s="85">
        <v>6023.7970253718286</v>
      </c>
      <c r="J3392" s="85">
        <v>0</v>
      </c>
      <c r="K3392" t="s">
        <v>491</v>
      </c>
    </row>
    <row r="3393" spans="2:11" x14ac:dyDescent="0.25">
      <c r="B3393">
        <v>2026</v>
      </c>
      <c r="C3393" t="s">
        <v>480</v>
      </c>
      <c r="D3393">
        <v>1</v>
      </c>
      <c r="E3393" t="s">
        <v>208</v>
      </c>
      <c r="F3393">
        <v>22</v>
      </c>
      <c r="G3393" s="85">
        <v>1.4804118415841607</v>
      </c>
      <c r="H3393" s="85">
        <v>27483.452068491439</v>
      </c>
      <c r="I3393" s="85">
        <v>6023.7970253718286</v>
      </c>
      <c r="J3393" s="85">
        <v>40686.82788980542</v>
      </c>
      <c r="K3393" t="s">
        <v>491</v>
      </c>
    </row>
    <row r="3394" spans="2:11" x14ac:dyDescent="0.25">
      <c r="B3394">
        <v>2026</v>
      </c>
      <c r="C3394" t="s">
        <v>480</v>
      </c>
      <c r="D3394">
        <v>2</v>
      </c>
      <c r="E3394" t="s">
        <v>208</v>
      </c>
      <c r="F3394">
        <v>22</v>
      </c>
      <c r="G3394" s="85">
        <v>0</v>
      </c>
      <c r="H3394" s="85">
        <v>27483.452068491439</v>
      </c>
      <c r="I3394" s="85">
        <v>6023.7970253718286</v>
      </c>
      <c r="J3394" s="85">
        <v>0</v>
      </c>
      <c r="K3394" t="s">
        <v>491</v>
      </c>
    </row>
    <row r="3395" spans="2:11" x14ac:dyDescent="0.25">
      <c r="B3395">
        <v>2026</v>
      </c>
      <c r="C3395" t="s">
        <v>481</v>
      </c>
      <c r="D3395">
        <v>1</v>
      </c>
      <c r="E3395" t="s">
        <v>208</v>
      </c>
      <c r="F3395">
        <v>22</v>
      </c>
      <c r="G3395" s="85">
        <v>2.284777824776111</v>
      </c>
      <c r="H3395" s="85">
        <v>27483.452068491439</v>
      </c>
      <c r="I3395" s="85">
        <v>6023.7970253718286</v>
      </c>
      <c r="J3395" s="85">
        <v>62793.581834386379</v>
      </c>
      <c r="K3395" t="s">
        <v>491</v>
      </c>
    </row>
    <row r="3396" spans="2:11" x14ac:dyDescent="0.25">
      <c r="B3396">
        <v>2026</v>
      </c>
      <c r="C3396" t="s">
        <v>481</v>
      </c>
      <c r="D3396">
        <v>2</v>
      </c>
      <c r="E3396" t="s">
        <v>208</v>
      </c>
      <c r="F3396">
        <v>22</v>
      </c>
      <c r="G3396" s="85">
        <v>0</v>
      </c>
      <c r="H3396" s="85">
        <v>27483.452068491439</v>
      </c>
      <c r="I3396" s="85">
        <v>6023.7970253718286</v>
      </c>
      <c r="J3396" s="85">
        <v>0</v>
      </c>
      <c r="K3396" t="s">
        <v>491</v>
      </c>
    </row>
    <row r="3397" spans="2:11" x14ac:dyDescent="0.25">
      <c r="B3397">
        <v>2026</v>
      </c>
      <c r="C3397" t="s">
        <v>482</v>
      </c>
      <c r="D3397">
        <v>1</v>
      </c>
      <c r="E3397" t="s">
        <v>208</v>
      </c>
      <c r="F3397">
        <v>22</v>
      </c>
      <c r="G3397" s="85">
        <v>2.4834065076092231</v>
      </c>
      <c r="H3397" s="85">
        <v>27483.452068491439</v>
      </c>
      <c r="I3397" s="85">
        <v>6023.7970253718286</v>
      </c>
      <c r="J3397" s="85">
        <v>68252.583718457798</v>
      </c>
      <c r="K3397" t="s">
        <v>491</v>
      </c>
    </row>
    <row r="3398" spans="2:11" x14ac:dyDescent="0.25">
      <c r="B3398">
        <v>2026</v>
      </c>
      <c r="C3398" t="s">
        <v>482</v>
      </c>
      <c r="D3398">
        <v>2</v>
      </c>
      <c r="E3398" t="s">
        <v>208</v>
      </c>
      <c r="F3398">
        <v>22</v>
      </c>
      <c r="G3398" s="85">
        <v>0</v>
      </c>
      <c r="H3398" s="85">
        <v>27483.452068491439</v>
      </c>
      <c r="I3398" s="85">
        <v>6023.7970253718286</v>
      </c>
      <c r="J3398" s="85">
        <v>0</v>
      </c>
      <c r="K3398" t="s">
        <v>491</v>
      </c>
    </row>
    <row r="3399" spans="2:11" x14ac:dyDescent="0.25">
      <c r="B3399">
        <v>2026</v>
      </c>
      <c r="C3399" t="s">
        <v>483</v>
      </c>
      <c r="D3399">
        <v>1</v>
      </c>
      <c r="E3399" t="s">
        <v>208</v>
      </c>
      <c r="F3399">
        <v>22</v>
      </c>
      <c r="G3399" s="85">
        <v>3.2698637089991709</v>
      </c>
      <c r="H3399" s="85">
        <v>27483.452068491439</v>
      </c>
      <c r="I3399" s="85">
        <v>6023.7970253718286</v>
      </c>
      <c r="J3399" s="85">
        <v>89867.142516778345</v>
      </c>
      <c r="K3399" t="s">
        <v>491</v>
      </c>
    </row>
    <row r="3400" spans="2:11" x14ac:dyDescent="0.25">
      <c r="B3400">
        <v>2026</v>
      </c>
      <c r="C3400" t="s">
        <v>483</v>
      </c>
      <c r="D3400">
        <v>2</v>
      </c>
      <c r="E3400" t="s">
        <v>208</v>
      </c>
      <c r="F3400">
        <v>22</v>
      </c>
      <c r="G3400" s="85">
        <v>0</v>
      </c>
      <c r="H3400" s="85">
        <v>27483.452068491439</v>
      </c>
      <c r="I3400" s="85">
        <v>6023.7970253718286</v>
      </c>
      <c r="J3400" s="85">
        <v>0</v>
      </c>
      <c r="K3400" t="s">
        <v>491</v>
      </c>
    </row>
    <row r="3401" spans="2:11" x14ac:dyDescent="0.25">
      <c r="B3401">
        <v>2026</v>
      </c>
      <c r="C3401" t="s">
        <v>484</v>
      </c>
      <c r="D3401">
        <v>1</v>
      </c>
      <c r="E3401" t="s">
        <v>208</v>
      </c>
      <c r="F3401">
        <v>22</v>
      </c>
      <c r="G3401" s="85">
        <v>1.3631308355096798</v>
      </c>
      <c r="H3401" s="85">
        <v>27483.452068491439</v>
      </c>
      <c r="I3401" s="85">
        <v>6023.7970253718286</v>
      </c>
      <c r="J3401" s="85">
        <v>37463.540980812977</v>
      </c>
      <c r="K3401" t="s">
        <v>491</v>
      </c>
    </row>
    <row r="3402" spans="2:11" x14ac:dyDescent="0.25">
      <c r="B3402">
        <v>2026</v>
      </c>
      <c r="C3402" t="s">
        <v>484</v>
      </c>
      <c r="D3402">
        <v>2</v>
      </c>
      <c r="E3402" t="s">
        <v>208</v>
      </c>
      <c r="F3402">
        <v>22</v>
      </c>
      <c r="G3402" s="85">
        <v>0</v>
      </c>
      <c r="H3402" s="85">
        <v>27483.452068491439</v>
      </c>
      <c r="I3402" s="85">
        <v>6023.7970253718286</v>
      </c>
      <c r="J3402" s="85">
        <v>0</v>
      </c>
      <c r="K3402" t="s">
        <v>491</v>
      </c>
    </row>
    <row r="3403" spans="2:11" x14ac:dyDescent="0.25">
      <c r="B3403">
        <v>2026</v>
      </c>
      <c r="C3403" t="s">
        <v>485</v>
      </c>
      <c r="D3403">
        <v>1</v>
      </c>
      <c r="E3403" t="s">
        <v>208</v>
      </c>
      <c r="F3403">
        <v>22</v>
      </c>
      <c r="G3403" s="85">
        <v>2.5286762606224737</v>
      </c>
      <c r="H3403" s="85">
        <v>27483.452068491439</v>
      </c>
      <c r="I3403" s="85">
        <v>6023.7970253718286</v>
      </c>
      <c r="J3403" s="85">
        <v>69496.752805549928</v>
      </c>
      <c r="K3403" t="s">
        <v>491</v>
      </c>
    </row>
    <row r="3404" spans="2:11" x14ac:dyDescent="0.25">
      <c r="B3404">
        <v>2026</v>
      </c>
      <c r="C3404" t="s">
        <v>485</v>
      </c>
      <c r="D3404">
        <v>2</v>
      </c>
      <c r="E3404" t="s">
        <v>208</v>
      </c>
      <c r="F3404">
        <v>22</v>
      </c>
      <c r="G3404" s="85">
        <v>0</v>
      </c>
      <c r="H3404" s="85">
        <v>27483.452068491439</v>
      </c>
      <c r="I3404" s="85">
        <v>6023.7970253718286</v>
      </c>
      <c r="J3404" s="85">
        <v>0</v>
      </c>
      <c r="K3404" t="s">
        <v>491</v>
      </c>
    </row>
    <row r="3405" spans="2:11" x14ac:dyDescent="0.25">
      <c r="B3405">
        <v>2026</v>
      </c>
      <c r="C3405" t="s">
        <v>486</v>
      </c>
      <c r="D3405">
        <v>1</v>
      </c>
      <c r="E3405" t="s">
        <v>208</v>
      </c>
      <c r="F3405">
        <v>22</v>
      </c>
      <c r="G3405" s="85">
        <v>1.6659033520337532</v>
      </c>
      <c r="H3405" s="85">
        <v>27483.452068491439</v>
      </c>
      <c r="I3405" s="85">
        <v>6023.7970253718286</v>
      </c>
      <c r="J3405" s="85">
        <v>45784.774926358878</v>
      </c>
      <c r="K3405" t="s">
        <v>491</v>
      </c>
    </row>
    <row r="3406" spans="2:11" x14ac:dyDescent="0.25">
      <c r="B3406">
        <v>2026</v>
      </c>
      <c r="C3406" t="s">
        <v>486</v>
      </c>
      <c r="D3406">
        <v>2</v>
      </c>
      <c r="E3406" t="s">
        <v>208</v>
      </c>
      <c r="F3406">
        <v>22</v>
      </c>
      <c r="G3406" s="85">
        <v>0</v>
      </c>
      <c r="H3406" s="85">
        <v>27483.452068491439</v>
      </c>
      <c r="I3406" s="85">
        <v>6023.7970253718286</v>
      </c>
      <c r="J3406" s="85">
        <v>0</v>
      </c>
      <c r="K3406" t="s">
        <v>491</v>
      </c>
    </row>
    <row r="3407" spans="2:11" x14ac:dyDescent="0.25">
      <c r="B3407">
        <v>2026</v>
      </c>
      <c r="C3407" t="s">
        <v>487</v>
      </c>
      <c r="D3407">
        <v>1</v>
      </c>
      <c r="E3407" t="s">
        <v>208</v>
      </c>
      <c r="F3407">
        <v>22</v>
      </c>
      <c r="G3407" s="85">
        <v>2.4702693352257037</v>
      </c>
      <c r="H3407" s="85">
        <v>27483.452068491439</v>
      </c>
      <c r="I3407" s="85">
        <v>6023.7970253718286</v>
      </c>
      <c r="J3407" s="85">
        <v>67891.52887093983</v>
      </c>
      <c r="K3407" t="s">
        <v>491</v>
      </c>
    </row>
    <row r="3408" spans="2:11" x14ac:dyDescent="0.25">
      <c r="B3408">
        <v>2026</v>
      </c>
      <c r="C3408" t="s">
        <v>487</v>
      </c>
      <c r="D3408">
        <v>2</v>
      </c>
      <c r="E3408" t="s">
        <v>208</v>
      </c>
      <c r="F3408">
        <v>22</v>
      </c>
      <c r="G3408" s="85">
        <v>0</v>
      </c>
      <c r="H3408" s="85">
        <v>27483.452068491439</v>
      </c>
      <c r="I3408" s="85">
        <v>6023.7970253718286</v>
      </c>
      <c r="J3408" s="85">
        <v>0</v>
      </c>
      <c r="K3408" t="s">
        <v>491</v>
      </c>
    </row>
    <row r="3409" spans="2:11" x14ac:dyDescent="0.25">
      <c r="B3409">
        <v>2026</v>
      </c>
      <c r="C3409" t="s">
        <v>488</v>
      </c>
      <c r="D3409">
        <v>1</v>
      </c>
      <c r="E3409" t="s">
        <v>208</v>
      </c>
      <c r="F3409">
        <v>22</v>
      </c>
      <c r="G3409" s="85">
        <v>2.6688980180588158</v>
      </c>
      <c r="H3409" s="85">
        <v>27483.452068491439</v>
      </c>
      <c r="I3409" s="85">
        <v>6023.7970253718286</v>
      </c>
      <c r="J3409" s="85">
        <v>73350.530755011263</v>
      </c>
      <c r="K3409" t="s">
        <v>491</v>
      </c>
    </row>
    <row r="3410" spans="2:11" x14ac:dyDescent="0.25">
      <c r="B3410">
        <v>2026</v>
      </c>
      <c r="C3410" t="s">
        <v>488</v>
      </c>
      <c r="D3410">
        <v>2</v>
      </c>
      <c r="E3410" t="s">
        <v>208</v>
      </c>
      <c r="F3410">
        <v>22</v>
      </c>
      <c r="G3410" s="85">
        <v>0</v>
      </c>
      <c r="H3410" s="85">
        <v>27483.452068491439</v>
      </c>
      <c r="I3410" s="85">
        <v>6023.7970253718286</v>
      </c>
      <c r="J3410" s="85">
        <v>0</v>
      </c>
      <c r="K3410" t="s">
        <v>491</v>
      </c>
    </row>
    <row r="3411" spans="2:11" x14ac:dyDescent="0.25">
      <c r="B3411">
        <v>2026</v>
      </c>
      <c r="C3411" t="s">
        <v>489</v>
      </c>
      <c r="D3411">
        <v>1</v>
      </c>
      <c r="E3411" t="s">
        <v>208</v>
      </c>
      <c r="F3411">
        <v>22</v>
      </c>
      <c r="G3411" s="85">
        <v>3.4553552194487636</v>
      </c>
      <c r="H3411" s="85">
        <v>27483.452068491439</v>
      </c>
      <c r="I3411" s="85">
        <v>6023.7970253718286</v>
      </c>
      <c r="J3411" s="85">
        <v>94965.089553331811</v>
      </c>
      <c r="K3411" t="s">
        <v>491</v>
      </c>
    </row>
    <row r="3412" spans="2:11" x14ac:dyDescent="0.25">
      <c r="B3412">
        <v>2026</v>
      </c>
      <c r="C3412" t="s">
        <v>489</v>
      </c>
      <c r="D3412">
        <v>2</v>
      </c>
      <c r="E3412" t="s">
        <v>208</v>
      </c>
      <c r="F3412">
        <v>22</v>
      </c>
      <c r="G3412" s="85">
        <v>0</v>
      </c>
      <c r="H3412" s="85">
        <v>27483.452068491439</v>
      </c>
      <c r="I3412" s="85">
        <v>6023.7970253718286</v>
      </c>
      <c r="J3412" s="85">
        <v>0</v>
      </c>
      <c r="K3412" t="s">
        <v>491</v>
      </c>
    </row>
    <row r="3413" spans="2:11" x14ac:dyDescent="0.25">
      <c r="B3413">
        <v>2026</v>
      </c>
      <c r="C3413" t="s">
        <v>490</v>
      </c>
      <c r="D3413">
        <v>1</v>
      </c>
      <c r="E3413" t="s">
        <v>208</v>
      </c>
      <c r="F3413">
        <v>22</v>
      </c>
      <c r="G3413" s="85">
        <v>1.5486223459592721</v>
      </c>
      <c r="H3413" s="85">
        <v>27483.452068491439</v>
      </c>
      <c r="I3413" s="85">
        <v>6023.7970253718286</v>
      </c>
      <c r="J3413" s="85">
        <v>42561.488017366421</v>
      </c>
      <c r="K3413" t="s">
        <v>491</v>
      </c>
    </row>
    <row r="3414" spans="2:11" x14ac:dyDescent="0.25">
      <c r="B3414">
        <v>2026</v>
      </c>
      <c r="C3414" t="s">
        <v>490</v>
      </c>
      <c r="D3414">
        <v>2</v>
      </c>
      <c r="E3414" t="s">
        <v>208</v>
      </c>
      <c r="F3414">
        <v>22</v>
      </c>
      <c r="G3414" s="85">
        <v>0</v>
      </c>
      <c r="H3414" s="85">
        <v>27483.452068491439</v>
      </c>
      <c r="I3414" s="85">
        <v>6023.7970253718286</v>
      </c>
      <c r="J3414" s="85">
        <v>0</v>
      </c>
      <c r="K3414" t="s">
        <v>491</v>
      </c>
    </row>
    <row r="3415" spans="2:11" x14ac:dyDescent="0.25">
      <c r="B3415">
        <v>2026</v>
      </c>
      <c r="C3415" t="s">
        <v>479</v>
      </c>
      <c r="D3415">
        <v>1</v>
      </c>
      <c r="E3415" t="s">
        <v>185</v>
      </c>
      <c r="F3415">
        <v>32</v>
      </c>
      <c r="G3415" s="85">
        <v>4.2859060339172181</v>
      </c>
      <c r="H3415" s="85">
        <v>12076.490850376749</v>
      </c>
      <c r="I3415" s="85">
        <v>3366.157158234661</v>
      </c>
      <c r="J3415" s="85">
        <v>51758.705004175783</v>
      </c>
      <c r="K3415" t="s">
        <v>492</v>
      </c>
    </row>
    <row r="3416" spans="2:11" x14ac:dyDescent="0.25">
      <c r="B3416">
        <v>2026</v>
      </c>
      <c r="C3416" t="s">
        <v>479</v>
      </c>
      <c r="D3416">
        <v>2</v>
      </c>
      <c r="E3416" t="s">
        <v>185</v>
      </c>
      <c r="F3416">
        <v>32</v>
      </c>
      <c r="G3416" s="85">
        <v>0</v>
      </c>
      <c r="H3416" s="85">
        <v>12076.490850376749</v>
      </c>
      <c r="I3416" s="85">
        <v>3366.157158234661</v>
      </c>
      <c r="J3416" s="85">
        <v>0</v>
      </c>
      <c r="K3416" t="s">
        <v>492</v>
      </c>
    </row>
    <row r="3417" spans="2:11" x14ac:dyDescent="0.25">
      <c r="B3417">
        <v>2026</v>
      </c>
      <c r="C3417" t="s">
        <v>480</v>
      </c>
      <c r="D3417">
        <v>1</v>
      </c>
      <c r="E3417" t="s">
        <v>185</v>
      </c>
      <c r="F3417">
        <v>32</v>
      </c>
      <c r="G3417" s="85">
        <v>4.2318058763676305</v>
      </c>
      <c r="H3417" s="85">
        <v>12076.490850376749</v>
      </c>
      <c r="I3417" s="85">
        <v>3366.157158234661</v>
      </c>
      <c r="J3417" s="85">
        <v>51105.364946524249</v>
      </c>
      <c r="K3417" t="s">
        <v>492</v>
      </c>
    </row>
    <row r="3418" spans="2:11" x14ac:dyDescent="0.25">
      <c r="B3418">
        <v>2026</v>
      </c>
      <c r="C3418" t="s">
        <v>480</v>
      </c>
      <c r="D3418">
        <v>2</v>
      </c>
      <c r="E3418" t="s">
        <v>185</v>
      </c>
      <c r="F3418">
        <v>32</v>
      </c>
      <c r="G3418" s="85">
        <v>0</v>
      </c>
      <c r="H3418" s="85">
        <v>12076.490850376749</v>
      </c>
      <c r="I3418" s="85">
        <v>3366.157158234661</v>
      </c>
      <c r="J3418" s="85">
        <v>0</v>
      </c>
      <c r="K3418" t="s">
        <v>492</v>
      </c>
    </row>
    <row r="3419" spans="2:11" x14ac:dyDescent="0.25">
      <c r="B3419">
        <v>2026</v>
      </c>
      <c r="C3419" t="s">
        <v>481</v>
      </c>
      <c r="D3419">
        <v>1</v>
      </c>
      <c r="E3419" t="s">
        <v>185</v>
      </c>
      <c r="F3419">
        <v>32</v>
      </c>
      <c r="G3419" s="85">
        <v>4.1777057188180367</v>
      </c>
      <c r="H3419" s="85">
        <v>12076.490850376749</v>
      </c>
      <c r="I3419" s="85">
        <v>3366.157158234661</v>
      </c>
      <c r="J3419" s="85">
        <v>50452.024888872642</v>
      </c>
      <c r="K3419" t="s">
        <v>492</v>
      </c>
    </row>
    <row r="3420" spans="2:11" x14ac:dyDescent="0.25">
      <c r="B3420">
        <v>2026</v>
      </c>
      <c r="C3420" t="s">
        <v>481</v>
      </c>
      <c r="D3420">
        <v>2</v>
      </c>
      <c r="E3420" t="s">
        <v>185</v>
      </c>
      <c r="F3420">
        <v>32</v>
      </c>
      <c r="G3420" s="85">
        <v>0</v>
      </c>
      <c r="H3420" s="85">
        <v>12076.490850376749</v>
      </c>
      <c r="I3420" s="85">
        <v>3366.157158234661</v>
      </c>
      <c r="J3420" s="85">
        <v>0</v>
      </c>
      <c r="K3420" t="s">
        <v>492</v>
      </c>
    </row>
    <row r="3421" spans="2:11" x14ac:dyDescent="0.25">
      <c r="B3421">
        <v>2026</v>
      </c>
      <c r="C3421" t="s">
        <v>482</v>
      </c>
      <c r="D3421">
        <v>1</v>
      </c>
      <c r="E3421" t="s">
        <v>185</v>
      </c>
      <c r="F3421">
        <v>32</v>
      </c>
      <c r="G3421" s="85">
        <v>4.1236055612684481</v>
      </c>
      <c r="H3421" s="85">
        <v>12076.490850376749</v>
      </c>
      <c r="I3421" s="85">
        <v>3366.157158234661</v>
      </c>
      <c r="J3421" s="85">
        <v>49798.684831221093</v>
      </c>
      <c r="K3421" t="s">
        <v>492</v>
      </c>
    </row>
    <row r="3422" spans="2:11" x14ac:dyDescent="0.25">
      <c r="B3422">
        <v>2026</v>
      </c>
      <c r="C3422" t="s">
        <v>482</v>
      </c>
      <c r="D3422">
        <v>2</v>
      </c>
      <c r="E3422" t="s">
        <v>185</v>
      </c>
      <c r="F3422">
        <v>32</v>
      </c>
      <c r="G3422" s="85">
        <v>0</v>
      </c>
      <c r="H3422" s="85">
        <v>12076.490850376749</v>
      </c>
      <c r="I3422" s="85">
        <v>3366.157158234661</v>
      </c>
      <c r="J3422" s="85">
        <v>0</v>
      </c>
      <c r="K3422" t="s">
        <v>492</v>
      </c>
    </row>
    <row r="3423" spans="2:11" x14ac:dyDescent="0.25">
      <c r="B3423">
        <v>2026</v>
      </c>
      <c r="C3423" t="s">
        <v>483</v>
      </c>
      <c r="D3423">
        <v>1</v>
      </c>
      <c r="E3423" t="s">
        <v>185</v>
      </c>
      <c r="F3423">
        <v>32</v>
      </c>
      <c r="G3423" s="85">
        <v>4.0695054037188543</v>
      </c>
      <c r="H3423" s="85">
        <v>12076.490850376749</v>
      </c>
      <c r="I3423" s="85">
        <v>3366.157158234661</v>
      </c>
      <c r="J3423" s="85">
        <v>49145.344773569479</v>
      </c>
      <c r="K3423" t="s">
        <v>492</v>
      </c>
    </row>
    <row r="3424" spans="2:11" x14ac:dyDescent="0.25">
      <c r="B3424">
        <v>2026</v>
      </c>
      <c r="C3424" t="s">
        <v>483</v>
      </c>
      <c r="D3424">
        <v>2</v>
      </c>
      <c r="E3424" t="s">
        <v>185</v>
      </c>
      <c r="F3424">
        <v>32</v>
      </c>
      <c r="G3424" s="85">
        <v>0</v>
      </c>
      <c r="H3424" s="85">
        <v>12076.490850376749</v>
      </c>
      <c r="I3424" s="85">
        <v>3366.157158234661</v>
      </c>
      <c r="J3424" s="85">
        <v>0</v>
      </c>
      <c r="K3424" t="s">
        <v>492</v>
      </c>
    </row>
    <row r="3425" spans="2:11" x14ac:dyDescent="0.25">
      <c r="B3425">
        <v>2026</v>
      </c>
      <c r="C3425" t="s">
        <v>484</v>
      </c>
      <c r="D3425">
        <v>1</v>
      </c>
      <c r="E3425" t="s">
        <v>185</v>
      </c>
      <c r="F3425">
        <v>32</v>
      </c>
      <c r="G3425" s="85">
        <v>4.0154052461692666</v>
      </c>
      <c r="H3425" s="85">
        <v>12076.490850376749</v>
      </c>
      <c r="I3425" s="85">
        <v>3366.157158234661</v>
      </c>
      <c r="J3425" s="85">
        <v>48492.004715917945</v>
      </c>
      <c r="K3425" t="s">
        <v>492</v>
      </c>
    </row>
    <row r="3426" spans="2:11" x14ac:dyDescent="0.25">
      <c r="B3426">
        <v>2026</v>
      </c>
      <c r="C3426" t="s">
        <v>484</v>
      </c>
      <c r="D3426">
        <v>2</v>
      </c>
      <c r="E3426" t="s">
        <v>185</v>
      </c>
      <c r="F3426">
        <v>32</v>
      </c>
      <c r="G3426" s="85">
        <v>0</v>
      </c>
      <c r="H3426" s="85">
        <v>12076.490850376749</v>
      </c>
      <c r="I3426" s="85">
        <v>3366.157158234661</v>
      </c>
      <c r="J3426" s="85">
        <v>0</v>
      </c>
      <c r="K3426" t="s">
        <v>492</v>
      </c>
    </row>
    <row r="3427" spans="2:11" x14ac:dyDescent="0.25">
      <c r="B3427">
        <v>2026</v>
      </c>
      <c r="C3427" t="s">
        <v>485</v>
      </c>
      <c r="D3427">
        <v>1</v>
      </c>
      <c r="E3427" t="s">
        <v>185</v>
      </c>
      <c r="F3427">
        <v>32</v>
      </c>
      <c r="G3427" s="85">
        <v>3.9613050886196728</v>
      </c>
      <c r="H3427" s="85">
        <v>12076.490850376749</v>
      </c>
      <c r="I3427" s="85">
        <v>3366.157158234661</v>
      </c>
      <c r="J3427" s="85">
        <v>47838.664658266338</v>
      </c>
      <c r="K3427" t="s">
        <v>492</v>
      </c>
    </row>
    <row r="3428" spans="2:11" x14ac:dyDescent="0.25">
      <c r="B3428">
        <v>2026</v>
      </c>
      <c r="C3428" t="s">
        <v>485</v>
      </c>
      <c r="D3428">
        <v>2</v>
      </c>
      <c r="E3428" t="s">
        <v>185</v>
      </c>
      <c r="F3428">
        <v>32</v>
      </c>
      <c r="G3428" s="85">
        <v>0</v>
      </c>
      <c r="H3428" s="85">
        <v>12076.490850376749</v>
      </c>
      <c r="I3428" s="85">
        <v>3366.157158234661</v>
      </c>
      <c r="J3428" s="85">
        <v>0</v>
      </c>
      <c r="K3428" t="s">
        <v>492</v>
      </c>
    </row>
    <row r="3429" spans="2:11" x14ac:dyDescent="0.25">
      <c r="B3429">
        <v>2026</v>
      </c>
      <c r="C3429" t="s">
        <v>486</v>
      </c>
      <c r="D3429">
        <v>1</v>
      </c>
      <c r="E3429" t="s">
        <v>185</v>
      </c>
      <c r="F3429">
        <v>32</v>
      </c>
      <c r="G3429" s="85">
        <v>3.9072049310700843</v>
      </c>
      <c r="H3429" s="85">
        <v>12076.490850376749</v>
      </c>
      <c r="I3429" s="85">
        <v>3366.157158234661</v>
      </c>
      <c r="J3429" s="85">
        <v>47185.324600614789</v>
      </c>
      <c r="K3429" t="s">
        <v>492</v>
      </c>
    </row>
    <row r="3430" spans="2:11" x14ac:dyDescent="0.25">
      <c r="B3430">
        <v>2026</v>
      </c>
      <c r="C3430" t="s">
        <v>486</v>
      </c>
      <c r="D3430">
        <v>2</v>
      </c>
      <c r="E3430" t="s">
        <v>185</v>
      </c>
      <c r="F3430">
        <v>32</v>
      </c>
      <c r="G3430" s="85">
        <v>0</v>
      </c>
      <c r="H3430" s="85">
        <v>12076.490850376749</v>
      </c>
      <c r="I3430" s="85">
        <v>3366.157158234661</v>
      </c>
      <c r="J3430" s="85">
        <v>0</v>
      </c>
      <c r="K3430" t="s">
        <v>492</v>
      </c>
    </row>
    <row r="3431" spans="2:11" x14ac:dyDescent="0.25">
      <c r="B3431">
        <v>2026</v>
      </c>
      <c r="C3431" t="s">
        <v>487</v>
      </c>
      <c r="D3431">
        <v>1</v>
      </c>
      <c r="E3431" t="s">
        <v>185</v>
      </c>
      <c r="F3431">
        <v>32</v>
      </c>
      <c r="G3431" s="85">
        <v>3.8531047735204909</v>
      </c>
      <c r="H3431" s="85">
        <v>12076.490850376749</v>
      </c>
      <c r="I3431" s="85">
        <v>3366.157158234661</v>
      </c>
      <c r="J3431" s="85">
        <v>46531.984542963182</v>
      </c>
      <c r="K3431" t="s">
        <v>492</v>
      </c>
    </row>
    <row r="3432" spans="2:11" x14ac:dyDescent="0.25">
      <c r="B3432">
        <v>2026</v>
      </c>
      <c r="C3432" t="s">
        <v>487</v>
      </c>
      <c r="D3432">
        <v>2</v>
      </c>
      <c r="E3432" t="s">
        <v>185</v>
      </c>
      <c r="F3432">
        <v>32</v>
      </c>
      <c r="G3432" s="85">
        <v>0</v>
      </c>
      <c r="H3432" s="85">
        <v>12076.490850376749</v>
      </c>
      <c r="I3432" s="85">
        <v>3366.157158234661</v>
      </c>
      <c r="J3432" s="85">
        <v>0</v>
      </c>
      <c r="K3432" t="s">
        <v>492</v>
      </c>
    </row>
    <row r="3433" spans="2:11" x14ac:dyDescent="0.25">
      <c r="B3433">
        <v>2026</v>
      </c>
      <c r="C3433" t="s">
        <v>488</v>
      </c>
      <c r="D3433">
        <v>1</v>
      </c>
      <c r="E3433" t="s">
        <v>185</v>
      </c>
      <c r="F3433">
        <v>32</v>
      </c>
      <c r="G3433" s="85">
        <v>3.7990046159709028</v>
      </c>
      <c r="H3433" s="85">
        <v>12076.490850376749</v>
      </c>
      <c r="I3433" s="85">
        <v>3366.157158234661</v>
      </c>
      <c r="J3433" s="85">
        <v>45878.644485311641</v>
      </c>
      <c r="K3433" t="s">
        <v>492</v>
      </c>
    </row>
    <row r="3434" spans="2:11" x14ac:dyDescent="0.25">
      <c r="B3434">
        <v>2026</v>
      </c>
      <c r="C3434" t="s">
        <v>488</v>
      </c>
      <c r="D3434">
        <v>2</v>
      </c>
      <c r="E3434" t="s">
        <v>185</v>
      </c>
      <c r="F3434">
        <v>32</v>
      </c>
      <c r="G3434" s="85">
        <v>0</v>
      </c>
      <c r="H3434" s="85">
        <v>12076.490850376749</v>
      </c>
      <c r="I3434" s="85">
        <v>3366.157158234661</v>
      </c>
      <c r="J3434" s="85">
        <v>0</v>
      </c>
      <c r="K3434" t="s">
        <v>492</v>
      </c>
    </row>
    <row r="3435" spans="2:11" x14ac:dyDescent="0.25">
      <c r="B3435">
        <v>2026</v>
      </c>
      <c r="C3435" t="s">
        <v>489</v>
      </c>
      <c r="D3435">
        <v>1</v>
      </c>
      <c r="E3435" t="s">
        <v>185</v>
      </c>
      <c r="F3435">
        <v>32</v>
      </c>
      <c r="G3435" s="85">
        <v>3.7449044584213089</v>
      </c>
      <c r="H3435" s="85">
        <v>12076.490850376749</v>
      </c>
      <c r="I3435" s="85">
        <v>3366.157158234661</v>
      </c>
      <c r="J3435" s="85">
        <v>45225.304427660034</v>
      </c>
      <c r="K3435" t="s">
        <v>492</v>
      </c>
    </row>
    <row r="3436" spans="2:11" x14ac:dyDescent="0.25">
      <c r="B3436">
        <v>2026</v>
      </c>
      <c r="C3436" t="s">
        <v>489</v>
      </c>
      <c r="D3436">
        <v>2</v>
      </c>
      <c r="E3436" t="s">
        <v>185</v>
      </c>
      <c r="F3436">
        <v>32</v>
      </c>
      <c r="G3436" s="85">
        <v>0</v>
      </c>
      <c r="H3436" s="85">
        <v>12076.490850376749</v>
      </c>
      <c r="I3436" s="85">
        <v>3366.157158234661</v>
      </c>
      <c r="J3436" s="85">
        <v>0</v>
      </c>
      <c r="K3436" t="s">
        <v>492</v>
      </c>
    </row>
    <row r="3437" spans="2:11" x14ac:dyDescent="0.25">
      <c r="B3437">
        <v>2026</v>
      </c>
      <c r="C3437" t="s">
        <v>490</v>
      </c>
      <c r="D3437">
        <v>1</v>
      </c>
      <c r="E3437" t="s">
        <v>185</v>
      </c>
      <c r="F3437">
        <v>32</v>
      </c>
      <c r="G3437" s="85">
        <v>3.6908043008717208</v>
      </c>
      <c r="H3437" s="85">
        <v>12076.490850376749</v>
      </c>
      <c r="I3437" s="85">
        <v>3366.157158234661</v>
      </c>
      <c r="J3437" s="85">
        <v>44571.964370008493</v>
      </c>
      <c r="K3437" t="s">
        <v>492</v>
      </c>
    </row>
    <row r="3438" spans="2:11" x14ac:dyDescent="0.25">
      <c r="B3438">
        <v>2026</v>
      </c>
      <c r="C3438" t="s">
        <v>490</v>
      </c>
      <c r="D3438">
        <v>2</v>
      </c>
      <c r="E3438" t="s">
        <v>185</v>
      </c>
      <c r="F3438">
        <v>32</v>
      </c>
      <c r="G3438" s="85">
        <v>0</v>
      </c>
      <c r="H3438" s="85">
        <v>12076.490850376749</v>
      </c>
      <c r="I3438" s="85">
        <v>3366.157158234661</v>
      </c>
      <c r="J3438" s="85">
        <v>0</v>
      </c>
      <c r="K3438" t="s">
        <v>492</v>
      </c>
    </row>
    <row r="3439" spans="2:11" x14ac:dyDescent="0.25">
      <c r="B3439">
        <v>2026</v>
      </c>
      <c r="C3439" t="s">
        <v>479</v>
      </c>
      <c r="D3439">
        <v>1</v>
      </c>
      <c r="E3439" t="s">
        <v>208</v>
      </c>
      <c r="F3439">
        <v>9</v>
      </c>
      <c r="G3439" s="85">
        <v>2.2698567116073916</v>
      </c>
      <c r="H3439" s="85">
        <v>27483.452068491439</v>
      </c>
      <c r="I3439" s="85">
        <v>6023.7970253718286</v>
      </c>
      <c r="J3439" s="85">
        <v>62383.498135805341</v>
      </c>
      <c r="K3439" t="s">
        <v>491</v>
      </c>
    </row>
    <row r="3440" spans="2:11" x14ac:dyDescent="0.25">
      <c r="B3440">
        <v>2026</v>
      </c>
      <c r="C3440" t="s">
        <v>479</v>
      </c>
      <c r="D3440">
        <v>2</v>
      </c>
      <c r="E3440" t="s">
        <v>208</v>
      </c>
      <c r="F3440">
        <v>9</v>
      </c>
      <c r="G3440" s="85">
        <v>0</v>
      </c>
      <c r="H3440" s="85">
        <v>27483.452068491439</v>
      </c>
      <c r="I3440" s="85">
        <v>6023.7970253718286</v>
      </c>
      <c r="J3440" s="85">
        <v>0</v>
      </c>
      <c r="K3440" t="s">
        <v>491</v>
      </c>
    </row>
    <row r="3441" spans="2:11" x14ac:dyDescent="0.25">
      <c r="B3441">
        <v>2026</v>
      </c>
      <c r="C3441" t="s">
        <v>480</v>
      </c>
      <c r="D3441">
        <v>1</v>
      </c>
      <c r="E3441" t="s">
        <v>208</v>
      </c>
      <c r="F3441">
        <v>9</v>
      </c>
      <c r="G3441" s="85">
        <v>2.2750498029627169</v>
      </c>
      <c r="H3441" s="85">
        <v>27483.452068491439</v>
      </c>
      <c r="I3441" s="85">
        <v>6023.7970253718286</v>
      </c>
      <c r="J3441" s="85">
        <v>62526.222213156718</v>
      </c>
      <c r="K3441" t="s">
        <v>491</v>
      </c>
    </row>
    <row r="3442" spans="2:11" x14ac:dyDescent="0.25">
      <c r="B3442">
        <v>2026</v>
      </c>
      <c r="C3442" t="s">
        <v>480</v>
      </c>
      <c r="D3442">
        <v>2</v>
      </c>
      <c r="E3442" t="s">
        <v>208</v>
      </c>
      <c r="F3442">
        <v>9</v>
      </c>
      <c r="G3442" s="85">
        <v>0</v>
      </c>
      <c r="H3442" s="85">
        <v>27483.452068491439</v>
      </c>
      <c r="I3442" s="85">
        <v>6023.7970253718286</v>
      </c>
      <c r="J3442" s="85">
        <v>0</v>
      </c>
      <c r="K3442" t="s">
        <v>491</v>
      </c>
    </row>
    <row r="3443" spans="2:11" x14ac:dyDescent="0.25">
      <c r="B3443">
        <v>2026</v>
      </c>
      <c r="C3443" t="s">
        <v>481</v>
      </c>
      <c r="D3443">
        <v>1</v>
      </c>
      <c r="E3443" t="s">
        <v>208</v>
      </c>
      <c r="F3443">
        <v>9</v>
      </c>
      <c r="G3443" s="85">
        <v>2.2802428943180435</v>
      </c>
      <c r="H3443" s="85">
        <v>27483.452068491439</v>
      </c>
      <c r="I3443" s="85">
        <v>6023.7970253718286</v>
      </c>
      <c r="J3443" s="85">
        <v>62668.946290508138</v>
      </c>
      <c r="K3443" t="s">
        <v>491</v>
      </c>
    </row>
    <row r="3444" spans="2:11" x14ac:dyDescent="0.25">
      <c r="B3444">
        <v>2026</v>
      </c>
      <c r="C3444" t="s">
        <v>481</v>
      </c>
      <c r="D3444">
        <v>2</v>
      </c>
      <c r="E3444" t="s">
        <v>208</v>
      </c>
      <c r="F3444">
        <v>9</v>
      </c>
      <c r="G3444" s="85">
        <v>0</v>
      </c>
      <c r="H3444" s="85">
        <v>27483.452068491439</v>
      </c>
      <c r="I3444" s="85">
        <v>6023.7970253718286</v>
      </c>
      <c r="J3444" s="85">
        <v>0</v>
      </c>
      <c r="K3444" t="s">
        <v>491</v>
      </c>
    </row>
    <row r="3445" spans="2:11" x14ac:dyDescent="0.25">
      <c r="B3445">
        <v>2026</v>
      </c>
      <c r="C3445" t="s">
        <v>482</v>
      </c>
      <c r="D3445">
        <v>1</v>
      </c>
      <c r="E3445" t="s">
        <v>208</v>
      </c>
      <c r="F3445">
        <v>9</v>
      </c>
      <c r="G3445" s="85">
        <v>2.2854359856733679</v>
      </c>
      <c r="H3445" s="85">
        <v>27483.452068491439</v>
      </c>
      <c r="I3445" s="85">
        <v>6023.7970253718286</v>
      </c>
      <c r="J3445" s="85">
        <v>62811.670367859493</v>
      </c>
      <c r="K3445" t="s">
        <v>491</v>
      </c>
    </row>
    <row r="3446" spans="2:11" x14ac:dyDescent="0.25">
      <c r="B3446">
        <v>2026</v>
      </c>
      <c r="C3446" t="s">
        <v>482</v>
      </c>
      <c r="D3446">
        <v>2</v>
      </c>
      <c r="E3446" t="s">
        <v>208</v>
      </c>
      <c r="F3446">
        <v>9</v>
      </c>
      <c r="G3446" s="85">
        <v>0</v>
      </c>
      <c r="H3446" s="85">
        <v>27483.452068491439</v>
      </c>
      <c r="I3446" s="85">
        <v>6023.7970253718286</v>
      </c>
      <c r="J3446" s="85">
        <v>0</v>
      </c>
      <c r="K3446" t="s">
        <v>491</v>
      </c>
    </row>
    <row r="3447" spans="2:11" x14ac:dyDescent="0.25">
      <c r="B3447">
        <v>2026</v>
      </c>
      <c r="C3447" t="s">
        <v>483</v>
      </c>
      <c r="D3447">
        <v>1</v>
      </c>
      <c r="E3447" t="s">
        <v>208</v>
      </c>
      <c r="F3447">
        <v>9</v>
      </c>
      <c r="G3447" s="85">
        <v>2.2906290770286946</v>
      </c>
      <c r="H3447" s="85">
        <v>27483.452068491439</v>
      </c>
      <c r="I3447" s="85">
        <v>6023.7970253718286</v>
      </c>
      <c r="J3447" s="85">
        <v>62954.394445210914</v>
      </c>
      <c r="K3447" t="s">
        <v>491</v>
      </c>
    </row>
    <row r="3448" spans="2:11" x14ac:dyDescent="0.25">
      <c r="B3448">
        <v>2026</v>
      </c>
      <c r="C3448" t="s">
        <v>483</v>
      </c>
      <c r="D3448">
        <v>2</v>
      </c>
      <c r="E3448" t="s">
        <v>208</v>
      </c>
      <c r="F3448">
        <v>9</v>
      </c>
      <c r="G3448" s="85">
        <v>0</v>
      </c>
      <c r="H3448" s="85">
        <v>27483.452068491439</v>
      </c>
      <c r="I3448" s="85">
        <v>6023.7970253718286</v>
      </c>
      <c r="J3448" s="85">
        <v>0</v>
      </c>
      <c r="K3448" t="s">
        <v>491</v>
      </c>
    </row>
    <row r="3449" spans="2:11" x14ac:dyDescent="0.25">
      <c r="B3449">
        <v>2026</v>
      </c>
      <c r="C3449" t="s">
        <v>484</v>
      </c>
      <c r="D3449">
        <v>1</v>
      </c>
      <c r="E3449" t="s">
        <v>208</v>
      </c>
      <c r="F3449">
        <v>9</v>
      </c>
      <c r="G3449" s="85">
        <v>2.2958221683840199</v>
      </c>
      <c r="H3449" s="85">
        <v>27483.452068491439</v>
      </c>
      <c r="I3449" s="85">
        <v>6023.7970253718286</v>
      </c>
      <c r="J3449" s="85">
        <v>63097.11852256229</v>
      </c>
      <c r="K3449" t="s">
        <v>491</v>
      </c>
    </row>
    <row r="3450" spans="2:11" x14ac:dyDescent="0.25">
      <c r="B3450">
        <v>2026</v>
      </c>
      <c r="C3450" t="s">
        <v>484</v>
      </c>
      <c r="D3450">
        <v>2</v>
      </c>
      <c r="E3450" t="s">
        <v>208</v>
      </c>
      <c r="F3450">
        <v>9</v>
      </c>
      <c r="G3450" s="85">
        <v>0</v>
      </c>
      <c r="H3450" s="85">
        <v>27483.452068491439</v>
      </c>
      <c r="I3450" s="85">
        <v>6023.7970253718286</v>
      </c>
      <c r="J3450" s="85">
        <v>0</v>
      </c>
      <c r="K3450" t="s">
        <v>491</v>
      </c>
    </row>
    <row r="3451" spans="2:11" x14ac:dyDescent="0.25">
      <c r="B3451">
        <v>2026</v>
      </c>
      <c r="C3451" t="s">
        <v>485</v>
      </c>
      <c r="D3451">
        <v>1</v>
      </c>
      <c r="E3451" t="s">
        <v>208</v>
      </c>
      <c r="F3451">
        <v>9</v>
      </c>
      <c r="G3451" s="85">
        <v>2.3010152597393465</v>
      </c>
      <c r="H3451" s="85">
        <v>27483.452068491439</v>
      </c>
      <c r="I3451" s="85">
        <v>6023.7970253718286</v>
      </c>
      <c r="J3451" s="85">
        <v>63239.842599913711</v>
      </c>
      <c r="K3451" t="s">
        <v>491</v>
      </c>
    </row>
    <row r="3452" spans="2:11" x14ac:dyDescent="0.25">
      <c r="B3452">
        <v>2026</v>
      </c>
      <c r="C3452" t="s">
        <v>485</v>
      </c>
      <c r="D3452">
        <v>2</v>
      </c>
      <c r="E3452" t="s">
        <v>208</v>
      </c>
      <c r="F3452">
        <v>9</v>
      </c>
      <c r="G3452" s="85">
        <v>0</v>
      </c>
      <c r="H3452" s="85">
        <v>27483.452068491439</v>
      </c>
      <c r="I3452" s="85">
        <v>6023.7970253718286</v>
      </c>
      <c r="J3452" s="85">
        <v>0</v>
      </c>
      <c r="K3452" t="s">
        <v>491</v>
      </c>
    </row>
    <row r="3453" spans="2:11" x14ac:dyDescent="0.25">
      <c r="B3453">
        <v>2026</v>
      </c>
      <c r="C3453" t="s">
        <v>486</v>
      </c>
      <c r="D3453">
        <v>1</v>
      </c>
      <c r="E3453" t="s">
        <v>208</v>
      </c>
      <c r="F3453">
        <v>9</v>
      </c>
      <c r="G3453" s="85">
        <v>2.3062083510946714</v>
      </c>
      <c r="H3453" s="85">
        <v>27483.452068491439</v>
      </c>
      <c r="I3453" s="85">
        <v>6023.7970253718286</v>
      </c>
      <c r="J3453" s="85">
        <v>63382.566677265073</v>
      </c>
      <c r="K3453" t="s">
        <v>491</v>
      </c>
    </row>
    <row r="3454" spans="2:11" x14ac:dyDescent="0.25">
      <c r="B3454">
        <v>2026</v>
      </c>
      <c r="C3454" t="s">
        <v>486</v>
      </c>
      <c r="D3454">
        <v>2</v>
      </c>
      <c r="E3454" t="s">
        <v>208</v>
      </c>
      <c r="F3454">
        <v>9</v>
      </c>
      <c r="G3454" s="85">
        <v>0</v>
      </c>
      <c r="H3454" s="85">
        <v>27483.452068491439</v>
      </c>
      <c r="I3454" s="85">
        <v>6023.7970253718286</v>
      </c>
      <c r="J3454" s="85">
        <v>0</v>
      </c>
      <c r="K3454" t="s">
        <v>491</v>
      </c>
    </row>
    <row r="3455" spans="2:11" x14ac:dyDescent="0.25">
      <c r="B3455">
        <v>2026</v>
      </c>
      <c r="C3455" t="s">
        <v>487</v>
      </c>
      <c r="D3455">
        <v>1</v>
      </c>
      <c r="E3455" t="s">
        <v>208</v>
      </c>
      <c r="F3455">
        <v>9</v>
      </c>
      <c r="G3455" s="85">
        <v>2.311401442449998</v>
      </c>
      <c r="H3455" s="85">
        <v>27483.452068491439</v>
      </c>
      <c r="I3455" s="85">
        <v>6023.7970253718286</v>
      </c>
      <c r="J3455" s="85">
        <v>63525.290754616493</v>
      </c>
      <c r="K3455" t="s">
        <v>491</v>
      </c>
    </row>
    <row r="3456" spans="2:11" x14ac:dyDescent="0.25">
      <c r="B3456">
        <v>2026</v>
      </c>
      <c r="C3456" t="s">
        <v>487</v>
      </c>
      <c r="D3456">
        <v>2</v>
      </c>
      <c r="E3456" t="s">
        <v>208</v>
      </c>
      <c r="F3456">
        <v>9</v>
      </c>
      <c r="G3456" s="85">
        <v>0</v>
      </c>
      <c r="H3456" s="85">
        <v>27483.452068491439</v>
      </c>
      <c r="I3456" s="85">
        <v>6023.7970253718286</v>
      </c>
      <c r="J3456" s="85">
        <v>0</v>
      </c>
      <c r="K3456" t="s">
        <v>491</v>
      </c>
    </row>
    <row r="3457" spans="2:11" x14ac:dyDescent="0.25">
      <c r="B3457">
        <v>2026</v>
      </c>
      <c r="C3457" t="s">
        <v>488</v>
      </c>
      <c r="D3457">
        <v>1</v>
      </c>
      <c r="E3457" t="s">
        <v>208</v>
      </c>
      <c r="F3457">
        <v>9</v>
      </c>
      <c r="G3457" s="85">
        <v>2.3165945338053229</v>
      </c>
      <c r="H3457" s="85">
        <v>27483.452068491439</v>
      </c>
      <c r="I3457" s="85">
        <v>6023.7970253718286</v>
      </c>
      <c r="J3457" s="85">
        <v>63668.014831967863</v>
      </c>
      <c r="K3457" t="s">
        <v>491</v>
      </c>
    </row>
    <row r="3458" spans="2:11" x14ac:dyDescent="0.25">
      <c r="B3458">
        <v>2026</v>
      </c>
      <c r="C3458" t="s">
        <v>488</v>
      </c>
      <c r="D3458">
        <v>2</v>
      </c>
      <c r="E3458" t="s">
        <v>208</v>
      </c>
      <c r="F3458">
        <v>9</v>
      </c>
      <c r="G3458" s="85">
        <v>0</v>
      </c>
      <c r="H3458" s="85">
        <v>27483.452068491439</v>
      </c>
      <c r="I3458" s="85">
        <v>6023.7970253718286</v>
      </c>
      <c r="J3458" s="85">
        <v>0</v>
      </c>
      <c r="K3458" t="s">
        <v>491</v>
      </c>
    </row>
    <row r="3459" spans="2:11" x14ac:dyDescent="0.25">
      <c r="B3459">
        <v>2026</v>
      </c>
      <c r="C3459" t="s">
        <v>489</v>
      </c>
      <c r="D3459">
        <v>1</v>
      </c>
      <c r="E3459" t="s">
        <v>208</v>
      </c>
      <c r="F3459">
        <v>9</v>
      </c>
      <c r="G3459" s="85">
        <v>2.3217876251606491</v>
      </c>
      <c r="H3459" s="85">
        <v>27483.452068491439</v>
      </c>
      <c r="I3459" s="85">
        <v>6023.7970253718286</v>
      </c>
      <c r="J3459" s="85">
        <v>63810.738909319269</v>
      </c>
      <c r="K3459" t="s">
        <v>491</v>
      </c>
    </row>
    <row r="3460" spans="2:11" x14ac:dyDescent="0.25">
      <c r="B3460">
        <v>2026</v>
      </c>
      <c r="C3460" t="s">
        <v>489</v>
      </c>
      <c r="D3460">
        <v>2</v>
      </c>
      <c r="E3460" t="s">
        <v>208</v>
      </c>
      <c r="F3460">
        <v>9</v>
      </c>
      <c r="G3460" s="85">
        <v>0</v>
      </c>
      <c r="H3460" s="85">
        <v>27483.452068491439</v>
      </c>
      <c r="I3460" s="85">
        <v>6023.7970253718286</v>
      </c>
      <c r="J3460" s="85">
        <v>0</v>
      </c>
      <c r="K3460" t="s">
        <v>491</v>
      </c>
    </row>
    <row r="3461" spans="2:11" x14ac:dyDescent="0.25">
      <c r="B3461">
        <v>2026</v>
      </c>
      <c r="C3461" t="s">
        <v>490</v>
      </c>
      <c r="D3461">
        <v>1</v>
      </c>
      <c r="E3461" t="s">
        <v>208</v>
      </c>
      <c r="F3461">
        <v>9</v>
      </c>
      <c r="G3461" s="85">
        <v>2.3269807165159744</v>
      </c>
      <c r="H3461" s="85">
        <v>27483.452068491439</v>
      </c>
      <c r="I3461" s="85">
        <v>6023.7970253718286</v>
      </c>
      <c r="J3461" s="85">
        <v>63953.462986670645</v>
      </c>
      <c r="K3461" t="s">
        <v>491</v>
      </c>
    </row>
    <row r="3462" spans="2:11" x14ac:dyDescent="0.25">
      <c r="B3462">
        <v>2026</v>
      </c>
      <c r="C3462" t="s">
        <v>490</v>
      </c>
      <c r="D3462">
        <v>2</v>
      </c>
      <c r="E3462" t="s">
        <v>208</v>
      </c>
      <c r="F3462">
        <v>9</v>
      </c>
      <c r="G3462" s="85">
        <v>0</v>
      </c>
      <c r="H3462" s="85">
        <v>27483.452068491439</v>
      </c>
      <c r="I3462" s="85">
        <v>6023.7970253718286</v>
      </c>
      <c r="J3462" s="85">
        <v>0</v>
      </c>
      <c r="K3462" t="s">
        <v>491</v>
      </c>
    </row>
    <row r="3463" spans="2:11" x14ac:dyDescent="0.25">
      <c r="B3463">
        <v>2026</v>
      </c>
      <c r="C3463" t="s">
        <v>479</v>
      </c>
      <c r="D3463">
        <v>1</v>
      </c>
      <c r="E3463" t="s">
        <v>169</v>
      </c>
      <c r="F3463">
        <v>24</v>
      </c>
      <c r="G3463" s="85">
        <v>4.1475932331061527</v>
      </c>
      <c r="H3463" s="85">
        <v>22963.846685082874</v>
      </c>
      <c r="I3463" s="85">
        <v>5596.9095303867407</v>
      </c>
      <c r="J3463" s="85">
        <v>95244.695117136886</v>
      </c>
      <c r="K3463" t="s">
        <v>492</v>
      </c>
    </row>
    <row r="3464" spans="2:11" x14ac:dyDescent="0.25">
      <c r="B3464">
        <v>2026</v>
      </c>
      <c r="C3464" t="s">
        <v>479</v>
      </c>
      <c r="D3464">
        <v>2</v>
      </c>
      <c r="E3464" t="s">
        <v>169</v>
      </c>
      <c r="F3464">
        <v>24</v>
      </c>
      <c r="G3464" s="85">
        <v>3.594580802025332</v>
      </c>
      <c r="H3464" s="85">
        <v>22963.846685082874</v>
      </c>
      <c r="I3464" s="85">
        <v>5596.9095303867407</v>
      </c>
      <c r="J3464" s="85">
        <v>82545.40243485196</v>
      </c>
      <c r="K3464" t="s">
        <v>492</v>
      </c>
    </row>
    <row r="3465" spans="2:11" x14ac:dyDescent="0.25">
      <c r="B3465">
        <v>2026</v>
      </c>
      <c r="C3465" t="s">
        <v>480</v>
      </c>
      <c r="D3465">
        <v>1</v>
      </c>
      <c r="E3465" t="s">
        <v>169</v>
      </c>
      <c r="F3465">
        <v>24</v>
      </c>
      <c r="G3465" s="85">
        <v>4.1767387433743828</v>
      </c>
      <c r="H3465" s="85">
        <v>22963.846685082874</v>
      </c>
      <c r="I3465" s="85">
        <v>5596.9095303867407</v>
      </c>
      <c r="J3465" s="85">
        <v>95913.98814649503</v>
      </c>
      <c r="K3465" t="s">
        <v>492</v>
      </c>
    </row>
    <row r="3466" spans="2:11" x14ac:dyDescent="0.25">
      <c r="B3466">
        <v>2026</v>
      </c>
      <c r="C3466" t="s">
        <v>480</v>
      </c>
      <c r="D3466">
        <v>2</v>
      </c>
      <c r="E3466" t="s">
        <v>169</v>
      </c>
      <c r="F3466">
        <v>24</v>
      </c>
      <c r="G3466" s="85">
        <v>3.6198402442577979</v>
      </c>
      <c r="H3466" s="85">
        <v>22963.846685082874</v>
      </c>
      <c r="I3466" s="85">
        <v>5596.9095303867407</v>
      </c>
      <c r="J3466" s="85">
        <v>83125.456393629007</v>
      </c>
      <c r="K3466" t="s">
        <v>492</v>
      </c>
    </row>
    <row r="3467" spans="2:11" x14ac:dyDescent="0.25">
      <c r="B3467">
        <v>2026</v>
      </c>
      <c r="C3467" t="s">
        <v>481</v>
      </c>
      <c r="D3467">
        <v>1</v>
      </c>
      <c r="E3467" t="s">
        <v>169</v>
      </c>
      <c r="F3467">
        <v>24</v>
      </c>
      <c r="G3467" s="85">
        <v>4.20588425364262</v>
      </c>
      <c r="H3467" s="85">
        <v>22963.846685082874</v>
      </c>
      <c r="I3467" s="85">
        <v>5596.9095303867407</v>
      </c>
      <c r="J3467" s="85">
        <v>96583.281175853335</v>
      </c>
      <c r="K3467" t="s">
        <v>492</v>
      </c>
    </row>
    <row r="3468" spans="2:11" x14ac:dyDescent="0.25">
      <c r="B3468">
        <v>2026</v>
      </c>
      <c r="C3468" t="s">
        <v>481</v>
      </c>
      <c r="D3468">
        <v>2</v>
      </c>
      <c r="E3468" t="s">
        <v>169</v>
      </c>
      <c r="F3468">
        <v>24</v>
      </c>
      <c r="G3468" s="85">
        <v>3.6450996864902709</v>
      </c>
      <c r="H3468" s="85">
        <v>22963.846685082874</v>
      </c>
      <c r="I3468" s="85">
        <v>5596.9095303867407</v>
      </c>
      <c r="J3468" s="85">
        <v>83705.510352406229</v>
      </c>
      <c r="K3468" t="s">
        <v>492</v>
      </c>
    </row>
    <row r="3469" spans="2:11" x14ac:dyDescent="0.25">
      <c r="B3469">
        <v>2026</v>
      </c>
      <c r="C3469" t="s">
        <v>482</v>
      </c>
      <c r="D3469">
        <v>1</v>
      </c>
      <c r="E3469" t="s">
        <v>169</v>
      </c>
      <c r="F3469">
        <v>24</v>
      </c>
      <c r="G3469" s="85">
        <v>4.235029763910851</v>
      </c>
      <c r="H3469" s="85">
        <v>22963.846685082874</v>
      </c>
      <c r="I3469" s="85">
        <v>5596.9095303867407</v>
      </c>
      <c r="J3469" s="85">
        <v>97252.574205211495</v>
      </c>
      <c r="K3469" t="s">
        <v>492</v>
      </c>
    </row>
    <row r="3470" spans="2:11" x14ac:dyDescent="0.25">
      <c r="B3470">
        <v>2026</v>
      </c>
      <c r="C3470" t="s">
        <v>482</v>
      </c>
      <c r="D3470">
        <v>2</v>
      </c>
      <c r="E3470" t="s">
        <v>169</v>
      </c>
      <c r="F3470">
        <v>24</v>
      </c>
      <c r="G3470" s="85">
        <v>3.6703591287227377</v>
      </c>
      <c r="H3470" s="85">
        <v>22963.846685082874</v>
      </c>
      <c r="I3470" s="85">
        <v>5596.9095303867407</v>
      </c>
      <c r="J3470" s="85">
        <v>84285.564311183305</v>
      </c>
      <c r="K3470" t="s">
        <v>492</v>
      </c>
    </row>
    <row r="3471" spans="2:11" x14ac:dyDescent="0.25">
      <c r="B3471">
        <v>2026</v>
      </c>
      <c r="C3471" t="s">
        <v>483</v>
      </c>
      <c r="D3471">
        <v>1</v>
      </c>
      <c r="E3471" t="s">
        <v>169</v>
      </c>
      <c r="F3471">
        <v>24</v>
      </c>
      <c r="G3471" s="85">
        <v>4.2641752741790881</v>
      </c>
      <c r="H3471" s="85">
        <v>22963.846685082874</v>
      </c>
      <c r="I3471" s="85">
        <v>5596.9095303867407</v>
      </c>
      <c r="J3471" s="85">
        <v>97921.867234569814</v>
      </c>
      <c r="K3471" t="s">
        <v>492</v>
      </c>
    </row>
    <row r="3472" spans="2:11" x14ac:dyDescent="0.25">
      <c r="B3472">
        <v>2026</v>
      </c>
      <c r="C3472" t="s">
        <v>483</v>
      </c>
      <c r="D3472">
        <v>2</v>
      </c>
      <c r="E3472" t="s">
        <v>169</v>
      </c>
      <c r="F3472">
        <v>24</v>
      </c>
      <c r="G3472" s="85">
        <v>3.6956185709552098</v>
      </c>
      <c r="H3472" s="85">
        <v>22963.846685082874</v>
      </c>
      <c r="I3472" s="85">
        <v>5596.9095303867407</v>
      </c>
      <c r="J3472" s="85">
        <v>84865.618269960498</v>
      </c>
      <c r="K3472" t="s">
        <v>492</v>
      </c>
    </row>
    <row r="3473" spans="2:11" x14ac:dyDescent="0.25">
      <c r="B3473">
        <v>2026</v>
      </c>
      <c r="C3473" t="s">
        <v>484</v>
      </c>
      <c r="D3473">
        <v>1</v>
      </c>
      <c r="E3473" t="s">
        <v>169</v>
      </c>
      <c r="F3473">
        <v>24</v>
      </c>
      <c r="G3473" s="85">
        <v>4.2933207844473182</v>
      </c>
      <c r="H3473" s="85">
        <v>22963.846685082874</v>
      </c>
      <c r="I3473" s="85">
        <v>5596.9095303867407</v>
      </c>
      <c r="J3473" s="85">
        <v>98591.160263927944</v>
      </c>
      <c r="K3473" t="s">
        <v>492</v>
      </c>
    </row>
    <row r="3474" spans="2:11" x14ac:dyDescent="0.25">
      <c r="B3474">
        <v>2026</v>
      </c>
      <c r="C3474" t="s">
        <v>484</v>
      </c>
      <c r="D3474">
        <v>2</v>
      </c>
      <c r="E3474" t="s">
        <v>169</v>
      </c>
      <c r="F3474">
        <v>24</v>
      </c>
      <c r="G3474" s="85">
        <v>3.7208780131876766</v>
      </c>
      <c r="H3474" s="85">
        <v>22963.846685082874</v>
      </c>
      <c r="I3474" s="85">
        <v>5596.9095303867407</v>
      </c>
      <c r="J3474" s="85">
        <v>85445.672228737574</v>
      </c>
      <c r="K3474" t="s">
        <v>492</v>
      </c>
    </row>
    <row r="3475" spans="2:11" x14ac:dyDescent="0.25">
      <c r="B3475">
        <v>2026</v>
      </c>
      <c r="C3475" t="s">
        <v>485</v>
      </c>
      <c r="D3475">
        <v>1</v>
      </c>
      <c r="E3475" t="s">
        <v>169</v>
      </c>
      <c r="F3475">
        <v>24</v>
      </c>
      <c r="G3475" s="85">
        <v>4.3224662947155554</v>
      </c>
      <c r="H3475" s="85">
        <v>22963.846685082874</v>
      </c>
      <c r="I3475" s="85">
        <v>5596.9095303867407</v>
      </c>
      <c r="J3475" s="85">
        <v>99260.453293286264</v>
      </c>
      <c r="K3475" t="s">
        <v>492</v>
      </c>
    </row>
    <row r="3476" spans="2:11" x14ac:dyDescent="0.25">
      <c r="B3476">
        <v>2026</v>
      </c>
      <c r="C3476" t="s">
        <v>485</v>
      </c>
      <c r="D3476">
        <v>2</v>
      </c>
      <c r="E3476" t="s">
        <v>169</v>
      </c>
      <c r="F3476">
        <v>24</v>
      </c>
      <c r="G3476" s="85">
        <v>3.7461374554201488</v>
      </c>
      <c r="H3476" s="85">
        <v>22963.846685082874</v>
      </c>
      <c r="I3476" s="85">
        <v>5596.9095303867407</v>
      </c>
      <c r="J3476" s="85">
        <v>86025.726187514767</v>
      </c>
      <c r="K3476" t="s">
        <v>492</v>
      </c>
    </row>
    <row r="3477" spans="2:11" x14ac:dyDescent="0.25">
      <c r="B3477">
        <v>2026</v>
      </c>
      <c r="C3477" t="s">
        <v>486</v>
      </c>
      <c r="D3477">
        <v>1</v>
      </c>
      <c r="E3477" t="s">
        <v>169</v>
      </c>
      <c r="F3477">
        <v>24</v>
      </c>
      <c r="G3477" s="85">
        <v>4.3516118049837864</v>
      </c>
      <c r="H3477" s="85">
        <v>22963.846685082874</v>
      </c>
      <c r="I3477" s="85">
        <v>5596.9095303867407</v>
      </c>
      <c r="J3477" s="85">
        <v>99929.746322644423</v>
      </c>
      <c r="K3477" t="s">
        <v>492</v>
      </c>
    </row>
    <row r="3478" spans="2:11" x14ac:dyDescent="0.25">
      <c r="B3478">
        <v>2026</v>
      </c>
      <c r="C3478" t="s">
        <v>486</v>
      </c>
      <c r="D3478">
        <v>2</v>
      </c>
      <c r="E3478" t="s">
        <v>169</v>
      </c>
      <c r="F3478">
        <v>24</v>
      </c>
      <c r="G3478" s="85">
        <v>3.7713968976526147</v>
      </c>
      <c r="H3478" s="85">
        <v>22963.846685082874</v>
      </c>
      <c r="I3478" s="85">
        <v>5596.9095303867407</v>
      </c>
      <c r="J3478" s="85">
        <v>86605.780146291829</v>
      </c>
      <c r="K3478" t="s">
        <v>492</v>
      </c>
    </row>
    <row r="3479" spans="2:11" x14ac:dyDescent="0.25">
      <c r="B3479">
        <v>2026</v>
      </c>
      <c r="C3479" t="s">
        <v>487</v>
      </c>
      <c r="D3479">
        <v>1</v>
      </c>
      <c r="E3479" t="s">
        <v>169</v>
      </c>
      <c r="F3479">
        <v>24</v>
      </c>
      <c r="G3479" s="85">
        <v>4.3807573152520236</v>
      </c>
      <c r="H3479" s="85">
        <v>22963.846685082874</v>
      </c>
      <c r="I3479" s="85">
        <v>5596.9095303867407</v>
      </c>
      <c r="J3479" s="85">
        <v>100599.03935200273</v>
      </c>
      <c r="K3479" t="s">
        <v>492</v>
      </c>
    </row>
    <row r="3480" spans="2:11" x14ac:dyDescent="0.25">
      <c r="B3480">
        <v>2026</v>
      </c>
      <c r="C3480" t="s">
        <v>487</v>
      </c>
      <c r="D3480">
        <v>2</v>
      </c>
      <c r="E3480" t="s">
        <v>169</v>
      </c>
      <c r="F3480">
        <v>24</v>
      </c>
      <c r="G3480" s="85">
        <v>3.7966563398850868</v>
      </c>
      <c r="H3480" s="85">
        <v>22963.846685082874</v>
      </c>
      <c r="I3480" s="85">
        <v>5596.9095303867407</v>
      </c>
      <c r="J3480" s="85">
        <v>87185.834105069021</v>
      </c>
      <c r="K3480" t="s">
        <v>492</v>
      </c>
    </row>
    <row r="3481" spans="2:11" x14ac:dyDescent="0.25">
      <c r="B3481">
        <v>2026</v>
      </c>
      <c r="C3481" t="s">
        <v>488</v>
      </c>
      <c r="D3481">
        <v>1</v>
      </c>
      <c r="E3481" t="s">
        <v>169</v>
      </c>
      <c r="F3481">
        <v>24</v>
      </c>
      <c r="G3481" s="85">
        <v>4.4099028255202546</v>
      </c>
      <c r="H3481" s="85">
        <v>22963.846685082874</v>
      </c>
      <c r="I3481" s="85">
        <v>5596.9095303867407</v>
      </c>
      <c r="J3481" s="85">
        <v>101268.3323813609</v>
      </c>
      <c r="K3481" t="s">
        <v>492</v>
      </c>
    </row>
    <row r="3482" spans="2:11" x14ac:dyDescent="0.25">
      <c r="B3482">
        <v>2026</v>
      </c>
      <c r="C3482" t="s">
        <v>488</v>
      </c>
      <c r="D3482">
        <v>2</v>
      </c>
      <c r="E3482" t="s">
        <v>169</v>
      </c>
      <c r="F3482">
        <v>24</v>
      </c>
      <c r="G3482" s="85">
        <v>3.8219157821175544</v>
      </c>
      <c r="H3482" s="85">
        <v>22963.846685082874</v>
      </c>
      <c r="I3482" s="85">
        <v>5596.9095303867407</v>
      </c>
      <c r="J3482" s="85">
        <v>87765.888063846127</v>
      </c>
      <c r="K3482" t="s">
        <v>492</v>
      </c>
    </row>
    <row r="3483" spans="2:11" x14ac:dyDescent="0.25">
      <c r="B3483">
        <v>2026</v>
      </c>
      <c r="C3483" t="s">
        <v>489</v>
      </c>
      <c r="D3483">
        <v>1</v>
      </c>
      <c r="E3483" t="s">
        <v>169</v>
      </c>
      <c r="F3483">
        <v>24</v>
      </c>
      <c r="G3483" s="85">
        <v>4.4390483357884918</v>
      </c>
      <c r="H3483" s="85">
        <v>22963.846685082874</v>
      </c>
      <c r="I3483" s="85">
        <v>5596.9095303867407</v>
      </c>
      <c r="J3483" s="85">
        <v>101937.62541071921</v>
      </c>
      <c r="K3483" t="s">
        <v>492</v>
      </c>
    </row>
    <row r="3484" spans="2:11" x14ac:dyDescent="0.25">
      <c r="B3484">
        <v>2026</v>
      </c>
      <c r="C3484" t="s">
        <v>489</v>
      </c>
      <c r="D3484">
        <v>2</v>
      </c>
      <c r="E3484" t="s">
        <v>169</v>
      </c>
      <c r="F3484">
        <v>24</v>
      </c>
      <c r="G3484" s="85">
        <v>3.8471752243500266</v>
      </c>
      <c r="H3484" s="85">
        <v>22963.846685082874</v>
      </c>
      <c r="I3484" s="85">
        <v>5596.9095303867407</v>
      </c>
      <c r="J3484" s="85">
        <v>88345.94202262332</v>
      </c>
      <c r="K3484" t="s">
        <v>492</v>
      </c>
    </row>
    <row r="3485" spans="2:11" x14ac:dyDescent="0.25">
      <c r="B3485">
        <v>2026</v>
      </c>
      <c r="C3485" t="s">
        <v>490</v>
      </c>
      <c r="D3485">
        <v>1</v>
      </c>
      <c r="E3485" t="s">
        <v>169</v>
      </c>
      <c r="F3485">
        <v>24</v>
      </c>
      <c r="G3485" s="85">
        <v>4.4681938460567219</v>
      </c>
      <c r="H3485" s="85">
        <v>22963.846685082874</v>
      </c>
      <c r="I3485" s="85">
        <v>5596.9095303867407</v>
      </c>
      <c r="J3485" s="85">
        <v>102606.91844007735</v>
      </c>
      <c r="K3485" t="s">
        <v>492</v>
      </c>
    </row>
    <row r="3486" spans="2:11" x14ac:dyDescent="0.25">
      <c r="B3486">
        <v>2026</v>
      </c>
      <c r="C3486" t="s">
        <v>490</v>
      </c>
      <c r="D3486">
        <v>2</v>
      </c>
      <c r="E3486" t="s">
        <v>169</v>
      </c>
      <c r="F3486">
        <v>24</v>
      </c>
      <c r="G3486" s="85">
        <v>3.8724346665824934</v>
      </c>
      <c r="H3486" s="85">
        <v>22963.846685082874</v>
      </c>
      <c r="I3486" s="85">
        <v>5596.9095303867407</v>
      </c>
      <c r="J3486" s="85">
        <v>88925.995981400396</v>
      </c>
      <c r="K3486" t="s">
        <v>492</v>
      </c>
    </row>
    <row r="3487" spans="2:11" x14ac:dyDescent="0.25">
      <c r="B3487">
        <v>2026</v>
      </c>
      <c r="C3487" t="s">
        <v>479</v>
      </c>
      <c r="D3487">
        <v>1</v>
      </c>
      <c r="E3487" t="s">
        <v>185</v>
      </c>
      <c r="F3487">
        <v>5</v>
      </c>
      <c r="G3487" s="85">
        <v>5.7972918651452874</v>
      </c>
      <c r="H3487" s="85">
        <v>12076.490850376749</v>
      </c>
      <c r="I3487" s="85">
        <v>3366.157158234661</v>
      </c>
      <c r="J3487" s="85">
        <v>70010.942166390625</v>
      </c>
      <c r="K3487" t="s">
        <v>491</v>
      </c>
    </row>
    <row r="3488" spans="2:11" x14ac:dyDescent="0.25">
      <c r="B3488">
        <v>2026</v>
      </c>
      <c r="C3488" t="s">
        <v>479</v>
      </c>
      <c r="D3488">
        <v>2</v>
      </c>
      <c r="E3488" t="s">
        <v>185</v>
      </c>
      <c r="F3488">
        <v>5</v>
      </c>
      <c r="G3488" s="85">
        <v>0</v>
      </c>
      <c r="H3488" s="85">
        <v>12076.490850376749</v>
      </c>
      <c r="I3488" s="85">
        <v>3366.157158234661</v>
      </c>
      <c r="J3488" s="85">
        <v>0</v>
      </c>
      <c r="K3488" t="s">
        <v>491</v>
      </c>
    </row>
    <row r="3489" spans="2:11" x14ac:dyDescent="0.25">
      <c r="B3489">
        <v>2026</v>
      </c>
      <c r="C3489" t="s">
        <v>480</v>
      </c>
      <c r="D3489">
        <v>1</v>
      </c>
      <c r="E3489" t="s">
        <v>185</v>
      </c>
      <c r="F3489">
        <v>5</v>
      </c>
      <c r="G3489" s="85">
        <v>5.8461591944217401</v>
      </c>
      <c r="H3489" s="85">
        <v>12076.490850376749</v>
      </c>
      <c r="I3489" s="85">
        <v>3366.157158234661</v>
      </c>
      <c r="J3489" s="85">
        <v>70601.088021280055</v>
      </c>
      <c r="K3489" t="s">
        <v>491</v>
      </c>
    </row>
    <row r="3490" spans="2:11" x14ac:dyDescent="0.25">
      <c r="B3490">
        <v>2026</v>
      </c>
      <c r="C3490" t="s">
        <v>480</v>
      </c>
      <c r="D3490">
        <v>2</v>
      </c>
      <c r="E3490" t="s">
        <v>185</v>
      </c>
      <c r="F3490">
        <v>5</v>
      </c>
      <c r="G3490" s="85">
        <v>0</v>
      </c>
      <c r="H3490" s="85">
        <v>12076.490850376749</v>
      </c>
      <c r="I3490" s="85">
        <v>3366.157158234661</v>
      </c>
      <c r="J3490" s="85">
        <v>0</v>
      </c>
      <c r="K3490" t="s">
        <v>491</v>
      </c>
    </row>
    <row r="3491" spans="2:11" x14ac:dyDescent="0.25">
      <c r="B3491">
        <v>2026</v>
      </c>
      <c r="C3491" t="s">
        <v>481</v>
      </c>
      <c r="D3491">
        <v>1</v>
      </c>
      <c r="E3491" t="s">
        <v>185</v>
      </c>
      <c r="F3491">
        <v>5</v>
      </c>
      <c r="G3491" s="85">
        <v>5.8950265236982036</v>
      </c>
      <c r="H3491" s="85">
        <v>12076.490850376749</v>
      </c>
      <c r="I3491" s="85">
        <v>3366.157158234661</v>
      </c>
      <c r="J3491" s="85">
        <v>71191.233876169616</v>
      </c>
      <c r="K3491" t="s">
        <v>491</v>
      </c>
    </row>
    <row r="3492" spans="2:11" x14ac:dyDescent="0.25">
      <c r="B3492">
        <v>2026</v>
      </c>
      <c r="C3492" t="s">
        <v>481</v>
      </c>
      <c r="D3492">
        <v>2</v>
      </c>
      <c r="E3492" t="s">
        <v>185</v>
      </c>
      <c r="F3492">
        <v>5</v>
      </c>
      <c r="G3492" s="85">
        <v>0</v>
      </c>
      <c r="H3492" s="85">
        <v>12076.490850376749</v>
      </c>
      <c r="I3492" s="85">
        <v>3366.157158234661</v>
      </c>
      <c r="J3492" s="85">
        <v>0</v>
      </c>
      <c r="K3492" t="s">
        <v>491</v>
      </c>
    </row>
    <row r="3493" spans="2:11" x14ac:dyDescent="0.25">
      <c r="B3493">
        <v>2026</v>
      </c>
      <c r="C3493" t="s">
        <v>482</v>
      </c>
      <c r="D3493">
        <v>1</v>
      </c>
      <c r="E3493" t="s">
        <v>185</v>
      </c>
      <c r="F3493">
        <v>5</v>
      </c>
      <c r="G3493" s="85">
        <v>5.9438938529746563</v>
      </c>
      <c r="H3493" s="85">
        <v>12076.490850376749</v>
      </c>
      <c r="I3493" s="85">
        <v>3366.157158234661</v>
      </c>
      <c r="J3493" s="85">
        <v>71781.379731059045</v>
      </c>
      <c r="K3493" t="s">
        <v>491</v>
      </c>
    </row>
    <row r="3494" spans="2:11" x14ac:dyDescent="0.25">
      <c r="B3494">
        <v>2026</v>
      </c>
      <c r="C3494" t="s">
        <v>482</v>
      </c>
      <c r="D3494">
        <v>2</v>
      </c>
      <c r="E3494" t="s">
        <v>185</v>
      </c>
      <c r="F3494">
        <v>5</v>
      </c>
      <c r="G3494" s="85">
        <v>0</v>
      </c>
      <c r="H3494" s="85">
        <v>12076.490850376749</v>
      </c>
      <c r="I3494" s="85">
        <v>3366.157158234661</v>
      </c>
      <c r="J3494" s="85">
        <v>0</v>
      </c>
      <c r="K3494" t="s">
        <v>491</v>
      </c>
    </row>
    <row r="3495" spans="2:11" x14ac:dyDescent="0.25">
      <c r="B3495">
        <v>2026</v>
      </c>
      <c r="C3495" t="s">
        <v>483</v>
      </c>
      <c r="D3495">
        <v>1</v>
      </c>
      <c r="E3495" t="s">
        <v>185</v>
      </c>
      <c r="F3495">
        <v>5</v>
      </c>
      <c r="G3495" s="85">
        <v>5.9927611822511189</v>
      </c>
      <c r="H3495" s="85">
        <v>12076.490850376749</v>
      </c>
      <c r="I3495" s="85">
        <v>3366.157158234661</v>
      </c>
      <c r="J3495" s="85">
        <v>72371.525585948591</v>
      </c>
      <c r="K3495" t="s">
        <v>491</v>
      </c>
    </row>
    <row r="3496" spans="2:11" x14ac:dyDescent="0.25">
      <c r="B3496">
        <v>2026</v>
      </c>
      <c r="C3496" t="s">
        <v>483</v>
      </c>
      <c r="D3496">
        <v>2</v>
      </c>
      <c r="E3496" t="s">
        <v>185</v>
      </c>
      <c r="F3496">
        <v>5</v>
      </c>
      <c r="G3496" s="85">
        <v>0</v>
      </c>
      <c r="H3496" s="85">
        <v>12076.490850376749</v>
      </c>
      <c r="I3496" s="85">
        <v>3366.157158234661</v>
      </c>
      <c r="J3496" s="85">
        <v>0</v>
      </c>
      <c r="K3496" t="s">
        <v>491</v>
      </c>
    </row>
    <row r="3497" spans="2:11" x14ac:dyDescent="0.25">
      <c r="B3497">
        <v>2026</v>
      </c>
      <c r="C3497" t="s">
        <v>484</v>
      </c>
      <c r="D3497">
        <v>1</v>
      </c>
      <c r="E3497" t="s">
        <v>185</v>
      </c>
      <c r="F3497">
        <v>5</v>
      </c>
      <c r="G3497" s="85">
        <v>6.0416285115275716</v>
      </c>
      <c r="H3497" s="85">
        <v>12076.490850376749</v>
      </c>
      <c r="I3497" s="85">
        <v>3366.157158234661</v>
      </c>
      <c r="J3497" s="85">
        <v>72961.671440838021</v>
      </c>
      <c r="K3497" t="s">
        <v>491</v>
      </c>
    </row>
    <row r="3498" spans="2:11" x14ac:dyDescent="0.25">
      <c r="B3498">
        <v>2026</v>
      </c>
      <c r="C3498" t="s">
        <v>484</v>
      </c>
      <c r="D3498">
        <v>2</v>
      </c>
      <c r="E3498" t="s">
        <v>185</v>
      </c>
      <c r="F3498">
        <v>5</v>
      </c>
      <c r="G3498" s="85">
        <v>0</v>
      </c>
      <c r="H3498" s="85">
        <v>12076.490850376749</v>
      </c>
      <c r="I3498" s="85">
        <v>3366.157158234661</v>
      </c>
      <c r="J3498" s="85">
        <v>0</v>
      </c>
      <c r="K3498" t="s">
        <v>491</v>
      </c>
    </row>
    <row r="3499" spans="2:11" x14ac:dyDescent="0.25">
      <c r="B3499">
        <v>2026</v>
      </c>
      <c r="C3499" t="s">
        <v>485</v>
      </c>
      <c r="D3499">
        <v>1</v>
      </c>
      <c r="E3499" t="s">
        <v>185</v>
      </c>
      <c r="F3499">
        <v>5</v>
      </c>
      <c r="G3499" s="85">
        <v>6.0904958408040342</v>
      </c>
      <c r="H3499" s="85">
        <v>12076.490850376749</v>
      </c>
      <c r="I3499" s="85">
        <v>3366.157158234661</v>
      </c>
      <c r="J3499" s="85">
        <v>73551.817295727567</v>
      </c>
      <c r="K3499" t="s">
        <v>491</v>
      </c>
    </row>
    <row r="3500" spans="2:11" x14ac:dyDescent="0.25">
      <c r="B3500">
        <v>2026</v>
      </c>
      <c r="C3500" t="s">
        <v>485</v>
      </c>
      <c r="D3500">
        <v>2</v>
      </c>
      <c r="E3500" t="s">
        <v>185</v>
      </c>
      <c r="F3500">
        <v>5</v>
      </c>
      <c r="G3500" s="85">
        <v>0</v>
      </c>
      <c r="H3500" s="85">
        <v>12076.490850376749</v>
      </c>
      <c r="I3500" s="85">
        <v>3366.157158234661</v>
      </c>
      <c r="J3500" s="85">
        <v>0</v>
      </c>
      <c r="K3500" t="s">
        <v>491</v>
      </c>
    </row>
    <row r="3501" spans="2:11" x14ac:dyDescent="0.25">
      <c r="B3501">
        <v>2026</v>
      </c>
      <c r="C3501" t="s">
        <v>486</v>
      </c>
      <c r="D3501">
        <v>1</v>
      </c>
      <c r="E3501" t="s">
        <v>185</v>
      </c>
      <c r="F3501">
        <v>5</v>
      </c>
      <c r="G3501" s="85">
        <v>6.1393631700804878</v>
      </c>
      <c r="H3501" s="85">
        <v>12076.490850376749</v>
      </c>
      <c r="I3501" s="85">
        <v>3366.157158234661</v>
      </c>
      <c r="J3501" s="85">
        <v>74141.963150617012</v>
      </c>
      <c r="K3501" t="s">
        <v>491</v>
      </c>
    </row>
    <row r="3502" spans="2:11" x14ac:dyDescent="0.25">
      <c r="B3502">
        <v>2026</v>
      </c>
      <c r="C3502" t="s">
        <v>486</v>
      </c>
      <c r="D3502">
        <v>2</v>
      </c>
      <c r="E3502" t="s">
        <v>185</v>
      </c>
      <c r="F3502">
        <v>5</v>
      </c>
      <c r="G3502" s="85">
        <v>0</v>
      </c>
      <c r="H3502" s="85">
        <v>12076.490850376749</v>
      </c>
      <c r="I3502" s="85">
        <v>3366.157158234661</v>
      </c>
      <c r="J3502" s="85">
        <v>0</v>
      </c>
      <c r="K3502" t="s">
        <v>491</v>
      </c>
    </row>
    <row r="3503" spans="2:11" x14ac:dyDescent="0.25">
      <c r="B3503">
        <v>2026</v>
      </c>
      <c r="C3503" t="s">
        <v>487</v>
      </c>
      <c r="D3503">
        <v>1</v>
      </c>
      <c r="E3503" t="s">
        <v>185</v>
      </c>
      <c r="F3503">
        <v>5</v>
      </c>
      <c r="G3503" s="85">
        <v>6.1882304993569495</v>
      </c>
      <c r="H3503" s="85">
        <v>12076.490850376749</v>
      </c>
      <c r="I3503" s="85">
        <v>3366.157158234661</v>
      </c>
      <c r="J3503" s="85">
        <v>74732.109005506543</v>
      </c>
      <c r="K3503" t="s">
        <v>491</v>
      </c>
    </row>
    <row r="3504" spans="2:11" x14ac:dyDescent="0.25">
      <c r="B3504">
        <v>2026</v>
      </c>
      <c r="C3504" t="s">
        <v>487</v>
      </c>
      <c r="D3504">
        <v>2</v>
      </c>
      <c r="E3504" t="s">
        <v>185</v>
      </c>
      <c r="F3504">
        <v>5</v>
      </c>
      <c r="G3504" s="85">
        <v>0</v>
      </c>
      <c r="H3504" s="85">
        <v>12076.490850376749</v>
      </c>
      <c r="I3504" s="85">
        <v>3366.157158234661</v>
      </c>
      <c r="J3504" s="85">
        <v>0</v>
      </c>
      <c r="K3504" t="s">
        <v>491</v>
      </c>
    </row>
    <row r="3505" spans="2:11" x14ac:dyDescent="0.25">
      <c r="B3505">
        <v>2026</v>
      </c>
      <c r="C3505" t="s">
        <v>488</v>
      </c>
      <c r="D3505">
        <v>1</v>
      </c>
      <c r="E3505" t="s">
        <v>185</v>
      </c>
      <c r="F3505">
        <v>5</v>
      </c>
      <c r="G3505" s="85">
        <v>6.2370978286334031</v>
      </c>
      <c r="H3505" s="85">
        <v>12076.490850376749</v>
      </c>
      <c r="I3505" s="85">
        <v>3366.157158234661</v>
      </c>
      <c r="J3505" s="85">
        <v>75322.254860395988</v>
      </c>
      <c r="K3505" t="s">
        <v>491</v>
      </c>
    </row>
    <row r="3506" spans="2:11" x14ac:dyDescent="0.25">
      <c r="B3506">
        <v>2026</v>
      </c>
      <c r="C3506" t="s">
        <v>488</v>
      </c>
      <c r="D3506">
        <v>2</v>
      </c>
      <c r="E3506" t="s">
        <v>185</v>
      </c>
      <c r="F3506">
        <v>5</v>
      </c>
      <c r="G3506" s="85">
        <v>0</v>
      </c>
      <c r="H3506" s="85">
        <v>12076.490850376749</v>
      </c>
      <c r="I3506" s="85">
        <v>3366.157158234661</v>
      </c>
      <c r="J3506" s="85">
        <v>0</v>
      </c>
      <c r="K3506" t="s">
        <v>491</v>
      </c>
    </row>
    <row r="3507" spans="2:11" x14ac:dyDescent="0.25">
      <c r="B3507">
        <v>2026</v>
      </c>
      <c r="C3507" t="s">
        <v>489</v>
      </c>
      <c r="D3507">
        <v>1</v>
      </c>
      <c r="E3507" t="s">
        <v>185</v>
      </c>
      <c r="F3507">
        <v>5</v>
      </c>
      <c r="G3507" s="85">
        <v>6.2859651579098657</v>
      </c>
      <c r="H3507" s="85">
        <v>12076.490850376749</v>
      </c>
      <c r="I3507" s="85">
        <v>3366.157158234661</v>
      </c>
      <c r="J3507" s="85">
        <v>75912.400715285534</v>
      </c>
      <c r="K3507" t="s">
        <v>491</v>
      </c>
    </row>
    <row r="3508" spans="2:11" x14ac:dyDescent="0.25">
      <c r="B3508">
        <v>2026</v>
      </c>
      <c r="C3508" t="s">
        <v>489</v>
      </c>
      <c r="D3508">
        <v>2</v>
      </c>
      <c r="E3508" t="s">
        <v>185</v>
      </c>
      <c r="F3508">
        <v>5</v>
      </c>
      <c r="G3508" s="85">
        <v>0</v>
      </c>
      <c r="H3508" s="85">
        <v>12076.490850376749</v>
      </c>
      <c r="I3508" s="85">
        <v>3366.157158234661</v>
      </c>
      <c r="J3508" s="85">
        <v>0</v>
      </c>
      <c r="K3508" t="s">
        <v>491</v>
      </c>
    </row>
    <row r="3509" spans="2:11" x14ac:dyDescent="0.25">
      <c r="B3509">
        <v>2026</v>
      </c>
      <c r="C3509" t="s">
        <v>490</v>
      </c>
      <c r="D3509">
        <v>1</v>
      </c>
      <c r="E3509" t="s">
        <v>185</v>
      </c>
      <c r="F3509">
        <v>5</v>
      </c>
      <c r="G3509" s="85">
        <v>6.3348324871863193</v>
      </c>
      <c r="H3509" s="85">
        <v>12076.490850376749</v>
      </c>
      <c r="I3509" s="85">
        <v>3366.157158234661</v>
      </c>
      <c r="J3509" s="85">
        <v>76502.546570174964</v>
      </c>
      <c r="K3509" t="s">
        <v>491</v>
      </c>
    </row>
    <row r="3510" spans="2:11" x14ac:dyDescent="0.25">
      <c r="B3510">
        <v>2026</v>
      </c>
      <c r="C3510" t="s">
        <v>490</v>
      </c>
      <c r="D3510">
        <v>2</v>
      </c>
      <c r="E3510" t="s">
        <v>185</v>
      </c>
      <c r="F3510">
        <v>5</v>
      </c>
      <c r="G3510" s="85">
        <v>0</v>
      </c>
      <c r="H3510" s="85">
        <v>12076.490850376749</v>
      </c>
      <c r="I3510" s="85">
        <v>3366.157158234661</v>
      </c>
      <c r="J3510" s="85">
        <v>0</v>
      </c>
      <c r="K3510" t="s">
        <v>491</v>
      </c>
    </row>
    <row r="3511" spans="2:11" x14ac:dyDescent="0.25">
      <c r="B3511">
        <v>2026</v>
      </c>
      <c r="C3511" t="s">
        <v>479</v>
      </c>
      <c r="D3511">
        <v>1</v>
      </c>
      <c r="E3511" t="s">
        <v>169</v>
      </c>
      <c r="F3511">
        <v>25</v>
      </c>
      <c r="G3511" s="85">
        <v>3.186512894904117</v>
      </c>
      <c r="H3511" s="85">
        <v>22963.846685082874</v>
      </c>
      <c r="I3511" s="85">
        <v>5596.9095303867407</v>
      </c>
      <c r="J3511" s="85">
        <v>73174.593578617743</v>
      </c>
      <c r="K3511" t="s">
        <v>491</v>
      </c>
    </row>
    <row r="3512" spans="2:11" x14ac:dyDescent="0.25">
      <c r="B3512">
        <v>2026</v>
      </c>
      <c r="C3512" t="s">
        <v>479</v>
      </c>
      <c r="D3512">
        <v>2</v>
      </c>
      <c r="E3512" t="s">
        <v>169</v>
      </c>
      <c r="F3512">
        <v>25</v>
      </c>
      <c r="G3512" s="85">
        <v>0</v>
      </c>
      <c r="H3512" s="85">
        <v>22963.846685082874</v>
      </c>
      <c r="I3512" s="85">
        <v>5596.9095303867407</v>
      </c>
      <c r="J3512" s="85">
        <v>0</v>
      </c>
      <c r="K3512" t="s">
        <v>491</v>
      </c>
    </row>
    <row r="3513" spans="2:11" x14ac:dyDescent="0.25">
      <c r="B3513">
        <v>2026</v>
      </c>
      <c r="C3513" t="s">
        <v>480</v>
      </c>
      <c r="D3513">
        <v>1</v>
      </c>
      <c r="E3513" t="s">
        <v>169</v>
      </c>
      <c r="F3513">
        <v>25</v>
      </c>
      <c r="G3513" s="85">
        <v>3.2249120781077454</v>
      </c>
      <c r="H3513" s="85">
        <v>22963.846685082874</v>
      </c>
      <c r="I3513" s="85">
        <v>5596.9095303867407</v>
      </c>
      <c r="J3513" s="85">
        <v>74056.386534538266</v>
      </c>
      <c r="K3513" t="s">
        <v>491</v>
      </c>
    </row>
    <row r="3514" spans="2:11" x14ac:dyDescent="0.25">
      <c r="B3514">
        <v>2026</v>
      </c>
      <c r="C3514" t="s">
        <v>480</v>
      </c>
      <c r="D3514">
        <v>2</v>
      </c>
      <c r="E3514" t="s">
        <v>169</v>
      </c>
      <c r="F3514">
        <v>25</v>
      </c>
      <c r="G3514" s="85">
        <v>0</v>
      </c>
      <c r="H3514" s="85">
        <v>22963.846685082874</v>
      </c>
      <c r="I3514" s="85">
        <v>5596.9095303867407</v>
      </c>
      <c r="J3514" s="85">
        <v>0</v>
      </c>
      <c r="K3514" t="s">
        <v>491</v>
      </c>
    </row>
    <row r="3515" spans="2:11" x14ac:dyDescent="0.25">
      <c r="B3515">
        <v>2026</v>
      </c>
      <c r="C3515" t="s">
        <v>481</v>
      </c>
      <c r="D3515">
        <v>1</v>
      </c>
      <c r="E3515" t="s">
        <v>169</v>
      </c>
      <c r="F3515">
        <v>25</v>
      </c>
      <c r="G3515" s="85">
        <v>3.2633112613113764</v>
      </c>
      <c r="H3515" s="85">
        <v>22963.846685082874</v>
      </c>
      <c r="I3515" s="85">
        <v>5596.9095303867407</v>
      </c>
      <c r="J3515" s="85">
        <v>74938.179490458861</v>
      </c>
      <c r="K3515" t="s">
        <v>491</v>
      </c>
    </row>
    <row r="3516" spans="2:11" x14ac:dyDescent="0.25">
      <c r="B3516">
        <v>2026</v>
      </c>
      <c r="C3516" t="s">
        <v>481</v>
      </c>
      <c r="D3516">
        <v>2</v>
      </c>
      <c r="E3516" t="s">
        <v>169</v>
      </c>
      <c r="F3516">
        <v>25</v>
      </c>
      <c r="G3516" s="85">
        <v>0</v>
      </c>
      <c r="H3516" s="85">
        <v>22963.846685082874</v>
      </c>
      <c r="I3516" s="85">
        <v>5596.9095303867407</v>
      </c>
      <c r="J3516" s="85">
        <v>0</v>
      </c>
      <c r="K3516" t="s">
        <v>491</v>
      </c>
    </row>
    <row r="3517" spans="2:11" x14ac:dyDescent="0.25">
      <c r="B3517">
        <v>2026</v>
      </c>
      <c r="C3517" t="s">
        <v>482</v>
      </c>
      <c r="D3517">
        <v>1</v>
      </c>
      <c r="E3517" t="s">
        <v>169</v>
      </c>
      <c r="F3517">
        <v>25</v>
      </c>
      <c r="G3517" s="85">
        <v>3.3017104445150043</v>
      </c>
      <c r="H3517" s="85">
        <v>22963.846685082874</v>
      </c>
      <c r="I3517" s="85">
        <v>5596.9095303867407</v>
      </c>
      <c r="J3517" s="85">
        <v>75819.972446379383</v>
      </c>
      <c r="K3517" t="s">
        <v>491</v>
      </c>
    </row>
    <row r="3518" spans="2:11" x14ac:dyDescent="0.25">
      <c r="B3518">
        <v>2026</v>
      </c>
      <c r="C3518" t="s">
        <v>482</v>
      </c>
      <c r="D3518">
        <v>2</v>
      </c>
      <c r="E3518" t="s">
        <v>169</v>
      </c>
      <c r="F3518">
        <v>25</v>
      </c>
      <c r="G3518" s="85">
        <v>0</v>
      </c>
      <c r="H3518" s="85">
        <v>22963.846685082874</v>
      </c>
      <c r="I3518" s="85">
        <v>5596.9095303867407</v>
      </c>
      <c r="J3518" s="85">
        <v>0</v>
      </c>
      <c r="K3518" t="s">
        <v>491</v>
      </c>
    </row>
    <row r="3519" spans="2:11" x14ac:dyDescent="0.25">
      <c r="B3519">
        <v>2026</v>
      </c>
      <c r="C3519" t="s">
        <v>483</v>
      </c>
      <c r="D3519">
        <v>1</v>
      </c>
      <c r="E3519" t="s">
        <v>169</v>
      </c>
      <c r="F3519">
        <v>25</v>
      </c>
      <c r="G3519" s="85">
        <v>3.3401096277186357</v>
      </c>
      <c r="H3519" s="85">
        <v>22963.846685082874</v>
      </c>
      <c r="I3519" s="85">
        <v>5596.9095303867407</v>
      </c>
      <c r="J3519" s="85">
        <v>76701.765402299978</v>
      </c>
      <c r="K3519" t="s">
        <v>491</v>
      </c>
    </row>
    <row r="3520" spans="2:11" x14ac:dyDescent="0.25">
      <c r="B3520">
        <v>2026</v>
      </c>
      <c r="C3520" t="s">
        <v>483</v>
      </c>
      <c r="D3520">
        <v>2</v>
      </c>
      <c r="E3520" t="s">
        <v>169</v>
      </c>
      <c r="F3520">
        <v>25</v>
      </c>
      <c r="G3520" s="85">
        <v>0</v>
      </c>
      <c r="H3520" s="85">
        <v>22963.846685082874</v>
      </c>
      <c r="I3520" s="85">
        <v>5596.9095303867407</v>
      </c>
      <c r="J3520" s="85">
        <v>0</v>
      </c>
      <c r="K3520" t="s">
        <v>491</v>
      </c>
    </row>
    <row r="3521" spans="2:11" x14ac:dyDescent="0.25">
      <c r="B3521">
        <v>2026</v>
      </c>
      <c r="C3521" t="s">
        <v>484</v>
      </c>
      <c r="D3521">
        <v>1</v>
      </c>
      <c r="E3521" t="s">
        <v>169</v>
      </c>
      <c r="F3521">
        <v>25</v>
      </c>
      <c r="G3521" s="85">
        <v>3.3785088109222636</v>
      </c>
      <c r="H3521" s="85">
        <v>22963.846685082874</v>
      </c>
      <c r="I3521" s="85">
        <v>5596.9095303867407</v>
      </c>
      <c r="J3521" s="85">
        <v>77583.5583582205</v>
      </c>
      <c r="K3521" t="s">
        <v>491</v>
      </c>
    </row>
    <row r="3522" spans="2:11" x14ac:dyDescent="0.25">
      <c r="B3522">
        <v>2026</v>
      </c>
      <c r="C3522" t="s">
        <v>484</v>
      </c>
      <c r="D3522">
        <v>2</v>
      </c>
      <c r="E3522" t="s">
        <v>169</v>
      </c>
      <c r="F3522">
        <v>25</v>
      </c>
      <c r="G3522" s="85">
        <v>0</v>
      </c>
      <c r="H3522" s="85">
        <v>22963.846685082874</v>
      </c>
      <c r="I3522" s="85">
        <v>5596.9095303867407</v>
      </c>
      <c r="J3522" s="85">
        <v>0</v>
      </c>
      <c r="K3522" t="s">
        <v>491</v>
      </c>
    </row>
    <row r="3523" spans="2:11" x14ac:dyDescent="0.25">
      <c r="B3523">
        <v>2026</v>
      </c>
      <c r="C3523" t="s">
        <v>485</v>
      </c>
      <c r="D3523">
        <v>1</v>
      </c>
      <c r="E3523" t="s">
        <v>169</v>
      </c>
      <c r="F3523">
        <v>25</v>
      </c>
      <c r="G3523" s="85">
        <v>3.4169079941258942</v>
      </c>
      <c r="H3523" s="85">
        <v>22963.846685082874</v>
      </c>
      <c r="I3523" s="85">
        <v>5596.9095303867407</v>
      </c>
      <c r="J3523" s="85">
        <v>78465.35131414108</v>
      </c>
      <c r="K3523" t="s">
        <v>491</v>
      </c>
    </row>
    <row r="3524" spans="2:11" x14ac:dyDescent="0.25">
      <c r="B3524">
        <v>2026</v>
      </c>
      <c r="C3524" t="s">
        <v>485</v>
      </c>
      <c r="D3524">
        <v>2</v>
      </c>
      <c r="E3524" t="s">
        <v>169</v>
      </c>
      <c r="F3524">
        <v>25</v>
      </c>
      <c r="G3524" s="85">
        <v>0</v>
      </c>
      <c r="H3524" s="85">
        <v>22963.846685082874</v>
      </c>
      <c r="I3524" s="85">
        <v>5596.9095303867407</v>
      </c>
      <c r="J3524" s="85">
        <v>0</v>
      </c>
      <c r="K3524" t="s">
        <v>491</v>
      </c>
    </row>
    <row r="3525" spans="2:11" x14ac:dyDescent="0.25">
      <c r="B3525">
        <v>2026</v>
      </c>
      <c r="C3525" t="s">
        <v>486</v>
      </c>
      <c r="D3525">
        <v>1</v>
      </c>
      <c r="E3525" t="s">
        <v>169</v>
      </c>
      <c r="F3525">
        <v>25</v>
      </c>
      <c r="G3525" s="85">
        <v>3.455307177329523</v>
      </c>
      <c r="H3525" s="85">
        <v>22963.846685082874</v>
      </c>
      <c r="I3525" s="85">
        <v>5596.9095303867407</v>
      </c>
      <c r="J3525" s="85">
        <v>79347.144270061632</v>
      </c>
      <c r="K3525" t="s">
        <v>491</v>
      </c>
    </row>
    <row r="3526" spans="2:11" x14ac:dyDescent="0.25">
      <c r="B3526">
        <v>2026</v>
      </c>
      <c r="C3526" t="s">
        <v>486</v>
      </c>
      <c r="D3526">
        <v>2</v>
      </c>
      <c r="E3526" t="s">
        <v>169</v>
      </c>
      <c r="F3526">
        <v>25</v>
      </c>
      <c r="G3526" s="85">
        <v>0</v>
      </c>
      <c r="H3526" s="85">
        <v>22963.846685082874</v>
      </c>
      <c r="I3526" s="85">
        <v>5596.9095303867407</v>
      </c>
      <c r="J3526" s="85">
        <v>0</v>
      </c>
      <c r="K3526" t="s">
        <v>491</v>
      </c>
    </row>
    <row r="3527" spans="2:11" x14ac:dyDescent="0.25">
      <c r="B3527">
        <v>2026</v>
      </c>
      <c r="C3527" t="s">
        <v>487</v>
      </c>
      <c r="D3527">
        <v>1</v>
      </c>
      <c r="E3527" t="s">
        <v>169</v>
      </c>
      <c r="F3527">
        <v>25</v>
      </c>
      <c r="G3527" s="85">
        <v>3.4937063605331535</v>
      </c>
      <c r="H3527" s="85">
        <v>22963.846685082874</v>
      </c>
      <c r="I3527" s="85">
        <v>5596.9095303867407</v>
      </c>
      <c r="J3527" s="85">
        <v>80228.937225982212</v>
      </c>
      <c r="K3527" t="s">
        <v>491</v>
      </c>
    </row>
    <row r="3528" spans="2:11" x14ac:dyDescent="0.25">
      <c r="B3528">
        <v>2026</v>
      </c>
      <c r="C3528" t="s">
        <v>487</v>
      </c>
      <c r="D3528">
        <v>2</v>
      </c>
      <c r="E3528" t="s">
        <v>169</v>
      </c>
      <c r="F3528">
        <v>25</v>
      </c>
      <c r="G3528" s="85">
        <v>0</v>
      </c>
      <c r="H3528" s="85">
        <v>22963.846685082874</v>
      </c>
      <c r="I3528" s="85">
        <v>5596.9095303867407</v>
      </c>
      <c r="J3528" s="85">
        <v>0</v>
      </c>
      <c r="K3528" t="s">
        <v>491</v>
      </c>
    </row>
    <row r="3529" spans="2:11" x14ac:dyDescent="0.25">
      <c r="B3529">
        <v>2026</v>
      </c>
      <c r="C3529" t="s">
        <v>488</v>
      </c>
      <c r="D3529">
        <v>1</v>
      </c>
      <c r="E3529" t="s">
        <v>169</v>
      </c>
      <c r="F3529">
        <v>25</v>
      </c>
      <c r="G3529" s="85">
        <v>3.5321055437367823</v>
      </c>
      <c r="H3529" s="85">
        <v>22963.846685082874</v>
      </c>
      <c r="I3529" s="85">
        <v>5596.9095303867407</v>
      </c>
      <c r="J3529" s="85">
        <v>81110.730181902749</v>
      </c>
      <c r="K3529" t="s">
        <v>491</v>
      </c>
    </row>
    <row r="3530" spans="2:11" x14ac:dyDescent="0.25">
      <c r="B3530">
        <v>2026</v>
      </c>
      <c r="C3530" t="s">
        <v>488</v>
      </c>
      <c r="D3530">
        <v>2</v>
      </c>
      <c r="E3530" t="s">
        <v>169</v>
      </c>
      <c r="F3530">
        <v>25</v>
      </c>
      <c r="G3530" s="85">
        <v>0</v>
      </c>
      <c r="H3530" s="85">
        <v>22963.846685082874</v>
      </c>
      <c r="I3530" s="85">
        <v>5596.9095303867407</v>
      </c>
      <c r="J3530" s="85">
        <v>0</v>
      </c>
      <c r="K3530" t="s">
        <v>491</v>
      </c>
    </row>
    <row r="3531" spans="2:11" x14ac:dyDescent="0.25">
      <c r="B3531">
        <v>2026</v>
      </c>
      <c r="C3531" t="s">
        <v>489</v>
      </c>
      <c r="D3531">
        <v>1</v>
      </c>
      <c r="E3531" t="s">
        <v>169</v>
      </c>
      <c r="F3531">
        <v>25</v>
      </c>
      <c r="G3531" s="85">
        <v>3.5705047269404142</v>
      </c>
      <c r="H3531" s="85">
        <v>22963.846685082874</v>
      </c>
      <c r="I3531" s="85">
        <v>5596.9095303867407</v>
      </c>
      <c r="J3531" s="85">
        <v>81992.523137823358</v>
      </c>
      <c r="K3531" t="s">
        <v>491</v>
      </c>
    </row>
    <row r="3532" spans="2:11" x14ac:dyDescent="0.25">
      <c r="B3532">
        <v>2026</v>
      </c>
      <c r="C3532" t="s">
        <v>489</v>
      </c>
      <c r="D3532">
        <v>2</v>
      </c>
      <c r="E3532" t="s">
        <v>169</v>
      </c>
      <c r="F3532">
        <v>25</v>
      </c>
      <c r="G3532" s="85">
        <v>0</v>
      </c>
      <c r="H3532" s="85">
        <v>22963.846685082874</v>
      </c>
      <c r="I3532" s="85">
        <v>5596.9095303867407</v>
      </c>
      <c r="J3532" s="85">
        <v>0</v>
      </c>
      <c r="K3532" t="s">
        <v>491</v>
      </c>
    </row>
    <row r="3533" spans="2:11" x14ac:dyDescent="0.25">
      <c r="B3533">
        <v>2026</v>
      </c>
      <c r="C3533" t="s">
        <v>490</v>
      </c>
      <c r="D3533">
        <v>1</v>
      </c>
      <c r="E3533" t="s">
        <v>169</v>
      </c>
      <c r="F3533">
        <v>25</v>
      </c>
      <c r="G3533" s="85">
        <v>3.6089039101440417</v>
      </c>
      <c r="H3533" s="85">
        <v>22963.846685082874</v>
      </c>
      <c r="I3533" s="85">
        <v>5596.9095303867407</v>
      </c>
      <c r="J3533" s="85">
        <v>82874.316093743866</v>
      </c>
      <c r="K3533" t="s">
        <v>491</v>
      </c>
    </row>
    <row r="3534" spans="2:11" x14ac:dyDescent="0.25">
      <c r="B3534">
        <v>2026</v>
      </c>
      <c r="C3534" t="s">
        <v>490</v>
      </c>
      <c r="D3534">
        <v>2</v>
      </c>
      <c r="E3534" t="s">
        <v>169</v>
      </c>
      <c r="F3534">
        <v>25</v>
      </c>
      <c r="G3534" s="85">
        <v>0</v>
      </c>
      <c r="H3534" s="85">
        <v>22963.846685082874</v>
      </c>
      <c r="I3534" s="85">
        <v>5596.9095303867407</v>
      </c>
      <c r="J3534" s="85">
        <v>0</v>
      </c>
      <c r="K3534" t="s">
        <v>491</v>
      </c>
    </row>
    <row r="3535" spans="2:11" x14ac:dyDescent="0.25">
      <c r="B3535">
        <v>2026</v>
      </c>
      <c r="C3535" t="s">
        <v>479</v>
      </c>
      <c r="D3535">
        <v>1</v>
      </c>
      <c r="E3535" t="s">
        <v>208</v>
      </c>
      <c r="F3535">
        <v>1</v>
      </c>
      <c r="G3535" s="85">
        <v>15.188669890405505</v>
      </c>
      <c r="H3535" s="85">
        <v>27483.452068491439</v>
      </c>
      <c r="I3535" s="85">
        <v>6023.7970253718286</v>
      </c>
      <c r="J3535" s="85">
        <v>417437.08091709879</v>
      </c>
      <c r="K3535" t="s">
        <v>491</v>
      </c>
    </row>
    <row r="3536" spans="2:11" x14ac:dyDescent="0.25">
      <c r="B3536">
        <v>2026</v>
      </c>
      <c r="C3536" t="s">
        <v>479</v>
      </c>
      <c r="D3536">
        <v>2</v>
      </c>
      <c r="E3536" t="s">
        <v>208</v>
      </c>
      <c r="F3536">
        <v>1</v>
      </c>
      <c r="G3536" s="85">
        <v>0</v>
      </c>
      <c r="H3536" s="85">
        <v>27483.452068491439</v>
      </c>
      <c r="I3536" s="85">
        <v>6023.7970253718286</v>
      </c>
      <c r="J3536" s="85">
        <v>0</v>
      </c>
      <c r="K3536" t="s">
        <v>491</v>
      </c>
    </row>
    <row r="3537" spans="2:11" x14ac:dyDescent="0.25">
      <c r="B3537">
        <v>2026</v>
      </c>
      <c r="C3537" t="s">
        <v>480</v>
      </c>
      <c r="D3537">
        <v>1</v>
      </c>
      <c r="E3537" t="s">
        <v>208</v>
      </c>
      <c r="F3537">
        <v>1</v>
      </c>
      <c r="G3537" s="85">
        <v>15.400586634584391</v>
      </c>
      <c r="H3537" s="85">
        <v>27483.452068491439</v>
      </c>
      <c r="I3537" s="85">
        <v>6023.7970253718286</v>
      </c>
      <c r="J3537" s="85">
        <v>423261.28459825</v>
      </c>
      <c r="K3537" t="s">
        <v>491</v>
      </c>
    </row>
    <row r="3538" spans="2:11" x14ac:dyDescent="0.25">
      <c r="B3538">
        <v>2026</v>
      </c>
      <c r="C3538" t="s">
        <v>480</v>
      </c>
      <c r="D3538">
        <v>2</v>
      </c>
      <c r="E3538" t="s">
        <v>208</v>
      </c>
      <c r="F3538">
        <v>1</v>
      </c>
      <c r="G3538" s="85">
        <v>0</v>
      </c>
      <c r="H3538" s="85">
        <v>27483.452068491439</v>
      </c>
      <c r="I3538" s="85">
        <v>6023.7970253718286</v>
      </c>
      <c r="J3538" s="85">
        <v>0</v>
      </c>
      <c r="K3538" t="s">
        <v>491</v>
      </c>
    </row>
    <row r="3539" spans="2:11" x14ac:dyDescent="0.25">
      <c r="B3539">
        <v>2026</v>
      </c>
      <c r="C3539" t="s">
        <v>481</v>
      </c>
      <c r="D3539">
        <v>1</v>
      </c>
      <c r="E3539" t="s">
        <v>208</v>
      </c>
      <c r="F3539">
        <v>1</v>
      </c>
      <c r="G3539" s="85">
        <v>15.612503378763275</v>
      </c>
      <c r="H3539" s="85">
        <v>27483.452068491439</v>
      </c>
      <c r="I3539" s="85">
        <v>6023.7970253718286</v>
      </c>
      <c r="J3539" s="85">
        <v>429085.48827940109</v>
      </c>
      <c r="K3539" t="s">
        <v>491</v>
      </c>
    </row>
    <row r="3540" spans="2:11" x14ac:dyDescent="0.25">
      <c r="B3540">
        <v>2026</v>
      </c>
      <c r="C3540" t="s">
        <v>481</v>
      </c>
      <c r="D3540">
        <v>2</v>
      </c>
      <c r="E3540" t="s">
        <v>208</v>
      </c>
      <c r="F3540">
        <v>1</v>
      </c>
      <c r="G3540" s="85">
        <v>0</v>
      </c>
      <c r="H3540" s="85">
        <v>27483.452068491439</v>
      </c>
      <c r="I3540" s="85">
        <v>6023.7970253718286</v>
      </c>
      <c r="J3540" s="85">
        <v>0</v>
      </c>
      <c r="K3540" t="s">
        <v>491</v>
      </c>
    </row>
    <row r="3541" spans="2:11" x14ac:dyDescent="0.25">
      <c r="B3541">
        <v>2026</v>
      </c>
      <c r="C3541" t="s">
        <v>482</v>
      </c>
      <c r="D3541">
        <v>1</v>
      </c>
      <c r="E3541" t="s">
        <v>208</v>
      </c>
      <c r="F3541">
        <v>1</v>
      </c>
      <c r="G3541" s="85">
        <v>15.824420122942159</v>
      </c>
      <c r="H3541" s="85">
        <v>27483.452068491439</v>
      </c>
      <c r="I3541" s="85">
        <v>6023.7970253718286</v>
      </c>
      <c r="J3541" s="85">
        <v>434909.69196055224</v>
      </c>
      <c r="K3541" t="s">
        <v>491</v>
      </c>
    </row>
    <row r="3542" spans="2:11" x14ac:dyDescent="0.25">
      <c r="B3542">
        <v>2026</v>
      </c>
      <c r="C3542" t="s">
        <v>482</v>
      </c>
      <c r="D3542">
        <v>2</v>
      </c>
      <c r="E3542" t="s">
        <v>208</v>
      </c>
      <c r="F3542">
        <v>1</v>
      </c>
      <c r="G3542" s="85">
        <v>0</v>
      </c>
      <c r="H3542" s="85">
        <v>27483.452068491439</v>
      </c>
      <c r="I3542" s="85">
        <v>6023.7970253718286</v>
      </c>
      <c r="J3542" s="85">
        <v>0</v>
      </c>
      <c r="K3542" t="s">
        <v>491</v>
      </c>
    </row>
    <row r="3543" spans="2:11" x14ac:dyDescent="0.25">
      <c r="B3543">
        <v>2026</v>
      </c>
      <c r="C3543" t="s">
        <v>483</v>
      </c>
      <c r="D3543">
        <v>1</v>
      </c>
      <c r="E3543" t="s">
        <v>208</v>
      </c>
      <c r="F3543">
        <v>1</v>
      </c>
      <c r="G3543" s="85">
        <v>16.036336867121044</v>
      </c>
      <c r="H3543" s="85">
        <v>27483.452068491439</v>
      </c>
      <c r="I3543" s="85">
        <v>6023.7970253718286</v>
      </c>
      <c r="J3543" s="85">
        <v>440733.89564170339</v>
      </c>
      <c r="K3543" t="s">
        <v>491</v>
      </c>
    </row>
    <row r="3544" spans="2:11" x14ac:dyDescent="0.25">
      <c r="B3544">
        <v>2026</v>
      </c>
      <c r="C3544" t="s">
        <v>483</v>
      </c>
      <c r="D3544">
        <v>2</v>
      </c>
      <c r="E3544" t="s">
        <v>208</v>
      </c>
      <c r="F3544">
        <v>1</v>
      </c>
      <c r="G3544" s="85">
        <v>0</v>
      </c>
      <c r="H3544" s="85">
        <v>27483.452068491439</v>
      </c>
      <c r="I3544" s="85">
        <v>6023.7970253718286</v>
      </c>
      <c r="J3544" s="85">
        <v>0</v>
      </c>
      <c r="K3544" t="s">
        <v>491</v>
      </c>
    </row>
    <row r="3545" spans="2:11" x14ac:dyDescent="0.25">
      <c r="B3545">
        <v>2026</v>
      </c>
      <c r="C3545" t="s">
        <v>484</v>
      </c>
      <c r="D3545">
        <v>1</v>
      </c>
      <c r="E3545" t="s">
        <v>208</v>
      </c>
      <c r="F3545">
        <v>1</v>
      </c>
      <c r="G3545" s="85">
        <v>16.248253611299926</v>
      </c>
      <c r="H3545" s="85">
        <v>27483.452068491439</v>
      </c>
      <c r="I3545" s="85">
        <v>6023.7970253718286</v>
      </c>
      <c r="J3545" s="85">
        <v>446558.09932285442</v>
      </c>
      <c r="K3545" t="s">
        <v>491</v>
      </c>
    </row>
    <row r="3546" spans="2:11" x14ac:dyDescent="0.25">
      <c r="B3546">
        <v>2026</v>
      </c>
      <c r="C3546" t="s">
        <v>484</v>
      </c>
      <c r="D3546">
        <v>2</v>
      </c>
      <c r="E3546" t="s">
        <v>208</v>
      </c>
      <c r="F3546">
        <v>1</v>
      </c>
      <c r="G3546" s="85">
        <v>0</v>
      </c>
      <c r="H3546" s="85">
        <v>27483.452068491439</v>
      </c>
      <c r="I3546" s="85">
        <v>6023.7970253718286</v>
      </c>
      <c r="J3546" s="85">
        <v>0</v>
      </c>
      <c r="K3546" t="s">
        <v>491</v>
      </c>
    </row>
    <row r="3547" spans="2:11" x14ac:dyDescent="0.25">
      <c r="B3547">
        <v>2026</v>
      </c>
      <c r="C3547" t="s">
        <v>485</v>
      </c>
      <c r="D3547">
        <v>1</v>
      </c>
      <c r="E3547" t="s">
        <v>208</v>
      </c>
      <c r="F3547">
        <v>1</v>
      </c>
      <c r="G3547" s="85">
        <v>16.460170355478812</v>
      </c>
      <c r="H3547" s="85">
        <v>27483.452068491439</v>
      </c>
      <c r="I3547" s="85">
        <v>6023.7970253718286</v>
      </c>
      <c r="J3547" s="85">
        <v>452382.30300400563</v>
      </c>
      <c r="K3547" t="s">
        <v>491</v>
      </c>
    </row>
    <row r="3548" spans="2:11" x14ac:dyDescent="0.25">
      <c r="B3548">
        <v>2026</v>
      </c>
      <c r="C3548" t="s">
        <v>485</v>
      </c>
      <c r="D3548">
        <v>2</v>
      </c>
      <c r="E3548" t="s">
        <v>208</v>
      </c>
      <c r="F3548">
        <v>1</v>
      </c>
      <c r="G3548" s="85">
        <v>0</v>
      </c>
      <c r="H3548" s="85">
        <v>27483.452068491439</v>
      </c>
      <c r="I3548" s="85">
        <v>6023.7970253718286</v>
      </c>
      <c r="J3548" s="85">
        <v>0</v>
      </c>
      <c r="K3548" t="s">
        <v>491</v>
      </c>
    </row>
    <row r="3549" spans="2:11" x14ac:dyDescent="0.25">
      <c r="B3549">
        <v>2026</v>
      </c>
      <c r="C3549" t="s">
        <v>486</v>
      </c>
      <c r="D3549">
        <v>1</v>
      </c>
      <c r="E3549" t="s">
        <v>208</v>
      </c>
      <c r="F3549">
        <v>1</v>
      </c>
      <c r="G3549" s="85">
        <v>16.672087099657698</v>
      </c>
      <c r="H3549" s="85">
        <v>27483.452068491439</v>
      </c>
      <c r="I3549" s="85">
        <v>6023.7970253718286</v>
      </c>
      <c r="J3549" s="85">
        <v>458206.50668515678</v>
      </c>
      <c r="K3549" t="s">
        <v>491</v>
      </c>
    </row>
    <row r="3550" spans="2:11" x14ac:dyDescent="0.25">
      <c r="B3550">
        <v>2026</v>
      </c>
      <c r="C3550" t="s">
        <v>486</v>
      </c>
      <c r="D3550">
        <v>2</v>
      </c>
      <c r="E3550" t="s">
        <v>208</v>
      </c>
      <c r="F3550">
        <v>1</v>
      </c>
      <c r="G3550" s="85">
        <v>0</v>
      </c>
      <c r="H3550" s="85">
        <v>27483.452068491439</v>
      </c>
      <c r="I3550" s="85">
        <v>6023.7970253718286</v>
      </c>
      <c r="J3550" s="85">
        <v>0</v>
      </c>
      <c r="K3550" t="s">
        <v>491</v>
      </c>
    </row>
    <row r="3551" spans="2:11" x14ac:dyDescent="0.25">
      <c r="B3551">
        <v>2026</v>
      </c>
      <c r="C3551" t="s">
        <v>487</v>
      </c>
      <c r="D3551">
        <v>1</v>
      </c>
      <c r="E3551" t="s">
        <v>208</v>
      </c>
      <c r="F3551">
        <v>1</v>
      </c>
      <c r="G3551" s="85">
        <v>16.884003843836581</v>
      </c>
      <c r="H3551" s="85">
        <v>27483.452068491439</v>
      </c>
      <c r="I3551" s="85">
        <v>6023.7970253718286</v>
      </c>
      <c r="J3551" s="85">
        <v>464030.71036630787</v>
      </c>
      <c r="K3551" t="s">
        <v>491</v>
      </c>
    </row>
    <row r="3552" spans="2:11" x14ac:dyDescent="0.25">
      <c r="B3552">
        <v>2026</v>
      </c>
      <c r="C3552" t="s">
        <v>487</v>
      </c>
      <c r="D3552">
        <v>2</v>
      </c>
      <c r="E3552" t="s">
        <v>208</v>
      </c>
      <c r="F3552">
        <v>1</v>
      </c>
      <c r="G3552" s="85">
        <v>0</v>
      </c>
      <c r="H3552" s="85">
        <v>27483.452068491439</v>
      </c>
      <c r="I3552" s="85">
        <v>6023.7970253718286</v>
      </c>
      <c r="J3552" s="85">
        <v>0</v>
      </c>
      <c r="K3552" t="s">
        <v>491</v>
      </c>
    </row>
    <row r="3553" spans="2:11" x14ac:dyDescent="0.25">
      <c r="B3553">
        <v>2026</v>
      </c>
      <c r="C3553" t="s">
        <v>488</v>
      </c>
      <c r="D3553">
        <v>1</v>
      </c>
      <c r="E3553" t="s">
        <v>208</v>
      </c>
      <c r="F3553">
        <v>1</v>
      </c>
      <c r="G3553" s="85">
        <v>17.095920588015467</v>
      </c>
      <c r="H3553" s="85">
        <v>27483.452068491439</v>
      </c>
      <c r="I3553" s="85">
        <v>6023.7970253718286</v>
      </c>
      <c r="J3553" s="85">
        <v>469854.91404745908</v>
      </c>
      <c r="K3553" t="s">
        <v>491</v>
      </c>
    </row>
    <row r="3554" spans="2:11" x14ac:dyDescent="0.25">
      <c r="B3554">
        <v>2026</v>
      </c>
      <c r="C3554" t="s">
        <v>488</v>
      </c>
      <c r="D3554">
        <v>2</v>
      </c>
      <c r="E3554" t="s">
        <v>208</v>
      </c>
      <c r="F3554">
        <v>1</v>
      </c>
      <c r="G3554" s="85">
        <v>0</v>
      </c>
      <c r="H3554" s="85">
        <v>27483.452068491439</v>
      </c>
      <c r="I3554" s="85">
        <v>6023.7970253718286</v>
      </c>
      <c r="J3554" s="85">
        <v>0</v>
      </c>
      <c r="K3554" t="s">
        <v>491</v>
      </c>
    </row>
    <row r="3555" spans="2:11" x14ac:dyDescent="0.25">
      <c r="B3555">
        <v>2026</v>
      </c>
      <c r="C3555" t="s">
        <v>489</v>
      </c>
      <c r="D3555">
        <v>1</v>
      </c>
      <c r="E3555" t="s">
        <v>208</v>
      </c>
      <c r="F3555">
        <v>1</v>
      </c>
      <c r="G3555" s="85">
        <v>17.30783733219435</v>
      </c>
      <c r="H3555" s="85">
        <v>27483.452068491439</v>
      </c>
      <c r="I3555" s="85">
        <v>6023.7970253718286</v>
      </c>
      <c r="J3555" s="85">
        <v>475679.11772861012</v>
      </c>
      <c r="K3555" t="s">
        <v>491</v>
      </c>
    </row>
    <row r="3556" spans="2:11" x14ac:dyDescent="0.25">
      <c r="B3556">
        <v>2026</v>
      </c>
      <c r="C3556" t="s">
        <v>489</v>
      </c>
      <c r="D3556">
        <v>2</v>
      </c>
      <c r="E3556" t="s">
        <v>208</v>
      </c>
      <c r="F3556">
        <v>1</v>
      </c>
      <c r="G3556" s="85">
        <v>0</v>
      </c>
      <c r="H3556" s="85">
        <v>27483.452068491439</v>
      </c>
      <c r="I3556" s="85">
        <v>6023.7970253718286</v>
      </c>
      <c r="J3556" s="85">
        <v>0</v>
      </c>
      <c r="K3556" t="s">
        <v>491</v>
      </c>
    </row>
    <row r="3557" spans="2:11" x14ac:dyDescent="0.25">
      <c r="B3557">
        <v>2026</v>
      </c>
      <c r="C3557" t="s">
        <v>490</v>
      </c>
      <c r="D3557">
        <v>1</v>
      </c>
      <c r="E3557" t="s">
        <v>208</v>
      </c>
      <c r="F3557">
        <v>1</v>
      </c>
      <c r="G3557" s="85">
        <v>17.519754076373232</v>
      </c>
      <c r="H3557" s="85">
        <v>27483.452068491439</v>
      </c>
      <c r="I3557" s="85">
        <v>6023.7970253718286</v>
      </c>
      <c r="J3557" s="85">
        <v>481503.32140976121</v>
      </c>
      <c r="K3557" t="s">
        <v>491</v>
      </c>
    </row>
    <row r="3558" spans="2:11" x14ac:dyDescent="0.25">
      <c r="B3558">
        <v>2026</v>
      </c>
      <c r="C3558" t="s">
        <v>490</v>
      </c>
      <c r="D3558">
        <v>2</v>
      </c>
      <c r="E3558" t="s">
        <v>208</v>
      </c>
      <c r="F3558">
        <v>1</v>
      </c>
      <c r="G3558" s="85">
        <v>0</v>
      </c>
      <c r="H3558" s="85">
        <v>27483.452068491439</v>
      </c>
      <c r="I3558" s="85">
        <v>6023.7970253718286</v>
      </c>
      <c r="J3558" s="85">
        <v>0</v>
      </c>
      <c r="K3558" t="s">
        <v>491</v>
      </c>
    </row>
    <row r="3559" spans="2:11" x14ac:dyDescent="0.25">
      <c r="B3559">
        <v>2026</v>
      </c>
      <c r="C3559" t="s">
        <v>479</v>
      </c>
      <c r="D3559">
        <v>1</v>
      </c>
      <c r="E3559" t="s">
        <v>148</v>
      </c>
      <c r="F3559">
        <v>9</v>
      </c>
      <c r="G3559" s="85">
        <v>1.7524285434522784</v>
      </c>
      <c r="H3559" s="85">
        <v>9379.6906330564307</v>
      </c>
      <c r="I3559" s="85">
        <v>2699.8138069321112</v>
      </c>
      <c r="J3559" s="85">
        <v>16437.237594120059</v>
      </c>
      <c r="K3559" t="s">
        <v>491</v>
      </c>
    </row>
    <row r="3560" spans="2:11" x14ac:dyDescent="0.25">
      <c r="B3560">
        <v>2026</v>
      </c>
      <c r="C3560" t="s">
        <v>479</v>
      </c>
      <c r="D3560">
        <v>2</v>
      </c>
      <c r="E3560" t="s">
        <v>148</v>
      </c>
      <c r="F3560">
        <v>9</v>
      </c>
      <c r="G3560" s="85">
        <v>0</v>
      </c>
      <c r="H3560" s="85">
        <v>9379.6906330564307</v>
      </c>
      <c r="I3560" s="85">
        <v>2699.8138069321112</v>
      </c>
      <c r="J3560" s="85">
        <v>0</v>
      </c>
      <c r="K3560" t="s">
        <v>491</v>
      </c>
    </row>
    <row r="3561" spans="2:11" x14ac:dyDescent="0.25">
      <c r="B3561">
        <v>2026</v>
      </c>
      <c r="C3561" t="s">
        <v>480</v>
      </c>
      <c r="D3561">
        <v>1</v>
      </c>
      <c r="E3561" t="s">
        <v>148</v>
      </c>
      <c r="F3561">
        <v>9</v>
      </c>
      <c r="G3561" s="85">
        <v>1.7179733038358558</v>
      </c>
      <c r="H3561" s="85">
        <v>9379.6906330564307</v>
      </c>
      <c r="I3561" s="85">
        <v>2699.8138069321112</v>
      </c>
      <c r="J3561" s="85">
        <v>16114.058105830185</v>
      </c>
      <c r="K3561" t="s">
        <v>491</v>
      </c>
    </row>
    <row r="3562" spans="2:11" x14ac:dyDescent="0.25">
      <c r="B3562">
        <v>2026</v>
      </c>
      <c r="C3562" t="s">
        <v>480</v>
      </c>
      <c r="D3562">
        <v>2</v>
      </c>
      <c r="E3562" t="s">
        <v>148</v>
      </c>
      <c r="F3562">
        <v>9</v>
      </c>
      <c r="G3562" s="85">
        <v>0</v>
      </c>
      <c r="H3562" s="85">
        <v>9379.6906330564307</v>
      </c>
      <c r="I3562" s="85">
        <v>2699.8138069321112</v>
      </c>
      <c r="J3562" s="85">
        <v>0</v>
      </c>
      <c r="K3562" t="s">
        <v>491</v>
      </c>
    </row>
    <row r="3563" spans="2:11" x14ac:dyDescent="0.25">
      <c r="B3563">
        <v>2026</v>
      </c>
      <c r="C3563" t="s">
        <v>481</v>
      </c>
      <c r="D3563">
        <v>1</v>
      </c>
      <c r="E3563" t="s">
        <v>148</v>
      </c>
      <c r="F3563">
        <v>9</v>
      </c>
      <c r="G3563" s="85">
        <v>1.6835180642194292</v>
      </c>
      <c r="H3563" s="85">
        <v>9379.6906330564307</v>
      </c>
      <c r="I3563" s="85">
        <v>2699.8138069321112</v>
      </c>
      <c r="J3563" s="85">
        <v>15790.878617540275</v>
      </c>
      <c r="K3563" t="s">
        <v>491</v>
      </c>
    </row>
    <row r="3564" spans="2:11" x14ac:dyDescent="0.25">
      <c r="B3564">
        <v>2026</v>
      </c>
      <c r="C3564" t="s">
        <v>481</v>
      </c>
      <c r="D3564">
        <v>2</v>
      </c>
      <c r="E3564" t="s">
        <v>148</v>
      </c>
      <c r="F3564">
        <v>9</v>
      </c>
      <c r="G3564" s="85">
        <v>0</v>
      </c>
      <c r="H3564" s="85">
        <v>9379.6906330564307</v>
      </c>
      <c r="I3564" s="85">
        <v>2699.8138069321112</v>
      </c>
      <c r="J3564" s="85">
        <v>0</v>
      </c>
      <c r="K3564" t="s">
        <v>491</v>
      </c>
    </row>
    <row r="3565" spans="2:11" x14ac:dyDescent="0.25">
      <c r="B3565">
        <v>2026</v>
      </c>
      <c r="C3565" t="s">
        <v>482</v>
      </c>
      <c r="D3565">
        <v>1</v>
      </c>
      <c r="E3565" t="s">
        <v>148</v>
      </c>
      <c r="F3565">
        <v>9</v>
      </c>
      <c r="G3565" s="85">
        <v>1.6490628246030066</v>
      </c>
      <c r="H3565" s="85">
        <v>9379.6906330564307</v>
      </c>
      <c r="I3565" s="85">
        <v>2699.8138069321112</v>
      </c>
      <c r="J3565" s="85">
        <v>15467.699129250401</v>
      </c>
      <c r="K3565" t="s">
        <v>491</v>
      </c>
    </row>
    <row r="3566" spans="2:11" x14ac:dyDescent="0.25">
      <c r="B3566">
        <v>2026</v>
      </c>
      <c r="C3566" t="s">
        <v>482</v>
      </c>
      <c r="D3566">
        <v>2</v>
      </c>
      <c r="E3566" t="s">
        <v>148</v>
      </c>
      <c r="F3566">
        <v>9</v>
      </c>
      <c r="G3566" s="85">
        <v>0</v>
      </c>
      <c r="H3566" s="85">
        <v>9379.6906330564307</v>
      </c>
      <c r="I3566" s="85">
        <v>2699.8138069321112</v>
      </c>
      <c r="J3566" s="85">
        <v>0</v>
      </c>
      <c r="K3566" t="s">
        <v>491</v>
      </c>
    </row>
    <row r="3567" spans="2:11" x14ac:dyDescent="0.25">
      <c r="B3567">
        <v>2026</v>
      </c>
      <c r="C3567" t="s">
        <v>483</v>
      </c>
      <c r="D3567">
        <v>1</v>
      </c>
      <c r="E3567" t="s">
        <v>148</v>
      </c>
      <c r="F3567">
        <v>9</v>
      </c>
      <c r="G3567" s="85">
        <v>1.61460758498658</v>
      </c>
      <c r="H3567" s="85">
        <v>9379.6906330564307</v>
      </c>
      <c r="I3567" s="85">
        <v>2699.8138069321112</v>
      </c>
      <c r="J3567" s="85">
        <v>15144.519640960489</v>
      </c>
      <c r="K3567" t="s">
        <v>491</v>
      </c>
    </row>
    <row r="3568" spans="2:11" x14ac:dyDescent="0.25">
      <c r="B3568">
        <v>2026</v>
      </c>
      <c r="C3568" t="s">
        <v>483</v>
      </c>
      <c r="D3568">
        <v>2</v>
      </c>
      <c r="E3568" t="s">
        <v>148</v>
      </c>
      <c r="F3568">
        <v>9</v>
      </c>
      <c r="G3568" s="85">
        <v>0</v>
      </c>
      <c r="H3568" s="85">
        <v>9379.6906330564307</v>
      </c>
      <c r="I3568" s="85">
        <v>2699.8138069321112</v>
      </c>
      <c r="J3568" s="85">
        <v>0</v>
      </c>
      <c r="K3568" t="s">
        <v>491</v>
      </c>
    </row>
    <row r="3569" spans="2:11" x14ac:dyDescent="0.25">
      <c r="B3569">
        <v>2026</v>
      </c>
      <c r="C3569" t="s">
        <v>484</v>
      </c>
      <c r="D3569">
        <v>1</v>
      </c>
      <c r="E3569" t="s">
        <v>148</v>
      </c>
      <c r="F3569">
        <v>9</v>
      </c>
      <c r="G3569" s="85">
        <v>1.5801523453701576</v>
      </c>
      <c r="H3569" s="85">
        <v>9379.6906330564307</v>
      </c>
      <c r="I3569" s="85">
        <v>2699.8138069321112</v>
      </c>
      <c r="J3569" s="85">
        <v>14821.340152670617</v>
      </c>
      <c r="K3569" t="s">
        <v>491</v>
      </c>
    </row>
    <row r="3570" spans="2:11" x14ac:dyDescent="0.25">
      <c r="B3570">
        <v>2026</v>
      </c>
      <c r="C3570" t="s">
        <v>484</v>
      </c>
      <c r="D3570">
        <v>2</v>
      </c>
      <c r="E3570" t="s">
        <v>148</v>
      </c>
      <c r="F3570">
        <v>9</v>
      </c>
      <c r="G3570" s="85">
        <v>0</v>
      </c>
      <c r="H3570" s="85">
        <v>9379.6906330564307</v>
      </c>
      <c r="I3570" s="85">
        <v>2699.8138069321112</v>
      </c>
      <c r="J3570" s="85">
        <v>0</v>
      </c>
      <c r="K3570" t="s">
        <v>491</v>
      </c>
    </row>
    <row r="3571" spans="2:11" x14ac:dyDescent="0.25">
      <c r="B3571">
        <v>2026</v>
      </c>
      <c r="C3571" t="s">
        <v>485</v>
      </c>
      <c r="D3571">
        <v>1</v>
      </c>
      <c r="E3571" t="s">
        <v>148</v>
      </c>
      <c r="F3571">
        <v>9</v>
      </c>
      <c r="G3571" s="85">
        <v>1.5456971057537312</v>
      </c>
      <c r="H3571" s="85">
        <v>9379.6906330564307</v>
      </c>
      <c r="I3571" s="85">
        <v>2699.8138069321112</v>
      </c>
      <c r="J3571" s="85">
        <v>14498.160664380708</v>
      </c>
      <c r="K3571" t="s">
        <v>491</v>
      </c>
    </row>
    <row r="3572" spans="2:11" x14ac:dyDescent="0.25">
      <c r="B3572">
        <v>2026</v>
      </c>
      <c r="C3572" t="s">
        <v>485</v>
      </c>
      <c r="D3572">
        <v>2</v>
      </c>
      <c r="E3572" t="s">
        <v>148</v>
      </c>
      <c r="F3572">
        <v>9</v>
      </c>
      <c r="G3572" s="85">
        <v>0</v>
      </c>
      <c r="H3572" s="85">
        <v>9379.6906330564307</v>
      </c>
      <c r="I3572" s="85">
        <v>2699.8138069321112</v>
      </c>
      <c r="J3572" s="85">
        <v>0</v>
      </c>
      <c r="K3572" t="s">
        <v>491</v>
      </c>
    </row>
    <row r="3573" spans="2:11" x14ac:dyDescent="0.25">
      <c r="B3573">
        <v>2026</v>
      </c>
      <c r="C3573" t="s">
        <v>486</v>
      </c>
      <c r="D3573">
        <v>1</v>
      </c>
      <c r="E3573" t="s">
        <v>148</v>
      </c>
      <c r="F3573">
        <v>9</v>
      </c>
      <c r="G3573" s="85">
        <v>1.5112418661373086</v>
      </c>
      <c r="H3573" s="85">
        <v>9379.6906330564307</v>
      </c>
      <c r="I3573" s="85">
        <v>2699.8138069321112</v>
      </c>
      <c r="J3573" s="85">
        <v>14174.981176090834</v>
      </c>
      <c r="K3573" t="s">
        <v>491</v>
      </c>
    </row>
    <row r="3574" spans="2:11" x14ac:dyDescent="0.25">
      <c r="B3574">
        <v>2026</v>
      </c>
      <c r="C3574" t="s">
        <v>486</v>
      </c>
      <c r="D3574">
        <v>2</v>
      </c>
      <c r="E3574" t="s">
        <v>148</v>
      </c>
      <c r="F3574">
        <v>9</v>
      </c>
      <c r="G3574" s="85">
        <v>0</v>
      </c>
      <c r="H3574" s="85">
        <v>9379.6906330564307</v>
      </c>
      <c r="I3574" s="85">
        <v>2699.8138069321112</v>
      </c>
      <c r="J3574" s="85">
        <v>0</v>
      </c>
      <c r="K3574" t="s">
        <v>491</v>
      </c>
    </row>
    <row r="3575" spans="2:11" x14ac:dyDescent="0.25">
      <c r="B3575">
        <v>2026</v>
      </c>
      <c r="C3575" t="s">
        <v>487</v>
      </c>
      <c r="D3575">
        <v>1</v>
      </c>
      <c r="E3575" t="s">
        <v>148</v>
      </c>
      <c r="F3575">
        <v>9</v>
      </c>
      <c r="G3575" s="85">
        <v>1.476786626520882</v>
      </c>
      <c r="H3575" s="85">
        <v>9379.6906330564307</v>
      </c>
      <c r="I3575" s="85">
        <v>2699.8138069321112</v>
      </c>
      <c r="J3575" s="85">
        <v>13851.801687800922</v>
      </c>
      <c r="K3575" t="s">
        <v>491</v>
      </c>
    </row>
    <row r="3576" spans="2:11" x14ac:dyDescent="0.25">
      <c r="B3576">
        <v>2026</v>
      </c>
      <c r="C3576" t="s">
        <v>487</v>
      </c>
      <c r="D3576">
        <v>2</v>
      </c>
      <c r="E3576" t="s">
        <v>148</v>
      </c>
      <c r="F3576">
        <v>9</v>
      </c>
      <c r="G3576" s="85">
        <v>0</v>
      </c>
      <c r="H3576" s="85">
        <v>9379.6906330564307</v>
      </c>
      <c r="I3576" s="85">
        <v>2699.8138069321112</v>
      </c>
      <c r="J3576" s="85">
        <v>0</v>
      </c>
      <c r="K3576" t="s">
        <v>491</v>
      </c>
    </row>
    <row r="3577" spans="2:11" x14ac:dyDescent="0.25">
      <c r="B3577">
        <v>2026</v>
      </c>
      <c r="C3577" t="s">
        <v>488</v>
      </c>
      <c r="D3577">
        <v>1</v>
      </c>
      <c r="E3577" t="s">
        <v>148</v>
      </c>
      <c r="F3577">
        <v>9</v>
      </c>
      <c r="G3577" s="85">
        <v>1.4423313869044594</v>
      </c>
      <c r="H3577" s="85">
        <v>9379.6906330564307</v>
      </c>
      <c r="I3577" s="85">
        <v>2699.8138069321112</v>
      </c>
      <c r="J3577" s="85">
        <v>13528.622199511048</v>
      </c>
      <c r="K3577" t="s">
        <v>491</v>
      </c>
    </row>
    <row r="3578" spans="2:11" x14ac:dyDescent="0.25">
      <c r="B3578">
        <v>2026</v>
      </c>
      <c r="C3578" t="s">
        <v>488</v>
      </c>
      <c r="D3578">
        <v>2</v>
      </c>
      <c r="E3578" t="s">
        <v>148</v>
      </c>
      <c r="F3578">
        <v>9</v>
      </c>
      <c r="G3578" s="85">
        <v>0</v>
      </c>
      <c r="H3578" s="85">
        <v>9379.6906330564307</v>
      </c>
      <c r="I3578" s="85">
        <v>2699.8138069321112</v>
      </c>
      <c r="J3578" s="85">
        <v>0</v>
      </c>
      <c r="K3578" t="s">
        <v>491</v>
      </c>
    </row>
    <row r="3579" spans="2:11" x14ac:dyDescent="0.25">
      <c r="B3579">
        <v>2026</v>
      </c>
      <c r="C3579" t="s">
        <v>489</v>
      </c>
      <c r="D3579">
        <v>1</v>
      </c>
      <c r="E3579" t="s">
        <v>148</v>
      </c>
      <c r="F3579">
        <v>9</v>
      </c>
      <c r="G3579" s="85">
        <v>1.4078761472880328</v>
      </c>
      <c r="H3579" s="85">
        <v>9379.6906330564307</v>
      </c>
      <c r="I3579" s="85">
        <v>2699.8138069321112</v>
      </c>
      <c r="J3579" s="85">
        <v>13205.442711221136</v>
      </c>
      <c r="K3579" t="s">
        <v>491</v>
      </c>
    </row>
    <row r="3580" spans="2:11" x14ac:dyDescent="0.25">
      <c r="B3580">
        <v>2026</v>
      </c>
      <c r="C3580" t="s">
        <v>489</v>
      </c>
      <c r="D3580">
        <v>2</v>
      </c>
      <c r="E3580" t="s">
        <v>148</v>
      </c>
      <c r="F3580">
        <v>9</v>
      </c>
      <c r="G3580" s="85">
        <v>0</v>
      </c>
      <c r="H3580" s="85">
        <v>9379.6906330564307</v>
      </c>
      <c r="I3580" s="85">
        <v>2699.8138069321112</v>
      </c>
      <c r="J3580" s="85">
        <v>0</v>
      </c>
      <c r="K3580" t="s">
        <v>491</v>
      </c>
    </row>
    <row r="3581" spans="2:11" x14ac:dyDescent="0.25">
      <c r="B3581">
        <v>2026</v>
      </c>
      <c r="C3581" t="s">
        <v>490</v>
      </c>
      <c r="D3581">
        <v>1</v>
      </c>
      <c r="E3581" t="s">
        <v>148</v>
      </c>
      <c r="F3581">
        <v>9</v>
      </c>
      <c r="G3581" s="85">
        <v>1.3734209076716104</v>
      </c>
      <c r="H3581" s="85">
        <v>9379.6906330564307</v>
      </c>
      <c r="I3581" s="85">
        <v>2699.8138069321112</v>
      </c>
      <c r="J3581" s="85">
        <v>12882.263222931266</v>
      </c>
      <c r="K3581" t="s">
        <v>491</v>
      </c>
    </row>
    <row r="3582" spans="2:11" x14ac:dyDescent="0.25">
      <c r="B3582">
        <v>2026</v>
      </c>
      <c r="C3582" t="s">
        <v>490</v>
      </c>
      <c r="D3582">
        <v>2</v>
      </c>
      <c r="E3582" t="s">
        <v>148</v>
      </c>
      <c r="F3582">
        <v>9</v>
      </c>
      <c r="G3582" s="85">
        <v>0</v>
      </c>
      <c r="H3582" s="85">
        <v>9379.6906330564307</v>
      </c>
      <c r="I3582" s="85">
        <v>2699.8138069321112</v>
      </c>
      <c r="J3582" s="85">
        <v>0</v>
      </c>
      <c r="K3582" t="s">
        <v>491</v>
      </c>
    </row>
    <row r="3583" spans="2:11" x14ac:dyDescent="0.25">
      <c r="B3583">
        <v>2026</v>
      </c>
      <c r="C3583" t="s">
        <v>479</v>
      </c>
      <c r="D3583">
        <v>1</v>
      </c>
      <c r="E3583" t="s">
        <v>185</v>
      </c>
      <c r="F3583">
        <v>15</v>
      </c>
      <c r="G3583" s="85">
        <v>9.7652788063300466</v>
      </c>
      <c r="H3583" s="85">
        <v>12076.490850376749</v>
      </c>
      <c r="I3583" s="85">
        <v>3366.157158234661</v>
      </c>
      <c r="J3583" s="85">
        <v>117930.30015602279</v>
      </c>
      <c r="K3583" t="s">
        <v>491</v>
      </c>
    </row>
    <row r="3584" spans="2:11" x14ac:dyDescent="0.25">
      <c r="B3584">
        <v>2026</v>
      </c>
      <c r="C3584" t="s">
        <v>479</v>
      </c>
      <c r="D3584">
        <v>2</v>
      </c>
      <c r="E3584" t="s">
        <v>185</v>
      </c>
      <c r="F3584">
        <v>15</v>
      </c>
      <c r="G3584" s="85">
        <v>2.7272400269930763</v>
      </c>
      <c r="H3584" s="85">
        <v>12076.490850376749</v>
      </c>
      <c r="I3584" s="85">
        <v>3366.157158234661</v>
      </c>
      <c r="J3584" s="85">
        <v>32935.489232763124</v>
      </c>
      <c r="K3584" t="s">
        <v>491</v>
      </c>
    </row>
    <row r="3585" spans="2:11" x14ac:dyDescent="0.25">
      <c r="B3585">
        <v>2026</v>
      </c>
      <c r="C3585" t="s">
        <v>480</v>
      </c>
      <c r="D3585">
        <v>1</v>
      </c>
      <c r="E3585" t="s">
        <v>185</v>
      </c>
      <c r="F3585">
        <v>15</v>
      </c>
      <c r="G3585" s="85">
        <v>9.8442368765920474</v>
      </c>
      <c r="H3585" s="85">
        <v>12076.490850376749</v>
      </c>
      <c r="I3585" s="85">
        <v>3366.157158234661</v>
      </c>
      <c r="J3585" s="85">
        <v>118883.83656910525</v>
      </c>
      <c r="K3585" t="s">
        <v>491</v>
      </c>
    </row>
    <row r="3586" spans="2:11" x14ac:dyDescent="0.25">
      <c r="B3586">
        <v>2026</v>
      </c>
      <c r="C3586" t="s">
        <v>480</v>
      </c>
      <c r="D3586">
        <v>2</v>
      </c>
      <c r="E3586" t="s">
        <v>185</v>
      </c>
      <c r="F3586">
        <v>15</v>
      </c>
      <c r="G3586" s="85">
        <v>2.7492913799491312</v>
      </c>
      <c r="H3586" s="85">
        <v>12076.490850376749</v>
      </c>
      <c r="I3586" s="85">
        <v>3366.157158234661</v>
      </c>
      <c r="J3586" s="85">
        <v>33201.792194975351</v>
      </c>
      <c r="K3586" t="s">
        <v>491</v>
      </c>
    </row>
    <row r="3587" spans="2:11" x14ac:dyDescent="0.25">
      <c r="B3587">
        <v>2026</v>
      </c>
      <c r="C3587" t="s">
        <v>481</v>
      </c>
      <c r="D3587">
        <v>1</v>
      </c>
      <c r="E3587" t="s">
        <v>185</v>
      </c>
      <c r="F3587">
        <v>15</v>
      </c>
      <c r="G3587" s="85">
        <v>9.9231949468540623</v>
      </c>
      <c r="H3587" s="85">
        <v>12076.490850376749</v>
      </c>
      <c r="I3587" s="85">
        <v>3366.157158234661</v>
      </c>
      <c r="J3587" s="85">
        <v>119837.37298218788</v>
      </c>
      <c r="K3587" t="s">
        <v>491</v>
      </c>
    </row>
    <row r="3588" spans="2:11" x14ac:dyDescent="0.25">
      <c r="B3588">
        <v>2026</v>
      </c>
      <c r="C3588" t="s">
        <v>481</v>
      </c>
      <c r="D3588">
        <v>2</v>
      </c>
      <c r="E3588" t="s">
        <v>185</v>
      </c>
      <c r="F3588">
        <v>15</v>
      </c>
      <c r="G3588" s="85">
        <v>2.7713427329051896</v>
      </c>
      <c r="H3588" s="85">
        <v>12076.490850376749</v>
      </c>
      <c r="I3588" s="85">
        <v>3366.157158234661</v>
      </c>
      <c r="J3588" s="85">
        <v>33468.095157187621</v>
      </c>
      <c r="K3588" t="s">
        <v>491</v>
      </c>
    </row>
    <row r="3589" spans="2:11" x14ac:dyDescent="0.25">
      <c r="B3589">
        <v>2026</v>
      </c>
      <c r="C3589" t="s">
        <v>482</v>
      </c>
      <c r="D3589">
        <v>1</v>
      </c>
      <c r="E3589" t="s">
        <v>185</v>
      </c>
      <c r="F3589">
        <v>15</v>
      </c>
      <c r="G3589" s="85">
        <v>10.002153017116061</v>
      </c>
      <c r="H3589" s="85">
        <v>12076.490850376749</v>
      </c>
      <c r="I3589" s="85">
        <v>3366.157158234661</v>
      </c>
      <c r="J3589" s="85">
        <v>120790.90939527031</v>
      </c>
      <c r="K3589" t="s">
        <v>491</v>
      </c>
    </row>
    <row r="3590" spans="2:11" x14ac:dyDescent="0.25">
      <c r="B3590">
        <v>2026</v>
      </c>
      <c r="C3590" t="s">
        <v>482</v>
      </c>
      <c r="D3590">
        <v>2</v>
      </c>
      <c r="E3590" t="s">
        <v>185</v>
      </c>
      <c r="F3590">
        <v>15</v>
      </c>
      <c r="G3590" s="85">
        <v>2.7933940858612427</v>
      </c>
      <c r="H3590" s="85">
        <v>12076.490850376749</v>
      </c>
      <c r="I3590" s="85">
        <v>3366.157158234661</v>
      </c>
      <c r="J3590" s="85">
        <v>33734.398119399819</v>
      </c>
      <c r="K3590" t="s">
        <v>491</v>
      </c>
    </row>
    <row r="3591" spans="2:11" x14ac:dyDescent="0.25">
      <c r="B3591">
        <v>2026</v>
      </c>
      <c r="C3591" t="s">
        <v>483</v>
      </c>
      <c r="D3591">
        <v>1</v>
      </c>
      <c r="E3591" t="s">
        <v>185</v>
      </c>
      <c r="F3591">
        <v>15</v>
      </c>
      <c r="G3591" s="85">
        <v>10.081111087378076</v>
      </c>
      <c r="H3591" s="85">
        <v>12076.490850376749</v>
      </c>
      <c r="I3591" s="85">
        <v>3366.157158234661</v>
      </c>
      <c r="J3591" s="85">
        <v>121744.44580835295</v>
      </c>
      <c r="K3591" t="s">
        <v>491</v>
      </c>
    </row>
    <row r="3592" spans="2:11" x14ac:dyDescent="0.25">
      <c r="B3592">
        <v>2026</v>
      </c>
      <c r="C3592" t="s">
        <v>483</v>
      </c>
      <c r="D3592">
        <v>2</v>
      </c>
      <c r="E3592" t="s">
        <v>185</v>
      </c>
      <c r="F3592">
        <v>15</v>
      </c>
      <c r="G3592" s="85">
        <v>2.8154454388173011</v>
      </c>
      <c r="H3592" s="85">
        <v>12076.490850376749</v>
      </c>
      <c r="I3592" s="85">
        <v>3366.157158234661</v>
      </c>
      <c r="J3592" s="85">
        <v>34000.701081612089</v>
      </c>
      <c r="K3592" t="s">
        <v>491</v>
      </c>
    </row>
    <row r="3593" spans="2:11" x14ac:dyDescent="0.25">
      <c r="B3593">
        <v>2026</v>
      </c>
      <c r="C3593" t="s">
        <v>484</v>
      </c>
      <c r="D3593">
        <v>1</v>
      </c>
      <c r="E3593" t="s">
        <v>185</v>
      </c>
      <c r="F3593">
        <v>15</v>
      </c>
      <c r="G3593" s="85">
        <v>10.160069157640077</v>
      </c>
      <c r="H3593" s="85">
        <v>12076.490850376749</v>
      </c>
      <c r="I3593" s="85">
        <v>3366.157158234661</v>
      </c>
      <c r="J3593" s="85">
        <v>122697.98222143539</v>
      </c>
      <c r="K3593" t="s">
        <v>491</v>
      </c>
    </row>
    <row r="3594" spans="2:11" x14ac:dyDescent="0.25">
      <c r="B3594">
        <v>2026</v>
      </c>
      <c r="C3594" t="s">
        <v>484</v>
      </c>
      <c r="D3594">
        <v>2</v>
      </c>
      <c r="E3594" t="s">
        <v>185</v>
      </c>
      <c r="F3594">
        <v>15</v>
      </c>
      <c r="G3594" s="85">
        <v>2.837496791773356</v>
      </c>
      <c r="H3594" s="85">
        <v>12076.490850376749</v>
      </c>
      <c r="I3594" s="85">
        <v>3366.157158234661</v>
      </c>
      <c r="J3594" s="85">
        <v>34267.004043824316</v>
      </c>
      <c r="K3594" t="s">
        <v>491</v>
      </c>
    </row>
    <row r="3595" spans="2:11" x14ac:dyDescent="0.25">
      <c r="B3595">
        <v>2026</v>
      </c>
      <c r="C3595" t="s">
        <v>485</v>
      </c>
      <c r="D3595">
        <v>1</v>
      </c>
      <c r="E3595" t="s">
        <v>185</v>
      </c>
      <c r="F3595">
        <v>15</v>
      </c>
      <c r="G3595" s="85">
        <v>10.23902722790209</v>
      </c>
      <c r="H3595" s="85">
        <v>12076.490850376749</v>
      </c>
      <c r="I3595" s="85">
        <v>3366.157158234661</v>
      </c>
      <c r="J3595" s="85">
        <v>123651.518634518</v>
      </c>
      <c r="K3595" t="s">
        <v>491</v>
      </c>
    </row>
    <row r="3596" spans="2:11" x14ac:dyDescent="0.25">
      <c r="B3596">
        <v>2026</v>
      </c>
      <c r="C3596" t="s">
        <v>485</v>
      </c>
      <c r="D3596">
        <v>2</v>
      </c>
      <c r="E3596" t="s">
        <v>185</v>
      </c>
      <c r="F3596">
        <v>15</v>
      </c>
      <c r="G3596" s="85">
        <v>2.8595481447294127</v>
      </c>
      <c r="H3596" s="85">
        <v>12076.490850376749</v>
      </c>
      <c r="I3596" s="85">
        <v>3366.157158234661</v>
      </c>
      <c r="J3596" s="85">
        <v>34533.307006036557</v>
      </c>
      <c r="K3596" t="s">
        <v>491</v>
      </c>
    </row>
    <row r="3597" spans="2:11" x14ac:dyDescent="0.25">
      <c r="B3597">
        <v>2026</v>
      </c>
      <c r="C3597" t="s">
        <v>486</v>
      </c>
      <c r="D3597">
        <v>1</v>
      </c>
      <c r="E3597" t="s">
        <v>185</v>
      </c>
      <c r="F3597">
        <v>15</v>
      </c>
      <c r="G3597" s="85">
        <v>10.317985298164091</v>
      </c>
      <c r="H3597" s="85">
        <v>12076.490850376749</v>
      </c>
      <c r="I3597" s="85">
        <v>3366.157158234661</v>
      </c>
      <c r="J3597" s="85">
        <v>124605.05504760046</v>
      </c>
      <c r="K3597" t="s">
        <v>491</v>
      </c>
    </row>
    <row r="3598" spans="2:11" x14ac:dyDescent="0.25">
      <c r="B3598">
        <v>2026</v>
      </c>
      <c r="C3598" t="s">
        <v>486</v>
      </c>
      <c r="D3598">
        <v>2</v>
      </c>
      <c r="E3598" t="s">
        <v>185</v>
      </c>
      <c r="F3598">
        <v>15</v>
      </c>
      <c r="G3598" s="85">
        <v>2.8815994976854675</v>
      </c>
      <c r="H3598" s="85">
        <v>12076.490850376749</v>
      </c>
      <c r="I3598" s="85">
        <v>3366.157158234661</v>
      </c>
      <c r="J3598" s="85">
        <v>34799.609968248784</v>
      </c>
      <c r="K3598" t="s">
        <v>491</v>
      </c>
    </row>
    <row r="3599" spans="2:11" x14ac:dyDescent="0.25">
      <c r="B3599">
        <v>2026</v>
      </c>
      <c r="C3599" t="s">
        <v>487</v>
      </c>
      <c r="D3599">
        <v>1</v>
      </c>
      <c r="E3599" t="s">
        <v>185</v>
      </c>
      <c r="F3599">
        <v>15</v>
      </c>
      <c r="G3599" s="85">
        <v>10.396943368426104</v>
      </c>
      <c r="H3599" s="85">
        <v>12076.490850376749</v>
      </c>
      <c r="I3599" s="85">
        <v>3366.157158234661</v>
      </c>
      <c r="J3599" s="85">
        <v>125558.59146068306</v>
      </c>
      <c r="K3599" t="s">
        <v>491</v>
      </c>
    </row>
    <row r="3600" spans="2:11" x14ac:dyDescent="0.25">
      <c r="B3600">
        <v>2026</v>
      </c>
      <c r="C3600" t="s">
        <v>487</v>
      </c>
      <c r="D3600">
        <v>2</v>
      </c>
      <c r="E3600" t="s">
        <v>185</v>
      </c>
      <c r="F3600">
        <v>15</v>
      </c>
      <c r="G3600" s="85">
        <v>2.9036508506415259</v>
      </c>
      <c r="H3600" s="85">
        <v>12076.490850376749</v>
      </c>
      <c r="I3600" s="85">
        <v>3366.157158234661</v>
      </c>
      <c r="J3600" s="85">
        <v>35065.912930461054</v>
      </c>
      <c r="K3600" t="s">
        <v>491</v>
      </c>
    </row>
    <row r="3601" spans="2:11" x14ac:dyDescent="0.25">
      <c r="B3601">
        <v>2026</v>
      </c>
      <c r="C3601" t="s">
        <v>488</v>
      </c>
      <c r="D3601">
        <v>1</v>
      </c>
      <c r="E3601" t="s">
        <v>185</v>
      </c>
      <c r="F3601">
        <v>15</v>
      </c>
      <c r="G3601" s="85">
        <v>10.475901438688107</v>
      </c>
      <c r="H3601" s="85">
        <v>12076.490850376749</v>
      </c>
      <c r="I3601" s="85">
        <v>3366.157158234661</v>
      </c>
      <c r="J3601" s="85">
        <v>126512.12787376554</v>
      </c>
      <c r="K3601" t="s">
        <v>491</v>
      </c>
    </row>
    <row r="3602" spans="2:11" x14ac:dyDescent="0.25">
      <c r="B3602">
        <v>2026</v>
      </c>
      <c r="C3602" t="s">
        <v>488</v>
      </c>
      <c r="D3602">
        <v>2</v>
      </c>
      <c r="E3602" t="s">
        <v>185</v>
      </c>
      <c r="F3602">
        <v>15</v>
      </c>
      <c r="G3602" s="85">
        <v>2.925702203597579</v>
      </c>
      <c r="H3602" s="85">
        <v>12076.490850376749</v>
      </c>
      <c r="I3602" s="85">
        <v>3366.157158234661</v>
      </c>
      <c r="J3602" s="85">
        <v>35332.215892673259</v>
      </c>
      <c r="K3602" t="s">
        <v>491</v>
      </c>
    </row>
    <row r="3603" spans="2:11" x14ac:dyDescent="0.25">
      <c r="B3603">
        <v>2026</v>
      </c>
      <c r="C3603" t="s">
        <v>489</v>
      </c>
      <c r="D3603">
        <v>1</v>
      </c>
      <c r="E3603" t="s">
        <v>185</v>
      </c>
      <c r="F3603">
        <v>15</v>
      </c>
      <c r="G3603" s="85">
        <v>10.55485950895012</v>
      </c>
      <c r="H3603" s="85">
        <v>12076.490850376749</v>
      </c>
      <c r="I3603" s="85">
        <v>3366.157158234661</v>
      </c>
      <c r="J3603" s="85">
        <v>127465.66428684814</v>
      </c>
      <c r="K3603" t="s">
        <v>491</v>
      </c>
    </row>
    <row r="3604" spans="2:11" x14ac:dyDescent="0.25">
      <c r="B3604">
        <v>2026</v>
      </c>
      <c r="C3604" t="s">
        <v>489</v>
      </c>
      <c r="D3604">
        <v>2</v>
      </c>
      <c r="E3604" t="s">
        <v>185</v>
      </c>
      <c r="F3604">
        <v>15</v>
      </c>
      <c r="G3604" s="85">
        <v>2.9477535565536375</v>
      </c>
      <c r="H3604" s="85">
        <v>12076.490850376749</v>
      </c>
      <c r="I3604" s="85">
        <v>3366.157158234661</v>
      </c>
      <c r="J3604" s="85">
        <v>35598.518854885522</v>
      </c>
      <c r="K3604" t="s">
        <v>491</v>
      </c>
    </row>
    <row r="3605" spans="2:11" x14ac:dyDescent="0.25">
      <c r="B3605">
        <v>2026</v>
      </c>
      <c r="C3605" t="s">
        <v>490</v>
      </c>
      <c r="D3605">
        <v>1</v>
      </c>
      <c r="E3605" t="s">
        <v>185</v>
      </c>
      <c r="F3605">
        <v>15</v>
      </c>
      <c r="G3605" s="85">
        <v>10.633817579212121</v>
      </c>
      <c r="H3605" s="85">
        <v>12076.490850376749</v>
      </c>
      <c r="I3605" s="85">
        <v>3366.157158234661</v>
      </c>
      <c r="J3605" s="85">
        <v>128419.2006999306</v>
      </c>
      <c r="K3605" t="s">
        <v>491</v>
      </c>
    </row>
    <row r="3606" spans="2:11" x14ac:dyDescent="0.25">
      <c r="B3606">
        <v>2026</v>
      </c>
      <c r="C3606" t="s">
        <v>490</v>
      </c>
      <c r="D3606">
        <v>2</v>
      </c>
      <c r="E3606" t="s">
        <v>185</v>
      </c>
      <c r="F3606">
        <v>15</v>
      </c>
      <c r="G3606" s="85">
        <v>2.9698049095096923</v>
      </c>
      <c r="H3606" s="85">
        <v>12076.490850376749</v>
      </c>
      <c r="I3606" s="85">
        <v>3366.157158234661</v>
      </c>
      <c r="J3606" s="85">
        <v>35864.821817097749</v>
      </c>
      <c r="K3606" t="s">
        <v>491</v>
      </c>
    </row>
    <row r="3607" spans="2:11" x14ac:dyDescent="0.25">
      <c r="B3607">
        <v>2026</v>
      </c>
      <c r="C3607" t="s">
        <v>479</v>
      </c>
      <c r="D3607">
        <v>1</v>
      </c>
      <c r="E3607" t="s">
        <v>208</v>
      </c>
      <c r="F3607">
        <v>3</v>
      </c>
      <c r="G3607" s="85">
        <v>11.814763917730938</v>
      </c>
      <c r="H3607" s="85">
        <v>27483.452068491439</v>
      </c>
      <c r="I3607" s="85">
        <v>6023.7970253718286</v>
      </c>
      <c r="J3607" s="85">
        <v>324710.49783350033</v>
      </c>
      <c r="K3607" t="s">
        <v>491</v>
      </c>
    </row>
    <row r="3608" spans="2:11" x14ac:dyDescent="0.25">
      <c r="B3608">
        <v>2026</v>
      </c>
      <c r="C3608" t="s">
        <v>479</v>
      </c>
      <c r="D3608">
        <v>2</v>
      </c>
      <c r="E3608" t="s">
        <v>208</v>
      </c>
      <c r="F3608">
        <v>3</v>
      </c>
      <c r="G3608" s="85">
        <v>2.2587048666250329</v>
      </c>
      <c r="H3608" s="85">
        <v>27483.452068491439</v>
      </c>
      <c r="I3608" s="85">
        <v>6023.7970253718286</v>
      </c>
      <c r="J3608" s="85">
        <v>62077.00693875744</v>
      </c>
      <c r="K3608" t="s">
        <v>491</v>
      </c>
    </row>
    <row r="3609" spans="2:11" x14ac:dyDescent="0.25">
      <c r="B3609">
        <v>2026</v>
      </c>
      <c r="C3609" t="s">
        <v>480</v>
      </c>
      <c r="D3609">
        <v>1</v>
      </c>
      <c r="E3609" t="s">
        <v>208</v>
      </c>
      <c r="F3609">
        <v>3</v>
      </c>
      <c r="G3609" s="85">
        <v>11.93672406107215</v>
      </c>
      <c r="H3609" s="85">
        <v>27483.452068491439</v>
      </c>
      <c r="I3609" s="85">
        <v>6023.7970253718286</v>
      </c>
      <c r="J3609" s="85">
        <v>328062.38358728489</v>
      </c>
      <c r="K3609" t="s">
        <v>491</v>
      </c>
    </row>
    <row r="3610" spans="2:11" x14ac:dyDescent="0.25">
      <c r="B3610">
        <v>2026</v>
      </c>
      <c r="C3610" t="s">
        <v>480</v>
      </c>
      <c r="D3610">
        <v>2</v>
      </c>
      <c r="E3610" t="s">
        <v>208</v>
      </c>
      <c r="F3610">
        <v>3</v>
      </c>
      <c r="G3610" s="85">
        <v>2.282020776381442</v>
      </c>
      <c r="H3610" s="85">
        <v>27483.452068491439</v>
      </c>
      <c r="I3610" s="85">
        <v>6023.7970253718286</v>
      </c>
      <c r="J3610" s="85">
        <v>62717.808626980979</v>
      </c>
      <c r="K3610" t="s">
        <v>491</v>
      </c>
    </row>
    <row r="3611" spans="2:11" x14ac:dyDescent="0.25">
      <c r="B3611">
        <v>2026</v>
      </c>
      <c r="C3611" t="s">
        <v>481</v>
      </c>
      <c r="D3611">
        <v>1</v>
      </c>
      <c r="E3611" t="s">
        <v>208</v>
      </c>
      <c r="F3611">
        <v>3</v>
      </c>
      <c r="G3611" s="85">
        <v>12.058684204413362</v>
      </c>
      <c r="H3611" s="85">
        <v>27483.452068491439</v>
      </c>
      <c r="I3611" s="85">
        <v>6023.7970253718286</v>
      </c>
      <c r="J3611" s="85">
        <v>331414.26934106945</v>
      </c>
      <c r="K3611" t="s">
        <v>491</v>
      </c>
    </row>
    <row r="3612" spans="2:11" x14ac:dyDescent="0.25">
      <c r="B3612">
        <v>2026</v>
      </c>
      <c r="C3612" t="s">
        <v>481</v>
      </c>
      <c r="D3612">
        <v>2</v>
      </c>
      <c r="E3612" t="s">
        <v>208</v>
      </c>
      <c r="F3612">
        <v>3</v>
      </c>
      <c r="G3612" s="85">
        <v>2.3053366861378493</v>
      </c>
      <c r="H3612" s="85">
        <v>27483.452068491439</v>
      </c>
      <c r="I3612" s="85">
        <v>6023.7970253718286</v>
      </c>
      <c r="J3612" s="85">
        <v>63358.610315204474</v>
      </c>
      <c r="K3612" t="s">
        <v>491</v>
      </c>
    </row>
    <row r="3613" spans="2:11" x14ac:dyDescent="0.25">
      <c r="B3613">
        <v>2026</v>
      </c>
      <c r="C3613" t="s">
        <v>482</v>
      </c>
      <c r="D3613">
        <v>1</v>
      </c>
      <c r="E3613" t="s">
        <v>208</v>
      </c>
      <c r="F3613">
        <v>3</v>
      </c>
      <c r="G3613" s="85">
        <v>12.180644347754574</v>
      </c>
      <c r="H3613" s="85">
        <v>27483.452068491439</v>
      </c>
      <c r="I3613" s="85">
        <v>6023.7970253718286</v>
      </c>
      <c r="J3613" s="85">
        <v>334766.15509485401</v>
      </c>
      <c r="K3613" t="s">
        <v>491</v>
      </c>
    </row>
    <row r="3614" spans="2:11" x14ac:dyDescent="0.25">
      <c r="B3614">
        <v>2026</v>
      </c>
      <c r="C3614" t="s">
        <v>482</v>
      </c>
      <c r="D3614">
        <v>2</v>
      </c>
      <c r="E3614" t="s">
        <v>208</v>
      </c>
      <c r="F3614">
        <v>3</v>
      </c>
      <c r="G3614" s="85">
        <v>2.3286525958942583</v>
      </c>
      <c r="H3614" s="85">
        <v>27483.452068491439</v>
      </c>
      <c r="I3614" s="85">
        <v>6023.7970253718286</v>
      </c>
      <c r="J3614" s="85">
        <v>63999.412003428013</v>
      </c>
      <c r="K3614" t="s">
        <v>491</v>
      </c>
    </row>
    <row r="3615" spans="2:11" x14ac:dyDescent="0.25">
      <c r="B3615">
        <v>2026</v>
      </c>
      <c r="C3615" t="s">
        <v>483</v>
      </c>
      <c r="D3615">
        <v>1</v>
      </c>
      <c r="E3615" t="s">
        <v>208</v>
      </c>
      <c r="F3615">
        <v>3</v>
      </c>
      <c r="G3615" s="85">
        <v>12.302604491095789</v>
      </c>
      <c r="H3615" s="85">
        <v>27483.452068491439</v>
      </c>
      <c r="I3615" s="85">
        <v>6023.7970253718286</v>
      </c>
      <c r="J3615" s="85">
        <v>338118.04084863863</v>
      </c>
      <c r="K3615" t="s">
        <v>491</v>
      </c>
    </row>
    <row r="3616" spans="2:11" x14ac:dyDescent="0.25">
      <c r="B3616">
        <v>2026</v>
      </c>
      <c r="C3616" t="s">
        <v>483</v>
      </c>
      <c r="D3616">
        <v>2</v>
      </c>
      <c r="E3616" t="s">
        <v>208</v>
      </c>
      <c r="F3616">
        <v>3</v>
      </c>
      <c r="G3616" s="85">
        <v>2.3519685056506656</v>
      </c>
      <c r="H3616" s="85">
        <v>27483.452068491439</v>
      </c>
      <c r="I3616" s="85">
        <v>6023.7970253718286</v>
      </c>
      <c r="J3616" s="85">
        <v>64640.213691651501</v>
      </c>
      <c r="K3616" t="s">
        <v>491</v>
      </c>
    </row>
    <row r="3617" spans="2:11" x14ac:dyDescent="0.25">
      <c r="B3617">
        <v>2026</v>
      </c>
      <c r="C3617" t="s">
        <v>484</v>
      </c>
      <c r="D3617">
        <v>1</v>
      </c>
      <c r="E3617" t="s">
        <v>208</v>
      </c>
      <c r="F3617">
        <v>3</v>
      </c>
      <c r="G3617" s="85">
        <v>12.424564634436997</v>
      </c>
      <c r="H3617" s="85">
        <v>27483.452068491439</v>
      </c>
      <c r="I3617" s="85">
        <v>6023.7970253718286</v>
      </c>
      <c r="J3617" s="85">
        <v>341469.92660242307</v>
      </c>
      <c r="K3617" t="s">
        <v>491</v>
      </c>
    </row>
    <row r="3618" spans="2:11" x14ac:dyDescent="0.25">
      <c r="B3618">
        <v>2026</v>
      </c>
      <c r="C3618" t="s">
        <v>484</v>
      </c>
      <c r="D3618">
        <v>2</v>
      </c>
      <c r="E3618" t="s">
        <v>208</v>
      </c>
      <c r="F3618">
        <v>3</v>
      </c>
      <c r="G3618" s="85">
        <v>2.3752844154070747</v>
      </c>
      <c r="H3618" s="85">
        <v>27483.452068491439</v>
      </c>
      <c r="I3618" s="85">
        <v>6023.7970253718286</v>
      </c>
      <c r="J3618" s="85">
        <v>65281.015379875047</v>
      </c>
      <c r="K3618" t="s">
        <v>491</v>
      </c>
    </row>
    <row r="3619" spans="2:11" x14ac:dyDescent="0.25">
      <c r="B3619">
        <v>2026</v>
      </c>
      <c r="C3619" t="s">
        <v>485</v>
      </c>
      <c r="D3619">
        <v>1</v>
      </c>
      <c r="E3619" t="s">
        <v>208</v>
      </c>
      <c r="F3619">
        <v>3</v>
      </c>
      <c r="G3619" s="85">
        <v>12.546524777778211</v>
      </c>
      <c r="H3619" s="85">
        <v>27483.452068491439</v>
      </c>
      <c r="I3619" s="85">
        <v>6023.7970253718286</v>
      </c>
      <c r="J3619" s="85">
        <v>344821.81235620769</v>
      </c>
      <c r="K3619" t="s">
        <v>491</v>
      </c>
    </row>
    <row r="3620" spans="2:11" x14ac:dyDescent="0.25">
      <c r="B3620">
        <v>2026</v>
      </c>
      <c r="C3620" t="s">
        <v>485</v>
      </c>
      <c r="D3620">
        <v>2</v>
      </c>
      <c r="E3620" t="s">
        <v>208</v>
      </c>
      <c r="F3620">
        <v>3</v>
      </c>
      <c r="G3620" s="85">
        <v>2.398600325163482</v>
      </c>
      <c r="H3620" s="85">
        <v>27483.452068491439</v>
      </c>
      <c r="I3620" s="85">
        <v>6023.7970253718286</v>
      </c>
      <c r="J3620" s="85">
        <v>65921.817068098535</v>
      </c>
      <c r="K3620" t="s">
        <v>491</v>
      </c>
    </row>
    <row r="3621" spans="2:11" x14ac:dyDescent="0.25">
      <c r="B3621">
        <v>2026</v>
      </c>
      <c r="C3621" t="s">
        <v>486</v>
      </c>
      <c r="D3621">
        <v>1</v>
      </c>
      <c r="E3621" t="s">
        <v>208</v>
      </c>
      <c r="F3621">
        <v>3</v>
      </c>
      <c r="G3621" s="85">
        <v>12.668484921119424</v>
      </c>
      <c r="H3621" s="85">
        <v>27483.452068491439</v>
      </c>
      <c r="I3621" s="85">
        <v>6023.7970253718286</v>
      </c>
      <c r="J3621" s="85">
        <v>348173.6981099922</v>
      </c>
      <c r="K3621" t="s">
        <v>491</v>
      </c>
    </row>
    <row r="3622" spans="2:11" x14ac:dyDescent="0.25">
      <c r="B3622">
        <v>2026</v>
      </c>
      <c r="C3622" t="s">
        <v>486</v>
      </c>
      <c r="D3622">
        <v>2</v>
      </c>
      <c r="E3622" t="s">
        <v>208</v>
      </c>
      <c r="F3622">
        <v>3</v>
      </c>
      <c r="G3622" s="85">
        <v>2.4219162349198911</v>
      </c>
      <c r="H3622" s="85">
        <v>27483.452068491439</v>
      </c>
      <c r="I3622" s="85">
        <v>6023.7970253718286</v>
      </c>
      <c r="J3622" s="85">
        <v>66562.618756322074</v>
      </c>
      <c r="K3622" t="s">
        <v>491</v>
      </c>
    </row>
    <row r="3623" spans="2:11" x14ac:dyDescent="0.25">
      <c r="B3623">
        <v>2026</v>
      </c>
      <c r="C3623" t="s">
        <v>487</v>
      </c>
      <c r="D3623">
        <v>1</v>
      </c>
      <c r="E3623" t="s">
        <v>208</v>
      </c>
      <c r="F3623">
        <v>3</v>
      </c>
      <c r="G3623" s="85">
        <v>12.790445064460638</v>
      </c>
      <c r="H3623" s="85">
        <v>27483.452068491439</v>
      </c>
      <c r="I3623" s="85">
        <v>6023.7970253718286</v>
      </c>
      <c r="J3623" s="85">
        <v>351525.58386377682</v>
      </c>
      <c r="K3623" t="s">
        <v>491</v>
      </c>
    </row>
    <row r="3624" spans="2:11" x14ac:dyDescent="0.25">
      <c r="B3624">
        <v>2026</v>
      </c>
      <c r="C3624" t="s">
        <v>487</v>
      </c>
      <c r="D3624">
        <v>2</v>
      </c>
      <c r="E3624" t="s">
        <v>208</v>
      </c>
      <c r="F3624">
        <v>3</v>
      </c>
      <c r="G3624" s="85">
        <v>2.4452321446762983</v>
      </c>
      <c r="H3624" s="85">
        <v>27483.452068491439</v>
      </c>
      <c r="I3624" s="85">
        <v>6023.7970253718286</v>
      </c>
      <c r="J3624" s="85">
        <v>67203.420444545569</v>
      </c>
      <c r="K3624" t="s">
        <v>491</v>
      </c>
    </row>
    <row r="3625" spans="2:11" x14ac:dyDescent="0.25">
      <c r="B3625">
        <v>2026</v>
      </c>
      <c r="C3625" t="s">
        <v>488</v>
      </c>
      <c r="D3625">
        <v>1</v>
      </c>
      <c r="E3625" t="s">
        <v>208</v>
      </c>
      <c r="F3625">
        <v>3</v>
      </c>
      <c r="G3625" s="85">
        <v>12.912405207801848</v>
      </c>
      <c r="H3625" s="85">
        <v>27483.452068491439</v>
      </c>
      <c r="I3625" s="85">
        <v>6023.7970253718286</v>
      </c>
      <c r="J3625" s="85">
        <v>354877.46961756132</v>
      </c>
      <c r="K3625" t="s">
        <v>491</v>
      </c>
    </row>
    <row r="3626" spans="2:11" x14ac:dyDescent="0.25">
      <c r="B3626">
        <v>2026</v>
      </c>
      <c r="C3626" t="s">
        <v>488</v>
      </c>
      <c r="D3626">
        <v>2</v>
      </c>
      <c r="E3626" t="s">
        <v>208</v>
      </c>
      <c r="F3626">
        <v>3</v>
      </c>
      <c r="G3626" s="85">
        <v>2.4685480544327074</v>
      </c>
      <c r="H3626" s="85">
        <v>27483.452068491439</v>
      </c>
      <c r="I3626" s="85">
        <v>6023.7970253718286</v>
      </c>
      <c r="J3626" s="85">
        <v>67844.222132769108</v>
      </c>
      <c r="K3626" t="s">
        <v>491</v>
      </c>
    </row>
    <row r="3627" spans="2:11" x14ac:dyDescent="0.25">
      <c r="B3627">
        <v>2026</v>
      </c>
      <c r="C3627" t="s">
        <v>489</v>
      </c>
      <c r="D3627">
        <v>1</v>
      </c>
      <c r="E3627" t="s">
        <v>208</v>
      </c>
      <c r="F3627">
        <v>3</v>
      </c>
      <c r="G3627" s="85">
        <v>13.034365351143062</v>
      </c>
      <c r="H3627" s="85">
        <v>27483.452068491439</v>
      </c>
      <c r="I3627" s="85">
        <v>6023.7970253718286</v>
      </c>
      <c r="J3627" s="85">
        <v>358229.35537134594</v>
      </c>
      <c r="K3627" t="s">
        <v>491</v>
      </c>
    </row>
    <row r="3628" spans="2:11" x14ac:dyDescent="0.25">
      <c r="B3628">
        <v>2026</v>
      </c>
      <c r="C3628" t="s">
        <v>489</v>
      </c>
      <c r="D3628">
        <v>2</v>
      </c>
      <c r="E3628" t="s">
        <v>208</v>
      </c>
      <c r="F3628">
        <v>3</v>
      </c>
      <c r="G3628" s="85">
        <v>2.4918639641891165</v>
      </c>
      <c r="H3628" s="85">
        <v>27483.452068491439</v>
      </c>
      <c r="I3628" s="85">
        <v>6023.7970253718286</v>
      </c>
      <c r="J3628" s="85">
        <v>68485.023820992647</v>
      </c>
      <c r="K3628" t="s">
        <v>491</v>
      </c>
    </row>
    <row r="3629" spans="2:11" x14ac:dyDescent="0.25">
      <c r="B3629">
        <v>2026</v>
      </c>
      <c r="C3629" t="s">
        <v>490</v>
      </c>
      <c r="D3629">
        <v>1</v>
      </c>
      <c r="E3629" t="s">
        <v>208</v>
      </c>
      <c r="F3629">
        <v>3</v>
      </c>
      <c r="G3629" s="85">
        <v>13.156325494484273</v>
      </c>
      <c r="H3629" s="85">
        <v>27483.452068491439</v>
      </c>
      <c r="I3629" s="85">
        <v>6023.7970253718286</v>
      </c>
      <c r="J3629" s="85">
        <v>361581.24112513044</v>
      </c>
      <c r="K3629" t="s">
        <v>491</v>
      </c>
    </row>
    <row r="3630" spans="2:11" x14ac:dyDescent="0.25">
      <c r="B3630">
        <v>2026</v>
      </c>
      <c r="C3630" t="s">
        <v>490</v>
      </c>
      <c r="D3630">
        <v>2</v>
      </c>
      <c r="E3630" t="s">
        <v>208</v>
      </c>
      <c r="F3630">
        <v>3</v>
      </c>
      <c r="G3630" s="85">
        <v>2.5151798739455238</v>
      </c>
      <c r="H3630" s="85">
        <v>27483.452068491439</v>
      </c>
      <c r="I3630" s="85">
        <v>6023.7970253718286</v>
      </c>
      <c r="J3630" s="85">
        <v>69125.825509216142</v>
      </c>
      <c r="K3630" t="s">
        <v>491</v>
      </c>
    </row>
    <row r="3631" spans="2:11" x14ac:dyDescent="0.25">
      <c r="B3631">
        <v>2026</v>
      </c>
      <c r="C3631" t="s">
        <v>479</v>
      </c>
      <c r="D3631">
        <v>1</v>
      </c>
      <c r="E3631" t="s">
        <v>208</v>
      </c>
      <c r="F3631">
        <v>15</v>
      </c>
      <c r="G3631" s="85">
        <v>7.6074590690820498</v>
      </c>
      <c r="H3631" s="85">
        <v>27483.452068491439</v>
      </c>
      <c r="I3631" s="85">
        <v>6023.7970253718286</v>
      </c>
      <c r="J3631" s="85">
        <v>209079.23668812701</v>
      </c>
      <c r="K3631" t="s">
        <v>491</v>
      </c>
    </row>
    <row r="3632" spans="2:11" x14ac:dyDescent="0.25">
      <c r="B3632">
        <v>2026</v>
      </c>
      <c r="C3632" t="s">
        <v>479</v>
      </c>
      <c r="D3632">
        <v>2</v>
      </c>
      <c r="E3632" t="s">
        <v>208</v>
      </c>
      <c r="F3632">
        <v>15</v>
      </c>
      <c r="G3632" s="85">
        <v>1.7726118219220313</v>
      </c>
      <c r="H3632" s="85">
        <v>27483.452068491439</v>
      </c>
      <c r="I3632" s="85">
        <v>6023.7970253718286</v>
      </c>
      <c r="J3632" s="85">
        <v>48717.492043835431</v>
      </c>
      <c r="K3632" t="s">
        <v>491</v>
      </c>
    </row>
    <row r="3633" spans="2:11" x14ac:dyDescent="0.25">
      <c r="B3633">
        <v>2026</v>
      </c>
      <c r="C3633" t="s">
        <v>480</v>
      </c>
      <c r="D3633">
        <v>1</v>
      </c>
      <c r="E3633" t="s">
        <v>208</v>
      </c>
      <c r="F3633">
        <v>15</v>
      </c>
      <c r="G3633" s="85">
        <v>7.236193795705133</v>
      </c>
      <c r="H3633" s="85">
        <v>27483.452068491439</v>
      </c>
      <c r="I3633" s="85">
        <v>6023.7970253718286</v>
      </c>
      <c r="J3633" s="85">
        <v>198875.58534257716</v>
      </c>
      <c r="K3633" t="s">
        <v>491</v>
      </c>
    </row>
    <row r="3634" spans="2:11" x14ac:dyDescent="0.25">
      <c r="B3634">
        <v>2026</v>
      </c>
      <c r="C3634" t="s">
        <v>480</v>
      </c>
      <c r="D3634">
        <v>2</v>
      </c>
      <c r="E3634" t="s">
        <v>208</v>
      </c>
      <c r="F3634">
        <v>15</v>
      </c>
      <c r="G3634" s="85">
        <v>1.686103408707992</v>
      </c>
      <c r="H3634" s="85">
        <v>27483.452068491439</v>
      </c>
      <c r="I3634" s="85">
        <v>6023.7970253718286</v>
      </c>
      <c r="J3634" s="85">
        <v>46339.94221574613</v>
      </c>
      <c r="K3634" t="s">
        <v>491</v>
      </c>
    </row>
    <row r="3635" spans="2:11" x14ac:dyDescent="0.25">
      <c r="B3635">
        <v>2026</v>
      </c>
      <c r="C3635" t="s">
        <v>481</v>
      </c>
      <c r="D3635">
        <v>1</v>
      </c>
      <c r="E3635" t="s">
        <v>208</v>
      </c>
      <c r="F3635">
        <v>15</v>
      </c>
      <c r="G3635" s="85">
        <v>10.930598582549216</v>
      </c>
      <c r="H3635" s="85">
        <v>27483.452068491439</v>
      </c>
      <c r="I3635" s="85">
        <v>6023.7970253718286</v>
      </c>
      <c r="J3635" s="85">
        <v>300410.58222341182</v>
      </c>
      <c r="K3635" t="s">
        <v>491</v>
      </c>
    </row>
    <row r="3636" spans="2:11" x14ac:dyDescent="0.25">
      <c r="B3636">
        <v>2026</v>
      </c>
      <c r="C3636" t="s">
        <v>481</v>
      </c>
      <c r="D3636">
        <v>2</v>
      </c>
      <c r="E3636" t="s">
        <v>208</v>
      </c>
      <c r="F3636">
        <v>15</v>
      </c>
      <c r="G3636" s="85">
        <v>2.5469355920503016</v>
      </c>
      <c r="H3636" s="85">
        <v>27483.452068491439</v>
      </c>
      <c r="I3636" s="85">
        <v>6023.7970253718286</v>
      </c>
      <c r="J3636" s="85">
        <v>69998.582265649326</v>
      </c>
      <c r="K3636" t="s">
        <v>491</v>
      </c>
    </row>
    <row r="3637" spans="2:11" x14ac:dyDescent="0.25">
      <c r="B3637">
        <v>2026</v>
      </c>
      <c r="C3637" t="s">
        <v>482</v>
      </c>
      <c r="D3637">
        <v>1</v>
      </c>
      <c r="E3637" t="s">
        <v>208</v>
      </c>
      <c r="F3637">
        <v>15</v>
      </c>
      <c r="G3637" s="85">
        <v>9.1599204890292345</v>
      </c>
      <c r="H3637" s="85">
        <v>27483.452068491439</v>
      </c>
      <c r="I3637" s="85">
        <v>6023.7970253718286</v>
      </c>
      <c r="J3637" s="85">
        <v>251746.23571142764</v>
      </c>
      <c r="K3637" t="s">
        <v>491</v>
      </c>
    </row>
    <row r="3638" spans="2:11" x14ac:dyDescent="0.25">
      <c r="B3638">
        <v>2026</v>
      </c>
      <c r="C3638" t="s">
        <v>482</v>
      </c>
      <c r="D3638">
        <v>2</v>
      </c>
      <c r="E3638" t="s">
        <v>208</v>
      </c>
      <c r="F3638">
        <v>15</v>
      </c>
      <c r="G3638" s="85">
        <v>2.1343504052106947</v>
      </c>
      <c r="H3638" s="85">
        <v>27483.452068491439</v>
      </c>
      <c r="I3638" s="85">
        <v>6023.7970253718286</v>
      </c>
      <c r="J3638" s="85">
        <v>58659.317058973407</v>
      </c>
      <c r="K3638" t="s">
        <v>491</v>
      </c>
    </row>
    <row r="3639" spans="2:11" x14ac:dyDescent="0.25">
      <c r="B3639">
        <v>2026</v>
      </c>
      <c r="C3639" t="s">
        <v>483</v>
      </c>
      <c r="D3639">
        <v>1</v>
      </c>
      <c r="E3639" t="s">
        <v>208</v>
      </c>
      <c r="F3639">
        <v>15</v>
      </c>
      <c r="G3639" s="85">
        <v>9.5545107496667594</v>
      </c>
      <c r="H3639" s="85">
        <v>27483.452068491439</v>
      </c>
      <c r="I3639" s="85">
        <v>6023.7970253718286</v>
      </c>
      <c r="J3639" s="85">
        <v>262590.93822635256</v>
      </c>
      <c r="K3639" t="s">
        <v>491</v>
      </c>
    </row>
    <row r="3640" spans="2:11" x14ac:dyDescent="0.25">
      <c r="B3640">
        <v>2026</v>
      </c>
      <c r="C3640" t="s">
        <v>483</v>
      </c>
      <c r="D3640">
        <v>2</v>
      </c>
      <c r="E3640" t="s">
        <v>208</v>
      </c>
      <c r="F3640">
        <v>15</v>
      </c>
      <c r="G3640" s="85">
        <v>2.2262937669126437</v>
      </c>
      <c r="H3640" s="85">
        <v>27483.452068491439</v>
      </c>
      <c r="I3640" s="85">
        <v>6023.7970253718286</v>
      </c>
      <c r="J3640" s="85">
        <v>61186.238033324895</v>
      </c>
      <c r="K3640" t="s">
        <v>491</v>
      </c>
    </row>
    <row r="3641" spans="2:11" x14ac:dyDescent="0.25">
      <c r="B3641">
        <v>2026</v>
      </c>
      <c r="C3641" t="s">
        <v>484</v>
      </c>
      <c r="D3641">
        <v>1</v>
      </c>
      <c r="E3641" t="s">
        <v>208</v>
      </c>
      <c r="F3641">
        <v>15</v>
      </c>
      <c r="G3641" s="85">
        <v>10.20462599985048</v>
      </c>
      <c r="H3641" s="85">
        <v>27483.452068491439</v>
      </c>
      <c r="I3641" s="85">
        <v>6023.7970253718286</v>
      </c>
      <c r="J3641" s="85">
        <v>280458.34954377217</v>
      </c>
      <c r="K3641" t="s">
        <v>491</v>
      </c>
    </row>
    <row r="3642" spans="2:11" x14ac:dyDescent="0.25">
      <c r="B3642">
        <v>2026</v>
      </c>
      <c r="C3642" t="s">
        <v>484</v>
      </c>
      <c r="D3642">
        <v>2</v>
      </c>
      <c r="E3642" t="s">
        <v>208</v>
      </c>
      <c r="F3642">
        <v>15</v>
      </c>
      <c r="G3642" s="85">
        <v>2.3777769320039948</v>
      </c>
      <c r="H3642" s="85">
        <v>27483.452068491439</v>
      </c>
      <c r="I3642" s="85">
        <v>6023.7970253718286</v>
      </c>
      <c r="J3642" s="85">
        <v>65349.518340296418</v>
      </c>
      <c r="K3642" t="s">
        <v>491</v>
      </c>
    </row>
    <row r="3643" spans="2:11" x14ac:dyDescent="0.25">
      <c r="B3643">
        <v>2026</v>
      </c>
      <c r="C3643" t="s">
        <v>485</v>
      </c>
      <c r="D3643">
        <v>1</v>
      </c>
      <c r="E3643" t="s">
        <v>208</v>
      </c>
      <c r="F3643">
        <v>15</v>
      </c>
      <c r="G3643" s="85">
        <v>8.3052474144259953</v>
      </c>
      <c r="H3643" s="85">
        <v>27483.452068491439</v>
      </c>
      <c r="I3643" s="85">
        <v>6023.7970253718286</v>
      </c>
      <c r="J3643" s="85">
        <v>228256.86923133928</v>
      </c>
      <c r="K3643" t="s">
        <v>491</v>
      </c>
    </row>
    <row r="3644" spans="2:11" x14ac:dyDescent="0.25">
      <c r="B3644">
        <v>2026</v>
      </c>
      <c r="C3644" t="s">
        <v>485</v>
      </c>
      <c r="D3644">
        <v>2</v>
      </c>
      <c r="E3644" t="s">
        <v>208</v>
      </c>
      <c r="F3644">
        <v>15</v>
      </c>
      <c r="G3644" s="85">
        <v>1.9352032810312991</v>
      </c>
      <c r="H3644" s="85">
        <v>27483.452068491439</v>
      </c>
      <c r="I3644" s="85">
        <v>6023.7970253718286</v>
      </c>
      <c r="J3644" s="85">
        <v>53186.066617011078</v>
      </c>
      <c r="K3644" t="s">
        <v>491</v>
      </c>
    </row>
    <row r="3645" spans="2:11" x14ac:dyDescent="0.25">
      <c r="B3645">
        <v>2026</v>
      </c>
      <c r="C3645" t="s">
        <v>486</v>
      </c>
      <c r="D3645">
        <v>1</v>
      </c>
      <c r="E3645" t="s">
        <v>208</v>
      </c>
      <c r="F3645">
        <v>15</v>
      </c>
      <c r="G3645" s="85">
        <v>7.9339821410490794</v>
      </c>
      <c r="H3645" s="85">
        <v>27483.452068491439</v>
      </c>
      <c r="I3645" s="85">
        <v>6023.7970253718286</v>
      </c>
      <c r="J3645" s="85">
        <v>218053.21788578946</v>
      </c>
      <c r="K3645" t="s">
        <v>491</v>
      </c>
    </row>
    <row r="3646" spans="2:11" x14ac:dyDescent="0.25">
      <c r="B3646">
        <v>2026</v>
      </c>
      <c r="C3646" t="s">
        <v>486</v>
      </c>
      <c r="D3646">
        <v>2</v>
      </c>
      <c r="E3646" t="s">
        <v>208</v>
      </c>
      <c r="F3646">
        <v>15</v>
      </c>
      <c r="G3646" s="85">
        <v>1.8486948678172608</v>
      </c>
      <c r="H3646" s="85">
        <v>27483.452068491439</v>
      </c>
      <c r="I3646" s="85">
        <v>6023.7970253718286</v>
      </c>
      <c r="J3646" s="85">
        <v>50808.516788921799</v>
      </c>
      <c r="K3646" t="s">
        <v>491</v>
      </c>
    </row>
    <row r="3647" spans="2:11" x14ac:dyDescent="0.25">
      <c r="B3647">
        <v>2026</v>
      </c>
      <c r="C3647" t="s">
        <v>487</v>
      </c>
      <c r="D3647">
        <v>1</v>
      </c>
      <c r="E3647" t="s">
        <v>208</v>
      </c>
      <c r="F3647">
        <v>15</v>
      </c>
      <c r="G3647" s="85">
        <v>11.62838692789316</v>
      </c>
      <c r="H3647" s="85">
        <v>27483.452068491439</v>
      </c>
      <c r="I3647" s="85">
        <v>6023.7970253718286</v>
      </c>
      <c r="J3647" s="85">
        <v>319588.21476662409</v>
      </c>
      <c r="K3647" t="s">
        <v>491</v>
      </c>
    </row>
    <row r="3648" spans="2:11" x14ac:dyDescent="0.25">
      <c r="B3648">
        <v>2026</v>
      </c>
      <c r="C3648" t="s">
        <v>487</v>
      </c>
      <c r="D3648">
        <v>2</v>
      </c>
      <c r="E3648" t="s">
        <v>208</v>
      </c>
      <c r="F3648">
        <v>15</v>
      </c>
      <c r="G3648" s="85">
        <v>2.7095270511595704</v>
      </c>
      <c r="H3648" s="85">
        <v>27483.452068491439</v>
      </c>
      <c r="I3648" s="85">
        <v>6023.7970253718286</v>
      </c>
      <c r="J3648" s="85">
        <v>74467.156838825002</v>
      </c>
      <c r="K3648" t="s">
        <v>491</v>
      </c>
    </row>
    <row r="3649" spans="2:11" x14ac:dyDescent="0.25">
      <c r="B3649">
        <v>2026</v>
      </c>
      <c r="C3649" t="s">
        <v>488</v>
      </c>
      <c r="D3649">
        <v>1</v>
      </c>
      <c r="E3649" t="s">
        <v>208</v>
      </c>
      <c r="F3649">
        <v>15</v>
      </c>
      <c r="G3649" s="85">
        <v>9.8577088343731791</v>
      </c>
      <c r="H3649" s="85">
        <v>27483.452068491439</v>
      </c>
      <c r="I3649" s="85">
        <v>6023.7970253718286</v>
      </c>
      <c r="J3649" s="85">
        <v>270923.86825463991</v>
      </c>
      <c r="K3649" t="s">
        <v>491</v>
      </c>
    </row>
    <row r="3650" spans="2:11" x14ac:dyDescent="0.25">
      <c r="B3650">
        <v>2026</v>
      </c>
      <c r="C3650" t="s">
        <v>488</v>
      </c>
      <c r="D3650">
        <v>2</v>
      </c>
      <c r="E3650" t="s">
        <v>208</v>
      </c>
      <c r="F3650">
        <v>15</v>
      </c>
      <c r="G3650" s="85">
        <v>2.2969418643199635</v>
      </c>
      <c r="H3650" s="85">
        <v>27483.452068491439</v>
      </c>
      <c r="I3650" s="85">
        <v>6023.7970253718286</v>
      </c>
      <c r="J3650" s="85">
        <v>63127.891632149083</v>
      </c>
      <c r="K3650" t="s">
        <v>491</v>
      </c>
    </row>
    <row r="3651" spans="2:11" x14ac:dyDescent="0.25">
      <c r="B3651">
        <v>2026</v>
      </c>
      <c r="C3651" t="s">
        <v>489</v>
      </c>
      <c r="D3651">
        <v>1</v>
      </c>
      <c r="E3651" t="s">
        <v>208</v>
      </c>
      <c r="F3651">
        <v>15</v>
      </c>
      <c r="G3651" s="85">
        <v>10.252299095010706</v>
      </c>
      <c r="H3651" s="85">
        <v>27483.452068491439</v>
      </c>
      <c r="I3651" s="85">
        <v>6023.7970253718286</v>
      </c>
      <c r="J3651" s="85">
        <v>281768.57076956489</v>
      </c>
      <c r="K3651" t="s">
        <v>491</v>
      </c>
    </row>
    <row r="3652" spans="2:11" x14ac:dyDescent="0.25">
      <c r="B3652">
        <v>2026</v>
      </c>
      <c r="C3652" t="s">
        <v>489</v>
      </c>
      <c r="D3652">
        <v>2</v>
      </c>
      <c r="E3652" t="s">
        <v>208</v>
      </c>
      <c r="F3652">
        <v>15</v>
      </c>
      <c r="G3652" s="85">
        <v>2.3888852260219124</v>
      </c>
      <c r="H3652" s="85">
        <v>27483.452068491439</v>
      </c>
      <c r="I3652" s="85">
        <v>6023.7970253718286</v>
      </c>
      <c r="J3652" s="85">
        <v>65654.812606500564</v>
      </c>
      <c r="K3652" t="s">
        <v>491</v>
      </c>
    </row>
    <row r="3653" spans="2:11" x14ac:dyDescent="0.25">
      <c r="B3653">
        <v>2026</v>
      </c>
      <c r="C3653" t="s">
        <v>490</v>
      </c>
      <c r="D3653">
        <v>1</v>
      </c>
      <c r="E3653" t="s">
        <v>208</v>
      </c>
      <c r="F3653">
        <v>15</v>
      </c>
      <c r="G3653" s="85">
        <v>10.902414345194426</v>
      </c>
      <c r="H3653" s="85">
        <v>27483.452068491439</v>
      </c>
      <c r="I3653" s="85">
        <v>6023.7970253718286</v>
      </c>
      <c r="J3653" s="85">
        <v>299635.9820869845</v>
      </c>
      <c r="K3653" t="s">
        <v>491</v>
      </c>
    </row>
    <row r="3654" spans="2:11" x14ac:dyDescent="0.25">
      <c r="B3654">
        <v>2026</v>
      </c>
      <c r="C3654" t="s">
        <v>490</v>
      </c>
      <c r="D3654">
        <v>2</v>
      </c>
      <c r="E3654" t="s">
        <v>208</v>
      </c>
      <c r="F3654">
        <v>15</v>
      </c>
      <c r="G3654" s="85">
        <v>2.5403683911132635</v>
      </c>
      <c r="H3654" s="85">
        <v>27483.452068491439</v>
      </c>
      <c r="I3654" s="85">
        <v>6023.7970253718286</v>
      </c>
      <c r="J3654" s="85">
        <v>69818.092913472094</v>
      </c>
      <c r="K3654" t="s">
        <v>491</v>
      </c>
    </row>
    <row r="3655" spans="2:11" x14ac:dyDescent="0.25">
      <c r="B3655">
        <v>2026</v>
      </c>
      <c r="C3655" t="s">
        <v>479</v>
      </c>
      <c r="D3655">
        <v>1</v>
      </c>
      <c r="E3655" t="s">
        <v>208</v>
      </c>
      <c r="F3655">
        <v>32</v>
      </c>
      <c r="G3655" s="85">
        <v>2.9786757067536485</v>
      </c>
      <c r="H3655" s="85">
        <v>27483.452068491439</v>
      </c>
      <c r="I3655" s="85">
        <v>6023.7970253718286</v>
      </c>
      <c r="J3655" s="85">
        <v>81864.291014143761</v>
      </c>
      <c r="K3655" t="s">
        <v>492</v>
      </c>
    </row>
    <row r="3656" spans="2:11" x14ac:dyDescent="0.25">
      <c r="B3656">
        <v>2026</v>
      </c>
      <c r="C3656" t="s">
        <v>479</v>
      </c>
      <c r="D3656">
        <v>2</v>
      </c>
      <c r="E3656" t="s">
        <v>208</v>
      </c>
      <c r="F3656">
        <v>32</v>
      </c>
      <c r="G3656" s="85">
        <v>0</v>
      </c>
      <c r="H3656" s="85">
        <v>27483.452068491439</v>
      </c>
      <c r="I3656" s="85">
        <v>6023.7970253718286</v>
      </c>
      <c r="J3656" s="85">
        <v>0</v>
      </c>
      <c r="K3656" t="s">
        <v>492</v>
      </c>
    </row>
    <row r="3657" spans="2:11" x14ac:dyDescent="0.25">
      <c r="B3657">
        <v>2026</v>
      </c>
      <c r="C3657" t="s">
        <v>480</v>
      </c>
      <c r="D3657">
        <v>1</v>
      </c>
      <c r="E3657" t="s">
        <v>208</v>
      </c>
      <c r="F3657">
        <v>32</v>
      </c>
      <c r="G3657" s="85">
        <v>2.9849347485586644</v>
      </c>
      <c r="H3657" s="85">
        <v>27483.452068491439</v>
      </c>
      <c r="I3657" s="85">
        <v>6023.7970253718286</v>
      </c>
      <c r="J3657" s="85">
        <v>82036.311089586598</v>
      </c>
      <c r="K3657" t="s">
        <v>492</v>
      </c>
    </row>
    <row r="3658" spans="2:11" x14ac:dyDescent="0.25">
      <c r="B3658">
        <v>2026</v>
      </c>
      <c r="C3658" t="s">
        <v>480</v>
      </c>
      <c r="D3658">
        <v>2</v>
      </c>
      <c r="E3658" t="s">
        <v>208</v>
      </c>
      <c r="F3658">
        <v>32</v>
      </c>
      <c r="G3658" s="85">
        <v>0</v>
      </c>
      <c r="H3658" s="85">
        <v>27483.452068491439</v>
      </c>
      <c r="I3658" s="85">
        <v>6023.7970253718286</v>
      </c>
      <c r="J3658" s="85">
        <v>0</v>
      </c>
      <c r="K3658" t="s">
        <v>492</v>
      </c>
    </row>
    <row r="3659" spans="2:11" x14ac:dyDescent="0.25">
      <c r="B3659">
        <v>2026</v>
      </c>
      <c r="C3659" t="s">
        <v>481</v>
      </c>
      <c r="D3659">
        <v>1</v>
      </c>
      <c r="E3659" t="s">
        <v>208</v>
      </c>
      <c r="F3659">
        <v>32</v>
      </c>
      <c r="G3659" s="85">
        <v>2.9911937903636745</v>
      </c>
      <c r="H3659" s="85">
        <v>27483.452068491439</v>
      </c>
      <c r="I3659" s="85">
        <v>6023.7970253718286</v>
      </c>
      <c r="J3659" s="85">
        <v>82208.331165029274</v>
      </c>
      <c r="K3659" t="s">
        <v>492</v>
      </c>
    </row>
    <row r="3660" spans="2:11" x14ac:dyDescent="0.25">
      <c r="B3660">
        <v>2026</v>
      </c>
      <c r="C3660" t="s">
        <v>481</v>
      </c>
      <c r="D3660">
        <v>2</v>
      </c>
      <c r="E3660" t="s">
        <v>208</v>
      </c>
      <c r="F3660">
        <v>32</v>
      </c>
      <c r="G3660" s="85">
        <v>0</v>
      </c>
      <c r="H3660" s="85">
        <v>27483.452068491439</v>
      </c>
      <c r="I3660" s="85">
        <v>6023.7970253718286</v>
      </c>
      <c r="J3660" s="85">
        <v>0</v>
      </c>
      <c r="K3660" t="s">
        <v>492</v>
      </c>
    </row>
    <row r="3661" spans="2:11" x14ac:dyDescent="0.25">
      <c r="B3661">
        <v>2026</v>
      </c>
      <c r="C3661" t="s">
        <v>482</v>
      </c>
      <c r="D3661">
        <v>1</v>
      </c>
      <c r="E3661" t="s">
        <v>208</v>
      </c>
      <c r="F3661">
        <v>32</v>
      </c>
      <c r="G3661" s="85">
        <v>2.9974528321686917</v>
      </c>
      <c r="H3661" s="85">
        <v>27483.452068491439</v>
      </c>
      <c r="I3661" s="85">
        <v>6023.7970253718286</v>
      </c>
      <c r="J3661" s="85">
        <v>82380.351240472155</v>
      </c>
      <c r="K3661" t="s">
        <v>492</v>
      </c>
    </row>
    <row r="3662" spans="2:11" x14ac:dyDescent="0.25">
      <c r="B3662">
        <v>2026</v>
      </c>
      <c r="C3662" t="s">
        <v>482</v>
      </c>
      <c r="D3662">
        <v>2</v>
      </c>
      <c r="E3662" t="s">
        <v>208</v>
      </c>
      <c r="F3662">
        <v>32</v>
      </c>
      <c r="G3662" s="85">
        <v>0</v>
      </c>
      <c r="H3662" s="85">
        <v>27483.452068491439</v>
      </c>
      <c r="I3662" s="85">
        <v>6023.7970253718286</v>
      </c>
      <c r="J3662" s="85">
        <v>0</v>
      </c>
      <c r="K3662" t="s">
        <v>492</v>
      </c>
    </row>
    <row r="3663" spans="2:11" x14ac:dyDescent="0.25">
      <c r="B3663">
        <v>2026</v>
      </c>
      <c r="C3663" t="s">
        <v>483</v>
      </c>
      <c r="D3663">
        <v>1</v>
      </c>
      <c r="E3663" t="s">
        <v>208</v>
      </c>
      <c r="F3663">
        <v>32</v>
      </c>
      <c r="G3663" s="85">
        <v>3.0037118739737014</v>
      </c>
      <c r="H3663" s="85">
        <v>27483.452068491439</v>
      </c>
      <c r="I3663" s="85">
        <v>6023.7970253718286</v>
      </c>
      <c r="J3663" s="85">
        <v>82552.371315914817</v>
      </c>
      <c r="K3663" t="s">
        <v>492</v>
      </c>
    </row>
    <row r="3664" spans="2:11" x14ac:dyDescent="0.25">
      <c r="B3664">
        <v>2026</v>
      </c>
      <c r="C3664" t="s">
        <v>483</v>
      </c>
      <c r="D3664">
        <v>2</v>
      </c>
      <c r="E3664" t="s">
        <v>208</v>
      </c>
      <c r="F3664">
        <v>32</v>
      </c>
      <c r="G3664" s="85">
        <v>0</v>
      </c>
      <c r="H3664" s="85">
        <v>27483.452068491439</v>
      </c>
      <c r="I3664" s="85">
        <v>6023.7970253718286</v>
      </c>
      <c r="J3664" s="85">
        <v>0</v>
      </c>
      <c r="K3664" t="s">
        <v>492</v>
      </c>
    </row>
    <row r="3665" spans="2:11" x14ac:dyDescent="0.25">
      <c r="B3665">
        <v>2026</v>
      </c>
      <c r="C3665" t="s">
        <v>484</v>
      </c>
      <c r="D3665">
        <v>1</v>
      </c>
      <c r="E3665" t="s">
        <v>208</v>
      </c>
      <c r="F3665">
        <v>32</v>
      </c>
      <c r="G3665" s="85">
        <v>3.0099709157787178</v>
      </c>
      <c r="H3665" s="85">
        <v>27483.452068491439</v>
      </c>
      <c r="I3665" s="85">
        <v>6023.7970253718286</v>
      </c>
      <c r="J3665" s="85">
        <v>82724.391391357669</v>
      </c>
      <c r="K3665" t="s">
        <v>492</v>
      </c>
    </row>
    <row r="3666" spans="2:11" x14ac:dyDescent="0.25">
      <c r="B3666">
        <v>2026</v>
      </c>
      <c r="C3666" t="s">
        <v>484</v>
      </c>
      <c r="D3666">
        <v>2</v>
      </c>
      <c r="E3666" t="s">
        <v>208</v>
      </c>
      <c r="F3666">
        <v>32</v>
      </c>
      <c r="G3666" s="85">
        <v>0</v>
      </c>
      <c r="H3666" s="85">
        <v>27483.452068491439</v>
      </c>
      <c r="I3666" s="85">
        <v>6023.7970253718286</v>
      </c>
      <c r="J3666" s="85">
        <v>0</v>
      </c>
      <c r="K3666" t="s">
        <v>492</v>
      </c>
    </row>
    <row r="3667" spans="2:11" x14ac:dyDescent="0.25">
      <c r="B3667">
        <v>2026</v>
      </c>
      <c r="C3667" t="s">
        <v>485</v>
      </c>
      <c r="D3667">
        <v>1</v>
      </c>
      <c r="E3667" t="s">
        <v>208</v>
      </c>
      <c r="F3667">
        <v>32</v>
      </c>
      <c r="G3667" s="85">
        <v>3.0162299575837275</v>
      </c>
      <c r="H3667" s="85">
        <v>27483.452068491439</v>
      </c>
      <c r="I3667" s="85">
        <v>6023.7970253718286</v>
      </c>
      <c r="J3667" s="85">
        <v>82896.411466800346</v>
      </c>
      <c r="K3667" t="s">
        <v>492</v>
      </c>
    </row>
    <row r="3668" spans="2:11" x14ac:dyDescent="0.25">
      <c r="B3668">
        <v>2026</v>
      </c>
      <c r="C3668" t="s">
        <v>485</v>
      </c>
      <c r="D3668">
        <v>2</v>
      </c>
      <c r="E3668" t="s">
        <v>208</v>
      </c>
      <c r="F3668">
        <v>32</v>
      </c>
      <c r="G3668" s="85">
        <v>0</v>
      </c>
      <c r="H3668" s="85">
        <v>27483.452068491439</v>
      </c>
      <c r="I3668" s="85">
        <v>6023.7970253718286</v>
      </c>
      <c r="J3668" s="85">
        <v>0</v>
      </c>
      <c r="K3668" t="s">
        <v>492</v>
      </c>
    </row>
    <row r="3669" spans="2:11" x14ac:dyDescent="0.25">
      <c r="B3669">
        <v>2026</v>
      </c>
      <c r="C3669" t="s">
        <v>486</v>
      </c>
      <c r="D3669">
        <v>1</v>
      </c>
      <c r="E3669" t="s">
        <v>208</v>
      </c>
      <c r="F3669">
        <v>32</v>
      </c>
      <c r="G3669" s="85">
        <v>3.0224889993887447</v>
      </c>
      <c r="H3669" s="85">
        <v>27483.452068491439</v>
      </c>
      <c r="I3669" s="85">
        <v>6023.7970253718286</v>
      </c>
      <c r="J3669" s="85">
        <v>83068.431542243212</v>
      </c>
      <c r="K3669" t="s">
        <v>492</v>
      </c>
    </row>
    <row r="3670" spans="2:11" x14ac:dyDescent="0.25">
      <c r="B3670">
        <v>2026</v>
      </c>
      <c r="C3670" t="s">
        <v>486</v>
      </c>
      <c r="D3670">
        <v>2</v>
      </c>
      <c r="E3670" t="s">
        <v>208</v>
      </c>
      <c r="F3670">
        <v>32</v>
      </c>
      <c r="G3670" s="85">
        <v>0</v>
      </c>
      <c r="H3670" s="85">
        <v>27483.452068491439</v>
      </c>
      <c r="I3670" s="85">
        <v>6023.7970253718286</v>
      </c>
      <c r="J3670" s="85">
        <v>0</v>
      </c>
      <c r="K3670" t="s">
        <v>492</v>
      </c>
    </row>
    <row r="3671" spans="2:11" x14ac:dyDescent="0.25">
      <c r="B3671">
        <v>2026</v>
      </c>
      <c r="C3671" t="s">
        <v>487</v>
      </c>
      <c r="D3671">
        <v>1</v>
      </c>
      <c r="E3671" t="s">
        <v>208</v>
      </c>
      <c r="F3671">
        <v>32</v>
      </c>
      <c r="G3671" s="85">
        <v>3.028748041193754</v>
      </c>
      <c r="H3671" s="85">
        <v>27483.452068491439</v>
      </c>
      <c r="I3671" s="85">
        <v>6023.7970253718286</v>
      </c>
      <c r="J3671" s="85">
        <v>83240.451617685874</v>
      </c>
      <c r="K3671" t="s">
        <v>492</v>
      </c>
    </row>
    <row r="3672" spans="2:11" x14ac:dyDescent="0.25">
      <c r="B3672">
        <v>2026</v>
      </c>
      <c r="C3672" t="s">
        <v>487</v>
      </c>
      <c r="D3672">
        <v>2</v>
      </c>
      <c r="E3672" t="s">
        <v>208</v>
      </c>
      <c r="F3672">
        <v>32</v>
      </c>
      <c r="G3672" s="85">
        <v>0</v>
      </c>
      <c r="H3672" s="85">
        <v>27483.452068491439</v>
      </c>
      <c r="I3672" s="85">
        <v>6023.7970253718286</v>
      </c>
      <c r="J3672" s="85">
        <v>0</v>
      </c>
      <c r="K3672" t="s">
        <v>492</v>
      </c>
    </row>
    <row r="3673" spans="2:11" x14ac:dyDescent="0.25">
      <c r="B3673">
        <v>2026</v>
      </c>
      <c r="C3673" t="s">
        <v>488</v>
      </c>
      <c r="D3673">
        <v>1</v>
      </c>
      <c r="E3673" t="s">
        <v>208</v>
      </c>
      <c r="F3673">
        <v>32</v>
      </c>
      <c r="G3673" s="85">
        <v>3.0350070829987708</v>
      </c>
      <c r="H3673" s="85">
        <v>27483.452068491439</v>
      </c>
      <c r="I3673" s="85">
        <v>6023.7970253718286</v>
      </c>
      <c r="J3673" s="85">
        <v>83412.47169312874</v>
      </c>
      <c r="K3673" t="s">
        <v>492</v>
      </c>
    </row>
    <row r="3674" spans="2:11" x14ac:dyDescent="0.25">
      <c r="B3674">
        <v>2026</v>
      </c>
      <c r="C3674" t="s">
        <v>488</v>
      </c>
      <c r="D3674">
        <v>2</v>
      </c>
      <c r="E3674" t="s">
        <v>208</v>
      </c>
      <c r="F3674">
        <v>32</v>
      </c>
      <c r="G3674" s="85">
        <v>0</v>
      </c>
      <c r="H3674" s="85">
        <v>27483.452068491439</v>
      </c>
      <c r="I3674" s="85">
        <v>6023.7970253718286</v>
      </c>
      <c r="J3674" s="85">
        <v>0</v>
      </c>
      <c r="K3674" t="s">
        <v>492</v>
      </c>
    </row>
    <row r="3675" spans="2:11" x14ac:dyDescent="0.25">
      <c r="B3675">
        <v>2026</v>
      </c>
      <c r="C3675" t="s">
        <v>489</v>
      </c>
      <c r="D3675">
        <v>1</v>
      </c>
      <c r="E3675" t="s">
        <v>208</v>
      </c>
      <c r="F3675">
        <v>32</v>
      </c>
      <c r="G3675" s="85">
        <v>3.0412661248037809</v>
      </c>
      <c r="H3675" s="85">
        <v>27483.452068491439</v>
      </c>
      <c r="I3675" s="85">
        <v>6023.7970253718286</v>
      </c>
      <c r="J3675" s="85">
        <v>83584.491768571417</v>
      </c>
      <c r="K3675" t="s">
        <v>492</v>
      </c>
    </row>
    <row r="3676" spans="2:11" x14ac:dyDescent="0.25">
      <c r="B3676">
        <v>2026</v>
      </c>
      <c r="C3676" t="s">
        <v>489</v>
      </c>
      <c r="D3676">
        <v>2</v>
      </c>
      <c r="E3676" t="s">
        <v>208</v>
      </c>
      <c r="F3676">
        <v>32</v>
      </c>
      <c r="G3676" s="85">
        <v>0</v>
      </c>
      <c r="H3676" s="85">
        <v>27483.452068491439</v>
      </c>
      <c r="I3676" s="85">
        <v>6023.7970253718286</v>
      </c>
      <c r="J3676" s="85">
        <v>0</v>
      </c>
      <c r="K3676" t="s">
        <v>492</v>
      </c>
    </row>
    <row r="3677" spans="2:11" x14ac:dyDescent="0.25">
      <c r="B3677">
        <v>2026</v>
      </c>
      <c r="C3677" t="s">
        <v>490</v>
      </c>
      <c r="D3677">
        <v>1</v>
      </c>
      <c r="E3677" t="s">
        <v>208</v>
      </c>
      <c r="F3677">
        <v>32</v>
      </c>
      <c r="G3677" s="85">
        <v>3.0475251666087977</v>
      </c>
      <c r="H3677" s="85">
        <v>27483.452068491439</v>
      </c>
      <c r="I3677" s="85">
        <v>6023.7970253718286</v>
      </c>
      <c r="J3677" s="85">
        <v>83756.511844014283</v>
      </c>
      <c r="K3677" t="s">
        <v>492</v>
      </c>
    </row>
    <row r="3678" spans="2:11" x14ac:dyDescent="0.25">
      <c r="B3678">
        <v>2026</v>
      </c>
      <c r="C3678" t="s">
        <v>490</v>
      </c>
      <c r="D3678">
        <v>2</v>
      </c>
      <c r="E3678" t="s">
        <v>208</v>
      </c>
      <c r="F3678">
        <v>32</v>
      </c>
      <c r="G3678" s="85">
        <v>0</v>
      </c>
      <c r="H3678" s="85">
        <v>27483.452068491439</v>
      </c>
      <c r="I3678" s="85">
        <v>6023.7970253718286</v>
      </c>
      <c r="J3678" s="85">
        <v>0</v>
      </c>
      <c r="K3678" t="s">
        <v>492</v>
      </c>
    </row>
    <row r="3679" spans="2:11" x14ac:dyDescent="0.25">
      <c r="B3679">
        <v>2026</v>
      </c>
      <c r="C3679" t="s">
        <v>479</v>
      </c>
      <c r="D3679">
        <v>1</v>
      </c>
      <c r="E3679" t="s">
        <v>70</v>
      </c>
      <c r="F3679">
        <v>19</v>
      </c>
      <c r="G3679" s="85">
        <v>0</v>
      </c>
      <c r="H3679" s="85">
        <v>24503.913814264284</v>
      </c>
      <c r="I3679" s="85">
        <v>5272.1260057275331</v>
      </c>
      <c r="J3679" s="85">
        <v>0</v>
      </c>
      <c r="K3679" t="s">
        <v>491</v>
      </c>
    </row>
    <row r="3680" spans="2:11" x14ac:dyDescent="0.25">
      <c r="B3680">
        <v>2026</v>
      </c>
      <c r="C3680" t="s">
        <v>479</v>
      </c>
      <c r="D3680">
        <v>2</v>
      </c>
      <c r="E3680" t="s">
        <v>70</v>
      </c>
      <c r="F3680">
        <v>19</v>
      </c>
      <c r="G3680" s="85">
        <v>1.2941666524500861</v>
      </c>
      <c r="H3680" s="85">
        <v>24503.913814264284</v>
      </c>
      <c r="I3680" s="85">
        <v>5272.1260057275331</v>
      </c>
      <c r="J3680" s="85">
        <v>31712.148112931831</v>
      </c>
      <c r="K3680" t="s">
        <v>491</v>
      </c>
    </row>
    <row r="3681" spans="2:11" x14ac:dyDescent="0.25">
      <c r="B3681">
        <v>2026</v>
      </c>
      <c r="C3681" t="s">
        <v>480</v>
      </c>
      <c r="D3681">
        <v>1</v>
      </c>
      <c r="E3681" t="s">
        <v>70</v>
      </c>
      <c r="F3681">
        <v>19</v>
      </c>
      <c r="G3681" s="85">
        <v>0</v>
      </c>
      <c r="H3681" s="85">
        <v>24503.913814264284</v>
      </c>
      <c r="I3681" s="85">
        <v>5272.1260057275331</v>
      </c>
      <c r="J3681" s="85">
        <v>0</v>
      </c>
      <c r="K3681" t="s">
        <v>491</v>
      </c>
    </row>
    <row r="3682" spans="2:11" x14ac:dyDescent="0.25">
      <c r="B3682">
        <v>2026</v>
      </c>
      <c r="C3682" t="s">
        <v>480</v>
      </c>
      <c r="D3682">
        <v>2</v>
      </c>
      <c r="E3682" t="s">
        <v>70</v>
      </c>
      <c r="F3682">
        <v>19</v>
      </c>
      <c r="G3682" s="85">
        <v>1.3253748912431547</v>
      </c>
      <c r="H3682" s="85">
        <v>24503.913814264284</v>
      </c>
      <c r="I3682" s="85">
        <v>5272.1260057275331</v>
      </c>
      <c r="J3682" s="85">
        <v>32476.872106612162</v>
      </c>
      <c r="K3682" t="s">
        <v>491</v>
      </c>
    </row>
    <row r="3683" spans="2:11" x14ac:dyDescent="0.25">
      <c r="B3683">
        <v>2026</v>
      </c>
      <c r="C3683" t="s">
        <v>481</v>
      </c>
      <c r="D3683">
        <v>1</v>
      </c>
      <c r="E3683" t="s">
        <v>70</v>
      </c>
      <c r="F3683">
        <v>19</v>
      </c>
      <c r="G3683" s="85">
        <v>0</v>
      </c>
      <c r="H3683" s="85">
        <v>24503.913814264284</v>
      </c>
      <c r="I3683" s="85">
        <v>5272.1260057275331</v>
      </c>
      <c r="J3683" s="85">
        <v>0</v>
      </c>
      <c r="K3683" t="s">
        <v>491</v>
      </c>
    </row>
    <row r="3684" spans="2:11" x14ac:dyDescent="0.25">
      <c r="B3684">
        <v>2026</v>
      </c>
      <c r="C3684" t="s">
        <v>481</v>
      </c>
      <c r="D3684">
        <v>2</v>
      </c>
      <c r="E3684" t="s">
        <v>70</v>
      </c>
      <c r="F3684">
        <v>19</v>
      </c>
      <c r="G3684" s="85">
        <v>1.3565831300362243</v>
      </c>
      <c r="H3684" s="85">
        <v>24503.913814264284</v>
      </c>
      <c r="I3684" s="85">
        <v>5272.1260057275331</v>
      </c>
      <c r="J3684" s="85">
        <v>33241.596100292518</v>
      </c>
      <c r="K3684" t="s">
        <v>491</v>
      </c>
    </row>
    <row r="3685" spans="2:11" x14ac:dyDescent="0.25">
      <c r="B3685">
        <v>2026</v>
      </c>
      <c r="C3685" t="s">
        <v>482</v>
      </c>
      <c r="D3685">
        <v>1</v>
      </c>
      <c r="E3685" t="s">
        <v>70</v>
      </c>
      <c r="F3685">
        <v>19</v>
      </c>
      <c r="G3685" s="85">
        <v>0</v>
      </c>
      <c r="H3685" s="85">
        <v>24503.913814264284</v>
      </c>
      <c r="I3685" s="85">
        <v>5272.1260057275331</v>
      </c>
      <c r="J3685" s="85">
        <v>0</v>
      </c>
      <c r="K3685" t="s">
        <v>491</v>
      </c>
    </row>
    <row r="3686" spans="2:11" x14ac:dyDescent="0.25">
      <c r="B3686">
        <v>2026</v>
      </c>
      <c r="C3686" t="s">
        <v>482</v>
      </c>
      <c r="D3686">
        <v>2</v>
      </c>
      <c r="E3686" t="s">
        <v>70</v>
      </c>
      <c r="F3686">
        <v>19</v>
      </c>
      <c r="G3686" s="85">
        <v>1.3877913688292931</v>
      </c>
      <c r="H3686" s="85">
        <v>24503.913814264284</v>
      </c>
      <c r="I3686" s="85">
        <v>5272.1260057275331</v>
      </c>
      <c r="J3686" s="85">
        <v>34006.320093972856</v>
      </c>
      <c r="K3686" t="s">
        <v>491</v>
      </c>
    </row>
    <row r="3687" spans="2:11" x14ac:dyDescent="0.25">
      <c r="B3687">
        <v>2026</v>
      </c>
      <c r="C3687" t="s">
        <v>483</v>
      </c>
      <c r="D3687">
        <v>1</v>
      </c>
      <c r="E3687" t="s">
        <v>70</v>
      </c>
      <c r="F3687">
        <v>19</v>
      </c>
      <c r="G3687" s="85">
        <v>0</v>
      </c>
      <c r="H3687" s="85">
        <v>24503.913814264284</v>
      </c>
      <c r="I3687" s="85">
        <v>5272.1260057275331</v>
      </c>
      <c r="J3687" s="85">
        <v>0</v>
      </c>
      <c r="K3687" t="s">
        <v>491</v>
      </c>
    </row>
    <row r="3688" spans="2:11" x14ac:dyDescent="0.25">
      <c r="B3688">
        <v>2026</v>
      </c>
      <c r="C3688" t="s">
        <v>483</v>
      </c>
      <c r="D3688">
        <v>2</v>
      </c>
      <c r="E3688" t="s">
        <v>70</v>
      </c>
      <c r="F3688">
        <v>19</v>
      </c>
      <c r="G3688" s="85">
        <v>1.4189996076223625</v>
      </c>
      <c r="H3688" s="85">
        <v>24503.913814264284</v>
      </c>
      <c r="I3688" s="85">
        <v>5272.1260057275331</v>
      </c>
      <c r="J3688" s="85">
        <v>34771.044087653208</v>
      </c>
      <c r="K3688" t="s">
        <v>491</v>
      </c>
    </row>
    <row r="3689" spans="2:11" x14ac:dyDescent="0.25">
      <c r="B3689">
        <v>2026</v>
      </c>
      <c r="C3689" t="s">
        <v>484</v>
      </c>
      <c r="D3689">
        <v>1</v>
      </c>
      <c r="E3689" t="s">
        <v>70</v>
      </c>
      <c r="F3689">
        <v>19</v>
      </c>
      <c r="G3689" s="85">
        <v>0</v>
      </c>
      <c r="H3689" s="85">
        <v>24503.913814264284</v>
      </c>
      <c r="I3689" s="85">
        <v>5272.1260057275331</v>
      </c>
      <c r="J3689" s="85">
        <v>0</v>
      </c>
      <c r="K3689" t="s">
        <v>491</v>
      </c>
    </row>
    <row r="3690" spans="2:11" x14ac:dyDescent="0.25">
      <c r="B3690">
        <v>2026</v>
      </c>
      <c r="C3690" t="s">
        <v>484</v>
      </c>
      <c r="D3690">
        <v>2</v>
      </c>
      <c r="E3690" t="s">
        <v>70</v>
      </c>
      <c r="F3690">
        <v>19</v>
      </c>
      <c r="G3690" s="85">
        <v>1.4502078464154315</v>
      </c>
      <c r="H3690" s="85">
        <v>24503.913814264284</v>
      </c>
      <c r="I3690" s="85">
        <v>5272.1260057275331</v>
      </c>
      <c r="J3690" s="85">
        <v>35535.768081333554</v>
      </c>
      <c r="K3690" t="s">
        <v>491</v>
      </c>
    </row>
    <row r="3691" spans="2:11" x14ac:dyDescent="0.25">
      <c r="B3691">
        <v>2026</v>
      </c>
      <c r="C3691" t="s">
        <v>485</v>
      </c>
      <c r="D3691">
        <v>1</v>
      </c>
      <c r="E3691" t="s">
        <v>70</v>
      </c>
      <c r="F3691">
        <v>19</v>
      </c>
      <c r="G3691" s="85">
        <v>0</v>
      </c>
      <c r="H3691" s="85">
        <v>24503.913814264284</v>
      </c>
      <c r="I3691" s="85">
        <v>5272.1260057275331</v>
      </c>
      <c r="J3691" s="85">
        <v>0</v>
      </c>
      <c r="K3691" t="s">
        <v>491</v>
      </c>
    </row>
    <row r="3692" spans="2:11" x14ac:dyDescent="0.25">
      <c r="B3692">
        <v>2026</v>
      </c>
      <c r="C3692" t="s">
        <v>485</v>
      </c>
      <c r="D3692">
        <v>2</v>
      </c>
      <c r="E3692" t="s">
        <v>70</v>
      </c>
      <c r="F3692">
        <v>19</v>
      </c>
      <c r="G3692" s="85">
        <v>1.481416085208501</v>
      </c>
      <c r="H3692" s="85">
        <v>24503.913814264284</v>
      </c>
      <c r="I3692" s="85">
        <v>5272.1260057275331</v>
      </c>
      <c r="J3692" s="85">
        <v>36300.492075013906</v>
      </c>
      <c r="K3692" t="s">
        <v>491</v>
      </c>
    </row>
    <row r="3693" spans="2:11" x14ac:dyDescent="0.25">
      <c r="B3693">
        <v>2026</v>
      </c>
      <c r="C3693" t="s">
        <v>486</v>
      </c>
      <c r="D3693">
        <v>1</v>
      </c>
      <c r="E3693" t="s">
        <v>70</v>
      </c>
      <c r="F3693">
        <v>19</v>
      </c>
      <c r="G3693" s="85">
        <v>0</v>
      </c>
      <c r="H3693" s="85">
        <v>24503.913814264284</v>
      </c>
      <c r="I3693" s="85">
        <v>5272.1260057275331</v>
      </c>
      <c r="J3693" s="85">
        <v>0</v>
      </c>
      <c r="K3693" t="s">
        <v>491</v>
      </c>
    </row>
    <row r="3694" spans="2:11" x14ac:dyDescent="0.25">
      <c r="B3694">
        <v>2026</v>
      </c>
      <c r="C3694" t="s">
        <v>486</v>
      </c>
      <c r="D3694">
        <v>2</v>
      </c>
      <c r="E3694" t="s">
        <v>70</v>
      </c>
      <c r="F3694">
        <v>19</v>
      </c>
      <c r="G3694" s="85">
        <v>1.5126243240015693</v>
      </c>
      <c r="H3694" s="85">
        <v>24503.913814264284</v>
      </c>
      <c r="I3694" s="85">
        <v>5272.1260057275331</v>
      </c>
      <c r="J3694" s="85">
        <v>37065.21606869423</v>
      </c>
      <c r="K3694" t="s">
        <v>491</v>
      </c>
    </row>
    <row r="3695" spans="2:11" x14ac:dyDescent="0.25">
      <c r="B3695">
        <v>2026</v>
      </c>
      <c r="C3695" t="s">
        <v>487</v>
      </c>
      <c r="D3695">
        <v>1</v>
      </c>
      <c r="E3695" t="s">
        <v>70</v>
      </c>
      <c r="F3695">
        <v>19</v>
      </c>
      <c r="G3695" s="85">
        <v>0</v>
      </c>
      <c r="H3695" s="85">
        <v>24503.913814264284</v>
      </c>
      <c r="I3695" s="85">
        <v>5272.1260057275331</v>
      </c>
      <c r="J3695" s="85">
        <v>0</v>
      </c>
      <c r="K3695" t="s">
        <v>491</v>
      </c>
    </row>
    <row r="3696" spans="2:11" x14ac:dyDescent="0.25">
      <c r="B3696">
        <v>2026</v>
      </c>
      <c r="C3696" t="s">
        <v>487</v>
      </c>
      <c r="D3696">
        <v>2</v>
      </c>
      <c r="E3696" t="s">
        <v>70</v>
      </c>
      <c r="F3696">
        <v>19</v>
      </c>
      <c r="G3696" s="85">
        <v>1.5438325627946394</v>
      </c>
      <c r="H3696" s="85">
        <v>24503.913814264284</v>
      </c>
      <c r="I3696" s="85">
        <v>5272.1260057275331</v>
      </c>
      <c r="J3696" s="85">
        <v>37829.940062374597</v>
      </c>
      <c r="K3696" t="s">
        <v>491</v>
      </c>
    </row>
    <row r="3697" spans="2:11" x14ac:dyDescent="0.25">
      <c r="B3697">
        <v>2026</v>
      </c>
      <c r="C3697" t="s">
        <v>488</v>
      </c>
      <c r="D3697">
        <v>1</v>
      </c>
      <c r="E3697" t="s">
        <v>70</v>
      </c>
      <c r="F3697">
        <v>19</v>
      </c>
      <c r="G3697" s="85">
        <v>0</v>
      </c>
      <c r="H3697" s="85">
        <v>24503.913814264284</v>
      </c>
      <c r="I3697" s="85">
        <v>5272.1260057275331</v>
      </c>
      <c r="J3697" s="85">
        <v>0</v>
      </c>
      <c r="K3697" t="s">
        <v>491</v>
      </c>
    </row>
    <row r="3698" spans="2:11" x14ac:dyDescent="0.25">
      <c r="B3698">
        <v>2026</v>
      </c>
      <c r="C3698" t="s">
        <v>488</v>
      </c>
      <c r="D3698">
        <v>2</v>
      </c>
      <c r="E3698" t="s">
        <v>70</v>
      </c>
      <c r="F3698">
        <v>19</v>
      </c>
      <c r="G3698" s="85">
        <v>1.5750408015877078</v>
      </c>
      <c r="H3698" s="85">
        <v>24503.913814264284</v>
      </c>
      <c r="I3698" s="85">
        <v>5272.1260057275331</v>
      </c>
      <c r="J3698" s="85">
        <v>38594.66405605492</v>
      </c>
      <c r="K3698" t="s">
        <v>491</v>
      </c>
    </row>
    <row r="3699" spans="2:11" x14ac:dyDescent="0.25">
      <c r="B3699">
        <v>2026</v>
      </c>
      <c r="C3699" t="s">
        <v>489</v>
      </c>
      <c r="D3699">
        <v>1</v>
      </c>
      <c r="E3699" t="s">
        <v>70</v>
      </c>
      <c r="F3699">
        <v>19</v>
      </c>
      <c r="G3699" s="85">
        <v>0</v>
      </c>
      <c r="H3699" s="85">
        <v>24503.913814264284</v>
      </c>
      <c r="I3699" s="85">
        <v>5272.1260057275331</v>
      </c>
      <c r="J3699" s="85">
        <v>0</v>
      </c>
      <c r="K3699" t="s">
        <v>491</v>
      </c>
    </row>
    <row r="3700" spans="2:11" x14ac:dyDescent="0.25">
      <c r="B3700">
        <v>2026</v>
      </c>
      <c r="C3700" t="s">
        <v>489</v>
      </c>
      <c r="D3700">
        <v>2</v>
      </c>
      <c r="E3700" t="s">
        <v>70</v>
      </c>
      <c r="F3700">
        <v>19</v>
      </c>
      <c r="G3700" s="85">
        <v>1.6062490403807774</v>
      </c>
      <c r="H3700" s="85">
        <v>24503.913814264284</v>
      </c>
      <c r="I3700" s="85">
        <v>5272.1260057275331</v>
      </c>
      <c r="J3700" s="85">
        <v>39359.38804973528</v>
      </c>
      <c r="K3700" t="s">
        <v>491</v>
      </c>
    </row>
    <row r="3701" spans="2:11" x14ac:dyDescent="0.25">
      <c r="B3701">
        <v>2026</v>
      </c>
      <c r="C3701" t="s">
        <v>490</v>
      </c>
      <c r="D3701">
        <v>1</v>
      </c>
      <c r="E3701" t="s">
        <v>70</v>
      </c>
      <c r="F3701">
        <v>19</v>
      </c>
      <c r="G3701" s="85">
        <v>0</v>
      </c>
      <c r="H3701" s="85">
        <v>24503.913814264284</v>
      </c>
      <c r="I3701" s="85">
        <v>5272.1260057275331</v>
      </c>
      <c r="J3701" s="85">
        <v>0</v>
      </c>
      <c r="K3701" t="s">
        <v>491</v>
      </c>
    </row>
    <row r="3702" spans="2:11" x14ac:dyDescent="0.25">
      <c r="B3702">
        <v>2026</v>
      </c>
      <c r="C3702" t="s">
        <v>490</v>
      </c>
      <c r="D3702">
        <v>2</v>
      </c>
      <c r="E3702" t="s">
        <v>70</v>
      </c>
      <c r="F3702">
        <v>19</v>
      </c>
      <c r="G3702" s="85">
        <v>1.637457279173846</v>
      </c>
      <c r="H3702" s="85">
        <v>24503.913814264284</v>
      </c>
      <c r="I3702" s="85">
        <v>5272.1260057275331</v>
      </c>
      <c r="J3702" s="85">
        <v>40124.112043415611</v>
      </c>
      <c r="K3702" t="s">
        <v>491</v>
      </c>
    </row>
    <row r="3703" spans="2:11" x14ac:dyDescent="0.25">
      <c r="B3703">
        <v>2026</v>
      </c>
      <c r="C3703" t="s">
        <v>479</v>
      </c>
      <c r="D3703">
        <v>1</v>
      </c>
      <c r="E3703" t="s">
        <v>70</v>
      </c>
      <c r="F3703">
        <v>28</v>
      </c>
      <c r="G3703" s="85">
        <v>0.86954698821468601</v>
      </c>
      <c r="H3703" s="85">
        <v>24503.913814264284</v>
      </c>
      <c r="I3703" s="85">
        <v>5272.1260057275331</v>
      </c>
      <c r="J3703" s="85">
        <v>21307.304456665748</v>
      </c>
      <c r="K3703" t="s">
        <v>491</v>
      </c>
    </row>
    <row r="3704" spans="2:11" x14ac:dyDescent="0.25">
      <c r="B3704">
        <v>2026</v>
      </c>
      <c r="C3704" t="s">
        <v>479</v>
      </c>
      <c r="D3704">
        <v>2</v>
      </c>
      <c r="E3704" t="s">
        <v>70</v>
      </c>
      <c r="F3704">
        <v>28</v>
      </c>
      <c r="G3704" s="85">
        <v>1.4782298799649667</v>
      </c>
      <c r="H3704" s="85">
        <v>24503.913814264284</v>
      </c>
      <c r="I3704" s="85">
        <v>5272.1260057275331</v>
      </c>
      <c r="J3704" s="85">
        <v>36222.417576331783</v>
      </c>
      <c r="K3704" t="s">
        <v>491</v>
      </c>
    </row>
    <row r="3705" spans="2:11" x14ac:dyDescent="0.25">
      <c r="B3705">
        <v>2026</v>
      </c>
      <c r="C3705" t="s">
        <v>480</v>
      </c>
      <c r="D3705">
        <v>1</v>
      </c>
      <c r="E3705" t="s">
        <v>70</v>
      </c>
      <c r="F3705">
        <v>28</v>
      </c>
      <c r="G3705" s="85">
        <v>0.87866717748421175</v>
      </c>
      <c r="H3705" s="85">
        <v>24503.913814264284</v>
      </c>
      <c r="I3705" s="85">
        <v>5272.1260057275331</v>
      </c>
      <c r="J3705" s="85">
        <v>21530.784788495985</v>
      </c>
      <c r="K3705" t="s">
        <v>491</v>
      </c>
    </row>
    <row r="3706" spans="2:11" x14ac:dyDescent="0.25">
      <c r="B3706">
        <v>2026</v>
      </c>
      <c r="C3706" t="s">
        <v>480</v>
      </c>
      <c r="D3706">
        <v>2</v>
      </c>
      <c r="E3706" t="s">
        <v>70</v>
      </c>
      <c r="F3706">
        <v>28</v>
      </c>
      <c r="G3706" s="85">
        <v>1.4937342017231603</v>
      </c>
      <c r="H3706" s="85">
        <v>24503.913814264284</v>
      </c>
      <c r="I3706" s="85">
        <v>5272.1260057275331</v>
      </c>
      <c r="J3706" s="85">
        <v>36602.334140443178</v>
      </c>
      <c r="K3706" t="s">
        <v>491</v>
      </c>
    </row>
    <row r="3707" spans="2:11" x14ac:dyDescent="0.25">
      <c r="B3707">
        <v>2026</v>
      </c>
      <c r="C3707" t="s">
        <v>481</v>
      </c>
      <c r="D3707">
        <v>1</v>
      </c>
      <c r="E3707" t="s">
        <v>70</v>
      </c>
      <c r="F3707">
        <v>28</v>
      </c>
      <c r="G3707" s="85">
        <v>0.88778736675373859</v>
      </c>
      <c r="H3707" s="85">
        <v>24503.913814264284</v>
      </c>
      <c r="I3707" s="85">
        <v>5272.1260057275331</v>
      </c>
      <c r="J3707" s="85">
        <v>21754.265120326247</v>
      </c>
      <c r="K3707" t="s">
        <v>491</v>
      </c>
    </row>
    <row r="3708" spans="2:11" x14ac:dyDescent="0.25">
      <c r="B3708">
        <v>2026</v>
      </c>
      <c r="C3708" t="s">
        <v>481</v>
      </c>
      <c r="D3708">
        <v>2</v>
      </c>
      <c r="E3708" t="s">
        <v>70</v>
      </c>
      <c r="F3708">
        <v>28</v>
      </c>
      <c r="G3708" s="85">
        <v>1.5092385234813561</v>
      </c>
      <c r="H3708" s="85">
        <v>24503.913814264284</v>
      </c>
      <c r="I3708" s="85">
        <v>5272.1260057275331</v>
      </c>
      <c r="J3708" s="85">
        <v>36982.25070455463</v>
      </c>
      <c r="K3708" t="s">
        <v>491</v>
      </c>
    </row>
    <row r="3709" spans="2:11" x14ac:dyDescent="0.25">
      <c r="B3709">
        <v>2026</v>
      </c>
      <c r="C3709" t="s">
        <v>482</v>
      </c>
      <c r="D3709">
        <v>1</v>
      </c>
      <c r="E3709" t="s">
        <v>70</v>
      </c>
      <c r="F3709">
        <v>28</v>
      </c>
      <c r="G3709" s="85">
        <v>0.89690755602326411</v>
      </c>
      <c r="H3709" s="85">
        <v>24503.913814264284</v>
      </c>
      <c r="I3709" s="85">
        <v>5272.1260057275331</v>
      </c>
      <c r="J3709" s="85">
        <v>21977.74545215648</v>
      </c>
      <c r="K3709" t="s">
        <v>491</v>
      </c>
    </row>
    <row r="3710" spans="2:11" x14ac:dyDescent="0.25">
      <c r="B3710">
        <v>2026</v>
      </c>
      <c r="C3710" t="s">
        <v>482</v>
      </c>
      <c r="D3710">
        <v>2</v>
      </c>
      <c r="E3710" t="s">
        <v>70</v>
      </c>
      <c r="F3710">
        <v>28</v>
      </c>
      <c r="G3710" s="85">
        <v>1.5247428452395497</v>
      </c>
      <c r="H3710" s="85">
        <v>24503.913814264284</v>
      </c>
      <c r="I3710" s="85">
        <v>5272.1260057275331</v>
      </c>
      <c r="J3710" s="85">
        <v>37362.167268666031</v>
      </c>
      <c r="K3710" t="s">
        <v>491</v>
      </c>
    </row>
    <row r="3711" spans="2:11" x14ac:dyDescent="0.25">
      <c r="B3711">
        <v>2026</v>
      </c>
      <c r="C3711" t="s">
        <v>483</v>
      </c>
      <c r="D3711">
        <v>1</v>
      </c>
      <c r="E3711" t="s">
        <v>70</v>
      </c>
      <c r="F3711">
        <v>28</v>
      </c>
      <c r="G3711" s="85">
        <v>0.90602774529279106</v>
      </c>
      <c r="H3711" s="85">
        <v>24503.913814264284</v>
      </c>
      <c r="I3711" s="85">
        <v>5272.1260057275331</v>
      </c>
      <c r="J3711" s="85">
        <v>22201.225783986745</v>
      </c>
      <c r="K3711" t="s">
        <v>491</v>
      </c>
    </row>
    <row r="3712" spans="2:11" x14ac:dyDescent="0.25">
      <c r="B3712">
        <v>2026</v>
      </c>
      <c r="C3712" t="s">
        <v>483</v>
      </c>
      <c r="D3712">
        <v>2</v>
      </c>
      <c r="E3712" t="s">
        <v>70</v>
      </c>
      <c r="F3712">
        <v>28</v>
      </c>
      <c r="G3712" s="85">
        <v>1.5402471669977453</v>
      </c>
      <c r="H3712" s="85">
        <v>24503.913814264284</v>
      </c>
      <c r="I3712" s="85">
        <v>5272.1260057275331</v>
      </c>
      <c r="J3712" s="85">
        <v>37742.083832777476</v>
      </c>
      <c r="K3712" t="s">
        <v>491</v>
      </c>
    </row>
    <row r="3713" spans="2:11" x14ac:dyDescent="0.25">
      <c r="B3713">
        <v>2026</v>
      </c>
      <c r="C3713" t="s">
        <v>484</v>
      </c>
      <c r="D3713">
        <v>1</v>
      </c>
      <c r="E3713" t="s">
        <v>70</v>
      </c>
      <c r="F3713">
        <v>28</v>
      </c>
      <c r="G3713" s="85">
        <v>0.9151479345623168</v>
      </c>
      <c r="H3713" s="85">
        <v>24503.913814264284</v>
      </c>
      <c r="I3713" s="85">
        <v>5272.1260057275331</v>
      </c>
      <c r="J3713" s="85">
        <v>22424.706115816982</v>
      </c>
      <c r="K3713" t="s">
        <v>491</v>
      </c>
    </row>
    <row r="3714" spans="2:11" x14ac:dyDescent="0.25">
      <c r="B3714">
        <v>2026</v>
      </c>
      <c r="C3714" t="s">
        <v>484</v>
      </c>
      <c r="D3714">
        <v>2</v>
      </c>
      <c r="E3714" t="s">
        <v>70</v>
      </c>
      <c r="F3714">
        <v>28</v>
      </c>
      <c r="G3714" s="85">
        <v>1.5557514887559389</v>
      </c>
      <c r="H3714" s="85">
        <v>24503.913814264284</v>
      </c>
      <c r="I3714" s="85">
        <v>5272.1260057275331</v>
      </c>
      <c r="J3714" s="85">
        <v>38122.000396888878</v>
      </c>
      <c r="K3714" t="s">
        <v>491</v>
      </c>
    </row>
    <row r="3715" spans="2:11" x14ac:dyDescent="0.25">
      <c r="B3715">
        <v>2026</v>
      </c>
      <c r="C3715" t="s">
        <v>485</v>
      </c>
      <c r="D3715">
        <v>1</v>
      </c>
      <c r="E3715" t="s">
        <v>70</v>
      </c>
      <c r="F3715">
        <v>28</v>
      </c>
      <c r="G3715" s="85">
        <v>0.92426812383184331</v>
      </c>
      <c r="H3715" s="85">
        <v>24503.913814264284</v>
      </c>
      <c r="I3715" s="85">
        <v>5272.1260057275331</v>
      </c>
      <c r="J3715" s="85">
        <v>22648.186447647236</v>
      </c>
      <c r="K3715" t="s">
        <v>491</v>
      </c>
    </row>
    <row r="3716" spans="2:11" x14ac:dyDescent="0.25">
      <c r="B3716">
        <v>2026</v>
      </c>
      <c r="C3716" t="s">
        <v>485</v>
      </c>
      <c r="D3716">
        <v>2</v>
      </c>
      <c r="E3716" t="s">
        <v>70</v>
      </c>
      <c r="F3716">
        <v>28</v>
      </c>
      <c r="G3716" s="85">
        <v>1.5712558105141341</v>
      </c>
      <c r="H3716" s="85">
        <v>24503.913814264284</v>
      </c>
      <c r="I3716" s="85">
        <v>5272.1260057275331</v>
      </c>
      <c r="J3716" s="85">
        <v>38501.916961000315</v>
      </c>
      <c r="K3716" t="s">
        <v>491</v>
      </c>
    </row>
    <row r="3717" spans="2:11" x14ac:dyDescent="0.25">
      <c r="B3717">
        <v>2026</v>
      </c>
      <c r="C3717" t="s">
        <v>486</v>
      </c>
      <c r="D3717">
        <v>1</v>
      </c>
      <c r="E3717" t="s">
        <v>70</v>
      </c>
      <c r="F3717">
        <v>28</v>
      </c>
      <c r="G3717" s="85">
        <v>0.93338831310136883</v>
      </c>
      <c r="H3717" s="85">
        <v>24503.913814264284</v>
      </c>
      <c r="I3717" s="85">
        <v>5272.1260057275331</v>
      </c>
      <c r="J3717" s="85">
        <v>22871.666779477469</v>
      </c>
      <c r="K3717" t="s">
        <v>491</v>
      </c>
    </row>
    <row r="3718" spans="2:11" x14ac:dyDescent="0.25">
      <c r="B3718">
        <v>2026</v>
      </c>
      <c r="C3718" t="s">
        <v>486</v>
      </c>
      <c r="D3718">
        <v>2</v>
      </c>
      <c r="E3718" t="s">
        <v>70</v>
      </c>
      <c r="F3718">
        <v>28</v>
      </c>
      <c r="G3718" s="85">
        <v>1.5867601322723277</v>
      </c>
      <c r="H3718" s="85">
        <v>24503.913814264284</v>
      </c>
      <c r="I3718" s="85">
        <v>5272.1260057275331</v>
      </c>
      <c r="J3718" s="85">
        <v>38881.833525111717</v>
      </c>
      <c r="K3718" t="s">
        <v>491</v>
      </c>
    </row>
    <row r="3719" spans="2:11" x14ac:dyDescent="0.25">
      <c r="B3719">
        <v>2026</v>
      </c>
      <c r="C3719" t="s">
        <v>487</v>
      </c>
      <c r="D3719">
        <v>1</v>
      </c>
      <c r="E3719" t="s">
        <v>70</v>
      </c>
      <c r="F3719">
        <v>28</v>
      </c>
      <c r="G3719" s="85">
        <v>0.94250850237089567</v>
      </c>
      <c r="H3719" s="85">
        <v>24503.913814264284</v>
      </c>
      <c r="I3719" s="85">
        <v>5272.1260057275331</v>
      </c>
      <c r="J3719" s="85">
        <v>23095.147111307731</v>
      </c>
      <c r="K3719" t="s">
        <v>491</v>
      </c>
    </row>
    <row r="3720" spans="2:11" x14ac:dyDescent="0.25">
      <c r="B3720">
        <v>2026</v>
      </c>
      <c r="C3720" t="s">
        <v>487</v>
      </c>
      <c r="D3720">
        <v>2</v>
      </c>
      <c r="E3720" t="s">
        <v>70</v>
      </c>
      <c r="F3720">
        <v>28</v>
      </c>
      <c r="G3720" s="85">
        <v>1.6022644540305233</v>
      </c>
      <c r="H3720" s="85">
        <v>24503.913814264284</v>
      </c>
      <c r="I3720" s="85">
        <v>5272.1260057275331</v>
      </c>
      <c r="J3720" s="85">
        <v>39261.750089223162</v>
      </c>
      <c r="K3720" t="s">
        <v>491</v>
      </c>
    </row>
    <row r="3721" spans="2:11" x14ac:dyDescent="0.25">
      <c r="B3721">
        <v>2026</v>
      </c>
      <c r="C3721" t="s">
        <v>488</v>
      </c>
      <c r="D3721">
        <v>1</v>
      </c>
      <c r="E3721" t="s">
        <v>70</v>
      </c>
      <c r="F3721">
        <v>28</v>
      </c>
      <c r="G3721" s="85">
        <v>0.9516286916404213</v>
      </c>
      <c r="H3721" s="85">
        <v>24503.913814264284</v>
      </c>
      <c r="I3721" s="85">
        <v>5272.1260057275331</v>
      </c>
      <c r="J3721" s="85">
        <v>23318.627443137968</v>
      </c>
      <c r="K3721" t="s">
        <v>491</v>
      </c>
    </row>
    <row r="3722" spans="2:11" x14ac:dyDescent="0.25">
      <c r="B3722">
        <v>2026</v>
      </c>
      <c r="C3722" t="s">
        <v>488</v>
      </c>
      <c r="D3722">
        <v>2</v>
      </c>
      <c r="E3722" t="s">
        <v>70</v>
      </c>
      <c r="F3722">
        <v>28</v>
      </c>
      <c r="G3722" s="85">
        <v>1.6177687757887167</v>
      </c>
      <c r="H3722" s="85">
        <v>24503.913814264284</v>
      </c>
      <c r="I3722" s="85">
        <v>5272.1260057275331</v>
      </c>
      <c r="J3722" s="85">
        <v>39641.666653334556</v>
      </c>
      <c r="K3722" t="s">
        <v>491</v>
      </c>
    </row>
    <row r="3723" spans="2:11" x14ac:dyDescent="0.25">
      <c r="B3723">
        <v>2026</v>
      </c>
      <c r="C3723" t="s">
        <v>489</v>
      </c>
      <c r="D3723">
        <v>1</v>
      </c>
      <c r="E3723" t="s">
        <v>70</v>
      </c>
      <c r="F3723">
        <v>28</v>
      </c>
      <c r="G3723" s="85">
        <v>0.96074888090994803</v>
      </c>
      <c r="H3723" s="85">
        <v>24503.913814264284</v>
      </c>
      <c r="I3723" s="85">
        <v>5272.1260057275331</v>
      </c>
      <c r="J3723" s="85">
        <v>23542.107774968226</v>
      </c>
      <c r="K3723" t="s">
        <v>491</v>
      </c>
    </row>
    <row r="3724" spans="2:11" x14ac:dyDescent="0.25">
      <c r="B3724">
        <v>2026</v>
      </c>
      <c r="C3724" t="s">
        <v>489</v>
      </c>
      <c r="D3724">
        <v>2</v>
      </c>
      <c r="E3724" t="s">
        <v>70</v>
      </c>
      <c r="F3724">
        <v>28</v>
      </c>
      <c r="G3724" s="85">
        <v>1.6332730975469121</v>
      </c>
      <c r="H3724" s="85">
        <v>24503.913814264284</v>
      </c>
      <c r="I3724" s="85">
        <v>5272.1260057275331</v>
      </c>
      <c r="J3724" s="85">
        <v>40021.583217445994</v>
      </c>
      <c r="K3724" t="s">
        <v>491</v>
      </c>
    </row>
    <row r="3725" spans="2:11" x14ac:dyDescent="0.25">
      <c r="B3725">
        <v>2026</v>
      </c>
      <c r="C3725" t="s">
        <v>490</v>
      </c>
      <c r="D3725">
        <v>1</v>
      </c>
      <c r="E3725" t="s">
        <v>70</v>
      </c>
      <c r="F3725">
        <v>28</v>
      </c>
      <c r="G3725" s="85">
        <v>0.96986907017947377</v>
      </c>
      <c r="H3725" s="85">
        <v>24503.913814264284</v>
      </c>
      <c r="I3725" s="85">
        <v>5272.1260057275331</v>
      </c>
      <c r="J3725" s="85">
        <v>23765.588106798463</v>
      </c>
      <c r="K3725" t="s">
        <v>491</v>
      </c>
    </row>
    <row r="3726" spans="2:11" x14ac:dyDescent="0.25">
      <c r="B3726">
        <v>2026</v>
      </c>
      <c r="C3726" t="s">
        <v>490</v>
      </c>
      <c r="D3726">
        <v>2</v>
      </c>
      <c r="E3726" t="s">
        <v>70</v>
      </c>
      <c r="F3726">
        <v>28</v>
      </c>
      <c r="G3726" s="85">
        <v>1.6487774193051057</v>
      </c>
      <c r="H3726" s="85">
        <v>24503.913814264284</v>
      </c>
      <c r="I3726" s="85">
        <v>5272.1260057275331</v>
      </c>
      <c r="J3726" s="85">
        <v>40401.499781557395</v>
      </c>
      <c r="K3726" t="s">
        <v>491</v>
      </c>
    </row>
    <row r="3727" spans="2:11" x14ac:dyDescent="0.25">
      <c r="B3727">
        <v>2026</v>
      </c>
      <c r="C3727" t="s">
        <v>479</v>
      </c>
      <c r="D3727">
        <v>1</v>
      </c>
      <c r="E3727" t="s">
        <v>70</v>
      </c>
      <c r="F3727">
        <v>18</v>
      </c>
      <c r="G3727" s="85">
        <v>3.1358865872612078</v>
      </c>
      <c r="H3727" s="85">
        <v>24503.913814264284</v>
      </c>
      <c r="I3727" s="85">
        <v>5272.1260057275331</v>
      </c>
      <c r="J3727" s="85">
        <v>76841.494665555991</v>
      </c>
      <c r="K3727" t="s">
        <v>492</v>
      </c>
    </row>
    <row r="3728" spans="2:11" x14ac:dyDescent="0.25">
      <c r="B3728">
        <v>2026</v>
      </c>
      <c r="C3728" t="s">
        <v>479</v>
      </c>
      <c r="D3728">
        <v>2</v>
      </c>
      <c r="E3728" t="s">
        <v>70</v>
      </c>
      <c r="F3728">
        <v>18</v>
      </c>
      <c r="G3728" s="85">
        <v>0</v>
      </c>
      <c r="H3728" s="85">
        <v>24503.913814264284</v>
      </c>
      <c r="I3728" s="85">
        <v>5272.1260057275331</v>
      </c>
      <c r="J3728" s="85">
        <v>0</v>
      </c>
      <c r="K3728" t="s">
        <v>492</v>
      </c>
    </row>
    <row r="3729" spans="2:11" x14ac:dyDescent="0.25">
      <c r="B3729">
        <v>2026</v>
      </c>
      <c r="C3729" t="s">
        <v>480</v>
      </c>
      <c r="D3729">
        <v>1</v>
      </c>
      <c r="E3729" t="s">
        <v>70</v>
      </c>
      <c r="F3729">
        <v>18</v>
      </c>
      <c r="G3729" s="85">
        <v>3.1861321146352406</v>
      </c>
      <c r="H3729" s="85">
        <v>24503.913814264284</v>
      </c>
      <c r="I3729" s="85">
        <v>5272.1260057275331</v>
      </c>
      <c r="J3729" s="85">
        <v>78072.706737881541</v>
      </c>
      <c r="K3729" t="s">
        <v>492</v>
      </c>
    </row>
    <row r="3730" spans="2:11" x14ac:dyDescent="0.25">
      <c r="B3730">
        <v>2026</v>
      </c>
      <c r="C3730" t="s">
        <v>480</v>
      </c>
      <c r="D3730">
        <v>2</v>
      </c>
      <c r="E3730" t="s">
        <v>70</v>
      </c>
      <c r="F3730">
        <v>18</v>
      </c>
      <c r="G3730" s="85">
        <v>0</v>
      </c>
      <c r="H3730" s="85">
        <v>24503.913814264284</v>
      </c>
      <c r="I3730" s="85">
        <v>5272.1260057275331</v>
      </c>
      <c r="J3730" s="85">
        <v>0</v>
      </c>
      <c r="K3730" t="s">
        <v>492</v>
      </c>
    </row>
    <row r="3731" spans="2:11" x14ac:dyDescent="0.25">
      <c r="B3731">
        <v>2026</v>
      </c>
      <c r="C3731" t="s">
        <v>481</v>
      </c>
      <c r="D3731">
        <v>1</v>
      </c>
      <c r="E3731" t="s">
        <v>70</v>
      </c>
      <c r="F3731">
        <v>18</v>
      </c>
      <c r="G3731" s="85">
        <v>3.236377642009272</v>
      </c>
      <c r="H3731" s="85">
        <v>24503.913814264284</v>
      </c>
      <c r="I3731" s="85">
        <v>5272.1260057275331</v>
      </c>
      <c r="J3731" s="85">
        <v>79303.918810207077</v>
      </c>
      <c r="K3731" t="s">
        <v>492</v>
      </c>
    </row>
    <row r="3732" spans="2:11" x14ac:dyDescent="0.25">
      <c r="B3732">
        <v>2026</v>
      </c>
      <c r="C3732" t="s">
        <v>481</v>
      </c>
      <c r="D3732">
        <v>2</v>
      </c>
      <c r="E3732" t="s">
        <v>70</v>
      </c>
      <c r="F3732">
        <v>18</v>
      </c>
      <c r="G3732" s="85">
        <v>0</v>
      </c>
      <c r="H3732" s="85">
        <v>24503.913814264284</v>
      </c>
      <c r="I3732" s="85">
        <v>5272.1260057275331</v>
      </c>
      <c r="J3732" s="85">
        <v>0</v>
      </c>
      <c r="K3732" t="s">
        <v>492</v>
      </c>
    </row>
    <row r="3733" spans="2:11" x14ac:dyDescent="0.25">
      <c r="B3733">
        <v>2026</v>
      </c>
      <c r="C3733" t="s">
        <v>482</v>
      </c>
      <c r="D3733">
        <v>1</v>
      </c>
      <c r="E3733" t="s">
        <v>70</v>
      </c>
      <c r="F3733">
        <v>18</v>
      </c>
      <c r="G3733" s="85">
        <v>3.2866231693833048</v>
      </c>
      <c r="H3733" s="85">
        <v>24503.913814264284</v>
      </c>
      <c r="I3733" s="85">
        <v>5272.1260057275331</v>
      </c>
      <c r="J3733" s="85">
        <v>80535.130882532627</v>
      </c>
      <c r="K3733" t="s">
        <v>492</v>
      </c>
    </row>
    <row r="3734" spans="2:11" x14ac:dyDescent="0.25">
      <c r="B3734">
        <v>2026</v>
      </c>
      <c r="C3734" t="s">
        <v>482</v>
      </c>
      <c r="D3734">
        <v>2</v>
      </c>
      <c r="E3734" t="s">
        <v>70</v>
      </c>
      <c r="F3734">
        <v>18</v>
      </c>
      <c r="G3734" s="85">
        <v>0</v>
      </c>
      <c r="H3734" s="85">
        <v>24503.913814264284</v>
      </c>
      <c r="I3734" s="85">
        <v>5272.1260057275331</v>
      </c>
      <c r="J3734" s="85">
        <v>0</v>
      </c>
      <c r="K3734" t="s">
        <v>492</v>
      </c>
    </row>
    <row r="3735" spans="2:11" x14ac:dyDescent="0.25">
      <c r="B3735">
        <v>2026</v>
      </c>
      <c r="C3735" t="s">
        <v>483</v>
      </c>
      <c r="D3735">
        <v>1</v>
      </c>
      <c r="E3735" t="s">
        <v>70</v>
      </c>
      <c r="F3735">
        <v>18</v>
      </c>
      <c r="G3735" s="85">
        <v>3.3368686967573358</v>
      </c>
      <c r="H3735" s="85">
        <v>24503.913814264284</v>
      </c>
      <c r="I3735" s="85">
        <v>5272.1260057275331</v>
      </c>
      <c r="J3735" s="85">
        <v>81766.342954858133</v>
      </c>
      <c r="K3735" t="s">
        <v>492</v>
      </c>
    </row>
    <row r="3736" spans="2:11" x14ac:dyDescent="0.25">
      <c r="B3736">
        <v>2026</v>
      </c>
      <c r="C3736" t="s">
        <v>483</v>
      </c>
      <c r="D3736">
        <v>2</v>
      </c>
      <c r="E3736" t="s">
        <v>70</v>
      </c>
      <c r="F3736">
        <v>18</v>
      </c>
      <c r="G3736" s="85">
        <v>0</v>
      </c>
      <c r="H3736" s="85">
        <v>24503.913814264284</v>
      </c>
      <c r="I3736" s="85">
        <v>5272.1260057275331</v>
      </c>
      <c r="J3736" s="85">
        <v>0</v>
      </c>
      <c r="K3736" t="s">
        <v>492</v>
      </c>
    </row>
    <row r="3737" spans="2:11" x14ac:dyDescent="0.25">
      <c r="B3737">
        <v>2026</v>
      </c>
      <c r="C3737" t="s">
        <v>484</v>
      </c>
      <c r="D3737">
        <v>1</v>
      </c>
      <c r="E3737" t="s">
        <v>70</v>
      </c>
      <c r="F3737">
        <v>18</v>
      </c>
      <c r="G3737" s="85">
        <v>3.3871142241313685</v>
      </c>
      <c r="H3737" s="85">
        <v>24503.913814264284</v>
      </c>
      <c r="I3737" s="85">
        <v>5272.1260057275331</v>
      </c>
      <c r="J3737" s="85">
        <v>82997.555027183698</v>
      </c>
      <c r="K3737" t="s">
        <v>492</v>
      </c>
    </row>
    <row r="3738" spans="2:11" x14ac:dyDescent="0.25">
      <c r="B3738">
        <v>2026</v>
      </c>
      <c r="C3738" t="s">
        <v>484</v>
      </c>
      <c r="D3738">
        <v>2</v>
      </c>
      <c r="E3738" t="s">
        <v>70</v>
      </c>
      <c r="F3738">
        <v>18</v>
      </c>
      <c r="G3738" s="85">
        <v>0</v>
      </c>
      <c r="H3738" s="85">
        <v>24503.913814264284</v>
      </c>
      <c r="I3738" s="85">
        <v>5272.1260057275331</v>
      </c>
      <c r="J3738" s="85">
        <v>0</v>
      </c>
      <c r="K3738" t="s">
        <v>492</v>
      </c>
    </row>
    <row r="3739" spans="2:11" x14ac:dyDescent="0.25">
      <c r="B3739">
        <v>2026</v>
      </c>
      <c r="C3739" t="s">
        <v>485</v>
      </c>
      <c r="D3739">
        <v>1</v>
      </c>
      <c r="E3739" t="s">
        <v>70</v>
      </c>
      <c r="F3739">
        <v>18</v>
      </c>
      <c r="G3739" s="85">
        <v>3.4373597515054</v>
      </c>
      <c r="H3739" s="85">
        <v>24503.913814264284</v>
      </c>
      <c r="I3739" s="85">
        <v>5272.1260057275331</v>
      </c>
      <c r="J3739" s="85">
        <v>84228.767099509219</v>
      </c>
      <c r="K3739" t="s">
        <v>492</v>
      </c>
    </row>
    <row r="3740" spans="2:11" x14ac:dyDescent="0.25">
      <c r="B3740">
        <v>2026</v>
      </c>
      <c r="C3740" t="s">
        <v>485</v>
      </c>
      <c r="D3740">
        <v>2</v>
      </c>
      <c r="E3740" t="s">
        <v>70</v>
      </c>
      <c r="F3740">
        <v>18</v>
      </c>
      <c r="G3740" s="85">
        <v>0</v>
      </c>
      <c r="H3740" s="85">
        <v>24503.913814264284</v>
      </c>
      <c r="I3740" s="85">
        <v>5272.1260057275331</v>
      </c>
      <c r="J3740" s="85">
        <v>0</v>
      </c>
      <c r="K3740" t="s">
        <v>492</v>
      </c>
    </row>
    <row r="3741" spans="2:11" x14ac:dyDescent="0.25">
      <c r="B3741">
        <v>2026</v>
      </c>
      <c r="C3741" t="s">
        <v>486</v>
      </c>
      <c r="D3741">
        <v>1</v>
      </c>
      <c r="E3741" t="s">
        <v>70</v>
      </c>
      <c r="F3741">
        <v>18</v>
      </c>
      <c r="G3741" s="85">
        <v>3.4876052788794327</v>
      </c>
      <c r="H3741" s="85">
        <v>24503.913814264284</v>
      </c>
      <c r="I3741" s="85">
        <v>5272.1260057275331</v>
      </c>
      <c r="J3741" s="85">
        <v>85459.97917183477</v>
      </c>
      <c r="K3741" t="s">
        <v>492</v>
      </c>
    </row>
    <row r="3742" spans="2:11" x14ac:dyDescent="0.25">
      <c r="B3742">
        <v>2026</v>
      </c>
      <c r="C3742" t="s">
        <v>486</v>
      </c>
      <c r="D3742">
        <v>2</v>
      </c>
      <c r="E3742" t="s">
        <v>70</v>
      </c>
      <c r="F3742">
        <v>18</v>
      </c>
      <c r="G3742" s="85">
        <v>0</v>
      </c>
      <c r="H3742" s="85">
        <v>24503.913814264284</v>
      </c>
      <c r="I3742" s="85">
        <v>5272.1260057275331</v>
      </c>
      <c r="J3742" s="85">
        <v>0</v>
      </c>
      <c r="K3742" t="s">
        <v>492</v>
      </c>
    </row>
    <row r="3743" spans="2:11" x14ac:dyDescent="0.25">
      <c r="B3743">
        <v>2026</v>
      </c>
      <c r="C3743" t="s">
        <v>487</v>
      </c>
      <c r="D3743">
        <v>1</v>
      </c>
      <c r="E3743" t="s">
        <v>70</v>
      </c>
      <c r="F3743">
        <v>18</v>
      </c>
      <c r="G3743" s="85">
        <v>3.5378508062534637</v>
      </c>
      <c r="H3743" s="85">
        <v>24503.913814264284</v>
      </c>
      <c r="I3743" s="85">
        <v>5272.1260057275331</v>
      </c>
      <c r="J3743" s="85">
        <v>86691.191244160291</v>
      </c>
      <c r="K3743" t="s">
        <v>492</v>
      </c>
    </row>
    <row r="3744" spans="2:11" x14ac:dyDescent="0.25">
      <c r="B3744">
        <v>2026</v>
      </c>
      <c r="C3744" t="s">
        <v>487</v>
      </c>
      <c r="D3744">
        <v>2</v>
      </c>
      <c r="E3744" t="s">
        <v>70</v>
      </c>
      <c r="F3744">
        <v>18</v>
      </c>
      <c r="G3744" s="85">
        <v>0</v>
      </c>
      <c r="H3744" s="85">
        <v>24503.913814264284</v>
      </c>
      <c r="I3744" s="85">
        <v>5272.1260057275331</v>
      </c>
      <c r="J3744" s="85">
        <v>0</v>
      </c>
      <c r="K3744" t="s">
        <v>492</v>
      </c>
    </row>
    <row r="3745" spans="2:11" x14ac:dyDescent="0.25">
      <c r="B3745">
        <v>2026</v>
      </c>
      <c r="C3745" t="s">
        <v>488</v>
      </c>
      <c r="D3745">
        <v>1</v>
      </c>
      <c r="E3745" t="s">
        <v>70</v>
      </c>
      <c r="F3745">
        <v>18</v>
      </c>
      <c r="G3745" s="85">
        <v>3.5880963336274969</v>
      </c>
      <c r="H3745" s="85">
        <v>24503.913814264284</v>
      </c>
      <c r="I3745" s="85">
        <v>5272.1260057275331</v>
      </c>
      <c r="J3745" s="85">
        <v>87922.403316485856</v>
      </c>
      <c r="K3745" t="s">
        <v>492</v>
      </c>
    </row>
    <row r="3746" spans="2:11" x14ac:dyDescent="0.25">
      <c r="B3746">
        <v>2026</v>
      </c>
      <c r="C3746" t="s">
        <v>488</v>
      </c>
      <c r="D3746">
        <v>2</v>
      </c>
      <c r="E3746" t="s">
        <v>70</v>
      </c>
      <c r="F3746">
        <v>18</v>
      </c>
      <c r="G3746" s="85">
        <v>0</v>
      </c>
      <c r="H3746" s="85">
        <v>24503.913814264284</v>
      </c>
      <c r="I3746" s="85">
        <v>5272.1260057275331</v>
      </c>
      <c r="J3746" s="85">
        <v>0</v>
      </c>
      <c r="K3746" t="s">
        <v>492</v>
      </c>
    </row>
    <row r="3747" spans="2:11" x14ac:dyDescent="0.25">
      <c r="B3747">
        <v>2026</v>
      </c>
      <c r="C3747" t="s">
        <v>489</v>
      </c>
      <c r="D3747">
        <v>1</v>
      </c>
      <c r="E3747" t="s">
        <v>70</v>
      </c>
      <c r="F3747">
        <v>18</v>
      </c>
      <c r="G3747" s="85">
        <v>3.6383418610015279</v>
      </c>
      <c r="H3747" s="85">
        <v>24503.913814264284</v>
      </c>
      <c r="I3747" s="85">
        <v>5272.1260057275331</v>
      </c>
      <c r="J3747" s="85">
        <v>89153.615388811362</v>
      </c>
      <c r="K3747" t="s">
        <v>492</v>
      </c>
    </row>
    <row r="3748" spans="2:11" x14ac:dyDescent="0.25">
      <c r="B3748">
        <v>2026</v>
      </c>
      <c r="C3748" t="s">
        <v>489</v>
      </c>
      <c r="D3748">
        <v>2</v>
      </c>
      <c r="E3748" t="s">
        <v>70</v>
      </c>
      <c r="F3748">
        <v>18</v>
      </c>
      <c r="G3748" s="85">
        <v>0</v>
      </c>
      <c r="H3748" s="85">
        <v>24503.913814264284</v>
      </c>
      <c r="I3748" s="85">
        <v>5272.1260057275331</v>
      </c>
      <c r="J3748" s="85">
        <v>0</v>
      </c>
      <c r="K3748" t="s">
        <v>492</v>
      </c>
    </row>
    <row r="3749" spans="2:11" x14ac:dyDescent="0.25">
      <c r="B3749">
        <v>2026</v>
      </c>
      <c r="C3749" t="s">
        <v>490</v>
      </c>
      <c r="D3749">
        <v>1</v>
      </c>
      <c r="E3749" t="s">
        <v>70</v>
      </c>
      <c r="F3749">
        <v>18</v>
      </c>
      <c r="G3749" s="85">
        <v>3.6885873883755611</v>
      </c>
      <c r="H3749" s="85">
        <v>24503.913814264284</v>
      </c>
      <c r="I3749" s="85">
        <v>5272.1260057275331</v>
      </c>
      <c r="J3749" s="85">
        <v>90384.827461136927</v>
      </c>
      <c r="K3749" t="s">
        <v>492</v>
      </c>
    </row>
    <row r="3750" spans="2:11" x14ac:dyDescent="0.25">
      <c r="B3750">
        <v>2026</v>
      </c>
      <c r="C3750" t="s">
        <v>490</v>
      </c>
      <c r="D3750">
        <v>2</v>
      </c>
      <c r="E3750" t="s">
        <v>70</v>
      </c>
      <c r="F3750">
        <v>18</v>
      </c>
      <c r="G3750" s="85">
        <v>0</v>
      </c>
      <c r="H3750" s="85">
        <v>24503.913814264284</v>
      </c>
      <c r="I3750" s="85">
        <v>5272.1260057275331</v>
      </c>
      <c r="J3750" s="85">
        <v>0</v>
      </c>
      <c r="K3750" t="s">
        <v>492</v>
      </c>
    </row>
    <row r="3751" spans="2:11" x14ac:dyDescent="0.25">
      <c r="B3751">
        <v>2026</v>
      </c>
      <c r="C3751" t="s">
        <v>479</v>
      </c>
      <c r="D3751">
        <v>1</v>
      </c>
      <c r="E3751" t="s">
        <v>45</v>
      </c>
      <c r="F3751">
        <v>5</v>
      </c>
      <c r="G3751" s="85">
        <v>3.6798321445547879</v>
      </c>
      <c r="H3751" s="85">
        <v>18536.052673839731</v>
      </c>
      <c r="I3751" s="85">
        <v>4748.7393608479206</v>
      </c>
      <c r="J3751" s="85">
        <v>68209.562462356174</v>
      </c>
      <c r="K3751" t="s">
        <v>491</v>
      </c>
    </row>
    <row r="3752" spans="2:11" x14ac:dyDescent="0.25">
      <c r="B3752">
        <v>2026</v>
      </c>
      <c r="C3752" t="s">
        <v>479</v>
      </c>
      <c r="D3752">
        <v>2</v>
      </c>
      <c r="E3752" t="s">
        <v>45</v>
      </c>
      <c r="F3752">
        <v>5</v>
      </c>
      <c r="G3752" s="85">
        <v>0</v>
      </c>
      <c r="H3752" s="85">
        <v>18536.052673839731</v>
      </c>
      <c r="I3752" s="85">
        <v>4748.7393608479206</v>
      </c>
      <c r="J3752" s="85">
        <v>0</v>
      </c>
      <c r="K3752" t="s">
        <v>491</v>
      </c>
    </row>
    <row r="3753" spans="2:11" x14ac:dyDescent="0.25">
      <c r="B3753">
        <v>2026</v>
      </c>
      <c r="C3753" t="s">
        <v>480</v>
      </c>
      <c r="D3753">
        <v>1</v>
      </c>
      <c r="E3753" t="s">
        <v>45</v>
      </c>
      <c r="F3753">
        <v>5</v>
      </c>
      <c r="G3753" s="85">
        <v>3.695919273155841</v>
      </c>
      <c r="H3753" s="85">
        <v>18536.052673839731</v>
      </c>
      <c r="I3753" s="85">
        <v>4748.7393608479206</v>
      </c>
      <c r="J3753" s="85">
        <v>68507.754325476126</v>
      </c>
      <c r="K3753" t="s">
        <v>491</v>
      </c>
    </row>
    <row r="3754" spans="2:11" x14ac:dyDescent="0.25">
      <c r="B3754">
        <v>2026</v>
      </c>
      <c r="C3754" t="s">
        <v>480</v>
      </c>
      <c r="D3754">
        <v>2</v>
      </c>
      <c r="E3754" t="s">
        <v>45</v>
      </c>
      <c r="F3754">
        <v>5</v>
      </c>
      <c r="G3754" s="85">
        <v>0</v>
      </c>
      <c r="H3754" s="85">
        <v>18536.052673839731</v>
      </c>
      <c r="I3754" s="85">
        <v>4748.7393608479206</v>
      </c>
      <c r="J3754" s="85">
        <v>0</v>
      </c>
      <c r="K3754" t="s">
        <v>491</v>
      </c>
    </row>
    <row r="3755" spans="2:11" x14ac:dyDescent="0.25">
      <c r="B3755">
        <v>2026</v>
      </c>
      <c r="C3755" t="s">
        <v>481</v>
      </c>
      <c r="D3755">
        <v>1</v>
      </c>
      <c r="E3755" t="s">
        <v>45</v>
      </c>
      <c r="F3755">
        <v>5</v>
      </c>
      <c r="G3755" s="85">
        <v>3.7120064017568919</v>
      </c>
      <c r="H3755" s="85">
        <v>18536.052673839731</v>
      </c>
      <c r="I3755" s="85">
        <v>4748.7393608479206</v>
      </c>
      <c r="J3755" s="85">
        <v>68805.946188596034</v>
      </c>
      <c r="K3755" t="s">
        <v>491</v>
      </c>
    </row>
    <row r="3756" spans="2:11" x14ac:dyDescent="0.25">
      <c r="B3756">
        <v>2026</v>
      </c>
      <c r="C3756" t="s">
        <v>481</v>
      </c>
      <c r="D3756">
        <v>2</v>
      </c>
      <c r="E3756" t="s">
        <v>45</v>
      </c>
      <c r="F3756">
        <v>5</v>
      </c>
      <c r="G3756" s="85">
        <v>0</v>
      </c>
      <c r="H3756" s="85">
        <v>18536.052673839731</v>
      </c>
      <c r="I3756" s="85">
        <v>4748.7393608479206</v>
      </c>
      <c r="J3756" s="85">
        <v>0</v>
      </c>
      <c r="K3756" t="s">
        <v>491</v>
      </c>
    </row>
    <row r="3757" spans="2:11" x14ac:dyDescent="0.25">
      <c r="B3757">
        <v>2026</v>
      </c>
      <c r="C3757" t="s">
        <v>482</v>
      </c>
      <c r="D3757">
        <v>1</v>
      </c>
      <c r="E3757" t="s">
        <v>45</v>
      </c>
      <c r="F3757">
        <v>5</v>
      </c>
      <c r="G3757" s="85">
        <v>3.7280935303579446</v>
      </c>
      <c r="H3757" s="85">
        <v>18536.052673839731</v>
      </c>
      <c r="I3757" s="85">
        <v>4748.7393608479206</v>
      </c>
      <c r="J3757" s="85">
        <v>69104.138051715985</v>
      </c>
      <c r="K3757" t="s">
        <v>491</v>
      </c>
    </row>
    <row r="3758" spans="2:11" x14ac:dyDescent="0.25">
      <c r="B3758">
        <v>2026</v>
      </c>
      <c r="C3758" t="s">
        <v>482</v>
      </c>
      <c r="D3758">
        <v>2</v>
      </c>
      <c r="E3758" t="s">
        <v>45</v>
      </c>
      <c r="F3758">
        <v>5</v>
      </c>
      <c r="G3758" s="85">
        <v>0</v>
      </c>
      <c r="H3758" s="85">
        <v>18536.052673839731</v>
      </c>
      <c r="I3758" s="85">
        <v>4748.7393608479206</v>
      </c>
      <c r="J3758" s="85">
        <v>0</v>
      </c>
      <c r="K3758" t="s">
        <v>491</v>
      </c>
    </row>
    <row r="3759" spans="2:11" x14ac:dyDescent="0.25">
      <c r="B3759">
        <v>2026</v>
      </c>
      <c r="C3759" t="s">
        <v>483</v>
      </c>
      <c r="D3759">
        <v>1</v>
      </c>
      <c r="E3759" t="s">
        <v>45</v>
      </c>
      <c r="F3759">
        <v>5</v>
      </c>
      <c r="G3759" s="85">
        <v>3.7441806589589963</v>
      </c>
      <c r="H3759" s="85">
        <v>18536.052673839731</v>
      </c>
      <c r="I3759" s="85">
        <v>4748.7393608479206</v>
      </c>
      <c r="J3759" s="85">
        <v>69402.329914835907</v>
      </c>
      <c r="K3759" t="s">
        <v>491</v>
      </c>
    </row>
    <row r="3760" spans="2:11" x14ac:dyDescent="0.25">
      <c r="B3760">
        <v>2026</v>
      </c>
      <c r="C3760" t="s">
        <v>483</v>
      </c>
      <c r="D3760">
        <v>2</v>
      </c>
      <c r="E3760" t="s">
        <v>45</v>
      </c>
      <c r="F3760">
        <v>5</v>
      </c>
      <c r="G3760" s="85">
        <v>0</v>
      </c>
      <c r="H3760" s="85">
        <v>18536.052673839731</v>
      </c>
      <c r="I3760" s="85">
        <v>4748.7393608479206</v>
      </c>
      <c r="J3760" s="85">
        <v>0</v>
      </c>
      <c r="K3760" t="s">
        <v>491</v>
      </c>
    </row>
    <row r="3761" spans="2:11" x14ac:dyDescent="0.25">
      <c r="B3761">
        <v>2026</v>
      </c>
      <c r="C3761" t="s">
        <v>484</v>
      </c>
      <c r="D3761">
        <v>1</v>
      </c>
      <c r="E3761" t="s">
        <v>45</v>
      </c>
      <c r="F3761">
        <v>5</v>
      </c>
      <c r="G3761" s="85">
        <v>3.760267787560049</v>
      </c>
      <c r="H3761" s="85">
        <v>18536.052673839731</v>
      </c>
      <c r="I3761" s="85">
        <v>4748.7393608479206</v>
      </c>
      <c r="J3761" s="85">
        <v>69700.521777955859</v>
      </c>
      <c r="K3761" t="s">
        <v>491</v>
      </c>
    </row>
    <row r="3762" spans="2:11" x14ac:dyDescent="0.25">
      <c r="B3762">
        <v>2026</v>
      </c>
      <c r="C3762" t="s">
        <v>484</v>
      </c>
      <c r="D3762">
        <v>2</v>
      </c>
      <c r="E3762" t="s">
        <v>45</v>
      </c>
      <c r="F3762">
        <v>5</v>
      </c>
      <c r="G3762" s="85">
        <v>0</v>
      </c>
      <c r="H3762" s="85">
        <v>18536.052673839731</v>
      </c>
      <c r="I3762" s="85">
        <v>4748.7393608479206</v>
      </c>
      <c r="J3762" s="85">
        <v>0</v>
      </c>
      <c r="K3762" t="s">
        <v>491</v>
      </c>
    </row>
    <row r="3763" spans="2:11" x14ac:dyDescent="0.25">
      <c r="B3763">
        <v>2026</v>
      </c>
      <c r="C3763" t="s">
        <v>485</v>
      </c>
      <c r="D3763">
        <v>1</v>
      </c>
      <c r="E3763" t="s">
        <v>45</v>
      </c>
      <c r="F3763">
        <v>5</v>
      </c>
      <c r="G3763" s="85">
        <v>3.7763549161611007</v>
      </c>
      <c r="H3763" s="85">
        <v>18536.052673839731</v>
      </c>
      <c r="I3763" s="85">
        <v>4748.7393608479206</v>
      </c>
      <c r="J3763" s="85">
        <v>69998.713641075781</v>
      </c>
      <c r="K3763" t="s">
        <v>491</v>
      </c>
    </row>
    <row r="3764" spans="2:11" x14ac:dyDescent="0.25">
      <c r="B3764">
        <v>2026</v>
      </c>
      <c r="C3764" t="s">
        <v>485</v>
      </c>
      <c r="D3764">
        <v>2</v>
      </c>
      <c r="E3764" t="s">
        <v>45</v>
      </c>
      <c r="F3764">
        <v>5</v>
      </c>
      <c r="G3764" s="85">
        <v>0</v>
      </c>
      <c r="H3764" s="85">
        <v>18536.052673839731</v>
      </c>
      <c r="I3764" s="85">
        <v>4748.7393608479206</v>
      </c>
      <c r="J3764" s="85">
        <v>0</v>
      </c>
      <c r="K3764" t="s">
        <v>491</v>
      </c>
    </row>
    <row r="3765" spans="2:11" x14ac:dyDescent="0.25">
      <c r="B3765">
        <v>2026</v>
      </c>
      <c r="C3765" t="s">
        <v>486</v>
      </c>
      <c r="D3765">
        <v>1</v>
      </c>
      <c r="E3765" t="s">
        <v>45</v>
      </c>
      <c r="F3765">
        <v>5</v>
      </c>
      <c r="G3765" s="85">
        <v>3.7924420447621534</v>
      </c>
      <c r="H3765" s="85">
        <v>18536.052673839731</v>
      </c>
      <c r="I3765" s="85">
        <v>4748.7393608479206</v>
      </c>
      <c r="J3765" s="85">
        <v>70296.905504195733</v>
      </c>
      <c r="K3765" t="s">
        <v>491</v>
      </c>
    </row>
    <row r="3766" spans="2:11" x14ac:dyDescent="0.25">
      <c r="B3766">
        <v>2026</v>
      </c>
      <c r="C3766" t="s">
        <v>486</v>
      </c>
      <c r="D3766">
        <v>2</v>
      </c>
      <c r="E3766" t="s">
        <v>45</v>
      </c>
      <c r="F3766">
        <v>5</v>
      </c>
      <c r="G3766" s="85">
        <v>0</v>
      </c>
      <c r="H3766" s="85">
        <v>18536.052673839731</v>
      </c>
      <c r="I3766" s="85">
        <v>4748.7393608479206</v>
      </c>
      <c r="J3766" s="85">
        <v>0</v>
      </c>
      <c r="K3766" t="s">
        <v>491</v>
      </c>
    </row>
    <row r="3767" spans="2:11" x14ac:dyDescent="0.25">
      <c r="B3767">
        <v>2026</v>
      </c>
      <c r="C3767" t="s">
        <v>487</v>
      </c>
      <c r="D3767">
        <v>1</v>
      </c>
      <c r="E3767" t="s">
        <v>45</v>
      </c>
      <c r="F3767">
        <v>5</v>
      </c>
      <c r="G3767" s="85">
        <v>3.8085291733632052</v>
      </c>
      <c r="H3767" s="85">
        <v>18536.052673839731</v>
      </c>
      <c r="I3767" s="85">
        <v>4748.7393608479206</v>
      </c>
      <c r="J3767" s="85">
        <v>70595.097367315655</v>
      </c>
      <c r="K3767" t="s">
        <v>491</v>
      </c>
    </row>
    <row r="3768" spans="2:11" x14ac:dyDescent="0.25">
      <c r="B3768">
        <v>2026</v>
      </c>
      <c r="C3768" t="s">
        <v>487</v>
      </c>
      <c r="D3768">
        <v>2</v>
      </c>
      <c r="E3768" t="s">
        <v>45</v>
      </c>
      <c r="F3768">
        <v>5</v>
      </c>
      <c r="G3768" s="85">
        <v>0</v>
      </c>
      <c r="H3768" s="85">
        <v>18536.052673839731</v>
      </c>
      <c r="I3768" s="85">
        <v>4748.7393608479206</v>
      </c>
      <c r="J3768" s="85">
        <v>0</v>
      </c>
      <c r="K3768" t="s">
        <v>491</v>
      </c>
    </row>
    <row r="3769" spans="2:11" x14ac:dyDescent="0.25">
      <c r="B3769">
        <v>2026</v>
      </c>
      <c r="C3769" t="s">
        <v>488</v>
      </c>
      <c r="D3769">
        <v>1</v>
      </c>
      <c r="E3769" t="s">
        <v>45</v>
      </c>
      <c r="F3769">
        <v>5</v>
      </c>
      <c r="G3769" s="85">
        <v>3.8246163019642578</v>
      </c>
      <c r="H3769" s="85">
        <v>18536.052673839731</v>
      </c>
      <c r="I3769" s="85">
        <v>4748.7393608479206</v>
      </c>
      <c r="J3769" s="85">
        <v>70893.289230435606</v>
      </c>
      <c r="K3769" t="s">
        <v>491</v>
      </c>
    </row>
    <row r="3770" spans="2:11" x14ac:dyDescent="0.25">
      <c r="B3770">
        <v>2026</v>
      </c>
      <c r="C3770" t="s">
        <v>488</v>
      </c>
      <c r="D3770">
        <v>2</v>
      </c>
      <c r="E3770" t="s">
        <v>45</v>
      </c>
      <c r="F3770">
        <v>5</v>
      </c>
      <c r="G3770" s="85">
        <v>0</v>
      </c>
      <c r="H3770" s="85">
        <v>18536.052673839731</v>
      </c>
      <c r="I3770" s="85">
        <v>4748.7393608479206</v>
      </c>
      <c r="J3770" s="85">
        <v>0</v>
      </c>
      <c r="K3770" t="s">
        <v>491</v>
      </c>
    </row>
    <row r="3771" spans="2:11" x14ac:dyDescent="0.25">
      <c r="B3771">
        <v>2026</v>
      </c>
      <c r="C3771" t="s">
        <v>489</v>
      </c>
      <c r="D3771">
        <v>1</v>
      </c>
      <c r="E3771" t="s">
        <v>45</v>
      </c>
      <c r="F3771">
        <v>5</v>
      </c>
      <c r="G3771" s="85">
        <v>3.8407034305653092</v>
      </c>
      <c r="H3771" s="85">
        <v>18536.052673839731</v>
      </c>
      <c r="I3771" s="85">
        <v>4748.7393608479206</v>
      </c>
      <c r="J3771" s="85">
        <v>71191.481093555529</v>
      </c>
      <c r="K3771" t="s">
        <v>491</v>
      </c>
    </row>
    <row r="3772" spans="2:11" x14ac:dyDescent="0.25">
      <c r="B3772">
        <v>2026</v>
      </c>
      <c r="C3772" t="s">
        <v>489</v>
      </c>
      <c r="D3772">
        <v>2</v>
      </c>
      <c r="E3772" t="s">
        <v>45</v>
      </c>
      <c r="F3772">
        <v>5</v>
      </c>
      <c r="G3772" s="85">
        <v>0</v>
      </c>
      <c r="H3772" s="85">
        <v>18536.052673839731</v>
      </c>
      <c r="I3772" s="85">
        <v>4748.7393608479206</v>
      </c>
      <c r="J3772" s="85">
        <v>0</v>
      </c>
      <c r="K3772" t="s">
        <v>491</v>
      </c>
    </row>
    <row r="3773" spans="2:11" x14ac:dyDescent="0.25">
      <c r="B3773">
        <v>2026</v>
      </c>
      <c r="C3773" t="s">
        <v>490</v>
      </c>
      <c r="D3773">
        <v>1</v>
      </c>
      <c r="E3773" t="s">
        <v>45</v>
      </c>
      <c r="F3773">
        <v>5</v>
      </c>
      <c r="G3773" s="85">
        <v>3.8567905591663618</v>
      </c>
      <c r="H3773" s="85">
        <v>18536.052673839731</v>
      </c>
      <c r="I3773" s="85">
        <v>4748.7393608479206</v>
      </c>
      <c r="J3773" s="85">
        <v>71489.672956675466</v>
      </c>
      <c r="K3773" t="s">
        <v>491</v>
      </c>
    </row>
    <row r="3774" spans="2:11" x14ac:dyDescent="0.25">
      <c r="B3774">
        <v>2026</v>
      </c>
      <c r="C3774" t="s">
        <v>490</v>
      </c>
      <c r="D3774">
        <v>2</v>
      </c>
      <c r="E3774" t="s">
        <v>45</v>
      </c>
      <c r="F3774">
        <v>5</v>
      </c>
      <c r="G3774" s="85">
        <v>0</v>
      </c>
      <c r="H3774" s="85">
        <v>18536.052673839731</v>
      </c>
      <c r="I3774" s="85">
        <v>4748.7393608479206</v>
      </c>
      <c r="J3774" s="85">
        <v>0</v>
      </c>
      <c r="K3774" t="s">
        <v>491</v>
      </c>
    </row>
    <row r="3775" spans="2:11" x14ac:dyDescent="0.25">
      <c r="B3775">
        <v>2026</v>
      </c>
      <c r="C3775" t="s">
        <v>479</v>
      </c>
      <c r="D3775">
        <v>1</v>
      </c>
      <c r="E3775" t="s">
        <v>70</v>
      </c>
      <c r="F3775">
        <v>20</v>
      </c>
      <c r="G3775" s="85">
        <v>1.3400188323917144</v>
      </c>
      <c r="H3775" s="85">
        <v>24503.913814264284</v>
      </c>
      <c r="I3775" s="85">
        <v>5272.1260057275331</v>
      </c>
      <c r="J3775" s="85">
        <v>32835.705978417624</v>
      </c>
      <c r="K3775" t="s">
        <v>491</v>
      </c>
    </row>
    <row r="3776" spans="2:11" x14ac:dyDescent="0.25">
      <c r="B3776">
        <v>2026</v>
      </c>
      <c r="C3776" t="s">
        <v>479</v>
      </c>
      <c r="D3776">
        <v>2</v>
      </c>
      <c r="E3776" t="s">
        <v>70</v>
      </c>
      <c r="F3776">
        <v>20</v>
      </c>
      <c r="G3776" s="85">
        <v>0</v>
      </c>
      <c r="H3776" s="85">
        <v>24503.913814264284</v>
      </c>
      <c r="I3776" s="85">
        <v>5272.1260057275331</v>
      </c>
      <c r="J3776" s="85">
        <v>0</v>
      </c>
      <c r="K3776" t="s">
        <v>491</v>
      </c>
    </row>
    <row r="3777" spans="2:11" x14ac:dyDescent="0.25">
      <c r="B3777">
        <v>2026</v>
      </c>
      <c r="C3777" t="s">
        <v>480</v>
      </c>
      <c r="D3777">
        <v>1</v>
      </c>
      <c r="E3777" t="s">
        <v>70</v>
      </c>
      <c r="F3777">
        <v>20</v>
      </c>
      <c r="G3777" s="85">
        <v>1.3650659133709986</v>
      </c>
      <c r="H3777" s="85">
        <v>24503.913814264284</v>
      </c>
      <c r="I3777" s="85">
        <v>5272.1260057275331</v>
      </c>
      <c r="J3777" s="85">
        <v>33449.457492032903</v>
      </c>
      <c r="K3777" t="s">
        <v>491</v>
      </c>
    </row>
    <row r="3778" spans="2:11" x14ac:dyDescent="0.25">
      <c r="B3778">
        <v>2026</v>
      </c>
      <c r="C3778" t="s">
        <v>480</v>
      </c>
      <c r="D3778">
        <v>2</v>
      </c>
      <c r="E3778" t="s">
        <v>70</v>
      </c>
      <c r="F3778">
        <v>20</v>
      </c>
      <c r="G3778" s="85">
        <v>0</v>
      </c>
      <c r="H3778" s="85">
        <v>24503.913814264284</v>
      </c>
      <c r="I3778" s="85">
        <v>5272.1260057275331</v>
      </c>
      <c r="J3778" s="85">
        <v>0</v>
      </c>
      <c r="K3778" t="s">
        <v>491</v>
      </c>
    </row>
    <row r="3779" spans="2:11" x14ac:dyDescent="0.25">
      <c r="B3779">
        <v>2026</v>
      </c>
      <c r="C3779" t="s">
        <v>481</v>
      </c>
      <c r="D3779">
        <v>1</v>
      </c>
      <c r="E3779" t="s">
        <v>70</v>
      </c>
      <c r="F3779">
        <v>20</v>
      </c>
      <c r="G3779" s="85">
        <v>1.390112994350283</v>
      </c>
      <c r="H3779" s="85">
        <v>24503.913814264284</v>
      </c>
      <c r="I3779" s="85">
        <v>5272.1260057275331</v>
      </c>
      <c r="J3779" s="85">
        <v>34063.20900564819</v>
      </c>
      <c r="K3779" t="s">
        <v>491</v>
      </c>
    </row>
    <row r="3780" spans="2:11" x14ac:dyDescent="0.25">
      <c r="B3780">
        <v>2026</v>
      </c>
      <c r="C3780" t="s">
        <v>481</v>
      </c>
      <c r="D3780">
        <v>2</v>
      </c>
      <c r="E3780" t="s">
        <v>70</v>
      </c>
      <c r="F3780">
        <v>20</v>
      </c>
      <c r="G3780" s="85">
        <v>0</v>
      </c>
      <c r="H3780" s="85">
        <v>24503.913814264284</v>
      </c>
      <c r="I3780" s="85">
        <v>5272.1260057275331</v>
      </c>
      <c r="J3780" s="85">
        <v>0</v>
      </c>
      <c r="K3780" t="s">
        <v>491</v>
      </c>
    </row>
    <row r="3781" spans="2:11" x14ac:dyDescent="0.25">
      <c r="B3781">
        <v>2026</v>
      </c>
      <c r="C3781" t="s">
        <v>482</v>
      </c>
      <c r="D3781">
        <v>1</v>
      </c>
      <c r="E3781" t="s">
        <v>70</v>
      </c>
      <c r="F3781">
        <v>20</v>
      </c>
      <c r="G3781" s="85">
        <v>1.4151600753295674</v>
      </c>
      <c r="H3781" s="85">
        <v>24503.913814264284</v>
      </c>
      <c r="I3781" s="85">
        <v>5272.1260057275331</v>
      </c>
      <c r="J3781" s="85">
        <v>34676.96051926347</v>
      </c>
      <c r="K3781" t="s">
        <v>491</v>
      </c>
    </row>
    <row r="3782" spans="2:11" x14ac:dyDescent="0.25">
      <c r="B3782">
        <v>2026</v>
      </c>
      <c r="C3782" t="s">
        <v>482</v>
      </c>
      <c r="D3782">
        <v>2</v>
      </c>
      <c r="E3782" t="s">
        <v>70</v>
      </c>
      <c r="F3782">
        <v>20</v>
      </c>
      <c r="G3782" s="85">
        <v>0</v>
      </c>
      <c r="H3782" s="85">
        <v>24503.913814264284</v>
      </c>
      <c r="I3782" s="85">
        <v>5272.1260057275331</v>
      </c>
      <c r="J3782" s="85">
        <v>0</v>
      </c>
      <c r="K3782" t="s">
        <v>491</v>
      </c>
    </row>
    <row r="3783" spans="2:11" x14ac:dyDescent="0.25">
      <c r="B3783">
        <v>2026</v>
      </c>
      <c r="C3783" t="s">
        <v>483</v>
      </c>
      <c r="D3783">
        <v>1</v>
      </c>
      <c r="E3783" t="s">
        <v>70</v>
      </c>
      <c r="F3783">
        <v>20</v>
      </c>
      <c r="G3783" s="85">
        <v>1.4402071563088519</v>
      </c>
      <c r="H3783" s="85">
        <v>24503.913814264284</v>
      </c>
      <c r="I3783" s="85">
        <v>5272.1260057275331</v>
      </c>
      <c r="J3783" s="85">
        <v>35290.712032878757</v>
      </c>
      <c r="K3783" t="s">
        <v>491</v>
      </c>
    </row>
    <row r="3784" spans="2:11" x14ac:dyDescent="0.25">
      <c r="B3784">
        <v>2026</v>
      </c>
      <c r="C3784" t="s">
        <v>483</v>
      </c>
      <c r="D3784">
        <v>2</v>
      </c>
      <c r="E3784" t="s">
        <v>70</v>
      </c>
      <c r="F3784">
        <v>20</v>
      </c>
      <c r="G3784" s="85">
        <v>0</v>
      </c>
      <c r="H3784" s="85">
        <v>24503.913814264284</v>
      </c>
      <c r="I3784" s="85">
        <v>5272.1260057275331</v>
      </c>
      <c r="J3784" s="85">
        <v>0</v>
      </c>
      <c r="K3784" t="s">
        <v>491</v>
      </c>
    </row>
    <row r="3785" spans="2:11" x14ac:dyDescent="0.25">
      <c r="B3785">
        <v>2026</v>
      </c>
      <c r="C3785" t="s">
        <v>484</v>
      </c>
      <c r="D3785">
        <v>1</v>
      </c>
      <c r="E3785" t="s">
        <v>70</v>
      </c>
      <c r="F3785">
        <v>20</v>
      </c>
      <c r="G3785" s="85">
        <v>1.4652542372881363</v>
      </c>
      <c r="H3785" s="85">
        <v>24503.913814264284</v>
      </c>
      <c r="I3785" s="85">
        <v>5272.1260057275331</v>
      </c>
      <c r="J3785" s="85">
        <v>35904.463546494044</v>
      </c>
      <c r="K3785" t="s">
        <v>491</v>
      </c>
    </row>
    <row r="3786" spans="2:11" x14ac:dyDescent="0.25">
      <c r="B3786">
        <v>2026</v>
      </c>
      <c r="C3786" t="s">
        <v>484</v>
      </c>
      <c r="D3786">
        <v>2</v>
      </c>
      <c r="E3786" t="s">
        <v>70</v>
      </c>
      <c r="F3786">
        <v>20</v>
      </c>
      <c r="G3786" s="85">
        <v>0</v>
      </c>
      <c r="H3786" s="85">
        <v>24503.913814264284</v>
      </c>
      <c r="I3786" s="85">
        <v>5272.1260057275331</v>
      </c>
      <c r="J3786" s="85">
        <v>0</v>
      </c>
      <c r="K3786" t="s">
        <v>491</v>
      </c>
    </row>
    <row r="3787" spans="2:11" x14ac:dyDescent="0.25">
      <c r="B3787">
        <v>2026</v>
      </c>
      <c r="C3787" t="s">
        <v>485</v>
      </c>
      <c r="D3787">
        <v>1</v>
      </c>
      <c r="E3787" t="s">
        <v>70</v>
      </c>
      <c r="F3787">
        <v>20</v>
      </c>
      <c r="G3787" s="85">
        <v>1.4903013182674205</v>
      </c>
      <c r="H3787" s="85">
        <v>24503.913814264284</v>
      </c>
      <c r="I3787" s="85">
        <v>5272.1260057275331</v>
      </c>
      <c r="J3787" s="85">
        <v>36518.215060109316</v>
      </c>
      <c r="K3787" t="s">
        <v>491</v>
      </c>
    </row>
    <row r="3788" spans="2:11" x14ac:dyDescent="0.25">
      <c r="B3788">
        <v>2026</v>
      </c>
      <c r="C3788" t="s">
        <v>485</v>
      </c>
      <c r="D3788">
        <v>2</v>
      </c>
      <c r="E3788" t="s">
        <v>70</v>
      </c>
      <c r="F3788">
        <v>20</v>
      </c>
      <c r="G3788" s="85">
        <v>0</v>
      </c>
      <c r="H3788" s="85">
        <v>24503.913814264284</v>
      </c>
      <c r="I3788" s="85">
        <v>5272.1260057275331</v>
      </c>
      <c r="J3788" s="85">
        <v>0</v>
      </c>
      <c r="K3788" t="s">
        <v>491</v>
      </c>
    </row>
    <row r="3789" spans="2:11" x14ac:dyDescent="0.25">
      <c r="B3789">
        <v>2026</v>
      </c>
      <c r="C3789" t="s">
        <v>486</v>
      </c>
      <c r="D3789">
        <v>1</v>
      </c>
      <c r="E3789" t="s">
        <v>70</v>
      </c>
      <c r="F3789">
        <v>20</v>
      </c>
      <c r="G3789" s="85">
        <v>1.5153483992467049</v>
      </c>
      <c r="H3789" s="85">
        <v>24503.913814264284</v>
      </c>
      <c r="I3789" s="85">
        <v>5272.1260057275331</v>
      </c>
      <c r="J3789" s="85">
        <v>37131.966573724603</v>
      </c>
      <c r="K3789" t="s">
        <v>491</v>
      </c>
    </row>
    <row r="3790" spans="2:11" x14ac:dyDescent="0.25">
      <c r="B3790">
        <v>2026</v>
      </c>
      <c r="C3790" t="s">
        <v>486</v>
      </c>
      <c r="D3790">
        <v>2</v>
      </c>
      <c r="E3790" t="s">
        <v>70</v>
      </c>
      <c r="F3790">
        <v>20</v>
      </c>
      <c r="G3790" s="85">
        <v>0</v>
      </c>
      <c r="H3790" s="85">
        <v>24503.913814264284</v>
      </c>
      <c r="I3790" s="85">
        <v>5272.1260057275331</v>
      </c>
      <c r="J3790" s="85">
        <v>0</v>
      </c>
      <c r="K3790" t="s">
        <v>491</v>
      </c>
    </row>
    <row r="3791" spans="2:11" x14ac:dyDescent="0.25">
      <c r="B3791">
        <v>2026</v>
      </c>
      <c r="C3791" t="s">
        <v>487</v>
      </c>
      <c r="D3791">
        <v>1</v>
      </c>
      <c r="E3791" t="s">
        <v>70</v>
      </c>
      <c r="F3791">
        <v>20</v>
      </c>
      <c r="G3791" s="85">
        <v>1.5403954802259894</v>
      </c>
      <c r="H3791" s="85">
        <v>24503.913814264284</v>
      </c>
      <c r="I3791" s="85">
        <v>5272.1260057275331</v>
      </c>
      <c r="J3791" s="85">
        <v>37745.71808733989</v>
      </c>
      <c r="K3791" t="s">
        <v>491</v>
      </c>
    </row>
    <row r="3792" spans="2:11" x14ac:dyDescent="0.25">
      <c r="B3792">
        <v>2026</v>
      </c>
      <c r="C3792" t="s">
        <v>487</v>
      </c>
      <c r="D3792">
        <v>2</v>
      </c>
      <c r="E3792" t="s">
        <v>70</v>
      </c>
      <c r="F3792">
        <v>20</v>
      </c>
      <c r="G3792" s="85">
        <v>0</v>
      </c>
      <c r="H3792" s="85">
        <v>24503.913814264284</v>
      </c>
      <c r="I3792" s="85">
        <v>5272.1260057275331</v>
      </c>
      <c r="J3792" s="85">
        <v>0</v>
      </c>
      <c r="K3792" t="s">
        <v>491</v>
      </c>
    </row>
    <row r="3793" spans="2:11" x14ac:dyDescent="0.25">
      <c r="B3793">
        <v>2026</v>
      </c>
      <c r="C3793" t="s">
        <v>488</v>
      </c>
      <c r="D3793">
        <v>1</v>
      </c>
      <c r="E3793" t="s">
        <v>70</v>
      </c>
      <c r="F3793">
        <v>20</v>
      </c>
      <c r="G3793" s="85">
        <v>1.5654425612052738</v>
      </c>
      <c r="H3793" s="85">
        <v>24503.913814264284</v>
      </c>
      <c r="I3793" s="85">
        <v>5272.1260057275331</v>
      </c>
      <c r="J3793" s="85">
        <v>38359.46960095517</v>
      </c>
      <c r="K3793" t="s">
        <v>491</v>
      </c>
    </row>
    <row r="3794" spans="2:11" x14ac:dyDescent="0.25">
      <c r="B3794">
        <v>2026</v>
      </c>
      <c r="C3794" t="s">
        <v>488</v>
      </c>
      <c r="D3794">
        <v>2</v>
      </c>
      <c r="E3794" t="s">
        <v>70</v>
      </c>
      <c r="F3794">
        <v>20</v>
      </c>
      <c r="G3794" s="85">
        <v>0</v>
      </c>
      <c r="H3794" s="85">
        <v>24503.913814264284</v>
      </c>
      <c r="I3794" s="85">
        <v>5272.1260057275331</v>
      </c>
      <c r="J3794" s="85">
        <v>0</v>
      </c>
      <c r="K3794" t="s">
        <v>491</v>
      </c>
    </row>
    <row r="3795" spans="2:11" x14ac:dyDescent="0.25">
      <c r="B3795">
        <v>2026</v>
      </c>
      <c r="C3795" t="s">
        <v>489</v>
      </c>
      <c r="D3795">
        <v>1</v>
      </c>
      <c r="E3795" t="s">
        <v>70</v>
      </c>
      <c r="F3795">
        <v>20</v>
      </c>
      <c r="G3795" s="85">
        <v>1.590489642184558</v>
      </c>
      <c r="H3795" s="85">
        <v>24503.913814264284</v>
      </c>
      <c r="I3795" s="85">
        <v>5272.1260057275331</v>
      </c>
      <c r="J3795" s="85">
        <v>38973.22111457045</v>
      </c>
      <c r="K3795" t="s">
        <v>491</v>
      </c>
    </row>
    <row r="3796" spans="2:11" x14ac:dyDescent="0.25">
      <c r="B3796">
        <v>2026</v>
      </c>
      <c r="C3796" t="s">
        <v>489</v>
      </c>
      <c r="D3796">
        <v>2</v>
      </c>
      <c r="E3796" t="s">
        <v>70</v>
      </c>
      <c r="F3796">
        <v>20</v>
      </c>
      <c r="G3796" s="85">
        <v>0</v>
      </c>
      <c r="H3796" s="85">
        <v>24503.913814264284</v>
      </c>
      <c r="I3796" s="85">
        <v>5272.1260057275331</v>
      </c>
      <c r="J3796" s="85">
        <v>0</v>
      </c>
      <c r="K3796" t="s">
        <v>491</v>
      </c>
    </row>
    <row r="3797" spans="2:11" x14ac:dyDescent="0.25">
      <c r="B3797">
        <v>2026</v>
      </c>
      <c r="C3797" t="s">
        <v>490</v>
      </c>
      <c r="D3797">
        <v>1</v>
      </c>
      <c r="E3797" t="s">
        <v>70</v>
      </c>
      <c r="F3797">
        <v>20</v>
      </c>
      <c r="G3797" s="85">
        <v>1.6155367231638424</v>
      </c>
      <c r="H3797" s="85">
        <v>24503.913814264284</v>
      </c>
      <c r="I3797" s="85">
        <v>5272.1260057275331</v>
      </c>
      <c r="J3797" s="85">
        <v>39586.972628185737</v>
      </c>
      <c r="K3797" t="s">
        <v>491</v>
      </c>
    </row>
    <row r="3798" spans="2:11" x14ac:dyDescent="0.25">
      <c r="B3798">
        <v>2026</v>
      </c>
      <c r="C3798" t="s">
        <v>490</v>
      </c>
      <c r="D3798">
        <v>2</v>
      </c>
      <c r="E3798" t="s">
        <v>70</v>
      </c>
      <c r="F3798">
        <v>20</v>
      </c>
      <c r="G3798" s="85">
        <v>0</v>
      </c>
      <c r="H3798" s="85">
        <v>24503.913814264284</v>
      </c>
      <c r="I3798" s="85">
        <v>5272.1260057275331</v>
      </c>
      <c r="J3798" s="85">
        <v>0</v>
      </c>
      <c r="K3798" t="s">
        <v>491</v>
      </c>
    </row>
    <row r="3799" spans="2:11" x14ac:dyDescent="0.25">
      <c r="B3799">
        <v>2026</v>
      </c>
      <c r="C3799" t="s">
        <v>479</v>
      </c>
      <c r="D3799">
        <v>1</v>
      </c>
      <c r="E3799" t="s">
        <v>45</v>
      </c>
      <c r="F3799">
        <v>27</v>
      </c>
      <c r="G3799" s="85">
        <v>3.8962834138513487</v>
      </c>
      <c r="H3799" s="85">
        <v>18536.052673839731</v>
      </c>
      <c r="I3799" s="85">
        <v>4748.7393608479206</v>
      </c>
      <c r="J3799" s="85">
        <v>72221.714591356693</v>
      </c>
      <c r="K3799" t="s">
        <v>491</v>
      </c>
    </row>
    <row r="3800" spans="2:11" x14ac:dyDescent="0.25">
      <c r="B3800">
        <v>2026</v>
      </c>
      <c r="C3800" t="s">
        <v>479</v>
      </c>
      <c r="D3800">
        <v>2</v>
      </c>
      <c r="E3800" t="s">
        <v>45</v>
      </c>
      <c r="F3800">
        <v>27</v>
      </c>
      <c r="G3800" s="85">
        <v>0</v>
      </c>
      <c r="H3800" s="85">
        <v>18536.052673839731</v>
      </c>
      <c r="I3800" s="85">
        <v>4748.7393608479206</v>
      </c>
      <c r="J3800" s="85">
        <v>0</v>
      </c>
      <c r="K3800" t="s">
        <v>491</v>
      </c>
    </row>
    <row r="3801" spans="2:11" x14ac:dyDescent="0.25">
      <c r="B3801">
        <v>2026</v>
      </c>
      <c r="C3801" t="s">
        <v>480</v>
      </c>
      <c r="D3801">
        <v>1</v>
      </c>
      <c r="E3801" t="s">
        <v>45</v>
      </c>
      <c r="F3801">
        <v>27</v>
      </c>
      <c r="G3801" s="85">
        <v>3.9552550897102643</v>
      </c>
      <c r="H3801" s="85">
        <v>18536.052673839731</v>
      </c>
      <c r="I3801" s="85">
        <v>4748.7393608479206</v>
      </c>
      <c r="J3801" s="85">
        <v>73314.816681342156</v>
      </c>
      <c r="K3801" t="s">
        <v>491</v>
      </c>
    </row>
    <row r="3802" spans="2:11" x14ac:dyDescent="0.25">
      <c r="B3802">
        <v>2026</v>
      </c>
      <c r="C3802" t="s">
        <v>480</v>
      </c>
      <c r="D3802">
        <v>2</v>
      </c>
      <c r="E3802" t="s">
        <v>45</v>
      </c>
      <c r="F3802">
        <v>27</v>
      </c>
      <c r="G3802" s="85">
        <v>0</v>
      </c>
      <c r="H3802" s="85">
        <v>18536.052673839731</v>
      </c>
      <c r="I3802" s="85">
        <v>4748.7393608479206</v>
      </c>
      <c r="J3802" s="85">
        <v>0</v>
      </c>
      <c r="K3802" t="s">
        <v>491</v>
      </c>
    </row>
    <row r="3803" spans="2:11" x14ac:dyDescent="0.25">
      <c r="B3803">
        <v>2026</v>
      </c>
      <c r="C3803" t="s">
        <v>481</v>
      </c>
      <c r="D3803">
        <v>1</v>
      </c>
      <c r="E3803" t="s">
        <v>45</v>
      </c>
      <c r="F3803">
        <v>27</v>
      </c>
      <c r="G3803" s="85">
        <v>4.014226765569183</v>
      </c>
      <c r="H3803" s="85">
        <v>18536.052673839731</v>
      </c>
      <c r="I3803" s="85">
        <v>4748.7393608479206</v>
      </c>
      <c r="J3803" s="85">
        <v>74407.918771327677</v>
      </c>
      <c r="K3803" t="s">
        <v>491</v>
      </c>
    </row>
    <row r="3804" spans="2:11" x14ac:dyDescent="0.25">
      <c r="B3804">
        <v>2026</v>
      </c>
      <c r="C3804" t="s">
        <v>481</v>
      </c>
      <c r="D3804">
        <v>2</v>
      </c>
      <c r="E3804" t="s">
        <v>45</v>
      </c>
      <c r="F3804">
        <v>27</v>
      </c>
      <c r="G3804" s="85">
        <v>0</v>
      </c>
      <c r="H3804" s="85">
        <v>18536.052673839731</v>
      </c>
      <c r="I3804" s="85">
        <v>4748.7393608479206</v>
      </c>
      <c r="J3804" s="85">
        <v>0</v>
      </c>
      <c r="K3804" t="s">
        <v>491</v>
      </c>
    </row>
    <row r="3805" spans="2:11" x14ac:dyDescent="0.25">
      <c r="B3805">
        <v>2026</v>
      </c>
      <c r="C3805" t="s">
        <v>482</v>
      </c>
      <c r="D3805">
        <v>1</v>
      </c>
      <c r="E3805" t="s">
        <v>45</v>
      </c>
      <c r="F3805">
        <v>27</v>
      </c>
      <c r="G3805" s="85">
        <v>4.0731984414280982</v>
      </c>
      <c r="H3805" s="85">
        <v>18536.052673839731</v>
      </c>
      <c r="I3805" s="85">
        <v>4748.7393608479206</v>
      </c>
      <c r="J3805" s="85">
        <v>75501.020861313125</v>
      </c>
      <c r="K3805" t="s">
        <v>491</v>
      </c>
    </row>
    <row r="3806" spans="2:11" x14ac:dyDescent="0.25">
      <c r="B3806">
        <v>2026</v>
      </c>
      <c r="C3806" t="s">
        <v>482</v>
      </c>
      <c r="D3806">
        <v>2</v>
      </c>
      <c r="E3806" t="s">
        <v>45</v>
      </c>
      <c r="F3806">
        <v>27</v>
      </c>
      <c r="G3806" s="85">
        <v>0</v>
      </c>
      <c r="H3806" s="85">
        <v>18536.052673839731</v>
      </c>
      <c r="I3806" s="85">
        <v>4748.7393608479206</v>
      </c>
      <c r="J3806" s="85">
        <v>0</v>
      </c>
      <c r="K3806" t="s">
        <v>491</v>
      </c>
    </row>
    <row r="3807" spans="2:11" x14ac:dyDescent="0.25">
      <c r="B3807">
        <v>2026</v>
      </c>
      <c r="C3807" t="s">
        <v>483</v>
      </c>
      <c r="D3807">
        <v>1</v>
      </c>
      <c r="E3807" t="s">
        <v>45</v>
      </c>
      <c r="F3807">
        <v>27</v>
      </c>
      <c r="G3807" s="85">
        <v>4.1321701172870178</v>
      </c>
      <c r="H3807" s="85">
        <v>18536.052673839731</v>
      </c>
      <c r="I3807" s="85">
        <v>4748.7393608479206</v>
      </c>
      <c r="J3807" s="85">
        <v>76594.122951298661</v>
      </c>
      <c r="K3807" t="s">
        <v>491</v>
      </c>
    </row>
    <row r="3808" spans="2:11" x14ac:dyDescent="0.25">
      <c r="B3808">
        <v>2026</v>
      </c>
      <c r="C3808" t="s">
        <v>483</v>
      </c>
      <c r="D3808">
        <v>2</v>
      </c>
      <c r="E3808" t="s">
        <v>45</v>
      </c>
      <c r="F3808">
        <v>27</v>
      </c>
      <c r="G3808" s="85">
        <v>0</v>
      </c>
      <c r="H3808" s="85">
        <v>18536.052673839731</v>
      </c>
      <c r="I3808" s="85">
        <v>4748.7393608479206</v>
      </c>
      <c r="J3808" s="85">
        <v>0</v>
      </c>
      <c r="K3808" t="s">
        <v>491</v>
      </c>
    </row>
    <row r="3809" spans="2:11" x14ac:dyDescent="0.25">
      <c r="B3809">
        <v>2026</v>
      </c>
      <c r="C3809" t="s">
        <v>484</v>
      </c>
      <c r="D3809">
        <v>1</v>
      </c>
      <c r="E3809" t="s">
        <v>45</v>
      </c>
      <c r="F3809">
        <v>27</v>
      </c>
      <c r="G3809" s="85">
        <v>4.1911417931459338</v>
      </c>
      <c r="H3809" s="85">
        <v>18536.052673839731</v>
      </c>
      <c r="I3809" s="85">
        <v>4748.7393608479206</v>
      </c>
      <c r="J3809" s="85">
        <v>77687.225041284139</v>
      </c>
      <c r="K3809" t="s">
        <v>491</v>
      </c>
    </row>
    <row r="3810" spans="2:11" x14ac:dyDescent="0.25">
      <c r="B3810">
        <v>2026</v>
      </c>
      <c r="C3810" t="s">
        <v>484</v>
      </c>
      <c r="D3810">
        <v>2</v>
      </c>
      <c r="E3810" t="s">
        <v>45</v>
      </c>
      <c r="F3810">
        <v>27</v>
      </c>
      <c r="G3810" s="85">
        <v>0</v>
      </c>
      <c r="H3810" s="85">
        <v>18536.052673839731</v>
      </c>
      <c r="I3810" s="85">
        <v>4748.7393608479206</v>
      </c>
      <c r="J3810" s="85">
        <v>0</v>
      </c>
      <c r="K3810" t="s">
        <v>491</v>
      </c>
    </row>
    <row r="3811" spans="2:11" x14ac:dyDescent="0.25">
      <c r="B3811">
        <v>2026</v>
      </c>
      <c r="C3811" t="s">
        <v>485</v>
      </c>
      <c r="D3811">
        <v>1</v>
      </c>
      <c r="E3811" t="s">
        <v>45</v>
      </c>
      <c r="F3811">
        <v>27</v>
      </c>
      <c r="G3811" s="85">
        <v>4.2501134690048525</v>
      </c>
      <c r="H3811" s="85">
        <v>18536.052673839731</v>
      </c>
      <c r="I3811" s="85">
        <v>4748.7393608479206</v>
      </c>
      <c r="J3811" s="85">
        <v>78780.327131269645</v>
      </c>
      <c r="K3811" t="s">
        <v>491</v>
      </c>
    </row>
    <row r="3812" spans="2:11" x14ac:dyDescent="0.25">
      <c r="B3812">
        <v>2026</v>
      </c>
      <c r="C3812" t="s">
        <v>485</v>
      </c>
      <c r="D3812">
        <v>2</v>
      </c>
      <c r="E3812" t="s">
        <v>45</v>
      </c>
      <c r="F3812">
        <v>27</v>
      </c>
      <c r="G3812" s="85">
        <v>0</v>
      </c>
      <c r="H3812" s="85">
        <v>18536.052673839731</v>
      </c>
      <c r="I3812" s="85">
        <v>4748.7393608479206</v>
      </c>
      <c r="J3812" s="85">
        <v>0</v>
      </c>
      <c r="K3812" t="s">
        <v>491</v>
      </c>
    </row>
    <row r="3813" spans="2:11" x14ac:dyDescent="0.25">
      <c r="B3813">
        <v>2026</v>
      </c>
      <c r="C3813" t="s">
        <v>486</v>
      </c>
      <c r="D3813">
        <v>1</v>
      </c>
      <c r="E3813" t="s">
        <v>45</v>
      </c>
      <c r="F3813">
        <v>27</v>
      </c>
      <c r="G3813" s="85">
        <v>4.3090851448637677</v>
      </c>
      <c r="H3813" s="85">
        <v>18536.052673839731</v>
      </c>
      <c r="I3813" s="85">
        <v>4748.7393608479206</v>
      </c>
      <c r="J3813" s="85">
        <v>79873.429221255108</v>
      </c>
      <c r="K3813" t="s">
        <v>491</v>
      </c>
    </row>
    <row r="3814" spans="2:11" x14ac:dyDescent="0.25">
      <c r="B3814">
        <v>2026</v>
      </c>
      <c r="C3814" t="s">
        <v>486</v>
      </c>
      <c r="D3814">
        <v>2</v>
      </c>
      <c r="E3814" t="s">
        <v>45</v>
      </c>
      <c r="F3814">
        <v>27</v>
      </c>
      <c r="G3814" s="85">
        <v>0</v>
      </c>
      <c r="H3814" s="85">
        <v>18536.052673839731</v>
      </c>
      <c r="I3814" s="85">
        <v>4748.7393608479206</v>
      </c>
      <c r="J3814" s="85">
        <v>0</v>
      </c>
      <c r="K3814" t="s">
        <v>491</v>
      </c>
    </row>
    <row r="3815" spans="2:11" x14ac:dyDescent="0.25">
      <c r="B3815">
        <v>2026</v>
      </c>
      <c r="C3815" t="s">
        <v>487</v>
      </c>
      <c r="D3815">
        <v>1</v>
      </c>
      <c r="E3815" t="s">
        <v>45</v>
      </c>
      <c r="F3815">
        <v>27</v>
      </c>
      <c r="G3815" s="85">
        <v>4.3680568207226873</v>
      </c>
      <c r="H3815" s="85">
        <v>18536.052673839731</v>
      </c>
      <c r="I3815" s="85">
        <v>4748.7393608479206</v>
      </c>
      <c r="J3815" s="85">
        <v>80966.531311240644</v>
      </c>
      <c r="K3815" t="s">
        <v>491</v>
      </c>
    </row>
    <row r="3816" spans="2:11" x14ac:dyDescent="0.25">
      <c r="B3816">
        <v>2026</v>
      </c>
      <c r="C3816" t="s">
        <v>487</v>
      </c>
      <c r="D3816">
        <v>2</v>
      </c>
      <c r="E3816" t="s">
        <v>45</v>
      </c>
      <c r="F3816">
        <v>27</v>
      </c>
      <c r="G3816" s="85">
        <v>0</v>
      </c>
      <c r="H3816" s="85">
        <v>18536.052673839731</v>
      </c>
      <c r="I3816" s="85">
        <v>4748.7393608479206</v>
      </c>
      <c r="J3816" s="85">
        <v>0</v>
      </c>
      <c r="K3816" t="s">
        <v>491</v>
      </c>
    </row>
    <row r="3817" spans="2:11" x14ac:dyDescent="0.25">
      <c r="B3817">
        <v>2026</v>
      </c>
      <c r="C3817" t="s">
        <v>488</v>
      </c>
      <c r="D3817">
        <v>1</v>
      </c>
      <c r="E3817" t="s">
        <v>45</v>
      </c>
      <c r="F3817">
        <v>27</v>
      </c>
      <c r="G3817" s="85">
        <v>4.4270284965816034</v>
      </c>
      <c r="H3817" s="85">
        <v>18536.052673839731</v>
      </c>
      <c r="I3817" s="85">
        <v>4748.7393608479206</v>
      </c>
      <c r="J3817" s="85">
        <v>82059.633401226107</v>
      </c>
      <c r="K3817" t="s">
        <v>491</v>
      </c>
    </row>
    <row r="3818" spans="2:11" x14ac:dyDescent="0.25">
      <c r="B3818">
        <v>2026</v>
      </c>
      <c r="C3818" t="s">
        <v>488</v>
      </c>
      <c r="D3818">
        <v>2</v>
      </c>
      <c r="E3818" t="s">
        <v>45</v>
      </c>
      <c r="F3818">
        <v>27</v>
      </c>
      <c r="G3818" s="85">
        <v>0</v>
      </c>
      <c r="H3818" s="85">
        <v>18536.052673839731</v>
      </c>
      <c r="I3818" s="85">
        <v>4748.7393608479206</v>
      </c>
      <c r="J3818" s="85">
        <v>0</v>
      </c>
      <c r="K3818" t="s">
        <v>491</v>
      </c>
    </row>
    <row r="3819" spans="2:11" x14ac:dyDescent="0.25">
      <c r="B3819">
        <v>2026</v>
      </c>
      <c r="C3819" t="s">
        <v>489</v>
      </c>
      <c r="D3819">
        <v>1</v>
      </c>
      <c r="E3819" t="s">
        <v>45</v>
      </c>
      <c r="F3819">
        <v>27</v>
      </c>
      <c r="G3819" s="85">
        <v>4.4860001724405221</v>
      </c>
      <c r="H3819" s="85">
        <v>18536.052673839731</v>
      </c>
      <c r="I3819" s="85">
        <v>4748.7393608479206</v>
      </c>
      <c r="J3819" s="85">
        <v>83152.735491211628</v>
      </c>
      <c r="K3819" t="s">
        <v>491</v>
      </c>
    </row>
    <row r="3820" spans="2:11" x14ac:dyDescent="0.25">
      <c r="B3820">
        <v>2026</v>
      </c>
      <c r="C3820" t="s">
        <v>489</v>
      </c>
      <c r="D3820">
        <v>2</v>
      </c>
      <c r="E3820" t="s">
        <v>45</v>
      </c>
      <c r="F3820">
        <v>27</v>
      </c>
      <c r="G3820" s="85">
        <v>0</v>
      </c>
      <c r="H3820" s="85">
        <v>18536.052673839731</v>
      </c>
      <c r="I3820" s="85">
        <v>4748.7393608479206</v>
      </c>
      <c r="J3820" s="85">
        <v>0</v>
      </c>
      <c r="K3820" t="s">
        <v>491</v>
      </c>
    </row>
    <row r="3821" spans="2:11" x14ac:dyDescent="0.25">
      <c r="B3821">
        <v>2026</v>
      </c>
      <c r="C3821" t="s">
        <v>490</v>
      </c>
      <c r="D3821">
        <v>1</v>
      </c>
      <c r="E3821" t="s">
        <v>45</v>
      </c>
      <c r="F3821">
        <v>27</v>
      </c>
      <c r="G3821" s="85">
        <v>4.5449718482994372</v>
      </c>
      <c r="H3821" s="85">
        <v>18536.052673839731</v>
      </c>
      <c r="I3821" s="85">
        <v>4748.7393608479206</v>
      </c>
      <c r="J3821" s="85">
        <v>84245.837581197091</v>
      </c>
      <c r="K3821" t="s">
        <v>491</v>
      </c>
    </row>
    <row r="3822" spans="2:11" x14ac:dyDescent="0.25">
      <c r="B3822">
        <v>2026</v>
      </c>
      <c r="C3822" t="s">
        <v>490</v>
      </c>
      <c r="D3822">
        <v>2</v>
      </c>
      <c r="E3822" t="s">
        <v>45</v>
      </c>
      <c r="F3822">
        <v>27</v>
      </c>
      <c r="G3822" s="85">
        <v>0</v>
      </c>
      <c r="H3822" s="85">
        <v>18536.052673839731</v>
      </c>
      <c r="I3822" s="85">
        <v>4748.7393608479206</v>
      </c>
      <c r="J3822" s="85">
        <v>0</v>
      </c>
      <c r="K3822" t="s">
        <v>491</v>
      </c>
    </row>
    <row r="3823" spans="2:11" x14ac:dyDescent="0.25">
      <c r="B3823">
        <v>2026</v>
      </c>
      <c r="C3823" t="s">
        <v>479</v>
      </c>
      <c r="D3823">
        <v>1</v>
      </c>
      <c r="E3823" t="s">
        <v>70</v>
      </c>
      <c r="F3823">
        <v>24</v>
      </c>
      <c r="G3823" s="85">
        <v>4.2355093167295674</v>
      </c>
      <c r="H3823" s="85">
        <v>24503.913814264284</v>
      </c>
      <c r="I3823" s="85">
        <v>5272.1260057275331</v>
      </c>
      <c r="J3823" s="85">
        <v>103786.55525665473</v>
      </c>
      <c r="K3823" t="s">
        <v>492</v>
      </c>
    </row>
    <row r="3824" spans="2:11" x14ac:dyDescent="0.25">
      <c r="B3824">
        <v>2026</v>
      </c>
      <c r="C3824" t="s">
        <v>479</v>
      </c>
      <c r="D3824">
        <v>2</v>
      </c>
      <c r="E3824" t="s">
        <v>70</v>
      </c>
      <c r="F3824">
        <v>24</v>
      </c>
      <c r="G3824" s="85">
        <v>2.7589097384201757</v>
      </c>
      <c r="H3824" s="85">
        <v>24503.913814264284</v>
      </c>
      <c r="I3824" s="85">
        <v>5272.1260057275331</v>
      </c>
      <c r="J3824" s="85">
        <v>67604.086451582407</v>
      </c>
      <c r="K3824" t="s">
        <v>492</v>
      </c>
    </row>
    <row r="3825" spans="2:11" x14ac:dyDescent="0.25">
      <c r="B3825">
        <v>2026</v>
      </c>
      <c r="C3825" t="s">
        <v>480</v>
      </c>
      <c r="D3825">
        <v>1</v>
      </c>
      <c r="E3825" t="s">
        <v>70</v>
      </c>
      <c r="F3825">
        <v>24</v>
      </c>
      <c r="G3825" s="85">
        <v>4.2485130700325904</v>
      </c>
      <c r="H3825" s="85">
        <v>24503.913814264284</v>
      </c>
      <c r="I3825" s="85">
        <v>5272.1260057275331</v>
      </c>
      <c r="J3825" s="85">
        <v>104105.19810685396</v>
      </c>
      <c r="K3825" t="s">
        <v>492</v>
      </c>
    </row>
    <row r="3826" spans="2:11" x14ac:dyDescent="0.25">
      <c r="B3826">
        <v>2026</v>
      </c>
      <c r="C3826" t="s">
        <v>480</v>
      </c>
      <c r="D3826">
        <v>2</v>
      </c>
      <c r="E3826" t="s">
        <v>70</v>
      </c>
      <c r="F3826">
        <v>24</v>
      </c>
      <c r="G3826" s="85">
        <v>2.7673800731404938</v>
      </c>
      <c r="H3826" s="85">
        <v>24503.913814264284</v>
      </c>
      <c r="I3826" s="85">
        <v>5272.1260057275331</v>
      </c>
      <c r="J3826" s="85">
        <v>67811.642803547045</v>
      </c>
      <c r="K3826" t="s">
        <v>492</v>
      </c>
    </row>
    <row r="3827" spans="2:11" x14ac:dyDescent="0.25">
      <c r="B3827">
        <v>2026</v>
      </c>
      <c r="C3827" t="s">
        <v>481</v>
      </c>
      <c r="D3827">
        <v>1</v>
      </c>
      <c r="E3827" t="s">
        <v>70</v>
      </c>
      <c r="F3827">
        <v>24</v>
      </c>
      <c r="G3827" s="85">
        <v>4.2615168233356169</v>
      </c>
      <c r="H3827" s="85">
        <v>24503.913814264284</v>
      </c>
      <c r="I3827" s="85">
        <v>5272.1260057275331</v>
      </c>
      <c r="J3827" s="85">
        <v>104423.84095705327</v>
      </c>
      <c r="K3827" t="s">
        <v>492</v>
      </c>
    </row>
    <row r="3828" spans="2:11" x14ac:dyDescent="0.25">
      <c r="B3828">
        <v>2026</v>
      </c>
      <c r="C3828" t="s">
        <v>481</v>
      </c>
      <c r="D3828">
        <v>2</v>
      </c>
      <c r="E3828" t="s">
        <v>70</v>
      </c>
      <c r="F3828">
        <v>24</v>
      </c>
      <c r="G3828" s="85">
        <v>2.7758504078608137</v>
      </c>
      <c r="H3828" s="85">
        <v>24503.913814264284</v>
      </c>
      <c r="I3828" s="85">
        <v>5272.1260057275331</v>
      </c>
      <c r="J3828" s="85">
        <v>68019.199155511742</v>
      </c>
      <c r="K3828" t="s">
        <v>492</v>
      </c>
    </row>
    <row r="3829" spans="2:11" x14ac:dyDescent="0.25">
      <c r="B3829">
        <v>2026</v>
      </c>
      <c r="C3829" t="s">
        <v>482</v>
      </c>
      <c r="D3829">
        <v>1</v>
      </c>
      <c r="E3829" t="s">
        <v>70</v>
      </c>
      <c r="F3829">
        <v>24</v>
      </c>
      <c r="G3829" s="85">
        <v>4.2745205766386398</v>
      </c>
      <c r="H3829" s="85">
        <v>24503.913814264284</v>
      </c>
      <c r="I3829" s="85">
        <v>5272.1260057275331</v>
      </c>
      <c r="J3829" s="85">
        <v>104742.4838072525</v>
      </c>
      <c r="K3829" t="s">
        <v>492</v>
      </c>
    </row>
    <row r="3830" spans="2:11" x14ac:dyDescent="0.25">
      <c r="B3830">
        <v>2026</v>
      </c>
      <c r="C3830" t="s">
        <v>482</v>
      </c>
      <c r="D3830">
        <v>2</v>
      </c>
      <c r="E3830" t="s">
        <v>70</v>
      </c>
      <c r="F3830">
        <v>24</v>
      </c>
      <c r="G3830" s="85">
        <v>2.7843207425811309</v>
      </c>
      <c r="H3830" s="85">
        <v>24503.913814264284</v>
      </c>
      <c r="I3830" s="85">
        <v>5272.1260057275331</v>
      </c>
      <c r="J3830" s="85">
        <v>68226.755507476366</v>
      </c>
      <c r="K3830" t="s">
        <v>492</v>
      </c>
    </row>
    <row r="3831" spans="2:11" x14ac:dyDescent="0.25">
      <c r="B3831">
        <v>2026</v>
      </c>
      <c r="C3831" t="s">
        <v>483</v>
      </c>
      <c r="D3831">
        <v>1</v>
      </c>
      <c r="E3831" t="s">
        <v>70</v>
      </c>
      <c r="F3831">
        <v>24</v>
      </c>
      <c r="G3831" s="85">
        <v>4.2875243299416654</v>
      </c>
      <c r="H3831" s="85">
        <v>24503.913814264284</v>
      </c>
      <c r="I3831" s="85">
        <v>5272.1260057275331</v>
      </c>
      <c r="J3831" s="85">
        <v>105061.12665745179</v>
      </c>
      <c r="K3831" t="s">
        <v>492</v>
      </c>
    </row>
    <row r="3832" spans="2:11" x14ac:dyDescent="0.25">
      <c r="B3832">
        <v>2026</v>
      </c>
      <c r="C3832" t="s">
        <v>483</v>
      </c>
      <c r="D3832">
        <v>2</v>
      </c>
      <c r="E3832" t="s">
        <v>70</v>
      </c>
      <c r="F3832">
        <v>24</v>
      </c>
      <c r="G3832" s="85">
        <v>2.7927910773014508</v>
      </c>
      <c r="H3832" s="85">
        <v>24503.913814264284</v>
      </c>
      <c r="I3832" s="85">
        <v>5272.1260057275331</v>
      </c>
      <c r="J3832" s="85">
        <v>68434.311859441048</v>
      </c>
      <c r="K3832" t="s">
        <v>492</v>
      </c>
    </row>
    <row r="3833" spans="2:11" x14ac:dyDescent="0.25">
      <c r="B3833">
        <v>2026</v>
      </c>
      <c r="C3833" t="s">
        <v>484</v>
      </c>
      <c r="D3833">
        <v>1</v>
      </c>
      <c r="E3833" t="s">
        <v>70</v>
      </c>
      <c r="F3833">
        <v>24</v>
      </c>
      <c r="G3833" s="85">
        <v>4.3005280832446884</v>
      </c>
      <c r="H3833" s="85">
        <v>24503.913814264284</v>
      </c>
      <c r="I3833" s="85">
        <v>5272.1260057275331</v>
      </c>
      <c r="J3833" s="85">
        <v>105379.76950765103</v>
      </c>
      <c r="K3833" t="s">
        <v>492</v>
      </c>
    </row>
    <row r="3834" spans="2:11" x14ac:dyDescent="0.25">
      <c r="B3834">
        <v>2026</v>
      </c>
      <c r="C3834" t="s">
        <v>484</v>
      </c>
      <c r="D3834">
        <v>2</v>
      </c>
      <c r="E3834" t="s">
        <v>70</v>
      </c>
      <c r="F3834">
        <v>24</v>
      </c>
      <c r="G3834" s="85">
        <v>2.8012614120217689</v>
      </c>
      <c r="H3834" s="85">
        <v>24503.913814264284</v>
      </c>
      <c r="I3834" s="85">
        <v>5272.1260057275331</v>
      </c>
      <c r="J3834" s="85">
        <v>68641.868211405701</v>
      </c>
      <c r="K3834" t="s">
        <v>492</v>
      </c>
    </row>
    <row r="3835" spans="2:11" x14ac:dyDescent="0.25">
      <c r="B3835">
        <v>2026</v>
      </c>
      <c r="C3835" t="s">
        <v>485</v>
      </c>
      <c r="D3835">
        <v>1</v>
      </c>
      <c r="E3835" t="s">
        <v>70</v>
      </c>
      <c r="F3835">
        <v>24</v>
      </c>
      <c r="G3835" s="85">
        <v>4.3135318365477149</v>
      </c>
      <c r="H3835" s="85">
        <v>24503.913814264284</v>
      </c>
      <c r="I3835" s="85">
        <v>5272.1260057275331</v>
      </c>
      <c r="J3835" s="85">
        <v>105698.41235785033</v>
      </c>
      <c r="K3835" t="s">
        <v>492</v>
      </c>
    </row>
    <row r="3836" spans="2:11" x14ac:dyDescent="0.25">
      <c r="B3836">
        <v>2026</v>
      </c>
      <c r="C3836" t="s">
        <v>485</v>
      </c>
      <c r="D3836">
        <v>2</v>
      </c>
      <c r="E3836" t="s">
        <v>70</v>
      </c>
      <c r="F3836">
        <v>24</v>
      </c>
      <c r="G3836" s="85">
        <v>2.8097317467420888</v>
      </c>
      <c r="H3836" s="85">
        <v>24503.913814264284</v>
      </c>
      <c r="I3836" s="85">
        <v>5272.1260057275331</v>
      </c>
      <c r="J3836" s="85">
        <v>68849.424563370383</v>
      </c>
      <c r="K3836" t="s">
        <v>492</v>
      </c>
    </row>
    <row r="3837" spans="2:11" x14ac:dyDescent="0.25">
      <c r="B3837">
        <v>2026</v>
      </c>
      <c r="C3837" t="s">
        <v>486</v>
      </c>
      <c r="D3837">
        <v>1</v>
      </c>
      <c r="E3837" t="s">
        <v>70</v>
      </c>
      <c r="F3837">
        <v>24</v>
      </c>
      <c r="G3837" s="85">
        <v>4.3265355898507378</v>
      </c>
      <c r="H3837" s="85">
        <v>24503.913814264284</v>
      </c>
      <c r="I3837" s="85">
        <v>5272.1260057275331</v>
      </c>
      <c r="J3837" s="85">
        <v>106017.05520804957</v>
      </c>
      <c r="K3837" t="s">
        <v>492</v>
      </c>
    </row>
    <row r="3838" spans="2:11" x14ac:dyDescent="0.25">
      <c r="B3838">
        <v>2026</v>
      </c>
      <c r="C3838" t="s">
        <v>486</v>
      </c>
      <c r="D3838">
        <v>2</v>
      </c>
      <c r="E3838" t="s">
        <v>70</v>
      </c>
      <c r="F3838">
        <v>24</v>
      </c>
      <c r="G3838" s="85">
        <v>2.818202081462406</v>
      </c>
      <c r="H3838" s="85">
        <v>24503.913814264284</v>
      </c>
      <c r="I3838" s="85">
        <v>5272.1260057275331</v>
      </c>
      <c r="J3838" s="85">
        <v>69056.980915335007</v>
      </c>
      <c r="K3838" t="s">
        <v>492</v>
      </c>
    </row>
    <row r="3839" spans="2:11" x14ac:dyDescent="0.25">
      <c r="B3839">
        <v>2026</v>
      </c>
      <c r="C3839" t="s">
        <v>487</v>
      </c>
      <c r="D3839">
        <v>1</v>
      </c>
      <c r="E3839" t="s">
        <v>70</v>
      </c>
      <c r="F3839">
        <v>24</v>
      </c>
      <c r="G3839" s="85">
        <v>4.3395393431537643</v>
      </c>
      <c r="H3839" s="85">
        <v>24503.913814264284</v>
      </c>
      <c r="I3839" s="85">
        <v>5272.1260057275331</v>
      </c>
      <c r="J3839" s="85">
        <v>106335.69805824889</v>
      </c>
      <c r="K3839" t="s">
        <v>492</v>
      </c>
    </row>
    <row r="3840" spans="2:11" x14ac:dyDescent="0.25">
      <c r="B3840">
        <v>2026</v>
      </c>
      <c r="C3840" t="s">
        <v>487</v>
      </c>
      <c r="D3840">
        <v>2</v>
      </c>
      <c r="E3840" t="s">
        <v>70</v>
      </c>
      <c r="F3840">
        <v>24</v>
      </c>
      <c r="G3840" s="85">
        <v>2.8266724161827268</v>
      </c>
      <c r="H3840" s="85">
        <v>24503.913814264284</v>
      </c>
      <c r="I3840" s="85">
        <v>5272.1260057275331</v>
      </c>
      <c r="J3840" s="85">
        <v>69264.537267299718</v>
      </c>
      <c r="K3840" t="s">
        <v>492</v>
      </c>
    </row>
    <row r="3841" spans="2:11" x14ac:dyDescent="0.25">
      <c r="B3841">
        <v>2026</v>
      </c>
      <c r="C3841" t="s">
        <v>488</v>
      </c>
      <c r="D3841">
        <v>1</v>
      </c>
      <c r="E3841" t="s">
        <v>70</v>
      </c>
      <c r="F3841">
        <v>24</v>
      </c>
      <c r="G3841" s="85">
        <v>4.3525430964567882</v>
      </c>
      <c r="H3841" s="85">
        <v>24503.913814264284</v>
      </c>
      <c r="I3841" s="85">
        <v>5272.1260057275331</v>
      </c>
      <c r="J3841" s="85">
        <v>106654.34090844814</v>
      </c>
      <c r="K3841" t="s">
        <v>492</v>
      </c>
    </row>
    <row r="3842" spans="2:11" x14ac:dyDescent="0.25">
      <c r="B3842">
        <v>2026</v>
      </c>
      <c r="C3842" t="s">
        <v>488</v>
      </c>
      <c r="D3842">
        <v>2</v>
      </c>
      <c r="E3842" t="s">
        <v>70</v>
      </c>
      <c r="F3842">
        <v>24</v>
      </c>
      <c r="G3842" s="85">
        <v>2.835142750903044</v>
      </c>
      <c r="H3842" s="85">
        <v>24503.913814264284</v>
      </c>
      <c r="I3842" s="85">
        <v>5272.1260057275331</v>
      </c>
      <c r="J3842" s="85">
        <v>69472.093619264342</v>
      </c>
      <c r="K3842" t="s">
        <v>492</v>
      </c>
    </row>
    <row r="3843" spans="2:11" x14ac:dyDescent="0.25">
      <c r="B3843">
        <v>2026</v>
      </c>
      <c r="C3843" t="s">
        <v>489</v>
      </c>
      <c r="D3843">
        <v>1</v>
      </c>
      <c r="E3843" t="s">
        <v>70</v>
      </c>
      <c r="F3843">
        <v>24</v>
      </c>
      <c r="G3843" s="85">
        <v>4.3655468497598138</v>
      </c>
      <c r="H3843" s="85">
        <v>24503.913814264284</v>
      </c>
      <c r="I3843" s="85">
        <v>5272.1260057275331</v>
      </c>
      <c r="J3843" s="85">
        <v>106972.98375864743</v>
      </c>
      <c r="K3843" t="s">
        <v>492</v>
      </c>
    </row>
    <row r="3844" spans="2:11" x14ac:dyDescent="0.25">
      <c r="B3844">
        <v>2026</v>
      </c>
      <c r="C3844" t="s">
        <v>489</v>
      </c>
      <c r="D3844">
        <v>2</v>
      </c>
      <c r="E3844" t="s">
        <v>70</v>
      </c>
      <c r="F3844">
        <v>24</v>
      </c>
      <c r="G3844" s="85">
        <v>2.8436130856233648</v>
      </c>
      <c r="H3844" s="85">
        <v>24503.913814264284</v>
      </c>
      <c r="I3844" s="85">
        <v>5272.1260057275331</v>
      </c>
      <c r="J3844" s="85">
        <v>69679.649971229053</v>
      </c>
      <c r="K3844" t="s">
        <v>492</v>
      </c>
    </row>
    <row r="3845" spans="2:11" x14ac:dyDescent="0.25">
      <c r="B3845">
        <v>2026</v>
      </c>
      <c r="C3845" t="s">
        <v>490</v>
      </c>
      <c r="D3845">
        <v>1</v>
      </c>
      <c r="E3845" t="s">
        <v>70</v>
      </c>
      <c r="F3845">
        <v>24</v>
      </c>
      <c r="G3845" s="85">
        <v>4.3785506030628376</v>
      </c>
      <c r="H3845" s="85">
        <v>24503.913814264284</v>
      </c>
      <c r="I3845" s="85">
        <v>5272.1260057275331</v>
      </c>
      <c r="J3845" s="85">
        <v>107291.62660884668</v>
      </c>
      <c r="K3845" t="s">
        <v>492</v>
      </c>
    </row>
    <row r="3846" spans="2:11" x14ac:dyDescent="0.25">
      <c r="B3846">
        <v>2026</v>
      </c>
      <c r="C3846" t="s">
        <v>490</v>
      </c>
      <c r="D3846">
        <v>2</v>
      </c>
      <c r="E3846" t="s">
        <v>70</v>
      </c>
      <c r="F3846">
        <v>24</v>
      </c>
      <c r="G3846" s="85">
        <v>2.852083420343682</v>
      </c>
      <c r="H3846" s="85">
        <v>24503.913814264284</v>
      </c>
      <c r="I3846" s="85">
        <v>5272.1260057275331</v>
      </c>
      <c r="J3846" s="85">
        <v>69887.206323193677</v>
      </c>
      <c r="K3846" t="s">
        <v>492</v>
      </c>
    </row>
    <row r="3847" spans="2:11" x14ac:dyDescent="0.25">
      <c r="B3847">
        <v>2026</v>
      </c>
      <c r="C3847" t="s">
        <v>479</v>
      </c>
      <c r="D3847">
        <v>1</v>
      </c>
      <c r="E3847" t="s">
        <v>185</v>
      </c>
      <c r="F3847">
        <v>1</v>
      </c>
      <c r="G3847" s="85">
        <v>16.15605900637145</v>
      </c>
      <c r="H3847" s="85">
        <v>12076.490850376749</v>
      </c>
      <c r="I3847" s="85">
        <v>3366.157158234661</v>
      </c>
      <c r="J3847" s="85">
        <v>195108.4987685917</v>
      </c>
      <c r="K3847" t="s">
        <v>491</v>
      </c>
    </row>
    <row r="3848" spans="2:11" x14ac:dyDescent="0.25">
      <c r="B3848">
        <v>2026</v>
      </c>
      <c r="C3848" t="s">
        <v>479</v>
      </c>
      <c r="D3848">
        <v>2</v>
      </c>
      <c r="E3848" t="s">
        <v>185</v>
      </c>
      <c r="F3848">
        <v>1</v>
      </c>
      <c r="G3848" s="85">
        <v>0</v>
      </c>
      <c r="H3848" s="85">
        <v>12076.490850376749</v>
      </c>
      <c r="I3848" s="85">
        <v>3366.157158234661</v>
      </c>
      <c r="J3848" s="85">
        <v>0</v>
      </c>
      <c r="K3848" t="s">
        <v>491</v>
      </c>
    </row>
    <row r="3849" spans="2:11" x14ac:dyDescent="0.25">
      <c r="B3849">
        <v>2026</v>
      </c>
      <c r="C3849" t="s">
        <v>480</v>
      </c>
      <c r="D3849">
        <v>1</v>
      </c>
      <c r="E3849" t="s">
        <v>185</v>
      </c>
      <c r="F3849">
        <v>1</v>
      </c>
      <c r="G3849" s="85">
        <v>16.275611907113156</v>
      </c>
      <c r="H3849" s="85">
        <v>12076.490850376749</v>
      </c>
      <c r="I3849" s="85">
        <v>3366.157158234661</v>
      </c>
      <c r="J3849" s="85">
        <v>196552.2782805349</v>
      </c>
      <c r="K3849" t="s">
        <v>491</v>
      </c>
    </row>
    <row r="3850" spans="2:11" x14ac:dyDescent="0.25">
      <c r="B3850">
        <v>2026</v>
      </c>
      <c r="C3850" t="s">
        <v>480</v>
      </c>
      <c r="D3850">
        <v>2</v>
      </c>
      <c r="E3850" t="s">
        <v>185</v>
      </c>
      <c r="F3850">
        <v>1</v>
      </c>
      <c r="G3850" s="85">
        <v>0</v>
      </c>
      <c r="H3850" s="85">
        <v>12076.490850376749</v>
      </c>
      <c r="I3850" s="85">
        <v>3366.157158234661</v>
      </c>
      <c r="J3850" s="85">
        <v>0</v>
      </c>
      <c r="K3850" t="s">
        <v>491</v>
      </c>
    </row>
    <row r="3851" spans="2:11" x14ac:dyDescent="0.25">
      <c r="B3851">
        <v>2026</v>
      </c>
      <c r="C3851" t="s">
        <v>481</v>
      </c>
      <c r="D3851">
        <v>1</v>
      </c>
      <c r="E3851" t="s">
        <v>185</v>
      </c>
      <c r="F3851">
        <v>1</v>
      </c>
      <c r="G3851" s="85">
        <v>16.395164807854872</v>
      </c>
      <c r="H3851" s="85">
        <v>12076.490850376749</v>
      </c>
      <c r="I3851" s="85">
        <v>3366.157158234661</v>
      </c>
      <c r="J3851" s="85">
        <v>197996.05779247824</v>
      </c>
      <c r="K3851" t="s">
        <v>491</v>
      </c>
    </row>
    <row r="3852" spans="2:11" x14ac:dyDescent="0.25">
      <c r="B3852">
        <v>2026</v>
      </c>
      <c r="C3852" t="s">
        <v>481</v>
      </c>
      <c r="D3852">
        <v>2</v>
      </c>
      <c r="E3852" t="s">
        <v>185</v>
      </c>
      <c r="F3852">
        <v>1</v>
      </c>
      <c r="G3852" s="85">
        <v>0</v>
      </c>
      <c r="H3852" s="85">
        <v>12076.490850376749</v>
      </c>
      <c r="I3852" s="85">
        <v>3366.157158234661</v>
      </c>
      <c r="J3852" s="85">
        <v>0</v>
      </c>
      <c r="K3852" t="s">
        <v>491</v>
      </c>
    </row>
    <row r="3853" spans="2:11" x14ac:dyDescent="0.25">
      <c r="B3853">
        <v>2026</v>
      </c>
      <c r="C3853" t="s">
        <v>482</v>
      </c>
      <c r="D3853">
        <v>1</v>
      </c>
      <c r="E3853" t="s">
        <v>185</v>
      </c>
      <c r="F3853">
        <v>1</v>
      </c>
      <c r="G3853" s="85">
        <v>16.514717708596578</v>
      </c>
      <c r="H3853" s="85">
        <v>12076.490850376749</v>
      </c>
      <c r="I3853" s="85">
        <v>3366.157158234661</v>
      </c>
      <c r="J3853" s="85">
        <v>199439.83730442144</v>
      </c>
      <c r="K3853" t="s">
        <v>491</v>
      </c>
    </row>
    <row r="3854" spans="2:11" x14ac:dyDescent="0.25">
      <c r="B3854">
        <v>2026</v>
      </c>
      <c r="C3854" t="s">
        <v>482</v>
      </c>
      <c r="D3854">
        <v>2</v>
      </c>
      <c r="E3854" t="s">
        <v>185</v>
      </c>
      <c r="F3854">
        <v>1</v>
      </c>
      <c r="G3854" s="85">
        <v>0</v>
      </c>
      <c r="H3854" s="85">
        <v>12076.490850376749</v>
      </c>
      <c r="I3854" s="85">
        <v>3366.157158234661</v>
      </c>
      <c r="J3854" s="85">
        <v>0</v>
      </c>
      <c r="K3854" t="s">
        <v>491</v>
      </c>
    </row>
    <row r="3855" spans="2:11" x14ac:dyDescent="0.25">
      <c r="B3855">
        <v>2026</v>
      </c>
      <c r="C3855" t="s">
        <v>483</v>
      </c>
      <c r="D3855">
        <v>1</v>
      </c>
      <c r="E3855" t="s">
        <v>185</v>
      </c>
      <c r="F3855">
        <v>1</v>
      </c>
      <c r="G3855" s="85">
        <v>16.634270609338294</v>
      </c>
      <c r="H3855" s="85">
        <v>12076.490850376749</v>
      </c>
      <c r="I3855" s="85">
        <v>3366.157158234661</v>
      </c>
      <c r="J3855" s="85">
        <v>200883.61681636478</v>
      </c>
      <c r="K3855" t="s">
        <v>491</v>
      </c>
    </row>
    <row r="3856" spans="2:11" x14ac:dyDescent="0.25">
      <c r="B3856">
        <v>2026</v>
      </c>
      <c r="C3856" t="s">
        <v>483</v>
      </c>
      <c r="D3856">
        <v>2</v>
      </c>
      <c r="E3856" t="s">
        <v>185</v>
      </c>
      <c r="F3856">
        <v>1</v>
      </c>
      <c r="G3856" s="85">
        <v>0</v>
      </c>
      <c r="H3856" s="85">
        <v>12076.490850376749</v>
      </c>
      <c r="I3856" s="85">
        <v>3366.157158234661</v>
      </c>
      <c r="J3856" s="85">
        <v>0</v>
      </c>
      <c r="K3856" t="s">
        <v>491</v>
      </c>
    </row>
    <row r="3857" spans="2:11" x14ac:dyDescent="0.25">
      <c r="B3857">
        <v>2026</v>
      </c>
      <c r="C3857" t="s">
        <v>484</v>
      </c>
      <c r="D3857">
        <v>1</v>
      </c>
      <c r="E3857" t="s">
        <v>185</v>
      </c>
      <c r="F3857">
        <v>1</v>
      </c>
      <c r="G3857" s="85">
        <v>16.753823510079997</v>
      </c>
      <c r="H3857" s="85">
        <v>12076.490850376749</v>
      </c>
      <c r="I3857" s="85">
        <v>3366.157158234661</v>
      </c>
      <c r="J3857" s="85">
        <v>202327.39632830795</v>
      </c>
      <c r="K3857" t="s">
        <v>491</v>
      </c>
    </row>
    <row r="3858" spans="2:11" x14ac:dyDescent="0.25">
      <c r="B3858">
        <v>2026</v>
      </c>
      <c r="C3858" t="s">
        <v>484</v>
      </c>
      <c r="D3858">
        <v>2</v>
      </c>
      <c r="E3858" t="s">
        <v>185</v>
      </c>
      <c r="F3858">
        <v>1</v>
      </c>
      <c r="G3858" s="85">
        <v>0</v>
      </c>
      <c r="H3858" s="85">
        <v>12076.490850376749</v>
      </c>
      <c r="I3858" s="85">
        <v>3366.157158234661</v>
      </c>
      <c r="J3858" s="85">
        <v>0</v>
      </c>
      <c r="K3858" t="s">
        <v>491</v>
      </c>
    </row>
    <row r="3859" spans="2:11" x14ac:dyDescent="0.25">
      <c r="B3859">
        <v>2026</v>
      </c>
      <c r="C3859" t="s">
        <v>485</v>
      </c>
      <c r="D3859">
        <v>1</v>
      </c>
      <c r="E3859" t="s">
        <v>185</v>
      </c>
      <c r="F3859">
        <v>1</v>
      </c>
      <c r="G3859" s="85">
        <v>16.873376410821717</v>
      </c>
      <c r="H3859" s="85">
        <v>12076.490850376749</v>
      </c>
      <c r="I3859" s="85">
        <v>3366.157158234661</v>
      </c>
      <c r="J3859" s="85">
        <v>203771.17584025132</v>
      </c>
      <c r="K3859" t="s">
        <v>491</v>
      </c>
    </row>
    <row r="3860" spans="2:11" x14ac:dyDescent="0.25">
      <c r="B3860">
        <v>2026</v>
      </c>
      <c r="C3860" t="s">
        <v>485</v>
      </c>
      <c r="D3860">
        <v>2</v>
      </c>
      <c r="E3860" t="s">
        <v>185</v>
      </c>
      <c r="F3860">
        <v>1</v>
      </c>
      <c r="G3860" s="85">
        <v>0</v>
      </c>
      <c r="H3860" s="85">
        <v>12076.490850376749</v>
      </c>
      <c r="I3860" s="85">
        <v>3366.157158234661</v>
      </c>
      <c r="J3860" s="85">
        <v>0</v>
      </c>
      <c r="K3860" t="s">
        <v>491</v>
      </c>
    </row>
    <row r="3861" spans="2:11" x14ac:dyDescent="0.25">
      <c r="B3861">
        <v>2026</v>
      </c>
      <c r="C3861" t="s">
        <v>486</v>
      </c>
      <c r="D3861">
        <v>1</v>
      </c>
      <c r="E3861" t="s">
        <v>185</v>
      </c>
      <c r="F3861">
        <v>1</v>
      </c>
      <c r="G3861" s="85">
        <v>16.992929311563419</v>
      </c>
      <c r="H3861" s="85">
        <v>12076.490850376749</v>
      </c>
      <c r="I3861" s="85">
        <v>3366.157158234661</v>
      </c>
      <c r="J3861" s="85">
        <v>205214.95535219449</v>
      </c>
      <c r="K3861" t="s">
        <v>491</v>
      </c>
    </row>
    <row r="3862" spans="2:11" x14ac:dyDescent="0.25">
      <c r="B3862">
        <v>2026</v>
      </c>
      <c r="C3862" t="s">
        <v>486</v>
      </c>
      <c r="D3862">
        <v>2</v>
      </c>
      <c r="E3862" t="s">
        <v>185</v>
      </c>
      <c r="F3862">
        <v>1</v>
      </c>
      <c r="G3862" s="85">
        <v>0</v>
      </c>
      <c r="H3862" s="85">
        <v>12076.490850376749</v>
      </c>
      <c r="I3862" s="85">
        <v>3366.157158234661</v>
      </c>
      <c r="J3862" s="85">
        <v>0</v>
      </c>
      <c r="K3862" t="s">
        <v>491</v>
      </c>
    </row>
    <row r="3863" spans="2:11" x14ac:dyDescent="0.25">
      <c r="B3863">
        <v>2026</v>
      </c>
      <c r="C3863" t="s">
        <v>487</v>
      </c>
      <c r="D3863">
        <v>1</v>
      </c>
      <c r="E3863" t="s">
        <v>185</v>
      </c>
      <c r="F3863">
        <v>1</v>
      </c>
      <c r="G3863" s="85">
        <v>17.112482212305139</v>
      </c>
      <c r="H3863" s="85">
        <v>12076.490850376749</v>
      </c>
      <c r="I3863" s="85">
        <v>3366.157158234661</v>
      </c>
      <c r="J3863" s="85">
        <v>206658.73486413789</v>
      </c>
      <c r="K3863" t="s">
        <v>491</v>
      </c>
    </row>
    <row r="3864" spans="2:11" x14ac:dyDescent="0.25">
      <c r="B3864">
        <v>2026</v>
      </c>
      <c r="C3864" t="s">
        <v>487</v>
      </c>
      <c r="D3864">
        <v>2</v>
      </c>
      <c r="E3864" t="s">
        <v>185</v>
      </c>
      <c r="F3864">
        <v>1</v>
      </c>
      <c r="G3864" s="85">
        <v>0</v>
      </c>
      <c r="H3864" s="85">
        <v>12076.490850376749</v>
      </c>
      <c r="I3864" s="85">
        <v>3366.157158234661</v>
      </c>
      <c r="J3864" s="85">
        <v>0</v>
      </c>
      <c r="K3864" t="s">
        <v>491</v>
      </c>
    </row>
    <row r="3865" spans="2:11" x14ac:dyDescent="0.25">
      <c r="B3865">
        <v>2026</v>
      </c>
      <c r="C3865" t="s">
        <v>488</v>
      </c>
      <c r="D3865">
        <v>1</v>
      </c>
      <c r="E3865" t="s">
        <v>185</v>
      </c>
      <c r="F3865">
        <v>1</v>
      </c>
      <c r="G3865" s="85">
        <v>17.232035113046841</v>
      </c>
      <c r="H3865" s="85">
        <v>12076.490850376749</v>
      </c>
      <c r="I3865" s="85">
        <v>3366.157158234661</v>
      </c>
      <c r="J3865" s="85">
        <v>208102.51437608106</v>
      </c>
      <c r="K3865" t="s">
        <v>491</v>
      </c>
    </row>
    <row r="3866" spans="2:11" x14ac:dyDescent="0.25">
      <c r="B3866">
        <v>2026</v>
      </c>
      <c r="C3866" t="s">
        <v>488</v>
      </c>
      <c r="D3866">
        <v>2</v>
      </c>
      <c r="E3866" t="s">
        <v>185</v>
      </c>
      <c r="F3866">
        <v>1</v>
      </c>
      <c r="G3866" s="85">
        <v>0</v>
      </c>
      <c r="H3866" s="85">
        <v>12076.490850376749</v>
      </c>
      <c r="I3866" s="85">
        <v>3366.157158234661</v>
      </c>
      <c r="J3866" s="85">
        <v>0</v>
      </c>
      <c r="K3866" t="s">
        <v>491</v>
      </c>
    </row>
    <row r="3867" spans="2:11" x14ac:dyDescent="0.25">
      <c r="B3867">
        <v>2026</v>
      </c>
      <c r="C3867" t="s">
        <v>489</v>
      </c>
      <c r="D3867">
        <v>1</v>
      </c>
      <c r="E3867" t="s">
        <v>185</v>
      </c>
      <c r="F3867">
        <v>1</v>
      </c>
      <c r="G3867" s="85">
        <v>17.351588013788561</v>
      </c>
      <c r="H3867" s="85">
        <v>12076.490850376749</v>
      </c>
      <c r="I3867" s="85">
        <v>3366.157158234661</v>
      </c>
      <c r="J3867" s="85">
        <v>209546.29388802443</v>
      </c>
      <c r="K3867" t="s">
        <v>491</v>
      </c>
    </row>
    <row r="3868" spans="2:11" x14ac:dyDescent="0.25">
      <c r="B3868">
        <v>2026</v>
      </c>
      <c r="C3868" t="s">
        <v>489</v>
      </c>
      <c r="D3868">
        <v>2</v>
      </c>
      <c r="E3868" t="s">
        <v>185</v>
      </c>
      <c r="F3868">
        <v>1</v>
      </c>
      <c r="G3868" s="85">
        <v>0</v>
      </c>
      <c r="H3868" s="85">
        <v>12076.490850376749</v>
      </c>
      <c r="I3868" s="85">
        <v>3366.157158234661</v>
      </c>
      <c r="J3868" s="85">
        <v>0</v>
      </c>
      <c r="K3868" t="s">
        <v>491</v>
      </c>
    </row>
    <row r="3869" spans="2:11" x14ac:dyDescent="0.25">
      <c r="B3869">
        <v>2026</v>
      </c>
      <c r="C3869" t="s">
        <v>490</v>
      </c>
      <c r="D3869">
        <v>1</v>
      </c>
      <c r="E3869" t="s">
        <v>185</v>
      </c>
      <c r="F3869">
        <v>1</v>
      </c>
      <c r="G3869" s="85">
        <v>17.471140914530263</v>
      </c>
      <c r="H3869" s="85">
        <v>12076.490850376749</v>
      </c>
      <c r="I3869" s="85">
        <v>3366.157158234661</v>
      </c>
      <c r="J3869" s="85">
        <v>210990.0733999676</v>
      </c>
      <c r="K3869" t="s">
        <v>491</v>
      </c>
    </row>
    <row r="3870" spans="2:11" x14ac:dyDescent="0.25">
      <c r="B3870">
        <v>2026</v>
      </c>
      <c r="C3870" t="s">
        <v>490</v>
      </c>
      <c r="D3870">
        <v>2</v>
      </c>
      <c r="E3870" t="s">
        <v>185</v>
      </c>
      <c r="F3870">
        <v>1</v>
      </c>
      <c r="G3870" s="85">
        <v>0</v>
      </c>
      <c r="H3870" s="85">
        <v>12076.490850376749</v>
      </c>
      <c r="I3870" s="85">
        <v>3366.157158234661</v>
      </c>
      <c r="J3870" s="85">
        <v>0</v>
      </c>
      <c r="K3870" t="s">
        <v>491</v>
      </c>
    </row>
    <row r="3871" spans="2:11" x14ac:dyDescent="0.25">
      <c r="B3871">
        <v>2026</v>
      </c>
      <c r="C3871" t="s">
        <v>479</v>
      </c>
      <c r="D3871">
        <v>1</v>
      </c>
      <c r="E3871" t="s">
        <v>70</v>
      </c>
      <c r="F3871">
        <v>2</v>
      </c>
      <c r="G3871" s="85">
        <v>7.4427089178326149</v>
      </c>
      <c r="H3871" s="85">
        <v>24503.913814264284</v>
      </c>
      <c r="I3871" s="85">
        <v>5272.1260057275331</v>
      </c>
      <c r="J3871" s="85">
        <v>182375.4978672266</v>
      </c>
      <c r="K3871" t="s">
        <v>491</v>
      </c>
    </row>
    <row r="3872" spans="2:11" x14ac:dyDescent="0.25">
      <c r="B3872">
        <v>2026</v>
      </c>
      <c r="C3872" t="s">
        <v>479</v>
      </c>
      <c r="D3872">
        <v>2</v>
      </c>
      <c r="E3872" t="s">
        <v>70</v>
      </c>
      <c r="F3872">
        <v>2</v>
      </c>
      <c r="G3872" s="85">
        <v>0</v>
      </c>
      <c r="H3872" s="85">
        <v>24503.913814264284</v>
      </c>
      <c r="I3872" s="85">
        <v>5272.1260057275331</v>
      </c>
      <c r="J3872" s="85">
        <v>0</v>
      </c>
      <c r="K3872" t="s">
        <v>491</v>
      </c>
    </row>
    <row r="3873" spans="2:11" x14ac:dyDescent="0.25">
      <c r="B3873">
        <v>2026</v>
      </c>
      <c r="C3873" t="s">
        <v>480</v>
      </c>
      <c r="D3873">
        <v>1</v>
      </c>
      <c r="E3873" t="s">
        <v>70</v>
      </c>
      <c r="F3873">
        <v>2</v>
      </c>
      <c r="G3873" s="85">
        <v>7.526026620799958</v>
      </c>
      <c r="H3873" s="85">
        <v>24503.913814264284</v>
      </c>
      <c r="I3873" s="85">
        <v>5272.1260057275331</v>
      </c>
      <c r="J3873" s="85">
        <v>184417.10767994085</v>
      </c>
      <c r="K3873" t="s">
        <v>491</v>
      </c>
    </row>
    <row r="3874" spans="2:11" x14ac:dyDescent="0.25">
      <c r="B3874">
        <v>2026</v>
      </c>
      <c r="C3874" t="s">
        <v>480</v>
      </c>
      <c r="D3874">
        <v>2</v>
      </c>
      <c r="E3874" t="s">
        <v>70</v>
      </c>
      <c r="F3874">
        <v>2</v>
      </c>
      <c r="G3874" s="85">
        <v>0</v>
      </c>
      <c r="H3874" s="85">
        <v>24503.913814264284</v>
      </c>
      <c r="I3874" s="85">
        <v>5272.1260057275331</v>
      </c>
      <c r="J3874" s="85">
        <v>0</v>
      </c>
      <c r="K3874" t="s">
        <v>491</v>
      </c>
    </row>
    <row r="3875" spans="2:11" x14ac:dyDescent="0.25">
      <c r="B3875">
        <v>2026</v>
      </c>
      <c r="C3875" t="s">
        <v>481</v>
      </c>
      <c r="D3875">
        <v>1</v>
      </c>
      <c r="E3875" t="s">
        <v>70</v>
      </c>
      <c r="F3875">
        <v>2</v>
      </c>
      <c r="G3875" s="85">
        <v>7.609344323767302</v>
      </c>
      <c r="H3875" s="85">
        <v>24503.913814264284</v>
      </c>
      <c r="I3875" s="85">
        <v>5272.1260057275331</v>
      </c>
      <c r="J3875" s="85">
        <v>186458.71749265509</v>
      </c>
      <c r="K3875" t="s">
        <v>491</v>
      </c>
    </row>
    <row r="3876" spans="2:11" x14ac:dyDescent="0.25">
      <c r="B3876">
        <v>2026</v>
      </c>
      <c r="C3876" t="s">
        <v>481</v>
      </c>
      <c r="D3876">
        <v>2</v>
      </c>
      <c r="E3876" t="s">
        <v>70</v>
      </c>
      <c r="F3876">
        <v>2</v>
      </c>
      <c r="G3876" s="85">
        <v>0</v>
      </c>
      <c r="H3876" s="85">
        <v>24503.913814264284</v>
      </c>
      <c r="I3876" s="85">
        <v>5272.1260057275331</v>
      </c>
      <c r="J3876" s="85">
        <v>0</v>
      </c>
      <c r="K3876" t="s">
        <v>491</v>
      </c>
    </row>
    <row r="3877" spans="2:11" x14ac:dyDescent="0.25">
      <c r="B3877">
        <v>2026</v>
      </c>
      <c r="C3877" t="s">
        <v>482</v>
      </c>
      <c r="D3877">
        <v>1</v>
      </c>
      <c r="E3877" t="s">
        <v>70</v>
      </c>
      <c r="F3877">
        <v>2</v>
      </c>
      <c r="G3877" s="85">
        <v>7.6926620267346459</v>
      </c>
      <c r="H3877" s="85">
        <v>24503.913814264284</v>
      </c>
      <c r="I3877" s="85">
        <v>5272.1260057275331</v>
      </c>
      <c r="J3877" s="85">
        <v>188500.32730536937</v>
      </c>
      <c r="K3877" t="s">
        <v>491</v>
      </c>
    </row>
    <row r="3878" spans="2:11" x14ac:dyDescent="0.25">
      <c r="B3878">
        <v>2026</v>
      </c>
      <c r="C3878" t="s">
        <v>482</v>
      </c>
      <c r="D3878">
        <v>2</v>
      </c>
      <c r="E3878" t="s">
        <v>70</v>
      </c>
      <c r="F3878">
        <v>2</v>
      </c>
      <c r="G3878" s="85">
        <v>0</v>
      </c>
      <c r="H3878" s="85">
        <v>24503.913814264284</v>
      </c>
      <c r="I3878" s="85">
        <v>5272.1260057275331</v>
      </c>
      <c r="J3878" s="85">
        <v>0</v>
      </c>
      <c r="K3878" t="s">
        <v>491</v>
      </c>
    </row>
    <row r="3879" spans="2:11" x14ac:dyDescent="0.25">
      <c r="B3879">
        <v>2026</v>
      </c>
      <c r="C3879" t="s">
        <v>483</v>
      </c>
      <c r="D3879">
        <v>1</v>
      </c>
      <c r="E3879" t="s">
        <v>70</v>
      </c>
      <c r="F3879">
        <v>2</v>
      </c>
      <c r="G3879" s="85">
        <v>7.775979729701989</v>
      </c>
      <c r="H3879" s="85">
        <v>24503.913814264284</v>
      </c>
      <c r="I3879" s="85">
        <v>5272.1260057275331</v>
      </c>
      <c r="J3879" s="85">
        <v>190541.93711808362</v>
      </c>
      <c r="K3879" t="s">
        <v>491</v>
      </c>
    </row>
    <row r="3880" spans="2:11" x14ac:dyDescent="0.25">
      <c r="B3880">
        <v>2026</v>
      </c>
      <c r="C3880" t="s">
        <v>483</v>
      </c>
      <c r="D3880">
        <v>2</v>
      </c>
      <c r="E3880" t="s">
        <v>70</v>
      </c>
      <c r="F3880">
        <v>2</v>
      </c>
      <c r="G3880" s="85">
        <v>0</v>
      </c>
      <c r="H3880" s="85">
        <v>24503.913814264284</v>
      </c>
      <c r="I3880" s="85">
        <v>5272.1260057275331</v>
      </c>
      <c r="J3880" s="85">
        <v>0</v>
      </c>
      <c r="K3880" t="s">
        <v>491</v>
      </c>
    </row>
    <row r="3881" spans="2:11" x14ac:dyDescent="0.25">
      <c r="B3881">
        <v>2026</v>
      </c>
      <c r="C3881" t="s">
        <v>484</v>
      </c>
      <c r="D3881">
        <v>1</v>
      </c>
      <c r="E3881" t="s">
        <v>70</v>
      </c>
      <c r="F3881">
        <v>2</v>
      </c>
      <c r="G3881" s="85">
        <v>7.8592974326693321</v>
      </c>
      <c r="H3881" s="85">
        <v>24503.913814264284</v>
      </c>
      <c r="I3881" s="85">
        <v>5272.1260057275331</v>
      </c>
      <c r="J3881" s="85">
        <v>192583.54693079786</v>
      </c>
      <c r="K3881" t="s">
        <v>491</v>
      </c>
    </row>
    <row r="3882" spans="2:11" x14ac:dyDescent="0.25">
      <c r="B3882">
        <v>2026</v>
      </c>
      <c r="C3882" t="s">
        <v>484</v>
      </c>
      <c r="D3882">
        <v>2</v>
      </c>
      <c r="E3882" t="s">
        <v>70</v>
      </c>
      <c r="F3882">
        <v>2</v>
      </c>
      <c r="G3882" s="85">
        <v>0</v>
      </c>
      <c r="H3882" s="85">
        <v>24503.913814264284</v>
      </c>
      <c r="I3882" s="85">
        <v>5272.1260057275331</v>
      </c>
      <c r="J3882" s="85">
        <v>0</v>
      </c>
      <c r="K3882" t="s">
        <v>491</v>
      </c>
    </row>
    <row r="3883" spans="2:11" x14ac:dyDescent="0.25">
      <c r="B3883">
        <v>2026</v>
      </c>
      <c r="C3883" t="s">
        <v>485</v>
      </c>
      <c r="D3883">
        <v>1</v>
      </c>
      <c r="E3883" t="s">
        <v>70</v>
      </c>
      <c r="F3883">
        <v>2</v>
      </c>
      <c r="G3883" s="85">
        <v>7.9426151356366752</v>
      </c>
      <c r="H3883" s="85">
        <v>24503.913814264284</v>
      </c>
      <c r="I3883" s="85">
        <v>5272.1260057275331</v>
      </c>
      <c r="J3883" s="85">
        <v>194625.15674351211</v>
      </c>
      <c r="K3883" t="s">
        <v>491</v>
      </c>
    </row>
    <row r="3884" spans="2:11" x14ac:dyDescent="0.25">
      <c r="B3884">
        <v>2026</v>
      </c>
      <c r="C3884" t="s">
        <v>485</v>
      </c>
      <c r="D3884">
        <v>2</v>
      </c>
      <c r="E3884" t="s">
        <v>70</v>
      </c>
      <c r="F3884">
        <v>2</v>
      </c>
      <c r="G3884" s="85">
        <v>0</v>
      </c>
      <c r="H3884" s="85">
        <v>24503.913814264284</v>
      </c>
      <c r="I3884" s="85">
        <v>5272.1260057275331</v>
      </c>
      <c r="J3884" s="85">
        <v>0</v>
      </c>
      <c r="K3884" t="s">
        <v>491</v>
      </c>
    </row>
    <row r="3885" spans="2:11" x14ac:dyDescent="0.25">
      <c r="B3885">
        <v>2026</v>
      </c>
      <c r="C3885" t="s">
        <v>486</v>
      </c>
      <c r="D3885">
        <v>1</v>
      </c>
      <c r="E3885" t="s">
        <v>70</v>
      </c>
      <c r="F3885">
        <v>2</v>
      </c>
      <c r="G3885" s="85">
        <v>8.0259328386040192</v>
      </c>
      <c r="H3885" s="85">
        <v>24503.913814264284</v>
      </c>
      <c r="I3885" s="85">
        <v>5272.1260057275331</v>
      </c>
      <c r="J3885" s="85">
        <v>196666.76655622639</v>
      </c>
      <c r="K3885" t="s">
        <v>491</v>
      </c>
    </row>
    <row r="3886" spans="2:11" x14ac:dyDescent="0.25">
      <c r="B3886">
        <v>2026</v>
      </c>
      <c r="C3886" t="s">
        <v>486</v>
      </c>
      <c r="D3886">
        <v>2</v>
      </c>
      <c r="E3886" t="s">
        <v>70</v>
      </c>
      <c r="F3886">
        <v>2</v>
      </c>
      <c r="G3886" s="85">
        <v>0</v>
      </c>
      <c r="H3886" s="85">
        <v>24503.913814264284</v>
      </c>
      <c r="I3886" s="85">
        <v>5272.1260057275331</v>
      </c>
      <c r="J3886" s="85">
        <v>0</v>
      </c>
      <c r="K3886" t="s">
        <v>491</v>
      </c>
    </row>
    <row r="3887" spans="2:11" x14ac:dyDescent="0.25">
      <c r="B3887">
        <v>2026</v>
      </c>
      <c r="C3887" t="s">
        <v>487</v>
      </c>
      <c r="D3887">
        <v>1</v>
      </c>
      <c r="E3887" t="s">
        <v>70</v>
      </c>
      <c r="F3887">
        <v>2</v>
      </c>
      <c r="G3887" s="85">
        <v>8.1092505415713632</v>
      </c>
      <c r="H3887" s="85">
        <v>24503.913814264284</v>
      </c>
      <c r="I3887" s="85">
        <v>5272.1260057275331</v>
      </c>
      <c r="J3887" s="85">
        <v>198708.37636894066</v>
      </c>
      <c r="K3887" t="s">
        <v>491</v>
      </c>
    </row>
    <row r="3888" spans="2:11" x14ac:dyDescent="0.25">
      <c r="B3888">
        <v>2026</v>
      </c>
      <c r="C3888" t="s">
        <v>487</v>
      </c>
      <c r="D3888">
        <v>2</v>
      </c>
      <c r="E3888" t="s">
        <v>70</v>
      </c>
      <c r="F3888">
        <v>2</v>
      </c>
      <c r="G3888" s="85">
        <v>0</v>
      </c>
      <c r="H3888" s="85">
        <v>24503.913814264284</v>
      </c>
      <c r="I3888" s="85">
        <v>5272.1260057275331</v>
      </c>
      <c r="J3888" s="85">
        <v>0</v>
      </c>
      <c r="K3888" t="s">
        <v>491</v>
      </c>
    </row>
    <row r="3889" spans="2:11" x14ac:dyDescent="0.25">
      <c r="B3889">
        <v>2026</v>
      </c>
      <c r="C3889" t="s">
        <v>488</v>
      </c>
      <c r="D3889">
        <v>1</v>
      </c>
      <c r="E3889" t="s">
        <v>70</v>
      </c>
      <c r="F3889">
        <v>2</v>
      </c>
      <c r="G3889" s="85">
        <v>8.1925682445387071</v>
      </c>
      <c r="H3889" s="85">
        <v>24503.913814264284</v>
      </c>
      <c r="I3889" s="85">
        <v>5272.1260057275331</v>
      </c>
      <c r="J3889" s="85">
        <v>200749.98618165491</v>
      </c>
      <c r="K3889" t="s">
        <v>491</v>
      </c>
    </row>
    <row r="3890" spans="2:11" x14ac:dyDescent="0.25">
      <c r="B3890">
        <v>2026</v>
      </c>
      <c r="C3890" t="s">
        <v>488</v>
      </c>
      <c r="D3890">
        <v>2</v>
      </c>
      <c r="E3890" t="s">
        <v>70</v>
      </c>
      <c r="F3890">
        <v>2</v>
      </c>
      <c r="G3890" s="85">
        <v>0</v>
      </c>
      <c r="H3890" s="85">
        <v>24503.913814264284</v>
      </c>
      <c r="I3890" s="85">
        <v>5272.1260057275331</v>
      </c>
      <c r="J3890" s="85">
        <v>0</v>
      </c>
      <c r="K3890" t="s">
        <v>491</v>
      </c>
    </row>
    <row r="3891" spans="2:11" x14ac:dyDescent="0.25">
      <c r="B3891">
        <v>2026</v>
      </c>
      <c r="C3891" t="s">
        <v>489</v>
      </c>
      <c r="D3891">
        <v>1</v>
      </c>
      <c r="E3891" t="s">
        <v>70</v>
      </c>
      <c r="F3891">
        <v>2</v>
      </c>
      <c r="G3891" s="85">
        <v>8.2758859475060493</v>
      </c>
      <c r="H3891" s="85">
        <v>24503.913814264284</v>
      </c>
      <c r="I3891" s="85">
        <v>5272.1260057275331</v>
      </c>
      <c r="J3891" s="85">
        <v>202791.59599436916</v>
      </c>
      <c r="K3891" t="s">
        <v>491</v>
      </c>
    </row>
    <row r="3892" spans="2:11" x14ac:dyDescent="0.25">
      <c r="B3892">
        <v>2026</v>
      </c>
      <c r="C3892" t="s">
        <v>489</v>
      </c>
      <c r="D3892">
        <v>2</v>
      </c>
      <c r="E3892" t="s">
        <v>70</v>
      </c>
      <c r="F3892">
        <v>2</v>
      </c>
      <c r="G3892" s="85">
        <v>0</v>
      </c>
      <c r="H3892" s="85">
        <v>24503.913814264284</v>
      </c>
      <c r="I3892" s="85">
        <v>5272.1260057275331</v>
      </c>
      <c r="J3892" s="85">
        <v>0</v>
      </c>
      <c r="K3892" t="s">
        <v>491</v>
      </c>
    </row>
    <row r="3893" spans="2:11" x14ac:dyDescent="0.25">
      <c r="B3893">
        <v>2026</v>
      </c>
      <c r="C3893" t="s">
        <v>490</v>
      </c>
      <c r="D3893">
        <v>1</v>
      </c>
      <c r="E3893" t="s">
        <v>70</v>
      </c>
      <c r="F3893">
        <v>2</v>
      </c>
      <c r="G3893" s="85">
        <v>8.3592036504733933</v>
      </c>
      <c r="H3893" s="85">
        <v>24503.913814264284</v>
      </c>
      <c r="I3893" s="85">
        <v>5272.1260057275331</v>
      </c>
      <c r="J3893" s="85">
        <v>204833.2058070834</v>
      </c>
      <c r="K3893" t="s">
        <v>491</v>
      </c>
    </row>
    <row r="3894" spans="2:11" x14ac:dyDescent="0.25">
      <c r="B3894">
        <v>2026</v>
      </c>
      <c r="C3894" t="s">
        <v>490</v>
      </c>
      <c r="D3894">
        <v>2</v>
      </c>
      <c r="E3894" t="s">
        <v>70</v>
      </c>
      <c r="F3894">
        <v>2</v>
      </c>
      <c r="G3894" s="85">
        <v>0</v>
      </c>
      <c r="H3894" s="85">
        <v>24503.913814264284</v>
      </c>
      <c r="I3894" s="85">
        <v>5272.1260057275331</v>
      </c>
      <c r="J3894" s="85">
        <v>0</v>
      </c>
      <c r="K3894" t="s">
        <v>491</v>
      </c>
    </row>
    <row r="3895" spans="2:11" x14ac:dyDescent="0.25">
      <c r="B3895">
        <v>2026</v>
      </c>
      <c r="C3895" t="s">
        <v>479</v>
      </c>
      <c r="D3895">
        <v>1</v>
      </c>
      <c r="E3895" t="s">
        <v>45</v>
      </c>
      <c r="F3895">
        <v>15</v>
      </c>
      <c r="G3895" s="85">
        <v>5.1167435759468098</v>
      </c>
      <c r="H3895" s="85">
        <v>18536.052673839731</v>
      </c>
      <c r="I3895" s="85">
        <v>4748.7393608479206</v>
      </c>
      <c r="J3895" s="85">
        <v>94844.228442281135</v>
      </c>
      <c r="K3895" t="s">
        <v>491</v>
      </c>
    </row>
    <row r="3896" spans="2:11" x14ac:dyDescent="0.25">
      <c r="B3896">
        <v>2026</v>
      </c>
      <c r="C3896" t="s">
        <v>479</v>
      </c>
      <c r="D3896">
        <v>2</v>
      </c>
      <c r="E3896" t="s">
        <v>45</v>
      </c>
      <c r="F3896">
        <v>15</v>
      </c>
      <c r="G3896" s="85">
        <v>2.0786770777283916</v>
      </c>
      <c r="H3896" s="85">
        <v>18536.052673839731</v>
      </c>
      <c r="I3896" s="85">
        <v>4748.7393608479206</v>
      </c>
      <c r="J3896" s="85">
        <v>38530.467804676715</v>
      </c>
      <c r="K3896" t="s">
        <v>491</v>
      </c>
    </row>
    <row r="3897" spans="2:11" x14ac:dyDescent="0.25">
      <c r="B3897">
        <v>2026</v>
      </c>
      <c r="C3897" t="s">
        <v>480</v>
      </c>
      <c r="D3897">
        <v>1</v>
      </c>
      <c r="E3897" t="s">
        <v>45</v>
      </c>
      <c r="F3897">
        <v>15</v>
      </c>
      <c r="G3897" s="85">
        <v>2.9090848357296757</v>
      </c>
      <c r="H3897" s="85">
        <v>18536.052673839731</v>
      </c>
      <c r="I3897" s="85">
        <v>4748.7393608479206</v>
      </c>
      <c r="J3897" s="85">
        <v>53922.949747753672</v>
      </c>
      <c r="K3897" t="s">
        <v>491</v>
      </c>
    </row>
    <row r="3898" spans="2:11" x14ac:dyDescent="0.25">
      <c r="B3898">
        <v>2026</v>
      </c>
      <c r="C3898" t="s">
        <v>480</v>
      </c>
      <c r="D3898">
        <v>2</v>
      </c>
      <c r="E3898" t="s">
        <v>45</v>
      </c>
      <c r="F3898">
        <v>15</v>
      </c>
      <c r="G3898" s="85">
        <v>1.1818157145151806</v>
      </c>
      <c r="H3898" s="85">
        <v>18536.052673839731</v>
      </c>
      <c r="I3898" s="85">
        <v>4748.7393608479206</v>
      </c>
      <c r="J3898" s="85">
        <v>21906.198335024925</v>
      </c>
      <c r="K3898" t="s">
        <v>491</v>
      </c>
    </row>
    <row r="3899" spans="2:11" x14ac:dyDescent="0.25">
      <c r="B3899">
        <v>2026</v>
      </c>
      <c r="C3899" t="s">
        <v>481</v>
      </c>
      <c r="D3899">
        <v>1</v>
      </c>
      <c r="E3899" t="s">
        <v>45</v>
      </c>
      <c r="F3899">
        <v>15</v>
      </c>
      <c r="G3899" s="85">
        <v>6.3569315405267854</v>
      </c>
      <c r="H3899" s="85">
        <v>18536.052673839731</v>
      </c>
      <c r="I3899" s="85">
        <v>4748.7393608479206</v>
      </c>
      <c r="J3899" s="85">
        <v>117832.41787919764</v>
      </c>
      <c r="K3899" t="s">
        <v>491</v>
      </c>
    </row>
    <row r="3900" spans="2:11" x14ac:dyDescent="0.25">
      <c r="B3900">
        <v>2026</v>
      </c>
      <c r="C3900" t="s">
        <v>481</v>
      </c>
      <c r="D3900">
        <v>2</v>
      </c>
      <c r="E3900" t="s">
        <v>45</v>
      </c>
      <c r="F3900">
        <v>15</v>
      </c>
      <c r="G3900" s="85">
        <v>2.5825034383390069</v>
      </c>
      <c r="H3900" s="85">
        <v>18536.052673839731</v>
      </c>
      <c r="I3900" s="85">
        <v>4748.7393608479206</v>
      </c>
      <c r="J3900" s="85">
        <v>47869.419763424048</v>
      </c>
      <c r="K3900" t="s">
        <v>491</v>
      </c>
    </row>
    <row r="3901" spans="2:11" x14ac:dyDescent="0.25">
      <c r="B3901">
        <v>2026</v>
      </c>
      <c r="C3901" t="s">
        <v>482</v>
      </c>
      <c r="D3901">
        <v>1</v>
      </c>
      <c r="E3901" t="s">
        <v>45</v>
      </c>
      <c r="F3901">
        <v>15</v>
      </c>
      <c r="G3901" s="85">
        <v>5.8354478140607569</v>
      </c>
      <c r="H3901" s="85">
        <v>18536.052673839731</v>
      </c>
      <c r="I3901" s="85">
        <v>4748.7393608479206</v>
      </c>
      <c r="J3901" s="85">
        <v>108166.16805687311</v>
      </c>
      <c r="K3901" t="s">
        <v>491</v>
      </c>
    </row>
    <row r="3902" spans="2:11" x14ac:dyDescent="0.25">
      <c r="B3902">
        <v>2026</v>
      </c>
      <c r="C3902" t="s">
        <v>482</v>
      </c>
      <c r="D3902">
        <v>2</v>
      </c>
      <c r="E3902" t="s">
        <v>45</v>
      </c>
      <c r="F3902">
        <v>15</v>
      </c>
      <c r="G3902" s="85">
        <v>2.3706506744621816</v>
      </c>
      <c r="H3902" s="85">
        <v>18536.052673839731</v>
      </c>
      <c r="I3902" s="85">
        <v>4748.7393608479206</v>
      </c>
      <c r="J3902" s="85">
        <v>43942.505773104684</v>
      </c>
      <c r="K3902" t="s">
        <v>491</v>
      </c>
    </row>
    <row r="3903" spans="2:11" x14ac:dyDescent="0.25">
      <c r="B3903">
        <v>2026</v>
      </c>
      <c r="C3903" t="s">
        <v>483</v>
      </c>
      <c r="D3903">
        <v>1</v>
      </c>
      <c r="E3903" t="s">
        <v>45</v>
      </c>
      <c r="F3903">
        <v>15</v>
      </c>
      <c r="G3903" s="85">
        <v>8.4176949883193579</v>
      </c>
      <c r="H3903" s="85">
        <v>18536.052673839731</v>
      </c>
      <c r="I3903" s="85">
        <v>4748.7393608479206</v>
      </c>
      <c r="J3903" s="85">
        <v>156030.83769580434</v>
      </c>
      <c r="K3903" t="s">
        <v>491</v>
      </c>
    </row>
    <row r="3904" spans="2:11" x14ac:dyDescent="0.25">
      <c r="B3904">
        <v>2026</v>
      </c>
      <c r="C3904" t="s">
        <v>483</v>
      </c>
      <c r="D3904">
        <v>2</v>
      </c>
      <c r="E3904" t="s">
        <v>45</v>
      </c>
      <c r="F3904">
        <v>15</v>
      </c>
      <c r="G3904" s="85">
        <v>3.419688589004739</v>
      </c>
      <c r="H3904" s="85">
        <v>18536.052673839731</v>
      </c>
      <c r="I3904" s="85">
        <v>4748.7393608479206</v>
      </c>
      <c r="J3904" s="85">
        <v>63387.527813920511</v>
      </c>
      <c r="K3904" t="s">
        <v>491</v>
      </c>
    </row>
    <row r="3905" spans="2:11" x14ac:dyDescent="0.25">
      <c r="B3905">
        <v>2026</v>
      </c>
      <c r="C3905" t="s">
        <v>484</v>
      </c>
      <c r="D3905">
        <v>1</v>
      </c>
      <c r="E3905" t="s">
        <v>45</v>
      </c>
      <c r="F3905">
        <v>15</v>
      </c>
      <c r="G3905" s="85">
        <v>5.6982067352926435</v>
      </c>
      <c r="H3905" s="85">
        <v>18536.052673839731</v>
      </c>
      <c r="I3905" s="85">
        <v>4748.7393608479206</v>
      </c>
      <c r="J3905" s="85">
        <v>105622.26019181278</v>
      </c>
      <c r="K3905" t="s">
        <v>491</v>
      </c>
    </row>
    <row r="3906" spans="2:11" x14ac:dyDescent="0.25">
      <c r="B3906">
        <v>2026</v>
      </c>
      <c r="C3906" t="s">
        <v>484</v>
      </c>
      <c r="D3906">
        <v>2</v>
      </c>
      <c r="E3906" t="s">
        <v>45</v>
      </c>
      <c r="F3906">
        <v>15</v>
      </c>
      <c r="G3906" s="85">
        <v>2.3148964862126356</v>
      </c>
      <c r="H3906" s="85">
        <v>18536.052673839731</v>
      </c>
      <c r="I3906" s="85">
        <v>4748.7393608479206</v>
      </c>
      <c r="J3906" s="85">
        <v>42909.043202923924</v>
      </c>
      <c r="K3906" t="s">
        <v>491</v>
      </c>
    </row>
    <row r="3907" spans="2:11" x14ac:dyDescent="0.25">
      <c r="B3907">
        <v>2026</v>
      </c>
      <c r="C3907" t="s">
        <v>485</v>
      </c>
      <c r="D3907">
        <v>1</v>
      </c>
      <c r="E3907" t="s">
        <v>45</v>
      </c>
      <c r="F3907">
        <v>15</v>
      </c>
      <c r="G3907" s="85">
        <v>5.4336815718863276</v>
      </c>
      <c r="H3907" s="85">
        <v>18536.052673839731</v>
      </c>
      <c r="I3907" s="85">
        <v>4748.7393608479206</v>
      </c>
      <c r="J3907" s="85">
        <v>100719.00782935723</v>
      </c>
      <c r="K3907" t="s">
        <v>491</v>
      </c>
    </row>
    <row r="3908" spans="2:11" x14ac:dyDescent="0.25">
      <c r="B3908">
        <v>2026</v>
      </c>
      <c r="C3908" t="s">
        <v>485</v>
      </c>
      <c r="D3908">
        <v>2</v>
      </c>
      <c r="E3908" t="s">
        <v>45</v>
      </c>
      <c r="F3908">
        <v>15</v>
      </c>
      <c r="G3908" s="85">
        <v>2.2074331385788204</v>
      </c>
      <c r="H3908" s="85">
        <v>18536.052673839731</v>
      </c>
      <c r="I3908" s="85">
        <v>4748.7393608479206</v>
      </c>
      <c r="J3908" s="85">
        <v>40917.096930676373</v>
      </c>
      <c r="K3908" t="s">
        <v>491</v>
      </c>
    </row>
    <row r="3909" spans="2:11" x14ac:dyDescent="0.25">
      <c r="B3909">
        <v>2026</v>
      </c>
      <c r="C3909" t="s">
        <v>486</v>
      </c>
      <c r="D3909">
        <v>1</v>
      </c>
      <c r="E3909" t="s">
        <v>45</v>
      </c>
      <c r="F3909">
        <v>15</v>
      </c>
      <c r="G3909" s="85">
        <v>3.2260228316691935</v>
      </c>
      <c r="H3909" s="85">
        <v>18536.052673839731</v>
      </c>
      <c r="I3909" s="85">
        <v>4748.7393608479206</v>
      </c>
      <c r="J3909" s="85">
        <v>59797.729134829773</v>
      </c>
      <c r="K3909" t="s">
        <v>491</v>
      </c>
    </row>
    <row r="3910" spans="2:11" x14ac:dyDescent="0.25">
      <c r="B3910">
        <v>2026</v>
      </c>
      <c r="C3910" t="s">
        <v>486</v>
      </c>
      <c r="D3910">
        <v>2</v>
      </c>
      <c r="E3910" t="s">
        <v>45</v>
      </c>
      <c r="F3910">
        <v>15</v>
      </c>
      <c r="G3910" s="85">
        <v>1.3105717753656094</v>
      </c>
      <c r="H3910" s="85">
        <v>18536.052673839731</v>
      </c>
      <c r="I3910" s="85">
        <v>4748.7393608479206</v>
      </c>
      <c r="J3910" s="85">
        <v>24292.82746102459</v>
      </c>
      <c r="K3910" t="s">
        <v>491</v>
      </c>
    </row>
    <row r="3911" spans="2:11" x14ac:dyDescent="0.25">
      <c r="B3911">
        <v>2026</v>
      </c>
      <c r="C3911" t="s">
        <v>487</v>
      </c>
      <c r="D3911">
        <v>1</v>
      </c>
      <c r="E3911" t="s">
        <v>45</v>
      </c>
      <c r="F3911">
        <v>15</v>
      </c>
      <c r="G3911" s="85">
        <v>6.673869536466305</v>
      </c>
      <c r="H3911" s="85">
        <v>18536.052673839731</v>
      </c>
      <c r="I3911" s="85">
        <v>4748.7393608479206</v>
      </c>
      <c r="J3911" s="85">
        <v>123707.19726627378</v>
      </c>
      <c r="K3911" t="s">
        <v>491</v>
      </c>
    </row>
    <row r="3912" spans="2:11" x14ac:dyDescent="0.25">
      <c r="B3912">
        <v>2026</v>
      </c>
      <c r="C3912" t="s">
        <v>487</v>
      </c>
      <c r="D3912">
        <v>2</v>
      </c>
      <c r="E3912" t="s">
        <v>45</v>
      </c>
      <c r="F3912">
        <v>15</v>
      </c>
      <c r="G3912" s="85">
        <v>2.7112594991894357</v>
      </c>
      <c r="H3912" s="85">
        <v>18536.052673839731</v>
      </c>
      <c r="I3912" s="85">
        <v>4748.7393608479206</v>
      </c>
      <c r="J3912" s="85">
        <v>50256.048889423706</v>
      </c>
      <c r="K3912" t="s">
        <v>491</v>
      </c>
    </row>
    <row r="3913" spans="2:11" x14ac:dyDescent="0.25">
      <c r="B3913">
        <v>2026</v>
      </c>
      <c r="C3913" t="s">
        <v>488</v>
      </c>
      <c r="D3913">
        <v>1</v>
      </c>
      <c r="E3913" t="s">
        <v>45</v>
      </c>
      <c r="F3913">
        <v>15</v>
      </c>
      <c r="G3913" s="85">
        <v>6.1523858100002755</v>
      </c>
      <c r="H3913" s="85">
        <v>18536.052673839731</v>
      </c>
      <c r="I3913" s="85">
        <v>4748.7393608479206</v>
      </c>
      <c r="J3913" s="85">
        <v>114040.94744394923</v>
      </c>
      <c r="K3913" t="s">
        <v>491</v>
      </c>
    </row>
    <row r="3914" spans="2:11" x14ac:dyDescent="0.25">
      <c r="B3914">
        <v>2026</v>
      </c>
      <c r="C3914" t="s">
        <v>488</v>
      </c>
      <c r="D3914">
        <v>2</v>
      </c>
      <c r="E3914" t="s">
        <v>45</v>
      </c>
      <c r="F3914">
        <v>15</v>
      </c>
      <c r="G3914" s="85">
        <v>2.4994067353126113</v>
      </c>
      <c r="H3914" s="85">
        <v>18536.052673839731</v>
      </c>
      <c r="I3914" s="85">
        <v>4748.7393608479206</v>
      </c>
      <c r="J3914" s="85">
        <v>46329.134899104363</v>
      </c>
      <c r="K3914" t="s">
        <v>491</v>
      </c>
    </row>
    <row r="3915" spans="2:11" x14ac:dyDescent="0.25">
      <c r="B3915">
        <v>2026</v>
      </c>
      <c r="C3915" t="s">
        <v>489</v>
      </c>
      <c r="D3915">
        <v>1</v>
      </c>
      <c r="E3915" t="s">
        <v>45</v>
      </c>
      <c r="F3915">
        <v>15</v>
      </c>
      <c r="G3915" s="85">
        <v>8.7346329842588766</v>
      </c>
      <c r="H3915" s="85">
        <v>18536.052673839731</v>
      </c>
      <c r="I3915" s="85">
        <v>4748.7393608479206</v>
      </c>
      <c r="J3915" s="85">
        <v>161905.61708288046</v>
      </c>
      <c r="K3915" t="s">
        <v>491</v>
      </c>
    </row>
    <row r="3916" spans="2:11" x14ac:dyDescent="0.25">
      <c r="B3916">
        <v>2026</v>
      </c>
      <c r="C3916" t="s">
        <v>489</v>
      </c>
      <c r="D3916">
        <v>2</v>
      </c>
      <c r="E3916" t="s">
        <v>45</v>
      </c>
      <c r="F3916">
        <v>15</v>
      </c>
      <c r="G3916" s="85">
        <v>3.5484446498551669</v>
      </c>
      <c r="H3916" s="85">
        <v>18536.052673839731</v>
      </c>
      <c r="I3916" s="85">
        <v>4748.7393608479206</v>
      </c>
      <c r="J3916" s="85">
        <v>65774.156939920154</v>
      </c>
      <c r="K3916" t="s">
        <v>491</v>
      </c>
    </row>
    <row r="3917" spans="2:11" x14ac:dyDescent="0.25">
      <c r="B3917">
        <v>2026</v>
      </c>
      <c r="C3917" t="s">
        <v>490</v>
      </c>
      <c r="D3917">
        <v>1</v>
      </c>
      <c r="E3917" t="s">
        <v>45</v>
      </c>
      <c r="F3917">
        <v>15</v>
      </c>
      <c r="G3917" s="85">
        <v>6.0151447312321604</v>
      </c>
      <c r="H3917" s="85">
        <v>18536.052673839731</v>
      </c>
      <c r="I3917" s="85">
        <v>4748.7393608479206</v>
      </c>
      <c r="J3917" s="85">
        <v>111497.03957888886</v>
      </c>
      <c r="K3917" t="s">
        <v>491</v>
      </c>
    </row>
    <row r="3918" spans="2:11" x14ac:dyDescent="0.25">
      <c r="B3918">
        <v>2026</v>
      </c>
      <c r="C3918" t="s">
        <v>490</v>
      </c>
      <c r="D3918">
        <v>2</v>
      </c>
      <c r="E3918" t="s">
        <v>45</v>
      </c>
      <c r="F3918">
        <v>15</v>
      </c>
      <c r="G3918" s="85">
        <v>2.4436525470630652</v>
      </c>
      <c r="H3918" s="85">
        <v>18536.052673839731</v>
      </c>
      <c r="I3918" s="85">
        <v>4748.7393608479206</v>
      </c>
      <c r="J3918" s="85">
        <v>45295.672328923596</v>
      </c>
      <c r="K3918" t="s">
        <v>491</v>
      </c>
    </row>
    <row r="3919" spans="2:11" x14ac:dyDescent="0.25">
      <c r="B3919">
        <v>2026</v>
      </c>
      <c r="C3919" t="s">
        <v>479</v>
      </c>
      <c r="D3919">
        <v>1</v>
      </c>
      <c r="E3919" t="s">
        <v>70</v>
      </c>
      <c r="F3919">
        <v>27</v>
      </c>
      <c r="G3919" s="85">
        <v>2.8002143768156844</v>
      </c>
      <c r="H3919" s="85">
        <v>24503.913814264284</v>
      </c>
      <c r="I3919" s="85">
        <v>5272.1260057275331</v>
      </c>
      <c r="J3919" s="85">
        <v>68616.211750955306</v>
      </c>
      <c r="K3919" t="s">
        <v>491</v>
      </c>
    </row>
    <row r="3920" spans="2:11" x14ac:dyDescent="0.25">
      <c r="B3920">
        <v>2026</v>
      </c>
      <c r="C3920" t="s">
        <v>479</v>
      </c>
      <c r="D3920">
        <v>2</v>
      </c>
      <c r="E3920" t="s">
        <v>70</v>
      </c>
      <c r="F3920">
        <v>27</v>
      </c>
      <c r="G3920" s="85">
        <v>0</v>
      </c>
      <c r="H3920" s="85">
        <v>24503.913814264284</v>
      </c>
      <c r="I3920" s="85">
        <v>5272.1260057275331</v>
      </c>
      <c r="J3920" s="85">
        <v>0</v>
      </c>
      <c r="K3920" t="s">
        <v>491</v>
      </c>
    </row>
    <row r="3921" spans="2:11" x14ac:dyDescent="0.25">
      <c r="B3921">
        <v>2026</v>
      </c>
      <c r="C3921" t="s">
        <v>480</v>
      </c>
      <c r="D3921">
        <v>1</v>
      </c>
      <c r="E3921" t="s">
        <v>70</v>
      </c>
      <c r="F3921">
        <v>27</v>
      </c>
      <c r="G3921" s="85">
        <v>1.1730139894333371</v>
      </c>
      <c r="H3921" s="85">
        <v>24503.913814264284</v>
      </c>
      <c r="I3921" s="85">
        <v>5272.1260057275331</v>
      </c>
      <c r="J3921" s="85">
        <v>28743.433700000809</v>
      </c>
      <c r="K3921" t="s">
        <v>491</v>
      </c>
    </row>
    <row r="3922" spans="2:11" x14ac:dyDescent="0.25">
      <c r="B3922">
        <v>2026</v>
      </c>
      <c r="C3922" t="s">
        <v>480</v>
      </c>
      <c r="D3922">
        <v>2</v>
      </c>
      <c r="E3922" t="s">
        <v>70</v>
      </c>
      <c r="F3922">
        <v>27</v>
      </c>
      <c r="G3922" s="85">
        <v>0</v>
      </c>
      <c r="H3922" s="85">
        <v>24503.913814264284</v>
      </c>
      <c r="I3922" s="85">
        <v>5272.1260057275331</v>
      </c>
      <c r="J3922" s="85">
        <v>0</v>
      </c>
      <c r="K3922" t="s">
        <v>491</v>
      </c>
    </row>
    <row r="3923" spans="2:11" x14ac:dyDescent="0.25">
      <c r="B3923">
        <v>2026</v>
      </c>
      <c r="C3923" t="s">
        <v>481</v>
      </c>
      <c r="D3923">
        <v>1</v>
      </c>
      <c r="E3923" t="s">
        <v>70</v>
      </c>
      <c r="F3923">
        <v>27</v>
      </c>
      <c r="G3923" s="85">
        <v>4.569436743752961</v>
      </c>
      <c r="H3923" s="85">
        <v>24503.913814264284</v>
      </c>
      <c r="I3923" s="85">
        <v>5272.1260057275331</v>
      </c>
      <c r="J3923" s="85">
        <v>111969.08414865499</v>
      </c>
      <c r="K3923" t="s">
        <v>491</v>
      </c>
    </row>
    <row r="3924" spans="2:11" x14ac:dyDescent="0.25">
      <c r="B3924">
        <v>2026</v>
      </c>
      <c r="C3924" t="s">
        <v>481</v>
      </c>
      <c r="D3924">
        <v>2</v>
      </c>
      <c r="E3924" t="s">
        <v>70</v>
      </c>
      <c r="F3924">
        <v>27</v>
      </c>
      <c r="G3924" s="85">
        <v>0</v>
      </c>
      <c r="H3924" s="85">
        <v>24503.913814264284</v>
      </c>
      <c r="I3924" s="85">
        <v>5272.1260057275331</v>
      </c>
      <c r="J3924" s="85">
        <v>0</v>
      </c>
      <c r="K3924" t="s">
        <v>491</v>
      </c>
    </row>
    <row r="3925" spans="2:11" x14ac:dyDescent="0.25">
      <c r="B3925">
        <v>2026</v>
      </c>
      <c r="C3925" t="s">
        <v>482</v>
      </c>
      <c r="D3925">
        <v>1</v>
      </c>
      <c r="E3925" t="s">
        <v>70</v>
      </c>
      <c r="F3925">
        <v>27</v>
      </c>
      <c r="G3925" s="85">
        <v>4.182505578449395</v>
      </c>
      <c r="H3925" s="85">
        <v>24503.913814264284</v>
      </c>
      <c r="I3925" s="85">
        <v>5272.1260057275331</v>
      </c>
      <c r="J3925" s="85">
        <v>102487.75622200356</v>
      </c>
      <c r="K3925" t="s">
        <v>491</v>
      </c>
    </row>
    <row r="3926" spans="2:11" x14ac:dyDescent="0.25">
      <c r="B3926">
        <v>2026</v>
      </c>
      <c r="C3926" t="s">
        <v>482</v>
      </c>
      <c r="D3926">
        <v>2</v>
      </c>
      <c r="E3926" t="s">
        <v>70</v>
      </c>
      <c r="F3926">
        <v>27</v>
      </c>
      <c r="G3926" s="85">
        <v>0</v>
      </c>
      <c r="H3926" s="85">
        <v>24503.913814264284</v>
      </c>
      <c r="I3926" s="85">
        <v>5272.1260057275331</v>
      </c>
      <c r="J3926" s="85">
        <v>0</v>
      </c>
      <c r="K3926" t="s">
        <v>491</v>
      </c>
    </row>
    <row r="3927" spans="2:11" x14ac:dyDescent="0.25">
      <c r="B3927">
        <v>2026</v>
      </c>
      <c r="C3927" t="s">
        <v>483</v>
      </c>
      <c r="D3927">
        <v>1</v>
      </c>
      <c r="E3927" t="s">
        <v>70</v>
      </c>
      <c r="F3927">
        <v>27</v>
      </c>
      <c r="G3927" s="85">
        <v>2.9220215898922772</v>
      </c>
      <c r="H3927" s="85">
        <v>24503.913814264284</v>
      </c>
      <c r="I3927" s="85">
        <v>5272.1260057275331</v>
      </c>
      <c r="J3927" s="85">
        <v>71600.965202139865</v>
      </c>
      <c r="K3927" t="s">
        <v>491</v>
      </c>
    </row>
    <row r="3928" spans="2:11" x14ac:dyDescent="0.25">
      <c r="B3928">
        <v>2026</v>
      </c>
      <c r="C3928" t="s">
        <v>483</v>
      </c>
      <c r="D3928">
        <v>2</v>
      </c>
      <c r="E3928" t="s">
        <v>70</v>
      </c>
      <c r="F3928">
        <v>27</v>
      </c>
      <c r="G3928" s="85">
        <v>0</v>
      </c>
      <c r="H3928" s="85">
        <v>24503.913814264284</v>
      </c>
      <c r="I3928" s="85">
        <v>5272.1260057275331</v>
      </c>
      <c r="J3928" s="85">
        <v>0</v>
      </c>
      <c r="K3928" t="s">
        <v>491</v>
      </c>
    </row>
    <row r="3929" spans="2:11" x14ac:dyDescent="0.25">
      <c r="B3929">
        <v>2026</v>
      </c>
      <c r="C3929" t="s">
        <v>484</v>
      </c>
      <c r="D3929">
        <v>1</v>
      </c>
      <c r="E3929" t="s">
        <v>70</v>
      </c>
      <c r="F3929">
        <v>27</v>
      </c>
      <c r="G3929" s="85">
        <v>1.2948212025099293</v>
      </c>
      <c r="H3929" s="85">
        <v>24503.913814264284</v>
      </c>
      <c r="I3929" s="85">
        <v>5272.1260057275331</v>
      </c>
      <c r="J3929" s="85">
        <v>31728.18715118535</v>
      </c>
      <c r="K3929" t="s">
        <v>491</v>
      </c>
    </row>
    <row r="3930" spans="2:11" x14ac:dyDescent="0.25">
      <c r="B3930">
        <v>2026</v>
      </c>
      <c r="C3930" t="s">
        <v>484</v>
      </c>
      <c r="D3930">
        <v>2</v>
      </c>
      <c r="E3930" t="s">
        <v>70</v>
      </c>
      <c r="F3930">
        <v>27</v>
      </c>
      <c r="G3930" s="85">
        <v>0</v>
      </c>
      <c r="H3930" s="85">
        <v>24503.913814264284</v>
      </c>
      <c r="I3930" s="85">
        <v>5272.1260057275331</v>
      </c>
      <c r="J3930" s="85">
        <v>0</v>
      </c>
      <c r="K3930" t="s">
        <v>491</v>
      </c>
    </row>
    <row r="3931" spans="2:11" x14ac:dyDescent="0.25">
      <c r="B3931">
        <v>2026</v>
      </c>
      <c r="C3931" t="s">
        <v>485</v>
      </c>
      <c r="D3931">
        <v>1</v>
      </c>
      <c r="E3931" t="s">
        <v>70</v>
      </c>
      <c r="F3931">
        <v>27</v>
      </c>
      <c r="G3931" s="85">
        <v>4.6912439568295534</v>
      </c>
      <c r="H3931" s="85">
        <v>24503.913814264284</v>
      </c>
      <c r="I3931" s="85">
        <v>5272.1260057275331</v>
      </c>
      <c r="J3931" s="85">
        <v>114953.83759983953</v>
      </c>
      <c r="K3931" t="s">
        <v>491</v>
      </c>
    </row>
    <row r="3932" spans="2:11" x14ac:dyDescent="0.25">
      <c r="B3932">
        <v>2026</v>
      </c>
      <c r="C3932" t="s">
        <v>485</v>
      </c>
      <c r="D3932">
        <v>2</v>
      </c>
      <c r="E3932" t="s">
        <v>70</v>
      </c>
      <c r="F3932">
        <v>27</v>
      </c>
      <c r="G3932" s="85">
        <v>0</v>
      </c>
      <c r="H3932" s="85">
        <v>24503.913814264284</v>
      </c>
      <c r="I3932" s="85">
        <v>5272.1260057275331</v>
      </c>
      <c r="J3932" s="85">
        <v>0</v>
      </c>
      <c r="K3932" t="s">
        <v>491</v>
      </c>
    </row>
    <row r="3933" spans="2:11" x14ac:dyDescent="0.25">
      <c r="B3933">
        <v>2026</v>
      </c>
      <c r="C3933" t="s">
        <v>486</v>
      </c>
      <c r="D3933">
        <v>1</v>
      </c>
      <c r="E3933" t="s">
        <v>70</v>
      </c>
      <c r="F3933">
        <v>27</v>
      </c>
      <c r="G3933" s="85">
        <v>4.3043127915259873</v>
      </c>
      <c r="H3933" s="85">
        <v>24503.913814264284</v>
      </c>
      <c r="I3933" s="85">
        <v>5272.1260057275331</v>
      </c>
      <c r="J3933" s="85">
        <v>105472.50967318811</v>
      </c>
      <c r="K3933" t="s">
        <v>491</v>
      </c>
    </row>
    <row r="3934" spans="2:11" x14ac:dyDescent="0.25">
      <c r="B3934">
        <v>2026</v>
      </c>
      <c r="C3934" t="s">
        <v>486</v>
      </c>
      <c r="D3934">
        <v>2</v>
      </c>
      <c r="E3934" t="s">
        <v>70</v>
      </c>
      <c r="F3934">
        <v>27</v>
      </c>
      <c r="G3934" s="85">
        <v>0</v>
      </c>
      <c r="H3934" s="85">
        <v>24503.913814264284</v>
      </c>
      <c r="I3934" s="85">
        <v>5272.1260057275331</v>
      </c>
      <c r="J3934" s="85">
        <v>0</v>
      </c>
      <c r="K3934" t="s">
        <v>491</v>
      </c>
    </row>
    <row r="3935" spans="2:11" x14ac:dyDescent="0.25">
      <c r="B3935">
        <v>2026</v>
      </c>
      <c r="C3935" t="s">
        <v>487</v>
      </c>
      <c r="D3935">
        <v>1</v>
      </c>
      <c r="E3935" t="s">
        <v>70</v>
      </c>
      <c r="F3935">
        <v>27</v>
      </c>
      <c r="G3935" s="85">
        <v>3.0438288029688692</v>
      </c>
      <c r="H3935" s="85">
        <v>24503.913814264284</v>
      </c>
      <c r="I3935" s="85">
        <v>5272.1260057275331</v>
      </c>
      <c r="J3935" s="85">
        <v>74585.718653324395</v>
      </c>
      <c r="K3935" t="s">
        <v>491</v>
      </c>
    </row>
    <row r="3936" spans="2:11" x14ac:dyDescent="0.25">
      <c r="B3936">
        <v>2026</v>
      </c>
      <c r="C3936" t="s">
        <v>487</v>
      </c>
      <c r="D3936">
        <v>2</v>
      </c>
      <c r="E3936" t="s">
        <v>70</v>
      </c>
      <c r="F3936">
        <v>27</v>
      </c>
      <c r="G3936" s="85">
        <v>0</v>
      </c>
      <c r="H3936" s="85">
        <v>24503.913814264284</v>
      </c>
      <c r="I3936" s="85">
        <v>5272.1260057275331</v>
      </c>
      <c r="J3936" s="85">
        <v>0</v>
      </c>
      <c r="K3936" t="s">
        <v>491</v>
      </c>
    </row>
    <row r="3937" spans="2:11" x14ac:dyDescent="0.25">
      <c r="B3937">
        <v>2026</v>
      </c>
      <c r="C3937" t="s">
        <v>488</v>
      </c>
      <c r="D3937">
        <v>1</v>
      </c>
      <c r="E3937" t="s">
        <v>70</v>
      </c>
      <c r="F3937">
        <v>27</v>
      </c>
      <c r="G3937" s="85">
        <v>1.4166284155865214</v>
      </c>
      <c r="H3937" s="85">
        <v>24503.913814264284</v>
      </c>
      <c r="I3937" s="85">
        <v>5272.1260057275331</v>
      </c>
      <c r="J3937" s="85">
        <v>34712.94060236989</v>
      </c>
      <c r="K3937" t="s">
        <v>491</v>
      </c>
    </row>
    <row r="3938" spans="2:11" x14ac:dyDescent="0.25">
      <c r="B3938">
        <v>2026</v>
      </c>
      <c r="C3938" t="s">
        <v>488</v>
      </c>
      <c r="D3938">
        <v>2</v>
      </c>
      <c r="E3938" t="s">
        <v>70</v>
      </c>
      <c r="F3938">
        <v>27</v>
      </c>
      <c r="G3938" s="85">
        <v>0</v>
      </c>
      <c r="H3938" s="85">
        <v>24503.913814264284</v>
      </c>
      <c r="I3938" s="85">
        <v>5272.1260057275331</v>
      </c>
      <c r="J3938" s="85">
        <v>0</v>
      </c>
      <c r="K3938" t="s">
        <v>491</v>
      </c>
    </row>
    <row r="3939" spans="2:11" x14ac:dyDescent="0.25">
      <c r="B3939">
        <v>2026</v>
      </c>
      <c r="C3939" t="s">
        <v>489</v>
      </c>
      <c r="D3939">
        <v>1</v>
      </c>
      <c r="E3939" t="s">
        <v>70</v>
      </c>
      <c r="F3939">
        <v>27</v>
      </c>
      <c r="G3939" s="85">
        <v>4.8130511699061458</v>
      </c>
      <c r="H3939" s="85">
        <v>24503.913814264284</v>
      </c>
      <c r="I3939" s="85">
        <v>5272.1260057275331</v>
      </c>
      <c r="J3939" s="85">
        <v>117938.59105102408</v>
      </c>
      <c r="K3939" t="s">
        <v>491</v>
      </c>
    </row>
    <row r="3940" spans="2:11" x14ac:dyDescent="0.25">
      <c r="B3940">
        <v>2026</v>
      </c>
      <c r="C3940" t="s">
        <v>489</v>
      </c>
      <c r="D3940">
        <v>2</v>
      </c>
      <c r="E3940" t="s">
        <v>70</v>
      </c>
      <c r="F3940">
        <v>27</v>
      </c>
      <c r="G3940" s="85">
        <v>0</v>
      </c>
      <c r="H3940" s="85">
        <v>24503.913814264284</v>
      </c>
      <c r="I3940" s="85">
        <v>5272.1260057275331</v>
      </c>
      <c r="J3940" s="85">
        <v>0</v>
      </c>
      <c r="K3940" t="s">
        <v>491</v>
      </c>
    </row>
    <row r="3941" spans="2:11" x14ac:dyDescent="0.25">
      <c r="B3941">
        <v>2026</v>
      </c>
      <c r="C3941" t="s">
        <v>490</v>
      </c>
      <c r="D3941">
        <v>1</v>
      </c>
      <c r="E3941" t="s">
        <v>70</v>
      </c>
      <c r="F3941">
        <v>27</v>
      </c>
      <c r="G3941" s="85">
        <v>4.4261200046025797</v>
      </c>
      <c r="H3941" s="85">
        <v>24503.913814264284</v>
      </c>
      <c r="I3941" s="85">
        <v>5272.1260057275331</v>
      </c>
      <c r="J3941" s="85">
        <v>108457.26312437265</v>
      </c>
      <c r="K3941" t="s">
        <v>491</v>
      </c>
    </row>
    <row r="3942" spans="2:11" x14ac:dyDescent="0.25">
      <c r="B3942">
        <v>2026</v>
      </c>
      <c r="C3942" t="s">
        <v>490</v>
      </c>
      <c r="D3942">
        <v>2</v>
      </c>
      <c r="E3942" t="s">
        <v>70</v>
      </c>
      <c r="F3942">
        <v>27</v>
      </c>
      <c r="G3942" s="85">
        <v>0</v>
      </c>
      <c r="H3942" s="85">
        <v>24503.913814264284</v>
      </c>
      <c r="I3942" s="85">
        <v>5272.1260057275331</v>
      </c>
      <c r="J3942" s="85">
        <v>0</v>
      </c>
      <c r="K3942" t="s">
        <v>491</v>
      </c>
    </row>
    <row r="3943" spans="2:11" x14ac:dyDescent="0.25">
      <c r="B3943">
        <v>2026</v>
      </c>
      <c r="C3943" t="s">
        <v>479</v>
      </c>
      <c r="D3943">
        <v>1</v>
      </c>
      <c r="E3943" t="s">
        <v>70</v>
      </c>
      <c r="F3943">
        <v>5</v>
      </c>
      <c r="G3943" s="85">
        <v>3.2636210432508213</v>
      </c>
      <c r="H3943" s="85">
        <v>24503.913814264284</v>
      </c>
      <c r="I3943" s="85">
        <v>5272.1260057275331</v>
      </c>
      <c r="J3943" s="85">
        <v>79971.488766237409</v>
      </c>
      <c r="K3943" t="s">
        <v>491</v>
      </c>
    </row>
    <row r="3944" spans="2:11" x14ac:dyDescent="0.25">
      <c r="B3944">
        <v>2026</v>
      </c>
      <c r="C3944" t="s">
        <v>479</v>
      </c>
      <c r="D3944">
        <v>2</v>
      </c>
      <c r="E3944" t="s">
        <v>70</v>
      </c>
      <c r="F3944">
        <v>5</v>
      </c>
      <c r="G3944" s="85">
        <v>0</v>
      </c>
      <c r="H3944" s="85">
        <v>24503.913814264284</v>
      </c>
      <c r="I3944" s="85">
        <v>5272.1260057275331</v>
      </c>
      <c r="J3944" s="85">
        <v>0</v>
      </c>
      <c r="K3944" t="s">
        <v>491</v>
      </c>
    </row>
    <row r="3945" spans="2:11" x14ac:dyDescent="0.25">
      <c r="B3945">
        <v>2026</v>
      </c>
      <c r="C3945" t="s">
        <v>480</v>
      </c>
      <c r="D3945">
        <v>1</v>
      </c>
      <c r="E3945" t="s">
        <v>70</v>
      </c>
      <c r="F3945">
        <v>5</v>
      </c>
      <c r="G3945" s="85">
        <v>2.693543392952467</v>
      </c>
      <c r="H3945" s="85">
        <v>24503.913814264284</v>
      </c>
      <c r="I3945" s="85">
        <v>5272.1260057275331</v>
      </c>
      <c r="J3945" s="85">
        <v>66002.355155888246</v>
      </c>
      <c r="K3945" t="s">
        <v>491</v>
      </c>
    </row>
    <row r="3946" spans="2:11" x14ac:dyDescent="0.25">
      <c r="B3946">
        <v>2026</v>
      </c>
      <c r="C3946" t="s">
        <v>480</v>
      </c>
      <c r="D3946">
        <v>2</v>
      </c>
      <c r="E3946" t="s">
        <v>70</v>
      </c>
      <c r="F3946">
        <v>5</v>
      </c>
      <c r="G3946" s="85">
        <v>0</v>
      </c>
      <c r="H3946" s="85">
        <v>24503.913814264284</v>
      </c>
      <c r="I3946" s="85">
        <v>5272.1260057275331</v>
      </c>
      <c r="J3946" s="85">
        <v>0</v>
      </c>
      <c r="K3946" t="s">
        <v>491</v>
      </c>
    </row>
    <row r="3947" spans="2:11" x14ac:dyDescent="0.25">
      <c r="B3947">
        <v>2026</v>
      </c>
      <c r="C3947" t="s">
        <v>481</v>
      </c>
      <c r="D3947">
        <v>1</v>
      </c>
      <c r="E3947" t="s">
        <v>70</v>
      </c>
      <c r="F3947">
        <v>5</v>
      </c>
      <c r="G3947" s="85">
        <v>4.2586894313908799</v>
      </c>
      <c r="H3947" s="85">
        <v>24503.913814264284</v>
      </c>
      <c r="I3947" s="85">
        <v>5272.1260057275331</v>
      </c>
      <c r="J3947" s="85">
        <v>104354.55878852028</v>
      </c>
      <c r="K3947" t="s">
        <v>491</v>
      </c>
    </row>
    <row r="3948" spans="2:11" x14ac:dyDescent="0.25">
      <c r="B3948">
        <v>2026</v>
      </c>
      <c r="C3948" t="s">
        <v>481</v>
      </c>
      <c r="D3948">
        <v>2</v>
      </c>
      <c r="E3948" t="s">
        <v>70</v>
      </c>
      <c r="F3948">
        <v>5</v>
      </c>
      <c r="G3948" s="85">
        <v>0</v>
      </c>
      <c r="H3948" s="85">
        <v>24503.913814264284</v>
      </c>
      <c r="I3948" s="85">
        <v>5272.1260057275331</v>
      </c>
      <c r="J3948" s="85">
        <v>0</v>
      </c>
      <c r="K3948" t="s">
        <v>491</v>
      </c>
    </row>
    <row r="3949" spans="2:11" x14ac:dyDescent="0.25">
      <c r="B3949">
        <v>2026</v>
      </c>
      <c r="C3949" t="s">
        <v>482</v>
      </c>
      <c r="D3949">
        <v>1</v>
      </c>
      <c r="E3949" t="s">
        <v>70</v>
      </c>
      <c r="F3949">
        <v>5</v>
      </c>
      <c r="G3949" s="85">
        <v>3.420549536710594</v>
      </c>
      <c r="H3949" s="85">
        <v>24503.913814264284</v>
      </c>
      <c r="I3949" s="85">
        <v>5272.1260057275331</v>
      </c>
      <c r="J3949" s="85">
        <v>83816.851044978015</v>
      </c>
      <c r="K3949" t="s">
        <v>491</v>
      </c>
    </row>
    <row r="3950" spans="2:11" x14ac:dyDescent="0.25">
      <c r="B3950">
        <v>2026</v>
      </c>
      <c r="C3950" t="s">
        <v>482</v>
      </c>
      <c r="D3950">
        <v>2</v>
      </c>
      <c r="E3950" t="s">
        <v>70</v>
      </c>
      <c r="F3950">
        <v>5</v>
      </c>
      <c r="G3950" s="85">
        <v>0</v>
      </c>
      <c r="H3950" s="85">
        <v>24503.913814264284</v>
      </c>
      <c r="I3950" s="85">
        <v>5272.1260057275331</v>
      </c>
      <c r="J3950" s="85">
        <v>0</v>
      </c>
      <c r="K3950" t="s">
        <v>491</v>
      </c>
    </row>
    <row r="3951" spans="2:11" x14ac:dyDescent="0.25">
      <c r="B3951">
        <v>2026</v>
      </c>
      <c r="C3951" t="s">
        <v>483</v>
      </c>
      <c r="D3951">
        <v>1</v>
      </c>
      <c r="E3951" t="s">
        <v>70</v>
      </c>
      <c r="F3951">
        <v>5</v>
      </c>
      <c r="G3951" s="85">
        <v>4.2009844808063335</v>
      </c>
      <c r="H3951" s="85">
        <v>24503.913814264284</v>
      </c>
      <c r="I3951" s="85">
        <v>5272.1260057275331</v>
      </c>
      <c r="J3951" s="85">
        <v>102940.56165274019</v>
      </c>
      <c r="K3951" t="s">
        <v>491</v>
      </c>
    </row>
    <row r="3952" spans="2:11" x14ac:dyDescent="0.25">
      <c r="B3952">
        <v>2026</v>
      </c>
      <c r="C3952" t="s">
        <v>483</v>
      </c>
      <c r="D3952">
        <v>2</v>
      </c>
      <c r="E3952" t="s">
        <v>70</v>
      </c>
      <c r="F3952">
        <v>5</v>
      </c>
      <c r="G3952" s="85">
        <v>0</v>
      </c>
      <c r="H3952" s="85">
        <v>24503.913814264284</v>
      </c>
      <c r="I3952" s="85">
        <v>5272.1260057275331</v>
      </c>
      <c r="J3952" s="85">
        <v>0</v>
      </c>
      <c r="K3952" t="s">
        <v>491</v>
      </c>
    </row>
    <row r="3953" spans="2:11" x14ac:dyDescent="0.25">
      <c r="B3953">
        <v>2026</v>
      </c>
      <c r="C3953" t="s">
        <v>484</v>
      </c>
      <c r="D3953">
        <v>1</v>
      </c>
      <c r="E3953" t="s">
        <v>70</v>
      </c>
      <c r="F3953">
        <v>5</v>
      </c>
      <c r="G3953" s="85">
        <v>3.0250682391713415</v>
      </c>
      <c r="H3953" s="85">
        <v>24503.913814264284</v>
      </c>
      <c r="I3953" s="85">
        <v>5272.1260057275331</v>
      </c>
      <c r="J3953" s="85">
        <v>74126.011414922774</v>
      </c>
      <c r="K3953" t="s">
        <v>491</v>
      </c>
    </row>
    <row r="3954" spans="2:11" x14ac:dyDescent="0.25">
      <c r="B3954">
        <v>2026</v>
      </c>
      <c r="C3954" t="s">
        <v>484</v>
      </c>
      <c r="D3954">
        <v>2</v>
      </c>
      <c r="E3954" t="s">
        <v>70</v>
      </c>
      <c r="F3954">
        <v>5</v>
      </c>
      <c r="G3954" s="85">
        <v>0</v>
      </c>
      <c r="H3954" s="85">
        <v>24503.913814264284</v>
      </c>
      <c r="I3954" s="85">
        <v>5272.1260057275331</v>
      </c>
      <c r="J3954" s="85">
        <v>0</v>
      </c>
      <c r="K3954" t="s">
        <v>491</v>
      </c>
    </row>
    <row r="3955" spans="2:11" x14ac:dyDescent="0.25">
      <c r="B3955">
        <v>2026</v>
      </c>
      <c r="C3955" t="s">
        <v>485</v>
      </c>
      <c r="D3955">
        <v>1</v>
      </c>
      <c r="E3955" t="s">
        <v>70</v>
      </c>
      <c r="F3955">
        <v>5</v>
      </c>
      <c r="G3955" s="85">
        <v>1.2870351123395798</v>
      </c>
      <c r="H3955" s="85">
        <v>24503.913814264284</v>
      </c>
      <c r="I3955" s="85">
        <v>5272.1260057275331</v>
      </c>
      <c r="J3955" s="85">
        <v>31537.397468701012</v>
      </c>
      <c r="K3955" t="s">
        <v>491</v>
      </c>
    </row>
    <row r="3956" spans="2:11" x14ac:dyDescent="0.25">
      <c r="B3956">
        <v>2026</v>
      </c>
      <c r="C3956" t="s">
        <v>485</v>
      </c>
      <c r="D3956">
        <v>2</v>
      </c>
      <c r="E3956" t="s">
        <v>70</v>
      </c>
      <c r="F3956">
        <v>5</v>
      </c>
      <c r="G3956" s="85">
        <v>0</v>
      </c>
      <c r="H3956" s="85">
        <v>24503.913814264284</v>
      </c>
      <c r="I3956" s="85">
        <v>5272.1260057275331</v>
      </c>
      <c r="J3956" s="85">
        <v>0</v>
      </c>
      <c r="K3956" t="s">
        <v>491</v>
      </c>
    </row>
    <row r="3957" spans="2:11" x14ac:dyDescent="0.25">
      <c r="B3957">
        <v>2026</v>
      </c>
      <c r="C3957" t="s">
        <v>486</v>
      </c>
      <c r="D3957">
        <v>1</v>
      </c>
      <c r="E3957" t="s">
        <v>70</v>
      </c>
      <c r="F3957">
        <v>5</v>
      </c>
      <c r="G3957" s="85">
        <v>2.1520018892688579</v>
      </c>
      <c r="H3957" s="85">
        <v>24503.913814264284</v>
      </c>
      <c r="I3957" s="85">
        <v>5272.1260057275331</v>
      </c>
      <c r="J3957" s="85">
        <v>52732.468822778006</v>
      </c>
      <c r="K3957" t="s">
        <v>491</v>
      </c>
    </row>
    <row r="3958" spans="2:11" x14ac:dyDescent="0.25">
      <c r="B3958">
        <v>2026</v>
      </c>
      <c r="C3958" t="s">
        <v>486</v>
      </c>
      <c r="D3958">
        <v>2</v>
      </c>
      <c r="E3958" t="s">
        <v>70</v>
      </c>
      <c r="F3958">
        <v>5</v>
      </c>
      <c r="G3958" s="85">
        <v>0</v>
      </c>
      <c r="H3958" s="85">
        <v>24503.913814264284</v>
      </c>
      <c r="I3958" s="85">
        <v>5272.1260057275331</v>
      </c>
      <c r="J3958" s="85">
        <v>0</v>
      </c>
      <c r="K3958" t="s">
        <v>491</v>
      </c>
    </row>
    <row r="3959" spans="2:11" x14ac:dyDescent="0.25">
      <c r="B3959">
        <v>2026</v>
      </c>
      <c r="C3959" t="s">
        <v>487</v>
      </c>
      <c r="D3959">
        <v>1</v>
      </c>
      <c r="E3959" t="s">
        <v>70</v>
      </c>
      <c r="F3959">
        <v>5</v>
      </c>
      <c r="G3959" s="85">
        <v>0.32237810563925334</v>
      </c>
      <c r="H3959" s="85">
        <v>24503.913814264284</v>
      </c>
      <c r="I3959" s="85">
        <v>5272.1260057275331</v>
      </c>
      <c r="J3959" s="85">
        <v>7899.5253161900509</v>
      </c>
      <c r="K3959" t="s">
        <v>491</v>
      </c>
    </row>
    <row r="3960" spans="2:11" x14ac:dyDescent="0.25">
      <c r="B3960">
        <v>2026</v>
      </c>
      <c r="C3960" t="s">
        <v>487</v>
      </c>
      <c r="D3960">
        <v>2</v>
      </c>
      <c r="E3960" t="s">
        <v>70</v>
      </c>
      <c r="F3960">
        <v>5</v>
      </c>
      <c r="G3960" s="85">
        <v>0</v>
      </c>
      <c r="H3960" s="85">
        <v>24503.913814264284</v>
      </c>
      <c r="I3960" s="85">
        <v>5272.1260057275331</v>
      </c>
      <c r="J3960" s="85">
        <v>0</v>
      </c>
      <c r="K3960" t="s">
        <v>491</v>
      </c>
    </row>
    <row r="3961" spans="2:11" x14ac:dyDescent="0.25">
      <c r="B3961">
        <v>2026</v>
      </c>
      <c r="C3961" t="s">
        <v>488</v>
      </c>
      <c r="D3961">
        <v>1</v>
      </c>
      <c r="E3961" t="s">
        <v>70</v>
      </c>
      <c r="F3961">
        <v>5</v>
      </c>
      <c r="G3961" s="85">
        <v>3.0657248265478922</v>
      </c>
      <c r="H3961" s="85">
        <v>24503.913814264284</v>
      </c>
      <c r="I3961" s="85">
        <v>5272.1260057275331</v>
      </c>
      <c r="J3961" s="85">
        <v>75122.256927979877</v>
      </c>
      <c r="K3961" t="s">
        <v>491</v>
      </c>
    </row>
    <row r="3962" spans="2:11" x14ac:dyDescent="0.25">
      <c r="B3962">
        <v>2026</v>
      </c>
      <c r="C3962" t="s">
        <v>488</v>
      </c>
      <c r="D3962">
        <v>2</v>
      </c>
      <c r="E3962" t="s">
        <v>70</v>
      </c>
      <c r="F3962">
        <v>5</v>
      </c>
      <c r="G3962" s="85">
        <v>0</v>
      </c>
      <c r="H3962" s="85">
        <v>24503.913814264284</v>
      </c>
      <c r="I3962" s="85">
        <v>5272.1260057275331</v>
      </c>
      <c r="J3962" s="85">
        <v>0</v>
      </c>
      <c r="K3962" t="s">
        <v>491</v>
      </c>
    </row>
    <row r="3963" spans="2:11" x14ac:dyDescent="0.25">
      <c r="B3963">
        <v>2026</v>
      </c>
      <c r="C3963" t="s">
        <v>489</v>
      </c>
      <c r="D3963">
        <v>1</v>
      </c>
      <c r="E3963" t="s">
        <v>70</v>
      </c>
      <c r="F3963">
        <v>5</v>
      </c>
      <c r="G3963" s="85">
        <v>2.4227938188687355</v>
      </c>
      <c r="H3963" s="85">
        <v>24503.913814264284</v>
      </c>
      <c r="I3963" s="85">
        <v>5272.1260057275331</v>
      </c>
      <c r="J3963" s="85">
        <v>59367.930927291723</v>
      </c>
      <c r="K3963" t="s">
        <v>491</v>
      </c>
    </row>
    <row r="3964" spans="2:11" x14ac:dyDescent="0.25">
      <c r="B3964">
        <v>2026</v>
      </c>
      <c r="C3964" t="s">
        <v>489</v>
      </c>
      <c r="D3964">
        <v>2</v>
      </c>
      <c r="E3964" t="s">
        <v>70</v>
      </c>
      <c r="F3964">
        <v>5</v>
      </c>
      <c r="G3964" s="85">
        <v>0</v>
      </c>
      <c r="H3964" s="85">
        <v>24503.913814264284</v>
      </c>
      <c r="I3964" s="85">
        <v>5272.1260057275331</v>
      </c>
      <c r="J3964" s="85">
        <v>0</v>
      </c>
      <c r="K3964" t="s">
        <v>491</v>
      </c>
    </row>
    <row r="3965" spans="2:11" x14ac:dyDescent="0.25">
      <c r="B3965">
        <v>2026</v>
      </c>
      <c r="C3965" t="s">
        <v>490</v>
      </c>
      <c r="D3965">
        <v>1</v>
      </c>
      <c r="E3965" t="s">
        <v>70</v>
      </c>
      <c r="F3965">
        <v>5</v>
      </c>
      <c r="G3965" s="85">
        <v>4.0781423887150696</v>
      </c>
      <c r="H3965" s="85">
        <v>24503.913814264284</v>
      </c>
      <c r="I3965" s="85">
        <v>5272.1260057275331</v>
      </c>
      <c r="J3965" s="85">
        <v>99930.449615371937</v>
      </c>
      <c r="K3965" t="s">
        <v>491</v>
      </c>
    </row>
    <row r="3966" spans="2:11" x14ac:dyDescent="0.25">
      <c r="B3966">
        <v>2026</v>
      </c>
      <c r="C3966" t="s">
        <v>490</v>
      </c>
      <c r="D3966">
        <v>2</v>
      </c>
      <c r="E3966" t="s">
        <v>70</v>
      </c>
      <c r="F3966">
        <v>5</v>
      </c>
      <c r="G3966" s="85">
        <v>0</v>
      </c>
      <c r="H3966" s="85">
        <v>24503.913814264284</v>
      </c>
      <c r="I3966" s="85">
        <v>5272.1260057275331</v>
      </c>
      <c r="J3966" s="85">
        <v>0</v>
      </c>
      <c r="K3966" t="s">
        <v>491</v>
      </c>
    </row>
    <row r="3967" spans="2:11" x14ac:dyDescent="0.25">
      <c r="B3967">
        <v>2026</v>
      </c>
      <c r="C3967" t="s">
        <v>479</v>
      </c>
      <c r="D3967">
        <v>1</v>
      </c>
      <c r="E3967" t="s">
        <v>45</v>
      </c>
      <c r="F3967">
        <v>17</v>
      </c>
      <c r="G3967" s="85">
        <v>1.643550497388532</v>
      </c>
      <c r="H3967" s="85">
        <v>18536.052673839731</v>
      </c>
      <c r="I3967" s="85">
        <v>4748.7393608479206</v>
      </c>
      <c r="J3967" s="85">
        <v>30464.938591709317</v>
      </c>
      <c r="K3967" t="s">
        <v>491</v>
      </c>
    </row>
    <row r="3968" spans="2:11" x14ac:dyDescent="0.25">
      <c r="B3968">
        <v>2026</v>
      </c>
      <c r="C3968" t="s">
        <v>479</v>
      </c>
      <c r="D3968">
        <v>2</v>
      </c>
      <c r="E3968" t="s">
        <v>45</v>
      </c>
      <c r="F3968">
        <v>17</v>
      </c>
      <c r="G3968" s="85">
        <v>1.5613729725191057</v>
      </c>
      <c r="H3968" s="85">
        <v>18536.052673839731</v>
      </c>
      <c r="I3968" s="85">
        <v>4748.7393608479206</v>
      </c>
      <c r="J3968" s="85">
        <v>28941.691662123856</v>
      </c>
      <c r="K3968" t="s">
        <v>491</v>
      </c>
    </row>
    <row r="3969" spans="2:11" x14ac:dyDescent="0.25">
      <c r="B3969">
        <v>2026</v>
      </c>
      <c r="C3969" t="s">
        <v>480</v>
      </c>
      <c r="D3969">
        <v>1</v>
      </c>
      <c r="E3969" t="s">
        <v>45</v>
      </c>
      <c r="F3969">
        <v>17</v>
      </c>
      <c r="G3969" s="85">
        <v>1.6791668968288931</v>
      </c>
      <c r="H3969" s="85">
        <v>18536.052673839731</v>
      </c>
      <c r="I3969" s="85">
        <v>4748.7393608479206</v>
      </c>
      <c r="J3969" s="85">
        <v>31125.126047788366</v>
      </c>
      <c r="K3969" t="s">
        <v>491</v>
      </c>
    </row>
    <row r="3970" spans="2:11" x14ac:dyDescent="0.25">
      <c r="B3970">
        <v>2026</v>
      </c>
      <c r="C3970" t="s">
        <v>480</v>
      </c>
      <c r="D3970">
        <v>2</v>
      </c>
      <c r="E3970" t="s">
        <v>45</v>
      </c>
      <c r="F3970">
        <v>17</v>
      </c>
      <c r="G3970" s="85">
        <v>1.5952085519874488</v>
      </c>
      <c r="H3970" s="85">
        <v>18536.052673839731</v>
      </c>
      <c r="I3970" s="85">
        <v>4748.7393608479206</v>
      </c>
      <c r="J3970" s="85">
        <v>29568.869745398955</v>
      </c>
      <c r="K3970" t="s">
        <v>491</v>
      </c>
    </row>
    <row r="3971" spans="2:11" x14ac:dyDescent="0.25">
      <c r="B3971">
        <v>2026</v>
      </c>
      <c r="C3971" t="s">
        <v>481</v>
      </c>
      <c r="D3971">
        <v>1</v>
      </c>
      <c r="E3971" t="s">
        <v>45</v>
      </c>
      <c r="F3971">
        <v>17</v>
      </c>
      <c r="G3971" s="85">
        <v>1.7147832962692513</v>
      </c>
      <c r="H3971" s="85">
        <v>18536.052673839731</v>
      </c>
      <c r="I3971" s="85">
        <v>4748.7393608479206</v>
      </c>
      <c r="J3971" s="85">
        <v>31785.313503867364</v>
      </c>
      <c r="K3971" t="s">
        <v>491</v>
      </c>
    </row>
    <row r="3972" spans="2:11" x14ac:dyDescent="0.25">
      <c r="B3972">
        <v>2026</v>
      </c>
      <c r="C3972" t="s">
        <v>481</v>
      </c>
      <c r="D3972">
        <v>2</v>
      </c>
      <c r="E3972" t="s">
        <v>45</v>
      </c>
      <c r="F3972">
        <v>17</v>
      </c>
      <c r="G3972" s="85">
        <v>1.6290441314557891</v>
      </c>
      <c r="H3972" s="85">
        <v>18536.052673839731</v>
      </c>
      <c r="I3972" s="85">
        <v>4748.7393608479206</v>
      </c>
      <c r="J3972" s="85">
        <v>30196.047828674</v>
      </c>
      <c r="K3972" t="s">
        <v>491</v>
      </c>
    </row>
    <row r="3973" spans="2:11" x14ac:dyDescent="0.25">
      <c r="B3973">
        <v>2026</v>
      </c>
      <c r="C3973" t="s">
        <v>482</v>
      </c>
      <c r="D3973">
        <v>1</v>
      </c>
      <c r="E3973" t="s">
        <v>45</v>
      </c>
      <c r="F3973">
        <v>17</v>
      </c>
      <c r="G3973" s="85">
        <v>1.7503996957096124</v>
      </c>
      <c r="H3973" s="85">
        <v>18536.052673839731</v>
      </c>
      <c r="I3973" s="85">
        <v>4748.7393608479206</v>
      </c>
      <c r="J3973" s="85">
        <v>32445.500959946414</v>
      </c>
      <c r="K3973" t="s">
        <v>491</v>
      </c>
    </row>
    <row r="3974" spans="2:11" x14ac:dyDescent="0.25">
      <c r="B3974">
        <v>2026</v>
      </c>
      <c r="C3974" t="s">
        <v>482</v>
      </c>
      <c r="D3974">
        <v>2</v>
      </c>
      <c r="E3974" t="s">
        <v>45</v>
      </c>
      <c r="F3974">
        <v>17</v>
      </c>
      <c r="G3974" s="85">
        <v>1.6628797109241322</v>
      </c>
      <c r="H3974" s="85">
        <v>18536.052673839731</v>
      </c>
      <c r="I3974" s="85">
        <v>4748.7393608479206</v>
      </c>
      <c r="J3974" s="85">
        <v>30823.225911949099</v>
      </c>
      <c r="K3974" t="s">
        <v>491</v>
      </c>
    </row>
    <row r="3975" spans="2:11" x14ac:dyDescent="0.25">
      <c r="B3975">
        <v>2026</v>
      </c>
      <c r="C3975" t="s">
        <v>483</v>
      </c>
      <c r="D3975">
        <v>1</v>
      </c>
      <c r="E3975" t="s">
        <v>45</v>
      </c>
      <c r="F3975">
        <v>17</v>
      </c>
      <c r="G3975" s="85">
        <v>1.7860160951499706</v>
      </c>
      <c r="H3975" s="85">
        <v>18536.052673839731</v>
      </c>
      <c r="I3975" s="85">
        <v>4748.7393608479206</v>
      </c>
      <c r="J3975" s="85">
        <v>33105.688416025412</v>
      </c>
      <c r="K3975" t="s">
        <v>491</v>
      </c>
    </row>
    <row r="3976" spans="2:11" x14ac:dyDescent="0.25">
      <c r="B3976">
        <v>2026</v>
      </c>
      <c r="C3976" t="s">
        <v>483</v>
      </c>
      <c r="D3976">
        <v>2</v>
      </c>
      <c r="E3976" t="s">
        <v>45</v>
      </c>
      <c r="F3976">
        <v>17</v>
      </c>
      <c r="G3976" s="85">
        <v>1.6967152903924725</v>
      </c>
      <c r="H3976" s="85">
        <v>18536.052673839731</v>
      </c>
      <c r="I3976" s="85">
        <v>4748.7393608479206</v>
      </c>
      <c r="J3976" s="85">
        <v>31450.403995224144</v>
      </c>
      <c r="K3976" t="s">
        <v>491</v>
      </c>
    </row>
    <row r="3977" spans="2:11" x14ac:dyDescent="0.25">
      <c r="B3977">
        <v>2026</v>
      </c>
      <c r="C3977" t="s">
        <v>484</v>
      </c>
      <c r="D3977">
        <v>1</v>
      </c>
      <c r="E3977" t="s">
        <v>45</v>
      </c>
      <c r="F3977">
        <v>17</v>
      </c>
      <c r="G3977" s="85">
        <v>1.8216324945903317</v>
      </c>
      <c r="H3977" s="85">
        <v>18536.052673839731</v>
      </c>
      <c r="I3977" s="85">
        <v>4748.7393608479206</v>
      </c>
      <c r="J3977" s="85">
        <v>33765.875872104458</v>
      </c>
      <c r="K3977" t="s">
        <v>491</v>
      </c>
    </row>
    <row r="3978" spans="2:11" x14ac:dyDescent="0.25">
      <c r="B3978">
        <v>2026</v>
      </c>
      <c r="C3978" t="s">
        <v>484</v>
      </c>
      <c r="D3978">
        <v>2</v>
      </c>
      <c r="E3978" t="s">
        <v>45</v>
      </c>
      <c r="F3978">
        <v>17</v>
      </c>
      <c r="G3978" s="85">
        <v>1.7305508698608156</v>
      </c>
      <c r="H3978" s="85">
        <v>18536.052673839731</v>
      </c>
      <c r="I3978" s="85">
        <v>4748.7393608479206</v>
      </c>
      <c r="J3978" s="85">
        <v>32077.582078499243</v>
      </c>
      <c r="K3978" t="s">
        <v>491</v>
      </c>
    </row>
    <row r="3979" spans="2:11" x14ac:dyDescent="0.25">
      <c r="B3979">
        <v>2026</v>
      </c>
      <c r="C3979" t="s">
        <v>485</v>
      </c>
      <c r="D3979">
        <v>1</v>
      </c>
      <c r="E3979" t="s">
        <v>45</v>
      </c>
      <c r="F3979">
        <v>17</v>
      </c>
      <c r="G3979" s="85">
        <v>1.8572488940306899</v>
      </c>
      <c r="H3979" s="85">
        <v>18536.052673839731</v>
      </c>
      <c r="I3979" s="85">
        <v>4748.7393608479206</v>
      </c>
      <c r="J3979" s="85">
        <v>34426.063328183453</v>
      </c>
      <c r="K3979" t="s">
        <v>491</v>
      </c>
    </row>
    <row r="3980" spans="2:11" x14ac:dyDescent="0.25">
      <c r="B3980">
        <v>2026</v>
      </c>
      <c r="C3980" t="s">
        <v>485</v>
      </c>
      <c r="D3980">
        <v>2</v>
      </c>
      <c r="E3980" t="s">
        <v>45</v>
      </c>
      <c r="F3980">
        <v>17</v>
      </c>
      <c r="G3980" s="85">
        <v>1.7643864493291559</v>
      </c>
      <c r="H3980" s="85">
        <v>18536.052673839731</v>
      </c>
      <c r="I3980" s="85">
        <v>4748.7393608479206</v>
      </c>
      <c r="J3980" s="85">
        <v>32704.760161774291</v>
      </c>
      <c r="K3980" t="s">
        <v>491</v>
      </c>
    </row>
    <row r="3981" spans="2:11" x14ac:dyDescent="0.25">
      <c r="B3981">
        <v>2026</v>
      </c>
      <c r="C3981" t="s">
        <v>486</v>
      </c>
      <c r="D3981">
        <v>1</v>
      </c>
      <c r="E3981" t="s">
        <v>45</v>
      </c>
      <c r="F3981">
        <v>17</v>
      </c>
      <c r="G3981" s="85">
        <v>1.8928652934710513</v>
      </c>
      <c r="H3981" s="85">
        <v>18536.052673839731</v>
      </c>
      <c r="I3981" s="85">
        <v>4748.7393608479206</v>
      </c>
      <c r="J3981" s="85">
        <v>35086.250784262505</v>
      </c>
      <c r="K3981" t="s">
        <v>491</v>
      </c>
    </row>
    <row r="3982" spans="2:11" x14ac:dyDescent="0.25">
      <c r="B3982">
        <v>2026</v>
      </c>
      <c r="C3982" t="s">
        <v>486</v>
      </c>
      <c r="D3982">
        <v>2</v>
      </c>
      <c r="E3982" t="s">
        <v>45</v>
      </c>
      <c r="F3982">
        <v>17</v>
      </c>
      <c r="G3982" s="85">
        <v>1.7982220287974988</v>
      </c>
      <c r="H3982" s="85">
        <v>18536.052673839731</v>
      </c>
      <c r="I3982" s="85">
        <v>4748.7393608479206</v>
      </c>
      <c r="J3982" s="85">
        <v>33331.938245049387</v>
      </c>
      <c r="K3982" t="s">
        <v>491</v>
      </c>
    </row>
    <row r="3983" spans="2:11" x14ac:dyDescent="0.25">
      <c r="B3983">
        <v>2026</v>
      </c>
      <c r="C3983" t="s">
        <v>487</v>
      </c>
      <c r="D3983">
        <v>1</v>
      </c>
      <c r="E3983" t="s">
        <v>45</v>
      </c>
      <c r="F3983">
        <v>17</v>
      </c>
      <c r="G3983" s="85">
        <v>1.928481692911409</v>
      </c>
      <c r="H3983" s="85">
        <v>18536.052673839731</v>
      </c>
      <c r="I3983" s="85">
        <v>4748.7393608479206</v>
      </c>
      <c r="J3983" s="85">
        <v>35746.438240341493</v>
      </c>
      <c r="K3983" t="s">
        <v>491</v>
      </c>
    </row>
    <row r="3984" spans="2:11" x14ac:dyDescent="0.25">
      <c r="B3984">
        <v>2026</v>
      </c>
      <c r="C3984" t="s">
        <v>487</v>
      </c>
      <c r="D3984">
        <v>2</v>
      </c>
      <c r="E3984" t="s">
        <v>45</v>
      </c>
      <c r="F3984">
        <v>17</v>
      </c>
      <c r="G3984" s="85">
        <v>1.8320576082658391</v>
      </c>
      <c r="H3984" s="85">
        <v>18536.052673839731</v>
      </c>
      <c r="I3984" s="85">
        <v>4748.7393608479206</v>
      </c>
      <c r="J3984" s="85">
        <v>33959.116328324431</v>
      </c>
      <c r="K3984" t="s">
        <v>491</v>
      </c>
    </row>
    <row r="3985" spans="2:11" x14ac:dyDescent="0.25">
      <c r="B3985">
        <v>2026</v>
      </c>
      <c r="C3985" t="s">
        <v>488</v>
      </c>
      <c r="D3985">
        <v>1</v>
      </c>
      <c r="E3985" t="s">
        <v>45</v>
      </c>
      <c r="F3985">
        <v>17</v>
      </c>
      <c r="G3985" s="85">
        <v>1.9640980923517708</v>
      </c>
      <c r="H3985" s="85">
        <v>18536.052673839731</v>
      </c>
      <c r="I3985" s="85">
        <v>4748.7393608479206</v>
      </c>
      <c r="J3985" s="85">
        <v>36406.625696420553</v>
      </c>
      <c r="K3985" t="s">
        <v>491</v>
      </c>
    </row>
    <row r="3986" spans="2:11" x14ac:dyDescent="0.25">
      <c r="B3986">
        <v>2026</v>
      </c>
      <c r="C3986" t="s">
        <v>488</v>
      </c>
      <c r="D3986">
        <v>2</v>
      </c>
      <c r="E3986" t="s">
        <v>45</v>
      </c>
      <c r="F3986">
        <v>17</v>
      </c>
      <c r="G3986" s="85">
        <v>1.8658931877341824</v>
      </c>
      <c r="H3986" s="85">
        <v>18536.052673839731</v>
      </c>
      <c r="I3986" s="85">
        <v>4748.7393608479206</v>
      </c>
      <c r="J3986" s="85">
        <v>34586.294411599534</v>
      </c>
      <c r="K3986" t="s">
        <v>491</v>
      </c>
    </row>
    <row r="3987" spans="2:11" x14ac:dyDescent="0.25">
      <c r="B3987">
        <v>2026</v>
      </c>
      <c r="C3987" t="s">
        <v>489</v>
      </c>
      <c r="D3987">
        <v>1</v>
      </c>
      <c r="E3987" t="s">
        <v>45</v>
      </c>
      <c r="F3987">
        <v>17</v>
      </c>
      <c r="G3987" s="85">
        <v>1.9997144917921283</v>
      </c>
      <c r="H3987" s="85">
        <v>18536.052673839731</v>
      </c>
      <c r="I3987" s="85">
        <v>4748.7393608479206</v>
      </c>
      <c r="J3987" s="85">
        <v>37066.813152499541</v>
      </c>
      <c r="K3987" t="s">
        <v>491</v>
      </c>
    </row>
    <row r="3988" spans="2:11" x14ac:dyDescent="0.25">
      <c r="B3988">
        <v>2026</v>
      </c>
      <c r="C3988" t="s">
        <v>489</v>
      </c>
      <c r="D3988">
        <v>2</v>
      </c>
      <c r="E3988" t="s">
        <v>45</v>
      </c>
      <c r="F3988">
        <v>17</v>
      </c>
      <c r="G3988" s="85">
        <v>1.8997287672025225</v>
      </c>
      <c r="H3988" s="85">
        <v>18536.052673839731</v>
      </c>
      <c r="I3988" s="85">
        <v>4748.7393608479206</v>
      </c>
      <c r="J3988" s="85">
        <v>35213.472494874572</v>
      </c>
      <c r="K3988" t="s">
        <v>491</v>
      </c>
    </row>
    <row r="3989" spans="2:11" x14ac:dyDescent="0.25">
      <c r="B3989">
        <v>2026</v>
      </c>
      <c r="C3989" t="s">
        <v>490</v>
      </c>
      <c r="D3989">
        <v>1</v>
      </c>
      <c r="E3989" t="s">
        <v>45</v>
      </c>
      <c r="F3989">
        <v>17</v>
      </c>
      <c r="G3989" s="85">
        <v>2.0353308912324897</v>
      </c>
      <c r="H3989" s="85">
        <v>18536.052673839731</v>
      </c>
      <c r="I3989" s="85">
        <v>4748.7393608479206</v>
      </c>
      <c r="J3989" s="85">
        <v>37727.000608578594</v>
      </c>
      <c r="K3989" t="s">
        <v>491</v>
      </c>
    </row>
    <row r="3990" spans="2:11" x14ac:dyDescent="0.25">
      <c r="B3990">
        <v>2026</v>
      </c>
      <c r="C3990" t="s">
        <v>490</v>
      </c>
      <c r="D3990">
        <v>2</v>
      </c>
      <c r="E3990" t="s">
        <v>45</v>
      </c>
      <c r="F3990">
        <v>17</v>
      </c>
      <c r="G3990" s="85">
        <v>1.9335643466708659</v>
      </c>
      <c r="H3990" s="85">
        <v>18536.052673839731</v>
      </c>
      <c r="I3990" s="85">
        <v>4748.7393608479206</v>
      </c>
      <c r="J3990" s="85">
        <v>35840.650578149674</v>
      </c>
      <c r="K3990" t="s">
        <v>491</v>
      </c>
    </row>
    <row r="3991" spans="2:11" x14ac:dyDescent="0.25">
      <c r="B3991">
        <v>2026</v>
      </c>
      <c r="C3991" t="s">
        <v>479</v>
      </c>
      <c r="D3991">
        <v>1</v>
      </c>
      <c r="E3991" t="s">
        <v>169</v>
      </c>
      <c r="F3991">
        <v>26</v>
      </c>
      <c r="G3991" s="85">
        <v>0.39214485231212537</v>
      </c>
      <c r="H3991" s="85">
        <v>22963.846685082874</v>
      </c>
      <c r="I3991" s="85">
        <v>5596.9095303867407</v>
      </c>
      <c r="J3991" s="85">
        <v>9005.1542668401125</v>
      </c>
      <c r="K3991" t="s">
        <v>491</v>
      </c>
    </row>
    <row r="3992" spans="2:11" x14ac:dyDescent="0.25">
      <c r="B3992">
        <v>2026</v>
      </c>
      <c r="C3992" t="s">
        <v>479</v>
      </c>
      <c r="D3992">
        <v>2</v>
      </c>
      <c r="E3992" t="s">
        <v>169</v>
      </c>
      <c r="F3992">
        <v>26</v>
      </c>
      <c r="G3992" s="85">
        <v>0</v>
      </c>
      <c r="H3992" s="85">
        <v>22963.846685082874</v>
      </c>
      <c r="I3992" s="85">
        <v>5596.9095303867407</v>
      </c>
      <c r="J3992" s="85">
        <v>0</v>
      </c>
      <c r="K3992" t="s">
        <v>491</v>
      </c>
    </row>
    <row r="3993" spans="2:11" x14ac:dyDescent="0.25">
      <c r="B3993">
        <v>2026</v>
      </c>
      <c r="C3993" t="s">
        <v>480</v>
      </c>
      <c r="D3993">
        <v>1</v>
      </c>
      <c r="E3993" t="s">
        <v>169</v>
      </c>
      <c r="F3993">
        <v>26</v>
      </c>
      <c r="G3993" s="85">
        <v>0.40437699585374709</v>
      </c>
      <c r="H3993" s="85">
        <v>22963.846685082874</v>
      </c>
      <c r="I3993" s="85">
        <v>5596.9095303867407</v>
      </c>
      <c r="J3993" s="85">
        <v>9286.0513357598411</v>
      </c>
      <c r="K3993" t="s">
        <v>491</v>
      </c>
    </row>
    <row r="3994" spans="2:11" x14ac:dyDescent="0.25">
      <c r="B3994">
        <v>2026</v>
      </c>
      <c r="C3994" t="s">
        <v>480</v>
      </c>
      <c r="D3994">
        <v>2</v>
      </c>
      <c r="E3994" t="s">
        <v>169</v>
      </c>
      <c r="F3994">
        <v>26</v>
      </c>
      <c r="G3994" s="85">
        <v>0</v>
      </c>
      <c r="H3994" s="85">
        <v>22963.846685082874</v>
      </c>
      <c r="I3994" s="85">
        <v>5596.9095303867407</v>
      </c>
      <c r="J3994" s="85">
        <v>0</v>
      </c>
      <c r="K3994" t="s">
        <v>491</v>
      </c>
    </row>
    <row r="3995" spans="2:11" x14ac:dyDescent="0.25">
      <c r="B3995">
        <v>2026</v>
      </c>
      <c r="C3995" t="s">
        <v>481</v>
      </c>
      <c r="D3995">
        <v>1</v>
      </c>
      <c r="E3995" t="s">
        <v>169</v>
      </c>
      <c r="F3995">
        <v>26</v>
      </c>
      <c r="G3995" s="85">
        <v>0.41660913939536875</v>
      </c>
      <c r="H3995" s="85">
        <v>22963.846685082874</v>
      </c>
      <c r="I3995" s="85">
        <v>5596.9095303867407</v>
      </c>
      <c r="J3995" s="85">
        <v>9566.9484046795678</v>
      </c>
      <c r="K3995" t="s">
        <v>491</v>
      </c>
    </row>
    <row r="3996" spans="2:11" x14ac:dyDescent="0.25">
      <c r="B3996">
        <v>2026</v>
      </c>
      <c r="C3996" t="s">
        <v>481</v>
      </c>
      <c r="D3996">
        <v>2</v>
      </c>
      <c r="E3996" t="s">
        <v>169</v>
      </c>
      <c r="F3996">
        <v>26</v>
      </c>
      <c r="G3996" s="85">
        <v>0</v>
      </c>
      <c r="H3996" s="85">
        <v>22963.846685082874</v>
      </c>
      <c r="I3996" s="85">
        <v>5596.9095303867407</v>
      </c>
      <c r="J3996" s="85">
        <v>0</v>
      </c>
      <c r="K3996" t="s">
        <v>491</v>
      </c>
    </row>
    <row r="3997" spans="2:11" x14ac:dyDescent="0.25">
      <c r="B3997">
        <v>2026</v>
      </c>
      <c r="C3997" t="s">
        <v>482</v>
      </c>
      <c r="D3997">
        <v>1</v>
      </c>
      <c r="E3997" t="s">
        <v>169</v>
      </c>
      <c r="F3997">
        <v>26</v>
      </c>
      <c r="G3997" s="85">
        <v>0.42884128293699048</v>
      </c>
      <c r="H3997" s="85">
        <v>22963.846685082874</v>
      </c>
      <c r="I3997" s="85">
        <v>5596.9095303867407</v>
      </c>
      <c r="J3997" s="85">
        <v>9847.8454735992946</v>
      </c>
      <c r="K3997" t="s">
        <v>491</v>
      </c>
    </row>
    <row r="3998" spans="2:11" x14ac:dyDescent="0.25">
      <c r="B3998">
        <v>2026</v>
      </c>
      <c r="C3998" t="s">
        <v>482</v>
      </c>
      <c r="D3998">
        <v>2</v>
      </c>
      <c r="E3998" t="s">
        <v>169</v>
      </c>
      <c r="F3998">
        <v>26</v>
      </c>
      <c r="G3998" s="85">
        <v>0</v>
      </c>
      <c r="H3998" s="85">
        <v>22963.846685082874</v>
      </c>
      <c r="I3998" s="85">
        <v>5596.9095303867407</v>
      </c>
      <c r="J3998" s="85">
        <v>0</v>
      </c>
      <c r="K3998" t="s">
        <v>491</v>
      </c>
    </row>
    <row r="3999" spans="2:11" x14ac:dyDescent="0.25">
      <c r="B3999">
        <v>2026</v>
      </c>
      <c r="C3999" t="s">
        <v>483</v>
      </c>
      <c r="D3999">
        <v>1</v>
      </c>
      <c r="E3999" t="s">
        <v>169</v>
      </c>
      <c r="F3999">
        <v>26</v>
      </c>
      <c r="G3999" s="85">
        <v>0.4410734264786122</v>
      </c>
      <c r="H3999" s="85">
        <v>22963.846685082874</v>
      </c>
      <c r="I3999" s="85">
        <v>5596.9095303867407</v>
      </c>
      <c r="J3999" s="85">
        <v>10128.742542519023</v>
      </c>
      <c r="K3999" t="s">
        <v>491</v>
      </c>
    </row>
    <row r="4000" spans="2:11" x14ac:dyDescent="0.25">
      <c r="B4000">
        <v>2026</v>
      </c>
      <c r="C4000" t="s">
        <v>483</v>
      </c>
      <c r="D4000">
        <v>2</v>
      </c>
      <c r="E4000" t="s">
        <v>169</v>
      </c>
      <c r="F4000">
        <v>26</v>
      </c>
      <c r="G4000" s="85">
        <v>0</v>
      </c>
      <c r="H4000" s="85">
        <v>22963.846685082874</v>
      </c>
      <c r="I4000" s="85">
        <v>5596.9095303867407</v>
      </c>
      <c r="J4000" s="85">
        <v>0</v>
      </c>
      <c r="K4000" t="s">
        <v>491</v>
      </c>
    </row>
    <row r="4001" spans="2:11" x14ac:dyDescent="0.25">
      <c r="B4001">
        <v>2026</v>
      </c>
      <c r="C4001" t="s">
        <v>484</v>
      </c>
      <c r="D4001">
        <v>1</v>
      </c>
      <c r="E4001" t="s">
        <v>169</v>
      </c>
      <c r="F4001">
        <v>26</v>
      </c>
      <c r="G4001" s="85">
        <v>0.45330557002023386</v>
      </c>
      <c r="H4001" s="85">
        <v>22963.846685082874</v>
      </c>
      <c r="I4001" s="85">
        <v>5596.9095303867407</v>
      </c>
      <c r="J4001" s="85">
        <v>10409.63961143875</v>
      </c>
      <c r="K4001" t="s">
        <v>491</v>
      </c>
    </row>
    <row r="4002" spans="2:11" x14ac:dyDescent="0.25">
      <c r="B4002">
        <v>2026</v>
      </c>
      <c r="C4002" t="s">
        <v>484</v>
      </c>
      <c r="D4002">
        <v>2</v>
      </c>
      <c r="E4002" t="s">
        <v>169</v>
      </c>
      <c r="F4002">
        <v>26</v>
      </c>
      <c r="G4002" s="85">
        <v>0</v>
      </c>
      <c r="H4002" s="85">
        <v>22963.846685082874</v>
      </c>
      <c r="I4002" s="85">
        <v>5596.9095303867407</v>
      </c>
      <c r="J4002" s="85">
        <v>0</v>
      </c>
      <c r="K4002" t="s">
        <v>491</v>
      </c>
    </row>
    <row r="4003" spans="2:11" x14ac:dyDescent="0.25">
      <c r="B4003">
        <v>2026</v>
      </c>
      <c r="C4003" t="s">
        <v>485</v>
      </c>
      <c r="D4003">
        <v>1</v>
      </c>
      <c r="E4003" t="s">
        <v>169</v>
      </c>
      <c r="F4003">
        <v>26</v>
      </c>
      <c r="G4003" s="85">
        <v>0.46553771356185558</v>
      </c>
      <c r="H4003" s="85">
        <v>22963.846685082874</v>
      </c>
      <c r="I4003" s="85">
        <v>5596.9095303867407</v>
      </c>
      <c r="J4003" s="85">
        <v>10690.536680358478</v>
      </c>
      <c r="K4003" t="s">
        <v>491</v>
      </c>
    </row>
    <row r="4004" spans="2:11" x14ac:dyDescent="0.25">
      <c r="B4004">
        <v>2026</v>
      </c>
      <c r="C4004" t="s">
        <v>485</v>
      </c>
      <c r="D4004">
        <v>2</v>
      </c>
      <c r="E4004" t="s">
        <v>169</v>
      </c>
      <c r="F4004">
        <v>26</v>
      </c>
      <c r="G4004" s="85">
        <v>0</v>
      </c>
      <c r="H4004" s="85">
        <v>22963.846685082874</v>
      </c>
      <c r="I4004" s="85">
        <v>5596.9095303867407</v>
      </c>
      <c r="J4004" s="85">
        <v>0</v>
      </c>
      <c r="K4004" t="s">
        <v>491</v>
      </c>
    </row>
    <row r="4005" spans="2:11" x14ac:dyDescent="0.25">
      <c r="B4005">
        <v>2026</v>
      </c>
      <c r="C4005" t="s">
        <v>486</v>
      </c>
      <c r="D4005">
        <v>1</v>
      </c>
      <c r="E4005" t="s">
        <v>169</v>
      </c>
      <c r="F4005">
        <v>26</v>
      </c>
      <c r="G4005" s="85">
        <v>0.4777698571034773</v>
      </c>
      <c r="H4005" s="85">
        <v>22963.846685082874</v>
      </c>
      <c r="I4005" s="85">
        <v>5596.9095303867407</v>
      </c>
      <c r="J4005" s="85">
        <v>10971.433749278205</v>
      </c>
      <c r="K4005" t="s">
        <v>491</v>
      </c>
    </row>
    <row r="4006" spans="2:11" x14ac:dyDescent="0.25">
      <c r="B4006">
        <v>2026</v>
      </c>
      <c r="C4006" t="s">
        <v>486</v>
      </c>
      <c r="D4006">
        <v>2</v>
      </c>
      <c r="E4006" t="s">
        <v>169</v>
      </c>
      <c r="F4006">
        <v>26</v>
      </c>
      <c r="G4006" s="85">
        <v>0</v>
      </c>
      <c r="H4006" s="85">
        <v>22963.846685082874</v>
      </c>
      <c r="I4006" s="85">
        <v>5596.9095303867407</v>
      </c>
      <c r="J4006" s="85">
        <v>0</v>
      </c>
      <c r="K4006" t="s">
        <v>491</v>
      </c>
    </row>
    <row r="4007" spans="2:11" x14ac:dyDescent="0.25">
      <c r="B4007">
        <v>2026</v>
      </c>
      <c r="C4007" t="s">
        <v>487</v>
      </c>
      <c r="D4007">
        <v>1</v>
      </c>
      <c r="E4007" t="s">
        <v>169</v>
      </c>
      <c r="F4007">
        <v>26</v>
      </c>
      <c r="G4007" s="85">
        <v>0.49000200064509908</v>
      </c>
      <c r="H4007" s="85">
        <v>22963.846685082874</v>
      </c>
      <c r="I4007" s="85">
        <v>5596.9095303867407</v>
      </c>
      <c r="J4007" s="85">
        <v>11252.330818197934</v>
      </c>
      <c r="K4007" t="s">
        <v>491</v>
      </c>
    </row>
    <row r="4008" spans="2:11" x14ac:dyDescent="0.25">
      <c r="B4008">
        <v>2026</v>
      </c>
      <c r="C4008" t="s">
        <v>487</v>
      </c>
      <c r="D4008">
        <v>2</v>
      </c>
      <c r="E4008" t="s">
        <v>169</v>
      </c>
      <c r="F4008">
        <v>26</v>
      </c>
      <c r="G4008" s="85">
        <v>0</v>
      </c>
      <c r="H4008" s="85">
        <v>22963.846685082874</v>
      </c>
      <c r="I4008" s="85">
        <v>5596.9095303867407</v>
      </c>
      <c r="J4008" s="85">
        <v>0</v>
      </c>
      <c r="K4008" t="s">
        <v>491</v>
      </c>
    </row>
    <row r="4009" spans="2:11" x14ac:dyDescent="0.25">
      <c r="B4009">
        <v>2026</v>
      </c>
      <c r="C4009" t="s">
        <v>488</v>
      </c>
      <c r="D4009">
        <v>1</v>
      </c>
      <c r="E4009" t="s">
        <v>169</v>
      </c>
      <c r="F4009">
        <v>26</v>
      </c>
      <c r="G4009" s="85">
        <v>0.50223414418672074</v>
      </c>
      <c r="H4009" s="85">
        <v>22963.846685082874</v>
      </c>
      <c r="I4009" s="85">
        <v>5596.9095303867407</v>
      </c>
      <c r="J4009" s="85">
        <v>11533.22788711766</v>
      </c>
      <c r="K4009" t="s">
        <v>491</v>
      </c>
    </row>
    <row r="4010" spans="2:11" x14ac:dyDescent="0.25">
      <c r="B4010">
        <v>2026</v>
      </c>
      <c r="C4010" t="s">
        <v>488</v>
      </c>
      <c r="D4010">
        <v>2</v>
      </c>
      <c r="E4010" t="s">
        <v>169</v>
      </c>
      <c r="F4010">
        <v>26</v>
      </c>
      <c r="G4010" s="85">
        <v>0</v>
      </c>
      <c r="H4010" s="85">
        <v>22963.846685082874</v>
      </c>
      <c r="I4010" s="85">
        <v>5596.9095303867407</v>
      </c>
      <c r="J4010" s="85">
        <v>0</v>
      </c>
      <c r="K4010" t="s">
        <v>491</v>
      </c>
    </row>
    <row r="4011" spans="2:11" x14ac:dyDescent="0.25">
      <c r="B4011">
        <v>2026</v>
      </c>
      <c r="C4011" t="s">
        <v>489</v>
      </c>
      <c r="D4011">
        <v>1</v>
      </c>
      <c r="E4011" t="s">
        <v>169</v>
      </c>
      <c r="F4011">
        <v>26</v>
      </c>
      <c r="G4011" s="85">
        <v>0.51446628772834246</v>
      </c>
      <c r="H4011" s="85">
        <v>22963.846685082874</v>
      </c>
      <c r="I4011" s="85">
        <v>5596.9095303867407</v>
      </c>
      <c r="J4011" s="85">
        <v>11814.124956037389</v>
      </c>
      <c r="K4011" t="s">
        <v>491</v>
      </c>
    </row>
    <row r="4012" spans="2:11" x14ac:dyDescent="0.25">
      <c r="B4012">
        <v>2026</v>
      </c>
      <c r="C4012" t="s">
        <v>489</v>
      </c>
      <c r="D4012">
        <v>2</v>
      </c>
      <c r="E4012" t="s">
        <v>169</v>
      </c>
      <c r="F4012">
        <v>26</v>
      </c>
      <c r="G4012" s="85">
        <v>0</v>
      </c>
      <c r="H4012" s="85">
        <v>22963.846685082874</v>
      </c>
      <c r="I4012" s="85">
        <v>5596.9095303867407</v>
      </c>
      <c r="J4012" s="85">
        <v>0</v>
      </c>
      <c r="K4012" t="s">
        <v>491</v>
      </c>
    </row>
    <row r="4013" spans="2:11" x14ac:dyDescent="0.25">
      <c r="B4013">
        <v>2026</v>
      </c>
      <c r="C4013" t="s">
        <v>490</v>
      </c>
      <c r="D4013">
        <v>1</v>
      </c>
      <c r="E4013" t="s">
        <v>169</v>
      </c>
      <c r="F4013">
        <v>26</v>
      </c>
      <c r="G4013" s="85">
        <v>0.52669843126996418</v>
      </c>
      <c r="H4013" s="85">
        <v>22963.846685082874</v>
      </c>
      <c r="I4013" s="85">
        <v>5596.9095303867407</v>
      </c>
      <c r="J4013" s="85">
        <v>12095.022024957118</v>
      </c>
      <c r="K4013" t="s">
        <v>491</v>
      </c>
    </row>
    <row r="4014" spans="2:11" x14ac:dyDescent="0.25">
      <c r="B4014">
        <v>2026</v>
      </c>
      <c r="C4014" t="s">
        <v>490</v>
      </c>
      <c r="D4014">
        <v>2</v>
      </c>
      <c r="E4014" t="s">
        <v>169</v>
      </c>
      <c r="F4014">
        <v>26</v>
      </c>
      <c r="G4014" s="85">
        <v>0</v>
      </c>
      <c r="H4014" s="85">
        <v>22963.846685082874</v>
      </c>
      <c r="I4014" s="85">
        <v>5596.9095303867407</v>
      </c>
      <c r="J4014" s="85">
        <v>0</v>
      </c>
      <c r="K4014" t="s">
        <v>491</v>
      </c>
    </row>
    <row r="4015" spans="2:11" x14ac:dyDescent="0.25">
      <c r="B4015">
        <v>2026</v>
      </c>
      <c r="C4015" t="s">
        <v>479</v>
      </c>
      <c r="D4015">
        <v>1</v>
      </c>
      <c r="E4015" t="s">
        <v>70</v>
      </c>
      <c r="F4015">
        <v>17</v>
      </c>
      <c r="G4015" s="85">
        <v>1.1989480361336766</v>
      </c>
      <c r="H4015" s="85">
        <v>24503.913814264284</v>
      </c>
      <c r="I4015" s="85">
        <v>5272.1260057275331</v>
      </c>
      <c r="J4015" s="85">
        <v>29378.919345201033</v>
      </c>
      <c r="K4015" t="s">
        <v>491</v>
      </c>
    </row>
    <row r="4016" spans="2:11" x14ac:dyDescent="0.25">
      <c r="B4016">
        <v>2026</v>
      </c>
      <c r="C4016" t="s">
        <v>479</v>
      </c>
      <c r="D4016">
        <v>2</v>
      </c>
      <c r="E4016" t="s">
        <v>70</v>
      </c>
      <c r="F4016">
        <v>17</v>
      </c>
      <c r="G4016" s="85">
        <v>1.0144944921131112</v>
      </c>
      <c r="H4016" s="85">
        <v>24503.913814264284</v>
      </c>
      <c r="I4016" s="85">
        <v>5272.1260057275331</v>
      </c>
      <c r="J4016" s="85">
        <v>24859.085599785492</v>
      </c>
      <c r="K4016" t="s">
        <v>491</v>
      </c>
    </row>
    <row r="4017" spans="2:11" x14ac:dyDescent="0.25">
      <c r="B4017">
        <v>2026</v>
      </c>
      <c r="C4017" t="s">
        <v>480</v>
      </c>
      <c r="D4017">
        <v>1</v>
      </c>
      <c r="E4017" t="s">
        <v>70</v>
      </c>
      <c r="F4017">
        <v>17</v>
      </c>
      <c r="G4017" s="85">
        <v>1.3692721820113622</v>
      </c>
      <c r="H4017" s="85">
        <v>24503.913814264284</v>
      </c>
      <c r="I4017" s="85">
        <v>5272.1260057275331</v>
      </c>
      <c r="J4017" s="85">
        <v>33552.527536276022</v>
      </c>
      <c r="K4017" t="s">
        <v>491</v>
      </c>
    </row>
    <row r="4018" spans="2:11" x14ac:dyDescent="0.25">
      <c r="B4018">
        <v>2026</v>
      </c>
      <c r="C4018" t="s">
        <v>480</v>
      </c>
      <c r="D4018">
        <v>2</v>
      </c>
      <c r="E4018" t="s">
        <v>70</v>
      </c>
      <c r="F4018">
        <v>17</v>
      </c>
      <c r="G4018" s="85">
        <v>1.1586149232403835</v>
      </c>
      <c r="H4018" s="85">
        <v>24503.913814264284</v>
      </c>
      <c r="I4018" s="85">
        <v>5272.1260057275331</v>
      </c>
      <c r="J4018" s="85">
        <v>28390.600223002788</v>
      </c>
      <c r="K4018" t="s">
        <v>491</v>
      </c>
    </row>
    <row r="4019" spans="2:11" x14ac:dyDescent="0.25">
      <c r="B4019">
        <v>2026</v>
      </c>
      <c r="C4019" t="s">
        <v>481</v>
      </c>
      <c r="D4019">
        <v>1</v>
      </c>
      <c r="E4019" t="s">
        <v>70</v>
      </c>
      <c r="F4019">
        <v>17</v>
      </c>
      <c r="G4019" s="85">
        <v>0.93446714907402917</v>
      </c>
      <c r="H4019" s="85">
        <v>24503.913814264284</v>
      </c>
      <c r="I4019" s="85">
        <v>5272.1260057275331</v>
      </c>
      <c r="J4019" s="85">
        <v>22898.102483171264</v>
      </c>
      <c r="K4019" t="s">
        <v>491</v>
      </c>
    </row>
    <row r="4020" spans="2:11" x14ac:dyDescent="0.25">
      <c r="B4020">
        <v>2026</v>
      </c>
      <c r="C4020" t="s">
        <v>481</v>
      </c>
      <c r="D4020">
        <v>2</v>
      </c>
      <c r="E4020" t="s">
        <v>70</v>
      </c>
      <c r="F4020">
        <v>17</v>
      </c>
      <c r="G4020" s="85">
        <v>0.79070297229340947</v>
      </c>
      <c r="H4020" s="85">
        <v>24503.913814264284</v>
      </c>
      <c r="I4020" s="85">
        <v>5272.1260057275331</v>
      </c>
      <c r="J4020" s="85">
        <v>19375.317485760304</v>
      </c>
      <c r="K4020" t="s">
        <v>491</v>
      </c>
    </row>
    <row r="4021" spans="2:11" x14ac:dyDescent="0.25">
      <c r="B4021">
        <v>2026</v>
      </c>
      <c r="C4021" t="s">
        <v>482</v>
      </c>
      <c r="D4021">
        <v>1</v>
      </c>
      <c r="E4021" t="s">
        <v>70</v>
      </c>
      <c r="F4021">
        <v>17</v>
      </c>
      <c r="G4021" s="85">
        <v>0.79316071341225736</v>
      </c>
      <c r="H4021" s="85">
        <v>24503.913814264284</v>
      </c>
      <c r="I4021" s="85">
        <v>5272.1260057275331</v>
      </c>
      <c r="J4021" s="85">
        <v>19435.541762314329</v>
      </c>
      <c r="K4021" t="s">
        <v>491</v>
      </c>
    </row>
    <row r="4022" spans="2:11" x14ac:dyDescent="0.25">
      <c r="B4022">
        <v>2026</v>
      </c>
      <c r="C4022" t="s">
        <v>482</v>
      </c>
      <c r="D4022">
        <v>2</v>
      </c>
      <c r="E4022" t="s">
        <v>70</v>
      </c>
      <c r="F4022">
        <v>17</v>
      </c>
      <c r="G4022" s="85">
        <v>0.67113598827191012</v>
      </c>
      <c r="H4022" s="85">
        <v>24503.913814264284</v>
      </c>
      <c r="I4022" s="85">
        <v>5272.1260057275331</v>
      </c>
      <c r="J4022" s="85">
        <v>16445.45841426597</v>
      </c>
      <c r="K4022" t="s">
        <v>491</v>
      </c>
    </row>
    <row r="4023" spans="2:11" x14ac:dyDescent="0.25">
      <c r="B4023">
        <v>2026</v>
      </c>
      <c r="C4023" t="s">
        <v>483</v>
      </c>
      <c r="D4023">
        <v>1</v>
      </c>
      <c r="E4023" t="s">
        <v>70</v>
      </c>
      <c r="F4023">
        <v>17</v>
      </c>
      <c r="G4023" s="85">
        <v>1.0167888556575893</v>
      </c>
      <c r="H4023" s="85">
        <v>24503.913814264284</v>
      </c>
      <c r="I4023" s="85">
        <v>5272.1260057275331</v>
      </c>
      <c r="J4023" s="85">
        <v>24915.306486337973</v>
      </c>
      <c r="K4023" t="s">
        <v>491</v>
      </c>
    </row>
    <row r="4024" spans="2:11" x14ac:dyDescent="0.25">
      <c r="B4024">
        <v>2026</v>
      </c>
      <c r="C4024" t="s">
        <v>483</v>
      </c>
      <c r="D4024">
        <v>2</v>
      </c>
      <c r="E4024" t="s">
        <v>70</v>
      </c>
      <c r="F4024">
        <v>17</v>
      </c>
      <c r="G4024" s="85">
        <v>0.86035980094103737</v>
      </c>
      <c r="H4024" s="85">
        <v>24503.913814264284</v>
      </c>
      <c r="I4024" s="85">
        <v>5272.1260057275331</v>
      </c>
      <c r="J4024" s="85">
        <v>21082.182411516755</v>
      </c>
      <c r="K4024" t="s">
        <v>491</v>
      </c>
    </row>
    <row r="4025" spans="2:11" x14ac:dyDescent="0.25">
      <c r="B4025">
        <v>2026</v>
      </c>
      <c r="C4025" t="s">
        <v>484</v>
      </c>
      <c r="D4025">
        <v>1</v>
      </c>
      <c r="E4025" t="s">
        <v>70</v>
      </c>
      <c r="F4025">
        <v>17</v>
      </c>
      <c r="G4025" s="85">
        <v>1.3271861833446907</v>
      </c>
      <c r="H4025" s="85">
        <v>24503.913814264284</v>
      </c>
      <c r="I4025" s="85">
        <v>5272.1260057275331</v>
      </c>
      <c r="J4025" s="85">
        <v>32521.255852160659</v>
      </c>
      <c r="K4025" t="s">
        <v>491</v>
      </c>
    </row>
    <row r="4026" spans="2:11" x14ac:dyDescent="0.25">
      <c r="B4026">
        <v>2026</v>
      </c>
      <c r="C4026" t="s">
        <v>484</v>
      </c>
      <c r="D4026">
        <v>2</v>
      </c>
      <c r="E4026" t="s">
        <v>70</v>
      </c>
      <c r="F4026">
        <v>17</v>
      </c>
      <c r="G4026" s="85">
        <v>1.1230036935993537</v>
      </c>
      <c r="H4026" s="85">
        <v>24503.913814264284</v>
      </c>
      <c r="I4026" s="85">
        <v>5272.1260057275331</v>
      </c>
      <c r="J4026" s="85">
        <v>27517.98572105902</v>
      </c>
      <c r="K4026" t="s">
        <v>491</v>
      </c>
    </row>
    <row r="4027" spans="2:11" x14ac:dyDescent="0.25">
      <c r="B4027">
        <v>2026</v>
      </c>
      <c r="C4027" t="s">
        <v>485</v>
      </c>
      <c r="D4027">
        <v>1</v>
      </c>
      <c r="E4027" t="s">
        <v>70</v>
      </c>
      <c r="F4027">
        <v>17</v>
      </c>
      <c r="G4027" s="85">
        <v>1.4975103292223761</v>
      </c>
      <c r="H4027" s="85">
        <v>24503.913814264284</v>
      </c>
      <c r="I4027" s="85">
        <v>5272.1260057275331</v>
      </c>
      <c r="J4027" s="85">
        <v>36694.864043235641</v>
      </c>
      <c r="K4027" t="s">
        <v>491</v>
      </c>
    </row>
    <row r="4028" spans="2:11" x14ac:dyDescent="0.25">
      <c r="B4028">
        <v>2026</v>
      </c>
      <c r="C4028" t="s">
        <v>485</v>
      </c>
      <c r="D4028">
        <v>2</v>
      </c>
      <c r="E4028" t="s">
        <v>70</v>
      </c>
      <c r="F4028">
        <v>17</v>
      </c>
      <c r="G4028" s="85">
        <v>1.2671241247266263</v>
      </c>
      <c r="H4028" s="85">
        <v>24503.913814264284</v>
      </c>
      <c r="I4028" s="85">
        <v>5272.1260057275331</v>
      </c>
      <c r="J4028" s="85">
        <v>31049.500344276319</v>
      </c>
      <c r="K4028" t="s">
        <v>491</v>
      </c>
    </row>
    <row r="4029" spans="2:11" x14ac:dyDescent="0.25">
      <c r="B4029">
        <v>2026</v>
      </c>
      <c r="C4029" t="s">
        <v>486</v>
      </c>
      <c r="D4029">
        <v>1</v>
      </c>
      <c r="E4029" t="s">
        <v>70</v>
      </c>
      <c r="F4029">
        <v>17</v>
      </c>
      <c r="G4029" s="85">
        <v>1.0627052962850432</v>
      </c>
      <c r="H4029" s="85">
        <v>24503.913814264284</v>
      </c>
      <c r="I4029" s="85">
        <v>5272.1260057275331</v>
      </c>
      <c r="J4029" s="85">
        <v>26040.43899013089</v>
      </c>
      <c r="K4029" t="s">
        <v>491</v>
      </c>
    </row>
    <row r="4030" spans="2:11" x14ac:dyDescent="0.25">
      <c r="B4030">
        <v>2026</v>
      </c>
      <c r="C4030" t="s">
        <v>486</v>
      </c>
      <c r="D4030">
        <v>2</v>
      </c>
      <c r="E4030" t="s">
        <v>70</v>
      </c>
      <c r="F4030">
        <v>17</v>
      </c>
      <c r="G4030" s="85">
        <v>0.89921217377965212</v>
      </c>
      <c r="H4030" s="85">
        <v>24503.913814264284</v>
      </c>
      <c r="I4030" s="85">
        <v>5272.1260057275331</v>
      </c>
      <c r="J4030" s="85">
        <v>22034.217607033836</v>
      </c>
      <c r="K4030" t="s">
        <v>491</v>
      </c>
    </row>
    <row r="4031" spans="2:11" x14ac:dyDescent="0.25">
      <c r="B4031">
        <v>2026</v>
      </c>
      <c r="C4031" t="s">
        <v>487</v>
      </c>
      <c r="D4031">
        <v>1</v>
      </c>
      <c r="E4031" t="s">
        <v>70</v>
      </c>
      <c r="F4031">
        <v>17</v>
      </c>
      <c r="G4031" s="85">
        <v>0.92139886062327148</v>
      </c>
      <c r="H4031" s="85">
        <v>24503.913814264284</v>
      </c>
      <c r="I4031" s="85">
        <v>5272.1260057275331</v>
      </c>
      <c r="J4031" s="85">
        <v>22577.878269273955</v>
      </c>
      <c r="K4031" t="s">
        <v>491</v>
      </c>
    </row>
    <row r="4032" spans="2:11" x14ac:dyDescent="0.25">
      <c r="B4032">
        <v>2026</v>
      </c>
      <c r="C4032" t="s">
        <v>487</v>
      </c>
      <c r="D4032">
        <v>2</v>
      </c>
      <c r="E4032" t="s">
        <v>70</v>
      </c>
      <c r="F4032">
        <v>17</v>
      </c>
      <c r="G4032" s="85">
        <v>0.77964518975815289</v>
      </c>
      <c r="H4032" s="85">
        <v>24503.913814264284</v>
      </c>
      <c r="I4032" s="85">
        <v>5272.1260057275331</v>
      </c>
      <c r="J4032" s="85">
        <v>19104.358535539501</v>
      </c>
      <c r="K4032" t="s">
        <v>491</v>
      </c>
    </row>
    <row r="4033" spans="2:11" x14ac:dyDescent="0.25">
      <c r="B4033">
        <v>2026</v>
      </c>
      <c r="C4033" t="s">
        <v>488</v>
      </c>
      <c r="D4033">
        <v>1</v>
      </c>
      <c r="E4033" t="s">
        <v>70</v>
      </c>
      <c r="F4033">
        <v>17</v>
      </c>
      <c r="G4033" s="85">
        <v>1.1450270028686034</v>
      </c>
      <c r="H4033" s="85">
        <v>24503.913814264284</v>
      </c>
      <c r="I4033" s="85">
        <v>5272.1260057275331</v>
      </c>
      <c r="J4033" s="85">
        <v>28057.642993297599</v>
      </c>
      <c r="K4033" t="s">
        <v>491</v>
      </c>
    </row>
    <row r="4034" spans="2:11" x14ac:dyDescent="0.25">
      <c r="B4034">
        <v>2026</v>
      </c>
      <c r="C4034" t="s">
        <v>488</v>
      </c>
      <c r="D4034">
        <v>2</v>
      </c>
      <c r="E4034" t="s">
        <v>70</v>
      </c>
      <c r="F4034">
        <v>17</v>
      </c>
      <c r="G4034" s="85">
        <v>0.96886900242727991</v>
      </c>
      <c r="H4034" s="85">
        <v>24503.913814264284</v>
      </c>
      <c r="I4034" s="85">
        <v>5272.1260057275331</v>
      </c>
      <c r="J4034" s="85">
        <v>23741.082532790282</v>
      </c>
      <c r="K4034" t="s">
        <v>491</v>
      </c>
    </row>
    <row r="4035" spans="2:11" x14ac:dyDescent="0.25">
      <c r="B4035">
        <v>2026</v>
      </c>
      <c r="C4035" t="s">
        <v>489</v>
      </c>
      <c r="D4035">
        <v>1</v>
      </c>
      <c r="E4035" t="s">
        <v>70</v>
      </c>
      <c r="F4035">
        <v>17</v>
      </c>
      <c r="G4035" s="85">
        <v>1.4554243305557046</v>
      </c>
      <c r="H4035" s="85">
        <v>24503.913814264284</v>
      </c>
      <c r="I4035" s="85">
        <v>5272.1260057275331</v>
      </c>
      <c r="J4035" s="85">
        <v>35663.592359120281</v>
      </c>
      <c r="K4035" t="s">
        <v>491</v>
      </c>
    </row>
    <row r="4036" spans="2:11" x14ac:dyDescent="0.25">
      <c r="B4036">
        <v>2026</v>
      </c>
      <c r="C4036" t="s">
        <v>489</v>
      </c>
      <c r="D4036">
        <v>2</v>
      </c>
      <c r="E4036" t="s">
        <v>70</v>
      </c>
      <c r="F4036">
        <v>17</v>
      </c>
      <c r="G4036" s="85">
        <v>1.2315128950855965</v>
      </c>
      <c r="H4036" s="85">
        <v>24503.913814264284</v>
      </c>
      <c r="I4036" s="85">
        <v>5272.1260057275331</v>
      </c>
      <c r="J4036" s="85">
        <v>30176.885842332551</v>
      </c>
      <c r="K4036" t="s">
        <v>491</v>
      </c>
    </row>
    <row r="4037" spans="2:11" x14ac:dyDescent="0.25">
      <c r="B4037">
        <v>2026</v>
      </c>
      <c r="C4037" t="s">
        <v>490</v>
      </c>
      <c r="D4037">
        <v>1</v>
      </c>
      <c r="E4037" t="s">
        <v>70</v>
      </c>
      <c r="F4037">
        <v>17</v>
      </c>
      <c r="G4037" s="85">
        <v>1.6257484764333903</v>
      </c>
      <c r="H4037" s="85">
        <v>24503.913814264284</v>
      </c>
      <c r="I4037" s="85">
        <v>5272.1260057275331</v>
      </c>
      <c r="J4037" s="85">
        <v>39837.200550195266</v>
      </c>
      <c r="K4037" t="s">
        <v>491</v>
      </c>
    </row>
    <row r="4038" spans="2:11" x14ac:dyDescent="0.25">
      <c r="B4038">
        <v>2026</v>
      </c>
      <c r="C4038" t="s">
        <v>490</v>
      </c>
      <c r="D4038">
        <v>2</v>
      </c>
      <c r="E4038" t="s">
        <v>70</v>
      </c>
      <c r="F4038">
        <v>17</v>
      </c>
      <c r="G4038" s="85">
        <v>1.3756333262128688</v>
      </c>
      <c r="H4038" s="85">
        <v>24503.913814264284</v>
      </c>
      <c r="I4038" s="85">
        <v>5272.1260057275331</v>
      </c>
      <c r="J4038" s="85">
        <v>33708.400465549843</v>
      </c>
      <c r="K4038" t="s">
        <v>491</v>
      </c>
    </row>
    <row r="4039" spans="2:11" x14ac:dyDescent="0.25">
      <c r="B4039">
        <v>2026</v>
      </c>
      <c r="C4039" t="s">
        <v>479</v>
      </c>
      <c r="D4039">
        <v>1</v>
      </c>
      <c r="E4039" t="s">
        <v>70</v>
      </c>
      <c r="F4039">
        <v>7</v>
      </c>
      <c r="G4039" s="85">
        <v>1.4388243803400731</v>
      </c>
      <c r="H4039" s="85">
        <v>24503.913814264284</v>
      </c>
      <c r="I4039" s="85">
        <v>5272.1260057275331</v>
      </c>
      <c r="J4039" s="85">
        <v>35256.828609715369</v>
      </c>
      <c r="K4039" t="s">
        <v>491</v>
      </c>
    </row>
    <row r="4040" spans="2:11" x14ac:dyDescent="0.25">
      <c r="B4040">
        <v>2026</v>
      </c>
      <c r="C4040" t="s">
        <v>479</v>
      </c>
      <c r="D4040">
        <v>2</v>
      </c>
      <c r="E4040" t="s">
        <v>70</v>
      </c>
      <c r="F4040">
        <v>7</v>
      </c>
      <c r="G4040" s="85">
        <v>0</v>
      </c>
      <c r="H4040" s="85">
        <v>24503.913814264284</v>
      </c>
      <c r="I4040" s="85">
        <v>5272.1260057275331</v>
      </c>
      <c r="J4040" s="85">
        <v>0</v>
      </c>
      <c r="K4040" t="s">
        <v>491</v>
      </c>
    </row>
    <row r="4041" spans="2:11" x14ac:dyDescent="0.25">
      <c r="B4041">
        <v>2026</v>
      </c>
      <c r="C4041" t="s">
        <v>480</v>
      </c>
      <c r="D4041">
        <v>1</v>
      </c>
      <c r="E4041" t="s">
        <v>70</v>
      </c>
      <c r="F4041">
        <v>7</v>
      </c>
      <c r="G4041" s="85">
        <v>1.4608909844997189</v>
      </c>
      <c r="H4041" s="85">
        <v>24503.913814264284</v>
      </c>
      <c r="I4041" s="85">
        <v>5272.1260057275331</v>
      </c>
      <c r="J4041" s="85">
        <v>35797.546776216812</v>
      </c>
      <c r="K4041" t="s">
        <v>491</v>
      </c>
    </row>
    <row r="4042" spans="2:11" x14ac:dyDescent="0.25">
      <c r="B4042">
        <v>2026</v>
      </c>
      <c r="C4042" t="s">
        <v>480</v>
      </c>
      <c r="D4042">
        <v>2</v>
      </c>
      <c r="E4042" t="s">
        <v>70</v>
      </c>
      <c r="F4042">
        <v>7</v>
      </c>
      <c r="G4042" s="85">
        <v>0</v>
      </c>
      <c r="H4042" s="85">
        <v>24503.913814264284</v>
      </c>
      <c r="I4042" s="85">
        <v>5272.1260057275331</v>
      </c>
      <c r="J4042" s="85">
        <v>0</v>
      </c>
      <c r="K4042" t="s">
        <v>491</v>
      </c>
    </row>
    <row r="4043" spans="2:11" x14ac:dyDescent="0.25">
      <c r="B4043">
        <v>2026</v>
      </c>
      <c r="C4043" t="s">
        <v>481</v>
      </c>
      <c r="D4043">
        <v>1</v>
      </c>
      <c r="E4043" t="s">
        <v>70</v>
      </c>
      <c r="F4043">
        <v>7</v>
      </c>
      <c r="G4043" s="85">
        <v>1.4829575886593613</v>
      </c>
      <c r="H4043" s="85">
        <v>24503.913814264284</v>
      </c>
      <c r="I4043" s="85">
        <v>5272.1260057275331</v>
      </c>
      <c r="J4043" s="85">
        <v>36338.264942718175</v>
      </c>
      <c r="K4043" t="s">
        <v>491</v>
      </c>
    </row>
    <row r="4044" spans="2:11" x14ac:dyDescent="0.25">
      <c r="B4044">
        <v>2026</v>
      </c>
      <c r="C4044" t="s">
        <v>481</v>
      </c>
      <c r="D4044">
        <v>2</v>
      </c>
      <c r="E4044" t="s">
        <v>70</v>
      </c>
      <c r="F4044">
        <v>7</v>
      </c>
      <c r="G4044" s="85">
        <v>0</v>
      </c>
      <c r="H4044" s="85">
        <v>24503.913814264284</v>
      </c>
      <c r="I4044" s="85">
        <v>5272.1260057275331</v>
      </c>
      <c r="J4044" s="85">
        <v>0</v>
      </c>
      <c r="K4044" t="s">
        <v>491</v>
      </c>
    </row>
    <row r="4045" spans="2:11" x14ac:dyDescent="0.25">
      <c r="B4045">
        <v>2026</v>
      </c>
      <c r="C4045" t="s">
        <v>482</v>
      </c>
      <c r="D4045">
        <v>1</v>
      </c>
      <c r="E4045" t="s">
        <v>70</v>
      </c>
      <c r="F4045">
        <v>7</v>
      </c>
      <c r="G4045" s="85">
        <v>1.5050241928190076</v>
      </c>
      <c r="H4045" s="85">
        <v>24503.913814264284</v>
      </c>
      <c r="I4045" s="85">
        <v>5272.1260057275331</v>
      </c>
      <c r="J4045" s="85">
        <v>36878.983109219633</v>
      </c>
      <c r="K4045" t="s">
        <v>491</v>
      </c>
    </row>
    <row r="4046" spans="2:11" x14ac:dyDescent="0.25">
      <c r="B4046">
        <v>2026</v>
      </c>
      <c r="C4046" t="s">
        <v>482</v>
      </c>
      <c r="D4046">
        <v>2</v>
      </c>
      <c r="E4046" t="s">
        <v>70</v>
      </c>
      <c r="F4046">
        <v>7</v>
      </c>
      <c r="G4046" s="85">
        <v>0</v>
      </c>
      <c r="H4046" s="85">
        <v>24503.913814264284</v>
      </c>
      <c r="I4046" s="85">
        <v>5272.1260057275331</v>
      </c>
      <c r="J4046" s="85">
        <v>0</v>
      </c>
      <c r="K4046" t="s">
        <v>491</v>
      </c>
    </row>
    <row r="4047" spans="2:11" x14ac:dyDescent="0.25">
      <c r="B4047">
        <v>2026</v>
      </c>
      <c r="C4047" t="s">
        <v>483</v>
      </c>
      <c r="D4047">
        <v>1</v>
      </c>
      <c r="E4047" t="s">
        <v>70</v>
      </c>
      <c r="F4047">
        <v>7</v>
      </c>
      <c r="G4047" s="85">
        <v>1.5270907969786498</v>
      </c>
      <c r="H4047" s="85">
        <v>24503.913814264284</v>
      </c>
      <c r="I4047" s="85">
        <v>5272.1260057275331</v>
      </c>
      <c r="J4047" s="85">
        <v>37419.701275720989</v>
      </c>
      <c r="K4047" t="s">
        <v>491</v>
      </c>
    </row>
    <row r="4048" spans="2:11" x14ac:dyDescent="0.25">
      <c r="B4048">
        <v>2026</v>
      </c>
      <c r="C4048" t="s">
        <v>483</v>
      </c>
      <c r="D4048">
        <v>2</v>
      </c>
      <c r="E4048" t="s">
        <v>70</v>
      </c>
      <c r="F4048">
        <v>7</v>
      </c>
      <c r="G4048" s="85">
        <v>0</v>
      </c>
      <c r="H4048" s="85">
        <v>24503.913814264284</v>
      </c>
      <c r="I4048" s="85">
        <v>5272.1260057275331</v>
      </c>
      <c r="J4048" s="85">
        <v>0</v>
      </c>
      <c r="K4048" t="s">
        <v>491</v>
      </c>
    </row>
    <row r="4049" spans="2:11" x14ac:dyDescent="0.25">
      <c r="B4049">
        <v>2026</v>
      </c>
      <c r="C4049" t="s">
        <v>484</v>
      </c>
      <c r="D4049">
        <v>1</v>
      </c>
      <c r="E4049" t="s">
        <v>70</v>
      </c>
      <c r="F4049">
        <v>7</v>
      </c>
      <c r="G4049" s="85">
        <v>1.5491574011382958</v>
      </c>
      <c r="H4049" s="85">
        <v>24503.913814264284</v>
      </c>
      <c r="I4049" s="85">
        <v>5272.1260057275331</v>
      </c>
      <c r="J4049" s="85">
        <v>37960.419442222446</v>
      </c>
      <c r="K4049" t="s">
        <v>491</v>
      </c>
    </row>
    <row r="4050" spans="2:11" x14ac:dyDescent="0.25">
      <c r="B4050">
        <v>2026</v>
      </c>
      <c r="C4050" t="s">
        <v>484</v>
      </c>
      <c r="D4050">
        <v>2</v>
      </c>
      <c r="E4050" t="s">
        <v>70</v>
      </c>
      <c r="F4050">
        <v>7</v>
      </c>
      <c r="G4050" s="85">
        <v>0</v>
      </c>
      <c r="H4050" s="85">
        <v>24503.913814264284</v>
      </c>
      <c r="I4050" s="85">
        <v>5272.1260057275331</v>
      </c>
      <c r="J4050" s="85">
        <v>0</v>
      </c>
      <c r="K4050" t="s">
        <v>491</v>
      </c>
    </row>
    <row r="4051" spans="2:11" x14ac:dyDescent="0.25">
      <c r="B4051">
        <v>2026</v>
      </c>
      <c r="C4051" t="s">
        <v>485</v>
      </c>
      <c r="D4051">
        <v>1</v>
      </c>
      <c r="E4051" t="s">
        <v>70</v>
      </c>
      <c r="F4051">
        <v>7</v>
      </c>
      <c r="G4051" s="85">
        <v>1.571224005297938</v>
      </c>
      <c r="H4051" s="85">
        <v>24503.913814264284</v>
      </c>
      <c r="I4051" s="85">
        <v>5272.1260057275331</v>
      </c>
      <c r="J4051" s="85">
        <v>38501.137608723802</v>
      </c>
      <c r="K4051" t="s">
        <v>491</v>
      </c>
    </row>
    <row r="4052" spans="2:11" x14ac:dyDescent="0.25">
      <c r="B4052">
        <v>2026</v>
      </c>
      <c r="C4052" t="s">
        <v>485</v>
      </c>
      <c r="D4052">
        <v>2</v>
      </c>
      <c r="E4052" t="s">
        <v>70</v>
      </c>
      <c r="F4052">
        <v>7</v>
      </c>
      <c r="G4052" s="85">
        <v>0</v>
      </c>
      <c r="H4052" s="85">
        <v>24503.913814264284</v>
      </c>
      <c r="I4052" s="85">
        <v>5272.1260057275331</v>
      </c>
      <c r="J4052" s="85">
        <v>0</v>
      </c>
      <c r="K4052" t="s">
        <v>491</v>
      </c>
    </row>
    <row r="4053" spans="2:11" x14ac:dyDescent="0.25">
      <c r="B4053">
        <v>2026</v>
      </c>
      <c r="C4053" t="s">
        <v>486</v>
      </c>
      <c r="D4053">
        <v>1</v>
      </c>
      <c r="E4053" t="s">
        <v>70</v>
      </c>
      <c r="F4053">
        <v>7</v>
      </c>
      <c r="G4053" s="85">
        <v>1.5932906094575843</v>
      </c>
      <c r="H4053" s="85">
        <v>24503.913814264284</v>
      </c>
      <c r="I4053" s="85">
        <v>5272.1260057275331</v>
      </c>
      <c r="J4053" s="85">
        <v>39041.85577522526</v>
      </c>
      <c r="K4053" t="s">
        <v>491</v>
      </c>
    </row>
    <row r="4054" spans="2:11" x14ac:dyDescent="0.25">
      <c r="B4054">
        <v>2026</v>
      </c>
      <c r="C4054" t="s">
        <v>486</v>
      </c>
      <c r="D4054">
        <v>2</v>
      </c>
      <c r="E4054" t="s">
        <v>70</v>
      </c>
      <c r="F4054">
        <v>7</v>
      </c>
      <c r="G4054" s="85">
        <v>0</v>
      </c>
      <c r="H4054" s="85">
        <v>24503.913814264284</v>
      </c>
      <c r="I4054" s="85">
        <v>5272.1260057275331</v>
      </c>
      <c r="J4054" s="85">
        <v>0</v>
      </c>
      <c r="K4054" t="s">
        <v>491</v>
      </c>
    </row>
    <row r="4055" spans="2:11" x14ac:dyDescent="0.25">
      <c r="B4055">
        <v>2026</v>
      </c>
      <c r="C4055" t="s">
        <v>487</v>
      </c>
      <c r="D4055">
        <v>1</v>
      </c>
      <c r="E4055" t="s">
        <v>70</v>
      </c>
      <c r="F4055">
        <v>7</v>
      </c>
      <c r="G4055" s="85">
        <v>1.6153572136172267</v>
      </c>
      <c r="H4055" s="85">
        <v>24503.913814264284</v>
      </c>
      <c r="I4055" s="85">
        <v>5272.1260057275331</v>
      </c>
      <c r="J4055" s="85">
        <v>39582.573941726623</v>
      </c>
      <c r="K4055" t="s">
        <v>491</v>
      </c>
    </row>
    <row r="4056" spans="2:11" x14ac:dyDescent="0.25">
      <c r="B4056">
        <v>2026</v>
      </c>
      <c r="C4056" t="s">
        <v>487</v>
      </c>
      <c r="D4056">
        <v>2</v>
      </c>
      <c r="E4056" t="s">
        <v>70</v>
      </c>
      <c r="F4056">
        <v>7</v>
      </c>
      <c r="G4056" s="85">
        <v>0</v>
      </c>
      <c r="H4056" s="85">
        <v>24503.913814264284</v>
      </c>
      <c r="I4056" s="85">
        <v>5272.1260057275331</v>
      </c>
      <c r="J4056" s="85">
        <v>0</v>
      </c>
      <c r="K4056" t="s">
        <v>491</v>
      </c>
    </row>
    <row r="4057" spans="2:11" x14ac:dyDescent="0.25">
      <c r="B4057">
        <v>2026</v>
      </c>
      <c r="C4057" t="s">
        <v>488</v>
      </c>
      <c r="D4057">
        <v>1</v>
      </c>
      <c r="E4057" t="s">
        <v>70</v>
      </c>
      <c r="F4057">
        <v>7</v>
      </c>
      <c r="G4057" s="85">
        <v>1.6374238177768727</v>
      </c>
      <c r="H4057" s="85">
        <v>24503.913814264284</v>
      </c>
      <c r="I4057" s="85">
        <v>5272.1260057275331</v>
      </c>
      <c r="J4057" s="85">
        <v>40123.292108228074</v>
      </c>
      <c r="K4057" t="s">
        <v>491</v>
      </c>
    </row>
    <row r="4058" spans="2:11" x14ac:dyDescent="0.25">
      <c r="B4058">
        <v>2026</v>
      </c>
      <c r="C4058" t="s">
        <v>488</v>
      </c>
      <c r="D4058">
        <v>2</v>
      </c>
      <c r="E4058" t="s">
        <v>70</v>
      </c>
      <c r="F4058">
        <v>7</v>
      </c>
      <c r="G4058" s="85">
        <v>0</v>
      </c>
      <c r="H4058" s="85">
        <v>24503.913814264284</v>
      </c>
      <c r="I4058" s="85">
        <v>5272.1260057275331</v>
      </c>
      <c r="J4058" s="85">
        <v>0</v>
      </c>
      <c r="K4058" t="s">
        <v>491</v>
      </c>
    </row>
    <row r="4059" spans="2:11" x14ac:dyDescent="0.25">
      <c r="B4059">
        <v>2026</v>
      </c>
      <c r="C4059" t="s">
        <v>489</v>
      </c>
      <c r="D4059">
        <v>1</v>
      </c>
      <c r="E4059" t="s">
        <v>70</v>
      </c>
      <c r="F4059">
        <v>7</v>
      </c>
      <c r="G4059" s="85">
        <v>1.659490421936515</v>
      </c>
      <c r="H4059" s="85">
        <v>24503.913814264284</v>
      </c>
      <c r="I4059" s="85">
        <v>5272.1260057275331</v>
      </c>
      <c r="J4059" s="85">
        <v>40664.010274729437</v>
      </c>
      <c r="K4059" t="s">
        <v>491</v>
      </c>
    </row>
    <row r="4060" spans="2:11" x14ac:dyDescent="0.25">
      <c r="B4060">
        <v>2026</v>
      </c>
      <c r="C4060" t="s">
        <v>489</v>
      </c>
      <c r="D4060">
        <v>2</v>
      </c>
      <c r="E4060" t="s">
        <v>70</v>
      </c>
      <c r="F4060">
        <v>7</v>
      </c>
      <c r="G4060" s="85">
        <v>0</v>
      </c>
      <c r="H4060" s="85">
        <v>24503.913814264284</v>
      </c>
      <c r="I4060" s="85">
        <v>5272.1260057275331</v>
      </c>
      <c r="J4060" s="85">
        <v>0</v>
      </c>
      <c r="K4060" t="s">
        <v>491</v>
      </c>
    </row>
    <row r="4061" spans="2:11" x14ac:dyDescent="0.25">
      <c r="B4061">
        <v>2026</v>
      </c>
      <c r="C4061" t="s">
        <v>490</v>
      </c>
      <c r="D4061">
        <v>1</v>
      </c>
      <c r="E4061" t="s">
        <v>70</v>
      </c>
      <c r="F4061">
        <v>7</v>
      </c>
      <c r="G4061" s="85">
        <v>1.6815570260961608</v>
      </c>
      <c r="H4061" s="85">
        <v>24503.913814264284</v>
      </c>
      <c r="I4061" s="85">
        <v>5272.1260057275331</v>
      </c>
      <c r="J4061" s="85">
        <v>41204.72844123088</v>
      </c>
      <c r="K4061" t="s">
        <v>491</v>
      </c>
    </row>
    <row r="4062" spans="2:11" x14ac:dyDescent="0.25">
      <c r="B4062">
        <v>2026</v>
      </c>
      <c r="C4062" t="s">
        <v>490</v>
      </c>
      <c r="D4062">
        <v>2</v>
      </c>
      <c r="E4062" t="s">
        <v>70</v>
      </c>
      <c r="F4062">
        <v>7</v>
      </c>
      <c r="G4062" s="85">
        <v>0</v>
      </c>
      <c r="H4062" s="85">
        <v>24503.913814264284</v>
      </c>
      <c r="I4062" s="85">
        <v>5272.1260057275331</v>
      </c>
      <c r="J4062" s="85">
        <v>0</v>
      </c>
      <c r="K4062" t="s">
        <v>491</v>
      </c>
    </row>
    <row r="4063" spans="2:11" x14ac:dyDescent="0.25">
      <c r="B4063">
        <v>2026</v>
      </c>
      <c r="C4063" t="s">
        <v>479</v>
      </c>
      <c r="D4063">
        <v>1</v>
      </c>
      <c r="E4063" t="s">
        <v>185</v>
      </c>
      <c r="F4063">
        <v>18</v>
      </c>
      <c r="G4063" s="85">
        <v>5.7364173695971097</v>
      </c>
      <c r="H4063" s="85">
        <v>12076.490850376749</v>
      </c>
      <c r="I4063" s="85">
        <v>3366.157158234661</v>
      </c>
      <c r="J4063" s="85">
        <v>69275.791877881755</v>
      </c>
      <c r="K4063" t="s">
        <v>492</v>
      </c>
    </row>
    <row r="4064" spans="2:11" x14ac:dyDescent="0.25">
      <c r="B4064">
        <v>2026</v>
      </c>
      <c r="C4064" t="s">
        <v>479</v>
      </c>
      <c r="D4064">
        <v>2</v>
      </c>
      <c r="E4064" t="s">
        <v>185</v>
      </c>
      <c r="F4064">
        <v>18</v>
      </c>
      <c r="G4064" s="85">
        <v>0</v>
      </c>
      <c r="H4064" s="85">
        <v>12076.490850376749</v>
      </c>
      <c r="I4064" s="85">
        <v>3366.157158234661</v>
      </c>
      <c r="J4064" s="85">
        <v>0</v>
      </c>
      <c r="K4064" t="s">
        <v>492</v>
      </c>
    </row>
    <row r="4065" spans="2:11" x14ac:dyDescent="0.25">
      <c r="B4065">
        <v>2026</v>
      </c>
      <c r="C4065" t="s">
        <v>480</v>
      </c>
      <c r="D4065">
        <v>1</v>
      </c>
      <c r="E4065" t="s">
        <v>185</v>
      </c>
      <c r="F4065">
        <v>18</v>
      </c>
      <c r="G4065" s="85">
        <v>5.7555485717019721</v>
      </c>
      <c r="H4065" s="85">
        <v>12076.490850376749</v>
      </c>
      <c r="I4065" s="85">
        <v>3366.157158234661</v>
      </c>
      <c r="J4065" s="85">
        <v>69506.829665057827</v>
      </c>
      <c r="K4065" t="s">
        <v>492</v>
      </c>
    </row>
    <row r="4066" spans="2:11" x14ac:dyDescent="0.25">
      <c r="B4066">
        <v>2026</v>
      </c>
      <c r="C4066" t="s">
        <v>480</v>
      </c>
      <c r="D4066">
        <v>2</v>
      </c>
      <c r="E4066" t="s">
        <v>185</v>
      </c>
      <c r="F4066">
        <v>18</v>
      </c>
      <c r="G4066" s="85">
        <v>0</v>
      </c>
      <c r="H4066" s="85">
        <v>12076.490850376749</v>
      </c>
      <c r="I4066" s="85">
        <v>3366.157158234661</v>
      </c>
      <c r="J4066" s="85">
        <v>0</v>
      </c>
      <c r="K4066" t="s">
        <v>492</v>
      </c>
    </row>
    <row r="4067" spans="2:11" x14ac:dyDescent="0.25">
      <c r="B4067">
        <v>2026</v>
      </c>
      <c r="C4067" t="s">
        <v>481</v>
      </c>
      <c r="D4067">
        <v>1</v>
      </c>
      <c r="E4067" t="s">
        <v>185</v>
      </c>
      <c r="F4067">
        <v>18</v>
      </c>
      <c r="G4067" s="85">
        <v>5.7746797738068389</v>
      </c>
      <c r="H4067" s="85">
        <v>12076.490850376749</v>
      </c>
      <c r="I4067" s="85">
        <v>3366.157158234661</v>
      </c>
      <c r="J4067" s="85">
        <v>69737.867452233972</v>
      </c>
      <c r="K4067" t="s">
        <v>492</v>
      </c>
    </row>
    <row r="4068" spans="2:11" x14ac:dyDescent="0.25">
      <c r="B4068">
        <v>2026</v>
      </c>
      <c r="C4068" t="s">
        <v>481</v>
      </c>
      <c r="D4068">
        <v>2</v>
      </c>
      <c r="E4068" t="s">
        <v>185</v>
      </c>
      <c r="F4068">
        <v>18</v>
      </c>
      <c r="G4068" s="85">
        <v>0</v>
      </c>
      <c r="H4068" s="85">
        <v>12076.490850376749</v>
      </c>
      <c r="I4068" s="85">
        <v>3366.157158234661</v>
      </c>
      <c r="J4068" s="85">
        <v>0</v>
      </c>
      <c r="K4068" t="s">
        <v>492</v>
      </c>
    </row>
    <row r="4069" spans="2:11" x14ac:dyDescent="0.25">
      <c r="B4069">
        <v>2026</v>
      </c>
      <c r="C4069" t="s">
        <v>482</v>
      </c>
      <c r="D4069">
        <v>1</v>
      </c>
      <c r="E4069" t="s">
        <v>185</v>
      </c>
      <c r="F4069">
        <v>18</v>
      </c>
      <c r="G4069" s="85">
        <v>5.7938109759117014</v>
      </c>
      <c r="H4069" s="85">
        <v>12076.490850376749</v>
      </c>
      <c r="I4069" s="85">
        <v>3366.157158234661</v>
      </c>
      <c r="J4069" s="85">
        <v>69968.905239410044</v>
      </c>
      <c r="K4069" t="s">
        <v>492</v>
      </c>
    </row>
    <row r="4070" spans="2:11" x14ac:dyDescent="0.25">
      <c r="B4070">
        <v>2026</v>
      </c>
      <c r="C4070" t="s">
        <v>482</v>
      </c>
      <c r="D4070">
        <v>2</v>
      </c>
      <c r="E4070" t="s">
        <v>185</v>
      </c>
      <c r="F4070">
        <v>18</v>
      </c>
      <c r="G4070" s="85">
        <v>0</v>
      </c>
      <c r="H4070" s="85">
        <v>12076.490850376749</v>
      </c>
      <c r="I4070" s="85">
        <v>3366.157158234661</v>
      </c>
      <c r="J4070" s="85">
        <v>0</v>
      </c>
      <c r="K4070" t="s">
        <v>492</v>
      </c>
    </row>
    <row r="4071" spans="2:11" x14ac:dyDescent="0.25">
      <c r="B4071">
        <v>2026</v>
      </c>
      <c r="C4071" t="s">
        <v>483</v>
      </c>
      <c r="D4071">
        <v>1</v>
      </c>
      <c r="E4071" t="s">
        <v>185</v>
      </c>
      <c r="F4071">
        <v>18</v>
      </c>
      <c r="G4071" s="85">
        <v>5.8129421780165673</v>
      </c>
      <c r="H4071" s="85">
        <v>12076.490850376749</v>
      </c>
      <c r="I4071" s="85">
        <v>3366.157158234661</v>
      </c>
      <c r="J4071" s="85">
        <v>70199.943026586174</v>
      </c>
      <c r="K4071" t="s">
        <v>492</v>
      </c>
    </row>
    <row r="4072" spans="2:11" x14ac:dyDescent="0.25">
      <c r="B4072">
        <v>2026</v>
      </c>
      <c r="C4072" t="s">
        <v>483</v>
      </c>
      <c r="D4072">
        <v>2</v>
      </c>
      <c r="E4072" t="s">
        <v>185</v>
      </c>
      <c r="F4072">
        <v>18</v>
      </c>
      <c r="G4072" s="85">
        <v>0</v>
      </c>
      <c r="H4072" s="85">
        <v>12076.490850376749</v>
      </c>
      <c r="I4072" s="85">
        <v>3366.157158234661</v>
      </c>
      <c r="J4072" s="85">
        <v>0</v>
      </c>
      <c r="K4072" t="s">
        <v>492</v>
      </c>
    </row>
    <row r="4073" spans="2:11" x14ac:dyDescent="0.25">
      <c r="B4073">
        <v>2026</v>
      </c>
      <c r="C4073" t="s">
        <v>484</v>
      </c>
      <c r="D4073">
        <v>1</v>
      </c>
      <c r="E4073" t="s">
        <v>185</v>
      </c>
      <c r="F4073">
        <v>18</v>
      </c>
      <c r="G4073" s="85">
        <v>5.8320733801214306</v>
      </c>
      <c r="H4073" s="85">
        <v>12076.490850376749</v>
      </c>
      <c r="I4073" s="85">
        <v>3366.157158234661</v>
      </c>
      <c r="J4073" s="85">
        <v>70430.98081376226</v>
      </c>
      <c r="K4073" t="s">
        <v>492</v>
      </c>
    </row>
    <row r="4074" spans="2:11" x14ac:dyDescent="0.25">
      <c r="B4074">
        <v>2026</v>
      </c>
      <c r="C4074" t="s">
        <v>484</v>
      </c>
      <c r="D4074">
        <v>2</v>
      </c>
      <c r="E4074" t="s">
        <v>185</v>
      </c>
      <c r="F4074">
        <v>18</v>
      </c>
      <c r="G4074" s="85">
        <v>0</v>
      </c>
      <c r="H4074" s="85">
        <v>12076.490850376749</v>
      </c>
      <c r="I4074" s="85">
        <v>3366.157158234661</v>
      </c>
      <c r="J4074" s="85">
        <v>0</v>
      </c>
      <c r="K4074" t="s">
        <v>492</v>
      </c>
    </row>
    <row r="4075" spans="2:11" x14ac:dyDescent="0.25">
      <c r="B4075">
        <v>2026</v>
      </c>
      <c r="C4075" t="s">
        <v>485</v>
      </c>
      <c r="D4075">
        <v>1</v>
      </c>
      <c r="E4075" t="s">
        <v>185</v>
      </c>
      <c r="F4075">
        <v>18</v>
      </c>
      <c r="G4075" s="85">
        <v>5.8512045822262966</v>
      </c>
      <c r="H4075" s="85">
        <v>12076.490850376749</v>
      </c>
      <c r="I4075" s="85">
        <v>3366.157158234661</v>
      </c>
      <c r="J4075" s="85">
        <v>70662.018600938376</v>
      </c>
      <c r="K4075" t="s">
        <v>492</v>
      </c>
    </row>
    <row r="4076" spans="2:11" x14ac:dyDescent="0.25">
      <c r="B4076">
        <v>2026</v>
      </c>
      <c r="C4076" t="s">
        <v>485</v>
      </c>
      <c r="D4076">
        <v>2</v>
      </c>
      <c r="E4076" t="s">
        <v>185</v>
      </c>
      <c r="F4076">
        <v>18</v>
      </c>
      <c r="G4076" s="85">
        <v>0</v>
      </c>
      <c r="H4076" s="85">
        <v>12076.490850376749</v>
      </c>
      <c r="I4076" s="85">
        <v>3366.157158234661</v>
      </c>
      <c r="J4076" s="85">
        <v>0</v>
      </c>
      <c r="K4076" t="s">
        <v>492</v>
      </c>
    </row>
    <row r="4077" spans="2:11" x14ac:dyDescent="0.25">
      <c r="B4077">
        <v>2026</v>
      </c>
      <c r="C4077" t="s">
        <v>486</v>
      </c>
      <c r="D4077">
        <v>1</v>
      </c>
      <c r="E4077" t="s">
        <v>185</v>
      </c>
      <c r="F4077">
        <v>18</v>
      </c>
      <c r="G4077" s="85">
        <v>5.8703357843311599</v>
      </c>
      <c r="H4077" s="85">
        <v>12076.490850376749</v>
      </c>
      <c r="I4077" s="85">
        <v>3366.157158234661</v>
      </c>
      <c r="J4077" s="85">
        <v>70893.056388114477</v>
      </c>
      <c r="K4077" t="s">
        <v>492</v>
      </c>
    </row>
    <row r="4078" spans="2:11" x14ac:dyDescent="0.25">
      <c r="B4078">
        <v>2026</v>
      </c>
      <c r="C4078" t="s">
        <v>486</v>
      </c>
      <c r="D4078">
        <v>2</v>
      </c>
      <c r="E4078" t="s">
        <v>185</v>
      </c>
      <c r="F4078">
        <v>18</v>
      </c>
      <c r="G4078" s="85">
        <v>0</v>
      </c>
      <c r="H4078" s="85">
        <v>12076.490850376749</v>
      </c>
      <c r="I4078" s="85">
        <v>3366.157158234661</v>
      </c>
      <c r="J4078" s="85">
        <v>0</v>
      </c>
      <c r="K4078" t="s">
        <v>492</v>
      </c>
    </row>
    <row r="4079" spans="2:11" x14ac:dyDescent="0.25">
      <c r="B4079">
        <v>2026</v>
      </c>
      <c r="C4079" t="s">
        <v>487</v>
      </c>
      <c r="D4079">
        <v>1</v>
      </c>
      <c r="E4079" t="s">
        <v>185</v>
      </c>
      <c r="F4079">
        <v>18</v>
      </c>
      <c r="G4079" s="85">
        <v>5.8894669864360258</v>
      </c>
      <c r="H4079" s="85">
        <v>12076.490850376749</v>
      </c>
      <c r="I4079" s="85">
        <v>3366.157158234661</v>
      </c>
      <c r="J4079" s="85">
        <v>71124.094175290593</v>
      </c>
      <c r="K4079" t="s">
        <v>492</v>
      </c>
    </row>
    <row r="4080" spans="2:11" x14ac:dyDescent="0.25">
      <c r="B4080">
        <v>2026</v>
      </c>
      <c r="C4080" t="s">
        <v>487</v>
      </c>
      <c r="D4080">
        <v>2</v>
      </c>
      <c r="E4080" t="s">
        <v>185</v>
      </c>
      <c r="F4080">
        <v>18</v>
      </c>
      <c r="G4080" s="85">
        <v>0</v>
      </c>
      <c r="H4080" s="85">
        <v>12076.490850376749</v>
      </c>
      <c r="I4080" s="85">
        <v>3366.157158234661</v>
      </c>
      <c r="J4080" s="85">
        <v>0</v>
      </c>
      <c r="K4080" t="s">
        <v>492</v>
      </c>
    </row>
    <row r="4081" spans="2:11" x14ac:dyDescent="0.25">
      <c r="B4081">
        <v>2026</v>
      </c>
      <c r="C4081" t="s">
        <v>488</v>
      </c>
      <c r="D4081">
        <v>1</v>
      </c>
      <c r="E4081" t="s">
        <v>185</v>
      </c>
      <c r="F4081">
        <v>18</v>
      </c>
      <c r="G4081" s="85">
        <v>5.9085981885408891</v>
      </c>
      <c r="H4081" s="85">
        <v>12076.490850376749</v>
      </c>
      <c r="I4081" s="85">
        <v>3366.157158234661</v>
      </c>
      <c r="J4081" s="85">
        <v>71355.131962466679</v>
      </c>
      <c r="K4081" t="s">
        <v>492</v>
      </c>
    </row>
    <row r="4082" spans="2:11" x14ac:dyDescent="0.25">
      <c r="B4082">
        <v>2026</v>
      </c>
      <c r="C4082" t="s">
        <v>488</v>
      </c>
      <c r="D4082">
        <v>2</v>
      </c>
      <c r="E4082" t="s">
        <v>185</v>
      </c>
      <c r="F4082">
        <v>18</v>
      </c>
      <c r="G4082" s="85">
        <v>0</v>
      </c>
      <c r="H4082" s="85">
        <v>12076.490850376749</v>
      </c>
      <c r="I4082" s="85">
        <v>3366.157158234661</v>
      </c>
      <c r="J4082" s="85">
        <v>0</v>
      </c>
      <c r="K4082" t="s">
        <v>492</v>
      </c>
    </row>
    <row r="4083" spans="2:11" x14ac:dyDescent="0.25">
      <c r="B4083">
        <v>2026</v>
      </c>
      <c r="C4083" t="s">
        <v>489</v>
      </c>
      <c r="D4083">
        <v>1</v>
      </c>
      <c r="E4083" t="s">
        <v>185</v>
      </c>
      <c r="F4083">
        <v>18</v>
      </c>
      <c r="G4083" s="85">
        <v>5.9277293906457551</v>
      </c>
      <c r="H4083" s="85">
        <v>12076.490850376749</v>
      </c>
      <c r="I4083" s="85">
        <v>3366.157158234661</v>
      </c>
      <c r="J4083" s="85">
        <v>71586.16974964281</v>
      </c>
      <c r="K4083" t="s">
        <v>492</v>
      </c>
    </row>
    <row r="4084" spans="2:11" x14ac:dyDescent="0.25">
      <c r="B4084">
        <v>2026</v>
      </c>
      <c r="C4084" t="s">
        <v>489</v>
      </c>
      <c r="D4084">
        <v>2</v>
      </c>
      <c r="E4084" t="s">
        <v>185</v>
      </c>
      <c r="F4084">
        <v>18</v>
      </c>
      <c r="G4084" s="85">
        <v>0</v>
      </c>
      <c r="H4084" s="85">
        <v>12076.490850376749</v>
      </c>
      <c r="I4084" s="85">
        <v>3366.157158234661</v>
      </c>
      <c r="J4084" s="85">
        <v>0</v>
      </c>
      <c r="K4084" t="s">
        <v>492</v>
      </c>
    </row>
    <row r="4085" spans="2:11" x14ac:dyDescent="0.25">
      <c r="B4085">
        <v>2026</v>
      </c>
      <c r="C4085" t="s">
        <v>490</v>
      </c>
      <c r="D4085">
        <v>1</v>
      </c>
      <c r="E4085" t="s">
        <v>185</v>
      </c>
      <c r="F4085">
        <v>18</v>
      </c>
      <c r="G4085" s="85">
        <v>5.9468605927506184</v>
      </c>
      <c r="H4085" s="85">
        <v>12076.490850376749</v>
      </c>
      <c r="I4085" s="85">
        <v>3366.157158234661</v>
      </c>
      <c r="J4085" s="85">
        <v>71817.207536818896</v>
      </c>
      <c r="K4085" t="s">
        <v>492</v>
      </c>
    </row>
    <row r="4086" spans="2:11" x14ac:dyDescent="0.25">
      <c r="B4086">
        <v>2026</v>
      </c>
      <c r="C4086" t="s">
        <v>490</v>
      </c>
      <c r="D4086">
        <v>2</v>
      </c>
      <c r="E4086" t="s">
        <v>185</v>
      </c>
      <c r="F4086">
        <v>18</v>
      </c>
      <c r="G4086" s="85">
        <v>0</v>
      </c>
      <c r="H4086" s="85">
        <v>12076.490850376749</v>
      </c>
      <c r="I4086" s="85">
        <v>3366.157158234661</v>
      </c>
      <c r="J4086" s="85">
        <v>0</v>
      </c>
      <c r="K4086" t="s">
        <v>492</v>
      </c>
    </row>
    <row r="4087" spans="2:11" x14ac:dyDescent="0.25">
      <c r="B4087">
        <v>2026</v>
      </c>
      <c r="C4087" t="s">
        <v>479</v>
      </c>
      <c r="D4087">
        <v>1</v>
      </c>
      <c r="E4087" t="s">
        <v>45</v>
      </c>
      <c r="F4087">
        <v>26</v>
      </c>
      <c r="G4087" s="85">
        <v>3.8120903608674701</v>
      </c>
      <c r="H4087" s="85">
        <v>18536.052673839731</v>
      </c>
      <c r="I4087" s="85">
        <v>4748.7393608479206</v>
      </c>
      <c r="J4087" s="85">
        <v>70661.107726476141</v>
      </c>
      <c r="K4087" t="s">
        <v>491</v>
      </c>
    </row>
    <row r="4088" spans="2:11" x14ac:dyDescent="0.25">
      <c r="B4088">
        <v>2026</v>
      </c>
      <c r="C4088" t="s">
        <v>479</v>
      </c>
      <c r="D4088">
        <v>2</v>
      </c>
      <c r="E4088" t="s">
        <v>45</v>
      </c>
      <c r="F4088">
        <v>26</v>
      </c>
      <c r="G4088" s="85">
        <v>0</v>
      </c>
      <c r="H4088" s="85">
        <v>18536.052673839731</v>
      </c>
      <c r="I4088" s="85">
        <v>4748.7393608479206</v>
      </c>
      <c r="J4088" s="85">
        <v>0</v>
      </c>
      <c r="K4088" t="s">
        <v>491</v>
      </c>
    </row>
    <row r="4089" spans="2:11" x14ac:dyDescent="0.25">
      <c r="B4089">
        <v>2026</v>
      </c>
      <c r="C4089" t="s">
        <v>480</v>
      </c>
      <c r="D4089">
        <v>1</v>
      </c>
      <c r="E4089" t="s">
        <v>45</v>
      </c>
      <c r="F4089">
        <v>26</v>
      </c>
      <c r="G4089" s="85">
        <v>1.7751785397947646</v>
      </c>
      <c r="H4089" s="85">
        <v>18536.052673839731</v>
      </c>
      <c r="I4089" s="85">
        <v>4748.7393608479206</v>
      </c>
      <c r="J4089" s="85">
        <v>32904.802919105656</v>
      </c>
      <c r="K4089" t="s">
        <v>491</v>
      </c>
    </row>
    <row r="4090" spans="2:11" x14ac:dyDescent="0.25">
      <c r="B4090">
        <v>2026</v>
      </c>
      <c r="C4090" t="s">
        <v>480</v>
      </c>
      <c r="D4090">
        <v>2</v>
      </c>
      <c r="E4090" t="s">
        <v>45</v>
      </c>
      <c r="F4090">
        <v>26</v>
      </c>
      <c r="G4090" s="85">
        <v>0</v>
      </c>
      <c r="H4090" s="85">
        <v>18536.052673839731</v>
      </c>
      <c r="I4090" s="85">
        <v>4748.7393608479206</v>
      </c>
      <c r="J4090" s="85">
        <v>0</v>
      </c>
      <c r="K4090" t="s">
        <v>491</v>
      </c>
    </row>
    <row r="4091" spans="2:11" x14ac:dyDescent="0.25">
      <c r="B4091">
        <v>2026</v>
      </c>
      <c r="C4091" t="s">
        <v>481</v>
      </c>
      <c r="D4091">
        <v>1</v>
      </c>
      <c r="E4091" t="s">
        <v>45</v>
      </c>
      <c r="F4091">
        <v>26</v>
      </c>
      <c r="G4091" s="85">
        <v>1.0060797608616916</v>
      </c>
      <c r="H4091" s="85">
        <v>18536.052673839731</v>
      </c>
      <c r="I4091" s="85">
        <v>4748.7393608479206</v>
      </c>
      <c r="J4091" s="85">
        <v>18648.747441416395</v>
      </c>
      <c r="K4091" t="s">
        <v>491</v>
      </c>
    </row>
    <row r="4092" spans="2:11" x14ac:dyDescent="0.25">
      <c r="B4092">
        <v>2026</v>
      </c>
      <c r="C4092" t="s">
        <v>481</v>
      </c>
      <c r="D4092">
        <v>2</v>
      </c>
      <c r="E4092" t="s">
        <v>45</v>
      </c>
      <c r="F4092">
        <v>26</v>
      </c>
      <c r="G4092" s="85">
        <v>0</v>
      </c>
      <c r="H4092" s="85">
        <v>18536.052673839731</v>
      </c>
      <c r="I4092" s="85">
        <v>4748.7393608479206</v>
      </c>
      <c r="J4092" s="85">
        <v>0</v>
      </c>
      <c r="K4092" t="s">
        <v>491</v>
      </c>
    </row>
    <row r="4093" spans="2:11" x14ac:dyDescent="0.25">
      <c r="B4093">
        <v>2026</v>
      </c>
      <c r="C4093" t="s">
        <v>482</v>
      </c>
      <c r="D4093">
        <v>1</v>
      </c>
      <c r="E4093" t="s">
        <v>45</v>
      </c>
      <c r="F4093">
        <v>26</v>
      </c>
      <c r="G4093" s="85">
        <v>2.3605179359005266</v>
      </c>
      <c r="H4093" s="85">
        <v>18536.052673839731</v>
      </c>
      <c r="I4093" s="85">
        <v>4748.7393608479206</v>
      </c>
      <c r="J4093" s="85">
        <v>43754.684797395603</v>
      </c>
      <c r="K4093" t="s">
        <v>491</v>
      </c>
    </row>
    <row r="4094" spans="2:11" x14ac:dyDescent="0.25">
      <c r="B4094">
        <v>2026</v>
      </c>
      <c r="C4094" t="s">
        <v>482</v>
      </c>
      <c r="D4094">
        <v>2</v>
      </c>
      <c r="E4094" t="s">
        <v>45</v>
      </c>
      <c r="F4094">
        <v>26</v>
      </c>
      <c r="G4094" s="85">
        <v>0</v>
      </c>
      <c r="H4094" s="85">
        <v>18536.052673839731</v>
      </c>
      <c r="I4094" s="85">
        <v>4748.7393608479206</v>
      </c>
      <c r="J4094" s="85">
        <v>0</v>
      </c>
      <c r="K4094" t="s">
        <v>491</v>
      </c>
    </row>
    <row r="4095" spans="2:11" x14ac:dyDescent="0.25">
      <c r="B4095">
        <v>2026</v>
      </c>
      <c r="C4095" t="s">
        <v>483</v>
      </c>
      <c r="D4095">
        <v>1</v>
      </c>
      <c r="E4095" t="s">
        <v>45</v>
      </c>
      <c r="F4095">
        <v>26</v>
      </c>
      <c r="G4095" s="85">
        <v>4.0545005771829992</v>
      </c>
      <c r="H4095" s="85">
        <v>18536.052673839731</v>
      </c>
      <c r="I4095" s="85">
        <v>4748.7393608479206</v>
      </c>
      <c r="J4095" s="85">
        <v>75154.436264777658</v>
      </c>
      <c r="K4095" t="s">
        <v>491</v>
      </c>
    </row>
    <row r="4096" spans="2:11" x14ac:dyDescent="0.25">
      <c r="B4096">
        <v>2026</v>
      </c>
      <c r="C4096" t="s">
        <v>483</v>
      </c>
      <c r="D4096">
        <v>2</v>
      </c>
      <c r="E4096" t="s">
        <v>45</v>
      </c>
      <c r="F4096">
        <v>26</v>
      </c>
      <c r="G4096" s="85">
        <v>0</v>
      </c>
      <c r="H4096" s="85">
        <v>18536.052673839731</v>
      </c>
      <c r="I4096" s="85">
        <v>4748.7393608479206</v>
      </c>
      <c r="J4096" s="85">
        <v>0</v>
      </c>
      <c r="K4096" t="s">
        <v>491</v>
      </c>
    </row>
    <row r="4097" spans="2:11" x14ac:dyDescent="0.25">
      <c r="B4097">
        <v>2026</v>
      </c>
      <c r="C4097" t="s">
        <v>484</v>
      </c>
      <c r="D4097">
        <v>1</v>
      </c>
      <c r="E4097" t="s">
        <v>45</v>
      </c>
      <c r="F4097">
        <v>26</v>
      </c>
      <c r="G4097" s="85">
        <v>2.0175887561102939</v>
      </c>
      <c r="H4097" s="85">
        <v>18536.052673839731</v>
      </c>
      <c r="I4097" s="85">
        <v>4748.7393608479206</v>
      </c>
      <c r="J4097" s="85">
        <v>37398.131457407188</v>
      </c>
      <c r="K4097" t="s">
        <v>491</v>
      </c>
    </row>
    <row r="4098" spans="2:11" x14ac:dyDescent="0.25">
      <c r="B4098">
        <v>2026</v>
      </c>
      <c r="C4098" t="s">
        <v>484</v>
      </c>
      <c r="D4098">
        <v>2</v>
      </c>
      <c r="E4098" t="s">
        <v>45</v>
      </c>
      <c r="F4098">
        <v>26</v>
      </c>
      <c r="G4098" s="85">
        <v>0</v>
      </c>
      <c r="H4098" s="85">
        <v>18536.052673839731</v>
      </c>
      <c r="I4098" s="85">
        <v>4748.7393608479206</v>
      </c>
      <c r="J4098" s="85">
        <v>0</v>
      </c>
      <c r="K4098" t="s">
        <v>491</v>
      </c>
    </row>
    <row r="4099" spans="2:11" x14ac:dyDescent="0.25">
      <c r="B4099">
        <v>2026</v>
      </c>
      <c r="C4099" t="s">
        <v>485</v>
      </c>
      <c r="D4099">
        <v>1</v>
      </c>
      <c r="E4099" t="s">
        <v>45</v>
      </c>
      <c r="F4099">
        <v>26</v>
      </c>
      <c r="G4099" s="85">
        <v>1.2484899771772207</v>
      </c>
      <c r="H4099" s="85">
        <v>18536.052673839731</v>
      </c>
      <c r="I4099" s="85">
        <v>4748.7393608479206</v>
      </c>
      <c r="J4099" s="85">
        <v>23142.075979717927</v>
      </c>
      <c r="K4099" t="s">
        <v>491</v>
      </c>
    </row>
    <row r="4100" spans="2:11" x14ac:dyDescent="0.25">
      <c r="B4100">
        <v>2026</v>
      </c>
      <c r="C4100" t="s">
        <v>485</v>
      </c>
      <c r="D4100">
        <v>2</v>
      </c>
      <c r="E4100" t="s">
        <v>45</v>
      </c>
      <c r="F4100">
        <v>26</v>
      </c>
      <c r="G4100" s="85">
        <v>0</v>
      </c>
      <c r="H4100" s="85">
        <v>18536.052673839731</v>
      </c>
      <c r="I4100" s="85">
        <v>4748.7393608479206</v>
      </c>
      <c r="J4100" s="85">
        <v>0</v>
      </c>
      <c r="K4100" t="s">
        <v>491</v>
      </c>
    </row>
    <row r="4101" spans="2:11" x14ac:dyDescent="0.25">
      <c r="B4101">
        <v>2026</v>
      </c>
      <c r="C4101" t="s">
        <v>486</v>
      </c>
      <c r="D4101">
        <v>1</v>
      </c>
      <c r="E4101" t="s">
        <v>45</v>
      </c>
      <c r="F4101">
        <v>26</v>
      </c>
      <c r="G4101" s="85">
        <v>2.6029281522160557</v>
      </c>
      <c r="H4101" s="85">
        <v>18536.052673839731</v>
      </c>
      <c r="I4101" s="85">
        <v>4748.7393608479206</v>
      </c>
      <c r="J4101" s="85">
        <v>48248.013335697127</v>
      </c>
      <c r="K4101" t="s">
        <v>491</v>
      </c>
    </row>
    <row r="4102" spans="2:11" x14ac:dyDescent="0.25">
      <c r="B4102">
        <v>2026</v>
      </c>
      <c r="C4102" t="s">
        <v>486</v>
      </c>
      <c r="D4102">
        <v>2</v>
      </c>
      <c r="E4102" t="s">
        <v>45</v>
      </c>
      <c r="F4102">
        <v>26</v>
      </c>
      <c r="G4102" s="85">
        <v>0</v>
      </c>
      <c r="H4102" s="85">
        <v>18536.052673839731</v>
      </c>
      <c r="I4102" s="85">
        <v>4748.7393608479206</v>
      </c>
      <c r="J4102" s="85">
        <v>0</v>
      </c>
      <c r="K4102" t="s">
        <v>491</v>
      </c>
    </row>
    <row r="4103" spans="2:11" x14ac:dyDescent="0.25">
      <c r="B4103">
        <v>2026</v>
      </c>
      <c r="C4103" t="s">
        <v>487</v>
      </c>
      <c r="D4103">
        <v>1</v>
      </c>
      <c r="E4103" t="s">
        <v>45</v>
      </c>
      <c r="F4103">
        <v>26</v>
      </c>
      <c r="G4103" s="85">
        <v>4.2969107934985278</v>
      </c>
      <c r="H4103" s="85">
        <v>18536.052673839731</v>
      </c>
      <c r="I4103" s="85">
        <v>4748.7393608479206</v>
      </c>
      <c r="J4103" s="85">
        <v>79647.76480307919</v>
      </c>
      <c r="K4103" t="s">
        <v>491</v>
      </c>
    </row>
    <row r="4104" spans="2:11" x14ac:dyDescent="0.25">
      <c r="B4104">
        <v>2026</v>
      </c>
      <c r="C4104" t="s">
        <v>487</v>
      </c>
      <c r="D4104">
        <v>2</v>
      </c>
      <c r="E4104" t="s">
        <v>45</v>
      </c>
      <c r="F4104">
        <v>26</v>
      </c>
      <c r="G4104" s="85">
        <v>0</v>
      </c>
      <c r="H4104" s="85">
        <v>18536.052673839731</v>
      </c>
      <c r="I4104" s="85">
        <v>4748.7393608479206</v>
      </c>
      <c r="J4104" s="85">
        <v>0</v>
      </c>
      <c r="K4104" t="s">
        <v>491</v>
      </c>
    </row>
    <row r="4105" spans="2:11" x14ac:dyDescent="0.25">
      <c r="B4105">
        <v>2026</v>
      </c>
      <c r="C4105" t="s">
        <v>488</v>
      </c>
      <c r="D4105">
        <v>1</v>
      </c>
      <c r="E4105" t="s">
        <v>45</v>
      </c>
      <c r="F4105">
        <v>26</v>
      </c>
      <c r="G4105" s="85">
        <v>2.2599989724258225</v>
      </c>
      <c r="H4105" s="85">
        <v>18536.052673839731</v>
      </c>
      <c r="I4105" s="85">
        <v>4748.7393608479206</v>
      </c>
      <c r="J4105" s="85">
        <v>41891.459995708712</v>
      </c>
      <c r="K4105" t="s">
        <v>491</v>
      </c>
    </row>
    <row r="4106" spans="2:11" x14ac:dyDescent="0.25">
      <c r="B4106">
        <v>2026</v>
      </c>
      <c r="C4106" t="s">
        <v>488</v>
      </c>
      <c r="D4106">
        <v>2</v>
      </c>
      <c r="E4106" t="s">
        <v>45</v>
      </c>
      <c r="F4106">
        <v>26</v>
      </c>
      <c r="G4106" s="85">
        <v>0</v>
      </c>
      <c r="H4106" s="85">
        <v>18536.052673839731</v>
      </c>
      <c r="I4106" s="85">
        <v>4748.7393608479206</v>
      </c>
      <c r="J4106" s="85">
        <v>0</v>
      </c>
      <c r="K4106" t="s">
        <v>491</v>
      </c>
    </row>
    <row r="4107" spans="2:11" x14ac:dyDescent="0.25">
      <c r="B4107">
        <v>2026</v>
      </c>
      <c r="C4107" t="s">
        <v>489</v>
      </c>
      <c r="D4107">
        <v>1</v>
      </c>
      <c r="E4107" t="s">
        <v>45</v>
      </c>
      <c r="F4107">
        <v>26</v>
      </c>
      <c r="G4107" s="85">
        <v>1.4909001934927495</v>
      </c>
      <c r="H4107" s="85">
        <v>18536.052673839731</v>
      </c>
      <c r="I4107" s="85">
        <v>4748.7393608479206</v>
      </c>
      <c r="J4107" s="85">
        <v>27635.404518019452</v>
      </c>
      <c r="K4107" t="s">
        <v>491</v>
      </c>
    </row>
    <row r="4108" spans="2:11" x14ac:dyDescent="0.25">
      <c r="B4108">
        <v>2026</v>
      </c>
      <c r="C4108" t="s">
        <v>489</v>
      </c>
      <c r="D4108">
        <v>2</v>
      </c>
      <c r="E4108" t="s">
        <v>45</v>
      </c>
      <c r="F4108">
        <v>26</v>
      </c>
      <c r="G4108" s="85">
        <v>0</v>
      </c>
      <c r="H4108" s="85">
        <v>18536.052673839731</v>
      </c>
      <c r="I4108" s="85">
        <v>4748.7393608479206</v>
      </c>
      <c r="J4108" s="85">
        <v>0</v>
      </c>
      <c r="K4108" t="s">
        <v>491</v>
      </c>
    </row>
    <row r="4109" spans="2:11" x14ac:dyDescent="0.25">
      <c r="B4109">
        <v>2026</v>
      </c>
      <c r="C4109" t="s">
        <v>490</v>
      </c>
      <c r="D4109">
        <v>1</v>
      </c>
      <c r="E4109" t="s">
        <v>45</v>
      </c>
      <c r="F4109">
        <v>26</v>
      </c>
      <c r="G4109" s="85">
        <v>2.8453383685315852</v>
      </c>
      <c r="H4109" s="85">
        <v>18536.052673839731</v>
      </c>
      <c r="I4109" s="85">
        <v>4748.7393608479206</v>
      </c>
      <c r="J4109" s="85">
        <v>52741.341873998666</v>
      </c>
      <c r="K4109" t="s">
        <v>491</v>
      </c>
    </row>
    <row r="4110" spans="2:11" x14ac:dyDescent="0.25">
      <c r="B4110">
        <v>2026</v>
      </c>
      <c r="C4110" t="s">
        <v>490</v>
      </c>
      <c r="D4110">
        <v>2</v>
      </c>
      <c r="E4110" t="s">
        <v>45</v>
      </c>
      <c r="F4110">
        <v>26</v>
      </c>
      <c r="G4110" s="85">
        <v>0</v>
      </c>
      <c r="H4110" s="85">
        <v>18536.052673839731</v>
      </c>
      <c r="I4110" s="85">
        <v>4748.7393608479206</v>
      </c>
      <c r="J4110" s="85">
        <v>0</v>
      </c>
      <c r="K4110" t="s">
        <v>491</v>
      </c>
    </row>
    <row r="4111" spans="2:11" x14ac:dyDescent="0.25">
      <c r="B4111">
        <v>2026</v>
      </c>
      <c r="C4111" t="s">
        <v>479</v>
      </c>
      <c r="D4111">
        <v>1</v>
      </c>
      <c r="E4111" t="s">
        <v>70</v>
      </c>
      <c r="F4111">
        <v>9</v>
      </c>
      <c r="G4111" s="85">
        <v>0.84779098388860286</v>
      </c>
      <c r="H4111" s="85">
        <v>24503.913814264284</v>
      </c>
      <c r="I4111" s="85">
        <v>5272.1260057275331</v>
      </c>
      <c r="J4111" s="85">
        <v>20774.197201716644</v>
      </c>
      <c r="K4111" t="s">
        <v>491</v>
      </c>
    </row>
    <row r="4112" spans="2:11" x14ac:dyDescent="0.25">
      <c r="B4112">
        <v>2026</v>
      </c>
      <c r="C4112" t="s">
        <v>479</v>
      </c>
      <c r="D4112">
        <v>2</v>
      </c>
      <c r="E4112" t="s">
        <v>70</v>
      </c>
      <c r="F4112">
        <v>9</v>
      </c>
      <c r="G4112" s="85">
        <v>0</v>
      </c>
      <c r="H4112" s="85">
        <v>24503.913814264284</v>
      </c>
      <c r="I4112" s="85">
        <v>5272.1260057275331</v>
      </c>
      <c r="J4112" s="85">
        <v>0</v>
      </c>
      <c r="K4112" t="s">
        <v>491</v>
      </c>
    </row>
    <row r="4113" spans="2:11" x14ac:dyDescent="0.25">
      <c r="B4113">
        <v>2026</v>
      </c>
      <c r="C4113" t="s">
        <v>480</v>
      </c>
      <c r="D4113">
        <v>1</v>
      </c>
      <c r="E4113" t="s">
        <v>70</v>
      </c>
      <c r="F4113">
        <v>9</v>
      </c>
      <c r="G4113" s="85">
        <v>0.84408912082925691</v>
      </c>
      <c r="H4113" s="85">
        <v>24503.913814264284</v>
      </c>
      <c r="I4113" s="85">
        <v>5272.1260057275331</v>
      </c>
      <c r="J4113" s="85">
        <v>20683.487068358223</v>
      </c>
      <c r="K4113" t="s">
        <v>491</v>
      </c>
    </row>
    <row r="4114" spans="2:11" x14ac:dyDescent="0.25">
      <c r="B4114">
        <v>2026</v>
      </c>
      <c r="C4114" t="s">
        <v>480</v>
      </c>
      <c r="D4114">
        <v>2</v>
      </c>
      <c r="E4114" t="s">
        <v>70</v>
      </c>
      <c r="F4114">
        <v>9</v>
      </c>
      <c r="G4114" s="85">
        <v>0</v>
      </c>
      <c r="H4114" s="85">
        <v>24503.913814264284</v>
      </c>
      <c r="I4114" s="85">
        <v>5272.1260057275331</v>
      </c>
      <c r="J4114" s="85">
        <v>0</v>
      </c>
      <c r="K4114" t="s">
        <v>491</v>
      </c>
    </row>
    <row r="4115" spans="2:11" x14ac:dyDescent="0.25">
      <c r="B4115">
        <v>2026</v>
      </c>
      <c r="C4115" t="s">
        <v>481</v>
      </c>
      <c r="D4115">
        <v>1</v>
      </c>
      <c r="E4115" t="s">
        <v>70</v>
      </c>
      <c r="F4115">
        <v>9</v>
      </c>
      <c r="G4115" s="85">
        <v>0.84038725776991319</v>
      </c>
      <c r="H4115" s="85">
        <v>24503.913814264284</v>
      </c>
      <c r="I4115" s="85">
        <v>5272.1260057275331</v>
      </c>
      <c r="J4115" s="85">
        <v>20592.776934999856</v>
      </c>
      <c r="K4115" t="s">
        <v>491</v>
      </c>
    </row>
    <row r="4116" spans="2:11" x14ac:dyDescent="0.25">
      <c r="B4116">
        <v>2026</v>
      </c>
      <c r="C4116" t="s">
        <v>481</v>
      </c>
      <c r="D4116">
        <v>2</v>
      </c>
      <c r="E4116" t="s">
        <v>70</v>
      </c>
      <c r="F4116">
        <v>9</v>
      </c>
      <c r="G4116" s="85">
        <v>0</v>
      </c>
      <c r="H4116" s="85">
        <v>24503.913814264284</v>
      </c>
      <c r="I4116" s="85">
        <v>5272.1260057275331</v>
      </c>
      <c r="J4116" s="85">
        <v>0</v>
      </c>
      <c r="K4116" t="s">
        <v>491</v>
      </c>
    </row>
    <row r="4117" spans="2:11" x14ac:dyDescent="0.25">
      <c r="B4117">
        <v>2026</v>
      </c>
      <c r="C4117" t="s">
        <v>482</v>
      </c>
      <c r="D4117">
        <v>1</v>
      </c>
      <c r="E4117" t="s">
        <v>70</v>
      </c>
      <c r="F4117">
        <v>9</v>
      </c>
      <c r="G4117" s="85">
        <v>0.83668539471056735</v>
      </c>
      <c r="H4117" s="85">
        <v>24503.913814264284</v>
      </c>
      <c r="I4117" s="85">
        <v>5272.1260057275331</v>
      </c>
      <c r="J4117" s="85">
        <v>20502.066801641438</v>
      </c>
      <c r="K4117" t="s">
        <v>491</v>
      </c>
    </row>
    <row r="4118" spans="2:11" x14ac:dyDescent="0.25">
      <c r="B4118">
        <v>2026</v>
      </c>
      <c r="C4118" t="s">
        <v>482</v>
      </c>
      <c r="D4118">
        <v>2</v>
      </c>
      <c r="E4118" t="s">
        <v>70</v>
      </c>
      <c r="F4118">
        <v>9</v>
      </c>
      <c r="G4118" s="85">
        <v>0</v>
      </c>
      <c r="H4118" s="85">
        <v>24503.913814264284</v>
      </c>
      <c r="I4118" s="85">
        <v>5272.1260057275331</v>
      </c>
      <c r="J4118" s="85">
        <v>0</v>
      </c>
      <c r="K4118" t="s">
        <v>491</v>
      </c>
    </row>
    <row r="4119" spans="2:11" x14ac:dyDescent="0.25">
      <c r="B4119">
        <v>2026</v>
      </c>
      <c r="C4119" t="s">
        <v>483</v>
      </c>
      <c r="D4119">
        <v>1</v>
      </c>
      <c r="E4119" t="s">
        <v>70</v>
      </c>
      <c r="F4119">
        <v>9</v>
      </c>
      <c r="G4119" s="85">
        <v>0.83298353165122363</v>
      </c>
      <c r="H4119" s="85">
        <v>24503.913814264284</v>
      </c>
      <c r="I4119" s="85">
        <v>5272.1260057275331</v>
      </c>
      <c r="J4119" s="85">
        <v>20411.356668283068</v>
      </c>
      <c r="K4119" t="s">
        <v>491</v>
      </c>
    </row>
    <row r="4120" spans="2:11" x14ac:dyDescent="0.25">
      <c r="B4120">
        <v>2026</v>
      </c>
      <c r="C4120" t="s">
        <v>483</v>
      </c>
      <c r="D4120">
        <v>2</v>
      </c>
      <c r="E4120" t="s">
        <v>70</v>
      </c>
      <c r="F4120">
        <v>9</v>
      </c>
      <c r="G4120" s="85">
        <v>0</v>
      </c>
      <c r="H4120" s="85">
        <v>24503.913814264284</v>
      </c>
      <c r="I4120" s="85">
        <v>5272.1260057275331</v>
      </c>
      <c r="J4120" s="85">
        <v>0</v>
      </c>
      <c r="K4120" t="s">
        <v>491</v>
      </c>
    </row>
    <row r="4121" spans="2:11" x14ac:dyDescent="0.25">
      <c r="B4121">
        <v>2026</v>
      </c>
      <c r="C4121" t="s">
        <v>484</v>
      </c>
      <c r="D4121">
        <v>1</v>
      </c>
      <c r="E4121" t="s">
        <v>70</v>
      </c>
      <c r="F4121">
        <v>9</v>
      </c>
      <c r="G4121" s="85">
        <v>0.8292816685918778</v>
      </c>
      <c r="H4121" s="85">
        <v>24503.913814264284</v>
      </c>
      <c r="I4121" s="85">
        <v>5272.1260057275331</v>
      </c>
      <c r="J4121" s="85">
        <v>20320.64653492465</v>
      </c>
      <c r="K4121" t="s">
        <v>491</v>
      </c>
    </row>
    <row r="4122" spans="2:11" x14ac:dyDescent="0.25">
      <c r="B4122">
        <v>2026</v>
      </c>
      <c r="C4122" t="s">
        <v>484</v>
      </c>
      <c r="D4122">
        <v>2</v>
      </c>
      <c r="E4122" t="s">
        <v>70</v>
      </c>
      <c r="F4122">
        <v>9</v>
      </c>
      <c r="G4122" s="85">
        <v>0</v>
      </c>
      <c r="H4122" s="85">
        <v>24503.913814264284</v>
      </c>
      <c r="I4122" s="85">
        <v>5272.1260057275331</v>
      </c>
      <c r="J4122" s="85">
        <v>0</v>
      </c>
      <c r="K4122" t="s">
        <v>491</v>
      </c>
    </row>
    <row r="4123" spans="2:11" x14ac:dyDescent="0.25">
      <c r="B4123">
        <v>2026</v>
      </c>
      <c r="C4123" t="s">
        <v>485</v>
      </c>
      <c r="D4123">
        <v>1</v>
      </c>
      <c r="E4123" t="s">
        <v>70</v>
      </c>
      <c r="F4123">
        <v>9</v>
      </c>
      <c r="G4123" s="85">
        <v>0.82557980553253396</v>
      </c>
      <c r="H4123" s="85">
        <v>24503.913814264284</v>
      </c>
      <c r="I4123" s="85">
        <v>5272.1260057275331</v>
      </c>
      <c r="J4123" s="85">
        <v>20229.93640156628</v>
      </c>
      <c r="K4123" t="s">
        <v>491</v>
      </c>
    </row>
    <row r="4124" spans="2:11" x14ac:dyDescent="0.25">
      <c r="B4124">
        <v>2026</v>
      </c>
      <c r="C4124" t="s">
        <v>485</v>
      </c>
      <c r="D4124">
        <v>2</v>
      </c>
      <c r="E4124" t="s">
        <v>70</v>
      </c>
      <c r="F4124">
        <v>9</v>
      </c>
      <c r="G4124" s="85">
        <v>0</v>
      </c>
      <c r="H4124" s="85">
        <v>24503.913814264284</v>
      </c>
      <c r="I4124" s="85">
        <v>5272.1260057275331</v>
      </c>
      <c r="J4124" s="85">
        <v>0</v>
      </c>
      <c r="K4124" t="s">
        <v>491</v>
      </c>
    </row>
    <row r="4125" spans="2:11" x14ac:dyDescent="0.25">
      <c r="B4125">
        <v>2026</v>
      </c>
      <c r="C4125" t="s">
        <v>486</v>
      </c>
      <c r="D4125">
        <v>1</v>
      </c>
      <c r="E4125" t="s">
        <v>70</v>
      </c>
      <c r="F4125">
        <v>9</v>
      </c>
      <c r="G4125" s="85">
        <v>0.82187794247318824</v>
      </c>
      <c r="H4125" s="85">
        <v>24503.913814264284</v>
      </c>
      <c r="I4125" s="85">
        <v>5272.1260057275331</v>
      </c>
      <c r="J4125" s="85">
        <v>20139.226268207865</v>
      </c>
      <c r="K4125" t="s">
        <v>491</v>
      </c>
    </row>
    <row r="4126" spans="2:11" x14ac:dyDescent="0.25">
      <c r="B4126">
        <v>2026</v>
      </c>
      <c r="C4126" t="s">
        <v>486</v>
      </c>
      <c r="D4126">
        <v>2</v>
      </c>
      <c r="E4126" t="s">
        <v>70</v>
      </c>
      <c r="F4126">
        <v>9</v>
      </c>
      <c r="G4126" s="85">
        <v>0</v>
      </c>
      <c r="H4126" s="85">
        <v>24503.913814264284</v>
      </c>
      <c r="I4126" s="85">
        <v>5272.1260057275331</v>
      </c>
      <c r="J4126" s="85">
        <v>0</v>
      </c>
      <c r="K4126" t="s">
        <v>491</v>
      </c>
    </row>
    <row r="4127" spans="2:11" x14ac:dyDescent="0.25">
      <c r="B4127">
        <v>2026</v>
      </c>
      <c r="C4127" t="s">
        <v>487</v>
      </c>
      <c r="D4127">
        <v>1</v>
      </c>
      <c r="E4127" t="s">
        <v>70</v>
      </c>
      <c r="F4127">
        <v>9</v>
      </c>
      <c r="G4127" s="85">
        <v>0.8181760794138444</v>
      </c>
      <c r="H4127" s="85">
        <v>24503.913814264284</v>
      </c>
      <c r="I4127" s="85">
        <v>5272.1260057275331</v>
      </c>
      <c r="J4127" s="85">
        <v>20048.516134849495</v>
      </c>
      <c r="K4127" t="s">
        <v>491</v>
      </c>
    </row>
    <row r="4128" spans="2:11" x14ac:dyDescent="0.25">
      <c r="B4128">
        <v>2026</v>
      </c>
      <c r="C4128" t="s">
        <v>487</v>
      </c>
      <c r="D4128">
        <v>2</v>
      </c>
      <c r="E4128" t="s">
        <v>70</v>
      </c>
      <c r="F4128">
        <v>9</v>
      </c>
      <c r="G4128" s="85">
        <v>0</v>
      </c>
      <c r="H4128" s="85">
        <v>24503.913814264284</v>
      </c>
      <c r="I4128" s="85">
        <v>5272.1260057275331</v>
      </c>
      <c r="J4128" s="85">
        <v>0</v>
      </c>
      <c r="K4128" t="s">
        <v>491</v>
      </c>
    </row>
    <row r="4129" spans="2:11" x14ac:dyDescent="0.25">
      <c r="B4129">
        <v>2026</v>
      </c>
      <c r="C4129" t="s">
        <v>488</v>
      </c>
      <c r="D4129">
        <v>1</v>
      </c>
      <c r="E4129" t="s">
        <v>70</v>
      </c>
      <c r="F4129">
        <v>9</v>
      </c>
      <c r="G4129" s="85">
        <v>0.81447421635449868</v>
      </c>
      <c r="H4129" s="85">
        <v>24503.913814264284</v>
      </c>
      <c r="I4129" s="85">
        <v>5272.1260057275331</v>
      </c>
      <c r="J4129" s="85">
        <v>19957.806001491077</v>
      </c>
      <c r="K4129" t="s">
        <v>491</v>
      </c>
    </row>
    <row r="4130" spans="2:11" x14ac:dyDescent="0.25">
      <c r="B4130">
        <v>2026</v>
      </c>
      <c r="C4130" t="s">
        <v>488</v>
      </c>
      <c r="D4130">
        <v>2</v>
      </c>
      <c r="E4130" t="s">
        <v>70</v>
      </c>
      <c r="F4130">
        <v>9</v>
      </c>
      <c r="G4130" s="85">
        <v>0</v>
      </c>
      <c r="H4130" s="85">
        <v>24503.913814264284</v>
      </c>
      <c r="I4130" s="85">
        <v>5272.1260057275331</v>
      </c>
      <c r="J4130" s="85">
        <v>0</v>
      </c>
      <c r="K4130" t="s">
        <v>491</v>
      </c>
    </row>
    <row r="4131" spans="2:11" x14ac:dyDescent="0.25">
      <c r="B4131">
        <v>2026</v>
      </c>
      <c r="C4131" t="s">
        <v>489</v>
      </c>
      <c r="D4131">
        <v>1</v>
      </c>
      <c r="E4131" t="s">
        <v>70</v>
      </c>
      <c r="F4131">
        <v>9</v>
      </c>
      <c r="G4131" s="85">
        <v>0.81077235329515474</v>
      </c>
      <c r="H4131" s="85">
        <v>24503.913814264284</v>
      </c>
      <c r="I4131" s="85">
        <v>5272.1260057275331</v>
      </c>
      <c r="J4131" s="85">
        <v>19867.095868132707</v>
      </c>
      <c r="K4131" t="s">
        <v>491</v>
      </c>
    </row>
    <row r="4132" spans="2:11" x14ac:dyDescent="0.25">
      <c r="B4132">
        <v>2026</v>
      </c>
      <c r="C4132" t="s">
        <v>489</v>
      </c>
      <c r="D4132">
        <v>2</v>
      </c>
      <c r="E4132" t="s">
        <v>70</v>
      </c>
      <c r="F4132">
        <v>9</v>
      </c>
      <c r="G4132" s="85">
        <v>0</v>
      </c>
      <c r="H4132" s="85">
        <v>24503.913814264284</v>
      </c>
      <c r="I4132" s="85">
        <v>5272.1260057275331</v>
      </c>
      <c r="J4132" s="85">
        <v>0</v>
      </c>
      <c r="K4132" t="s">
        <v>491</v>
      </c>
    </row>
    <row r="4133" spans="2:11" x14ac:dyDescent="0.25">
      <c r="B4133">
        <v>2026</v>
      </c>
      <c r="C4133" t="s">
        <v>490</v>
      </c>
      <c r="D4133">
        <v>1</v>
      </c>
      <c r="E4133" t="s">
        <v>70</v>
      </c>
      <c r="F4133">
        <v>9</v>
      </c>
      <c r="G4133" s="85">
        <v>0.80707049023580901</v>
      </c>
      <c r="H4133" s="85">
        <v>24503.913814264284</v>
      </c>
      <c r="I4133" s="85">
        <v>5272.1260057275331</v>
      </c>
      <c r="J4133" s="85">
        <v>19776.385734774289</v>
      </c>
      <c r="K4133" t="s">
        <v>491</v>
      </c>
    </row>
    <row r="4134" spans="2:11" x14ac:dyDescent="0.25">
      <c r="B4134">
        <v>2026</v>
      </c>
      <c r="C4134" t="s">
        <v>490</v>
      </c>
      <c r="D4134">
        <v>2</v>
      </c>
      <c r="E4134" t="s">
        <v>70</v>
      </c>
      <c r="F4134">
        <v>9</v>
      </c>
      <c r="G4134" s="85">
        <v>0</v>
      </c>
      <c r="H4134" s="85">
        <v>24503.913814264284</v>
      </c>
      <c r="I4134" s="85">
        <v>5272.1260057275331</v>
      </c>
      <c r="J4134" s="85">
        <v>0</v>
      </c>
      <c r="K4134" t="s">
        <v>491</v>
      </c>
    </row>
    <row r="4135" spans="2:11" x14ac:dyDescent="0.25">
      <c r="B4135">
        <v>2026</v>
      </c>
      <c r="C4135" t="s">
        <v>479</v>
      </c>
      <c r="D4135">
        <v>1</v>
      </c>
      <c r="E4135" t="s">
        <v>70</v>
      </c>
      <c r="F4135">
        <v>26</v>
      </c>
      <c r="G4135" s="85">
        <v>1.5726831396072354</v>
      </c>
      <c r="H4135" s="85">
        <v>24503.913814264284</v>
      </c>
      <c r="I4135" s="85">
        <v>5272.1260057275331</v>
      </c>
      <c r="J4135" s="85">
        <v>38536.892110082263</v>
      </c>
      <c r="K4135" t="s">
        <v>491</v>
      </c>
    </row>
    <row r="4136" spans="2:11" x14ac:dyDescent="0.25">
      <c r="B4136">
        <v>2026</v>
      </c>
      <c r="C4136" t="s">
        <v>479</v>
      </c>
      <c r="D4136">
        <v>2</v>
      </c>
      <c r="E4136" t="s">
        <v>70</v>
      </c>
      <c r="F4136">
        <v>26</v>
      </c>
      <c r="G4136" s="85">
        <v>0</v>
      </c>
      <c r="H4136" s="85">
        <v>24503.913814264284</v>
      </c>
      <c r="I4136" s="85">
        <v>5272.1260057275331</v>
      </c>
      <c r="J4136" s="85">
        <v>0</v>
      </c>
      <c r="K4136" t="s">
        <v>491</v>
      </c>
    </row>
    <row r="4137" spans="2:11" x14ac:dyDescent="0.25">
      <c r="B4137">
        <v>2026</v>
      </c>
      <c r="C4137" t="s">
        <v>480</v>
      </c>
      <c r="D4137">
        <v>1</v>
      </c>
      <c r="E4137" t="s">
        <v>70</v>
      </c>
      <c r="F4137">
        <v>26</v>
      </c>
      <c r="G4137" s="85">
        <v>1.6208655809812245</v>
      </c>
      <c r="H4137" s="85">
        <v>24503.913814264284</v>
      </c>
      <c r="I4137" s="85">
        <v>5272.1260057275331</v>
      </c>
      <c r="J4137" s="85">
        <v>39717.55050087133</v>
      </c>
      <c r="K4137" t="s">
        <v>491</v>
      </c>
    </row>
    <row r="4138" spans="2:11" x14ac:dyDescent="0.25">
      <c r="B4138">
        <v>2026</v>
      </c>
      <c r="C4138" t="s">
        <v>480</v>
      </c>
      <c r="D4138">
        <v>2</v>
      </c>
      <c r="E4138" t="s">
        <v>70</v>
      </c>
      <c r="F4138">
        <v>26</v>
      </c>
      <c r="G4138" s="85">
        <v>0</v>
      </c>
      <c r="H4138" s="85">
        <v>24503.913814264284</v>
      </c>
      <c r="I4138" s="85">
        <v>5272.1260057275331</v>
      </c>
      <c r="J4138" s="85">
        <v>0</v>
      </c>
      <c r="K4138" t="s">
        <v>491</v>
      </c>
    </row>
    <row r="4139" spans="2:11" x14ac:dyDescent="0.25">
      <c r="B4139">
        <v>2026</v>
      </c>
      <c r="C4139" t="s">
        <v>481</v>
      </c>
      <c r="D4139">
        <v>1</v>
      </c>
      <c r="E4139" t="s">
        <v>70</v>
      </c>
      <c r="F4139">
        <v>26</v>
      </c>
      <c r="G4139" s="85">
        <v>1.6690480223552144</v>
      </c>
      <c r="H4139" s="85">
        <v>24503.913814264284</v>
      </c>
      <c r="I4139" s="85">
        <v>5272.1260057275331</v>
      </c>
      <c r="J4139" s="85">
        <v>40898.208891660426</v>
      </c>
      <c r="K4139" t="s">
        <v>491</v>
      </c>
    </row>
    <row r="4140" spans="2:11" x14ac:dyDescent="0.25">
      <c r="B4140">
        <v>2026</v>
      </c>
      <c r="C4140" t="s">
        <v>481</v>
      </c>
      <c r="D4140">
        <v>2</v>
      </c>
      <c r="E4140" t="s">
        <v>70</v>
      </c>
      <c r="F4140">
        <v>26</v>
      </c>
      <c r="G4140" s="85">
        <v>0</v>
      </c>
      <c r="H4140" s="85">
        <v>24503.913814264284</v>
      </c>
      <c r="I4140" s="85">
        <v>5272.1260057275331</v>
      </c>
      <c r="J4140" s="85">
        <v>0</v>
      </c>
      <c r="K4140" t="s">
        <v>491</v>
      </c>
    </row>
    <row r="4141" spans="2:11" x14ac:dyDescent="0.25">
      <c r="B4141">
        <v>2026</v>
      </c>
      <c r="C4141" t="s">
        <v>482</v>
      </c>
      <c r="D4141">
        <v>1</v>
      </c>
      <c r="E4141" t="s">
        <v>70</v>
      </c>
      <c r="F4141">
        <v>26</v>
      </c>
      <c r="G4141" s="85">
        <v>1.7172304637292033</v>
      </c>
      <c r="H4141" s="85">
        <v>24503.913814264284</v>
      </c>
      <c r="I4141" s="85">
        <v>5272.1260057275331</v>
      </c>
      <c r="J4141" s="85">
        <v>42078.867282449486</v>
      </c>
      <c r="K4141" t="s">
        <v>491</v>
      </c>
    </row>
    <row r="4142" spans="2:11" x14ac:dyDescent="0.25">
      <c r="B4142">
        <v>2026</v>
      </c>
      <c r="C4142" t="s">
        <v>482</v>
      </c>
      <c r="D4142">
        <v>2</v>
      </c>
      <c r="E4142" t="s">
        <v>70</v>
      </c>
      <c r="F4142">
        <v>26</v>
      </c>
      <c r="G4142" s="85">
        <v>0</v>
      </c>
      <c r="H4142" s="85">
        <v>24503.913814264284</v>
      </c>
      <c r="I4142" s="85">
        <v>5272.1260057275331</v>
      </c>
      <c r="J4142" s="85">
        <v>0</v>
      </c>
      <c r="K4142" t="s">
        <v>491</v>
      </c>
    </row>
    <row r="4143" spans="2:11" x14ac:dyDescent="0.25">
      <c r="B4143">
        <v>2026</v>
      </c>
      <c r="C4143" t="s">
        <v>483</v>
      </c>
      <c r="D4143">
        <v>1</v>
      </c>
      <c r="E4143" t="s">
        <v>70</v>
      </c>
      <c r="F4143">
        <v>26</v>
      </c>
      <c r="G4143" s="85">
        <v>1.7654129051031937</v>
      </c>
      <c r="H4143" s="85">
        <v>24503.913814264284</v>
      </c>
      <c r="I4143" s="85">
        <v>5272.1260057275331</v>
      </c>
      <c r="J4143" s="85">
        <v>43259.52567323859</v>
      </c>
      <c r="K4143" t="s">
        <v>491</v>
      </c>
    </row>
    <row r="4144" spans="2:11" x14ac:dyDescent="0.25">
      <c r="B4144">
        <v>2026</v>
      </c>
      <c r="C4144" t="s">
        <v>483</v>
      </c>
      <c r="D4144">
        <v>2</v>
      </c>
      <c r="E4144" t="s">
        <v>70</v>
      </c>
      <c r="F4144">
        <v>26</v>
      </c>
      <c r="G4144" s="85">
        <v>0</v>
      </c>
      <c r="H4144" s="85">
        <v>24503.913814264284</v>
      </c>
      <c r="I4144" s="85">
        <v>5272.1260057275331</v>
      </c>
      <c r="J4144" s="85">
        <v>0</v>
      </c>
      <c r="K4144" t="s">
        <v>491</v>
      </c>
    </row>
    <row r="4145" spans="2:11" x14ac:dyDescent="0.25">
      <c r="B4145">
        <v>2026</v>
      </c>
      <c r="C4145" t="s">
        <v>484</v>
      </c>
      <c r="D4145">
        <v>1</v>
      </c>
      <c r="E4145" t="s">
        <v>70</v>
      </c>
      <c r="F4145">
        <v>26</v>
      </c>
      <c r="G4145" s="85">
        <v>1.8135953464771826</v>
      </c>
      <c r="H4145" s="85">
        <v>24503.913814264284</v>
      </c>
      <c r="I4145" s="85">
        <v>5272.1260057275331</v>
      </c>
      <c r="J4145" s="85">
        <v>44440.184064027657</v>
      </c>
      <c r="K4145" t="s">
        <v>491</v>
      </c>
    </row>
    <row r="4146" spans="2:11" x14ac:dyDescent="0.25">
      <c r="B4146">
        <v>2026</v>
      </c>
      <c r="C4146" t="s">
        <v>484</v>
      </c>
      <c r="D4146">
        <v>2</v>
      </c>
      <c r="E4146" t="s">
        <v>70</v>
      </c>
      <c r="F4146">
        <v>26</v>
      </c>
      <c r="G4146" s="85">
        <v>0</v>
      </c>
      <c r="H4146" s="85">
        <v>24503.913814264284</v>
      </c>
      <c r="I4146" s="85">
        <v>5272.1260057275331</v>
      </c>
      <c r="J4146" s="85">
        <v>0</v>
      </c>
      <c r="K4146" t="s">
        <v>491</v>
      </c>
    </row>
    <row r="4147" spans="2:11" x14ac:dyDescent="0.25">
      <c r="B4147">
        <v>2026</v>
      </c>
      <c r="C4147" t="s">
        <v>485</v>
      </c>
      <c r="D4147">
        <v>1</v>
      </c>
      <c r="E4147" t="s">
        <v>70</v>
      </c>
      <c r="F4147">
        <v>26</v>
      </c>
      <c r="G4147" s="85">
        <v>1.8617777878511725</v>
      </c>
      <c r="H4147" s="85">
        <v>24503.913814264284</v>
      </c>
      <c r="I4147" s="85">
        <v>5272.1260057275331</v>
      </c>
      <c r="J4147" s="85">
        <v>45620.842454816746</v>
      </c>
      <c r="K4147" t="s">
        <v>491</v>
      </c>
    </row>
    <row r="4148" spans="2:11" x14ac:dyDescent="0.25">
      <c r="B4148">
        <v>2026</v>
      </c>
      <c r="C4148" t="s">
        <v>485</v>
      </c>
      <c r="D4148">
        <v>2</v>
      </c>
      <c r="E4148" t="s">
        <v>70</v>
      </c>
      <c r="F4148">
        <v>26</v>
      </c>
      <c r="G4148" s="85">
        <v>0</v>
      </c>
      <c r="H4148" s="85">
        <v>24503.913814264284</v>
      </c>
      <c r="I4148" s="85">
        <v>5272.1260057275331</v>
      </c>
      <c r="J4148" s="85">
        <v>0</v>
      </c>
      <c r="K4148" t="s">
        <v>491</v>
      </c>
    </row>
    <row r="4149" spans="2:11" x14ac:dyDescent="0.25">
      <c r="B4149">
        <v>2026</v>
      </c>
      <c r="C4149" t="s">
        <v>486</v>
      </c>
      <c r="D4149">
        <v>1</v>
      </c>
      <c r="E4149" t="s">
        <v>70</v>
      </c>
      <c r="F4149">
        <v>26</v>
      </c>
      <c r="G4149" s="85">
        <v>1.9099602292251618</v>
      </c>
      <c r="H4149" s="85">
        <v>24503.913814264284</v>
      </c>
      <c r="I4149" s="85">
        <v>5272.1260057275331</v>
      </c>
      <c r="J4149" s="85">
        <v>46801.50084560582</v>
      </c>
      <c r="K4149" t="s">
        <v>491</v>
      </c>
    </row>
    <row r="4150" spans="2:11" x14ac:dyDescent="0.25">
      <c r="B4150">
        <v>2026</v>
      </c>
      <c r="C4150" t="s">
        <v>486</v>
      </c>
      <c r="D4150">
        <v>2</v>
      </c>
      <c r="E4150" t="s">
        <v>70</v>
      </c>
      <c r="F4150">
        <v>26</v>
      </c>
      <c r="G4150" s="85">
        <v>0</v>
      </c>
      <c r="H4150" s="85">
        <v>24503.913814264284</v>
      </c>
      <c r="I4150" s="85">
        <v>5272.1260057275331</v>
      </c>
      <c r="J4150" s="85">
        <v>0</v>
      </c>
      <c r="K4150" t="s">
        <v>491</v>
      </c>
    </row>
    <row r="4151" spans="2:11" x14ac:dyDescent="0.25">
      <c r="B4151">
        <v>2026</v>
      </c>
      <c r="C4151" t="s">
        <v>487</v>
      </c>
      <c r="D4151">
        <v>1</v>
      </c>
      <c r="E4151" t="s">
        <v>70</v>
      </c>
      <c r="F4151">
        <v>26</v>
      </c>
      <c r="G4151" s="85">
        <v>1.9581426705991523</v>
      </c>
      <c r="H4151" s="85">
        <v>24503.913814264284</v>
      </c>
      <c r="I4151" s="85">
        <v>5272.1260057275331</v>
      </c>
      <c r="J4151" s="85">
        <v>47982.159236394924</v>
      </c>
      <c r="K4151" t="s">
        <v>491</v>
      </c>
    </row>
    <row r="4152" spans="2:11" x14ac:dyDescent="0.25">
      <c r="B4152">
        <v>2026</v>
      </c>
      <c r="C4152" t="s">
        <v>487</v>
      </c>
      <c r="D4152">
        <v>2</v>
      </c>
      <c r="E4152" t="s">
        <v>70</v>
      </c>
      <c r="F4152">
        <v>26</v>
      </c>
      <c r="G4152" s="85">
        <v>0</v>
      </c>
      <c r="H4152" s="85">
        <v>24503.913814264284</v>
      </c>
      <c r="I4152" s="85">
        <v>5272.1260057275331</v>
      </c>
      <c r="J4152" s="85">
        <v>0</v>
      </c>
      <c r="K4152" t="s">
        <v>491</v>
      </c>
    </row>
    <row r="4153" spans="2:11" x14ac:dyDescent="0.25">
      <c r="B4153">
        <v>2026</v>
      </c>
      <c r="C4153" t="s">
        <v>488</v>
      </c>
      <c r="D4153">
        <v>1</v>
      </c>
      <c r="E4153" t="s">
        <v>70</v>
      </c>
      <c r="F4153">
        <v>26</v>
      </c>
      <c r="G4153" s="85">
        <v>2.0063251119731413</v>
      </c>
      <c r="H4153" s="85">
        <v>24503.913814264284</v>
      </c>
      <c r="I4153" s="85">
        <v>5272.1260057275331</v>
      </c>
      <c r="J4153" s="85">
        <v>49162.817627183998</v>
      </c>
      <c r="K4153" t="s">
        <v>491</v>
      </c>
    </row>
    <row r="4154" spans="2:11" x14ac:dyDescent="0.25">
      <c r="B4154">
        <v>2026</v>
      </c>
      <c r="C4154" t="s">
        <v>488</v>
      </c>
      <c r="D4154">
        <v>2</v>
      </c>
      <c r="E4154" t="s">
        <v>70</v>
      </c>
      <c r="F4154">
        <v>26</v>
      </c>
      <c r="G4154" s="85">
        <v>0</v>
      </c>
      <c r="H4154" s="85">
        <v>24503.913814264284</v>
      </c>
      <c r="I4154" s="85">
        <v>5272.1260057275331</v>
      </c>
      <c r="J4154" s="85">
        <v>0</v>
      </c>
      <c r="K4154" t="s">
        <v>491</v>
      </c>
    </row>
    <row r="4155" spans="2:11" x14ac:dyDescent="0.25">
      <c r="B4155">
        <v>2026</v>
      </c>
      <c r="C4155" t="s">
        <v>489</v>
      </c>
      <c r="D4155">
        <v>1</v>
      </c>
      <c r="E4155" t="s">
        <v>70</v>
      </c>
      <c r="F4155">
        <v>26</v>
      </c>
      <c r="G4155" s="85">
        <v>2.0545075533471309</v>
      </c>
      <c r="H4155" s="85">
        <v>24503.913814264284</v>
      </c>
      <c r="I4155" s="85">
        <v>5272.1260057275331</v>
      </c>
      <c r="J4155" s="85">
        <v>50343.476017973073</v>
      </c>
      <c r="K4155" t="s">
        <v>491</v>
      </c>
    </row>
    <row r="4156" spans="2:11" x14ac:dyDescent="0.25">
      <c r="B4156">
        <v>2026</v>
      </c>
      <c r="C4156" t="s">
        <v>489</v>
      </c>
      <c r="D4156">
        <v>2</v>
      </c>
      <c r="E4156" t="s">
        <v>70</v>
      </c>
      <c r="F4156">
        <v>26</v>
      </c>
      <c r="G4156" s="85">
        <v>0</v>
      </c>
      <c r="H4156" s="85">
        <v>24503.913814264284</v>
      </c>
      <c r="I4156" s="85">
        <v>5272.1260057275331</v>
      </c>
      <c r="J4156" s="85">
        <v>0</v>
      </c>
      <c r="K4156" t="s">
        <v>491</v>
      </c>
    </row>
    <row r="4157" spans="2:11" x14ac:dyDescent="0.25">
      <c r="B4157">
        <v>2026</v>
      </c>
      <c r="C4157" t="s">
        <v>490</v>
      </c>
      <c r="D4157">
        <v>1</v>
      </c>
      <c r="E4157" t="s">
        <v>70</v>
      </c>
      <c r="F4157">
        <v>26</v>
      </c>
      <c r="G4157" s="85">
        <v>2.1026899947211204</v>
      </c>
      <c r="H4157" s="85">
        <v>24503.913814264284</v>
      </c>
      <c r="I4157" s="85">
        <v>5272.1260057275331</v>
      </c>
      <c r="J4157" s="85">
        <v>51524.134408762155</v>
      </c>
      <c r="K4157" t="s">
        <v>491</v>
      </c>
    </row>
    <row r="4158" spans="2:11" x14ac:dyDescent="0.25">
      <c r="B4158">
        <v>2026</v>
      </c>
      <c r="C4158" t="s">
        <v>490</v>
      </c>
      <c r="D4158">
        <v>2</v>
      </c>
      <c r="E4158" t="s">
        <v>70</v>
      </c>
      <c r="F4158">
        <v>26</v>
      </c>
      <c r="G4158" s="85">
        <v>0</v>
      </c>
      <c r="H4158" s="85">
        <v>24503.913814264284</v>
      </c>
      <c r="I4158" s="85">
        <v>5272.1260057275331</v>
      </c>
      <c r="J4158" s="85">
        <v>0</v>
      </c>
      <c r="K4158" t="s">
        <v>491</v>
      </c>
    </row>
    <row r="4159" spans="2:11" x14ac:dyDescent="0.25">
      <c r="B4159">
        <v>2026</v>
      </c>
      <c r="C4159" t="s">
        <v>479</v>
      </c>
      <c r="D4159">
        <v>1</v>
      </c>
      <c r="E4159" t="s">
        <v>148</v>
      </c>
      <c r="F4159">
        <v>32</v>
      </c>
      <c r="G4159" s="85">
        <v>3.3194924789590372</v>
      </c>
      <c r="H4159" s="85">
        <v>9379.6906330564307</v>
      </c>
      <c r="I4159" s="85">
        <v>2699.8138069321112</v>
      </c>
      <c r="J4159" s="85">
        <v>31135.812511393353</v>
      </c>
      <c r="K4159" t="s">
        <v>492</v>
      </c>
    </row>
    <row r="4160" spans="2:11" x14ac:dyDescent="0.25">
      <c r="B4160">
        <v>2026</v>
      </c>
      <c r="C4160" t="s">
        <v>479</v>
      </c>
      <c r="D4160">
        <v>2</v>
      </c>
      <c r="E4160" t="s">
        <v>148</v>
      </c>
      <c r="F4160">
        <v>32</v>
      </c>
      <c r="G4160" s="85">
        <v>0</v>
      </c>
      <c r="H4160" s="85">
        <v>9379.6906330564307</v>
      </c>
      <c r="I4160" s="85">
        <v>2699.8138069321112</v>
      </c>
      <c r="J4160" s="85">
        <v>0</v>
      </c>
      <c r="K4160" t="s">
        <v>492</v>
      </c>
    </row>
    <row r="4161" spans="2:11" x14ac:dyDescent="0.25">
      <c r="B4161">
        <v>2026</v>
      </c>
      <c r="C4161" t="s">
        <v>480</v>
      </c>
      <c r="D4161">
        <v>1</v>
      </c>
      <c r="E4161" t="s">
        <v>148</v>
      </c>
      <c r="F4161">
        <v>32</v>
      </c>
      <c r="G4161" s="85">
        <v>3.3484745265851168</v>
      </c>
      <c r="H4161" s="85">
        <v>9379.6906330564307</v>
      </c>
      <c r="I4161" s="85">
        <v>2699.8138069321112</v>
      </c>
      <c r="J4161" s="85">
        <v>31407.655152038486</v>
      </c>
      <c r="K4161" t="s">
        <v>492</v>
      </c>
    </row>
    <row r="4162" spans="2:11" x14ac:dyDescent="0.25">
      <c r="B4162">
        <v>2026</v>
      </c>
      <c r="C4162" t="s">
        <v>480</v>
      </c>
      <c r="D4162">
        <v>2</v>
      </c>
      <c r="E4162" t="s">
        <v>148</v>
      </c>
      <c r="F4162">
        <v>32</v>
      </c>
      <c r="G4162" s="85">
        <v>0</v>
      </c>
      <c r="H4162" s="85">
        <v>9379.6906330564307</v>
      </c>
      <c r="I4162" s="85">
        <v>2699.8138069321112</v>
      </c>
      <c r="J4162" s="85">
        <v>0</v>
      </c>
      <c r="K4162" t="s">
        <v>492</v>
      </c>
    </row>
    <row r="4163" spans="2:11" x14ac:dyDescent="0.25">
      <c r="B4163">
        <v>2026</v>
      </c>
      <c r="C4163" t="s">
        <v>481</v>
      </c>
      <c r="D4163">
        <v>1</v>
      </c>
      <c r="E4163" t="s">
        <v>148</v>
      </c>
      <c r="F4163">
        <v>32</v>
      </c>
      <c r="G4163" s="85">
        <v>3.3774565742111968</v>
      </c>
      <c r="H4163" s="85">
        <v>9379.6906330564307</v>
      </c>
      <c r="I4163" s="85">
        <v>2699.8138069321112</v>
      </c>
      <c r="J4163" s="85">
        <v>31679.497792683625</v>
      </c>
      <c r="K4163" t="s">
        <v>492</v>
      </c>
    </row>
    <row r="4164" spans="2:11" x14ac:dyDescent="0.25">
      <c r="B4164">
        <v>2026</v>
      </c>
      <c r="C4164" t="s">
        <v>481</v>
      </c>
      <c r="D4164">
        <v>2</v>
      </c>
      <c r="E4164" t="s">
        <v>148</v>
      </c>
      <c r="F4164">
        <v>32</v>
      </c>
      <c r="G4164" s="85">
        <v>0</v>
      </c>
      <c r="H4164" s="85">
        <v>9379.6906330564307</v>
      </c>
      <c r="I4164" s="85">
        <v>2699.8138069321112</v>
      </c>
      <c r="J4164" s="85">
        <v>0</v>
      </c>
      <c r="K4164" t="s">
        <v>492</v>
      </c>
    </row>
    <row r="4165" spans="2:11" x14ac:dyDescent="0.25">
      <c r="B4165">
        <v>2026</v>
      </c>
      <c r="C4165" t="s">
        <v>482</v>
      </c>
      <c r="D4165">
        <v>1</v>
      </c>
      <c r="E4165" t="s">
        <v>148</v>
      </c>
      <c r="F4165">
        <v>32</v>
      </c>
      <c r="G4165" s="85">
        <v>3.4064386218372764</v>
      </c>
      <c r="H4165" s="85">
        <v>9379.6906330564307</v>
      </c>
      <c r="I4165" s="85">
        <v>2699.8138069321112</v>
      </c>
      <c r="J4165" s="85">
        <v>31951.340433328758</v>
      </c>
      <c r="K4165" t="s">
        <v>492</v>
      </c>
    </row>
    <row r="4166" spans="2:11" x14ac:dyDescent="0.25">
      <c r="B4166">
        <v>2026</v>
      </c>
      <c r="C4166" t="s">
        <v>482</v>
      </c>
      <c r="D4166">
        <v>2</v>
      </c>
      <c r="E4166" t="s">
        <v>148</v>
      </c>
      <c r="F4166">
        <v>32</v>
      </c>
      <c r="G4166" s="85">
        <v>0</v>
      </c>
      <c r="H4166" s="85">
        <v>9379.6906330564307</v>
      </c>
      <c r="I4166" s="85">
        <v>2699.8138069321112</v>
      </c>
      <c r="J4166" s="85">
        <v>0</v>
      </c>
      <c r="K4166" t="s">
        <v>492</v>
      </c>
    </row>
    <row r="4167" spans="2:11" x14ac:dyDescent="0.25">
      <c r="B4167">
        <v>2026</v>
      </c>
      <c r="C4167" t="s">
        <v>483</v>
      </c>
      <c r="D4167">
        <v>1</v>
      </c>
      <c r="E4167" t="s">
        <v>148</v>
      </c>
      <c r="F4167">
        <v>32</v>
      </c>
      <c r="G4167" s="85">
        <v>3.435420669463356</v>
      </c>
      <c r="H4167" s="85">
        <v>9379.6906330564307</v>
      </c>
      <c r="I4167" s="85">
        <v>2699.8138069321112</v>
      </c>
      <c r="J4167" s="85">
        <v>32223.183073973891</v>
      </c>
      <c r="K4167" t="s">
        <v>492</v>
      </c>
    </row>
    <row r="4168" spans="2:11" x14ac:dyDescent="0.25">
      <c r="B4168">
        <v>2026</v>
      </c>
      <c r="C4168" t="s">
        <v>483</v>
      </c>
      <c r="D4168">
        <v>2</v>
      </c>
      <c r="E4168" t="s">
        <v>148</v>
      </c>
      <c r="F4168">
        <v>32</v>
      </c>
      <c r="G4168" s="85">
        <v>0</v>
      </c>
      <c r="H4168" s="85">
        <v>9379.6906330564307</v>
      </c>
      <c r="I4168" s="85">
        <v>2699.8138069321112</v>
      </c>
      <c r="J4168" s="85">
        <v>0</v>
      </c>
      <c r="K4168" t="s">
        <v>492</v>
      </c>
    </row>
    <row r="4169" spans="2:11" x14ac:dyDescent="0.25">
      <c r="B4169">
        <v>2026</v>
      </c>
      <c r="C4169" t="s">
        <v>484</v>
      </c>
      <c r="D4169">
        <v>1</v>
      </c>
      <c r="E4169" t="s">
        <v>148</v>
      </c>
      <c r="F4169">
        <v>32</v>
      </c>
      <c r="G4169" s="85">
        <v>3.4644027170894356</v>
      </c>
      <c r="H4169" s="85">
        <v>9379.6906330564307</v>
      </c>
      <c r="I4169" s="85">
        <v>2699.8138069321112</v>
      </c>
      <c r="J4169" s="85">
        <v>32495.025714619027</v>
      </c>
      <c r="K4169" t="s">
        <v>492</v>
      </c>
    </row>
    <row r="4170" spans="2:11" x14ac:dyDescent="0.25">
      <c r="B4170">
        <v>2026</v>
      </c>
      <c r="C4170" t="s">
        <v>484</v>
      </c>
      <c r="D4170">
        <v>2</v>
      </c>
      <c r="E4170" t="s">
        <v>148</v>
      </c>
      <c r="F4170">
        <v>32</v>
      </c>
      <c r="G4170" s="85">
        <v>0</v>
      </c>
      <c r="H4170" s="85">
        <v>9379.6906330564307</v>
      </c>
      <c r="I4170" s="85">
        <v>2699.8138069321112</v>
      </c>
      <c r="J4170" s="85">
        <v>0</v>
      </c>
      <c r="K4170" t="s">
        <v>492</v>
      </c>
    </row>
    <row r="4171" spans="2:11" x14ac:dyDescent="0.25">
      <c r="B4171">
        <v>2026</v>
      </c>
      <c r="C4171" t="s">
        <v>485</v>
      </c>
      <c r="D4171">
        <v>1</v>
      </c>
      <c r="E4171" t="s">
        <v>148</v>
      </c>
      <c r="F4171">
        <v>32</v>
      </c>
      <c r="G4171" s="85">
        <v>3.4933847647155147</v>
      </c>
      <c r="H4171" s="85">
        <v>9379.6906330564307</v>
      </c>
      <c r="I4171" s="85">
        <v>2699.8138069321112</v>
      </c>
      <c r="J4171" s="85">
        <v>32766.868355264156</v>
      </c>
      <c r="K4171" t="s">
        <v>492</v>
      </c>
    </row>
    <row r="4172" spans="2:11" x14ac:dyDescent="0.25">
      <c r="B4172">
        <v>2026</v>
      </c>
      <c r="C4172" t="s">
        <v>485</v>
      </c>
      <c r="D4172">
        <v>2</v>
      </c>
      <c r="E4172" t="s">
        <v>148</v>
      </c>
      <c r="F4172">
        <v>32</v>
      </c>
      <c r="G4172" s="85">
        <v>0</v>
      </c>
      <c r="H4172" s="85">
        <v>9379.6906330564307</v>
      </c>
      <c r="I4172" s="85">
        <v>2699.8138069321112</v>
      </c>
      <c r="J4172" s="85">
        <v>0</v>
      </c>
      <c r="K4172" t="s">
        <v>492</v>
      </c>
    </row>
    <row r="4173" spans="2:11" x14ac:dyDescent="0.25">
      <c r="B4173">
        <v>2026</v>
      </c>
      <c r="C4173" t="s">
        <v>486</v>
      </c>
      <c r="D4173">
        <v>1</v>
      </c>
      <c r="E4173" t="s">
        <v>148</v>
      </c>
      <c r="F4173">
        <v>32</v>
      </c>
      <c r="G4173" s="85">
        <v>3.5223668123415948</v>
      </c>
      <c r="H4173" s="85">
        <v>9379.6906330564307</v>
      </c>
      <c r="I4173" s="85">
        <v>2699.8138069321112</v>
      </c>
      <c r="J4173" s="85">
        <v>33038.710995909292</v>
      </c>
      <c r="K4173" t="s">
        <v>492</v>
      </c>
    </row>
    <row r="4174" spans="2:11" x14ac:dyDescent="0.25">
      <c r="B4174">
        <v>2026</v>
      </c>
      <c r="C4174" t="s">
        <v>486</v>
      </c>
      <c r="D4174">
        <v>2</v>
      </c>
      <c r="E4174" t="s">
        <v>148</v>
      </c>
      <c r="F4174">
        <v>32</v>
      </c>
      <c r="G4174" s="85">
        <v>0</v>
      </c>
      <c r="H4174" s="85">
        <v>9379.6906330564307</v>
      </c>
      <c r="I4174" s="85">
        <v>2699.8138069321112</v>
      </c>
      <c r="J4174" s="85">
        <v>0</v>
      </c>
      <c r="K4174" t="s">
        <v>492</v>
      </c>
    </row>
    <row r="4175" spans="2:11" x14ac:dyDescent="0.25">
      <c r="B4175">
        <v>2026</v>
      </c>
      <c r="C4175" t="s">
        <v>487</v>
      </c>
      <c r="D4175">
        <v>1</v>
      </c>
      <c r="E4175" t="s">
        <v>148</v>
      </c>
      <c r="F4175">
        <v>32</v>
      </c>
      <c r="G4175" s="85">
        <v>3.5513488599676744</v>
      </c>
      <c r="H4175" s="85">
        <v>9379.6906330564307</v>
      </c>
      <c r="I4175" s="85">
        <v>2699.8138069321112</v>
      </c>
      <c r="J4175" s="85">
        <v>33310.553636554432</v>
      </c>
      <c r="K4175" t="s">
        <v>492</v>
      </c>
    </row>
    <row r="4176" spans="2:11" x14ac:dyDescent="0.25">
      <c r="B4176">
        <v>2026</v>
      </c>
      <c r="C4176" t="s">
        <v>487</v>
      </c>
      <c r="D4176">
        <v>2</v>
      </c>
      <c r="E4176" t="s">
        <v>148</v>
      </c>
      <c r="F4176">
        <v>32</v>
      </c>
      <c r="G4176" s="85">
        <v>0</v>
      </c>
      <c r="H4176" s="85">
        <v>9379.6906330564307</v>
      </c>
      <c r="I4176" s="85">
        <v>2699.8138069321112</v>
      </c>
      <c r="J4176" s="85">
        <v>0</v>
      </c>
      <c r="K4176" t="s">
        <v>492</v>
      </c>
    </row>
    <row r="4177" spans="2:11" x14ac:dyDescent="0.25">
      <c r="B4177">
        <v>2026</v>
      </c>
      <c r="C4177" t="s">
        <v>488</v>
      </c>
      <c r="D4177">
        <v>1</v>
      </c>
      <c r="E4177" t="s">
        <v>148</v>
      </c>
      <c r="F4177">
        <v>32</v>
      </c>
      <c r="G4177" s="85">
        <v>3.5803309075937539</v>
      </c>
      <c r="H4177" s="85">
        <v>9379.6906330564307</v>
      </c>
      <c r="I4177" s="85">
        <v>2699.8138069321112</v>
      </c>
      <c r="J4177" s="85">
        <v>33582.396277199565</v>
      </c>
      <c r="K4177" t="s">
        <v>492</v>
      </c>
    </row>
    <row r="4178" spans="2:11" x14ac:dyDescent="0.25">
      <c r="B4178">
        <v>2026</v>
      </c>
      <c r="C4178" t="s">
        <v>488</v>
      </c>
      <c r="D4178">
        <v>2</v>
      </c>
      <c r="E4178" t="s">
        <v>148</v>
      </c>
      <c r="F4178">
        <v>32</v>
      </c>
      <c r="G4178" s="85">
        <v>0</v>
      </c>
      <c r="H4178" s="85">
        <v>9379.6906330564307</v>
      </c>
      <c r="I4178" s="85">
        <v>2699.8138069321112</v>
      </c>
      <c r="J4178" s="85">
        <v>0</v>
      </c>
      <c r="K4178" t="s">
        <v>492</v>
      </c>
    </row>
    <row r="4179" spans="2:11" x14ac:dyDescent="0.25">
      <c r="B4179">
        <v>2026</v>
      </c>
      <c r="C4179" t="s">
        <v>489</v>
      </c>
      <c r="D4179">
        <v>1</v>
      </c>
      <c r="E4179" t="s">
        <v>148</v>
      </c>
      <c r="F4179">
        <v>32</v>
      </c>
      <c r="G4179" s="85">
        <v>3.6093129552198335</v>
      </c>
      <c r="H4179" s="85">
        <v>9379.6906330564307</v>
      </c>
      <c r="I4179" s="85">
        <v>2699.8138069321112</v>
      </c>
      <c r="J4179" s="85">
        <v>33854.238917844697</v>
      </c>
      <c r="K4179" t="s">
        <v>492</v>
      </c>
    </row>
    <row r="4180" spans="2:11" x14ac:dyDescent="0.25">
      <c r="B4180">
        <v>2026</v>
      </c>
      <c r="C4180" t="s">
        <v>489</v>
      </c>
      <c r="D4180">
        <v>2</v>
      </c>
      <c r="E4180" t="s">
        <v>148</v>
      </c>
      <c r="F4180">
        <v>32</v>
      </c>
      <c r="G4180" s="85">
        <v>0</v>
      </c>
      <c r="H4180" s="85">
        <v>9379.6906330564307</v>
      </c>
      <c r="I4180" s="85">
        <v>2699.8138069321112</v>
      </c>
      <c r="J4180" s="85">
        <v>0</v>
      </c>
      <c r="K4180" t="s">
        <v>492</v>
      </c>
    </row>
    <row r="4181" spans="2:11" x14ac:dyDescent="0.25">
      <c r="B4181">
        <v>2026</v>
      </c>
      <c r="C4181" t="s">
        <v>490</v>
      </c>
      <c r="D4181">
        <v>1</v>
      </c>
      <c r="E4181" t="s">
        <v>148</v>
      </c>
      <c r="F4181">
        <v>32</v>
      </c>
      <c r="G4181" s="85">
        <v>3.6382950028459131</v>
      </c>
      <c r="H4181" s="85">
        <v>9379.6906330564307</v>
      </c>
      <c r="I4181" s="85">
        <v>2699.8138069321112</v>
      </c>
      <c r="J4181" s="85">
        <v>34126.08155848983</v>
      </c>
      <c r="K4181" t="s">
        <v>492</v>
      </c>
    </row>
    <row r="4182" spans="2:11" x14ac:dyDescent="0.25">
      <c r="B4182">
        <v>2026</v>
      </c>
      <c r="C4182" t="s">
        <v>490</v>
      </c>
      <c r="D4182">
        <v>2</v>
      </c>
      <c r="E4182" t="s">
        <v>148</v>
      </c>
      <c r="F4182">
        <v>32</v>
      </c>
      <c r="G4182" s="85">
        <v>0</v>
      </c>
      <c r="H4182" s="85">
        <v>9379.6906330564307</v>
      </c>
      <c r="I4182" s="85">
        <v>2699.8138069321112</v>
      </c>
      <c r="J4182" s="85">
        <v>0</v>
      </c>
      <c r="K4182" t="s">
        <v>492</v>
      </c>
    </row>
    <row r="4183" spans="2:11" x14ac:dyDescent="0.25">
      <c r="B4183">
        <v>2026</v>
      </c>
      <c r="C4183" t="s">
        <v>479</v>
      </c>
      <c r="D4183">
        <v>1</v>
      </c>
      <c r="E4183" t="s">
        <v>70</v>
      </c>
      <c r="F4183">
        <v>25</v>
      </c>
      <c r="G4183" s="85">
        <v>2.2787598094052792</v>
      </c>
      <c r="H4183" s="85">
        <v>24503.913814264284</v>
      </c>
      <c r="I4183" s="85">
        <v>5272.1260057275331</v>
      </c>
      <c r="J4183" s="85">
        <v>55838.533973076272</v>
      </c>
      <c r="K4183" t="s">
        <v>491</v>
      </c>
    </row>
    <row r="4184" spans="2:11" x14ac:dyDescent="0.25">
      <c r="B4184">
        <v>2026</v>
      </c>
      <c r="C4184" t="s">
        <v>479</v>
      </c>
      <c r="D4184">
        <v>2</v>
      </c>
      <c r="E4184" t="s">
        <v>70</v>
      </c>
      <c r="F4184">
        <v>25</v>
      </c>
      <c r="G4184" s="85">
        <v>0</v>
      </c>
      <c r="H4184" s="85">
        <v>24503.913814264284</v>
      </c>
      <c r="I4184" s="85">
        <v>5272.1260057275331</v>
      </c>
      <c r="J4184" s="85">
        <v>0</v>
      </c>
      <c r="K4184" t="s">
        <v>491</v>
      </c>
    </row>
    <row r="4185" spans="2:11" x14ac:dyDescent="0.25">
      <c r="B4185">
        <v>2026</v>
      </c>
      <c r="C4185" t="s">
        <v>480</v>
      </c>
      <c r="D4185">
        <v>1</v>
      </c>
      <c r="E4185" t="s">
        <v>70</v>
      </c>
      <c r="F4185">
        <v>25</v>
      </c>
      <c r="G4185" s="85">
        <v>2.1148851808542442</v>
      </c>
      <c r="H4185" s="85">
        <v>24503.913814264284</v>
      </c>
      <c r="I4185" s="85">
        <v>5272.1260057275331</v>
      </c>
      <c r="J4185" s="85">
        <v>51822.964198717134</v>
      </c>
      <c r="K4185" t="s">
        <v>491</v>
      </c>
    </row>
    <row r="4186" spans="2:11" x14ac:dyDescent="0.25">
      <c r="B4186">
        <v>2026</v>
      </c>
      <c r="C4186" t="s">
        <v>480</v>
      </c>
      <c r="D4186">
        <v>2</v>
      </c>
      <c r="E4186" t="s">
        <v>70</v>
      </c>
      <c r="F4186">
        <v>25</v>
      </c>
      <c r="G4186" s="85">
        <v>0</v>
      </c>
      <c r="H4186" s="85">
        <v>24503.913814264284</v>
      </c>
      <c r="I4186" s="85">
        <v>5272.1260057275331</v>
      </c>
      <c r="J4186" s="85">
        <v>0</v>
      </c>
      <c r="K4186" t="s">
        <v>491</v>
      </c>
    </row>
    <row r="4187" spans="2:11" x14ac:dyDescent="0.25">
      <c r="B4187">
        <v>2026</v>
      </c>
      <c r="C4187" t="s">
        <v>481</v>
      </c>
      <c r="D4187">
        <v>1</v>
      </c>
      <c r="E4187" t="s">
        <v>70</v>
      </c>
      <c r="F4187">
        <v>25</v>
      </c>
      <c r="G4187" s="85">
        <v>1.9510105523032253</v>
      </c>
      <c r="H4187" s="85">
        <v>24503.913814264284</v>
      </c>
      <c r="I4187" s="85">
        <v>5272.1260057275331</v>
      </c>
      <c r="J4187" s="85">
        <v>47807.39442435839</v>
      </c>
      <c r="K4187" t="s">
        <v>491</v>
      </c>
    </row>
    <row r="4188" spans="2:11" x14ac:dyDescent="0.25">
      <c r="B4188">
        <v>2026</v>
      </c>
      <c r="C4188" t="s">
        <v>481</v>
      </c>
      <c r="D4188">
        <v>2</v>
      </c>
      <c r="E4188" t="s">
        <v>70</v>
      </c>
      <c r="F4188">
        <v>25</v>
      </c>
      <c r="G4188" s="85">
        <v>0</v>
      </c>
      <c r="H4188" s="85">
        <v>24503.913814264284</v>
      </c>
      <c r="I4188" s="85">
        <v>5272.1260057275331</v>
      </c>
      <c r="J4188" s="85">
        <v>0</v>
      </c>
      <c r="K4188" t="s">
        <v>491</v>
      </c>
    </row>
    <row r="4189" spans="2:11" x14ac:dyDescent="0.25">
      <c r="B4189">
        <v>2026</v>
      </c>
      <c r="C4189" t="s">
        <v>482</v>
      </c>
      <c r="D4189">
        <v>1</v>
      </c>
      <c r="E4189" t="s">
        <v>70</v>
      </c>
      <c r="F4189">
        <v>25</v>
      </c>
      <c r="G4189" s="85">
        <v>1.78713592375219</v>
      </c>
      <c r="H4189" s="85">
        <v>24503.913814264284</v>
      </c>
      <c r="I4189" s="85">
        <v>5272.1260057275331</v>
      </c>
      <c r="J4189" s="85">
        <v>43791.824649999253</v>
      </c>
      <c r="K4189" t="s">
        <v>491</v>
      </c>
    </row>
    <row r="4190" spans="2:11" x14ac:dyDescent="0.25">
      <c r="B4190">
        <v>2026</v>
      </c>
      <c r="C4190" t="s">
        <v>482</v>
      </c>
      <c r="D4190">
        <v>2</v>
      </c>
      <c r="E4190" t="s">
        <v>70</v>
      </c>
      <c r="F4190">
        <v>25</v>
      </c>
      <c r="G4190" s="85">
        <v>0</v>
      </c>
      <c r="H4190" s="85">
        <v>24503.913814264284</v>
      </c>
      <c r="I4190" s="85">
        <v>5272.1260057275331</v>
      </c>
      <c r="J4190" s="85">
        <v>0</v>
      </c>
      <c r="K4190" t="s">
        <v>491</v>
      </c>
    </row>
    <row r="4191" spans="2:11" x14ac:dyDescent="0.25">
      <c r="B4191">
        <v>2026</v>
      </c>
      <c r="C4191" t="s">
        <v>483</v>
      </c>
      <c r="D4191">
        <v>1</v>
      </c>
      <c r="E4191" t="s">
        <v>70</v>
      </c>
      <c r="F4191">
        <v>25</v>
      </c>
      <c r="G4191" s="85">
        <v>1.6232612952011711</v>
      </c>
      <c r="H4191" s="85">
        <v>24503.913814264284</v>
      </c>
      <c r="I4191" s="85">
        <v>5272.1260057275331</v>
      </c>
      <c r="J4191" s="85">
        <v>39776.254875640509</v>
      </c>
      <c r="K4191" t="s">
        <v>491</v>
      </c>
    </row>
    <row r="4192" spans="2:11" x14ac:dyDescent="0.25">
      <c r="B4192">
        <v>2026</v>
      </c>
      <c r="C4192" t="s">
        <v>483</v>
      </c>
      <c r="D4192">
        <v>2</v>
      </c>
      <c r="E4192" t="s">
        <v>70</v>
      </c>
      <c r="F4192">
        <v>25</v>
      </c>
      <c r="G4192" s="85">
        <v>0</v>
      </c>
      <c r="H4192" s="85">
        <v>24503.913814264284</v>
      </c>
      <c r="I4192" s="85">
        <v>5272.1260057275331</v>
      </c>
      <c r="J4192" s="85">
        <v>0</v>
      </c>
      <c r="K4192" t="s">
        <v>491</v>
      </c>
    </row>
    <row r="4193" spans="2:11" x14ac:dyDescent="0.25">
      <c r="B4193">
        <v>2026</v>
      </c>
      <c r="C4193" t="s">
        <v>484</v>
      </c>
      <c r="D4193">
        <v>1</v>
      </c>
      <c r="E4193" t="s">
        <v>70</v>
      </c>
      <c r="F4193">
        <v>25</v>
      </c>
      <c r="G4193" s="85">
        <v>1.4593866666501358</v>
      </c>
      <c r="H4193" s="85">
        <v>24503.913814264284</v>
      </c>
      <c r="I4193" s="85">
        <v>5272.1260057275331</v>
      </c>
      <c r="J4193" s="85">
        <v>35760.685101281371</v>
      </c>
      <c r="K4193" t="s">
        <v>491</v>
      </c>
    </row>
    <row r="4194" spans="2:11" x14ac:dyDescent="0.25">
      <c r="B4194">
        <v>2026</v>
      </c>
      <c r="C4194" t="s">
        <v>484</v>
      </c>
      <c r="D4194">
        <v>2</v>
      </c>
      <c r="E4194" t="s">
        <v>70</v>
      </c>
      <c r="F4194">
        <v>25</v>
      </c>
      <c r="G4194" s="85">
        <v>0</v>
      </c>
      <c r="H4194" s="85">
        <v>24503.913814264284</v>
      </c>
      <c r="I4194" s="85">
        <v>5272.1260057275331</v>
      </c>
      <c r="J4194" s="85">
        <v>0</v>
      </c>
      <c r="K4194" t="s">
        <v>491</v>
      </c>
    </row>
    <row r="4195" spans="2:11" x14ac:dyDescent="0.25">
      <c r="B4195">
        <v>2026</v>
      </c>
      <c r="C4195" t="s">
        <v>485</v>
      </c>
      <c r="D4195">
        <v>1</v>
      </c>
      <c r="E4195" t="s">
        <v>70</v>
      </c>
      <c r="F4195">
        <v>25</v>
      </c>
      <c r="G4195" s="85">
        <v>1.2955120380991172</v>
      </c>
      <c r="H4195" s="85">
        <v>24503.913814264284</v>
      </c>
      <c r="I4195" s="85">
        <v>5272.1260057275331</v>
      </c>
      <c r="J4195" s="85">
        <v>31745.115326922634</v>
      </c>
      <c r="K4195" t="s">
        <v>491</v>
      </c>
    </row>
    <row r="4196" spans="2:11" x14ac:dyDescent="0.25">
      <c r="B4196">
        <v>2026</v>
      </c>
      <c r="C4196" t="s">
        <v>485</v>
      </c>
      <c r="D4196">
        <v>2</v>
      </c>
      <c r="E4196" t="s">
        <v>70</v>
      </c>
      <c r="F4196">
        <v>25</v>
      </c>
      <c r="G4196" s="85">
        <v>0</v>
      </c>
      <c r="H4196" s="85">
        <v>24503.913814264284</v>
      </c>
      <c r="I4196" s="85">
        <v>5272.1260057275331</v>
      </c>
      <c r="J4196" s="85">
        <v>0</v>
      </c>
      <c r="K4196" t="s">
        <v>491</v>
      </c>
    </row>
    <row r="4197" spans="2:11" x14ac:dyDescent="0.25">
      <c r="B4197">
        <v>2026</v>
      </c>
      <c r="C4197" t="s">
        <v>486</v>
      </c>
      <c r="D4197">
        <v>1</v>
      </c>
      <c r="E4197" t="s">
        <v>70</v>
      </c>
      <c r="F4197">
        <v>25</v>
      </c>
      <c r="G4197" s="85">
        <v>1.1316374095480819</v>
      </c>
      <c r="H4197" s="85">
        <v>24503.913814264284</v>
      </c>
      <c r="I4197" s="85">
        <v>5272.1260057275331</v>
      </c>
      <c r="J4197" s="85">
        <v>27729.545552563493</v>
      </c>
      <c r="K4197" t="s">
        <v>491</v>
      </c>
    </row>
    <row r="4198" spans="2:11" x14ac:dyDescent="0.25">
      <c r="B4198">
        <v>2026</v>
      </c>
      <c r="C4198" t="s">
        <v>486</v>
      </c>
      <c r="D4198">
        <v>2</v>
      </c>
      <c r="E4198" t="s">
        <v>70</v>
      </c>
      <c r="F4198">
        <v>25</v>
      </c>
      <c r="G4198" s="85">
        <v>0</v>
      </c>
      <c r="H4198" s="85">
        <v>24503.913814264284</v>
      </c>
      <c r="I4198" s="85">
        <v>5272.1260057275331</v>
      </c>
      <c r="J4198" s="85">
        <v>0</v>
      </c>
      <c r="K4198" t="s">
        <v>491</v>
      </c>
    </row>
    <row r="4199" spans="2:11" x14ac:dyDescent="0.25">
      <c r="B4199">
        <v>2026</v>
      </c>
      <c r="C4199" t="s">
        <v>487</v>
      </c>
      <c r="D4199">
        <v>1</v>
      </c>
      <c r="E4199" t="s">
        <v>70</v>
      </c>
      <c r="F4199">
        <v>25</v>
      </c>
      <c r="G4199" s="85">
        <v>0.96776278099706303</v>
      </c>
      <c r="H4199" s="85">
        <v>24503.913814264284</v>
      </c>
      <c r="I4199" s="85">
        <v>5272.1260057275331</v>
      </c>
      <c r="J4199" s="85">
        <v>23713.975778204753</v>
      </c>
      <c r="K4199" t="s">
        <v>491</v>
      </c>
    </row>
    <row r="4200" spans="2:11" x14ac:dyDescent="0.25">
      <c r="B4200">
        <v>2026</v>
      </c>
      <c r="C4200" t="s">
        <v>487</v>
      </c>
      <c r="D4200">
        <v>2</v>
      </c>
      <c r="E4200" t="s">
        <v>70</v>
      </c>
      <c r="F4200">
        <v>25</v>
      </c>
      <c r="G4200" s="85">
        <v>0</v>
      </c>
      <c r="H4200" s="85">
        <v>24503.913814264284</v>
      </c>
      <c r="I4200" s="85">
        <v>5272.1260057275331</v>
      </c>
      <c r="J4200" s="85">
        <v>0</v>
      </c>
      <c r="K4200" t="s">
        <v>491</v>
      </c>
    </row>
    <row r="4201" spans="2:11" x14ac:dyDescent="0.25">
      <c r="B4201">
        <v>2026</v>
      </c>
      <c r="C4201" t="s">
        <v>488</v>
      </c>
      <c r="D4201">
        <v>1</v>
      </c>
      <c r="E4201" t="s">
        <v>70</v>
      </c>
      <c r="F4201">
        <v>25</v>
      </c>
      <c r="G4201" s="85">
        <v>0.80388815244602763</v>
      </c>
      <c r="H4201" s="85">
        <v>24503.913814264284</v>
      </c>
      <c r="I4201" s="85">
        <v>5272.1260057275331</v>
      </c>
      <c r="J4201" s="85">
        <v>19698.406003845608</v>
      </c>
      <c r="K4201" t="s">
        <v>491</v>
      </c>
    </row>
    <row r="4202" spans="2:11" x14ac:dyDescent="0.25">
      <c r="B4202">
        <v>2026</v>
      </c>
      <c r="C4202" t="s">
        <v>488</v>
      </c>
      <c r="D4202">
        <v>2</v>
      </c>
      <c r="E4202" t="s">
        <v>70</v>
      </c>
      <c r="F4202">
        <v>25</v>
      </c>
      <c r="G4202" s="85">
        <v>0</v>
      </c>
      <c r="H4202" s="85">
        <v>24503.913814264284</v>
      </c>
      <c r="I4202" s="85">
        <v>5272.1260057275331</v>
      </c>
      <c r="J4202" s="85">
        <v>0</v>
      </c>
      <c r="K4202" t="s">
        <v>491</v>
      </c>
    </row>
    <row r="4203" spans="2:11" x14ac:dyDescent="0.25">
      <c r="B4203">
        <v>2026</v>
      </c>
      <c r="C4203" t="s">
        <v>489</v>
      </c>
      <c r="D4203">
        <v>1</v>
      </c>
      <c r="E4203" t="s">
        <v>70</v>
      </c>
      <c r="F4203">
        <v>25</v>
      </c>
      <c r="G4203" s="85">
        <v>0.6400135238950091</v>
      </c>
      <c r="H4203" s="85">
        <v>24503.913814264284</v>
      </c>
      <c r="I4203" s="85">
        <v>5272.1260057275331</v>
      </c>
      <c r="J4203" s="85">
        <v>15682.836229486878</v>
      </c>
      <c r="K4203" t="s">
        <v>491</v>
      </c>
    </row>
    <row r="4204" spans="2:11" x14ac:dyDescent="0.25">
      <c r="B4204">
        <v>2026</v>
      </c>
      <c r="C4204" t="s">
        <v>489</v>
      </c>
      <c r="D4204">
        <v>2</v>
      </c>
      <c r="E4204" t="s">
        <v>70</v>
      </c>
      <c r="F4204">
        <v>25</v>
      </c>
      <c r="G4204" s="85">
        <v>0</v>
      </c>
      <c r="H4204" s="85">
        <v>24503.913814264284</v>
      </c>
      <c r="I4204" s="85">
        <v>5272.1260057275331</v>
      </c>
      <c r="J4204" s="85">
        <v>0</v>
      </c>
      <c r="K4204" t="s">
        <v>491</v>
      </c>
    </row>
    <row r="4205" spans="2:11" x14ac:dyDescent="0.25">
      <c r="B4205">
        <v>2026</v>
      </c>
      <c r="C4205" t="s">
        <v>490</v>
      </c>
      <c r="D4205">
        <v>1</v>
      </c>
      <c r="E4205" t="s">
        <v>70</v>
      </c>
      <c r="F4205">
        <v>25</v>
      </c>
      <c r="G4205" s="85">
        <v>0.47613889534397386</v>
      </c>
      <c r="H4205" s="85">
        <v>24503.913814264284</v>
      </c>
      <c r="I4205" s="85">
        <v>5272.1260057275331</v>
      </c>
      <c r="J4205" s="85">
        <v>11667.266455127738</v>
      </c>
      <c r="K4205" t="s">
        <v>491</v>
      </c>
    </row>
    <row r="4206" spans="2:11" x14ac:dyDescent="0.25">
      <c r="B4206">
        <v>2026</v>
      </c>
      <c r="C4206" t="s">
        <v>490</v>
      </c>
      <c r="D4206">
        <v>2</v>
      </c>
      <c r="E4206" t="s">
        <v>70</v>
      </c>
      <c r="F4206">
        <v>25</v>
      </c>
      <c r="G4206" s="85">
        <v>0</v>
      </c>
      <c r="H4206" s="85">
        <v>24503.913814264284</v>
      </c>
      <c r="I4206" s="85">
        <v>5272.1260057275331</v>
      </c>
      <c r="J4206" s="85">
        <v>0</v>
      </c>
      <c r="K4206" t="s">
        <v>491</v>
      </c>
    </row>
    <row r="4207" spans="2:11" x14ac:dyDescent="0.25">
      <c r="B4207">
        <v>2026</v>
      </c>
      <c r="C4207" t="s">
        <v>479</v>
      </c>
      <c r="D4207">
        <v>1</v>
      </c>
      <c r="E4207" t="s">
        <v>148</v>
      </c>
      <c r="F4207">
        <v>17</v>
      </c>
      <c r="G4207" s="85">
        <v>1.0194507451664399</v>
      </c>
      <c r="H4207" s="85">
        <v>9379.6906330564307</v>
      </c>
      <c r="I4207" s="85">
        <v>2699.8138069321112</v>
      </c>
      <c r="J4207" s="85">
        <v>9562.1326053000539</v>
      </c>
      <c r="K4207" t="s">
        <v>491</v>
      </c>
    </row>
    <row r="4208" spans="2:11" x14ac:dyDescent="0.25">
      <c r="B4208">
        <v>2026</v>
      </c>
      <c r="C4208" t="s">
        <v>479</v>
      </c>
      <c r="D4208">
        <v>2</v>
      </c>
      <c r="E4208" t="s">
        <v>148</v>
      </c>
      <c r="F4208">
        <v>17</v>
      </c>
      <c r="G4208" s="85">
        <v>1.2743134314580498</v>
      </c>
      <c r="H4208" s="85">
        <v>9379.6906330564307</v>
      </c>
      <c r="I4208" s="85">
        <v>2699.8138069321112</v>
      </c>
      <c r="J4208" s="85">
        <v>11952.665756625067</v>
      </c>
      <c r="K4208" t="s">
        <v>491</v>
      </c>
    </row>
    <row r="4209" spans="2:11" x14ac:dyDescent="0.25">
      <c r="B4209">
        <v>2026</v>
      </c>
      <c r="C4209" t="s">
        <v>480</v>
      </c>
      <c r="D4209">
        <v>1</v>
      </c>
      <c r="E4209" t="s">
        <v>148</v>
      </c>
      <c r="F4209">
        <v>17</v>
      </c>
      <c r="G4209" s="85">
        <v>1.0347623217882322</v>
      </c>
      <c r="H4209" s="85">
        <v>9379.6906330564307</v>
      </c>
      <c r="I4209" s="85">
        <v>2699.8138069321112</v>
      </c>
      <c r="J4209" s="85">
        <v>9705.7504571168065</v>
      </c>
      <c r="K4209" t="s">
        <v>491</v>
      </c>
    </row>
    <row r="4210" spans="2:11" x14ac:dyDescent="0.25">
      <c r="B4210">
        <v>2026</v>
      </c>
      <c r="C4210" t="s">
        <v>480</v>
      </c>
      <c r="D4210">
        <v>2</v>
      </c>
      <c r="E4210" t="s">
        <v>148</v>
      </c>
      <c r="F4210">
        <v>17</v>
      </c>
      <c r="G4210" s="85">
        <v>1.2934529022352903</v>
      </c>
      <c r="H4210" s="85">
        <v>9379.6906330564307</v>
      </c>
      <c r="I4210" s="85">
        <v>2699.8138069321112</v>
      </c>
      <c r="J4210" s="85">
        <v>12132.188071396007</v>
      </c>
      <c r="K4210" t="s">
        <v>491</v>
      </c>
    </row>
    <row r="4211" spans="2:11" x14ac:dyDescent="0.25">
      <c r="B4211">
        <v>2026</v>
      </c>
      <c r="C4211" t="s">
        <v>481</v>
      </c>
      <c r="D4211">
        <v>1</v>
      </c>
      <c r="E4211" t="s">
        <v>148</v>
      </c>
      <c r="F4211">
        <v>17</v>
      </c>
      <c r="G4211" s="85">
        <v>1.0500738984100282</v>
      </c>
      <c r="H4211" s="85">
        <v>9379.6906330564307</v>
      </c>
      <c r="I4211" s="85">
        <v>2699.8138069321112</v>
      </c>
      <c r="J4211" s="85">
        <v>9849.3683089335918</v>
      </c>
      <c r="K4211" t="s">
        <v>491</v>
      </c>
    </row>
    <row r="4212" spans="2:11" x14ac:dyDescent="0.25">
      <c r="B4212">
        <v>2026</v>
      </c>
      <c r="C4212" t="s">
        <v>481</v>
      </c>
      <c r="D4212">
        <v>2</v>
      </c>
      <c r="E4212" t="s">
        <v>148</v>
      </c>
      <c r="F4212">
        <v>17</v>
      </c>
      <c r="G4212" s="85">
        <v>1.3125923730125353</v>
      </c>
      <c r="H4212" s="85">
        <v>9379.6906330564307</v>
      </c>
      <c r="I4212" s="85">
        <v>2699.8138069321112</v>
      </c>
      <c r="J4212" s="85">
        <v>12311.710386166989</v>
      </c>
      <c r="K4212" t="s">
        <v>491</v>
      </c>
    </row>
    <row r="4213" spans="2:11" x14ac:dyDescent="0.25">
      <c r="B4213">
        <v>2026</v>
      </c>
      <c r="C4213" t="s">
        <v>482</v>
      </c>
      <c r="D4213">
        <v>1</v>
      </c>
      <c r="E4213" t="s">
        <v>148</v>
      </c>
      <c r="F4213">
        <v>17</v>
      </c>
      <c r="G4213" s="85">
        <v>1.0653854750318206</v>
      </c>
      <c r="H4213" s="85">
        <v>9379.6906330564307</v>
      </c>
      <c r="I4213" s="85">
        <v>2699.8138069321112</v>
      </c>
      <c r="J4213" s="85">
        <v>9992.9861607503426</v>
      </c>
      <c r="K4213" t="s">
        <v>491</v>
      </c>
    </row>
    <row r="4214" spans="2:11" x14ac:dyDescent="0.25">
      <c r="B4214">
        <v>2026</v>
      </c>
      <c r="C4214" t="s">
        <v>482</v>
      </c>
      <c r="D4214">
        <v>2</v>
      </c>
      <c r="E4214" t="s">
        <v>148</v>
      </c>
      <c r="F4214">
        <v>17</v>
      </c>
      <c r="G4214" s="85">
        <v>1.3317318437897758</v>
      </c>
      <c r="H4214" s="85">
        <v>9379.6906330564307</v>
      </c>
      <c r="I4214" s="85">
        <v>2699.8138069321112</v>
      </c>
      <c r="J4214" s="85">
        <v>12491.23270093793</v>
      </c>
      <c r="K4214" t="s">
        <v>491</v>
      </c>
    </row>
    <row r="4215" spans="2:11" x14ac:dyDescent="0.25">
      <c r="B4215">
        <v>2026</v>
      </c>
      <c r="C4215" t="s">
        <v>483</v>
      </c>
      <c r="D4215">
        <v>1</v>
      </c>
      <c r="E4215" t="s">
        <v>148</v>
      </c>
      <c r="F4215">
        <v>17</v>
      </c>
      <c r="G4215" s="85">
        <v>1.0806970516536165</v>
      </c>
      <c r="H4215" s="85">
        <v>9379.6906330564307</v>
      </c>
      <c r="I4215" s="85">
        <v>2699.8138069321112</v>
      </c>
      <c r="J4215" s="85">
        <v>10136.604012567128</v>
      </c>
      <c r="K4215" t="s">
        <v>491</v>
      </c>
    </row>
    <row r="4216" spans="2:11" x14ac:dyDescent="0.25">
      <c r="B4216">
        <v>2026</v>
      </c>
      <c r="C4216" t="s">
        <v>483</v>
      </c>
      <c r="D4216">
        <v>2</v>
      </c>
      <c r="E4216" t="s">
        <v>148</v>
      </c>
      <c r="F4216">
        <v>17</v>
      </c>
      <c r="G4216" s="85">
        <v>1.3508713145670208</v>
      </c>
      <c r="H4216" s="85">
        <v>9379.6906330564307</v>
      </c>
      <c r="I4216" s="85">
        <v>2699.8138069321112</v>
      </c>
      <c r="J4216" s="85">
        <v>12670.755015708912</v>
      </c>
      <c r="K4216" t="s">
        <v>491</v>
      </c>
    </row>
    <row r="4217" spans="2:11" x14ac:dyDescent="0.25">
      <c r="B4217">
        <v>2026</v>
      </c>
      <c r="C4217" t="s">
        <v>484</v>
      </c>
      <c r="D4217">
        <v>1</v>
      </c>
      <c r="E4217" t="s">
        <v>148</v>
      </c>
      <c r="F4217">
        <v>17</v>
      </c>
      <c r="G4217" s="85">
        <v>1.0960086282754089</v>
      </c>
      <c r="H4217" s="85">
        <v>9379.6906330564307</v>
      </c>
      <c r="I4217" s="85">
        <v>2699.8138069321112</v>
      </c>
      <c r="J4217" s="85">
        <v>10280.221864383881</v>
      </c>
      <c r="K4217" t="s">
        <v>491</v>
      </c>
    </row>
    <row r="4218" spans="2:11" x14ac:dyDescent="0.25">
      <c r="B4218">
        <v>2026</v>
      </c>
      <c r="C4218" t="s">
        <v>484</v>
      </c>
      <c r="D4218">
        <v>2</v>
      </c>
      <c r="E4218" t="s">
        <v>148</v>
      </c>
      <c r="F4218">
        <v>17</v>
      </c>
      <c r="G4218" s="85">
        <v>1.3700107853442614</v>
      </c>
      <c r="H4218" s="85">
        <v>9379.6906330564307</v>
      </c>
      <c r="I4218" s="85">
        <v>2699.8138069321112</v>
      </c>
      <c r="J4218" s="85">
        <v>12850.277330479852</v>
      </c>
      <c r="K4218" t="s">
        <v>491</v>
      </c>
    </row>
    <row r="4219" spans="2:11" x14ac:dyDescent="0.25">
      <c r="B4219">
        <v>2026</v>
      </c>
      <c r="C4219" t="s">
        <v>485</v>
      </c>
      <c r="D4219">
        <v>1</v>
      </c>
      <c r="E4219" t="s">
        <v>148</v>
      </c>
      <c r="F4219">
        <v>17</v>
      </c>
      <c r="G4219" s="85">
        <v>1.1113202048972046</v>
      </c>
      <c r="H4219" s="85">
        <v>9379.6906330564307</v>
      </c>
      <c r="I4219" s="85">
        <v>2699.8138069321112</v>
      </c>
      <c r="J4219" s="85">
        <v>10423.839716200664</v>
      </c>
      <c r="K4219" t="s">
        <v>491</v>
      </c>
    </row>
    <row r="4220" spans="2:11" x14ac:dyDescent="0.25">
      <c r="B4220">
        <v>2026</v>
      </c>
      <c r="C4220" t="s">
        <v>485</v>
      </c>
      <c r="D4220">
        <v>2</v>
      </c>
      <c r="E4220" t="s">
        <v>148</v>
      </c>
      <c r="F4220">
        <v>17</v>
      </c>
      <c r="G4220" s="85">
        <v>1.3891502561215061</v>
      </c>
      <c r="H4220" s="85">
        <v>9379.6906330564307</v>
      </c>
      <c r="I4220" s="85">
        <v>2699.8138069321112</v>
      </c>
      <c r="J4220" s="85">
        <v>13029.799645250832</v>
      </c>
      <c r="K4220" t="s">
        <v>491</v>
      </c>
    </row>
    <row r="4221" spans="2:11" x14ac:dyDescent="0.25">
      <c r="B4221">
        <v>2026</v>
      </c>
      <c r="C4221" t="s">
        <v>486</v>
      </c>
      <c r="D4221">
        <v>1</v>
      </c>
      <c r="E4221" t="s">
        <v>148</v>
      </c>
      <c r="F4221">
        <v>17</v>
      </c>
      <c r="G4221" s="85">
        <v>1.126631781518997</v>
      </c>
      <c r="H4221" s="85">
        <v>9379.6906330564307</v>
      </c>
      <c r="I4221" s="85">
        <v>2699.8138069321112</v>
      </c>
      <c r="J4221" s="85">
        <v>10567.457568017415</v>
      </c>
      <c r="K4221" t="s">
        <v>491</v>
      </c>
    </row>
    <row r="4222" spans="2:11" x14ac:dyDescent="0.25">
      <c r="B4222">
        <v>2026</v>
      </c>
      <c r="C4222" t="s">
        <v>486</v>
      </c>
      <c r="D4222">
        <v>2</v>
      </c>
      <c r="E4222" t="s">
        <v>148</v>
      </c>
      <c r="F4222">
        <v>17</v>
      </c>
      <c r="G4222" s="85">
        <v>1.4082897268987462</v>
      </c>
      <c r="H4222" s="85">
        <v>9379.6906330564307</v>
      </c>
      <c r="I4222" s="85">
        <v>2699.8138069321112</v>
      </c>
      <c r="J4222" s="85">
        <v>13209.321960021769</v>
      </c>
      <c r="K4222" t="s">
        <v>491</v>
      </c>
    </row>
    <row r="4223" spans="2:11" x14ac:dyDescent="0.25">
      <c r="B4223">
        <v>2026</v>
      </c>
      <c r="C4223" t="s">
        <v>487</v>
      </c>
      <c r="D4223">
        <v>1</v>
      </c>
      <c r="E4223" t="s">
        <v>148</v>
      </c>
      <c r="F4223">
        <v>17</v>
      </c>
      <c r="G4223" s="85">
        <v>1.1419433581407932</v>
      </c>
      <c r="H4223" s="85">
        <v>9379.6906330564307</v>
      </c>
      <c r="I4223" s="85">
        <v>2699.8138069321112</v>
      </c>
      <c r="J4223" s="85">
        <v>10711.075419834202</v>
      </c>
      <c r="K4223" t="s">
        <v>491</v>
      </c>
    </row>
    <row r="4224" spans="2:11" x14ac:dyDescent="0.25">
      <c r="B4224">
        <v>2026</v>
      </c>
      <c r="C4224" t="s">
        <v>487</v>
      </c>
      <c r="D4224">
        <v>2</v>
      </c>
      <c r="E4224" t="s">
        <v>148</v>
      </c>
      <c r="F4224">
        <v>17</v>
      </c>
      <c r="G4224" s="85">
        <v>1.4274291976759914</v>
      </c>
      <c r="H4224" s="85">
        <v>9379.6906330564307</v>
      </c>
      <c r="I4224" s="85">
        <v>2699.8138069321112</v>
      </c>
      <c r="J4224" s="85">
        <v>13388.844274792753</v>
      </c>
      <c r="K4224" t="s">
        <v>491</v>
      </c>
    </row>
    <row r="4225" spans="2:11" x14ac:dyDescent="0.25">
      <c r="B4225">
        <v>2026</v>
      </c>
      <c r="C4225" t="s">
        <v>488</v>
      </c>
      <c r="D4225">
        <v>1</v>
      </c>
      <c r="E4225" t="s">
        <v>148</v>
      </c>
      <c r="F4225">
        <v>17</v>
      </c>
      <c r="G4225" s="85">
        <v>1.1572549347625856</v>
      </c>
      <c r="H4225" s="85">
        <v>9379.6906330564307</v>
      </c>
      <c r="I4225" s="85">
        <v>2699.8138069321112</v>
      </c>
      <c r="J4225" s="85">
        <v>10854.693271650955</v>
      </c>
      <c r="K4225" t="s">
        <v>491</v>
      </c>
    </row>
    <row r="4226" spans="2:11" x14ac:dyDescent="0.25">
      <c r="B4226">
        <v>2026</v>
      </c>
      <c r="C4226" t="s">
        <v>488</v>
      </c>
      <c r="D4226">
        <v>2</v>
      </c>
      <c r="E4226" t="s">
        <v>148</v>
      </c>
      <c r="F4226">
        <v>17</v>
      </c>
      <c r="G4226" s="85">
        <v>1.446568668453232</v>
      </c>
      <c r="H4226" s="85">
        <v>9379.6906330564307</v>
      </c>
      <c r="I4226" s="85">
        <v>2699.8138069321112</v>
      </c>
      <c r="J4226" s="85">
        <v>13568.366589563693</v>
      </c>
      <c r="K4226" t="s">
        <v>491</v>
      </c>
    </row>
    <row r="4227" spans="2:11" x14ac:dyDescent="0.25">
      <c r="B4227">
        <v>2026</v>
      </c>
      <c r="C4227" t="s">
        <v>489</v>
      </c>
      <c r="D4227">
        <v>1</v>
      </c>
      <c r="E4227" t="s">
        <v>148</v>
      </c>
      <c r="F4227">
        <v>17</v>
      </c>
      <c r="G4227" s="85">
        <v>1.1725665113843815</v>
      </c>
      <c r="H4227" s="85">
        <v>9379.6906330564307</v>
      </c>
      <c r="I4227" s="85">
        <v>2699.8138069321112</v>
      </c>
      <c r="J4227" s="85">
        <v>10998.31112346774</v>
      </c>
      <c r="K4227" t="s">
        <v>491</v>
      </c>
    </row>
    <row r="4228" spans="2:11" x14ac:dyDescent="0.25">
      <c r="B4228">
        <v>2026</v>
      </c>
      <c r="C4228" t="s">
        <v>489</v>
      </c>
      <c r="D4228">
        <v>2</v>
      </c>
      <c r="E4228" t="s">
        <v>148</v>
      </c>
      <c r="F4228">
        <v>17</v>
      </c>
      <c r="G4228" s="85">
        <v>1.4657081392304769</v>
      </c>
      <c r="H4228" s="85">
        <v>9379.6906330564307</v>
      </c>
      <c r="I4228" s="85">
        <v>2699.8138069321112</v>
      </c>
      <c r="J4228" s="85">
        <v>13747.888904334675</v>
      </c>
      <c r="K4228" t="s">
        <v>491</v>
      </c>
    </row>
    <row r="4229" spans="2:11" x14ac:dyDescent="0.25">
      <c r="B4229">
        <v>2026</v>
      </c>
      <c r="C4229" t="s">
        <v>490</v>
      </c>
      <c r="D4229">
        <v>1</v>
      </c>
      <c r="E4229" t="s">
        <v>148</v>
      </c>
      <c r="F4229">
        <v>17</v>
      </c>
      <c r="G4229" s="85">
        <v>1.1878780880061737</v>
      </c>
      <c r="H4229" s="85">
        <v>9379.6906330564307</v>
      </c>
      <c r="I4229" s="85">
        <v>2699.8138069321112</v>
      </c>
      <c r="J4229" s="85">
        <v>11141.928975284489</v>
      </c>
      <c r="K4229" t="s">
        <v>491</v>
      </c>
    </row>
    <row r="4230" spans="2:11" x14ac:dyDescent="0.25">
      <c r="B4230">
        <v>2026</v>
      </c>
      <c r="C4230" t="s">
        <v>490</v>
      </c>
      <c r="D4230">
        <v>2</v>
      </c>
      <c r="E4230" t="s">
        <v>148</v>
      </c>
      <c r="F4230">
        <v>17</v>
      </c>
      <c r="G4230" s="85">
        <v>1.4848476100077173</v>
      </c>
      <c r="H4230" s="85">
        <v>9379.6906330564307</v>
      </c>
      <c r="I4230" s="85">
        <v>2699.8138069321112</v>
      </c>
      <c r="J4230" s="85">
        <v>13927.411219105614</v>
      </c>
      <c r="K4230" t="s">
        <v>491</v>
      </c>
    </row>
    <row r="4231" spans="2:11" x14ac:dyDescent="0.25">
      <c r="B4231">
        <v>2026</v>
      </c>
      <c r="C4231" t="s">
        <v>479</v>
      </c>
      <c r="D4231">
        <v>1</v>
      </c>
      <c r="E4231" t="s">
        <v>70</v>
      </c>
      <c r="F4231">
        <v>1</v>
      </c>
      <c r="G4231" s="85">
        <v>7.9339947613613644</v>
      </c>
      <c r="H4231" s="85">
        <v>24503.913814264284</v>
      </c>
      <c r="I4231" s="85">
        <v>5272.1260057275331</v>
      </c>
      <c r="J4231" s="85">
        <v>194413.92383522319</v>
      </c>
      <c r="K4231" t="s">
        <v>491</v>
      </c>
    </row>
    <row r="4232" spans="2:11" x14ac:dyDescent="0.25">
      <c r="B4232">
        <v>2026</v>
      </c>
      <c r="C4232" t="s">
        <v>479</v>
      </c>
      <c r="D4232">
        <v>2</v>
      </c>
      <c r="E4232" t="s">
        <v>70</v>
      </c>
      <c r="F4232">
        <v>1</v>
      </c>
      <c r="G4232" s="85">
        <v>0</v>
      </c>
      <c r="H4232" s="85">
        <v>24503.913814264284</v>
      </c>
      <c r="I4232" s="85">
        <v>5272.1260057275331</v>
      </c>
      <c r="J4232" s="85">
        <v>0</v>
      </c>
      <c r="K4232" t="s">
        <v>491</v>
      </c>
    </row>
    <row r="4233" spans="2:11" x14ac:dyDescent="0.25">
      <c r="B4233">
        <v>2026</v>
      </c>
      <c r="C4233" t="s">
        <v>480</v>
      </c>
      <c r="D4233">
        <v>1</v>
      </c>
      <c r="E4233" t="s">
        <v>70</v>
      </c>
      <c r="F4233">
        <v>1</v>
      </c>
      <c r="G4233" s="85">
        <v>7.9447867685447635</v>
      </c>
      <c r="H4233" s="85">
        <v>24503.913814264284</v>
      </c>
      <c r="I4233" s="85">
        <v>5272.1260057275331</v>
      </c>
      <c r="J4233" s="85">
        <v>194678.37024912814</v>
      </c>
      <c r="K4233" t="s">
        <v>491</v>
      </c>
    </row>
    <row r="4234" spans="2:11" x14ac:dyDescent="0.25">
      <c r="B4234">
        <v>2026</v>
      </c>
      <c r="C4234" t="s">
        <v>480</v>
      </c>
      <c r="D4234">
        <v>2</v>
      </c>
      <c r="E4234" t="s">
        <v>70</v>
      </c>
      <c r="F4234">
        <v>1</v>
      </c>
      <c r="G4234" s="85">
        <v>0</v>
      </c>
      <c r="H4234" s="85">
        <v>24503.913814264284</v>
      </c>
      <c r="I4234" s="85">
        <v>5272.1260057275331</v>
      </c>
      <c r="J4234" s="85">
        <v>0</v>
      </c>
      <c r="K4234" t="s">
        <v>491</v>
      </c>
    </row>
    <row r="4235" spans="2:11" x14ac:dyDescent="0.25">
      <c r="B4235">
        <v>2026</v>
      </c>
      <c r="C4235" t="s">
        <v>481</v>
      </c>
      <c r="D4235">
        <v>1</v>
      </c>
      <c r="E4235" t="s">
        <v>70</v>
      </c>
      <c r="F4235">
        <v>1</v>
      </c>
      <c r="G4235" s="85">
        <v>7.9555787757281733</v>
      </c>
      <c r="H4235" s="85">
        <v>24503.913814264284</v>
      </c>
      <c r="I4235" s="85">
        <v>5272.1260057275331</v>
      </c>
      <c r="J4235" s="85">
        <v>194942.81666303333</v>
      </c>
      <c r="K4235" t="s">
        <v>491</v>
      </c>
    </row>
    <row r="4236" spans="2:11" x14ac:dyDescent="0.25">
      <c r="B4236">
        <v>2026</v>
      </c>
      <c r="C4236" t="s">
        <v>481</v>
      </c>
      <c r="D4236">
        <v>2</v>
      </c>
      <c r="E4236" t="s">
        <v>70</v>
      </c>
      <c r="F4236">
        <v>1</v>
      </c>
      <c r="G4236" s="85">
        <v>0</v>
      </c>
      <c r="H4236" s="85">
        <v>24503.913814264284</v>
      </c>
      <c r="I4236" s="85">
        <v>5272.1260057275331</v>
      </c>
      <c r="J4236" s="85">
        <v>0</v>
      </c>
      <c r="K4236" t="s">
        <v>491</v>
      </c>
    </row>
    <row r="4237" spans="2:11" x14ac:dyDescent="0.25">
      <c r="B4237">
        <v>2026</v>
      </c>
      <c r="C4237" t="s">
        <v>482</v>
      </c>
      <c r="D4237">
        <v>1</v>
      </c>
      <c r="E4237" t="s">
        <v>70</v>
      </c>
      <c r="F4237">
        <v>1</v>
      </c>
      <c r="G4237" s="85">
        <v>7.9663707829115715</v>
      </c>
      <c r="H4237" s="85">
        <v>24503.913814264284</v>
      </c>
      <c r="I4237" s="85">
        <v>5272.1260057275331</v>
      </c>
      <c r="J4237" s="85">
        <v>195207.26307693825</v>
      </c>
      <c r="K4237" t="s">
        <v>491</v>
      </c>
    </row>
    <row r="4238" spans="2:11" x14ac:dyDescent="0.25">
      <c r="B4238">
        <v>2026</v>
      </c>
      <c r="C4238" t="s">
        <v>482</v>
      </c>
      <c r="D4238">
        <v>2</v>
      </c>
      <c r="E4238" t="s">
        <v>70</v>
      </c>
      <c r="F4238">
        <v>1</v>
      </c>
      <c r="G4238" s="85">
        <v>0</v>
      </c>
      <c r="H4238" s="85">
        <v>24503.913814264284</v>
      </c>
      <c r="I4238" s="85">
        <v>5272.1260057275331</v>
      </c>
      <c r="J4238" s="85">
        <v>0</v>
      </c>
      <c r="K4238" t="s">
        <v>491</v>
      </c>
    </row>
    <row r="4239" spans="2:11" x14ac:dyDescent="0.25">
      <c r="B4239">
        <v>2026</v>
      </c>
      <c r="C4239" t="s">
        <v>483</v>
      </c>
      <c r="D4239">
        <v>1</v>
      </c>
      <c r="E4239" t="s">
        <v>70</v>
      </c>
      <c r="F4239">
        <v>1</v>
      </c>
      <c r="G4239" s="85">
        <v>7.9771627900949804</v>
      </c>
      <c r="H4239" s="85">
        <v>24503.913814264284</v>
      </c>
      <c r="I4239" s="85">
        <v>5272.1260057275331</v>
      </c>
      <c r="J4239" s="85">
        <v>195471.70949084341</v>
      </c>
      <c r="K4239" t="s">
        <v>491</v>
      </c>
    </row>
    <row r="4240" spans="2:11" x14ac:dyDescent="0.25">
      <c r="B4240">
        <v>2026</v>
      </c>
      <c r="C4240" t="s">
        <v>483</v>
      </c>
      <c r="D4240">
        <v>2</v>
      </c>
      <c r="E4240" t="s">
        <v>70</v>
      </c>
      <c r="F4240">
        <v>1</v>
      </c>
      <c r="G4240" s="85">
        <v>0</v>
      </c>
      <c r="H4240" s="85">
        <v>24503.913814264284</v>
      </c>
      <c r="I4240" s="85">
        <v>5272.1260057275331</v>
      </c>
      <c r="J4240" s="85">
        <v>0</v>
      </c>
      <c r="K4240" t="s">
        <v>491</v>
      </c>
    </row>
    <row r="4241" spans="2:11" x14ac:dyDescent="0.25">
      <c r="B4241">
        <v>2026</v>
      </c>
      <c r="C4241" t="s">
        <v>484</v>
      </c>
      <c r="D4241">
        <v>1</v>
      </c>
      <c r="E4241" t="s">
        <v>70</v>
      </c>
      <c r="F4241">
        <v>1</v>
      </c>
      <c r="G4241" s="85">
        <v>7.9879547972783795</v>
      </c>
      <c r="H4241" s="85">
        <v>24503.913814264284</v>
      </c>
      <c r="I4241" s="85">
        <v>5272.1260057275331</v>
      </c>
      <c r="J4241" s="85">
        <v>195736.15590474833</v>
      </c>
      <c r="K4241" t="s">
        <v>491</v>
      </c>
    </row>
    <row r="4242" spans="2:11" x14ac:dyDescent="0.25">
      <c r="B4242">
        <v>2026</v>
      </c>
      <c r="C4242" t="s">
        <v>484</v>
      </c>
      <c r="D4242">
        <v>2</v>
      </c>
      <c r="E4242" t="s">
        <v>70</v>
      </c>
      <c r="F4242">
        <v>1</v>
      </c>
      <c r="G4242" s="85">
        <v>0</v>
      </c>
      <c r="H4242" s="85">
        <v>24503.913814264284</v>
      </c>
      <c r="I4242" s="85">
        <v>5272.1260057275331</v>
      </c>
      <c r="J4242" s="85">
        <v>0</v>
      </c>
      <c r="K4242" t="s">
        <v>491</v>
      </c>
    </row>
    <row r="4243" spans="2:11" x14ac:dyDescent="0.25">
      <c r="B4243">
        <v>2026</v>
      </c>
      <c r="C4243" t="s">
        <v>485</v>
      </c>
      <c r="D4243">
        <v>1</v>
      </c>
      <c r="E4243" t="s">
        <v>70</v>
      </c>
      <c r="F4243">
        <v>1</v>
      </c>
      <c r="G4243" s="85">
        <v>7.9987468044617893</v>
      </c>
      <c r="H4243" s="85">
        <v>24503.913814264284</v>
      </c>
      <c r="I4243" s="85">
        <v>5272.1260057275331</v>
      </c>
      <c r="J4243" s="85">
        <v>196000.60231865355</v>
      </c>
      <c r="K4243" t="s">
        <v>491</v>
      </c>
    </row>
    <row r="4244" spans="2:11" x14ac:dyDescent="0.25">
      <c r="B4244">
        <v>2026</v>
      </c>
      <c r="C4244" t="s">
        <v>485</v>
      </c>
      <c r="D4244">
        <v>2</v>
      </c>
      <c r="E4244" t="s">
        <v>70</v>
      </c>
      <c r="F4244">
        <v>1</v>
      </c>
      <c r="G4244" s="85">
        <v>0</v>
      </c>
      <c r="H4244" s="85">
        <v>24503.913814264284</v>
      </c>
      <c r="I4244" s="85">
        <v>5272.1260057275331</v>
      </c>
      <c r="J4244" s="85">
        <v>0</v>
      </c>
      <c r="K4244" t="s">
        <v>491</v>
      </c>
    </row>
    <row r="4245" spans="2:11" x14ac:dyDescent="0.25">
      <c r="B4245">
        <v>2026</v>
      </c>
      <c r="C4245" t="s">
        <v>486</v>
      </c>
      <c r="D4245">
        <v>1</v>
      </c>
      <c r="E4245" t="s">
        <v>70</v>
      </c>
      <c r="F4245">
        <v>1</v>
      </c>
      <c r="G4245" s="85">
        <v>8.0095388116451876</v>
      </c>
      <c r="H4245" s="85">
        <v>24503.913814264284</v>
      </c>
      <c r="I4245" s="85">
        <v>5272.1260057275331</v>
      </c>
      <c r="J4245" s="85">
        <v>196265.04873255844</v>
      </c>
      <c r="K4245" t="s">
        <v>491</v>
      </c>
    </row>
    <row r="4246" spans="2:11" x14ac:dyDescent="0.25">
      <c r="B4246">
        <v>2026</v>
      </c>
      <c r="C4246" t="s">
        <v>486</v>
      </c>
      <c r="D4246">
        <v>2</v>
      </c>
      <c r="E4246" t="s">
        <v>70</v>
      </c>
      <c r="F4246">
        <v>1</v>
      </c>
      <c r="G4246" s="85">
        <v>0</v>
      </c>
      <c r="H4246" s="85">
        <v>24503.913814264284</v>
      </c>
      <c r="I4246" s="85">
        <v>5272.1260057275331</v>
      </c>
      <c r="J4246" s="85">
        <v>0</v>
      </c>
      <c r="K4246" t="s">
        <v>491</v>
      </c>
    </row>
    <row r="4247" spans="2:11" x14ac:dyDescent="0.25">
      <c r="B4247">
        <v>2026</v>
      </c>
      <c r="C4247" t="s">
        <v>487</v>
      </c>
      <c r="D4247">
        <v>1</v>
      </c>
      <c r="E4247" t="s">
        <v>70</v>
      </c>
      <c r="F4247">
        <v>1</v>
      </c>
      <c r="G4247" s="85">
        <v>8.0203308188285956</v>
      </c>
      <c r="H4247" s="85">
        <v>24503.913814264284</v>
      </c>
      <c r="I4247" s="85">
        <v>5272.1260057275331</v>
      </c>
      <c r="J4247" s="85">
        <v>196529.4951464636</v>
      </c>
      <c r="K4247" t="s">
        <v>491</v>
      </c>
    </row>
    <row r="4248" spans="2:11" x14ac:dyDescent="0.25">
      <c r="B4248">
        <v>2026</v>
      </c>
      <c r="C4248" t="s">
        <v>487</v>
      </c>
      <c r="D4248">
        <v>2</v>
      </c>
      <c r="E4248" t="s">
        <v>70</v>
      </c>
      <c r="F4248">
        <v>1</v>
      </c>
      <c r="G4248" s="85">
        <v>0</v>
      </c>
      <c r="H4248" s="85">
        <v>24503.913814264284</v>
      </c>
      <c r="I4248" s="85">
        <v>5272.1260057275331</v>
      </c>
      <c r="J4248" s="85">
        <v>0</v>
      </c>
      <c r="K4248" t="s">
        <v>491</v>
      </c>
    </row>
    <row r="4249" spans="2:11" x14ac:dyDescent="0.25">
      <c r="B4249">
        <v>2026</v>
      </c>
      <c r="C4249" t="s">
        <v>488</v>
      </c>
      <c r="D4249">
        <v>1</v>
      </c>
      <c r="E4249" t="s">
        <v>70</v>
      </c>
      <c r="F4249">
        <v>1</v>
      </c>
      <c r="G4249" s="85">
        <v>8.0311228260119965</v>
      </c>
      <c r="H4249" s="85">
        <v>24503.913814264284</v>
      </c>
      <c r="I4249" s="85">
        <v>5272.1260057275331</v>
      </c>
      <c r="J4249" s="85">
        <v>196793.94156036858</v>
      </c>
      <c r="K4249" t="s">
        <v>491</v>
      </c>
    </row>
    <row r="4250" spans="2:11" x14ac:dyDescent="0.25">
      <c r="B4250">
        <v>2026</v>
      </c>
      <c r="C4250" t="s">
        <v>488</v>
      </c>
      <c r="D4250">
        <v>2</v>
      </c>
      <c r="E4250" t="s">
        <v>70</v>
      </c>
      <c r="F4250">
        <v>1</v>
      </c>
      <c r="G4250" s="85">
        <v>0</v>
      </c>
      <c r="H4250" s="85">
        <v>24503.913814264284</v>
      </c>
      <c r="I4250" s="85">
        <v>5272.1260057275331</v>
      </c>
      <c r="J4250" s="85">
        <v>0</v>
      </c>
      <c r="K4250" t="s">
        <v>491</v>
      </c>
    </row>
    <row r="4251" spans="2:11" x14ac:dyDescent="0.25">
      <c r="B4251">
        <v>2026</v>
      </c>
      <c r="C4251" t="s">
        <v>489</v>
      </c>
      <c r="D4251">
        <v>1</v>
      </c>
      <c r="E4251" t="s">
        <v>70</v>
      </c>
      <c r="F4251">
        <v>1</v>
      </c>
      <c r="G4251" s="85">
        <v>8.0419148331954045</v>
      </c>
      <c r="H4251" s="85">
        <v>24503.913814264284</v>
      </c>
      <c r="I4251" s="85">
        <v>5272.1260057275331</v>
      </c>
      <c r="J4251" s="85">
        <v>197058.38797427373</v>
      </c>
      <c r="K4251" t="s">
        <v>491</v>
      </c>
    </row>
    <row r="4252" spans="2:11" x14ac:dyDescent="0.25">
      <c r="B4252">
        <v>2026</v>
      </c>
      <c r="C4252" t="s">
        <v>489</v>
      </c>
      <c r="D4252">
        <v>2</v>
      </c>
      <c r="E4252" t="s">
        <v>70</v>
      </c>
      <c r="F4252">
        <v>1</v>
      </c>
      <c r="G4252" s="85">
        <v>0</v>
      </c>
      <c r="H4252" s="85">
        <v>24503.913814264284</v>
      </c>
      <c r="I4252" s="85">
        <v>5272.1260057275331</v>
      </c>
      <c r="J4252" s="85">
        <v>0</v>
      </c>
      <c r="K4252" t="s">
        <v>491</v>
      </c>
    </row>
    <row r="4253" spans="2:11" x14ac:dyDescent="0.25">
      <c r="B4253">
        <v>2026</v>
      </c>
      <c r="C4253" t="s">
        <v>490</v>
      </c>
      <c r="D4253">
        <v>1</v>
      </c>
      <c r="E4253" t="s">
        <v>70</v>
      </c>
      <c r="F4253">
        <v>1</v>
      </c>
      <c r="G4253" s="85">
        <v>8.0527068403788054</v>
      </c>
      <c r="H4253" s="85">
        <v>24503.913814264284</v>
      </c>
      <c r="I4253" s="85">
        <v>5272.1260057275331</v>
      </c>
      <c r="J4253" s="85">
        <v>197322.83438817872</v>
      </c>
      <c r="K4253" t="s">
        <v>491</v>
      </c>
    </row>
    <row r="4254" spans="2:11" x14ac:dyDescent="0.25">
      <c r="B4254">
        <v>2026</v>
      </c>
      <c r="C4254" t="s">
        <v>490</v>
      </c>
      <c r="D4254">
        <v>2</v>
      </c>
      <c r="E4254" t="s">
        <v>70</v>
      </c>
      <c r="F4254">
        <v>1</v>
      </c>
      <c r="G4254" s="85">
        <v>0</v>
      </c>
      <c r="H4254" s="85">
        <v>24503.913814264284</v>
      </c>
      <c r="I4254" s="85">
        <v>5272.1260057275331</v>
      </c>
      <c r="J4254" s="85">
        <v>0</v>
      </c>
      <c r="K4254" t="s">
        <v>491</v>
      </c>
    </row>
    <row r="4255" spans="2:11" x14ac:dyDescent="0.25">
      <c r="B4255">
        <v>2026</v>
      </c>
      <c r="C4255" t="s">
        <v>479</v>
      </c>
      <c r="D4255">
        <v>1</v>
      </c>
      <c r="E4255" t="s">
        <v>185</v>
      </c>
      <c r="F4255">
        <v>27</v>
      </c>
      <c r="G4255" s="85">
        <v>4.6580941145779873</v>
      </c>
      <c r="H4255" s="85">
        <v>12076.490850376749</v>
      </c>
      <c r="I4255" s="85">
        <v>3366.157158234661</v>
      </c>
      <c r="J4255" s="85">
        <v>56253.430954894851</v>
      </c>
      <c r="K4255" t="s">
        <v>491</v>
      </c>
    </row>
    <row r="4256" spans="2:11" x14ac:dyDescent="0.25">
      <c r="B4256">
        <v>2026</v>
      </c>
      <c r="C4256" t="s">
        <v>479</v>
      </c>
      <c r="D4256">
        <v>2</v>
      </c>
      <c r="E4256" t="s">
        <v>185</v>
      </c>
      <c r="F4256">
        <v>27</v>
      </c>
      <c r="G4256" s="85">
        <v>0</v>
      </c>
      <c r="H4256" s="85">
        <v>12076.490850376749</v>
      </c>
      <c r="I4256" s="85">
        <v>3366.157158234661</v>
      </c>
      <c r="J4256" s="85">
        <v>0</v>
      </c>
      <c r="K4256" t="s">
        <v>491</v>
      </c>
    </row>
    <row r="4257" spans="2:11" x14ac:dyDescent="0.25">
      <c r="B4257">
        <v>2026</v>
      </c>
      <c r="C4257" t="s">
        <v>480</v>
      </c>
      <c r="D4257">
        <v>1</v>
      </c>
      <c r="E4257" t="s">
        <v>185</v>
      </c>
      <c r="F4257">
        <v>27</v>
      </c>
      <c r="G4257" s="85">
        <v>4.7120133351609281</v>
      </c>
      <c r="H4257" s="85">
        <v>12076.490850376749</v>
      </c>
      <c r="I4257" s="85">
        <v>3366.157158234661</v>
      </c>
      <c r="J4257" s="85">
        <v>56904.585928924178</v>
      </c>
      <c r="K4257" t="s">
        <v>491</v>
      </c>
    </row>
    <row r="4258" spans="2:11" x14ac:dyDescent="0.25">
      <c r="B4258">
        <v>2026</v>
      </c>
      <c r="C4258" t="s">
        <v>480</v>
      </c>
      <c r="D4258">
        <v>2</v>
      </c>
      <c r="E4258" t="s">
        <v>185</v>
      </c>
      <c r="F4258">
        <v>27</v>
      </c>
      <c r="G4258" s="85">
        <v>0</v>
      </c>
      <c r="H4258" s="85">
        <v>12076.490850376749</v>
      </c>
      <c r="I4258" s="85">
        <v>3366.157158234661</v>
      </c>
      <c r="J4258" s="85">
        <v>0</v>
      </c>
      <c r="K4258" t="s">
        <v>491</v>
      </c>
    </row>
    <row r="4259" spans="2:11" x14ac:dyDescent="0.25">
      <c r="B4259">
        <v>2026</v>
      </c>
      <c r="C4259" t="s">
        <v>481</v>
      </c>
      <c r="D4259">
        <v>1</v>
      </c>
      <c r="E4259" t="s">
        <v>185</v>
      </c>
      <c r="F4259">
        <v>27</v>
      </c>
      <c r="G4259" s="85">
        <v>4.7659325557438654</v>
      </c>
      <c r="H4259" s="85">
        <v>12076.490850376749</v>
      </c>
      <c r="I4259" s="85">
        <v>3366.157158234661</v>
      </c>
      <c r="J4259" s="85">
        <v>57555.740902953468</v>
      </c>
      <c r="K4259" t="s">
        <v>491</v>
      </c>
    </row>
    <row r="4260" spans="2:11" x14ac:dyDescent="0.25">
      <c r="B4260">
        <v>2026</v>
      </c>
      <c r="C4260" t="s">
        <v>481</v>
      </c>
      <c r="D4260">
        <v>2</v>
      </c>
      <c r="E4260" t="s">
        <v>185</v>
      </c>
      <c r="F4260">
        <v>27</v>
      </c>
      <c r="G4260" s="85">
        <v>0</v>
      </c>
      <c r="H4260" s="85">
        <v>12076.490850376749</v>
      </c>
      <c r="I4260" s="85">
        <v>3366.157158234661</v>
      </c>
      <c r="J4260" s="85">
        <v>0</v>
      </c>
      <c r="K4260" t="s">
        <v>491</v>
      </c>
    </row>
    <row r="4261" spans="2:11" x14ac:dyDescent="0.25">
      <c r="B4261">
        <v>2026</v>
      </c>
      <c r="C4261" t="s">
        <v>482</v>
      </c>
      <c r="D4261">
        <v>1</v>
      </c>
      <c r="E4261" t="s">
        <v>185</v>
      </c>
      <c r="F4261">
        <v>27</v>
      </c>
      <c r="G4261" s="85">
        <v>4.8198517763268063</v>
      </c>
      <c r="H4261" s="85">
        <v>12076.490850376749</v>
      </c>
      <c r="I4261" s="85">
        <v>3366.157158234661</v>
      </c>
      <c r="J4261" s="85">
        <v>58206.895876982795</v>
      </c>
      <c r="K4261" t="s">
        <v>491</v>
      </c>
    </row>
    <row r="4262" spans="2:11" x14ac:dyDescent="0.25">
      <c r="B4262">
        <v>2026</v>
      </c>
      <c r="C4262" t="s">
        <v>482</v>
      </c>
      <c r="D4262">
        <v>2</v>
      </c>
      <c r="E4262" t="s">
        <v>185</v>
      </c>
      <c r="F4262">
        <v>27</v>
      </c>
      <c r="G4262" s="85">
        <v>0</v>
      </c>
      <c r="H4262" s="85">
        <v>12076.490850376749</v>
      </c>
      <c r="I4262" s="85">
        <v>3366.157158234661</v>
      </c>
      <c r="J4262" s="85">
        <v>0</v>
      </c>
      <c r="K4262" t="s">
        <v>491</v>
      </c>
    </row>
    <row r="4263" spans="2:11" x14ac:dyDescent="0.25">
      <c r="B4263">
        <v>2026</v>
      </c>
      <c r="C4263" t="s">
        <v>483</v>
      </c>
      <c r="D4263">
        <v>1</v>
      </c>
      <c r="E4263" t="s">
        <v>185</v>
      </c>
      <c r="F4263">
        <v>27</v>
      </c>
      <c r="G4263" s="85">
        <v>4.8737709969097454</v>
      </c>
      <c r="H4263" s="85">
        <v>12076.490850376749</v>
      </c>
      <c r="I4263" s="85">
        <v>3366.157158234661</v>
      </c>
      <c r="J4263" s="85">
        <v>58858.050851012107</v>
      </c>
      <c r="K4263" t="s">
        <v>491</v>
      </c>
    </row>
    <row r="4264" spans="2:11" x14ac:dyDescent="0.25">
      <c r="B4264">
        <v>2026</v>
      </c>
      <c r="C4264" t="s">
        <v>483</v>
      </c>
      <c r="D4264">
        <v>2</v>
      </c>
      <c r="E4264" t="s">
        <v>185</v>
      </c>
      <c r="F4264">
        <v>27</v>
      </c>
      <c r="G4264" s="85">
        <v>0</v>
      </c>
      <c r="H4264" s="85">
        <v>12076.490850376749</v>
      </c>
      <c r="I4264" s="85">
        <v>3366.157158234661</v>
      </c>
      <c r="J4264" s="85">
        <v>0</v>
      </c>
      <c r="K4264" t="s">
        <v>491</v>
      </c>
    </row>
    <row r="4265" spans="2:11" x14ac:dyDescent="0.25">
      <c r="B4265">
        <v>2026</v>
      </c>
      <c r="C4265" t="s">
        <v>484</v>
      </c>
      <c r="D4265">
        <v>1</v>
      </c>
      <c r="E4265" t="s">
        <v>185</v>
      </c>
      <c r="F4265">
        <v>27</v>
      </c>
      <c r="G4265" s="85">
        <v>4.9276902174926862</v>
      </c>
      <c r="H4265" s="85">
        <v>12076.490850376749</v>
      </c>
      <c r="I4265" s="85">
        <v>3366.157158234661</v>
      </c>
      <c r="J4265" s="85">
        <v>59509.205825041441</v>
      </c>
      <c r="K4265" t="s">
        <v>491</v>
      </c>
    </row>
    <row r="4266" spans="2:11" x14ac:dyDescent="0.25">
      <c r="B4266">
        <v>2026</v>
      </c>
      <c r="C4266" t="s">
        <v>484</v>
      </c>
      <c r="D4266">
        <v>2</v>
      </c>
      <c r="E4266" t="s">
        <v>185</v>
      </c>
      <c r="F4266">
        <v>27</v>
      </c>
      <c r="G4266" s="85">
        <v>0</v>
      </c>
      <c r="H4266" s="85">
        <v>12076.490850376749</v>
      </c>
      <c r="I4266" s="85">
        <v>3366.157158234661</v>
      </c>
      <c r="J4266" s="85">
        <v>0</v>
      </c>
      <c r="K4266" t="s">
        <v>491</v>
      </c>
    </row>
    <row r="4267" spans="2:11" x14ac:dyDescent="0.25">
      <c r="B4267">
        <v>2026</v>
      </c>
      <c r="C4267" t="s">
        <v>485</v>
      </c>
      <c r="D4267">
        <v>1</v>
      </c>
      <c r="E4267" t="s">
        <v>185</v>
      </c>
      <c r="F4267">
        <v>27</v>
      </c>
      <c r="G4267" s="85">
        <v>4.9816094380756235</v>
      </c>
      <c r="H4267" s="85">
        <v>12076.490850376749</v>
      </c>
      <c r="I4267" s="85">
        <v>3366.157158234661</v>
      </c>
      <c r="J4267" s="85">
        <v>60160.360799070724</v>
      </c>
      <c r="K4267" t="s">
        <v>491</v>
      </c>
    </row>
    <row r="4268" spans="2:11" x14ac:dyDescent="0.25">
      <c r="B4268">
        <v>2026</v>
      </c>
      <c r="C4268" t="s">
        <v>485</v>
      </c>
      <c r="D4268">
        <v>2</v>
      </c>
      <c r="E4268" t="s">
        <v>185</v>
      </c>
      <c r="F4268">
        <v>27</v>
      </c>
      <c r="G4268" s="85">
        <v>0</v>
      </c>
      <c r="H4268" s="85">
        <v>12076.490850376749</v>
      </c>
      <c r="I4268" s="85">
        <v>3366.157158234661</v>
      </c>
      <c r="J4268" s="85">
        <v>0</v>
      </c>
      <c r="K4268" t="s">
        <v>491</v>
      </c>
    </row>
    <row r="4269" spans="2:11" x14ac:dyDescent="0.25">
      <c r="B4269">
        <v>2026</v>
      </c>
      <c r="C4269" t="s">
        <v>486</v>
      </c>
      <c r="D4269">
        <v>1</v>
      </c>
      <c r="E4269" t="s">
        <v>185</v>
      </c>
      <c r="F4269">
        <v>27</v>
      </c>
      <c r="G4269" s="85">
        <v>5.0355286586585644</v>
      </c>
      <c r="H4269" s="85">
        <v>12076.490850376749</v>
      </c>
      <c r="I4269" s="85">
        <v>3366.157158234661</v>
      </c>
      <c r="J4269" s="85">
        <v>60811.515773100058</v>
      </c>
      <c r="K4269" t="s">
        <v>491</v>
      </c>
    </row>
    <row r="4270" spans="2:11" x14ac:dyDescent="0.25">
      <c r="B4270">
        <v>2026</v>
      </c>
      <c r="C4270" t="s">
        <v>486</v>
      </c>
      <c r="D4270">
        <v>2</v>
      </c>
      <c r="E4270" t="s">
        <v>185</v>
      </c>
      <c r="F4270">
        <v>27</v>
      </c>
      <c r="G4270" s="85">
        <v>0</v>
      </c>
      <c r="H4270" s="85">
        <v>12076.490850376749</v>
      </c>
      <c r="I4270" s="85">
        <v>3366.157158234661</v>
      </c>
      <c r="J4270" s="85">
        <v>0</v>
      </c>
      <c r="K4270" t="s">
        <v>491</v>
      </c>
    </row>
    <row r="4271" spans="2:11" x14ac:dyDescent="0.25">
      <c r="B4271">
        <v>2026</v>
      </c>
      <c r="C4271" t="s">
        <v>487</v>
      </c>
      <c r="D4271">
        <v>1</v>
      </c>
      <c r="E4271" t="s">
        <v>185</v>
      </c>
      <c r="F4271">
        <v>27</v>
      </c>
      <c r="G4271" s="85">
        <v>5.0894478792415034</v>
      </c>
      <c r="H4271" s="85">
        <v>12076.490850376749</v>
      </c>
      <c r="I4271" s="85">
        <v>3366.157158234661</v>
      </c>
      <c r="J4271" s="85">
        <v>61462.67074712937</v>
      </c>
      <c r="K4271" t="s">
        <v>491</v>
      </c>
    </row>
    <row r="4272" spans="2:11" x14ac:dyDescent="0.25">
      <c r="B4272">
        <v>2026</v>
      </c>
      <c r="C4272" t="s">
        <v>487</v>
      </c>
      <c r="D4272">
        <v>2</v>
      </c>
      <c r="E4272" t="s">
        <v>185</v>
      </c>
      <c r="F4272">
        <v>27</v>
      </c>
      <c r="G4272" s="85">
        <v>0</v>
      </c>
      <c r="H4272" s="85">
        <v>12076.490850376749</v>
      </c>
      <c r="I4272" s="85">
        <v>3366.157158234661</v>
      </c>
      <c r="J4272" s="85">
        <v>0</v>
      </c>
      <c r="K4272" t="s">
        <v>491</v>
      </c>
    </row>
    <row r="4273" spans="2:11" x14ac:dyDescent="0.25">
      <c r="B4273">
        <v>2026</v>
      </c>
      <c r="C4273" t="s">
        <v>488</v>
      </c>
      <c r="D4273">
        <v>1</v>
      </c>
      <c r="E4273" t="s">
        <v>185</v>
      </c>
      <c r="F4273">
        <v>27</v>
      </c>
      <c r="G4273" s="85">
        <v>5.1433670998244434</v>
      </c>
      <c r="H4273" s="85">
        <v>12076.490850376749</v>
      </c>
      <c r="I4273" s="85">
        <v>3366.157158234661</v>
      </c>
      <c r="J4273" s="85">
        <v>62113.82572115869</v>
      </c>
      <c r="K4273" t="s">
        <v>491</v>
      </c>
    </row>
    <row r="4274" spans="2:11" x14ac:dyDescent="0.25">
      <c r="B4274">
        <v>2026</v>
      </c>
      <c r="C4274" t="s">
        <v>488</v>
      </c>
      <c r="D4274">
        <v>2</v>
      </c>
      <c r="E4274" t="s">
        <v>185</v>
      </c>
      <c r="F4274">
        <v>27</v>
      </c>
      <c r="G4274" s="85">
        <v>0</v>
      </c>
      <c r="H4274" s="85">
        <v>12076.490850376749</v>
      </c>
      <c r="I4274" s="85">
        <v>3366.157158234661</v>
      </c>
      <c r="J4274" s="85">
        <v>0</v>
      </c>
      <c r="K4274" t="s">
        <v>491</v>
      </c>
    </row>
    <row r="4275" spans="2:11" x14ac:dyDescent="0.25">
      <c r="B4275">
        <v>2026</v>
      </c>
      <c r="C4275" t="s">
        <v>489</v>
      </c>
      <c r="D4275">
        <v>1</v>
      </c>
      <c r="E4275" t="s">
        <v>185</v>
      </c>
      <c r="F4275">
        <v>27</v>
      </c>
      <c r="G4275" s="85">
        <v>5.1972863204073816</v>
      </c>
      <c r="H4275" s="85">
        <v>12076.490850376749</v>
      </c>
      <c r="I4275" s="85">
        <v>3366.157158234661</v>
      </c>
      <c r="J4275" s="85">
        <v>62764.980695187987</v>
      </c>
      <c r="K4275" t="s">
        <v>491</v>
      </c>
    </row>
    <row r="4276" spans="2:11" x14ac:dyDescent="0.25">
      <c r="B4276">
        <v>2026</v>
      </c>
      <c r="C4276" t="s">
        <v>489</v>
      </c>
      <c r="D4276">
        <v>2</v>
      </c>
      <c r="E4276" t="s">
        <v>185</v>
      </c>
      <c r="F4276">
        <v>27</v>
      </c>
      <c r="G4276" s="85">
        <v>0</v>
      </c>
      <c r="H4276" s="85">
        <v>12076.490850376749</v>
      </c>
      <c r="I4276" s="85">
        <v>3366.157158234661</v>
      </c>
      <c r="J4276" s="85">
        <v>0</v>
      </c>
      <c r="K4276" t="s">
        <v>491</v>
      </c>
    </row>
    <row r="4277" spans="2:11" x14ac:dyDescent="0.25">
      <c r="B4277">
        <v>2026</v>
      </c>
      <c r="C4277" t="s">
        <v>490</v>
      </c>
      <c r="D4277">
        <v>1</v>
      </c>
      <c r="E4277" t="s">
        <v>185</v>
      </c>
      <c r="F4277">
        <v>27</v>
      </c>
      <c r="G4277" s="85">
        <v>5.2512055409903224</v>
      </c>
      <c r="H4277" s="85">
        <v>12076.490850376749</v>
      </c>
      <c r="I4277" s="85">
        <v>3366.157158234661</v>
      </c>
      <c r="J4277" s="85">
        <v>63416.135669217314</v>
      </c>
      <c r="K4277" t="s">
        <v>491</v>
      </c>
    </row>
    <row r="4278" spans="2:11" x14ac:dyDescent="0.25">
      <c r="B4278">
        <v>2026</v>
      </c>
      <c r="C4278" t="s">
        <v>490</v>
      </c>
      <c r="D4278">
        <v>2</v>
      </c>
      <c r="E4278" t="s">
        <v>185</v>
      </c>
      <c r="F4278">
        <v>27</v>
      </c>
      <c r="G4278" s="85">
        <v>0</v>
      </c>
      <c r="H4278" s="85">
        <v>12076.490850376749</v>
      </c>
      <c r="I4278" s="85">
        <v>3366.157158234661</v>
      </c>
      <c r="J4278" s="85">
        <v>0</v>
      </c>
      <c r="K4278" t="s">
        <v>491</v>
      </c>
    </row>
    <row r="4279" spans="2:11" x14ac:dyDescent="0.25">
      <c r="B4279">
        <v>2026</v>
      </c>
      <c r="C4279" t="s">
        <v>479</v>
      </c>
      <c r="D4279">
        <v>1</v>
      </c>
      <c r="E4279" t="s">
        <v>70</v>
      </c>
      <c r="F4279">
        <v>3</v>
      </c>
      <c r="G4279" s="85">
        <v>5.7958932503134548</v>
      </c>
      <c r="H4279" s="85">
        <v>24503.913814264284</v>
      </c>
      <c r="I4279" s="85">
        <v>5272.1260057275331</v>
      </c>
      <c r="J4279" s="85">
        <v>142022.068682357</v>
      </c>
      <c r="K4279" t="s">
        <v>491</v>
      </c>
    </row>
    <row r="4280" spans="2:11" x14ac:dyDescent="0.25">
      <c r="B4280">
        <v>2026</v>
      </c>
      <c r="C4280" t="s">
        <v>479</v>
      </c>
      <c r="D4280">
        <v>2</v>
      </c>
      <c r="E4280" t="s">
        <v>70</v>
      </c>
      <c r="F4280">
        <v>3</v>
      </c>
      <c r="G4280" s="85">
        <v>1.6152489386119466</v>
      </c>
      <c r="H4280" s="85">
        <v>24503.913814264284</v>
      </c>
      <c r="I4280" s="85">
        <v>5272.1260057275331</v>
      </c>
      <c r="J4280" s="85">
        <v>39579.920780329005</v>
      </c>
      <c r="K4280" t="s">
        <v>491</v>
      </c>
    </row>
    <row r="4281" spans="2:11" x14ac:dyDescent="0.25">
      <c r="B4281">
        <v>2026</v>
      </c>
      <c r="C4281" t="s">
        <v>480</v>
      </c>
      <c r="D4281">
        <v>1</v>
      </c>
      <c r="E4281" t="s">
        <v>70</v>
      </c>
      <c r="F4281">
        <v>3</v>
      </c>
      <c r="G4281" s="85">
        <v>5.7603006634550766</v>
      </c>
      <c r="H4281" s="85">
        <v>24503.913814264284</v>
      </c>
      <c r="I4281" s="85">
        <v>5272.1260057275331</v>
      </c>
      <c r="J4281" s="85">
        <v>141149.91100155257</v>
      </c>
      <c r="K4281" t="s">
        <v>491</v>
      </c>
    </row>
    <row r="4282" spans="2:11" x14ac:dyDescent="0.25">
      <c r="B4282">
        <v>2026</v>
      </c>
      <c r="C4282" t="s">
        <v>480</v>
      </c>
      <c r="D4282">
        <v>2</v>
      </c>
      <c r="E4282" t="s">
        <v>70</v>
      </c>
      <c r="F4282">
        <v>3</v>
      </c>
      <c r="G4282" s="85">
        <v>1.6053296930940375</v>
      </c>
      <c r="H4282" s="85">
        <v>24503.913814264284</v>
      </c>
      <c r="I4282" s="85">
        <v>5272.1260057275331</v>
      </c>
      <c r="J4282" s="85">
        <v>39336.86044305563</v>
      </c>
      <c r="K4282" t="s">
        <v>491</v>
      </c>
    </row>
    <row r="4283" spans="2:11" x14ac:dyDescent="0.25">
      <c r="B4283">
        <v>2026</v>
      </c>
      <c r="C4283" t="s">
        <v>481</v>
      </c>
      <c r="D4283">
        <v>1</v>
      </c>
      <c r="E4283" t="s">
        <v>70</v>
      </c>
      <c r="F4283">
        <v>3</v>
      </c>
      <c r="G4283" s="85">
        <v>5.724708076596702</v>
      </c>
      <c r="H4283" s="85">
        <v>24503.913814264284</v>
      </c>
      <c r="I4283" s="85">
        <v>5272.1260057275331</v>
      </c>
      <c r="J4283" s="85">
        <v>140277.75332074825</v>
      </c>
      <c r="K4283" t="s">
        <v>491</v>
      </c>
    </row>
    <row r="4284" spans="2:11" x14ac:dyDescent="0.25">
      <c r="B4284">
        <v>2026</v>
      </c>
      <c r="C4284" t="s">
        <v>481</v>
      </c>
      <c r="D4284">
        <v>2</v>
      </c>
      <c r="E4284" t="s">
        <v>70</v>
      </c>
      <c r="F4284">
        <v>3</v>
      </c>
      <c r="G4284" s="85">
        <v>1.5954104475761302</v>
      </c>
      <c r="H4284" s="85">
        <v>24503.913814264284</v>
      </c>
      <c r="I4284" s="85">
        <v>5272.1260057275331</v>
      </c>
      <c r="J4284" s="85">
        <v>39093.800105782298</v>
      </c>
      <c r="K4284" t="s">
        <v>491</v>
      </c>
    </row>
    <row r="4285" spans="2:11" x14ac:dyDescent="0.25">
      <c r="B4285">
        <v>2026</v>
      </c>
      <c r="C4285" t="s">
        <v>482</v>
      </c>
      <c r="D4285">
        <v>1</v>
      </c>
      <c r="E4285" t="s">
        <v>70</v>
      </c>
      <c r="F4285">
        <v>3</v>
      </c>
      <c r="G4285" s="85">
        <v>5.6891154897383229</v>
      </c>
      <c r="H4285" s="85">
        <v>24503.913814264284</v>
      </c>
      <c r="I4285" s="85">
        <v>5272.1260057275331</v>
      </c>
      <c r="J4285" s="85">
        <v>139405.59563994381</v>
      </c>
      <c r="K4285" t="s">
        <v>491</v>
      </c>
    </row>
    <row r="4286" spans="2:11" x14ac:dyDescent="0.25">
      <c r="B4286">
        <v>2026</v>
      </c>
      <c r="C4286" t="s">
        <v>482</v>
      </c>
      <c r="D4286">
        <v>2</v>
      </c>
      <c r="E4286" t="s">
        <v>70</v>
      </c>
      <c r="F4286">
        <v>3</v>
      </c>
      <c r="G4286" s="85">
        <v>1.585491202058221</v>
      </c>
      <c r="H4286" s="85">
        <v>24503.913814264284</v>
      </c>
      <c r="I4286" s="85">
        <v>5272.1260057275331</v>
      </c>
      <c r="J4286" s="85">
        <v>38850.739768508931</v>
      </c>
      <c r="K4286" t="s">
        <v>491</v>
      </c>
    </row>
    <row r="4287" spans="2:11" x14ac:dyDescent="0.25">
      <c r="B4287">
        <v>2026</v>
      </c>
      <c r="C4287" t="s">
        <v>483</v>
      </c>
      <c r="D4287">
        <v>1</v>
      </c>
      <c r="E4287" t="s">
        <v>70</v>
      </c>
      <c r="F4287">
        <v>3</v>
      </c>
      <c r="G4287" s="85">
        <v>5.6535229028799474</v>
      </c>
      <c r="H4287" s="85">
        <v>24503.913814264284</v>
      </c>
      <c r="I4287" s="85">
        <v>5272.1260057275331</v>
      </c>
      <c r="J4287" s="85">
        <v>138533.43795913947</v>
      </c>
      <c r="K4287" t="s">
        <v>491</v>
      </c>
    </row>
    <row r="4288" spans="2:11" x14ac:dyDescent="0.25">
      <c r="B4288">
        <v>2026</v>
      </c>
      <c r="C4288" t="s">
        <v>483</v>
      </c>
      <c r="D4288">
        <v>2</v>
      </c>
      <c r="E4288" t="s">
        <v>70</v>
      </c>
      <c r="F4288">
        <v>3</v>
      </c>
      <c r="G4288" s="85">
        <v>1.5755719565403137</v>
      </c>
      <c r="H4288" s="85">
        <v>24503.913814264284</v>
      </c>
      <c r="I4288" s="85">
        <v>5272.1260057275331</v>
      </c>
      <c r="J4288" s="85">
        <v>38607.6794312356</v>
      </c>
      <c r="K4288" t="s">
        <v>491</v>
      </c>
    </row>
    <row r="4289" spans="2:11" x14ac:dyDescent="0.25">
      <c r="B4289">
        <v>2026</v>
      </c>
      <c r="C4289" t="s">
        <v>484</v>
      </c>
      <c r="D4289">
        <v>1</v>
      </c>
      <c r="E4289" t="s">
        <v>70</v>
      </c>
      <c r="F4289">
        <v>3</v>
      </c>
      <c r="G4289" s="85">
        <v>5.6179303160215692</v>
      </c>
      <c r="H4289" s="85">
        <v>24503.913814264284</v>
      </c>
      <c r="I4289" s="85">
        <v>5272.1260057275331</v>
      </c>
      <c r="J4289" s="85">
        <v>137661.28027833503</v>
      </c>
      <c r="K4289" t="s">
        <v>491</v>
      </c>
    </row>
    <row r="4290" spans="2:11" x14ac:dyDescent="0.25">
      <c r="B4290">
        <v>2026</v>
      </c>
      <c r="C4290" t="s">
        <v>484</v>
      </c>
      <c r="D4290">
        <v>2</v>
      </c>
      <c r="E4290" t="s">
        <v>70</v>
      </c>
      <c r="F4290">
        <v>3</v>
      </c>
      <c r="G4290" s="85">
        <v>1.5656527110224046</v>
      </c>
      <c r="H4290" s="85">
        <v>24503.913814264284</v>
      </c>
      <c r="I4290" s="85">
        <v>5272.1260057275331</v>
      </c>
      <c r="J4290" s="85">
        <v>38364.619093962225</v>
      </c>
      <c r="K4290" t="s">
        <v>491</v>
      </c>
    </row>
    <row r="4291" spans="2:11" x14ac:dyDescent="0.25">
      <c r="B4291">
        <v>2026</v>
      </c>
      <c r="C4291" t="s">
        <v>485</v>
      </c>
      <c r="D4291">
        <v>1</v>
      </c>
      <c r="E4291" t="s">
        <v>70</v>
      </c>
      <c r="F4291">
        <v>3</v>
      </c>
      <c r="G4291" s="85">
        <v>5.5823377291631946</v>
      </c>
      <c r="H4291" s="85">
        <v>24503.913814264284</v>
      </c>
      <c r="I4291" s="85">
        <v>5272.1260057275331</v>
      </c>
      <c r="J4291" s="85">
        <v>136789.12259753072</v>
      </c>
      <c r="K4291" t="s">
        <v>491</v>
      </c>
    </row>
    <row r="4292" spans="2:11" x14ac:dyDescent="0.25">
      <c r="B4292">
        <v>2026</v>
      </c>
      <c r="C4292" t="s">
        <v>485</v>
      </c>
      <c r="D4292">
        <v>2</v>
      </c>
      <c r="E4292" t="s">
        <v>70</v>
      </c>
      <c r="F4292">
        <v>3</v>
      </c>
      <c r="G4292" s="85">
        <v>1.5557334655044963</v>
      </c>
      <c r="H4292" s="85">
        <v>24503.913814264284</v>
      </c>
      <c r="I4292" s="85">
        <v>5272.1260057275331</v>
      </c>
      <c r="J4292" s="85">
        <v>38121.558756688879</v>
      </c>
      <c r="K4292" t="s">
        <v>491</v>
      </c>
    </row>
    <row r="4293" spans="2:11" x14ac:dyDescent="0.25">
      <c r="B4293">
        <v>2026</v>
      </c>
      <c r="C4293" t="s">
        <v>486</v>
      </c>
      <c r="D4293">
        <v>1</v>
      </c>
      <c r="E4293" t="s">
        <v>70</v>
      </c>
      <c r="F4293">
        <v>3</v>
      </c>
      <c r="G4293" s="85">
        <v>5.5467451423048146</v>
      </c>
      <c r="H4293" s="85">
        <v>24503.913814264284</v>
      </c>
      <c r="I4293" s="85">
        <v>5272.1260057275331</v>
      </c>
      <c r="J4293" s="85">
        <v>135916.96491672625</v>
      </c>
      <c r="K4293" t="s">
        <v>491</v>
      </c>
    </row>
    <row r="4294" spans="2:11" x14ac:dyDescent="0.25">
      <c r="B4294">
        <v>2026</v>
      </c>
      <c r="C4294" t="s">
        <v>486</v>
      </c>
      <c r="D4294">
        <v>2</v>
      </c>
      <c r="E4294" t="s">
        <v>70</v>
      </c>
      <c r="F4294">
        <v>3</v>
      </c>
      <c r="G4294" s="85">
        <v>1.5458142199865881</v>
      </c>
      <c r="H4294" s="85">
        <v>24503.913814264284</v>
      </c>
      <c r="I4294" s="85">
        <v>5272.1260057275331</v>
      </c>
      <c r="J4294" s="85">
        <v>37878.498419415526</v>
      </c>
      <c r="K4294" t="s">
        <v>491</v>
      </c>
    </row>
    <row r="4295" spans="2:11" x14ac:dyDescent="0.25">
      <c r="B4295">
        <v>2026</v>
      </c>
      <c r="C4295" t="s">
        <v>487</v>
      </c>
      <c r="D4295">
        <v>1</v>
      </c>
      <c r="E4295" t="s">
        <v>70</v>
      </c>
      <c r="F4295">
        <v>3</v>
      </c>
      <c r="G4295" s="85">
        <v>5.51115255544644</v>
      </c>
      <c r="H4295" s="85">
        <v>24503.913814264284</v>
      </c>
      <c r="I4295" s="85">
        <v>5272.1260057275331</v>
      </c>
      <c r="J4295" s="85">
        <v>135044.80723592194</v>
      </c>
      <c r="K4295" t="s">
        <v>491</v>
      </c>
    </row>
    <row r="4296" spans="2:11" x14ac:dyDescent="0.25">
      <c r="B4296">
        <v>2026</v>
      </c>
      <c r="C4296" t="s">
        <v>487</v>
      </c>
      <c r="D4296">
        <v>2</v>
      </c>
      <c r="E4296" t="s">
        <v>70</v>
      </c>
      <c r="F4296">
        <v>3</v>
      </c>
      <c r="G4296" s="85">
        <v>1.5358949744686798</v>
      </c>
      <c r="H4296" s="85">
        <v>24503.913814264284</v>
      </c>
      <c r="I4296" s="85">
        <v>5272.1260057275331</v>
      </c>
      <c r="J4296" s="85">
        <v>37635.438082142173</v>
      </c>
      <c r="K4296" t="s">
        <v>491</v>
      </c>
    </row>
    <row r="4297" spans="2:11" x14ac:dyDescent="0.25">
      <c r="B4297">
        <v>2026</v>
      </c>
      <c r="C4297" t="s">
        <v>488</v>
      </c>
      <c r="D4297">
        <v>1</v>
      </c>
      <c r="E4297" t="s">
        <v>70</v>
      </c>
      <c r="F4297">
        <v>3</v>
      </c>
      <c r="G4297" s="85">
        <v>5.4755599685880618</v>
      </c>
      <c r="H4297" s="85">
        <v>24503.913814264284</v>
      </c>
      <c r="I4297" s="85">
        <v>5272.1260057275331</v>
      </c>
      <c r="J4297" s="85">
        <v>134172.64955511753</v>
      </c>
      <c r="K4297" t="s">
        <v>491</v>
      </c>
    </row>
    <row r="4298" spans="2:11" x14ac:dyDescent="0.25">
      <c r="B4298">
        <v>2026</v>
      </c>
      <c r="C4298" t="s">
        <v>488</v>
      </c>
      <c r="D4298">
        <v>2</v>
      </c>
      <c r="E4298" t="s">
        <v>70</v>
      </c>
      <c r="F4298">
        <v>3</v>
      </c>
      <c r="G4298" s="85">
        <v>1.5259757289507716</v>
      </c>
      <c r="H4298" s="85">
        <v>24503.913814264284</v>
      </c>
      <c r="I4298" s="85">
        <v>5272.1260057275331</v>
      </c>
      <c r="J4298" s="85">
        <v>37392.37774486882</v>
      </c>
      <c r="K4298" t="s">
        <v>491</v>
      </c>
    </row>
    <row r="4299" spans="2:11" x14ac:dyDescent="0.25">
      <c r="B4299">
        <v>2026</v>
      </c>
      <c r="C4299" t="s">
        <v>489</v>
      </c>
      <c r="D4299">
        <v>1</v>
      </c>
      <c r="E4299" t="s">
        <v>70</v>
      </c>
      <c r="F4299">
        <v>3</v>
      </c>
      <c r="G4299" s="85">
        <v>5.4399673817296854</v>
      </c>
      <c r="H4299" s="85">
        <v>24503.913814264284</v>
      </c>
      <c r="I4299" s="85">
        <v>5272.1260057275331</v>
      </c>
      <c r="J4299" s="85">
        <v>133300.49187431316</v>
      </c>
      <c r="K4299" t="s">
        <v>491</v>
      </c>
    </row>
    <row r="4300" spans="2:11" x14ac:dyDescent="0.25">
      <c r="B4300">
        <v>2026</v>
      </c>
      <c r="C4300" t="s">
        <v>489</v>
      </c>
      <c r="D4300">
        <v>2</v>
      </c>
      <c r="E4300" t="s">
        <v>70</v>
      </c>
      <c r="F4300">
        <v>3</v>
      </c>
      <c r="G4300" s="85">
        <v>1.5160564834328634</v>
      </c>
      <c r="H4300" s="85">
        <v>24503.913814264284</v>
      </c>
      <c r="I4300" s="85">
        <v>5272.1260057275331</v>
      </c>
      <c r="J4300" s="85">
        <v>37149.317407595474</v>
      </c>
      <c r="K4300" t="s">
        <v>491</v>
      </c>
    </row>
    <row r="4301" spans="2:11" x14ac:dyDescent="0.25">
      <c r="B4301">
        <v>2026</v>
      </c>
      <c r="C4301" t="s">
        <v>490</v>
      </c>
      <c r="D4301">
        <v>1</v>
      </c>
      <c r="E4301" t="s">
        <v>70</v>
      </c>
      <c r="F4301">
        <v>3</v>
      </c>
      <c r="G4301" s="85">
        <v>5.4043747948713081</v>
      </c>
      <c r="H4301" s="85">
        <v>24503.913814264284</v>
      </c>
      <c r="I4301" s="85">
        <v>5272.1260057275331</v>
      </c>
      <c r="J4301" s="85">
        <v>132428.33419350875</v>
      </c>
      <c r="K4301" t="s">
        <v>491</v>
      </c>
    </row>
    <row r="4302" spans="2:11" x14ac:dyDescent="0.25">
      <c r="B4302">
        <v>2026</v>
      </c>
      <c r="C4302" t="s">
        <v>490</v>
      </c>
      <c r="D4302">
        <v>2</v>
      </c>
      <c r="E4302" t="s">
        <v>70</v>
      </c>
      <c r="F4302">
        <v>3</v>
      </c>
      <c r="G4302" s="85">
        <v>1.5061372379149542</v>
      </c>
      <c r="H4302" s="85">
        <v>24503.913814264284</v>
      </c>
      <c r="I4302" s="85">
        <v>5272.1260057275331</v>
      </c>
      <c r="J4302" s="85">
        <v>36906.257070322099</v>
      </c>
      <c r="K4302" t="s">
        <v>491</v>
      </c>
    </row>
    <row r="4303" spans="2:11" x14ac:dyDescent="0.25">
      <c r="B4303">
        <v>2026</v>
      </c>
      <c r="C4303" t="s">
        <v>479</v>
      </c>
      <c r="D4303">
        <v>1</v>
      </c>
      <c r="E4303" t="s">
        <v>169</v>
      </c>
      <c r="F4303">
        <v>15</v>
      </c>
      <c r="G4303" s="85">
        <v>8.3509492830404994</v>
      </c>
      <c r="H4303" s="85">
        <v>22963.846685082874</v>
      </c>
      <c r="I4303" s="85">
        <v>5596.9095303867407</v>
      </c>
      <c r="J4303" s="85">
        <v>191769.91901064478</v>
      </c>
      <c r="K4303" t="s">
        <v>491</v>
      </c>
    </row>
    <row r="4304" spans="2:11" x14ac:dyDescent="0.25">
      <c r="B4304">
        <v>2026</v>
      </c>
      <c r="C4304" t="s">
        <v>479</v>
      </c>
      <c r="D4304">
        <v>2</v>
      </c>
      <c r="E4304" t="s">
        <v>169</v>
      </c>
      <c r="F4304">
        <v>15</v>
      </c>
      <c r="G4304" s="85">
        <v>2.1921241867981305</v>
      </c>
      <c r="H4304" s="85">
        <v>22963.846685082874</v>
      </c>
      <c r="I4304" s="85">
        <v>5596.9095303867407</v>
      </c>
      <c r="J4304" s="85">
        <v>50339.603740294238</v>
      </c>
      <c r="K4304" t="s">
        <v>491</v>
      </c>
    </row>
    <row r="4305" spans="2:11" x14ac:dyDescent="0.25">
      <c r="B4305">
        <v>2026</v>
      </c>
      <c r="C4305" t="s">
        <v>480</v>
      </c>
      <c r="D4305">
        <v>1</v>
      </c>
      <c r="E4305" t="s">
        <v>169</v>
      </c>
      <c r="F4305">
        <v>15</v>
      </c>
      <c r="G4305" s="85">
        <v>7.9000087304947408</v>
      </c>
      <c r="H4305" s="85">
        <v>22963.846685082874</v>
      </c>
      <c r="I4305" s="85">
        <v>5596.9095303867407</v>
      </c>
      <c r="J4305" s="85">
        <v>181414.58929789742</v>
      </c>
      <c r="K4305" t="s">
        <v>491</v>
      </c>
    </row>
    <row r="4306" spans="2:11" x14ac:dyDescent="0.25">
      <c r="B4306">
        <v>2026</v>
      </c>
      <c r="C4306" t="s">
        <v>480</v>
      </c>
      <c r="D4306">
        <v>2</v>
      </c>
      <c r="E4306" t="s">
        <v>169</v>
      </c>
      <c r="F4306">
        <v>15</v>
      </c>
      <c r="G4306" s="85">
        <v>2.073752291754869</v>
      </c>
      <c r="H4306" s="85">
        <v>22963.846685082874</v>
      </c>
      <c r="I4306" s="85">
        <v>5596.9095303867407</v>
      </c>
      <c r="J4306" s="85">
        <v>47621.329690698061</v>
      </c>
      <c r="K4306" t="s">
        <v>491</v>
      </c>
    </row>
    <row r="4307" spans="2:11" x14ac:dyDescent="0.25">
      <c r="B4307">
        <v>2026</v>
      </c>
      <c r="C4307" t="s">
        <v>481</v>
      </c>
      <c r="D4307">
        <v>1</v>
      </c>
      <c r="E4307" t="s">
        <v>169</v>
      </c>
      <c r="F4307">
        <v>15</v>
      </c>
      <c r="G4307" s="85">
        <v>6.4590453189387791</v>
      </c>
      <c r="H4307" s="85">
        <v>22963.846685082874</v>
      </c>
      <c r="I4307" s="85">
        <v>5596.9095303867407</v>
      </c>
      <c r="J4307" s="85">
        <v>148324.52643611233</v>
      </c>
      <c r="K4307" t="s">
        <v>491</v>
      </c>
    </row>
    <row r="4308" spans="2:11" x14ac:dyDescent="0.25">
      <c r="B4308">
        <v>2026</v>
      </c>
      <c r="C4308" t="s">
        <v>481</v>
      </c>
      <c r="D4308">
        <v>2</v>
      </c>
      <c r="E4308" t="s">
        <v>169</v>
      </c>
      <c r="F4308">
        <v>15</v>
      </c>
      <c r="G4308" s="85">
        <v>1.6954993962214289</v>
      </c>
      <c r="H4308" s="85">
        <v>22963.846685082874</v>
      </c>
      <c r="I4308" s="85">
        <v>5596.9095303867407</v>
      </c>
      <c r="J4308" s="85">
        <v>38935.188189479471</v>
      </c>
      <c r="K4308" t="s">
        <v>491</v>
      </c>
    </row>
    <row r="4309" spans="2:11" x14ac:dyDescent="0.25">
      <c r="B4309">
        <v>2026</v>
      </c>
      <c r="C4309" t="s">
        <v>482</v>
      </c>
      <c r="D4309">
        <v>1</v>
      </c>
      <c r="E4309" t="s">
        <v>169</v>
      </c>
      <c r="F4309">
        <v>15</v>
      </c>
      <c r="G4309" s="85">
        <v>5.1049534619388544</v>
      </c>
      <c r="H4309" s="85">
        <v>22963.846685082874</v>
      </c>
      <c r="I4309" s="85">
        <v>5596.9095303867407</v>
      </c>
      <c r="J4309" s="85">
        <v>117229.3686344469</v>
      </c>
      <c r="K4309" t="s">
        <v>491</v>
      </c>
    </row>
    <row r="4310" spans="2:11" x14ac:dyDescent="0.25">
      <c r="B4310">
        <v>2026</v>
      </c>
      <c r="C4310" t="s">
        <v>482</v>
      </c>
      <c r="D4310">
        <v>2</v>
      </c>
      <c r="E4310" t="s">
        <v>169</v>
      </c>
      <c r="F4310">
        <v>15</v>
      </c>
      <c r="G4310" s="85">
        <v>1.3400502837589485</v>
      </c>
      <c r="H4310" s="85">
        <v>22963.846685082874</v>
      </c>
      <c r="I4310" s="85">
        <v>5596.9095303867407</v>
      </c>
      <c r="J4310" s="85">
        <v>30772.709266542293</v>
      </c>
      <c r="K4310" t="s">
        <v>491</v>
      </c>
    </row>
    <row r="4311" spans="2:11" x14ac:dyDescent="0.25">
      <c r="B4311">
        <v>2026</v>
      </c>
      <c r="C4311" t="s">
        <v>483</v>
      </c>
      <c r="D4311">
        <v>1</v>
      </c>
      <c r="E4311" t="s">
        <v>169</v>
      </c>
      <c r="F4311">
        <v>15</v>
      </c>
      <c r="G4311" s="85">
        <v>5.0080626901898873</v>
      </c>
      <c r="H4311" s="85">
        <v>22963.846685082874</v>
      </c>
      <c r="I4311" s="85">
        <v>5596.9095303867407</v>
      </c>
      <c r="J4311" s="85">
        <v>115004.38380680427</v>
      </c>
      <c r="K4311" t="s">
        <v>491</v>
      </c>
    </row>
    <row r="4312" spans="2:11" x14ac:dyDescent="0.25">
      <c r="B4312">
        <v>2026</v>
      </c>
      <c r="C4312" t="s">
        <v>483</v>
      </c>
      <c r="D4312">
        <v>2</v>
      </c>
      <c r="E4312" t="s">
        <v>169</v>
      </c>
      <c r="F4312">
        <v>15</v>
      </c>
      <c r="G4312" s="85">
        <v>1.3146164561748446</v>
      </c>
      <c r="H4312" s="85">
        <v>22963.846685082874</v>
      </c>
      <c r="I4312" s="85">
        <v>5596.9095303867407</v>
      </c>
      <c r="J4312" s="85">
        <v>30188.650749286098</v>
      </c>
      <c r="K4312" t="s">
        <v>491</v>
      </c>
    </row>
    <row r="4313" spans="2:11" x14ac:dyDescent="0.25">
      <c r="B4313">
        <v>2026</v>
      </c>
      <c r="C4313" t="s">
        <v>484</v>
      </c>
      <c r="D4313">
        <v>1</v>
      </c>
      <c r="E4313" t="s">
        <v>169</v>
      </c>
      <c r="F4313">
        <v>15</v>
      </c>
      <c r="G4313" s="85">
        <v>6.2733887923358429</v>
      </c>
      <c r="H4313" s="85">
        <v>22963.846685082874</v>
      </c>
      <c r="I4313" s="85">
        <v>5596.9095303867407</v>
      </c>
      <c r="J4313" s="85">
        <v>144061.13842311749</v>
      </c>
      <c r="K4313" t="s">
        <v>491</v>
      </c>
    </row>
    <row r="4314" spans="2:11" x14ac:dyDescent="0.25">
      <c r="B4314">
        <v>2026</v>
      </c>
      <c r="C4314" t="s">
        <v>484</v>
      </c>
      <c r="D4314">
        <v>2</v>
      </c>
      <c r="E4314" t="s">
        <v>169</v>
      </c>
      <c r="F4314">
        <v>15</v>
      </c>
      <c r="G4314" s="85">
        <v>1.646764557988158</v>
      </c>
      <c r="H4314" s="85">
        <v>22963.846685082874</v>
      </c>
      <c r="I4314" s="85">
        <v>5596.9095303867407</v>
      </c>
      <c r="J4314" s="85">
        <v>37816.048836068323</v>
      </c>
      <c r="K4314" t="s">
        <v>491</v>
      </c>
    </row>
    <row r="4315" spans="2:11" x14ac:dyDescent="0.25">
      <c r="B4315">
        <v>2026</v>
      </c>
      <c r="C4315" t="s">
        <v>485</v>
      </c>
      <c r="D4315">
        <v>1</v>
      </c>
      <c r="E4315" t="s">
        <v>169</v>
      </c>
      <c r="F4315">
        <v>15</v>
      </c>
      <c r="G4315" s="85">
        <v>6.4221352607447049</v>
      </c>
      <c r="H4315" s="85">
        <v>22963.846685082874</v>
      </c>
      <c r="I4315" s="85">
        <v>5596.9095303867407</v>
      </c>
      <c r="J4315" s="85">
        <v>147476.92951860614</v>
      </c>
      <c r="K4315" t="s">
        <v>491</v>
      </c>
    </row>
    <row r="4316" spans="2:11" x14ac:dyDescent="0.25">
      <c r="B4316">
        <v>2026</v>
      </c>
      <c r="C4316" t="s">
        <v>485</v>
      </c>
      <c r="D4316">
        <v>2</v>
      </c>
      <c r="E4316" t="s">
        <v>169</v>
      </c>
      <c r="F4316">
        <v>15</v>
      </c>
      <c r="G4316" s="85">
        <v>1.6858105059454846</v>
      </c>
      <c r="H4316" s="85">
        <v>22963.846685082874</v>
      </c>
      <c r="I4316" s="85">
        <v>5596.9095303867407</v>
      </c>
      <c r="J4316" s="85">
        <v>38712.693998634102</v>
      </c>
      <c r="K4316" t="s">
        <v>491</v>
      </c>
    </row>
    <row r="4317" spans="2:11" x14ac:dyDescent="0.25">
      <c r="B4317">
        <v>2026</v>
      </c>
      <c r="C4317" t="s">
        <v>486</v>
      </c>
      <c r="D4317">
        <v>1</v>
      </c>
      <c r="E4317" t="s">
        <v>169</v>
      </c>
      <c r="F4317">
        <v>15</v>
      </c>
      <c r="G4317" s="85">
        <v>5.5032171449545766</v>
      </c>
      <c r="H4317" s="85">
        <v>22963.846685082874</v>
      </c>
      <c r="I4317" s="85">
        <v>5596.9095303867407</v>
      </c>
      <c r="J4317" s="85">
        <v>126375.03479145639</v>
      </c>
      <c r="K4317" t="s">
        <v>491</v>
      </c>
    </row>
    <row r="4318" spans="2:11" x14ac:dyDescent="0.25">
      <c r="B4318">
        <v>2026</v>
      </c>
      <c r="C4318" t="s">
        <v>486</v>
      </c>
      <c r="D4318">
        <v>2</v>
      </c>
      <c r="E4318" t="s">
        <v>169</v>
      </c>
      <c r="F4318">
        <v>15</v>
      </c>
      <c r="G4318" s="85">
        <v>1.4445945005505765</v>
      </c>
      <c r="H4318" s="85">
        <v>22963.846685082874</v>
      </c>
      <c r="I4318" s="85">
        <v>5596.9095303867407</v>
      </c>
      <c r="J4318" s="85">
        <v>33173.446632757303</v>
      </c>
      <c r="K4318" t="s">
        <v>491</v>
      </c>
    </row>
    <row r="4319" spans="2:11" x14ac:dyDescent="0.25">
      <c r="B4319">
        <v>2026</v>
      </c>
      <c r="C4319" t="s">
        <v>487</v>
      </c>
      <c r="D4319">
        <v>1</v>
      </c>
      <c r="E4319" t="s">
        <v>169</v>
      </c>
      <c r="F4319">
        <v>15</v>
      </c>
      <c r="G4319" s="85">
        <v>7.993303823944764</v>
      </c>
      <c r="H4319" s="85">
        <v>22963.846685082874</v>
      </c>
      <c r="I4319" s="85">
        <v>5596.9095303867407</v>
      </c>
      <c r="J4319" s="85">
        <v>183557.00352035422</v>
      </c>
      <c r="K4319" t="s">
        <v>491</v>
      </c>
    </row>
    <row r="4320" spans="2:11" x14ac:dyDescent="0.25">
      <c r="B4320">
        <v>2026</v>
      </c>
      <c r="C4320" t="s">
        <v>487</v>
      </c>
      <c r="D4320">
        <v>2</v>
      </c>
      <c r="E4320" t="s">
        <v>169</v>
      </c>
      <c r="F4320">
        <v>15</v>
      </c>
      <c r="G4320" s="85">
        <v>2.0982422537855001</v>
      </c>
      <c r="H4320" s="85">
        <v>22963.846685082874</v>
      </c>
      <c r="I4320" s="85">
        <v>5596.9095303867407</v>
      </c>
      <c r="J4320" s="85">
        <v>48183.713424092974</v>
      </c>
      <c r="K4320" t="s">
        <v>491</v>
      </c>
    </row>
    <row r="4321" spans="2:11" x14ac:dyDescent="0.25">
      <c r="B4321">
        <v>2026</v>
      </c>
      <c r="C4321" t="s">
        <v>488</v>
      </c>
      <c r="D4321">
        <v>1</v>
      </c>
      <c r="E4321" t="s">
        <v>169</v>
      </c>
      <c r="F4321">
        <v>15</v>
      </c>
      <c r="G4321" s="85">
        <v>7.4099817759330984</v>
      </c>
      <c r="H4321" s="85">
        <v>22963.846685082874</v>
      </c>
      <c r="I4321" s="85">
        <v>5596.9095303867407</v>
      </c>
      <c r="J4321" s="85">
        <v>170161.68544178578</v>
      </c>
      <c r="K4321" t="s">
        <v>491</v>
      </c>
    </row>
    <row r="4322" spans="2:11" x14ac:dyDescent="0.25">
      <c r="B4322">
        <v>2026</v>
      </c>
      <c r="C4322" t="s">
        <v>488</v>
      </c>
      <c r="D4322">
        <v>2</v>
      </c>
      <c r="E4322" t="s">
        <v>169</v>
      </c>
      <c r="F4322">
        <v>15</v>
      </c>
      <c r="G4322" s="85">
        <v>1.9451202161824375</v>
      </c>
      <c r="H4322" s="85">
        <v>22963.846685082874</v>
      </c>
      <c r="I4322" s="85">
        <v>5596.9095303867407</v>
      </c>
      <c r="J4322" s="85">
        <v>44667.442428468748</v>
      </c>
      <c r="K4322" t="s">
        <v>491</v>
      </c>
    </row>
    <row r="4323" spans="2:11" x14ac:dyDescent="0.25">
      <c r="B4323">
        <v>2026</v>
      </c>
      <c r="C4323" t="s">
        <v>489</v>
      </c>
      <c r="D4323">
        <v>1</v>
      </c>
      <c r="E4323" t="s">
        <v>169</v>
      </c>
      <c r="F4323">
        <v>15</v>
      </c>
      <c r="G4323" s="85">
        <v>9.5354751393196899</v>
      </c>
      <c r="H4323" s="85">
        <v>22963.846685082874</v>
      </c>
      <c r="I4323" s="85">
        <v>5596.9095303867407</v>
      </c>
      <c r="J4323" s="85">
        <v>218971.18916875662</v>
      </c>
      <c r="K4323" t="s">
        <v>491</v>
      </c>
    </row>
    <row r="4324" spans="2:11" x14ac:dyDescent="0.25">
      <c r="B4324">
        <v>2026</v>
      </c>
      <c r="C4324" t="s">
        <v>489</v>
      </c>
      <c r="D4324">
        <v>2</v>
      </c>
      <c r="E4324" t="s">
        <v>169</v>
      </c>
      <c r="F4324">
        <v>15</v>
      </c>
      <c r="G4324" s="85">
        <v>2.5030622240714191</v>
      </c>
      <c r="H4324" s="85">
        <v>22963.846685082874</v>
      </c>
      <c r="I4324" s="85">
        <v>5596.9095303867407</v>
      </c>
      <c r="J4324" s="85">
        <v>57479.937156798624</v>
      </c>
      <c r="K4324" t="s">
        <v>491</v>
      </c>
    </row>
    <row r="4325" spans="2:11" x14ac:dyDescent="0.25">
      <c r="B4325">
        <v>2026</v>
      </c>
      <c r="C4325" t="s">
        <v>490</v>
      </c>
      <c r="D4325">
        <v>1</v>
      </c>
      <c r="E4325" t="s">
        <v>169</v>
      </c>
      <c r="F4325">
        <v>15</v>
      </c>
      <c r="G4325" s="85">
        <v>12.251787272400991</v>
      </c>
      <c r="H4325" s="85">
        <v>22963.846685082874</v>
      </c>
      <c r="I4325" s="85">
        <v>5596.9095303867407</v>
      </c>
      <c r="J4325" s="85">
        <v>281348.16454166605</v>
      </c>
      <c r="K4325" t="s">
        <v>491</v>
      </c>
    </row>
    <row r="4326" spans="2:11" x14ac:dyDescent="0.25">
      <c r="B4326">
        <v>2026</v>
      </c>
      <c r="C4326" t="s">
        <v>490</v>
      </c>
      <c r="D4326">
        <v>2</v>
      </c>
      <c r="E4326" t="s">
        <v>169</v>
      </c>
      <c r="F4326">
        <v>15</v>
      </c>
      <c r="G4326" s="85">
        <v>3.2160941590052587</v>
      </c>
      <c r="H4326" s="85">
        <v>22963.846685082874</v>
      </c>
      <c r="I4326" s="85">
        <v>5596.9095303867407</v>
      </c>
      <c r="J4326" s="85">
        <v>73853.893192187301</v>
      </c>
      <c r="K4326" t="s">
        <v>491</v>
      </c>
    </row>
    <row r="4327" spans="2:11" x14ac:dyDescent="0.25">
      <c r="B4327">
        <v>2026</v>
      </c>
      <c r="C4327" t="s">
        <v>479</v>
      </c>
      <c r="D4327">
        <v>1</v>
      </c>
      <c r="E4327" t="s">
        <v>70</v>
      </c>
      <c r="F4327">
        <v>15</v>
      </c>
      <c r="G4327" s="85">
        <v>3.5729380344936708</v>
      </c>
      <c r="H4327" s="85">
        <v>24503.913814264284</v>
      </c>
      <c r="I4327" s="85">
        <v>5272.1260057275331</v>
      </c>
      <c r="J4327" s="85">
        <v>87550.965660939735</v>
      </c>
      <c r="K4327" t="s">
        <v>491</v>
      </c>
    </row>
    <row r="4328" spans="2:11" x14ac:dyDescent="0.25">
      <c r="B4328">
        <v>2026</v>
      </c>
      <c r="C4328" t="s">
        <v>479</v>
      </c>
      <c r="D4328">
        <v>2</v>
      </c>
      <c r="E4328" t="s">
        <v>70</v>
      </c>
      <c r="F4328">
        <v>15</v>
      </c>
      <c r="G4328" s="85">
        <v>0.87756372777037495</v>
      </c>
      <c r="H4328" s="85">
        <v>24503.913814264284</v>
      </c>
      <c r="I4328" s="85">
        <v>5272.1260057275331</v>
      </c>
      <c r="J4328" s="85">
        <v>21503.745951809753</v>
      </c>
      <c r="K4328" t="s">
        <v>491</v>
      </c>
    </row>
    <row r="4329" spans="2:11" x14ac:dyDescent="0.25">
      <c r="B4329">
        <v>2026</v>
      </c>
      <c r="C4329" t="s">
        <v>480</v>
      </c>
      <c r="D4329">
        <v>1</v>
      </c>
      <c r="E4329" t="s">
        <v>70</v>
      </c>
      <c r="F4329">
        <v>15</v>
      </c>
      <c r="G4329" s="85">
        <v>3.8756049061712394</v>
      </c>
      <c r="H4329" s="85">
        <v>24503.913814264284</v>
      </c>
      <c r="I4329" s="85">
        <v>5272.1260057275331</v>
      </c>
      <c r="J4329" s="85">
        <v>94967.48859895987</v>
      </c>
      <c r="K4329" t="s">
        <v>491</v>
      </c>
    </row>
    <row r="4330" spans="2:11" x14ac:dyDescent="0.25">
      <c r="B4330">
        <v>2026</v>
      </c>
      <c r="C4330" t="s">
        <v>480</v>
      </c>
      <c r="D4330">
        <v>2</v>
      </c>
      <c r="E4330" t="s">
        <v>70</v>
      </c>
      <c r="F4330">
        <v>15</v>
      </c>
      <c r="G4330" s="85">
        <v>0.95190295941047953</v>
      </c>
      <c r="H4330" s="85">
        <v>24503.913814264284</v>
      </c>
      <c r="I4330" s="85">
        <v>5272.1260057275331</v>
      </c>
      <c r="J4330" s="85">
        <v>23325.348076937502</v>
      </c>
      <c r="K4330" t="s">
        <v>491</v>
      </c>
    </row>
    <row r="4331" spans="2:11" x14ac:dyDescent="0.25">
      <c r="B4331">
        <v>2026</v>
      </c>
      <c r="C4331" t="s">
        <v>481</v>
      </c>
      <c r="D4331">
        <v>1</v>
      </c>
      <c r="E4331" t="s">
        <v>70</v>
      </c>
      <c r="F4331">
        <v>15</v>
      </c>
      <c r="G4331" s="85">
        <v>4.1782717778488063</v>
      </c>
      <c r="H4331" s="85">
        <v>24503.913814264284</v>
      </c>
      <c r="I4331" s="85">
        <v>5272.1260057275331</v>
      </c>
      <c r="J4331" s="85">
        <v>102384.01153697996</v>
      </c>
      <c r="K4331" t="s">
        <v>491</v>
      </c>
    </row>
    <row r="4332" spans="2:11" x14ac:dyDescent="0.25">
      <c r="B4332">
        <v>2026</v>
      </c>
      <c r="C4332" t="s">
        <v>481</v>
      </c>
      <c r="D4332">
        <v>2</v>
      </c>
      <c r="E4332" t="s">
        <v>70</v>
      </c>
      <c r="F4332">
        <v>15</v>
      </c>
      <c r="G4332" s="85">
        <v>1.0262421910505832</v>
      </c>
      <c r="H4332" s="85">
        <v>24503.913814264284</v>
      </c>
      <c r="I4332" s="85">
        <v>5272.1260057275331</v>
      </c>
      <c r="J4332" s="85">
        <v>25146.950202065233</v>
      </c>
      <c r="K4332" t="s">
        <v>491</v>
      </c>
    </row>
    <row r="4333" spans="2:11" x14ac:dyDescent="0.25">
      <c r="B4333">
        <v>2026</v>
      </c>
      <c r="C4333" t="s">
        <v>482</v>
      </c>
      <c r="D4333">
        <v>1</v>
      </c>
      <c r="E4333" t="s">
        <v>70</v>
      </c>
      <c r="F4333">
        <v>15</v>
      </c>
      <c r="G4333" s="85">
        <v>4.4809386495263741</v>
      </c>
      <c r="H4333" s="85">
        <v>24503.913814264284</v>
      </c>
      <c r="I4333" s="85">
        <v>5272.1260057275331</v>
      </c>
      <c r="J4333" s="85">
        <v>109800.53447500007</v>
      </c>
      <c r="K4333" t="s">
        <v>491</v>
      </c>
    </row>
    <row r="4334" spans="2:11" x14ac:dyDescent="0.25">
      <c r="B4334">
        <v>2026</v>
      </c>
      <c r="C4334" t="s">
        <v>482</v>
      </c>
      <c r="D4334">
        <v>2</v>
      </c>
      <c r="E4334" t="s">
        <v>70</v>
      </c>
      <c r="F4334">
        <v>15</v>
      </c>
      <c r="G4334" s="85">
        <v>1.1005814226906878</v>
      </c>
      <c r="H4334" s="85">
        <v>24503.913814264284</v>
      </c>
      <c r="I4334" s="85">
        <v>5272.1260057275331</v>
      </c>
      <c r="J4334" s="85">
        <v>26968.552327192985</v>
      </c>
      <c r="K4334" t="s">
        <v>491</v>
      </c>
    </row>
    <row r="4335" spans="2:11" x14ac:dyDescent="0.25">
      <c r="B4335">
        <v>2026</v>
      </c>
      <c r="C4335" t="s">
        <v>483</v>
      </c>
      <c r="D4335">
        <v>1</v>
      </c>
      <c r="E4335" t="s">
        <v>70</v>
      </c>
      <c r="F4335">
        <v>15</v>
      </c>
      <c r="G4335" s="85">
        <v>4.7836055212039401</v>
      </c>
      <c r="H4335" s="85">
        <v>24503.913814264284</v>
      </c>
      <c r="I4335" s="85">
        <v>5272.1260057275331</v>
      </c>
      <c r="J4335" s="85">
        <v>117217.05741302013</v>
      </c>
      <c r="K4335" t="s">
        <v>491</v>
      </c>
    </row>
    <row r="4336" spans="2:11" x14ac:dyDescent="0.25">
      <c r="B4336">
        <v>2026</v>
      </c>
      <c r="C4336" t="s">
        <v>483</v>
      </c>
      <c r="D4336">
        <v>2</v>
      </c>
      <c r="E4336" t="s">
        <v>70</v>
      </c>
      <c r="F4336">
        <v>15</v>
      </c>
      <c r="G4336" s="85">
        <v>1.1749206543307924</v>
      </c>
      <c r="H4336" s="85">
        <v>24503.913814264284</v>
      </c>
      <c r="I4336" s="85">
        <v>5272.1260057275331</v>
      </c>
      <c r="J4336" s="85">
        <v>28790.154452320734</v>
      </c>
      <c r="K4336" t="s">
        <v>491</v>
      </c>
    </row>
    <row r="4337" spans="2:11" x14ac:dyDescent="0.25">
      <c r="B4337">
        <v>2026</v>
      </c>
      <c r="C4337" t="s">
        <v>484</v>
      </c>
      <c r="D4337">
        <v>1</v>
      </c>
      <c r="E4337" t="s">
        <v>70</v>
      </c>
      <c r="F4337">
        <v>15</v>
      </c>
      <c r="G4337" s="85">
        <v>5.0862723928815079</v>
      </c>
      <c r="H4337" s="85">
        <v>24503.913814264284</v>
      </c>
      <c r="I4337" s="85">
        <v>5272.1260057275331</v>
      </c>
      <c r="J4337" s="85">
        <v>124633.58035104023</v>
      </c>
      <c r="K4337" t="s">
        <v>491</v>
      </c>
    </row>
    <row r="4338" spans="2:11" x14ac:dyDescent="0.25">
      <c r="B4338">
        <v>2026</v>
      </c>
      <c r="C4338" t="s">
        <v>484</v>
      </c>
      <c r="D4338">
        <v>2</v>
      </c>
      <c r="E4338" t="s">
        <v>70</v>
      </c>
      <c r="F4338">
        <v>15</v>
      </c>
      <c r="G4338" s="85">
        <v>1.2492598859708961</v>
      </c>
      <c r="H4338" s="85">
        <v>24503.913814264284</v>
      </c>
      <c r="I4338" s="85">
        <v>5272.1260057275331</v>
      </c>
      <c r="J4338" s="85">
        <v>30611.756577448465</v>
      </c>
      <c r="K4338" t="s">
        <v>491</v>
      </c>
    </row>
    <row r="4339" spans="2:11" x14ac:dyDescent="0.25">
      <c r="B4339">
        <v>2026</v>
      </c>
      <c r="C4339" t="s">
        <v>485</v>
      </c>
      <c r="D4339">
        <v>1</v>
      </c>
      <c r="E4339" t="s">
        <v>70</v>
      </c>
      <c r="F4339">
        <v>15</v>
      </c>
      <c r="G4339" s="85">
        <v>5.3889392645590739</v>
      </c>
      <c r="H4339" s="85">
        <v>24503.913814264284</v>
      </c>
      <c r="I4339" s="85">
        <v>5272.1260057275331</v>
      </c>
      <c r="J4339" s="85">
        <v>132050.10328906029</v>
      </c>
      <c r="K4339" t="s">
        <v>491</v>
      </c>
    </row>
    <row r="4340" spans="2:11" x14ac:dyDescent="0.25">
      <c r="B4340">
        <v>2026</v>
      </c>
      <c r="C4340" t="s">
        <v>485</v>
      </c>
      <c r="D4340">
        <v>2</v>
      </c>
      <c r="E4340" t="s">
        <v>70</v>
      </c>
      <c r="F4340">
        <v>15</v>
      </c>
      <c r="G4340" s="85">
        <v>1.3235991176110007</v>
      </c>
      <c r="H4340" s="85">
        <v>24503.913814264284</v>
      </c>
      <c r="I4340" s="85">
        <v>5272.1260057275331</v>
      </c>
      <c r="J4340" s="85">
        <v>32433.358702576217</v>
      </c>
      <c r="K4340" t="s">
        <v>491</v>
      </c>
    </row>
    <row r="4341" spans="2:11" x14ac:dyDescent="0.25">
      <c r="B4341">
        <v>2026</v>
      </c>
      <c r="C4341" t="s">
        <v>486</v>
      </c>
      <c r="D4341">
        <v>1</v>
      </c>
      <c r="E4341" t="s">
        <v>70</v>
      </c>
      <c r="F4341">
        <v>15</v>
      </c>
      <c r="G4341" s="85">
        <v>5.6916061362366426</v>
      </c>
      <c r="H4341" s="85">
        <v>24503.913814264284</v>
      </c>
      <c r="I4341" s="85">
        <v>5272.1260057275331</v>
      </c>
      <c r="J4341" s="85">
        <v>139466.62622708044</v>
      </c>
      <c r="K4341" t="s">
        <v>491</v>
      </c>
    </row>
    <row r="4342" spans="2:11" x14ac:dyDescent="0.25">
      <c r="B4342">
        <v>2026</v>
      </c>
      <c r="C4342" t="s">
        <v>486</v>
      </c>
      <c r="D4342">
        <v>2</v>
      </c>
      <c r="E4342" t="s">
        <v>70</v>
      </c>
      <c r="F4342">
        <v>15</v>
      </c>
      <c r="G4342" s="85">
        <v>1.3979383492511053</v>
      </c>
      <c r="H4342" s="85">
        <v>24503.913814264284</v>
      </c>
      <c r="I4342" s="85">
        <v>5272.1260057275331</v>
      </c>
      <c r="J4342" s="85">
        <v>34254.960827703966</v>
      </c>
      <c r="K4342" t="s">
        <v>491</v>
      </c>
    </row>
    <row r="4343" spans="2:11" x14ac:dyDescent="0.25">
      <c r="B4343">
        <v>2026</v>
      </c>
      <c r="C4343" t="s">
        <v>487</v>
      </c>
      <c r="D4343">
        <v>1</v>
      </c>
      <c r="E4343" t="s">
        <v>70</v>
      </c>
      <c r="F4343">
        <v>15</v>
      </c>
      <c r="G4343" s="85">
        <v>5.9942730079142095</v>
      </c>
      <c r="H4343" s="85">
        <v>24503.913814264284</v>
      </c>
      <c r="I4343" s="85">
        <v>5272.1260057275331</v>
      </c>
      <c r="J4343" s="85">
        <v>146883.14916510053</v>
      </c>
      <c r="K4343" t="s">
        <v>491</v>
      </c>
    </row>
    <row r="4344" spans="2:11" x14ac:dyDescent="0.25">
      <c r="B4344">
        <v>2026</v>
      </c>
      <c r="C4344" t="s">
        <v>487</v>
      </c>
      <c r="D4344">
        <v>2</v>
      </c>
      <c r="E4344" t="s">
        <v>70</v>
      </c>
      <c r="F4344">
        <v>15</v>
      </c>
      <c r="G4344" s="85">
        <v>1.472277580891209</v>
      </c>
      <c r="H4344" s="85">
        <v>24503.913814264284</v>
      </c>
      <c r="I4344" s="85">
        <v>5272.1260057275331</v>
      </c>
      <c r="J4344" s="85">
        <v>36076.5629528317</v>
      </c>
      <c r="K4344" t="s">
        <v>491</v>
      </c>
    </row>
    <row r="4345" spans="2:11" x14ac:dyDescent="0.25">
      <c r="B4345">
        <v>2026</v>
      </c>
      <c r="C4345" t="s">
        <v>488</v>
      </c>
      <c r="D4345">
        <v>1</v>
      </c>
      <c r="E4345" t="s">
        <v>70</v>
      </c>
      <c r="F4345">
        <v>15</v>
      </c>
      <c r="G4345" s="85">
        <v>6.2969398795917773</v>
      </c>
      <c r="H4345" s="85">
        <v>24503.913814264284</v>
      </c>
      <c r="I4345" s="85">
        <v>5272.1260057275331</v>
      </c>
      <c r="J4345" s="85">
        <v>154299.67210312063</v>
      </c>
      <c r="K4345" t="s">
        <v>491</v>
      </c>
    </row>
    <row r="4346" spans="2:11" x14ac:dyDescent="0.25">
      <c r="B4346">
        <v>2026</v>
      </c>
      <c r="C4346" t="s">
        <v>488</v>
      </c>
      <c r="D4346">
        <v>2</v>
      </c>
      <c r="E4346" t="s">
        <v>70</v>
      </c>
      <c r="F4346">
        <v>15</v>
      </c>
      <c r="G4346" s="85">
        <v>1.5466168125313136</v>
      </c>
      <c r="H4346" s="85">
        <v>24503.913814264284</v>
      </c>
      <c r="I4346" s="85">
        <v>5272.1260057275331</v>
      </c>
      <c r="J4346" s="85">
        <v>37898.165077959449</v>
      </c>
      <c r="K4346" t="s">
        <v>491</v>
      </c>
    </row>
    <row r="4347" spans="2:11" x14ac:dyDescent="0.25">
      <c r="B4347">
        <v>2026</v>
      </c>
      <c r="C4347" t="s">
        <v>489</v>
      </c>
      <c r="D4347">
        <v>1</v>
      </c>
      <c r="E4347" t="s">
        <v>70</v>
      </c>
      <c r="F4347">
        <v>15</v>
      </c>
      <c r="G4347" s="85">
        <v>6.5996067512693442</v>
      </c>
      <c r="H4347" s="85">
        <v>24503.913814264284</v>
      </c>
      <c r="I4347" s="85">
        <v>5272.1260057275331</v>
      </c>
      <c r="J4347" s="85">
        <v>161716.19504114072</v>
      </c>
      <c r="K4347" t="s">
        <v>491</v>
      </c>
    </row>
    <row r="4348" spans="2:11" x14ac:dyDescent="0.25">
      <c r="B4348">
        <v>2026</v>
      </c>
      <c r="C4348" t="s">
        <v>489</v>
      </c>
      <c r="D4348">
        <v>2</v>
      </c>
      <c r="E4348" t="s">
        <v>70</v>
      </c>
      <c r="F4348">
        <v>15</v>
      </c>
      <c r="G4348" s="85">
        <v>1.6209560441714173</v>
      </c>
      <c r="H4348" s="85">
        <v>24503.913814264284</v>
      </c>
      <c r="I4348" s="85">
        <v>5272.1260057275331</v>
      </c>
      <c r="J4348" s="85">
        <v>39719.767203087176</v>
      </c>
      <c r="K4348" t="s">
        <v>491</v>
      </c>
    </row>
    <row r="4349" spans="2:11" x14ac:dyDescent="0.25">
      <c r="B4349">
        <v>2026</v>
      </c>
      <c r="C4349" t="s">
        <v>490</v>
      </c>
      <c r="D4349">
        <v>1</v>
      </c>
      <c r="E4349" t="s">
        <v>70</v>
      </c>
      <c r="F4349">
        <v>15</v>
      </c>
      <c r="G4349" s="85">
        <v>6.9022736229469137</v>
      </c>
      <c r="H4349" s="85">
        <v>24503.913814264284</v>
      </c>
      <c r="I4349" s="85">
        <v>5272.1260057275331</v>
      </c>
      <c r="J4349" s="85">
        <v>169132.71797916087</v>
      </c>
      <c r="K4349" t="s">
        <v>491</v>
      </c>
    </row>
    <row r="4350" spans="2:11" x14ac:dyDescent="0.25">
      <c r="B4350">
        <v>2026</v>
      </c>
      <c r="C4350" t="s">
        <v>490</v>
      </c>
      <c r="D4350">
        <v>2</v>
      </c>
      <c r="E4350" t="s">
        <v>70</v>
      </c>
      <c r="F4350">
        <v>15</v>
      </c>
      <c r="G4350" s="85">
        <v>1.6952952758115218</v>
      </c>
      <c r="H4350" s="85">
        <v>24503.913814264284</v>
      </c>
      <c r="I4350" s="85">
        <v>5272.1260057275331</v>
      </c>
      <c r="J4350" s="85">
        <v>41541.369328214932</v>
      </c>
      <c r="K4350" t="s">
        <v>491</v>
      </c>
    </row>
    <row r="4351" spans="2:11" x14ac:dyDescent="0.25">
      <c r="B4351">
        <v>2026</v>
      </c>
      <c r="C4351" t="s">
        <v>479</v>
      </c>
      <c r="D4351">
        <v>1</v>
      </c>
      <c r="E4351" t="s">
        <v>169</v>
      </c>
      <c r="F4351">
        <v>1</v>
      </c>
      <c r="G4351" s="85">
        <v>10.088844370218871</v>
      </c>
      <c r="H4351" s="85">
        <v>22963.846685082874</v>
      </c>
      <c r="I4351" s="85">
        <v>5596.9095303867407</v>
      </c>
      <c r="J4351" s="85">
        <v>231678.67534736762</v>
      </c>
      <c r="K4351" t="s">
        <v>491</v>
      </c>
    </row>
    <row r="4352" spans="2:11" x14ac:dyDescent="0.25">
      <c r="B4352">
        <v>2026</v>
      </c>
      <c r="C4352" t="s">
        <v>479</v>
      </c>
      <c r="D4352">
        <v>2</v>
      </c>
      <c r="E4352" t="s">
        <v>169</v>
      </c>
      <c r="F4352">
        <v>1</v>
      </c>
      <c r="G4352" s="85">
        <v>0</v>
      </c>
      <c r="H4352" s="85">
        <v>22963.846685082874</v>
      </c>
      <c r="I4352" s="85">
        <v>5596.9095303867407</v>
      </c>
      <c r="J4352" s="85">
        <v>0</v>
      </c>
      <c r="K4352" t="s">
        <v>491</v>
      </c>
    </row>
    <row r="4353" spans="2:11" x14ac:dyDescent="0.25">
      <c r="B4353">
        <v>2026</v>
      </c>
      <c r="C4353" t="s">
        <v>480</v>
      </c>
      <c r="D4353">
        <v>1</v>
      </c>
      <c r="E4353" t="s">
        <v>169</v>
      </c>
      <c r="F4353">
        <v>1</v>
      </c>
      <c r="G4353" s="85">
        <v>10.192291042511213</v>
      </c>
      <c r="H4353" s="85">
        <v>22963.846685082874</v>
      </c>
      <c r="I4353" s="85">
        <v>5596.9095303867407</v>
      </c>
      <c r="J4353" s="85">
        <v>234054.20886997099</v>
      </c>
      <c r="K4353" t="s">
        <v>491</v>
      </c>
    </row>
    <row r="4354" spans="2:11" x14ac:dyDescent="0.25">
      <c r="B4354">
        <v>2026</v>
      </c>
      <c r="C4354" t="s">
        <v>480</v>
      </c>
      <c r="D4354">
        <v>2</v>
      </c>
      <c r="E4354" t="s">
        <v>169</v>
      </c>
      <c r="F4354">
        <v>1</v>
      </c>
      <c r="G4354" s="85">
        <v>0</v>
      </c>
      <c r="H4354" s="85">
        <v>22963.846685082874</v>
      </c>
      <c r="I4354" s="85">
        <v>5596.9095303867407</v>
      </c>
      <c r="J4354" s="85">
        <v>0</v>
      </c>
      <c r="K4354" t="s">
        <v>491</v>
      </c>
    </row>
    <row r="4355" spans="2:11" x14ac:dyDescent="0.25">
      <c r="B4355">
        <v>2026</v>
      </c>
      <c r="C4355" t="s">
        <v>481</v>
      </c>
      <c r="D4355">
        <v>1</v>
      </c>
      <c r="E4355" t="s">
        <v>169</v>
      </c>
      <c r="F4355">
        <v>1</v>
      </c>
      <c r="G4355" s="85">
        <v>10.295737714803563</v>
      </c>
      <c r="H4355" s="85">
        <v>22963.846685082874</v>
      </c>
      <c r="I4355" s="85">
        <v>5596.9095303867407</v>
      </c>
      <c r="J4355" s="85">
        <v>236429.74239257452</v>
      </c>
      <c r="K4355" t="s">
        <v>491</v>
      </c>
    </row>
    <row r="4356" spans="2:11" x14ac:dyDescent="0.25">
      <c r="B4356">
        <v>2026</v>
      </c>
      <c r="C4356" t="s">
        <v>481</v>
      </c>
      <c r="D4356">
        <v>2</v>
      </c>
      <c r="E4356" t="s">
        <v>169</v>
      </c>
      <c r="F4356">
        <v>1</v>
      </c>
      <c r="G4356" s="85">
        <v>0</v>
      </c>
      <c r="H4356" s="85">
        <v>22963.846685082874</v>
      </c>
      <c r="I4356" s="85">
        <v>5596.9095303867407</v>
      </c>
      <c r="J4356" s="85">
        <v>0</v>
      </c>
      <c r="K4356" t="s">
        <v>491</v>
      </c>
    </row>
    <row r="4357" spans="2:11" x14ac:dyDescent="0.25">
      <c r="B4357">
        <v>2026</v>
      </c>
      <c r="C4357" t="s">
        <v>482</v>
      </c>
      <c r="D4357">
        <v>1</v>
      </c>
      <c r="E4357" t="s">
        <v>169</v>
      </c>
      <c r="F4357">
        <v>1</v>
      </c>
      <c r="G4357" s="85">
        <v>10.399184387095906</v>
      </c>
      <c r="H4357" s="85">
        <v>22963.846685082874</v>
      </c>
      <c r="I4357" s="85">
        <v>5596.9095303867407</v>
      </c>
      <c r="J4357" s="85">
        <v>238805.27591517789</v>
      </c>
      <c r="K4357" t="s">
        <v>491</v>
      </c>
    </row>
    <row r="4358" spans="2:11" x14ac:dyDescent="0.25">
      <c r="B4358">
        <v>2026</v>
      </c>
      <c r="C4358" t="s">
        <v>482</v>
      </c>
      <c r="D4358">
        <v>2</v>
      </c>
      <c r="E4358" t="s">
        <v>169</v>
      </c>
      <c r="F4358">
        <v>1</v>
      </c>
      <c r="G4358" s="85">
        <v>0</v>
      </c>
      <c r="H4358" s="85">
        <v>22963.846685082874</v>
      </c>
      <c r="I4358" s="85">
        <v>5596.9095303867407</v>
      </c>
      <c r="J4358" s="85">
        <v>0</v>
      </c>
      <c r="K4358" t="s">
        <v>491</v>
      </c>
    </row>
    <row r="4359" spans="2:11" x14ac:dyDescent="0.25">
      <c r="B4359">
        <v>2026</v>
      </c>
      <c r="C4359" t="s">
        <v>483</v>
      </c>
      <c r="D4359">
        <v>1</v>
      </c>
      <c r="E4359" t="s">
        <v>169</v>
      </c>
      <c r="F4359">
        <v>1</v>
      </c>
      <c r="G4359" s="85">
        <v>10.502631059388255</v>
      </c>
      <c r="H4359" s="85">
        <v>22963.846685082874</v>
      </c>
      <c r="I4359" s="85">
        <v>5596.9095303867407</v>
      </c>
      <c r="J4359" s="85">
        <v>241180.80943778143</v>
      </c>
      <c r="K4359" t="s">
        <v>491</v>
      </c>
    </row>
    <row r="4360" spans="2:11" x14ac:dyDescent="0.25">
      <c r="B4360">
        <v>2026</v>
      </c>
      <c r="C4360" t="s">
        <v>483</v>
      </c>
      <c r="D4360">
        <v>2</v>
      </c>
      <c r="E4360" t="s">
        <v>169</v>
      </c>
      <c r="F4360">
        <v>1</v>
      </c>
      <c r="G4360" s="85">
        <v>0</v>
      </c>
      <c r="H4360" s="85">
        <v>22963.846685082874</v>
      </c>
      <c r="I4360" s="85">
        <v>5596.9095303867407</v>
      </c>
      <c r="J4360" s="85">
        <v>0</v>
      </c>
      <c r="K4360" t="s">
        <v>491</v>
      </c>
    </row>
    <row r="4361" spans="2:11" x14ac:dyDescent="0.25">
      <c r="B4361">
        <v>2026</v>
      </c>
      <c r="C4361" t="s">
        <v>484</v>
      </c>
      <c r="D4361">
        <v>1</v>
      </c>
      <c r="E4361" t="s">
        <v>169</v>
      </c>
      <c r="F4361">
        <v>1</v>
      </c>
      <c r="G4361" s="85">
        <v>10.6060777316806</v>
      </c>
      <c r="H4361" s="85">
        <v>22963.846685082874</v>
      </c>
      <c r="I4361" s="85">
        <v>5596.9095303867407</v>
      </c>
      <c r="J4361" s="85">
        <v>243556.34296038482</v>
      </c>
      <c r="K4361" t="s">
        <v>491</v>
      </c>
    </row>
    <row r="4362" spans="2:11" x14ac:dyDescent="0.25">
      <c r="B4362">
        <v>2026</v>
      </c>
      <c r="C4362" t="s">
        <v>484</v>
      </c>
      <c r="D4362">
        <v>2</v>
      </c>
      <c r="E4362" t="s">
        <v>169</v>
      </c>
      <c r="F4362">
        <v>1</v>
      </c>
      <c r="G4362" s="85">
        <v>0</v>
      </c>
      <c r="H4362" s="85">
        <v>22963.846685082874</v>
      </c>
      <c r="I4362" s="85">
        <v>5596.9095303867407</v>
      </c>
      <c r="J4362" s="85">
        <v>0</v>
      </c>
      <c r="K4362" t="s">
        <v>491</v>
      </c>
    </row>
    <row r="4363" spans="2:11" x14ac:dyDescent="0.25">
      <c r="B4363">
        <v>2026</v>
      </c>
      <c r="C4363" t="s">
        <v>485</v>
      </c>
      <c r="D4363">
        <v>1</v>
      </c>
      <c r="E4363" t="s">
        <v>169</v>
      </c>
      <c r="F4363">
        <v>1</v>
      </c>
      <c r="G4363" s="85">
        <v>10.709524403972949</v>
      </c>
      <c r="H4363" s="85">
        <v>22963.846685082874</v>
      </c>
      <c r="I4363" s="85">
        <v>5596.9095303867407</v>
      </c>
      <c r="J4363" s="85">
        <v>245931.87648298836</v>
      </c>
      <c r="K4363" t="s">
        <v>491</v>
      </c>
    </row>
    <row r="4364" spans="2:11" x14ac:dyDescent="0.25">
      <c r="B4364">
        <v>2026</v>
      </c>
      <c r="C4364" t="s">
        <v>485</v>
      </c>
      <c r="D4364">
        <v>2</v>
      </c>
      <c r="E4364" t="s">
        <v>169</v>
      </c>
      <c r="F4364">
        <v>1</v>
      </c>
      <c r="G4364" s="85">
        <v>0</v>
      </c>
      <c r="H4364" s="85">
        <v>22963.846685082874</v>
      </c>
      <c r="I4364" s="85">
        <v>5596.9095303867407</v>
      </c>
      <c r="J4364" s="85">
        <v>0</v>
      </c>
      <c r="K4364" t="s">
        <v>491</v>
      </c>
    </row>
    <row r="4365" spans="2:11" x14ac:dyDescent="0.25">
      <c r="B4365">
        <v>2026</v>
      </c>
      <c r="C4365" t="s">
        <v>486</v>
      </c>
      <c r="D4365">
        <v>1</v>
      </c>
      <c r="E4365" t="s">
        <v>169</v>
      </c>
      <c r="F4365">
        <v>1</v>
      </c>
      <c r="G4365" s="85">
        <v>10.812971076265294</v>
      </c>
      <c r="H4365" s="85">
        <v>22963.846685082874</v>
      </c>
      <c r="I4365" s="85">
        <v>5596.9095303867407</v>
      </c>
      <c r="J4365" s="85">
        <v>248307.41000559175</v>
      </c>
      <c r="K4365" t="s">
        <v>491</v>
      </c>
    </row>
    <row r="4366" spans="2:11" x14ac:dyDescent="0.25">
      <c r="B4366">
        <v>2026</v>
      </c>
      <c r="C4366" t="s">
        <v>486</v>
      </c>
      <c r="D4366">
        <v>2</v>
      </c>
      <c r="E4366" t="s">
        <v>169</v>
      </c>
      <c r="F4366">
        <v>1</v>
      </c>
      <c r="G4366" s="85">
        <v>0</v>
      </c>
      <c r="H4366" s="85">
        <v>22963.846685082874</v>
      </c>
      <c r="I4366" s="85">
        <v>5596.9095303867407</v>
      </c>
      <c r="J4366" s="85">
        <v>0</v>
      </c>
      <c r="K4366" t="s">
        <v>491</v>
      </c>
    </row>
    <row r="4367" spans="2:11" x14ac:dyDescent="0.25">
      <c r="B4367">
        <v>2026</v>
      </c>
      <c r="C4367" t="s">
        <v>487</v>
      </c>
      <c r="D4367">
        <v>1</v>
      </c>
      <c r="E4367" t="s">
        <v>169</v>
      </c>
      <c r="F4367">
        <v>1</v>
      </c>
      <c r="G4367" s="85">
        <v>10.916417748557643</v>
      </c>
      <c r="H4367" s="85">
        <v>22963.846685082874</v>
      </c>
      <c r="I4367" s="85">
        <v>5596.9095303867407</v>
      </c>
      <c r="J4367" s="85">
        <v>250682.94352819529</v>
      </c>
      <c r="K4367" t="s">
        <v>491</v>
      </c>
    </row>
    <row r="4368" spans="2:11" x14ac:dyDescent="0.25">
      <c r="B4368">
        <v>2026</v>
      </c>
      <c r="C4368" t="s">
        <v>487</v>
      </c>
      <c r="D4368">
        <v>2</v>
      </c>
      <c r="E4368" t="s">
        <v>169</v>
      </c>
      <c r="F4368">
        <v>1</v>
      </c>
      <c r="G4368" s="85">
        <v>0</v>
      </c>
      <c r="H4368" s="85">
        <v>22963.846685082874</v>
      </c>
      <c r="I4368" s="85">
        <v>5596.9095303867407</v>
      </c>
      <c r="J4368" s="85">
        <v>0</v>
      </c>
      <c r="K4368" t="s">
        <v>491</v>
      </c>
    </row>
    <row r="4369" spans="2:11" x14ac:dyDescent="0.25">
      <c r="B4369">
        <v>2026</v>
      </c>
      <c r="C4369" t="s">
        <v>488</v>
      </c>
      <c r="D4369">
        <v>1</v>
      </c>
      <c r="E4369" t="s">
        <v>169</v>
      </c>
      <c r="F4369">
        <v>1</v>
      </c>
      <c r="G4369" s="85">
        <v>11.019864420849986</v>
      </c>
      <c r="H4369" s="85">
        <v>22963.846685082874</v>
      </c>
      <c r="I4369" s="85">
        <v>5596.9095303867407</v>
      </c>
      <c r="J4369" s="85">
        <v>253058.47705079865</v>
      </c>
      <c r="K4369" t="s">
        <v>491</v>
      </c>
    </row>
    <row r="4370" spans="2:11" x14ac:dyDescent="0.25">
      <c r="B4370">
        <v>2026</v>
      </c>
      <c r="C4370" t="s">
        <v>488</v>
      </c>
      <c r="D4370">
        <v>2</v>
      </c>
      <c r="E4370" t="s">
        <v>169</v>
      </c>
      <c r="F4370">
        <v>1</v>
      </c>
      <c r="G4370" s="85">
        <v>0</v>
      </c>
      <c r="H4370" s="85">
        <v>22963.846685082874</v>
      </c>
      <c r="I4370" s="85">
        <v>5596.9095303867407</v>
      </c>
      <c r="J4370" s="85">
        <v>0</v>
      </c>
      <c r="K4370" t="s">
        <v>491</v>
      </c>
    </row>
    <row r="4371" spans="2:11" x14ac:dyDescent="0.25">
      <c r="B4371">
        <v>2026</v>
      </c>
      <c r="C4371" t="s">
        <v>489</v>
      </c>
      <c r="D4371">
        <v>1</v>
      </c>
      <c r="E4371" t="s">
        <v>169</v>
      </c>
      <c r="F4371">
        <v>1</v>
      </c>
      <c r="G4371" s="85">
        <v>11.123311093142336</v>
      </c>
      <c r="H4371" s="85">
        <v>22963.846685082874</v>
      </c>
      <c r="I4371" s="85">
        <v>5596.9095303867407</v>
      </c>
      <c r="J4371" s="85">
        <v>255434.01057340219</v>
      </c>
      <c r="K4371" t="s">
        <v>491</v>
      </c>
    </row>
    <row r="4372" spans="2:11" x14ac:dyDescent="0.25">
      <c r="B4372">
        <v>2026</v>
      </c>
      <c r="C4372" t="s">
        <v>489</v>
      </c>
      <c r="D4372">
        <v>2</v>
      </c>
      <c r="E4372" t="s">
        <v>169</v>
      </c>
      <c r="F4372">
        <v>1</v>
      </c>
      <c r="G4372" s="85">
        <v>0</v>
      </c>
      <c r="H4372" s="85">
        <v>22963.846685082874</v>
      </c>
      <c r="I4372" s="85">
        <v>5596.9095303867407</v>
      </c>
      <c r="J4372" s="85">
        <v>0</v>
      </c>
      <c r="K4372" t="s">
        <v>491</v>
      </c>
    </row>
    <row r="4373" spans="2:11" x14ac:dyDescent="0.25">
      <c r="B4373">
        <v>2026</v>
      </c>
      <c r="C4373" t="s">
        <v>490</v>
      </c>
      <c r="D4373">
        <v>1</v>
      </c>
      <c r="E4373" t="s">
        <v>169</v>
      </c>
      <c r="F4373">
        <v>1</v>
      </c>
      <c r="G4373" s="85">
        <v>11.22675776543468</v>
      </c>
      <c r="H4373" s="85">
        <v>22963.846685082874</v>
      </c>
      <c r="I4373" s="85">
        <v>5596.9095303867407</v>
      </c>
      <c r="J4373" s="85">
        <v>257809.54409600559</v>
      </c>
      <c r="K4373" t="s">
        <v>491</v>
      </c>
    </row>
    <row r="4374" spans="2:11" x14ac:dyDescent="0.25">
      <c r="B4374">
        <v>2026</v>
      </c>
      <c r="C4374" t="s">
        <v>490</v>
      </c>
      <c r="D4374">
        <v>2</v>
      </c>
      <c r="E4374" t="s">
        <v>169</v>
      </c>
      <c r="F4374">
        <v>1</v>
      </c>
      <c r="G4374" s="85">
        <v>0</v>
      </c>
      <c r="H4374" s="85">
        <v>22963.846685082874</v>
      </c>
      <c r="I4374" s="85">
        <v>5596.9095303867407</v>
      </c>
      <c r="J4374" s="85">
        <v>0</v>
      </c>
      <c r="K4374" t="s">
        <v>491</v>
      </c>
    </row>
    <row r="4375" spans="2:11" x14ac:dyDescent="0.25">
      <c r="B4375">
        <v>2026</v>
      </c>
      <c r="C4375" t="s">
        <v>479</v>
      </c>
      <c r="D4375">
        <v>1</v>
      </c>
      <c r="E4375" t="s">
        <v>70</v>
      </c>
      <c r="F4375">
        <v>32</v>
      </c>
      <c r="G4375" s="85">
        <v>2.6782984458930135</v>
      </c>
      <c r="H4375" s="85">
        <v>24503.913814264284</v>
      </c>
      <c r="I4375" s="85">
        <v>5272.1260057275331</v>
      </c>
      <c r="J4375" s="85">
        <v>65628.794287040379</v>
      </c>
      <c r="K4375" t="s">
        <v>492</v>
      </c>
    </row>
    <row r="4376" spans="2:11" x14ac:dyDescent="0.25">
      <c r="B4376">
        <v>2026</v>
      </c>
      <c r="C4376" t="s">
        <v>479</v>
      </c>
      <c r="D4376">
        <v>2</v>
      </c>
      <c r="E4376" t="s">
        <v>70</v>
      </c>
      <c r="F4376">
        <v>32</v>
      </c>
      <c r="G4376" s="85">
        <v>0</v>
      </c>
      <c r="H4376" s="85">
        <v>24503.913814264284</v>
      </c>
      <c r="I4376" s="85">
        <v>5272.1260057275331</v>
      </c>
      <c r="J4376" s="85">
        <v>0</v>
      </c>
      <c r="K4376" t="s">
        <v>492</v>
      </c>
    </row>
    <row r="4377" spans="2:11" x14ac:dyDescent="0.25">
      <c r="B4377">
        <v>2026</v>
      </c>
      <c r="C4377" t="s">
        <v>480</v>
      </c>
      <c r="D4377">
        <v>1</v>
      </c>
      <c r="E4377" t="s">
        <v>70</v>
      </c>
      <c r="F4377">
        <v>32</v>
      </c>
      <c r="G4377" s="85">
        <v>2.6571283963155405</v>
      </c>
      <c r="H4377" s="85">
        <v>24503.913814264284</v>
      </c>
      <c r="I4377" s="85">
        <v>5272.1260057275331</v>
      </c>
      <c r="J4377" s="85">
        <v>65110.045216750281</v>
      </c>
      <c r="K4377" t="s">
        <v>492</v>
      </c>
    </row>
    <row r="4378" spans="2:11" x14ac:dyDescent="0.25">
      <c r="B4378">
        <v>2026</v>
      </c>
      <c r="C4378" t="s">
        <v>480</v>
      </c>
      <c r="D4378">
        <v>2</v>
      </c>
      <c r="E4378" t="s">
        <v>70</v>
      </c>
      <c r="F4378">
        <v>32</v>
      </c>
      <c r="G4378" s="85">
        <v>0</v>
      </c>
      <c r="H4378" s="85">
        <v>24503.913814264284</v>
      </c>
      <c r="I4378" s="85">
        <v>5272.1260057275331</v>
      </c>
      <c r="J4378" s="85">
        <v>0</v>
      </c>
      <c r="K4378" t="s">
        <v>492</v>
      </c>
    </row>
    <row r="4379" spans="2:11" x14ac:dyDescent="0.25">
      <c r="B4379">
        <v>2026</v>
      </c>
      <c r="C4379" t="s">
        <v>481</v>
      </c>
      <c r="D4379">
        <v>1</v>
      </c>
      <c r="E4379" t="s">
        <v>70</v>
      </c>
      <c r="F4379">
        <v>32</v>
      </c>
      <c r="G4379" s="85">
        <v>2.6359583467380565</v>
      </c>
      <c r="H4379" s="85">
        <v>24503.913814264284</v>
      </c>
      <c r="I4379" s="85">
        <v>5272.1260057275331</v>
      </c>
      <c r="J4379" s="85">
        <v>64591.296146459907</v>
      </c>
      <c r="K4379" t="s">
        <v>492</v>
      </c>
    </row>
    <row r="4380" spans="2:11" x14ac:dyDescent="0.25">
      <c r="B4380">
        <v>2026</v>
      </c>
      <c r="C4380" t="s">
        <v>481</v>
      </c>
      <c r="D4380">
        <v>2</v>
      </c>
      <c r="E4380" t="s">
        <v>70</v>
      </c>
      <c r="F4380">
        <v>32</v>
      </c>
      <c r="G4380" s="85">
        <v>0</v>
      </c>
      <c r="H4380" s="85">
        <v>24503.913814264284</v>
      </c>
      <c r="I4380" s="85">
        <v>5272.1260057275331</v>
      </c>
      <c r="J4380" s="85">
        <v>0</v>
      </c>
      <c r="K4380" t="s">
        <v>492</v>
      </c>
    </row>
    <row r="4381" spans="2:11" x14ac:dyDescent="0.25">
      <c r="B4381">
        <v>2026</v>
      </c>
      <c r="C4381" t="s">
        <v>482</v>
      </c>
      <c r="D4381">
        <v>1</v>
      </c>
      <c r="E4381" t="s">
        <v>70</v>
      </c>
      <c r="F4381">
        <v>32</v>
      </c>
      <c r="G4381" s="85">
        <v>2.614788297160584</v>
      </c>
      <c r="H4381" s="85">
        <v>24503.913814264284</v>
      </c>
      <c r="I4381" s="85">
        <v>5272.1260057275331</v>
      </c>
      <c r="J4381" s="85">
        <v>64072.547076169816</v>
      </c>
      <c r="K4381" t="s">
        <v>492</v>
      </c>
    </row>
    <row r="4382" spans="2:11" x14ac:dyDescent="0.25">
      <c r="B4382">
        <v>2026</v>
      </c>
      <c r="C4382" t="s">
        <v>482</v>
      </c>
      <c r="D4382">
        <v>2</v>
      </c>
      <c r="E4382" t="s">
        <v>70</v>
      </c>
      <c r="F4382">
        <v>32</v>
      </c>
      <c r="G4382" s="85">
        <v>0</v>
      </c>
      <c r="H4382" s="85">
        <v>24503.913814264284</v>
      </c>
      <c r="I4382" s="85">
        <v>5272.1260057275331</v>
      </c>
      <c r="J4382" s="85">
        <v>0</v>
      </c>
      <c r="K4382" t="s">
        <v>492</v>
      </c>
    </row>
    <row r="4383" spans="2:11" x14ac:dyDescent="0.25">
      <c r="B4383">
        <v>2026</v>
      </c>
      <c r="C4383" t="s">
        <v>483</v>
      </c>
      <c r="D4383">
        <v>1</v>
      </c>
      <c r="E4383" t="s">
        <v>70</v>
      </c>
      <c r="F4383">
        <v>32</v>
      </c>
      <c r="G4383" s="85">
        <v>2.5936182475831</v>
      </c>
      <c r="H4383" s="85">
        <v>24503.913814264284</v>
      </c>
      <c r="I4383" s="85">
        <v>5272.1260057275331</v>
      </c>
      <c r="J4383" s="85">
        <v>63553.798005879449</v>
      </c>
      <c r="K4383" t="s">
        <v>492</v>
      </c>
    </row>
    <row r="4384" spans="2:11" x14ac:dyDescent="0.25">
      <c r="B4384">
        <v>2026</v>
      </c>
      <c r="C4384" t="s">
        <v>483</v>
      </c>
      <c r="D4384">
        <v>2</v>
      </c>
      <c r="E4384" t="s">
        <v>70</v>
      </c>
      <c r="F4384">
        <v>32</v>
      </c>
      <c r="G4384" s="85">
        <v>0</v>
      </c>
      <c r="H4384" s="85">
        <v>24503.913814264284</v>
      </c>
      <c r="I4384" s="85">
        <v>5272.1260057275331</v>
      </c>
      <c r="J4384" s="85">
        <v>0</v>
      </c>
      <c r="K4384" t="s">
        <v>492</v>
      </c>
    </row>
    <row r="4385" spans="2:11" x14ac:dyDescent="0.25">
      <c r="B4385">
        <v>2026</v>
      </c>
      <c r="C4385" t="s">
        <v>484</v>
      </c>
      <c r="D4385">
        <v>1</v>
      </c>
      <c r="E4385" t="s">
        <v>70</v>
      </c>
      <c r="F4385">
        <v>32</v>
      </c>
      <c r="G4385" s="85">
        <v>2.5724481980056271</v>
      </c>
      <c r="H4385" s="85">
        <v>24503.913814264284</v>
      </c>
      <c r="I4385" s="85">
        <v>5272.1260057275331</v>
      </c>
      <c r="J4385" s="85">
        <v>63035.048935589351</v>
      </c>
      <c r="K4385" t="s">
        <v>492</v>
      </c>
    </row>
    <row r="4386" spans="2:11" x14ac:dyDescent="0.25">
      <c r="B4386">
        <v>2026</v>
      </c>
      <c r="C4386" t="s">
        <v>484</v>
      </c>
      <c r="D4386">
        <v>2</v>
      </c>
      <c r="E4386" t="s">
        <v>70</v>
      </c>
      <c r="F4386">
        <v>32</v>
      </c>
      <c r="G4386" s="85">
        <v>0</v>
      </c>
      <c r="H4386" s="85">
        <v>24503.913814264284</v>
      </c>
      <c r="I4386" s="85">
        <v>5272.1260057275331</v>
      </c>
      <c r="J4386" s="85">
        <v>0</v>
      </c>
      <c r="K4386" t="s">
        <v>492</v>
      </c>
    </row>
    <row r="4387" spans="2:11" x14ac:dyDescent="0.25">
      <c r="B4387">
        <v>2026</v>
      </c>
      <c r="C4387" t="s">
        <v>485</v>
      </c>
      <c r="D4387">
        <v>1</v>
      </c>
      <c r="E4387" t="s">
        <v>70</v>
      </c>
      <c r="F4387">
        <v>32</v>
      </c>
      <c r="G4387" s="85">
        <v>2.5512781484281426</v>
      </c>
      <c r="H4387" s="85">
        <v>24503.913814264284</v>
      </c>
      <c r="I4387" s="85">
        <v>5272.1260057275331</v>
      </c>
      <c r="J4387" s="85">
        <v>62516.29986529897</v>
      </c>
      <c r="K4387" t="s">
        <v>492</v>
      </c>
    </row>
    <row r="4388" spans="2:11" x14ac:dyDescent="0.25">
      <c r="B4388">
        <v>2026</v>
      </c>
      <c r="C4388" t="s">
        <v>485</v>
      </c>
      <c r="D4388">
        <v>2</v>
      </c>
      <c r="E4388" t="s">
        <v>70</v>
      </c>
      <c r="F4388">
        <v>32</v>
      </c>
      <c r="G4388" s="85">
        <v>0</v>
      </c>
      <c r="H4388" s="85">
        <v>24503.913814264284</v>
      </c>
      <c r="I4388" s="85">
        <v>5272.1260057275331</v>
      </c>
      <c r="J4388" s="85">
        <v>0</v>
      </c>
      <c r="K4388" t="s">
        <v>492</v>
      </c>
    </row>
    <row r="4389" spans="2:11" x14ac:dyDescent="0.25">
      <c r="B4389">
        <v>2026</v>
      </c>
      <c r="C4389" t="s">
        <v>486</v>
      </c>
      <c r="D4389">
        <v>1</v>
      </c>
      <c r="E4389" t="s">
        <v>70</v>
      </c>
      <c r="F4389">
        <v>32</v>
      </c>
      <c r="G4389" s="85">
        <v>2.5301080988506701</v>
      </c>
      <c r="H4389" s="85">
        <v>24503.913814264284</v>
      </c>
      <c r="I4389" s="85">
        <v>5272.1260057275331</v>
      </c>
      <c r="J4389" s="85">
        <v>61997.55079500888</v>
      </c>
      <c r="K4389" t="s">
        <v>492</v>
      </c>
    </row>
    <row r="4390" spans="2:11" x14ac:dyDescent="0.25">
      <c r="B4390">
        <v>2026</v>
      </c>
      <c r="C4390" t="s">
        <v>486</v>
      </c>
      <c r="D4390">
        <v>2</v>
      </c>
      <c r="E4390" t="s">
        <v>70</v>
      </c>
      <c r="F4390">
        <v>32</v>
      </c>
      <c r="G4390" s="85">
        <v>0</v>
      </c>
      <c r="H4390" s="85">
        <v>24503.913814264284</v>
      </c>
      <c r="I4390" s="85">
        <v>5272.1260057275331</v>
      </c>
      <c r="J4390" s="85">
        <v>0</v>
      </c>
      <c r="K4390" t="s">
        <v>492</v>
      </c>
    </row>
    <row r="4391" spans="2:11" x14ac:dyDescent="0.25">
      <c r="B4391">
        <v>2026</v>
      </c>
      <c r="C4391" t="s">
        <v>487</v>
      </c>
      <c r="D4391">
        <v>1</v>
      </c>
      <c r="E4391" t="s">
        <v>70</v>
      </c>
      <c r="F4391">
        <v>32</v>
      </c>
      <c r="G4391" s="85">
        <v>2.5089380492731861</v>
      </c>
      <c r="H4391" s="85">
        <v>24503.913814264284</v>
      </c>
      <c r="I4391" s="85">
        <v>5272.1260057275331</v>
      </c>
      <c r="J4391" s="85">
        <v>61478.801724718513</v>
      </c>
      <c r="K4391" t="s">
        <v>492</v>
      </c>
    </row>
    <row r="4392" spans="2:11" x14ac:dyDescent="0.25">
      <c r="B4392">
        <v>2026</v>
      </c>
      <c r="C4392" t="s">
        <v>487</v>
      </c>
      <c r="D4392">
        <v>2</v>
      </c>
      <c r="E4392" t="s">
        <v>70</v>
      </c>
      <c r="F4392">
        <v>32</v>
      </c>
      <c r="G4392" s="85">
        <v>0</v>
      </c>
      <c r="H4392" s="85">
        <v>24503.913814264284</v>
      </c>
      <c r="I4392" s="85">
        <v>5272.1260057275331</v>
      </c>
      <c r="J4392" s="85">
        <v>0</v>
      </c>
      <c r="K4392" t="s">
        <v>492</v>
      </c>
    </row>
    <row r="4393" spans="2:11" x14ac:dyDescent="0.25">
      <c r="B4393">
        <v>2026</v>
      </c>
      <c r="C4393" t="s">
        <v>488</v>
      </c>
      <c r="D4393">
        <v>1</v>
      </c>
      <c r="E4393" t="s">
        <v>70</v>
      </c>
      <c r="F4393">
        <v>32</v>
      </c>
      <c r="G4393" s="85">
        <v>2.4877679996957132</v>
      </c>
      <c r="H4393" s="85">
        <v>24503.913814264284</v>
      </c>
      <c r="I4393" s="85">
        <v>5272.1260057275331</v>
      </c>
      <c r="J4393" s="85">
        <v>60960.052654428415</v>
      </c>
      <c r="K4393" t="s">
        <v>492</v>
      </c>
    </row>
    <row r="4394" spans="2:11" x14ac:dyDescent="0.25">
      <c r="B4394">
        <v>2026</v>
      </c>
      <c r="C4394" t="s">
        <v>488</v>
      </c>
      <c r="D4394">
        <v>2</v>
      </c>
      <c r="E4394" t="s">
        <v>70</v>
      </c>
      <c r="F4394">
        <v>32</v>
      </c>
      <c r="G4394" s="85">
        <v>0</v>
      </c>
      <c r="H4394" s="85">
        <v>24503.913814264284</v>
      </c>
      <c r="I4394" s="85">
        <v>5272.1260057275331</v>
      </c>
      <c r="J4394" s="85">
        <v>0</v>
      </c>
      <c r="K4394" t="s">
        <v>492</v>
      </c>
    </row>
    <row r="4395" spans="2:11" x14ac:dyDescent="0.25">
      <c r="B4395">
        <v>2026</v>
      </c>
      <c r="C4395" t="s">
        <v>489</v>
      </c>
      <c r="D4395">
        <v>1</v>
      </c>
      <c r="E4395" t="s">
        <v>70</v>
      </c>
      <c r="F4395">
        <v>32</v>
      </c>
      <c r="G4395" s="85">
        <v>2.4665979501182287</v>
      </c>
      <c r="H4395" s="85">
        <v>24503.913814264284</v>
      </c>
      <c r="I4395" s="85">
        <v>5272.1260057275331</v>
      </c>
      <c r="J4395" s="85">
        <v>60441.303584138026</v>
      </c>
      <c r="K4395" t="s">
        <v>492</v>
      </c>
    </row>
    <row r="4396" spans="2:11" x14ac:dyDescent="0.25">
      <c r="B4396">
        <v>2026</v>
      </c>
      <c r="C4396" t="s">
        <v>489</v>
      </c>
      <c r="D4396">
        <v>2</v>
      </c>
      <c r="E4396" t="s">
        <v>70</v>
      </c>
      <c r="F4396">
        <v>32</v>
      </c>
      <c r="G4396" s="85">
        <v>0</v>
      </c>
      <c r="H4396" s="85">
        <v>24503.913814264284</v>
      </c>
      <c r="I4396" s="85">
        <v>5272.1260057275331</v>
      </c>
      <c r="J4396" s="85">
        <v>0</v>
      </c>
      <c r="K4396" t="s">
        <v>492</v>
      </c>
    </row>
    <row r="4397" spans="2:11" x14ac:dyDescent="0.25">
      <c r="B4397">
        <v>2026</v>
      </c>
      <c r="C4397" t="s">
        <v>490</v>
      </c>
      <c r="D4397">
        <v>1</v>
      </c>
      <c r="E4397" t="s">
        <v>70</v>
      </c>
      <c r="F4397">
        <v>32</v>
      </c>
      <c r="G4397" s="85">
        <v>2.4454279005407562</v>
      </c>
      <c r="H4397" s="85">
        <v>24503.913814264284</v>
      </c>
      <c r="I4397" s="85">
        <v>5272.1260057275331</v>
      </c>
      <c r="J4397" s="85">
        <v>59922.554513847943</v>
      </c>
      <c r="K4397" t="s">
        <v>492</v>
      </c>
    </row>
    <row r="4398" spans="2:11" x14ac:dyDescent="0.25">
      <c r="B4398">
        <v>2026</v>
      </c>
      <c r="C4398" t="s">
        <v>490</v>
      </c>
      <c r="D4398">
        <v>2</v>
      </c>
      <c r="E4398" t="s">
        <v>70</v>
      </c>
      <c r="F4398">
        <v>32</v>
      </c>
      <c r="G4398" s="85">
        <v>0</v>
      </c>
      <c r="H4398" s="85">
        <v>24503.913814264284</v>
      </c>
      <c r="I4398" s="85">
        <v>5272.1260057275331</v>
      </c>
      <c r="J4398" s="85">
        <v>0</v>
      </c>
      <c r="K4398" t="s">
        <v>492</v>
      </c>
    </row>
    <row r="4399" spans="2:11" x14ac:dyDescent="0.25">
      <c r="B4399">
        <v>2026</v>
      </c>
      <c r="C4399" t="s">
        <v>479</v>
      </c>
      <c r="D4399">
        <v>1</v>
      </c>
      <c r="E4399" t="s">
        <v>185</v>
      </c>
      <c r="F4399">
        <v>3</v>
      </c>
      <c r="G4399" s="85">
        <v>14.225509544568192</v>
      </c>
      <c r="H4399" s="85">
        <v>12076.490850376749</v>
      </c>
      <c r="I4399" s="85">
        <v>3366.157158234661</v>
      </c>
      <c r="J4399" s="85">
        <v>171794.23585692488</v>
      </c>
      <c r="K4399" t="s">
        <v>491</v>
      </c>
    </row>
    <row r="4400" spans="2:11" x14ac:dyDescent="0.25">
      <c r="B4400">
        <v>2026</v>
      </c>
      <c r="C4400" t="s">
        <v>479</v>
      </c>
      <c r="D4400">
        <v>2</v>
      </c>
      <c r="E4400" t="s">
        <v>185</v>
      </c>
      <c r="F4400">
        <v>3</v>
      </c>
      <c r="G4400" s="85">
        <v>3.2490361305495252</v>
      </c>
      <c r="H4400" s="85">
        <v>12076.490850376749</v>
      </c>
      <c r="I4400" s="85">
        <v>3366.157158234661</v>
      </c>
      <c r="J4400" s="85">
        <v>39236.955103124819</v>
      </c>
      <c r="K4400" t="s">
        <v>491</v>
      </c>
    </row>
    <row r="4401" spans="2:11" x14ac:dyDescent="0.25">
      <c r="B4401">
        <v>2026</v>
      </c>
      <c r="C4401" t="s">
        <v>480</v>
      </c>
      <c r="D4401">
        <v>1</v>
      </c>
      <c r="E4401" t="s">
        <v>185</v>
      </c>
      <c r="F4401">
        <v>3</v>
      </c>
      <c r="G4401" s="85">
        <v>14.343141823081764</v>
      </c>
      <c r="H4401" s="85">
        <v>12076.490850376749</v>
      </c>
      <c r="I4401" s="85">
        <v>3366.157158234661</v>
      </c>
      <c r="J4401" s="85">
        <v>173214.82099210299</v>
      </c>
      <c r="K4401" t="s">
        <v>491</v>
      </c>
    </row>
    <row r="4402" spans="2:11" x14ac:dyDescent="0.25">
      <c r="B4402">
        <v>2026</v>
      </c>
      <c r="C4402" t="s">
        <v>480</v>
      </c>
      <c r="D4402">
        <v>2</v>
      </c>
      <c r="E4402" t="s">
        <v>185</v>
      </c>
      <c r="F4402">
        <v>3</v>
      </c>
      <c r="G4402" s="85">
        <v>3.2759027620618841</v>
      </c>
      <c r="H4402" s="85">
        <v>12076.490850376749</v>
      </c>
      <c r="I4402" s="85">
        <v>3366.157158234661</v>
      </c>
      <c r="J4402" s="85">
        <v>39561.409732764267</v>
      </c>
      <c r="K4402" t="s">
        <v>491</v>
      </c>
    </row>
    <row r="4403" spans="2:11" x14ac:dyDescent="0.25">
      <c r="B4403">
        <v>2026</v>
      </c>
      <c r="C4403" t="s">
        <v>481</v>
      </c>
      <c r="D4403">
        <v>1</v>
      </c>
      <c r="E4403" t="s">
        <v>185</v>
      </c>
      <c r="F4403">
        <v>3</v>
      </c>
      <c r="G4403" s="85">
        <v>14.460774101595351</v>
      </c>
      <c r="H4403" s="85">
        <v>12076.490850376749</v>
      </c>
      <c r="I4403" s="85">
        <v>3366.157158234661</v>
      </c>
      <c r="J4403" s="85">
        <v>174635.40612728131</v>
      </c>
      <c r="K4403" t="s">
        <v>491</v>
      </c>
    </row>
    <row r="4404" spans="2:11" x14ac:dyDescent="0.25">
      <c r="B4404">
        <v>2026</v>
      </c>
      <c r="C4404" t="s">
        <v>481</v>
      </c>
      <c r="D4404">
        <v>2</v>
      </c>
      <c r="E4404" t="s">
        <v>185</v>
      </c>
      <c r="F4404">
        <v>3</v>
      </c>
      <c r="G4404" s="85">
        <v>3.3027693935742484</v>
      </c>
      <c r="H4404" s="85">
        <v>12076.490850376749</v>
      </c>
      <c r="I4404" s="85">
        <v>3366.157158234661</v>
      </c>
      <c r="J4404" s="85">
        <v>39885.864362403772</v>
      </c>
      <c r="K4404" t="s">
        <v>491</v>
      </c>
    </row>
    <row r="4405" spans="2:11" x14ac:dyDescent="0.25">
      <c r="B4405">
        <v>2026</v>
      </c>
      <c r="C4405" t="s">
        <v>482</v>
      </c>
      <c r="D4405">
        <v>1</v>
      </c>
      <c r="E4405" t="s">
        <v>185</v>
      </c>
      <c r="F4405">
        <v>3</v>
      </c>
      <c r="G4405" s="85">
        <v>14.578406380108921</v>
      </c>
      <c r="H4405" s="85">
        <v>12076.490850376749</v>
      </c>
      <c r="I4405" s="85">
        <v>3366.157158234661</v>
      </c>
      <c r="J4405" s="85">
        <v>176055.99126245943</v>
      </c>
      <c r="K4405" t="s">
        <v>491</v>
      </c>
    </row>
    <row r="4406" spans="2:11" x14ac:dyDescent="0.25">
      <c r="B4406">
        <v>2026</v>
      </c>
      <c r="C4406" t="s">
        <v>482</v>
      </c>
      <c r="D4406">
        <v>2</v>
      </c>
      <c r="E4406" t="s">
        <v>185</v>
      </c>
      <c r="F4406">
        <v>3</v>
      </c>
      <c r="G4406" s="85">
        <v>3.3296360250866055</v>
      </c>
      <c r="H4406" s="85">
        <v>12076.490850376749</v>
      </c>
      <c r="I4406" s="85">
        <v>3366.157158234661</v>
      </c>
      <c r="J4406" s="85">
        <v>40210.318992043198</v>
      </c>
      <c r="K4406" t="s">
        <v>491</v>
      </c>
    </row>
    <row r="4407" spans="2:11" x14ac:dyDescent="0.25">
      <c r="B4407">
        <v>2026</v>
      </c>
      <c r="C4407" t="s">
        <v>483</v>
      </c>
      <c r="D4407">
        <v>1</v>
      </c>
      <c r="E4407" t="s">
        <v>185</v>
      </c>
      <c r="F4407">
        <v>3</v>
      </c>
      <c r="G4407" s="85">
        <v>14.696038658622513</v>
      </c>
      <c r="H4407" s="85">
        <v>12076.490850376749</v>
      </c>
      <c r="I4407" s="85">
        <v>3366.157158234661</v>
      </c>
      <c r="J4407" s="85">
        <v>177476.57639763778</v>
      </c>
      <c r="K4407" t="s">
        <v>491</v>
      </c>
    </row>
    <row r="4408" spans="2:11" x14ac:dyDescent="0.25">
      <c r="B4408">
        <v>2026</v>
      </c>
      <c r="C4408" t="s">
        <v>483</v>
      </c>
      <c r="D4408">
        <v>2</v>
      </c>
      <c r="E4408" t="s">
        <v>185</v>
      </c>
      <c r="F4408">
        <v>3</v>
      </c>
      <c r="G4408" s="85">
        <v>3.3565026565989697</v>
      </c>
      <c r="H4408" s="85">
        <v>12076.490850376749</v>
      </c>
      <c r="I4408" s="85">
        <v>3366.157158234661</v>
      </c>
      <c r="J4408" s="85">
        <v>40534.773621682711</v>
      </c>
      <c r="K4408" t="s">
        <v>491</v>
      </c>
    </row>
    <row r="4409" spans="2:11" x14ac:dyDescent="0.25">
      <c r="B4409">
        <v>2026</v>
      </c>
      <c r="C4409" t="s">
        <v>484</v>
      </c>
      <c r="D4409">
        <v>1</v>
      </c>
      <c r="E4409" t="s">
        <v>185</v>
      </c>
      <c r="F4409">
        <v>3</v>
      </c>
      <c r="G4409" s="85">
        <v>14.813670937136084</v>
      </c>
      <c r="H4409" s="85">
        <v>12076.490850376749</v>
      </c>
      <c r="I4409" s="85">
        <v>3366.157158234661</v>
      </c>
      <c r="J4409" s="85">
        <v>178897.1615328159</v>
      </c>
      <c r="K4409" t="s">
        <v>491</v>
      </c>
    </row>
    <row r="4410" spans="2:11" x14ac:dyDescent="0.25">
      <c r="B4410">
        <v>2026</v>
      </c>
      <c r="C4410" t="s">
        <v>484</v>
      </c>
      <c r="D4410">
        <v>2</v>
      </c>
      <c r="E4410" t="s">
        <v>185</v>
      </c>
      <c r="F4410">
        <v>3</v>
      </c>
      <c r="G4410" s="85">
        <v>3.3833692881113286</v>
      </c>
      <c r="H4410" s="85">
        <v>12076.490850376749</v>
      </c>
      <c r="I4410" s="85">
        <v>3366.157158234661</v>
      </c>
      <c r="J4410" s="85">
        <v>40859.228251322158</v>
      </c>
      <c r="K4410" t="s">
        <v>491</v>
      </c>
    </row>
    <row r="4411" spans="2:11" x14ac:dyDescent="0.25">
      <c r="B4411">
        <v>2026</v>
      </c>
      <c r="C4411" t="s">
        <v>485</v>
      </c>
      <c r="D4411">
        <v>1</v>
      </c>
      <c r="E4411" t="s">
        <v>185</v>
      </c>
      <c r="F4411">
        <v>3</v>
      </c>
      <c r="G4411" s="85">
        <v>14.931303215649674</v>
      </c>
      <c r="H4411" s="85">
        <v>12076.490850376749</v>
      </c>
      <c r="I4411" s="85">
        <v>3366.157158234661</v>
      </c>
      <c r="J4411" s="85">
        <v>180317.74666799422</v>
      </c>
      <c r="K4411" t="s">
        <v>491</v>
      </c>
    </row>
    <row r="4412" spans="2:11" x14ac:dyDescent="0.25">
      <c r="B4412">
        <v>2026</v>
      </c>
      <c r="C4412" t="s">
        <v>485</v>
      </c>
      <c r="D4412">
        <v>2</v>
      </c>
      <c r="E4412" t="s">
        <v>185</v>
      </c>
      <c r="F4412">
        <v>3</v>
      </c>
      <c r="G4412" s="85">
        <v>3.4102359196236911</v>
      </c>
      <c r="H4412" s="85">
        <v>12076.490850376749</v>
      </c>
      <c r="I4412" s="85">
        <v>3366.157158234661</v>
      </c>
      <c r="J4412" s="85">
        <v>41183.682880961642</v>
      </c>
      <c r="K4412" t="s">
        <v>491</v>
      </c>
    </row>
    <row r="4413" spans="2:11" x14ac:dyDescent="0.25">
      <c r="B4413">
        <v>2026</v>
      </c>
      <c r="C4413" t="s">
        <v>486</v>
      </c>
      <c r="D4413">
        <v>1</v>
      </c>
      <c r="E4413" t="s">
        <v>185</v>
      </c>
      <c r="F4413">
        <v>3</v>
      </c>
      <c r="G4413" s="85">
        <v>15.048935494163246</v>
      </c>
      <c r="H4413" s="85">
        <v>12076.490850376749</v>
      </c>
      <c r="I4413" s="85">
        <v>3366.157158234661</v>
      </c>
      <c r="J4413" s="85">
        <v>181738.33180317233</v>
      </c>
      <c r="K4413" t="s">
        <v>491</v>
      </c>
    </row>
    <row r="4414" spans="2:11" x14ac:dyDescent="0.25">
      <c r="B4414">
        <v>2026</v>
      </c>
      <c r="C4414" t="s">
        <v>486</v>
      </c>
      <c r="D4414">
        <v>2</v>
      </c>
      <c r="E4414" t="s">
        <v>185</v>
      </c>
      <c r="F4414">
        <v>3</v>
      </c>
      <c r="G4414" s="85">
        <v>3.43710255113605</v>
      </c>
      <c r="H4414" s="85">
        <v>12076.490850376749</v>
      </c>
      <c r="I4414" s="85">
        <v>3366.157158234661</v>
      </c>
      <c r="J4414" s="85">
        <v>41508.137510601089</v>
      </c>
      <c r="K4414" t="s">
        <v>491</v>
      </c>
    </row>
    <row r="4415" spans="2:11" x14ac:dyDescent="0.25">
      <c r="B4415">
        <v>2026</v>
      </c>
      <c r="C4415" t="s">
        <v>487</v>
      </c>
      <c r="D4415">
        <v>1</v>
      </c>
      <c r="E4415" t="s">
        <v>185</v>
      </c>
      <c r="F4415">
        <v>3</v>
      </c>
      <c r="G4415" s="85">
        <v>15.166567772676837</v>
      </c>
      <c r="H4415" s="85">
        <v>12076.490850376749</v>
      </c>
      <c r="I4415" s="85">
        <v>3366.157158234661</v>
      </c>
      <c r="J4415" s="85">
        <v>183158.91693835068</v>
      </c>
      <c r="K4415" t="s">
        <v>491</v>
      </c>
    </row>
    <row r="4416" spans="2:11" x14ac:dyDescent="0.25">
      <c r="B4416">
        <v>2026</v>
      </c>
      <c r="C4416" t="s">
        <v>487</v>
      </c>
      <c r="D4416">
        <v>2</v>
      </c>
      <c r="E4416" t="s">
        <v>185</v>
      </c>
      <c r="F4416">
        <v>3</v>
      </c>
      <c r="G4416" s="85">
        <v>3.4639691826484142</v>
      </c>
      <c r="H4416" s="85">
        <v>12076.490850376749</v>
      </c>
      <c r="I4416" s="85">
        <v>3366.157158234661</v>
      </c>
      <c r="J4416" s="85">
        <v>41832.592140240602</v>
      </c>
      <c r="K4416" t="s">
        <v>491</v>
      </c>
    </row>
    <row r="4417" spans="2:11" x14ac:dyDescent="0.25">
      <c r="B4417">
        <v>2026</v>
      </c>
      <c r="C4417" t="s">
        <v>488</v>
      </c>
      <c r="D4417">
        <v>1</v>
      </c>
      <c r="E4417" t="s">
        <v>185</v>
      </c>
      <c r="F4417">
        <v>3</v>
      </c>
      <c r="G4417" s="85">
        <v>15.284200051190405</v>
      </c>
      <c r="H4417" s="85">
        <v>12076.490850376749</v>
      </c>
      <c r="I4417" s="85">
        <v>3366.157158234661</v>
      </c>
      <c r="J4417" s="85">
        <v>184579.50207352877</v>
      </c>
      <c r="K4417" t="s">
        <v>491</v>
      </c>
    </row>
    <row r="4418" spans="2:11" x14ac:dyDescent="0.25">
      <c r="B4418">
        <v>2026</v>
      </c>
      <c r="C4418" t="s">
        <v>488</v>
      </c>
      <c r="D4418">
        <v>2</v>
      </c>
      <c r="E4418" t="s">
        <v>185</v>
      </c>
      <c r="F4418">
        <v>3</v>
      </c>
      <c r="G4418" s="85">
        <v>3.4908358141607732</v>
      </c>
      <c r="H4418" s="85">
        <v>12076.490850376749</v>
      </c>
      <c r="I4418" s="85">
        <v>3366.157158234661</v>
      </c>
      <c r="J4418" s="85">
        <v>42157.046769880049</v>
      </c>
      <c r="K4418" t="s">
        <v>491</v>
      </c>
    </row>
    <row r="4419" spans="2:11" x14ac:dyDescent="0.25">
      <c r="B4419">
        <v>2026</v>
      </c>
      <c r="C4419" t="s">
        <v>489</v>
      </c>
      <c r="D4419">
        <v>1</v>
      </c>
      <c r="E4419" t="s">
        <v>185</v>
      </c>
      <c r="F4419">
        <v>3</v>
      </c>
      <c r="G4419" s="85">
        <v>15.401832329703998</v>
      </c>
      <c r="H4419" s="85">
        <v>12076.490850376749</v>
      </c>
      <c r="I4419" s="85">
        <v>3366.157158234661</v>
      </c>
      <c r="J4419" s="85">
        <v>186000.08720870715</v>
      </c>
      <c r="K4419" t="s">
        <v>491</v>
      </c>
    </row>
    <row r="4420" spans="2:11" x14ac:dyDescent="0.25">
      <c r="B4420">
        <v>2026</v>
      </c>
      <c r="C4420" t="s">
        <v>489</v>
      </c>
      <c r="D4420">
        <v>2</v>
      </c>
      <c r="E4420" t="s">
        <v>185</v>
      </c>
      <c r="F4420">
        <v>3</v>
      </c>
      <c r="G4420" s="85">
        <v>3.5177024456731356</v>
      </c>
      <c r="H4420" s="85">
        <v>12076.490850376749</v>
      </c>
      <c r="I4420" s="85">
        <v>3366.157158234661</v>
      </c>
      <c r="J4420" s="85">
        <v>42481.501399519533</v>
      </c>
      <c r="K4420" t="s">
        <v>491</v>
      </c>
    </row>
    <row r="4421" spans="2:11" x14ac:dyDescent="0.25">
      <c r="B4421">
        <v>2026</v>
      </c>
      <c r="C4421" t="s">
        <v>490</v>
      </c>
      <c r="D4421">
        <v>1</v>
      </c>
      <c r="E4421" t="s">
        <v>185</v>
      </c>
      <c r="F4421">
        <v>3</v>
      </c>
      <c r="G4421" s="85">
        <v>15.519464608217566</v>
      </c>
      <c r="H4421" s="85">
        <v>12076.490850376749</v>
      </c>
      <c r="I4421" s="85">
        <v>3366.157158234661</v>
      </c>
      <c r="J4421" s="85">
        <v>187420.67234388521</v>
      </c>
      <c r="K4421" t="s">
        <v>491</v>
      </c>
    </row>
    <row r="4422" spans="2:11" x14ac:dyDescent="0.25">
      <c r="B4422">
        <v>2026</v>
      </c>
      <c r="C4422" t="s">
        <v>490</v>
      </c>
      <c r="D4422">
        <v>2</v>
      </c>
      <c r="E4422" t="s">
        <v>185</v>
      </c>
      <c r="F4422">
        <v>3</v>
      </c>
      <c r="G4422" s="85">
        <v>3.5445690771854945</v>
      </c>
      <c r="H4422" s="85">
        <v>12076.490850376749</v>
      </c>
      <c r="I4422" s="85">
        <v>3366.157158234661</v>
      </c>
      <c r="J4422" s="85">
        <v>42805.956029158981</v>
      </c>
      <c r="K4422" t="s">
        <v>491</v>
      </c>
    </row>
    <row r="4423" spans="2:11" x14ac:dyDescent="0.25">
      <c r="B4423">
        <v>2026</v>
      </c>
      <c r="C4423" t="s">
        <v>479</v>
      </c>
      <c r="D4423">
        <v>1</v>
      </c>
      <c r="E4423" t="s">
        <v>169</v>
      </c>
      <c r="F4423">
        <v>16</v>
      </c>
      <c r="G4423" s="85">
        <v>1.3901880094472772</v>
      </c>
      <c r="H4423" s="85">
        <v>22963.846685082874</v>
      </c>
      <c r="I4423" s="85">
        <v>5596.9095303867407</v>
      </c>
      <c r="J4423" s="85">
        <v>31924.064312387814</v>
      </c>
      <c r="K4423" t="s">
        <v>491</v>
      </c>
    </row>
    <row r="4424" spans="2:11" x14ac:dyDescent="0.25">
      <c r="B4424">
        <v>2026</v>
      </c>
      <c r="C4424" t="s">
        <v>479</v>
      </c>
      <c r="D4424">
        <v>2</v>
      </c>
      <c r="E4424" t="s">
        <v>169</v>
      </c>
      <c r="F4424">
        <v>16</v>
      </c>
      <c r="G4424" s="85">
        <v>0</v>
      </c>
      <c r="H4424" s="85">
        <v>22963.846685082874</v>
      </c>
      <c r="I4424" s="85">
        <v>5596.9095303867407</v>
      </c>
      <c r="J4424" s="85">
        <v>0</v>
      </c>
      <c r="K4424" t="s">
        <v>491</v>
      </c>
    </row>
    <row r="4425" spans="2:11" x14ac:dyDescent="0.25">
      <c r="B4425">
        <v>2026</v>
      </c>
      <c r="C4425" t="s">
        <v>480</v>
      </c>
      <c r="D4425">
        <v>1</v>
      </c>
      <c r="E4425" t="s">
        <v>169</v>
      </c>
      <c r="F4425">
        <v>16</v>
      </c>
      <c r="G4425" s="85">
        <v>1.3883068348742762</v>
      </c>
      <c r="H4425" s="85">
        <v>22963.846685082874</v>
      </c>
      <c r="I4425" s="85">
        <v>5596.9095303867407</v>
      </c>
      <c r="J4425" s="85">
        <v>31880.865307905544</v>
      </c>
      <c r="K4425" t="s">
        <v>491</v>
      </c>
    </row>
    <row r="4426" spans="2:11" x14ac:dyDescent="0.25">
      <c r="B4426">
        <v>2026</v>
      </c>
      <c r="C4426" t="s">
        <v>480</v>
      </c>
      <c r="D4426">
        <v>2</v>
      </c>
      <c r="E4426" t="s">
        <v>169</v>
      </c>
      <c r="F4426">
        <v>16</v>
      </c>
      <c r="G4426" s="85">
        <v>0</v>
      </c>
      <c r="H4426" s="85">
        <v>22963.846685082874</v>
      </c>
      <c r="I4426" s="85">
        <v>5596.9095303867407</v>
      </c>
      <c r="J4426" s="85">
        <v>0</v>
      </c>
      <c r="K4426" t="s">
        <v>491</v>
      </c>
    </row>
    <row r="4427" spans="2:11" x14ac:dyDescent="0.25">
      <c r="B4427">
        <v>2026</v>
      </c>
      <c r="C4427" t="s">
        <v>481</v>
      </c>
      <c r="D4427">
        <v>1</v>
      </c>
      <c r="E4427" t="s">
        <v>169</v>
      </c>
      <c r="F4427">
        <v>16</v>
      </c>
      <c r="G4427" s="85">
        <v>1.3864256603012766</v>
      </c>
      <c r="H4427" s="85">
        <v>22963.846685082874</v>
      </c>
      <c r="I4427" s="85">
        <v>5596.9095303867407</v>
      </c>
      <c r="J4427" s="85">
        <v>31837.666303423302</v>
      </c>
      <c r="K4427" t="s">
        <v>491</v>
      </c>
    </row>
    <row r="4428" spans="2:11" x14ac:dyDescent="0.25">
      <c r="B4428">
        <v>2026</v>
      </c>
      <c r="C4428" t="s">
        <v>481</v>
      </c>
      <c r="D4428">
        <v>2</v>
      </c>
      <c r="E4428" t="s">
        <v>169</v>
      </c>
      <c r="F4428">
        <v>16</v>
      </c>
      <c r="G4428" s="85">
        <v>0</v>
      </c>
      <c r="H4428" s="85">
        <v>22963.846685082874</v>
      </c>
      <c r="I4428" s="85">
        <v>5596.9095303867407</v>
      </c>
      <c r="J4428" s="85">
        <v>0</v>
      </c>
      <c r="K4428" t="s">
        <v>491</v>
      </c>
    </row>
    <row r="4429" spans="2:11" x14ac:dyDescent="0.25">
      <c r="B4429">
        <v>2026</v>
      </c>
      <c r="C4429" t="s">
        <v>482</v>
      </c>
      <c r="D4429">
        <v>1</v>
      </c>
      <c r="E4429" t="s">
        <v>169</v>
      </c>
      <c r="F4429">
        <v>16</v>
      </c>
      <c r="G4429" s="85">
        <v>1.3845444857282756</v>
      </c>
      <c r="H4429" s="85">
        <v>22963.846685082874</v>
      </c>
      <c r="I4429" s="85">
        <v>5596.9095303867407</v>
      </c>
      <c r="J4429" s="85">
        <v>31794.467298941032</v>
      </c>
      <c r="K4429" t="s">
        <v>491</v>
      </c>
    </row>
    <row r="4430" spans="2:11" x14ac:dyDescent="0.25">
      <c r="B4430">
        <v>2026</v>
      </c>
      <c r="C4430" t="s">
        <v>482</v>
      </c>
      <c r="D4430">
        <v>2</v>
      </c>
      <c r="E4430" t="s">
        <v>169</v>
      </c>
      <c r="F4430">
        <v>16</v>
      </c>
      <c r="G4430" s="85">
        <v>0</v>
      </c>
      <c r="H4430" s="85">
        <v>22963.846685082874</v>
      </c>
      <c r="I4430" s="85">
        <v>5596.9095303867407</v>
      </c>
      <c r="J4430" s="85">
        <v>0</v>
      </c>
      <c r="K4430" t="s">
        <v>491</v>
      </c>
    </row>
    <row r="4431" spans="2:11" x14ac:dyDescent="0.25">
      <c r="B4431">
        <v>2026</v>
      </c>
      <c r="C4431" t="s">
        <v>483</v>
      </c>
      <c r="D4431">
        <v>1</v>
      </c>
      <c r="E4431" t="s">
        <v>169</v>
      </c>
      <c r="F4431">
        <v>16</v>
      </c>
      <c r="G4431" s="85">
        <v>1.3826633111552757</v>
      </c>
      <c r="H4431" s="85">
        <v>22963.846685082874</v>
      </c>
      <c r="I4431" s="85">
        <v>5596.9095303867407</v>
      </c>
      <c r="J4431" s="85">
        <v>31751.268294458787</v>
      </c>
      <c r="K4431" t="s">
        <v>491</v>
      </c>
    </row>
    <row r="4432" spans="2:11" x14ac:dyDescent="0.25">
      <c r="B4432">
        <v>2026</v>
      </c>
      <c r="C4432" t="s">
        <v>483</v>
      </c>
      <c r="D4432">
        <v>2</v>
      </c>
      <c r="E4432" t="s">
        <v>169</v>
      </c>
      <c r="F4432">
        <v>16</v>
      </c>
      <c r="G4432" s="85">
        <v>0</v>
      </c>
      <c r="H4432" s="85">
        <v>22963.846685082874</v>
      </c>
      <c r="I4432" s="85">
        <v>5596.9095303867407</v>
      </c>
      <c r="J4432" s="85">
        <v>0</v>
      </c>
      <c r="K4432" t="s">
        <v>491</v>
      </c>
    </row>
    <row r="4433" spans="2:11" x14ac:dyDescent="0.25">
      <c r="B4433">
        <v>2026</v>
      </c>
      <c r="C4433" t="s">
        <v>484</v>
      </c>
      <c r="D4433">
        <v>1</v>
      </c>
      <c r="E4433" t="s">
        <v>169</v>
      </c>
      <c r="F4433">
        <v>16</v>
      </c>
      <c r="G4433" s="85">
        <v>1.3807821365822748</v>
      </c>
      <c r="H4433" s="85">
        <v>22963.846685082874</v>
      </c>
      <c r="I4433" s="85">
        <v>5596.9095303867407</v>
      </c>
      <c r="J4433" s="85">
        <v>31708.06928997652</v>
      </c>
      <c r="K4433" t="s">
        <v>491</v>
      </c>
    </row>
    <row r="4434" spans="2:11" x14ac:dyDescent="0.25">
      <c r="B4434">
        <v>2026</v>
      </c>
      <c r="C4434" t="s">
        <v>484</v>
      </c>
      <c r="D4434">
        <v>2</v>
      </c>
      <c r="E4434" t="s">
        <v>169</v>
      </c>
      <c r="F4434">
        <v>16</v>
      </c>
      <c r="G4434" s="85">
        <v>0</v>
      </c>
      <c r="H4434" s="85">
        <v>22963.846685082874</v>
      </c>
      <c r="I4434" s="85">
        <v>5596.9095303867407</v>
      </c>
      <c r="J4434" s="85">
        <v>0</v>
      </c>
      <c r="K4434" t="s">
        <v>491</v>
      </c>
    </row>
    <row r="4435" spans="2:11" x14ac:dyDescent="0.25">
      <c r="B4435">
        <v>2026</v>
      </c>
      <c r="C4435" t="s">
        <v>485</v>
      </c>
      <c r="D4435">
        <v>1</v>
      </c>
      <c r="E4435" t="s">
        <v>169</v>
      </c>
      <c r="F4435">
        <v>16</v>
      </c>
      <c r="G4435" s="85">
        <v>1.3789009620092749</v>
      </c>
      <c r="H4435" s="85">
        <v>22963.846685082874</v>
      </c>
      <c r="I4435" s="85">
        <v>5596.9095303867407</v>
      </c>
      <c r="J4435" s="85">
        <v>31664.870285494275</v>
      </c>
      <c r="K4435" t="s">
        <v>491</v>
      </c>
    </row>
    <row r="4436" spans="2:11" x14ac:dyDescent="0.25">
      <c r="B4436">
        <v>2026</v>
      </c>
      <c r="C4436" t="s">
        <v>485</v>
      </c>
      <c r="D4436">
        <v>2</v>
      </c>
      <c r="E4436" t="s">
        <v>169</v>
      </c>
      <c r="F4436">
        <v>16</v>
      </c>
      <c r="G4436" s="85">
        <v>0</v>
      </c>
      <c r="H4436" s="85">
        <v>22963.846685082874</v>
      </c>
      <c r="I4436" s="85">
        <v>5596.9095303867407</v>
      </c>
      <c r="J4436" s="85">
        <v>0</v>
      </c>
      <c r="K4436" t="s">
        <v>491</v>
      </c>
    </row>
    <row r="4437" spans="2:11" x14ac:dyDescent="0.25">
      <c r="B4437">
        <v>2026</v>
      </c>
      <c r="C4437" t="s">
        <v>486</v>
      </c>
      <c r="D4437">
        <v>1</v>
      </c>
      <c r="E4437" t="s">
        <v>169</v>
      </c>
      <c r="F4437">
        <v>16</v>
      </c>
      <c r="G4437" s="85">
        <v>1.377019787436274</v>
      </c>
      <c r="H4437" s="85">
        <v>22963.846685082874</v>
      </c>
      <c r="I4437" s="85">
        <v>5596.9095303867407</v>
      </c>
      <c r="J4437" s="85">
        <v>31621.671281012004</v>
      </c>
      <c r="K4437" t="s">
        <v>491</v>
      </c>
    </row>
    <row r="4438" spans="2:11" x14ac:dyDescent="0.25">
      <c r="B4438">
        <v>2026</v>
      </c>
      <c r="C4438" t="s">
        <v>486</v>
      </c>
      <c r="D4438">
        <v>2</v>
      </c>
      <c r="E4438" t="s">
        <v>169</v>
      </c>
      <c r="F4438">
        <v>16</v>
      </c>
      <c r="G4438" s="85">
        <v>0</v>
      </c>
      <c r="H4438" s="85">
        <v>22963.846685082874</v>
      </c>
      <c r="I4438" s="85">
        <v>5596.9095303867407</v>
      </c>
      <c r="J4438" s="85">
        <v>0</v>
      </c>
      <c r="K4438" t="s">
        <v>491</v>
      </c>
    </row>
    <row r="4439" spans="2:11" x14ac:dyDescent="0.25">
      <c r="B4439">
        <v>2026</v>
      </c>
      <c r="C4439" t="s">
        <v>487</v>
      </c>
      <c r="D4439">
        <v>1</v>
      </c>
      <c r="E4439" t="s">
        <v>169</v>
      </c>
      <c r="F4439">
        <v>16</v>
      </c>
      <c r="G4439" s="85">
        <v>1.3751386128632743</v>
      </c>
      <c r="H4439" s="85">
        <v>22963.846685082874</v>
      </c>
      <c r="I4439" s="85">
        <v>5596.9095303867407</v>
      </c>
      <c r="J4439" s="85">
        <v>31578.472276529763</v>
      </c>
      <c r="K4439" t="s">
        <v>491</v>
      </c>
    </row>
    <row r="4440" spans="2:11" x14ac:dyDescent="0.25">
      <c r="B4440">
        <v>2026</v>
      </c>
      <c r="C4440" t="s">
        <v>487</v>
      </c>
      <c r="D4440">
        <v>2</v>
      </c>
      <c r="E4440" t="s">
        <v>169</v>
      </c>
      <c r="F4440">
        <v>16</v>
      </c>
      <c r="G4440" s="85">
        <v>0</v>
      </c>
      <c r="H4440" s="85">
        <v>22963.846685082874</v>
      </c>
      <c r="I4440" s="85">
        <v>5596.9095303867407</v>
      </c>
      <c r="J4440" s="85">
        <v>0</v>
      </c>
      <c r="K4440" t="s">
        <v>491</v>
      </c>
    </row>
    <row r="4441" spans="2:11" x14ac:dyDescent="0.25">
      <c r="B4441">
        <v>2026</v>
      </c>
      <c r="C4441" t="s">
        <v>488</v>
      </c>
      <c r="D4441">
        <v>1</v>
      </c>
      <c r="E4441" t="s">
        <v>169</v>
      </c>
      <c r="F4441">
        <v>16</v>
      </c>
      <c r="G4441" s="85">
        <v>1.3732574382902734</v>
      </c>
      <c r="H4441" s="85">
        <v>22963.846685082874</v>
      </c>
      <c r="I4441" s="85">
        <v>5596.9095303867407</v>
      </c>
      <c r="J4441" s="85">
        <v>31535.273272047492</v>
      </c>
      <c r="K4441" t="s">
        <v>491</v>
      </c>
    </row>
    <row r="4442" spans="2:11" x14ac:dyDescent="0.25">
      <c r="B4442">
        <v>2026</v>
      </c>
      <c r="C4442" t="s">
        <v>488</v>
      </c>
      <c r="D4442">
        <v>2</v>
      </c>
      <c r="E4442" t="s">
        <v>169</v>
      </c>
      <c r="F4442">
        <v>16</v>
      </c>
      <c r="G4442" s="85">
        <v>0</v>
      </c>
      <c r="H4442" s="85">
        <v>22963.846685082874</v>
      </c>
      <c r="I4442" s="85">
        <v>5596.9095303867407</v>
      </c>
      <c r="J4442" s="85">
        <v>0</v>
      </c>
      <c r="K4442" t="s">
        <v>491</v>
      </c>
    </row>
    <row r="4443" spans="2:11" x14ac:dyDescent="0.25">
      <c r="B4443">
        <v>2026</v>
      </c>
      <c r="C4443" t="s">
        <v>489</v>
      </c>
      <c r="D4443">
        <v>1</v>
      </c>
      <c r="E4443" t="s">
        <v>169</v>
      </c>
      <c r="F4443">
        <v>16</v>
      </c>
      <c r="G4443" s="85">
        <v>1.3713762637172735</v>
      </c>
      <c r="H4443" s="85">
        <v>22963.846685082874</v>
      </c>
      <c r="I4443" s="85">
        <v>5596.9095303867407</v>
      </c>
      <c r="J4443" s="85">
        <v>31492.074267565247</v>
      </c>
      <c r="K4443" t="s">
        <v>491</v>
      </c>
    </row>
    <row r="4444" spans="2:11" x14ac:dyDescent="0.25">
      <c r="B4444">
        <v>2026</v>
      </c>
      <c r="C4444" t="s">
        <v>489</v>
      </c>
      <c r="D4444">
        <v>2</v>
      </c>
      <c r="E4444" t="s">
        <v>169</v>
      </c>
      <c r="F4444">
        <v>16</v>
      </c>
      <c r="G4444" s="85">
        <v>0</v>
      </c>
      <c r="H4444" s="85">
        <v>22963.846685082874</v>
      </c>
      <c r="I4444" s="85">
        <v>5596.9095303867407</v>
      </c>
      <c r="J4444" s="85">
        <v>0</v>
      </c>
      <c r="K4444" t="s">
        <v>491</v>
      </c>
    </row>
    <row r="4445" spans="2:11" x14ac:dyDescent="0.25">
      <c r="B4445">
        <v>2026</v>
      </c>
      <c r="C4445" t="s">
        <v>490</v>
      </c>
      <c r="D4445">
        <v>1</v>
      </c>
      <c r="E4445" t="s">
        <v>169</v>
      </c>
      <c r="F4445">
        <v>16</v>
      </c>
      <c r="G4445" s="85">
        <v>1.3694950891442723</v>
      </c>
      <c r="H4445" s="85">
        <v>22963.846685082874</v>
      </c>
      <c r="I4445" s="85">
        <v>5596.9095303867407</v>
      </c>
      <c r="J4445" s="85">
        <v>31448.875263082973</v>
      </c>
      <c r="K4445" t="s">
        <v>491</v>
      </c>
    </row>
    <row r="4446" spans="2:11" x14ac:dyDescent="0.25">
      <c r="B4446">
        <v>2026</v>
      </c>
      <c r="C4446" t="s">
        <v>490</v>
      </c>
      <c r="D4446">
        <v>2</v>
      </c>
      <c r="E4446" t="s">
        <v>169</v>
      </c>
      <c r="F4446">
        <v>16</v>
      </c>
      <c r="G4446" s="85">
        <v>0</v>
      </c>
      <c r="H4446" s="85">
        <v>22963.846685082874</v>
      </c>
      <c r="I4446" s="85">
        <v>5596.9095303867407</v>
      </c>
      <c r="J4446" s="85">
        <v>0</v>
      </c>
      <c r="K4446" t="s">
        <v>491</v>
      </c>
    </row>
    <row r="4447" spans="2:11" x14ac:dyDescent="0.25">
      <c r="B4447">
        <v>2026</v>
      </c>
      <c r="C4447" t="s">
        <v>479</v>
      </c>
      <c r="D4447">
        <v>1</v>
      </c>
      <c r="E4447" t="s">
        <v>169</v>
      </c>
      <c r="F4447">
        <v>20</v>
      </c>
      <c r="G4447" s="85">
        <v>1.3441871757470416</v>
      </c>
      <c r="H4447" s="85">
        <v>22963.846685082874</v>
      </c>
      <c r="I4447" s="85">
        <v>5596.9095303867407</v>
      </c>
      <c r="J4447" s="85">
        <v>30867.708219909611</v>
      </c>
      <c r="K4447" t="s">
        <v>491</v>
      </c>
    </row>
    <row r="4448" spans="2:11" x14ac:dyDescent="0.25">
      <c r="B4448">
        <v>2026</v>
      </c>
      <c r="C4448" t="s">
        <v>479</v>
      </c>
      <c r="D4448">
        <v>2</v>
      </c>
      <c r="E4448" t="s">
        <v>169</v>
      </c>
      <c r="F4448">
        <v>20</v>
      </c>
      <c r="G4448" s="85">
        <v>0</v>
      </c>
      <c r="H4448" s="85">
        <v>22963.846685082874</v>
      </c>
      <c r="I4448" s="85">
        <v>5596.9095303867407</v>
      </c>
      <c r="J4448" s="85">
        <v>0</v>
      </c>
      <c r="K4448" t="s">
        <v>491</v>
      </c>
    </row>
    <row r="4449" spans="2:11" x14ac:dyDescent="0.25">
      <c r="B4449">
        <v>2026</v>
      </c>
      <c r="C4449" t="s">
        <v>480</v>
      </c>
      <c r="D4449">
        <v>1</v>
      </c>
      <c r="E4449" t="s">
        <v>169</v>
      </c>
      <c r="F4449">
        <v>20</v>
      </c>
      <c r="G4449" s="85">
        <v>1.4188551639950557</v>
      </c>
      <c r="H4449" s="85">
        <v>22963.846685082874</v>
      </c>
      <c r="I4449" s="85">
        <v>5596.9095303867407</v>
      </c>
      <c r="J4449" s="85">
        <v>32582.372454320579</v>
      </c>
      <c r="K4449" t="s">
        <v>491</v>
      </c>
    </row>
    <row r="4450" spans="2:11" x14ac:dyDescent="0.25">
      <c r="B4450">
        <v>2026</v>
      </c>
      <c r="C4450" t="s">
        <v>480</v>
      </c>
      <c r="D4450">
        <v>2</v>
      </c>
      <c r="E4450" t="s">
        <v>169</v>
      </c>
      <c r="F4450">
        <v>20</v>
      </c>
      <c r="G4450" s="85">
        <v>0</v>
      </c>
      <c r="H4450" s="85">
        <v>22963.846685082874</v>
      </c>
      <c r="I4450" s="85">
        <v>5596.9095303867407</v>
      </c>
      <c r="J4450" s="85">
        <v>0</v>
      </c>
      <c r="K4450" t="s">
        <v>491</v>
      </c>
    </row>
    <row r="4451" spans="2:11" x14ac:dyDescent="0.25">
      <c r="B4451">
        <v>2026</v>
      </c>
      <c r="C4451" t="s">
        <v>481</v>
      </c>
      <c r="D4451">
        <v>1</v>
      </c>
      <c r="E4451" t="s">
        <v>169</v>
      </c>
      <c r="F4451">
        <v>20</v>
      </c>
      <c r="G4451" s="85">
        <v>1.4935231522430665</v>
      </c>
      <c r="H4451" s="85">
        <v>22963.846685082874</v>
      </c>
      <c r="I4451" s="85">
        <v>5596.9095303867407</v>
      </c>
      <c r="J4451" s="85">
        <v>34297.036688731467</v>
      </c>
      <c r="K4451" t="s">
        <v>491</v>
      </c>
    </row>
    <row r="4452" spans="2:11" x14ac:dyDescent="0.25">
      <c r="B4452">
        <v>2026</v>
      </c>
      <c r="C4452" t="s">
        <v>481</v>
      </c>
      <c r="D4452">
        <v>2</v>
      </c>
      <c r="E4452" t="s">
        <v>169</v>
      </c>
      <c r="F4452">
        <v>20</v>
      </c>
      <c r="G4452" s="85">
        <v>0</v>
      </c>
      <c r="H4452" s="85">
        <v>22963.846685082874</v>
      </c>
      <c r="I4452" s="85">
        <v>5596.9095303867407</v>
      </c>
      <c r="J4452" s="85">
        <v>0</v>
      </c>
      <c r="K4452" t="s">
        <v>491</v>
      </c>
    </row>
    <row r="4453" spans="2:11" x14ac:dyDescent="0.25">
      <c r="B4453">
        <v>2026</v>
      </c>
      <c r="C4453" t="s">
        <v>482</v>
      </c>
      <c r="D4453">
        <v>1</v>
      </c>
      <c r="E4453" t="s">
        <v>169</v>
      </c>
      <c r="F4453">
        <v>20</v>
      </c>
      <c r="G4453" s="85">
        <v>1.5681911404910807</v>
      </c>
      <c r="H4453" s="85">
        <v>22963.846685082874</v>
      </c>
      <c r="I4453" s="85">
        <v>5596.9095303867407</v>
      </c>
      <c r="J4453" s="85">
        <v>36011.700923142431</v>
      </c>
      <c r="K4453" t="s">
        <v>491</v>
      </c>
    </row>
    <row r="4454" spans="2:11" x14ac:dyDescent="0.25">
      <c r="B4454">
        <v>2026</v>
      </c>
      <c r="C4454" t="s">
        <v>482</v>
      </c>
      <c r="D4454">
        <v>2</v>
      </c>
      <c r="E4454" t="s">
        <v>169</v>
      </c>
      <c r="F4454">
        <v>20</v>
      </c>
      <c r="G4454" s="85">
        <v>0</v>
      </c>
      <c r="H4454" s="85">
        <v>22963.846685082874</v>
      </c>
      <c r="I4454" s="85">
        <v>5596.9095303867407</v>
      </c>
      <c r="J4454" s="85">
        <v>0</v>
      </c>
      <c r="K4454" t="s">
        <v>491</v>
      </c>
    </row>
    <row r="4455" spans="2:11" x14ac:dyDescent="0.25">
      <c r="B4455">
        <v>2026</v>
      </c>
      <c r="C4455" t="s">
        <v>483</v>
      </c>
      <c r="D4455">
        <v>1</v>
      </c>
      <c r="E4455" t="s">
        <v>169</v>
      </c>
      <c r="F4455">
        <v>20</v>
      </c>
      <c r="G4455" s="85">
        <v>1.6428591287390915</v>
      </c>
      <c r="H4455" s="85">
        <v>22963.846685082874</v>
      </c>
      <c r="I4455" s="85">
        <v>5596.9095303867407</v>
      </c>
      <c r="J4455" s="85">
        <v>37726.365157553322</v>
      </c>
      <c r="K4455" t="s">
        <v>491</v>
      </c>
    </row>
    <row r="4456" spans="2:11" x14ac:dyDescent="0.25">
      <c r="B4456">
        <v>2026</v>
      </c>
      <c r="C4456" t="s">
        <v>483</v>
      </c>
      <c r="D4456">
        <v>2</v>
      </c>
      <c r="E4456" t="s">
        <v>169</v>
      </c>
      <c r="F4456">
        <v>20</v>
      </c>
      <c r="G4456" s="85">
        <v>0</v>
      </c>
      <c r="H4456" s="85">
        <v>22963.846685082874</v>
      </c>
      <c r="I4456" s="85">
        <v>5596.9095303867407</v>
      </c>
      <c r="J4456" s="85">
        <v>0</v>
      </c>
      <c r="K4456" t="s">
        <v>491</v>
      </c>
    </row>
    <row r="4457" spans="2:11" x14ac:dyDescent="0.25">
      <c r="B4457">
        <v>2026</v>
      </c>
      <c r="C4457" t="s">
        <v>484</v>
      </c>
      <c r="D4457">
        <v>1</v>
      </c>
      <c r="E4457" t="s">
        <v>169</v>
      </c>
      <c r="F4457">
        <v>20</v>
      </c>
      <c r="G4457" s="85">
        <v>1.7175271169871054</v>
      </c>
      <c r="H4457" s="85">
        <v>22963.846685082874</v>
      </c>
      <c r="I4457" s="85">
        <v>5596.9095303867407</v>
      </c>
      <c r="J4457" s="85">
        <v>39441.029391964286</v>
      </c>
      <c r="K4457" t="s">
        <v>491</v>
      </c>
    </row>
    <row r="4458" spans="2:11" x14ac:dyDescent="0.25">
      <c r="B4458">
        <v>2026</v>
      </c>
      <c r="C4458" t="s">
        <v>484</v>
      </c>
      <c r="D4458">
        <v>2</v>
      </c>
      <c r="E4458" t="s">
        <v>169</v>
      </c>
      <c r="F4458">
        <v>20</v>
      </c>
      <c r="G4458" s="85">
        <v>0</v>
      </c>
      <c r="H4458" s="85">
        <v>22963.846685082874</v>
      </c>
      <c r="I4458" s="85">
        <v>5596.9095303867407</v>
      </c>
      <c r="J4458" s="85">
        <v>0</v>
      </c>
      <c r="K4458" t="s">
        <v>491</v>
      </c>
    </row>
    <row r="4459" spans="2:11" x14ac:dyDescent="0.25">
      <c r="B4459">
        <v>2026</v>
      </c>
      <c r="C4459" t="s">
        <v>485</v>
      </c>
      <c r="D4459">
        <v>1</v>
      </c>
      <c r="E4459" t="s">
        <v>169</v>
      </c>
      <c r="F4459">
        <v>20</v>
      </c>
      <c r="G4459" s="85">
        <v>1.7921951052351164</v>
      </c>
      <c r="H4459" s="85">
        <v>22963.846685082874</v>
      </c>
      <c r="I4459" s="85">
        <v>5596.9095303867407</v>
      </c>
      <c r="J4459" s="85">
        <v>41155.693626375178</v>
      </c>
      <c r="K4459" t="s">
        <v>491</v>
      </c>
    </row>
    <row r="4460" spans="2:11" x14ac:dyDescent="0.25">
      <c r="B4460">
        <v>2026</v>
      </c>
      <c r="C4460" t="s">
        <v>485</v>
      </c>
      <c r="D4460">
        <v>2</v>
      </c>
      <c r="E4460" t="s">
        <v>169</v>
      </c>
      <c r="F4460">
        <v>20</v>
      </c>
      <c r="G4460" s="85">
        <v>0</v>
      </c>
      <c r="H4460" s="85">
        <v>22963.846685082874</v>
      </c>
      <c r="I4460" s="85">
        <v>5596.9095303867407</v>
      </c>
      <c r="J4460" s="85">
        <v>0</v>
      </c>
      <c r="K4460" t="s">
        <v>491</v>
      </c>
    </row>
    <row r="4461" spans="2:11" x14ac:dyDescent="0.25">
      <c r="B4461">
        <v>2026</v>
      </c>
      <c r="C4461" t="s">
        <v>486</v>
      </c>
      <c r="D4461">
        <v>1</v>
      </c>
      <c r="E4461" t="s">
        <v>169</v>
      </c>
      <c r="F4461">
        <v>20</v>
      </c>
      <c r="G4461" s="85">
        <v>1.8668630934831307</v>
      </c>
      <c r="H4461" s="85">
        <v>22963.846685082874</v>
      </c>
      <c r="I4461" s="85">
        <v>5596.9095303867407</v>
      </c>
      <c r="J4461" s="85">
        <v>42870.357860786149</v>
      </c>
      <c r="K4461" t="s">
        <v>491</v>
      </c>
    </row>
    <row r="4462" spans="2:11" x14ac:dyDescent="0.25">
      <c r="B4462">
        <v>2026</v>
      </c>
      <c r="C4462" t="s">
        <v>486</v>
      </c>
      <c r="D4462">
        <v>2</v>
      </c>
      <c r="E4462" t="s">
        <v>169</v>
      </c>
      <c r="F4462">
        <v>20</v>
      </c>
      <c r="G4462" s="85">
        <v>0</v>
      </c>
      <c r="H4462" s="85">
        <v>22963.846685082874</v>
      </c>
      <c r="I4462" s="85">
        <v>5596.9095303867407</v>
      </c>
      <c r="J4462" s="85">
        <v>0</v>
      </c>
      <c r="K4462" t="s">
        <v>491</v>
      </c>
    </row>
    <row r="4463" spans="2:11" x14ac:dyDescent="0.25">
      <c r="B4463">
        <v>2026</v>
      </c>
      <c r="C4463" t="s">
        <v>487</v>
      </c>
      <c r="D4463">
        <v>1</v>
      </c>
      <c r="E4463" t="s">
        <v>169</v>
      </c>
      <c r="F4463">
        <v>20</v>
      </c>
      <c r="G4463" s="85">
        <v>1.9415310817311415</v>
      </c>
      <c r="H4463" s="85">
        <v>22963.846685082874</v>
      </c>
      <c r="I4463" s="85">
        <v>5596.9095303867407</v>
      </c>
      <c r="J4463" s="85">
        <v>44585.02209519704</v>
      </c>
      <c r="K4463" t="s">
        <v>491</v>
      </c>
    </row>
    <row r="4464" spans="2:11" x14ac:dyDescent="0.25">
      <c r="B4464">
        <v>2026</v>
      </c>
      <c r="C4464" t="s">
        <v>487</v>
      </c>
      <c r="D4464">
        <v>2</v>
      </c>
      <c r="E4464" t="s">
        <v>169</v>
      </c>
      <c r="F4464">
        <v>20</v>
      </c>
      <c r="G4464" s="85">
        <v>0</v>
      </c>
      <c r="H4464" s="85">
        <v>22963.846685082874</v>
      </c>
      <c r="I4464" s="85">
        <v>5596.9095303867407</v>
      </c>
      <c r="J4464" s="85">
        <v>0</v>
      </c>
      <c r="K4464" t="s">
        <v>491</v>
      </c>
    </row>
    <row r="4465" spans="2:11" x14ac:dyDescent="0.25">
      <c r="B4465">
        <v>2026</v>
      </c>
      <c r="C4465" t="s">
        <v>488</v>
      </c>
      <c r="D4465">
        <v>1</v>
      </c>
      <c r="E4465" t="s">
        <v>169</v>
      </c>
      <c r="F4465">
        <v>20</v>
      </c>
      <c r="G4465" s="85">
        <v>2.0161990699791552</v>
      </c>
      <c r="H4465" s="85">
        <v>22963.846685082874</v>
      </c>
      <c r="I4465" s="85">
        <v>5596.9095303867407</v>
      </c>
      <c r="J4465" s="85">
        <v>46299.686329607997</v>
      </c>
      <c r="K4465" t="s">
        <v>491</v>
      </c>
    </row>
    <row r="4466" spans="2:11" x14ac:dyDescent="0.25">
      <c r="B4466">
        <v>2026</v>
      </c>
      <c r="C4466" t="s">
        <v>488</v>
      </c>
      <c r="D4466">
        <v>2</v>
      </c>
      <c r="E4466" t="s">
        <v>169</v>
      </c>
      <c r="F4466">
        <v>20</v>
      </c>
      <c r="G4466" s="85">
        <v>0</v>
      </c>
      <c r="H4466" s="85">
        <v>22963.846685082874</v>
      </c>
      <c r="I4466" s="85">
        <v>5596.9095303867407</v>
      </c>
      <c r="J4466" s="85">
        <v>0</v>
      </c>
      <c r="K4466" t="s">
        <v>491</v>
      </c>
    </row>
    <row r="4467" spans="2:11" x14ac:dyDescent="0.25">
      <c r="B4467">
        <v>2026</v>
      </c>
      <c r="C4467" t="s">
        <v>489</v>
      </c>
      <c r="D4467">
        <v>1</v>
      </c>
      <c r="E4467" t="s">
        <v>169</v>
      </c>
      <c r="F4467">
        <v>20</v>
      </c>
      <c r="G4467" s="85">
        <v>2.0908670582271665</v>
      </c>
      <c r="H4467" s="85">
        <v>22963.846685082874</v>
      </c>
      <c r="I4467" s="85">
        <v>5596.9095303867407</v>
      </c>
      <c r="J4467" s="85">
        <v>48014.350564018896</v>
      </c>
      <c r="K4467" t="s">
        <v>491</v>
      </c>
    </row>
    <row r="4468" spans="2:11" x14ac:dyDescent="0.25">
      <c r="B4468">
        <v>2026</v>
      </c>
      <c r="C4468" t="s">
        <v>489</v>
      </c>
      <c r="D4468">
        <v>2</v>
      </c>
      <c r="E4468" t="s">
        <v>169</v>
      </c>
      <c r="F4468">
        <v>20</v>
      </c>
      <c r="G4468" s="85">
        <v>0</v>
      </c>
      <c r="H4468" s="85">
        <v>22963.846685082874</v>
      </c>
      <c r="I4468" s="85">
        <v>5596.9095303867407</v>
      </c>
      <c r="J4468" s="85">
        <v>0</v>
      </c>
      <c r="K4468" t="s">
        <v>491</v>
      </c>
    </row>
    <row r="4469" spans="2:11" x14ac:dyDescent="0.25">
      <c r="B4469">
        <v>2026</v>
      </c>
      <c r="C4469" t="s">
        <v>490</v>
      </c>
      <c r="D4469">
        <v>1</v>
      </c>
      <c r="E4469" t="s">
        <v>169</v>
      </c>
      <c r="F4469">
        <v>20</v>
      </c>
      <c r="G4469" s="85">
        <v>2.1655350464751808</v>
      </c>
      <c r="H4469" s="85">
        <v>22963.846685082874</v>
      </c>
      <c r="I4469" s="85">
        <v>5596.9095303867407</v>
      </c>
      <c r="J4469" s="85">
        <v>49729.014798429867</v>
      </c>
      <c r="K4469" t="s">
        <v>491</v>
      </c>
    </row>
    <row r="4470" spans="2:11" x14ac:dyDescent="0.25">
      <c r="B4470">
        <v>2026</v>
      </c>
      <c r="C4470" t="s">
        <v>490</v>
      </c>
      <c r="D4470">
        <v>2</v>
      </c>
      <c r="E4470" t="s">
        <v>169</v>
      </c>
      <c r="F4470">
        <v>20</v>
      </c>
      <c r="G4470" s="85">
        <v>0</v>
      </c>
      <c r="H4470" s="85">
        <v>22963.846685082874</v>
      </c>
      <c r="I4470" s="85">
        <v>5596.9095303867407</v>
      </c>
      <c r="J4470" s="85">
        <v>0</v>
      </c>
      <c r="K4470" t="s">
        <v>491</v>
      </c>
    </row>
    <row r="4471" spans="2:11" x14ac:dyDescent="0.25">
      <c r="B4471">
        <v>2026</v>
      </c>
      <c r="C4471" t="s">
        <v>479</v>
      </c>
      <c r="D4471">
        <v>1</v>
      </c>
      <c r="E4471" t="s">
        <v>45</v>
      </c>
      <c r="F4471">
        <v>18</v>
      </c>
      <c r="G4471" s="85">
        <v>4.3793190865828837</v>
      </c>
      <c r="H4471" s="85">
        <v>18536.052673839731</v>
      </c>
      <c r="I4471" s="85">
        <v>4748.7393608479206</v>
      </c>
      <c r="J4471" s="85">
        <v>81175.289264452033</v>
      </c>
      <c r="K4471" t="s">
        <v>492</v>
      </c>
    </row>
    <row r="4472" spans="2:11" x14ac:dyDescent="0.25">
      <c r="B4472">
        <v>2026</v>
      </c>
      <c r="C4472" t="s">
        <v>479</v>
      </c>
      <c r="D4472">
        <v>2</v>
      </c>
      <c r="E4472" t="s">
        <v>45</v>
      </c>
      <c r="F4472">
        <v>18</v>
      </c>
      <c r="G4472" s="85">
        <v>0</v>
      </c>
      <c r="H4472" s="85">
        <v>18536.052673839731</v>
      </c>
      <c r="I4472" s="85">
        <v>4748.7393608479206</v>
      </c>
      <c r="J4472" s="85">
        <v>0</v>
      </c>
      <c r="K4472" t="s">
        <v>492</v>
      </c>
    </row>
    <row r="4473" spans="2:11" x14ac:dyDescent="0.25">
      <c r="B4473">
        <v>2026</v>
      </c>
      <c r="C4473" t="s">
        <v>480</v>
      </c>
      <c r="D4473">
        <v>1</v>
      </c>
      <c r="E4473" t="s">
        <v>45</v>
      </c>
      <c r="F4473">
        <v>18</v>
      </c>
      <c r="G4473" s="85">
        <v>4.3670820715452701</v>
      </c>
      <c r="H4473" s="85">
        <v>18536.052673839731</v>
      </c>
      <c r="I4473" s="85">
        <v>4748.7393608479206</v>
      </c>
      <c r="J4473" s="85">
        <v>80948.463309144252</v>
      </c>
      <c r="K4473" t="s">
        <v>492</v>
      </c>
    </row>
    <row r="4474" spans="2:11" x14ac:dyDescent="0.25">
      <c r="B4474">
        <v>2026</v>
      </c>
      <c r="C4474" t="s">
        <v>480</v>
      </c>
      <c r="D4474">
        <v>2</v>
      </c>
      <c r="E4474" t="s">
        <v>45</v>
      </c>
      <c r="F4474">
        <v>18</v>
      </c>
      <c r="G4474" s="85">
        <v>0</v>
      </c>
      <c r="H4474" s="85">
        <v>18536.052673839731</v>
      </c>
      <c r="I4474" s="85">
        <v>4748.7393608479206</v>
      </c>
      <c r="J4474" s="85">
        <v>0</v>
      </c>
      <c r="K4474" t="s">
        <v>492</v>
      </c>
    </row>
    <row r="4475" spans="2:11" x14ac:dyDescent="0.25">
      <c r="B4475">
        <v>2026</v>
      </c>
      <c r="C4475" t="s">
        <v>481</v>
      </c>
      <c r="D4475">
        <v>1</v>
      </c>
      <c r="E4475" t="s">
        <v>45</v>
      </c>
      <c r="F4475">
        <v>18</v>
      </c>
      <c r="G4475" s="85">
        <v>4.3548450565076404</v>
      </c>
      <c r="H4475" s="85">
        <v>18536.052673839731</v>
      </c>
      <c r="I4475" s="85">
        <v>4748.7393608479206</v>
      </c>
      <c r="J4475" s="85">
        <v>80721.63735383618</v>
      </c>
      <c r="K4475" t="s">
        <v>492</v>
      </c>
    </row>
    <row r="4476" spans="2:11" x14ac:dyDescent="0.25">
      <c r="B4476">
        <v>2026</v>
      </c>
      <c r="C4476" t="s">
        <v>481</v>
      </c>
      <c r="D4476">
        <v>2</v>
      </c>
      <c r="E4476" t="s">
        <v>45</v>
      </c>
      <c r="F4476">
        <v>18</v>
      </c>
      <c r="G4476" s="85">
        <v>0</v>
      </c>
      <c r="H4476" s="85">
        <v>18536.052673839731</v>
      </c>
      <c r="I4476" s="85">
        <v>4748.7393608479206</v>
      </c>
      <c r="J4476" s="85">
        <v>0</v>
      </c>
      <c r="K4476" t="s">
        <v>492</v>
      </c>
    </row>
    <row r="4477" spans="2:11" x14ac:dyDescent="0.25">
      <c r="B4477">
        <v>2026</v>
      </c>
      <c r="C4477" t="s">
        <v>482</v>
      </c>
      <c r="D4477">
        <v>1</v>
      </c>
      <c r="E4477" t="s">
        <v>45</v>
      </c>
      <c r="F4477">
        <v>18</v>
      </c>
      <c r="G4477" s="85">
        <v>4.3426080414700285</v>
      </c>
      <c r="H4477" s="85">
        <v>18536.052673839731</v>
      </c>
      <c r="I4477" s="85">
        <v>4748.7393608479206</v>
      </c>
      <c r="J4477" s="85">
        <v>80494.811398528444</v>
      </c>
      <c r="K4477" t="s">
        <v>492</v>
      </c>
    </row>
    <row r="4478" spans="2:11" x14ac:dyDescent="0.25">
      <c r="B4478">
        <v>2026</v>
      </c>
      <c r="C4478" t="s">
        <v>482</v>
      </c>
      <c r="D4478">
        <v>2</v>
      </c>
      <c r="E4478" t="s">
        <v>45</v>
      </c>
      <c r="F4478">
        <v>18</v>
      </c>
      <c r="G4478" s="85">
        <v>0</v>
      </c>
      <c r="H4478" s="85">
        <v>18536.052673839731</v>
      </c>
      <c r="I4478" s="85">
        <v>4748.7393608479206</v>
      </c>
      <c r="J4478" s="85">
        <v>0</v>
      </c>
      <c r="K4478" t="s">
        <v>492</v>
      </c>
    </row>
    <row r="4479" spans="2:11" x14ac:dyDescent="0.25">
      <c r="B4479">
        <v>2026</v>
      </c>
      <c r="C4479" t="s">
        <v>483</v>
      </c>
      <c r="D4479">
        <v>1</v>
      </c>
      <c r="E4479" t="s">
        <v>45</v>
      </c>
      <c r="F4479">
        <v>18</v>
      </c>
      <c r="G4479" s="85">
        <v>4.3303710264323989</v>
      </c>
      <c r="H4479" s="85">
        <v>18536.052673839731</v>
      </c>
      <c r="I4479" s="85">
        <v>4748.7393608479206</v>
      </c>
      <c r="J4479" s="85">
        <v>80267.985443220372</v>
      </c>
      <c r="K4479" t="s">
        <v>492</v>
      </c>
    </row>
    <row r="4480" spans="2:11" x14ac:dyDescent="0.25">
      <c r="B4480">
        <v>2026</v>
      </c>
      <c r="C4480" t="s">
        <v>483</v>
      </c>
      <c r="D4480">
        <v>2</v>
      </c>
      <c r="E4480" t="s">
        <v>45</v>
      </c>
      <c r="F4480">
        <v>18</v>
      </c>
      <c r="G4480" s="85">
        <v>0</v>
      </c>
      <c r="H4480" s="85">
        <v>18536.052673839731</v>
      </c>
      <c r="I4480" s="85">
        <v>4748.7393608479206</v>
      </c>
      <c r="J4480" s="85">
        <v>0</v>
      </c>
      <c r="K4480" t="s">
        <v>492</v>
      </c>
    </row>
    <row r="4481" spans="2:11" x14ac:dyDescent="0.25">
      <c r="B4481">
        <v>2026</v>
      </c>
      <c r="C4481" t="s">
        <v>484</v>
      </c>
      <c r="D4481">
        <v>1</v>
      </c>
      <c r="E4481" t="s">
        <v>45</v>
      </c>
      <c r="F4481">
        <v>18</v>
      </c>
      <c r="G4481" s="85">
        <v>4.3181340113947861</v>
      </c>
      <c r="H4481" s="85">
        <v>18536.052673839731</v>
      </c>
      <c r="I4481" s="85">
        <v>4748.7393608479206</v>
      </c>
      <c r="J4481" s="85">
        <v>80041.159487912606</v>
      </c>
      <c r="K4481" t="s">
        <v>492</v>
      </c>
    </row>
    <row r="4482" spans="2:11" x14ac:dyDescent="0.25">
      <c r="B4482">
        <v>2026</v>
      </c>
      <c r="C4482" t="s">
        <v>484</v>
      </c>
      <c r="D4482">
        <v>2</v>
      </c>
      <c r="E4482" t="s">
        <v>45</v>
      </c>
      <c r="F4482">
        <v>18</v>
      </c>
      <c r="G4482" s="85">
        <v>0</v>
      </c>
      <c r="H4482" s="85">
        <v>18536.052673839731</v>
      </c>
      <c r="I4482" s="85">
        <v>4748.7393608479206</v>
      </c>
      <c r="J4482" s="85">
        <v>0</v>
      </c>
      <c r="K4482" t="s">
        <v>492</v>
      </c>
    </row>
    <row r="4483" spans="2:11" x14ac:dyDescent="0.25">
      <c r="B4483">
        <v>2026</v>
      </c>
      <c r="C4483" t="s">
        <v>485</v>
      </c>
      <c r="D4483">
        <v>1</v>
      </c>
      <c r="E4483" t="s">
        <v>45</v>
      </c>
      <c r="F4483">
        <v>18</v>
      </c>
      <c r="G4483" s="85">
        <v>4.3058969963571574</v>
      </c>
      <c r="H4483" s="85">
        <v>18536.052673839731</v>
      </c>
      <c r="I4483" s="85">
        <v>4748.7393608479206</v>
      </c>
      <c r="J4483" s="85">
        <v>79814.333532604549</v>
      </c>
      <c r="K4483" t="s">
        <v>492</v>
      </c>
    </row>
    <row r="4484" spans="2:11" x14ac:dyDescent="0.25">
      <c r="B4484">
        <v>2026</v>
      </c>
      <c r="C4484" t="s">
        <v>485</v>
      </c>
      <c r="D4484">
        <v>2</v>
      </c>
      <c r="E4484" t="s">
        <v>45</v>
      </c>
      <c r="F4484">
        <v>18</v>
      </c>
      <c r="G4484" s="85">
        <v>0</v>
      </c>
      <c r="H4484" s="85">
        <v>18536.052673839731</v>
      </c>
      <c r="I4484" s="85">
        <v>4748.7393608479206</v>
      </c>
      <c r="J4484" s="85">
        <v>0</v>
      </c>
      <c r="K4484" t="s">
        <v>492</v>
      </c>
    </row>
    <row r="4485" spans="2:11" x14ac:dyDescent="0.25">
      <c r="B4485">
        <v>2026</v>
      </c>
      <c r="C4485" t="s">
        <v>486</v>
      </c>
      <c r="D4485">
        <v>1</v>
      </c>
      <c r="E4485" t="s">
        <v>45</v>
      </c>
      <c r="F4485">
        <v>18</v>
      </c>
      <c r="G4485" s="85">
        <v>4.2936599813195446</v>
      </c>
      <c r="H4485" s="85">
        <v>18536.052673839731</v>
      </c>
      <c r="I4485" s="85">
        <v>4748.7393608479206</v>
      </c>
      <c r="J4485" s="85">
        <v>79587.507577296798</v>
      </c>
      <c r="K4485" t="s">
        <v>492</v>
      </c>
    </row>
    <row r="4486" spans="2:11" x14ac:dyDescent="0.25">
      <c r="B4486">
        <v>2026</v>
      </c>
      <c r="C4486" t="s">
        <v>486</v>
      </c>
      <c r="D4486">
        <v>2</v>
      </c>
      <c r="E4486" t="s">
        <v>45</v>
      </c>
      <c r="F4486">
        <v>18</v>
      </c>
      <c r="G4486" s="85">
        <v>0</v>
      </c>
      <c r="H4486" s="85">
        <v>18536.052673839731</v>
      </c>
      <c r="I4486" s="85">
        <v>4748.7393608479206</v>
      </c>
      <c r="J4486" s="85">
        <v>0</v>
      </c>
      <c r="K4486" t="s">
        <v>492</v>
      </c>
    </row>
    <row r="4487" spans="2:11" x14ac:dyDescent="0.25">
      <c r="B4487">
        <v>2026</v>
      </c>
      <c r="C4487" t="s">
        <v>487</v>
      </c>
      <c r="D4487">
        <v>1</v>
      </c>
      <c r="E4487" t="s">
        <v>45</v>
      </c>
      <c r="F4487">
        <v>18</v>
      </c>
      <c r="G4487" s="85">
        <v>4.281422966281915</v>
      </c>
      <c r="H4487" s="85">
        <v>18536.052673839731</v>
      </c>
      <c r="I4487" s="85">
        <v>4748.7393608479206</v>
      </c>
      <c r="J4487" s="85">
        <v>79360.681621988726</v>
      </c>
      <c r="K4487" t="s">
        <v>492</v>
      </c>
    </row>
    <row r="4488" spans="2:11" x14ac:dyDescent="0.25">
      <c r="B4488">
        <v>2026</v>
      </c>
      <c r="C4488" t="s">
        <v>487</v>
      </c>
      <c r="D4488">
        <v>2</v>
      </c>
      <c r="E4488" t="s">
        <v>45</v>
      </c>
      <c r="F4488">
        <v>18</v>
      </c>
      <c r="G4488" s="85">
        <v>0</v>
      </c>
      <c r="H4488" s="85">
        <v>18536.052673839731</v>
      </c>
      <c r="I4488" s="85">
        <v>4748.7393608479206</v>
      </c>
      <c r="J4488" s="85">
        <v>0</v>
      </c>
      <c r="K4488" t="s">
        <v>492</v>
      </c>
    </row>
    <row r="4489" spans="2:11" x14ac:dyDescent="0.25">
      <c r="B4489">
        <v>2026</v>
      </c>
      <c r="C4489" t="s">
        <v>488</v>
      </c>
      <c r="D4489">
        <v>1</v>
      </c>
      <c r="E4489" t="s">
        <v>45</v>
      </c>
      <c r="F4489">
        <v>18</v>
      </c>
      <c r="G4489" s="85">
        <v>4.2691859512443022</v>
      </c>
      <c r="H4489" s="85">
        <v>18536.052673839731</v>
      </c>
      <c r="I4489" s="85">
        <v>4748.7393608479206</v>
      </c>
      <c r="J4489" s="85">
        <v>79133.85566668096</v>
      </c>
      <c r="K4489" t="s">
        <v>492</v>
      </c>
    </row>
    <row r="4490" spans="2:11" x14ac:dyDescent="0.25">
      <c r="B4490">
        <v>2026</v>
      </c>
      <c r="C4490" t="s">
        <v>488</v>
      </c>
      <c r="D4490">
        <v>2</v>
      </c>
      <c r="E4490" t="s">
        <v>45</v>
      </c>
      <c r="F4490">
        <v>18</v>
      </c>
      <c r="G4490" s="85">
        <v>0</v>
      </c>
      <c r="H4490" s="85">
        <v>18536.052673839731</v>
      </c>
      <c r="I4490" s="85">
        <v>4748.7393608479206</v>
      </c>
      <c r="J4490" s="85">
        <v>0</v>
      </c>
      <c r="K4490" t="s">
        <v>492</v>
      </c>
    </row>
    <row r="4491" spans="2:11" x14ac:dyDescent="0.25">
      <c r="B4491">
        <v>2026</v>
      </c>
      <c r="C4491" t="s">
        <v>489</v>
      </c>
      <c r="D4491">
        <v>1</v>
      </c>
      <c r="E4491" t="s">
        <v>45</v>
      </c>
      <c r="F4491">
        <v>18</v>
      </c>
      <c r="G4491" s="85">
        <v>4.2569489362066726</v>
      </c>
      <c r="H4491" s="85">
        <v>18536.052673839731</v>
      </c>
      <c r="I4491" s="85">
        <v>4748.7393608479206</v>
      </c>
      <c r="J4491" s="85">
        <v>78907.029711372888</v>
      </c>
      <c r="K4491" t="s">
        <v>492</v>
      </c>
    </row>
    <row r="4492" spans="2:11" x14ac:dyDescent="0.25">
      <c r="B4492">
        <v>2026</v>
      </c>
      <c r="C4492" t="s">
        <v>489</v>
      </c>
      <c r="D4492">
        <v>2</v>
      </c>
      <c r="E4492" t="s">
        <v>45</v>
      </c>
      <c r="F4492">
        <v>18</v>
      </c>
      <c r="G4492" s="85">
        <v>0</v>
      </c>
      <c r="H4492" s="85">
        <v>18536.052673839731</v>
      </c>
      <c r="I4492" s="85">
        <v>4748.7393608479206</v>
      </c>
      <c r="J4492" s="85">
        <v>0</v>
      </c>
      <c r="K4492" t="s">
        <v>492</v>
      </c>
    </row>
    <row r="4493" spans="2:11" x14ac:dyDescent="0.25">
      <c r="B4493">
        <v>2026</v>
      </c>
      <c r="C4493" t="s">
        <v>490</v>
      </c>
      <c r="D4493">
        <v>1</v>
      </c>
      <c r="E4493" t="s">
        <v>45</v>
      </c>
      <c r="F4493">
        <v>18</v>
      </c>
      <c r="G4493" s="85">
        <v>4.2447119211690607</v>
      </c>
      <c r="H4493" s="85">
        <v>18536.052673839731</v>
      </c>
      <c r="I4493" s="85">
        <v>4748.7393608479206</v>
      </c>
      <c r="J4493" s="85">
        <v>78680.203756065152</v>
      </c>
      <c r="K4493" t="s">
        <v>492</v>
      </c>
    </row>
    <row r="4494" spans="2:11" x14ac:dyDescent="0.25">
      <c r="B4494">
        <v>2026</v>
      </c>
      <c r="C4494" t="s">
        <v>490</v>
      </c>
      <c r="D4494">
        <v>2</v>
      </c>
      <c r="E4494" t="s">
        <v>45</v>
      </c>
      <c r="F4494">
        <v>18</v>
      </c>
      <c r="G4494" s="85">
        <v>0</v>
      </c>
      <c r="H4494" s="85">
        <v>18536.052673839731</v>
      </c>
      <c r="I4494" s="85">
        <v>4748.7393608479206</v>
      </c>
      <c r="J4494" s="85">
        <v>0</v>
      </c>
      <c r="K4494" t="s">
        <v>492</v>
      </c>
    </row>
    <row r="4495" spans="2:11" x14ac:dyDescent="0.25">
      <c r="B4495">
        <v>2026</v>
      </c>
      <c r="C4495" t="s">
        <v>479</v>
      </c>
      <c r="D4495">
        <v>1</v>
      </c>
      <c r="E4495" t="s">
        <v>45</v>
      </c>
      <c r="F4495">
        <v>28</v>
      </c>
      <c r="G4495" s="85">
        <v>1.0465829525949577</v>
      </c>
      <c r="H4495" s="85">
        <v>18536.052673839731</v>
      </c>
      <c r="I4495" s="85">
        <v>4748.7393608479206</v>
      </c>
      <c r="J4495" s="85">
        <v>19399.516736842845</v>
      </c>
      <c r="K4495" t="s">
        <v>491</v>
      </c>
    </row>
    <row r="4496" spans="2:11" x14ac:dyDescent="0.25">
      <c r="B4496">
        <v>2026</v>
      </c>
      <c r="C4496" t="s">
        <v>479</v>
      </c>
      <c r="D4496">
        <v>2</v>
      </c>
      <c r="E4496" t="s">
        <v>45</v>
      </c>
      <c r="F4496">
        <v>28</v>
      </c>
      <c r="G4496" s="85">
        <v>1.0465829525949577</v>
      </c>
      <c r="H4496" s="85">
        <v>18536.052673839731</v>
      </c>
      <c r="I4496" s="85">
        <v>4748.7393608479206</v>
      </c>
      <c r="J4496" s="85">
        <v>19399.516736842845</v>
      </c>
      <c r="K4496" t="s">
        <v>491</v>
      </c>
    </row>
    <row r="4497" spans="2:11" x14ac:dyDescent="0.25">
      <c r="B4497">
        <v>2026</v>
      </c>
      <c r="C4497" t="s">
        <v>480</v>
      </c>
      <c r="D4497">
        <v>1</v>
      </c>
      <c r="E4497" t="s">
        <v>45</v>
      </c>
      <c r="F4497">
        <v>28</v>
      </c>
      <c r="G4497" s="85">
        <v>1.8940633108621525</v>
      </c>
      <c r="H4497" s="85">
        <v>18536.052673839731</v>
      </c>
      <c r="I4497" s="85">
        <v>4748.7393608479206</v>
      </c>
      <c r="J4497" s="85">
        <v>35108.457297728135</v>
      </c>
      <c r="K4497" t="s">
        <v>491</v>
      </c>
    </row>
    <row r="4498" spans="2:11" x14ac:dyDescent="0.25">
      <c r="B4498">
        <v>2026</v>
      </c>
      <c r="C4498" t="s">
        <v>480</v>
      </c>
      <c r="D4498">
        <v>2</v>
      </c>
      <c r="E4498" t="s">
        <v>45</v>
      </c>
      <c r="F4498">
        <v>28</v>
      </c>
      <c r="G4498" s="85">
        <v>1.8940633108621525</v>
      </c>
      <c r="H4498" s="85">
        <v>18536.052673839731</v>
      </c>
      <c r="I4498" s="85">
        <v>4748.7393608479206</v>
      </c>
      <c r="J4498" s="85">
        <v>35108.457297728135</v>
      </c>
      <c r="K4498" t="s">
        <v>491</v>
      </c>
    </row>
    <row r="4499" spans="2:11" x14ac:dyDescent="0.25">
      <c r="B4499">
        <v>2026</v>
      </c>
      <c r="C4499" t="s">
        <v>481</v>
      </c>
      <c r="D4499">
        <v>1</v>
      </c>
      <c r="E4499" t="s">
        <v>45</v>
      </c>
      <c r="F4499">
        <v>28</v>
      </c>
      <c r="G4499" s="85">
        <v>1.5056482549055794</v>
      </c>
      <c r="H4499" s="85">
        <v>18536.052673839731</v>
      </c>
      <c r="I4499" s="85">
        <v>4748.7393608479206</v>
      </c>
      <c r="J4499" s="85">
        <v>27908.775361204691</v>
      </c>
      <c r="K4499" t="s">
        <v>491</v>
      </c>
    </row>
    <row r="4500" spans="2:11" x14ac:dyDescent="0.25">
      <c r="B4500">
        <v>2026</v>
      </c>
      <c r="C4500" t="s">
        <v>481</v>
      </c>
      <c r="D4500">
        <v>2</v>
      </c>
      <c r="E4500" t="s">
        <v>45</v>
      </c>
      <c r="F4500">
        <v>28</v>
      </c>
      <c r="G4500" s="85">
        <v>1.5056482549055794</v>
      </c>
      <c r="H4500" s="85">
        <v>18536.052673839731</v>
      </c>
      <c r="I4500" s="85">
        <v>4748.7393608479206</v>
      </c>
      <c r="J4500" s="85">
        <v>27908.775361204691</v>
      </c>
      <c r="K4500" t="s">
        <v>491</v>
      </c>
    </row>
    <row r="4501" spans="2:11" x14ac:dyDescent="0.25">
      <c r="B4501">
        <v>2026</v>
      </c>
      <c r="C4501" t="s">
        <v>482</v>
      </c>
      <c r="D4501">
        <v>1</v>
      </c>
      <c r="E4501" t="s">
        <v>45</v>
      </c>
      <c r="F4501">
        <v>28</v>
      </c>
      <c r="G4501" s="85">
        <v>1.1008532704932732</v>
      </c>
      <c r="H4501" s="85">
        <v>18536.052673839731</v>
      </c>
      <c r="I4501" s="85">
        <v>4748.7393608479206</v>
      </c>
      <c r="J4501" s="85">
        <v>20405.47420803205</v>
      </c>
      <c r="K4501" t="s">
        <v>491</v>
      </c>
    </row>
    <row r="4502" spans="2:11" x14ac:dyDescent="0.25">
      <c r="B4502">
        <v>2026</v>
      </c>
      <c r="C4502" t="s">
        <v>482</v>
      </c>
      <c r="D4502">
        <v>2</v>
      </c>
      <c r="E4502" t="s">
        <v>45</v>
      </c>
      <c r="F4502">
        <v>28</v>
      </c>
      <c r="G4502" s="85">
        <v>1.1008532704932732</v>
      </c>
      <c r="H4502" s="85">
        <v>18536.052673839731</v>
      </c>
      <c r="I4502" s="85">
        <v>4748.7393608479206</v>
      </c>
      <c r="J4502" s="85">
        <v>20405.47420803205</v>
      </c>
      <c r="K4502" t="s">
        <v>491</v>
      </c>
    </row>
    <row r="4503" spans="2:11" x14ac:dyDescent="0.25">
      <c r="B4503">
        <v>2026</v>
      </c>
      <c r="C4503" t="s">
        <v>483</v>
      </c>
      <c r="D4503">
        <v>1</v>
      </c>
      <c r="E4503" t="s">
        <v>45</v>
      </c>
      <c r="F4503">
        <v>28</v>
      </c>
      <c r="G4503" s="85">
        <v>1.948333628760468</v>
      </c>
      <c r="H4503" s="85">
        <v>18536.052673839731</v>
      </c>
      <c r="I4503" s="85">
        <v>4748.7393608479206</v>
      </c>
      <c r="J4503" s="85">
        <v>36114.414768917341</v>
      </c>
      <c r="K4503" t="s">
        <v>491</v>
      </c>
    </row>
    <row r="4504" spans="2:11" x14ac:dyDescent="0.25">
      <c r="B4504">
        <v>2026</v>
      </c>
      <c r="C4504" t="s">
        <v>483</v>
      </c>
      <c r="D4504">
        <v>2</v>
      </c>
      <c r="E4504" t="s">
        <v>45</v>
      </c>
      <c r="F4504">
        <v>28</v>
      </c>
      <c r="G4504" s="85">
        <v>1.948333628760468</v>
      </c>
      <c r="H4504" s="85">
        <v>18536.052673839731</v>
      </c>
      <c r="I4504" s="85">
        <v>4748.7393608479206</v>
      </c>
      <c r="J4504" s="85">
        <v>36114.414768917341</v>
      </c>
      <c r="K4504" t="s">
        <v>491</v>
      </c>
    </row>
    <row r="4505" spans="2:11" x14ac:dyDescent="0.25">
      <c r="B4505">
        <v>2026</v>
      </c>
      <c r="C4505" t="s">
        <v>484</v>
      </c>
      <c r="D4505">
        <v>1</v>
      </c>
      <c r="E4505" t="s">
        <v>45</v>
      </c>
      <c r="F4505">
        <v>28</v>
      </c>
      <c r="G4505" s="85">
        <v>1.5599185728038949</v>
      </c>
      <c r="H4505" s="85">
        <v>18536.052673839731</v>
      </c>
      <c r="I4505" s="85">
        <v>4748.7393608479206</v>
      </c>
      <c r="J4505" s="85">
        <v>28914.732832393893</v>
      </c>
      <c r="K4505" t="s">
        <v>491</v>
      </c>
    </row>
    <row r="4506" spans="2:11" x14ac:dyDescent="0.25">
      <c r="B4506">
        <v>2026</v>
      </c>
      <c r="C4506" t="s">
        <v>484</v>
      </c>
      <c r="D4506">
        <v>2</v>
      </c>
      <c r="E4506" t="s">
        <v>45</v>
      </c>
      <c r="F4506">
        <v>28</v>
      </c>
      <c r="G4506" s="85">
        <v>1.5599185728038949</v>
      </c>
      <c r="H4506" s="85">
        <v>18536.052673839731</v>
      </c>
      <c r="I4506" s="85">
        <v>4748.7393608479206</v>
      </c>
      <c r="J4506" s="85">
        <v>28914.732832393893</v>
      </c>
      <c r="K4506" t="s">
        <v>491</v>
      </c>
    </row>
    <row r="4507" spans="2:11" x14ac:dyDescent="0.25">
      <c r="B4507">
        <v>2026</v>
      </c>
      <c r="C4507" t="s">
        <v>485</v>
      </c>
      <c r="D4507">
        <v>1</v>
      </c>
      <c r="E4507" t="s">
        <v>45</v>
      </c>
      <c r="F4507">
        <v>28</v>
      </c>
      <c r="G4507" s="85">
        <v>1.1551235883915887</v>
      </c>
      <c r="H4507" s="85">
        <v>18536.052673839731</v>
      </c>
      <c r="I4507" s="85">
        <v>4748.7393608479206</v>
      </c>
      <c r="J4507" s="85">
        <v>21411.431679221252</v>
      </c>
      <c r="K4507" t="s">
        <v>491</v>
      </c>
    </row>
    <row r="4508" spans="2:11" x14ac:dyDescent="0.25">
      <c r="B4508">
        <v>2026</v>
      </c>
      <c r="C4508" t="s">
        <v>485</v>
      </c>
      <c r="D4508">
        <v>2</v>
      </c>
      <c r="E4508" t="s">
        <v>45</v>
      </c>
      <c r="F4508">
        <v>28</v>
      </c>
      <c r="G4508" s="85">
        <v>1.1551235883915887</v>
      </c>
      <c r="H4508" s="85">
        <v>18536.052673839731</v>
      </c>
      <c r="I4508" s="85">
        <v>4748.7393608479206</v>
      </c>
      <c r="J4508" s="85">
        <v>21411.431679221252</v>
      </c>
      <c r="K4508" t="s">
        <v>491</v>
      </c>
    </row>
    <row r="4509" spans="2:11" x14ac:dyDescent="0.25">
      <c r="B4509">
        <v>2026</v>
      </c>
      <c r="C4509" t="s">
        <v>486</v>
      </c>
      <c r="D4509">
        <v>1</v>
      </c>
      <c r="E4509" t="s">
        <v>45</v>
      </c>
      <c r="F4509">
        <v>28</v>
      </c>
      <c r="G4509" s="85">
        <v>2.0026039466587839</v>
      </c>
      <c r="H4509" s="85">
        <v>18536.052673839731</v>
      </c>
      <c r="I4509" s="85">
        <v>4748.7393608479206</v>
      </c>
      <c r="J4509" s="85">
        <v>37120.372240106553</v>
      </c>
      <c r="K4509" t="s">
        <v>491</v>
      </c>
    </row>
    <row r="4510" spans="2:11" x14ac:dyDescent="0.25">
      <c r="B4510">
        <v>2026</v>
      </c>
      <c r="C4510" t="s">
        <v>486</v>
      </c>
      <c r="D4510">
        <v>2</v>
      </c>
      <c r="E4510" t="s">
        <v>45</v>
      </c>
      <c r="F4510">
        <v>28</v>
      </c>
      <c r="G4510" s="85">
        <v>2.0026039466587839</v>
      </c>
      <c r="H4510" s="85">
        <v>18536.052673839731</v>
      </c>
      <c r="I4510" s="85">
        <v>4748.7393608479206</v>
      </c>
      <c r="J4510" s="85">
        <v>37120.372240106553</v>
      </c>
      <c r="K4510" t="s">
        <v>491</v>
      </c>
    </row>
    <row r="4511" spans="2:11" x14ac:dyDescent="0.25">
      <c r="B4511">
        <v>2026</v>
      </c>
      <c r="C4511" t="s">
        <v>487</v>
      </c>
      <c r="D4511">
        <v>1</v>
      </c>
      <c r="E4511" t="s">
        <v>45</v>
      </c>
      <c r="F4511">
        <v>28</v>
      </c>
      <c r="G4511" s="85">
        <v>1.6141888907022106</v>
      </c>
      <c r="H4511" s="85">
        <v>18536.052673839731</v>
      </c>
      <c r="I4511" s="85">
        <v>4748.7393608479206</v>
      </c>
      <c r="J4511" s="85">
        <v>29920.690303583102</v>
      </c>
      <c r="K4511" t="s">
        <v>491</v>
      </c>
    </row>
    <row r="4512" spans="2:11" x14ac:dyDescent="0.25">
      <c r="B4512">
        <v>2026</v>
      </c>
      <c r="C4512" t="s">
        <v>487</v>
      </c>
      <c r="D4512">
        <v>2</v>
      </c>
      <c r="E4512" t="s">
        <v>45</v>
      </c>
      <c r="F4512">
        <v>28</v>
      </c>
      <c r="G4512" s="85">
        <v>1.6141888907022106</v>
      </c>
      <c r="H4512" s="85">
        <v>18536.052673839731</v>
      </c>
      <c r="I4512" s="85">
        <v>4748.7393608479206</v>
      </c>
      <c r="J4512" s="85">
        <v>29920.690303583102</v>
      </c>
      <c r="K4512" t="s">
        <v>491</v>
      </c>
    </row>
    <row r="4513" spans="2:11" x14ac:dyDescent="0.25">
      <c r="B4513">
        <v>2026</v>
      </c>
      <c r="C4513" t="s">
        <v>488</v>
      </c>
      <c r="D4513">
        <v>1</v>
      </c>
      <c r="E4513" t="s">
        <v>45</v>
      </c>
      <c r="F4513">
        <v>28</v>
      </c>
      <c r="G4513" s="85">
        <v>1.2093939062899042</v>
      </c>
      <c r="H4513" s="85">
        <v>18536.052673839731</v>
      </c>
      <c r="I4513" s="85">
        <v>4748.7393608479206</v>
      </c>
      <c r="J4513" s="85">
        <v>22417.389150410454</v>
      </c>
      <c r="K4513" t="s">
        <v>491</v>
      </c>
    </row>
    <row r="4514" spans="2:11" x14ac:dyDescent="0.25">
      <c r="B4514">
        <v>2026</v>
      </c>
      <c r="C4514" t="s">
        <v>488</v>
      </c>
      <c r="D4514">
        <v>2</v>
      </c>
      <c r="E4514" t="s">
        <v>45</v>
      </c>
      <c r="F4514">
        <v>28</v>
      </c>
      <c r="G4514" s="85">
        <v>1.2093939062899042</v>
      </c>
      <c r="H4514" s="85">
        <v>18536.052673839731</v>
      </c>
      <c r="I4514" s="85">
        <v>4748.7393608479206</v>
      </c>
      <c r="J4514" s="85">
        <v>22417.389150410454</v>
      </c>
      <c r="K4514" t="s">
        <v>491</v>
      </c>
    </row>
    <row r="4515" spans="2:11" x14ac:dyDescent="0.25">
      <c r="B4515">
        <v>2026</v>
      </c>
      <c r="C4515" t="s">
        <v>489</v>
      </c>
      <c r="D4515">
        <v>1</v>
      </c>
      <c r="E4515" t="s">
        <v>45</v>
      </c>
      <c r="F4515">
        <v>28</v>
      </c>
      <c r="G4515" s="85">
        <v>2.0568742645570994</v>
      </c>
      <c r="H4515" s="85">
        <v>18536.052673839731</v>
      </c>
      <c r="I4515" s="85">
        <v>4748.7393608479206</v>
      </c>
      <c r="J4515" s="85">
        <v>38126.329711295752</v>
      </c>
      <c r="K4515" t="s">
        <v>491</v>
      </c>
    </row>
    <row r="4516" spans="2:11" x14ac:dyDescent="0.25">
      <c r="B4516">
        <v>2026</v>
      </c>
      <c r="C4516" t="s">
        <v>489</v>
      </c>
      <c r="D4516">
        <v>2</v>
      </c>
      <c r="E4516" t="s">
        <v>45</v>
      </c>
      <c r="F4516">
        <v>28</v>
      </c>
      <c r="G4516" s="85">
        <v>2.0568742645570994</v>
      </c>
      <c r="H4516" s="85">
        <v>18536.052673839731</v>
      </c>
      <c r="I4516" s="85">
        <v>4748.7393608479206</v>
      </c>
      <c r="J4516" s="85">
        <v>38126.329711295752</v>
      </c>
      <c r="K4516" t="s">
        <v>491</v>
      </c>
    </row>
    <row r="4517" spans="2:11" x14ac:dyDescent="0.25">
      <c r="B4517">
        <v>2026</v>
      </c>
      <c r="C4517" t="s">
        <v>490</v>
      </c>
      <c r="D4517">
        <v>1</v>
      </c>
      <c r="E4517" t="s">
        <v>45</v>
      </c>
      <c r="F4517">
        <v>28</v>
      </c>
      <c r="G4517" s="85">
        <v>1.6684592086005263</v>
      </c>
      <c r="H4517" s="85">
        <v>18536.052673839731</v>
      </c>
      <c r="I4517" s="85">
        <v>4748.7393608479206</v>
      </c>
      <c r="J4517" s="85">
        <v>30926.647774772307</v>
      </c>
      <c r="K4517" t="s">
        <v>491</v>
      </c>
    </row>
    <row r="4518" spans="2:11" x14ac:dyDescent="0.25">
      <c r="B4518">
        <v>2026</v>
      </c>
      <c r="C4518" t="s">
        <v>490</v>
      </c>
      <c r="D4518">
        <v>2</v>
      </c>
      <c r="E4518" t="s">
        <v>45</v>
      </c>
      <c r="F4518">
        <v>28</v>
      </c>
      <c r="G4518" s="85">
        <v>1.6684592086005263</v>
      </c>
      <c r="H4518" s="85">
        <v>18536.052673839731</v>
      </c>
      <c r="I4518" s="85">
        <v>4748.7393608479206</v>
      </c>
      <c r="J4518" s="85">
        <v>30926.647774772307</v>
      </c>
      <c r="K4518" t="s">
        <v>491</v>
      </c>
    </row>
    <row r="4519" spans="2:11" x14ac:dyDescent="0.25">
      <c r="B4519">
        <v>2026</v>
      </c>
      <c r="C4519" t="s">
        <v>479</v>
      </c>
      <c r="D4519">
        <v>1</v>
      </c>
      <c r="E4519" t="s">
        <v>169</v>
      </c>
      <c r="F4519">
        <v>4</v>
      </c>
      <c r="G4519" s="85">
        <v>3.0434230396696083</v>
      </c>
      <c r="H4519" s="85">
        <v>22963.846685082874</v>
      </c>
      <c r="I4519" s="85">
        <v>5596.9095303867407</v>
      </c>
      <c r="J4519" s="85">
        <v>69888.700080821771</v>
      </c>
      <c r="K4519" t="s">
        <v>491</v>
      </c>
    </row>
    <row r="4520" spans="2:11" x14ac:dyDescent="0.25">
      <c r="B4520">
        <v>2026</v>
      </c>
      <c r="C4520" t="s">
        <v>479</v>
      </c>
      <c r="D4520">
        <v>2</v>
      </c>
      <c r="E4520" t="s">
        <v>169</v>
      </c>
      <c r="F4520">
        <v>4</v>
      </c>
      <c r="G4520" s="85">
        <v>1.3912791038489636</v>
      </c>
      <c r="H4520" s="85">
        <v>22963.846685082874</v>
      </c>
      <c r="I4520" s="85">
        <v>5596.9095303867407</v>
      </c>
      <c r="J4520" s="85">
        <v>31949.120036947093</v>
      </c>
      <c r="K4520" t="s">
        <v>491</v>
      </c>
    </row>
    <row r="4521" spans="2:11" x14ac:dyDescent="0.25">
      <c r="B4521">
        <v>2026</v>
      </c>
      <c r="C4521" t="s">
        <v>480</v>
      </c>
      <c r="D4521">
        <v>1</v>
      </c>
      <c r="E4521" t="s">
        <v>169</v>
      </c>
      <c r="F4521">
        <v>4</v>
      </c>
      <c r="G4521" s="85">
        <v>3.0748233219423438</v>
      </c>
      <c r="H4521" s="85">
        <v>22963.846685082874</v>
      </c>
      <c r="I4521" s="85">
        <v>5596.9095303867407</v>
      </c>
      <c r="J4521" s="85">
        <v>70609.771348801194</v>
      </c>
      <c r="K4521" t="s">
        <v>491</v>
      </c>
    </row>
    <row r="4522" spans="2:11" x14ac:dyDescent="0.25">
      <c r="B4522">
        <v>2026</v>
      </c>
      <c r="C4522" t="s">
        <v>480</v>
      </c>
      <c r="D4522">
        <v>2</v>
      </c>
      <c r="E4522" t="s">
        <v>169</v>
      </c>
      <c r="F4522">
        <v>4</v>
      </c>
      <c r="G4522" s="85">
        <v>1.405633518602214</v>
      </c>
      <c r="H4522" s="85">
        <v>22963.846685082874</v>
      </c>
      <c r="I4522" s="85">
        <v>5596.9095303867407</v>
      </c>
      <c r="J4522" s="85">
        <v>32278.752616594826</v>
      </c>
      <c r="K4522" t="s">
        <v>491</v>
      </c>
    </row>
    <row r="4523" spans="2:11" x14ac:dyDescent="0.25">
      <c r="B4523">
        <v>2026</v>
      </c>
      <c r="C4523" t="s">
        <v>481</v>
      </c>
      <c r="D4523">
        <v>1</v>
      </c>
      <c r="E4523" t="s">
        <v>169</v>
      </c>
      <c r="F4523">
        <v>4</v>
      </c>
      <c r="G4523" s="85">
        <v>3.1062236042150815</v>
      </c>
      <c r="H4523" s="85">
        <v>22963.846685082874</v>
      </c>
      <c r="I4523" s="85">
        <v>5596.9095303867407</v>
      </c>
      <c r="J4523" s="85">
        <v>71330.842616780676</v>
      </c>
      <c r="K4523" t="s">
        <v>491</v>
      </c>
    </row>
    <row r="4524" spans="2:11" x14ac:dyDescent="0.25">
      <c r="B4524">
        <v>2026</v>
      </c>
      <c r="C4524" t="s">
        <v>481</v>
      </c>
      <c r="D4524">
        <v>2</v>
      </c>
      <c r="E4524" t="s">
        <v>169</v>
      </c>
      <c r="F4524">
        <v>4</v>
      </c>
      <c r="G4524" s="85">
        <v>1.4199879333554657</v>
      </c>
      <c r="H4524" s="85">
        <v>22963.846685082874</v>
      </c>
      <c r="I4524" s="85">
        <v>5596.9095303867407</v>
      </c>
      <c r="J4524" s="85">
        <v>32608.385196242591</v>
      </c>
      <c r="K4524" t="s">
        <v>491</v>
      </c>
    </row>
    <row r="4525" spans="2:11" x14ac:dyDescent="0.25">
      <c r="B4525">
        <v>2026</v>
      </c>
      <c r="C4525" t="s">
        <v>482</v>
      </c>
      <c r="D4525">
        <v>1</v>
      </c>
      <c r="E4525" t="s">
        <v>169</v>
      </c>
      <c r="F4525">
        <v>4</v>
      </c>
      <c r="G4525" s="85">
        <v>3.1376238864878156</v>
      </c>
      <c r="H4525" s="85">
        <v>22963.846685082874</v>
      </c>
      <c r="I4525" s="85">
        <v>5596.9095303867407</v>
      </c>
      <c r="J4525" s="85">
        <v>72051.91388476007</v>
      </c>
      <c r="K4525" t="s">
        <v>491</v>
      </c>
    </row>
    <row r="4526" spans="2:11" x14ac:dyDescent="0.25">
      <c r="B4526">
        <v>2026</v>
      </c>
      <c r="C4526" t="s">
        <v>482</v>
      </c>
      <c r="D4526">
        <v>2</v>
      </c>
      <c r="E4526" t="s">
        <v>169</v>
      </c>
      <c r="F4526">
        <v>4</v>
      </c>
      <c r="G4526" s="85">
        <v>1.4343423481087156</v>
      </c>
      <c r="H4526" s="85">
        <v>22963.846685082874</v>
      </c>
      <c r="I4526" s="85">
        <v>5596.9095303867407</v>
      </c>
      <c r="J4526" s="85">
        <v>32938.017775890316</v>
      </c>
      <c r="K4526" t="s">
        <v>491</v>
      </c>
    </row>
    <row r="4527" spans="2:11" x14ac:dyDescent="0.25">
      <c r="B4527">
        <v>2026</v>
      </c>
      <c r="C4527" t="s">
        <v>483</v>
      </c>
      <c r="D4527">
        <v>1</v>
      </c>
      <c r="E4527" t="s">
        <v>169</v>
      </c>
      <c r="F4527">
        <v>4</v>
      </c>
      <c r="G4527" s="85">
        <v>3.1690241687605547</v>
      </c>
      <c r="H4527" s="85">
        <v>22963.846685082874</v>
      </c>
      <c r="I4527" s="85">
        <v>5596.9095303867407</v>
      </c>
      <c r="J4527" s="85">
        <v>72772.98515273958</v>
      </c>
      <c r="K4527" t="s">
        <v>491</v>
      </c>
    </row>
    <row r="4528" spans="2:11" x14ac:dyDescent="0.25">
      <c r="B4528">
        <v>2026</v>
      </c>
      <c r="C4528" t="s">
        <v>483</v>
      </c>
      <c r="D4528">
        <v>2</v>
      </c>
      <c r="E4528" t="s">
        <v>169</v>
      </c>
      <c r="F4528">
        <v>4</v>
      </c>
      <c r="G4528" s="85">
        <v>1.4486967628619678</v>
      </c>
      <c r="H4528" s="85">
        <v>22963.846685082874</v>
      </c>
      <c r="I4528" s="85">
        <v>5596.9095303867407</v>
      </c>
      <c r="J4528" s="85">
        <v>33267.650355538091</v>
      </c>
      <c r="K4528" t="s">
        <v>491</v>
      </c>
    </row>
    <row r="4529" spans="2:11" x14ac:dyDescent="0.25">
      <c r="B4529">
        <v>2026</v>
      </c>
      <c r="C4529" t="s">
        <v>484</v>
      </c>
      <c r="D4529">
        <v>1</v>
      </c>
      <c r="E4529" t="s">
        <v>169</v>
      </c>
      <c r="F4529">
        <v>4</v>
      </c>
      <c r="G4529" s="85">
        <v>3.2004244510332889</v>
      </c>
      <c r="H4529" s="85">
        <v>22963.846685082874</v>
      </c>
      <c r="I4529" s="85">
        <v>5596.9095303867407</v>
      </c>
      <c r="J4529" s="85">
        <v>73494.05642071896</v>
      </c>
      <c r="K4529" t="s">
        <v>491</v>
      </c>
    </row>
    <row r="4530" spans="2:11" x14ac:dyDescent="0.25">
      <c r="B4530">
        <v>2026</v>
      </c>
      <c r="C4530" t="s">
        <v>484</v>
      </c>
      <c r="D4530">
        <v>2</v>
      </c>
      <c r="E4530" t="s">
        <v>169</v>
      </c>
      <c r="F4530">
        <v>4</v>
      </c>
      <c r="G4530" s="85">
        <v>1.4630511776152177</v>
      </c>
      <c r="H4530" s="85">
        <v>22963.846685082874</v>
      </c>
      <c r="I4530" s="85">
        <v>5596.9095303867407</v>
      </c>
      <c r="J4530" s="85">
        <v>33597.282935185809</v>
      </c>
      <c r="K4530" t="s">
        <v>491</v>
      </c>
    </row>
    <row r="4531" spans="2:11" x14ac:dyDescent="0.25">
      <c r="B4531">
        <v>2026</v>
      </c>
      <c r="C4531" t="s">
        <v>485</v>
      </c>
      <c r="D4531">
        <v>1</v>
      </c>
      <c r="E4531" t="s">
        <v>169</v>
      </c>
      <c r="F4531">
        <v>4</v>
      </c>
      <c r="G4531" s="85">
        <v>3.2318247333060275</v>
      </c>
      <c r="H4531" s="85">
        <v>22963.846685082874</v>
      </c>
      <c r="I4531" s="85">
        <v>5596.9095303867407</v>
      </c>
      <c r="J4531" s="85">
        <v>74215.127688698456</v>
      </c>
      <c r="K4531" t="s">
        <v>491</v>
      </c>
    </row>
    <row r="4532" spans="2:11" x14ac:dyDescent="0.25">
      <c r="B4532">
        <v>2026</v>
      </c>
      <c r="C4532" t="s">
        <v>485</v>
      </c>
      <c r="D4532">
        <v>2</v>
      </c>
      <c r="E4532" t="s">
        <v>169</v>
      </c>
      <c r="F4532">
        <v>4</v>
      </c>
      <c r="G4532" s="85">
        <v>1.4774055923684695</v>
      </c>
      <c r="H4532" s="85">
        <v>22963.846685082874</v>
      </c>
      <c r="I4532" s="85">
        <v>5596.9095303867407</v>
      </c>
      <c r="J4532" s="85">
        <v>33926.915514833578</v>
      </c>
      <c r="K4532" t="s">
        <v>491</v>
      </c>
    </row>
    <row r="4533" spans="2:11" x14ac:dyDescent="0.25">
      <c r="B4533">
        <v>2026</v>
      </c>
      <c r="C4533" t="s">
        <v>486</v>
      </c>
      <c r="D4533">
        <v>1</v>
      </c>
      <c r="E4533" t="s">
        <v>169</v>
      </c>
      <c r="F4533">
        <v>4</v>
      </c>
      <c r="G4533" s="85">
        <v>3.2632250155787617</v>
      </c>
      <c r="H4533" s="85">
        <v>22963.846685082874</v>
      </c>
      <c r="I4533" s="85">
        <v>5596.9095303867407</v>
      </c>
      <c r="J4533" s="85">
        <v>74936.19895667785</v>
      </c>
      <c r="K4533" t="s">
        <v>491</v>
      </c>
    </row>
    <row r="4534" spans="2:11" x14ac:dyDescent="0.25">
      <c r="B4534">
        <v>2026</v>
      </c>
      <c r="C4534" t="s">
        <v>486</v>
      </c>
      <c r="D4534">
        <v>2</v>
      </c>
      <c r="E4534" t="s">
        <v>169</v>
      </c>
      <c r="F4534">
        <v>4</v>
      </c>
      <c r="G4534" s="85">
        <v>1.4917600071217194</v>
      </c>
      <c r="H4534" s="85">
        <v>22963.846685082874</v>
      </c>
      <c r="I4534" s="85">
        <v>5596.9095303867407</v>
      </c>
      <c r="J4534" s="85">
        <v>34256.548094481303</v>
      </c>
      <c r="K4534" t="s">
        <v>491</v>
      </c>
    </row>
    <row r="4535" spans="2:11" x14ac:dyDescent="0.25">
      <c r="B4535">
        <v>2026</v>
      </c>
      <c r="C4535" t="s">
        <v>487</v>
      </c>
      <c r="D4535">
        <v>1</v>
      </c>
      <c r="E4535" t="s">
        <v>169</v>
      </c>
      <c r="F4535">
        <v>4</v>
      </c>
      <c r="G4535" s="85">
        <v>3.2946252978514998</v>
      </c>
      <c r="H4535" s="85">
        <v>22963.846685082874</v>
      </c>
      <c r="I4535" s="85">
        <v>5596.9095303867407</v>
      </c>
      <c r="J4535" s="85">
        <v>75657.270224657346</v>
      </c>
      <c r="K4535" t="s">
        <v>491</v>
      </c>
    </row>
    <row r="4536" spans="2:11" x14ac:dyDescent="0.25">
      <c r="B4536">
        <v>2026</v>
      </c>
      <c r="C4536" t="s">
        <v>487</v>
      </c>
      <c r="D4536">
        <v>2</v>
      </c>
      <c r="E4536" t="s">
        <v>169</v>
      </c>
      <c r="F4536">
        <v>4</v>
      </c>
      <c r="G4536" s="85">
        <v>1.5061144218749716</v>
      </c>
      <c r="H4536" s="85">
        <v>22963.846685082874</v>
      </c>
      <c r="I4536" s="85">
        <v>5596.9095303867407</v>
      </c>
      <c r="J4536" s="85">
        <v>34586.180674129071</v>
      </c>
      <c r="K4536" t="s">
        <v>491</v>
      </c>
    </row>
    <row r="4537" spans="2:11" x14ac:dyDescent="0.25">
      <c r="B4537">
        <v>2026</v>
      </c>
      <c r="C4537" t="s">
        <v>488</v>
      </c>
      <c r="D4537">
        <v>1</v>
      </c>
      <c r="E4537" t="s">
        <v>169</v>
      </c>
      <c r="F4537">
        <v>4</v>
      </c>
      <c r="G4537" s="85">
        <v>3.3260255801242349</v>
      </c>
      <c r="H4537" s="85">
        <v>22963.846685082874</v>
      </c>
      <c r="I4537" s="85">
        <v>5596.9095303867407</v>
      </c>
      <c r="J4537" s="85">
        <v>76378.341492636755</v>
      </c>
      <c r="K4537" t="s">
        <v>491</v>
      </c>
    </row>
    <row r="4538" spans="2:11" x14ac:dyDescent="0.25">
      <c r="B4538">
        <v>2026</v>
      </c>
      <c r="C4538" t="s">
        <v>488</v>
      </c>
      <c r="D4538">
        <v>2</v>
      </c>
      <c r="E4538" t="s">
        <v>169</v>
      </c>
      <c r="F4538">
        <v>4</v>
      </c>
      <c r="G4538" s="85">
        <v>1.5204688366282215</v>
      </c>
      <c r="H4538" s="85">
        <v>22963.846685082874</v>
      </c>
      <c r="I4538" s="85">
        <v>5596.9095303867407</v>
      </c>
      <c r="J4538" s="85">
        <v>34915.813253776796</v>
      </c>
      <c r="K4538" t="s">
        <v>491</v>
      </c>
    </row>
    <row r="4539" spans="2:11" x14ac:dyDescent="0.25">
      <c r="B4539">
        <v>2026</v>
      </c>
      <c r="C4539" t="s">
        <v>489</v>
      </c>
      <c r="D4539">
        <v>1</v>
      </c>
      <c r="E4539" t="s">
        <v>169</v>
      </c>
      <c r="F4539">
        <v>4</v>
      </c>
      <c r="G4539" s="85">
        <v>3.3574258623969726</v>
      </c>
      <c r="H4539" s="85">
        <v>22963.846685082874</v>
      </c>
      <c r="I4539" s="85">
        <v>5596.9095303867407</v>
      </c>
      <c r="J4539" s="85">
        <v>77099.412760616222</v>
      </c>
      <c r="K4539" t="s">
        <v>491</v>
      </c>
    </row>
    <row r="4540" spans="2:11" x14ac:dyDescent="0.25">
      <c r="B4540">
        <v>2026</v>
      </c>
      <c r="C4540" t="s">
        <v>489</v>
      </c>
      <c r="D4540">
        <v>2</v>
      </c>
      <c r="E4540" t="s">
        <v>169</v>
      </c>
      <c r="F4540">
        <v>4</v>
      </c>
      <c r="G4540" s="85">
        <v>1.5348232513814732</v>
      </c>
      <c r="H4540" s="85">
        <v>22963.846685082874</v>
      </c>
      <c r="I4540" s="85">
        <v>5596.9095303867407</v>
      </c>
      <c r="J4540" s="85">
        <v>35245.445833424565</v>
      </c>
      <c r="K4540" t="s">
        <v>491</v>
      </c>
    </row>
    <row r="4541" spans="2:11" x14ac:dyDescent="0.25">
      <c r="B4541">
        <v>2026</v>
      </c>
      <c r="C4541" t="s">
        <v>490</v>
      </c>
      <c r="D4541">
        <v>1</v>
      </c>
      <c r="E4541" t="s">
        <v>169</v>
      </c>
      <c r="F4541">
        <v>4</v>
      </c>
      <c r="G4541" s="85">
        <v>3.3888261446697077</v>
      </c>
      <c r="H4541" s="85">
        <v>22963.846685082874</v>
      </c>
      <c r="I4541" s="85">
        <v>5596.9095303867407</v>
      </c>
      <c r="J4541" s="85">
        <v>77820.484028595645</v>
      </c>
      <c r="K4541" t="s">
        <v>491</v>
      </c>
    </row>
    <row r="4542" spans="2:11" x14ac:dyDescent="0.25">
      <c r="B4542">
        <v>2026</v>
      </c>
      <c r="C4542" t="s">
        <v>490</v>
      </c>
      <c r="D4542">
        <v>2</v>
      </c>
      <c r="E4542" t="s">
        <v>169</v>
      </c>
      <c r="F4542">
        <v>4</v>
      </c>
      <c r="G4542" s="85">
        <v>1.5491776661347232</v>
      </c>
      <c r="H4542" s="85">
        <v>22963.846685082874</v>
      </c>
      <c r="I4542" s="85">
        <v>5596.9095303867407</v>
      </c>
      <c r="J4542" s="85">
        <v>35575.078413072282</v>
      </c>
      <c r="K4542" t="s">
        <v>491</v>
      </c>
    </row>
    <row r="4543" spans="2:11" x14ac:dyDescent="0.25">
      <c r="B4543">
        <v>2026</v>
      </c>
      <c r="C4543" t="s">
        <v>479</v>
      </c>
      <c r="D4543">
        <v>1</v>
      </c>
      <c r="E4543" t="s">
        <v>169</v>
      </c>
      <c r="F4543">
        <v>2</v>
      </c>
      <c r="G4543" s="85">
        <v>8.5415337020616562</v>
      </c>
      <c r="H4543" s="85">
        <v>22963.846685082874</v>
      </c>
      <c r="I4543" s="85">
        <v>5596.9095303867407</v>
      </c>
      <c r="J4543" s="85">
        <v>196146.47038961222</v>
      </c>
      <c r="K4543" t="s">
        <v>491</v>
      </c>
    </row>
    <row r="4544" spans="2:11" x14ac:dyDescent="0.25">
      <c r="B4544">
        <v>2026</v>
      </c>
      <c r="C4544" t="s">
        <v>479</v>
      </c>
      <c r="D4544">
        <v>2</v>
      </c>
      <c r="E4544" t="s">
        <v>169</v>
      </c>
      <c r="F4544">
        <v>2</v>
      </c>
      <c r="G4544" s="85">
        <v>0</v>
      </c>
      <c r="H4544" s="85">
        <v>22963.846685082874</v>
      </c>
      <c r="I4544" s="85">
        <v>5596.9095303867407</v>
      </c>
      <c r="J4544" s="85">
        <v>0</v>
      </c>
      <c r="K4544" t="s">
        <v>491</v>
      </c>
    </row>
    <row r="4545" spans="2:11" x14ac:dyDescent="0.25">
      <c r="B4545">
        <v>2026</v>
      </c>
      <c r="C4545" t="s">
        <v>480</v>
      </c>
      <c r="D4545">
        <v>1</v>
      </c>
      <c r="E4545" t="s">
        <v>169</v>
      </c>
      <c r="F4545">
        <v>2</v>
      </c>
      <c r="G4545" s="85">
        <v>8.6255121745134371</v>
      </c>
      <c r="H4545" s="85">
        <v>22963.846685082874</v>
      </c>
      <c r="I4545" s="85">
        <v>5596.9095303867407</v>
      </c>
      <c r="J4545" s="85">
        <v>198074.93915584235</v>
      </c>
      <c r="K4545" t="s">
        <v>491</v>
      </c>
    </row>
    <row r="4546" spans="2:11" x14ac:dyDescent="0.25">
      <c r="B4546">
        <v>2026</v>
      </c>
      <c r="C4546" t="s">
        <v>480</v>
      </c>
      <c r="D4546">
        <v>2</v>
      </c>
      <c r="E4546" t="s">
        <v>169</v>
      </c>
      <c r="F4546">
        <v>2</v>
      </c>
      <c r="G4546" s="85">
        <v>0</v>
      </c>
      <c r="H4546" s="85">
        <v>22963.846685082874</v>
      </c>
      <c r="I4546" s="85">
        <v>5596.9095303867407</v>
      </c>
      <c r="J4546" s="85">
        <v>0</v>
      </c>
      <c r="K4546" t="s">
        <v>491</v>
      </c>
    </row>
    <row r="4547" spans="2:11" x14ac:dyDescent="0.25">
      <c r="B4547">
        <v>2026</v>
      </c>
      <c r="C4547" t="s">
        <v>481</v>
      </c>
      <c r="D4547">
        <v>1</v>
      </c>
      <c r="E4547" t="s">
        <v>169</v>
      </c>
      <c r="F4547">
        <v>2</v>
      </c>
      <c r="G4547" s="85">
        <v>8.709490646965218</v>
      </c>
      <c r="H4547" s="85">
        <v>22963.846685082874</v>
      </c>
      <c r="I4547" s="85">
        <v>5596.9095303867407</v>
      </c>
      <c r="J4547" s="85">
        <v>200003.40792207251</v>
      </c>
      <c r="K4547" t="s">
        <v>491</v>
      </c>
    </row>
    <row r="4548" spans="2:11" x14ac:dyDescent="0.25">
      <c r="B4548">
        <v>2026</v>
      </c>
      <c r="C4548" t="s">
        <v>481</v>
      </c>
      <c r="D4548">
        <v>2</v>
      </c>
      <c r="E4548" t="s">
        <v>169</v>
      </c>
      <c r="F4548">
        <v>2</v>
      </c>
      <c r="G4548" s="85">
        <v>0</v>
      </c>
      <c r="H4548" s="85">
        <v>22963.846685082874</v>
      </c>
      <c r="I4548" s="85">
        <v>5596.9095303867407</v>
      </c>
      <c r="J4548" s="85">
        <v>0</v>
      </c>
      <c r="K4548" t="s">
        <v>491</v>
      </c>
    </row>
    <row r="4549" spans="2:11" x14ac:dyDescent="0.25">
      <c r="B4549">
        <v>2026</v>
      </c>
      <c r="C4549" t="s">
        <v>482</v>
      </c>
      <c r="D4549">
        <v>1</v>
      </c>
      <c r="E4549" t="s">
        <v>169</v>
      </c>
      <c r="F4549">
        <v>2</v>
      </c>
      <c r="G4549" s="85">
        <v>8.7934691194169989</v>
      </c>
      <c r="H4549" s="85">
        <v>22963.846685082874</v>
      </c>
      <c r="I4549" s="85">
        <v>5596.9095303867407</v>
      </c>
      <c r="J4549" s="85">
        <v>201931.87668830267</v>
      </c>
      <c r="K4549" t="s">
        <v>491</v>
      </c>
    </row>
    <row r="4550" spans="2:11" x14ac:dyDescent="0.25">
      <c r="B4550">
        <v>2026</v>
      </c>
      <c r="C4550" t="s">
        <v>482</v>
      </c>
      <c r="D4550">
        <v>2</v>
      </c>
      <c r="E4550" t="s">
        <v>169</v>
      </c>
      <c r="F4550">
        <v>2</v>
      </c>
      <c r="G4550" s="85">
        <v>0</v>
      </c>
      <c r="H4550" s="85">
        <v>22963.846685082874</v>
      </c>
      <c r="I4550" s="85">
        <v>5596.9095303867407</v>
      </c>
      <c r="J4550" s="85">
        <v>0</v>
      </c>
      <c r="K4550" t="s">
        <v>491</v>
      </c>
    </row>
    <row r="4551" spans="2:11" x14ac:dyDescent="0.25">
      <c r="B4551">
        <v>2026</v>
      </c>
      <c r="C4551" t="s">
        <v>483</v>
      </c>
      <c r="D4551">
        <v>1</v>
      </c>
      <c r="E4551" t="s">
        <v>169</v>
      </c>
      <c r="F4551">
        <v>2</v>
      </c>
      <c r="G4551" s="85">
        <v>8.8774475918687799</v>
      </c>
      <c r="H4551" s="85">
        <v>22963.846685082874</v>
      </c>
      <c r="I4551" s="85">
        <v>5596.9095303867407</v>
      </c>
      <c r="J4551" s="85">
        <v>203860.34545453283</v>
      </c>
      <c r="K4551" t="s">
        <v>491</v>
      </c>
    </row>
    <row r="4552" spans="2:11" x14ac:dyDescent="0.25">
      <c r="B4552">
        <v>2026</v>
      </c>
      <c r="C4552" t="s">
        <v>483</v>
      </c>
      <c r="D4552">
        <v>2</v>
      </c>
      <c r="E4552" t="s">
        <v>169</v>
      </c>
      <c r="F4552">
        <v>2</v>
      </c>
      <c r="G4552" s="85">
        <v>0</v>
      </c>
      <c r="H4552" s="85">
        <v>22963.846685082874</v>
      </c>
      <c r="I4552" s="85">
        <v>5596.9095303867407</v>
      </c>
      <c r="J4552" s="85">
        <v>0</v>
      </c>
      <c r="K4552" t="s">
        <v>491</v>
      </c>
    </row>
    <row r="4553" spans="2:11" x14ac:dyDescent="0.25">
      <c r="B4553">
        <v>2026</v>
      </c>
      <c r="C4553" t="s">
        <v>484</v>
      </c>
      <c r="D4553">
        <v>1</v>
      </c>
      <c r="E4553" t="s">
        <v>169</v>
      </c>
      <c r="F4553">
        <v>2</v>
      </c>
      <c r="G4553" s="85">
        <v>8.961426064320559</v>
      </c>
      <c r="H4553" s="85">
        <v>22963.846685082874</v>
      </c>
      <c r="I4553" s="85">
        <v>5596.9095303867407</v>
      </c>
      <c r="J4553" s="85">
        <v>205788.81422076293</v>
      </c>
      <c r="K4553" t="s">
        <v>491</v>
      </c>
    </row>
    <row r="4554" spans="2:11" x14ac:dyDescent="0.25">
      <c r="B4554">
        <v>2026</v>
      </c>
      <c r="C4554" t="s">
        <v>484</v>
      </c>
      <c r="D4554">
        <v>2</v>
      </c>
      <c r="E4554" t="s">
        <v>169</v>
      </c>
      <c r="F4554">
        <v>2</v>
      </c>
      <c r="G4554" s="85">
        <v>0</v>
      </c>
      <c r="H4554" s="85">
        <v>22963.846685082874</v>
      </c>
      <c r="I4554" s="85">
        <v>5596.9095303867407</v>
      </c>
      <c r="J4554" s="85">
        <v>0</v>
      </c>
      <c r="K4554" t="s">
        <v>491</v>
      </c>
    </row>
    <row r="4555" spans="2:11" x14ac:dyDescent="0.25">
      <c r="B4555">
        <v>2026</v>
      </c>
      <c r="C4555" t="s">
        <v>485</v>
      </c>
      <c r="D4555">
        <v>1</v>
      </c>
      <c r="E4555" t="s">
        <v>169</v>
      </c>
      <c r="F4555">
        <v>2</v>
      </c>
      <c r="G4555" s="85">
        <v>9.0454045367723399</v>
      </c>
      <c r="H4555" s="85">
        <v>22963.846685082874</v>
      </c>
      <c r="I4555" s="85">
        <v>5596.9095303867407</v>
      </c>
      <c r="J4555" s="85">
        <v>207717.28298699309</v>
      </c>
      <c r="K4555" t="s">
        <v>491</v>
      </c>
    </row>
    <row r="4556" spans="2:11" x14ac:dyDescent="0.25">
      <c r="B4556">
        <v>2026</v>
      </c>
      <c r="C4556" t="s">
        <v>485</v>
      </c>
      <c r="D4556">
        <v>2</v>
      </c>
      <c r="E4556" t="s">
        <v>169</v>
      </c>
      <c r="F4556">
        <v>2</v>
      </c>
      <c r="G4556" s="85">
        <v>0</v>
      </c>
      <c r="H4556" s="85">
        <v>22963.846685082874</v>
      </c>
      <c r="I4556" s="85">
        <v>5596.9095303867407</v>
      </c>
      <c r="J4556" s="85">
        <v>0</v>
      </c>
      <c r="K4556" t="s">
        <v>491</v>
      </c>
    </row>
    <row r="4557" spans="2:11" x14ac:dyDescent="0.25">
      <c r="B4557">
        <v>2026</v>
      </c>
      <c r="C4557" t="s">
        <v>486</v>
      </c>
      <c r="D4557">
        <v>1</v>
      </c>
      <c r="E4557" t="s">
        <v>169</v>
      </c>
      <c r="F4557">
        <v>2</v>
      </c>
      <c r="G4557" s="85">
        <v>9.1293830092241208</v>
      </c>
      <c r="H4557" s="85">
        <v>22963.846685082874</v>
      </c>
      <c r="I4557" s="85">
        <v>5596.9095303867407</v>
      </c>
      <c r="J4557" s="85">
        <v>209645.75175322325</v>
      </c>
      <c r="K4557" t="s">
        <v>491</v>
      </c>
    </row>
    <row r="4558" spans="2:11" x14ac:dyDescent="0.25">
      <c r="B4558">
        <v>2026</v>
      </c>
      <c r="C4558" t="s">
        <v>486</v>
      </c>
      <c r="D4558">
        <v>2</v>
      </c>
      <c r="E4558" t="s">
        <v>169</v>
      </c>
      <c r="F4558">
        <v>2</v>
      </c>
      <c r="G4558" s="85">
        <v>0</v>
      </c>
      <c r="H4558" s="85">
        <v>22963.846685082874</v>
      </c>
      <c r="I4558" s="85">
        <v>5596.9095303867407</v>
      </c>
      <c r="J4558" s="85">
        <v>0</v>
      </c>
      <c r="K4558" t="s">
        <v>491</v>
      </c>
    </row>
    <row r="4559" spans="2:11" x14ac:dyDescent="0.25">
      <c r="B4559">
        <v>2026</v>
      </c>
      <c r="C4559" t="s">
        <v>487</v>
      </c>
      <c r="D4559">
        <v>1</v>
      </c>
      <c r="E4559" t="s">
        <v>169</v>
      </c>
      <c r="F4559">
        <v>2</v>
      </c>
      <c r="G4559" s="85">
        <v>9.2133614816759017</v>
      </c>
      <c r="H4559" s="85">
        <v>22963.846685082874</v>
      </c>
      <c r="I4559" s="85">
        <v>5596.9095303867407</v>
      </c>
      <c r="J4559" s="85">
        <v>211574.22051945337</v>
      </c>
      <c r="K4559" t="s">
        <v>491</v>
      </c>
    </row>
    <row r="4560" spans="2:11" x14ac:dyDescent="0.25">
      <c r="B4560">
        <v>2026</v>
      </c>
      <c r="C4560" t="s">
        <v>487</v>
      </c>
      <c r="D4560">
        <v>2</v>
      </c>
      <c r="E4560" t="s">
        <v>169</v>
      </c>
      <c r="F4560">
        <v>2</v>
      </c>
      <c r="G4560" s="85">
        <v>0</v>
      </c>
      <c r="H4560" s="85">
        <v>22963.846685082874</v>
      </c>
      <c r="I4560" s="85">
        <v>5596.9095303867407</v>
      </c>
      <c r="J4560" s="85">
        <v>0</v>
      </c>
      <c r="K4560" t="s">
        <v>491</v>
      </c>
    </row>
    <row r="4561" spans="2:11" x14ac:dyDescent="0.25">
      <c r="B4561">
        <v>2026</v>
      </c>
      <c r="C4561" t="s">
        <v>488</v>
      </c>
      <c r="D4561">
        <v>1</v>
      </c>
      <c r="E4561" t="s">
        <v>169</v>
      </c>
      <c r="F4561">
        <v>2</v>
      </c>
      <c r="G4561" s="85">
        <v>9.2973399541276827</v>
      </c>
      <c r="H4561" s="85">
        <v>22963.846685082874</v>
      </c>
      <c r="I4561" s="85">
        <v>5596.9095303867407</v>
      </c>
      <c r="J4561" s="85">
        <v>213502.68928568353</v>
      </c>
      <c r="K4561" t="s">
        <v>491</v>
      </c>
    </row>
    <row r="4562" spans="2:11" x14ac:dyDescent="0.25">
      <c r="B4562">
        <v>2026</v>
      </c>
      <c r="C4562" t="s">
        <v>488</v>
      </c>
      <c r="D4562">
        <v>2</v>
      </c>
      <c r="E4562" t="s">
        <v>169</v>
      </c>
      <c r="F4562">
        <v>2</v>
      </c>
      <c r="G4562" s="85">
        <v>0</v>
      </c>
      <c r="H4562" s="85">
        <v>22963.846685082874</v>
      </c>
      <c r="I4562" s="85">
        <v>5596.9095303867407</v>
      </c>
      <c r="J4562" s="85">
        <v>0</v>
      </c>
      <c r="K4562" t="s">
        <v>491</v>
      </c>
    </row>
    <row r="4563" spans="2:11" x14ac:dyDescent="0.25">
      <c r="B4563">
        <v>2026</v>
      </c>
      <c r="C4563" t="s">
        <v>489</v>
      </c>
      <c r="D4563">
        <v>1</v>
      </c>
      <c r="E4563" t="s">
        <v>169</v>
      </c>
      <c r="F4563">
        <v>2</v>
      </c>
      <c r="G4563" s="85">
        <v>9.38131842657946</v>
      </c>
      <c r="H4563" s="85">
        <v>22963.846685082874</v>
      </c>
      <c r="I4563" s="85">
        <v>5596.9095303867407</v>
      </c>
      <c r="J4563" s="85">
        <v>215431.1580519136</v>
      </c>
      <c r="K4563" t="s">
        <v>491</v>
      </c>
    </row>
    <row r="4564" spans="2:11" x14ac:dyDescent="0.25">
      <c r="B4564">
        <v>2026</v>
      </c>
      <c r="C4564" t="s">
        <v>489</v>
      </c>
      <c r="D4564">
        <v>2</v>
      </c>
      <c r="E4564" t="s">
        <v>169</v>
      </c>
      <c r="F4564">
        <v>2</v>
      </c>
      <c r="G4564" s="85">
        <v>0</v>
      </c>
      <c r="H4564" s="85">
        <v>22963.846685082874</v>
      </c>
      <c r="I4564" s="85">
        <v>5596.9095303867407</v>
      </c>
      <c r="J4564" s="85">
        <v>0</v>
      </c>
      <c r="K4564" t="s">
        <v>491</v>
      </c>
    </row>
    <row r="4565" spans="2:11" x14ac:dyDescent="0.25">
      <c r="B4565">
        <v>2026</v>
      </c>
      <c r="C4565" t="s">
        <v>490</v>
      </c>
      <c r="D4565">
        <v>1</v>
      </c>
      <c r="E4565" t="s">
        <v>169</v>
      </c>
      <c r="F4565">
        <v>2</v>
      </c>
      <c r="G4565" s="85">
        <v>9.4652968990312427</v>
      </c>
      <c r="H4565" s="85">
        <v>22963.846685082874</v>
      </c>
      <c r="I4565" s="85">
        <v>5596.9095303867407</v>
      </c>
      <c r="J4565" s="85">
        <v>217359.62681814379</v>
      </c>
      <c r="K4565" t="s">
        <v>491</v>
      </c>
    </row>
    <row r="4566" spans="2:11" x14ac:dyDescent="0.25">
      <c r="B4566">
        <v>2026</v>
      </c>
      <c r="C4566" t="s">
        <v>490</v>
      </c>
      <c r="D4566">
        <v>2</v>
      </c>
      <c r="E4566" t="s">
        <v>169</v>
      </c>
      <c r="F4566">
        <v>2</v>
      </c>
      <c r="G4566" s="85">
        <v>0</v>
      </c>
      <c r="H4566" s="85">
        <v>22963.846685082874</v>
      </c>
      <c r="I4566" s="85">
        <v>5596.9095303867407</v>
      </c>
      <c r="J4566" s="85">
        <v>0</v>
      </c>
      <c r="K4566" t="s">
        <v>491</v>
      </c>
    </row>
    <row r="4567" spans="2:11" x14ac:dyDescent="0.25">
      <c r="B4567">
        <v>2026</v>
      </c>
      <c r="C4567" t="s">
        <v>479</v>
      </c>
      <c r="D4567">
        <v>1</v>
      </c>
      <c r="E4567" t="s">
        <v>148</v>
      </c>
      <c r="F4567">
        <v>4</v>
      </c>
      <c r="G4567" s="85">
        <v>4.5828059903415257</v>
      </c>
      <c r="H4567" s="85">
        <v>9379.6906330564307</v>
      </c>
      <c r="I4567" s="85">
        <v>2699.8138069321112</v>
      </c>
      <c r="J4567" s="85">
        <v>42985.302420721309</v>
      </c>
      <c r="K4567" t="s">
        <v>491</v>
      </c>
    </row>
    <row r="4568" spans="2:11" x14ac:dyDescent="0.25">
      <c r="B4568">
        <v>2026</v>
      </c>
      <c r="C4568" t="s">
        <v>479</v>
      </c>
      <c r="D4568">
        <v>2</v>
      </c>
      <c r="E4568" t="s">
        <v>148</v>
      </c>
      <c r="F4568">
        <v>4</v>
      </c>
      <c r="G4568" s="85">
        <v>1.5276019967805086</v>
      </c>
      <c r="H4568" s="85">
        <v>9379.6906330564307</v>
      </c>
      <c r="I4568" s="85">
        <v>2699.8138069321112</v>
      </c>
      <c r="J4568" s="85">
        <v>14328.434140240435</v>
      </c>
      <c r="K4568" t="s">
        <v>491</v>
      </c>
    </row>
    <row r="4569" spans="2:11" x14ac:dyDescent="0.25">
      <c r="B4569">
        <v>2026</v>
      </c>
      <c r="C4569" t="s">
        <v>480</v>
      </c>
      <c r="D4569">
        <v>1</v>
      </c>
      <c r="E4569" t="s">
        <v>148</v>
      </c>
      <c r="F4569">
        <v>4</v>
      </c>
      <c r="G4569" s="85">
        <v>4.6517541374335156</v>
      </c>
      <c r="H4569" s="85">
        <v>9379.6906330564307</v>
      </c>
      <c r="I4569" s="85">
        <v>2699.8138069321112</v>
      </c>
      <c r="J4569" s="85">
        <v>43632.014710166644</v>
      </c>
      <c r="K4569" t="s">
        <v>491</v>
      </c>
    </row>
    <row r="4570" spans="2:11" x14ac:dyDescent="0.25">
      <c r="B4570">
        <v>2026</v>
      </c>
      <c r="C4570" t="s">
        <v>480</v>
      </c>
      <c r="D4570">
        <v>2</v>
      </c>
      <c r="E4570" t="s">
        <v>148</v>
      </c>
      <c r="F4570">
        <v>4</v>
      </c>
      <c r="G4570" s="85">
        <v>1.5505847124778391</v>
      </c>
      <c r="H4570" s="85">
        <v>9379.6906330564307</v>
      </c>
      <c r="I4570" s="85">
        <v>2699.8138069321112</v>
      </c>
      <c r="J4570" s="85">
        <v>14544.004903388886</v>
      </c>
      <c r="K4570" t="s">
        <v>491</v>
      </c>
    </row>
    <row r="4571" spans="2:11" x14ac:dyDescent="0.25">
      <c r="B4571">
        <v>2026</v>
      </c>
      <c r="C4571" t="s">
        <v>481</v>
      </c>
      <c r="D4571">
        <v>1</v>
      </c>
      <c r="E4571" t="s">
        <v>148</v>
      </c>
      <c r="F4571">
        <v>4</v>
      </c>
      <c r="G4571" s="85">
        <v>4.7207022845255047</v>
      </c>
      <c r="H4571" s="85">
        <v>9379.6906330564307</v>
      </c>
      <c r="I4571" s="85">
        <v>2699.8138069321112</v>
      </c>
      <c r="J4571" s="85">
        <v>44278.726999611972</v>
      </c>
      <c r="K4571" t="s">
        <v>491</v>
      </c>
    </row>
    <row r="4572" spans="2:11" x14ac:dyDescent="0.25">
      <c r="B4572">
        <v>2026</v>
      </c>
      <c r="C4572" t="s">
        <v>481</v>
      </c>
      <c r="D4572">
        <v>2</v>
      </c>
      <c r="E4572" t="s">
        <v>148</v>
      </c>
      <c r="F4572">
        <v>4</v>
      </c>
      <c r="G4572" s="85">
        <v>1.5735674281751679</v>
      </c>
      <c r="H4572" s="85">
        <v>9379.6906330564307</v>
      </c>
      <c r="I4572" s="85">
        <v>2699.8138069321112</v>
      </c>
      <c r="J4572" s="85">
        <v>14759.575666537321</v>
      </c>
      <c r="K4572" t="s">
        <v>491</v>
      </c>
    </row>
    <row r="4573" spans="2:11" x14ac:dyDescent="0.25">
      <c r="B4573">
        <v>2026</v>
      </c>
      <c r="C4573" t="s">
        <v>482</v>
      </c>
      <c r="D4573">
        <v>1</v>
      </c>
      <c r="E4573" t="s">
        <v>148</v>
      </c>
      <c r="F4573">
        <v>4</v>
      </c>
      <c r="G4573" s="85">
        <v>4.7896504316174973</v>
      </c>
      <c r="H4573" s="85">
        <v>9379.6906330564307</v>
      </c>
      <c r="I4573" s="85">
        <v>2699.8138069321112</v>
      </c>
      <c r="J4573" s="85">
        <v>44925.439289057329</v>
      </c>
      <c r="K4573" t="s">
        <v>491</v>
      </c>
    </row>
    <row r="4574" spans="2:11" x14ac:dyDescent="0.25">
      <c r="B4574">
        <v>2026</v>
      </c>
      <c r="C4574" t="s">
        <v>482</v>
      </c>
      <c r="D4574">
        <v>2</v>
      </c>
      <c r="E4574" t="s">
        <v>148</v>
      </c>
      <c r="F4574">
        <v>4</v>
      </c>
      <c r="G4574" s="85">
        <v>1.5965501438724985</v>
      </c>
      <c r="H4574" s="85">
        <v>9379.6906330564307</v>
      </c>
      <c r="I4574" s="85">
        <v>2699.8138069321112</v>
      </c>
      <c r="J4574" s="85">
        <v>14975.14642968577</v>
      </c>
      <c r="K4574" t="s">
        <v>491</v>
      </c>
    </row>
    <row r="4575" spans="2:11" x14ac:dyDescent="0.25">
      <c r="B4575">
        <v>2026</v>
      </c>
      <c r="C4575" t="s">
        <v>483</v>
      </c>
      <c r="D4575">
        <v>1</v>
      </c>
      <c r="E4575" t="s">
        <v>148</v>
      </c>
      <c r="F4575">
        <v>4</v>
      </c>
      <c r="G4575" s="85">
        <v>4.8585985787094854</v>
      </c>
      <c r="H4575" s="85">
        <v>9379.6906330564307</v>
      </c>
      <c r="I4575" s="85">
        <v>2699.8138069321112</v>
      </c>
      <c r="J4575" s="85">
        <v>45572.151578502649</v>
      </c>
      <c r="K4575" t="s">
        <v>491</v>
      </c>
    </row>
    <row r="4576" spans="2:11" x14ac:dyDescent="0.25">
      <c r="B4576">
        <v>2026</v>
      </c>
      <c r="C4576" t="s">
        <v>483</v>
      </c>
      <c r="D4576">
        <v>2</v>
      </c>
      <c r="E4576" t="s">
        <v>148</v>
      </c>
      <c r="F4576">
        <v>4</v>
      </c>
      <c r="G4576" s="85">
        <v>1.6195328595698282</v>
      </c>
      <c r="H4576" s="85">
        <v>9379.6906330564307</v>
      </c>
      <c r="I4576" s="85">
        <v>2699.8138069321112</v>
      </c>
      <c r="J4576" s="85">
        <v>15190.717192834212</v>
      </c>
      <c r="K4576" t="s">
        <v>491</v>
      </c>
    </row>
    <row r="4577" spans="2:11" x14ac:dyDescent="0.25">
      <c r="B4577">
        <v>2026</v>
      </c>
      <c r="C4577" t="s">
        <v>484</v>
      </c>
      <c r="D4577">
        <v>1</v>
      </c>
      <c r="E4577" t="s">
        <v>148</v>
      </c>
      <c r="F4577">
        <v>4</v>
      </c>
      <c r="G4577" s="85">
        <v>4.9275467258014762</v>
      </c>
      <c r="H4577" s="85">
        <v>9379.6906330564307</v>
      </c>
      <c r="I4577" s="85">
        <v>2699.8138069321112</v>
      </c>
      <c r="J4577" s="85">
        <v>46218.863867947992</v>
      </c>
      <c r="K4577" t="s">
        <v>491</v>
      </c>
    </row>
    <row r="4578" spans="2:11" x14ac:dyDescent="0.25">
      <c r="B4578">
        <v>2026</v>
      </c>
      <c r="C4578" t="s">
        <v>484</v>
      </c>
      <c r="D4578">
        <v>2</v>
      </c>
      <c r="E4578" t="s">
        <v>148</v>
      </c>
      <c r="F4578">
        <v>4</v>
      </c>
      <c r="G4578" s="85">
        <v>1.6425155752671587</v>
      </c>
      <c r="H4578" s="85">
        <v>9379.6906330564307</v>
      </c>
      <c r="I4578" s="85">
        <v>2699.8138069321112</v>
      </c>
      <c r="J4578" s="85">
        <v>15406.287955982663</v>
      </c>
      <c r="K4578" t="s">
        <v>491</v>
      </c>
    </row>
    <row r="4579" spans="2:11" x14ac:dyDescent="0.25">
      <c r="B4579">
        <v>2026</v>
      </c>
      <c r="C4579" t="s">
        <v>485</v>
      </c>
      <c r="D4579">
        <v>1</v>
      </c>
      <c r="E4579" t="s">
        <v>148</v>
      </c>
      <c r="F4579">
        <v>4</v>
      </c>
      <c r="G4579" s="85">
        <v>4.9964948728934644</v>
      </c>
      <c r="H4579" s="85">
        <v>9379.6906330564307</v>
      </c>
      <c r="I4579" s="85">
        <v>2699.8138069321112</v>
      </c>
      <c r="J4579" s="85">
        <v>46865.576157393312</v>
      </c>
      <c r="K4579" t="s">
        <v>491</v>
      </c>
    </row>
    <row r="4580" spans="2:11" x14ac:dyDescent="0.25">
      <c r="B4580">
        <v>2026</v>
      </c>
      <c r="C4580" t="s">
        <v>485</v>
      </c>
      <c r="D4580">
        <v>2</v>
      </c>
      <c r="E4580" t="s">
        <v>148</v>
      </c>
      <c r="F4580">
        <v>4</v>
      </c>
      <c r="G4580" s="85">
        <v>1.6654982909644884</v>
      </c>
      <c r="H4580" s="85">
        <v>9379.6906330564307</v>
      </c>
      <c r="I4580" s="85">
        <v>2699.8138069321112</v>
      </c>
      <c r="J4580" s="85">
        <v>15621.858719131105</v>
      </c>
      <c r="K4580" t="s">
        <v>491</v>
      </c>
    </row>
    <row r="4581" spans="2:11" x14ac:dyDescent="0.25">
      <c r="B4581">
        <v>2026</v>
      </c>
      <c r="C4581" t="s">
        <v>486</v>
      </c>
      <c r="D4581">
        <v>1</v>
      </c>
      <c r="E4581" t="s">
        <v>148</v>
      </c>
      <c r="F4581">
        <v>4</v>
      </c>
      <c r="G4581" s="85">
        <v>5.065443019985457</v>
      </c>
      <c r="H4581" s="85">
        <v>9379.6906330564307</v>
      </c>
      <c r="I4581" s="85">
        <v>2699.8138069321112</v>
      </c>
      <c r="J4581" s="85">
        <v>47512.288446838669</v>
      </c>
      <c r="K4581" t="s">
        <v>491</v>
      </c>
    </row>
    <row r="4582" spans="2:11" x14ac:dyDescent="0.25">
      <c r="B4582">
        <v>2026</v>
      </c>
      <c r="C4582" t="s">
        <v>486</v>
      </c>
      <c r="D4582">
        <v>2</v>
      </c>
      <c r="E4582" t="s">
        <v>148</v>
      </c>
      <c r="F4582">
        <v>4</v>
      </c>
      <c r="G4582" s="85">
        <v>1.688481006661819</v>
      </c>
      <c r="H4582" s="85">
        <v>9379.6906330564307</v>
      </c>
      <c r="I4582" s="85">
        <v>2699.8138069321112</v>
      </c>
      <c r="J4582" s="85">
        <v>15837.429482279556</v>
      </c>
      <c r="K4582" t="s">
        <v>491</v>
      </c>
    </row>
    <row r="4583" spans="2:11" x14ac:dyDescent="0.25">
      <c r="B4583">
        <v>2026</v>
      </c>
      <c r="C4583" t="s">
        <v>487</v>
      </c>
      <c r="D4583">
        <v>1</v>
      </c>
      <c r="E4583" t="s">
        <v>148</v>
      </c>
      <c r="F4583">
        <v>4</v>
      </c>
      <c r="G4583" s="85">
        <v>5.1343911670774451</v>
      </c>
      <c r="H4583" s="85">
        <v>9379.6906330564307</v>
      </c>
      <c r="I4583" s="85">
        <v>2699.8138069321112</v>
      </c>
      <c r="J4583" s="85">
        <v>48159.00073628399</v>
      </c>
      <c r="K4583" t="s">
        <v>491</v>
      </c>
    </row>
    <row r="4584" spans="2:11" x14ac:dyDescent="0.25">
      <c r="B4584">
        <v>2026</v>
      </c>
      <c r="C4584" t="s">
        <v>487</v>
      </c>
      <c r="D4584">
        <v>2</v>
      </c>
      <c r="E4584" t="s">
        <v>148</v>
      </c>
      <c r="F4584">
        <v>4</v>
      </c>
      <c r="G4584" s="85">
        <v>1.7114637223591487</v>
      </c>
      <c r="H4584" s="85">
        <v>9379.6906330564307</v>
      </c>
      <c r="I4584" s="85">
        <v>2699.8138069321112</v>
      </c>
      <c r="J4584" s="85">
        <v>16053.000245427998</v>
      </c>
      <c r="K4584" t="s">
        <v>491</v>
      </c>
    </row>
    <row r="4585" spans="2:11" x14ac:dyDescent="0.25">
      <c r="B4585">
        <v>2026</v>
      </c>
      <c r="C4585" t="s">
        <v>488</v>
      </c>
      <c r="D4585">
        <v>1</v>
      </c>
      <c r="E4585" t="s">
        <v>148</v>
      </c>
      <c r="F4585">
        <v>4</v>
      </c>
      <c r="G4585" s="85">
        <v>5.2033393141694368</v>
      </c>
      <c r="H4585" s="85">
        <v>9379.6906330564307</v>
      </c>
      <c r="I4585" s="85">
        <v>2699.8138069321112</v>
      </c>
      <c r="J4585" s="85">
        <v>48805.713025729339</v>
      </c>
      <c r="K4585" t="s">
        <v>491</v>
      </c>
    </row>
    <row r="4586" spans="2:11" x14ac:dyDescent="0.25">
      <c r="B4586">
        <v>2026</v>
      </c>
      <c r="C4586" t="s">
        <v>488</v>
      </c>
      <c r="D4586">
        <v>2</v>
      </c>
      <c r="E4586" t="s">
        <v>148</v>
      </c>
      <c r="F4586">
        <v>4</v>
      </c>
      <c r="G4586" s="85">
        <v>1.7344464380564784</v>
      </c>
      <c r="H4586" s="85">
        <v>9379.6906330564307</v>
      </c>
      <c r="I4586" s="85">
        <v>2699.8138069321112</v>
      </c>
      <c r="J4586" s="85">
        <v>16268.57100857644</v>
      </c>
      <c r="K4586" t="s">
        <v>491</v>
      </c>
    </row>
    <row r="4587" spans="2:11" x14ac:dyDescent="0.25">
      <c r="B4587">
        <v>2026</v>
      </c>
      <c r="C4587" t="s">
        <v>489</v>
      </c>
      <c r="D4587">
        <v>1</v>
      </c>
      <c r="E4587" t="s">
        <v>148</v>
      </c>
      <c r="F4587">
        <v>4</v>
      </c>
      <c r="G4587" s="85">
        <v>5.272287461261425</v>
      </c>
      <c r="H4587" s="85">
        <v>9379.6906330564307</v>
      </c>
      <c r="I4587" s="85">
        <v>2699.8138069321112</v>
      </c>
      <c r="J4587" s="85">
        <v>49452.42531517466</v>
      </c>
      <c r="K4587" t="s">
        <v>491</v>
      </c>
    </row>
    <row r="4588" spans="2:11" x14ac:dyDescent="0.25">
      <c r="B4588">
        <v>2026</v>
      </c>
      <c r="C4588" t="s">
        <v>489</v>
      </c>
      <c r="D4588">
        <v>2</v>
      </c>
      <c r="E4588" t="s">
        <v>148</v>
      </c>
      <c r="F4588">
        <v>4</v>
      </c>
      <c r="G4588" s="85">
        <v>1.757429153753808</v>
      </c>
      <c r="H4588" s="85">
        <v>9379.6906330564307</v>
      </c>
      <c r="I4588" s="85">
        <v>2699.8138069321112</v>
      </c>
      <c r="J4588" s="85">
        <v>16484.141771724884</v>
      </c>
      <c r="K4588" t="s">
        <v>491</v>
      </c>
    </row>
    <row r="4589" spans="2:11" x14ac:dyDescent="0.25">
      <c r="B4589">
        <v>2026</v>
      </c>
      <c r="C4589" t="s">
        <v>490</v>
      </c>
      <c r="D4589">
        <v>1</v>
      </c>
      <c r="E4589" t="s">
        <v>148</v>
      </c>
      <c r="F4589">
        <v>4</v>
      </c>
      <c r="G4589" s="85">
        <v>5.3412356083534167</v>
      </c>
      <c r="H4589" s="85">
        <v>9379.6906330564307</v>
      </c>
      <c r="I4589" s="85">
        <v>2699.8138069321112</v>
      </c>
      <c r="J4589" s="85">
        <v>50099.137604620009</v>
      </c>
      <c r="K4589" t="s">
        <v>491</v>
      </c>
    </row>
    <row r="4590" spans="2:11" x14ac:dyDescent="0.25">
      <c r="B4590">
        <v>2026</v>
      </c>
      <c r="C4590" t="s">
        <v>490</v>
      </c>
      <c r="D4590">
        <v>2</v>
      </c>
      <c r="E4590" t="s">
        <v>148</v>
      </c>
      <c r="F4590">
        <v>4</v>
      </c>
      <c r="G4590" s="85">
        <v>1.7804118694511395</v>
      </c>
      <c r="H4590" s="85">
        <v>9379.6906330564307</v>
      </c>
      <c r="I4590" s="85">
        <v>2699.8138069321112</v>
      </c>
      <c r="J4590" s="85">
        <v>16699.712534873343</v>
      </c>
      <c r="K4590" t="s">
        <v>491</v>
      </c>
    </row>
    <row r="4591" spans="2:11" x14ac:dyDescent="0.25">
      <c r="B4591">
        <v>2026</v>
      </c>
      <c r="C4591" t="s">
        <v>479</v>
      </c>
      <c r="D4591">
        <v>1</v>
      </c>
      <c r="E4591" t="s">
        <v>169</v>
      </c>
      <c r="F4591">
        <v>27</v>
      </c>
      <c r="G4591" s="85">
        <v>4.3404364155208608</v>
      </c>
      <c r="H4591" s="85">
        <v>22963.846685082874</v>
      </c>
      <c r="I4591" s="85">
        <v>5596.9095303867407</v>
      </c>
      <c r="J4591" s="85">
        <v>99673.11639237171</v>
      </c>
      <c r="K4591" t="s">
        <v>491</v>
      </c>
    </row>
    <row r="4592" spans="2:11" x14ac:dyDescent="0.25">
      <c r="B4592">
        <v>2026</v>
      </c>
      <c r="C4592" t="s">
        <v>479</v>
      </c>
      <c r="D4592">
        <v>2</v>
      </c>
      <c r="E4592" t="s">
        <v>169</v>
      </c>
      <c r="F4592">
        <v>27</v>
      </c>
      <c r="G4592" s="85">
        <v>0</v>
      </c>
      <c r="H4592" s="85">
        <v>22963.846685082874</v>
      </c>
      <c r="I4592" s="85">
        <v>5596.9095303867407</v>
      </c>
      <c r="J4592" s="85">
        <v>0</v>
      </c>
      <c r="K4592" t="s">
        <v>491</v>
      </c>
    </row>
    <row r="4593" spans="2:11" x14ac:dyDescent="0.25">
      <c r="B4593">
        <v>2026</v>
      </c>
      <c r="C4593" t="s">
        <v>480</v>
      </c>
      <c r="D4593">
        <v>1</v>
      </c>
      <c r="E4593" t="s">
        <v>169</v>
      </c>
      <c r="F4593">
        <v>27</v>
      </c>
      <c r="G4593" s="85">
        <v>4.3853822907770255</v>
      </c>
      <c r="H4593" s="85">
        <v>22963.846685082874</v>
      </c>
      <c r="I4593" s="85">
        <v>5596.9095303867407</v>
      </c>
      <c r="J4593" s="85">
        <v>100705.24658088114</v>
      </c>
      <c r="K4593" t="s">
        <v>491</v>
      </c>
    </row>
    <row r="4594" spans="2:11" x14ac:dyDescent="0.25">
      <c r="B4594">
        <v>2026</v>
      </c>
      <c r="C4594" t="s">
        <v>480</v>
      </c>
      <c r="D4594">
        <v>2</v>
      </c>
      <c r="E4594" t="s">
        <v>169</v>
      </c>
      <c r="F4594">
        <v>27</v>
      </c>
      <c r="G4594" s="85">
        <v>0</v>
      </c>
      <c r="H4594" s="85">
        <v>22963.846685082874</v>
      </c>
      <c r="I4594" s="85">
        <v>5596.9095303867407</v>
      </c>
      <c r="J4594" s="85">
        <v>0</v>
      </c>
      <c r="K4594" t="s">
        <v>491</v>
      </c>
    </row>
    <row r="4595" spans="2:11" x14ac:dyDescent="0.25">
      <c r="B4595">
        <v>2026</v>
      </c>
      <c r="C4595" t="s">
        <v>481</v>
      </c>
      <c r="D4595">
        <v>1</v>
      </c>
      <c r="E4595" t="s">
        <v>169</v>
      </c>
      <c r="F4595">
        <v>27</v>
      </c>
      <c r="G4595" s="85">
        <v>4.4303281660331928</v>
      </c>
      <c r="H4595" s="85">
        <v>22963.846685082874</v>
      </c>
      <c r="I4595" s="85">
        <v>5596.9095303867407</v>
      </c>
      <c r="J4595" s="85">
        <v>101737.37676939063</v>
      </c>
      <c r="K4595" t="s">
        <v>491</v>
      </c>
    </row>
    <row r="4596" spans="2:11" x14ac:dyDescent="0.25">
      <c r="B4596">
        <v>2026</v>
      </c>
      <c r="C4596" t="s">
        <v>481</v>
      </c>
      <c r="D4596">
        <v>2</v>
      </c>
      <c r="E4596" t="s">
        <v>169</v>
      </c>
      <c r="F4596">
        <v>27</v>
      </c>
      <c r="G4596" s="85">
        <v>0</v>
      </c>
      <c r="H4596" s="85">
        <v>22963.846685082874</v>
      </c>
      <c r="I4596" s="85">
        <v>5596.9095303867407</v>
      </c>
      <c r="J4596" s="85">
        <v>0</v>
      </c>
      <c r="K4596" t="s">
        <v>491</v>
      </c>
    </row>
    <row r="4597" spans="2:11" x14ac:dyDescent="0.25">
      <c r="B4597">
        <v>2026</v>
      </c>
      <c r="C4597" t="s">
        <v>482</v>
      </c>
      <c r="D4597">
        <v>1</v>
      </c>
      <c r="E4597" t="s">
        <v>169</v>
      </c>
      <c r="F4597">
        <v>27</v>
      </c>
      <c r="G4597" s="85">
        <v>4.4752740412893584</v>
      </c>
      <c r="H4597" s="85">
        <v>22963.846685082874</v>
      </c>
      <c r="I4597" s="85">
        <v>5596.9095303867407</v>
      </c>
      <c r="J4597" s="85">
        <v>102769.50695790007</v>
      </c>
      <c r="K4597" t="s">
        <v>491</v>
      </c>
    </row>
    <row r="4598" spans="2:11" x14ac:dyDescent="0.25">
      <c r="B4598">
        <v>2026</v>
      </c>
      <c r="C4598" t="s">
        <v>482</v>
      </c>
      <c r="D4598">
        <v>2</v>
      </c>
      <c r="E4598" t="s">
        <v>169</v>
      </c>
      <c r="F4598">
        <v>27</v>
      </c>
      <c r="G4598" s="85">
        <v>0</v>
      </c>
      <c r="H4598" s="85">
        <v>22963.846685082874</v>
      </c>
      <c r="I4598" s="85">
        <v>5596.9095303867407</v>
      </c>
      <c r="J4598" s="85">
        <v>0</v>
      </c>
      <c r="K4598" t="s">
        <v>491</v>
      </c>
    </row>
    <row r="4599" spans="2:11" x14ac:dyDescent="0.25">
      <c r="B4599">
        <v>2026</v>
      </c>
      <c r="C4599" t="s">
        <v>483</v>
      </c>
      <c r="D4599">
        <v>1</v>
      </c>
      <c r="E4599" t="s">
        <v>169</v>
      </c>
      <c r="F4599">
        <v>27</v>
      </c>
      <c r="G4599" s="85">
        <v>4.5202199165455266</v>
      </c>
      <c r="H4599" s="85">
        <v>22963.846685082874</v>
      </c>
      <c r="I4599" s="85">
        <v>5596.9095303867407</v>
      </c>
      <c r="J4599" s="85">
        <v>103801.63714640957</v>
      </c>
      <c r="K4599" t="s">
        <v>491</v>
      </c>
    </row>
    <row r="4600" spans="2:11" x14ac:dyDescent="0.25">
      <c r="B4600">
        <v>2026</v>
      </c>
      <c r="C4600" t="s">
        <v>483</v>
      </c>
      <c r="D4600">
        <v>2</v>
      </c>
      <c r="E4600" t="s">
        <v>169</v>
      </c>
      <c r="F4600">
        <v>27</v>
      </c>
      <c r="G4600" s="85">
        <v>0</v>
      </c>
      <c r="H4600" s="85">
        <v>22963.846685082874</v>
      </c>
      <c r="I4600" s="85">
        <v>5596.9095303867407</v>
      </c>
      <c r="J4600" s="85">
        <v>0</v>
      </c>
      <c r="K4600" t="s">
        <v>491</v>
      </c>
    </row>
    <row r="4601" spans="2:11" x14ac:dyDescent="0.25">
      <c r="B4601">
        <v>2026</v>
      </c>
      <c r="C4601" t="s">
        <v>484</v>
      </c>
      <c r="D4601">
        <v>1</v>
      </c>
      <c r="E4601" t="s">
        <v>169</v>
      </c>
      <c r="F4601">
        <v>27</v>
      </c>
      <c r="G4601" s="85">
        <v>4.5651657918016912</v>
      </c>
      <c r="H4601" s="85">
        <v>22963.846685082874</v>
      </c>
      <c r="I4601" s="85">
        <v>5596.9095303867407</v>
      </c>
      <c r="J4601" s="85">
        <v>104833.767334919</v>
      </c>
      <c r="K4601" t="s">
        <v>491</v>
      </c>
    </row>
    <row r="4602" spans="2:11" x14ac:dyDescent="0.25">
      <c r="B4602">
        <v>2026</v>
      </c>
      <c r="C4602" t="s">
        <v>484</v>
      </c>
      <c r="D4602">
        <v>2</v>
      </c>
      <c r="E4602" t="s">
        <v>169</v>
      </c>
      <c r="F4602">
        <v>27</v>
      </c>
      <c r="G4602" s="85">
        <v>0</v>
      </c>
      <c r="H4602" s="85">
        <v>22963.846685082874</v>
      </c>
      <c r="I4602" s="85">
        <v>5596.9095303867407</v>
      </c>
      <c r="J4602" s="85">
        <v>0</v>
      </c>
      <c r="K4602" t="s">
        <v>491</v>
      </c>
    </row>
    <row r="4603" spans="2:11" x14ac:dyDescent="0.25">
      <c r="B4603">
        <v>2026</v>
      </c>
      <c r="C4603" t="s">
        <v>485</v>
      </c>
      <c r="D4603">
        <v>1</v>
      </c>
      <c r="E4603" t="s">
        <v>169</v>
      </c>
      <c r="F4603">
        <v>27</v>
      </c>
      <c r="G4603" s="85">
        <v>4.6101116670578586</v>
      </c>
      <c r="H4603" s="85">
        <v>22963.846685082874</v>
      </c>
      <c r="I4603" s="85">
        <v>5596.9095303867407</v>
      </c>
      <c r="J4603" s="85">
        <v>105865.89752342849</v>
      </c>
      <c r="K4603" t="s">
        <v>491</v>
      </c>
    </row>
    <row r="4604" spans="2:11" x14ac:dyDescent="0.25">
      <c r="B4604">
        <v>2026</v>
      </c>
      <c r="C4604" t="s">
        <v>485</v>
      </c>
      <c r="D4604">
        <v>2</v>
      </c>
      <c r="E4604" t="s">
        <v>169</v>
      </c>
      <c r="F4604">
        <v>27</v>
      </c>
      <c r="G4604" s="85">
        <v>0</v>
      </c>
      <c r="H4604" s="85">
        <v>22963.846685082874</v>
      </c>
      <c r="I4604" s="85">
        <v>5596.9095303867407</v>
      </c>
      <c r="J4604" s="85">
        <v>0</v>
      </c>
      <c r="K4604" t="s">
        <v>491</v>
      </c>
    </row>
    <row r="4605" spans="2:11" x14ac:dyDescent="0.25">
      <c r="B4605">
        <v>2026</v>
      </c>
      <c r="C4605" t="s">
        <v>486</v>
      </c>
      <c r="D4605">
        <v>1</v>
      </c>
      <c r="E4605" t="s">
        <v>169</v>
      </c>
      <c r="F4605">
        <v>27</v>
      </c>
      <c r="G4605" s="85">
        <v>4.6550575423140232</v>
      </c>
      <c r="H4605" s="85">
        <v>22963.846685082874</v>
      </c>
      <c r="I4605" s="85">
        <v>5596.9095303867407</v>
      </c>
      <c r="J4605" s="85">
        <v>106898.02771193792</v>
      </c>
      <c r="K4605" t="s">
        <v>491</v>
      </c>
    </row>
    <row r="4606" spans="2:11" x14ac:dyDescent="0.25">
      <c r="B4606">
        <v>2026</v>
      </c>
      <c r="C4606" t="s">
        <v>486</v>
      </c>
      <c r="D4606">
        <v>2</v>
      </c>
      <c r="E4606" t="s">
        <v>169</v>
      </c>
      <c r="F4606">
        <v>27</v>
      </c>
      <c r="G4606" s="85">
        <v>0</v>
      </c>
      <c r="H4606" s="85">
        <v>22963.846685082874</v>
      </c>
      <c r="I4606" s="85">
        <v>5596.9095303867407</v>
      </c>
      <c r="J4606" s="85">
        <v>0</v>
      </c>
      <c r="K4606" t="s">
        <v>491</v>
      </c>
    </row>
    <row r="4607" spans="2:11" x14ac:dyDescent="0.25">
      <c r="B4607">
        <v>2026</v>
      </c>
      <c r="C4607" t="s">
        <v>487</v>
      </c>
      <c r="D4607">
        <v>1</v>
      </c>
      <c r="E4607" t="s">
        <v>169</v>
      </c>
      <c r="F4607">
        <v>27</v>
      </c>
      <c r="G4607" s="85">
        <v>4.7000034175701924</v>
      </c>
      <c r="H4607" s="85">
        <v>22963.846685082874</v>
      </c>
      <c r="I4607" s="85">
        <v>5596.9095303867407</v>
      </c>
      <c r="J4607" s="85">
        <v>107930.15790044743</v>
      </c>
      <c r="K4607" t="s">
        <v>491</v>
      </c>
    </row>
    <row r="4608" spans="2:11" x14ac:dyDescent="0.25">
      <c r="B4608">
        <v>2026</v>
      </c>
      <c r="C4608" t="s">
        <v>487</v>
      </c>
      <c r="D4608">
        <v>2</v>
      </c>
      <c r="E4608" t="s">
        <v>169</v>
      </c>
      <c r="F4608">
        <v>27</v>
      </c>
      <c r="G4608" s="85">
        <v>0</v>
      </c>
      <c r="H4608" s="85">
        <v>22963.846685082874</v>
      </c>
      <c r="I4608" s="85">
        <v>5596.9095303867407</v>
      </c>
      <c r="J4608" s="85">
        <v>0</v>
      </c>
      <c r="K4608" t="s">
        <v>491</v>
      </c>
    </row>
    <row r="4609" spans="2:11" x14ac:dyDescent="0.25">
      <c r="B4609">
        <v>2026</v>
      </c>
      <c r="C4609" t="s">
        <v>488</v>
      </c>
      <c r="D4609">
        <v>1</v>
      </c>
      <c r="E4609" t="s">
        <v>169</v>
      </c>
      <c r="F4609">
        <v>27</v>
      </c>
      <c r="G4609" s="85">
        <v>4.7449492928263561</v>
      </c>
      <c r="H4609" s="85">
        <v>22963.846685082874</v>
      </c>
      <c r="I4609" s="85">
        <v>5596.9095303867407</v>
      </c>
      <c r="J4609" s="85">
        <v>108962.28808895685</v>
      </c>
      <c r="K4609" t="s">
        <v>491</v>
      </c>
    </row>
    <row r="4610" spans="2:11" x14ac:dyDescent="0.25">
      <c r="B4610">
        <v>2026</v>
      </c>
      <c r="C4610" t="s">
        <v>488</v>
      </c>
      <c r="D4610">
        <v>2</v>
      </c>
      <c r="E4610" t="s">
        <v>169</v>
      </c>
      <c r="F4610">
        <v>27</v>
      </c>
      <c r="G4610" s="85">
        <v>0</v>
      </c>
      <c r="H4610" s="85">
        <v>22963.846685082874</v>
      </c>
      <c r="I4610" s="85">
        <v>5596.9095303867407</v>
      </c>
      <c r="J4610" s="85">
        <v>0</v>
      </c>
      <c r="K4610" t="s">
        <v>491</v>
      </c>
    </row>
    <row r="4611" spans="2:11" x14ac:dyDescent="0.25">
      <c r="B4611">
        <v>2026</v>
      </c>
      <c r="C4611" t="s">
        <v>489</v>
      </c>
      <c r="D4611">
        <v>1</v>
      </c>
      <c r="E4611" t="s">
        <v>169</v>
      </c>
      <c r="F4611">
        <v>27</v>
      </c>
      <c r="G4611" s="85">
        <v>4.7898951680825244</v>
      </c>
      <c r="H4611" s="85">
        <v>22963.846685082874</v>
      </c>
      <c r="I4611" s="85">
        <v>5596.9095303867407</v>
      </c>
      <c r="J4611" s="85">
        <v>109994.41827746635</v>
      </c>
      <c r="K4611" t="s">
        <v>491</v>
      </c>
    </row>
    <row r="4612" spans="2:11" x14ac:dyDescent="0.25">
      <c r="B4612">
        <v>2026</v>
      </c>
      <c r="C4612" t="s">
        <v>489</v>
      </c>
      <c r="D4612">
        <v>2</v>
      </c>
      <c r="E4612" t="s">
        <v>169</v>
      </c>
      <c r="F4612">
        <v>27</v>
      </c>
      <c r="G4612" s="85">
        <v>0</v>
      </c>
      <c r="H4612" s="85">
        <v>22963.846685082874</v>
      </c>
      <c r="I4612" s="85">
        <v>5596.9095303867407</v>
      </c>
      <c r="J4612" s="85">
        <v>0</v>
      </c>
      <c r="K4612" t="s">
        <v>491</v>
      </c>
    </row>
    <row r="4613" spans="2:11" x14ac:dyDescent="0.25">
      <c r="B4613">
        <v>2026</v>
      </c>
      <c r="C4613" t="s">
        <v>490</v>
      </c>
      <c r="D4613">
        <v>1</v>
      </c>
      <c r="E4613" t="s">
        <v>169</v>
      </c>
      <c r="F4613">
        <v>27</v>
      </c>
      <c r="G4613" s="85">
        <v>4.834841043338689</v>
      </c>
      <c r="H4613" s="85">
        <v>22963.846685082874</v>
      </c>
      <c r="I4613" s="85">
        <v>5596.9095303867407</v>
      </c>
      <c r="J4613" s="85">
        <v>111026.54846597578</v>
      </c>
      <c r="K4613" t="s">
        <v>491</v>
      </c>
    </row>
    <row r="4614" spans="2:11" x14ac:dyDescent="0.25">
      <c r="B4614">
        <v>2026</v>
      </c>
      <c r="C4614" t="s">
        <v>490</v>
      </c>
      <c r="D4614">
        <v>2</v>
      </c>
      <c r="E4614" t="s">
        <v>169</v>
      </c>
      <c r="F4614">
        <v>27</v>
      </c>
      <c r="G4614" s="85">
        <v>0</v>
      </c>
      <c r="H4614" s="85">
        <v>22963.846685082874</v>
      </c>
      <c r="I4614" s="85">
        <v>5596.9095303867407</v>
      </c>
      <c r="J4614" s="85">
        <v>0</v>
      </c>
      <c r="K4614" t="s">
        <v>491</v>
      </c>
    </row>
    <row r="4615" spans="2:11" x14ac:dyDescent="0.25">
      <c r="B4615">
        <v>2026</v>
      </c>
      <c r="C4615" t="s">
        <v>479</v>
      </c>
      <c r="D4615">
        <v>1</v>
      </c>
      <c r="E4615" t="s">
        <v>169</v>
      </c>
      <c r="F4615">
        <v>5</v>
      </c>
      <c r="G4615" s="85">
        <v>5.6818719780514453</v>
      </c>
      <c r="H4615" s="85">
        <v>22963.846685082874</v>
      </c>
      <c r="I4615" s="85">
        <v>5596.9095303867407</v>
      </c>
      <c r="J4615" s="85">
        <v>130477.63698824195</v>
      </c>
      <c r="K4615" t="s">
        <v>491</v>
      </c>
    </row>
    <row r="4616" spans="2:11" x14ac:dyDescent="0.25">
      <c r="B4616">
        <v>2026</v>
      </c>
      <c r="C4616" t="s">
        <v>479</v>
      </c>
      <c r="D4616">
        <v>2</v>
      </c>
      <c r="E4616" t="s">
        <v>169</v>
      </c>
      <c r="F4616">
        <v>5</v>
      </c>
      <c r="G4616" s="85">
        <v>0</v>
      </c>
      <c r="H4616" s="85">
        <v>22963.846685082874</v>
      </c>
      <c r="I4616" s="85">
        <v>5596.9095303867407</v>
      </c>
      <c r="J4616" s="85">
        <v>0</v>
      </c>
      <c r="K4616" t="s">
        <v>491</v>
      </c>
    </row>
    <row r="4617" spans="2:11" x14ac:dyDescent="0.25">
      <c r="B4617">
        <v>2026</v>
      </c>
      <c r="C4617" t="s">
        <v>480</v>
      </c>
      <c r="D4617">
        <v>1</v>
      </c>
      <c r="E4617" t="s">
        <v>169</v>
      </c>
      <c r="F4617">
        <v>5</v>
      </c>
      <c r="G4617" s="85">
        <v>4.7216695622913392</v>
      </c>
      <c r="H4617" s="85">
        <v>22963.846685082874</v>
      </c>
      <c r="I4617" s="85">
        <v>5596.9095303867407</v>
      </c>
      <c r="J4617" s="85">
        <v>108427.69592608068</v>
      </c>
      <c r="K4617" t="s">
        <v>491</v>
      </c>
    </row>
    <row r="4618" spans="2:11" x14ac:dyDescent="0.25">
      <c r="B4618">
        <v>2026</v>
      </c>
      <c r="C4618" t="s">
        <v>480</v>
      </c>
      <c r="D4618">
        <v>2</v>
      </c>
      <c r="E4618" t="s">
        <v>169</v>
      </c>
      <c r="F4618">
        <v>5</v>
      </c>
      <c r="G4618" s="85">
        <v>0</v>
      </c>
      <c r="H4618" s="85">
        <v>22963.846685082874</v>
      </c>
      <c r="I4618" s="85">
        <v>5596.9095303867407</v>
      </c>
      <c r="J4618" s="85">
        <v>0</v>
      </c>
      <c r="K4618" t="s">
        <v>491</v>
      </c>
    </row>
    <row r="4619" spans="2:11" x14ac:dyDescent="0.25">
      <c r="B4619">
        <v>2026</v>
      </c>
      <c r="C4619" t="s">
        <v>481</v>
      </c>
      <c r="D4619">
        <v>1</v>
      </c>
      <c r="E4619" t="s">
        <v>169</v>
      </c>
      <c r="F4619">
        <v>5</v>
      </c>
      <c r="G4619" s="85">
        <v>2.2035541662030655</v>
      </c>
      <c r="H4619" s="85">
        <v>22963.846685082874</v>
      </c>
      <c r="I4619" s="85">
        <v>5596.9095303867407</v>
      </c>
      <c r="J4619" s="85">
        <v>50602.080034962819</v>
      </c>
      <c r="K4619" t="s">
        <v>491</v>
      </c>
    </row>
    <row r="4620" spans="2:11" x14ac:dyDescent="0.25">
      <c r="B4620">
        <v>2026</v>
      </c>
      <c r="C4620" t="s">
        <v>481</v>
      </c>
      <c r="D4620">
        <v>2</v>
      </c>
      <c r="E4620" t="s">
        <v>169</v>
      </c>
      <c r="F4620">
        <v>5</v>
      </c>
      <c r="G4620" s="85">
        <v>0</v>
      </c>
      <c r="H4620" s="85">
        <v>22963.846685082874</v>
      </c>
      <c r="I4620" s="85">
        <v>5596.9095303867407</v>
      </c>
      <c r="J4620" s="85">
        <v>0</v>
      </c>
      <c r="K4620" t="s">
        <v>491</v>
      </c>
    </row>
    <row r="4621" spans="2:11" x14ac:dyDescent="0.25">
      <c r="B4621">
        <v>2026</v>
      </c>
      <c r="C4621" t="s">
        <v>482</v>
      </c>
      <c r="D4621">
        <v>1</v>
      </c>
      <c r="E4621" t="s">
        <v>169</v>
      </c>
      <c r="F4621">
        <v>5</v>
      </c>
      <c r="G4621" s="85">
        <v>2.1404808666607469</v>
      </c>
      <c r="H4621" s="85">
        <v>22963.846685082874</v>
      </c>
      <c r="I4621" s="85">
        <v>5596.9095303867407</v>
      </c>
      <c r="J4621" s="85">
        <v>49153.674454350708</v>
      </c>
      <c r="K4621" t="s">
        <v>491</v>
      </c>
    </row>
    <row r="4622" spans="2:11" x14ac:dyDescent="0.25">
      <c r="B4622">
        <v>2026</v>
      </c>
      <c r="C4622" t="s">
        <v>482</v>
      </c>
      <c r="D4622">
        <v>2</v>
      </c>
      <c r="E4622" t="s">
        <v>169</v>
      </c>
      <c r="F4622">
        <v>5</v>
      </c>
      <c r="G4622" s="85">
        <v>0</v>
      </c>
      <c r="H4622" s="85">
        <v>22963.846685082874</v>
      </c>
      <c r="I4622" s="85">
        <v>5596.9095303867407</v>
      </c>
      <c r="J4622" s="85">
        <v>0</v>
      </c>
      <c r="K4622" t="s">
        <v>491</v>
      </c>
    </row>
    <row r="4623" spans="2:11" x14ac:dyDescent="0.25">
      <c r="B4623">
        <v>2026</v>
      </c>
      <c r="C4623" t="s">
        <v>483</v>
      </c>
      <c r="D4623">
        <v>1</v>
      </c>
      <c r="E4623" t="s">
        <v>169</v>
      </c>
      <c r="F4623">
        <v>5</v>
      </c>
      <c r="G4623" s="85">
        <v>2.0564899859957331</v>
      </c>
      <c r="H4623" s="85">
        <v>22963.846685082874</v>
      </c>
      <c r="I4623" s="85">
        <v>5596.9095303867407</v>
      </c>
      <c r="J4623" s="85">
        <v>47224.920747814242</v>
      </c>
      <c r="K4623" t="s">
        <v>491</v>
      </c>
    </row>
    <row r="4624" spans="2:11" x14ac:dyDescent="0.25">
      <c r="B4624">
        <v>2026</v>
      </c>
      <c r="C4624" t="s">
        <v>483</v>
      </c>
      <c r="D4624">
        <v>2</v>
      </c>
      <c r="E4624" t="s">
        <v>169</v>
      </c>
      <c r="F4624">
        <v>5</v>
      </c>
      <c r="G4624" s="85">
        <v>0</v>
      </c>
      <c r="H4624" s="85">
        <v>22963.846685082874</v>
      </c>
      <c r="I4624" s="85">
        <v>5596.9095303867407</v>
      </c>
      <c r="J4624" s="85">
        <v>0</v>
      </c>
      <c r="K4624" t="s">
        <v>491</v>
      </c>
    </row>
    <row r="4625" spans="2:11" x14ac:dyDescent="0.25">
      <c r="B4625">
        <v>2026</v>
      </c>
      <c r="C4625" t="s">
        <v>484</v>
      </c>
      <c r="D4625">
        <v>1</v>
      </c>
      <c r="E4625" t="s">
        <v>169</v>
      </c>
      <c r="F4625">
        <v>5</v>
      </c>
      <c r="G4625" s="85">
        <v>2.8300489177870944</v>
      </c>
      <c r="H4625" s="85">
        <v>22963.846685082874</v>
      </c>
      <c r="I4625" s="85">
        <v>5596.9095303867407</v>
      </c>
      <c r="J4625" s="85">
        <v>64988.80945934754</v>
      </c>
      <c r="K4625" t="s">
        <v>491</v>
      </c>
    </row>
    <row r="4626" spans="2:11" x14ac:dyDescent="0.25">
      <c r="B4626">
        <v>2026</v>
      </c>
      <c r="C4626" t="s">
        <v>484</v>
      </c>
      <c r="D4626">
        <v>2</v>
      </c>
      <c r="E4626" t="s">
        <v>169</v>
      </c>
      <c r="F4626">
        <v>5</v>
      </c>
      <c r="G4626" s="85">
        <v>0</v>
      </c>
      <c r="H4626" s="85">
        <v>22963.846685082874</v>
      </c>
      <c r="I4626" s="85">
        <v>5596.9095303867407</v>
      </c>
      <c r="J4626" s="85">
        <v>0</v>
      </c>
      <c r="K4626" t="s">
        <v>491</v>
      </c>
    </row>
    <row r="4627" spans="2:11" x14ac:dyDescent="0.25">
      <c r="B4627">
        <v>2026</v>
      </c>
      <c r="C4627" t="s">
        <v>485</v>
      </c>
      <c r="D4627">
        <v>1</v>
      </c>
      <c r="E4627" t="s">
        <v>169</v>
      </c>
      <c r="F4627">
        <v>5</v>
      </c>
      <c r="G4627" s="85">
        <v>5.1556188548233228</v>
      </c>
      <c r="H4627" s="85">
        <v>22963.846685082874</v>
      </c>
      <c r="I4627" s="85">
        <v>5596.9095303867407</v>
      </c>
      <c r="J4627" s="85">
        <v>118392.84094888532</v>
      </c>
      <c r="K4627" t="s">
        <v>491</v>
      </c>
    </row>
    <row r="4628" spans="2:11" x14ac:dyDescent="0.25">
      <c r="B4628">
        <v>2026</v>
      </c>
      <c r="C4628" t="s">
        <v>485</v>
      </c>
      <c r="D4628">
        <v>2</v>
      </c>
      <c r="E4628" t="s">
        <v>169</v>
      </c>
      <c r="F4628">
        <v>5</v>
      </c>
      <c r="G4628" s="85">
        <v>0</v>
      </c>
      <c r="H4628" s="85">
        <v>22963.846685082874</v>
      </c>
      <c r="I4628" s="85">
        <v>5596.9095303867407</v>
      </c>
      <c r="J4628" s="85">
        <v>0</v>
      </c>
      <c r="K4628" t="s">
        <v>491</v>
      </c>
    </row>
    <row r="4629" spans="2:11" x14ac:dyDescent="0.25">
      <c r="B4629">
        <v>2026</v>
      </c>
      <c r="C4629" t="s">
        <v>486</v>
      </c>
      <c r="D4629">
        <v>1</v>
      </c>
      <c r="E4629" t="s">
        <v>169</v>
      </c>
      <c r="F4629">
        <v>5</v>
      </c>
      <c r="G4629" s="85">
        <v>2.829762985027314</v>
      </c>
      <c r="H4629" s="85">
        <v>22963.846685082874</v>
      </c>
      <c r="I4629" s="85">
        <v>5596.9095303867407</v>
      </c>
      <c r="J4629" s="85">
        <v>64982.243343289701</v>
      </c>
      <c r="K4629" t="s">
        <v>491</v>
      </c>
    </row>
    <row r="4630" spans="2:11" x14ac:dyDescent="0.25">
      <c r="B4630">
        <v>2026</v>
      </c>
      <c r="C4630" t="s">
        <v>486</v>
      </c>
      <c r="D4630">
        <v>2</v>
      </c>
      <c r="E4630" t="s">
        <v>169</v>
      </c>
      <c r="F4630">
        <v>5</v>
      </c>
      <c r="G4630" s="85">
        <v>0</v>
      </c>
      <c r="H4630" s="85">
        <v>22963.846685082874</v>
      </c>
      <c r="I4630" s="85">
        <v>5596.9095303867407</v>
      </c>
      <c r="J4630" s="85">
        <v>0</v>
      </c>
      <c r="K4630" t="s">
        <v>491</v>
      </c>
    </row>
    <row r="4631" spans="2:11" x14ac:dyDescent="0.25">
      <c r="B4631">
        <v>2026</v>
      </c>
      <c r="C4631" t="s">
        <v>487</v>
      </c>
      <c r="D4631">
        <v>1</v>
      </c>
      <c r="E4631" t="s">
        <v>169</v>
      </c>
      <c r="F4631">
        <v>5</v>
      </c>
      <c r="G4631" s="85">
        <v>6.2502672052349952</v>
      </c>
      <c r="H4631" s="85">
        <v>22963.846685082874</v>
      </c>
      <c r="I4631" s="85">
        <v>5596.9095303867407</v>
      </c>
      <c r="J4631" s="85">
        <v>143530.17784181784</v>
      </c>
      <c r="K4631" t="s">
        <v>491</v>
      </c>
    </row>
    <row r="4632" spans="2:11" x14ac:dyDescent="0.25">
      <c r="B4632">
        <v>2026</v>
      </c>
      <c r="C4632" t="s">
        <v>487</v>
      </c>
      <c r="D4632">
        <v>2</v>
      </c>
      <c r="E4632" t="s">
        <v>169</v>
      </c>
      <c r="F4632">
        <v>5</v>
      </c>
      <c r="G4632" s="85">
        <v>0</v>
      </c>
      <c r="H4632" s="85">
        <v>22963.846685082874</v>
      </c>
      <c r="I4632" s="85">
        <v>5596.9095303867407</v>
      </c>
      <c r="J4632" s="85">
        <v>0</v>
      </c>
      <c r="K4632" t="s">
        <v>491</v>
      </c>
    </row>
    <row r="4633" spans="2:11" x14ac:dyDescent="0.25">
      <c r="B4633">
        <v>2026</v>
      </c>
      <c r="C4633" t="s">
        <v>488</v>
      </c>
      <c r="D4633">
        <v>1</v>
      </c>
      <c r="E4633" t="s">
        <v>169</v>
      </c>
      <c r="F4633">
        <v>5</v>
      </c>
      <c r="G4633" s="85">
        <v>4.2355265382811984</v>
      </c>
      <c r="H4633" s="85">
        <v>22963.846685082874</v>
      </c>
      <c r="I4633" s="85">
        <v>5596.9095303867407</v>
      </c>
      <c r="J4633" s="85">
        <v>97263.982055689237</v>
      </c>
      <c r="K4633" t="s">
        <v>491</v>
      </c>
    </row>
    <row r="4634" spans="2:11" x14ac:dyDescent="0.25">
      <c r="B4634">
        <v>2026</v>
      </c>
      <c r="C4634" t="s">
        <v>488</v>
      </c>
      <c r="D4634">
        <v>2</v>
      </c>
      <c r="E4634" t="s">
        <v>169</v>
      </c>
      <c r="F4634">
        <v>5</v>
      </c>
      <c r="G4634" s="85">
        <v>0</v>
      </c>
      <c r="H4634" s="85">
        <v>22963.846685082874</v>
      </c>
      <c r="I4634" s="85">
        <v>5596.9095303867407</v>
      </c>
      <c r="J4634" s="85">
        <v>0</v>
      </c>
      <c r="K4634" t="s">
        <v>491</v>
      </c>
    </row>
    <row r="4635" spans="2:11" x14ac:dyDescent="0.25">
      <c r="B4635">
        <v>2026</v>
      </c>
      <c r="C4635" t="s">
        <v>489</v>
      </c>
      <c r="D4635">
        <v>1</v>
      </c>
      <c r="E4635" t="s">
        <v>169</v>
      </c>
      <c r="F4635">
        <v>5</v>
      </c>
      <c r="G4635" s="85">
        <v>3.3027951513026514</v>
      </c>
      <c r="H4635" s="85">
        <v>22963.846685082874</v>
      </c>
      <c r="I4635" s="85">
        <v>5596.9095303867407</v>
      </c>
      <c r="J4635" s="85">
        <v>75844.881486749175</v>
      </c>
      <c r="K4635" t="s">
        <v>491</v>
      </c>
    </row>
    <row r="4636" spans="2:11" x14ac:dyDescent="0.25">
      <c r="B4636">
        <v>2026</v>
      </c>
      <c r="C4636" t="s">
        <v>489</v>
      </c>
      <c r="D4636">
        <v>2</v>
      </c>
      <c r="E4636" t="s">
        <v>169</v>
      </c>
      <c r="F4636">
        <v>5</v>
      </c>
      <c r="G4636" s="85">
        <v>0</v>
      </c>
      <c r="H4636" s="85">
        <v>22963.846685082874</v>
      </c>
      <c r="I4636" s="85">
        <v>5596.9095303867407</v>
      </c>
      <c r="J4636" s="85">
        <v>0</v>
      </c>
      <c r="K4636" t="s">
        <v>491</v>
      </c>
    </row>
    <row r="4637" spans="2:11" x14ac:dyDescent="0.25">
      <c r="B4637">
        <v>2026</v>
      </c>
      <c r="C4637" t="s">
        <v>490</v>
      </c>
      <c r="D4637">
        <v>1</v>
      </c>
      <c r="E4637" t="s">
        <v>169</v>
      </c>
      <c r="F4637">
        <v>5</v>
      </c>
      <c r="G4637" s="85">
        <v>4.9145704063345086</v>
      </c>
      <c r="H4637" s="85">
        <v>22963.846685082874</v>
      </c>
      <c r="I4637" s="85">
        <v>5596.9095303867407</v>
      </c>
      <c r="J4637" s="85">
        <v>112857.44133411109</v>
      </c>
      <c r="K4637" t="s">
        <v>491</v>
      </c>
    </row>
    <row r="4638" spans="2:11" x14ac:dyDescent="0.25">
      <c r="B4638">
        <v>2026</v>
      </c>
      <c r="C4638" t="s">
        <v>490</v>
      </c>
      <c r="D4638">
        <v>2</v>
      </c>
      <c r="E4638" t="s">
        <v>169</v>
      </c>
      <c r="F4638">
        <v>5</v>
      </c>
      <c r="G4638" s="85">
        <v>0</v>
      </c>
      <c r="H4638" s="85">
        <v>22963.846685082874</v>
      </c>
      <c r="I4638" s="85">
        <v>5596.9095303867407</v>
      </c>
      <c r="J4638" s="85">
        <v>0</v>
      </c>
      <c r="K4638" t="s">
        <v>491</v>
      </c>
    </row>
    <row r="4639" spans="2:11" x14ac:dyDescent="0.25">
      <c r="B4639">
        <v>2026</v>
      </c>
      <c r="C4639" t="s">
        <v>479</v>
      </c>
      <c r="D4639">
        <v>1</v>
      </c>
      <c r="E4639" t="s">
        <v>131</v>
      </c>
      <c r="F4639">
        <v>32</v>
      </c>
      <c r="G4639" s="85">
        <v>2.4030538042811194</v>
      </c>
      <c r="H4639" s="85">
        <v>9367.3143996013951</v>
      </c>
      <c r="I4639" s="85">
        <v>2655.2732104301613</v>
      </c>
      <c r="J4639" s="85">
        <v>22510.160503859443</v>
      </c>
      <c r="K4639" t="s">
        <v>492</v>
      </c>
    </row>
    <row r="4640" spans="2:11" x14ac:dyDescent="0.25">
      <c r="B4640">
        <v>2026</v>
      </c>
      <c r="C4640" t="s">
        <v>479</v>
      </c>
      <c r="D4640">
        <v>2</v>
      </c>
      <c r="E4640" t="s">
        <v>131</v>
      </c>
      <c r="F4640">
        <v>32</v>
      </c>
      <c r="G4640" s="85">
        <v>0</v>
      </c>
      <c r="H4640" s="85">
        <v>9367.3143996013951</v>
      </c>
      <c r="I4640" s="85">
        <v>2655.2732104301613</v>
      </c>
      <c r="J4640" s="85">
        <v>0</v>
      </c>
      <c r="K4640" t="s">
        <v>492</v>
      </c>
    </row>
    <row r="4641" spans="2:11" x14ac:dyDescent="0.25">
      <c r="B4641">
        <v>2026</v>
      </c>
      <c r="C4641" t="s">
        <v>480</v>
      </c>
      <c r="D4641">
        <v>1</v>
      </c>
      <c r="E4641" t="s">
        <v>131</v>
      </c>
      <c r="F4641">
        <v>32</v>
      </c>
      <c r="G4641" s="85">
        <v>3.2523948127671711</v>
      </c>
      <c r="H4641" s="85">
        <v>9367.3143996013951</v>
      </c>
      <c r="I4641" s="85">
        <v>2655.2732104301613</v>
      </c>
      <c r="J4641" s="85">
        <v>30466.204762822807</v>
      </c>
      <c r="K4641" t="s">
        <v>492</v>
      </c>
    </row>
    <row r="4642" spans="2:11" x14ac:dyDescent="0.25">
      <c r="B4642">
        <v>2026</v>
      </c>
      <c r="C4642" t="s">
        <v>480</v>
      </c>
      <c r="D4642">
        <v>2</v>
      </c>
      <c r="E4642" t="s">
        <v>131</v>
      </c>
      <c r="F4642">
        <v>32</v>
      </c>
      <c r="G4642" s="85">
        <v>0</v>
      </c>
      <c r="H4642" s="85">
        <v>9367.3143996013951</v>
      </c>
      <c r="I4642" s="85">
        <v>2655.2732104301613</v>
      </c>
      <c r="J4642" s="85">
        <v>0</v>
      </c>
      <c r="K4642" t="s">
        <v>492</v>
      </c>
    </row>
    <row r="4643" spans="2:11" x14ac:dyDescent="0.25">
      <c r="B4643">
        <v>2026</v>
      </c>
      <c r="C4643" t="s">
        <v>481</v>
      </c>
      <c r="D4643">
        <v>1</v>
      </c>
      <c r="E4643" t="s">
        <v>131</v>
      </c>
      <c r="F4643">
        <v>32</v>
      </c>
      <c r="G4643" s="85">
        <v>2.5004939207550119</v>
      </c>
      <c r="H4643" s="85">
        <v>9367.3143996013951</v>
      </c>
      <c r="I4643" s="85">
        <v>2655.2732104301613</v>
      </c>
      <c r="J4643" s="85">
        <v>23422.912710004173</v>
      </c>
      <c r="K4643" t="s">
        <v>492</v>
      </c>
    </row>
    <row r="4644" spans="2:11" x14ac:dyDescent="0.25">
      <c r="B4644">
        <v>2026</v>
      </c>
      <c r="C4644" t="s">
        <v>481</v>
      </c>
      <c r="D4644">
        <v>2</v>
      </c>
      <c r="E4644" t="s">
        <v>131</v>
      </c>
      <c r="F4644">
        <v>32</v>
      </c>
      <c r="G4644" s="85">
        <v>0</v>
      </c>
      <c r="H4644" s="85">
        <v>9367.3143996013951</v>
      </c>
      <c r="I4644" s="85">
        <v>2655.2732104301613</v>
      </c>
      <c r="J4644" s="85">
        <v>0</v>
      </c>
      <c r="K4644" t="s">
        <v>492</v>
      </c>
    </row>
    <row r="4645" spans="2:11" x14ac:dyDescent="0.25">
      <c r="B4645">
        <v>2026</v>
      </c>
      <c r="C4645" t="s">
        <v>482</v>
      </c>
      <c r="D4645">
        <v>1</v>
      </c>
      <c r="E4645" t="s">
        <v>131</v>
      </c>
      <c r="F4645">
        <v>32</v>
      </c>
      <c r="G4645" s="85">
        <v>3.3498349292410641</v>
      </c>
      <c r="H4645" s="85">
        <v>9367.3143996013951</v>
      </c>
      <c r="I4645" s="85">
        <v>2655.2732104301613</v>
      </c>
      <c r="J4645" s="85">
        <v>31378.956968967541</v>
      </c>
      <c r="K4645" t="s">
        <v>492</v>
      </c>
    </row>
    <row r="4646" spans="2:11" x14ac:dyDescent="0.25">
      <c r="B4646">
        <v>2026</v>
      </c>
      <c r="C4646" t="s">
        <v>482</v>
      </c>
      <c r="D4646">
        <v>2</v>
      </c>
      <c r="E4646" t="s">
        <v>131</v>
      </c>
      <c r="F4646">
        <v>32</v>
      </c>
      <c r="G4646" s="85">
        <v>0</v>
      </c>
      <c r="H4646" s="85">
        <v>9367.3143996013951</v>
      </c>
      <c r="I4646" s="85">
        <v>2655.2732104301613</v>
      </c>
      <c r="J4646" s="85">
        <v>0</v>
      </c>
      <c r="K4646" t="s">
        <v>492</v>
      </c>
    </row>
    <row r="4647" spans="2:11" x14ac:dyDescent="0.25">
      <c r="B4647">
        <v>2026</v>
      </c>
      <c r="C4647" t="s">
        <v>483</v>
      </c>
      <c r="D4647">
        <v>1</v>
      </c>
      <c r="E4647" t="s">
        <v>131</v>
      </c>
      <c r="F4647">
        <v>32</v>
      </c>
      <c r="G4647" s="85">
        <v>2.5979340372289053</v>
      </c>
      <c r="H4647" s="85">
        <v>9367.3143996013951</v>
      </c>
      <c r="I4647" s="85">
        <v>2655.2732104301613</v>
      </c>
      <c r="J4647" s="85">
        <v>24335.664916148911</v>
      </c>
      <c r="K4647" t="s">
        <v>492</v>
      </c>
    </row>
    <row r="4648" spans="2:11" x14ac:dyDescent="0.25">
      <c r="B4648">
        <v>2026</v>
      </c>
      <c r="C4648" t="s">
        <v>483</v>
      </c>
      <c r="D4648">
        <v>2</v>
      </c>
      <c r="E4648" t="s">
        <v>131</v>
      </c>
      <c r="F4648">
        <v>32</v>
      </c>
      <c r="G4648" s="85">
        <v>0</v>
      </c>
      <c r="H4648" s="85">
        <v>9367.3143996013951</v>
      </c>
      <c r="I4648" s="85">
        <v>2655.2732104301613</v>
      </c>
      <c r="J4648" s="85">
        <v>0</v>
      </c>
      <c r="K4648" t="s">
        <v>492</v>
      </c>
    </row>
    <row r="4649" spans="2:11" x14ac:dyDescent="0.25">
      <c r="B4649">
        <v>2026</v>
      </c>
      <c r="C4649" t="s">
        <v>484</v>
      </c>
      <c r="D4649">
        <v>1</v>
      </c>
      <c r="E4649" t="s">
        <v>131</v>
      </c>
      <c r="F4649">
        <v>32</v>
      </c>
      <c r="G4649" s="85">
        <v>3.447275045714957</v>
      </c>
      <c r="H4649" s="85">
        <v>9367.3143996013951</v>
      </c>
      <c r="I4649" s="85">
        <v>2655.2732104301613</v>
      </c>
      <c r="J4649" s="85">
        <v>32291.709175112275</v>
      </c>
      <c r="K4649" t="s">
        <v>492</v>
      </c>
    </row>
    <row r="4650" spans="2:11" x14ac:dyDescent="0.25">
      <c r="B4650">
        <v>2026</v>
      </c>
      <c r="C4650" t="s">
        <v>484</v>
      </c>
      <c r="D4650">
        <v>2</v>
      </c>
      <c r="E4650" t="s">
        <v>131</v>
      </c>
      <c r="F4650">
        <v>32</v>
      </c>
      <c r="G4650" s="85">
        <v>0</v>
      </c>
      <c r="H4650" s="85">
        <v>9367.3143996013951</v>
      </c>
      <c r="I4650" s="85">
        <v>2655.2732104301613</v>
      </c>
      <c r="J4650" s="85">
        <v>0</v>
      </c>
      <c r="K4650" t="s">
        <v>492</v>
      </c>
    </row>
    <row r="4651" spans="2:11" x14ac:dyDescent="0.25">
      <c r="B4651">
        <v>2026</v>
      </c>
      <c r="C4651" t="s">
        <v>485</v>
      </c>
      <c r="D4651">
        <v>1</v>
      </c>
      <c r="E4651" t="s">
        <v>131</v>
      </c>
      <c r="F4651">
        <v>32</v>
      </c>
      <c r="G4651" s="85">
        <v>2.6953741537027978</v>
      </c>
      <c r="H4651" s="85">
        <v>9367.3143996013951</v>
      </c>
      <c r="I4651" s="85">
        <v>2655.2732104301613</v>
      </c>
      <c r="J4651" s="85">
        <v>25248.417122293642</v>
      </c>
      <c r="K4651" t="s">
        <v>492</v>
      </c>
    </row>
    <row r="4652" spans="2:11" x14ac:dyDescent="0.25">
      <c r="B4652">
        <v>2026</v>
      </c>
      <c r="C4652" t="s">
        <v>485</v>
      </c>
      <c r="D4652">
        <v>2</v>
      </c>
      <c r="E4652" t="s">
        <v>131</v>
      </c>
      <c r="F4652">
        <v>32</v>
      </c>
      <c r="G4652" s="85">
        <v>0</v>
      </c>
      <c r="H4652" s="85">
        <v>9367.3143996013951</v>
      </c>
      <c r="I4652" s="85">
        <v>2655.2732104301613</v>
      </c>
      <c r="J4652" s="85">
        <v>0</v>
      </c>
      <c r="K4652" t="s">
        <v>492</v>
      </c>
    </row>
    <row r="4653" spans="2:11" x14ac:dyDescent="0.25">
      <c r="B4653">
        <v>2026</v>
      </c>
      <c r="C4653" t="s">
        <v>486</v>
      </c>
      <c r="D4653">
        <v>1</v>
      </c>
      <c r="E4653" t="s">
        <v>131</v>
      </c>
      <c r="F4653">
        <v>32</v>
      </c>
      <c r="G4653" s="85">
        <v>3.5447151621888495</v>
      </c>
      <c r="H4653" s="85">
        <v>9367.3143996013951</v>
      </c>
      <c r="I4653" s="85">
        <v>2655.2732104301613</v>
      </c>
      <c r="J4653" s="85">
        <v>33204.461381257002</v>
      </c>
      <c r="K4653" t="s">
        <v>492</v>
      </c>
    </row>
    <row r="4654" spans="2:11" x14ac:dyDescent="0.25">
      <c r="B4654">
        <v>2026</v>
      </c>
      <c r="C4654" t="s">
        <v>486</v>
      </c>
      <c r="D4654">
        <v>2</v>
      </c>
      <c r="E4654" t="s">
        <v>131</v>
      </c>
      <c r="F4654">
        <v>32</v>
      </c>
      <c r="G4654" s="85">
        <v>0</v>
      </c>
      <c r="H4654" s="85">
        <v>9367.3143996013951</v>
      </c>
      <c r="I4654" s="85">
        <v>2655.2732104301613</v>
      </c>
      <c r="J4654" s="85">
        <v>0</v>
      </c>
      <c r="K4654" t="s">
        <v>492</v>
      </c>
    </row>
    <row r="4655" spans="2:11" x14ac:dyDescent="0.25">
      <c r="B4655">
        <v>2026</v>
      </c>
      <c r="C4655" t="s">
        <v>487</v>
      </c>
      <c r="D4655">
        <v>1</v>
      </c>
      <c r="E4655" t="s">
        <v>131</v>
      </c>
      <c r="F4655">
        <v>32</v>
      </c>
      <c r="G4655" s="85">
        <v>2.7928142701766903</v>
      </c>
      <c r="H4655" s="85">
        <v>9367.3143996013951</v>
      </c>
      <c r="I4655" s="85">
        <v>2655.2732104301613</v>
      </c>
      <c r="J4655" s="85">
        <v>26161.169328438373</v>
      </c>
      <c r="K4655" t="s">
        <v>492</v>
      </c>
    </row>
    <row r="4656" spans="2:11" x14ac:dyDescent="0.25">
      <c r="B4656">
        <v>2026</v>
      </c>
      <c r="C4656" t="s">
        <v>487</v>
      </c>
      <c r="D4656">
        <v>2</v>
      </c>
      <c r="E4656" t="s">
        <v>131</v>
      </c>
      <c r="F4656">
        <v>32</v>
      </c>
      <c r="G4656" s="85">
        <v>0</v>
      </c>
      <c r="H4656" s="85">
        <v>9367.3143996013951</v>
      </c>
      <c r="I4656" s="85">
        <v>2655.2732104301613</v>
      </c>
      <c r="J4656" s="85">
        <v>0</v>
      </c>
      <c r="K4656" t="s">
        <v>492</v>
      </c>
    </row>
    <row r="4657" spans="2:11" x14ac:dyDescent="0.25">
      <c r="B4657">
        <v>2026</v>
      </c>
      <c r="C4657" t="s">
        <v>488</v>
      </c>
      <c r="D4657">
        <v>1</v>
      </c>
      <c r="E4657" t="s">
        <v>131</v>
      </c>
      <c r="F4657">
        <v>32</v>
      </c>
      <c r="G4657" s="85">
        <v>3.642155278662742</v>
      </c>
      <c r="H4657" s="85">
        <v>9367.3143996013951</v>
      </c>
      <c r="I4657" s="85">
        <v>2655.2732104301613</v>
      </c>
      <c r="J4657" s="85">
        <v>34117.213587401733</v>
      </c>
      <c r="K4657" t="s">
        <v>492</v>
      </c>
    </row>
    <row r="4658" spans="2:11" x14ac:dyDescent="0.25">
      <c r="B4658">
        <v>2026</v>
      </c>
      <c r="C4658" t="s">
        <v>488</v>
      </c>
      <c r="D4658">
        <v>2</v>
      </c>
      <c r="E4658" t="s">
        <v>131</v>
      </c>
      <c r="F4658">
        <v>32</v>
      </c>
      <c r="G4658" s="85">
        <v>0</v>
      </c>
      <c r="H4658" s="85">
        <v>9367.3143996013951</v>
      </c>
      <c r="I4658" s="85">
        <v>2655.2732104301613</v>
      </c>
      <c r="J4658" s="85">
        <v>0</v>
      </c>
      <c r="K4658" t="s">
        <v>492</v>
      </c>
    </row>
    <row r="4659" spans="2:11" x14ac:dyDescent="0.25">
      <c r="B4659">
        <v>2026</v>
      </c>
      <c r="C4659" t="s">
        <v>489</v>
      </c>
      <c r="D4659">
        <v>1</v>
      </c>
      <c r="E4659" t="s">
        <v>131</v>
      </c>
      <c r="F4659">
        <v>32</v>
      </c>
      <c r="G4659" s="85">
        <v>2.8902543866505837</v>
      </c>
      <c r="H4659" s="85">
        <v>9367.3143996013951</v>
      </c>
      <c r="I4659" s="85">
        <v>2655.2732104301613</v>
      </c>
      <c r="J4659" s="85">
        <v>27073.921534583111</v>
      </c>
      <c r="K4659" t="s">
        <v>492</v>
      </c>
    </row>
    <row r="4660" spans="2:11" x14ac:dyDescent="0.25">
      <c r="B4660">
        <v>2026</v>
      </c>
      <c r="C4660" t="s">
        <v>489</v>
      </c>
      <c r="D4660">
        <v>2</v>
      </c>
      <c r="E4660" t="s">
        <v>131</v>
      </c>
      <c r="F4660">
        <v>32</v>
      </c>
      <c r="G4660" s="85">
        <v>0</v>
      </c>
      <c r="H4660" s="85">
        <v>9367.3143996013951</v>
      </c>
      <c r="I4660" s="85">
        <v>2655.2732104301613</v>
      </c>
      <c r="J4660" s="85">
        <v>0</v>
      </c>
      <c r="K4660" t="s">
        <v>492</v>
      </c>
    </row>
    <row r="4661" spans="2:11" x14ac:dyDescent="0.25">
      <c r="B4661">
        <v>2026</v>
      </c>
      <c r="C4661" t="s">
        <v>490</v>
      </c>
      <c r="D4661">
        <v>1</v>
      </c>
      <c r="E4661" t="s">
        <v>131</v>
      </c>
      <c r="F4661">
        <v>32</v>
      </c>
      <c r="G4661" s="85">
        <v>3.7395953951366354</v>
      </c>
      <c r="H4661" s="85">
        <v>9367.3143996013951</v>
      </c>
      <c r="I4661" s="85">
        <v>2655.2732104301613</v>
      </c>
      <c r="J4661" s="85">
        <v>35029.965793546471</v>
      </c>
      <c r="K4661" t="s">
        <v>492</v>
      </c>
    </row>
    <row r="4662" spans="2:11" x14ac:dyDescent="0.25">
      <c r="B4662">
        <v>2026</v>
      </c>
      <c r="C4662" t="s">
        <v>490</v>
      </c>
      <c r="D4662">
        <v>2</v>
      </c>
      <c r="E4662" t="s">
        <v>131</v>
      </c>
      <c r="F4662">
        <v>32</v>
      </c>
      <c r="G4662" s="85">
        <v>0</v>
      </c>
      <c r="H4662" s="85">
        <v>9367.3143996013951</v>
      </c>
      <c r="I4662" s="85">
        <v>2655.2732104301613</v>
      </c>
      <c r="J4662" s="85">
        <v>0</v>
      </c>
      <c r="K4662" t="s">
        <v>492</v>
      </c>
    </row>
    <row r="4663" spans="2:11" x14ac:dyDescent="0.25">
      <c r="B4663">
        <v>2026</v>
      </c>
      <c r="C4663" t="s">
        <v>479</v>
      </c>
      <c r="D4663">
        <v>1</v>
      </c>
      <c r="E4663" t="s">
        <v>169</v>
      </c>
      <c r="F4663">
        <v>23</v>
      </c>
      <c r="G4663" s="85">
        <v>5.5875673975904876</v>
      </c>
      <c r="H4663" s="85">
        <v>22963.846685082874</v>
      </c>
      <c r="I4663" s="85">
        <v>5596.9095303867407</v>
      </c>
      <c r="J4663" s="85">
        <v>128312.04106083546</v>
      </c>
      <c r="K4663" t="s">
        <v>491</v>
      </c>
    </row>
    <row r="4664" spans="2:11" x14ac:dyDescent="0.25">
      <c r="B4664">
        <v>2026</v>
      </c>
      <c r="C4664" t="s">
        <v>479</v>
      </c>
      <c r="D4664">
        <v>2</v>
      </c>
      <c r="E4664" t="s">
        <v>169</v>
      </c>
      <c r="F4664">
        <v>23</v>
      </c>
      <c r="G4664" s="85">
        <v>1.5320749315973918</v>
      </c>
      <c r="H4664" s="85">
        <v>22963.846685082874</v>
      </c>
      <c r="I4664" s="85">
        <v>5596.9095303867407</v>
      </c>
      <c r="J4664" s="85">
        <v>35182.333839261337</v>
      </c>
      <c r="K4664" t="s">
        <v>491</v>
      </c>
    </row>
    <row r="4665" spans="2:11" x14ac:dyDescent="0.25">
      <c r="B4665">
        <v>2026</v>
      </c>
      <c r="C4665" t="s">
        <v>480</v>
      </c>
      <c r="D4665">
        <v>1</v>
      </c>
      <c r="E4665" t="s">
        <v>169</v>
      </c>
      <c r="F4665">
        <v>23</v>
      </c>
      <c r="G4665" s="85">
        <v>5.607441072397358</v>
      </c>
      <c r="H4665" s="85">
        <v>22963.846685082874</v>
      </c>
      <c r="I4665" s="85">
        <v>5596.9095303867407</v>
      </c>
      <c r="J4665" s="85">
        <v>128768.41708216962</v>
      </c>
      <c r="K4665" t="s">
        <v>491</v>
      </c>
    </row>
    <row r="4666" spans="2:11" x14ac:dyDescent="0.25">
      <c r="B4666">
        <v>2026</v>
      </c>
      <c r="C4666" t="s">
        <v>480</v>
      </c>
      <c r="D4666">
        <v>2</v>
      </c>
      <c r="E4666" t="s">
        <v>169</v>
      </c>
      <c r="F4666">
        <v>23</v>
      </c>
      <c r="G4666" s="85">
        <v>1.5375241650121794</v>
      </c>
      <c r="H4666" s="85">
        <v>22963.846685082874</v>
      </c>
      <c r="I4666" s="85">
        <v>5596.9095303867407</v>
      </c>
      <c r="J4666" s="85">
        <v>35307.469199949752</v>
      </c>
      <c r="K4666" t="s">
        <v>491</v>
      </c>
    </row>
    <row r="4667" spans="2:11" x14ac:dyDescent="0.25">
      <c r="B4667">
        <v>2026</v>
      </c>
      <c r="C4667" t="s">
        <v>481</v>
      </c>
      <c r="D4667">
        <v>1</v>
      </c>
      <c r="E4667" t="s">
        <v>169</v>
      </c>
      <c r="F4667">
        <v>23</v>
      </c>
      <c r="G4667" s="85">
        <v>5.6273147472042426</v>
      </c>
      <c r="H4667" s="85">
        <v>22963.846685082874</v>
      </c>
      <c r="I4667" s="85">
        <v>5596.9095303867407</v>
      </c>
      <c r="J4667" s="85">
        <v>129224.79310350411</v>
      </c>
      <c r="K4667" t="s">
        <v>491</v>
      </c>
    </row>
    <row r="4668" spans="2:11" x14ac:dyDescent="0.25">
      <c r="B4668">
        <v>2026</v>
      </c>
      <c r="C4668" t="s">
        <v>481</v>
      </c>
      <c r="D4668">
        <v>2</v>
      </c>
      <c r="E4668" t="s">
        <v>169</v>
      </c>
      <c r="F4668">
        <v>23</v>
      </c>
      <c r="G4668" s="85">
        <v>1.5429733984269705</v>
      </c>
      <c r="H4668" s="85">
        <v>22963.846685082874</v>
      </c>
      <c r="I4668" s="85">
        <v>5596.9095303867407</v>
      </c>
      <c r="J4668" s="85">
        <v>35432.604560638239</v>
      </c>
      <c r="K4668" t="s">
        <v>491</v>
      </c>
    </row>
    <row r="4669" spans="2:11" x14ac:dyDescent="0.25">
      <c r="B4669">
        <v>2026</v>
      </c>
      <c r="C4669" t="s">
        <v>482</v>
      </c>
      <c r="D4669">
        <v>1</v>
      </c>
      <c r="E4669" t="s">
        <v>169</v>
      </c>
      <c r="F4669">
        <v>23</v>
      </c>
      <c r="G4669" s="85">
        <v>5.647188422011113</v>
      </c>
      <c r="H4669" s="85">
        <v>22963.846685082874</v>
      </c>
      <c r="I4669" s="85">
        <v>5596.9095303867407</v>
      </c>
      <c r="J4669" s="85">
        <v>129681.16912483828</v>
      </c>
      <c r="K4669" t="s">
        <v>491</v>
      </c>
    </row>
    <row r="4670" spans="2:11" x14ac:dyDescent="0.25">
      <c r="B4670">
        <v>2026</v>
      </c>
      <c r="C4670" t="s">
        <v>482</v>
      </c>
      <c r="D4670">
        <v>2</v>
      </c>
      <c r="E4670" t="s">
        <v>169</v>
      </c>
      <c r="F4670">
        <v>23</v>
      </c>
      <c r="G4670" s="85">
        <v>1.5484226318417571</v>
      </c>
      <c r="H4670" s="85">
        <v>22963.846685082874</v>
      </c>
      <c r="I4670" s="85">
        <v>5596.9095303867407</v>
      </c>
      <c r="J4670" s="85">
        <v>35557.739921326633</v>
      </c>
      <c r="K4670" t="s">
        <v>491</v>
      </c>
    </row>
    <row r="4671" spans="2:11" x14ac:dyDescent="0.25">
      <c r="B4671">
        <v>2026</v>
      </c>
      <c r="C4671" t="s">
        <v>483</v>
      </c>
      <c r="D4671">
        <v>1</v>
      </c>
      <c r="E4671" t="s">
        <v>169</v>
      </c>
      <c r="F4671">
        <v>23</v>
      </c>
      <c r="G4671" s="85">
        <v>5.6670620968179968</v>
      </c>
      <c r="H4671" s="85">
        <v>22963.846685082874</v>
      </c>
      <c r="I4671" s="85">
        <v>5596.9095303867407</v>
      </c>
      <c r="J4671" s="85">
        <v>130137.54514617275</v>
      </c>
      <c r="K4671" t="s">
        <v>491</v>
      </c>
    </row>
    <row r="4672" spans="2:11" x14ac:dyDescent="0.25">
      <c r="B4672">
        <v>2026</v>
      </c>
      <c r="C4672" t="s">
        <v>483</v>
      </c>
      <c r="D4672">
        <v>2</v>
      </c>
      <c r="E4672" t="s">
        <v>169</v>
      </c>
      <c r="F4672">
        <v>23</v>
      </c>
      <c r="G4672" s="85">
        <v>1.5538718652565482</v>
      </c>
      <c r="H4672" s="85">
        <v>22963.846685082874</v>
      </c>
      <c r="I4672" s="85">
        <v>5596.9095303867407</v>
      </c>
      <c r="J4672" s="85">
        <v>35682.875282015128</v>
      </c>
      <c r="K4672" t="s">
        <v>491</v>
      </c>
    </row>
    <row r="4673" spans="2:11" x14ac:dyDescent="0.25">
      <c r="B4673">
        <v>2026</v>
      </c>
      <c r="C4673" t="s">
        <v>484</v>
      </c>
      <c r="D4673">
        <v>1</v>
      </c>
      <c r="E4673" t="s">
        <v>169</v>
      </c>
      <c r="F4673">
        <v>23</v>
      </c>
      <c r="G4673" s="85">
        <v>5.686935771624869</v>
      </c>
      <c r="H4673" s="85">
        <v>22963.846685082874</v>
      </c>
      <c r="I4673" s="85">
        <v>5596.9095303867407</v>
      </c>
      <c r="J4673" s="85">
        <v>130593.92116750697</v>
      </c>
      <c r="K4673" t="s">
        <v>491</v>
      </c>
    </row>
    <row r="4674" spans="2:11" x14ac:dyDescent="0.25">
      <c r="B4674">
        <v>2026</v>
      </c>
      <c r="C4674" t="s">
        <v>484</v>
      </c>
      <c r="D4674">
        <v>2</v>
      </c>
      <c r="E4674" t="s">
        <v>169</v>
      </c>
      <c r="F4674">
        <v>23</v>
      </c>
      <c r="G4674" s="85">
        <v>1.5593210986713348</v>
      </c>
      <c r="H4674" s="85">
        <v>22963.846685082874</v>
      </c>
      <c r="I4674" s="85">
        <v>5596.9095303867407</v>
      </c>
      <c r="J4674" s="85">
        <v>35808.010642703513</v>
      </c>
      <c r="K4674" t="s">
        <v>491</v>
      </c>
    </row>
    <row r="4675" spans="2:11" x14ac:dyDescent="0.25">
      <c r="B4675">
        <v>2026</v>
      </c>
      <c r="C4675" t="s">
        <v>485</v>
      </c>
      <c r="D4675">
        <v>1</v>
      </c>
      <c r="E4675" t="s">
        <v>169</v>
      </c>
      <c r="F4675">
        <v>23</v>
      </c>
      <c r="G4675" s="85">
        <v>5.7068094464317536</v>
      </c>
      <c r="H4675" s="85">
        <v>22963.846685082874</v>
      </c>
      <c r="I4675" s="85">
        <v>5596.9095303867407</v>
      </c>
      <c r="J4675" s="85">
        <v>131050.29718884145</v>
      </c>
      <c r="K4675" t="s">
        <v>491</v>
      </c>
    </row>
    <row r="4676" spans="2:11" x14ac:dyDescent="0.25">
      <c r="B4676">
        <v>2026</v>
      </c>
      <c r="C4676" t="s">
        <v>485</v>
      </c>
      <c r="D4676">
        <v>2</v>
      </c>
      <c r="E4676" t="s">
        <v>169</v>
      </c>
      <c r="F4676">
        <v>23</v>
      </c>
      <c r="G4676" s="85">
        <v>1.5647703320861259</v>
      </c>
      <c r="H4676" s="85">
        <v>22963.846685082874</v>
      </c>
      <c r="I4676" s="85">
        <v>5596.9095303867407</v>
      </c>
      <c r="J4676" s="85">
        <v>35933.146003392008</v>
      </c>
      <c r="K4676" t="s">
        <v>491</v>
      </c>
    </row>
    <row r="4677" spans="2:11" x14ac:dyDescent="0.25">
      <c r="B4677">
        <v>2026</v>
      </c>
      <c r="C4677" t="s">
        <v>486</v>
      </c>
      <c r="D4677">
        <v>1</v>
      </c>
      <c r="E4677" t="s">
        <v>169</v>
      </c>
      <c r="F4677">
        <v>23</v>
      </c>
      <c r="G4677" s="85">
        <v>5.7266831212386231</v>
      </c>
      <c r="H4677" s="85">
        <v>22963.846685082874</v>
      </c>
      <c r="I4677" s="85">
        <v>5596.9095303867407</v>
      </c>
      <c r="J4677" s="85">
        <v>131506.67321017559</v>
      </c>
      <c r="K4677" t="s">
        <v>491</v>
      </c>
    </row>
    <row r="4678" spans="2:11" x14ac:dyDescent="0.25">
      <c r="B4678">
        <v>2026</v>
      </c>
      <c r="C4678" t="s">
        <v>486</v>
      </c>
      <c r="D4678">
        <v>2</v>
      </c>
      <c r="E4678" t="s">
        <v>169</v>
      </c>
      <c r="F4678">
        <v>23</v>
      </c>
      <c r="G4678" s="85">
        <v>1.5702195655009126</v>
      </c>
      <c r="H4678" s="85">
        <v>22963.846685082874</v>
      </c>
      <c r="I4678" s="85">
        <v>5596.9095303867407</v>
      </c>
      <c r="J4678" s="85">
        <v>36058.281364080402</v>
      </c>
      <c r="K4678" t="s">
        <v>491</v>
      </c>
    </row>
    <row r="4679" spans="2:11" x14ac:dyDescent="0.25">
      <c r="B4679">
        <v>2026</v>
      </c>
      <c r="C4679" t="s">
        <v>487</v>
      </c>
      <c r="D4679">
        <v>1</v>
      </c>
      <c r="E4679" t="s">
        <v>169</v>
      </c>
      <c r="F4679">
        <v>23</v>
      </c>
      <c r="G4679" s="85">
        <v>5.7465567960455077</v>
      </c>
      <c r="H4679" s="85">
        <v>22963.846685082874</v>
      </c>
      <c r="I4679" s="85">
        <v>5596.9095303867407</v>
      </c>
      <c r="J4679" s="85">
        <v>131963.04923151009</v>
      </c>
      <c r="K4679" t="s">
        <v>491</v>
      </c>
    </row>
    <row r="4680" spans="2:11" x14ac:dyDescent="0.25">
      <c r="B4680">
        <v>2026</v>
      </c>
      <c r="C4680" t="s">
        <v>487</v>
      </c>
      <c r="D4680">
        <v>2</v>
      </c>
      <c r="E4680" t="s">
        <v>169</v>
      </c>
      <c r="F4680">
        <v>23</v>
      </c>
      <c r="G4680" s="85">
        <v>1.5756687989157037</v>
      </c>
      <c r="H4680" s="85">
        <v>22963.846685082874</v>
      </c>
      <c r="I4680" s="85">
        <v>5596.9095303867407</v>
      </c>
      <c r="J4680" s="85">
        <v>36183.416724768897</v>
      </c>
      <c r="K4680" t="s">
        <v>491</v>
      </c>
    </row>
    <row r="4681" spans="2:11" x14ac:dyDescent="0.25">
      <c r="B4681">
        <v>2026</v>
      </c>
      <c r="C4681" t="s">
        <v>488</v>
      </c>
      <c r="D4681">
        <v>1</v>
      </c>
      <c r="E4681" t="s">
        <v>169</v>
      </c>
      <c r="F4681">
        <v>23</v>
      </c>
      <c r="G4681" s="85">
        <v>5.7664304708523773</v>
      </c>
      <c r="H4681" s="85">
        <v>22963.846685082874</v>
      </c>
      <c r="I4681" s="85">
        <v>5596.9095303867407</v>
      </c>
      <c r="J4681" s="85">
        <v>132419.42525284423</v>
      </c>
      <c r="K4681" t="s">
        <v>491</v>
      </c>
    </row>
    <row r="4682" spans="2:11" x14ac:dyDescent="0.25">
      <c r="B4682">
        <v>2026</v>
      </c>
      <c r="C4682" t="s">
        <v>488</v>
      </c>
      <c r="D4682">
        <v>2</v>
      </c>
      <c r="E4682" t="s">
        <v>169</v>
      </c>
      <c r="F4682">
        <v>23</v>
      </c>
      <c r="G4682" s="85">
        <v>1.5811180323304912</v>
      </c>
      <c r="H4682" s="85">
        <v>22963.846685082874</v>
      </c>
      <c r="I4682" s="85">
        <v>5596.9095303867407</v>
      </c>
      <c r="J4682" s="85">
        <v>36308.552085457304</v>
      </c>
      <c r="K4682" t="s">
        <v>491</v>
      </c>
    </row>
    <row r="4683" spans="2:11" x14ac:dyDescent="0.25">
      <c r="B4683">
        <v>2026</v>
      </c>
      <c r="C4683" t="s">
        <v>489</v>
      </c>
      <c r="D4683">
        <v>1</v>
      </c>
      <c r="E4683" t="s">
        <v>169</v>
      </c>
      <c r="F4683">
        <v>23</v>
      </c>
      <c r="G4683" s="85">
        <v>5.7863041456592619</v>
      </c>
      <c r="H4683" s="85">
        <v>22963.846685082874</v>
      </c>
      <c r="I4683" s="85">
        <v>5596.9095303867407</v>
      </c>
      <c r="J4683" s="85">
        <v>132875.80127417872</v>
      </c>
      <c r="K4683" t="s">
        <v>491</v>
      </c>
    </row>
    <row r="4684" spans="2:11" x14ac:dyDescent="0.25">
      <c r="B4684">
        <v>2026</v>
      </c>
      <c r="C4684" t="s">
        <v>489</v>
      </c>
      <c r="D4684">
        <v>2</v>
      </c>
      <c r="E4684" t="s">
        <v>169</v>
      </c>
      <c r="F4684">
        <v>23</v>
      </c>
      <c r="G4684" s="85">
        <v>1.5865672657452823</v>
      </c>
      <c r="H4684" s="85">
        <v>22963.846685082874</v>
      </c>
      <c r="I4684" s="85">
        <v>5596.9095303867407</v>
      </c>
      <c r="J4684" s="85">
        <v>36433.687446145799</v>
      </c>
      <c r="K4684" t="s">
        <v>491</v>
      </c>
    </row>
    <row r="4685" spans="2:11" x14ac:dyDescent="0.25">
      <c r="B4685">
        <v>2026</v>
      </c>
      <c r="C4685" t="s">
        <v>490</v>
      </c>
      <c r="D4685">
        <v>1</v>
      </c>
      <c r="E4685" t="s">
        <v>169</v>
      </c>
      <c r="F4685">
        <v>23</v>
      </c>
      <c r="G4685" s="85">
        <v>5.8061778204661332</v>
      </c>
      <c r="H4685" s="85">
        <v>22963.846685082874</v>
      </c>
      <c r="I4685" s="85">
        <v>5596.9095303867407</v>
      </c>
      <c r="J4685" s="85">
        <v>133332.17729551293</v>
      </c>
      <c r="K4685" t="s">
        <v>491</v>
      </c>
    </row>
    <row r="4686" spans="2:11" x14ac:dyDescent="0.25">
      <c r="B4686">
        <v>2026</v>
      </c>
      <c r="C4686" t="s">
        <v>490</v>
      </c>
      <c r="D4686">
        <v>2</v>
      </c>
      <c r="E4686" t="s">
        <v>169</v>
      </c>
      <c r="F4686">
        <v>23</v>
      </c>
      <c r="G4686" s="85">
        <v>1.5920164991600689</v>
      </c>
      <c r="H4686" s="85">
        <v>22963.846685082874</v>
      </c>
      <c r="I4686" s="85">
        <v>5596.9095303867407</v>
      </c>
      <c r="J4686" s="85">
        <v>36558.822806834192</v>
      </c>
      <c r="K4686" t="s">
        <v>491</v>
      </c>
    </row>
    <row r="4687" spans="2:11" x14ac:dyDescent="0.25">
      <c r="B4687">
        <v>2026</v>
      </c>
      <c r="C4687" t="s">
        <v>479</v>
      </c>
      <c r="D4687">
        <v>1</v>
      </c>
      <c r="E4687" t="s">
        <v>185</v>
      </c>
      <c r="F4687">
        <v>4</v>
      </c>
      <c r="G4687" s="85">
        <v>5.4265991759469765</v>
      </c>
      <c r="H4687" s="85">
        <v>12076.490850376749</v>
      </c>
      <c r="I4687" s="85">
        <v>3366.157158234661</v>
      </c>
      <c r="J4687" s="85">
        <v>65534.275296985667</v>
      </c>
      <c r="K4687" t="s">
        <v>491</v>
      </c>
    </row>
    <row r="4688" spans="2:11" x14ac:dyDescent="0.25">
      <c r="B4688">
        <v>2026</v>
      </c>
      <c r="C4688" t="s">
        <v>479</v>
      </c>
      <c r="D4688">
        <v>2</v>
      </c>
      <c r="E4688" t="s">
        <v>185</v>
      </c>
      <c r="F4688">
        <v>4</v>
      </c>
      <c r="G4688" s="85">
        <v>1.6012915601155013</v>
      </c>
      <c r="H4688" s="85">
        <v>12076.490850376749</v>
      </c>
      <c r="I4688" s="85">
        <v>3366.157158234661</v>
      </c>
      <c r="J4688" s="85">
        <v>19337.982874520363</v>
      </c>
      <c r="K4688" t="s">
        <v>491</v>
      </c>
    </row>
    <row r="4689" spans="2:11" x14ac:dyDescent="0.25">
      <c r="B4689">
        <v>2026</v>
      </c>
      <c r="C4689" t="s">
        <v>480</v>
      </c>
      <c r="D4689">
        <v>1</v>
      </c>
      <c r="E4689" t="s">
        <v>185</v>
      </c>
      <c r="F4689">
        <v>4</v>
      </c>
      <c r="G4689" s="85">
        <v>5.4590803653714142</v>
      </c>
      <c r="H4689" s="85">
        <v>12076.490850376749</v>
      </c>
      <c r="I4689" s="85">
        <v>3366.157158234661</v>
      </c>
      <c r="J4689" s="85">
        <v>65926.534083879247</v>
      </c>
      <c r="K4689" t="s">
        <v>491</v>
      </c>
    </row>
    <row r="4690" spans="2:11" x14ac:dyDescent="0.25">
      <c r="B4690">
        <v>2026</v>
      </c>
      <c r="C4690" t="s">
        <v>480</v>
      </c>
      <c r="D4690">
        <v>2</v>
      </c>
      <c r="E4690" t="s">
        <v>185</v>
      </c>
      <c r="F4690">
        <v>4</v>
      </c>
      <c r="G4690" s="85">
        <v>1.6108761733882861</v>
      </c>
      <c r="H4690" s="85">
        <v>12076.490850376749</v>
      </c>
      <c r="I4690" s="85">
        <v>3366.157158234661</v>
      </c>
      <c r="J4690" s="85">
        <v>19453.731369013549</v>
      </c>
      <c r="K4690" t="s">
        <v>491</v>
      </c>
    </row>
    <row r="4691" spans="2:11" x14ac:dyDescent="0.25">
      <c r="B4691">
        <v>2026</v>
      </c>
      <c r="C4691" t="s">
        <v>481</v>
      </c>
      <c r="D4691">
        <v>1</v>
      </c>
      <c r="E4691" t="s">
        <v>185</v>
      </c>
      <c r="F4691">
        <v>4</v>
      </c>
      <c r="G4691" s="85">
        <v>5.4915615547958581</v>
      </c>
      <c r="H4691" s="85">
        <v>12076.490850376749</v>
      </c>
      <c r="I4691" s="85">
        <v>3366.157158234661</v>
      </c>
      <c r="J4691" s="85">
        <v>66318.792870772901</v>
      </c>
      <c r="K4691" t="s">
        <v>491</v>
      </c>
    </row>
    <row r="4692" spans="2:11" x14ac:dyDescent="0.25">
      <c r="B4692">
        <v>2026</v>
      </c>
      <c r="C4692" t="s">
        <v>481</v>
      </c>
      <c r="D4692">
        <v>2</v>
      </c>
      <c r="E4692" t="s">
        <v>185</v>
      </c>
      <c r="F4692">
        <v>4</v>
      </c>
      <c r="G4692" s="85">
        <v>1.6204607866610727</v>
      </c>
      <c r="H4692" s="85">
        <v>12076.490850376749</v>
      </c>
      <c r="I4692" s="85">
        <v>3366.157158234661</v>
      </c>
      <c r="J4692" s="85">
        <v>19569.479863506753</v>
      </c>
      <c r="K4692" t="s">
        <v>491</v>
      </c>
    </row>
    <row r="4693" spans="2:11" x14ac:dyDescent="0.25">
      <c r="B4693">
        <v>2026</v>
      </c>
      <c r="C4693" t="s">
        <v>482</v>
      </c>
      <c r="D4693">
        <v>1</v>
      </c>
      <c r="E4693" t="s">
        <v>185</v>
      </c>
      <c r="F4693">
        <v>4</v>
      </c>
      <c r="G4693" s="85">
        <v>5.5240427442202966</v>
      </c>
      <c r="H4693" s="85">
        <v>12076.490850376749</v>
      </c>
      <c r="I4693" s="85">
        <v>3366.157158234661</v>
      </c>
      <c r="J4693" s="85">
        <v>66711.051657666481</v>
      </c>
      <c r="K4693" t="s">
        <v>491</v>
      </c>
    </row>
    <row r="4694" spans="2:11" x14ac:dyDescent="0.25">
      <c r="B4694">
        <v>2026</v>
      </c>
      <c r="C4694" t="s">
        <v>482</v>
      </c>
      <c r="D4694">
        <v>2</v>
      </c>
      <c r="E4694" t="s">
        <v>185</v>
      </c>
      <c r="F4694">
        <v>4</v>
      </c>
      <c r="G4694" s="85">
        <v>1.6300453999338576</v>
      </c>
      <c r="H4694" s="85">
        <v>12076.490850376749</v>
      </c>
      <c r="I4694" s="85">
        <v>3366.157158234661</v>
      </c>
      <c r="J4694" s="85">
        <v>19685.228357999938</v>
      </c>
      <c r="K4694" t="s">
        <v>491</v>
      </c>
    </row>
    <row r="4695" spans="2:11" x14ac:dyDescent="0.25">
      <c r="B4695">
        <v>2026</v>
      </c>
      <c r="C4695" t="s">
        <v>483</v>
      </c>
      <c r="D4695">
        <v>1</v>
      </c>
      <c r="E4695" t="s">
        <v>185</v>
      </c>
      <c r="F4695">
        <v>4</v>
      </c>
      <c r="G4695" s="85">
        <v>5.5565239336447405</v>
      </c>
      <c r="H4695" s="85">
        <v>12076.490850376749</v>
      </c>
      <c r="I4695" s="85">
        <v>3366.157158234661</v>
      </c>
      <c r="J4695" s="85">
        <v>67103.310444560135</v>
      </c>
      <c r="K4695" t="s">
        <v>491</v>
      </c>
    </row>
    <row r="4696" spans="2:11" x14ac:dyDescent="0.25">
      <c r="B4696">
        <v>2026</v>
      </c>
      <c r="C4696" t="s">
        <v>483</v>
      </c>
      <c r="D4696">
        <v>2</v>
      </c>
      <c r="E4696" t="s">
        <v>185</v>
      </c>
      <c r="F4696">
        <v>4</v>
      </c>
      <c r="G4696" s="85">
        <v>1.639630013206645</v>
      </c>
      <c r="H4696" s="85">
        <v>12076.490850376749</v>
      </c>
      <c r="I4696" s="85">
        <v>3366.157158234661</v>
      </c>
      <c r="J4696" s="85">
        <v>19800.976852493157</v>
      </c>
      <c r="K4696" t="s">
        <v>491</v>
      </c>
    </row>
    <row r="4697" spans="2:11" x14ac:dyDescent="0.25">
      <c r="B4697">
        <v>2026</v>
      </c>
      <c r="C4697" t="s">
        <v>484</v>
      </c>
      <c r="D4697">
        <v>1</v>
      </c>
      <c r="E4697" t="s">
        <v>185</v>
      </c>
      <c r="F4697">
        <v>4</v>
      </c>
      <c r="G4697" s="85">
        <v>5.5890051230691782</v>
      </c>
      <c r="H4697" s="85">
        <v>12076.490850376749</v>
      </c>
      <c r="I4697" s="85">
        <v>3366.157158234661</v>
      </c>
      <c r="J4697" s="85">
        <v>67495.569231453701</v>
      </c>
      <c r="K4697" t="s">
        <v>491</v>
      </c>
    </row>
    <row r="4698" spans="2:11" x14ac:dyDescent="0.25">
      <c r="B4698">
        <v>2026</v>
      </c>
      <c r="C4698" t="s">
        <v>484</v>
      </c>
      <c r="D4698">
        <v>2</v>
      </c>
      <c r="E4698" t="s">
        <v>185</v>
      </c>
      <c r="F4698">
        <v>4</v>
      </c>
      <c r="G4698" s="85">
        <v>1.6492146264794298</v>
      </c>
      <c r="H4698" s="85">
        <v>12076.490850376749</v>
      </c>
      <c r="I4698" s="85">
        <v>3366.157158234661</v>
      </c>
      <c r="J4698" s="85">
        <v>19916.725346986343</v>
      </c>
      <c r="K4698" t="s">
        <v>491</v>
      </c>
    </row>
    <row r="4699" spans="2:11" x14ac:dyDescent="0.25">
      <c r="B4699">
        <v>2026</v>
      </c>
      <c r="C4699" t="s">
        <v>485</v>
      </c>
      <c r="D4699">
        <v>1</v>
      </c>
      <c r="E4699" t="s">
        <v>185</v>
      </c>
      <c r="F4699">
        <v>4</v>
      </c>
      <c r="G4699" s="85">
        <v>5.6214863124936221</v>
      </c>
      <c r="H4699" s="85">
        <v>12076.490850376749</v>
      </c>
      <c r="I4699" s="85">
        <v>3366.157158234661</v>
      </c>
      <c r="J4699" s="85">
        <v>67887.828018347354</v>
      </c>
      <c r="K4699" t="s">
        <v>491</v>
      </c>
    </row>
    <row r="4700" spans="2:11" x14ac:dyDescent="0.25">
      <c r="B4700">
        <v>2026</v>
      </c>
      <c r="C4700" t="s">
        <v>485</v>
      </c>
      <c r="D4700">
        <v>2</v>
      </c>
      <c r="E4700" t="s">
        <v>185</v>
      </c>
      <c r="F4700">
        <v>4</v>
      </c>
      <c r="G4700" s="85">
        <v>1.6587992397522164</v>
      </c>
      <c r="H4700" s="85">
        <v>12076.490850376749</v>
      </c>
      <c r="I4700" s="85">
        <v>3366.157158234661</v>
      </c>
      <c r="J4700" s="85">
        <v>20032.47384147955</v>
      </c>
      <c r="K4700" t="s">
        <v>491</v>
      </c>
    </row>
    <row r="4701" spans="2:11" x14ac:dyDescent="0.25">
      <c r="B4701">
        <v>2026</v>
      </c>
      <c r="C4701" t="s">
        <v>486</v>
      </c>
      <c r="D4701">
        <v>1</v>
      </c>
      <c r="E4701" t="s">
        <v>185</v>
      </c>
      <c r="F4701">
        <v>4</v>
      </c>
      <c r="G4701" s="85">
        <v>5.6539675019180615</v>
      </c>
      <c r="H4701" s="85">
        <v>12076.490850376749</v>
      </c>
      <c r="I4701" s="85">
        <v>3366.157158234661</v>
      </c>
      <c r="J4701" s="85">
        <v>68280.08680524095</v>
      </c>
      <c r="K4701" t="s">
        <v>491</v>
      </c>
    </row>
    <row r="4702" spans="2:11" x14ac:dyDescent="0.25">
      <c r="B4702">
        <v>2026</v>
      </c>
      <c r="C4702" t="s">
        <v>486</v>
      </c>
      <c r="D4702">
        <v>2</v>
      </c>
      <c r="E4702" t="s">
        <v>185</v>
      </c>
      <c r="F4702">
        <v>4</v>
      </c>
      <c r="G4702" s="85">
        <v>1.6683838530250013</v>
      </c>
      <c r="H4702" s="85">
        <v>12076.490850376749</v>
      </c>
      <c r="I4702" s="85">
        <v>3366.157158234661</v>
      </c>
      <c r="J4702" s="85">
        <v>20148.222335972736</v>
      </c>
      <c r="K4702" t="s">
        <v>491</v>
      </c>
    </row>
    <row r="4703" spans="2:11" x14ac:dyDescent="0.25">
      <c r="B4703">
        <v>2026</v>
      </c>
      <c r="C4703" t="s">
        <v>487</v>
      </c>
      <c r="D4703">
        <v>1</v>
      </c>
      <c r="E4703" t="s">
        <v>185</v>
      </c>
      <c r="F4703">
        <v>4</v>
      </c>
      <c r="G4703" s="85">
        <v>5.6864486913425036</v>
      </c>
      <c r="H4703" s="85">
        <v>12076.490850376749</v>
      </c>
      <c r="I4703" s="85">
        <v>3366.157158234661</v>
      </c>
      <c r="J4703" s="85">
        <v>68672.345592134589</v>
      </c>
      <c r="K4703" t="s">
        <v>491</v>
      </c>
    </row>
    <row r="4704" spans="2:11" x14ac:dyDescent="0.25">
      <c r="B4704">
        <v>2026</v>
      </c>
      <c r="C4704" t="s">
        <v>487</v>
      </c>
      <c r="D4704">
        <v>2</v>
      </c>
      <c r="E4704" t="s">
        <v>185</v>
      </c>
      <c r="F4704">
        <v>4</v>
      </c>
      <c r="G4704" s="85">
        <v>1.6779684662977878</v>
      </c>
      <c r="H4704" s="85">
        <v>12076.490850376749</v>
      </c>
      <c r="I4704" s="85">
        <v>3366.157158234661</v>
      </c>
      <c r="J4704" s="85">
        <v>20263.97083046594</v>
      </c>
      <c r="K4704" t="s">
        <v>491</v>
      </c>
    </row>
    <row r="4705" spans="2:11" x14ac:dyDescent="0.25">
      <c r="B4705">
        <v>2026</v>
      </c>
      <c r="C4705" t="s">
        <v>488</v>
      </c>
      <c r="D4705">
        <v>1</v>
      </c>
      <c r="E4705" t="s">
        <v>185</v>
      </c>
      <c r="F4705">
        <v>4</v>
      </c>
      <c r="G4705" s="85">
        <v>5.7189298807669422</v>
      </c>
      <c r="H4705" s="85">
        <v>12076.490850376749</v>
      </c>
      <c r="I4705" s="85">
        <v>3366.157158234661</v>
      </c>
      <c r="J4705" s="85">
        <v>69064.604379028169</v>
      </c>
      <c r="K4705" t="s">
        <v>491</v>
      </c>
    </row>
    <row r="4706" spans="2:11" x14ac:dyDescent="0.25">
      <c r="B4706">
        <v>2026</v>
      </c>
      <c r="C4706" t="s">
        <v>488</v>
      </c>
      <c r="D4706">
        <v>2</v>
      </c>
      <c r="E4706" t="s">
        <v>185</v>
      </c>
      <c r="F4706">
        <v>4</v>
      </c>
      <c r="G4706" s="85">
        <v>1.6875530795705735</v>
      </c>
      <c r="H4706" s="85">
        <v>12076.490850376749</v>
      </c>
      <c r="I4706" s="85">
        <v>3366.157158234661</v>
      </c>
      <c r="J4706" s="85">
        <v>20379.719324959136</v>
      </c>
      <c r="K4706" t="s">
        <v>491</v>
      </c>
    </row>
    <row r="4707" spans="2:11" x14ac:dyDescent="0.25">
      <c r="B4707">
        <v>2026</v>
      </c>
      <c r="C4707" t="s">
        <v>489</v>
      </c>
      <c r="D4707">
        <v>1</v>
      </c>
      <c r="E4707" t="s">
        <v>185</v>
      </c>
      <c r="F4707">
        <v>4</v>
      </c>
      <c r="G4707" s="85">
        <v>5.7514110701913861</v>
      </c>
      <c r="H4707" s="85">
        <v>12076.490850376749</v>
      </c>
      <c r="I4707" s="85">
        <v>3366.157158234661</v>
      </c>
      <c r="J4707" s="85">
        <v>69456.863165921823</v>
      </c>
      <c r="K4707" t="s">
        <v>491</v>
      </c>
    </row>
    <row r="4708" spans="2:11" x14ac:dyDescent="0.25">
      <c r="B4708">
        <v>2026</v>
      </c>
      <c r="C4708" t="s">
        <v>489</v>
      </c>
      <c r="D4708">
        <v>2</v>
      </c>
      <c r="E4708" t="s">
        <v>185</v>
      </c>
      <c r="F4708">
        <v>4</v>
      </c>
      <c r="G4708" s="85">
        <v>1.6971376928433592</v>
      </c>
      <c r="H4708" s="85">
        <v>12076.490850376749</v>
      </c>
      <c r="I4708" s="85">
        <v>3366.157158234661</v>
      </c>
      <c r="J4708" s="85">
        <v>20495.467819452333</v>
      </c>
      <c r="K4708" t="s">
        <v>491</v>
      </c>
    </row>
    <row r="4709" spans="2:11" x14ac:dyDescent="0.25">
      <c r="B4709">
        <v>2026</v>
      </c>
      <c r="C4709" t="s">
        <v>490</v>
      </c>
      <c r="D4709">
        <v>1</v>
      </c>
      <c r="E4709" t="s">
        <v>185</v>
      </c>
      <c r="F4709">
        <v>4</v>
      </c>
      <c r="G4709" s="85">
        <v>5.7838922596158246</v>
      </c>
      <c r="H4709" s="85">
        <v>12076.490850376749</v>
      </c>
      <c r="I4709" s="85">
        <v>3366.157158234661</v>
      </c>
      <c r="J4709" s="85">
        <v>69849.121952815403</v>
      </c>
      <c r="K4709" t="s">
        <v>491</v>
      </c>
    </row>
    <row r="4710" spans="2:11" x14ac:dyDescent="0.25">
      <c r="B4710">
        <v>2026</v>
      </c>
      <c r="C4710" t="s">
        <v>490</v>
      </c>
      <c r="D4710">
        <v>2</v>
      </c>
      <c r="E4710" t="s">
        <v>185</v>
      </c>
      <c r="F4710">
        <v>4</v>
      </c>
      <c r="G4710" s="85">
        <v>1.7067223061161449</v>
      </c>
      <c r="H4710" s="85">
        <v>12076.490850376749</v>
      </c>
      <c r="I4710" s="85">
        <v>3366.157158234661</v>
      </c>
      <c r="J4710" s="85">
        <v>20611.21631394553</v>
      </c>
      <c r="K4710" t="s">
        <v>491</v>
      </c>
    </row>
    <row r="4711" spans="2:11" x14ac:dyDescent="0.25">
      <c r="B4711">
        <v>2026</v>
      </c>
      <c r="C4711" t="s">
        <v>479</v>
      </c>
      <c r="D4711">
        <v>1</v>
      </c>
      <c r="E4711" t="s">
        <v>169</v>
      </c>
      <c r="F4711">
        <v>17</v>
      </c>
      <c r="G4711" s="85">
        <v>1.3594533939756468</v>
      </c>
      <c r="H4711" s="85">
        <v>22963.846685082874</v>
      </c>
      <c r="I4711" s="85">
        <v>5596.9095303867407</v>
      </c>
      <c r="J4711" s="85">
        <v>31218.279314772317</v>
      </c>
      <c r="K4711" t="s">
        <v>491</v>
      </c>
    </row>
    <row r="4712" spans="2:11" x14ac:dyDescent="0.25">
      <c r="B4712">
        <v>2026</v>
      </c>
      <c r="C4712" t="s">
        <v>479</v>
      </c>
      <c r="D4712">
        <v>2</v>
      </c>
      <c r="E4712" t="s">
        <v>169</v>
      </c>
      <c r="F4712">
        <v>17</v>
      </c>
      <c r="G4712" s="85">
        <v>1.6143509053460809</v>
      </c>
      <c r="H4712" s="85">
        <v>22963.846685082874</v>
      </c>
      <c r="I4712" s="85">
        <v>5596.9095303867407</v>
      </c>
      <c r="J4712" s="85">
        <v>37071.706686292135</v>
      </c>
      <c r="K4712" t="s">
        <v>491</v>
      </c>
    </row>
    <row r="4713" spans="2:11" x14ac:dyDescent="0.25">
      <c r="B4713">
        <v>2026</v>
      </c>
      <c r="C4713" t="s">
        <v>480</v>
      </c>
      <c r="D4713">
        <v>1</v>
      </c>
      <c r="E4713" t="s">
        <v>169</v>
      </c>
      <c r="F4713">
        <v>17</v>
      </c>
      <c r="G4713" s="85">
        <v>1.3798350596979672</v>
      </c>
      <c r="H4713" s="85">
        <v>22963.846685082874</v>
      </c>
      <c r="I4713" s="85">
        <v>5596.9095303867407</v>
      </c>
      <c r="J4713" s="85">
        <v>31686.320761606294</v>
      </c>
      <c r="K4713" t="s">
        <v>491</v>
      </c>
    </row>
    <row r="4714" spans="2:11" x14ac:dyDescent="0.25">
      <c r="B4714">
        <v>2026</v>
      </c>
      <c r="C4714" t="s">
        <v>480</v>
      </c>
      <c r="D4714">
        <v>2</v>
      </c>
      <c r="E4714" t="s">
        <v>169</v>
      </c>
      <c r="F4714">
        <v>17</v>
      </c>
      <c r="G4714" s="85">
        <v>1.6385541333913365</v>
      </c>
      <c r="H4714" s="85">
        <v>22963.846685082874</v>
      </c>
      <c r="I4714" s="85">
        <v>5596.9095303867407</v>
      </c>
      <c r="J4714" s="85">
        <v>37627.505904407481</v>
      </c>
      <c r="K4714" t="s">
        <v>491</v>
      </c>
    </row>
    <row r="4715" spans="2:11" x14ac:dyDescent="0.25">
      <c r="B4715">
        <v>2026</v>
      </c>
      <c r="C4715" t="s">
        <v>481</v>
      </c>
      <c r="D4715">
        <v>1</v>
      </c>
      <c r="E4715" t="s">
        <v>169</v>
      </c>
      <c r="F4715">
        <v>17</v>
      </c>
      <c r="G4715" s="85">
        <v>1.4002167254202873</v>
      </c>
      <c r="H4715" s="85">
        <v>22963.846685082874</v>
      </c>
      <c r="I4715" s="85">
        <v>5596.9095303867407</v>
      </c>
      <c r="J4715" s="85">
        <v>32154.36220844026</v>
      </c>
      <c r="K4715" t="s">
        <v>491</v>
      </c>
    </row>
    <row r="4716" spans="2:11" x14ac:dyDescent="0.25">
      <c r="B4716">
        <v>2026</v>
      </c>
      <c r="C4716" t="s">
        <v>481</v>
      </c>
      <c r="D4716">
        <v>2</v>
      </c>
      <c r="E4716" t="s">
        <v>169</v>
      </c>
      <c r="F4716">
        <v>17</v>
      </c>
      <c r="G4716" s="85">
        <v>1.6627573614365918</v>
      </c>
      <c r="H4716" s="85">
        <v>22963.846685082874</v>
      </c>
      <c r="I4716" s="85">
        <v>5596.9095303867407</v>
      </c>
      <c r="J4716" s="85">
        <v>38183.305122522826</v>
      </c>
      <c r="K4716" t="s">
        <v>491</v>
      </c>
    </row>
    <row r="4717" spans="2:11" x14ac:dyDescent="0.25">
      <c r="B4717">
        <v>2026</v>
      </c>
      <c r="C4717" t="s">
        <v>482</v>
      </c>
      <c r="D4717">
        <v>1</v>
      </c>
      <c r="E4717" t="s">
        <v>169</v>
      </c>
      <c r="F4717">
        <v>17</v>
      </c>
      <c r="G4717" s="85">
        <v>1.4205983911426074</v>
      </c>
      <c r="H4717" s="85">
        <v>22963.846685082874</v>
      </c>
      <c r="I4717" s="85">
        <v>5596.9095303867407</v>
      </c>
      <c r="J4717" s="85">
        <v>32622.403655274229</v>
      </c>
      <c r="K4717" t="s">
        <v>491</v>
      </c>
    </row>
    <row r="4718" spans="2:11" x14ac:dyDescent="0.25">
      <c r="B4718">
        <v>2026</v>
      </c>
      <c r="C4718" t="s">
        <v>482</v>
      </c>
      <c r="D4718">
        <v>2</v>
      </c>
      <c r="E4718" t="s">
        <v>169</v>
      </c>
      <c r="F4718">
        <v>17</v>
      </c>
      <c r="G4718" s="85">
        <v>1.6869605894818467</v>
      </c>
      <c r="H4718" s="85">
        <v>22963.846685082874</v>
      </c>
      <c r="I4718" s="85">
        <v>5596.9095303867407</v>
      </c>
      <c r="J4718" s="85">
        <v>38739.104340638158</v>
      </c>
      <c r="K4718" t="s">
        <v>491</v>
      </c>
    </row>
    <row r="4719" spans="2:11" x14ac:dyDescent="0.25">
      <c r="B4719">
        <v>2026</v>
      </c>
      <c r="C4719" t="s">
        <v>483</v>
      </c>
      <c r="D4719">
        <v>1</v>
      </c>
      <c r="E4719" t="s">
        <v>169</v>
      </c>
      <c r="F4719">
        <v>17</v>
      </c>
      <c r="G4719" s="85">
        <v>1.4409800568649278</v>
      </c>
      <c r="H4719" s="85">
        <v>22963.846685082874</v>
      </c>
      <c r="I4719" s="85">
        <v>5596.9095303867407</v>
      </c>
      <c r="J4719" s="85">
        <v>33090.445102108206</v>
      </c>
      <c r="K4719" t="s">
        <v>491</v>
      </c>
    </row>
    <row r="4720" spans="2:11" x14ac:dyDescent="0.25">
      <c r="B4720">
        <v>2026</v>
      </c>
      <c r="C4720" t="s">
        <v>483</v>
      </c>
      <c r="D4720">
        <v>2</v>
      </c>
      <c r="E4720" t="s">
        <v>169</v>
      </c>
      <c r="F4720">
        <v>17</v>
      </c>
      <c r="G4720" s="85">
        <v>1.7111638175271022</v>
      </c>
      <c r="H4720" s="85">
        <v>22963.846685082874</v>
      </c>
      <c r="I4720" s="85">
        <v>5596.9095303867407</v>
      </c>
      <c r="J4720" s="85">
        <v>39294.903558753504</v>
      </c>
      <c r="K4720" t="s">
        <v>491</v>
      </c>
    </row>
    <row r="4721" spans="2:11" x14ac:dyDescent="0.25">
      <c r="B4721">
        <v>2026</v>
      </c>
      <c r="C4721" t="s">
        <v>484</v>
      </c>
      <c r="D4721">
        <v>1</v>
      </c>
      <c r="E4721" t="s">
        <v>169</v>
      </c>
      <c r="F4721">
        <v>17</v>
      </c>
      <c r="G4721" s="85">
        <v>1.4613617225872482</v>
      </c>
      <c r="H4721" s="85">
        <v>22963.846685082874</v>
      </c>
      <c r="I4721" s="85">
        <v>5596.9095303867407</v>
      </c>
      <c r="J4721" s="85">
        <v>33558.486548942179</v>
      </c>
      <c r="K4721" t="s">
        <v>491</v>
      </c>
    </row>
    <row r="4722" spans="2:11" x14ac:dyDescent="0.25">
      <c r="B4722">
        <v>2026</v>
      </c>
      <c r="C4722" t="s">
        <v>484</v>
      </c>
      <c r="D4722">
        <v>2</v>
      </c>
      <c r="E4722" t="s">
        <v>169</v>
      </c>
      <c r="F4722">
        <v>17</v>
      </c>
      <c r="G4722" s="85">
        <v>1.7353670455723578</v>
      </c>
      <c r="H4722" s="85">
        <v>22963.846685082874</v>
      </c>
      <c r="I4722" s="85">
        <v>5596.9095303867407</v>
      </c>
      <c r="J4722" s="85">
        <v>39850.702776868849</v>
      </c>
      <c r="K4722" t="s">
        <v>491</v>
      </c>
    </row>
    <row r="4723" spans="2:11" x14ac:dyDescent="0.25">
      <c r="B4723">
        <v>2026</v>
      </c>
      <c r="C4723" t="s">
        <v>485</v>
      </c>
      <c r="D4723">
        <v>1</v>
      </c>
      <c r="E4723" t="s">
        <v>169</v>
      </c>
      <c r="F4723">
        <v>17</v>
      </c>
      <c r="G4723" s="85">
        <v>1.4817433883095681</v>
      </c>
      <c r="H4723" s="85">
        <v>22963.846685082874</v>
      </c>
      <c r="I4723" s="85">
        <v>5596.9095303867407</v>
      </c>
      <c r="J4723" s="85">
        <v>34026.527995776138</v>
      </c>
      <c r="K4723" t="s">
        <v>491</v>
      </c>
    </row>
    <row r="4724" spans="2:11" x14ac:dyDescent="0.25">
      <c r="B4724">
        <v>2026</v>
      </c>
      <c r="C4724" t="s">
        <v>485</v>
      </c>
      <c r="D4724">
        <v>2</v>
      </c>
      <c r="E4724" t="s">
        <v>169</v>
      </c>
      <c r="F4724">
        <v>17</v>
      </c>
      <c r="G4724" s="85">
        <v>1.7595702736176124</v>
      </c>
      <c r="H4724" s="85">
        <v>22963.846685082874</v>
      </c>
      <c r="I4724" s="85">
        <v>5596.9095303867407</v>
      </c>
      <c r="J4724" s="85">
        <v>40406.501994984174</v>
      </c>
      <c r="K4724" t="s">
        <v>491</v>
      </c>
    </row>
    <row r="4725" spans="2:11" x14ac:dyDescent="0.25">
      <c r="B4725">
        <v>2026</v>
      </c>
      <c r="C4725" t="s">
        <v>486</v>
      </c>
      <c r="D4725">
        <v>1</v>
      </c>
      <c r="E4725" t="s">
        <v>169</v>
      </c>
      <c r="F4725">
        <v>17</v>
      </c>
      <c r="G4725" s="85">
        <v>1.5021250540318885</v>
      </c>
      <c r="H4725" s="85">
        <v>22963.846685082874</v>
      </c>
      <c r="I4725" s="85">
        <v>5596.9095303867407</v>
      </c>
      <c r="J4725" s="85">
        <v>34494.569442610111</v>
      </c>
      <c r="K4725" t="s">
        <v>491</v>
      </c>
    </row>
    <row r="4726" spans="2:11" x14ac:dyDescent="0.25">
      <c r="B4726">
        <v>2026</v>
      </c>
      <c r="C4726" t="s">
        <v>486</v>
      </c>
      <c r="D4726">
        <v>2</v>
      </c>
      <c r="E4726" t="s">
        <v>169</v>
      </c>
      <c r="F4726">
        <v>17</v>
      </c>
      <c r="G4726" s="85">
        <v>1.783773501662868</v>
      </c>
      <c r="H4726" s="85">
        <v>22963.846685082874</v>
      </c>
      <c r="I4726" s="85">
        <v>5596.9095303867407</v>
      </c>
      <c r="J4726" s="85">
        <v>40962.301213099519</v>
      </c>
      <c r="K4726" t="s">
        <v>491</v>
      </c>
    </row>
    <row r="4727" spans="2:11" x14ac:dyDescent="0.25">
      <c r="B4727">
        <v>2026</v>
      </c>
      <c r="C4727" t="s">
        <v>487</v>
      </c>
      <c r="D4727">
        <v>1</v>
      </c>
      <c r="E4727" t="s">
        <v>169</v>
      </c>
      <c r="F4727">
        <v>17</v>
      </c>
      <c r="G4727" s="85">
        <v>1.5225067197542088</v>
      </c>
      <c r="H4727" s="85">
        <v>22963.846685082874</v>
      </c>
      <c r="I4727" s="85">
        <v>5596.9095303867407</v>
      </c>
      <c r="J4727" s="85">
        <v>34962.610889444091</v>
      </c>
      <c r="K4727" t="s">
        <v>491</v>
      </c>
    </row>
    <row r="4728" spans="2:11" x14ac:dyDescent="0.25">
      <c r="B4728">
        <v>2026</v>
      </c>
      <c r="C4728" t="s">
        <v>487</v>
      </c>
      <c r="D4728">
        <v>2</v>
      </c>
      <c r="E4728" t="s">
        <v>169</v>
      </c>
      <c r="F4728">
        <v>17</v>
      </c>
      <c r="G4728" s="85">
        <v>1.8079767297081235</v>
      </c>
      <c r="H4728" s="85">
        <v>22963.846685082874</v>
      </c>
      <c r="I4728" s="85">
        <v>5596.9095303867407</v>
      </c>
      <c r="J4728" s="85">
        <v>41518.100431214865</v>
      </c>
      <c r="K4728" t="s">
        <v>491</v>
      </c>
    </row>
    <row r="4729" spans="2:11" x14ac:dyDescent="0.25">
      <c r="B4729">
        <v>2026</v>
      </c>
      <c r="C4729" t="s">
        <v>488</v>
      </c>
      <c r="D4729">
        <v>1</v>
      </c>
      <c r="E4729" t="s">
        <v>169</v>
      </c>
      <c r="F4729">
        <v>17</v>
      </c>
      <c r="G4729" s="85">
        <v>1.5428883854765292</v>
      </c>
      <c r="H4729" s="85">
        <v>22963.846685082874</v>
      </c>
      <c r="I4729" s="85">
        <v>5596.9095303867407</v>
      </c>
      <c r="J4729" s="85">
        <v>35430.652336278064</v>
      </c>
      <c r="K4729" t="s">
        <v>491</v>
      </c>
    </row>
    <row r="4730" spans="2:11" x14ac:dyDescent="0.25">
      <c r="B4730">
        <v>2026</v>
      </c>
      <c r="C4730" t="s">
        <v>488</v>
      </c>
      <c r="D4730">
        <v>2</v>
      </c>
      <c r="E4730" t="s">
        <v>169</v>
      </c>
      <c r="F4730">
        <v>17</v>
      </c>
      <c r="G4730" s="85">
        <v>1.8321799577533791</v>
      </c>
      <c r="H4730" s="85">
        <v>22963.846685082874</v>
      </c>
      <c r="I4730" s="85">
        <v>5596.9095303867407</v>
      </c>
      <c r="J4730" s="85">
        <v>42073.899649330211</v>
      </c>
      <c r="K4730" t="s">
        <v>491</v>
      </c>
    </row>
    <row r="4731" spans="2:11" x14ac:dyDescent="0.25">
      <c r="B4731">
        <v>2026</v>
      </c>
      <c r="C4731" t="s">
        <v>489</v>
      </c>
      <c r="D4731">
        <v>1</v>
      </c>
      <c r="E4731" t="s">
        <v>169</v>
      </c>
      <c r="F4731">
        <v>17</v>
      </c>
      <c r="G4731" s="85">
        <v>1.5632700511988491</v>
      </c>
      <c r="H4731" s="85">
        <v>22963.846685082874</v>
      </c>
      <c r="I4731" s="85">
        <v>5596.9095303867407</v>
      </c>
      <c r="J4731" s="85">
        <v>35898.693783112023</v>
      </c>
      <c r="K4731" t="s">
        <v>491</v>
      </c>
    </row>
    <row r="4732" spans="2:11" x14ac:dyDescent="0.25">
      <c r="B4732">
        <v>2026</v>
      </c>
      <c r="C4732" t="s">
        <v>489</v>
      </c>
      <c r="D4732">
        <v>2</v>
      </c>
      <c r="E4732" t="s">
        <v>169</v>
      </c>
      <c r="F4732">
        <v>17</v>
      </c>
      <c r="G4732" s="85">
        <v>1.8563831857986337</v>
      </c>
      <c r="H4732" s="85">
        <v>22963.846685082874</v>
      </c>
      <c r="I4732" s="85">
        <v>5596.9095303867407</v>
      </c>
      <c r="J4732" s="85">
        <v>42629.698867445542</v>
      </c>
      <c r="K4732" t="s">
        <v>491</v>
      </c>
    </row>
    <row r="4733" spans="2:11" x14ac:dyDescent="0.25">
      <c r="B4733">
        <v>2026</v>
      </c>
      <c r="C4733" t="s">
        <v>490</v>
      </c>
      <c r="D4733">
        <v>1</v>
      </c>
      <c r="E4733" t="s">
        <v>169</v>
      </c>
      <c r="F4733">
        <v>17</v>
      </c>
      <c r="G4733" s="85">
        <v>1.5836517169211695</v>
      </c>
      <c r="H4733" s="85">
        <v>22963.846685082874</v>
      </c>
      <c r="I4733" s="85">
        <v>5596.9095303867407</v>
      </c>
      <c r="J4733" s="85">
        <v>36366.735229945996</v>
      </c>
      <c r="K4733" t="s">
        <v>491</v>
      </c>
    </row>
    <row r="4734" spans="2:11" x14ac:dyDescent="0.25">
      <c r="B4734">
        <v>2026</v>
      </c>
      <c r="C4734" t="s">
        <v>490</v>
      </c>
      <c r="D4734">
        <v>2</v>
      </c>
      <c r="E4734" t="s">
        <v>169</v>
      </c>
      <c r="F4734">
        <v>17</v>
      </c>
      <c r="G4734" s="85">
        <v>1.8805864138438892</v>
      </c>
      <c r="H4734" s="85">
        <v>22963.846685082874</v>
      </c>
      <c r="I4734" s="85">
        <v>5596.9095303867407</v>
      </c>
      <c r="J4734" s="85">
        <v>43185.498085560888</v>
      </c>
      <c r="K4734" t="s">
        <v>491</v>
      </c>
    </row>
    <row r="4735" spans="2:11" x14ac:dyDescent="0.25">
      <c r="B4735">
        <v>2026</v>
      </c>
      <c r="C4735" t="s">
        <v>479</v>
      </c>
      <c r="D4735">
        <v>1</v>
      </c>
      <c r="E4735" t="s">
        <v>169</v>
      </c>
      <c r="F4735">
        <v>22</v>
      </c>
      <c r="G4735" s="85">
        <v>1.9361304643446691</v>
      </c>
      <c r="H4735" s="85">
        <v>22963.846685082874</v>
      </c>
      <c r="I4735" s="85">
        <v>5596.9095303867407</v>
      </c>
      <c r="J4735" s="85">
        <v>44461.003145529292</v>
      </c>
      <c r="K4735" t="s">
        <v>491</v>
      </c>
    </row>
    <row r="4736" spans="2:11" x14ac:dyDescent="0.25">
      <c r="B4736">
        <v>2026</v>
      </c>
      <c r="C4736" t="s">
        <v>479</v>
      </c>
      <c r="D4736">
        <v>2</v>
      </c>
      <c r="E4736" t="s">
        <v>169</v>
      </c>
      <c r="F4736">
        <v>22</v>
      </c>
      <c r="G4736" s="85">
        <v>0</v>
      </c>
      <c r="H4736" s="85">
        <v>22963.846685082874</v>
      </c>
      <c r="I4736" s="85">
        <v>5596.9095303867407</v>
      </c>
      <c r="J4736" s="85">
        <v>0</v>
      </c>
      <c r="K4736" t="s">
        <v>491</v>
      </c>
    </row>
    <row r="4737" spans="2:11" x14ac:dyDescent="0.25">
      <c r="B4737">
        <v>2026</v>
      </c>
      <c r="C4737" t="s">
        <v>480</v>
      </c>
      <c r="D4737">
        <v>1</v>
      </c>
      <c r="E4737" t="s">
        <v>169</v>
      </c>
      <c r="F4737">
        <v>22</v>
      </c>
      <c r="G4737" s="85">
        <v>1.9516067435547286</v>
      </c>
      <c r="H4737" s="85">
        <v>22963.846685082874</v>
      </c>
      <c r="I4737" s="85">
        <v>5596.9095303867407</v>
      </c>
      <c r="J4737" s="85">
        <v>44816.398048564639</v>
      </c>
      <c r="K4737" t="s">
        <v>491</v>
      </c>
    </row>
    <row r="4738" spans="2:11" x14ac:dyDescent="0.25">
      <c r="B4738">
        <v>2026</v>
      </c>
      <c r="C4738" t="s">
        <v>480</v>
      </c>
      <c r="D4738">
        <v>2</v>
      </c>
      <c r="E4738" t="s">
        <v>169</v>
      </c>
      <c r="F4738">
        <v>22</v>
      </c>
      <c r="G4738" s="85">
        <v>0</v>
      </c>
      <c r="H4738" s="85">
        <v>22963.846685082874</v>
      </c>
      <c r="I4738" s="85">
        <v>5596.9095303867407</v>
      </c>
      <c r="J4738" s="85">
        <v>0</v>
      </c>
      <c r="K4738" t="s">
        <v>491</v>
      </c>
    </row>
    <row r="4739" spans="2:11" x14ac:dyDescent="0.25">
      <c r="B4739">
        <v>2026</v>
      </c>
      <c r="C4739" t="s">
        <v>481</v>
      </c>
      <c r="D4739">
        <v>1</v>
      </c>
      <c r="E4739" t="s">
        <v>169</v>
      </c>
      <c r="F4739">
        <v>22</v>
      </c>
      <c r="G4739" s="85">
        <v>1.9670830227647897</v>
      </c>
      <c r="H4739" s="85">
        <v>22963.846685082874</v>
      </c>
      <c r="I4739" s="85">
        <v>5596.9095303867407</v>
      </c>
      <c r="J4739" s="85">
        <v>45171.792951600015</v>
      </c>
      <c r="K4739" t="s">
        <v>491</v>
      </c>
    </row>
    <row r="4740" spans="2:11" x14ac:dyDescent="0.25">
      <c r="B4740">
        <v>2026</v>
      </c>
      <c r="C4740" t="s">
        <v>481</v>
      </c>
      <c r="D4740">
        <v>2</v>
      </c>
      <c r="E4740" t="s">
        <v>169</v>
      </c>
      <c r="F4740">
        <v>22</v>
      </c>
      <c r="G4740" s="85">
        <v>0</v>
      </c>
      <c r="H4740" s="85">
        <v>22963.846685082874</v>
      </c>
      <c r="I4740" s="85">
        <v>5596.9095303867407</v>
      </c>
      <c r="J4740" s="85">
        <v>0</v>
      </c>
      <c r="K4740" t="s">
        <v>491</v>
      </c>
    </row>
    <row r="4741" spans="2:11" x14ac:dyDescent="0.25">
      <c r="B4741">
        <v>2026</v>
      </c>
      <c r="C4741" t="s">
        <v>482</v>
      </c>
      <c r="D4741">
        <v>1</v>
      </c>
      <c r="E4741" t="s">
        <v>169</v>
      </c>
      <c r="F4741">
        <v>22</v>
      </c>
      <c r="G4741" s="85">
        <v>1.9825593019748491</v>
      </c>
      <c r="H4741" s="85">
        <v>22963.846685082874</v>
      </c>
      <c r="I4741" s="85">
        <v>5596.9095303867407</v>
      </c>
      <c r="J4741" s="85">
        <v>45527.187854635355</v>
      </c>
      <c r="K4741" t="s">
        <v>491</v>
      </c>
    </row>
    <row r="4742" spans="2:11" x14ac:dyDescent="0.25">
      <c r="B4742">
        <v>2026</v>
      </c>
      <c r="C4742" t="s">
        <v>482</v>
      </c>
      <c r="D4742">
        <v>2</v>
      </c>
      <c r="E4742" t="s">
        <v>169</v>
      </c>
      <c r="F4742">
        <v>22</v>
      </c>
      <c r="G4742" s="85">
        <v>0</v>
      </c>
      <c r="H4742" s="85">
        <v>22963.846685082874</v>
      </c>
      <c r="I4742" s="85">
        <v>5596.9095303867407</v>
      </c>
      <c r="J4742" s="85">
        <v>0</v>
      </c>
      <c r="K4742" t="s">
        <v>491</v>
      </c>
    </row>
    <row r="4743" spans="2:11" x14ac:dyDescent="0.25">
      <c r="B4743">
        <v>2026</v>
      </c>
      <c r="C4743" t="s">
        <v>483</v>
      </c>
      <c r="D4743">
        <v>1</v>
      </c>
      <c r="E4743" t="s">
        <v>169</v>
      </c>
      <c r="F4743">
        <v>22</v>
      </c>
      <c r="G4743" s="85">
        <v>1.9980355811849102</v>
      </c>
      <c r="H4743" s="85">
        <v>22963.846685082874</v>
      </c>
      <c r="I4743" s="85">
        <v>5596.9095303867407</v>
      </c>
      <c r="J4743" s="85">
        <v>45882.582757670731</v>
      </c>
      <c r="K4743" t="s">
        <v>491</v>
      </c>
    </row>
    <row r="4744" spans="2:11" x14ac:dyDescent="0.25">
      <c r="B4744">
        <v>2026</v>
      </c>
      <c r="C4744" t="s">
        <v>483</v>
      </c>
      <c r="D4744">
        <v>2</v>
      </c>
      <c r="E4744" t="s">
        <v>169</v>
      </c>
      <c r="F4744">
        <v>22</v>
      </c>
      <c r="G4744" s="85">
        <v>0</v>
      </c>
      <c r="H4744" s="85">
        <v>22963.846685082874</v>
      </c>
      <c r="I4744" s="85">
        <v>5596.9095303867407</v>
      </c>
      <c r="J4744" s="85">
        <v>0</v>
      </c>
      <c r="K4744" t="s">
        <v>491</v>
      </c>
    </row>
    <row r="4745" spans="2:11" x14ac:dyDescent="0.25">
      <c r="B4745">
        <v>2026</v>
      </c>
      <c r="C4745" t="s">
        <v>484</v>
      </c>
      <c r="D4745">
        <v>1</v>
      </c>
      <c r="E4745" t="s">
        <v>169</v>
      </c>
      <c r="F4745">
        <v>22</v>
      </c>
      <c r="G4745" s="85">
        <v>2.0135118603949698</v>
      </c>
      <c r="H4745" s="85">
        <v>22963.846685082874</v>
      </c>
      <c r="I4745" s="85">
        <v>5596.9095303867407</v>
      </c>
      <c r="J4745" s="85">
        <v>46237.977660706078</v>
      </c>
      <c r="K4745" t="s">
        <v>491</v>
      </c>
    </row>
    <row r="4746" spans="2:11" x14ac:dyDescent="0.25">
      <c r="B4746">
        <v>2026</v>
      </c>
      <c r="C4746" t="s">
        <v>484</v>
      </c>
      <c r="D4746">
        <v>2</v>
      </c>
      <c r="E4746" t="s">
        <v>169</v>
      </c>
      <c r="F4746">
        <v>22</v>
      </c>
      <c r="G4746" s="85">
        <v>0</v>
      </c>
      <c r="H4746" s="85">
        <v>22963.846685082874</v>
      </c>
      <c r="I4746" s="85">
        <v>5596.9095303867407</v>
      </c>
      <c r="J4746" s="85">
        <v>0</v>
      </c>
      <c r="K4746" t="s">
        <v>491</v>
      </c>
    </row>
    <row r="4747" spans="2:11" x14ac:dyDescent="0.25">
      <c r="B4747">
        <v>2026</v>
      </c>
      <c r="C4747" t="s">
        <v>485</v>
      </c>
      <c r="D4747">
        <v>1</v>
      </c>
      <c r="E4747" t="s">
        <v>169</v>
      </c>
      <c r="F4747">
        <v>22</v>
      </c>
      <c r="G4747" s="85">
        <v>2.0289881396050311</v>
      </c>
      <c r="H4747" s="85">
        <v>22963.846685082874</v>
      </c>
      <c r="I4747" s="85">
        <v>5596.9095303867407</v>
      </c>
      <c r="J4747" s="85">
        <v>46593.372563741461</v>
      </c>
      <c r="K4747" t="s">
        <v>491</v>
      </c>
    </row>
    <row r="4748" spans="2:11" x14ac:dyDescent="0.25">
      <c r="B4748">
        <v>2026</v>
      </c>
      <c r="C4748" t="s">
        <v>485</v>
      </c>
      <c r="D4748">
        <v>2</v>
      </c>
      <c r="E4748" t="s">
        <v>169</v>
      </c>
      <c r="F4748">
        <v>22</v>
      </c>
      <c r="G4748" s="85">
        <v>0</v>
      </c>
      <c r="H4748" s="85">
        <v>22963.846685082874</v>
      </c>
      <c r="I4748" s="85">
        <v>5596.9095303867407</v>
      </c>
      <c r="J4748" s="85">
        <v>0</v>
      </c>
      <c r="K4748" t="s">
        <v>491</v>
      </c>
    </row>
    <row r="4749" spans="2:11" x14ac:dyDescent="0.25">
      <c r="B4749">
        <v>2026</v>
      </c>
      <c r="C4749" t="s">
        <v>486</v>
      </c>
      <c r="D4749">
        <v>1</v>
      </c>
      <c r="E4749" t="s">
        <v>169</v>
      </c>
      <c r="F4749">
        <v>22</v>
      </c>
      <c r="G4749" s="85">
        <v>2.0444644188150907</v>
      </c>
      <c r="H4749" s="85">
        <v>22963.846685082874</v>
      </c>
      <c r="I4749" s="85">
        <v>5596.9095303867407</v>
      </c>
      <c r="J4749" s="85">
        <v>46948.767466776801</v>
      </c>
      <c r="K4749" t="s">
        <v>491</v>
      </c>
    </row>
    <row r="4750" spans="2:11" x14ac:dyDescent="0.25">
      <c r="B4750">
        <v>2026</v>
      </c>
      <c r="C4750" t="s">
        <v>486</v>
      </c>
      <c r="D4750">
        <v>2</v>
      </c>
      <c r="E4750" t="s">
        <v>169</v>
      </c>
      <c r="F4750">
        <v>22</v>
      </c>
      <c r="G4750" s="85">
        <v>0</v>
      </c>
      <c r="H4750" s="85">
        <v>22963.846685082874</v>
      </c>
      <c r="I4750" s="85">
        <v>5596.9095303867407</v>
      </c>
      <c r="J4750" s="85">
        <v>0</v>
      </c>
      <c r="K4750" t="s">
        <v>491</v>
      </c>
    </row>
    <row r="4751" spans="2:11" x14ac:dyDescent="0.25">
      <c r="B4751">
        <v>2026</v>
      </c>
      <c r="C4751" t="s">
        <v>487</v>
      </c>
      <c r="D4751">
        <v>1</v>
      </c>
      <c r="E4751" t="s">
        <v>169</v>
      </c>
      <c r="F4751">
        <v>22</v>
      </c>
      <c r="G4751" s="85">
        <v>2.059940698025152</v>
      </c>
      <c r="H4751" s="85">
        <v>22963.846685082874</v>
      </c>
      <c r="I4751" s="85">
        <v>5596.9095303867407</v>
      </c>
      <c r="J4751" s="85">
        <v>47304.162369812191</v>
      </c>
      <c r="K4751" t="s">
        <v>491</v>
      </c>
    </row>
    <row r="4752" spans="2:11" x14ac:dyDescent="0.25">
      <c r="B4752">
        <v>2026</v>
      </c>
      <c r="C4752" t="s">
        <v>487</v>
      </c>
      <c r="D4752">
        <v>2</v>
      </c>
      <c r="E4752" t="s">
        <v>169</v>
      </c>
      <c r="F4752">
        <v>22</v>
      </c>
      <c r="G4752" s="85">
        <v>0</v>
      </c>
      <c r="H4752" s="85">
        <v>22963.846685082874</v>
      </c>
      <c r="I4752" s="85">
        <v>5596.9095303867407</v>
      </c>
      <c r="J4752" s="85">
        <v>0</v>
      </c>
      <c r="K4752" t="s">
        <v>491</v>
      </c>
    </row>
    <row r="4753" spans="2:11" x14ac:dyDescent="0.25">
      <c r="B4753">
        <v>2026</v>
      </c>
      <c r="C4753" t="s">
        <v>488</v>
      </c>
      <c r="D4753">
        <v>1</v>
      </c>
      <c r="E4753" t="s">
        <v>169</v>
      </c>
      <c r="F4753">
        <v>22</v>
      </c>
      <c r="G4753" s="85">
        <v>2.0754169772352111</v>
      </c>
      <c r="H4753" s="85">
        <v>22963.846685082874</v>
      </c>
      <c r="I4753" s="85">
        <v>5596.9095303867407</v>
      </c>
      <c r="J4753" s="85">
        <v>47659.557272847524</v>
      </c>
      <c r="K4753" t="s">
        <v>491</v>
      </c>
    </row>
    <row r="4754" spans="2:11" x14ac:dyDescent="0.25">
      <c r="B4754">
        <v>2026</v>
      </c>
      <c r="C4754" t="s">
        <v>488</v>
      </c>
      <c r="D4754">
        <v>2</v>
      </c>
      <c r="E4754" t="s">
        <v>169</v>
      </c>
      <c r="F4754">
        <v>22</v>
      </c>
      <c r="G4754" s="85">
        <v>0</v>
      </c>
      <c r="H4754" s="85">
        <v>22963.846685082874</v>
      </c>
      <c r="I4754" s="85">
        <v>5596.9095303867407</v>
      </c>
      <c r="J4754" s="85">
        <v>0</v>
      </c>
      <c r="K4754" t="s">
        <v>491</v>
      </c>
    </row>
    <row r="4755" spans="2:11" x14ac:dyDescent="0.25">
      <c r="B4755">
        <v>2026</v>
      </c>
      <c r="C4755" t="s">
        <v>489</v>
      </c>
      <c r="D4755">
        <v>1</v>
      </c>
      <c r="E4755" t="s">
        <v>169</v>
      </c>
      <c r="F4755">
        <v>22</v>
      </c>
      <c r="G4755" s="85">
        <v>2.0908932564452725</v>
      </c>
      <c r="H4755" s="85">
        <v>22963.846685082874</v>
      </c>
      <c r="I4755" s="85">
        <v>5596.9095303867407</v>
      </c>
      <c r="J4755" s="85">
        <v>48014.952175882907</v>
      </c>
      <c r="K4755" t="s">
        <v>491</v>
      </c>
    </row>
    <row r="4756" spans="2:11" x14ac:dyDescent="0.25">
      <c r="B4756">
        <v>2026</v>
      </c>
      <c r="C4756" t="s">
        <v>489</v>
      </c>
      <c r="D4756">
        <v>2</v>
      </c>
      <c r="E4756" t="s">
        <v>169</v>
      </c>
      <c r="F4756">
        <v>22</v>
      </c>
      <c r="G4756" s="85">
        <v>0</v>
      </c>
      <c r="H4756" s="85">
        <v>22963.846685082874</v>
      </c>
      <c r="I4756" s="85">
        <v>5596.9095303867407</v>
      </c>
      <c r="J4756" s="85">
        <v>0</v>
      </c>
      <c r="K4756" t="s">
        <v>491</v>
      </c>
    </row>
    <row r="4757" spans="2:11" x14ac:dyDescent="0.25">
      <c r="B4757">
        <v>2026</v>
      </c>
      <c r="C4757" t="s">
        <v>490</v>
      </c>
      <c r="D4757">
        <v>1</v>
      </c>
      <c r="E4757" t="s">
        <v>169</v>
      </c>
      <c r="F4757">
        <v>22</v>
      </c>
      <c r="G4757" s="85">
        <v>2.106369535655332</v>
      </c>
      <c r="H4757" s="85">
        <v>22963.846685082874</v>
      </c>
      <c r="I4757" s="85">
        <v>5596.9095303867407</v>
      </c>
      <c r="J4757" s="85">
        <v>48370.347078918247</v>
      </c>
      <c r="K4757" t="s">
        <v>491</v>
      </c>
    </row>
    <row r="4758" spans="2:11" x14ac:dyDescent="0.25">
      <c r="B4758">
        <v>2026</v>
      </c>
      <c r="C4758" t="s">
        <v>490</v>
      </c>
      <c r="D4758">
        <v>2</v>
      </c>
      <c r="E4758" t="s">
        <v>169</v>
      </c>
      <c r="F4758">
        <v>22</v>
      </c>
      <c r="G4758" s="85">
        <v>0</v>
      </c>
      <c r="H4758" s="85">
        <v>22963.846685082874</v>
      </c>
      <c r="I4758" s="85">
        <v>5596.9095303867407</v>
      </c>
      <c r="J4758" s="85">
        <v>0</v>
      </c>
      <c r="K4758" t="s">
        <v>491</v>
      </c>
    </row>
    <row r="4759" spans="2:11" x14ac:dyDescent="0.25">
      <c r="B4759">
        <v>2026</v>
      </c>
      <c r="C4759" t="s">
        <v>479</v>
      </c>
      <c r="D4759">
        <v>1</v>
      </c>
      <c r="E4759" t="s">
        <v>131</v>
      </c>
      <c r="F4759">
        <v>23</v>
      </c>
      <c r="G4759" s="85">
        <v>5.2513810232382534</v>
      </c>
      <c r="H4759" s="85">
        <v>9367.3143996013951</v>
      </c>
      <c r="I4759" s="85">
        <v>2655.2732104301613</v>
      </c>
      <c r="J4759" s="85">
        <v>49191.337076773198</v>
      </c>
      <c r="K4759" t="s">
        <v>491</v>
      </c>
    </row>
    <row r="4760" spans="2:11" x14ac:dyDescent="0.25">
      <c r="B4760">
        <v>2026</v>
      </c>
      <c r="C4760" t="s">
        <v>479</v>
      </c>
      <c r="D4760">
        <v>2</v>
      </c>
      <c r="E4760" t="s">
        <v>131</v>
      </c>
      <c r="F4760">
        <v>23</v>
      </c>
      <c r="G4760" s="85">
        <v>1.3128452558095631</v>
      </c>
      <c r="H4760" s="85">
        <v>9367.3143996013951</v>
      </c>
      <c r="I4760" s="85">
        <v>2655.2732104301613</v>
      </c>
      <c r="J4760" s="85">
        <v>12297.834269193298</v>
      </c>
      <c r="K4760" t="s">
        <v>491</v>
      </c>
    </row>
    <row r="4761" spans="2:11" x14ac:dyDescent="0.25">
      <c r="B4761">
        <v>2026</v>
      </c>
      <c r="C4761" t="s">
        <v>480</v>
      </c>
      <c r="D4761">
        <v>1</v>
      </c>
      <c r="E4761" t="s">
        <v>131</v>
      </c>
      <c r="F4761">
        <v>23</v>
      </c>
      <c r="G4761" s="85">
        <v>5.298966750806958</v>
      </c>
      <c r="H4761" s="85">
        <v>9367.3143996013951</v>
      </c>
      <c r="I4761" s="85">
        <v>2655.2732104301613</v>
      </c>
      <c r="J4761" s="85">
        <v>49637.087547843032</v>
      </c>
      <c r="K4761" t="s">
        <v>491</v>
      </c>
    </row>
    <row r="4762" spans="2:11" x14ac:dyDescent="0.25">
      <c r="B4762">
        <v>2026</v>
      </c>
      <c r="C4762" t="s">
        <v>480</v>
      </c>
      <c r="D4762">
        <v>2</v>
      </c>
      <c r="E4762" t="s">
        <v>131</v>
      </c>
      <c r="F4762">
        <v>23</v>
      </c>
      <c r="G4762" s="85">
        <v>1.3247416877017386</v>
      </c>
      <c r="H4762" s="85">
        <v>9367.3143996013951</v>
      </c>
      <c r="I4762" s="85">
        <v>2655.2732104301613</v>
      </c>
      <c r="J4762" s="85">
        <v>12409.271886960751</v>
      </c>
      <c r="K4762" t="s">
        <v>491</v>
      </c>
    </row>
    <row r="4763" spans="2:11" x14ac:dyDescent="0.25">
      <c r="B4763">
        <v>2026</v>
      </c>
      <c r="C4763" t="s">
        <v>481</v>
      </c>
      <c r="D4763">
        <v>1</v>
      </c>
      <c r="E4763" t="s">
        <v>131</v>
      </c>
      <c r="F4763">
        <v>23</v>
      </c>
      <c r="G4763" s="85">
        <v>5.3465524783756537</v>
      </c>
      <c r="H4763" s="85">
        <v>9367.3143996013951</v>
      </c>
      <c r="I4763" s="85">
        <v>2655.2732104301613</v>
      </c>
      <c r="J4763" s="85">
        <v>50082.838018912786</v>
      </c>
      <c r="K4763" t="s">
        <v>491</v>
      </c>
    </row>
    <row r="4764" spans="2:11" x14ac:dyDescent="0.25">
      <c r="B4764">
        <v>2026</v>
      </c>
      <c r="C4764" t="s">
        <v>481</v>
      </c>
      <c r="D4764">
        <v>2</v>
      </c>
      <c r="E4764" t="s">
        <v>131</v>
      </c>
      <c r="F4764">
        <v>23</v>
      </c>
      <c r="G4764" s="85">
        <v>1.3366381195939132</v>
      </c>
      <c r="H4764" s="85">
        <v>9367.3143996013951</v>
      </c>
      <c r="I4764" s="85">
        <v>2655.2732104301613</v>
      </c>
      <c r="J4764" s="85">
        <v>12520.709504728195</v>
      </c>
      <c r="K4764" t="s">
        <v>491</v>
      </c>
    </row>
    <row r="4765" spans="2:11" x14ac:dyDescent="0.25">
      <c r="B4765">
        <v>2026</v>
      </c>
      <c r="C4765" t="s">
        <v>482</v>
      </c>
      <c r="D4765">
        <v>1</v>
      </c>
      <c r="E4765" t="s">
        <v>131</v>
      </c>
      <c r="F4765">
        <v>23</v>
      </c>
      <c r="G4765" s="85">
        <v>5.3941382059443574</v>
      </c>
      <c r="H4765" s="85">
        <v>9367.3143996013951</v>
      </c>
      <c r="I4765" s="85">
        <v>2655.2732104301613</v>
      </c>
      <c r="J4765" s="85">
        <v>50528.588489982612</v>
      </c>
      <c r="K4765" t="s">
        <v>491</v>
      </c>
    </row>
    <row r="4766" spans="2:11" x14ac:dyDescent="0.25">
      <c r="B4766">
        <v>2026</v>
      </c>
      <c r="C4766" t="s">
        <v>482</v>
      </c>
      <c r="D4766">
        <v>2</v>
      </c>
      <c r="E4766" t="s">
        <v>131</v>
      </c>
      <c r="F4766">
        <v>23</v>
      </c>
      <c r="G4766" s="85">
        <v>1.3485345514860887</v>
      </c>
      <c r="H4766" s="85">
        <v>9367.3143996013951</v>
      </c>
      <c r="I4766" s="85">
        <v>2655.2732104301613</v>
      </c>
      <c r="J4766" s="85">
        <v>12632.147122495648</v>
      </c>
      <c r="K4766" t="s">
        <v>491</v>
      </c>
    </row>
    <row r="4767" spans="2:11" x14ac:dyDescent="0.25">
      <c r="B4767">
        <v>2026</v>
      </c>
      <c r="C4767" t="s">
        <v>483</v>
      </c>
      <c r="D4767">
        <v>1</v>
      </c>
      <c r="E4767" t="s">
        <v>131</v>
      </c>
      <c r="F4767">
        <v>23</v>
      </c>
      <c r="G4767" s="85">
        <v>5.4417239335130558</v>
      </c>
      <c r="H4767" s="85">
        <v>9367.3143996013951</v>
      </c>
      <c r="I4767" s="85">
        <v>2655.2732104301613</v>
      </c>
      <c r="J4767" s="85">
        <v>50974.338961052395</v>
      </c>
      <c r="K4767" t="s">
        <v>491</v>
      </c>
    </row>
    <row r="4768" spans="2:11" x14ac:dyDescent="0.25">
      <c r="B4768">
        <v>2026</v>
      </c>
      <c r="C4768" t="s">
        <v>483</v>
      </c>
      <c r="D4768">
        <v>2</v>
      </c>
      <c r="E4768" t="s">
        <v>131</v>
      </c>
      <c r="F4768">
        <v>23</v>
      </c>
      <c r="G4768" s="85">
        <v>1.3604309833782633</v>
      </c>
      <c r="H4768" s="85">
        <v>9367.3143996013951</v>
      </c>
      <c r="I4768" s="85">
        <v>2655.2732104301613</v>
      </c>
      <c r="J4768" s="85">
        <v>12743.584740263092</v>
      </c>
      <c r="K4768" t="s">
        <v>491</v>
      </c>
    </row>
    <row r="4769" spans="2:11" x14ac:dyDescent="0.25">
      <c r="B4769">
        <v>2026</v>
      </c>
      <c r="C4769" t="s">
        <v>484</v>
      </c>
      <c r="D4769">
        <v>1</v>
      </c>
      <c r="E4769" t="s">
        <v>131</v>
      </c>
      <c r="F4769">
        <v>23</v>
      </c>
      <c r="G4769" s="85">
        <v>5.4893096610817596</v>
      </c>
      <c r="H4769" s="85">
        <v>9367.3143996013951</v>
      </c>
      <c r="I4769" s="85">
        <v>2655.2732104301613</v>
      </c>
      <c r="J4769" s="85">
        <v>51420.089432122222</v>
      </c>
      <c r="K4769" t="s">
        <v>491</v>
      </c>
    </row>
    <row r="4770" spans="2:11" x14ac:dyDescent="0.25">
      <c r="B4770">
        <v>2026</v>
      </c>
      <c r="C4770" t="s">
        <v>484</v>
      </c>
      <c r="D4770">
        <v>2</v>
      </c>
      <c r="E4770" t="s">
        <v>131</v>
      </c>
      <c r="F4770">
        <v>23</v>
      </c>
      <c r="G4770" s="85">
        <v>1.3723274152704397</v>
      </c>
      <c r="H4770" s="85">
        <v>9367.3143996013951</v>
      </c>
      <c r="I4770" s="85">
        <v>2655.2732104301613</v>
      </c>
      <c r="J4770" s="85">
        <v>12855.022358030554</v>
      </c>
      <c r="K4770" t="s">
        <v>491</v>
      </c>
    </row>
    <row r="4771" spans="2:11" x14ac:dyDescent="0.25">
      <c r="B4771">
        <v>2026</v>
      </c>
      <c r="C4771" t="s">
        <v>485</v>
      </c>
      <c r="D4771">
        <v>1</v>
      </c>
      <c r="E4771" t="s">
        <v>131</v>
      </c>
      <c r="F4771">
        <v>23</v>
      </c>
      <c r="G4771" s="85">
        <v>5.5368953886504571</v>
      </c>
      <c r="H4771" s="85">
        <v>9367.3143996013951</v>
      </c>
      <c r="I4771" s="85">
        <v>2655.2732104301613</v>
      </c>
      <c r="J4771" s="85">
        <v>51865.839903191991</v>
      </c>
      <c r="K4771" t="s">
        <v>491</v>
      </c>
    </row>
    <row r="4772" spans="2:11" x14ac:dyDescent="0.25">
      <c r="B4772">
        <v>2026</v>
      </c>
      <c r="C4772" t="s">
        <v>485</v>
      </c>
      <c r="D4772">
        <v>2</v>
      </c>
      <c r="E4772" t="s">
        <v>131</v>
      </c>
      <c r="F4772">
        <v>23</v>
      </c>
      <c r="G4772" s="85">
        <v>1.3842238471626134</v>
      </c>
      <c r="H4772" s="85">
        <v>9367.3143996013951</v>
      </c>
      <c r="I4772" s="85">
        <v>2655.2732104301613</v>
      </c>
      <c r="J4772" s="85">
        <v>12966.459975797989</v>
      </c>
      <c r="K4772" t="s">
        <v>491</v>
      </c>
    </row>
    <row r="4773" spans="2:11" x14ac:dyDescent="0.25">
      <c r="B4773">
        <v>2026</v>
      </c>
      <c r="C4773" t="s">
        <v>486</v>
      </c>
      <c r="D4773">
        <v>1</v>
      </c>
      <c r="E4773" t="s">
        <v>131</v>
      </c>
      <c r="F4773">
        <v>23</v>
      </c>
      <c r="G4773" s="85">
        <v>5.584481116219159</v>
      </c>
      <c r="H4773" s="85">
        <v>9367.3143996013951</v>
      </c>
      <c r="I4773" s="85">
        <v>2655.2732104301613</v>
      </c>
      <c r="J4773" s="85">
        <v>52311.590374261803</v>
      </c>
      <c r="K4773" t="s">
        <v>491</v>
      </c>
    </row>
    <row r="4774" spans="2:11" x14ac:dyDescent="0.25">
      <c r="B4774">
        <v>2026</v>
      </c>
      <c r="C4774" t="s">
        <v>486</v>
      </c>
      <c r="D4774">
        <v>2</v>
      </c>
      <c r="E4774" t="s">
        <v>131</v>
      </c>
      <c r="F4774">
        <v>23</v>
      </c>
      <c r="G4774" s="85">
        <v>1.3961202790547897</v>
      </c>
      <c r="H4774" s="85">
        <v>9367.3143996013951</v>
      </c>
      <c r="I4774" s="85">
        <v>2655.2732104301613</v>
      </c>
      <c r="J4774" s="85">
        <v>13077.897593565451</v>
      </c>
      <c r="K4774" t="s">
        <v>491</v>
      </c>
    </row>
    <row r="4775" spans="2:11" x14ac:dyDescent="0.25">
      <c r="B4775">
        <v>2026</v>
      </c>
      <c r="C4775" t="s">
        <v>487</v>
      </c>
      <c r="D4775">
        <v>1</v>
      </c>
      <c r="E4775" t="s">
        <v>131</v>
      </c>
      <c r="F4775">
        <v>23</v>
      </c>
      <c r="G4775" s="85">
        <v>5.6320668437878574</v>
      </c>
      <c r="H4775" s="85">
        <v>9367.3143996013951</v>
      </c>
      <c r="I4775" s="85">
        <v>2655.2732104301613</v>
      </c>
      <c r="J4775" s="85">
        <v>52757.340845331579</v>
      </c>
      <c r="K4775" t="s">
        <v>491</v>
      </c>
    </row>
    <row r="4776" spans="2:11" x14ac:dyDescent="0.25">
      <c r="B4776">
        <v>2026</v>
      </c>
      <c r="C4776" t="s">
        <v>487</v>
      </c>
      <c r="D4776">
        <v>2</v>
      </c>
      <c r="E4776" t="s">
        <v>131</v>
      </c>
      <c r="F4776">
        <v>23</v>
      </c>
      <c r="G4776" s="85">
        <v>1.4080167109469643</v>
      </c>
      <c r="H4776" s="85">
        <v>9367.3143996013951</v>
      </c>
      <c r="I4776" s="85">
        <v>2655.2732104301613</v>
      </c>
      <c r="J4776" s="85">
        <v>13189.335211332895</v>
      </c>
      <c r="K4776" t="s">
        <v>491</v>
      </c>
    </row>
    <row r="4777" spans="2:11" x14ac:dyDescent="0.25">
      <c r="B4777">
        <v>2026</v>
      </c>
      <c r="C4777" t="s">
        <v>488</v>
      </c>
      <c r="D4777">
        <v>1</v>
      </c>
      <c r="E4777" t="s">
        <v>131</v>
      </c>
      <c r="F4777">
        <v>23</v>
      </c>
      <c r="G4777" s="85">
        <v>5.6796525713565611</v>
      </c>
      <c r="H4777" s="85">
        <v>9367.3143996013951</v>
      </c>
      <c r="I4777" s="85">
        <v>2655.2732104301613</v>
      </c>
      <c r="J4777" s="85">
        <v>53203.091316401405</v>
      </c>
      <c r="K4777" t="s">
        <v>491</v>
      </c>
    </row>
    <row r="4778" spans="2:11" x14ac:dyDescent="0.25">
      <c r="B4778">
        <v>2026</v>
      </c>
      <c r="C4778" t="s">
        <v>488</v>
      </c>
      <c r="D4778">
        <v>2</v>
      </c>
      <c r="E4778" t="s">
        <v>131</v>
      </c>
      <c r="F4778">
        <v>23</v>
      </c>
      <c r="G4778" s="85">
        <v>1.4199131428391398</v>
      </c>
      <c r="H4778" s="85">
        <v>9367.3143996013951</v>
      </c>
      <c r="I4778" s="85">
        <v>2655.2732104301613</v>
      </c>
      <c r="J4778" s="85">
        <v>13300.772829100348</v>
      </c>
      <c r="K4778" t="s">
        <v>491</v>
      </c>
    </row>
    <row r="4779" spans="2:11" x14ac:dyDescent="0.25">
      <c r="B4779">
        <v>2026</v>
      </c>
      <c r="C4779" t="s">
        <v>489</v>
      </c>
      <c r="D4779">
        <v>1</v>
      </c>
      <c r="E4779" t="s">
        <v>131</v>
      </c>
      <c r="F4779">
        <v>23</v>
      </c>
      <c r="G4779" s="85">
        <v>5.7272382989252586</v>
      </c>
      <c r="H4779" s="85">
        <v>9367.3143996013951</v>
      </c>
      <c r="I4779" s="85">
        <v>2655.2732104301613</v>
      </c>
      <c r="J4779" s="85">
        <v>53648.841787471174</v>
      </c>
      <c r="K4779" t="s">
        <v>491</v>
      </c>
    </row>
    <row r="4780" spans="2:11" x14ac:dyDescent="0.25">
      <c r="B4780">
        <v>2026</v>
      </c>
      <c r="C4780" t="s">
        <v>489</v>
      </c>
      <c r="D4780">
        <v>2</v>
      </c>
      <c r="E4780" t="s">
        <v>131</v>
      </c>
      <c r="F4780">
        <v>23</v>
      </c>
      <c r="G4780" s="85">
        <v>1.4318095747313144</v>
      </c>
      <c r="H4780" s="85">
        <v>9367.3143996013951</v>
      </c>
      <c r="I4780" s="85">
        <v>2655.2732104301613</v>
      </c>
      <c r="J4780" s="85">
        <v>13412.210446867792</v>
      </c>
      <c r="K4780" t="s">
        <v>491</v>
      </c>
    </row>
    <row r="4781" spans="2:11" x14ac:dyDescent="0.25">
      <c r="B4781">
        <v>2026</v>
      </c>
      <c r="C4781" t="s">
        <v>490</v>
      </c>
      <c r="D4781">
        <v>1</v>
      </c>
      <c r="E4781" t="s">
        <v>131</v>
      </c>
      <c r="F4781">
        <v>23</v>
      </c>
      <c r="G4781" s="85">
        <v>5.7748240264939623</v>
      </c>
      <c r="H4781" s="85">
        <v>9367.3143996013951</v>
      </c>
      <c r="I4781" s="85">
        <v>2655.2732104301613</v>
      </c>
      <c r="J4781" s="85">
        <v>54094.592258541001</v>
      </c>
      <c r="K4781" t="s">
        <v>491</v>
      </c>
    </row>
    <row r="4782" spans="2:11" x14ac:dyDescent="0.25">
      <c r="B4782">
        <v>2026</v>
      </c>
      <c r="C4782" t="s">
        <v>490</v>
      </c>
      <c r="D4782">
        <v>2</v>
      </c>
      <c r="E4782" t="s">
        <v>131</v>
      </c>
      <c r="F4782">
        <v>23</v>
      </c>
      <c r="G4782" s="85">
        <v>1.4437060066234899</v>
      </c>
      <c r="H4782" s="85">
        <v>9367.3143996013951</v>
      </c>
      <c r="I4782" s="85">
        <v>2655.2732104301613</v>
      </c>
      <c r="J4782" s="85">
        <v>13523.648064635245</v>
      </c>
      <c r="K4782" t="s">
        <v>491</v>
      </c>
    </row>
    <row r="4783" spans="2:11" x14ac:dyDescent="0.25">
      <c r="B4783">
        <v>2026</v>
      </c>
      <c r="C4783" t="s">
        <v>479</v>
      </c>
      <c r="D4783">
        <v>1</v>
      </c>
      <c r="E4783" t="s">
        <v>148</v>
      </c>
      <c r="F4783">
        <v>23</v>
      </c>
      <c r="G4783" s="85">
        <v>6.0279566125625879</v>
      </c>
      <c r="H4783" s="85">
        <v>9379.6906330564307</v>
      </c>
      <c r="I4783" s="85">
        <v>2699.8138069321112</v>
      </c>
      <c r="J4783" s="85">
        <v>56540.368175323878</v>
      </c>
      <c r="K4783" t="s">
        <v>491</v>
      </c>
    </row>
    <row r="4784" spans="2:11" x14ac:dyDescent="0.25">
      <c r="B4784">
        <v>2026</v>
      </c>
      <c r="C4784" t="s">
        <v>479</v>
      </c>
      <c r="D4784">
        <v>2</v>
      </c>
      <c r="E4784" t="s">
        <v>148</v>
      </c>
      <c r="F4784">
        <v>23</v>
      </c>
      <c r="G4784" s="85">
        <v>1.8678175419208021</v>
      </c>
      <c r="H4784" s="85">
        <v>9379.6906330564307</v>
      </c>
      <c r="I4784" s="85">
        <v>2699.8138069321112</v>
      </c>
      <c r="J4784" s="85">
        <v>17519.550702213033</v>
      </c>
      <c r="K4784" t="s">
        <v>491</v>
      </c>
    </row>
    <row r="4785" spans="2:11" x14ac:dyDescent="0.25">
      <c r="B4785">
        <v>2026</v>
      </c>
      <c r="C4785" t="s">
        <v>480</v>
      </c>
      <c r="D4785">
        <v>1</v>
      </c>
      <c r="E4785" t="s">
        <v>148</v>
      </c>
      <c r="F4785">
        <v>23</v>
      </c>
      <c r="G4785" s="85">
        <v>3.4744044123517539</v>
      </c>
      <c r="H4785" s="85">
        <v>9379.6906330564307</v>
      </c>
      <c r="I4785" s="85">
        <v>2699.8138069321112</v>
      </c>
      <c r="J4785" s="85">
        <v>32588.838521985679</v>
      </c>
      <c r="K4785" t="s">
        <v>491</v>
      </c>
    </row>
    <row r="4786" spans="2:11" x14ac:dyDescent="0.25">
      <c r="B4786">
        <v>2026</v>
      </c>
      <c r="C4786" t="s">
        <v>480</v>
      </c>
      <c r="D4786">
        <v>2</v>
      </c>
      <c r="E4786" t="s">
        <v>148</v>
      </c>
      <c r="F4786">
        <v>23</v>
      </c>
      <c r="G4786" s="85">
        <v>1.07657601509491</v>
      </c>
      <c r="H4786" s="85">
        <v>9379.6906330564307</v>
      </c>
      <c r="I4786" s="85">
        <v>2699.8138069321112</v>
      </c>
      <c r="J4786" s="85">
        <v>10097.949964558946</v>
      </c>
      <c r="K4786" t="s">
        <v>491</v>
      </c>
    </row>
    <row r="4787" spans="2:11" x14ac:dyDescent="0.25">
      <c r="B4787">
        <v>2026</v>
      </c>
      <c r="C4787" t="s">
        <v>481</v>
      </c>
      <c r="D4787">
        <v>1</v>
      </c>
      <c r="E4787" t="s">
        <v>148</v>
      </c>
      <c r="F4787">
        <v>23</v>
      </c>
      <c r="G4787" s="85">
        <v>4.9044677896255884</v>
      </c>
      <c r="H4787" s="85">
        <v>9379.6906330564307</v>
      </c>
      <c r="I4787" s="85">
        <v>2699.8138069321112</v>
      </c>
      <c r="J4787" s="85">
        <v>46002.390586478112</v>
      </c>
      <c r="K4787" t="s">
        <v>491</v>
      </c>
    </row>
    <row r="4788" spans="2:11" x14ac:dyDescent="0.25">
      <c r="B4788">
        <v>2026</v>
      </c>
      <c r="C4788" t="s">
        <v>481</v>
      </c>
      <c r="D4788">
        <v>2</v>
      </c>
      <c r="E4788" t="s">
        <v>148</v>
      </c>
      <c r="F4788">
        <v>23</v>
      </c>
      <c r="G4788" s="85">
        <v>1.5196942446727171</v>
      </c>
      <c r="H4788" s="85">
        <v>9379.6906330564307</v>
      </c>
      <c r="I4788" s="85">
        <v>2699.8138069321112</v>
      </c>
      <c r="J4788" s="85">
        <v>14254.261871866453</v>
      </c>
      <c r="K4788" t="s">
        <v>491</v>
      </c>
    </row>
    <row r="4789" spans="2:11" x14ac:dyDescent="0.25">
      <c r="B4789">
        <v>2026</v>
      </c>
      <c r="C4789" t="s">
        <v>482</v>
      </c>
      <c r="D4789">
        <v>1</v>
      </c>
      <c r="E4789" t="s">
        <v>148</v>
      </c>
      <c r="F4789">
        <v>23</v>
      </c>
      <c r="G4789" s="85">
        <v>6.6157408221093057</v>
      </c>
      <c r="H4789" s="85">
        <v>9379.6906330564307</v>
      </c>
      <c r="I4789" s="85">
        <v>2699.8138069321112</v>
      </c>
      <c r="J4789" s="85">
        <v>62053.602219867702</v>
      </c>
      <c r="K4789" t="s">
        <v>491</v>
      </c>
    </row>
    <row r="4790" spans="2:11" x14ac:dyDescent="0.25">
      <c r="B4790">
        <v>2026</v>
      </c>
      <c r="C4790" t="s">
        <v>482</v>
      </c>
      <c r="D4790">
        <v>2</v>
      </c>
      <c r="E4790" t="s">
        <v>148</v>
      </c>
      <c r="F4790">
        <v>23</v>
      </c>
      <c r="G4790" s="85">
        <v>2.0499478603718977</v>
      </c>
      <c r="H4790" s="85">
        <v>9379.6906330564307</v>
      </c>
      <c r="I4790" s="85">
        <v>2699.8138069321112</v>
      </c>
      <c r="J4790" s="85">
        <v>19227.876744184359</v>
      </c>
      <c r="K4790" t="s">
        <v>491</v>
      </c>
    </row>
    <row r="4791" spans="2:11" x14ac:dyDescent="0.25">
      <c r="B4791">
        <v>2026</v>
      </c>
      <c r="C4791" t="s">
        <v>483</v>
      </c>
      <c r="D4791">
        <v>1</v>
      </c>
      <c r="E4791" t="s">
        <v>148</v>
      </c>
      <c r="F4791">
        <v>23</v>
      </c>
      <c r="G4791" s="85">
        <v>8.9605442684445773</v>
      </c>
      <c r="H4791" s="85">
        <v>9379.6906330564307</v>
      </c>
      <c r="I4791" s="85">
        <v>2699.8138069321112</v>
      </c>
      <c r="J4791" s="85">
        <v>84047.133141817088</v>
      </c>
      <c r="K4791" t="s">
        <v>491</v>
      </c>
    </row>
    <row r="4792" spans="2:11" x14ac:dyDescent="0.25">
      <c r="B4792">
        <v>2026</v>
      </c>
      <c r="C4792" t="s">
        <v>483</v>
      </c>
      <c r="D4792">
        <v>2</v>
      </c>
      <c r="E4792" t="s">
        <v>148</v>
      </c>
      <c r="F4792">
        <v>23</v>
      </c>
      <c r="G4792" s="85">
        <v>2.7765066747293066</v>
      </c>
      <c r="H4792" s="85">
        <v>9379.6906330564307</v>
      </c>
      <c r="I4792" s="85">
        <v>2699.8138069321112</v>
      </c>
      <c r="J4792" s="85">
        <v>26042.773649577135</v>
      </c>
      <c r="K4792" t="s">
        <v>491</v>
      </c>
    </row>
    <row r="4793" spans="2:11" x14ac:dyDescent="0.25">
      <c r="B4793">
        <v>2026</v>
      </c>
      <c r="C4793" t="s">
        <v>484</v>
      </c>
      <c r="D4793">
        <v>1</v>
      </c>
      <c r="E4793" t="s">
        <v>148</v>
      </c>
      <c r="F4793">
        <v>23</v>
      </c>
      <c r="G4793" s="85">
        <v>9.5408107312627308</v>
      </c>
      <c r="H4793" s="85">
        <v>9379.6906330564307</v>
      </c>
      <c r="I4793" s="85">
        <v>2699.8138069321112</v>
      </c>
      <c r="J4793" s="85">
        <v>89489.853047789307</v>
      </c>
      <c r="K4793" t="s">
        <v>491</v>
      </c>
    </row>
    <row r="4794" spans="2:11" x14ac:dyDescent="0.25">
      <c r="B4794">
        <v>2026</v>
      </c>
      <c r="C4794" t="s">
        <v>484</v>
      </c>
      <c r="D4794">
        <v>2</v>
      </c>
      <c r="E4794" t="s">
        <v>148</v>
      </c>
      <c r="F4794">
        <v>23</v>
      </c>
      <c r="G4794" s="85">
        <v>2.956307550532113</v>
      </c>
      <c r="H4794" s="85">
        <v>9379.6906330564307</v>
      </c>
      <c r="I4794" s="85">
        <v>2699.8138069321112</v>
      </c>
      <c r="J4794" s="85">
        <v>27729.250240160061</v>
      </c>
      <c r="K4794" t="s">
        <v>491</v>
      </c>
    </row>
    <row r="4795" spans="2:11" x14ac:dyDescent="0.25">
      <c r="B4795">
        <v>2026</v>
      </c>
      <c r="C4795" t="s">
        <v>485</v>
      </c>
      <c r="D4795">
        <v>1</v>
      </c>
      <c r="E4795" t="s">
        <v>148</v>
      </c>
      <c r="F4795">
        <v>23</v>
      </c>
      <c r="G4795" s="85">
        <v>5.9009910426268615</v>
      </c>
      <c r="H4795" s="85">
        <v>9379.6906330564307</v>
      </c>
      <c r="I4795" s="85">
        <v>2699.8138069321112</v>
      </c>
      <c r="J4795" s="85">
        <v>55349.47040827707</v>
      </c>
      <c r="K4795" t="s">
        <v>491</v>
      </c>
    </row>
    <row r="4796" spans="2:11" x14ac:dyDescent="0.25">
      <c r="B4796">
        <v>2026</v>
      </c>
      <c r="C4796" t="s">
        <v>485</v>
      </c>
      <c r="D4796">
        <v>2</v>
      </c>
      <c r="E4796" t="s">
        <v>148</v>
      </c>
      <c r="F4796">
        <v>23</v>
      </c>
      <c r="G4796" s="85">
        <v>1.8284760977153658</v>
      </c>
      <c r="H4796" s="85">
        <v>9379.6906330564307</v>
      </c>
      <c r="I4796" s="85">
        <v>2699.8138069321112</v>
      </c>
      <c r="J4796" s="85">
        <v>17150.540126508393</v>
      </c>
      <c r="K4796" t="s">
        <v>491</v>
      </c>
    </row>
    <row r="4797" spans="2:11" x14ac:dyDescent="0.25">
      <c r="B4797">
        <v>2026</v>
      </c>
      <c r="C4797" t="s">
        <v>486</v>
      </c>
      <c r="D4797">
        <v>1</v>
      </c>
      <c r="E4797" t="s">
        <v>148</v>
      </c>
      <c r="F4797">
        <v>23</v>
      </c>
      <c r="G4797" s="85">
        <v>3.3474388424160271</v>
      </c>
      <c r="H4797" s="85">
        <v>9379.6906330564307</v>
      </c>
      <c r="I4797" s="85">
        <v>2699.8138069321112</v>
      </c>
      <c r="J4797" s="85">
        <v>31397.940754938871</v>
      </c>
      <c r="K4797" t="s">
        <v>491</v>
      </c>
    </row>
    <row r="4798" spans="2:11" x14ac:dyDescent="0.25">
      <c r="B4798">
        <v>2026</v>
      </c>
      <c r="C4798" t="s">
        <v>486</v>
      </c>
      <c r="D4798">
        <v>2</v>
      </c>
      <c r="E4798" t="s">
        <v>148</v>
      </c>
      <c r="F4798">
        <v>23</v>
      </c>
      <c r="G4798" s="85">
        <v>1.0372345708894732</v>
      </c>
      <c r="H4798" s="85">
        <v>9379.6906330564307</v>
      </c>
      <c r="I4798" s="85">
        <v>2699.8138069321112</v>
      </c>
      <c r="J4798" s="85">
        <v>9728.9393888542982</v>
      </c>
      <c r="K4798" t="s">
        <v>491</v>
      </c>
    </row>
    <row r="4799" spans="2:11" x14ac:dyDescent="0.25">
      <c r="B4799">
        <v>2026</v>
      </c>
      <c r="C4799" t="s">
        <v>487</v>
      </c>
      <c r="D4799">
        <v>1</v>
      </c>
      <c r="E4799" t="s">
        <v>148</v>
      </c>
      <c r="F4799">
        <v>23</v>
      </c>
      <c r="G4799" s="85">
        <v>4.777502219689862</v>
      </c>
      <c r="H4799" s="85">
        <v>9379.6906330564307</v>
      </c>
      <c r="I4799" s="85">
        <v>2699.8138069321112</v>
      </c>
      <c r="J4799" s="85">
        <v>44811.492819431303</v>
      </c>
      <c r="K4799" t="s">
        <v>491</v>
      </c>
    </row>
    <row r="4800" spans="2:11" x14ac:dyDescent="0.25">
      <c r="B4800">
        <v>2026</v>
      </c>
      <c r="C4800" t="s">
        <v>487</v>
      </c>
      <c r="D4800">
        <v>2</v>
      </c>
      <c r="E4800" t="s">
        <v>148</v>
      </c>
      <c r="F4800">
        <v>23</v>
      </c>
      <c r="G4800" s="85">
        <v>1.4803528004672808</v>
      </c>
      <c r="H4800" s="85">
        <v>9379.6906330564307</v>
      </c>
      <c r="I4800" s="85">
        <v>2699.8138069321112</v>
      </c>
      <c r="J4800" s="85">
        <v>13885.251296161809</v>
      </c>
      <c r="K4800" t="s">
        <v>491</v>
      </c>
    </row>
    <row r="4801" spans="2:11" x14ac:dyDescent="0.25">
      <c r="B4801">
        <v>2026</v>
      </c>
      <c r="C4801" t="s">
        <v>488</v>
      </c>
      <c r="D4801">
        <v>1</v>
      </c>
      <c r="E4801" t="s">
        <v>148</v>
      </c>
      <c r="F4801">
        <v>23</v>
      </c>
      <c r="G4801" s="85">
        <v>6.4887752521735793</v>
      </c>
      <c r="H4801" s="85">
        <v>9379.6906330564307</v>
      </c>
      <c r="I4801" s="85">
        <v>2699.8138069321112</v>
      </c>
      <c r="J4801" s="85">
        <v>60862.704452820901</v>
      </c>
      <c r="K4801" t="s">
        <v>491</v>
      </c>
    </row>
    <row r="4802" spans="2:11" x14ac:dyDescent="0.25">
      <c r="B4802">
        <v>2026</v>
      </c>
      <c r="C4802" t="s">
        <v>488</v>
      </c>
      <c r="D4802">
        <v>2</v>
      </c>
      <c r="E4802" t="s">
        <v>148</v>
      </c>
      <c r="F4802">
        <v>23</v>
      </c>
      <c r="G4802" s="85">
        <v>2.0106064161664614</v>
      </c>
      <c r="H4802" s="85">
        <v>9379.6906330564307</v>
      </c>
      <c r="I4802" s="85">
        <v>2699.8138069321112</v>
      </c>
      <c r="J4802" s="85">
        <v>18858.866168479719</v>
      </c>
      <c r="K4802" t="s">
        <v>491</v>
      </c>
    </row>
    <row r="4803" spans="2:11" x14ac:dyDescent="0.25">
      <c r="B4803">
        <v>2026</v>
      </c>
      <c r="C4803" t="s">
        <v>489</v>
      </c>
      <c r="D4803">
        <v>1</v>
      </c>
      <c r="E4803" t="s">
        <v>148</v>
      </c>
      <c r="F4803">
        <v>23</v>
      </c>
      <c r="G4803" s="85">
        <v>8.8335786985088518</v>
      </c>
      <c r="H4803" s="85">
        <v>9379.6906330564307</v>
      </c>
      <c r="I4803" s="85">
        <v>2699.8138069321112</v>
      </c>
      <c r="J4803" s="85">
        <v>82856.235374770287</v>
      </c>
      <c r="K4803" t="s">
        <v>491</v>
      </c>
    </row>
    <row r="4804" spans="2:11" x14ac:dyDescent="0.25">
      <c r="B4804">
        <v>2026</v>
      </c>
      <c r="C4804" t="s">
        <v>489</v>
      </c>
      <c r="D4804">
        <v>2</v>
      </c>
      <c r="E4804" t="s">
        <v>148</v>
      </c>
      <c r="F4804">
        <v>23</v>
      </c>
      <c r="G4804" s="85">
        <v>2.7371652305238694</v>
      </c>
      <c r="H4804" s="85">
        <v>9379.6906330564307</v>
      </c>
      <c r="I4804" s="85">
        <v>2699.8138069321112</v>
      </c>
      <c r="J4804" s="85">
        <v>25673.763073872484</v>
      </c>
      <c r="K4804" t="s">
        <v>491</v>
      </c>
    </row>
    <row r="4805" spans="2:11" x14ac:dyDescent="0.25">
      <c r="B4805">
        <v>2026</v>
      </c>
      <c r="C4805" t="s">
        <v>490</v>
      </c>
      <c r="D4805">
        <v>1</v>
      </c>
      <c r="E4805" t="s">
        <v>148</v>
      </c>
      <c r="F4805">
        <v>23</v>
      </c>
      <c r="G4805" s="85">
        <v>9.4138451613270036</v>
      </c>
      <c r="H4805" s="85">
        <v>9379.6906330564307</v>
      </c>
      <c r="I4805" s="85">
        <v>2699.8138069321112</v>
      </c>
      <c r="J4805" s="85">
        <v>88298.955280742492</v>
      </c>
      <c r="K4805" t="s">
        <v>491</v>
      </c>
    </row>
    <row r="4806" spans="2:11" x14ac:dyDescent="0.25">
      <c r="B4806">
        <v>2026</v>
      </c>
      <c r="C4806" t="s">
        <v>490</v>
      </c>
      <c r="D4806">
        <v>2</v>
      </c>
      <c r="E4806" t="s">
        <v>148</v>
      </c>
      <c r="F4806">
        <v>23</v>
      </c>
      <c r="G4806" s="85">
        <v>2.9169661063266776</v>
      </c>
      <c r="H4806" s="85">
        <v>9379.6906330564307</v>
      </c>
      <c r="I4806" s="85">
        <v>2699.8138069321112</v>
      </c>
      <c r="J4806" s="85">
        <v>27360.239664455428</v>
      </c>
      <c r="K4806" t="s">
        <v>491</v>
      </c>
    </row>
    <row r="4807" spans="2:11" x14ac:dyDescent="0.25">
      <c r="B4807">
        <v>2026</v>
      </c>
      <c r="C4807" t="s">
        <v>479</v>
      </c>
      <c r="D4807">
        <v>1</v>
      </c>
      <c r="E4807" t="s">
        <v>131</v>
      </c>
      <c r="F4807">
        <v>27</v>
      </c>
      <c r="G4807" s="85">
        <v>2.8327309503363391</v>
      </c>
      <c r="H4807" s="85">
        <v>9367.3143996013951</v>
      </c>
      <c r="I4807" s="85">
        <v>2655.2732104301613</v>
      </c>
      <c r="J4807" s="85">
        <v>26535.081421282135</v>
      </c>
      <c r="K4807" t="s">
        <v>491</v>
      </c>
    </row>
    <row r="4808" spans="2:11" x14ac:dyDescent="0.25">
      <c r="B4808">
        <v>2026</v>
      </c>
      <c r="C4808" t="s">
        <v>479</v>
      </c>
      <c r="D4808">
        <v>2</v>
      </c>
      <c r="E4808" t="s">
        <v>131</v>
      </c>
      <c r="F4808">
        <v>27</v>
      </c>
      <c r="G4808" s="85">
        <v>0</v>
      </c>
      <c r="H4808" s="85">
        <v>9367.3143996013951</v>
      </c>
      <c r="I4808" s="85">
        <v>2655.2732104301613</v>
      </c>
      <c r="J4808" s="85">
        <v>0</v>
      </c>
      <c r="K4808" t="s">
        <v>491</v>
      </c>
    </row>
    <row r="4809" spans="2:11" x14ac:dyDescent="0.25">
      <c r="B4809">
        <v>2026</v>
      </c>
      <c r="C4809" t="s">
        <v>480</v>
      </c>
      <c r="D4809">
        <v>1</v>
      </c>
      <c r="E4809" t="s">
        <v>131</v>
      </c>
      <c r="F4809">
        <v>27</v>
      </c>
      <c r="G4809" s="85">
        <v>1.967907009396451</v>
      </c>
      <c r="H4809" s="85">
        <v>9367.3143996013951</v>
      </c>
      <c r="I4809" s="85">
        <v>2655.2732104301613</v>
      </c>
      <c r="J4809" s="85">
        <v>18434.003666195895</v>
      </c>
      <c r="K4809" t="s">
        <v>491</v>
      </c>
    </row>
    <row r="4810" spans="2:11" x14ac:dyDescent="0.25">
      <c r="B4810">
        <v>2026</v>
      </c>
      <c r="C4810" t="s">
        <v>480</v>
      </c>
      <c r="D4810">
        <v>2</v>
      </c>
      <c r="E4810" t="s">
        <v>131</v>
      </c>
      <c r="F4810">
        <v>27</v>
      </c>
      <c r="G4810" s="85">
        <v>0</v>
      </c>
      <c r="H4810" s="85">
        <v>9367.3143996013951</v>
      </c>
      <c r="I4810" s="85">
        <v>2655.2732104301613</v>
      </c>
      <c r="J4810" s="85">
        <v>0</v>
      </c>
      <c r="K4810" t="s">
        <v>491</v>
      </c>
    </row>
    <row r="4811" spans="2:11" x14ac:dyDescent="0.25">
      <c r="B4811">
        <v>2026</v>
      </c>
      <c r="C4811" t="s">
        <v>481</v>
      </c>
      <c r="D4811">
        <v>1</v>
      </c>
      <c r="E4811" t="s">
        <v>131</v>
      </c>
      <c r="F4811">
        <v>27</v>
      </c>
      <c r="G4811" s="85">
        <v>2.9953400426679231</v>
      </c>
      <c r="H4811" s="85">
        <v>9367.3143996013951</v>
      </c>
      <c r="I4811" s="85">
        <v>2655.2732104301613</v>
      </c>
      <c r="J4811" s="85">
        <v>28058.291913385892</v>
      </c>
      <c r="K4811" t="s">
        <v>491</v>
      </c>
    </row>
    <row r="4812" spans="2:11" x14ac:dyDescent="0.25">
      <c r="B4812">
        <v>2026</v>
      </c>
      <c r="C4812" t="s">
        <v>481</v>
      </c>
      <c r="D4812">
        <v>2</v>
      </c>
      <c r="E4812" t="s">
        <v>131</v>
      </c>
      <c r="F4812">
        <v>27</v>
      </c>
      <c r="G4812" s="85">
        <v>0</v>
      </c>
      <c r="H4812" s="85">
        <v>9367.3143996013951</v>
      </c>
      <c r="I4812" s="85">
        <v>2655.2732104301613</v>
      </c>
      <c r="J4812" s="85">
        <v>0</v>
      </c>
      <c r="K4812" t="s">
        <v>491</v>
      </c>
    </row>
    <row r="4813" spans="2:11" x14ac:dyDescent="0.25">
      <c r="B4813">
        <v>2026</v>
      </c>
      <c r="C4813" t="s">
        <v>482</v>
      </c>
      <c r="D4813">
        <v>1</v>
      </c>
      <c r="E4813" t="s">
        <v>131</v>
      </c>
      <c r="F4813">
        <v>27</v>
      </c>
      <c r="G4813" s="85">
        <v>2.8130098532344077</v>
      </c>
      <c r="H4813" s="85">
        <v>9367.3143996013951</v>
      </c>
      <c r="I4813" s="85">
        <v>2655.2732104301613</v>
      </c>
      <c r="J4813" s="85">
        <v>26350.347704423275</v>
      </c>
      <c r="K4813" t="s">
        <v>491</v>
      </c>
    </row>
    <row r="4814" spans="2:11" x14ac:dyDescent="0.25">
      <c r="B4814">
        <v>2026</v>
      </c>
      <c r="C4814" t="s">
        <v>482</v>
      </c>
      <c r="D4814">
        <v>2</v>
      </c>
      <c r="E4814" t="s">
        <v>131</v>
      </c>
      <c r="F4814">
        <v>27</v>
      </c>
      <c r="G4814" s="85">
        <v>0</v>
      </c>
      <c r="H4814" s="85">
        <v>9367.3143996013951</v>
      </c>
      <c r="I4814" s="85">
        <v>2655.2732104301613</v>
      </c>
      <c r="J4814" s="85">
        <v>0</v>
      </c>
      <c r="K4814" t="s">
        <v>491</v>
      </c>
    </row>
    <row r="4815" spans="2:11" x14ac:dyDescent="0.25">
      <c r="B4815">
        <v>2026</v>
      </c>
      <c r="C4815" t="s">
        <v>483</v>
      </c>
      <c r="D4815">
        <v>1</v>
      </c>
      <c r="E4815" t="s">
        <v>131</v>
      </c>
      <c r="F4815">
        <v>27</v>
      </c>
      <c r="G4815" s="85">
        <v>1.9481859122945189</v>
      </c>
      <c r="H4815" s="85">
        <v>9367.3143996013951</v>
      </c>
      <c r="I4815" s="85">
        <v>2655.2732104301613</v>
      </c>
      <c r="J4815" s="85">
        <v>18249.269949337027</v>
      </c>
      <c r="K4815" t="s">
        <v>491</v>
      </c>
    </row>
    <row r="4816" spans="2:11" x14ac:dyDescent="0.25">
      <c r="B4816">
        <v>2026</v>
      </c>
      <c r="C4816" t="s">
        <v>483</v>
      </c>
      <c r="D4816">
        <v>2</v>
      </c>
      <c r="E4816" t="s">
        <v>131</v>
      </c>
      <c r="F4816">
        <v>27</v>
      </c>
      <c r="G4816" s="85">
        <v>0</v>
      </c>
      <c r="H4816" s="85">
        <v>9367.3143996013951</v>
      </c>
      <c r="I4816" s="85">
        <v>2655.2732104301613</v>
      </c>
      <c r="J4816" s="85">
        <v>0</v>
      </c>
      <c r="K4816" t="s">
        <v>491</v>
      </c>
    </row>
    <row r="4817" spans="2:11" x14ac:dyDescent="0.25">
      <c r="B4817">
        <v>2026</v>
      </c>
      <c r="C4817" t="s">
        <v>484</v>
      </c>
      <c r="D4817">
        <v>1</v>
      </c>
      <c r="E4817" t="s">
        <v>131</v>
      </c>
      <c r="F4817">
        <v>27</v>
      </c>
      <c r="G4817" s="85">
        <v>2.9756189455659907</v>
      </c>
      <c r="H4817" s="85">
        <v>9367.3143996013951</v>
      </c>
      <c r="I4817" s="85">
        <v>2655.2732104301613</v>
      </c>
      <c r="J4817" s="85">
        <v>27873.558196527025</v>
      </c>
      <c r="K4817" t="s">
        <v>491</v>
      </c>
    </row>
    <row r="4818" spans="2:11" x14ac:dyDescent="0.25">
      <c r="B4818">
        <v>2026</v>
      </c>
      <c r="C4818" t="s">
        <v>484</v>
      </c>
      <c r="D4818">
        <v>2</v>
      </c>
      <c r="E4818" t="s">
        <v>131</v>
      </c>
      <c r="F4818">
        <v>27</v>
      </c>
      <c r="G4818" s="85">
        <v>0</v>
      </c>
      <c r="H4818" s="85">
        <v>9367.3143996013951</v>
      </c>
      <c r="I4818" s="85">
        <v>2655.2732104301613</v>
      </c>
      <c r="J4818" s="85">
        <v>0</v>
      </c>
      <c r="K4818" t="s">
        <v>491</v>
      </c>
    </row>
    <row r="4819" spans="2:11" x14ac:dyDescent="0.25">
      <c r="B4819">
        <v>2026</v>
      </c>
      <c r="C4819" t="s">
        <v>485</v>
      </c>
      <c r="D4819">
        <v>1</v>
      </c>
      <c r="E4819" t="s">
        <v>131</v>
      </c>
      <c r="F4819">
        <v>27</v>
      </c>
      <c r="G4819" s="85">
        <v>2.7932887561324753</v>
      </c>
      <c r="H4819" s="85">
        <v>9367.3143996013951</v>
      </c>
      <c r="I4819" s="85">
        <v>2655.2732104301613</v>
      </c>
      <c r="J4819" s="85">
        <v>26165.613987564404</v>
      </c>
      <c r="K4819" t="s">
        <v>491</v>
      </c>
    </row>
    <row r="4820" spans="2:11" x14ac:dyDescent="0.25">
      <c r="B4820">
        <v>2026</v>
      </c>
      <c r="C4820" t="s">
        <v>485</v>
      </c>
      <c r="D4820">
        <v>2</v>
      </c>
      <c r="E4820" t="s">
        <v>131</v>
      </c>
      <c r="F4820">
        <v>27</v>
      </c>
      <c r="G4820" s="85">
        <v>0</v>
      </c>
      <c r="H4820" s="85">
        <v>9367.3143996013951</v>
      </c>
      <c r="I4820" s="85">
        <v>2655.2732104301613</v>
      </c>
      <c r="J4820" s="85">
        <v>0</v>
      </c>
      <c r="K4820" t="s">
        <v>491</v>
      </c>
    </row>
    <row r="4821" spans="2:11" x14ac:dyDescent="0.25">
      <c r="B4821">
        <v>2026</v>
      </c>
      <c r="C4821" t="s">
        <v>486</v>
      </c>
      <c r="D4821">
        <v>1</v>
      </c>
      <c r="E4821" t="s">
        <v>131</v>
      </c>
      <c r="F4821">
        <v>27</v>
      </c>
      <c r="G4821" s="85">
        <v>1.9284648151925867</v>
      </c>
      <c r="H4821" s="85">
        <v>9367.3143996013951</v>
      </c>
      <c r="I4821" s="85">
        <v>2655.2732104301613</v>
      </c>
      <c r="J4821" s="85">
        <v>18064.53623247816</v>
      </c>
      <c r="K4821" t="s">
        <v>491</v>
      </c>
    </row>
    <row r="4822" spans="2:11" x14ac:dyDescent="0.25">
      <c r="B4822">
        <v>2026</v>
      </c>
      <c r="C4822" t="s">
        <v>486</v>
      </c>
      <c r="D4822">
        <v>2</v>
      </c>
      <c r="E4822" t="s">
        <v>131</v>
      </c>
      <c r="F4822">
        <v>27</v>
      </c>
      <c r="G4822" s="85">
        <v>0</v>
      </c>
      <c r="H4822" s="85">
        <v>9367.3143996013951</v>
      </c>
      <c r="I4822" s="85">
        <v>2655.2732104301613</v>
      </c>
      <c r="J4822" s="85">
        <v>0</v>
      </c>
      <c r="K4822" t="s">
        <v>491</v>
      </c>
    </row>
    <row r="4823" spans="2:11" x14ac:dyDescent="0.25">
      <c r="B4823">
        <v>2026</v>
      </c>
      <c r="C4823" t="s">
        <v>487</v>
      </c>
      <c r="D4823">
        <v>1</v>
      </c>
      <c r="E4823" t="s">
        <v>131</v>
      </c>
      <c r="F4823">
        <v>27</v>
      </c>
      <c r="G4823" s="85">
        <v>2.9558978484640592</v>
      </c>
      <c r="H4823" s="85">
        <v>9367.3143996013951</v>
      </c>
      <c r="I4823" s="85">
        <v>2655.2732104301613</v>
      </c>
      <c r="J4823" s="85">
        <v>27688.824479668165</v>
      </c>
      <c r="K4823" t="s">
        <v>491</v>
      </c>
    </row>
    <row r="4824" spans="2:11" x14ac:dyDescent="0.25">
      <c r="B4824">
        <v>2026</v>
      </c>
      <c r="C4824" t="s">
        <v>487</v>
      </c>
      <c r="D4824">
        <v>2</v>
      </c>
      <c r="E4824" t="s">
        <v>131</v>
      </c>
      <c r="F4824">
        <v>27</v>
      </c>
      <c r="G4824" s="85">
        <v>0</v>
      </c>
      <c r="H4824" s="85">
        <v>9367.3143996013951</v>
      </c>
      <c r="I4824" s="85">
        <v>2655.2732104301613</v>
      </c>
      <c r="J4824" s="85">
        <v>0</v>
      </c>
      <c r="K4824" t="s">
        <v>491</v>
      </c>
    </row>
    <row r="4825" spans="2:11" x14ac:dyDescent="0.25">
      <c r="B4825">
        <v>2026</v>
      </c>
      <c r="C4825" t="s">
        <v>488</v>
      </c>
      <c r="D4825">
        <v>1</v>
      </c>
      <c r="E4825" t="s">
        <v>131</v>
      </c>
      <c r="F4825">
        <v>27</v>
      </c>
      <c r="G4825" s="85">
        <v>2.7735676590305429</v>
      </c>
      <c r="H4825" s="85">
        <v>9367.3143996013951</v>
      </c>
      <c r="I4825" s="85">
        <v>2655.2732104301613</v>
      </c>
      <c r="J4825" s="85">
        <v>25980.880270705537</v>
      </c>
      <c r="K4825" t="s">
        <v>491</v>
      </c>
    </row>
    <row r="4826" spans="2:11" x14ac:dyDescent="0.25">
      <c r="B4826">
        <v>2026</v>
      </c>
      <c r="C4826" t="s">
        <v>488</v>
      </c>
      <c r="D4826">
        <v>2</v>
      </c>
      <c r="E4826" t="s">
        <v>131</v>
      </c>
      <c r="F4826">
        <v>27</v>
      </c>
      <c r="G4826" s="85">
        <v>0</v>
      </c>
      <c r="H4826" s="85">
        <v>9367.3143996013951</v>
      </c>
      <c r="I4826" s="85">
        <v>2655.2732104301613</v>
      </c>
      <c r="J4826" s="85">
        <v>0</v>
      </c>
      <c r="K4826" t="s">
        <v>491</v>
      </c>
    </row>
    <row r="4827" spans="2:11" x14ac:dyDescent="0.25">
      <c r="B4827">
        <v>2026</v>
      </c>
      <c r="C4827" t="s">
        <v>489</v>
      </c>
      <c r="D4827">
        <v>1</v>
      </c>
      <c r="E4827" t="s">
        <v>131</v>
      </c>
      <c r="F4827">
        <v>27</v>
      </c>
      <c r="G4827" s="85">
        <v>1.9087437180906546</v>
      </c>
      <c r="H4827" s="85">
        <v>9367.3143996013951</v>
      </c>
      <c r="I4827" s="85">
        <v>2655.2732104301613</v>
      </c>
      <c r="J4827" s="85">
        <v>17879.802515619296</v>
      </c>
      <c r="K4827" t="s">
        <v>491</v>
      </c>
    </row>
    <row r="4828" spans="2:11" x14ac:dyDescent="0.25">
      <c r="B4828">
        <v>2026</v>
      </c>
      <c r="C4828" t="s">
        <v>489</v>
      </c>
      <c r="D4828">
        <v>2</v>
      </c>
      <c r="E4828" t="s">
        <v>131</v>
      </c>
      <c r="F4828">
        <v>27</v>
      </c>
      <c r="G4828" s="85">
        <v>0</v>
      </c>
      <c r="H4828" s="85">
        <v>9367.3143996013951</v>
      </c>
      <c r="I4828" s="85">
        <v>2655.2732104301613</v>
      </c>
      <c r="J4828" s="85">
        <v>0</v>
      </c>
      <c r="K4828" t="s">
        <v>491</v>
      </c>
    </row>
    <row r="4829" spans="2:11" x14ac:dyDescent="0.25">
      <c r="B4829">
        <v>2026</v>
      </c>
      <c r="C4829" t="s">
        <v>490</v>
      </c>
      <c r="D4829">
        <v>1</v>
      </c>
      <c r="E4829" t="s">
        <v>131</v>
      </c>
      <c r="F4829">
        <v>27</v>
      </c>
      <c r="G4829" s="85">
        <v>2.9361767513621269</v>
      </c>
      <c r="H4829" s="85">
        <v>9367.3143996013951</v>
      </c>
      <c r="I4829" s="85">
        <v>2655.2732104301613</v>
      </c>
      <c r="J4829" s="85">
        <v>27504.090762809297</v>
      </c>
      <c r="K4829" t="s">
        <v>491</v>
      </c>
    </row>
    <row r="4830" spans="2:11" x14ac:dyDescent="0.25">
      <c r="B4830">
        <v>2026</v>
      </c>
      <c r="C4830" t="s">
        <v>490</v>
      </c>
      <c r="D4830">
        <v>2</v>
      </c>
      <c r="E4830" t="s">
        <v>131</v>
      </c>
      <c r="F4830">
        <v>27</v>
      </c>
      <c r="G4830" s="85">
        <v>0</v>
      </c>
      <c r="H4830" s="85">
        <v>9367.3143996013951</v>
      </c>
      <c r="I4830" s="85">
        <v>2655.2732104301613</v>
      </c>
      <c r="J4830" s="85">
        <v>0</v>
      </c>
      <c r="K4830" t="s">
        <v>491</v>
      </c>
    </row>
    <row r="4831" spans="2:11" x14ac:dyDescent="0.25">
      <c r="B4831">
        <v>2026</v>
      </c>
      <c r="C4831" t="s">
        <v>479</v>
      </c>
      <c r="D4831">
        <v>1</v>
      </c>
      <c r="E4831" t="s">
        <v>169</v>
      </c>
      <c r="F4831">
        <v>6</v>
      </c>
      <c r="G4831" s="85">
        <v>1.8142718824971691</v>
      </c>
      <c r="H4831" s="85">
        <v>22963.846685082874</v>
      </c>
      <c r="I4831" s="85">
        <v>5596.9095303867407</v>
      </c>
      <c r="J4831" s="85">
        <v>41662.661354721684</v>
      </c>
      <c r="K4831" t="s">
        <v>491</v>
      </c>
    </row>
    <row r="4832" spans="2:11" x14ac:dyDescent="0.25">
      <c r="B4832">
        <v>2026</v>
      </c>
      <c r="C4832" t="s">
        <v>479</v>
      </c>
      <c r="D4832">
        <v>2</v>
      </c>
      <c r="E4832" t="s">
        <v>169</v>
      </c>
      <c r="F4832">
        <v>6</v>
      </c>
      <c r="G4832" s="85">
        <v>0</v>
      </c>
      <c r="H4832" s="85">
        <v>22963.846685082874</v>
      </c>
      <c r="I4832" s="85">
        <v>5596.9095303867407</v>
      </c>
      <c r="J4832" s="85">
        <v>0</v>
      </c>
      <c r="K4832" t="s">
        <v>491</v>
      </c>
    </row>
    <row r="4833" spans="2:11" x14ac:dyDescent="0.25">
      <c r="B4833">
        <v>2026</v>
      </c>
      <c r="C4833" t="s">
        <v>480</v>
      </c>
      <c r="D4833">
        <v>1</v>
      </c>
      <c r="E4833" t="s">
        <v>169</v>
      </c>
      <c r="F4833">
        <v>6</v>
      </c>
      <c r="G4833" s="85">
        <v>1.8009736778170893</v>
      </c>
      <c r="H4833" s="85">
        <v>22963.846685082874</v>
      </c>
      <c r="I4833" s="85">
        <v>5596.9095303867407</v>
      </c>
      <c r="J4833" s="85">
        <v>41357.283421261476</v>
      </c>
      <c r="K4833" t="s">
        <v>491</v>
      </c>
    </row>
    <row r="4834" spans="2:11" x14ac:dyDescent="0.25">
      <c r="B4834">
        <v>2026</v>
      </c>
      <c r="C4834" t="s">
        <v>480</v>
      </c>
      <c r="D4834">
        <v>2</v>
      </c>
      <c r="E4834" t="s">
        <v>169</v>
      </c>
      <c r="F4834">
        <v>6</v>
      </c>
      <c r="G4834" s="85">
        <v>0</v>
      </c>
      <c r="H4834" s="85">
        <v>22963.846685082874</v>
      </c>
      <c r="I4834" s="85">
        <v>5596.9095303867407</v>
      </c>
      <c r="J4834" s="85">
        <v>0</v>
      </c>
      <c r="K4834" t="s">
        <v>491</v>
      </c>
    </row>
    <row r="4835" spans="2:11" x14ac:dyDescent="0.25">
      <c r="B4835">
        <v>2026</v>
      </c>
      <c r="C4835" t="s">
        <v>481</v>
      </c>
      <c r="D4835">
        <v>1</v>
      </c>
      <c r="E4835" t="s">
        <v>169</v>
      </c>
      <c r="F4835">
        <v>6</v>
      </c>
      <c r="G4835" s="85">
        <v>1.7876754731370201</v>
      </c>
      <c r="H4835" s="85">
        <v>22963.846685082874</v>
      </c>
      <c r="I4835" s="85">
        <v>5596.9095303867407</v>
      </c>
      <c r="J4835" s="85">
        <v>41051.905487801516</v>
      </c>
      <c r="K4835" t="s">
        <v>491</v>
      </c>
    </row>
    <row r="4836" spans="2:11" x14ac:dyDescent="0.25">
      <c r="B4836">
        <v>2026</v>
      </c>
      <c r="C4836" t="s">
        <v>481</v>
      </c>
      <c r="D4836">
        <v>2</v>
      </c>
      <c r="E4836" t="s">
        <v>169</v>
      </c>
      <c r="F4836">
        <v>6</v>
      </c>
      <c r="G4836" s="85">
        <v>0</v>
      </c>
      <c r="H4836" s="85">
        <v>22963.846685082874</v>
      </c>
      <c r="I4836" s="85">
        <v>5596.9095303867407</v>
      </c>
      <c r="J4836" s="85">
        <v>0</v>
      </c>
      <c r="K4836" t="s">
        <v>491</v>
      </c>
    </row>
    <row r="4837" spans="2:11" x14ac:dyDescent="0.25">
      <c r="B4837">
        <v>2026</v>
      </c>
      <c r="C4837" t="s">
        <v>482</v>
      </c>
      <c r="D4837">
        <v>1</v>
      </c>
      <c r="E4837" t="s">
        <v>169</v>
      </c>
      <c r="F4837">
        <v>6</v>
      </c>
      <c r="G4837" s="85">
        <v>1.7743772684569401</v>
      </c>
      <c r="H4837" s="85">
        <v>22963.846685082874</v>
      </c>
      <c r="I4837" s="85">
        <v>5596.9095303867407</v>
      </c>
      <c r="J4837" s="85">
        <v>40746.527554341308</v>
      </c>
      <c r="K4837" t="s">
        <v>491</v>
      </c>
    </row>
    <row r="4838" spans="2:11" x14ac:dyDescent="0.25">
      <c r="B4838">
        <v>2026</v>
      </c>
      <c r="C4838" t="s">
        <v>482</v>
      </c>
      <c r="D4838">
        <v>2</v>
      </c>
      <c r="E4838" t="s">
        <v>169</v>
      </c>
      <c r="F4838">
        <v>6</v>
      </c>
      <c r="G4838" s="85">
        <v>0</v>
      </c>
      <c r="H4838" s="85">
        <v>22963.846685082874</v>
      </c>
      <c r="I4838" s="85">
        <v>5596.9095303867407</v>
      </c>
      <c r="J4838" s="85">
        <v>0</v>
      </c>
      <c r="K4838" t="s">
        <v>491</v>
      </c>
    </row>
    <row r="4839" spans="2:11" x14ac:dyDescent="0.25">
      <c r="B4839">
        <v>2026</v>
      </c>
      <c r="C4839" t="s">
        <v>483</v>
      </c>
      <c r="D4839">
        <v>1</v>
      </c>
      <c r="E4839" t="s">
        <v>169</v>
      </c>
      <c r="F4839">
        <v>6</v>
      </c>
      <c r="G4839" s="85">
        <v>1.761079063776871</v>
      </c>
      <c r="H4839" s="85">
        <v>22963.846685082874</v>
      </c>
      <c r="I4839" s="85">
        <v>5596.9095303867407</v>
      </c>
      <c r="J4839" s="85">
        <v>40441.149620881348</v>
      </c>
      <c r="K4839" t="s">
        <v>491</v>
      </c>
    </row>
    <row r="4840" spans="2:11" x14ac:dyDescent="0.25">
      <c r="B4840">
        <v>2026</v>
      </c>
      <c r="C4840" t="s">
        <v>483</v>
      </c>
      <c r="D4840">
        <v>2</v>
      </c>
      <c r="E4840" t="s">
        <v>169</v>
      </c>
      <c r="F4840">
        <v>6</v>
      </c>
      <c r="G4840" s="85">
        <v>0</v>
      </c>
      <c r="H4840" s="85">
        <v>22963.846685082874</v>
      </c>
      <c r="I4840" s="85">
        <v>5596.9095303867407</v>
      </c>
      <c r="J4840" s="85">
        <v>0</v>
      </c>
      <c r="K4840" t="s">
        <v>491</v>
      </c>
    </row>
    <row r="4841" spans="2:11" x14ac:dyDescent="0.25">
      <c r="B4841">
        <v>2026</v>
      </c>
      <c r="C4841" t="s">
        <v>484</v>
      </c>
      <c r="D4841">
        <v>1</v>
      </c>
      <c r="E4841" t="s">
        <v>169</v>
      </c>
      <c r="F4841">
        <v>6</v>
      </c>
      <c r="G4841" s="85">
        <v>1.7477808590967907</v>
      </c>
      <c r="H4841" s="85">
        <v>22963.846685082874</v>
      </c>
      <c r="I4841" s="85">
        <v>5596.9095303867407</v>
      </c>
      <c r="J4841" s="85">
        <v>40135.771687421133</v>
      </c>
      <c r="K4841" t="s">
        <v>491</v>
      </c>
    </row>
    <row r="4842" spans="2:11" x14ac:dyDescent="0.25">
      <c r="B4842">
        <v>2026</v>
      </c>
      <c r="C4842" t="s">
        <v>484</v>
      </c>
      <c r="D4842">
        <v>2</v>
      </c>
      <c r="E4842" t="s">
        <v>169</v>
      </c>
      <c r="F4842">
        <v>6</v>
      </c>
      <c r="G4842" s="85">
        <v>0</v>
      </c>
      <c r="H4842" s="85">
        <v>22963.846685082874</v>
      </c>
      <c r="I4842" s="85">
        <v>5596.9095303867407</v>
      </c>
      <c r="J4842" s="85">
        <v>0</v>
      </c>
      <c r="K4842" t="s">
        <v>491</v>
      </c>
    </row>
    <row r="4843" spans="2:11" x14ac:dyDescent="0.25">
      <c r="B4843">
        <v>2026</v>
      </c>
      <c r="C4843" t="s">
        <v>485</v>
      </c>
      <c r="D4843">
        <v>1</v>
      </c>
      <c r="E4843" t="s">
        <v>169</v>
      </c>
      <c r="F4843">
        <v>6</v>
      </c>
      <c r="G4843" s="85">
        <v>1.7344826544167216</v>
      </c>
      <c r="H4843" s="85">
        <v>22963.846685082874</v>
      </c>
      <c r="I4843" s="85">
        <v>5596.9095303867407</v>
      </c>
      <c r="J4843" s="85">
        <v>39830.393753961172</v>
      </c>
      <c r="K4843" t="s">
        <v>491</v>
      </c>
    </row>
    <row r="4844" spans="2:11" x14ac:dyDescent="0.25">
      <c r="B4844">
        <v>2026</v>
      </c>
      <c r="C4844" t="s">
        <v>485</v>
      </c>
      <c r="D4844">
        <v>2</v>
      </c>
      <c r="E4844" t="s">
        <v>169</v>
      </c>
      <c r="F4844">
        <v>6</v>
      </c>
      <c r="G4844" s="85">
        <v>0</v>
      </c>
      <c r="H4844" s="85">
        <v>22963.846685082874</v>
      </c>
      <c r="I4844" s="85">
        <v>5596.9095303867407</v>
      </c>
      <c r="J4844" s="85">
        <v>0</v>
      </c>
      <c r="K4844" t="s">
        <v>491</v>
      </c>
    </row>
    <row r="4845" spans="2:11" x14ac:dyDescent="0.25">
      <c r="B4845">
        <v>2026</v>
      </c>
      <c r="C4845" t="s">
        <v>486</v>
      </c>
      <c r="D4845">
        <v>1</v>
      </c>
      <c r="E4845" t="s">
        <v>169</v>
      </c>
      <c r="F4845">
        <v>6</v>
      </c>
      <c r="G4845" s="85">
        <v>1.7211844497366418</v>
      </c>
      <c r="H4845" s="85">
        <v>22963.846685082874</v>
      </c>
      <c r="I4845" s="85">
        <v>5596.9095303867407</v>
      </c>
      <c r="J4845" s="85">
        <v>39525.015820500972</v>
      </c>
      <c r="K4845" t="s">
        <v>491</v>
      </c>
    </row>
    <row r="4846" spans="2:11" x14ac:dyDescent="0.25">
      <c r="B4846">
        <v>2026</v>
      </c>
      <c r="C4846" t="s">
        <v>486</v>
      </c>
      <c r="D4846">
        <v>2</v>
      </c>
      <c r="E4846" t="s">
        <v>169</v>
      </c>
      <c r="F4846">
        <v>6</v>
      </c>
      <c r="G4846" s="85">
        <v>0</v>
      </c>
      <c r="H4846" s="85">
        <v>22963.846685082874</v>
      </c>
      <c r="I4846" s="85">
        <v>5596.9095303867407</v>
      </c>
      <c r="J4846" s="85">
        <v>0</v>
      </c>
      <c r="K4846" t="s">
        <v>491</v>
      </c>
    </row>
    <row r="4847" spans="2:11" x14ac:dyDescent="0.25">
      <c r="B4847">
        <v>2026</v>
      </c>
      <c r="C4847" t="s">
        <v>487</v>
      </c>
      <c r="D4847">
        <v>1</v>
      </c>
      <c r="E4847" t="s">
        <v>169</v>
      </c>
      <c r="F4847">
        <v>6</v>
      </c>
      <c r="G4847" s="85">
        <v>1.7078862450565722</v>
      </c>
      <c r="H4847" s="85">
        <v>22963.846685082874</v>
      </c>
      <c r="I4847" s="85">
        <v>5596.9095303867407</v>
      </c>
      <c r="J4847" s="85">
        <v>39219.637887041004</v>
      </c>
      <c r="K4847" t="s">
        <v>491</v>
      </c>
    </row>
    <row r="4848" spans="2:11" x14ac:dyDescent="0.25">
      <c r="B4848">
        <v>2026</v>
      </c>
      <c r="C4848" t="s">
        <v>487</v>
      </c>
      <c r="D4848">
        <v>2</v>
      </c>
      <c r="E4848" t="s">
        <v>169</v>
      </c>
      <c r="F4848">
        <v>6</v>
      </c>
      <c r="G4848" s="85">
        <v>0</v>
      </c>
      <c r="H4848" s="85">
        <v>22963.846685082874</v>
      </c>
      <c r="I4848" s="85">
        <v>5596.9095303867407</v>
      </c>
      <c r="J4848" s="85">
        <v>0</v>
      </c>
      <c r="K4848" t="s">
        <v>491</v>
      </c>
    </row>
    <row r="4849" spans="2:11" x14ac:dyDescent="0.25">
      <c r="B4849">
        <v>2026</v>
      </c>
      <c r="C4849" t="s">
        <v>488</v>
      </c>
      <c r="D4849">
        <v>1</v>
      </c>
      <c r="E4849" t="s">
        <v>169</v>
      </c>
      <c r="F4849">
        <v>6</v>
      </c>
      <c r="G4849" s="85">
        <v>1.6945880403764924</v>
      </c>
      <c r="H4849" s="85">
        <v>22963.846685082874</v>
      </c>
      <c r="I4849" s="85">
        <v>5596.9095303867407</v>
      </c>
      <c r="J4849" s="85">
        <v>38914.259953580797</v>
      </c>
      <c r="K4849" t="s">
        <v>491</v>
      </c>
    </row>
    <row r="4850" spans="2:11" x14ac:dyDescent="0.25">
      <c r="B4850">
        <v>2026</v>
      </c>
      <c r="C4850" t="s">
        <v>488</v>
      </c>
      <c r="D4850">
        <v>2</v>
      </c>
      <c r="E4850" t="s">
        <v>169</v>
      </c>
      <c r="F4850">
        <v>6</v>
      </c>
      <c r="G4850" s="85">
        <v>0</v>
      </c>
      <c r="H4850" s="85">
        <v>22963.846685082874</v>
      </c>
      <c r="I4850" s="85">
        <v>5596.9095303867407</v>
      </c>
      <c r="J4850" s="85">
        <v>0</v>
      </c>
      <c r="K4850" t="s">
        <v>491</v>
      </c>
    </row>
    <row r="4851" spans="2:11" x14ac:dyDescent="0.25">
      <c r="B4851">
        <v>2026</v>
      </c>
      <c r="C4851" t="s">
        <v>489</v>
      </c>
      <c r="D4851">
        <v>1</v>
      </c>
      <c r="E4851" t="s">
        <v>169</v>
      </c>
      <c r="F4851">
        <v>6</v>
      </c>
      <c r="G4851" s="85">
        <v>1.6812898356964232</v>
      </c>
      <c r="H4851" s="85">
        <v>22963.846685082874</v>
      </c>
      <c r="I4851" s="85">
        <v>5596.9095303867407</v>
      </c>
      <c r="J4851" s="85">
        <v>38608.882020120836</v>
      </c>
      <c r="K4851" t="s">
        <v>491</v>
      </c>
    </row>
    <row r="4852" spans="2:11" x14ac:dyDescent="0.25">
      <c r="B4852">
        <v>2026</v>
      </c>
      <c r="C4852" t="s">
        <v>489</v>
      </c>
      <c r="D4852">
        <v>2</v>
      </c>
      <c r="E4852" t="s">
        <v>169</v>
      </c>
      <c r="F4852">
        <v>6</v>
      </c>
      <c r="G4852" s="85">
        <v>0</v>
      </c>
      <c r="H4852" s="85">
        <v>22963.846685082874</v>
      </c>
      <c r="I4852" s="85">
        <v>5596.9095303867407</v>
      </c>
      <c r="J4852" s="85">
        <v>0</v>
      </c>
      <c r="K4852" t="s">
        <v>491</v>
      </c>
    </row>
    <row r="4853" spans="2:11" x14ac:dyDescent="0.25">
      <c r="B4853">
        <v>2026</v>
      </c>
      <c r="C4853" t="s">
        <v>490</v>
      </c>
      <c r="D4853">
        <v>1</v>
      </c>
      <c r="E4853" t="s">
        <v>169</v>
      </c>
      <c r="F4853">
        <v>6</v>
      </c>
      <c r="G4853" s="85">
        <v>1.6679916310163432</v>
      </c>
      <c r="H4853" s="85">
        <v>22963.846685082874</v>
      </c>
      <c r="I4853" s="85">
        <v>5596.9095303867407</v>
      </c>
      <c r="J4853" s="85">
        <v>38303.504086660629</v>
      </c>
      <c r="K4853" t="s">
        <v>491</v>
      </c>
    </row>
    <row r="4854" spans="2:11" x14ac:dyDescent="0.25">
      <c r="B4854">
        <v>2026</v>
      </c>
      <c r="C4854" t="s">
        <v>490</v>
      </c>
      <c r="D4854">
        <v>2</v>
      </c>
      <c r="E4854" t="s">
        <v>169</v>
      </c>
      <c r="F4854">
        <v>6</v>
      </c>
      <c r="G4854" s="85">
        <v>0</v>
      </c>
      <c r="H4854" s="85">
        <v>22963.846685082874</v>
      </c>
      <c r="I4854" s="85">
        <v>5596.9095303867407</v>
      </c>
      <c r="J4854" s="85">
        <v>0</v>
      </c>
      <c r="K4854" t="s">
        <v>491</v>
      </c>
    </row>
    <row r="4855" spans="2:11" x14ac:dyDescent="0.25">
      <c r="B4855">
        <v>2026</v>
      </c>
      <c r="C4855" t="s">
        <v>479</v>
      </c>
      <c r="D4855">
        <v>1</v>
      </c>
      <c r="E4855" t="s">
        <v>148</v>
      </c>
      <c r="F4855">
        <v>20</v>
      </c>
      <c r="G4855" s="85">
        <v>2.0969455386161577</v>
      </c>
      <c r="H4855" s="85">
        <v>9379.6906330564307</v>
      </c>
      <c r="I4855" s="85">
        <v>2699.8138069321112</v>
      </c>
      <c r="J4855" s="85">
        <v>19668.700426587446</v>
      </c>
      <c r="K4855" t="s">
        <v>491</v>
      </c>
    </row>
    <row r="4856" spans="2:11" x14ac:dyDescent="0.25">
      <c r="B4856">
        <v>2026</v>
      </c>
      <c r="C4856" t="s">
        <v>479</v>
      </c>
      <c r="D4856">
        <v>2</v>
      </c>
      <c r="E4856" t="s">
        <v>148</v>
      </c>
      <c r="F4856">
        <v>20</v>
      </c>
      <c r="G4856" s="85">
        <v>0</v>
      </c>
      <c r="H4856" s="85">
        <v>9379.6906330564307</v>
      </c>
      <c r="I4856" s="85">
        <v>2699.8138069321112</v>
      </c>
      <c r="J4856" s="85">
        <v>0</v>
      </c>
      <c r="K4856" t="s">
        <v>491</v>
      </c>
    </row>
    <row r="4857" spans="2:11" x14ac:dyDescent="0.25">
      <c r="B4857">
        <v>2026</v>
      </c>
      <c r="C4857" t="s">
        <v>480</v>
      </c>
      <c r="D4857">
        <v>1</v>
      </c>
      <c r="E4857" t="s">
        <v>148</v>
      </c>
      <c r="F4857">
        <v>20</v>
      </c>
      <c r="G4857" s="85">
        <v>2.1522988750293801</v>
      </c>
      <c r="H4857" s="85">
        <v>9379.6906330564307</v>
      </c>
      <c r="I4857" s="85">
        <v>2699.8138069321112</v>
      </c>
      <c r="J4857" s="85">
        <v>20187.897597650968</v>
      </c>
      <c r="K4857" t="s">
        <v>491</v>
      </c>
    </row>
    <row r="4858" spans="2:11" x14ac:dyDescent="0.25">
      <c r="B4858">
        <v>2026</v>
      </c>
      <c r="C4858" t="s">
        <v>480</v>
      </c>
      <c r="D4858">
        <v>2</v>
      </c>
      <c r="E4858" t="s">
        <v>148</v>
      </c>
      <c r="F4858">
        <v>20</v>
      </c>
      <c r="G4858" s="85">
        <v>0</v>
      </c>
      <c r="H4858" s="85">
        <v>9379.6906330564307</v>
      </c>
      <c r="I4858" s="85">
        <v>2699.8138069321112</v>
      </c>
      <c r="J4858" s="85">
        <v>0</v>
      </c>
      <c r="K4858" t="s">
        <v>491</v>
      </c>
    </row>
    <row r="4859" spans="2:11" x14ac:dyDescent="0.25">
      <c r="B4859">
        <v>2026</v>
      </c>
      <c r="C4859" t="s">
        <v>481</v>
      </c>
      <c r="D4859">
        <v>1</v>
      </c>
      <c r="E4859" t="s">
        <v>148</v>
      </c>
      <c r="F4859">
        <v>20</v>
      </c>
      <c r="G4859" s="85">
        <v>2.207652211442606</v>
      </c>
      <c r="H4859" s="85">
        <v>9379.6906330564307</v>
      </c>
      <c r="I4859" s="85">
        <v>2699.8138069321112</v>
      </c>
      <c r="J4859" s="85">
        <v>20707.094768714527</v>
      </c>
      <c r="K4859" t="s">
        <v>491</v>
      </c>
    </row>
    <row r="4860" spans="2:11" x14ac:dyDescent="0.25">
      <c r="B4860">
        <v>2026</v>
      </c>
      <c r="C4860" t="s">
        <v>481</v>
      </c>
      <c r="D4860">
        <v>2</v>
      </c>
      <c r="E4860" t="s">
        <v>148</v>
      </c>
      <c r="F4860">
        <v>20</v>
      </c>
      <c r="G4860" s="85">
        <v>0</v>
      </c>
      <c r="H4860" s="85">
        <v>9379.6906330564307</v>
      </c>
      <c r="I4860" s="85">
        <v>2699.8138069321112</v>
      </c>
      <c r="J4860" s="85">
        <v>0</v>
      </c>
      <c r="K4860" t="s">
        <v>491</v>
      </c>
    </row>
    <row r="4861" spans="2:11" x14ac:dyDescent="0.25">
      <c r="B4861">
        <v>2026</v>
      </c>
      <c r="C4861" t="s">
        <v>482</v>
      </c>
      <c r="D4861">
        <v>1</v>
      </c>
      <c r="E4861" t="s">
        <v>148</v>
      </c>
      <c r="F4861">
        <v>20</v>
      </c>
      <c r="G4861" s="85">
        <v>2.2630055478558284</v>
      </c>
      <c r="H4861" s="85">
        <v>9379.6906330564307</v>
      </c>
      <c r="I4861" s="85">
        <v>2699.8138069321112</v>
      </c>
      <c r="J4861" s="85">
        <v>21226.29193977805</v>
      </c>
      <c r="K4861" t="s">
        <v>491</v>
      </c>
    </row>
    <row r="4862" spans="2:11" x14ac:dyDescent="0.25">
      <c r="B4862">
        <v>2026</v>
      </c>
      <c r="C4862" t="s">
        <v>482</v>
      </c>
      <c r="D4862">
        <v>2</v>
      </c>
      <c r="E4862" t="s">
        <v>148</v>
      </c>
      <c r="F4862">
        <v>20</v>
      </c>
      <c r="G4862" s="85">
        <v>0</v>
      </c>
      <c r="H4862" s="85">
        <v>9379.6906330564307</v>
      </c>
      <c r="I4862" s="85">
        <v>2699.8138069321112</v>
      </c>
      <c r="J4862" s="85">
        <v>0</v>
      </c>
      <c r="K4862" t="s">
        <v>491</v>
      </c>
    </row>
    <row r="4863" spans="2:11" x14ac:dyDescent="0.25">
      <c r="B4863">
        <v>2026</v>
      </c>
      <c r="C4863" t="s">
        <v>483</v>
      </c>
      <c r="D4863">
        <v>1</v>
      </c>
      <c r="E4863" t="s">
        <v>148</v>
      </c>
      <c r="F4863">
        <v>20</v>
      </c>
      <c r="G4863" s="85">
        <v>2.3183588842690543</v>
      </c>
      <c r="H4863" s="85">
        <v>9379.6906330564307</v>
      </c>
      <c r="I4863" s="85">
        <v>2699.8138069321112</v>
      </c>
      <c r="J4863" s="85">
        <v>21745.489110841605</v>
      </c>
      <c r="K4863" t="s">
        <v>491</v>
      </c>
    </row>
    <row r="4864" spans="2:11" x14ac:dyDescent="0.25">
      <c r="B4864">
        <v>2026</v>
      </c>
      <c r="C4864" t="s">
        <v>483</v>
      </c>
      <c r="D4864">
        <v>2</v>
      </c>
      <c r="E4864" t="s">
        <v>148</v>
      </c>
      <c r="F4864">
        <v>20</v>
      </c>
      <c r="G4864" s="85">
        <v>0</v>
      </c>
      <c r="H4864" s="85">
        <v>9379.6906330564307</v>
      </c>
      <c r="I4864" s="85">
        <v>2699.8138069321112</v>
      </c>
      <c r="J4864" s="85">
        <v>0</v>
      </c>
      <c r="K4864" t="s">
        <v>491</v>
      </c>
    </row>
    <row r="4865" spans="2:11" x14ac:dyDescent="0.25">
      <c r="B4865">
        <v>2026</v>
      </c>
      <c r="C4865" t="s">
        <v>484</v>
      </c>
      <c r="D4865">
        <v>1</v>
      </c>
      <c r="E4865" t="s">
        <v>148</v>
      </c>
      <c r="F4865">
        <v>20</v>
      </c>
      <c r="G4865" s="85">
        <v>2.3737122206822763</v>
      </c>
      <c r="H4865" s="85">
        <v>9379.6906330564307</v>
      </c>
      <c r="I4865" s="85">
        <v>2699.8138069321112</v>
      </c>
      <c r="J4865" s="85">
        <v>22264.686281905128</v>
      </c>
      <c r="K4865" t="s">
        <v>491</v>
      </c>
    </row>
    <row r="4866" spans="2:11" x14ac:dyDescent="0.25">
      <c r="B4866">
        <v>2026</v>
      </c>
      <c r="C4866" t="s">
        <v>484</v>
      </c>
      <c r="D4866">
        <v>2</v>
      </c>
      <c r="E4866" t="s">
        <v>148</v>
      </c>
      <c r="F4866">
        <v>20</v>
      </c>
      <c r="G4866" s="85">
        <v>0</v>
      </c>
      <c r="H4866" s="85">
        <v>9379.6906330564307</v>
      </c>
      <c r="I4866" s="85">
        <v>2699.8138069321112</v>
      </c>
      <c r="J4866" s="85">
        <v>0</v>
      </c>
      <c r="K4866" t="s">
        <v>491</v>
      </c>
    </row>
    <row r="4867" spans="2:11" x14ac:dyDescent="0.25">
      <c r="B4867">
        <v>2026</v>
      </c>
      <c r="C4867" t="s">
        <v>485</v>
      </c>
      <c r="D4867">
        <v>1</v>
      </c>
      <c r="E4867" t="s">
        <v>148</v>
      </c>
      <c r="F4867">
        <v>20</v>
      </c>
      <c r="G4867" s="85">
        <v>2.4290655570955022</v>
      </c>
      <c r="H4867" s="85">
        <v>9379.6906330564307</v>
      </c>
      <c r="I4867" s="85">
        <v>2699.8138069321112</v>
      </c>
      <c r="J4867" s="85">
        <v>22783.883452968683</v>
      </c>
      <c r="K4867" t="s">
        <v>491</v>
      </c>
    </row>
    <row r="4868" spans="2:11" x14ac:dyDescent="0.25">
      <c r="B4868">
        <v>2026</v>
      </c>
      <c r="C4868" t="s">
        <v>485</v>
      </c>
      <c r="D4868">
        <v>2</v>
      </c>
      <c r="E4868" t="s">
        <v>148</v>
      </c>
      <c r="F4868">
        <v>20</v>
      </c>
      <c r="G4868" s="85">
        <v>0</v>
      </c>
      <c r="H4868" s="85">
        <v>9379.6906330564307</v>
      </c>
      <c r="I4868" s="85">
        <v>2699.8138069321112</v>
      </c>
      <c r="J4868" s="85">
        <v>0</v>
      </c>
      <c r="K4868" t="s">
        <v>491</v>
      </c>
    </row>
    <row r="4869" spans="2:11" x14ac:dyDescent="0.25">
      <c r="B4869">
        <v>2026</v>
      </c>
      <c r="C4869" t="s">
        <v>486</v>
      </c>
      <c r="D4869">
        <v>1</v>
      </c>
      <c r="E4869" t="s">
        <v>148</v>
      </c>
      <c r="F4869">
        <v>20</v>
      </c>
      <c r="G4869" s="85">
        <v>2.4844188935087246</v>
      </c>
      <c r="H4869" s="85">
        <v>9379.6906330564307</v>
      </c>
      <c r="I4869" s="85">
        <v>2699.8138069321112</v>
      </c>
      <c r="J4869" s="85">
        <v>23303.080624032205</v>
      </c>
      <c r="K4869" t="s">
        <v>491</v>
      </c>
    </row>
    <row r="4870" spans="2:11" x14ac:dyDescent="0.25">
      <c r="B4870">
        <v>2026</v>
      </c>
      <c r="C4870" t="s">
        <v>486</v>
      </c>
      <c r="D4870">
        <v>2</v>
      </c>
      <c r="E4870" t="s">
        <v>148</v>
      </c>
      <c r="F4870">
        <v>20</v>
      </c>
      <c r="G4870" s="85">
        <v>0</v>
      </c>
      <c r="H4870" s="85">
        <v>9379.6906330564307</v>
      </c>
      <c r="I4870" s="85">
        <v>2699.8138069321112</v>
      </c>
      <c r="J4870" s="85">
        <v>0</v>
      </c>
      <c r="K4870" t="s">
        <v>491</v>
      </c>
    </row>
    <row r="4871" spans="2:11" x14ac:dyDescent="0.25">
      <c r="B4871">
        <v>2026</v>
      </c>
      <c r="C4871" t="s">
        <v>487</v>
      </c>
      <c r="D4871">
        <v>1</v>
      </c>
      <c r="E4871" t="s">
        <v>148</v>
      </c>
      <c r="F4871">
        <v>20</v>
      </c>
      <c r="G4871" s="85">
        <v>2.5397722299219505</v>
      </c>
      <c r="H4871" s="85">
        <v>9379.6906330564307</v>
      </c>
      <c r="I4871" s="85">
        <v>2699.8138069321112</v>
      </c>
      <c r="J4871" s="85">
        <v>23822.277795095764</v>
      </c>
      <c r="K4871" t="s">
        <v>491</v>
      </c>
    </row>
    <row r="4872" spans="2:11" x14ac:dyDescent="0.25">
      <c r="B4872">
        <v>2026</v>
      </c>
      <c r="C4872" t="s">
        <v>487</v>
      </c>
      <c r="D4872">
        <v>2</v>
      </c>
      <c r="E4872" t="s">
        <v>148</v>
      </c>
      <c r="F4872">
        <v>20</v>
      </c>
      <c r="G4872" s="85">
        <v>0</v>
      </c>
      <c r="H4872" s="85">
        <v>9379.6906330564307</v>
      </c>
      <c r="I4872" s="85">
        <v>2699.8138069321112</v>
      </c>
      <c r="J4872" s="85">
        <v>0</v>
      </c>
      <c r="K4872" t="s">
        <v>491</v>
      </c>
    </row>
    <row r="4873" spans="2:11" x14ac:dyDescent="0.25">
      <c r="B4873">
        <v>2026</v>
      </c>
      <c r="C4873" t="s">
        <v>488</v>
      </c>
      <c r="D4873">
        <v>1</v>
      </c>
      <c r="E4873" t="s">
        <v>148</v>
      </c>
      <c r="F4873">
        <v>20</v>
      </c>
      <c r="G4873" s="85">
        <v>2.5951255663351724</v>
      </c>
      <c r="H4873" s="85">
        <v>9379.6906330564307</v>
      </c>
      <c r="I4873" s="85">
        <v>2699.8138069321112</v>
      </c>
      <c r="J4873" s="85">
        <v>24341.474966159283</v>
      </c>
      <c r="K4873" t="s">
        <v>491</v>
      </c>
    </row>
    <row r="4874" spans="2:11" x14ac:dyDescent="0.25">
      <c r="B4874">
        <v>2026</v>
      </c>
      <c r="C4874" t="s">
        <v>488</v>
      </c>
      <c r="D4874">
        <v>2</v>
      </c>
      <c r="E4874" t="s">
        <v>148</v>
      </c>
      <c r="F4874">
        <v>20</v>
      </c>
      <c r="G4874" s="85">
        <v>0</v>
      </c>
      <c r="H4874" s="85">
        <v>9379.6906330564307</v>
      </c>
      <c r="I4874" s="85">
        <v>2699.8138069321112</v>
      </c>
      <c r="J4874" s="85">
        <v>0</v>
      </c>
      <c r="K4874" t="s">
        <v>491</v>
      </c>
    </row>
    <row r="4875" spans="2:11" x14ac:dyDescent="0.25">
      <c r="B4875">
        <v>2026</v>
      </c>
      <c r="C4875" t="s">
        <v>489</v>
      </c>
      <c r="D4875">
        <v>1</v>
      </c>
      <c r="E4875" t="s">
        <v>148</v>
      </c>
      <c r="F4875">
        <v>20</v>
      </c>
      <c r="G4875" s="85">
        <v>2.6504789027483988</v>
      </c>
      <c r="H4875" s="85">
        <v>9379.6906330564307</v>
      </c>
      <c r="I4875" s="85">
        <v>2699.8138069321112</v>
      </c>
      <c r="J4875" s="85">
        <v>24860.672137222842</v>
      </c>
      <c r="K4875" t="s">
        <v>491</v>
      </c>
    </row>
    <row r="4876" spans="2:11" x14ac:dyDescent="0.25">
      <c r="B4876">
        <v>2026</v>
      </c>
      <c r="C4876" t="s">
        <v>489</v>
      </c>
      <c r="D4876">
        <v>2</v>
      </c>
      <c r="E4876" t="s">
        <v>148</v>
      </c>
      <c r="F4876">
        <v>20</v>
      </c>
      <c r="G4876" s="85">
        <v>0</v>
      </c>
      <c r="H4876" s="85">
        <v>9379.6906330564307</v>
      </c>
      <c r="I4876" s="85">
        <v>2699.8138069321112</v>
      </c>
      <c r="J4876" s="85">
        <v>0</v>
      </c>
      <c r="K4876" t="s">
        <v>491</v>
      </c>
    </row>
    <row r="4877" spans="2:11" x14ac:dyDescent="0.25">
      <c r="B4877">
        <v>2026</v>
      </c>
      <c r="C4877" t="s">
        <v>490</v>
      </c>
      <c r="D4877">
        <v>1</v>
      </c>
      <c r="E4877" t="s">
        <v>148</v>
      </c>
      <c r="F4877">
        <v>20</v>
      </c>
      <c r="G4877" s="85">
        <v>2.7058322391616212</v>
      </c>
      <c r="H4877" s="85">
        <v>9379.6906330564307</v>
      </c>
      <c r="I4877" s="85">
        <v>2699.8138069321112</v>
      </c>
      <c r="J4877" s="85">
        <v>25379.869308286365</v>
      </c>
      <c r="K4877" t="s">
        <v>491</v>
      </c>
    </row>
    <row r="4878" spans="2:11" x14ac:dyDescent="0.25">
      <c r="B4878">
        <v>2026</v>
      </c>
      <c r="C4878" t="s">
        <v>490</v>
      </c>
      <c r="D4878">
        <v>2</v>
      </c>
      <c r="E4878" t="s">
        <v>148</v>
      </c>
      <c r="F4878">
        <v>20</v>
      </c>
      <c r="G4878" s="85">
        <v>0</v>
      </c>
      <c r="H4878" s="85">
        <v>9379.6906330564307</v>
      </c>
      <c r="I4878" s="85">
        <v>2699.8138069321112</v>
      </c>
      <c r="J4878" s="85">
        <v>0</v>
      </c>
      <c r="K4878" t="s">
        <v>491</v>
      </c>
    </row>
    <row r="4879" spans="2:11" x14ac:dyDescent="0.25">
      <c r="B4879">
        <v>2026</v>
      </c>
      <c r="C4879" t="s">
        <v>479</v>
      </c>
      <c r="D4879">
        <v>1</v>
      </c>
      <c r="E4879" t="s">
        <v>169</v>
      </c>
      <c r="F4879">
        <v>8</v>
      </c>
      <c r="G4879" s="85">
        <v>3.9755562856316455</v>
      </c>
      <c r="H4879" s="85">
        <v>22963.846685082874</v>
      </c>
      <c r="I4879" s="85">
        <v>5596.9095303867407</v>
      </c>
      <c r="J4879" s="85">
        <v>91294.065031162652</v>
      </c>
      <c r="K4879" t="s">
        <v>491</v>
      </c>
    </row>
    <row r="4880" spans="2:11" x14ac:dyDescent="0.25">
      <c r="B4880">
        <v>2026</v>
      </c>
      <c r="C4880" t="s">
        <v>479</v>
      </c>
      <c r="D4880">
        <v>2</v>
      </c>
      <c r="E4880" t="s">
        <v>169</v>
      </c>
      <c r="F4880">
        <v>8</v>
      </c>
      <c r="G4880" s="85">
        <v>0</v>
      </c>
      <c r="H4880" s="85">
        <v>22963.846685082874</v>
      </c>
      <c r="I4880" s="85">
        <v>5596.9095303867407</v>
      </c>
      <c r="J4880" s="85">
        <v>0</v>
      </c>
      <c r="K4880" t="s">
        <v>491</v>
      </c>
    </row>
    <row r="4881" spans="2:11" x14ac:dyDescent="0.25">
      <c r="B4881">
        <v>2026</v>
      </c>
      <c r="C4881" t="s">
        <v>480</v>
      </c>
      <c r="D4881">
        <v>1</v>
      </c>
      <c r="E4881" t="s">
        <v>169</v>
      </c>
      <c r="F4881">
        <v>8</v>
      </c>
      <c r="G4881" s="85">
        <v>4.0718428804963738</v>
      </c>
      <c r="H4881" s="85">
        <v>22963.846685082874</v>
      </c>
      <c r="I4881" s="85">
        <v>5596.9095303867407</v>
      </c>
      <c r="J4881" s="85">
        <v>93505.175633464954</v>
      </c>
      <c r="K4881" t="s">
        <v>491</v>
      </c>
    </row>
    <row r="4882" spans="2:11" x14ac:dyDescent="0.25">
      <c r="B4882">
        <v>2026</v>
      </c>
      <c r="C4882" t="s">
        <v>480</v>
      </c>
      <c r="D4882">
        <v>2</v>
      </c>
      <c r="E4882" t="s">
        <v>169</v>
      </c>
      <c r="F4882">
        <v>8</v>
      </c>
      <c r="G4882" s="85">
        <v>0</v>
      </c>
      <c r="H4882" s="85">
        <v>22963.846685082874</v>
      </c>
      <c r="I4882" s="85">
        <v>5596.9095303867407</v>
      </c>
      <c r="J4882" s="85">
        <v>0</v>
      </c>
      <c r="K4882" t="s">
        <v>491</v>
      </c>
    </row>
    <row r="4883" spans="2:11" x14ac:dyDescent="0.25">
      <c r="B4883">
        <v>2026</v>
      </c>
      <c r="C4883" t="s">
        <v>481</v>
      </c>
      <c r="D4883">
        <v>1</v>
      </c>
      <c r="E4883" t="s">
        <v>169</v>
      </c>
      <c r="F4883">
        <v>8</v>
      </c>
      <c r="G4883" s="85">
        <v>4.1681294753611011</v>
      </c>
      <c r="H4883" s="85">
        <v>22963.846685082874</v>
      </c>
      <c r="I4883" s="85">
        <v>5596.9095303867407</v>
      </c>
      <c r="J4883" s="85">
        <v>95716.286235767242</v>
      </c>
      <c r="K4883" t="s">
        <v>491</v>
      </c>
    </row>
    <row r="4884" spans="2:11" x14ac:dyDescent="0.25">
      <c r="B4884">
        <v>2026</v>
      </c>
      <c r="C4884" t="s">
        <v>481</v>
      </c>
      <c r="D4884">
        <v>2</v>
      </c>
      <c r="E4884" t="s">
        <v>169</v>
      </c>
      <c r="F4884">
        <v>8</v>
      </c>
      <c r="G4884" s="85">
        <v>0</v>
      </c>
      <c r="H4884" s="85">
        <v>22963.846685082874</v>
      </c>
      <c r="I4884" s="85">
        <v>5596.9095303867407</v>
      </c>
      <c r="J4884" s="85">
        <v>0</v>
      </c>
      <c r="K4884" t="s">
        <v>491</v>
      </c>
    </row>
    <row r="4885" spans="2:11" x14ac:dyDescent="0.25">
      <c r="B4885">
        <v>2026</v>
      </c>
      <c r="C4885" t="s">
        <v>482</v>
      </c>
      <c r="D4885">
        <v>1</v>
      </c>
      <c r="E4885" t="s">
        <v>169</v>
      </c>
      <c r="F4885">
        <v>8</v>
      </c>
      <c r="G4885" s="85">
        <v>4.2644160702258285</v>
      </c>
      <c r="H4885" s="85">
        <v>22963.846685082874</v>
      </c>
      <c r="I4885" s="85">
        <v>5596.9095303867407</v>
      </c>
      <c r="J4885" s="85">
        <v>97927.39683806953</v>
      </c>
      <c r="K4885" t="s">
        <v>491</v>
      </c>
    </row>
    <row r="4886" spans="2:11" x14ac:dyDescent="0.25">
      <c r="B4886">
        <v>2026</v>
      </c>
      <c r="C4886" t="s">
        <v>482</v>
      </c>
      <c r="D4886">
        <v>2</v>
      </c>
      <c r="E4886" t="s">
        <v>169</v>
      </c>
      <c r="F4886">
        <v>8</v>
      </c>
      <c r="G4886" s="85">
        <v>0</v>
      </c>
      <c r="H4886" s="85">
        <v>22963.846685082874</v>
      </c>
      <c r="I4886" s="85">
        <v>5596.9095303867407</v>
      </c>
      <c r="J4886" s="85">
        <v>0</v>
      </c>
      <c r="K4886" t="s">
        <v>491</v>
      </c>
    </row>
    <row r="4887" spans="2:11" x14ac:dyDescent="0.25">
      <c r="B4887">
        <v>2026</v>
      </c>
      <c r="C4887" t="s">
        <v>483</v>
      </c>
      <c r="D4887">
        <v>1</v>
      </c>
      <c r="E4887" t="s">
        <v>169</v>
      </c>
      <c r="F4887">
        <v>8</v>
      </c>
      <c r="G4887" s="85">
        <v>4.3607026650905567</v>
      </c>
      <c r="H4887" s="85">
        <v>22963.846685082874</v>
      </c>
      <c r="I4887" s="85">
        <v>5596.9095303867407</v>
      </c>
      <c r="J4887" s="85">
        <v>100138.50744037183</v>
      </c>
      <c r="K4887" t="s">
        <v>491</v>
      </c>
    </row>
    <row r="4888" spans="2:11" x14ac:dyDescent="0.25">
      <c r="B4888">
        <v>2026</v>
      </c>
      <c r="C4888" t="s">
        <v>483</v>
      </c>
      <c r="D4888">
        <v>2</v>
      </c>
      <c r="E4888" t="s">
        <v>169</v>
      </c>
      <c r="F4888">
        <v>8</v>
      </c>
      <c r="G4888" s="85">
        <v>0</v>
      </c>
      <c r="H4888" s="85">
        <v>22963.846685082874</v>
      </c>
      <c r="I4888" s="85">
        <v>5596.9095303867407</v>
      </c>
      <c r="J4888" s="85">
        <v>0</v>
      </c>
      <c r="K4888" t="s">
        <v>491</v>
      </c>
    </row>
    <row r="4889" spans="2:11" x14ac:dyDescent="0.25">
      <c r="B4889">
        <v>2026</v>
      </c>
      <c r="C4889" t="s">
        <v>484</v>
      </c>
      <c r="D4889">
        <v>1</v>
      </c>
      <c r="E4889" t="s">
        <v>169</v>
      </c>
      <c r="F4889">
        <v>8</v>
      </c>
      <c r="G4889" s="85">
        <v>4.4569892599552849</v>
      </c>
      <c r="H4889" s="85">
        <v>22963.846685082874</v>
      </c>
      <c r="I4889" s="85">
        <v>5596.9095303867407</v>
      </c>
      <c r="J4889" s="85">
        <v>102349.61804267413</v>
      </c>
      <c r="K4889" t="s">
        <v>491</v>
      </c>
    </row>
    <row r="4890" spans="2:11" x14ac:dyDescent="0.25">
      <c r="B4890">
        <v>2026</v>
      </c>
      <c r="C4890" t="s">
        <v>484</v>
      </c>
      <c r="D4890">
        <v>2</v>
      </c>
      <c r="E4890" t="s">
        <v>169</v>
      </c>
      <c r="F4890">
        <v>8</v>
      </c>
      <c r="G4890" s="85">
        <v>0</v>
      </c>
      <c r="H4890" s="85">
        <v>22963.846685082874</v>
      </c>
      <c r="I4890" s="85">
        <v>5596.9095303867407</v>
      </c>
      <c r="J4890" s="85">
        <v>0</v>
      </c>
      <c r="K4890" t="s">
        <v>491</v>
      </c>
    </row>
    <row r="4891" spans="2:11" x14ac:dyDescent="0.25">
      <c r="B4891">
        <v>2026</v>
      </c>
      <c r="C4891" t="s">
        <v>485</v>
      </c>
      <c r="D4891">
        <v>1</v>
      </c>
      <c r="E4891" t="s">
        <v>169</v>
      </c>
      <c r="F4891">
        <v>8</v>
      </c>
      <c r="G4891" s="85">
        <v>4.5532758548200132</v>
      </c>
      <c r="H4891" s="85">
        <v>22963.846685082874</v>
      </c>
      <c r="I4891" s="85">
        <v>5596.9095303867407</v>
      </c>
      <c r="J4891" s="85">
        <v>104560.72864497645</v>
      </c>
      <c r="K4891" t="s">
        <v>491</v>
      </c>
    </row>
    <row r="4892" spans="2:11" x14ac:dyDescent="0.25">
      <c r="B4892">
        <v>2026</v>
      </c>
      <c r="C4892" t="s">
        <v>485</v>
      </c>
      <c r="D4892">
        <v>2</v>
      </c>
      <c r="E4892" t="s">
        <v>169</v>
      </c>
      <c r="F4892">
        <v>8</v>
      </c>
      <c r="G4892" s="85">
        <v>0</v>
      </c>
      <c r="H4892" s="85">
        <v>22963.846685082874</v>
      </c>
      <c r="I4892" s="85">
        <v>5596.9095303867407</v>
      </c>
      <c r="J4892" s="85">
        <v>0</v>
      </c>
      <c r="K4892" t="s">
        <v>491</v>
      </c>
    </row>
    <row r="4893" spans="2:11" x14ac:dyDescent="0.25">
      <c r="B4893">
        <v>2026</v>
      </c>
      <c r="C4893" t="s">
        <v>486</v>
      </c>
      <c r="D4893">
        <v>1</v>
      </c>
      <c r="E4893" t="s">
        <v>169</v>
      </c>
      <c r="F4893">
        <v>8</v>
      </c>
      <c r="G4893" s="85">
        <v>4.6495624496847414</v>
      </c>
      <c r="H4893" s="85">
        <v>22963.846685082874</v>
      </c>
      <c r="I4893" s="85">
        <v>5596.9095303867407</v>
      </c>
      <c r="J4893" s="85">
        <v>106771.83924727875</v>
      </c>
      <c r="K4893" t="s">
        <v>491</v>
      </c>
    </row>
    <row r="4894" spans="2:11" x14ac:dyDescent="0.25">
      <c r="B4894">
        <v>2026</v>
      </c>
      <c r="C4894" t="s">
        <v>486</v>
      </c>
      <c r="D4894">
        <v>2</v>
      </c>
      <c r="E4894" t="s">
        <v>169</v>
      </c>
      <c r="F4894">
        <v>8</v>
      </c>
      <c r="G4894" s="85">
        <v>0</v>
      </c>
      <c r="H4894" s="85">
        <v>22963.846685082874</v>
      </c>
      <c r="I4894" s="85">
        <v>5596.9095303867407</v>
      </c>
      <c r="J4894" s="85">
        <v>0</v>
      </c>
      <c r="K4894" t="s">
        <v>491</v>
      </c>
    </row>
    <row r="4895" spans="2:11" x14ac:dyDescent="0.25">
      <c r="B4895">
        <v>2026</v>
      </c>
      <c r="C4895" t="s">
        <v>487</v>
      </c>
      <c r="D4895">
        <v>1</v>
      </c>
      <c r="E4895" t="s">
        <v>169</v>
      </c>
      <c r="F4895">
        <v>8</v>
      </c>
      <c r="G4895" s="85">
        <v>4.7458490445494697</v>
      </c>
      <c r="H4895" s="85">
        <v>22963.846685082874</v>
      </c>
      <c r="I4895" s="85">
        <v>5596.9095303867407</v>
      </c>
      <c r="J4895" s="85">
        <v>108982.94984958105</v>
      </c>
      <c r="K4895" t="s">
        <v>491</v>
      </c>
    </row>
    <row r="4896" spans="2:11" x14ac:dyDescent="0.25">
      <c r="B4896">
        <v>2026</v>
      </c>
      <c r="C4896" t="s">
        <v>487</v>
      </c>
      <c r="D4896">
        <v>2</v>
      </c>
      <c r="E4896" t="s">
        <v>169</v>
      </c>
      <c r="F4896">
        <v>8</v>
      </c>
      <c r="G4896" s="85">
        <v>0</v>
      </c>
      <c r="H4896" s="85">
        <v>22963.846685082874</v>
      </c>
      <c r="I4896" s="85">
        <v>5596.9095303867407</v>
      </c>
      <c r="J4896" s="85">
        <v>0</v>
      </c>
      <c r="K4896" t="s">
        <v>491</v>
      </c>
    </row>
    <row r="4897" spans="2:11" x14ac:dyDescent="0.25">
      <c r="B4897">
        <v>2026</v>
      </c>
      <c r="C4897" t="s">
        <v>488</v>
      </c>
      <c r="D4897">
        <v>1</v>
      </c>
      <c r="E4897" t="s">
        <v>169</v>
      </c>
      <c r="F4897">
        <v>8</v>
      </c>
      <c r="G4897" s="85">
        <v>4.842135639414197</v>
      </c>
      <c r="H4897" s="85">
        <v>22963.846685082874</v>
      </c>
      <c r="I4897" s="85">
        <v>5596.9095303867407</v>
      </c>
      <c r="J4897" s="85">
        <v>111194.06045188334</v>
      </c>
      <c r="K4897" t="s">
        <v>491</v>
      </c>
    </row>
    <row r="4898" spans="2:11" x14ac:dyDescent="0.25">
      <c r="B4898">
        <v>2026</v>
      </c>
      <c r="C4898" t="s">
        <v>488</v>
      </c>
      <c r="D4898">
        <v>2</v>
      </c>
      <c r="E4898" t="s">
        <v>169</v>
      </c>
      <c r="F4898">
        <v>8</v>
      </c>
      <c r="G4898" s="85">
        <v>0</v>
      </c>
      <c r="H4898" s="85">
        <v>22963.846685082874</v>
      </c>
      <c r="I4898" s="85">
        <v>5596.9095303867407</v>
      </c>
      <c r="J4898" s="85">
        <v>0</v>
      </c>
      <c r="K4898" t="s">
        <v>491</v>
      </c>
    </row>
    <row r="4899" spans="2:11" x14ac:dyDescent="0.25">
      <c r="B4899">
        <v>2026</v>
      </c>
      <c r="C4899" t="s">
        <v>489</v>
      </c>
      <c r="D4899">
        <v>1</v>
      </c>
      <c r="E4899" t="s">
        <v>169</v>
      </c>
      <c r="F4899">
        <v>8</v>
      </c>
      <c r="G4899" s="85">
        <v>4.9384222342789252</v>
      </c>
      <c r="H4899" s="85">
        <v>22963.846685082874</v>
      </c>
      <c r="I4899" s="85">
        <v>5596.9095303867407</v>
      </c>
      <c r="J4899" s="85">
        <v>113405.17105418566</v>
      </c>
      <c r="K4899" t="s">
        <v>491</v>
      </c>
    </row>
    <row r="4900" spans="2:11" x14ac:dyDescent="0.25">
      <c r="B4900">
        <v>2026</v>
      </c>
      <c r="C4900" t="s">
        <v>489</v>
      </c>
      <c r="D4900">
        <v>2</v>
      </c>
      <c r="E4900" t="s">
        <v>169</v>
      </c>
      <c r="F4900">
        <v>8</v>
      </c>
      <c r="G4900" s="85">
        <v>0</v>
      </c>
      <c r="H4900" s="85">
        <v>22963.846685082874</v>
      </c>
      <c r="I4900" s="85">
        <v>5596.9095303867407</v>
      </c>
      <c r="J4900" s="85">
        <v>0</v>
      </c>
      <c r="K4900" t="s">
        <v>491</v>
      </c>
    </row>
    <row r="4901" spans="2:11" x14ac:dyDescent="0.25">
      <c r="B4901">
        <v>2026</v>
      </c>
      <c r="C4901" t="s">
        <v>490</v>
      </c>
      <c r="D4901">
        <v>1</v>
      </c>
      <c r="E4901" t="s">
        <v>169</v>
      </c>
      <c r="F4901">
        <v>8</v>
      </c>
      <c r="G4901" s="85">
        <v>5.0347088291436544</v>
      </c>
      <c r="H4901" s="85">
        <v>22963.846685082874</v>
      </c>
      <c r="I4901" s="85">
        <v>5596.9095303867407</v>
      </c>
      <c r="J4901" s="85">
        <v>115616.28165648798</v>
      </c>
      <c r="K4901" t="s">
        <v>491</v>
      </c>
    </row>
    <row r="4902" spans="2:11" x14ac:dyDescent="0.25">
      <c r="B4902">
        <v>2026</v>
      </c>
      <c r="C4902" t="s">
        <v>490</v>
      </c>
      <c r="D4902">
        <v>2</v>
      </c>
      <c r="E4902" t="s">
        <v>169</v>
      </c>
      <c r="F4902">
        <v>8</v>
      </c>
      <c r="G4902" s="85">
        <v>0</v>
      </c>
      <c r="H4902" s="85">
        <v>22963.846685082874</v>
      </c>
      <c r="I4902" s="85">
        <v>5596.9095303867407</v>
      </c>
      <c r="J4902" s="85">
        <v>0</v>
      </c>
      <c r="K4902" t="s">
        <v>491</v>
      </c>
    </row>
    <row r="4903" spans="2:11" x14ac:dyDescent="0.25">
      <c r="B4903">
        <v>2026</v>
      </c>
      <c r="C4903" t="s">
        <v>479</v>
      </c>
      <c r="D4903">
        <v>1</v>
      </c>
      <c r="E4903" t="s">
        <v>169</v>
      </c>
      <c r="F4903">
        <v>3</v>
      </c>
      <c r="G4903" s="85">
        <v>10.112858503589408</v>
      </c>
      <c r="H4903" s="85">
        <v>22963.846685082874</v>
      </c>
      <c r="I4903" s="85">
        <v>5596.9095303867407</v>
      </c>
      <c r="J4903" s="85">
        <v>232230.13222436377</v>
      </c>
      <c r="K4903" t="s">
        <v>491</v>
      </c>
    </row>
    <row r="4904" spans="2:11" x14ac:dyDescent="0.25">
      <c r="B4904">
        <v>2026</v>
      </c>
      <c r="C4904" t="s">
        <v>479</v>
      </c>
      <c r="D4904">
        <v>2</v>
      </c>
      <c r="E4904" t="s">
        <v>169</v>
      </c>
      <c r="F4904">
        <v>3</v>
      </c>
      <c r="G4904" s="85">
        <v>1.7012285333141062</v>
      </c>
      <c r="H4904" s="85">
        <v>22963.846685082874</v>
      </c>
      <c r="I4904" s="85">
        <v>5596.9095303867407</v>
      </c>
      <c r="J4904" s="85">
        <v>39066.751215313539</v>
      </c>
      <c r="K4904" t="s">
        <v>491</v>
      </c>
    </row>
    <row r="4905" spans="2:11" x14ac:dyDescent="0.25">
      <c r="B4905">
        <v>2026</v>
      </c>
      <c r="C4905" t="s">
        <v>480</v>
      </c>
      <c r="D4905">
        <v>1</v>
      </c>
      <c r="E4905" t="s">
        <v>169</v>
      </c>
      <c r="F4905">
        <v>3</v>
      </c>
      <c r="G4905" s="85">
        <v>8.9284913105374795</v>
      </c>
      <c r="H4905" s="85">
        <v>22963.846685082874</v>
      </c>
      <c r="I4905" s="85">
        <v>5596.9095303867407</v>
      </c>
      <c r="J4905" s="85">
        <v>205032.50558427733</v>
      </c>
      <c r="K4905" t="s">
        <v>491</v>
      </c>
    </row>
    <row r="4906" spans="2:11" x14ac:dyDescent="0.25">
      <c r="B4906">
        <v>2026</v>
      </c>
      <c r="C4906" t="s">
        <v>480</v>
      </c>
      <c r="D4906">
        <v>2</v>
      </c>
      <c r="E4906" t="s">
        <v>169</v>
      </c>
      <c r="F4906">
        <v>3</v>
      </c>
      <c r="G4906" s="85">
        <v>1.5019891924268656</v>
      </c>
      <c r="H4906" s="85">
        <v>22963.846685082874</v>
      </c>
      <c r="I4906" s="85">
        <v>5596.9095303867407</v>
      </c>
      <c r="J4906" s="85">
        <v>34491.449537541979</v>
      </c>
      <c r="K4906" t="s">
        <v>491</v>
      </c>
    </row>
    <row r="4907" spans="2:11" x14ac:dyDescent="0.25">
      <c r="B4907">
        <v>2026</v>
      </c>
      <c r="C4907" t="s">
        <v>481</v>
      </c>
      <c r="D4907">
        <v>1</v>
      </c>
      <c r="E4907" t="s">
        <v>169</v>
      </c>
      <c r="F4907">
        <v>3</v>
      </c>
      <c r="G4907" s="85">
        <v>10.233862904156718</v>
      </c>
      <c r="H4907" s="85">
        <v>22963.846685082874</v>
      </c>
      <c r="I4907" s="85">
        <v>5596.9095303867407</v>
      </c>
      <c r="J4907" s="85">
        <v>235008.85872721183</v>
      </c>
      <c r="K4907" t="s">
        <v>491</v>
      </c>
    </row>
    <row r="4908" spans="2:11" x14ac:dyDescent="0.25">
      <c r="B4908">
        <v>2026</v>
      </c>
      <c r="C4908" t="s">
        <v>481</v>
      </c>
      <c r="D4908">
        <v>2</v>
      </c>
      <c r="E4908" t="s">
        <v>169</v>
      </c>
      <c r="F4908">
        <v>3</v>
      </c>
      <c r="G4908" s="85">
        <v>1.7215844137833738</v>
      </c>
      <c r="H4908" s="85">
        <v>22963.846685082874</v>
      </c>
      <c r="I4908" s="85">
        <v>5596.9095303867407</v>
      </c>
      <c r="J4908" s="85">
        <v>39534.200533549672</v>
      </c>
      <c r="K4908" t="s">
        <v>491</v>
      </c>
    </row>
    <row r="4909" spans="2:11" x14ac:dyDescent="0.25">
      <c r="B4909">
        <v>2026</v>
      </c>
      <c r="C4909" t="s">
        <v>482</v>
      </c>
      <c r="D4909">
        <v>1</v>
      </c>
      <c r="E4909" t="s">
        <v>169</v>
      </c>
      <c r="F4909">
        <v>3</v>
      </c>
      <c r="G4909" s="85">
        <v>9.0494957111047878</v>
      </c>
      <c r="H4909" s="85">
        <v>22963.846685082874</v>
      </c>
      <c r="I4909" s="85">
        <v>5596.9095303867407</v>
      </c>
      <c r="J4909" s="85">
        <v>207811.23208712536</v>
      </c>
      <c r="K4909" t="s">
        <v>491</v>
      </c>
    </row>
    <row r="4910" spans="2:11" x14ac:dyDescent="0.25">
      <c r="B4910">
        <v>2026</v>
      </c>
      <c r="C4910" t="s">
        <v>482</v>
      </c>
      <c r="D4910">
        <v>2</v>
      </c>
      <c r="E4910" t="s">
        <v>169</v>
      </c>
      <c r="F4910">
        <v>3</v>
      </c>
      <c r="G4910" s="85">
        <v>1.5223450728961332</v>
      </c>
      <c r="H4910" s="85">
        <v>22963.846685082874</v>
      </c>
      <c r="I4910" s="85">
        <v>5596.9095303867407</v>
      </c>
      <c r="J4910" s="85">
        <v>34958.898855778112</v>
      </c>
      <c r="K4910" t="s">
        <v>491</v>
      </c>
    </row>
    <row r="4911" spans="2:11" x14ac:dyDescent="0.25">
      <c r="B4911">
        <v>2026</v>
      </c>
      <c r="C4911" t="s">
        <v>483</v>
      </c>
      <c r="D4911">
        <v>1</v>
      </c>
      <c r="E4911" t="s">
        <v>169</v>
      </c>
      <c r="F4911">
        <v>3</v>
      </c>
      <c r="G4911" s="85">
        <v>10.354867304724028</v>
      </c>
      <c r="H4911" s="85">
        <v>22963.846685082874</v>
      </c>
      <c r="I4911" s="85">
        <v>5596.9095303867407</v>
      </c>
      <c r="J4911" s="85">
        <v>237787.58523005989</v>
      </c>
      <c r="K4911" t="s">
        <v>491</v>
      </c>
    </row>
    <row r="4912" spans="2:11" x14ac:dyDescent="0.25">
      <c r="B4912">
        <v>2026</v>
      </c>
      <c r="C4912" t="s">
        <v>483</v>
      </c>
      <c r="D4912">
        <v>2</v>
      </c>
      <c r="E4912" t="s">
        <v>169</v>
      </c>
      <c r="F4912">
        <v>3</v>
      </c>
      <c r="G4912" s="85">
        <v>1.7419402942526396</v>
      </c>
      <c r="H4912" s="85">
        <v>22963.846685082874</v>
      </c>
      <c r="I4912" s="85">
        <v>5596.9095303867407</v>
      </c>
      <c r="J4912" s="85">
        <v>40001.649851785762</v>
      </c>
      <c r="K4912" t="s">
        <v>491</v>
      </c>
    </row>
    <row r="4913" spans="2:11" x14ac:dyDescent="0.25">
      <c r="B4913">
        <v>2026</v>
      </c>
      <c r="C4913" t="s">
        <v>484</v>
      </c>
      <c r="D4913">
        <v>1</v>
      </c>
      <c r="E4913" t="s">
        <v>169</v>
      </c>
      <c r="F4913">
        <v>3</v>
      </c>
      <c r="G4913" s="85">
        <v>9.1705001116720961</v>
      </c>
      <c r="H4913" s="85">
        <v>22963.846685082874</v>
      </c>
      <c r="I4913" s="85">
        <v>5596.9095303867407</v>
      </c>
      <c r="J4913" s="85">
        <v>210589.95858997339</v>
      </c>
      <c r="K4913" t="s">
        <v>491</v>
      </c>
    </row>
    <row r="4914" spans="2:11" x14ac:dyDescent="0.25">
      <c r="B4914">
        <v>2026</v>
      </c>
      <c r="C4914" t="s">
        <v>484</v>
      </c>
      <c r="D4914">
        <v>2</v>
      </c>
      <c r="E4914" t="s">
        <v>169</v>
      </c>
      <c r="F4914">
        <v>3</v>
      </c>
      <c r="G4914" s="85">
        <v>1.542700953365399</v>
      </c>
      <c r="H4914" s="85">
        <v>22963.846685082874</v>
      </c>
      <c r="I4914" s="85">
        <v>5596.9095303867407</v>
      </c>
      <c r="J4914" s="85">
        <v>35426.348174014209</v>
      </c>
      <c r="K4914" t="s">
        <v>491</v>
      </c>
    </row>
    <row r="4915" spans="2:11" x14ac:dyDescent="0.25">
      <c r="B4915">
        <v>2026</v>
      </c>
      <c r="C4915" t="s">
        <v>485</v>
      </c>
      <c r="D4915">
        <v>1</v>
      </c>
      <c r="E4915" t="s">
        <v>169</v>
      </c>
      <c r="F4915">
        <v>3</v>
      </c>
      <c r="G4915" s="85">
        <v>10.475871705291334</v>
      </c>
      <c r="H4915" s="85">
        <v>22963.846685082874</v>
      </c>
      <c r="I4915" s="85">
        <v>5596.9095303867407</v>
      </c>
      <c r="J4915" s="85">
        <v>240566.31173290787</v>
      </c>
      <c r="K4915" t="s">
        <v>491</v>
      </c>
    </row>
    <row r="4916" spans="2:11" x14ac:dyDescent="0.25">
      <c r="B4916">
        <v>2026</v>
      </c>
      <c r="C4916" t="s">
        <v>485</v>
      </c>
      <c r="D4916">
        <v>2</v>
      </c>
      <c r="E4916" t="s">
        <v>169</v>
      </c>
      <c r="F4916">
        <v>3</v>
      </c>
      <c r="G4916" s="85">
        <v>1.7622961747219072</v>
      </c>
      <c r="H4916" s="85">
        <v>22963.846685082874</v>
      </c>
      <c r="I4916" s="85">
        <v>5596.9095303867407</v>
      </c>
      <c r="J4916" s="85">
        <v>40469.099170021902</v>
      </c>
      <c r="K4916" t="s">
        <v>491</v>
      </c>
    </row>
    <row r="4917" spans="2:11" x14ac:dyDescent="0.25">
      <c r="B4917">
        <v>2026</v>
      </c>
      <c r="C4917" t="s">
        <v>486</v>
      </c>
      <c r="D4917">
        <v>1</v>
      </c>
      <c r="E4917" t="s">
        <v>169</v>
      </c>
      <c r="F4917">
        <v>3</v>
      </c>
      <c r="G4917" s="85">
        <v>9.2915045122394062</v>
      </c>
      <c r="H4917" s="85">
        <v>22963.846685082874</v>
      </c>
      <c r="I4917" s="85">
        <v>5596.9095303867407</v>
      </c>
      <c r="J4917" s="85">
        <v>213368.68509282146</v>
      </c>
      <c r="K4917" t="s">
        <v>491</v>
      </c>
    </row>
    <row r="4918" spans="2:11" x14ac:dyDescent="0.25">
      <c r="B4918">
        <v>2026</v>
      </c>
      <c r="C4918" t="s">
        <v>486</v>
      </c>
      <c r="D4918">
        <v>2</v>
      </c>
      <c r="E4918" t="s">
        <v>169</v>
      </c>
      <c r="F4918">
        <v>3</v>
      </c>
      <c r="G4918" s="85">
        <v>1.5630568338346666</v>
      </c>
      <c r="H4918" s="85">
        <v>22963.846685082874</v>
      </c>
      <c r="I4918" s="85">
        <v>5596.9095303867407</v>
      </c>
      <c r="J4918" s="85">
        <v>35893.797492250342</v>
      </c>
      <c r="K4918" t="s">
        <v>491</v>
      </c>
    </row>
    <row r="4919" spans="2:11" x14ac:dyDescent="0.25">
      <c r="B4919">
        <v>2026</v>
      </c>
      <c r="C4919" t="s">
        <v>487</v>
      </c>
      <c r="D4919">
        <v>1</v>
      </c>
      <c r="E4919" t="s">
        <v>169</v>
      </c>
      <c r="F4919">
        <v>3</v>
      </c>
      <c r="G4919" s="85">
        <v>10.596876105858644</v>
      </c>
      <c r="H4919" s="85">
        <v>22963.846685082874</v>
      </c>
      <c r="I4919" s="85">
        <v>5596.9095303867407</v>
      </c>
      <c r="J4919" s="85">
        <v>243345.03823575596</v>
      </c>
      <c r="K4919" t="s">
        <v>491</v>
      </c>
    </row>
    <row r="4920" spans="2:11" x14ac:dyDescent="0.25">
      <c r="B4920">
        <v>2026</v>
      </c>
      <c r="C4920" t="s">
        <v>487</v>
      </c>
      <c r="D4920">
        <v>2</v>
      </c>
      <c r="E4920" t="s">
        <v>169</v>
      </c>
      <c r="F4920">
        <v>3</v>
      </c>
      <c r="G4920" s="85">
        <v>1.7826520551911749</v>
      </c>
      <c r="H4920" s="85">
        <v>22963.846685082874</v>
      </c>
      <c r="I4920" s="85">
        <v>5596.9095303867407</v>
      </c>
      <c r="J4920" s="85">
        <v>40936.548488258035</v>
      </c>
      <c r="K4920" t="s">
        <v>491</v>
      </c>
    </row>
    <row r="4921" spans="2:11" x14ac:dyDescent="0.25">
      <c r="B4921">
        <v>2026</v>
      </c>
      <c r="C4921" t="s">
        <v>488</v>
      </c>
      <c r="D4921">
        <v>1</v>
      </c>
      <c r="E4921" t="s">
        <v>169</v>
      </c>
      <c r="F4921">
        <v>3</v>
      </c>
      <c r="G4921" s="85">
        <v>9.4125089128067145</v>
      </c>
      <c r="H4921" s="85">
        <v>22963.846685082874</v>
      </c>
      <c r="I4921" s="85">
        <v>5596.9095303867407</v>
      </c>
      <c r="J4921" s="85">
        <v>216147.41159566949</v>
      </c>
      <c r="K4921" t="s">
        <v>491</v>
      </c>
    </row>
    <row r="4922" spans="2:11" x14ac:dyDescent="0.25">
      <c r="B4922">
        <v>2026</v>
      </c>
      <c r="C4922" t="s">
        <v>488</v>
      </c>
      <c r="D4922">
        <v>2</v>
      </c>
      <c r="E4922" t="s">
        <v>169</v>
      </c>
      <c r="F4922">
        <v>3</v>
      </c>
      <c r="G4922" s="85">
        <v>1.5834127143039343</v>
      </c>
      <c r="H4922" s="85">
        <v>22963.846685082874</v>
      </c>
      <c r="I4922" s="85">
        <v>5596.9095303867407</v>
      </c>
      <c r="J4922" s="85">
        <v>36361.246810486475</v>
      </c>
      <c r="K4922" t="s">
        <v>491</v>
      </c>
    </row>
    <row r="4923" spans="2:11" x14ac:dyDescent="0.25">
      <c r="B4923">
        <v>2026</v>
      </c>
      <c r="C4923" t="s">
        <v>489</v>
      </c>
      <c r="D4923">
        <v>1</v>
      </c>
      <c r="E4923" t="s">
        <v>169</v>
      </c>
      <c r="F4923">
        <v>3</v>
      </c>
      <c r="G4923" s="85">
        <v>10.717880506425955</v>
      </c>
      <c r="H4923" s="85">
        <v>22963.846685082874</v>
      </c>
      <c r="I4923" s="85">
        <v>5596.9095303867407</v>
      </c>
      <c r="J4923" s="85">
        <v>246123.76473860402</v>
      </c>
      <c r="K4923" t="s">
        <v>491</v>
      </c>
    </row>
    <row r="4924" spans="2:11" x14ac:dyDescent="0.25">
      <c r="B4924">
        <v>2026</v>
      </c>
      <c r="C4924" t="s">
        <v>489</v>
      </c>
      <c r="D4924">
        <v>2</v>
      </c>
      <c r="E4924" t="s">
        <v>169</v>
      </c>
      <c r="F4924">
        <v>3</v>
      </c>
      <c r="G4924" s="85">
        <v>1.8030079356604407</v>
      </c>
      <c r="H4924" s="85">
        <v>22963.846685082874</v>
      </c>
      <c r="I4924" s="85">
        <v>5596.9095303867407</v>
      </c>
      <c r="J4924" s="85">
        <v>41403.997806494124</v>
      </c>
      <c r="K4924" t="s">
        <v>491</v>
      </c>
    </row>
    <row r="4925" spans="2:11" x14ac:dyDescent="0.25">
      <c r="B4925">
        <v>2026</v>
      </c>
      <c r="C4925" t="s">
        <v>490</v>
      </c>
      <c r="D4925">
        <v>1</v>
      </c>
      <c r="E4925" t="s">
        <v>169</v>
      </c>
      <c r="F4925">
        <v>3</v>
      </c>
      <c r="G4925" s="85">
        <v>9.5335133133740229</v>
      </c>
      <c r="H4925" s="85">
        <v>22963.846685082874</v>
      </c>
      <c r="I4925" s="85">
        <v>5596.9095303867407</v>
      </c>
      <c r="J4925" s="85">
        <v>218926.13809851749</v>
      </c>
      <c r="K4925" t="s">
        <v>491</v>
      </c>
    </row>
    <row r="4926" spans="2:11" x14ac:dyDescent="0.25">
      <c r="B4926">
        <v>2026</v>
      </c>
      <c r="C4926" t="s">
        <v>490</v>
      </c>
      <c r="D4926">
        <v>2</v>
      </c>
      <c r="E4926" t="s">
        <v>169</v>
      </c>
      <c r="F4926">
        <v>3</v>
      </c>
      <c r="G4926" s="85">
        <v>1.6037685947732001</v>
      </c>
      <c r="H4926" s="85">
        <v>22963.846685082874</v>
      </c>
      <c r="I4926" s="85">
        <v>5596.9095303867407</v>
      </c>
      <c r="J4926" s="85">
        <v>36828.696128722571</v>
      </c>
      <c r="K4926" t="s">
        <v>491</v>
      </c>
    </row>
    <row r="4927" spans="2:11" x14ac:dyDescent="0.25">
      <c r="B4927">
        <v>2026</v>
      </c>
      <c r="C4927" t="s">
        <v>479</v>
      </c>
      <c r="D4927">
        <v>1</v>
      </c>
      <c r="E4927" t="s">
        <v>45</v>
      </c>
      <c r="F4927">
        <v>23</v>
      </c>
      <c r="G4927" s="85">
        <v>4.51975676126788</v>
      </c>
      <c r="H4927" s="85">
        <v>18536.052673839731</v>
      </c>
      <c r="I4927" s="85">
        <v>4748.7393608479206</v>
      </c>
      <c r="J4927" s="85">
        <v>83778.449399804696</v>
      </c>
      <c r="K4927" t="s">
        <v>491</v>
      </c>
    </row>
    <row r="4928" spans="2:11" x14ac:dyDescent="0.25">
      <c r="B4928">
        <v>2026</v>
      </c>
      <c r="C4928" t="s">
        <v>479</v>
      </c>
      <c r="D4928">
        <v>2</v>
      </c>
      <c r="E4928" t="s">
        <v>45</v>
      </c>
      <c r="F4928">
        <v>23</v>
      </c>
      <c r="G4928" s="85">
        <v>1.67398398565477</v>
      </c>
      <c r="H4928" s="85">
        <v>18536.052673839731</v>
      </c>
      <c r="I4928" s="85">
        <v>4748.7393608479206</v>
      </c>
      <c r="J4928" s="85">
        <v>31029.055333260989</v>
      </c>
      <c r="K4928" t="s">
        <v>491</v>
      </c>
    </row>
    <row r="4929" spans="2:11" x14ac:dyDescent="0.25">
      <c r="B4929">
        <v>2026</v>
      </c>
      <c r="C4929" t="s">
        <v>480</v>
      </c>
      <c r="D4929">
        <v>1</v>
      </c>
      <c r="E4929" t="s">
        <v>45</v>
      </c>
      <c r="F4929">
        <v>23</v>
      </c>
      <c r="G4929" s="85">
        <v>5.5212409312551358</v>
      </c>
      <c r="H4929" s="85">
        <v>18536.052673839731</v>
      </c>
      <c r="I4929" s="85">
        <v>4748.7393608479206</v>
      </c>
      <c r="J4929" s="85">
        <v>102342.01272670513</v>
      </c>
      <c r="K4929" t="s">
        <v>491</v>
      </c>
    </row>
    <row r="4930" spans="2:11" x14ac:dyDescent="0.25">
      <c r="B4930">
        <v>2026</v>
      </c>
      <c r="C4930" t="s">
        <v>480</v>
      </c>
      <c r="D4930">
        <v>2</v>
      </c>
      <c r="E4930" t="s">
        <v>45</v>
      </c>
      <c r="F4930">
        <v>23</v>
      </c>
      <c r="G4930" s="85">
        <v>2.0449040486130139</v>
      </c>
      <c r="H4930" s="85">
        <v>18536.052673839731</v>
      </c>
      <c r="I4930" s="85">
        <v>4748.7393608479206</v>
      </c>
      <c r="J4930" s="85">
        <v>37904.449158038951</v>
      </c>
      <c r="K4930" t="s">
        <v>491</v>
      </c>
    </row>
    <row r="4931" spans="2:11" x14ac:dyDescent="0.25">
      <c r="B4931">
        <v>2026</v>
      </c>
      <c r="C4931" t="s">
        <v>481</v>
      </c>
      <c r="D4931">
        <v>1</v>
      </c>
      <c r="E4931" t="s">
        <v>45</v>
      </c>
      <c r="F4931">
        <v>23</v>
      </c>
      <c r="G4931" s="85">
        <v>5.5326619586792445</v>
      </c>
      <c r="H4931" s="85">
        <v>18536.052673839731</v>
      </c>
      <c r="I4931" s="85">
        <v>4748.7393608479206</v>
      </c>
      <c r="J4931" s="85">
        <v>102553.71349262778</v>
      </c>
      <c r="K4931" t="s">
        <v>491</v>
      </c>
    </row>
    <row r="4932" spans="2:11" x14ac:dyDescent="0.25">
      <c r="B4932">
        <v>2026</v>
      </c>
      <c r="C4932" t="s">
        <v>481</v>
      </c>
      <c r="D4932">
        <v>2</v>
      </c>
      <c r="E4932" t="s">
        <v>45</v>
      </c>
      <c r="F4932">
        <v>23</v>
      </c>
      <c r="G4932" s="85">
        <v>2.0491340587700906</v>
      </c>
      <c r="H4932" s="85">
        <v>18536.052673839731</v>
      </c>
      <c r="I4932" s="85">
        <v>4748.7393608479206</v>
      </c>
      <c r="J4932" s="85">
        <v>37982.856849121395</v>
      </c>
      <c r="K4932" t="s">
        <v>491</v>
      </c>
    </row>
    <row r="4933" spans="2:11" x14ac:dyDescent="0.25">
      <c r="B4933">
        <v>2026</v>
      </c>
      <c r="C4933" t="s">
        <v>482</v>
      </c>
      <c r="D4933">
        <v>1</v>
      </c>
      <c r="E4933" t="s">
        <v>45</v>
      </c>
      <c r="F4933">
        <v>23</v>
      </c>
      <c r="G4933" s="85">
        <v>4.2275448624993626</v>
      </c>
      <c r="H4933" s="85">
        <v>18536.052673839731</v>
      </c>
      <c r="I4933" s="85">
        <v>4748.7393608479206</v>
      </c>
      <c r="J4933" s="85">
        <v>78361.994252308723</v>
      </c>
      <c r="K4933" t="s">
        <v>491</v>
      </c>
    </row>
    <row r="4934" spans="2:11" x14ac:dyDescent="0.25">
      <c r="B4934">
        <v>2026</v>
      </c>
      <c r="C4934" t="s">
        <v>482</v>
      </c>
      <c r="D4934">
        <v>2</v>
      </c>
      <c r="E4934" t="s">
        <v>45</v>
      </c>
      <c r="F4934">
        <v>23</v>
      </c>
      <c r="G4934" s="85">
        <v>1.5657573564812459</v>
      </c>
      <c r="H4934" s="85">
        <v>18536.052673839731</v>
      </c>
      <c r="I4934" s="85">
        <v>4748.7393608479206</v>
      </c>
      <c r="J4934" s="85">
        <v>29022.960834188427</v>
      </c>
      <c r="K4934" t="s">
        <v>491</v>
      </c>
    </row>
    <row r="4935" spans="2:11" x14ac:dyDescent="0.25">
      <c r="B4935">
        <v>2026</v>
      </c>
      <c r="C4935" t="s">
        <v>483</v>
      </c>
      <c r="D4935">
        <v>1</v>
      </c>
      <c r="E4935" t="s">
        <v>45</v>
      </c>
      <c r="F4935">
        <v>23</v>
      </c>
      <c r="G4935" s="85">
        <v>4.303328724551184</v>
      </c>
      <c r="H4935" s="85">
        <v>18536.052673839731</v>
      </c>
      <c r="I4935" s="85">
        <v>4748.7393608479206</v>
      </c>
      <c r="J4935" s="85">
        <v>79766.727911128299</v>
      </c>
      <c r="K4935" t="s">
        <v>491</v>
      </c>
    </row>
    <row r="4936" spans="2:11" x14ac:dyDescent="0.25">
      <c r="B4936">
        <v>2026</v>
      </c>
      <c r="C4936" t="s">
        <v>483</v>
      </c>
      <c r="D4936">
        <v>2</v>
      </c>
      <c r="E4936" t="s">
        <v>45</v>
      </c>
      <c r="F4936">
        <v>23</v>
      </c>
      <c r="G4936" s="85">
        <v>1.5938254535374758</v>
      </c>
      <c r="H4936" s="85">
        <v>18536.052673839731</v>
      </c>
      <c r="I4936" s="85">
        <v>4748.7393608479206</v>
      </c>
      <c r="J4936" s="85">
        <v>29543.232559677152</v>
      </c>
      <c r="K4936" t="s">
        <v>491</v>
      </c>
    </row>
    <row r="4937" spans="2:11" x14ac:dyDescent="0.25">
      <c r="B4937">
        <v>2026</v>
      </c>
      <c r="C4937" t="s">
        <v>484</v>
      </c>
      <c r="D4937">
        <v>1</v>
      </c>
      <c r="E4937" t="s">
        <v>45</v>
      </c>
      <c r="F4937">
        <v>23</v>
      </c>
      <c r="G4937" s="85">
        <v>3.9651504050328854</v>
      </c>
      <c r="H4937" s="85">
        <v>18536.052673839731</v>
      </c>
      <c r="I4937" s="85">
        <v>4748.7393608479206</v>
      </c>
      <c r="J4937" s="85">
        <v>73498.236767386508</v>
      </c>
      <c r="K4937" t="s">
        <v>491</v>
      </c>
    </row>
    <row r="4938" spans="2:11" x14ac:dyDescent="0.25">
      <c r="B4938">
        <v>2026</v>
      </c>
      <c r="C4938" t="s">
        <v>484</v>
      </c>
      <c r="D4938">
        <v>2</v>
      </c>
      <c r="E4938" t="s">
        <v>45</v>
      </c>
      <c r="F4938">
        <v>23</v>
      </c>
      <c r="G4938" s="85">
        <v>1.4685742240862543</v>
      </c>
      <c r="H4938" s="85">
        <v>18536.052673839731</v>
      </c>
      <c r="I4938" s="85">
        <v>4748.7393608479206</v>
      </c>
      <c r="J4938" s="85">
        <v>27221.569173106123</v>
      </c>
      <c r="K4938" t="s">
        <v>491</v>
      </c>
    </row>
    <row r="4939" spans="2:11" x14ac:dyDescent="0.25">
      <c r="B4939">
        <v>2026</v>
      </c>
      <c r="C4939" t="s">
        <v>485</v>
      </c>
      <c r="D4939">
        <v>1</v>
      </c>
      <c r="E4939" t="s">
        <v>45</v>
      </c>
      <c r="F4939">
        <v>23</v>
      </c>
      <c r="G4939" s="85">
        <v>3.6890773658494913</v>
      </c>
      <c r="H4939" s="85">
        <v>18536.052673839731</v>
      </c>
      <c r="I4939" s="85">
        <v>4748.7393608479206</v>
      </c>
      <c r="J4939" s="85">
        <v>68380.932371256102</v>
      </c>
      <c r="K4939" t="s">
        <v>491</v>
      </c>
    </row>
    <row r="4940" spans="2:11" x14ac:dyDescent="0.25">
      <c r="B4940">
        <v>2026</v>
      </c>
      <c r="C4940" t="s">
        <v>485</v>
      </c>
      <c r="D4940">
        <v>2</v>
      </c>
      <c r="E4940" t="s">
        <v>45</v>
      </c>
      <c r="F4940">
        <v>23</v>
      </c>
      <c r="G4940" s="85">
        <v>1.3663249503146266</v>
      </c>
      <c r="H4940" s="85">
        <v>18536.052673839731</v>
      </c>
      <c r="I4940" s="85">
        <v>4748.7393608479206</v>
      </c>
      <c r="J4940" s="85">
        <v>25326.271248613371</v>
      </c>
      <c r="K4940" t="s">
        <v>491</v>
      </c>
    </row>
    <row r="4941" spans="2:11" x14ac:dyDescent="0.25">
      <c r="B4941">
        <v>2026</v>
      </c>
      <c r="C4941" t="s">
        <v>486</v>
      </c>
      <c r="D4941">
        <v>1</v>
      </c>
      <c r="E4941" t="s">
        <v>45</v>
      </c>
      <c r="F4941">
        <v>23</v>
      </c>
      <c r="G4941" s="85">
        <v>3.9521527474630207</v>
      </c>
      <c r="H4941" s="85">
        <v>18536.052673839731</v>
      </c>
      <c r="I4941" s="85">
        <v>4748.7393608479206</v>
      </c>
      <c r="J4941" s="85">
        <v>73257.311502034965</v>
      </c>
      <c r="K4941" t="s">
        <v>491</v>
      </c>
    </row>
    <row r="4942" spans="2:11" x14ac:dyDescent="0.25">
      <c r="B4942">
        <v>2026</v>
      </c>
      <c r="C4942" t="s">
        <v>486</v>
      </c>
      <c r="D4942">
        <v>2</v>
      </c>
      <c r="E4942" t="s">
        <v>45</v>
      </c>
      <c r="F4942">
        <v>23</v>
      </c>
      <c r="G4942" s="85">
        <v>1.4637602768381561</v>
      </c>
      <c r="H4942" s="85">
        <v>18536.052673839731</v>
      </c>
      <c r="I4942" s="85">
        <v>4748.7393608479206</v>
      </c>
      <c r="J4942" s="85">
        <v>27132.337593346288</v>
      </c>
      <c r="K4942" t="s">
        <v>491</v>
      </c>
    </row>
    <row r="4943" spans="2:11" x14ac:dyDescent="0.25">
      <c r="B4943">
        <v>2026</v>
      </c>
      <c r="C4943" t="s">
        <v>487</v>
      </c>
      <c r="D4943">
        <v>1</v>
      </c>
      <c r="E4943" t="s">
        <v>45</v>
      </c>
      <c r="F4943">
        <v>23</v>
      </c>
      <c r="G4943" s="85">
        <v>4.9303857399373481</v>
      </c>
      <c r="H4943" s="85">
        <v>18536.052673839731</v>
      </c>
      <c r="I4943" s="85">
        <v>4748.7393608479206</v>
      </c>
      <c r="J4943" s="85">
        <v>91389.88977782696</v>
      </c>
      <c r="K4943" t="s">
        <v>491</v>
      </c>
    </row>
    <row r="4944" spans="2:11" x14ac:dyDescent="0.25">
      <c r="B4944">
        <v>2026</v>
      </c>
      <c r="C4944" t="s">
        <v>487</v>
      </c>
      <c r="D4944">
        <v>2</v>
      </c>
      <c r="E4944" t="s">
        <v>45</v>
      </c>
      <c r="F4944">
        <v>23</v>
      </c>
      <c r="G4944" s="85">
        <v>1.8260687925693881</v>
      </c>
      <c r="H4944" s="85">
        <v>18536.052673839731</v>
      </c>
      <c r="I4944" s="85">
        <v>4748.7393608479206</v>
      </c>
      <c r="J4944" s="85">
        <v>33848.107325121098</v>
      </c>
      <c r="K4944" t="s">
        <v>491</v>
      </c>
    </row>
    <row r="4945" spans="2:11" x14ac:dyDescent="0.25">
      <c r="B4945">
        <v>2026</v>
      </c>
      <c r="C4945" t="s">
        <v>488</v>
      </c>
      <c r="D4945">
        <v>1</v>
      </c>
      <c r="E4945" t="s">
        <v>45</v>
      </c>
      <c r="F4945">
        <v>23</v>
      </c>
      <c r="G4945" s="85">
        <v>5.1271151327174778</v>
      </c>
      <c r="H4945" s="85">
        <v>18536.052673839731</v>
      </c>
      <c r="I4945" s="85">
        <v>4748.7393608479206</v>
      </c>
      <c r="J4945" s="85">
        <v>95036.476164891952</v>
      </c>
      <c r="K4945" t="s">
        <v>491</v>
      </c>
    </row>
    <row r="4946" spans="2:11" x14ac:dyDescent="0.25">
      <c r="B4946">
        <v>2026</v>
      </c>
      <c r="C4946" t="s">
        <v>488</v>
      </c>
      <c r="D4946">
        <v>2</v>
      </c>
      <c r="E4946" t="s">
        <v>45</v>
      </c>
      <c r="F4946">
        <v>23</v>
      </c>
      <c r="G4946" s="85">
        <v>1.8989315306361032</v>
      </c>
      <c r="H4946" s="85">
        <v>18536.052673839731</v>
      </c>
      <c r="I4946" s="85">
        <v>4748.7393608479206</v>
      </c>
      <c r="J4946" s="85">
        <v>35198.694875885914</v>
      </c>
      <c r="K4946" t="s">
        <v>491</v>
      </c>
    </row>
    <row r="4947" spans="2:11" x14ac:dyDescent="0.25">
      <c r="B4947">
        <v>2026</v>
      </c>
      <c r="C4947" t="s">
        <v>489</v>
      </c>
      <c r="D4947">
        <v>1</v>
      </c>
      <c r="E4947" t="s">
        <v>45</v>
      </c>
      <c r="F4947">
        <v>23</v>
      </c>
      <c r="G4947" s="85">
        <v>6.6353773110398775</v>
      </c>
      <c r="H4947" s="85">
        <v>18536.052673839731</v>
      </c>
      <c r="I4947" s="85">
        <v>4748.7393608479206</v>
      </c>
      <c r="J4947" s="85">
        <v>122993.7033482362</v>
      </c>
      <c r="K4947" t="s">
        <v>491</v>
      </c>
    </row>
    <row r="4948" spans="2:11" x14ac:dyDescent="0.25">
      <c r="B4948">
        <v>2026</v>
      </c>
      <c r="C4948" t="s">
        <v>489</v>
      </c>
      <c r="D4948">
        <v>2</v>
      </c>
      <c r="E4948" t="s">
        <v>45</v>
      </c>
      <c r="F4948">
        <v>23</v>
      </c>
      <c r="G4948" s="85">
        <v>2.4575471522369918</v>
      </c>
      <c r="H4948" s="85">
        <v>18536.052673839731</v>
      </c>
      <c r="I4948" s="85">
        <v>4748.7393608479206</v>
      </c>
      <c r="J4948" s="85">
        <v>45553.22346230971</v>
      </c>
      <c r="K4948" t="s">
        <v>491</v>
      </c>
    </row>
    <row r="4949" spans="2:11" x14ac:dyDescent="0.25">
      <c r="B4949">
        <v>2026</v>
      </c>
      <c r="C4949" t="s">
        <v>490</v>
      </c>
      <c r="D4949">
        <v>1</v>
      </c>
      <c r="E4949" t="s">
        <v>45</v>
      </c>
      <c r="F4949">
        <v>23</v>
      </c>
      <c r="G4949" s="85">
        <v>7.137715328261014</v>
      </c>
      <c r="H4949" s="85">
        <v>18536.052673839731</v>
      </c>
      <c r="I4949" s="85">
        <v>4748.7393608479206</v>
      </c>
      <c r="J4949" s="85">
        <v>132305.0672955194</v>
      </c>
      <c r="K4949" t="s">
        <v>491</v>
      </c>
    </row>
    <row r="4950" spans="2:11" x14ac:dyDescent="0.25">
      <c r="B4950">
        <v>2026</v>
      </c>
      <c r="C4950" t="s">
        <v>490</v>
      </c>
      <c r="D4950">
        <v>2</v>
      </c>
      <c r="E4950" t="s">
        <v>45</v>
      </c>
      <c r="F4950">
        <v>23</v>
      </c>
      <c r="G4950" s="85">
        <v>2.6435982697263016</v>
      </c>
      <c r="H4950" s="85">
        <v>18536.052673839731</v>
      </c>
      <c r="I4950" s="85">
        <v>4748.7393608479206</v>
      </c>
      <c r="J4950" s="85">
        <v>49001.876776118297</v>
      </c>
      <c r="K4950" t="s">
        <v>491</v>
      </c>
    </row>
    <row r="4951" spans="2:11" x14ac:dyDescent="0.25">
      <c r="B4951">
        <v>2026</v>
      </c>
      <c r="C4951" t="s">
        <v>479</v>
      </c>
      <c r="D4951">
        <v>1</v>
      </c>
      <c r="E4951" t="s">
        <v>148</v>
      </c>
      <c r="F4951">
        <v>6</v>
      </c>
      <c r="G4951" s="85">
        <v>2.3131913703828273</v>
      </c>
      <c r="H4951" s="85">
        <v>9379.6906330564307</v>
      </c>
      <c r="I4951" s="85">
        <v>2699.8138069321112</v>
      </c>
      <c r="J4951" s="85">
        <v>21697.019429246775</v>
      </c>
      <c r="K4951" t="s">
        <v>491</v>
      </c>
    </row>
    <row r="4952" spans="2:11" x14ac:dyDescent="0.25">
      <c r="B4952">
        <v>2026</v>
      </c>
      <c r="C4952" t="s">
        <v>479</v>
      </c>
      <c r="D4952">
        <v>2</v>
      </c>
      <c r="E4952" t="s">
        <v>148</v>
      </c>
      <c r="F4952">
        <v>6</v>
      </c>
      <c r="G4952" s="85">
        <v>0</v>
      </c>
      <c r="H4952" s="85">
        <v>9379.6906330564307</v>
      </c>
      <c r="I4952" s="85">
        <v>2699.8138069321112</v>
      </c>
      <c r="J4952" s="85">
        <v>0</v>
      </c>
      <c r="K4952" t="s">
        <v>491</v>
      </c>
    </row>
    <row r="4953" spans="2:11" x14ac:dyDescent="0.25">
      <c r="B4953">
        <v>2026</v>
      </c>
      <c r="C4953" t="s">
        <v>480</v>
      </c>
      <c r="D4953">
        <v>1</v>
      </c>
      <c r="E4953" t="s">
        <v>148</v>
      </c>
      <c r="F4953">
        <v>6</v>
      </c>
      <c r="G4953" s="85">
        <v>2.2924882710994656</v>
      </c>
      <c r="H4953" s="85">
        <v>9379.6906330564307</v>
      </c>
      <c r="I4953" s="85">
        <v>2699.8138069321112</v>
      </c>
      <c r="J4953" s="85">
        <v>21502.830762823389</v>
      </c>
      <c r="K4953" t="s">
        <v>491</v>
      </c>
    </row>
    <row r="4954" spans="2:11" x14ac:dyDescent="0.25">
      <c r="B4954">
        <v>2026</v>
      </c>
      <c r="C4954" t="s">
        <v>480</v>
      </c>
      <c r="D4954">
        <v>2</v>
      </c>
      <c r="E4954" t="s">
        <v>148</v>
      </c>
      <c r="F4954">
        <v>6</v>
      </c>
      <c r="G4954" s="85">
        <v>0</v>
      </c>
      <c r="H4954" s="85">
        <v>9379.6906330564307</v>
      </c>
      <c r="I4954" s="85">
        <v>2699.8138069321112</v>
      </c>
      <c r="J4954" s="85">
        <v>0</v>
      </c>
      <c r="K4954" t="s">
        <v>491</v>
      </c>
    </row>
    <row r="4955" spans="2:11" x14ac:dyDescent="0.25">
      <c r="B4955">
        <v>2026</v>
      </c>
      <c r="C4955" t="s">
        <v>481</v>
      </c>
      <c r="D4955">
        <v>1</v>
      </c>
      <c r="E4955" t="s">
        <v>148</v>
      </c>
      <c r="F4955">
        <v>6</v>
      </c>
      <c r="G4955" s="85">
        <v>2.2717851718160977</v>
      </c>
      <c r="H4955" s="85">
        <v>9379.6906330564307</v>
      </c>
      <c r="I4955" s="85">
        <v>2699.8138069321112</v>
      </c>
      <c r="J4955" s="85">
        <v>21308.642096399944</v>
      </c>
      <c r="K4955" t="s">
        <v>491</v>
      </c>
    </row>
    <row r="4956" spans="2:11" x14ac:dyDescent="0.25">
      <c r="B4956">
        <v>2026</v>
      </c>
      <c r="C4956" t="s">
        <v>481</v>
      </c>
      <c r="D4956">
        <v>2</v>
      </c>
      <c r="E4956" t="s">
        <v>148</v>
      </c>
      <c r="F4956">
        <v>6</v>
      </c>
      <c r="G4956" s="85">
        <v>0</v>
      </c>
      <c r="H4956" s="85">
        <v>9379.6906330564307</v>
      </c>
      <c r="I4956" s="85">
        <v>2699.8138069321112</v>
      </c>
      <c r="J4956" s="85">
        <v>0</v>
      </c>
      <c r="K4956" t="s">
        <v>491</v>
      </c>
    </row>
    <row r="4957" spans="2:11" x14ac:dyDescent="0.25">
      <c r="B4957">
        <v>2026</v>
      </c>
      <c r="C4957" t="s">
        <v>482</v>
      </c>
      <c r="D4957">
        <v>1</v>
      </c>
      <c r="E4957" t="s">
        <v>148</v>
      </c>
      <c r="F4957">
        <v>6</v>
      </c>
      <c r="G4957" s="85">
        <v>2.2510820725327365</v>
      </c>
      <c r="H4957" s="85">
        <v>9379.6906330564307</v>
      </c>
      <c r="I4957" s="85">
        <v>2699.8138069321112</v>
      </c>
      <c r="J4957" s="85">
        <v>21114.453429976566</v>
      </c>
      <c r="K4957" t="s">
        <v>491</v>
      </c>
    </row>
    <row r="4958" spans="2:11" x14ac:dyDescent="0.25">
      <c r="B4958">
        <v>2026</v>
      </c>
      <c r="C4958" t="s">
        <v>482</v>
      </c>
      <c r="D4958">
        <v>2</v>
      </c>
      <c r="E4958" t="s">
        <v>148</v>
      </c>
      <c r="F4958">
        <v>6</v>
      </c>
      <c r="G4958" s="85">
        <v>0</v>
      </c>
      <c r="H4958" s="85">
        <v>9379.6906330564307</v>
      </c>
      <c r="I4958" s="85">
        <v>2699.8138069321112</v>
      </c>
      <c r="J4958" s="85">
        <v>0</v>
      </c>
      <c r="K4958" t="s">
        <v>491</v>
      </c>
    </row>
    <row r="4959" spans="2:11" x14ac:dyDescent="0.25">
      <c r="B4959">
        <v>2026</v>
      </c>
      <c r="C4959" t="s">
        <v>483</v>
      </c>
      <c r="D4959">
        <v>1</v>
      </c>
      <c r="E4959" t="s">
        <v>148</v>
      </c>
      <c r="F4959">
        <v>6</v>
      </c>
      <c r="G4959" s="85">
        <v>2.2303789732493686</v>
      </c>
      <c r="H4959" s="85">
        <v>9379.6906330564307</v>
      </c>
      <c r="I4959" s="85">
        <v>2699.8138069321112</v>
      </c>
      <c r="J4959" s="85">
        <v>20920.264763553121</v>
      </c>
      <c r="K4959" t="s">
        <v>491</v>
      </c>
    </row>
    <row r="4960" spans="2:11" x14ac:dyDescent="0.25">
      <c r="B4960">
        <v>2026</v>
      </c>
      <c r="C4960" t="s">
        <v>483</v>
      </c>
      <c r="D4960">
        <v>2</v>
      </c>
      <c r="E4960" t="s">
        <v>148</v>
      </c>
      <c r="F4960">
        <v>6</v>
      </c>
      <c r="G4960" s="85">
        <v>0</v>
      </c>
      <c r="H4960" s="85">
        <v>9379.6906330564307</v>
      </c>
      <c r="I4960" s="85">
        <v>2699.8138069321112</v>
      </c>
      <c r="J4960" s="85">
        <v>0</v>
      </c>
      <c r="K4960" t="s">
        <v>491</v>
      </c>
    </row>
    <row r="4961" spans="2:11" x14ac:dyDescent="0.25">
      <c r="B4961">
        <v>2026</v>
      </c>
      <c r="C4961" t="s">
        <v>484</v>
      </c>
      <c r="D4961">
        <v>1</v>
      </c>
      <c r="E4961" t="s">
        <v>148</v>
      </c>
      <c r="F4961">
        <v>6</v>
      </c>
      <c r="G4961" s="85">
        <v>2.209675873966007</v>
      </c>
      <c r="H4961" s="85">
        <v>9379.6906330564307</v>
      </c>
      <c r="I4961" s="85">
        <v>2699.8138069321112</v>
      </c>
      <c r="J4961" s="85">
        <v>20726.076097129739</v>
      </c>
      <c r="K4961" t="s">
        <v>491</v>
      </c>
    </row>
    <row r="4962" spans="2:11" x14ac:dyDescent="0.25">
      <c r="B4962">
        <v>2026</v>
      </c>
      <c r="C4962" t="s">
        <v>484</v>
      </c>
      <c r="D4962">
        <v>2</v>
      </c>
      <c r="E4962" t="s">
        <v>148</v>
      </c>
      <c r="F4962">
        <v>6</v>
      </c>
      <c r="G4962" s="85">
        <v>0</v>
      </c>
      <c r="H4962" s="85">
        <v>9379.6906330564307</v>
      </c>
      <c r="I4962" s="85">
        <v>2699.8138069321112</v>
      </c>
      <c r="J4962" s="85">
        <v>0</v>
      </c>
      <c r="K4962" t="s">
        <v>491</v>
      </c>
    </row>
    <row r="4963" spans="2:11" x14ac:dyDescent="0.25">
      <c r="B4963">
        <v>2026</v>
      </c>
      <c r="C4963" t="s">
        <v>485</v>
      </c>
      <c r="D4963">
        <v>1</v>
      </c>
      <c r="E4963" t="s">
        <v>148</v>
      </c>
      <c r="F4963">
        <v>6</v>
      </c>
      <c r="G4963" s="85">
        <v>2.1889727746826391</v>
      </c>
      <c r="H4963" s="85">
        <v>9379.6906330564307</v>
      </c>
      <c r="I4963" s="85">
        <v>2699.8138069321112</v>
      </c>
      <c r="J4963" s="85">
        <v>20531.887430706294</v>
      </c>
      <c r="K4963" t="s">
        <v>491</v>
      </c>
    </row>
    <row r="4964" spans="2:11" x14ac:dyDescent="0.25">
      <c r="B4964">
        <v>2026</v>
      </c>
      <c r="C4964" t="s">
        <v>485</v>
      </c>
      <c r="D4964">
        <v>2</v>
      </c>
      <c r="E4964" t="s">
        <v>148</v>
      </c>
      <c r="F4964">
        <v>6</v>
      </c>
      <c r="G4964" s="85">
        <v>0</v>
      </c>
      <c r="H4964" s="85">
        <v>9379.6906330564307</v>
      </c>
      <c r="I4964" s="85">
        <v>2699.8138069321112</v>
      </c>
      <c r="J4964" s="85">
        <v>0</v>
      </c>
      <c r="K4964" t="s">
        <v>491</v>
      </c>
    </row>
    <row r="4965" spans="2:11" x14ac:dyDescent="0.25">
      <c r="B4965">
        <v>2026</v>
      </c>
      <c r="C4965" t="s">
        <v>486</v>
      </c>
      <c r="D4965">
        <v>1</v>
      </c>
      <c r="E4965" t="s">
        <v>148</v>
      </c>
      <c r="F4965">
        <v>6</v>
      </c>
      <c r="G4965" s="85">
        <v>2.1682696753992778</v>
      </c>
      <c r="H4965" s="85">
        <v>9379.6906330564307</v>
      </c>
      <c r="I4965" s="85">
        <v>2699.8138069321112</v>
      </c>
      <c r="J4965" s="85">
        <v>20337.698764282915</v>
      </c>
      <c r="K4965" t="s">
        <v>491</v>
      </c>
    </row>
    <row r="4966" spans="2:11" x14ac:dyDescent="0.25">
      <c r="B4966">
        <v>2026</v>
      </c>
      <c r="C4966" t="s">
        <v>486</v>
      </c>
      <c r="D4966">
        <v>2</v>
      </c>
      <c r="E4966" t="s">
        <v>148</v>
      </c>
      <c r="F4966">
        <v>6</v>
      </c>
      <c r="G4966" s="85">
        <v>0</v>
      </c>
      <c r="H4966" s="85">
        <v>9379.6906330564307</v>
      </c>
      <c r="I4966" s="85">
        <v>2699.8138069321112</v>
      </c>
      <c r="J4966" s="85">
        <v>0</v>
      </c>
      <c r="K4966" t="s">
        <v>491</v>
      </c>
    </row>
    <row r="4967" spans="2:11" x14ac:dyDescent="0.25">
      <c r="B4967">
        <v>2026</v>
      </c>
      <c r="C4967" t="s">
        <v>487</v>
      </c>
      <c r="D4967">
        <v>1</v>
      </c>
      <c r="E4967" t="s">
        <v>148</v>
      </c>
      <c r="F4967">
        <v>6</v>
      </c>
      <c r="G4967" s="85">
        <v>2.14756657611591</v>
      </c>
      <c r="H4967" s="85">
        <v>9379.6906330564307</v>
      </c>
      <c r="I4967" s="85">
        <v>2699.8138069321112</v>
      </c>
      <c r="J4967" s="85">
        <v>20143.510097859471</v>
      </c>
      <c r="K4967" t="s">
        <v>491</v>
      </c>
    </row>
    <row r="4968" spans="2:11" x14ac:dyDescent="0.25">
      <c r="B4968">
        <v>2026</v>
      </c>
      <c r="C4968" t="s">
        <v>487</v>
      </c>
      <c r="D4968">
        <v>2</v>
      </c>
      <c r="E4968" t="s">
        <v>148</v>
      </c>
      <c r="F4968">
        <v>6</v>
      </c>
      <c r="G4968" s="85">
        <v>0</v>
      </c>
      <c r="H4968" s="85">
        <v>9379.6906330564307</v>
      </c>
      <c r="I4968" s="85">
        <v>2699.8138069321112</v>
      </c>
      <c r="J4968" s="85">
        <v>0</v>
      </c>
      <c r="K4968" t="s">
        <v>491</v>
      </c>
    </row>
    <row r="4969" spans="2:11" x14ac:dyDescent="0.25">
      <c r="B4969">
        <v>2026</v>
      </c>
      <c r="C4969" t="s">
        <v>488</v>
      </c>
      <c r="D4969">
        <v>1</v>
      </c>
      <c r="E4969" t="s">
        <v>148</v>
      </c>
      <c r="F4969">
        <v>6</v>
      </c>
      <c r="G4969" s="85">
        <v>2.1268634768325483</v>
      </c>
      <c r="H4969" s="85">
        <v>9379.6906330564307</v>
      </c>
      <c r="I4969" s="85">
        <v>2699.8138069321112</v>
      </c>
      <c r="J4969" s="85">
        <v>19949.321431436085</v>
      </c>
      <c r="K4969" t="s">
        <v>491</v>
      </c>
    </row>
    <row r="4970" spans="2:11" x14ac:dyDescent="0.25">
      <c r="B4970">
        <v>2026</v>
      </c>
      <c r="C4970" t="s">
        <v>488</v>
      </c>
      <c r="D4970">
        <v>2</v>
      </c>
      <c r="E4970" t="s">
        <v>148</v>
      </c>
      <c r="F4970">
        <v>6</v>
      </c>
      <c r="G4970" s="85">
        <v>0</v>
      </c>
      <c r="H4970" s="85">
        <v>9379.6906330564307</v>
      </c>
      <c r="I4970" s="85">
        <v>2699.8138069321112</v>
      </c>
      <c r="J4970" s="85">
        <v>0</v>
      </c>
      <c r="K4970" t="s">
        <v>491</v>
      </c>
    </row>
    <row r="4971" spans="2:11" x14ac:dyDescent="0.25">
      <c r="B4971">
        <v>2026</v>
      </c>
      <c r="C4971" t="s">
        <v>489</v>
      </c>
      <c r="D4971">
        <v>1</v>
      </c>
      <c r="E4971" t="s">
        <v>148</v>
      </c>
      <c r="F4971">
        <v>6</v>
      </c>
      <c r="G4971" s="85">
        <v>2.1061603775491808</v>
      </c>
      <c r="H4971" s="85">
        <v>9379.6906330564307</v>
      </c>
      <c r="I4971" s="85">
        <v>2699.8138069321112</v>
      </c>
      <c r="J4971" s="85">
        <v>19755.132765012648</v>
      </c>
      <c r="K4971" t="s">
        <v>491</v>
      </c>
    </row>
    <row r="4972" spans="2:11" x14ac:dyDescent="0.25">
      <c r="B4972">
        <v>2026</v>
      </c>
      <c r="C4972" t="s">
        <v>489</v>
      </c>
      <c r="D4972">
        <v>2</v>
      </c>
      <c r="E4972" t="s">
        <v>148</v>
      </c>
      <c r="F4972">
        <v>6</v>
      </c>
      <c r="G4972" s="85">
        <v>0</v>
      </c>
      <c r="H4972" s="85">
        <v>9379.6906330564307</v>
      </c>
      <c r="I4972" s="85">
        <v>2699.8138069321112</v>
      </c>
      <c r="J4972" s="85">
        <v>0</v>
      </c>
      <c r="K4972" t="s">
        <v>491</v>
      </c>
    </row>
    <row r="4973" spans="2:11" x14ac:dyDescent="0.25">
      <c r="B4973">
        <v>2026</v>
      </c>
      <c r="C4973" t="s">
        <v>490</v>
      </c>
      <c r="D4973">
        <v>1</v>
      </c>
      <c r="E4973" t="s">
        <v>148</v>
      </c>
      <c r="F4973">
        <v>6</v>
      </c>
      <c r="G4973" s="85">
        <v>2.0854572782658192</v>
      </c>
      <c r="H4973" s="85">
        <v>9379.6906330564307</v>
      </c>
      <c r="I4973" s="85">
        <v>2699.8138069321112</v>
      </c>
      <c r="J4973" s="85">
        <v>19560.944098589262</v>
      </c>
      <c r="K4973" t="s">
        <v>491</v>
      </c>
    </row>
    <row r="4974" spans="2:11" x14ac:dyDescent="0.25">
      <c r="B4974">
        <v>2026</v>
      </c>
      <c r="C4974" t="s">
        <v>490</v>
      </c>
      <c r="D4974">
        <v>2</v>
      </c>
      <c r="E4974" t="s">
        <v>148</v>
      </c>
      <c r="F4974">
        <v>6</v>
      </c>
      <c r="G4974" s="85">
        <v>0</v>
      </c>
      <c r="H4974" s="85">
        <v>9379.6906330564307</v>
      </c>
      <c r="I4974" s="85">
        <v>2699.8138069321112</v>
      </c>
      <c r="J4974" s="85">
        <v>0</v>
      </c>
      <c r="K4974" t="s">
        <v>491</v>
      </c>
    </row>
    <row r="4975" spans="2:11" x14ac:dyDescent="0.25">
      <c r="B4975">
        <v>2026</v>
      </c>
      <c r="C4975" t="s">
        <v>479</v>
      </c>
      <c r="D4975">
        <v>1</v>
      </c>
      <c r="E4975" t="s">
        <v>131</v>
      </c>
      <c r="F4975">
        <v>28</v>
      </c>
      <c r="G4975" s="85">
        <v>1.4850173947432879</v>
      </c>
      <c r="H4975" s="85">
        <v>9367.3143996013951</v>
      </c>
      <c r="I4975" s="85">
        <v>2655.2732104301613</v>
      </c>
      <c r="J4975" s="85">
        <v>13910.62482543735</v>
      </c>
      <c r="K4975" t="s">
        <v>491</v>
      </c>
    </row>
    <row r="4976" spans="2:11" x14ac:dyDescent="0.25">
      <c r="B4976">
        <v>2026</v>
      </c>
      <c r="C4976" t="s">
        <v>479</v>
      </c>
      <c r="D4976">
        <v>2</v>
      </c>
      <c r="E4976" t="s">
        <v>131</v>
      </c>
      <c r="F4976">
        <v>28</v>
      </c>
      <c r="G4976" s="85">
        <v>1.8975222266164238</v>
      </c>
      <c r="H4976" s="85">
        <v>9367.3143996013951</v>
      </c>
      <c r="I4976" s="85">
        <v>2655.2732104301613</v>
      </c>
      <c r="J4976" s="85">
        <v>17774.687276947727</v>
      </c>
      <c r="K4976" t="s">
        <v>491</v>
      </c>
    </row>
    <row r="4977" spans="2:11" x14ac:dyDescent="0.25">
      <c r="B4977">
        <v>2026</v>
      </c>
      <c r="C4977" t="s">
        <v>480</v>
      </c>
      <c r="D4977">
        <v>1</v>
      </c>
      <c r="E4977" t="s">
        <v>131</v>
      </c>
      <c r="F4977">
        <v>28</v>
      </c>
      <c r="G4977" s="85">
        <v>1.5160095870726431</v>
      </c>
      <c r="H4977" s="85">
        <v>9367.3143996013951</v>
      </c>
      <c r="I4977" s="85">
        <v>2655.2732104301613</v>
      </c>
      <c r="J4977" s="85">
        <v>14200.938434919335</v>
      </c>
      <c r="K4977" t="s">
        <v>491</v>
      </c>
    </row>
    <row r="4978" spans="2:11" x14ac:dyDescent="0.25">
      <c r="B4978">
        <v>2026</v>
      </c>
      <c r="C4978" t="s">
        <v>480</v>
      </c>
      <c r="D4978">
        <v>2</v>
      </c>
      <c r="E4978" t="s">
        <v>131</v>
      </c>
      <c r="F4978">
        <v>28</v>
      </c>
      <c r="G4978" s="85">
        <v>1.9371233612594889</v>
      </c>
      <c r="H4978" s="85">
        <v>9367.3143996013951</v>
      </c>
      <c r="I4978" s="85">
        <v>2655.2732104301613</v>
      </c>
      <c r="J4978" s="85">
        <v>18145.643555730265</v>
      </c>
      <c r="K4978" t="s">
        <v>491</v>
      </c>
    </row>
    <row r="4979" spans="2:11" x14ac:dyDescent="0.25">
      <c r="B4979">
        <v>2026</v>
      </c>
      <c r="C4979" t="s">
        <v>481</v>
      </c>
      <c r="D4979">
        <v>1</v>
      </c>
      <c r="E4979" t="s">
        <v>131</v>
      </c>
      <c r="F4979">
        <v>28</v>
      </c>
      <c r="G4979" s="85">
        <v>1.5470017794019997</v>
      </c>
      <c r="H4979" s="85">
        <v>9367.3143996013951</v>
      </c>
      <c r="I4979" s="85">
        <v>2655.2732104301613</v>
      </c>
      <c r="J4979" s="85">
        <v>14491.252044401332</v>
      </c>
      <c r="K4979" t="s">
        <v>491</v>
      </c>
    </row>
    <row r="4980" spans="2:11" x14ac:dyDescent="0.25">
      <c r="B4980">
        <v>2026</v>
      </c>
      <c r="C4980" t="s">
        <v>481</v>
      </c>
      <c r="D4980">
        <v>2</v>
      </c>
      <c r="E4980" t="s">
        <v>131</v>
      </c>
      <c r="F4980">
        <v>28</v>
      </c>
      <c r="G4980" s="85">
        <v>1.9767244959025554</v>
      </c>
      <c r="H4980" s="85">
        <v>9367.3143996013951</v>
      </c>
      <c r="I4980" s="85">
        <v>2655.2732104301613</v>
      </c>
      <c r="J4980" s="85">
        <v>18516.599834512817</v>
      </c>
      <c r="K4980" t="s">
        <v>491</v>
      </c>
    </row>
    <row r="4981" spans="2:11" x14ac:dyDescent="0.25">
      <c r="B4981">
        <v>2026</v>
      </c>
      <c r="C4981" t="s">
        <v>482</v>
      </c>
      <c r="D4981">
        <v>1</v>
      </c>
      <c r="E4981" t="s">
        <v>131</v>
      </c>
      <c r="F4981">
        <v>28</v>
      </c>
      <c r="G4981" s="85">
        <v>1.5779939717313543</v>
      </c>
      <c r="H4981" s="85">
        <v>9367.3143996013951</v>
      </c>
      <c r="I4981" s="85">
        <v>2655.2732104301613</v>
      </c>
      <c r="J4981" s="85">
        <v>14781.565653883312</v>
      </c>
      <c r="K4981" t="s">
        <v>491</v>
      </c>
    </row>
    <row r="4982" spans="2:11" x14ac:dyDescent="0.25">
      <c r="B4982">
        <v>2026</v>
      </c>
      <c r="C4982" t="s">
        <v>482</v>
      </c>
      <c r="D4982">
        <v>2</v>
      </c>
      <c r="E4982" t="s">
        <v>131</v>
      </c>
      <c r="F4982">
        <v>28</v>
      </c>
      <c r="G4982" s="85">
        <v>2.0163256305456199</v>
      </c>
      <c r="H4982" s="85">
        <v>9367.3143996013951</v>
      </c>
      <c r="I4982" s="85">
        <v>2655.2732104301613</v>
      </c>
      <c r="J4982" s="85">
        <v>18887.556113295348</v>
      </c>
      <c r="K4982" t="s">
        <v>491</v>
      </c>
    </row>
    <row r="4983" spans="2:11" x14ac:dyDescent="0.25">
      <c r="B4983">
        <v>2026</v>
      </c>
      <c r="C4983" t="s">
        <v>483</v>
      </c>
      <c r="D4983">
        <v>1</v>
      </c>
      <c r="E4983" t="s">
        <v>131</v>
      </c>
      <c r="F4983">
        <v>28</v>
      </c>
      <c r="G4983" s="85">
        <v>1.6089861640607106</v>
      </c>
      <c r="H4983" s="85">
        <v>9367.3143996013951</v>
      </c>
      <c r="I4983" s="85">
        <v>2655.2732104301613</v>
      </c>
      <c r="J4983" s="85">
        <v>15071.879263365307</v>
      </c>
      <c r="K4983" t="s">
        <v>491</v>
      </c>
    </row>
    <row r="4984" spans="2:11" x14ac:dyDescent="0.25">
      <c r="B4984">
        <v>2026</v>
      </c>
      <c r="C4984" t="s">
        <v>483</v>
      </c>
      <c r="D4984">
        <v>2</v>
      </c>
      <c r="E4984" t="s">
        <v>131</v>
      </c>
      <c r="F4984">
        <v>28</v>
      </c>
      <c r="G4984" s="85">
        <v>2.0559267651886861</v>
      </c>
      <c r="H4984" s="85">
        <v>9367.3143996013951</v>
      </c>
      <c r="I4984" s="85">
        <v>2655.2732104301613</v>
      </c>
      <c r="J4984" s="85">
        <v>19258.512392077897</v>
      </c>
      <c r="K4984" t="s">
        <v>491</v>
      </c>
    </row>
    <row r="4985" spans="2:11" x14ac:dyDescent="0.25">
      <c r="B4985">
        <v>2026</v>
      </c>
      <c r="C4985" t="s">
        <v>484</v>
      </c>
      <c r="D4985">
        <v>1</v>
      </c>
      <c r="E4985" t="s">
        <v>131</v>
      </c>
      <c r="F4985">
        <v>28</v>
      </c>
      <c r="G4985" s="85">
        <v>1.6399783563900656</v>
      </c>
      <c r="H4985" s="85">
        <v>9367.3143996013951</v>
      </c>
      <c r="I4985" s="85">
        <v>2655.2732104301613</v>
      </c>
      <c r="J4985" s="85">
        <v>15362.19287284729</v>
      </c>
      <c r="K4985" t="s">
        <v>491</v>
      </c>
    </row>
    <row r="4986" spans="2:11" x14ac:dyDescent="0.25">
      <c r="B4986">
        <v>2026</v>
      </c>
      <c r="C4986" t="s">
        <v>484</v>
      </c>
      <c r="D4986">
        <v>2</v>
      </c>
      <c r="E4986" t="s">
        <v>131</v>
      </c>
      <c r="F4986">
        <v>28</v>
      </c>
      <c r="G4986" s="85">
        <v>2.095527899831751</v>
      </c>
      <c r="H4986" s="85">
        <v>9367.3143996013951</v>
      </c>
      <c r="I4986" s="85">
        <v>2655.2732104301613</v>
      </c>
      <c r="J4986" s="85">
        <v>19629.468670860431</v>
      </c>
      <c r="K4986" t="s">
        <v>491</v>
      </c>
    </row>
    <row r="4987" spans="2:11" x14ac:dyDescent="0.25">
      <c r="B4987">
        <v>2026</v>
      </c>
      <c r="C4987" t="s">
        <v>485</v>
      </c>
      <c r="D4987">
        <v>1</v>
      </c>
      <c r="E4987" t="s">
        <v>131</v>
      </c>
      <c r="F4987">
        <v>28</v>
      </c>
      <c r="G4987" s="85">
        <v>1.670970548719422</v>
      </c>
      <c r="H4987" s="85">
        <v>9367.3143996013951</v>
      </c>
      <c r="I4987" s="85">
        <v>2655.2732104301613</v>
      </c>
      <c r="J4987" s="85">
        <v>15652.506482329285</v>
      </c>
      <c r="K4987" t="s">
        <v>491</v>
      </c>
    </row>
    <row r="4988" spans="2:11" x14ac:dyDescent="0.25">
      <c r="B4988">
        <v>2026</v>
      </c>
      <c r="C4988" t="s">
        <v>485</v>
      </c>
      <c r="D4988">
        <v>2</v>
      </c>
      <c r="E4988" t="s">
        <v>131</v>
      </c>
      <c r="F4988">
        <v>28</v>
      </c>
      <c r="G4988" s="85">
        <v>2.1351290344748173</v>
      </c>
      <c r="H4988" s="85">
        <v>9367.3143996013951</v>
      </c>
      <c r="I4988" s="85">
        <v>2655.2732104301613</v>
      </c>
      <c r="J4988" s="85">
        <v>20000.42494964298</v>
      </c>
      <c r="K4988" t="s">
        <v>491</v>
      </c>
    </row>
    <row r="4989" spans="2:11" x14ac:dyDescent="0.25">
      <c r="B4989">
        <v>2026</v>
      </c>
      <c r="C4989" t="s">
        <v>486</v>
      </c>
      <c r="D4989">
        <v>1</v>
      </c>
      <c r="E4989" t="s">
        <v>131</v>
      </c>
      <c r="F4989">
        <v>28</v>
      </c>
      <c r="G4989" s="85">
        <v>1.7019627410487774</v>
      </c>
      <c r="H4989" s="85">
        <v>9367.3143996013951</v>
      </c>
      <c r="I4989" s="85">
        <v>2655.2732104301613</v>
      </c>
      <c r="J4989" s="85">
        <v>15942.820091811273</v>
      </c>
      <c r="K4989" t="s">
        <v>491</v>
      </c>
    </row>
    <row r="4990" spans="2:11" x14ac:dyDescent="0.25">
      <c r="B4990">
        <v>2026</v>
      </c>
      <c r="C4990" t="s">
        <v>486</v>
      </c>
      <c r="D4990">
        <v>2</v>
      </c>
      <c r="E4990" t="s">
        <v>131</v>
      </c>
      <c r="F4990">
        <v>28</v>
      </c>
      <c r="G4990" s="85">
        <v>2.1747301691178826</v>
      </c>
      <c r="H4990" s="85">
        <v>9367.3143996013951</v>
      </c>
      <c r="I4990" s="85">
        <v>2655.2732104301613</v>
      </c>
      <c r="J4990" s="85">
        <v>20371.381228425518</v>
      </c>
      <c r="K4990" t="s">
        <v>491</v>
      </c>
    </row>
    <row r="4991" spans="2:11" x14ac:dyDescent="0.25">
      <c r="B4991">
        <v>2026</v>
      </c>
      <c r="C4991" t="s">
        <v>487</v>
      </c>
      <c r="D4991">
        <v>1</v>
      </c>
      <c r="E4991" t="s">
        <v>131</v>
      </c>
      <c r="F4991">
        <v>28</v>
      </c>
      <c r="G4991" s="85">
        <v>1.7329549333781336</v>
      </c>
      <c r="H4991" s="85">
        <v>9367.3143996013951</v>
      </c>
      <c r="I4991" s="85">
        <v>2655.2732104301613</v>
      </c>
      <c r="J4991" s="85">
        <v>16233.133701293267</v>
      </c>
      <c r="K4991" t="s">
        <v>491</v>
      </c>
    </row>
    <row r="4992" spans="2:11" x14ac:dyDescent="0.25">
      <c r="B4992">
        <v>2026</v>
      </c>
      <c r="C4992" t="s">
        <v>487</v>
      </c>
      <c r="D4992">
        <v>2</v>
      </c>
      <c r="E4992" t="s">
        <v>131</v>
      </c>
      <c r="F4992">
        <v>28</v>
      </c>
      <c r="G4992" s="85">
        <v>2.2143313037609493</v>
      </c>
      <c r="H4992" s="85">
        <v>9367.3143996013951</v>
      </c>
      <c r="I4992" s="85">
        <v>2655.2732104301613</v>
      </c>
      <c r="J4992" s="85">
        <v>20742.337507208071</v>
      </c>
      <c r="K4992" t="s">
        <v>491</v>
      </c>
    </row>
    <row r="4993" spans="2:11" x14ac:dyDescent="0.25">
      <c r="B4993">
        <v>2026</v>
      </c>
      <c r="C4993" t="s">
        <v>488</v>
      </c>
      <c r="D4993">
        <v>1</v>
      </c>
      <c r="E4993" t="s">
        <v>131</v>
      </c>
      <c r="F4993">
        <v>28</v>
      </c>
      <c r="G4993" s="85">
        <v>1.7639471257074886</v>
      </c>
      <c r="H4993" s="85">
        <v>9367.3143996013951</v>
      </c>
      <c r="I4993" s="85">
        <v>2655.2732104301613</v>
      </c>
      <c r="J4993" s="85">
        <v>16523.447310775249</v>
      </c>
      <c r="K4993" t="s">
        <v>491</v>
      </c>
    </row>
    <row r="4994" spans="2:11" x14ac:dyDescent="0.25">
      <c r="B4994">
        <v>2026</v>
      </c>
      <c r="C4994" t="s">
        <v>488</v>
      </c>
      <c r="D4994">
        <v>2</v>
      </c>
      <c r="E4994" t="s">
        <v>131</v>
      </c>
      <c r="F4994">
        <v>28</v>
      </c>
      <c r="G4994" s="85">
        <v>2.2539324384040134</v>
      </c>
      <c r="H4994" s="85">
        <v>9367.3143996013951</v>
      </c>
      <c r="I4994" s="85">
        <v>2655.2732104301613</v>
      </c>
      <c r="J4994" s="85">
        <v>21113.293785990598</v>
      </c>
      <c r="K4994" t="s">
        <v>491</v>
      </c>
    </row>
    <row r="4995" spans="2:11" x14ac:dyDescent="0.25">
      <c r="B4995">
        <v>2026</v>
      </c>
      <c r="C4995" t="s">
        <v>489</v>
      </c>
      <c r="D4995">
        <v>1</v>
      </c>
      <c r="E4995" t="s">
        <v>131</v>
      </c>
      <c r="F4995">
        <v>28</v>
      </c>
      <c r="G4995" s="85">
        <v>1.7949393180368449</v>
      </c>
      <c r="H4995" s="85">
        <v>9367.3143996013951</v>
      </c>
      <c r="I4995" s="85">
        <v>2655.2732104301613</v>
      </c>
      <c r="J4995" s="85">
        <v>16813.760920257246</v>
      </c>
      <c r="K4995" t="s">
        <v>491</v>
      </c>
    </row>
    <row r="4996" spans="2:11" x14ac:dyDescent="0.25">
      <c r="B4996">
        <v>2026</v>
      </c>
      <c r="C4996" t="s">
        <v>489</v>
      </c>
      <c r="D4996">
        <v>2</v>
      </c>
      <c r="E4996" t="s">
        <v>131</v>
      </c>
      <c r="F4996">
        <v>28</v>
      </c>
      <c r="G4996" s="85">
        <v>2.2935335730470801</v>
      </c>
      <c r="H4996" s="85">
        <v>9367.3143996013951</v>
      </c>
      <c r="I4996" s="85">
        <v>2655.2732104301613</v>
      </c>
      <c r="J4996" s="85">
        <v>21484.25006477315</v>
      </c>
      <c r="K4996" t="s">
        <v>491</v>
      </c>
    </row>
    <row r="4997" spans="2:11" x14ac:dyDescent="0.25">
      <c r="B4997">
        <v>2026</v>
      </c>
      <c r="C4997" t="s">
        <v>490</v>
      </c>
      <c r="D4997">
        <v>1</v>
      </c>
      <c r="E4997" t="s">
        <v>131</v>
      </c>
      <c r="F4997">
        <v>28</v>
      </c>
      <c r="G4997" s="85">
        <v>1.8259315103661999</v>
      </c>
      <c r="H4997" s="85">
        <v>9367.3143996013951</v>
      </c>
      <c r="I4997" s="85">
        <v>2655.2732104301613</v>
      </c>
      <c r="J4997" s="85">
        <v>17104.074529739228</v>
      </c>
      <c r="K4997" t="s">
        <v>491</v>
      </c>
    </row>
    <row r="4998" spans="2:11" x14ac:dyDescent="0.25">
      <c r="B4998">
        <v>2026</v>
      </c>
      <c r="C4998" t="s">
        <v>490</v>
      </c>
      <c r="D4998">
        <v>2</v>
      </c>
      <c r="E4998" t="s">
        <v>131</v>
      </c>
      <c r="F4998">
        <v>28</v>
      </c>
      <c r="G4998" s="85">
        <v>2.333134707690145</v>
      </c>
      <c r="H4998" s="85">
        <v>9367.3143996013951</v>
      </c>
      <c r="I4998" s="85">
        <v>2655.2732104301613</v>
      </c>
      <c r="J4998" s="85">
        <v>21855.206343555688</v>
      </c>
      <c r="K4998" t="s">
        <v>491</v>
      </c>
    </row>
    <row r="4999" spans="2:11" x14ac:dyDescent="0.25">
      <c r="B4999">
        <v>2026</v>
      </c>
      <c r="C4999" t="s">
        <v>479</v>
      </c>
      <c r="D4999">
        <v>1</v>
      </c>
      <c r="E4999" t="s">
        <v>185</v>
      </c>
      <c r="F4999">
        <v>6</v>
      </c>
      <c r="G4999" s="85">
        <v>2.346555154194264</v>
      </c>
      <c r="H4999" s="85">
        <v>12076.490850376749</v>
      </c>
      <c r="I4999" s="85">
        <v>3366.157158234661</v>
      </c>
      <c r="J4999" s="85">
        <v>28338.15184953143</v>
      </c>
      <c r="K4999" t="s">
        <v>491</v>
      </c>
    </row>
    <row r="5000" spans="2:11" x14ac:dyDescent="0.25">
      <c r="B5000">
        <v>2026</v>
      </c>
      <c r="C5000" t="s">
        <v>479</v>
      </c>
      <c r="D5000">
        <v>2</v>
      </c>
      <c r="E5000" t="s">
        <v>185</v>
      </c>
      <c r="F5000">
        <v>6</v>
      </c>
      <c r="G5000" s="85">
        <v>0</v>
      </c>
      <c r="H5000" s="85">
        <v>12076.490850376749</v>
      </c>
      <c r="I5000" s="85">
        <v>3366.157158234661</v>
      </c>
      <c r="J5000" s="85">
        <v>0</v>
      </c>
      <c r="K5000" t="s">
        <v>491</v>
      </c>
    </row>
    <row r="5001" spans="2:11" x14ac:dyDescent="0.25">
      <c r="B5001">
        <v>2026</v>
      </c>
      <c r="C5001" t="s">
        <v>480</v>
      </c>
      <c r="D5001">
        <v>1</v>
      </c>
      <c r="E5001" t="s">
        <v>185</v>
      </c>
      <c r="F5001">
        <v>6</v>
      </c>
      <c r="G5001" s="85">
        <v>2.3697705561343718</v>
      </c>
      <c r="H5001" s="85">
        <v>12076.490850376749</v>
      </c>
      <c r="I5001" s="85">
        <v>3366.157158234661</v>
      </c>
      <c r="J5001" s="85">
        <v>28618.512438648962</v>
      </c>
      <c r="K5001" t="s">
        <v>491</v>
      </c>
    </row>
    <row r="5002" spans="2:11" x14ac:dyDescent="0.25">
      <c r="B5002">
        <v>2026</v>
      </c>
      <c r="C5002" t="s">
        <v>480</v>
      </c>
      <c r="D5002">
        <v>2</v>
      </c>
      <c r="E5002" t="s">
        <v>185</v>
      </c>
      <c r="F5002">
        <v>6</v>
      </c>
      <c r="G5002" s="85">
        <v>0</v>
      </c>
      <c r="H5002" s="85">
        <v>12076.490850376749</v>
      </c>
      <c r="I5002" s="85">
        <v>3366.157158234661</v>
      </c>
      <c r="J5002" s="85">
        <v>0</v>
      </c>
      <c r="K5002" t="s">
        <v>491</v>
      </c>
    </row>
    <row r="5003" spans="2:11" x14ac:dyDescent="0.25">
      <c r="B5003">
        <v>2026</v>
      </c>
      <c r="C5003" t="s">
        <v>481</v>
      </c>
      <c r="D5003">
        <v>1</v>
      </c>
      <c r="E5003" t="s">
        <v>185</v>
      </c>
      <c r="F5003">
        <v>6</v>
      </c>
      <c r="G5003" s="85">
        <v>2.3929859580744832</v>
      </c>
      <c r="H5003" s="85">
        <v>12076.490850376749</v>
      </c>
      <c r="I5003" s="85">
        <v>3366.157158234661</v>
      </c>
      <c r="J5003" s="85">
        <v>28898.873027766535</v>
      </c>
      <c r="K5003" t="s">
        <v>491</v>
      </c>
    </row>
    <row r="5004" spans="2:11" x14ac:dyDescent="0.25">
      <c r="B5004">
        <v>2026</v>
      </c>
      <c r="C5004" t="s">
        <v>481</v>
      </c>
      <c r="D5004">
        <v>2</v>
      </c>
      <c r="E5004" t="s">
        <v>185</v>
      </c>
      <c r="F5004">
        <v>6</v>
      </c>
      <c r="G5004" s="85">
        <v>0</v>
      </c>
      <c r="H5004" s="85">
        <v>12076.490850376749</v>
      </c>
      <c r="I5004" s="85">
        <v>3366.157158234661</v>
      </c>
      <c r="J5004" s="85">
        <v>0</v>
      </c>
      <c r="K5004" t="s">
        <v>491</v>
      </c>
    </row>
    <row r="5005" spans="2:11" x14ac:dyDescent="0.25">
      <c r="B5005">
        <v>2026</v>
      </c>
      <c r="C5005" t="s">
        <v>482</v>
      </c>
      <c r="D5005">
        <v>1</v>
      </c>
      <c r="E5005" t="s">
        <v>185</v>
      </c>
      <c r="F5005">
        <v>6</v>
      </c>
      <c r="G5005" s="85">
        <v>2.4162013600145906</v>
      </c>
      <c r="H5005" s="85">
        <v>12076.490850376749</v>
      </c>
      <c r="I5005" s="85">
        <v>3366.157158234661</v>
      </c>
      <c r="J5005" s="85">
        <v>29179.233616884063</v>
      </c>
      <c r="K5005" t="s">
        <v>491</v>
      </c>
    </row>
    <row r="5006" spans="2:11" x14ac:dyDescent="0.25">
      <c r="B5006">
        <v>2026</v>
      </c>
      <c r="C5006" t="s">
        <v>482</v>
      </c>
      <c r="D5006">
        <v>2</v>
      </c>
      <c r="E5006" t="s">
        <v>185</v>
      </c>
      <c r="F5006">
        <v>6</v>
      </c>
      <c r="G5006" s="85">
        <v>0</v>
      </c>
      <c r="H5006" s="85">
        <v>12076.490850376749</v>
      </c>
      <c r="I5006" s="85">
        <v>3366.157158234661</v>
      </c>
      <c r="J5006" s="85">
        <v>0</v>
      </c>
      <c r="K5006" t="s">
        <v>491</v>
      </c>
    </row>
    <row r="5007" spans="2:11" x14ac:dyDescent="0.25">
      <c r="B5007">
        <v>2026</v>
      </c>
      <c r="C5007" t="s">
        <v>483</v>
      </c>
      <c r="D5007">
        <v>1</v>
      </c>
      <c r="E5007" t="s">
        <v>185</v>
      </c>
      <c r="F5007">
        <v>6</v>
      </c>
      <c r="G5007" s="85">
        <v>2.439416761954702</v>
      </c>
      <c r="H5007" s="85">
        <v>12076.490850376749</v>
      </c>
      <c r="I5007" s="85">
        <v>3366.157158234661</v>
      </c>
      <c r="J5007" s="85">
        <v>29459.594206001635</v>
      </c>
      <c r="K5007" t="s">
        <v>491</v>
      </c>
    </row>
    <row r="5008" spans="2:11" x14ac:dyDescent="0.25">
      <c r="B5008">
        <v>2026</v>
      </c>
      <c r="C5008" t="s">
        <v>483</v>
      </c>
      <c r="D5008">
        <v>2</v>
      </c>
      <c r="E5008" t="s">
        <v>185</v>
      </c>
      <c r="F5008">
        <v>6</v>
      </c>
      <c r="G5008" s="85">
        <v>0</v>
      </c>
      <c r="H5008" s="85">
        <v>12076.490850376749</v>
      </c>
      <c r="I5008" s="85">
        <v>3366.157158234661</v>
      </c>
      <c r="J5008" s="85">
        <v>0</v>
      </c>
      <c r="K5008" t="s">
        <v>491</v>
      </c>
    </row>
    <row r="5009" spans="2:11" x14ac:dyDescent="0.25">
      <c r="B5009">
        <v>2026</v>
      </c>
      <c r="C5009" t="s">
        <v>484</v>
      </c>
      <c r="D5009">
        <v>1</v>
      </c>
      <c r="E5009" t="s">
        <v>185</v>
      </c>
      <c r="F5009">
        <v>6</v>
      </c>
      <c r="G5009" s="85">
        <v>2.4626321638948099</v>
      </c>
      <c r="H5009" s="85">
        <v>12076.490850376749</v>
      </c>
      <c r="I5009" s="85">
        <v>3366.157158234661</v>
      </c>
      <c r="J5009" s="85">
        <v>29739.954795119167</v>
      </c>
      <c r="K5009" t="s">
        <v>491</v>
      </c>
    </row>
    <row r="5010" spans="2:11" x14ac:dyDescent="0.25">
      <c r="B5010">
        <v>2026</v>
      </c>
      <c r="C5010" t="s">
        <v>484</v>
      </c>
      <c r="D5010">
        <v>2</v>
      </c>
      <c r="E5010" t="s">
        <v>185</v>
      </c>
      <c r="F5010">
        <v>6</v>
      </c>
      <c r="G5010" s="85">
        <v>0</v>
      </c>
      <c r="H5010" s="85">
        <v>12076.490850376749</v>
      </c>
      <c r="I5010" s="85">
        <v>3366.157158234661</v>
      </c>
      <c r="J5010" s="85">
        <v>0</v>
      </c>
      <c r="K5010" t="s">
        <v>491</v>
      </c>
    </row>
    <row r="5011" spans="2:11" x14ac:dyDescent="0.25">
      <c r="B5011">
        <v>2026</v>
      </c>
      <c r="C5011" t="s">
        <v>485</v>
      </c>
      <c r="D5011">
        <v>1</v>
      </c>
      <c r="E5011" t="s">
        <v>185</v>
      </c>
      <c r="F5011">
        <v>6</v>
      </c>
      <c r="G5011" s="85">
        <v>2.4858475658349213</v>
      </c>
      <c r="H5011" s="85">
        <v>12076.490850376749</v>
      </c>
      <c r="I5011" s="85">
        <v>3366.157158234661</v>
      </c>
      <c r="J5011" s="85">
        <v>30020.315384236739</v>
      </c>
      <c r="K5011" t="s">
        <v>491</v>
      </c>
    </row>
    <row r="5012" spans="2:11" x14ac:dyDescent="0.25">
      <c r="B5012">
        <v>2026</v>
      </c>
      <c r="C5012" t="s">
        <v>485</v>
      </c>
      <c r="D5012">
        <v>2</v>
      </c>
      <c r="E5012" t="s">
        <v>185</v>
      </c>
      <c r="F5012">
        <v>6</v>
      </c>
      <c r="G5012" s="85">
        <v>0</v>
      </c>
      <c r="H5012" s="85">
        <v>12076.490850376749</v>
      </c>
      <c r="I5012" s="85">
        <v>3366.157158234661</v>
      </c>
      <c r="J5012" s="85">
        <v>0</v>
      </c>
      <c r="K5012" t="s">
        <v>491</v>
      </c>
    </row>
    <row r="5013" spans="2:11" x14ac:dyDescent="0.25">
      <c r="B5013">
        <v>2026</v>
      </c>
      <c r="C5013" t="s">
        <v>486</v>
      </c>
      <c r="D5013">
        <v>1</v>
      </c>
      <c r="E5013" t="s">
        <v>185</v>
      </c>
      <c r="F5013">
        <v>6</v>
      </c>
      <c r="G5013" s="85">
        <v>2.5090629677750287</v>
      </c>
      <c r="H5013" s="85">
        <v>12076.490850376749</v>
      </c>
      <c r="I5013" s="85">
        <v>3366.157158234661</v>
      </c>
      <c r="J5013" s="85">
        <v>30300.675973354268</v>
      </c>
      <c r="K5013" t="s">
        <v>491</v>
      </c>
    </row>
    <row r="5014" spans="2:11" x14ac:dyDescent="0.25">
      <c r="B5014">
        <v>2026</v>
      </c>
      <c r="C5014" t="s">
        <v>486</v>
      </c>
      <c r="D5014">
        <v>2</v>
      </c>
      <c r="E5014" t="s">
        <v>185</v>
      </c>
      <c r="F5014">
        <v>6</v>
      </c>
      <c r="G5014" s="85">
        <v>0</v>
      </c>
      <c r="H5014" s="85">
        <v>12076.490850376749</v>
      </c>
      <c r="I5014" s="85">
        <v>3366.157158234661</v>
      </c>
      <c r="J5014" s="85">
        <v>0</v>
      </c>
      <c r="K5014" t="s">
        <v>491</v>
      </c>
    </row>
    <row r="5015" spans="2:11" x14ac:dyDescent="0.25">
      <c r="B5015">
        <v>2026</v>
      </c>
      <c r="C5015" t="s">
        <v>487</v>
      </c>
      <c r="D5015">
        <v>1</v>
      </c>
      <c r="E5015" t="s">
        <v>185</v>
      </c>
      <c r="F5015">
        <v>6</v>
      </c>
      <c r="G5015" s="85">
        <v>2.5322783697151405</v>
      </c>
      <c r="H5015" s="85">
        <v>12076.490850376749</v>
      </c>
      <c r="I5015" s="85">
        <v>3366.157158234661</v>
      </c>
      <c r="J5015" s="85">
        <v>30581.036562471847</v>
      </c>
      <c r="K5015" t="s">
        <v>491</v>
      </c>
    </row>
    <row r="5016" spans="2:11" x14ac:dyDescent="0.25">
      <c r="B5016">
        <v>2026</v>
      </c>
      <c r="C5016" t="s">
        <v>487</v>
      </c>
      <c r="D5016">
        <v>2</v>
      </c>
      <c r="E5016" t="s">
        <v>185</v>
      </c>
      <c r="F5016">
        <v>6</v>
      </c>
      <c r="G5016" s="85">
        <v>0</v>
      </c>
      <c r="H5016" s="85">
        <v>12076.490850376749</v>
      </c>
      <c r="I5016" s="85">
        <v>3366.157158234661</v>
      </c>
      <c r="J5016" s="85">
        <v>0</v>
      </c>
      <c r="K5016" t="s">
        <v>491</v>
      </c>
    </row>
    <row r="5017" spans="2:11" x14ac:dyDescent="0.25">
      <c r="B5017">
        <v>2026</v>
      </c>
      <c r="C5017" t="s">
        <v>488</v>
      </c>
      <c r="D5017">
        <v>1</v>
      </c>
      <c r="E5017" t="s">
        <v>185</v>
      </c>
      <c r="F5017">
        <v>6</v>
      </c>
      <c r="G5017" s="85">
        <v>2.5554937716552484</v>
      </c>
      <c r="H5017" s="85">
        <v>12076.490850376749</v>
      </c>
      <c r="I5017" s="85">
        <v>3366.157158234661</v>
      </c>
      <c r="J5017" s="85">
        <v>30861.397151589375</v>
      </c>
      <c r="K5017" t="s">
        <v>491</v>
      </c>
    </row>
    <row r="5018" spans="2:11" x14ac:dyDescent="0.25">
      <c r="B5018">
        <v>2026</v>
      </c>
      <c r="C5018" t="s">
        <v>488</v>
      </c>
      <c r="D5018">
        <v>2</v>
      </c>
      <c r="E5018" t="s">
        <v>185</v>
      </c>
      <c r="F5018">
        <v>6</v>
      </c>
      <c r="G5018" s="85">
        <v>0</v>
      </c>
      <c r="H5018" s="85">
        <v>12076.490850376749</v>
      </c>
      <c r="I5018" s="85">
        <v>3366.157158234661</v>
      </c>
      <c r="J5018" s="85">
        <v>0</v>
      </c>
      <c r="K5018" t="s">
        <v>491</v>
      </c>
    </row>
    <row r="5019" spans="2:11" x14ac:dyDescent="0.25">
      <c r="B5019">
        <v>2026</v>
      </c>
      <c r="C5019" t="s">
        <v>489</v>
      </c>
      <c r="D5019">
        <v>1</v>
      </c>
      <c r="E5019" t="s">
        <v>185</v>
      </c>
      <c r="F5019">
        <v>6</v>
      </c>
      <c r="G5019" s="85">
        <v>2.5787091735953593</v>
      </c>
      <c r="H5019" s="85">
        <v>12076.490850376749</v>
      </c>
      <c r="I5019" s="85">
        <v>3366.157158234661</v>
      </c>
      <c r="J5019" s="85">
        <v>31141.757740706944</v>
      </c>
      <c r="K5019" t="s">
        <v>491</v>
      </c>
    </row>
    <row r="5020" spans="2:11" x14ac:dyDescent="0.25">
      <c r="B5020">
        <v>2026</v>
      </c>
      <c r="C5020" t="s">
        <v>489</v>
      </c>
      <c r="D5020">
        <v>2</v>
      </c>
      <c r="E5020" t="s">
        <v>185</v>
      </c>
      <c r="F5020">
        <v>6</v>
      </c>
      <c r="G5020" s="85">
        <v>0</v>
      </c>
      <c r="H5020" s="85">
        <v>12076.490850376749</v>
      </c>
      <c r="I5020" s="85">
        <v>3366.157158234661</v>
      </c>
      <c r="J5020" s="85">
        <v>0</v>
      </c>
      <c r="K5020" t="s">
        <v>491</v>
      </c>
    </row>
    <row r="5021" spans="2:11" x14ac:dyDescent="0.25">
      <c r="B5021">
        <v>2026</v>
      </c>
      <c r="C5021" t="s">
        <v>490</v>
      </c>
      <c r="D5021">
        <v>1</v>
      </c>
      <c r="E5021" t="s">
        <v>185</v>
      </c>
      <c r="F5021">
        <v>6</v>
      </c>
      <c r="G5021" s="85">
        <v>2.6019245755354672</v>
      </c>
      <c r="H5021" s="85">
        <v>12076.490850376749</v>
      </c>
      <c r="I5021" s="85">
        <v>3366.157158234661</v>
      </c>
      <c r="J5021" s="85">
        <v>31422.118329824476</v>
      </c>
      <c r="K5021" t="s">
        <v>491</v>
      </c>
    </row>
    <row r="5022" spans="2:11" x14ac:dyDescent="0.25">
      <c r="B5022">
        <v>2026</v>
      </c>
      <c r="C5022" t="s">
        <v>490</v>
      </c>
      <c r="D5022">
        <v>2</v>
      </c>
      <c r="E5022" t="s">
        <v>185</v>
      </c>
      <c r="F5022">
        <v>6</v>
      </c>
      <c r="G5022" s="85">
        <v>0</v>
      </c>
      <c r="H5022" s="85">
        <v>12076.490850376749</v>
      </c>
      <c r="I5022" s="85">
        <v>3366.157158234661</v>
      </c>
      <c r="J5022" s="85">
        <v>0</v>
      </c>
      <c r="K5022" t="s">
        <v>491</v>
      </c>
    </row>
    <row r="5023" spans="2:11" x14ac:dyDescent="0.25">
      <c r="B5023">
        <v>2026</v>
      </c>
      <c r="C5023" t="s">
        <v>479</v>
      </c>
      <c r="D5023">
        <v>1</v>
      </c>
      <c r="E5023" t="s">
        <v>148</v>
      </c>
      <c r="F5023">
        <v>22</v>
      </c>
      <c r="G5023" s="85">
        <v>1.9559470865805035</v>
      </c>
      <c r="H5023" s="85">
        <v>9379.6906330564307</v>
      </c>
      <c r="I5023" s="85">
        <v>2699.8138069321112</v>
      </c>
      <c r="J5023" s="85">
        <v>18346.178566753166</v>
      </c>
      <c r="K5023" t="s">
        <v>491</v>
      </c>
    </row>
    <row r="5024" spans="2:11" x14ac:dyDescent="0.25">
      <c r="B5024">
        <v>2026</v>
      </c>
      <c r="C5024" t="s">
        <v>479</v>
      </c>
      <c r="D5024">
        <v>2</v>
      </c>
      <c r="E5024" t="s">
        <v>148</v>
      </c>
      <c r="F5024">
        <v>22</v>
      </c>
      <c r="G5024" s="85">
        <v>0</v>
      </c>
      <c r="H5024" s="85">
        <v>9379.6906330564307</v>
      </c>
      <c r="I5024" s="85">
        <v>2699.8138069321112</v>
      </c>
      <c r="J5024" s="85">
        <v>0</v>
      </c>
      <c r="K5024" t="s">
        <v>491</v>
      </c>
    </row>
    <row r="5025" spans="2:11" x14ac:dyDescent="0.25">
      <c r="B5025">
        <v>2026</v>
      </c>
      <c r="C5025" t="s">
        <v>480</v>
      </c>
      <c r="D5025">
        <v>1</v>
      </c>
      <c r="E5025" t="s">
        <v>148</v>
      </c>
      <c r="F5025">
        <v>22</v>
      </c>
      <c r="G5025" s="85">
        <v>1.9845248890204137</v>
      </c>
      <c r="H5025" s="85">
        <v>9379.6906330564307</v>
      </c>
      <c r="I5025" s="85">
        <v>2699.8138069321112</v>
      </c>
      <c r="J5025" s="85">
        <v>18614.229512612128</v>
      </c>
      <c r="K5025" t="s">
        <v>491</v>
      </c>
    </row>
    <row r="5026" spans="2:11" x14ac:dyDescent="0.25">
      <c r="B5026">
        <v>2026</v>
      </c>
      <c r="C5026" t="s">
        <v>480</v>
      </c>
      <c r="D5026">
        <v>2</v>
      </c>
      <c r="E5026" t="s">
        <v>148</v>
      </c>
      <c r="F5026">
        <v>22</v>
      </c>
      <c r="G5026" s="85">
        <v>0</v>
      </c>
      <c r="H5026" s="85">
        <v>9379.6906330564307</v>
      </c>
      <c r="I5026" s="85">
        <v>2699.8138069321112</v>
      </c>
      <c r="J5026" s="85">
        <v>0</v>
      </c>
      <c r="K5026" t="s">
        <v>491</v>
      </c>
    </row>
    <row r="5027" spans="2:11" x14ac:dyDescent="0.25">
      <c r="B5027">
        <v>2026</v>
      </c>
      <c r="C5027" t="s">
        <v>481</v>
      </c>
      <c r="D5027">
        <v>1</v>
      </c>
      <c r="E5027" t="s">
        <v>148</v>
      </c>
      <c r="F5027">
        <v>22</v>
      </c>
      <c r="G5027" s="85">
        <v>2.0131026914603209</v>
      </c>
      <c r="H5027" s="85">
        <v>9379.6906330564307</v>
      </c>
      <c r="I5027" s="85">
        <v>2699.8138069321112</v>
      </c>
      <c r="J5027" s="85">
        <v>18882.280458471061</v>
      </c>
      <c r="K5027" t="s">
        <v>491</v>
      </c>
    </row>
    <row r="5028" spans="2:11" x14ac:dyDescent="0.25">
      <c r="B5028">
        <v>2026</v>
      </c>
      <c r="C5028" t="s">
        <v>481</v>
      </c>
      <c r="D5028">
        <v>2</v>
      </c>
      <c r="E5028" t="s">
        <v>148</v>
      </c>
      <c r="F5028">
        <v>22</v>
      </c>
      <c r="G5028" s="85">
        <v>0</v>
      </c>
      <c r="H5028" s="85">
        <v>9379.6906330564307</v>
      </c>
      <c r="I5028" s="85">
        <v>2699.8138069321112</v>
      </c>
      <c r="J5028" s="85">
        <v>0</v>
      </c>
      <c r="K5028" t="s">
        <v>491</v>
      </c>
    </row>
    <row r="5029" spans="2:11" x14ac:dyDescent="0.25">
      <c r="B5029">
        <v>2026</v>
      </c>
      <c r="C5029" t="s">
        <v>482</v>
      </c>
      <c r="D5029">
        <v>1</v>
      </c>
      <c r="E5029" t="s">
        <v>148</v>
      </c>
      <c r="F5029">
        <v>22</v>
      </c>
      <c r="G5029" s="85">
        <v>2.04168049390023</v>
      </c>
      <c r="H5029" s="85">
        <v>9379.6906330564307</v>
      </c>
      <c r="I5029" s="85">
        <v>2699.8138069321112</v>
      </c>
      <c r="J5029" s="85">
        <v>19150.331404330012</v>
      </c>
      <c r="K5029" t="s">
        <v>491</v>
      </c>
    </row>
    <row r="5030" spans="2:11" x14ac:dyDescent="0.25">
      <c r="B5030">
        <v>2026</v>
      </c>
      <c r="C5030" t="s">
        <v>482</v>
      </c>
      <c r="D5030">
        <v>2</v>
      </c>
      <c r="E5030" t="s">
        <v>148</v>
      </c>
      <c r="F5030">
        <v>22</v>
      </c>
      <c r="G5030" s="85">
        <v>0</v>
      </c>
      <c r="H5030" s="85">
        <v>9379.6906330564307</v>
      </c>
      <c r="I5030" s="85">
        <v>2699.8138069321112</v>
      </c>
      <c r="J5030" s="85">
        <v>0</v>
      </c>
      <c r="K5030" t="s">
        <v>491</v>
      </c>
    </row>
    <row r="5031" spans="2:11" x14ac:dyDescent="0.25">
      <c r="B5031">
        <v>2026</v>
      </c>
      <c r="C5031" t="s">
        <v>483</v>
      </c>
      <c r="D5031">
        <v>1</v>
      </c>
      <c r="E5031" t="s">
        <v>148</v>
      </c>
      <c r="F5031">
        <v>22</v>
      </c>
      <c r="G5031" s="85">
        <v>2.0702582963401377</v>
      </c>
      <c r="H5031" s="85">
        <v>9379.6906330564307</v>
      </c>
      <c r="I5031" s="85">
        <v>2699.8138069321112</v>
      </c>
      <c r="J5031" s="85">
        <v>19418.382350188953</v>
      </c>
      <c r="K5031" t="s">
        <v>491</v>
      </c>
    </row>
    <row r="5032" spans="2:11" x14ac:dyDescent="0.25">
      <c r="B5032">
        <v>2026</v>
      </c>
      <c r="C5032" t="s">
        <v>483</v>
      </c>
      <c r="D5032">
        <v>2</v>
      </c>
      <c r="E5032" t="s">
        <v>148</v>
      </c>
      <c r="F5032">
        <v>22</v>
      </c>
      <c r="G5032" s="85">
        <v>0</v>
      </c>
      <c r="H5032" s="85">
        <v>9379.6906330564307</v>
      </c>
      <c r="I5032" s="85">
        <v>2699.8138069321112</v>
      </c>
      <c r="J5032" s="85">
        <v>0</v>
      </c>
      <c r="K5032" t="s">
        <v>491</v>
      </c>
    </row>
    <row r="5033" spans="2:11" x14ac:dyDescent="0.25">
      <c r="B5033">
        <v>2026</v>
      </c>
      <c r="C5033" t="s">
        <v>484</v>
      </c>
      <c r="D5033">
        <v>1</v>
      </c>
      <c r="E5033" t="s">
        <v>148</v>
      </c>
      <c r="F5033">
        <v>22</v>
      </c>
      <c r="G5033" s="85">
        <v>2.0988360987800472</v>
      </c>
      <c r="H5033" s="85">
        <v>9379.6906330564307</v>
      </c>
      <c r="I5033" s="85">
        <v>2699.8138069321112</v>
      </c>
      <c r="J5033" s="85">
        <v>19686.433296047911</v>
      </c>
      <c r="K5033" t="s">
        <v>491</v>
      </c>
    </row>
    <row r="5034" spans="2:11" x14ac:dyDescent="0.25">
      <c r="B5034">
        <v>2026</v>
      </c>
      <c r="C5034" t="s">
        <v>484</v>
      </c>
      <c r="D5034">
        <v>2</v>
      </c>
      <c r="E5034" t="s">
        <v>148</v>
      </c>
      <c r="F5034">
        <v>22</v>
      </c>
      <c r="G5034" s="85">
        <v>0</v>
      </c>
      <c r="H5034" s="85">
        <v>9379.6906330564307</v>
      </c>
      <c r="I5034" s="85">
        <v>2699.8138069321112</v>
      </c>
      <c r="J5034" s="85">
        <v>0</v>
      </c>
      <c r="K5034" t="s">
        <v>491</v>
      </c>
    </row>
    <row r="5035" spans="2:11" x14ac:dyDescent="0.25">
      <c r="B5035">
        <v>2026</v>
      </c>
      <c r="C5035" t="s">
        <v>485</v>
      </c>
      <c r="D5035">
        <v>1</v>
      </c>
      <c r="E5035" t="s">
        <v>148</v>
      </c>
      <c r="F5035">
        <v>22</v>
      </c>
      <c r="G5035" s="85">
        <v>2.1274139012199544</v>
      </c>
      <c r="H5035" s="85">
        <v>9379.6906330564307</v>
      </c>
      <c r="I5035" s="85">
        <v>2699.8138069321112</v>
      </c>
      <c r="J5035" s="85">
        <v>19954.484241906845</v>
      </c>
      <c r="K5035" t="s">
        <v>491</v>
      </c>
    </row>
    <row r="5036" spans="2:11" x14ac:dyDescent="0.25">
      <c r="B5036">
        <v>2026</v>
      </c>
      <c r="C5036" t="s">
        <v>485</v>
      </c>
      <c r="D5036">
        <v>2</v>
      </c>
      <c r="E5036" t="s">
        <v>148</v>
      </c>
      <c r="F5036">
        <v>22</v>
      </c>
      <c r="G5036" s="85">
        <v>0</v>
      </c>
      <c r="H5036" s="85">
        <v>9379.6906330564307</v>
      </c>
      <c r="I5036" s="85">
        <v>2699.8138069321112</v>
      </c>
      <c r="J5036" s="85">
        <v>0</v>
      </c>
      <c r="K5036" t="s">
        <v>491</v>
      </c>
    </row>
    <row r="5037" spans="2:11" x14ac:dyDescent="0.25">
      <c r="B5037">
        <v>2026</v>
      </c>
      <c r="C5037" t="s">
        <v>486</v>
      </c>
      <c r="D5037">
        <v>1</v>
      </c>
      <c r="E5037" t="s">
        <v>148</v>
      </c>
      <c r="F5037">
        <v>22</v>
      </c>
      <c r="G5037" s="85">
        <v>2.1559917036598635</v>
      </c>
      <c r="H5037" s="85">
        <v>9379.6906330564307</v>
      </c>
      <c r="I5037" s="85">
        <v>2699.8138069321112</v>
      </c>
      <c r="J5037" s="85">
        <v>20222.535187765796</v>
      </c>
      <c r="K5037" t="s">
        <v>491</v>
      </c>
    </row>
    <row r="5038" spans="2:11" x14ac:dyDescent="0.25">
      <c r="B5038">
        <v>2026</v>
      </c>
      <c r="C5038" t="s">
        <v>486</v>
      </c>
      <c r="D5038">
        <v>2</v>
      </c>
      <c r="E5038" t="s">
        <v>148</v>
      </c>
      <c r="F5038">
        <v>22</v>
      </c>
      <c r="G5038" s="85">
        <v>0</v>
      </c>
      <c r="H5038" s="85">
        <v>9379.6906330564307</v>
      </c>
      <c r="I5038" s="85">
        <v>2699.8138069321112</v>
      </c>
      <c r="J5038" s="85">
        <v>0</v>
      </c>
      <c r="K5038" t="s">
        <v>491</v>
      </c>
    </row>
    <row r="5039" spans="2:11" x14ac:dyDescent="0.25">
      <c r="B5039">
        <v>2026</v>
      </c>
      <c r="C5039" t="s">
        <v>487</v>
      </c>
      <c r="D5039">
        <v>1</v>
      </c>
      <c r="E5039" t="s">
        <v>148</v>
      </c>
      <c r="F5039">
        <v>22</v>
      </c>
      <c r="G5039" s="85">
        <v>2.1845695060997716</v>
      </c>
      <c r="H5039" s="85">
        <v>9379.6906330564307</v>
      </c>
      <c r="I5039" s="85">
        <v>2699.8138069321112</v>
      </c>
      <c r="J5039" s="85">
        <v>20490.58613362474</v>
      </c>
      <c r="K5039" t="s">
        <v>491</v>
      </c>
    </row>
    <row r="5040" spans="2:11" x14ac:dyDescent="0.25">
      <c r="B5040">
        <v>2026</v>
      </c>
      <c r="C5040" t="s">
        <v>487</v>
      </c>
      <c r="D5040">
        <v>2</v>
      </c>
      <c r="E5040" t="s">
        <v>148</v>
      </c>
      <c r="F5040">
        <v>22</v>
      </c>
      <c r="G5040" s="85">
        <v>0</v>
      </c>
      <c r="H5040" s="85">
        <v>9379.6906330564307</v>
      </c>
      <c r="I5040" s="85">
        <v>2699.8138069321112</v>
      </c>
      <c r="J5040" s="85">
        <v>0</v>
      </c>
      <c r="K5040" t="s">
        <v>491</v>
      </c>
    </row>
    <row r="5041" spans="2:11" x14ac:dyDescent="0.25">
      <c r="B5041">
        <v>2026</v>
      </c>
      <c r="C5041" t="s">
        <v>488</v>
      </c>
      <c r="D5041">
        <v>1</v>
      </c>
      <c r="E5041" t="s">
        <v>148</v>
      </c>
      <c r="F5041">
        <v>22</v>
      </c>
      <c r="G5041" s="85">
        <v>2.2131473085396807</v>
      </c>
      <c r="H5041" s="85">
        <v>9379.6906330564307</v>
      </c>
      <c r="I5041" s="85">
        <v>2699.8138069321112</v>
      </c>
      <c r="J5041" s="85">
        <v>20758.637079483695</v>
      </c>
      <c r="K5041" t="s">
        <v>491</v>
      </c>
    </row>
    <row r="5042" spans="2:11" x14ac:dyDescent="0.25">
      <c r="B5042">
        <v>2026</v>
      </c>
      <c r="C5042" t="s">
        <v>488</v>
      </c>
      <c r="D5042">
        <v>2</v>
      </c>
      <c r="E5042" t="s">
        <v>148</v>
      </c>
      <c r="F5042">
        <v>22</v>
      </c>
      <c r="G5042" s="85">
        <v>0</v>
      </c>
      <c r="H5042" s="85">
        <v>9379.6906330564307</v>
      </c>
      <c r="I5042" s="85">
        <v>2699.8138069321112</v>
      </c>
      <c r="J5042" s="85">
        <v>0</v>
      </c>
      <c r="K5042" t="s">
        <v>491</v>
      </c>
    </row>
    <row r="5043" spans="2:11" x14ac:dyDescent="0.25">
      <c r="B5043">
        <v>2026</v>
      </c>
      <c r="C5043" t="s">
        <v>489</v>
      </c>
      <c r="D5043">
        <v>1</v>
      </c>
      <c r="E5043" t="s">
        <v>148</v>
      </c>
      <c r="F5043">
        <v>22</v>
      </c>
      <c r="G5043" s="85">
        <v>2.2417251109795879</v>
      </c>
      <c r="H5043" s="85">
        <v>9379.6906330564307</v>
      </c>
      <c r="I5043" s="85">
        <v>2699.8138069321112</v>
      </c>
      <c r="J5043" s="85">
        <v>21026.688025342628</v>
      </c>
      <c r="K5043" t="s">
        <v>491</v>
      </c>
    </row>
    <row r="5044" spans="2:11" x14ac:dyDescent="0.25">
      <c r="B5044">
        <v>2026</v>
      </c>
      <c r="C5044" t="s">
        <v>489</v>
      </c>
      <c r="D5044">
        <v>2</v>
      </c>
      <c r="E5044" t="s">
        <v>148</v>
      </c>
      <c r="F5044">
        <v>22</v>
      </c>
      <c r="G5044" s="85">
        <v>0</v>
      </c>
      <c r="H5044" s="85">
        <v>9379.6906330564307</v>
      </c>
      <c r="I5044" s="85">
        <v>2699.8138069321112</v>
      </c>
      <c r="J5044" s="85">
        <v>0</v>
      </c>
      <c r="K5044" t="s">
        <v>491</v>
      </c>
    </row>
    <row r="5045" spans="2:11" x14ac:dyDescent="0.25">
      <c r="B5045">
        <v>2026</v>
      </c>
      <c r="C5045" t="s">
        <v>490</v>
      </c>
      <c r="D5045">
        <v>1</v>
      </c>
      <c r="E5045" t="s">
        <v>148</v>
      </c>
      <c r="F5045">
        <v>22</v>
      </c>
      <c r="G5045" s="85">
        <v>2.2703029134194974</v>
      </c>
      <c r="H5045" s="85">
        <v>9379.6906330564307</v>
      </c>
      <c r="I5045" s="85">
        <v>2699.8138069321112</v>
      </c>
      <c r="J5045" s="85">
        <v>21294.738971201583</v>
      </c>
      <c r="K5045" t="s">
        <v>491</v>
      </c>
    </row>
    <row r="5046" spans="2:11" x14ac:dyDescent="0.25">
      <c r="B5046">
        <v>2026</v>
      </c>
      <c r="C5046" t="s">
        <v>490</v>
      </c>
      <c r="D5046">
        <v>2</v>
      </c>
      <c r="E5046" t="s">
        <v>148</v>
      </c>
      <c r="F5046">
        <v>22</v>
      </c>
      <c r="G5046" s="85">
        <v>0</v>
      </c>
      <c r="H5046" s="85">
        <v>9379.6906330564307</v>
      </c>
      <c r="I5046" s="85">
        <v>2699.8138069321112</v>
      </c>
      <c r="J5046" s="85">
        <v>0</v>
      </c>
      <c r="K5046" t="s">
        <v>491</v>
      </c>
    </row>
    <row r="5047" spans="2:11" x14ac:dyDescent="0.25">
      <c r="B5047">
        <v>2026</v>
      </c>
      <c r="C5047" t="s">
        <v>479</v>
      </c>
      <c r="D5047">
        <v>1</v>
      </c>
      <c r="E5047" t="s">
        <v>131</v>
      </c>
      <c r="F5047">
        <v>16</v>
      </c>
      <c r="G5047" s="85">
        <v>0.30453821484931504</v>
      </c>
      <c r="H5047" s="85">
        <v>9367.3143996013951</v>
      </c>
      <c r="I5047" s="85">
        <v>2655.2732104301613</v>
      </c>
      <c r="J5047" s="85">
        <v>2852.7052051868923</v>
      </c>
      <c r="K5047" t="s">
        <v>491</v>
      </c>
    </row>
    <row r="5048" spans="2:11" x14ac:dyDescent="0.25">
      <c r="B5048">
        <v>2026</v>
      </c>
      <c r="C5048" t="s">
        <v>479</v>
      </c>
      <c r="D5048">
        <v>2</v>
      </c>
      <c r="E5048" t="s">
        <v>131</v>
      </c>
      <c r="F5048">
        <v>16</v>
      </c>
      <c r="G5048" s="85">
        <v>0</v>
      </c>
      <c r="H5048" s="85">
        <v>9367.3143996013951</v>
      </c>
      <c r="I5048" s="85">
        <v>2655.2732104301613</v>
      </c>
      <c r="J5048" s="85">
        <v>0</v>
      </c>
      <c r="K5048" t="s">
        <v>491</v>
      </c>
    </row>
    <row r="5049" spans="2:11" x14ac:dyDescent="0.25">
      <c r="B5049">
        <v>2026</v>
      </c>
      <c r="C5049" t="s">
        <v>480</v>
      </c>
      <c r="D5049">
        <v>1</v>
      </c>
      <c r="E5049" t="s">
        <v>131</v>
      </c>
      <c r="F5049">
        <v>16</v>
      </c>
      <c r="G5049" s="85">
        <v>1.5303644945076036</v>
      </c>
      <c r="H5049" s="85">
        <v>9367.3143996013951</v>
      </c>
      <c r="I5049" s="85">
        <v>2655.2732104301613</v>
      </c>
      <c r="J5049" s="85">
        <v>14335.405366039786</v>
      </c>
      <c r="K5049" t="s">
        <v>491</v>
      </c>
    </row>
    <row r="5050" spans="2:11" x14ac:dyDescent="0.25">
      <c r="B5050">
        <v>2026</v>
      </c>
      <c r="C5050" t="s">
        <v>480</v>
      </c>
      <c r="D5050">
        <v>2</v>
      </c>
      <c r="E5050" t="s">
        <v>131</v>
      </c>
      <c r="F5050">
        <v>16</v>
      </c>
      <c r="G5050" s="85">
        <v>0</v>
      </c>
      <c r="H5050" s="85">
        <v>9367.3143996013951</v>
      </c>
      <c r="I5050" s="85">
        <v>2655.2732104301613</v>
      </c>
      <c r="J5050" s="85">
        <v>0</v>
      </c>
      <c r="K5050" t="s">
        <v>491</v>
      </c>
    </row>
    <row r="5051" spans="2:11" x14ac:dyDescent="0.25">
      <c r="B5051">
        <v>2026</v>
      </c>
      <c r="C5051" t="s">
        <v>481</v>
      </c>
      <c r="D5051">
        <v>1</v>
      </c>
      <c r="E5051" t="s">
        <v>131</v>
      </c>
      <c r="F5051">
        <v>16</v>
      </c>
      <c r="G5051" s="85">
        <v>2.4945909361233869</v>
      </c>
      <c r="H5051" s="85">
        <v>9367.3143996013951</v>
      </c>
      <c r="I5051" s="85">
        <v>2655.2732104301613</v>
      </c>
      <c r="J5051" s="85">
        <v>23367.617597063727</v>
      </c>
      <c r="K5051" t="s">
        <v>491</v>
      </c>
    </row>
    <row r="5052" spans="2:11" x14ac:dyDescent="0.25">
      <c r="B5052">
        <v>2026</v>
      </c>
      <c r="C5052" t="s">
        <v>481</v>
      </c>
      <c r="D5052">
        <v>2</v>
      </c>
      <c r="E5052" t="s">
        <v>131</v>
      </c>
      <c r="F5052">
        <v>16</v>
      </c>
      <c r="G5052" s="85">
        <v>0</v>
      </c>
      <c r="H5052" s="85">
        <v>9367.3143996013951</v>
      </c>
      <c r="I5052" s="85">
        <v>2655.2732104301613</v>
      </c>
      <c r="J5052" s="85">
        <v>0</v>
      </c>
      <c r="K5052" t="s">
        <v>491</v>
      </c>
    </row>
    <row r="5053" spans="2:11" x14ac:dyDescent="0.25">
      <c r="B5053">
        <v>2026</v>
      </c>
      <c r="C5053" t="s">
        <v>482</v>
      </c>
      <c r="D5053">
        <v>1</v>
      </c>
      <c r="E5053" t="s">
        <v>131</v>
      </c>
      <c r="F5053">
        <v>16</v>
      </c>
      <c r="G5053" s="85">
        <v>2.8441385633585656</v>
      </c>
      <c r="H5053" s="85">
        <v>9367.3143996013951</v>
      </c>
      <c r="I5053" s="85">
        <v>2655.2732104301613</v>
      </c>
      <c r="J5053" s="85">
        <v>26641.940119010316</v>
      </c>
      <c r="K5053" t="s">
        <v>491</v>
      </c>
    </row>
    <row r="5054" spans="2:11" x14ac:dyDescent="0.25">
      <c r="B5054">
        <v>2026</v>
      </c>
      <c r="C5054" t="s">
        <v>482</v>
      </c>
      <c r="D5054">
        <v>2</v>
      </c>
      <c r="E5054" t="s">
        <v>131</v>
      </c>
      <c r="F5054">
        <v>16</v>
      </c>
      <c r="G5054" s="85">
        <v>0</v>
      </c>
      <c r="H5054" s="85">
        <v>9367.3143996013951</v>
      </c>
      <c r="I5054" s="85">
        <v>2655.2732104301613</v>
      </c>
      <c r="J5054" s="85">
        <v>0</v>
      </c>
      <c r="K5054" t="s">
        <v>491</v>
      </c>
    </row>
    <row r="5055" spans="2:11" x14ac:dyDescent="0.25">
      <c r="B5055">
        <v>2026</v>
      </c>
      <c r="C5055" t="s">
        <v>483</v>
      </c>
      <c r="D5055">
        <v>1</v>
      </c>
      <c r="E5055" t="s">
        <v>131</v>
      </c>
      <c r="F5055">
        <v>16</v>
      </c>
      <c r="G5055" s="85">
        <v>3.6460224391817642</v>
      </c>
      <c r="H5055" s="85">
        <v>9367.3143996013951</v>
      </c>
      <c r="I5055" s="85">
        <v>2655.2732104301613</v>
      </c>
      <c r="J5055" s="85">
        <v>34153.438495817143</v>
      </c>
      <c r="K5055" t="s">
        <v>491</v>
      </c>
    </row>
    <row r="5056" spans="2:11" x14ac:dyDescent="0.25">
      <c r="B5056">
        <v>2026</v>
      </c>
      <c r="C5056" t="s">
        <v>483</v>
      </c>
      <c r="D5056">
        <v>2</v>
      </c>
      <c r="E5056" t="s">
        <v>131</v>
      </c>
      <c r="F5056">
        <v>16</v>
      </c>
      <c r="G5056" s="85">
        <v>0</v>
      </c>
      <c r="H5056" s="85">
        <v>9367.3143996013951</v>
      </c>
      <c r="I5056" s="85">
        <v>2655.2732104301613</v>
      </c>
      <c r="J5056" s="85">
        <v>0</v>
      </c>
      <c r="K5056" t="s">
        <v>491</v>
      </c>
    </row>
    <row r="5057" spans="2:11" x14ac:dyDescent="0.25">
      <c r="B5057">
        <v>2026</v>
      </c>
      <c r="C5057" t="s">
        <v>484</v>
      </c>
      <c r="D5057">
        <v>1</v>
      </c>
      <c r="E5057" t="s">
        <v>131</v>
      </c>
      <c r="F5057">
        <v>16</v>
      </c>
      <c r="G5057" s="85">
        <v>0.27199666182385113</v>
      </c>
      <c r="H5057" s="85">
        <v>9367.3143996013951</v>
      </c>
      <c r="I5057" s="85">
        <v>2655.2732104301613</v>
      </c>
      <c r="J5057" s="85">
        <v>2547.8782469460716</v>
      </c>
      <c r="K5057" t="s">
        <v>491</v>
      </c>
    </row>
    <row r="5058" spans="2:11" x14ac:dyDescent="0.25">
      <c r="B5058">
        <v>2026</v>
      </c>
      <c r="C5058" t="s">
        <v>484</v>
      </c>
      <c r="D5058">
        <v>2</v>
      </c>
      <c r="E5058" t="s">
        <v>131</v>
      </c>
      <c r="F5058">
        <v>16</v>
      </c>
      <c r="G5058" s="85">
        <v>0</v>
      </c>
      <c r="H5058" s="85">
        <v>9367.3143996013951</v>
      </c>
      <c r="I5058" s="85">
        <v>2655.2732104301613</v>
      </c>
      <c r="J5058" s="85">
        <v>0</v>
      </c>
      <c r="K5058" t="s">
        <v>491</v>
      </c>
    </row>
    <row r="5059" spans="2:11" x14ac:dyDescent="0.25">
      <c r="B5059">
        <v>2026</v>
      </c>
      <c r="C5059" t="s">
        <v>485</v>
      </c>
      <c r="D5059">
        <v>1</v>
      </c>
      <c r="E5059" t="s">
        <v>131</v>
      </c>
      <c r="F5059">
        <v>16</v>
      </c>
      <c r="G5059" s="85">
        <v>1.4978229414821402</v>
      </c>
      <c r="H5059" s="85">
        <v>9367.3143996013951</v>
      </c>
      <c r="I5059" s="85">
        <v>2655.2732104301613</v>
      </c>
      <c r="J5059" s="85">
        <v>14030.57840779897</v>
      </c>
      <c r="K5059" t="s">
        <v>491</v>
      </c>
    </row>
    <row r="5060" spans="2:11" x14ac:dyDescent="0.25">
      <c r="B5060">
        <v>2026</v>
      </c>
      <c r="C5060" t="s">
        <v>485</v>
      </c>
      <c r="D5060">
        <v>2</v>
      </c>
      <c r="E5060" t="s">
        <v>131</v>
      </c>
      <c r="F5060">
        <v>16</v>
      </c>
      <c r="G5060" s="85">
        <v>0</v>
      </c>
      <c r="H5060" s="85">
        <v>9367.3143996013951</v>
      </c>
      <c r="I5060" s="85">
        <v>2655.2732104301613</v>
      </c>
      <c r="J5060" s="85">
        <v>0</v>
      </c>
      <c r="K5060" t="s">
        <v>491</v>
      </c>
    </row>
    <row r="5061" spans="2:11" x14ac:dyDescent="0.25">
      <c r="B5061">
        <v>2026</v>
      </c>
      <c r="C5061" t="s">
        <v>486</v>
      </c>
      <c r="D5061">
        <v>1</v>
      </c>
      <c r="E5061" t="s">
        <v>131</v>
      </c>
      <c r="F5061">
        <v>16</v>
      </c>
      <c r="G5061" s="85">
        <v>2.4620493830979235</v>
      </c>
      <c r="H5061" s="85">
        <v>9367.3143996013951</v>
      </c>
      <c r="I5061" s="85">
        <v>2655.2732104301613</v>
      </c>
      <c r="J5061" s="85">
        <v>23062.790638822909</v>
      </c>
      <c r="K5061" t="s">
        <v>491</v>
      </c>
    </row>
    <row r="5062" spans="2:11" x14ac:dyDescent="0.25">
      <c r="B5062">
        <v>2026</v>
      </c>
      <c r="C5062" t="s">
        <v>486</v>
      </c>
      <c r="D5062">
        <v>2</v>
      </c>
      <c r="E5062" t="s">
        <v>131</v>
      </c>
      <c r="F5062">
        <v>16</v>
      </c>
      <c r="G5062" s="85">
        <v>0</v>
      </c>
      <c r="H5062" s="85">
        <v>9367.3143996013951</v>
      </c>
      <c r="I5062" s="85">
        <v>2655.2732104301613</v>
      </c>
      <c r="J5062" s="85">
        <v>0</v>
      </c>
      <c r="K5062" t="s">
        <v>491</v>
      </c>
    </row>
    <row r="5063" spans="2:11" x14ac:dyDescent="0.25">
      <c r="B5063">
        <v>2026</v>
      </c>
      <c r="C5063" t="s">
        <v>487</v>
      </c>
      <c r="D5063">
        <v>1</v>
      </c>
      <c r="E5063" t="s">
        <v>131</v>
      </c>
      <c r="F5063">
        <v>16</v>
      </c>
      <c r="G5063" s="85">
        <v>2.8115970103331023</v>
      </c>
      <c r="H5063" s="85">
        <v>9367.3143996013951</v>
      </c>
      <c r="I5063" s="85">
        <v>2655.2732104301613</v>
      </c>
      <c r="J5063" s="85">
        <v>26337.113160769502</v>
      </c>
      <c r="K5063" t="s">
        <v>491</v>
      </c>
    </row>
    <row r="5064" spans="2:11" x14ac:dyDescent="0.25">
      <c r="B5064">
        <v>2026</v>
      </c>
      <c r="C5064" t="s">
        <v>487</v>
      </c>
      <c r="D5064">
        <v>2</v>
      </c>
      <c r="E5064" t="s">
        <v>131</v>
      </c>
      <c r="F5064">
        <v>16</v>
      </c>
      <c r="G5064" s="85">
        <v>0</v>
      </c>
      <c r="H5064" s="85">
        <v>9367.3143996013951</v>
      </c>
      <c r="I5064" s="85">
        <v>2655.2732104301613</v>
      </c>
      <c r="J5064" s="85">
        <v>0</v>
      </c>
      <c r="K5064" t="s">
        <v>491</v>
      </c>
    </row>
    <row r="5065" spans="2:11" x14ac:dyDescent="0.25">
      <c r="B5065">
        <v>2026</v>
      </c>
      <c r="C5065" t="s">
        <v>488</v>
      </c>
      <c r="D5065">
        <v>1</v>
      </c>
      <c r="E5065" t="s">
        <v>131</v>
      </c>
      <c r="F5065">
        <v>16</v>
      </c>
      <c r="G5065" s="85">
        <v>3.6134808861562995</v>
      </c>
      <c r="H5065" s="85">
        <v>9367.3143996013951</v>
      </c>
      <c r="I5065" s="85">
        <v>2655.2732104301613</v>
      </c>
      <c r="J5065" s="85">
        <v>33848.611537576311</v>
      </c>
      <c r="K5065" t="s">
        <v>491</v>
      </c>
    </row>
    <row r="5066" spans="2:11" x14ac:dyDescent="0.25">
      <c r="B5066">
        <v>2026</v>
      </c>
      <c r="C5066" t="s">
        <v>488</v>
      </c>
      <c r="D5066">
        <v>2</v>
      </c>
      <c r="E5066" t="s">
        <v>131</v>
      </c>
      <c r="F5066">
        <v>16</v>
      </c>
      <c r="G5066" s="85">
        <v>0</v>
      </c>
      <c r="H5066" s="85">
        <v>9367.3143996013951</v>
      </c>
      <c r="I5066" s="85">
        <v>2655.2732104301613</v>
      </c>
      <c r="J5066" s="85">
        <v>0</v>
      </c>
      <c r="K5066" t="s">
        <v>491</v>
      </c>
    </row>
    <row r="5067" spans="2:11" x14ac:dyDescent="0.25">
      <c r="B5067">
        <v>2026</v>
      </c>
      <c r="C5067" t="s">
        <v>489</v>
      </c>
      <c r="D5067">
        <v>1</v>
      </c>
      <c r="E5067" t="s">
        <v>131</v>
      </c>
      <c r="F5067">
        <v>16</v>
      </c>
      <c r="G5067" s="85">
        <v>0.23945510879838752</v>
      </c>
      <c r="H5067" s="85">
        <v>9367.3143996013951</v>
      </c>
      <c r="I5067" s="85">
        <v>2655.2732104301613</v>
      </c>
      <c r="J5067" s="85">
        <v>2243.0512887052541</v>
      </c>
      <c r="K5067" t="s">
        <v>491</v>
      </c>
    </row>
    <row r="5068" spans="2:11" x14ac:dyDescent="0.25">
      <c r="B5068">
        <v>2026</v>
      </c>
      <c r="C5068" t="s">
        <v>489</v>
      </c>
      <c r="D5068">
        <v>2</v>
      </c>
      <c r="E5068" t="s">
        <v>131</v>
      </c>
      <c r="F5068">
        <v>16</v>
      </c>
      <c r="G5068" s="85">
        <v>0</v>
      </c>
      <c r="H5068" s="85">
        <v>9367.3143996013951</v>
      </c>
      <c r="I5068" s="85">
        <v>2655.2732104301613</v>
      </c>
      <c r="J5068" s="85">
        <v>0</v>
      </c>
      <c r="K5068" t="s">
        <v>491</v>
      </c>
    </row>
    <row r="5069" spans="2:11" x14ac:dyDescent="0.25">
      <c r="B5069">
        <v>2026</v>
      </c>
      <c r="C5069" t="s">
        <v>490</v>
      </c>
      <c r="D5069">
        <v>1</v>
      </c>
      <c r="E5069" t="s">
        <v>131</v>
      </c>
      <c r="F5069">
        <v>16</v>
      </c>
      <c r="G5069" s="85">
        <v>1.4652813884566762</v>
      </c>
      <c r="H5069" s="85">
        <v>9367.3143996013951</v>
      </c>
      <c r="I5069" s="85">
        <v>2655.2732104301613</v>
      </c>
      <c r="J5069" s="85">
        <v>13725.751449558149</v>
      </c>
      <c r="K5069" t="s">
        <v>491</v>
      </c>
    </row>
    <row r="5070" spans="2:11" x14ac:dyDescent="0.25">
      <c r="B5070">
        <v>2026</v>
      </c>
      <c r="C5070" t="s">
        <v>490</v>
      </c>
      <c r="D5070">
        <v>2</v>
      </c>
      <c r="E5070" t="s">
        <v>131</v>
      </c>
      <c r="F5070">
        <v>16</v>
      </c>
      <c r="G5070" s="85">
        <v>0</v>
      </c>
      <c r="H5070" s="85">
        <v>9367.3143996013951</v>
      </c>
      <c r="I5070" s="85">
        <v>2655.2732104301613</v>
      </c>
      <c r="J5070" s="85">
        <v>0</v>
      </c>
      <c r="K5070" t="s">
        <v>491</v>
      </c>
    </row>
    <row r="5071" spans="2:11" x14ac:dyDescent="0.25">
      <c r="B5071">
        <v>2026</v>
      </c>
      <c r="C5071" t="s">
        <v>479</v>
      </c>
      <c r="D5071">
        <v>1</v>
      </c>
      <c r="E5071" t="s">
        <v>45</v>
      </c>
      <c r="F5071">
        <v>6</v>
      </c>
      <c r="G5071" s="85">
        <v>2.0733771990326342</v>
      </c>
      <c r="H5071" s="85">
        <v>18536.052673839731</v>
      </c>
      <c r="I5071" s="85">
        <v>4748.7393608479206</v>
      </c>
      <c r="J5071" s="85">
        <v>38432.228974007194</v>
      </c>
      <c r="K5071" t="s">
        <v>491</v>
      </c>
    </row>
    <row r="5072" spans="2:11" x14ac:dyDescent="0.25">
      <c r="B5072">
        <v>2026</v>
      </c>
      <c r="C5072" t="s">
        <v>479</v>
      </c>
      <c r="D5072">
        <v>2</v>
      </c>
      <c r="E5072" t="s">
        <v>45</v>
      </c>
      <c r="F5072">
        <v>6</v>
      </c>
      <c r="G5072" s="85">
        <v>0</v>
      </c>
      <c r="H5072" s="85">
        <v>18536.052673839731</v>
      </c>
      <c r="I5072" s="85">
        <v>4748.7393608479206</v>
      </c>
      <c r="J5072" s="85">
        <v>0</v>
      </c>
      <c r="K5072" t="s">
        <v>491</v>
      </c>
    </row>
    <row r="5073" spans="2:11" x14ac:dyDescent="0.25">
      <c r="B5073">
        <v>2026</v>
      </c>
      <c r="C5073" t="s">
        <v>480</v>
      </c>
      <c r="D5073">
        <v>1</v>
      </c>
      <c r="E5073" t="s">
        <v>45</v>
      </c>
      <c r="F5073">
        <v>6</v>
      </c>
      <c r="G5073" s="85">
        <v>2.0796151284468465</v>
      </c>
      <c r="H5073" s="85">
        <v>18536.052673839731</v>
      </c>
      <c r="I5073" s="85">
        <v>4748.7393608479206</v>
      </c>
      <c r="J5073" s="85">
        <v>38547.855562204728</v>
      </c>
      <c r="K5073" t="s">
        <v>491</v>
      </c>
    </row>
    <row r="5074" spans="2:11" x14ac:dyDescent="0.25">
      <c r="B5074">
        <v>2026</v>
      </c>
      <c r="C5074" t="s">
        <v>480</v>
      </c>
      <c r="D5074">
        <v>2</v>
      </c>
      <c r="E5074" t="s">
        <v>45</v>
      </c>
      <c r="F5074">
        <v>6</v>
      </c>
      <c r="G5074" s="85">
        <v>0</v>
      </c>
      <c r="H5074" s="85">
        <v>18536.052673839731</v>
      </c>
      <c r="I5074" s="85">
        <v>4748.7393608479206</v>
      </c>
      <c r="J5074" s="85">
        <v>0</v>
      </c>
      <c r="K5074" t="s">
        <v>491</v>
      </c>
    </row>
    <row r="5075" spans="2:11" x14ac:dyDescent="0.25">
      <c r="B5075">
        <v>2026</v>
      </c>
      <c r="C5075" t="s">
        <v>481</v>
      </c>
      <c r="D5075">
        <v>1</v>
      </c>
      <c r="E5075" t="s">
        <v>45</v>
      </c>
      <c r="F5075">
        <v>6</v>
      </c>
      <c r="G5075" s="85">
        <v>2.0858530578610623</v>
      </c>
      <c r="H5075" s="85">
        <v>18536.052673839731</v>
      </c>
      <c r="I5075" s="85">
        <v>4748.7393608479206</v>
      </c>
      <c r="J5075" s="85">
        <v>38663.482150402328</v>
      </c>
      <c r="K5075" t="s">
        <v>491</v>
      </c>
    </row>
    <row r="5076" spans="2:11" x14ac:dyDescent="0.25">
      <c r="B5076">
        <v>2026</v>
      </c>
      <c r="C5076" t="s">
        <v>481</v>
      </c>
      <c r="D5076">
        <v>2</v>
      </c>
      <c r="E5076" t="s">
        <v>45</v>
      </c>
      <c r="F5076">
        <v>6</v>
      </c>
      <c r="G5076" s="85">
        <v>0</v>
      </c>
      <c r="H5076" s="85">
        <v>18536.052673839731</v>
      </c>
      <c r="I5076" s="85">
        <v>4748.7393608479206</v>
      </c>
      <c r="J5076" s="85">
        <v>0</v>
      </c>
      <c r="K5076" t="s">
        <v>491</v>
      </c>
    </row>
    <row r="5077" spans="2:11" x14ac:dyDescent="0.25">
      <c r="B5077">
        <v>2026</v>
      </c>
      <c r="C5077" t="s">
        <v>482</v>
      </c>
      <c r="D5077">
        <v>1</v>
      </c>
      <c r="E5077" t="s">
        <v>45</v>
      </c>
      <c r="F5077">
        <v>6</v>
      </c>
      <c r="G5077" s="85">
        <v>2.0920909872752746</v>
      </c>
      <c r="H5077" s="85">
        <v>18536.052673839731</v>
      </c>
      <c r="I5077" s="85">
        <v>4748.7393608479206</v>
      </c>
      <c r="J5077" s="85">
        <v>38779.108738599854</v>
      </c>
      <c r="K5077" t="s">
        <v>491</v>
      </c>
    </row>
    <row r="5078" spans="2:11" x14ac:dyDescent="0.25">
      <c r="B5078">
        <v>2026</v>
      </c>
      <c r="C5078" t="s">
        <v>482</v>
      </c>
      <c r="D5078">
        <v>2</v>
      </c>
      <c r="E5078" t="s">
        <v>45</v>
      </c>
      <c r="F5078">
        <v>6</v>
      </c>
      <c r="G5078" s="85">
        <v>0</v>
      </c>
      <c r="H5078" s="85">
        <v>18536.052673839731</v>
      </c>
      <c r="I5078" s="85">
        <v>4748.7393608479206</v>
      </c>
      <c r="J5078" s="85">
        <v>0</v>
      </c>
      <c r="K5078" t="s">
        <v>491</v>
      </c>
    </row>
    <row r="5079" spans="2:11" x14ac:dyDescent="0.25">
      <c r="B5079">
        <v>2026</v>
      </c>
      <c r="C5079" t="s">
        <v>483</v>
      </c>
      <c r="D5079">
        <v>1</v>
      </c>
      <c r="E5079" t="s">
        <v>45</v>
      </c>
      <c r="F5079">
        <v>6</v>
      </c>
      <c r="G5079" s="85">
        <v>2.0983289166894905</v>
      </c>
      <c r="H5079" s="85">
        <v>18536.052673839731</v>
      </c>
      <c r="I5079" s="85">
        <v>4748.7393608479206</v>
      </c>
      <c r="J5079" s="85">
        <v>38894.735326797454</v>
      </c>
      <c r="K5079" t="s">
        <v>491</v>
      </c>
    </row>
    <row r="5080" spans="2:11" x14ac:dyDescent="0.25">
      <c r="B5080">
        <v>2026</v>
      </c>
      <c r="C5080" t="s">
        <v>483</v>
      </c>
      <c r="D5080">
        <v>2</v>
      </c>
      <c r="E5080" t="s">
        <v>45</v>
      </c>
      <c r="F5080">
        <v>6</v>
      </c>
      <c r="G5080" s="85">
        <v>0</v>
      </c>
      <c r="H5080" s="85">
        <v>18536.052673839731</v>
      </c>
      <c r="I5080" s="85">
        <v>4748.7393608479206</v>
      </c>
      <c r="J5080" s="85">
        <v>0</v>
      </c>
      <c r="K5080" t="s">
        <v>491</v>
      </c>
    </row>
    <row r="5081" spans="2:11" x14ac:dyDescent="0.25">
      <c r="B5081">
        <v>2026</v>
      </c>
      <c r="C5081" t="s">
        <v>484</v>
      </c>
      <c r="D5081">
        <v>1</v>
      </c>
      <c r="E5081" t="s">
        <v>45</v>
      </c>
      <c r="F5081">
        <v>6</v>
      </c>
      <c r="G5081" s="85">
        <v>2.1045668461037028</v>
      </c>
      <c r="H5081" s="85">
        <v>18536.052673839731</v>
      </c>
      <c r="I5081" s="85">
        <v>4748.7393608479206</v>
      </c>
      <c r="J5081" s="85">
        <v>39010.361914994988</v>
      </c>
      <c r="K5081" t="s">
        <v>491</v>
      </c>
    </row>
    <row r="5082" spans="2:11" x14ac:dyDescent="0.25">
      <c r="B5082">
        <v>2026</v>
      </c>
      <c r="C5082" t="s">
        <v>484</v>
      </c>
      <c r="D5082">
        <v>2</v>
      </c>
      <c r="E5082" t="s">
        <v>45</v>
      </c>
      <c r="F5082">
        <v>6</v>
      </c>
      <c r="G5082" s="85">
        <v>0</v>
      </c>
      <c r="H5082" s="85">
        <v>18536.052673839731</v>
      </c>
      <c r="I5082" s="85">
        <v>4748.7393608479206</v>
      </c>
      <c r="J5082" s="85">
        <v>0</v>
      </c>
      <c r="K5082" t="s">
        <v>491</v>
      </c>
    </row>
    <row r="5083" spans="2:11" x14ac:dyDescent="0.25">
      <c r="B5083">
        <v>2026</v>
      </c>
      <c r="C5083" t="s">
        <v>485</v>
      </c>
      <c r="D5083">
        <v>1</v>
      </c>
      <c r="E5083" t="s">
        <v>45</v>
      </c>
      <c r="F5083">
        <v>6</v>
      </c>
      <c r="G5083" s="85">
        <v>2.1108047755179182</v>
      </c>
      <c r="H5083" s="85">
        <v>18536.052673839731</v>
      </c>
      <c r="I5083" s="85">
        <v>4748.7393608479206</v>
      </c>
      <c r="J5083" s="85">
        <v>39125.988503192581</v>
      </c>
      <c r="K5083" t="s">
        <v>491</v>
      </c>
    </row>
    <row r="5084" spans="2:11" x14ac:dyDescent="0.25">
      <c r="B5084">
        <v>2026</v>
      </c>
      <c r="C5084" t="s">
        <v>485</v>
      </c>
      <c r="D5084">
        <v>2</v>
      </c>
      <c r="E5084" t="s">
        <v>45</v>
      </c>
      <c r="F5084">
        <v>6</v>
      </c>
      <c r="G5084" s="85">
        <v>0</v>
      </c>
      <c r="H5084" s="85">
        <v>18536.052673839731</v>
      </c>
      <c r="I5084" s="85">
        <v>4748.7393608479206</v>
      </c>
      <c r="J5084" s="85">
        <v>0</v>
      </c>
      <c r="K5084" t="s">
        <v>491</v>
      </c>
    </row>
    <row r="5085" spans="2:11" x14ac:dyDescent="0.25">
      <c r="B5085">
        <v>2026</v>
      </c>
      <c r="C5085" t="s">
        <v>486</v>
      </c>
      <c r="D5085">
        <v>1</v>
      </c>
      <c r="E5085" t="s">
        <v>45</v>
      </c>
      <c r="F5085">
        <v>6</v>
      </c>
      <c r="G5085" s="85">
        <v>2.117042704932131</v>
      </c>
      <c r="H5085" s="85">
        <v>18536.052673839731</v>
      </c>
      <c r="I5085" s="85">
        <v>4748.7393608479206</v>
      </c>
      <c r="J5085" s="85">
        <v>39241.615091390122</v>
      </c>
      <c r="K5085" t="s">
        <v>491</v>
      </c>
    </row>
    <row r="5086" spans="2:11" x14ac:dyDescent="0.25">
      <c r="B5086">
        <v>2026</v>
      </c>
      <c r="C5086" t="s">
        <v>486</v>
      </c>
      <c r="D5086">
        <v>2</v>
      </c>
      <c r="E5086" t="s">
        <v>45</v>
      </c>
      <c r="F5086">
        <v>6</v>
      </c>
      <c r="G5086" s="85">
        <v>0</v>
      </c>
      <c r="H5086" s="85">
        <v>18536.052673839731</v>
      </c>
      <c r="I5086" s="85">
        <v>4748.7393608479206</v>
      </c>
      <c r="J5086" s="85">
        <v>0</v>
      </c>
      <c r="K5086" t="s">
        <v>491</v>
      </c>
    </row>
    <row r="5087" spans="2:11" x14ac:dyDescent="0.25">
      <c r="B5087">
        <v>2026</v>
      </c>
      <c r="C5087" t="s">
        <v>487</v>
      </c>
      <c r="D5087">
        <v>1</v>
      </c>
      <c r="E5087" t="s">
        <v>45</v>
      </c>
      <c r="F5087">
        <v>6</v>
      </c>
      <c r="G5087" s="85">
        <v>2.1232806343463468</v>
      </c>
      <c r="H5087" s="85">
        <v>18536.052673839731</v>
      </c>
      <c r="I5087" s="85">
        <v>4748.7393608479206</v>
      </c>
      <c r="J5087" s="85">
        <v>39357.241679587722</v>
      </c>
      <c r="K5087" t="s">
        <v>491</v>
      </c>
    </row>
    <row r="5088" spans="2:11" x14ac:dyDescent="0.25">
      <c r="B5088">
        <v>2026</v>
      </c>
      <c r="C5088" t="s">
        <v>487</v>
      </c>
      <c r="D5088">
        <v>2</v>
      </c>
      <c r="E5088" t="s">
        <v>45</v>
      </c>
      <c r="F5088">
        <v>6</v>
      </c>
      <c r="G5088" s="85">
        <v>0</v>
      </c>
      <c r="H5088" s="85">
        <v>18536.052673839731</v>
      </c>
      <c r="I5088" s="85">
        <v>4748.7393608479206</v>
      </c>
      <c r="J5088" s="85">
        <v>0</v>
      </c>
      <c r="K5088" t="s">
        <v>491</v>
      </c>
    </row>
    <row r="5089" spans="2:11" x14ac:dyDescent="0.25">
      <c r="B5089">
        <v>2026</v>
      </c>
      <c r="C5089" t="s">
        <v>488</v>
      </c>
      <c r="D5089">
        <v>1</v>
      </c>
      <c r="E5089" t="s">
        <v>45</v>
      </c>
      <c r="F5089">
        <v>6</v>
      </c>
      <c r="G5089" s="85">
        <v>2.1295185637605591</v>
      </c>
      <c r="H5089" s="85">
        <v>18536.052673839731</v>
      </c>
      <c r="I5089" s="85">
        <v>4748.7393608479206</v>
      </c>
      <c r="J5089" s="85">
        <v>39472.868267785256</v>
      </c>
      <c r="K5089" t="s">
        <v>491</v>
      </c>
    </row>
    <row r="5090" spans="2:11" x14ac:dyDescent="0.25">
      <c r="B5090">
        <v>2026</v>
      </c>
      <c r="C5090" t="s">
        <v>488</v>
      </c>
      <c r="D5090">
        <v>2</v>
      </c>
      <c r="E5090" t="s">
        <v>45</v>
      </c>
      <c r="F5090">
        <v>6</v>
      </c>
      <c r="G5090" s="85">
        <v>0</v>
      </c>
      <c r="H5090" s="85">
        <v>18536.052673839731</v>
      </c>
      <c r="I5090" s="85">
        <v>4748.7393608479206</v>
      </c>
      <c r="J5090" s="85">
        <v>0</v>
      </c>
      <c r="K5090" t="s">
        <v>491</v>
      </c>
    </row>
    <row r="5091" spans="2:11" x14ac:dyDescent="0.25">
      <c r="B5091">
        <v>2026</v>
      </c>
      <c r="C5091" t="s">
        <v>489</v>
      </c>
      <c r="D5091">
        <v>1</v>
      </c>
      <c r="E5091" t="s">
        <v>45</v>
      </c>
      <c r="F5091">
        <v>6</v>
      </c>
      <c r="G5091" s="85">
        <v>2.1357564931747746</v>
      </c>
      <c r="H5091" s="85">
        <v>18536.052673839731</v>
      </c>
      <c r="I5091" s="85">
        <v>4748.7393608479206</v>
      </c>
      <c r="J5091" s="85">
        <v>39588.494855982848</v>
      </c>
      <c r="K5091" t="s">
        <v>491</v>
      </c>
    </row>
    <row r="5092" spans="2:11" x14ac:dyDescent="0.25">
      <c r="B5092">
        <v>2026</v>
      </c>
      <c r="C5092" t="s">
        <v>489</v>
      </c>
      <c r="D5092">
        <v>2</v>
      </c>
      <c r="E5092" t="s">
        <v>45</v>
      </c>
      <c r="F5092">
        <v>6</v>
      </c>
      <c r="G5092" s="85">
        <v>0</v>
      </c>
      <c r="H5092" s="85">
        <v>18536.052673839731</v>
      </c>
      <c r="I5092" s="85">
        <v>4748.7393608479206</v>
      </c>
      <c r="J5092" s="85">
        <v>0</v>
      </c>
      <c r="K5092" t="s">
        <v>491</v>
      </c>
    </row>
    <row r="5093" spans="2:11" x14ac:dyDescent="0.25">
      <c r="B5093">
        <v>2026</v>
      </c>
      <c r="C5093" t="s">
        <v>490</v>
      </c>
      <c r="D5093">
        <v>1</v>
      </c>
      <c r="E5093" t="s">
        <v>45</v>
      </c>
      <c r="F5093">
        <v>6</v>
      </c>
      <c r="G5093" s="85">
        <v>2.1419944225889873</v>
      </c>
      <c r="H5093" s="85">
        <v>18536.052673839731</v>
      </c>
      <c r="I5093" s="85">
        <v>4748.7393608479206</v>
      </c>
      <c r="J5093" s="85">
        <v>39704.12144418039</v>
      </c>
      <c r="K5093" t="s">
        <v>491</v>
      </c>
    </row>
    <row r="5094" spans="2:11" x14ac:dyDescent="0.25">
      <c r="B5094">
        <v>2026</v>
      </c>
      <c r="C5094" t="s">
        <v>490</v>
      </c>
      <c r="D5094">
        <v>2</v>
      </c>
      <c r="E5094" t="s">
        <v>45</v>
      </c>
      <c r="F5094">
        <v>6</v>
      </c>
      <c r="G5094" s="85">
        <v>0</v>
      </c>
      <c r="H5094" s="85">
        <v>18536.052673839731</v>
      </c>
      <c r="I5094" s="85">
        <v>4748.7393608479206</v>
      </c>
      <c r="J5094" s="85">
        <v>0</v>
      </c>
      <c r="K5094" t="s">
        <v>491</v>
      </c>
    </row>
    <row r="5095" spans="2:11" x14ac:dyDescent="0.25">
      <c r="B5095">
        <v>2026</v>
      </c>
      <c r="C5095" t="s">
        <v>479</v>
      </c>
      <c r="D5095">
        <v>1</v>
      </c>
      <c r="E5095" t="s">
        <v>45</v>
      </c>
      <c r="F5095">
        <v>4</v>
      </c>
      <c r="G5095" s="85">
        <v>3.8126795957484623</v>
      </c>
      <c r="H5095" s="85">
        <v>18536.052673839731</v>
      </c>
      <c r="I5095" s="85">
        <v>4748.7393608479206</v>
      </c>
      <c r="J5095" s="85">
        <v>70672.029815267466</v>
      </c>
      <c r="K5095" t="s">
        <v>491</v>
      </c>
    </row>
    <row r="5096" spans="2:11" x14ac:dyDescent="0.25">
      <c r="B5096">
        <v>2026</v>
      </c>
      <c r="C5096" t="s">
        <v>479</v>
      </c>
      <c r="D5096">
        <v>2</v>
      </c>
      <c r="E5096" t="s">
        <v>45</v>
      </c>
      <c r="F5096">
        <v>4</v>
      </c>
      <c r="G5096" s="85">
        <v>0.8866696734298749</v>
      </c>
      <c r="H5096" s="85">
        <v>18536.052673839731</v>
      </c>
      <c r="I5096" s="85">
        <v>4748.7393608479206</v>
      </c>
      <c r="J5096" s="85">
        <v>16435.355770992435</v>
      </c>
      <c r="K5096" t="s">
        <v>491</v>
      </c>
    </row>
    <row r="5097" spans="2:11" x14ac:dyDescent="0.25">
      <c r="B5097">
        <v>2026</v>
      </c>
      <c r="C5097" t="s">
        <v>480</v>
      </c>
      <c r="D5097">
        <v>1</v>
      </c>
      <c r="E5097" t="s">
        <v>45</v>
      </c>
      <c r="F5097">
        <v>4</v>
      </c>
      <c r="G5097" s="85">
        <v>3.837872175551575</v>
      </c>
      <c r="H5097" s="85">
        <v>18536.052673839731</v>
      </c>
      <c r="I5097" s="85">
        <v>4748.7393608479206</v>
      </c>
      <c r="J5097" s="85">
        <v>71139.000801487884</v>
      </c>
      <c r="K5097" t="s">
        <v>491</v>
      </c>
    </row>
    <row r="5098" spans="2:11" x14ac:dyDescent="0.25">
      <c r="B5098">
        <v>2026</v>
      </c>
      <c r="C5098" t="s">
        <v>480</v>
      </c>
      <c r="D5098">
        <v>2</v>
      </c>
      <c r="E5098" t="s">
        <v>45</v>
      </c>
      <c r="F5098">
        <v>4</v>
      </c>
      <c r="G5098" s="85">
        <v>0.89252841291897056</v>
      </c>
      <c r="H5098" s="85">
        <v>18536.052673839731</v>
      </c>
      <c r="I5098" s="85">
        <v>4748.7393608479206</v>
      </c>
      <c r="J5098" s="85">
        <v>16543.953674764616</v>
      </c>
      <c r="K5098" t="s">
        <v>491</v>
      </c>
    </row>
    <row r="5099" spans="2:11" x14ac:dyDescent="0.25">
      <c r="B5099">
        <v>2026</v>
      </c>
      <c r="C5099" t="s">
        <v>481</v>
      </c>
      <c r="D5099">
        <v>1</v>
      </c>
      <c r="E5099" t="s">
        <v>45</v>
      </c>
      <c r="F5099">
        <v>4</v>
      </c>
      <c r="G5099" s="85">
        <v>3.8630647553546869</v>
      </c>
      <c r="H5099" s="85">
        <v>18536.052673839731</v>
      </c>
      <c r="I5099" s="85">
        <v>4748.7393608479206</v>
      </c>
      <c r="J5099" s="85">
        <v>71605.971787708273</v>
      </c>
      <c r="K5099" t="s">
        <v>491</v>
      </c>
    </row>
    <row r="5100" spans="2:11" x14ac:dyDescent="0.25">
      <c r="B5100">
        <v>2026</v>
      </c>
      <c r="C5100" t="s">
        <v>481</v>
      </c>
      <c r="D5100">
        <v>2</v>
      </c>
      <c r="E5100" t="s">
        <v>45</v>
      </c>
      <c r="F5100">
        <v>4</v>
      </c>
      <c r="G5100" s="85">
        <v>0.89838715240806621</v>
      </c>
      <c r="H5100" s="85">
        <v>18536.052673839731</v>
      </c>
      <c r="I5100" s="85">
        <v>4748.7393608479206</v>
      </c>
      <c r="J5100" s="85">
        <v>16652.551578536797</v>
      </c>
      <c r="K5100" t="s">
        <v>491</v>
      </c>
    </row>
    <row r="5101" spans="2:11" x14ac:dyDescent="0.25">
      <c r="B5101">
        <v>2026</v>
      </c>
      <c r="C5101" t="s">
        <v>482</v>
      </c>
      <c r="D5101">
        <v>1</v>
      </c>
      <c r="E5101" t="s">
        <v>45</v>
      </c>
      <c r="F5101">
        <v>4</v>
      </c>
      <c r="G5101" s="85">
        <v>3.8882573351577991</v>
      </c>
      <c r="H5101" s="85">
        <v>18536.052673839731</v>
      </c>
      <c r="I5101" s="85">
        <v>4748.7393608479206</v>
      </c>
      <c r="J5101" s="85">
        <v>72072.942773928677</v>
      </c>
      <c r="K5101" t="s">
        <v>491</v>
      </c>
    </row>
    <row r="5102" spans="2:11" x14ac:dyDescent="0.25">
      <c r="B5102">
        <v>2026</v>
      </c>
      <c r="C5102" t="s">
        <v>482</v>
      </c>
      <c r="D5102">
        <v>2</v>
      </c>
      <c r="E5102" t="s">
        <v>45</v>
      </c>
      <c r="F5102">
        <v>4</v>
      </c>
      <c r="G5102" s="85">
        <v>0.90424589189716231</v>
      </c>
      <c r="H5102" s="85">
        <v>18536.052673839731</v>
      </c>
      <c r="I5102" s="85">
        <v>4748.7393608479206</v>
      </c>
      <c r="J5102" s="85">
        <v>16761.149482308989</v>
      </c>
      <c r="K5102" t="s">
        <v>491</v>
      </c>
    </row>
    <row r="5103" spans="2:11" x14ac:dyDescent="0.25">
      <c r="B5103">
        <v>2026</v>
      </c>
      <c r="C5103" t="s">
        <v>483</v>
      </c>
      <c r="D5103">
        <v>1</v>
      </c>
      <c r="E5103" t="s">
        <v>45</v>
      </c>
      <c r="F5103">
        <v>4</v>
      </c>
      <c r="G5103" s="85">
        <v>3.913449914960911</v>
      </c>
      <c r="H5103" s="85">
        <v>18536.052673839731</v>
      </c>
      <c r="I5103" s="85">
        <v>4748.7393608479206</v>
      </c>
      <c r="J5103" s="85">
        <v>72539.913760149066</v>
      </c>
      <c r="K5103" t="s">
        <v>491</v>
      </c>
    </row>
    <row r="5104" spans="2:11" x14ac:dyDescent="0.25">
      <c r="B5104">
        <v>2026</v>
      </c>
      <c r="C5104" t="s">
        <v>483</v>
      </c>
      <c r="D5104">
        <v>2</v>
      </c>
      <c r="E5104" t="s">
        <v>45</v>
      </c>
      <c r="F5104">
        <v>4</v>
      </c>
      <c r="G5104" s="85">
        <v>0.91010463138625797</v>
      </c>
      <c r="H5104" s="85">
        <v>18536.052673839731</v>
      </c>
      <c r="I5104" s="85">
        <v>4748.7393608479206</v>
      </c>
      <c r="J5104" s="85">
        <v>16869.74738608117</v>
      </c>
      <c r="K5104" t="s">
        <v>491</v>
      </c>
    </row>
    <row r="5105" spans="2:11" x14ac:dyDescent="0.25">
      <c r="B5105">
        <v>2026</v>
      </c>
      <c r="C5105" t="s">
        <v>484</v>
      </c>
      <c r="D5105">
        <v>1</v>
      </c>
      <c r="E5105" t="s">
        <v>45</v>
      </c>
      <c r="F5105">
        <v>4</v>
      </c>
      <c r="G5105" s="85">
        <v>3.9386424947640233</v>
      </c>
      <c r="H5105" s="85">
        <v>18536.052673839731</v>
      </c>
      <c r="I5105" s="85">
        <v>4748.7393608479206</v>
      </c>
      <c r="J5105" s="85">
        <v>73006.884746369469</v>
      </c>
      <c r="K5105" t="s">
        <v>491</v>
      </c>
    </row>
    <row r="5106" spans="2:11" x14ac:dyDescent="0.25">
      <c r="B5106">
        <v>2026</v>
      </c>
      <c r="C5106" t="s">
        <v>484</v>
      </c>
      <c r="D5106">
        <v>2</v>
      </c>
      <c r="E5106" t="s">
        <v>45</v>
      </c>
      <c r="F5106">
        <v>4</v>
      </c>
      <c r="G5106" s="85">
        <v>0.91596337087535407</v>
      </c>
      <c r="H5106" s="85">
        <v>18536.052673839731</v>
      </c>
      <c r="I5106" s="85">
        <v>4748.7393608479206</v>
      </c>
      <c r="J5106" s="85">
        <v>16978.345289853361</v>
      </c>
      <c r="K5106" t="s">
        <v>491</v>
      </c>
    </row>
    <row r="5107" spans="2:11" x14ac:dyDescent="0.25">
      <c r="B5107">
        <v>2026</v>
      </c>
      <c r="C5107" t="s">
        <v>485</v>
      </c>
      <c r="D5107">
        <v>1</v>
      </c>
      <c r="E5107" t="s">
        <v>45</v>
      </c>
      <c r="F5107">
        <v>4</v>
      </c>
      <c r="G5107" s="85">
        <v>3.963835074567136</v>
      </c>
      <c r="H5107" s="85">
        <v>18536.052673839731</v>
      </c>
      <c r="I5107" s="85">
        <v>4748.7393608479206</v>
      </c>
      <c r="J5107" s="85">
        <v>73473.855732589873</v>
      </c>
      <c r="K5107" t="s">
        <v>491</v>
      </c>
    </row>
    <row r="5108" spans="2:11" x14ac:dyDescent="0.25">
      <c r="B5108">
        <v>2026</v>
      </c>
      <c r="C5108" t="s">
        <v>485</v>
      </c>
      <c r="D5108">
        <v>2</v>
      </c>
      <c r="E5108" t="s">
        <v>45</v>
      </c>
      <c r="F5108">
        <v>4</v>
      </c>
      <c r="G5108" s="85">
        <v>0.92182211036444972</v>
      </c>
      <c r="H5108" s="85">
        <v>18536.052673839731</v>
      </c>
      <c r="I5108" s="85">
        <v>4748.7393608479206</v>
      </c>
      <c r="J5108" s="85">
        <v>17086.943193625542</v>
      </c>
      <c r="K5108" t="s">
        <v>491</v>
      </c>
    </row>
    <row r="5109" spans="2:11" x14ac:dyDescent="0.25">
      <c r="B5109">
        <v>2026</v>
      </c>
      <c r="C5109" t="s">
        <v>486</v>
      </c>
      <c r="D5109">
        <v>1</v>
      </c>
      <c r="E5109" t="s">
        <v>45</v>
      </c>
      <c r="F5109">
        <v>4</v>
      </c>
      <c r="G5109" s="85">
        <v>3.9890276543702474</v>
      </c>
      <c r="H5109" s="85">
        <v>18536.052673839731</v>
      </c>
      <c r="I5109" s="85">
        <v>4748.7393608479206</v>
      </c>
      <c r="J5109" s="85">
        <v>73940.826718810262</v>
      </c>
      <c r="K5109" t="s">
        <v>491</v>
      </c>
    </row>
    <row r="5110" spans="2:11" x14ac:dyDescent="0.25">
      <c r="B5110">
        <v>2026</v>
      </c>
      <c r="C5110" t="s">
        <v>486</v>
      </c>
      <c r="D5110">
        <v>2</v>
      </c>
      <c r="E5110" t="s">
        <v>45</v>
      </c>
      <c r="F5110">
        <v>4</v>
      </c>
      <c r="G5110" s="85">
        <v>0.92768084985354582</v>
      </c>
      <c r="H5110" s="85">
        <v>18536.052673839731</v>
      </c>
      <c r="I5110" s="85">
        <v>4748.7393608479206</v>
      </c>
      <c r="J5110" s="85">
        <v>17195.54109739773</v>
      </c>
      <c r="K5110" t="s">
        <v>491</v>
      </c>
    </row>
    <row r="5111" spans="2:11" x14ac:dyDescent="0.25">
      <c r="B5111">
        <v>2026</v>
      </c>
      <c r="C5111" t="s">
        <v>487</v>
      </c>
      <c r="D5111">
        <v>1</v>
      </c>
      <c r="E5111" t="s">
        <v>45</v>
      </c>
      <c r="F5111">
        <v>4</v>
      </c>
      <c r="G5111" s="85">
        <v>4.0142202341733597</v>
      </c>
      <c r="H5111" s="85">
        <v>18536.052673839731</v>
      </c>
      <c r="I5111" s="85">
        <v>4748.7393608479206</v>
      </c>
      <c r="J5111" s="85">
        <v>74407.797705030651</v>
      </c>
      <c r="K5111" t="s">
        <v>491</v>
      </c>
    </row>
    <row r="5112" spans="2:11" x14ac:dyDescent="0.25">
      <c r="B5112">
        <v>2026</v>
      </c>
      <c r="C5112" t="s">
        <v>487</v>
      </c>
      <c r="D5112">
        <v>2</v>
      </c>
      <c r="E5112" t="s">
        <v>45</v>
      </c>
      <c r="F5112">
        <v>4</v>
      </c>
      <c r="G5112" s="85">
        <v>0.93353958934264103</v>
      </c>
      <c r="H5112" s="85">
        <v>18536.052673839731</v>
      </c>
      <c r="I5112" s="85">
        <v>4748.7393608479206</v>
      </c>
      <c r="J5112" s="85">
        <v>17304.139001169904</v>
      </c>
      <c r="K5112" t="s">
        <v>491</v>
      </c>
    </row>
    <row r="5113" spans="2:11" x14ac:dyDescent="0.25">
      <c r="B5113">
        <v>2026</v>
      </c>
      <c r="C5113" t="s">
        <v>488</v>
      </c>
      <c r="D5113">
        <v>1</v>
      </c>
      <c r="E5113" t="s">
        <v>45</v>
      </c>
      <c r="F5113">
        <v>4</v>
      </c>
      <c r="G5113" s="85">
        <v>4.0394128139764707</v>
      </c>
      <c r="H5113" s="85">
        <v>18536.052673839731</v>
      </c>
      <c r="I5113" s="85">
        <v>4748.7393608479206</v>
      </c>
      <c r="J5113" s="85">
        <v>74874.768691251025</v>
      </c>
      <c r="K5113" t="s">
        <v>491</v>
      </c>
    </row>
    <row r="5114" spans="2:11" x14ac:dyDescent="0.25">
      <c r="B5114">
        <v>2026</v>
      </c>
      <c r="C5114" t="s">
        <v>488</v>
      </c>
      <c r="D5114">
        <v>2</v>
      </c>
      <c r="E5114" t="s">
        <v>45</v>
      </c>
      <c r="F5114">
        <v>4</v>
      </c>
      <c r="G5114" s="85">
        <v>0.93939832883173757</v>
      </c>
      <c r="H5114" s="85">
        <v>18536.052673839731</v>
      </c>
      <c r="I5114" s="85">
        <v>4748.7393608479206</v>
      </c>
      <c r="J5114" s="85">
        <v>17412.736904942103</v>
      </c>
      <c r="K5114" t="s">
        <v>491</v>
      </c>
    </row>
    <row r="5115" spans="2:11" x14ac:dyDescent="0.25">
      <c r="B5115">
        <v>2026</v>
      </c>
      <c r="C5115" t="s">
        <v>489</v>
      </c>
      <c r="D5115">
        <v>1</v>
      </c>
      <c r="E5115" t="s">
        <v>45</v>
      </c>
      <c r="F5115">
        <v>4</v>
      </c>
      <c r="G5115" s="85">
        <v>4.0646053937795834</v>
      </c>
      <c r="H5115" s="85">
        <v>18536.052673839731</v>
      </c>
      <c r="I5115" s="85">
        <v>4748.7393608479206</v>
      </c>
      <c r="J5115" s="85">
        <v>75341.739677471443</v>
      </c>
      <c r="K5115" t="s">
        <v>491</v>
      </c>
    </row>
    <row r="5116" spans="2:11" x14ac:dyDescent="0.25">
      <c r="B5116">
        <v>2026</v>
      </c>
      <c r="C5116" t="s">
        <v>489</v>
      </c>
      <c r="D5116">
        <v>2</v>
      </c>
      <c r="E5116" t="s">
        <v>45</v>
      </c>
      <c r="F5116">
        <v>4</v>
      </c>
      <c r="G5116" s="85">
        <v>0.94525706832083323</v>
      </c>
      <c r="H5116" s="85">
        <v>18536.052673839731</v>
      </c>
      <c r="I5116" s="85">
        <v>4748.7393608479206</v>
      </c>
      <c r="J5116" s="85">
        <v>17521.334808714288</v>
      </c>
      <c r="K5116" t="s">
        <v>491</v>
      </c>
    </row>
    <row r="5117" spans="2:11" x14ac:dyDescent="0.25">
      <c r="B5117">
        <v>2026</v>
      </c>
      <c r="C5117" t="s">
        <v>490</v>
      </c>
      <c r="D5117">
        <v>1</v>
      </c>
      <c r="E5117" t="s">
        <v>45</v>
      </c>
      <c r="F5117">
        <v>4</v>
      </c>
      <c r="G5117" s="85">
        <v>4.0897979735826953</v>
      </c>
      <c r="H5117" s="85">
        <v>18536.052673839731</v>
      </c>
      <c r="I5117" s="85">
        <v>4748.7393608479206</v>
      </c>
      <c r="J5117" s="85">
        <v>75808.710663691832</v>
      </c>
      <c r="K5117" t="s">
        <v>491</v>
      </c>
    </row>
    <row r="5118" spans="2:11" x14ac:dyDescent="0.25">
      <c r="B5118">
        <v>2026</v>
      </c>
      <c r="C5118" t="s">
        <v>490</v>
      </c>
      <c r="D5118">
        <v>2</v>
      </c>
      <c r="E5118" t="s">
        <v>45</v>
      </c>
      <c r="F5118">
        <v>4</v>
      </c>
      <c r="G5118" s="85">
        <v>0.95111580780992888</v>
      </c>
      <c r="H5118" s="85">
        <v>18536.052673839731</v>
      </c>
      <c r="I5118" s="85">
        <v>4748.7393608479206</v>
      </c>
      <c r="J5118" s="85">
        <v>17629.932712486469</v>
      </c>
      <c r="K5118" t="s">
        <v>491</v>
      </c>
    </row>
    <row r="5119" spans="2:11" x14ac:dyDescent="0.25">
      <c r="B5119">
        <v>2026</v>
      </c>
      <c r="C5119" t="s">
        <v>479</v>
      </c>
      <c r="D5119">
        <v>1</v>
      </c>
      <c r="E5119" t="s">
        <v>131</v>
      </c>
      <c r="F5119">
        <v>4</v>
      </c>
      <c r="G5119" s="85">
        <v>3.3170591300881642</v>
      </c>
      <c r="H5119" s="85">
        <v>9367.3143996013951</v>
      </c>
      <c r="I5119" s="85">
        <v>2655.2732104301613</v>
      </c>
      <c r="J5119" s="85">
        <v>31071.935753604139</v>
      </c>
      <c r="K5119" t="s">
        <v>491</v>
      </c>
    </row>
    <row r="5120" spans="2:11" x14ac:dyDescent="0.25">
      <c r="B5120">
        <v>2026</v>
      </c>
      <c r="C5120" t="s">
        <v>479</v>
      </c>
      <c r="D5120">
        <v>2</v>
      </c>
      <c r="E5120" t="s">
        <v>131</v>
      </c>
      <c r="F5120">
        <v>4</v>
      </c>
      <c r="G5120" s="85">
        <v>2.3568578029573799</v>
      </c>
      <c r="H5120" s="85">
        <v>9367.3143996013951</v>
      </c>
      <c r="I5120" s="85">
        <v>2655.2732104301613</v>
      </c>
      <c r="J5120" s="85">
        <v>22077.42803545557</v>
      </c>
      <c r="K5120" t="s">
        <v>491</v>
      </c>
    </row>
    <row r="5121" spans="2:11" x14ac:dyDescent="0.25">
      <c r="B5121">
        <v>2026</v>
      </c>
      <c r="C5121" t="s">
        <v>480</v>
      </c>
      <c r="D5121">
        <v>1</v>
      </c>
      <c r="E5121" t="s">
        <v>131</v>
      </c>
      <c r="F5121">
        <v>4</v>
      </c>
      <c r="G5121" s="85">
        <v>3.3488288181367927</v>
      </c>
      <c r="H5121" s="85">
        <v>9367.3143996013951</v>
      </c>
      <c r="I5121" s="85">
        <v>2655.2732104301613</v>
      </c>
      <c r="J5121" s="85">
        <v>31369.532409932901</v>
      </c>
      <c r="K5121" t="s">
        <v>491</v>
      </c>
    </row>
    <row r="5122" spans="2:11" x14ac:dyDescent="0.25">
      <c r="B5122">
        <v>2026</v>
      </c>
      <c r="C5122" t="s">
        <v>480</v>
      </c>
      <c r="D5122">
        <v>2</v>
      </c>
      <c r="E5122" t="s">
        <v>131</v>
      </c>
      <c r="F5122">
        <v>4</v>
      </c>
      <c r="G5122" s="85">
        <v>2.3794310023603527</v>
      </c>
      <c r="H5122" s="85">
        <v>9367.3143996013951</v>
      </c>
      <c r="I5122" s="85">
        <v>2655.2732104301613</v>
      </c>
      <c r="J5122" s="85">
        <v>22288.878291268113</v>
      </c>
      <c r="K5122" t="s">
        <v>491</v>
      </c>
    </row>
    <row r="5123" spans="2:11" x14ac:dyDescent="0.25">
      <c r="B5123">
        <v>2026</v>
      </c>
      <c r="C5123" t="s">
        <v>481</v>
      </c>
      <c r="D5123">
        <v>1</v>
      </c>
      <c r="E5123" t="s">
        <v>131</v>
      </c>
      <c r="F5123">
        <v>4</v>
      </c>
      <c r="G5123" s="85">
        <v>3.3805985061854242</v>
      </c>
      <c r="H5123" s="85">
        <v>9367.3143996013951</v>
      </c>
      <c r="I5123" s="85">
        <v>2655.2732104301613</v>
      </c>
      <c r="J5123" s="85">
        <v>31667.129066261688</v>
      </c>
      <c r="K5123" t="s">
        <v>491</v>
      </c>
    </row>
    <row r="5124" spans="2:11" x14ac:dyDescent="0.25">
      <c r="B5124">
        <v>2026</v>
      </c>
      <c r="C5124" t="s">
        <v>481</v>
      </c>
      <c r="D5124">
        <v>2</v>
      </c>
      <c r="E5124" t="s">
        <v>131</v>
      </c>
      <c r="F5124">
        <v>4</v>
      </c>
      <c r="G5124" s="85">
        <v>2.4020042017633276</v>
      </c>
      <c r="H5124" s="85">
        <v>9367.3143996013951</v>
      </c>
      <c r="I5124" s="85">
        <v>2655.2732104301613</v>
      </c>
      <c r="J5124" s="85">
        <v>22500.328547080673</v>
      </c>
      <c r="K5124" t="s">
        <v>491</v>
      </c>
    </row>
    <row r="5125" spans="2:11" x14ac:dyDescent="0.25">
      <c r="B5125">
        <v>2026</v>
      </c>
      <c r="C5125" t="s">
        <v>482</v>
      </c>
      <c r="D5125">
        <v>1</v>
      </c>
      <c r="E5125" t="s">
        <v>131</v>
      </c>
      <c r="F5125">
        <v>4</v>
      </c>
      <c r="G5125" s="85">
        <v>3.4123681942340522</v>
      </c>
      <c r="H5125" s="85">
        <v>9367.3143996013951</v>
      </c>
      <c r="I5125" s="85">
        <v>2655.2732104301613</v>
      </c>
      <c r="J5125" s="85">
        <v>31964.725722590447</v>
      </c>
      <c r="K5125" t="s">
        <v>491</v>
      </c>
    </row>
    <row r="5126" spans="2:11" x14ac:dyDescent="0.25">
      <c r="B5126">
        <v>2026</v>
      </c>
      <c r="C5126" t="s">
        <v>482</v>
      </c>
      <c r="D5126">
        <v>2</v>
      </c>
      <c r="E5126" t="s">
        <v>131</v>
      </c>
      <c r="F5126">
        <v>4</v>
      </c>
      <c r="G5126" s="85">
        <v>2.4245774011662999</v>
      </c>
      <c r="H5126" s="85">
        <v>9367.3143996013951</v>
      </c>
      <c r="I5126" s="85">
        <v>2655.2732104301613</v>
      </c>
      <c r="J5126" s="85">
        <v>22711.778802893208</v>
      </c>
      <c r="K5126" t="s">
        <v>491</v>
      </c>
    </row>
    <row r="5127" spans="2:11" x14ac:dyDescent="0.25">
      <c r="B5127">
        <v>2026</v>
      </c>
      <c r="C5127" t="s">
        <v>483</v>
      </c>
      <c r="D5127">
        <v>1</v>
      </c>
      <c r="E5127" t="s">
        <v>131</v>
      </c>
      <c r="F5127">
        <v>4</v>
      </c>
      <c r="G5127" s="85">
        <v>3.4441378822826842</v>
      </c>
      <c r="H5127" s="85">
        <v>9367.3143996013951</v>
      </c>
      <c r="I5127" s="85">
        <v>2655.2732104301613</v>
      </c>
      <c r="J5127" s="85">
        <v>32262.322378919242</v>
      </c>
      <c r="K5127" t="s">
        <v>491</v>
      </c>
    </row>
    <row r="5128" spans="2:11" x14ac:dyDescent="0.25">
      <c r="B5128">
        <v>2026</v>
      </c>
      <c r="C5128" t="s">
        <v>483</v>
      </c>
      <c r="D5128">
        <v>2</v>
      </c>
      <c r="E5128" t="s">
        <v>131</v>
      </c>
      <c r="F5128">
        <v>4</v>
      </c>
      <c r="G5128" s="85">
        <v>2.4471506005692754</v>
      </c>
      <c r="H5128" s="85">
        <v>9367.3143996013951</v>
      </c>
      <c r="I5128" s="85">
        <v>2655.2732104301613</v>
      </c>
      <c r="J5128" s="85">
        <v>22923.229058705776</v>
      </c>
      <c r="K5128" t="s">
        <v>491</v>
      </c>
    </row>
    <row r="5129" spans="2:11" x14ac:dyDescent="0.25">
      <c r="B5129">
        <v>2026</v>
      </c>
      <c r="C5129" t="s">
        <v>484</v>
      </c>
      <c r="D5129">
        <v>1</v>
      </c>
      <c r="E5129" t="s">
        <v>131</v>
      </c>
      <c r="F5129">
        <v>4</v>
      </c>
      <c r="G5129" s="85">
        <v>3.4759075703313123</v>
      </c>
      <c r="H5129" s="85">
        <v>9367.3143996013951</v>
      </c>
      <c r="I5129" s="85">
        <v>2655.2732104301613</v>
      </c>
      <c r="J5129" s="85">
        <v>32559.919035248</v>
      </c>
      <c r="K5129" t="s">
        <v>491</v>
      </c>
    </row>
    <row r="5130" spans="2:11" x14ac:dyDescent="0.25">
      <c r="B5130">
        <v>2026</v>
      </c>
      <c r="C5130" t="s">
        <v>484</v>
      </c>
      <c r="D5130">
        <v>2</v>
      </c>
      <c r="E5130" t="s">
        <v>131</v>
      </c>
      <c r="F5130">
        <v>4</v>
      </c>
      <c r="G5130" s="85">
        <v>2.4697237999722477</v>
      </c>
      <c r="H5130" s="85">
        <v>9367.3143996013951</v>
      </c>
      <c r="I5130" s="85">
        <v>2655.2732104301613</v>
      </c>
      <c r="J5130" s="85">
        <v>23134.679314518311</v>
      </c>
      <c r="K5130" t="s">
        <v>491</v>
      </c>
    </row>
    <row r="5131" spans="2:11" x14ac:dyDescent="0.25">
      <c r="B5131">
        <v>2026</v>
      </c>
      <c r="C5131" t="s">
        <v>485</v>
      </c>
      <c r="D5131">
        <v>1</v>
      </c>
      <c r="E5131" t="s">
        <v>131</v>
      </c>
      <c r="F5131">
        <v>4</v>
      </c>
      <c r="G5131" s="85">
        <v>3.5076772583799429</v>
      </c>
      <c r="H5131" s="85">
        <v>9367.3143996013951</v>
      </c>
      <c r="I5131" s="85">
        <v>2655.2732104301613</v>
      </c>
      <c r="J5131" s="85">
        <v>32857.51569157678</v>
      </c>
      <c r="K5131" t="s">
        <v>491</v>
      </c>
    </row>
    <row r="5132" spans="2:11" x14ac:dyDescent="0.25">
      <c r="B5132">
        <v>2026</v>
      </c>
      <c r="C5132" t="s">
        <v>485</v>
      </c>
      <c r="D5132">
        <v>2</v>
      </c>
      <c r="E5132" t="s">
        <v>131</v>
      </c>
      <c r="F5132">
        <v>4</v>
      </c>
      <c r="G5132" s="85">
        <v>2.4922969993752226</v>
      </c>
      <c r="H5132" s="85">
        <v>9367.3143996013951</v>
      </c>
      <c r="I5132" s="85">
        <v>2655.2732104301613</v>
      </c>
      <c r="J5132" s="85">
        <v>23346.129570330872</v>
      </c>
      <c r="K5132" t="s">
        <v>491</v>
      </c>
    </row>
    <row r="5133" spans="2:11" x14ac:dyDescent="0.25">
      <c r="B5133">
        <v>2026</v>
      </c>
      <c r="C5133" t="s">
        <v>486</v>
      </c>
      <c r="D5133">
        <v>1</v>
      </c>
      <c r="E5133" t="s">
        <v>131</v>
      </c>
      <c r="F5133">
        <v>4</v>
      </c>
      <c r="G5133" s="85">
        <v>3.5394469464285723</v>
      </c>
      <c r="H5133" s="85">
        <v>9367.3143996013951</v>
      </c>
      <c r="I5133" s="85">
        <v>2655.2732104301613</v>
      </c>
      <c r="J5133" s="85">
        <v>33155.112347905553</v>
      </c>
      <c r="K5133" t="s">
        <v>491</v>
      </c>
    </row>
    <row r="5134" spans="2:11" x14ac:dyDescent="0.25">
      <c r="B5134">
        <v>2026</v>
      </c>
      <c r="C5134" t="s">
        <v>486</v>
      </c>
      <c r="D5134">
        <v>2</v>
      </c>
      <c r="E5134" t="s">
        <v>131</v>
      </c>
      <c r="F5134">
        <v>4</v>
      </c>
      <c r="G5134" s="85">
        <v>2.5148701987781954</v>
      </c>
      <c r="H5134" s="85">
        <v>9367.3143996013951</v>
      </c>
      <c r="I5134" s="85">
        <v>2655.2732104301613</v>
      </c>
      <c r="J5134" s="85">
        <v>23557.579826143414</v>
      </c>
      <c r="K5134" t="s">
        <v>491</v>
      </c>
    </row>
    <row r="5135" spans="2:11" x14ac:dyDescent="0.25">
      <c r="B5135">
        <v>2026</v>
      </c>
      <c r="C5135" t="s">
        <v>487</v>
      </c>
      <c r="D5135">
        <v>1</v>
      </c>
      <c r="E5135" t="s">
        <v>131</v>
      </c>
      <c r="F5135">
        <v>4</v>
      </c>
      <c r="G5135" s="85">
        <v>3.5712166344772029</v>
      </c>
      <c r="H5135" s="85">
        <v>9367.3143996013951</v>
      </c>
      <c r="I5135" s="85">
        <v>2655.2732104301613</v>
      </c>
      <c r="J5135" s="85">
        <v>33452.709004234333</v>
      </c>
      <c r="K5135" t="s">
        <v>491</v>
      </c>
    </row>
    <row r="5136" spans="2:11" x14ac:dyDescent="0.25">
      <c r="B5136">
        <v>2026</v>
      </c>
      <c r="C5136" t="s">
        <v>487</v>
      </c>
      <c r="D5136">
        <v>2</v>
      </c>
      <c r="E5136" t="s">
        <v>131</v>
      </c>
      <c r="F5136">
        <v>4</v>
      </c>
      <c r="G5136" s="85">
        <v>2.5374433981811704</v>
      </c>
      <c r="H5136" s="85">
        <v>9367.3143996013951</v>
      </c>
      <c r="I5136" s="85">
        <v>2655.2732104301613</v>
      </c>
      <c r="J5136" s="85">
        <v>23769.030081955974</v>
      </c>
      <c r="K5136" t="s">
        <v>491</v>
      </c>
    </row>
    <row r="5137" spans="2:11" x14ac:dyDescent="0.25">
      <c r="B5137">
        <v>2026</v>
      </c>
      <c r="C5137" t="s">
        <v>488</v>
      </c>
      <c r="D5137">
        <v>1</v>
      </c>
      <c r="E5137" t="s">
        <v>131</v>
      </c>
      <c r="F5137">
        <v>4</v>
      </c>
      <c r="G5137" s="85">
        <v>3.602986322525831</v>
      </c>
      <c r="H5137" s="85">
        <v>9367.3143996013951</v>
      </c>
      <c r="I5137" s="85">
        <v>2655.2732104301613</v>
      </c>
      <c r="J5137" s="85">
        <v>33750.305660563092</v>
      </c>
      <c r="K5137" t="s">
        <v>491</v>
      </c>
    </row>
    <row r="5138" spans="2:11" x14ac:dyDescent="0.25">
      <c r="B5138">
        <v>2026</v>
      </c>
      <c r="C5138" t="s">
        <v>488</v>
      </c>
      <c r="D5138">
        <v>2</v>
      </c>
      <c r="E5138" t="s">
        <v>131</v>
      </c>
      <c r="F5138">
        <v>4</v>
      </c>
      <c r="G5138" s="85">
        <v>2.5600165975841427</v>
      </c>
      <c r="H5138" s="85">
        <v>9367.3143996013951</v>
      </c>
      <c r="I5138" s="85">
        <v>2655.2732104301613</v>
      </c>
      <c r="J5138" s="85">
        <v>23980.480337768509</v>
      </c>
      <c r="K5138" t="s">
        <v>491</v>
      </c>
    </row>
    <row r="5139" spans="2:11" x14ac:dyDescent="0.25">
      <c r="B5139">
        <v>2026</v>
      </c>
      <c r="C5139" t="s">
        <v>489</v>
      </c>
      <c r="D5139">
        <v>1</v>
      </c>
      <c r="E5139" t="s">
        <v>131</v>
      </c>
      <c r="F5139">
        <v>4</v>
      </c>
      <c r="G5139" s="85">
        <v>3.6347560105744625</v>
      </c>
      <c r="H5139" s="85">
        <v>9367.3143996013951</v>
      </c>
      <c r="I5139" s="85">
        <v>2655.2732104301613</v>
      </c>
      <c r="J5139" s="85">
        <v>34047.902316891887</v>
      </c>
      <c r="K5139" t="s">
        <v>491</v>
      </c>
    </row>
    <row r="5140" spans="2:11" x14ac:dyDescent="0.25">
      <c r="B5140">
        <v>2026</v>
      </c>
      <c r="C5140" t="s">
        <v>489</v>
      </c>
      <c r="D5140">
        <v>2</v>
      </c>
      <c r="E5140" t="s">
        <v>131</v>
      </c>
      <c r="F5140">
        <v>4</v>
      </c>
      <c r="G5140" s="85">
        <v>2.5825897969871177</v>
      </c>
      <c r="H5140" s="85">
        <v>9367.3143996013951</v>
      </c>
      <c r="I5140" s="85">
        <v>2655.2732104301613</v>
      </c>
      <c r="J5140" s="85">
        <v>24191.93059358107</v>
      </c>
      <c r="K5140" t="s">
        <v>491</v>
      </c>
    </row>
    <row r="5141" spans="2:11" x14ac:dyDescent="0.25">
      <c r="B5141">
        <v>2026</v>
      </c>
      <c r="C5141" t="s">
        <v>490</v>
      </c>
      <c r="D5141">
        <v>1</v>
      </c>
      <c r="E5141" t="s">
        <v>131</v>
      </c>
      <c r="F5141">
        <v>4</v>
      </c>
      <c r="G5141" s="85">
        <v>3.666525698623091</v>
      </c>
      <c r="H5141" s="85">
        <v>9367.3143996013951</v>
      </c>
      <c r="I5141" s="85">
        <v>2655.2732104301613</v>
      </c>
      <c r="J5141" s="85">
        <v>34345.498973220645</v>
      </c>
      <c r="K5141" t="s">
        <v>491</v>
      </c>
    </row>
    <row r="5142" spans="2:11" x14ac:dyDescent="0.25">
      <c r="B5142">
        <v>2026</v>
      </c>
      <c r="C5142" t="s">
        <v>490</v>
      </c>
      <c r="D5142">
        <v>2</v>
      </c>
      <c r="E5142" t="s">
        <v>131</v>
      </c>
      <c r="F5142">
        <v>4</v>
      </c>
      <c r="G5142" s="85">
        <v>2.6051629963900904</v>
      </c>
      <c r="H5142" s="85">
        <v>9367.3143996013951</v>
      </c>
      <c r="I5142" s="85">
        <v>2655.2732104301613</v>
      </c>
      <c r="J5142" s="85">
        <v>24403.380849393612</v>
      </c>
      <c r="K5142" t="s">
        <v>491</v>
      </c>
    </row>
    <row r="5143" spans="2:11" x14ac:dyDescent="0.25">
      <c r="B5143">
        <v>2026</v>
      </c>
      <c r="C5143" t="s">
        <v>479</v>
      </c>
      <c r="D5143">
        <v>1</v>
      </c>
      <c r="E5143" t="s">
        <v>131</v>
      </c>
      <c r="F5143">
        <v>2</v>
      </c>
      <c r="G5143" s="85">
        <v>10.777024922113121</v>
      </c>
      <c r="H5143" s="85">
        <v>9367.3143996013951</v>
      </c>
      <c r="I5143" s="85">
        <v>2655.2732104301613</v>
      </c>
      <c r="J5143" s="85">
        <v>100951.78073777334</v>
      </c>
      <c r="K5143" t="s">
        <v>491</v>
      </c>
    </row>
    <row r="5144" spans="2:11" x14ac:dyDescent="0.25">
      <c r="B5144">
        <v>2026</v>
      </c>
      <c r="C5144" t="s">
        <v>479</v>
      </c>
      <c r="D5144">
        <v>2</v>
      </c>
      <c r="E5144" t="s">
        <v>131</v>
      </c>
      <c r="F5144">
        <v>2</v>
      </c>
      <c r="G5144" s="85">
        <v>0</v>
      </c>
      <c r="H5144" s="85">
        <v>9367.3143996013951</v>
      </c>
      <c r="I5144" s="85">
        <v>2655.2732104301613</v>
      </c>
      <c r="J5144" s="85">
        <v>0</v>
      </c>
      <c r="K5144" t="s">
        <v>491</v>
      </c>
    </row>
    <row r="5145" spans="2:11" x14ac:dyDescent="0.25">
      <c r="B5145">
        <v>2026</v>
      </c>
      <c r="C5145" t="s">
        <v>480</v>
      </c>
      <c r="D5145">
        <v>1</v>
      </c>
      <c r="E5145" t="s">
        <v>131</v>
      </c>
      <c r="F5145">
        <v>2</v>
      </c>
      <c r="G5145" s="85">
        <v>10.673928262422608</v>
      </c>
      <c r="H5145" s="85">
        <v>9367.3143996013951</v>
      </c>
      <c r="I5145" s="85">
        <v>2655.2732104301613</v>
      </c>
      <c r="J5145" s="85">
        <v>99986.041912903602</v>
      </c>
      <c r="K5145" t="s">
        <v>491</v>
      </c>
    </row>
    <row r="5146" spans="2:11" x14ac:dyDescent="0.25">
      <c r="B5146">
        <v>2026</v>
      </c>
      <c r="C5146" t="s">
        <v>480</v>
      </c>
      <c r="D5146">
        <v>2</v>
      </c>
      <c r="E5146" t="s">
        <v>131</v>
      </c>
      <c r="F5146">
        <v>2</v>
      </c>
      <c r="G5146" s="85">
        <v>0</v>
      </c>
      <c r="H5146" s="85">
        <v>9367.3143996013951</v>
      </c>
      <c r="I5146" s="85">
        <v>2655.2732104301613</v>
      </c>
      <c r="J5146" s="85">
        <v>0</v>
      </c>
      <c r="K5146" t="s">
        <v>491</v>
      </c>
    </row>
    <row r="5147" spans="2:11" x14ac:dyDescent="0.25">
      <c r="B5147">
        <v>2026</v>
      </c>
      <c r="C5147" t="s">
        <v>481</v>
      </c>
      <c r="D5147">
        <v>1</v>
      </c>
      <c r="E5147" t="s">
        <v>131</v>
      </c>
      <c r="F5147">
        <v>2</v>
      </c>
      <c r="G5147" s="85">
        <v>12.877768377413638</v>
      </c>
      <c r="H5147" s="85">
        <v>9367.3143996013951</v>
      </c>
      <c r="I5147" s="85">
        <v>2655.2732104301613</v>
      </c>
      <c r="J5147" s="85">
        <v>120630.10515647827</v>
      </c>
      <c r="K5147" t="s">
        <v>491</v>
      </c>
    </row>
    <row r="5148" spans="2:11" x14ac:dyDescent="0.25">
      <c r="B5148">
        <v>2026</v>
      </c>
      <c r="C5148" t="s">
        <v>481</v>
      </c>
      <c r="D5148">
        <v>2</v>
      </c>
      <c r="E5148" t="s">
        <v>131</v>
      </c>
      <c r="F5148">
        <v>2</v>
      </c>
      <c r="G5148" s="85">
        <v>0</v>
      </c>
      <c r="H5148" s="85">
        <v>9367.3143996013951</v>
      </c>
      <c r="I5148" s="85">
        <v>2655.2732104301613</v>
      </c>
      <c r="J5148" s="85">
        <v>0</v>
      </c>
      <c r="K5148" t="s">
        <v>491</v>
      </c>
    </row>
    <row r="5149" spans="2:11" x14ac:dyDescent="0.25">
      <c r="B5149">
        <v>2026</v>
      </c>
      <c r="C5149" t="s">
        <v>482</v>
      </c>
      <c r="D5149">
        <v>1</v>
      </c>
      <c r="E5149" t="s">
        <v>131</v>
      </c>
      <c r="F5149">
        <v>2</v>
      </c>
      <c r="G5149" s="85">
        <v>8.963254961510188</v>
      </c>
      <c r="H5149" s="85">
        <v>9367.3143996013951</v>
      </c>
      <c r="I5149" s="85">
        <v>2655.2732104301613</v>
      </c>
      <c r="J5149" s="85">
        <v>83961.627268253025</v>
      </c>
      <c r="K5149" t="s">
        <v>491</v>
      </c>
    </row>
    <row r="5150" spans="2:11" x14ac:dyDescent="0.25">
      <c r="B5150">
        <v>2026</v>
      </c>
      <c r="C5150" t="s">
        <v>482</v>
      </c>
      <c r="D5150">
        <v>2</v>
      </c>
      <c r="E5150" t="s">
        <v>131</v>
      </c>
      <c r="F5150">
        <v>2</v>
      </c>
      <c r="G5150" s="85">
        <v>0</v>
      </c>
      <c r="H5150" s="85">
        <v>9367.3143996013951</v>
      </c>
      <c r="I5150" s="85">
        <v>2655.2732104301613</v>
      </c>
      <c r="J5150" s="85">
        <v>0</v>
      </c>
      <c r="K5150" t="s">
        <v>491</v>
      </c>
    </row>
    <row r="5151" spans="2:11" x14ac:dyDescent="0.25">
      <c r="B5151">
        <v>2026</v>
      </c>
      <c r="C5151" t="s">
        <v>483</v>
      </c>
      <c r="D5151">
        <v>1</v>
      </c>
      <c r="E5151" t="s">
        <v>131</v>
      </c>
      <c r="F5151">
        <v>2</v>
      </c>
      <c r="G5151" s="85">
        <v>11.346107293980475</v>
      </c>
      <c r="H5151" s="85">
        <v>9367.3143996013951</v>
      </c>
      <c r="I5151" s="85">
        <v>2655.2732104301613</v>
      </c>
      <c r="J5151" s="85">
        <v>106282.55423432573</v>
      </c>
      <c r="K5151" t="s">
        <v>491</v>
      </c>
    </row>
    <row r="5152" spans="2:11" x14ac:dyDescent="0.25">
      <c r="B5152">
        <v>2026</v>
      </c>
      <c r="C5152" t="s">
        <v>483</v>
      </c>
      <c r="D5152">
        <v>2</v>
      </c>
      <c r="E5152" t="s">
        <v>131</v>
      </c>
      <c r="F5152">
        <v>2</v>
      </c>
      <c r="G5152" s="85">
        <v>0</v>
      </c>
      <c r="H5152" s="85">
        <v>9367.3143996013951</v>
      </c>
      <c r="I5152" s="85">
        <v>2655.2732104301613</v>
      </c>
      <c r="J5152" s="85">
        <v>0</v>
      </c>
      <c r="K5152" t="s">
        <v>491</v>
      </c>
    </row>
    <row r="5153" spans="2:11" x14ac:dyDescent="0.25">
      <c r="B5153">
        <v>2026</v>
      </c>
      <c r="C5153" t="s">
        <v>484</v>
      </c>
      <c r="D5153">
        <v>1</v>
      </c>
      <c r="E5153" t="s">
        <v>131</v>
      </c>
      <c r="F5153">
        <v>2</v>
      </c>
      <c r="G5153" s="85">
        <v>11.243010634289959</v>
      </c>
      <c r="H5153" s="85">
        <v>9367.3143996013951</v>
      </c>
      <c r="I5153" s="85">
        <v>2655.2732104301613</v>
      </c>
      <c r="J5153" s="85">
        <v>105316.81540945594</v>
      </c>
      <c r="K5153" t="s">
        <v>491</v>
      </c>
    </row>
    <row r="5154" spans="2:11" x14ac:dyDescent="0.25">
      <c r="B5154">
        <v>2026</v>
      </c>
      <c r="C5154" t="s">
        <v>484</v>
      </c>
      <c r="D5154">
        <v>2</v>
      </c>
      <c r="E5154" t="s">
        <v>131</v>
      </c>
      <c r="F5154">
        <v>2</v>
      </c>
      <c r="G5154" s="85">
        <v>0</v>
      </c>
      <c r="H5154" s="85">
        <v>9367.3143996013951</v>
      </c>
      <c r="I5154" s="85">
        <v>2655.2732104301613</v>
      </c>
      <c r="J5154" s="85">
        <v>0</v>
      </c>
      <c r="K5154" t="s">
        <v>491</v>
      </c>
    </row>
    <row r="5155" spans="2:11" x14ac:dyDescent="0.25">
      <c r="B5155">
        <v>2026</v>
      </c>
      <c r="C5155" t="s">
        <v>485</v>
      </c>
      <c r="D5155">
        <v>1</v>
      </c>
      <c r="E5155" t="s">
        <v>131</v>
      </c>
      <c r="F5155">
        <v>2</v>
      </c>
      <c r="G5155" s="85">
        <v>13.446850749280992</v>
      </c>
      <c r="H5155" s="85">
        <v>9367.3143996013951</v>
      </c>
      <c r="I5155" s="85">
        <v>2655.2732104301613</v>
      </c>
      <c r="J5155" s="85">
        <v>125960.87865303065</v>
      </c>
      <c r="K5155" t="s">
        <v>491</v>
      </c>
    </row>
    <row r="5156" spans="2:11" x14ac:dyDescent="0.25">
      <c r="B5156">
        <v>2026</v>
      </c>
      <c r="C5156" t="s">
        <v>485</v>
      </c>
      <c r="D5156">
        <v>2</v>
      </c>
      <c r="E5156" t="s">
        <v>131</v>
      </c>
      <c r="F5156">
        <v>2</v>
      </c>
      <c r="G5156" s="85">
        <v>0</v>
      </c>
      <c r="H5156" s="85">
        <v>9367.3143996013951</v>
      </c>
      <c r="I5156" s="85">
        <v>2655.2732104301613</v>
      </c>
      <c r="J5156" s="85">
        <v>0</v>
      </c>
      <c r="K5156" t="s">
        <v>491</v>
      </c>
    </row>
    <row r="5157" spans="2:11" x14ac:dyDescent="0.25">
      <c r="B5157">
        <v>2026</v>
      </c>
      <c r="C5157" t="s">
        <v>486</v>
      </c>
      <c r="D5157">
        <v>1</v>
      </c>
      <c r="E5157" t="s">
        <v>131</v>
      </c>
      <c r="F5157">
        <v>2</v>
      </c>
      <c r="G5157" s="85">
        <v>9.532337333377539</v>
      </c>
      <c r="H5157" s="85">
        <v>9367.3143996013951</v>
      </c>
      <c r="I5157" s="85">
        <v>2655.2732104301613</v>
      </c>
      <c r="J5157" s="85">
        <v>89292.400764805381</v>
      </c>
      <c r="K5157" t="s">
        <v>491</v>
      </c>
    </row>
    <row r="5158" spans="2:11" x14ac:dyDescent="0.25">
      <c r="B5158">
        <v>2026</v>
      </c>
      <c r="C5158" t="s">
        <v>486</v>
      </c>
      <c r="D5158">
        <v>2</v>
      </c>
      <c r="E5158" t="s">
        <v>131</v>
      </c>
      <c r="F5158">
        <v>2</v>
      </c>
      <c r="G5158" s="85">
        <v>0</v>
      </c>
      <c r="H5158" s="85">
        <v>9367.3143996013951</v>
      </c>
      <c r="I5158" s="85">
        <v>2655.2732104301613</v>
      </c>
      <c r="J5158" s="85">
        <v>0</v>
      </c>
      <c r="K5158" t="s">
        <v>491</v>
      </c>
    </row>
    <row r="5159" spans="2:11" x14ac:dyDescent="0.25">
      <c r="B5159">
        <v>2026</v>
      </c>
      <c r="C5159" t="s">
        <v>487</v>
      </c>
      <c r="D5159">
        <v>1</v>
      </c>
      <c r="E5159" t="s">
        <v>131</v>
      </c>
      <c r="F5159">
        <v>2</v>
      </c>
      <c r="G5159" s="85">
        <v>11.915189665847826</v>
      </c>
      <c r="H5159" s="85">
        <v>9367.3143996013951</v>
      </c>
      <c r="I5159" s="85">
        <v>2655.2732104301613</v>
      </c>
      <c r="J5159" s="85">
        <v>111613.32773087808</v>
      </c>
      <c r="K5159" t="s">
        <v>491</v>
      </c>
    </row>
    <row r="5160" spans="2:11" x14ac:dyDescent="0.25">
      <c r="B5160">
        <v>2026</v>
      </c>
      <c r="C5160" t="s">
        <v>487</v>
      </c>
      <c r="D5160">
        <v>2</v>
      </c>
      <c r="E5160" t="s">
        <v>131</v>
      </c>
      <c r="F5160">
        <v>2</v>
      </c>
      <c r="G5160" s="85">
        <v>0</v>
      </c>
      <c r="H5160" s="85">
        <v>9367.3143996013951</v>
      </c>
      <c r="I5160" s="85">
        <v>2655.2732104301613</v>
      </c>
      <c r="J5160" s="85">
        <v>0</v>
      </c>
      <c r="K5160" t="s">
        <v>491</v>
      </c>
    </row>
    <row r="5161" spans="2:11" x14ac:dyDescent="0.25">
      <c r="B5161">
        <v>2026</v>
      </c>
      <c r="C5161" t="s">
        <v>488</v>
      </c>
      <c r="D5161">
        <v>1</v>
      </c>
      <c r="E5161" t="s">
        <v>131</v>
      </c>
      <c r="F5161">
        <v>2</v>
      </c>
      <c r="G5161" s="85">
        <v>11.81209300615731</v>
      </c>
      <c r="H5161" s="85">
        <v>9367.3143996013951</v>
      </c>
      <c r="I5161" s="85">
        <v>2655.2732104301613</v>
      </c>
      <c r="J5161" s="85">
        <v>110647.5889060083</v>
      </c>
      <c r="K5161" t="s">
        <v>491</v>
      </c>
    </row>
    <row r="5162" spans="2:11" x14ac:dyDescent="0.25">
      <c r="B5162">
        <v>2026</v>
      </c>
      <c r="C5162" t="s">
        <v>488</v>
      </c>
      <c r="D5162">
        <v>2</v>
      </c>
      <c r="E5162" t="s">
        <v>131</v>
      </c>
      <c r="F5162">
        <v>2</v>
      </c>
      <c r="G5162" s="85">
        <v>0</v>
      </c>
      <c r="H5162" s="85">
        <v>9367.3143996013951</v>
      </c>
      <c r="I5162" s="85">
        <v>2655.2732104301613</v>
      </c>
      <c r="J5162" s="85">
        <v>0</v>
      </c>
      <c r="K5162" t="s">
        <v>491</v>
      </c>
    </row>
    <row r="5163" spans="2:11" x14ac:dyDescent="0.25">
      <c r="B5163">
        <v>2026</v>
      </c>
      <c r="C5163" t="s">
        <v>489</v>
      </c>
      <c r="D5163">
        <v>1</v>
      </c>
      <c r="E5163" t="s">
        <v>131</v>
      </c>
      <c r="F5163">
        <v>2</v>
      </c>
      <c r="G5163" s="85">
        <v>14.015933121148343</v>
      </c>
      <c r="H5163" s="85">
        <v>9367.3143996013951</v>
      </c>
      <c r="I5163" s="85">
        <v>2655.2732104301613</v>
      </c>
      <c r="J5163" s="85">
        <v>131291.65214958301</v>
      </c>
      <c r="K5163" t="s">
        <v>491</v>
      </c>
    </row>
    <row r="5164" spans="2:11" x14ac:dyDescent="0.25">
      <c r="B5164">
        <v>2026</v>
      </c>
      <c r="C5164" t="s">
        <v>489</v>
      </c>
      <c r="D5164">
        <v>2</v>
      </c>
      <c r="E5164" t="s">
        <v>131</v>
      </c>
      <c r="F5164">
        <v>2</v>
      </c>
      <c r="G5164" s="85">
        <v>0</v>
      </c>
      <c r="H5164" s="85">
        <v>9367.3143996013951</v>
      </c>
      <c r="I5164" s="85">
        <v>2655.2732104301613</v>
      </c>
      <c r="J5164" s="85">
        <v>0</v>
      </c>
      <c r="K5164" t="s">
        <v>491</v>
      </c>
    </row>
    <row r="5165" spans="2:11" x14ac:dyDescent="0.25">
      <c r="B5165">
        <v>2026</v>
      </c>
      <c r="C5165" t="s">
        <v>490</v>
      </c>
      <c r="D5165">
        <v>1</v>
      </c>
      <c r="E5165" t="s">
        <v>131</v>
      </c>
      <c r="F5165">
        <v>2</v>
      </c>
      <c r="G5165" s="85">
        <v>10.10141970524489</v>
      </c>
      <c r="H5165" s="85">
        <v>9367.3143996013951</v>
      </c>
      <c r="I5165" s="85">
        <v>2655.2732104301613</v>
      </c>
      <c r="J5165" s="85">
        <v>94623.174261357737</v>
      </c>
      <c r="K5165" t="s">
        <v>491</v>
      </c>
    </row>
    <row r="5166" spans="2:11" x14ac:dyDescent="0.25">
      <c r="B5166">
        <v>2026</v>
      </c>
      <c r="C5166" t="s">
        <v>490</v>
      </c>
      <c r="D5166">
        <v>2</v>
      </c>
      <c r="E5166" t="s">
        <v>131</v>
      </c>
      <c r="F5166">
        <v>2</v>
      </c>
      <c r="G5166" s="85">
        <v>0</v>
      </c>
      <c r="H5166" s="85">
        <v>9367.3143996013951</v>
      </c>
      <c r="I5166" s="85">
        <v>2655.2732104301613</v>
      </c>
      <c r="J5166" s="85">
        <v>0</v>
      </c>
      <c r="K5166" t="s">
        <v>491</v>
      </c>
    </row>
    <row r="5167" spans="2:11" x14ac:dyDescent="0.25">
      <c r="B5167">
        <v>2026</v>
      </c>
      <c r="C5167" t="s">
        <v>479</v>
      </c>
      <c r="D5167">
        <v>1</v>
      </c>
      <c r="E5167" t="s">
        <v>131</v>
      </c>
      <c r="F5167">
        <v>17</v>
      </c>
      <c r="G5167" s="85">
        <v>0.90125608757895626</v>
      </c>
      <c r="H5167" s="85">
        <v>9367.3143996013951</v>
      </c>
      <c r="I5167" s="85">
        <v>2655.2732104301613</v>
      </c>
      <c r="J5167" s="85">
        <v>8442.3491269067727</v>
      </c>
      <c r="K5167" t="s">
        <v>491</v>
      </c>
    </row>
    <row r="5168" spans="2:11" x14ac:dyDescent="0.25">
      <c r="B5168">
        <v>2026</v>
      </c>
      <c r="C5168" t="s">
        <v>479</v>
      </c>
      <c r="D5168">
        <v>2</v>
      </c>
      <c r="E5168" t="s">
        <v>131</v>
      </c>
      <c r="F5168">
        <v>17</v>
      </c>
      <c r="G5168" s="85">
        <v>1.3109179455693911</v>
      </c>
      <c r="H5168" s="85">
        <v>9367.3143996013951</v>
      </c>
      <c r="I5168" s="85">
        <v>2655.2732104301613</v>
      </c>
      <c r="J5168" s="85">
        <v>12279.780548228035</v>
      </c>
      <c r="K5168" t="s">
        <v>491</v>
      </c>
    </row>
    <row r="5169" spans="2:11" x14ac:dyDescent="0.25">
      <c r="B5169">
        <v>2026</v>
      </c>
      <c r="C5169" t="s">
        <v>480</v>
      </c>
      <c r="D5169">
        <v>1</v>
      </c>
      <c r="E5169" t="s">
        <v>131</v>
      </c>
      <c r="F5169">
        <v>17</v>
      </c>
      <c r="G5169" s="85">
        <v>0.92133541381383433</v>
      </c>
      <c r="H5169" s="85">
        <v>9367.3143996013951</v>
      </c>
      <c r="I5169" s="85">
        <v>2655.2732104301613</v>
      </c>
      <c r="J5169" s="85">
        <v>8630.4384886810403</v>
      </c>
      <c r="K5169" t="s">
        <v>491</v>
      </c>
    </row>
    <row r="5170" spans="2:11" x14ac:dyDescent="0.25">
      <c r="B5170">
        <v>2026</v>
      </c>
      <c r="C5170" t="s">
        <v>480</v>
      </c>
      <c r="D5170">
        <v>2</v>
      </c>
      <c r="E5170" t="s">
        <v>131</v>
      </c>
      <c r="F5170">
        <v>17</v>
      </c>
      <c r="G5170" s="85">
        <v>1.3401242382746683</v>
      </c>
      <c r="H5170" s="85">
        <v>9367.3143996013951</v>
      </c>
      <c r="I5170" s="85">
        <v>2655.2732104301613</v>
      </c>
      <c r="J5170" s="85">
        <v>12553.365074445152</v>
      </c>
      <c r="K5170" t="s">
        <v>491</v>
      </c>
    </row>
    <row r="5171" spans="2:11" x14ac:dyDescent="0.25">
      <c r="B5171">
        <v>2026</v>
      </c>
      <c r="C5171" t="s">
        <v>481</v>
      </c>
      <c r="D5171">
        <v>1</v>
      </c>
      <c r="E5171" t="s">
        <v>131</v>
      </c>
      <c r="F5171">
        <v>17</v>
      </c>
      <c r="G5171" s="85">
        <v>0.94141474004871051</v>
      </c>
      <c r="H5171" s="85">
        <v>9367.3143996013951</v>
      </c>
      <c r="I5171" s="85">
        <v>2655.2732104301613</v>
      </c>
      <c r="J5171" s="85">
        <v>8818.5278504552898</v>
      </c>
      <c r="K5171" t="s">
        <v>491</v>
      </c>
    </row>
    <row r="5172" spans="2:11" x14ac:dyDescent="0.25">
      <c r="B5172">
        <v>2026</v>
      </c>
      <c r="C5172" t="s">
        <v>481</v>
      </c>
      <c r="D5172">
        <v>2</v>
      </c>
      <c r="E5172" t="s">
        <v>131</v>
      </c>
      <c r="F5172">
        <v>17</v>
      </c>
      <c r="G5172" s="85">
        <v>1.3693305309799426</v>
      </c>
      <c r="H5172" s="85">
        <v>9367.3143996013951</v>
      </c>
      <c r="I5172" s="85">
        <v>2655.2732104301613</v>
      </c>
      <c r="J5172" s="85">
        <v>12826.949600662241</v>
      </c>
      <c r="K5172" t="s">
        <v>491</v>
      </c>
    </row>
    <row r="5173" spans="2:11" x14ac:dyDescent="0.25">
      <c r="B5173">
        <v>2026</v>
      </c>
      <c r="C5173" t="s">
        <v>482</v>
      </c>
      <c r="D5173">
        <v>1</v>
      </c>
      <c r="E5173" t="s">
        <v>131</v>
      </c>
      <c r="F5173">
        <v>17</v>
      </c>
      <c r="G5173" s="85">
        <v>0.96149406628358847</v>
      </c>
      <c r="H5173" s="85">
        <v>9367.3143996013951</v>
      </c>
      <c r="I5173" s="85">
        <v>2655.2732104301613</v>
      </c>
      <c r="J5173" s="85">
        <v>9006.6172122295557</v>
      </c>
      <c r="K5173" t="s">
        <v>491</v>
      </c>
    </row>
    <row r="5174" spans="2:11" x14ac:dyDescent="0.25">
      <c r="B5174">
        <v>2026</v>
      </c>
      <c r="C5174" t="s">
        <v>482</v>
      </c>
      <c r="D5174">
        <v>2</v>
      </c>
      <c r="E5174" t="s">
        <v>131</v>
      </c>
      <c r="F5174">
        <v>17</v>
      </c>
      <c r="G5174" s="85">
        <v>1.3985368236852196</v>
      </c>
      <c r="H5174" s="85">
        <v>9367.3143996013951</v>
      </c>
      <c r="I5174" s="85">
        <v>2655.2732104301613</v>
      </c>
      <c r="J5174" s="85">
        <v>13100.534126879355</v>
      </c>
      <c r="K5174" t="s">
        <v>491</v>
      </c>
    </row>
    <row r="5175" spans="2:11" x14ac:dyDescent="0.25">
      <c r="B5175">
        <v>2026</v>
      </c>
      <c r="C5175" t="s">
        <v>483</v>
      </c>
      <c r="D5175">
        <v>1</v>
      </c>
      <c r="E5175" t="s">
        <v>131</v>
      </c>
      <c r="F5175">
        <v>17</v>
      </c>
      <c r="G5175" s="85">
        <v>0.98157339251846454</v>
      </c>
      <c r="H5175" s="85">
        <v>9367.3143996013951</v>
      </c>
      <c r="I5175" s="85">
        <v>2655.2732104301613</v>
      </c>
      <c r="J5175" s="85">
        <v>9194.7065740038051</v>
      </c>
      <c r="K5175" t="s">
        <v>491</v>
      </c>
    </row>
    <row r="5176" spans="2:11" x14ac:dyDescent="0.25">
      <c r="B5176">
        <v>2026</v>
      </c>
      <c r="C5176" t="s">
        <v>483</v>
      </c>
      <c r="D5176">
        <v>2</v>
      </c>
      <c r="E5176" t="s">
        <v>131</v>
      </c>
      <c r="F5176">
        <v>17</v>
      </c>
      <c r="G5176" s="85">
        <v>1.4277431163904941</v>
      </c>
      <c r="H5176" s="85">
        <v>9367.3143996013951</v>
      </c>
      <c r="I5176" s="85">
        <v>2655.2732104301613</v>
      </c>
      <c r="J5176" s="85">
        <v>13374.118653096446</v>
      </c>
      <c r="K5176" t="s">
        <v>491</v>
      </c>
    </row>
    <row r="5177" spans="2:11" x14ac:dyDescent="0.25">
      <c r="B5177">
        <v>2026</v>
      </c>
      <c r="C5177" t="s">
        <v>484</v>
      </c>
      <c r="D5177">
        <v>1</v>
      </c>
      <c r="E5177" t="s">
        <v>131</v>
      </c>
      <c r="F5177">
        <v>17</v>
      </c>
      <c r="G5177" s="85">
        <v>1.0016527187533426</v>
      </c>
      <c r="H5177" s="85">
        <v>9367.3143996013951</v>
      </c>
      <c r="I5177" s="85">
        <v>2655.2732104301613</v>
      </c>
      <c r="J5177" s="85">
        <v>9382.7959357780728</v>
      </c>
      <c r="K5177" t="s">
        <v>491</v>
      </c>
    </row>
    <row r="5178" spans="2:11" x14ac:dyDescent="0.25">
      <c r="B5178">
        <v>2026</v>
      </c>
      <c r="C5178" t="s">
        <v>484</v>
      </c>
      <c r="D5178">
        <v>2</v>
      </c>
      <c r="E5178" t="s">
        <v>131</v>
      </c>
      <c r="F5178">
        <v>17</v>
      </c>
      <c r="G5178" s="85">
        <v>1.4569494090957713</v>
      </c>
      <c r="H5178" s="85">
        <v>9367.3143996013951</v>
      </c>
      <c r="I5178" s="85">
        <v>2655.2732104301613</v>
      </c>
      <c r="J5178" s="85">
        <v>13647.703179313563</v>
      </c>
      <c r="K5178" t="s">
        <v>491</v>
      </c>
    </row>
    <row r="5179" spans="2:11" x14ac:dyDescent="0.25">
      <c r="B5179">
        <v>2026</v>
      </c>
      <c r="C5179" t="s">
        <v>485</v>
      </c>
      <c r="D5179">
        <v>1</v>
      </c>
      <c r="E5179" t="s">
        <v>131</v>
      </c>
      <c r="F5179">
        <v>17</v>
      </c>
      <c r="G5179" s="85">
        <v>1.0217320449882188</v>
      </c>
      <c r="H5179" s="85">
        <v>9367.3143996013951</v>
      </c>
      <c r="I5179" s="85">
        <v>2655.2732104301613</v>
      </c>
      <c r="J5179" s="85">
        <v>9570.8852975523223</v>
      </c>
      <c r="K5179" t="s">
        <v>491</v>
      </c>
    </row>
    <row r="5180" spans="2:11" x14ac:dyDescent="0.25">
      <c r="B5180">
        <v>2026</v>
      </c>
      <c r="C5180" t="s">
        <v>485</v>
      </c>
      <c r="D5180">
        <v>2</v>
      </c>
      <c r="E5180" t="s">
        <v>131</v>
      </c>
      <c r="F5180">
        <v>17</v>
      </c>
      <c r="G5180" s="85">
        <v>1.4861557018010456</v>
      </c>
      <c r="H5180" s="85">
        <v>9367.3143996013951</v>
      </c>
      <c r="I5180" s="85">
        <v>2655.2732104301613</v>
      </c>
      <c r="J5180" s="85">
        <v>13921.287705530651</v>
      </c>
      <c r="K5180" t="s">
        <v>491</v>
      </c>
    </row>
    <row r="5181" spans="2:11" x14ac:dyDescent="0.25">
      <c r="B5181">
        <v>2026</v>
      </c>
      <c r="C5181" t="s">
        <v>486</v>
      </c>
      <c r="D5181">
        <v>1</v>
      </c>
      <c r="E5181" t="s">
        <v>131</v>
      </c>
      <c r="F5181">
        <v>17</v>
      </c>
      <c r="G5181" s="85">
        <v>1.041811371223097</v>
      </c>
      <c r="H5181" s="85">
        <v>9367.3143996013951</v>
      </c>
      <c r="I5181" s="85">
        <v>2655.2732104301613</v>
      </c>
      <c r="J5181" s="85">
        <v>9758.97465932659</v>
      </c>
      <c r="K5181" t="s">
        <v>491</v>
      </c>
    </row>
    <row r="5182" spans="2:11" x14ac:dyDescent="0.25">
      <c r="B5182">
        <v>2026</v>
      </c>
      <c r="C5182" t="s">
        <v>486</v>
      </c>
      <c r="D5182">
        <v>2</v>
      </c>
      <c r="E5182" t="s">
        <v>131</v>
      </c>
      <c r="F5182">
        <v>17</v>
      </c>
      <c r="G5182" s="85">
        <v>1.5153619945063228</v>
      </c>
      <c r="H5182" s="85">
        <v>9367.3143996013951</v>
      </c>
      <c r="I5182" s="85">
        <v>2655.2732104301613</v>
      </c>
      <c r="J5182" s="85">
        <v>14194.872231747768</v>
      </c>
      <c r="K5182" t="s">
        <v>491</v>
      </c>
    </row>
    <row r="5183" spans="2:11" x14ac:dyDescent="0.25">
      <c r="B5183">
        <v>2026</v>
      </c>
      <c r="C5183" t="s">
        <v>487</v>
      </c>
      <c r="D5183">
        <v>1</v>
      </c>
      <c r="E5183" t="s">
        <v>131</v>
      </c>
      <c r="F5183">
        <v>17</v>
      </c>
      <c r="G5183" s="85">
        <v>1.0618906974579729</v>
      </c>
      <c r="H5183" s="85">
        <v>9367.3143996013951</v>
      </c>
      <c r="I5183" s="85">
        <v>2655.2732104301613</v>
      </c>
      <c r="J5183" s="85">
        <v>9947.0640211008376</v>
      </c>
      <c r="K5183" t="s">
        <v>491</v>
      </c>
    </row>
    <row r="5184" spans="2:11" x14ac:dyDescent="0.25">
      <c r="B5184">
        <v>2026</v>
      </c>
      <c r="C5184" t="s">
        <v>487</v>
      </c>
      <c r="D5184">
        <v>2</v>
      </c>
      <c r="E5184" t="s">
        <v>131</v>
      </c>
      <c r="F5184">
        <v>17</v>
      </c>
      <c r="G5184" s="85">
        <v>1.5445682872115973</v>
      </c>
      <c r="H5184" s="85">
        <v>9367.3143996013951</v>
      </c>
      <c r="I5184" s="85">
        <v>2655.2732104301613</v>
      </c>
      <c r="J5184" s="85">
        <v>14468.456757964859</v>
      </c>
      <c r="K5184" t="s">
        <v>491</v>
      </c>
    </row>
    <row r="5185" spans="2:11" x14ac:dyDescent="0.25">
      <c r="B5185">
        <v>2026</v>
      </c>
      <c r="C5185" t="s">
        <v>488</v>
      </c>
      <c r="D5185">
        <v>1</v>
      </c>
      <c r="E5185" t="s">
        <v>131</v>
      </c>
      <c r="F5185">
        <v>17</v>
      </c>
      <c r="G5185" s="85">
        <v>1.0819700236928511</v>
      </c>
      <c r="H5185" s="85">
        <v>9367.3143996013951</v>
      </c>
      <c r="I5185" s="85">
        <v>2655.2732104301613</v>
      </c>
      <c r="J5185" s="85">
        <v>10135.153382875107</v>
      </c>
      <c r="K5185" t="s">
        <v>491</v>
      </c>
    </row>
    <row r="5186" spans="2:11" x14ac:dyDescent="0.25">
      <c r="B5186">
        <v>2026</v>
      </c>
      <c r="C5186" t="s">
        <v>488</v>
      </c>
      <c r="D5186">
        <v>2</v>
      </c>
      <c r="E5186" t="s">
        <v>131</v>
      </c>
      <c r="F5186">
        <v>17</v>
      </c>
      <c r="G5186" s="85">
        <v>1.5737745799168745</v>
      </c>
      <c r="H5186" s="85">
        <v>9367.3143996013951</v>
      </c>
      <c r="I5186" s="85">
        <v>2655.2732104301613</v>
      </c>
      <c r="J5186" s="85">
        <v>14742.041284181974</v>
      </c>
      <c r="K5186" t="s">
        <v>491</v>
      </c>
    </row>
    <row r="5187" spans="2:11" x14ac:dyDescent="0.25">
      <c r="B5187">
        <v>2026</v>
      </c>
      <c r="C5187" t="s">
        <v>489</v>
      </c>
      <c r="D5187">
        <v>1</v>
      </c>
      <c r="E5187" t="s">
        <v>131</v>
      </c>
      <c r="F5187">
        <v>17</v>
      </c>
      <c r="G5187" s="85">
        <v>1.1020493499277273</v>
      </c>
      <c r="H5187" s="85">
        <v>9367.3143996013951</v>
      </c>
      <c r="I5187" s="85">
        <v>2655.2732104301613</v>
      </c>
      <c r="J5187" s="85">
        <v>10323.242744649357</v>
      </c>
      <c r="K5187" t="s">
        <v>491</v>
      </c>
    </row>
    <row r="5188" spans="2:11" x14ac:dyDescent="0.25">
      <c r="B5188">
        <v>2026</v>
      </c>
      <c r="C5188" t="s">
        <v>489</v>
      </c>
      <c r="D5188">
        <v>2</v>
      </c>
      <c r="E5188" t="s">
        <v>131</v>
      </c>
      <c r="F5188">
        <v>17</v>
      </c>
      <c r="G5188" s="85">
        <v>1.6029808726221488</v>
      </c>
      <c r="H5188" s="85">
        <v>9367.3143996013951</v>
      </c>
      <c r="I5188" s="85">
        <v>2655.2732104301613</v>
      </c>
      <c r="J5188" s="85">
        <v>15015.625810399064</v>
      </c>
      <c r="K5188" t="s">
        <v>491</v>
      </c>
    </row>
    <row r="5189" spans="2:11" x14ac:dyDescent="0.25">
      <c r="B5189">
        <v>2026</v>
      </c>
      <c r="C5189" t="s">
        <v>490</v>
      </c>
      <c r="D5189">
        <v>1</v>
      </c>
      <c r="E5189" t="s">
        <v>131</v>
      </c>
      <c r="F5189">
        <v>17</v>
      </c>
      <c r="G5189" s="85">
        <v>1.1221286761626053</v>
      </c>
      <c r="H5189" s="85">
        <v>9367.3143996013951</v>
      </c>
      <c r="I5189" s="85">
        <v>2655.2732104301613</v>
      </c>
      <c r="J5189" s="85">
        <v>10511.332106423622</v>
      </c>
      <c r="K5189" t="s">
        <v>491</v>
      </c>
    </row>
    <row r="5190" spans="2:11" x14ac:dyDescent="0.25">
      <c r="B5190">
        <v>2026</v>
      </c>
      <c r="C5190" t="s">
        <v>490</v>
      </c>
      <c r="D5190">
        <v>2</v>
      </c>
      <c r="E5190" t="s">
        <v>131</v>
      </c>
      <c r="F5190">
        <v>17</v>
      </c>
      <c r="G5190" s="85">
        <v>1.6321871653274262</v>
      </c>
      <c r="H5190" s="85">
        <v>9367.3143996013951</v>
      </c>
      <c r="I5190" s="85">
        <v>2655.2732104301613</v>
      </c>
      <c r="J5190" s="85">
        <v>15289.210336616183</v>
      </c>
      <c r="K5190" t="s">
        <v>491</v>
      </c>
    </row>
    <row r="5191" spans="2:11" x14ac:dyDescent="0.25">
      <c r="B5191">
        <v>2026</v>
      </c>
      <c r="C5191" t="s">
        <v>479</v>
      </c>
      <c r="D5191">
        <v>1</v>
      </c>
      <c r="E5191" t="s">
        <v>131</v>
      </c>
      <c r="F5191">
        <v>5</v>
      </c>
      <c r="G5191" s="85">
        <v>3.477296786973898</v>
      </c>
      <c r="H5191" s="85">
        <v>9367.3143996013951</v>
      </c>
      <c r="I5191" s="85">
        <v>2655.2732104301613</v>
      </c>
      <c r="J5191" s="85">
        <v>32572.93226430826</v>
      </c>
      <c r="K5191" t="s">
        <v>491</v>
      </c>
    </row>
    <row r="5192" spans="2:11" x14ac:dyDescent="0.25">
      <c r="B5192">
        <v>2026</v>
      </c>
      <c r="C5192" t="s">
        <v>479</v>
      </c>
      <c r="D5192">
        <v>2</v>
      </c>
      <c r="E5192" t="s">
        <v>131</v>
      </c>
      <c r="F5192">
        <v>5</v>
      </c>
      <c r="G5192" s="85">
        <v>0</v>
      </c>
      <c r="H5192" s="85">
        <v>9367.3143996013951</v>
      </c>
      <c r="I5192" s="85">
        <v>2655.2732104301613</v>
      </c>
      <c r="J5192" s="85">
        <v>0</v>
      </c>
      <c r="K5192" t="s">
        <v>491</v>
      </c>
    </row>
    <row r="5193" spans="2:11" x14ac:dyDescent="0.25">
      <c r="B5193">
        <v>2026</v>
      </c>
      <c r="C5193" t="s">
        <v>480</v>
      </c>
      <c r="D5193">
        <v>1</v>
      </c>
      <c r="E5193" t="s">
        <v>131</v>
      </c>
      <c r="F5193">
        <v>5</v>
      </c>
      <c r="G5193" s="85">
        <v>3.4967866958724882</v>
      </c>
      <c r="H5193" s="85">
        <v>9367.3143996013951</v>
      </c>
      <c r="I5193" s="85">
        <v>2655.2732104301613</v>
      </c>
      <c r="J5193" s="85">
        <v>32755.500368580942</v>
      </c>
      <c r="K5193" t="s">
        <v>491</v>
      </c>
    </row>
    <row r="5194" spans="2:11" x14ac:dyDescent="0.25">
      <c r="B5194">
        <v>2026</v>
      </c>
      <c r="C5194" t="s">
        <v>480</v>
      </c>
      <c r="D5194">
        <v>2</v>
      </c>
      <c r="E5194" t="s">
        <v>131</v>
      </c>
      <c r="F5194">
        <v>5</v>
      </c>
      <c r="G5194" s="85">
        <v>0</v>
      </c>
      <c r="H5194" s="85">
        <v>9367.3143996013951</v>
      </c>
      <c r="I5194" s="85">
        <v>2655.2732104301613</v>
      </c>
      <c r="J5194" s="85">
        <v>0</v>
      </c>
      <c r="K5194" t="s">
        <v>491</v>
      </c>
    </row>
    <row r="5195" spans="2:11" x14ac:dyDescent="0.25">
      <c r="B5195">
        <v>2026</v>
      </c>
      <c r="C5195" t="s">
        <v>481</v>
      </c>
      <c r="D5195">
        <v>1</v>
      </c>
      <c r="E5195" t="s">
        <v>131</v>
      </c>
      <c r="F5195">
        <v>5</v>
      </c>
      <c r="G5195" s="85">
        <v>3.5162766047710829</v>
      </c>
      <c r="H5195" s="85">
        <v>9367.3143996013951</v>
      </c>
      <c r="I5195" s="85">
        <v>2655.2732104301613</v>
      </c>
      <c r="J5195" s="85">
        <v>32938.068472853665</v>
      </c>
      <c r="K5195" t="s">
        <v>491</v>
      </c>
    </row>
    <row r="5196" spans="2:11" x14ac:dyDescent="0.25">
      <c r="B5196">
        <v>2026</v>
      </c>
      <c r="C5196" t="s">
        <v>481</v>
      </c>
      <c r="D5196">
        <v>2</v>
      </c>
      <c r="E5196" t="s">
        <v>131</v>
      </c>
      <c r="F5196">
        <v>5</v>
      </c>
      <c r="G5196" s="85">
        <v>0</v>
      </c>
      <c r="H5196" s="85">
        <v>9367.3143996013951</v>
      </c>
      <c r="I5196" s="85">
        <v>2655.2732104301613</v>
      </c>
      <c r="J5196" s="85">
        <v>0</v>
      </c>
      <c r="K5196" t="s">
        <v>491</v>
      </c>
    </row>
    <row r="5197" spans="2:11" x14ac:dyDescent="0.25">
      <c r="B5197">
        <v>2026</v>
      </c>
      <c r="C5197" t="s">
        <v>482</v>
      </c>
      <c r="D5197">
        <v>1</v>
      </c>
      <c r="E5197" t="s">
        <v>131</v>
      </c>
      <c r="F5197">
        <v>5</v>
      </c>
      <c r="G5197" s="85">
        <v>3.5357665136696736</v>
      </c>
      <c r="H5197" s="85">
        <v>9367.3143996013951</v>
      </c>
      <c r="I5197" s="85">
        <v>2655.2732104301613</v>
      </c>
      <c r="J5197" s="85">
        <v>33120.636577126359</v>
      </c>
      <c r="K5197" t="s">
        <v>491</v>
      </c>
    </row>
    <row r="5198" spans="2:11" x14ac:dyDescent="0.25">
      <c r="B5198">
        <v>2026</v>
      </c>
      <c r="C5198" t="s">
        <v>482</v>
      </c>
      <c r="D5198">
        <v>2</v>
      </c>
      <c r="E5198" t="s">
        <v>131</v>
      </c>
      <c r="F5198">
        <v>5</v>
      </c>
      <c r="G5198" s="85">
        <v>0</v>
      </c>
      <c r="H5198" s="85">
        <v>9367.3143996013951</v>
      </c>
      <c r="I5198" s="85">
        <v>2655.2732104301613</v>
      </c>
      <c r="J5198" s="85">
        <v>0</v>
      </c>
      <c r="K5198" t="s">
        <v>491</v>
      </c>
    </row>
    <row r="5199" spans="2:11" x14ac:dyDescent="0.25">
      <c r="B5199">
        <v>2026</v>
      </c>
      <c r="C5199" t="s">
        <v>483</v>
      </c>
      <c r="D5199">
        <v>1</v>
      </c>
      <c r="E5199" t="s">
        <v>131</v>
      </c>
      <c r="F5199">
        <v>5</v>
      </c>
      <c r="G5199" s="85">
        <v>3.5552564225682688</v>
      </c>
      <c r="H5199" s="85">
        <v>9367.3143996013951</v>
      </c>
      <c r="I5199" s="85">
        <v>2655.2732104301613</v>
      </c>
      <c r="J5199" s="85">
        <v>33303.204681399089</v>
      </c>
      <c r="K5199" t="s">
        <v>491</v>
      </c>
    </row>
    <row r="5200" spans="2:11" x14ac:dyDescent="0.25">
      <c r="B5200">
        <v>2026</v>
      </c>
      <c r="C5200" t="s">
        <v>483</v>
      </c>
      <c r="D5200">
        <v>2</v>
      </c>
      <c r="E5200" t="s">
        <v>131</v>
      </c>
      <c r="F5200">
        <v>5</v>
      </c>
      <c r="G5200" s="85">
        <v>0</v>
      </c>
      <c r="H5200" s="85">
        <v>9367.3143996013951</v>
      </c>
      <c r="I5200" s="85">
        <v>2655.2732104301613</v>
      </c>
      <c r="J5200" s="85">
        <v>0</v>
      </c>
      <c r="K5200" t="s">
        <v>491</v>
      </c>
    </row>
    <row r="5201" spans="2:11" x14ac:dyDescent="0.25">
      <c r="B5201">
        <v>2026</v>
      </c>
      <c r="C5201" t="s">
        <v>484</v>
      </c>
      <c r="D5201">
        <v>1</v>
      </c>
      <c r="E5201" t="s">
        <v>131</v>
      </c>
      <c r="F5201">
        <v>5</v>
      </c>
      <c r="G5201" s="85">
        <v>3.5747463314668591</v>
      </c>
      <c r="H5201" s="85">
        <v>9367.3143996013951</v>
      </c>
      <c r="I5201" s="85">
        <v>2655.2732104301613</v>
      </c>
      <c r="J5201" s="85">
        <v>33485.772785671768</v>
      </c>
      <c r="K5201" t="s">
        <v>491</v>
      </c>
    </row>
    <row r="5202" spans="2:11" x14ac:dyDescent="0.25">
      <c r="B5202">
        <v>2026</v>
      </c>
      <c r="C5202" t="s">
        <v>484</v>
      </c>
      <c r="D5202">
        <v>2</v>
      </c>
      <c r="E5202" t="s">
        <v>131</v>
      </c>
      <c r="F5202">
        <v>5</v>
      </c>
      <c r="G5202" s="85">
        <v>0</v>
      </c>
      <c r="H5202" s="85">
        <v>9367.3143996013951</v>
      </c>
      <c r="I5202" s="85">
        <v>2655.2732104301613</v>
      </c>
      <c r="J5202" s="85">
        <v>0</v>
      </c>
      <c r="K5202" t="s">
        <v>491</v>
      </c>
    </row>
    <row r="5203" spans="2:11" x14ac:dyDescent="0.25">
      <c r="B5203">
        <v>2026</v>
      </c>
      <c r="C5203" t="s">
        <v>485</v>
      </c>
      <c r="D5203">
        <v>1</v>
      </c>
      <c r="E5203" t="s">
        <v>131</v>
      </c>
      <c r="F5203">
        <v>5</v>
      </c>
      <c r="G5203" s="85">
        <v>3.5942362403654537</v>
      </c>
      <c r="H5203" s="85">
        <v>9367.3143996013951</v>
      </c>
      <c r="I5203" s="85">
        <v>2655.2732104301613</v>
      </c>
      <c r="J5203" s="85">
        <v>33668.340889944498</v>
      </c>
      <c r="K5203" t="s">
        <v>491</v>
      </c>
    </row>
    <row r="5204" spans="2:11" x14ac:dyDescent="0.25">
      <c r="B5204">
        <v>2026</v>
      </c>
      <c r="C5204" t="s">
        <v>485</v>
      </c>
      <c r="D5204">
        <v>2</v>
      </c>
      <c r="E5204" t="s">
        <v>131</v>
      </c>
      <c r="F5204">
        <v>5</v>
      </c>
      <c r="G5204" s="85">
        <v>0</v>
      </c>
      <c r="H5204" s="85">
        <v>9367.3143996013951</v>
      </c>
      <c r="I5204" s="85">
        <v>2655.2732104301613</v>
      </c>
      <c r="J5204" s="85">
        <v>0</v>
      </c>
      <c r="K5204" t="s">
        <v>491</v>
      </c>
    </row>
    <row r="5205" spans="2:11" x14ac:dyDescent="0.25">
      <c r="B5205">
        <v>2026</v>
      </c>
      <c r="C5205" t="s">
        <v>486</v>
      </c>
      <c r="D5205">
        <v>1</v>
      </c>
      <c r="E5205" t="s">
        <v>131</v>
      </c>
      <c r="F5205">
        <v>5</v>
      </c>
      <c r="G5205" s="85">
        <v>3.6137261492640445</v>
      </c>
      <c r="H5205" s="85">
        <v>9367.3143996013951</v>
      </c>
      <c r="I5205" s="85">
        <v>2655.2732104301613</v>
      </c>
      <c r="J5205" s="85">
        <v>33850.908994217185</v>
      </c>
      <c r="K5205" t="s">
        <v>491</v>
      </c>
    </row>
    <row r="5206" spans="2:11" x14ac:dyDescent="0.25">
      <c r="B5206">
        <v>2026</v>
      </c>
      <c r="C5206" t="s">
        <v>486</v>
      </c>
      <c r="D5206">
        <v>2</v>
      </c>
      <c r="E5206" t="s">
        <v>131</v>
      </c>
      <c r="F5206">
        <v>5</v>
      </c>
      <c r="G5206" s="85">
        <v>0</v>
      </c>
      <c r="H5206" s="85">
        <v>9367.3143996013951</v>
      </c>
      <c r="I5206" s="85">
        <v>2655.2732104301613</v>
      </c>
      <c r="J5206" s="85">
        <v>0</v>
      </c>
      <c r="K5206" t="s">
        <v>491</v>
      </c>
    </row>
    <row r="5207" spans="2:11" x14ac:dyDescent="0.25">
      <c r="B5207">
        <v>2026</v>
      </c>
      <c r="C5207" t="s">
        <v>487</v>
      </c>
      <c r="D5207">
        <v>1</v>
      </c>
      <c r="E5207" t="s">
        <v>131</v>
      </c>
      <c r="F5207">
        <v>5</v>
      </c>
      <c r="G5207" s="85">
        <v>3.6332160581626396</v>
      </c>
      <c r="H5207" s="85">
        <v>9367.3143996013951</v>
      </c>
      <c r="I5207" s="85">
        <v>2655.2732104301613</v>
      </c>
      <c r="J5207" s="85">
        <v>34033.477098489915</v>
      </c>
      <c r="K5207" t="s">
        <v>491</v>
      </c>
    </row>
    <row r="5208" spans="2:11" x14ac:dyDescent="0.25">
      <c r="B5208">
        <v>2026</v>
      </c>
      <c r="C5208" t="s">
        <v>487</v>
      </c>
      <c r="D5208">
        <v>2</v>
      </c>
      <c r="E5208" t="s">
        <v>131</v>
      </c>
      <c r="F5208">
        <v>5</v>
      </c>
      <c r="G5208" s="85">
        <v>0</v>
      </c>
      <c r="H5208" s="85">
        <v>9367.3143996013951</v>
      </c>
      <c r="I5208" s="85">
        <v>2655.2732104301613</v>
      </c>
      <c r="J5208" s="85">
        <v>0</v>
      </c>
      <c r="K5208" t="s">
        <v>491</v>
      </c>
    </row>
    <row r="5209" spans="2:11" x14ac:dyDescent="0.25">
      <c r="B5209">
        <v>2026</v>
      </c>
      <c r="C5209" t="s">
        <v>488</v>
      </c>
      <c r="D5209">
        <v>1</v>
      </c>
      <c r="E5209" t="s">
        <v>131</v>
      </c>
      <c r="F5209">
        <v>5</v>
      </c>
      <c r="G5209" s="85">
        <v>3.6527059670612299</v>
      </c>
      <c r="H5209" s="85">
        <v>9367.3143996013951</v>
      </c>
      <c r="I5209" s="85">
        <v>2655.2732104301613</v>
      </c>
      <c r="J5209" s="85">
        <v>34216.045202762594</v>
      </c>
      <c r="K5209" t="s">
        <v>491</v>
      </c>
    </row>
    <row r="5210" spans="2:11" x14ac:dyDescent="0.25">
      <c r="B5210">
        <v>2026</v>
      </c>
      <c r="C5210" t="s">
        <v>488</v>
      </c>
      <c r="D5210">
        <v>2</v>
      </c>
      <c r="E5210" t="s">
        <v>131</v>
      </c>
      <c r="F5210">
        <v>5</v>
      </c>
      <c r="G5210" s="85">
        <v>0</v>
      </c>
      <c r="H5210" s="85">
        <v>9367.3143996013951</v>
      </c>
      <c r="I5210" s="85">
        <v>2655.2732104301613</v>
      </c>
      <c r="J5210" s="85">
        <v>0</v>
      </c>
      <c r="K5210" t="s">
        <v>491</v>
      </c>
    </row>
    <row r="5211" spans="2:11" x14ac:dyDescent="0.25">
      <c r="B5211">
        <v>2026</v>
      </c>
      <c r="C5211" t="s">
        <v>489</v>
      </c>
      <c r="D5211">
        <v>1</v>
      </c>
      <c r="E5211" t="s">
        <v>131</v>
      </c>
      <c r="F5211">
        <v>5</v>
      </c>
      <c r="G5211" s="85">
        <v>3.6721958759598246</v>
      </c>
      <c r="H5211" s="85">
        <v>9367.3143996013951</v>
      </c>
      <c r="I5211" s="85">
        <v>2655.2732104301613</v>
      </c>
      <c r="J5211" s="85">
        <v>34398.613307035324</v>
      </c>
      <c r="K5211" t="s">
        <v>491</v>
      </c>
    </row>
    <row r="5212" spans="2:11" x14ac:dyDescent="0.25">
      <c r="B5212">
        <v>2026</v>
      </c>
      <c r="C5212" t="s">
        <v>489</v>
      </c>
      <c r="D5212">
        <v>2</v>
      </c>
      <c r="E5212" t="s">
        <v>131</v>
      </c>
      <c r="F5212">
        <v>5</v>
      </c>
      <c r="G5212" s="85">
        <v>0</v>
      </c>
      <c r="H5212" s="85">
        <v>9367.3143996013951</v>
      </c>
      <c r="I5212" s="85">
        <v>2655.2732104301613</v>
      </c>
      <c r="J5212" s="85">
        <v>0</v>
      </c>
      <c r="K5212" t="s">
        <v>491</v>
      </c>
    </row>
    <row r="5213" spans="2:11" x14ac:dyDescent="0.25">
      <c r="B5213">
        <v>2026</v>
      </c>
      <c r="C5213" t="s">
        <v>490</v>
      </c>
      <c r="D5213">
        <v>1</v>
      </c>
      <c r="E5213" t="s">
        <v>131</v>
      </c>
      <c r="F5213">
        <v>5</v>
      </c>
      <c r="G5213" s="85">
        <v>3.6916857848584157</v>
      </c>
      <c r="H5213" s="85">
        <v>9367.3143996013951</v>
      </c>
      <c r="I5213" s="85">
        <v>2655.2732104301613</v>
      </c>
      <c r="J5213" s="85">
        <v>34581.181411308018</v>
      </c>
      <c r="K5213" t="s">
        <v>491</v>
      </c>
    </row>
    <row r="5214" spans="2:11" x14ac:dyDescent="0.25">
      <c r="B5214">
        <v>2026</v>
      </c>
      <c r="C5214" t="s">
        <v>490</v>
      </c>
      <c r="D5214">
        <v>2</v>
      </c>
      <c r="E5214" t="s">
        <v>131</v>
      </c>
      <c r="F5214">
        <v>5</v>
      </c>
      <c r="G5214" s="85">
        <v>0</v>
      </c>
      <c r="H5214" s="85">
        <v>9367.3143996013951</v>
      </c>
      <c r="I5214" s="85">
        <v>2655.2732104301613</v>
      </c>
      <c r="J5214" s="85">
        <v>0</v>
      </c>
      <c r="K5214" t="s">
        <v>491</v>
      </c>
    </row>
    <row r="5215" spans="2:11" x14ac:dyDescent="0.25">
      <c r="B5215">
        <v>2026</v>
      </c>
      <c r="C5215" t="s">
        <v>479</v>
      </c>
      <c r="D5215">
        <v>1</v>
      </c>
      <c r="E5215" t="s">
        <v>185</v>
      </c>
      <c r="F5215">
        <v>23</v>
      </c>
      <c r="G5215" s="85">
        <v>8.6283837132931467</v>
      </c>
      <c r="H5215" s="85">
        <v>12076.490850376749</v>
      </c>
      <c r="I5215" s="85">
        <v>3366.157158234661</v>
      </c>
      <c r="J5215" s="85">
        <v>104200.59696712445</v>
      </c>
      <c r="K5215" t="s">
        <v>491</v>
      </c>
    </row>
    <row r="5216" spans="2:11" x14ac:dyDescent="0.25">
      <c r="B5216">
        <v>2026</v>
      </c>
      <c r="C5216" t="s">
        <v>479</v>
      </c>
      <c r="D5216">
        <v>2</v>
      </c>
      <c r="E5216" t="s">
        <v>185</v>
      </c>
      <c r="F5216">
        <v>23</v>
      </c>
      <c r="G5216" s="85">
        <v>2.6747989511208754</v>
      </c>
      <c r="H5216" s="85">
        <v>12076.490850376749</v>
      </c>
      <c r="I5216" s="85">
        <v>3366.157158234661</v>
      </c>
      <c r="J5216" s="85">
        <v>32302.185059808577</v>
      </c>
      <c r="K5216" t="s">
        <v>491</v>
      </c>
    </row>
    <row r="5217" spans="2:11" x14ac:dyDescent="0.25">
      <c r="B5217">
        <v>2026</v>
      </c>
      <c r="C5217" t="s">
        <v>480</v>
      </c>
      <c r="D5217">
        <v>1</v>
      </c>
      <c r="E5217" t="s">
        <v>185</v>
      </c>
      <c r="F5217">
        <v>23</v>
      </c>
      <c r="G5217" s="85">
        <v>8.7302238032598805</v>
      </c>
      <c r="H5217" s="85">
        <v>12076.490850376749</v>
      </c>
      <c r="I5217" s="85">
        <v>3366.157158234661</v>
      </c>
      <c r="J5217" s="85">
        <v>105430.46788180925</v>
      </c>
      <c r="K5217" t="s">
        <v>491</v>
      </c>
    </row>
    <row r="5218" spans="2:11" x14ac:dyDescent="0.25">
      <c r="B5218">
        <v>2026</v>
      </c>
      <c r="C5218" t="s">
        <v>480</v>
      </c>
      <c r="D5218">
        <v>2</v>
      </c>
      <c r="E5218" t="s">
        <v>185</v>
      </c>
      <c r="F5218">
        <v>23</v>
      </c>
      <c r="G5218" s="85">
        <v>2.7063693790105621</v>
      </c>
      <c r="H5218" s="85">
        <v>12076.490850376749</v>
      </c>
      <c r="I5218" s="85">
        <v>3366.157158234661</v>
      </c>
      <c r="J5218" s="85">
        <v>32683.445043360858</v>
      </c>
      <c r="K5218" t="s">
        <v>491</v>
      </c>
    </row>
    <row r="5219" spans="2:11" x14ac:dyDescent="0.25">
      <c r="B5219">
        <v>2026</v>
      </c>
      <c r="C5219" t="s">
        <v>481</v>
      </c>
      <c r="D5219">
        <v>1</v>
      </c>
      <c r="E5219" t="s">
        <v>185</v>
      </c>
      <c r="F5219">
        <v>23</v>
      </c>
      <c r="G5219" s="85">
        <v>8.8320638932266124</v>
      </c>
      <c r="H5219" s="85">
        <v>12076.490850376749</v>
      </c>
      <c r="I5219" s="85">
        <v>3366.157158234661</v>
      </c>
      <c r="J5219" s="85">
        <v>106660.33879649403</v>
      </c>
      <c r="K5219" t="s">
        <v>491</v>
      </c>
    </row>
    <row r="5220" spans="2:11" x14ac:dyDescent="0.25">
      <c r="B5220">
        <v>2026</v>
      </c>
      <c r="C5220" t="s">
        <v>481</v>
      </c>
      <c r="D5220">
        <v>2</v>
      </c>
      <c r="E5220" t="s">
        <v>185</v>
      </c>
      <c r="F5220">
        <v>23</v>
      </c>
      <c r="G5220" s="85">
        <v>2.7379398069002487</v>
      </c>
      <c r="H5220" s="85">
        <v>12076.490850376749</v>
      </c>
      <c r="I5220" s="85">
        <v>3366.157158234661</v>
      </c>
      <c r="J5220" s="85">
        <v>33064.705026913136</v>
      </c>
      <c r="K5220" t="s">
        <v>491</v>
      </c>
    </row>
    <row r="5221" spans="2:11" x14ac:dyDescent="0.25">
      <c r="B5221">
        <v>2026</v>
      </c>
      <c r="C5221" t="s">
        <v>482</v>
      </c>
      <c r="D5221">
        <v>1</v>
      </c>
      <c r="E5221" t="s">
        <v>185</v>
      </c>
      <c r="F5221">
        <v>23</v>
      </c>
      <c r="G5221" s="85">
        <v>8.933903983193348</v>
      </c>
      <c r="H5221" s="85">
        <v>12076.490850376749</v>
      </c>
      <c r="I5221" s="85">
        <v>3366.157158234661</v>
      </c>
      <c r="J5221" s="85">
        <v>107890.20971117886</v>
      </c>
      <c r="K5221" t="s">
        <v>491</v>
      </c>
    </row>
    <row r="5222" spans="2:11" x14ac:dyDescent="0.25">
      <c r="B5222">
        <v>2026</v>
      </c>
      <c r="C5222" t="s">
        <v>482</v>
      </c>
      <c r="D5222">
        <v>2</v>
      </c>
      <c r="E5222" t="s">
        <v>185</v>
      </c>
      <c r="F5222">
        <v>23</v>
      </c>
      <c r="G5222" s="85">
        <v>2.7695102347899372</v>
      </c>
      <c r="H5222" s="85">
        <v>12076.490850376749</v>
      </c>
      <c r="I5222" s="85">
        <v>3366.157158234661</v>
      </c>
      <c r="J5222" s="85">
        <v>33445.965010465436</v>
      </c>
      <c r="K5222" t="s">
        <v>491</v>
      </c>
    </row>
    <row r="5223" spans="2:11" x14ac:dyDescent="0.25">
      <c r="B5223">
        <v>2026</v>
      </c>
      <c r="C5223" t="s">
        <v>483</v>
      </c>
      <c r="D5223">
        <v>1</v>
      </c>
      <c r="E5223" t="s">
        <v>185</v>
      </c>
      <c r="F5223">
        <v>23</v>
      </c>
      <c r="G5223" s="85">
        <v>9.03574407316008</v>
      </c>
      <c r="H5223" s="85">
        <v>12076.490850376749</v>
      </c>
      <c r="I5223" s="85">
        <v>3366.157158234661</v>
      </c>
      <c r="J5223" s="85">
        <v>109120.08062586364</v>
      </c>
      <c r="K5223" t="s">
        <v>491</v>
      </c>
    </row>
    <row r="5224" spans="2:11" x14ac:dyDescent="0.25">
      <c r="B5224">
        <v>2026</v>
      </c>
      <c r="C5224" t="s">
        <v>483</v>
      </c>
      <c r="D5224">
        <v>2</v>
      </c>
      <c r="E5224" t="s">
        <v>185</v>
      </c>
      <c r="F5224">
        <v>23</v>
      </c>
      <c r="G5224" s="85">
        <v>2.8010806626796239</v>
      </c>
      <c r="H5224" s="85">
        <v>12076.490850376749</v>
      </c>
      <c r="I5224" s="85">
        <v>3366.157158234661</v>
      </c>
      <c r="J5224" s="85">
        <v>33827.224994017721</v>
      </c>
      <c r="K5224" t="s">
        <v>491</v>
      </c>
    </row>
    <row r="5225" spans="2:11" x14ac:dyDescent="0.25">
      <c r="B5225">
        <v>2026</v>
      </c>
      <c r="C5225" t="s">
        <v>484</v>
      </c>
      <c r="D5225">
        <v>1</v>
      </c>
      <c r="E5225" t="s">
        <v>185</v>
      </c>
      <c r="F5225">
        <v>23</v>
      </c>
      <c r="G5225" s="85">
        <v>9.1375841631268138</v>
      </c>
      <c r="H5225" s="85">
        <v>12076.490850376749</v>
      </c>
      <c r="I5225" s="85">
        <v>3366.157158234661</v>
      </c>
      <c r="J5225" s="85">
        <v>110349.95154054846</v>
      </c>
      <c r="K5225" t="s">
        <v>491</v>
      </c>
    </row>
    <row r="5226" spans="2:11" x14ac:dyDescent="0.25">
      <c r="B5226">
        <v>2026</v>
      </c>
      <c r="C5226" t="s">
        <v>484</v>
      </c>
      <c r="D5226">
        <v>2</v>
      </c>
      <c r="E5226" t="s">
        <v>185</v>
      </c>
      <c r="F5226">
        <v>23</v>
      </c>
      <c r="G5226" s="85">
        <v>2.8326510905693123</v>
      </c>
      <c r="H5226" s="85">
        <v>12076.490850376749</v>
      </c>
      <c r="I5226" s="85">
        <v>3366.157158234661</v>
      </c>
      <c r="J5226" s="85">
        <v>34208.48497757002</v>
      </c>
      <c r="K5226" t="s">
        <v>491</v>
      </c>
    </row>
    <row r="5227" spans="2:11" x14ac:dyDescent="0.25">
      <c r="B5227">
        <v>2026</v>
      </c>
      <c r="C5227" t="s">
        <v>485</v>
      </c>
      <c r="D5227">
        <v>1</v>
      </c>
      <c r="E5227" t="s">
        <v>185</v>
      </c>
      <c r="F5227">
        <v>23</v>
      </c>
      <c r="G5227" s="85">
        <v>9.239424253093544</v>
      </c>
      <c r="H5227" s="85">
        <v>12076.490850376749</v>
      </c>
      <c r="I5227" s="85">
        <v>3366.157158234661</v>
      </c>
      <c r="J5227" s="85">
        <v>111579.82245523321</v>
      </c>
      <c r="K5227" t="s">
        <v>491</v>
      </c>
    </row>
    <row r="5228" spans="2:11" x14ac:dyDescent="0.25">
      <c r="B5228">
        <v>2026</v>
      </c>
      <c r="C5228" t="s">
        <v>485</v>
      </c>
      <c r="D5228">
        <v>2</v>
      </c>
      <c r="E5228" t="s">
        <v>185</v>
      </c>
      <c r="F5228">
        <v>23</v>
      </c>
      <c r="G5228" s="85">
        <v>2.864221518458999</v>
      </c>
      <c r="H5228" s="85">
        <v>12076.490850376749</v>
      </c>
      <c r="I5228" s="85">
        <v>3366.157158234661</v>
      </c>
      <c r="J5228" s="85">
        <v>34589.744961122298</v>
      </c>
      <c r="K5228" t="s">
        <v>491</v>
      </c>
    </row>
    <row r="5229" spans="2:11" x14ac:dyDescent="0.25">
      <c r="B5229">
        <v>2026</v>
      </c>
      <c r="C5229" t="s">
        <v>486</v>
      </c>
      <c r="D5229">
        <v>1</v>
      </c>
      <c r="E5229" t="s">
        <v>185</v>
      </c>
      <c r="F5229">
        <v>23</v>
      </c>
      <c r="G5229" s="85">
        <v>9.3412643430602813</v>
      </c>
      <c r="H5229" s="85">
        <v>12076.490850376749</v>
      </c>
      <c r="I5229" s="85">
        <v>3366.157158234661</v>
      </c>
      <c r="J5229" s="85">
        <v>112809.69336991807</v>
      </c>
      <c r="K5229" t="s">
        <v>491</v>
      </c>
    </row>
    <row r="5230" spans="2:11" x14ac:dyDescent="0.25">
      <c r="B5230">
        <v>2026</v>
      </c>
      <c r="C5230" t="s">
        <v>486</v>
      </c>
      <c r="D5230">
        <v>2</v>
      </c>
      <c r="E5230" t="s">
        <v>185</v>
      </c>
      <c r="F5230">
        <v>23</v>
      </c>
      <c r="G5230" s="85">
        <v>2.8957919463486856</v>
      </c>
      <c r="H5230" s="85">
        <v>12076.490850376749</v>
      </c>
      <c r="I5230" s="85">
        <v>3366.157158234661</v>
      </c>
      <c r="J5230" s="85">
        <v>34971.004944674583</v>
      </c>
      <c r="K5230" t="s">
        <v>491</v>
      </c>
    </row>
    <row r="5231" spans="2:11" x14ac:dyDescent="0.25">
      <c r="B5231">
        <v>2026</v>
      </c>
      <c r="C5231" t="s">
        <v>487</v>
      </c>
      <c r="D5231">
        <v>1</v>
      </c>
      <c r="E5231" t="s">
        <v>185</v>
      </c>
      <c r="F5231">
        <v>23</v>
      </c>
      <c r="G5231" s="85">
        <v>9.4431044330270133</v>
      </c>
      <c r="H5231" s="85">
        <v>12076.490850376749</v>
      </c>
      <c r="I5231" s="85">
        <v>3366.157158234661</v>
      </c>
      <c r="J5231" s="85">
        <v>114039.56428460285</v>
      </c>
      <c r="K5231" t="s">
        <v>491</v>
      </c>
    </row>
    <row r="5232" spans="2:11" x14ac:dyDescent="0.25">
      <c r="B5232">
        <v>2026</v>
      </c>
      <c r="C5232" t="s">
        <v>487</v>
      </c>
      <c r="D5232">
        <v>2</v>
      </c>
      <c r="E5232" t="s">
        <v>185</v>
      </c>
      <c r="F5232">
        <v>23</v>
      </c>
      <c r="G5232" s="85">
        <v>2.9273623742383723</v>
      </c>
      <c r="H5232" s="85">
        <v>12076.490850376749</v>
      </c>
      <c r="I5232" s="85">
        <v>3366.157158234661</v>
      </c>
      <c r="J5232" s="85">
        <v>35352.264928226861</v>
      </c>
      <c r="K5232" t="s">
        <v>491</v>
      </c>
    </row>
    <row r="5233" spans="2:11" x14ac:dyDescent="0.25">
      <c r="B5233">
        <v>2026</v>
      </c>
      <c r="C5233" t="s">
        <v>488</v>
      </c>
      <c r="D5233">
        <v>1</v>
      </c>
      <c r="E5233" t="s">
        <v>185</v>
      </c>
      <c r="F5233">
        <v>23</v>
      </c>
      <c r="G5233" s="85">
        <v>9.5449445229937471</v>
      </c>
      <c r="H5233" s="85">
        <v>12076.490850376749</v>
      </c>
      <c r="I5233" s="85">
        <v>3366.157158234661</v>
      </c>
      <c r="J5233" s="85">
        <v>115269.43519928765</v>
      </c>
      <c r="K5233" t="s">
        <v>491</v>
      </c>
    </row>
    <row r="5234" spans="2:11" x14ac:dyDescent="0.25">
      <c r="B5234">
        <v>2026</v>
      </c>
      <c r="C5234" t="s">
        <v>488</v>
      </c>
      <c r="D5234">
        <v>2</v>
      </c>
      <c r="E5234" t="s">
        <v>185</v>
      </c>
      <c r="F5234">
        <v>23</v>
      </c>
      <c r="G5234" s="85">
        <v>2.9589328021280608</v>
      </c>
      <c r="H5234" s="85">
        <v>12076.490850376749</v>
      </c>
      <c r="I5234" s="85">
        <v>3366.157158234661</v>
      </c>
      <c r="J5234" s="85">
        <v>35733.524911779161</v>
      </c>
      <c r="K5234" t="s">
        <v>491</v>
      </c>
    </row>
    <row r="5235" spans="2:11" x14ac:dyDescent="0.25">
      <c r="B5235">
        <v>2026</v>
      </c>
      <c r="C5235" t="s">
        <v>489</v>
      </c>
      <c r="D5235">
        <v>1</v>
      </c>
      <c r="E5235" t="s">
        <v>185</v>
      </c>
      <c r="F5235">
        <v>23</v>
      </c>
      <c r="G5235" s="85">
        <v>9.6467846129604773</v>
      </c>
      <c r="H5235" s="85">
        <v>12076.490850376749</v>
      </c>
      <c r="I5235" s="85">
        <v>3366.157158234661</v>
      </c>
      <c r="J5235" s="85">
        <v>116499.30611397242</v>
      </c>
      <c r="K5235" t="s">
        <v>491</v>
      </c>
    </row>
    <row r="5236" spans="2:11" x14ac:dyDescent="0.25">
      <c r="B5236">
        <v>2026</v>
      </c>
      <c r="C5236" t="s">
        <v>489</v>
      </c>
      <c r="D5236">
        <v>2</v>
      </c>
      <c r="E5236" t="s">
        <v>185</v>
      </c>
      <c r="F5236">
        <v>23</v>
      </c>
      <c r="G5236" s="85">
        <v>2.9905032300177474</v>
      </c>
      <c r="H5236" s="85">
        <v>12076.490850376749</v>
      </c>
      <c r="I5236" s="85">
        <v>3366.157158234661</v>
      </c>
      <c r="J5236" s="85">
        <v>36114.784895331439</v>
      </c>
      <c r="K5236" t="s">
        <v>491</v>
      </c>
    </row>
    <row r="5237" spans="2:11" x14ac:dyDescent="0.25">
      <c r="B5237">
        <v>2026</v>
      </c>
      <c r="C5237" t="s">
        <v>490</v>
      </c>
      <c r="D5237">
        <v>1</v>
      </c>
      <c r="E5237" t="s">
        <v>185</v>
      </c>
      <c r="F5237">
        <v>23</v>
      </c>
      <c r="G5237" s="85">
        <v>9.7486247029272128</v>
      </c>
      <c r="H5237" s="85">
        <v>12076.490850376749</v>
      </c>
      <c r="I5237" s="85">
        <v>3366.157158234661</v>
      </c>
      <c r="J5237" s="85">
        <v>117729.17702865724</v>
      </c>
      <c r="K5237" t="s">
        <v>491</v>
      </c>
    </row>
    <row r="5238" spans="2:11" x14ac:dyDescent="0.25">
      <c r="B5238">
        <v>2026</v>
      </c>
      <c r="C5238" t="s">
        <v>490</v>
      </c>
      <c r="D5238">
        <v>2</v>
      </c>
      <c r="E5238" t="s">
        <v>185</v>
      </c>
      <c r="F5238">
        <v>23</v>
      </c>
      <c r="G5238" s="85">
        <v>3.0220736579074341</v>
      </c>
      <c r="H5238" s="85">
        <v>12076.490850376749</v>
      </c>
      <c r="I5238" s="85">
        <v>3366.157158234661</v>
      </c>
      <c r="J5238" s="85">
        <v>36496.044878883724</v>
      </c>
      <c r="K5238" t="s">
        <v>491</v>
      </c>
    </row>
    <row r="5239" spans="2:11" x14ac:dyDescent="0.25">
      <c r="B5239">
        <v>2026</v>
      </c>
      <c r="C5239" t="s">
        <v>479</v>
      </c>
      <c r="D5239">
        <v>1</v>
      </c>
      <c r="E5239" t="s">
        <v>131</v>
      </c>
      <c r="F5239">
        <v>3</v>
      </c>
      <c r="G5239" s="85">
        <v>7.94673925224801</v>
      </c>
      <c r="H5239" s="85">
        <v>9367.3143996013951</v>
      </c>
      <c r="I5239" s="85">
        <v>2655.2732104301613</v>
      </c>
      <c r="J5239" s="85">
        <v>74439.605027460406</v>
      </c>
      <c r="K5239" t="s">
        <v>491</v>
      </c>
    </row>
    <row r="5240" spans="2:11" x14ac:dyDescent="0.25">
      <c r="B5240">
        <v>2026</v>
      </c>
      <c r="C5240" t="s">
        <v>479</v>
      </c>
      <c r="D5240">
        <v>2</v>
      </c>
      <c r="E5240" t="s">
        <v>131</v>
      </c>
      <c r="F5240">
        <v>3</v>
      </c>
      <c r="G5240" s="85">
        <v>1.2642539719485466</v>
      </c>
      <c r="H5240" s="85">
        <v>9367.3143996013951</v>
      </c>
      <c r="I5240" s="85">
        <v>2655.2732104301613</v>
      </c>
      <c r="J5240" s="85">
        <v>11842.664436186878</v>
      </c>
      <c r="K5240" t="s">
        <v>491</v>
      </c>
    </row>
    <row r="5241" spans="2:11" x14ac:dyDescent="0.25">
      <c r="B5241">
        <v>2026</v>
      </c>
      <c r="C5241" t="s">
        <v>480</v>
      </c>
      <c r="D5241">
        <v>1</v>
      </c>
      <c r="E5241" t="s">
        <v>131</v>
      </c>
      <c r="F5241">
        <v>3</v>
      </c>
      <c r="G5241" s="85">
        <v>7.9707651825043415</v>
      </c>
      <c r="H5241" s="85">
        <v>9367.3143996013951</v>
      </c>
      <c r="I5241" s="85">
        <v>2655.2732104301613</v>
      </c>
      <c r="J5241" s="85">
        <v>74664.663469914361</v>
      </c>
      <c r="K5241" t="s">
        <v>491</v>
      </c>
    </row>
    <row r="5242" spans="2:11" x14ac:dyDescent="0.25">
      <c r="B5242">
        <v>2026</v>
      </c>
      <c r="C5242" t="s">
        <v>480</v>
      </c>
      <c r="D5242">
        <v>2</v>
      </c>
      <c r="E5242" t="s">
        <v>131</v>
      </c>
      <c r="F5242">
        <v>3</v>
      </c>
      <c r="G5242" s="85">
        <v>1.2680762790347808</v>
      </c>
      <c r="H5242" s="85">
        <v>9367.3143996013951</v>
      </c>
      <c r="I5242" s="85">
        <v>2655.2732104301613</v>
      </c>
      <c r="J5242" s="85">
        <v>11878.469188395458</v>
      </c>
      <c r="K5242" t="s">
        <v>491</v>
      </c>
    </row>
    <row r="5243" spans="2:11" x14ac:dyDescent="0.25">
      <c r="B5243">
        <v>2026</v>
      </c>
      <c r="C5243" t="s">
        <v>481</v>
      </c>
      <c r="D5243">
        <v>1</v>
      </c>
      <c r="E5243" t="s">
        <v>131</v>
      </c>
      <c r="F5243">
        <v>3</v>
      </c>
      <c r="G5243" s="85">
        <v>7.9947911127606828</v>
      </c>
      <c r="H5243" s="85">
        <v>9367.3143996013951</v>
      </c>
      <c r="I5243" s="85">
        <v>2655.2732104301613</v>
      </c>
      <c r="J5243" s="85">
        <v>74889.721912368404</v>
      </c>
      <c r="K5243" t="s">
        <v>491</v>
      </c>
    </row>
    <row r="5244" spans="2:11" x14ac:dyDescent="0.25">
      <c r="B5244">
        <v>2026</v>
      </c>
      <c r="C5244" t="s">
        <v>481</v>
      </c>
      <c r="D5244">
        <v>2</v>
      </c>
      <c r="E5244" t="s">
        <v>131</v>
      </c>
      <c r="F5244">
        <v>3</v>
      </c>
      <c r="G5244" s="85">
        <v>1.2718985861210177</v>
      </c>
      <c r="H5244" s="85">
        <v>9367.3143996013951</v>
      </c>
      <c r="I5244" s="85">
        <v>2655.2732104301613</v>
      </c>
      <c r="J5244" s="85">
        <v>11914.273940604064</v>
      </c>
      <c r="K5244" t="s">
        <v>491</v>
      </c>
    </row>
    <row r="5245" spans="2:11" x14ac:dyDescent="0.25">
      <c r="B5245">
        <v>2026</v>
      </c>
      <c r="C5245" t="s">
        <v>482</v>
      </c>
      <c r="D5245">
        <v>1</v>
      </c>
      <c r="E5245" t="s">
        <v>131</v>
      </c>
      <c r="F5245">
        <v>3</v>
      </c>
      <c r="G5245" s="85">
        <v>8.0188170430170143</v>
      </c>
      <c r="H5245" s="85">
        <v>9367.3143996013951</v>
      </c>
      <c r="I5245" s="85">
        <v>2655.2732104301613</v>
      </c>
      <c r="J5245" s="85">
        <v>75114.78035482236</v>
      </c>
      <c r="K5245" t="s">
        <v>491</v>
      </c>
    </row>
    <row r="5246" spans="2:11" x14ac:dyDescent="0.25">
      <c r="B5246">
        <v>2026</v>
      </c>
      <c r="C5246" t="s">
        <v>482</v>
      </c>
      <c r="D5246">
        <v>2</v>
      </c>
      <c r="E5246" t="s">
        <v>131</v>
      </c>
      <c r="F5246">
        <v>3</v>
      </c>
      <c r="G5246" s="85">
        <v>1.2757208932072519</v>
      </c>
      <c r="H5246" s="85">
        <v>9367.3143996013951</v>
      </c>
      <c r="I5246" s="85">
        <v>2655.2732104301613</v>
      </c>
      <c r="J5246" s="85">
        <v>11950.078692812644</v>
      </c>
      <c r="K5246" t="s">
        <v>491</v>
      </c>
    </row>
    <row r="5247" spans="2:11" x14ac:dyDescent="0.25">
      <c r="B5247">
        <v>2026</v>
      </c>
      <c r="C5247" t="s">
        <v>483</v>
      </c>
      <c r="D5247">
        <v>1</v>
      </c>
      <c r="E5247" t="s">
        <v>131</v>
      </c>
      <c r="F5247">
        <v>3</v>
      </c>
      <c r="G5247" s="85">
        <v>8.0428429732733573</v>
      </c>
      <c r="H5247" s="85">
        <v>9367.3143996013951</v>
      </c>
      <c r="I5247" s="85">
        <v>2655.2732104301613</v>
      </c>
      <c r="J5247" s="85">
        <v>75339.838797276418</v>
      </c>
      <c r="K5247" t="s">
        <v>491</v>
      </c>
    </row>
    <row r="5248" spans="2:11" x14ac:dyDescent="0.25">
      <c r="B5248">
        <v>2026</v>
      </c>
      <c r="C5248" t="s">
        <v>483</v>
      </c>
      <c r="D5248">
        <v>2</v>
      </c>
      <c r="E5248" t="s">
        <v>131</v>
      </c>
      <c r="F5248">
        <v>3</v>
      </c>
      <c r="G5248" s="85">
        <v>1.2795432002934888</v>
      </c>
      <c r="H5248" s="85">
        <v>9367.3143996013951</v>
      </c>
      <c r="I5248" s="85">
        <v>2655.2732104301613</v>
      </c>
      <c r="J5248" s="85">
        <v>11985.883445021249</v>
      </c>
      <c r="K5248" t="s">
        <v>491</v>
      </c>
    </row>
    <row r="5249" spans="2:11" x14ac:dyDescent="0.25">
      <c r="B5249">
        <v>2026</v>
      </c>
      <c r="C5249" t="s">
        <v>484</v>
      </c>
      <c r="D5249">
        <v>1</v>
      </c>
      <c r="E5249" t="s">
        <v>131</v>
      </c>
      <c r="F5249">
        <v>3</v>
      </c>
      <c r="G5249" s="85">
        <v>8.0668689035296897</v>
      </c>
      <c r="H5249" s="85">
        <v>9367.3143996013951</v>
      </c>
      <c r="I5249" s="85">
        <v>2655.2732104301613</v>
      </c>
      <c r="J5249" s="85">
        <v>75564.897239730373</v>
      </c>
      <c r="K5249" t="s">
        <v>491</v>
      </c>
    </row>
    <row r="5250" spans="2:11" x14ac:dyDescent="0.25">
      <c r="B5250">
        <v>2026</v>
      </c>
      <c r="C5250" t="s">
        <v>484</v>
      </c>
      <c r="D5250">
        <v>2</v>
      </c>
      <c r="E5250" t="s">
        <v>131</v>
      </c>
      <c r="F5250">
        <v>3</v>
      </c>
      <c r="G5250" s="85">
        <v>1.2833655073797221</v>
      </c>
      <c r="H5250" s="85">
        <v>9367.3143996013951</v>
      </c>
      <c r="I5250" s="85">
        <v>2655.2732104301613</v>
      </c>
      <c r="J5250" s="85">
        <v>12021.688197229822</v>
      </c>
      <c r="K5250" t="s">
        <v>491</v>
      </c>
    </row>
    <row r="5251" spans="2:11" x14ac:dyDescent="0.25">
      <c r="B5251">
        <v>2026</v>
      </c>
      <c r="C5251" t="s">
        <v>485</v>
      </c>
      <c r="D5251">
        <v>1</v>
      </c>
      <c r="E5251" t="s">
        <v>131</v>
      </c>
      <c r="F5251">
        <v>3</v>
      </c>
      <c r="G5251" s="85">
        <v>8.0908948337860327</v>
      </c>
      <c r="H5251" s="85">
        <v>9367.3143996013951</v>
      </c>
      <c r="I5251" s="85">
        <v>2655.2732104301613</v>
      </c>
      <c r="J5251" s="85">
        <v>75789.955682184445</v>
      </c>
      <c r="K5251" t="s">
        <v>491</v>
      </c>
    </row>
    <row r="5252" spans="2:11" x14ac:dyDescent="0.25">
      <c r="B5252">
        <v>2026</v>
      </c>
      <c r="C5252" t="s">
        <v>485</v>
      </c>
      <c r="D5252">
        <v>2</v>
      </c>
      <c r="E5252" t="s">
        <v>131</v>
      </c>
      <c r="F5252">
        <v>3</v>
      </c>
      <c r="G5252" s="85">
        <v>1.287187814465959</v>
      </c>
      <c r="H5252" s="85">
        <v>9367.3143996013951</v>
      </c>
      <c r="I5252" s="85">
        <v>2655.2732104301613</v>
      </c>
      <c r="J5252" s="85">
        <v>12057.492949438427</v>
      </c>
      <c r="K5252" t="s">
        <v>491</v>
      </c>
    </row>
    <row r="5253" spans="2:11" x14ac:dyDescent="0.25">
      <c r="B5253">
        <v>2026</v>
      </c>
      <c r="C5253" t="s">
        <v>486</v>
      </c>
      <c r="D5253">
        <v>1</v>
      </c>
      <c r="E5253" t="s">
        <v>131</v>
      </c>
      <c r="F5253">
        <v>3</v>
      </c>
      <c r="G5253" s="85">
        <v>8.1149207640423633</v>
      </c>
      <c r="H5253" s="85">
        <v>9367.3143996013951</v>
      </c>
      <c r="I5253" s="85">
        <v>2655.2732104301613</v>
      </c>
      <c r="J5253" s="85">
        <v>76015.014124638386</v>
      </c>
      <c r="K5253" t="s">
        <v>491</v>
      </c>
    </row>
    <row r="5254" spans="2:11" x14ac:dyDescent="0.25">
      <c r="B5254">
        <v>2026</v>
      </c>
      <c r="C5254" t="s">
        <v>486</v>
      </c>
      <c r="D5254">
        <v>2</v>
      </c>
      <c r="E5254" t="s">
        <v>131</v>
      </c>
      <c r="F5254">
        <v>3</v>
      </c>
      <c r="G5254" s="85">
        <v>1.2910101215521941</v>
      </c>
      <c r="H5254" s="85">
        <v>9367.3143996013951</v>
      </c>
      <c r="I5254" s="85">
        <v>2655.2732104301613</v>
      </c>
      <c r="J5254" s="85">
        <v>12093.297701647014</v>
      </c>
      <c r="K5254" t="s">
        <v>491</v>
      </c>
    </row>
    <row r="5255" spans="2:11" x14ac:dyDescent="0.25">
      <c r="B5255">
        <v>2026</v>
      </c>
      <c r="C5255" t="s">
        <v>487</v>
      </c>
      <c r="D5255">
        <v>1</v>
      </c>
      <c r="E5255" t="s">
        <v>131</v>
      </c>
      <c r="F5255">
        <v>3</v>
      </c>
      <c r="G5255" s="85">
        <v>8.1389466942987063</v>
      </c>
      <c r="H5255" s="85">
        <v>9367.3143996013951</v>
      </c>
      <c r="I5255" s="85">
        <v>2655.2732104301613</v>
      </c>
      <c r="J5255" s="85">
        <v>76240.072567092444</v>
      </c>
      <c r="K5255" t="s">
        <v>491</v>
      </c>
    </row>
    <row r="5256" spans="2:11" x14ac:dyDescent="0.25">
      <c r="B5256">
        <v>2026</v>
      </c>
      <c r="C5256" t="s">
        <v>487</v>
      </c>
      <c r="D5256">
        <v>2</v>
      </c>
      <c r="E5256" t="s">
        <v>131</v>
      </c>
      <c r="F5256">
        <v>3</v>
      </c>
      <c r="G5256" s="85">
        <v>1.2948324286384292</v>
      </c>
      <c r="H5256" s="85">
        <v>9367.3143996013951</v>
      </c>
      <c r="I5256" s="85">
        <v>2655.2732104301613</v>
      </c>
      <c r="J5256" s="85">
        <v>12129.102453855603</v>
      </c>
      <c r="K5256" t="s">
        <v>491</v>
      </c>
    </row>
    <row r="5257" spans="2:11" x14ac:dyDescent="0.25">
      <c r="B5257">
        <v>2026</v>
      </c>
      <c r="C5257" t="s">
        <v>488</v>
      </c>
      <c r="D5257">
        <v>1</v>
      </c>
      <c r="E5257" t="s">
        <v>131</v>
      </c>
      <c r="F5257">
        <v>3</v>
      </c>
      <c r="G5257" s="85">
        <v>8.1629726245550369</v>
      </c>
      <c r="H5257" s="85">
        <v>9367.3143996013951</v>
      </c>
      <c r="I5257" s="85">
        <v>2655.2732104301613</v>
      </c>
      <c r="J5257" s="85">
        <v>76465.131009546385</v>
      </c>
      <c r="K5257" t="s">
        <v>491</v>
      </c>
    </row>
    <row r="5258" spans="2:11" x14ac:dyDescent="0.25">
      <c r="B5258">
        <v>2026</v>
      </c>
      <c r="C5258" t="s">
        <v>488</v>
      </c>
      <c r="D5258">
        <v>2</v>
      </c>
      <c r="E5258" t="s">
        <v>131</v>
      </c>
      <c r="F5258">
        <v>3</v>
      </c>
      <c r="G5258" s="85">
        <v>1.2986547357246643</v>
      </c>
      <c r="H5258" s="85">
        <v>9367.3143996013951</v>
      </c>
      <c r="I5258" s="85">
        <v>2655.2732104301613</v>
      </c>
      <c r="J5258" s="85">
        <v>12164.907206064192</v>
      </c>
      <c r="K5258" t="s">
        <v>491</v>
      </c>
    </row>
    <row r="5259" spans="2:11" x14ac:dyDescent="0.25">
      <c r="B5259">
        <v>2026</v>
      </c>
      <c r="C5259" t="s">
        <v>489</v>
      </c>
      <c r="D5259">
        <v>1</v>
      </c>
      <c r="E5259" t="s">
        <v>131</v>
      </c>
      <c r="F5259">
        <v>3</v>
      </c>
      <c r="G5259" s="85">
        <v>8.1869985548113799</v>
      </c>
      <c r="H5259" s="85">
        <v>9367.3143996013951</v>
      </c>
      <c r="I5259" s="85">
        <v>2655.2732104301613</v>
      </c>
      <c r="J5259" s="85">
        <v>76690.189452000457</v>
      </c>
      <c r="K5259" t="s">
        <v>491</v>
      </c>
    </row>
    <row r="5260" spans="2:11" x14ac:dyDescent="0.25">
      <c r="B5260">
        <v>2026</v>
      </c>
      <c r="C5260" t="s">
        <v>489</v>
      </c>
      <c r="D5260">
        <v>2</v>
      </c>
      <c r="E5260" t="s">
        <v>131</v>
      </c>
      <c r="F5260">
        <v>3</v>
      </c>
      <c r="G5260" s="85">
        <v>1.3024770428109012</v>
      </c>
      <c r="H5260" s="85">
        <v>9367.3143996013951</v>
      </c>
      <c r="I5260" s="85">
        <v>2655.2732104301613</v>
      </c>
      <c r="J5260" s="85">
        <v>12200.711958272797</v>
      </c>
      <c r="K5260" t="s">
        <v>491</v>
      </c>
    </row>
    <row r="5261" spans="2:11" x14ac:dyDescent="0.25">
      <c r="B5261">
        <v>2026</v>
      </c>
      <c r="C5261" t="s">
        <v>490</v>
      </c>
      <c r="D5261">
        <v>1</v>
      </c>
      <c r="E5261" t="s">
        <v>131</v>
      </c>
      <c r="F5261">
        <v>3</v>
      </c>
      <c r="G5261" s="85">
        <v>8.2110244850677105</v>
      </c>
      <c r="H5261" s="85">
        <v>9367.3143996013951</v>
      </c>
      <c r="I5261" s="85">
        <v>2655.2732104301613</v>
      </c>
      <c r="J5261" s="85">
        <v>76915.247894454398</v>
      </c>
      <c r="K5261" t="s">
        <v>491</v>
      </c>
    </row>
    <row r="5262" spans="2:11" x14ac:dyDescent="0.25">
      <c r="B5262">
        <v>2026</v>
      </c>
      <c r="C5262" t="s">
        <v>490</v>
      </c>
      <c r="D5262">
        <v>2</v>
      </c>
      <c r="E5262" t="s">
        <v>131</v>
      </c>
      <c r="F5262">
        <v>3</v>
      </c>
      <c r="G5262" s="85">
        <v>1.3062993498971345</v>
      </c>
      <c r="H5262" s="85">
        <v>9367.3143996013951</v>
      </c>
      <c r="I5262" s="85">
        <v>2655.2732104301613</v>
      </c>
      <c r="J5262" s="85">
        <v>12236.516710481368</v>
      </c>
      <c r="K5262" t="s">
        <v>491</v>
      </c>
    </row>
    <row r="5263" spans="2:11" x14ac:dyDescent="0.25">
      <c r="B5263">
        <v>2026</v>
      </c>
      <c r="C5263" t="s">
        <v>479</v>
      </c>
      <c r="D5263">
        <v>1</v>
      </c>
      <c r="E5263" t="s">
        <v>131</v>
      </c>
      <c r="F5263">
        <v>22</v>
      </c>
      <c r="G5263" s="85">
        <v>1.3352314024901009</v>
      </c>
      <c r="H5263" s="85">
        <v>9367.3143996013951</v>
      </c>
      <c r="I5263" s="85">
        <v>2655.2732104301613</v>
      </c>
      <c r="J5263" s="85">
        <v>12507.532343345489</v>
      </c>
      <c r="K5263" t="s">
        <v>491</v>
      </c>
    </row>
    <row r="5264" spans="2:11" x14ac:dyDescent="0.25">
      <c r="B5264">
        <v>2026</v>
      </c>
      <c r="C5264" t="s">
        <v>479</v>
      </c>
      <c r="D5264">
        <v>2</v>
      </c>
      <c r="E5264" t="s">
        <v>131</v>
      </c>
      <c r="F5264">
        <v>22</v>
      </c>
      <c r="G5264" s="85">
        <v>0</v>
      </c>
      <c r="H5264" s="85">
        <v>9367.3143996013951</v>
      </c>
      <c r="I5264" s="85">
        <v>2655.2732104301613</v>
      </c>
      <c r="J5264" s="85">
        <v>0</v>
      </c>
      <c r="K5264" t="s">
        <v>491</v>
      </c>
    </row>
    <row r="5265" spans="2:11" x14ac:dyDescent="0.25">
      <c r="B5265">
        <v>2026</v>
      </c>
      <c r="C5265" t="s">
        <v>480</v>
      </c>
      <c r="D5265">
        <v>1</v>
      </c>
      <c r="E5265" t="s">
        <v>131</v>
      </c>
      <c r="F5265">
        <v>22</v>
      </c>
      <c r="G5265" s="85">
        <v>1.3263256929464464</v>
      </c>
      <c r="H5265" s="85">
        <v>9367.3143996013951</v>
      </c>
      <c r="I5265" s="85">
        <v>2655.2732104301613</v>
      </c>
      <c r="J5265" s="85">
        <v>12424.109762098546</v>
      </c>
      <c r="K5265" t="s">
        <v>491</v>
      </c>
    </row>
    <row r="5266" spans="2:11" x14ac:dyDescent="0.25">
      <c r="B5266">
        <v>2026</v>
      </c>
      <c r="C5266" t="s">
        <v>480</v>
      </c>
      <c r="D5266">
        <v>2</v>
      </c>
      <c r="E5266" t="s">
        <v>131</v>
      </c>
      <c r="F5266">
        <v>22</v>
      </c>
      <c r="G5266" s="85">
        <v>0</v>
      </c>
      <c r="H5266" s="85">
        <v>9367.3143996013951</v>
      </c>
      <c r="I5266" s="85">
        <v>2655.2732104301613</v>
      </c>
      <c r="J5266" s="85">
        <v>0</v>
      </c>
      <c r="K5266" t="s">
        <v>491</v>
      </c>
    </row>
    <row r="5267" spans="2:11" x14ac:dyDescent="0.25">
      <c r="B5267">
        <v>2026</v>
      </c>
      <c r="C5267" t="s">
        <v>481</v>
      </c>
      <c r="D5267">
        <v>1</v>
      </c>
      <c r="E5267" t="s">
        <v>131</v>
      </c>
      <c r="F5267">
        <v>22</v>
      </c>
      <c r="G5267" s="85">
        <v>1.3174199834027913</v>
      </c>
      <c r="H5267" s="85">
        <v>9367.3143996013951</v>
      </c>
      <c r="I5267" s="85">
        <v>2655.2732104301613</v>
      </c>
      <c r="J5267" s="85">
        <v>12340.687180851597</v>
      </c>
      <c r="K5267" t="s">
        <v>491</v>
      </c>
    </row>
    <row r="5268" spans="2:11" x14ac:dyDescent="0.25">
      <c r="B5268">
        <v>2026</v>
      </c>
      <c r="C5268" t="s">
        <v>481</v>
      </c>
      <c r="D5268">
        <v>2</v>
      </c>
      <c r="E5268" t="s">
        <v>131</v>
      </c>
      <c r="F5268">
        <v>22</v>
      </c>
      <c r="G5268" s="85">
        <v>0</v>
      </c>
      <c r="H5268" s="85">
        <v>9367.3143996013951</v>
      </c>
      <c r="I5268" s="85">
        <v>2655.2732104301613</v>
      </c>
      <c r="J5268" s="85">
        <v>0</v>
      </c>
      <c r="K5268" t="s">
        <v>491</v>
      </c>
    </row>
    <row r="5269" spans="2:11" x14ac:dyDescent="0.25">
      <c r="B5269">
        <v>2026</v>
      </c>
      <c r="C5269" t="s">
        <v>482</v>
      </c>
      <c r="D5269">
        <v>1</v>
      </c>
      <c r="E5269" t="s">
        <v>131</v>
      </c>
      <c r="F5269">
        <v>22</v>
      </c>
      <c r="G5269" s="85">
        <v>1.3085142738591371</v>
      </c>
      <c r="H5269" s="85">
        <v>9367.3143996013951</v>
      </c>
      <c r="I5269" s="85">
        <v>2655.2732104301613</v>
      </c>
      <c r="J5269" s="85">
        <v>12257.264599604658</v>
      </c>
      <c r="K5269" t="s">
        <v>491</v>
      </c>
    </row>
    <row r="5270" spans="2:11" x14ac:dyDescent="0.25">
      <c r="B5270">
        <v>2026</v>
      </c>
      <c r="C5270" t="s">
        <v>482</v>
      </c>
      <c r="D5270">
        <v>2</v>
      </c>
      <c r="E5270" t="s">
        <v>131</v>
      </c>
      <c r="F5270">
        <v>22</v>
      </c>
      <c r="G5270" s="85">
        <v>0</v>
      </c>
      <c r="H5270" s="85">
        <v>9367.3143996013951</v>
      </c>
      <c r="I5270" s="85">
        <v>2655.2732104301613</v>
      </c>
      <c r="J5270" s="85">
        <v>0</v>
      </c>
      <c r="K5270" t="s">
        <v>491</v>
      </c>
    </row>
    <row r="5271" spans="2:11" x14ac:dyDescent="0.25">
      <c r="B5271">
        <v>2026</v>
      </c>
      <c r="C5271" t="s">
        <v>483</v>
      </c>
      <c r="D5271">
        <v>1</v>
      </c>
      <c r="E5271" t="s">
        <v>131</v>
      </c>
      <c r="F5271">
        <v>22</v>
      </c>
      <c r="G5271" s="85">
        <v>1.299608564315482</v>
      </c>
      <c r="H5271" s="85">
        <v>9367.3143996013951</v>
      </c>
      <c r="I5271" s="85">
        <v>2655.2732104301613</v>
      </c>
      <c r="J5271" s="85">
        <v>12173.842018357711</v>
      </c>
      <c r="K5271" t="s">
        <v>491</v>
      </c>
    </row>
    <row r="5272" spans="2:11" x14ac:dyDescent="0.25">
      <c r="B5272">
        <v>2026</v>
      </c>
      <c r="C5272" t="s">
        <v>483</v>
      </c>
      <c r="D5272">
        <v>2</v>
      </c>
      <c r="E5272" t="s">
        <v>131</v>
      </c>
      <c r="F5272">
        <v>22</v>
      </c>
      <c r="G5272" s="85">
        <v>0</v>
      </c>
      <c r="H5272" s="85">
        <v>9367.3143996013951</v>
      </c>
      <c r="I5272" s="85">
        <v>2655.2732104301613</v>
      </c>
      <c r="J5272" s="85">
        <v>0</v>
      </c>
      <c r="K5272" t="s">
        <v>491</v>
      </c>
    </row>
    <row r="5273" spans="2:11" x14ac:dyDescent="0.25">
      <c r="B5273">
        <v>2026</v>
      </c>
      <c r="C5273" t="s">
        <v>484</v>
      </c>
      <c r="D5273">
        <v>1</v>
      </c>
      <c r="E5273" t="s">
        <v>131</v>
      </c>
      <c r="F5273">
        <v>22</v>
      </c>
      <c r="G5273" s="85">
        <v>1.2907028547718276</v>
      </c>
      <c r="H5273" s="85">
        <v>9367.3143996013951</v>
      </c>
      <c r="I5273" s="85">
        <v>2655.2732104301613</v>
      </c>
      <c r="J5273" s="85">
        <v>12090.419437110768</v>
      </c>
      <c r="K5273" t="s">
        <v>491</v>
      </c>
    </row>
    <row r="5274" spans="2:11" x14ac:dyDescent="0.25">
      <c r="B5274">
        <v>2026</v>
      </c>
      <c r="C5274" t="s">
        <v>484</v>
      </c>
      <c r="D5274">
        <v>2</v>
      </c>
      <c r="E5274" t="s">
        <v>131</v>
      </c>
      <c r="F5274">
        <v>22</v>
      </c>
      <c r="G5274" s="85">
        <v>0</v>
      </c>
      <c r="H5274" s="85">
        <v>9367.3143996013951</v>
      </c>
      <c r="I5274" s="85">
        <v>2655.2732104301613</v>
      </c>
      <c r="J5274" s="85">
        <v>0</v>
      </c>
      <c r="K5274" t="s">
        <v>491</v>
      </c>
    </row>
    <row r="5275" spans="2:11" x14ac:dyDescent="0.25">
      <c r="B5275">
        <v>2026</v>
      </c>
      <c r="C5275" t="s">
        <v>485</v>
      </c>
      <c r="D5275">
        <v>1</v>
      </c>
      <c r="E5275" t="s">
        <v>131</v>
      </c>
      <c r="F5275">
        <v>22</v>
      </c>
      <c r="G5275" s="85">
        <v>1.2817971452281725</v>
      </c>
      <c r="H5275" s="85">
        <v>9367.3143996013951</v>
      </c>
      <c r="I5275" s="85">
        <v>2655.2732104301613</v>
      </c>
      <c r="J5275" s="85">
        <v>12006.996855863821</v>
      </c>
      <c r="K5275" t="s">
        <v>491</v>
      </c>
    </row>
    <row r="5276" spans="2:11" x14ac:dyDescent="0.25">
      <c r="B5276">
        <v>2026</v>
      </c>
      <c r="C5276" t="s">
        <v>485</v>
      </c>
      <c r="D5276">
        <v>2</v>
      </c>
      <c r="E5276" t="s">
        <v>131</v>
      </c>
      <c r="F5276">
        <v>22</v>
      </c>
      <c r="G5276" s="85">
        <v>0</v>
      </c>
      <c r="H5276" s="85">
        <v>9367.3143996013951</v>
      </c>
      <c r="I5276" s="85">
        <v>2655.2732104301613</v>
      </c>
      <c r="J5276" s="85">
        <v>0</v>
      </c>
      <c r="K5276" t="s">
        <v>491</v>
      </c>
    </row>
    <row r="5277" spans="2:11" x14ac:dyDescent="0.25">
      <c r="B5277">
        <v>2026</v>
      </c>
      <c r="C5277" t="s">
        <v>486</v>
      </c>
      <c r="D5277">
        <v>1</v>
      </c>
      <c r="E5277" t="s">
        <v>131</v>
      </c>
      <c r="F5277">
        <v>22</v>
      </c>
      <c r="G5277" s="85">
        <v>1.272891435684518</v>
      </c>
      <c r="H5277" s="85">
        <v>9367.3143996013951</v>
      </c>
      <c r="I5277" s="85">
        <v>2655.2732104301613</v>
      </c>
      <c r="J5277" s="85">
        <v>11923.574274616878</v>
      </c>
      <c r="K5277" t="s">
        <v>491</v>
      </c>
    </row>
    <row r="5278" spans="2:11" x14ac:dyDescent="0.25">
      <c r="B5278">
        <v>2026</v>
      </c>
      <c r="C5278" t="s">
        <v>486</v>
      </c>
      <c r="D5278">
        <v>2</v>
      </c>
      <c r="E5278" t="s">
        <v>131</v>
      </c>
      <c r="F5278">
        <v>22</v>
      </c>
      <c r="G5278" s="85">
        <v>0</v>
      </c>
      <c r="H5278" s="85">
        <v>9367.3143996013951</v>
      </c>
      <c r="I5278" s="85">
        <v>2655.2732104301613</v>
      </c>
      <c r="J5278" s="85">
        <v>0</v>
      </c>
      <c r="K5278" t="s">
        <v>491</v>
      </c>
    </row>
    <row r="5279" spans="2:11" x14ac:dyDescent="0.25">
      <c r="B5279">
        <v>2026</v>
      </c>
      <c r="C5279" t="s">
        <v>487</v>
      </c>
      <c r="D5279">
        <v>1</v>
      </c>
      <c r="E5279" t="s">
        <v>131</v>
      </c>
      <c r="F5279">
        <v>22</v>
      </c>
      <c r="G5279" s="85">
        <v>1.2639857261408629</v>
      </c>
      <c r="H5279" s="85">
        <v>9367.3143996013951</v>
      </c>
      <c r="I5279" s="85">
        <v>2655.2732104301613</v>
      </c>
      <c r="J5279" s="85">
        <v>11840.151693369931</v>
      </c>
      <c r="K5279" t="s">
        <v>491</v>
      </c>
    </row>
    <row r="5280" spans="2:11" x14ac:dyDescent="0.25">
      <c r="B5280">
        <v>2026</v>
      </c>
      <c r="C5280" t="s">
        <v>487</v>
      </c>
      <c r="D5280">
        <v>2</v>
      </c>
      <c r="E5280" t="s">
        <v>131</v>
      </c>
      <c r="F5280">
        <v>22</v>
      </c>
      <c r="G5280" s="85">
        <v>0</v>
      </c>
      <c r="H5280" s="85">
        <v>9367.3143996013951</v>
      </c>
      <c r="I5280" s="85">
        <v>2655.2732104301613</v>
      </c>
      <c r="J5280" s="85">
        <v>0</v>
      </c>
      <c r="K5280" t="s">
        <v>491</v>
      </c>
    </row>
    <row r="5281" spans="2:11" x14ac:dyDescent="0.25">
      <c r="B5281">
        <v>2026</v>
      </c>
      <c r="C5281" t="s">
        <v>488</v>
      </c>
      <c r="D5281">
        <v>1</v>
      </c>
      <c r="E5281" t="s">
        <v>131</v>
      </c>
      <c r="F5281">
        <v>22</v>
      </c>
      <c r="G5281" s="85">
        <v>1.2550800165972085</v>
      </c>
      <c r="H5281" s="85">
        <v>9367.3143996013951</v>
      </c>
      <c r="I5281" s="85">
        <v>2655.2732104301613</v>
      </c>
      <c r="J5281" s="85">
        <v>11756.729112122988</v>
      </c>
      <c r="K5281" t="s">
        <v>491</v>
      </c>
    </row>
    <row r="5282" spans="2:11" x14ac:dyDescent="0.25">
      <c r="B5282">
        <v>2026</v>
      </c>
      <c r="C5282" t="s">
        <v>488</v>
      </c>
      <c r="D5282">
        <v>2</v>
      </c>
      <c r="E5282" t="s">
        <v>131</v>
      </c>
      <c r="F5282">
        <v>22</v>
      </c>
      <c r="G5282" s="85">
        <v>0</v>
      </c>
      <c r="H5282" s="85">
        <v>9367.3143996013951</v>
      </c>
      <c r="I5282" s="85">
        <v>2655.2732104301613</v>
      </c>
      <c r="J5282" s="85">
        <v>0</v>
      </c>
      <c r="K5282" t="s">
        <v>491</v>
      </c>
    </row>
    <row r="5283" spans="2:11" x14ac:dyDescent="0.25">
      <c r="B5283">
        <v>2026</v>
      </c>
      <c r="C5283" t="s">
        <v>489</v>
      </c>
      <c r="D5283">
        <v>1</v>
      </c>
      <c r="E5283" t="s">
        <v>131</v>
      </c>
      <c r="F5283">
        <v>22</v>
      </c>
      <c r="G5283" s="85">
        <v>1.2461743070535534</v>
      </c>
      <c r="H5283" s="85">
        <v>9367.3143996013951</v>
      </c>
      <c r="I5283" s="85">
        <v>2655.2732104301613</v>
      </c>
      <c r="J5283" s="85">
        <v>11673.306530876042</v>
      </c>
      <c r="K5283" t="s">
        <v>491</v>
      </c>
    </row>
    <row r="5284" spans="2:11" x14ac:dyDescent="0.25">
      <c r="B5284">
        <v>2026</v>
      </c>
      <c r="C5284" t="s">
        <v>489</v>
      </c>
      <c r="D5284">
        <v>2</v>
      </c>
      <c r="E5284" t="s">
        <v>131</v>
      </c>
      <c r="F5284">
        <v>22</v>
      </c>
      <c r="G5284" s="85">
        <v>0</v>
      </c>
      <c r="H5284" s="85">
        <v>9367.3143996013951</v>
      </c>
      <c r="I5284" s="85">
        <v>2655.2732104301613</v>
      </c>
      <c r="J5284" s="85">
        <v>0</v>
      </c>
      <c r="K5284" t="s">
        <v>491</v>
      </c>
    </row>
    <row r="5285" spans="2:11" x14ac:dyDescent="0.25">
      <c r="B5285">
        <v>2026</v>
      </c>
      <c r="C5285" t="s">
        <v>490</v>
      </c>
      <c r="D5285">
        <v>1</v>
      </c>
      <c r="E5285" t="s">
        <v>131</v>
      </c>
      <c r="F5285">
        <v>22</v>
      </c>
      <c r="G5285" s="85">
        <v>1.2372685975098989</v>
      </c>
      <c r="H5285" s="85">
        <v>9367.3143996013951</v>
      </c>
      <c r="I5285" s="85">
        <v>2655.2732104301613</v>
      </c>
      <c r="J5285" s="85">
        <v>11589.883949629098</v>
      </c>
      <c r="K5285" t="s">
        <v>491</v>
      </c>
    </row>
    <row r="5286" spans="2:11" x14ac:dyDescent="0.25">
      <c r="B5286">
        <v>2026</v>
      </c>
      <c r="C5286" t="s">
        <v>490</v>
      </c>
      <c r="D5286">
        <v>2</v>
      </c>
      <c r="E5286" t="s">
        <v>131</v>
      </c>
      <c r="F5286">
        <v>22</v>
      </c>
      <c r="G5286" s="85">
        <v>0</v>
      </c>
      <c r="H5286" s="85">
        <v>9367.3143996013951</v>
      </c>
      <c r="I5286" s="85">
        <v>2655.2732104301613</v>
      </c>
      <c r="J5286" s="85">
        <v>0</v>
      </c>
      <c r="K5286" t="s">
        <v>491</v>
      </c>
    </row>
    <row r="5287" spans="2:11" x14ac:dyDescent="0.25">
      <c r="B5287">
        <v>2026</v>
      </c>
      <c r="C5287" t="s">
        <v>479</v>
      </c>
      <c r="D5287">
        <v>1</v>
      </c>
      <c r="E5287" t="s">
        <v>131</v>
      </c>
      <c r="F5287">
        <v>1</v>
      </c>
      <c r="G5287" s="85">
        <v>9.3598796003299292</v>
      </c>
      <c r="H5287" s="85">
        <v>9367.3143996013951</v>
      </c>
      <c r="I5287" s="85">
        <v>2655.2732104301613</v>
      </c>
      <c r="J5287" s="85">
        <v>87676.934958705897</v>
      </c>
      <c r="K5287" t="s">
        <v>491</v>
      </c>
    </row>
    <row r="5288" spans="2:11" x14ac:dyDescent="0.25">
      <c r="B5288">
        <v>2026</v>
      </c>
      <c r="C5288" t="s">
        <v>479</v>
      </c>
      <c r="D5288">
        <v>2</v>
      </c>
      <c r="E5288" t="s">
        <v>131</v>
      </c>
      <c r="F5288">
        <v>1</v>
      </c>
      <c r="G5288" s="85">
        <v>0</v>
      </c>
      <c r="H5288" s="85">
        <v>9367.3143996013951</v>
      </c>
      <c r="I5288" s="85">
        <v>2655.2732104301613</v>
      </c>
      <c r="J5288" s="85">
        <v>0</v>
      </c>
      <c r="K5288" t="s">
        <v>491</v>
      </c>
    </row>
    <row r="5289" spans="2:11" x14ac:dyDescent="0.25">
      <c r="B5289">
        <v>2026</v>
      </c>
      <c r="C5289" t="s">
        <v>480</v>
      </c>
      <c r="D5289">
        <v>1</v>
      </c>
      <c r="E5289" t="s">
        <v>131</v>
      </c>
      <c r="F5289">
        <v>1</v>
      </c>
      <c r="G5289" s="85">
        <v>9.3954051135207006</v>
      </c>
      <c r="H5289" s="85">
        <v>9367.3143996013951</v>
      </c>
      <c r="I5289" s="85">
        <v>2655.2732104301613</v>
      </c>
      <c r="J5289" s="85">
        <v>88009.713609971033</v>
      </c>
      <c r="K5289" t="s">
        <v>491</v>
      </c>
    </row>
    <row r="5290" spans="2:11" x14ac:dyDescent="0.25">
      <c r="B5290">
        <v>2026</v>
      </c>
      <c r="C5290" t="s">
        <v>480</v>
      </c>
      <c r="D5290">
        <v>2</v>
      </c>
      <c r="E5290" t="s">
        <v>131</v>
      </c>
      <c r="F5290">
        <v>1</v>
      </c>
      <c r="G5290" s="85">
        <v>0</v>
      </c>
      <c r="H5290" s="85">
        <v>9367.3143996013951</v>
      </c>
      <c r="I5290" s="85">
        <v>2655.2732104301613</v>
      </c>
      <c r="J5290" s="85">
        <v>0</v>
      </c>
      <c r="K5290" t="s">
        <v>491</v>
      </c>
    </row>
    <row r="5291" spans="2:11" x14ac:dyDescent="0.25">
      <c r="B5291">
        <v>2026</v>
      </c>
      <c r="C5291" t="s">
        <v>481</v>
      </c>
      <c r="D5291">
        <v>1</v>
      </c>
      <c r="E5291" t="s">
        <v>131</v>
      </c>
      <c r="F5291">
        <v>1</v>
      </c>
      <c r="G5291" s="85">
        <v>9.4309306267114739</v>
      </c>
      <c r="H5291" s="85">
        <v>9367.3143996013951</v>
      </c>
      <c r="I5291" s="85">
        <v>2655.2732104301613</v>
      </c>
      <c r="J5291" s="85">
        <v>88342.492261236199</v>
      </c>
      <c r="K5291" t="s">
        <v>491</v>
      </c>
    </row>
    <row r="5292" spans="2:11" x14ac:dyDescent="0.25">
      <c r="B5292">
        <v>2026</v>
      </c>
      <c r="C5292" t="s">
        <v>481</v>
      </c>
      <c r="D5292">
        <v>2</v>
      </c>
      <c r="E5292" t="s">
        <v>131</v>
      </c>
      <c r="F5292">
        <v>1</v>
      </c>
      <c r="G5292" s="85">
        <v>0</v>
      </c>
      <c r="H5292" s="85">
        <v>9367.3143996013951</v>
      </c>
      <c r="I5292" s="85">
        <v>2655.2732104301613</v>
      </c>
      <c r="J5292" s="85">
        <v>0</v>
      </c>
      <c r="K5292" t="s">
        <v>491</v>
      </c>
    </row>
    <row r="5293" spans="2:11" x14ac:dyDescent="0.25">
      <c r="B5293">
        <v>2026</v>
      </c>
      <c r="C5293" t="s">
        <v>482</v>
      </c>
      <c r="D5293">
        <v>1</v>
      </c>
      <c r="E5293" t="s">
        <v>131</v>
      </c>
      <c r="F5293">
        <v>1</v>
      </c>
      <c r="G5293" s="85">
        <v>9.4664561399022435</v>
      </c>
      <c r="H5293" s="85">
        <v>9367.3143996013951</v>
      </c>
      <c r="I5293" s="85">
        <v>2655.2732104301613</v>
      </c>
      <c r="J5293" s="85">
        <v>88675.270912501321</v>
      </c>
      <c r="K5293" t="s">
        <v>491</v>
      </c>
    </row>
    <row r="5294" spans="2:11" x14ac:dyDescent="0.25">
      <c r="B5294">
        <v>2026</v>
      </c>
      <c r="C5294" t="s">
        <v>482</v>
      </c>
      <c r="D5294">
        <v>2</v>
      </c>
      <c r="E5294" t="s">
        <v>131</v>
      </c>
      <c r="F5294">
        <v>1</v>
      </c>
      <c r="G5294" s="85">
        <v>0</v>
      </c>
      <c r="H5294" s="85">
        <v>9367.3143996013951</v>
      </c>
      <c r="I5294" s="85">
        <v>2655.2732104301613</v>
      </c>
      <c r="J5294" s="85">
        <v>0</v>
      </c>
      <c r="K5294" t="s">
        <v>491</v>
      </c>
    </row>
    <row r="5295" spans="2:11" x14ac:dyDescent="0.25">
      <c r="B5295">
        <v>2026</v>
      </c>
      <c r="C5295" t="s">
        <v>483</v>
      </c>
      <c r="D5295">
        <v>1</v>
      </c>
      <c r="E5295" t="s">
        <v>131</v>
      </c>
      <c r="F5295">
        <v>1</v>
      </c>
      <c r="G5295" s="85">
        <v>9.5019816530930186</v>
      </c>
      <c r="H5295" s="85">
        <v>9367.3143996013951</v>
      </c>
      <c r="I5295" s="85">
        <v>2655.2732104301613</v>
      </c>
      <c r="J5295" s="85">
        <v>89008.049563766501</v>
      </c>
      <c r="K5295" t="s">
        <v>491</v>
      </c>
    </row>
    <row r="5296" spans="2:11" x14ac:dyDescent="0.25">
      <c r="B5296">
        <v>2026</v>
      </c>
      <c r="C5296" t="s">
        <v>483</v>
      </c>
      <c r="D5296">
        <v>2</v>
      </c>
      <c r="E5296" t="s">
        <v>131</v>
      </c>
      <c r="F5296">
        <v>1</v>
      </c>
      <c r="G5296" s="85">
        <v>0</v>
      </c>
      <c r="H5296" s="85">
        <v>9367.3143996013951</v>
      </c>
      <c r="I5296" s="85">
        <v>2655.2732104301613</v>
      </c>
      <c r="J5296" s="85">
        <v>0</v>
      </c>
      <c r="K5296" t="s">
        <v>491</v>
      </c>
    </row>
    <row r="5297" spans="2:11" x14ac:dyDescent="0.25">
      <c r="B5297">
        <v>2026</v>
      </c>
      <c r="C5297" t="s">
        <v>484</v>
      </c>
      <c r="D5297">
        <v>1</v>
      </c>
      <c r="E5297" t="s">
        <v>131</v>
      </c>
      <c r="F5297">
        <v>1</v>
      </c>
      <c r="G5297" s="85">
        <v>9.5375071662837883</v>
      </c>
      <c r="H5297" s="85">
        <v>9367.3143996013951</v>
      </c>
      <c r="I5297" s="85">
        <v>2655.2732104301613</v>
      </c>
      <c r="J5297" s="85">
        <v>89340.828215031623</v>
      </c>
      <c r="K5297" t="s">
        <v>491</v>
      </c>
    </row>
    <row r="5298" spans="2:11" x14ac:dyDescent="0.25">
      <c r="B5298">
        <v>2026</v>
      </c>
      <c r="C5298" t="s">
        <v>484</v>
      </c>
      <c r="D5298">
        <v>2</v>
      </c>
      <c r="E5298" t="s">
        <v>131</v>
      </c>
      <c r="F5298">
        <v>1</v>
      </c>
      <c r="G5298" s="85">
        <v>0</v>
      </c>
      <c r="H5298" s="85">
        <v>9367.3143996013951</v>
      </c>
      <c r="I5298" s="85">
        <v>2655.2732104301613</v>
      </c>
      <c r="J5298" s="85">
        <v>0</v>
      </c>
      <c r="K5298" t="s">
        <v>491</v>
      </c>
    </row>
    <row r="5299" spans="2:11" x14ac:dyDescent="0.25">
      <c r="B5299">
        <v>2026</v>
      </c>
      <c r="C5299" t="s">
        <v>485</v>
      </c>
      <c r="D5299">
        <v>1</v>
      </c>
      <c r="E5299" t="s">
        <v>131</v>
      </c>
      <c r="F5299">
        <v>1</v>
      </c>
      <c r="G5299" s="85">
        <v>9.5730326794745615</v>
      </c>
      <c r="H5299" s="85">
        <v>9367.3143996013951</v>
      </c>
      <c r="I5299" s="85">
        <v>2655.2732104301613</v>
      </c>
      <c r="J5299" s="85">
        <v>89673.606866296788</v>
      </c>
      <c r="K5299" t="s">
        <v>491</v>
      </c>
    </row>
    <row r="5300" spans="2:11" x14ac:dyDescent="0.25">
      <c r="B5300">
        <v>2026</v>
      </c>
      <c r="C5300" t="s">
        <v>485</v>
      </c>
      <c r="D5300">
        <v>2</v>
      </c>
      <c r="E5300" t="s">
        <v>131</v>
      </c>
      <c r="F5300">
        <v>1</v>
      </c>
      <c r="G5300" s="85">
        <v>0</v>
      </c>
      <c r="H5300" s="85">
        <v>9367.3143996013951</v>
      </c>
      <c r="I5300" s="85">
        <v>2655.2732104301613</v>
      </c>
      <c r="J5300" s="85">
        <v>0</v>
      </c>
      <c r="K5300" t="s">
        <v>491</v>
      </c>
    </row>
    <row r="5301" spans="2:11" x14ac:dyDescent="0.25">
      <c r="B5301">
        <v>2026</v>
      </c>
      <c r="C5301" t="s">
        <v>486</v>
      </c>
      <c r="D5301">
        <v>1</v>
      </c>
      <c r="E5301" t="s">
        <v>131</v>
      </c>
      <c r="F5301">
        <v>1</v>
      </c>
      <c r="G5301" s="85">
        <v>9.608558192665333</v>
      </c>
      <c r="H5301" s="85">
        <v>9367.3143996013951</v>
      </c>
      <c r="I5301" s="85">
        <v>2655.2732104301613</v>
      </c>
      <c r="J5301" s="85">
        <v>90006.385517561925</v>
      </c>
      <c r="K5301" t="s">
        <v>491</v>
      </c>
    </row>
    <row r="5302" spans="2:11" x14ac:dyDescent="0.25">
      <c r="B5302">
        <v>2026</v>
      </c>
      <c r="C5302" t="s">
        <v>486</v>
      </c>
      <c r="D5302">
        <v>2</v>
      </c>
      <c r="E5302" t="s">
        <v>131</v>
      </c>
      <c r="F5302">
        <v>1</v>
      </c>
      <c r="G5302" s="85">
        <v>0</v>
      </c>
      <c r="H5302" s="85">
        <v>9367.3143996013951</v>
      </c>
      <c r="I5302" s="85">
        <v>2655.2732104301613</v>
      </c>
      <c r="J5302" s="85">
        <v>0</v>
      </c>
      <c r="K5302" t="s">
        <v>491</v>
      </c>
    </row>
    <row r="5303" spans="2:11" x14ac:dyDescent="0.25">
      <c r="B5303">
        <v>2026</v>
      </c>
      <c r="C5303" t="s">
        <v>487</v>
      </c>
      <c r="D5303">
        <v>1</v>
      </c>
      <c r="E5303" t="s">
        <v>131</v>
      </c>
      <c r="F5303">
        <v>1</v>
      </c>
      <c r="G5303" s="85">
        <v>9.6440837058561097</v>
      </c>
      <c r="H5303" s="85">
        <v>9367.3143996013951</v>
      </c>
      <c r="I5303" s="85">
        <v>2655.2732104301613</v>
      </c>
      <c r="J5303" s="85">
        <v>90339.164168827119</v>
      </c>
      <c r="K5303" t="s">
        <v>491</v>
      </c>
    </row>
    <row r="5304" spans="2:11" x14ac:dyDescent="0.25">
      <c r="B5304">
        <v>2026</v>
      </c>
      <c r="C5304" t="s">
        <v>487</v>
      </c>
      <c r="D5304">
        <v>2</v>
      </c>
      <c r="E5304" t="s">
        <v>131</v>
      </c>
      <c r="F5304">
        <v>1</v>
      </c>
      <c r="G5304" s="85">
        <v>0</v>
      </c>
      <c r="H5304" s="85">
        <v>9367.3143996013951</v>
      </c>
      <c r="I5304" s="85">
        <v>2655.2732104301613</v>
      </c>
      <c r="J5304" s="85">
        <v>0</v>
      </c>
      <c r="K5304" t="s">
        <v>491</v>
      </c>
    </row>
    <row r="5305" spans="2:11" x14ac:dyDescent="0.25">
      <c r="B5305">
        <v>2026</v>
      </c>
      <c r="C5305" t="s">
        <v>488</v>
      </c>
      <c r="D5305">
        <v>1</v>
      </c>
      <c r="E5305" t="s">
        <v>131</v>
      </c>
      <c r="F5305">
        <v>1</v>
      </c>
      <c r="G5305" s="85">
        <v>9.6796092190468759</v>
      </c>
      <c r="H5305" s="85">
        <v>9367.3143996013951</v>
      </c>
      <c r="I5305" s="85">
        <v>2655.2732104301613</v>
      </c>
      <c r="J5305" s="85">
        <v>90671.942820092212</v>
      </c>
      <c r="K5305" t="s">
        <v>491</v>
      </c>
    </row>
    <row r="5306" spans="2:11" x14ac:dyDescent="0.25">
      <c r="B5306">
        <v>2026</v>
      </c>
      <c r="C5306" t="s">
        <v>488</v>
      </c>
      <c r="D5306">
        <v>2</v>
      </c>
      <c r="E5306" t="s">
        <v>131</v>
      </c>
      <c r="F5306">
        <v>1</v>
      </c>
      <c r="G5306" s="85">
        <v>0</v>
      </c>
      <c r="H5306" s="85">
        <v>9367.3143996013951</v>
      </c>
      <c r="I5306" s="85">
        <v>2655.2732104301613</v>
      </c>
      <c r="J5306" s="85">
        <v>0</v>
      </c>
      <c r="K5306" t="s">
        <v>491</v>
      </c>
    </row>
    <row r="5307" spans="2:11" x14ac:dyDescent="0.25">
      <c r="B5307">
        <v>2026</v>
      </c>
      <c r="C5307" t="s">
        <v>489</v>
      </c>
      <c r="D5307">
        <v>1</v>
      </c>
      <c r="E5307" t="s">
        <v>131</v>
      </c>
      <c r="F5307">
        <v>1</v>
      </c>
      <c r="G5307" s="85">
        <v>9.7151347322376544</v>
      </c>
      <c r="H5307" s="85">
        <v>9367.3143996013951</v>
      </c>
      <c r="I5307" s="85">
        <v>2655.2732104301613</v>
      </c>
      <c r="J5307" s="85">
        <v>91004.721471357421</v>
      </c>
      <c r="K5307" t="s">
        <v>491</v>
      </c>
    </row>
    <row r="5308" spans="2:11" x14ac:dyDescent="0.25">
      <c r="B5308">
        <v>2026</v>
      </c>
      <c r="C5308" t="s">
        <v>489</v>
      </c>
      <c r="D5308">
        <v>2</v>
      </c>
      <c r="E5308" t="s">
        <v>131</v>
      </c>
      <c r="F5308">
        <v>1</v>
      </c>
      <c r="G5308" s="85">
        <v>0</v>
      </c>
      <c r="H5308" s="85">
        <v>9367.3143996013951</v>
      </c>
      <c r="I5308" s="85">
        <v>2655.2732104301613</v>
      </c>
      <c r="J5308" s="85">
        <v>0</v>
      </c>
      <c r="K5308" t="s">
        <v>491</v>
      </c>
    </row>
    <row r="5309" spans="2:11" x14ac:dyDescent="0.25">
      <c r="B5309">
        <v>2026</v>
      </c>
      <c r="C5309" t="s">
        <v>490</v>
      </c>
      <c r="D5309">
        <v>1</v>
      </c>
      <c r="E5309" t="s">
        <v>131</v>
      </c>
      <c r="F5309">
        <v>1</v>
      </c>
      <c r="G5309" s="85">
        <v>9.7506602454284224</v>
      </c>
      <c r="H5309" s="85">
        <v>9367.3143996013951</v>
      </c>
      <c r="I5309" s="85">
        <v>2655.2732104301613</v>
      </c>
      <c r="J5309" s="85">
        <v>91337.500122622529</v>
      </c>
      <c r="K5309" t="s">
        <v>491</v>
      </c>
    </row>
    <row r="5310" spans="2:11" x14ac:dyDescent="0.25">
      <c r="B5310">
        <v>2026</v>
      </c>
      <c r="C5310" t="s">
        <v>490</v>
      </c>
      <c r="D5310">
        <v>2</v>
      </c>
      <c r="E5310" t="s">
        <v>131</v>
      </c>
      <c r="F5310">
        <v>1</v>
      </c>
      <c r="G5310" s="85">
        <v>0</v>
      </c>
      <c r="H5310" s="85">
        <v>9367.3143996013951</v>
      </c>
      <c r="I5310" s="85">
        <v>2655.2732104301613</v>
      </c>
      <c r="J5310" s="85">
        <v>0</v>
      </c>
      <c r="K5310" t="s">
        <v>491</v>
      </c>
    </row>
    <row r="5311" spans="2:11" x14ac:dyDescent="0.25">
      <c r="B5311">
        <v>2026</v>
      </c>
      <c r="C5311" t="s">
        <v>479</v>
      </c>
      <c r="D5311">
        <v>1</v>
      </c>
      <c r="E5311" t="s">
        <v>45</v>
      </c>
      <c r="F5311">
        <v>16</v>
      </c>
      <c r="G5311" s="85">
        <v>2.2927013794877942</v>
      </c>
      <c r="H5311" s="85">
        <v>18536.052673839731</v>
      </c>
      <c r="I5311" s="85">
        <v>4748.7393608479206</v>
      </c>
      <c r="J5311" s="85">
        <v>42497.633535570771</v>
      </c>
      <c r="K5311" t="s">
        <v>491</v>
      </c>
    </row>
    <row r="5312" spans="2:11" x14ac:dyDescent="0.25">
      <c r="B5312">
        <v>2026</v>
      </c>
      <c r="C5312" t="s">
        <v>479</v>
      </c>
      <c r="D5312">
        <v>2</v>
      </c>
      <c r="E5312" t="s">
        <v>45</v>
      </c>
      <c r="F5312">
        <v>16</v>
      </c>
      <c r="G5312" s="85">
        <v>0</v>
      </c>
      <c r="H5312" s="85">
        <v>18536.052673839731</v>
      </c>
      <c r="I5312" s="85">
        <v>4748.7393608479206</v>
      </c>
      <c r="J5312" s="85">
        <v>0</v>
      </c>
      <c r="K5312" t="s">
        <v>491</v>
      </c>
    </row>
    <row r="5313" spans="2:11" x14ac:dyDescent="0.25">
      <c r="B5313">
        <v>2026</v>
      </c>
      <c r="C5313" t="s">
        <v>480</v>
      </c>
      <c r="D5313">
        <v>1</v>
      </c>
      <c r="E5313" t="s">
        <v>45</v>
      </c>
      <c r="F5313">
        <v>16</v>
      </c>
      <c r="G5313" s="85">
        <v>2.310705738146865</v>
      </c>
      <c r="H5313" s="85">
        <v>18536.052673839731</v>
      </c>
      <c r="I5313" s="85">
        <v>4748.7393608479206</v>
      </c>
      <c r="J5313" s="85">
        <v>42831.363276034004</v>
      </c>
      <c r="K5313" t="s">
        <v>491</v>
      </c>
    </row>
    <row r="5314" spans="2:11" x14ac:dyDescent="0.25">
      <c r="B5314">
        <v>2026</v>
      </c>
      <c r="C5314" t="s">
        <v>480</v>
      </c>
      <c r="D5314">
        <v>2</v>
      </c>
      <c r="E5314" t="s">
        <v>45</v>
      </c>
      <c r="F5314">
        <v>16</v>
      </c>
      <c r="G5314" s="85">
        <v>0</v>
      </c>
      <c r="H5314" s="85">
        <v>18536.052673839731</v>
      </c>
      <c r="I5314" s="85">
        <v>4748.7393608479206</v>
      </c>
      <c r="J5314" s="85">
        <v>0</v>
      </c>
      <c r="K5314" t="s">
        <v>491</v>
      </c>
    </row>
    <row r="5315" spans="2:11" x14ac:dyDescent="0.25">
      <c r="B5315">
        <v>2026</v>
      </c>
      <c r="C5315" t="s">
        <v>481</v>
      </c>
      <c r="D5315">
        <v>1</v>
      </c>
      <c r="E5315" t="s">
        <v>45</v>
      </c>
      <c r="F5315">
        <v>16</v>
      </c>
      <c r="G5315" s="85">
        <v>2.3287100968059331</v>
      </c>
      <c r="H5315" s="85">
        <v>18536.052673839731</v>
      </c>
      <c r="I5315" s="85">
        <v>4748.7393608479206</v>
      </c>
      <c r="J5315" s="85">
        <v>43165.093016497194</v>
      </c>
      <c r="K5315" t="s">
        <v>491</v>
      </c>
    </row>
    <row r="5316" spans="2:11" x14ac:dyDescent="0.25">
      <c r="B5316">
        <v>2026</v>
      </c>
      <c r="C5316" t="s">
        <v>481</v>
      </c>
      <c r="D5316">
        <v>2</v>
      </c>
      <c r="E5316" t="s">
        <v>45</v>
      </c>
      <c r="F5316">
        <v>16</v>
      </c>
      <c r="G5316" s="85">
        <v>0</v>
      </c>
      <c r="H5316" s="85">
        <v>18536.052673839731</v>
      </c>
      <c r="I5316" s="85">
        <v>4748.7393608479206</v>
      </c>
      <c r="J5316" s="85">
        <v>0</v>
      </c>
      <c r="K5316" t="s">
        <v>491</v>
      </c>
    </row>
    <row r="5317" spans="2:11" x14ac:dyDescent="0.25">
      <c r="B5317">
        <v>2026</v>
      </c>
      <c r="C5317" t="s">
        <v>482</v>
      </c>
      <c r="D5317">
        <v>1</v>
      </c>
      <c r="E5317" t="s">
        <v>45</v>
      </c>
      <c r="F5317">
        <v>16</v>
      </c>
      <c r="G5317" s="85">
        <v>2.3467144554650026</v>
      </c>
      <c r="H5317" s="85">
        <v>18536.052673839731</v>
      </c>
      <c r="I5317" s="85">
        <v>4748.7393608479206</v>
      </c>
      <c r="J5317" s="85">
        <v>43498.822756960406</v>
      </c>
      <c r="K5317" t="s">
        <v>491</v>
      </c>
    </row>
    <row r="5318" spans="2:11" x14ac:dyDescent="0.25">
      <c r="B5318">
        <v>2026</v>
      </c>
      <c r="C5318" t="s">
        <v>482</v>
      </c>
      <c r="D5318">
        <v>2</v>
      </c>
      <c r="E5318" t="s">
        <v>45</v>
      </c>
      <c r="F5318">
        <v>16</v>
      </c>
      <c r="G5318" s="85">
        <v>0</v>
      </c>
      <c r="H5318" s="85">
        <v>18536.052673839731</v>
      </c>
      <c r="I5318" s="85">
        <v>4748.7393608479206</v>
      </c>
      <c r="J5318" s="85">
        <v>0</v>
      </c>
      <c r="K5318" t="s">
        <v>491</v>
      </c>
    </row>
    <row r="5319" spans="2:11" x14ac:dyDescent="0.25">
      <c r="B5319">
        <v>2026</v>
      </c>
      <c r="C5319" t="s">
        <v>483</v>
      </c>
      <c r="D5319">
        <v>1</v>
      </c>
      <c r="E5319" t="s">
        <v>45</v>
      </c>
      <c r="F5319">
        <v>16</v>
      </c>
      <c r="G5319" s="85">
        <v>2.3647188141240711</v>
      </c>
      <c r="H5319" s="85">
        <v>18536.052673839731</v>
      </c>
      <c r="I5319" s="85">
        <v>4748.7393608479206</v>
      </c>
      <c r="J5319" s="85">
        <v>43832.55249742361</v>
      </c>
      <c r="K5319" t="s">
        <v>491</v>
      </c>
    </row>
    <row r="5320" spans="2:11" x14ac:dyDescent="0.25">
      <c r="B5320">
        <v>2026</v>
      </c>
      <c r="C5320" t="s">
        <v>483</v>
      </c>
      <c r="D5320">
        <v>2</v>
      </c>
      <c r="E5320" t="s">
        <v>45</v>
      </c>
      <c r="F5320">
        <v>16</v>
      </c>
      <c r="G5320" s="85">
        <v>0</v>
      </c>
      <c r="H5320" s="85">
        <v>18536.052673839731</v>
      </c>
      <c r="I5320" s="85">
        <v>4748.7393608479206</v>
      </c>
      <c r="J5320" s="85">
        <v>0</v>
      </c>
      <c r="K5320" t="s">
        <v>491</v>
      </c>
    </row>
    <row r="5321" spans="2:11" x14ac:dyDescent="0.25">
      <c r="B5321">
        <v>2026</v>
      </c>
      <c r="C5321" t="s">
        <v>484</v>
      </c>
      <c r="D5321">
        <v>1</v>
      </c>
      <c r="E5321" t="s">
        <v>45</v>
      </c>
      <c r="F5321">
        <v>16</v>
      </c>
      <c r="G5321" s="85">
        <v>2.3827231727831411</v>
      </c>
      <c r="H5321" s="85">
        <v>18536.052673839731</v>
      </c>
      <c r="I5321" s="85">
        <v>4748.7393608479206</v>
      </c>
      <c r="J5321" s="85">
        <v>44166.28223788683</v>
      </c>
      <c r="K5321" t="s">
        <v>491</v>
      </c>
    </row>
    <row r="5322" spans="2:11" x14ac:dyDescent="0.25">
      <c r="B5322">
        <v>2026</v>
      </c>
      <c r="C5322" t="s">
        <v>484</v>
      </c>
      <c r="D5322">
        <v>2</v>
      </c>
      <c r="E5322" t="s">
        <v>45</v>
      </c>
      <c r="F5322">
        <v>16</v>
      </c>
      <c r="G5322" s="85">
        <v>0</v>
      </c>
      <c r="H5322" s="85">
        <v>18536.052673839731</v>
      </c>
      <c r="I5322" s="85">
        <v>4748.7393608479206</v>
      </c>
      <c r="J5322" s="85">
        <v>0</v>
      </c>
      <c r="K5322" t="s">
        <v>491</v>
      </c>
    </row>
    <row r="5323" spans="2:11" x14ac:dyDescent="0.25">
      <c r="B5323">
        <v>2026</v>
      </c>
      <c r="C5323" t="s">
        <v>485</v>
      </c>
      <c r="D5323">
        <v>1</v>
      </c>
      <c r="E5323" t="s">
        <v>45</v>
      </c>
      <c r="F5323">
        <v>16</v>
      </c>
      <c r="G5323" s="85">
        <v>2.4007275314422092</v>
      </c>
      <c r="H5323" s="85">
        <v>18536.052673839731</v>
      </c>
      <c r="I5323" s="85">
        <v>4748.7393608479206</v>
      </c>
      <c r="J5323" s="85">
        <v>44500.011978350019</v>
      </c>
      <c r="K5323" t="s">
        <v>491</v>
      </c>
    </row>
    <row r="5324" spans="2:11" x14ac:dyDescent="0.25">
      <c r="B5324">
        <v>2026</v>
      </c>
      <c r="C5324" t="s">
        <v>485</v>
      </c>
      <c r="D5324">
        <v>2</v>
      </c>
      <c r="E5324" t="s">
        <v>45</v>
      </c>
      <c r="F5324">
        <v>16</v>
      </c>
      <c r="G5324" s="85">
        <v>0</v>
      </c>
      <c r="H5324" s="85">
        <v>18536.052673839731</v>
      </c>
      <c r="I5324" s="85">
        <v>4748.7393608479206</v>
      </c>
      <c r="J5324" s="85">
        <v>0</v>
      </c>
      <c r="K5324" t="s">
        <v>491</v>
      </c>
    </row>
    <row r="5325" spans="2:11" x14ac:dyDescent="0.25">
      <c r="B5325">
        <v>2026</v>
      </c>
      <c r="C5325" t="s">
        <v>486</v>
      </c>
      <c r="D5325">
        <v>1</v>
      </c>
      <c r="E5325" t="s">
        <v>45</v>
      </c>
      <c r="F5325">
        <v>16</v>
      </c>
      <c r="G5325" s="85">
        <v>2.4187318901012791</v>
      </c>
      <c r="H5325" s="85">
        <v>18536.052673839731</v>
      </c>
      <c r="I5325" s="85">
        <v>4748.7393608479206</v>
      </c>
      <c r="J5325" s="85">
        <v>44833.741718813239</v>
      </c>
      <c r="K5325" t="s">
        <v>491</v>
      </c>
    </row>
    <row r="5326" spans="2:11" x14ac:dyDescent="0.25">
      <c r="B5326">
        <v>2026</v>
      </c>
      <c r="C5326" t="s">
        <v>486</v>
      </c>
      <c r="D5326">
        <v>2</v>
      </c>
      <c r="E5326" t="s">
        <v>45</v>
      </c>
      <c r="F5326">
        <v>16</v>
      </c>
      <c r="G5326" s="85">
        <v>0</v>
      </c>
      <c r="H5326" s="85">
        <v>18536.052673839731</v>
      </c>
      <c r="I5326" s="85">
        <v>4748.7393608479206</v>
      </c>
      <c r="J5326" s="85">
        <v>0</v>
      </c>
      <c r="K5326" t="s">
        <v>491</v>
      </c>
    </row>
    <row r="5327" spans="2:11" x14ac:dyDescent="0.25">
      <c r="B5327">
        <v>2026</v>
      </c>
      <c r="C5327" t="s">
        <v>487</v>
      </c>
      <c r="D5327">
        <v>1</v>
      </c>
      <c r="E5327" t="s">
        <v>45</v>
      </c>
      <c r="F5327">
        <v>16</v>
      </c>
      <c r="G5327" s="85">
        <v>2.4367362487603472</v>
      </c>
      <c r="H5327" s="85">
        <v>18536.052673839731</v>
      </c>
      <c r="I5327" s="85">
        <v>4748.7393608479206</v>
      </c>
      <c r="J5327" s="85">
        <v>45167.471459276429</v>
      </c>
      <c r="K5327" t="s">
        <v>491</v>
      </c>
    </row>
    <row r="5328" spans="2:11" x14ac:dyDescent="0.25">
      <c r="B5328">
        <v>2026</v>
      </c>
      <c r="C5328" t="s">
        <v>487</v>
      </c>
      <c r="D5328">
        <v>2</v>
      </c>
      <c r="E5328" t="s">
        <v>45</v>
      </c>
      <c r="F5328">
        <v>16</v>
      </c>
      <c r="G5328" s="85">
        <v>0</v>
      </c>
      <c r="H5328" s="85">
        <v>18536.052673839731</v>
      </c>
      <c r="I5328" s="85">
        <v>4748.7393608479206</v>
      </c>
      <c r="J5328" s="85">
        <v>0</v>
      </c>
      <c r="K5328" t="s">
        <v>491</v>
      </c>
    </row>
    <row r="5329" spans="2:11" x14ac:dyDescent="0.25">
      <c r="B5329">
        <v>2026</v>
      </c>
      <c r="C5329" t="s">
        <v>488</v>
      </c>
      <c r="D5329">
        <v>1</v>
      </c>
      <c r="E5329" t="s">
        <v>45</v>
      </c>
      <c r="F5329">
        <v>16</v>
      </c>
      <c r="G5329" s="85">
        <v>2.4547406074194176</v>
      </c>
      <c r="H5329" s="85">
        <v>18536.052673839731</v>
      </c>
      <c r="I5329" s="85">
        <v>4748.7393608479206</v>
      </c>
      <c r="J5329" s="85">
        <v>45501.201199739662</v>
      </c>
      <c r="K5329" t="s">
        <v>491</v>
      </c>
    </row>
    <row r="5330" spans="2:11" x14ac:dyDescent="0.25">
      <c r="B5330">
        <v>2026</v>
      </c>
      <c r="C5330" t="s">
        <v>488</v>
      </c>
      <c r="D5330">
        <v>2</v>
      </c>
      <c r="E5330" t="s">
        <v>45</v>
      </c>
      <c r="F5330">
        <v>16</v>
      </c>
      <c r="G5330" s="85">
        <v>0</v>
      </c>
      <c r="H5330" s="85">
        <v>18536.052673839731</v>
      </c>
      <c r="I5330" s="85">
        <v>4748.7393608479206</v>
      </c>
      <c r="J5330" s="85">
        <v>0</v>
      </c>
      <c r="K5330" t="s">
        <v>491</v>
      </c>
    </row>
    <row r="5331" spans="2:11" x14ac:dyDescent="0.25">
      <c r="B5331">
        <v>2026</v>
      </c>
      <c r="C5331" t="s">
        <v>489</v>
      </c>
      <c r="D5331">
        <v>1</v>
      </c>
      <c r="E5331" t="s">
        <v>45</v>
      </c>
      <c r="F5331">
        <v>16</v>
      </c>
      <c r="G5331" s="85">
        <v>2.4727449660784853</v>
      </c>
      <c r="H5331" s="85">
        <v>18536.052673839731</v>
      </c>
      <c r="I5331" s="85">
        <v>4748.7393608479206</v>
      </c>
      <c r="J5331" s="85">
        <v>45834.930940202845</v>
      </c>
      <c r="K5331" t="s">
        <v>491</v>
      </c>
    </row>
    <row r="5332" spans="2:11" x14ac:dyDescent="0.25">
      <c r="B5332">
        <v>2026</v>
      </c>
      <c r="C5332" t="s">
        <v>489</v>
      </c>
      <c r="D5332">
        <v>2</v>
      </c>
      <c r="E5332" t="s">
        <v>45</v>
      </c>
      <c r="F5332">
        <v>16</v>
      </c>
      <c r="G5332" s="85">
        <v>0</v>
      </c>
      <c r="H5332" s="85">
        <v>18536.052673839731</v>
      </c>
      <c r="I5332" s="85">
        <v>4748.7393608479206</v>
      </c>
      <c r="J5332" s="85">
        <v>0</v>
      </c>
      <c r="K5332" t="s">
        <v>491</v>
      </c>
    </row>
    <row r="5333" spans="2:11" x14ac:dyDescent="0.25">
      <c r="B5333">
        <v>2026</v>
      </c>
      <c r="C5333" t="s">
        <v>490</v>
      </c>
      <c r="D5333">
        <v>1</v>
      </c>
      <c r="E5333" t="s">
        <v>45</v>
      </c>
      <c r="F5333">
        <v>16</v>
      </c>
      <c r="G5333" s="85">
        <v>2.4907493247375552</v>
      </c>
      <c r="H5333" s="85">
        <v>18536.052673839731</v>
      </c>
      <c r="I5333" s="85">
        <v>4748.7393608479206</v>
      </c>
      <c r="J5333" s="85">
        <v>46168.660680666064</v>
      </c>
      <c r="K5333" t="s">
        <v>491</v>
      </c>
    </row>
    <row r="5334" spans="2:11" x14ac:dyDescent="0.25">
      <c r="B5334">
        <v>2026</v>
      </c>
      <c r="C5334" t="s">
        <v>490</v>
      </c>
      <c r="D5334">
        <v>2</v>
      </c>
      <c r="E5334" t="s">
        <v>45</v>
      </c>
      <c r="F5334">
        <v>16</v>
      </c>
      <c r="G5334" s="85">
        <v>0</v>
      </c>
      <c r="H5334" s="85">
        <v>18536.052673839731</v>
      </c>
      <c r="I5334" s="85">
        <v>4748.7393608479206</v>
      </c>
      <c r="J5334" s="85">
        <v>0</v>
      </c>
      <c r="K5334" t="s">
        <v>491</v>
      </c>
    </row>
    <row r="5335" spans="2:11" x14ac:dyDescent="0.25">
      <c r="B5335">
        <v>2026</v>
      </c>
      <c r="C5335" t="s">
        <v>479</v>
      </c>
      <c r="D5335">
        <v>1</v>
      </c>
      <c r="E5335" t="s">
        <v>148</v>
      </c>
      <c r="F5335">
        <v>19</v>
      </c>
      <c r="G5335" s="85">
        <v>0</v>
      </c>
      <c r="H5335" s="85">
        <v>9379.6906330564307</v>
      </c>
      <c r="I5335" s="85">
        <v>2699.8138069321112</v>
      </c>
      <c r="J5335" s="85">
        <v>0</v>
      </c>
      <c r="K5335" t="s">
        <v>491</v>
      </c>
    </row>
    <row r="5336" spans="2:11" x14ac:dyDescent="0.25">
      <c r="B5336">
        <v>2026</v>
      </c>
      <c r="C5336" t="s">
        <v>479</v>
      </c>
      <c r="D5336">
        <v>2</v>
      </c>
      <c r="E5336" t="s">
        <v>148</v>
      </c>
      <c r="F5336">
        <v>19</v>
      </c>
      <c r="G5336" s="85">
        <v>2.0976475923823537</v>
      </c>
      <c r="H5336" s="85">
        <v>9379.6906330564307</v>
      </c>
      <c r="I5336" s="85">
        <v>2699.8138069321112</v>
      </c>
      <c r="J5336" s="85">
        <v>19675.285473722135</v>
      </c>
      <c r="K5336" t="s">
        <v>491</v>
      </c>
    </row>
    <row r="5337" spans="2:11" x14ac:dyDescent="0.25">
      <c r="B5337">
        <v>2026</v>
      </c>
      <c r="C5337" t="s">
        <v>480</v>
      </c>
      <c r="D5337">
        <v>1</v>
      </c>
      <c r="E5337" t="s">
        <v>148</v>
      </c>
      <c r="F5337">
        <v>19</v>
      </c>
      <c r="G5337" s="85">
        <v>0</v>
      </c>
      <c r="H5337" s="85">
        <v>9379.6906330564307</v>
      </c>
      <c r="I5337" s="85">
        <v>2699.8138069321112</v>
      </c>
      <c r="J5337" s="85">
        <v>0</v>
      </c>
      <c r="K5337" t="s">
        <v>491</v>
      </c>
    </row>
    <row r="5338" spans="2:11" x14ac:dyDescent="0.25">
      <c r="B5338">
        <v>2026</v>
      </c>
      <c r="C5338" t="s">
        <v>480</v>
      </c>
      <c r="D5338">
        <v>2</v>
      </c>
      <c r="E5338" t="s">
        <v>148</v>
      </c>
      <c r="F5338">
        <v>19</v>
      </c>
      <c r="G5338" s="85">
        <v>2.1659948832778699</v>
      </c>
      <c r="H5338" s="85">
        <v>9379.6906330564307</v>
      </c>
      <c r="I5338" s="85">
        <v>2699.8138069321112</v>
      </c>
      <c r="J5338" s="85">
        <v>20316.361917929593</v>
      </c>
      <c r="K5338" t="s">
        <v>491</v>
      </c>
    </row>
    <row r="5339" spans="2:11" x14ac:dyDescent="0.25">
      <c r="B5339">
        <v>2026</v>
      </c>
      <c r="C5339" t="s">
        <v>481</v>
      </c>
      <c r="D5339">
        <v>1</v>
      </c>
      <c r="E5339" t="s">
        <v>148</v>
      </c>
      <c r="F5339">
        <v>19</v>
      </c>
      <c r="G5339" s="85">
        <v>0</v>
      </c>
      <c r="H5339" s="85">
        <v>9379.6906330564307</v>
      </c>
      <c r="I5339" s="85">
        <v>2699.8138069321112</v>
      </c>
      <c r="J5339" s="85">
        <v>0</v>
      </c>
      <c r="K5339" t="s">
        <v>491</v>
      </c>
    </row>
    <row r="5340" spans="2:11" x14ac:dyDescent="0.25">
      <c r="B5340">
        <v>2026</v>
      </c>
      <c r="C5340" t="s">
        <v>481</v>
      </c>
      <c r="D5340">
        <v>2</v>
      </c>
      <c r="E5340" t="s">
        <v>148</v>
      </c>
      <c r="F5340">
        <v>19</v>
      </c>
      <c r="G5340" s="85">
        <v>2.2343421741733858</v>
      </c>
      <c r="H5340" s="85">
        <v>9379.6906330564307</v>
      </c>
      <c r="I5340" s="85">
        <v>2699.8138069321112</v>
      </c>
      <c r="J5340" s="85">
        <v>20957.438362137047</v>
      </c>
      <c r="K5340" t="s">
        <v>491</v>
      </c>
    </row>
    <row r="5341" spans="2:11" x14ac:dyDescent="0.25">
      <c r="B5341">
        <v>2026</v>
      </c>
      <c r="C5341" t="s">
        <v>482</v>
      </c>
      <c r="D5341">
        <v>1</v>
      </c>
      <c r="E5341" t="s">
        <v>148</v>
      </c>
      <c r="F5341">
        <v>19</v>
      </c>
      <c r="G5341" s="85">
        <v>0</v>
      </c>
      <c r="H5341" s="85">
        <v>9379.6906330564307</v>
      </c>
      <c r="I5341" s="85">
        <v>2699.8138069321112</v>
      </c>
      <c r="J5341" s="85">
        <v>0</v>
      </c>
      <c r="K5341" t="s">
        <v>491</v>
      </c>
    </row>
    <row r="5342" spans="2:11" x14ac:dyDescent="0.25">
      <c r="B5342">
        <v>2026</v>
      </c>
      <c r="C5342" t="s">
        <v>482</v>
      </c>
      <c r="D5342">
        <v>2</v>
      </c>
      <c r="E5342" t="s">
        <v>148</v>
      </c>
      <c r="F5342">
        <v>19</v>
      </c>
      <c r="G5342" s="85">
        <v>2.302689465068902</v>
      </c>
      <c r="H5342" s="85">
        <v>9379.6906330564307</v>
      </c>
      <c r="I5342" s="85">
        <v>2699.8138069321112</v>
      </c>
      <c r="J5342" s="85">
        <v>21598.514806344505</v>
      </c>
      <c r="K5342" t="s">
        <v>491</v>
      </c>
    </row>
    <row r="5343" spans="2:11" x14ac:dyDescent="0.25">
      <c r="B5343">
        <v>2026</v>
      </c>
      <c r="C5343" t="s">
        <v>483</v>
      </c>
      <c r="D5343">
        <v>1</v>
      </c>
      <c r="E5343" t="s">
        <v>148</v>
      </c>
      <c r="F5343">
        <v>19</v>
      </c>
      <c r="G5343" s="85">
        <v>0</v>
      </c>
      <c r="H5343" s="85">
        <v>9379.6906330564307</v>
      </c>
      <c r="I5343" s="85">
        <v>2699.8138069321112</v>
      </c>
      <c r="J5343" s="85">
        <v>0</v>
      </c>
      <c r="K5343" t="s">
        <v>491</v>
      </c>
    </row>
    <row r="5344" spans="2:11" x14ac:dyDescent="0.25">
      <c r="B5344">
        <v>2026</v>
      </c>
      <c r="C5344" t="s">
        <v>483</v>
      </c>
      <c r="D5344">
        <v>2</v>
      </c>
      <c r="E5344" t="s">
        <v>148</v>
      </c>
      <c r="F5344">
        <v>19</v>
      </c>
      <c r="G5344" s="85">
        <v>2.3710367559644183</v>
      </c>
      <c r="H5344" s="85">
        <v>9379.6906330564307</v>
      </c>
      <c r="I5344" s="85">
        <v>2699.8138069321112</v>
      </c>
      <c r="J5344" s="85">
        <v>22239.591250551959</v>
      </c>
      <c r="K5344" t="s">
        <v>491</v>
      </c>
    </row>
    <row r="5345" spans="2:11" x14ac:dyDescent="0.25">
      <c r="B5345">
        <v>2026</v>
      </c>
      <c r="C5345" t="s">
        <v>484</v>
      </c>
      <c r="D5345">
        <v>1</v>
      </c>
      <c r="E5345" t="s">
        <v>148</v>
      </c>
      <c r="F5345">
        <v>19</v>
      </c>
      <c r="G5345" s="85">
        <v>0</v>
      </c>
      <c r="H5345" s="85">
        <v>9379.6906330564307</v>
      </c>
      <c r="I5345" s="85">
        <v>2699.8138069321112</v>
      </c>
      <c r="J5345" s="85">
        <v>0</v>
      </c>
      <c r="K5345" t="s">
        <v>491</v>
      </c>
    </row>
    <row r="5346" spans="2:11" x14ac:dyDescent="0.25">
      <c r="B5346">
        <v>2026</v>
      </c>
      <c r="C5346" t="s">
        <v>484</v>
      </c>
      <c r="D5346">
        <v>2</v>
      </c>
      <c r="E5346" t="s">
        <v>148</v>
      </c>
      <c r="F5346">
        <v>19</v>
      </c>
      <c r="G5346" s="85">
        <v>2.4393840468599342</v>
      </c>
      <c r="H5346" s="85">
        <v>9379.6906330564307</v>
      </c>
      <c r="I5346" s="85">
        <v>2699.8138069321112</v>
      </c>
      <c r="J5346" s="85">
        <v>22880.667694759413</v>
      </c>
      <c r="K5346" t="s">
        <v>491</v>
      </c>
    </row>
    <row r="5347" spans="2:11" x14ac:dyDescent="0.25">
      <c r="B5347">
        <v>2026</v>
      </c>
      <c r="C5347" t="s">
        <v>485</v>
      </c>
      <c r="D5347">
        <v>1</v>
      </c>
      <c r="E5347" t="s">
        <v>148</v>
      </c>
      <c r="F5347">
        <v>19</v>
      </c>
      <c r="G5347" s="85">
        <v>0</v>
      </c>
      <c r="H5347" s="85">
        <v>9379.6906330564307</v>
      </c>
      <c r="I5347" s="85">
        <v>2699.8138069321112</v>
      </c>
      <c r="J5347" s="85">
        <v>0</v>
      </c>
      <c r="K5347" t="s">
        <v>491</v>
      </c>
    </row>
    <row r="5348" spans="2:11" x14ac:dyDescent="0.25">
      <c r="B5348">
        <v>2026</v>
      </c>
      <c r="C5348" t="s">
        <v>485</v>
      </c>
      <c r="D5348">
        <v>2</v>
      </c>
      <c r="E5348" t="s">
        <v>148</v>
      </c>
      <c r="F5348">
        <v>19</v>
      </c>
      <c r="G5348" s="85">
        <v>2.50773133775545</v>
      </c>
      <c r="H5348" s="85">
        <v>9379.6906330564307</v>
      </c>
      <c r="I5348" s="85">
        <v>2699.8138069321112</v>
      </c>
      <c r="J5348" s="85">
        <v>23521.744138966867</v>
      </c>
      <c r="K5348" t="s">
        <v>491</v>
      </c>
    </row>
    <row r="5349" spans="2:11" x14ac:dyDescent="0.25">
      <c r="B5349">
        <v>2026</v>
      </c>
      <c r="C5349" t="s">
        <v>486</v>
      </c>
      <c r="D5349">
        <v>1</v>
      </c>
      <c r="E5349" t="s">
        <v>148</v>
      </c>
      <c r="F5349">
        <v>19</v>
      </c>
      <c r="G5349" s="85">
        <v>0</v>
      </c>
      <c r="H5349" s="85">
        <v>9379.6906330564307</v>
      </c>
      <c r="I5349" s="85">
        <v>2699.8138069321112</v>
      </c>
      <c r="J5349" s="85">
        <v>0</v>
      </c>
      <c r="K5349" t="s">
        <v>491</v>
      </c>
    </row>
    <row r="5350" spans="2:11" x14ac:dyDescent="0.25">
      <c r="B5350">
        <v>2026</v>
      </c>
      <c r="C5350" t="s">
        <v>486</v>
      </c>
      <c r="D5350">
        <v>2</v>
      </c>
      <c r="E5350" t="s">
        <v>148</v>
      </c>
      <c r="F5350">
        <v>19</v>
      </c>
      <c r="G5350" s="85">
        <v>2.5760786286509663</v>
      </c>
      <c r="H5350" s="85">
        <v>9379.6906330564307</v>
      </c>
      <c r="I5350" s="85">
        <v>2699.8138069321112</v>
      </c>
      <c r="J5350" s="85">
        <v>24162.820583174325</v>
      </c>
      <c r="K5350" t="s">
        <v>491</v>
      </c>
    </row>
    <row r="5351" spans="2:11" x14ac:dyDescent="0.25">
      <c r="B5351">
        <v>2026</v>
      </c>
      <c r="C5351" t="s">
        <v>487</v>
      </c>
      <c r="D5351">
        <v>1</v>
      </c>
      <c r="E5351" t="s">
        <v>148</v>
      </c>
      <c r="F5351">
        <v>19</v>
      </c>
      <c r="G5351" s="85">
        <v>0</v>
      </c>
      <c r="H5351" s="85">
        <v>9379.6906330564307</v>
      </c>
      <c r="I5351" s="85">
        <v>2699.8138069321112</v>
      </c>
      <c r="J5351" s="85">
        <v>0</v>
      </c>
      <c r="K5351" t="s">
        <v>491</v>
      </c>
    </row>
    <row r="5352" spans="2:11" x14ac:dyDescent="0.25">
      <c r="B5352">
        <v>2026</v>
      </c>
      <c r="C5352" t="s">
        <v>487</v>
      </c>
      <c r="D5352">
        <v>2</v>
      </c>
      <c r="E5352" t="s">
        <v>148</v>
      </c>
      <c r="F5352">
        <v>19</v>
      </c>
      <c r="G5352" s="85">
        <v>2.6444259195464825</v>
      </c>
      <c r="H5352" s="85">
        <v>9379.6906330564307</v>
      </c>
      <c r="I5352" s="85">
        <v>2699.8138069321112</v>
      </c>
      <c r="J5352" s="85">
        <v>24803.897027381779</v>
      </c>
      <c r="K5352" t="s">
        <v>491</v>
      </c>
    </row>
    <row r="5353" spans="2:11" x14ac:dyDescent="0.25">
      <c r="B5353">
        <v>2026</v>
      </c>
      <c r="C5353" t="s">
        <v>488</v>
      </c>
      <c r="D5353">
        <v>1</v>
      </c>
      <c r="E5353" t="s">
        <v>148</v>
      </c>
      <c r="F5353">
        <v>19</v>
      </c>
      <c r="G5353" s="85">
        <v>0</v>
      </c>
      <c r="H5353" s="85">
        <v>9379.6906330564307</v>
      </c>
      <c r="I5353" s="85">
        <v>2699.8138069321112</v>
      </c>
      <c r="J5353" s="85">
        <v>0</v>
      </c>
      <c r="K5353" t="s">
        <v>491</v>
      </c>
    </row>
    <row r="5354" spans="2:11" x14ac:dyDescent="0.25">
      <c r="B5354">
        <v>2026</v>
      </c>
      <c r="C5354" t="s">
        <v>488</v>
      </c>
      <c r="D5354">
        <v>2</v>
      </c>
      <c r="E5354" t="s">
        <v>148</v>
      </c>
      <c r="F5354">
        <v>19</v>
      </c>
      <c r="G5354" s="85">
        <v>2.7127732104419988</v>
      </c>
      <c r="H5354" s="85">
        <v>9379.6906330564307</v>
      </c>
      <c r="I5354" s="85">
        <v>2699.8138069321112</v>
      </c>
      <c r="J5354" s="85">
        <v>25444.973471589237</v>
      </c>
      <c r="K5354" t="s">
        <v>491</v>
      </c>
    </row>
    <row r="5355" spans="2:11" x14ac:dyDescent="0.25">
      <c r="B5355">
        <v>2026</v>
      </c>
      <c r="C5355" t="s">
        <v>489</v>
      </c>
      <c r="D5355">
        <v>1</v>
      </c>
      <c r="E5355" t="s">
        <v>148</v>
      </c>
      <c r="F5355">
        <v>19</v>
      </c>
      <c r="G5355" s="85">
        <v>0</v>
      </c>
      <c r="H5355" s="85">
        <v>9379.6906330564307</v>
      </c>
      <c r="I5355" s="85">
        <v>2699.8138069321112</v>
      </c>
      <c r="J5355" s="85">
        <v>0</v>
      </c>
      <c r="K5355" t="s">
        <v>491</v>
      </c>
    </row>
    <row r="5356" spans="2:11" x14ac:dyDescent="0.25">
      <c r="B5356">
        <v>2026</v>
      </c>
      <c r="C5356" t="s">
        <v>489</v>
      </c>
      <c r="D5356">
        <v>2</v>
      </c>
      <c r="E5356" t="s">
        <v>148</v>
      </c>
      <c r="F5356">
        <v>19</v>
      </c>
      <c r="G5356" s="85">
        <v>2.7811205013375151</v>
      </c>
      <c r="H5356" s="85">
        <v>9379.6906330564307</v>
      </c>
      <c r="I5356" s="85">
        <v>2699.8138069321112</v>
      </c>
      <c r="J5356" s="85">
        <v>26086.049915796695</v>
      </c>
      <c r="K5356" t="s">
        <v>491</v>
      </c>
    </row>
    <row r="5357" spans="2:11" x14ac:dyDescent="0.25">
      <c r="B5357">
        <v>2026</v>
      </c>
      <c r="C5357" t="s">
        <v>490</v>
      </c>
      <c r="D5357">
        <v>1</v>
      </c>
      <c r="E5357" t="s">
        <v>148</v>
      </c>
      <c r="F5357">
        <v>19</v>
      </c>
      <c r="G5357" s="85">
        <v>0</v>
      </c>
      <c r="H5357" s="85">
        <v>9379.6906330564307</v>
      </c>
      <c r="I5357" s="85">
        <v>2699.8138069321112</v>
      </c>
      <c r="J5357" s="85">
        <v>0</v>
      </c>
      <c r="K5357" t="s">
        <v>491</v>
      </c>
    </row>
    <row r="5358" spans="2:11" x14ac:dyDescent="0.25">
      <c r="B5358">
        <v>2026</v>
      </c>
      <c r="C5358" t="s">
        <v>490</v>
      </c>
      <c r="D5358">
        <v>2</v>
      </c>
      <c r="E5358" t="s">
        <v>148</v>
      </c>
      <c r="F5358">
        <v>19</v>
      </c>
      <c r="G5358" s="85">
        <v>2.8494677922330309</v>
      </c>
      <c r="H5358" s="85">
        <v>9379.6906330564307</v>
      </c>
      <c r="I5358" s="85">
        <v>2699.8138069321112</v>
      </c>
      <c r="J5358" s="85">
        <v>26727.126360004149</v>
      </c>
      <c r="K5358" t="s">
        <v>491</v>
      </c>
    </row>
    <row r="5359" spans="2:11" x14ac:dyDescent="0.25">
      <c r="B5359">
        <v>2026</v>
      </c>
      <c r="C5359" t="s">
        <v>479</v>
      </c>
      <c r="D5359">
        <v>1</v>
      </c>
      <c r="E5359" t="s">
        <v>45</v>
      </c>
      <c r="F5359">
        <v>20</v>
      </c>
      <c r="G5359" s="85">
        <v>1.2220947218299134</v>
      </c>
      <c r="H5359" s="85">
        <v>18536.052673839731</v>
      </c>
      <c r="I5359" s="85">
        <v>4748.7393608479206</v>
      </c>
      <c r="J5359" s="85">
        <v>22652.812136260789</v>
      </c>
      <c r="K5359" t="s">
        <v>491</v>
      </c>
    </row>
    <row r="5360" spans="2:11" x14ac:dyDescent="0.25">
      <c r="B5360">
        <v>2026</v>
      </c>
      <c r="C5360" t="s">
        <v>479</v>
      </c>
      <c r="D5360">
        <v>2</v>
      </c>
      <c r="E5360" t="s">
        <v>45</v>
      </c>
      <c r="F5360">
        <v>20</v>
      </c>
      <c r="G5360" s="85">
        <v>0</v>
      </c>
      <c r="H5360" s="85">
        <v>18536.052673839731</v>
      </c>
      <c r="I5360" s="85">
        <v>4748.7393608479206</v>
      </c>
      <c r="J5360" s="85">
        <v>0</v>
      </c>
      <c r="K5360" t="s">
        <v>491</v>
      </c>
    </row>
    <row r="5361" spans="2:11" x14ac:dyDescent="0.25">
      <c r="B5361">
        <v>2026</v>
      </c>
      <c r="C5361" t="s">
        <v>480</v>
      </c>
      <c r="D5361">
        <v>1</v>
      </c>
      <c r="E5361" t="s">
        <v>45</v>
      </c>
      <c r="F5361">
        <v>20</v>
      </c>
      <c r="G5361" s="85">
        <v>1.2517896208911414</v>
      </c>
      <c r="H5361" s="85">
        <v>18536.052673839731</v>
      </c>
      <c r="I5361" s="85">
        <v>4748.7393608479206</v>
      </c>
      <c r="J5361" s="85">
        <v>23203.238349404066</v>
      </c>
      <c r="K5361" t="s">
        <v>491</v>
      </c>
    </row>
    <row r="5362" spans="2:11" x14ac:dyDescent="0.25">
      <c r="B5362">
        <v>2026</v>
      </c>
      <c r="C5362" t="s">
        <v>480</v>
      </c>
      <c r="D5362">
        <v>2</v>
      </c>
      <c r="E5362" t="s">
        <v>45</v>
      </c>
      <c r="F5362">
        <v>20</v>
      </c>
      <c r="G5362" s="85">
        <v>0</v>
      </c>
      <c r="H5362" s="85">
        <v>18536.052673839731</v>
      </c>
      <c r="I5362" s="85">
        <v>4748.7393608479206</v>
      </c>
      <c r="J5362" s="85">
        <v>0</v>
      </c>
      <c r="K5362" t="s">
        <v>491</v>
      </c>
    </row>
    <row r="5363" spans="2:11" x14ac:dyDescent="0.25">
      <c r="B5363">
        <v>2026</v>
      </c>
      <c r="C5363" t="s">
        <v>481</v>
      </c>
      <c r="D5363">
        <v>1</v>
      </c>
      <c r="E5363" t="s">
        <v>45</v>
      </c>
      <c r="F5363">
        <v>20</v>
      </c>
      <c r="G5363" s="85">
        <v>1.281484519952369</v>
      </c>
      <c r="H5363" s="85">
        <v>18536.052673839731</v>
      </c>
      <c r="I5363" s="85">
        <v>4748.7393608479206</v>
      </c>
      <c r="J5363" s="85">
        <v>23753.664562547332</v>
      </c>
      <c r="K5363" t="s">
        <v>491</v>
      </c>
    </row>
    <row r="5364" spans="2:11" x14ac:dyDescent="0.25">
      <c r="B5364">
        <v>2026</v>
      </c>
      <c r="C5364" t="s">
        <v>481</v>
      </c>
      <c r="D5364">
        <v>2</v>
      </c>
      <c r="E5364" t="s">
        <v>45</v>
      </c>
      <c r="F5364">
        <v>20</v>
      </c>
      <c r="G5364" s="85">
        <v>0</v>
      </c>
      <c r="H5364" s="85">
        <v>18536.052673839731</v>
      </c>
      <c r="I5364" s="85">
        <v>4748.7393608479206</v>
      </c>
      <c r="J5364" s="85">
        <v>0</v>
      </c>
      <c r="K5364" t="s">
        <v>491</v>
      </c>
    </row>
    <row r="5365" spans="2:11" x14ac:dyDescent="0.25">
      <c r="B5365">
        <v>2026</v>
      </c>
      <c r="C5365" t="s">
        <v>482</v>
      </c>
      <c r="D5365">
        <v>1</v>
      </c>
      <c r="E5365" t="s">
        <v>45</v>
      </c>
      <c r="F5365">
        <v>20</v>
      </c>
      <c r="G5365" s="85">
        <v>1.311179419013597</v>
      </c>
      <c r="H5365" s="85">
        <v>18536.052673839731</v>
      </c>
      <c r="I5365" s="85">
        <v>4748.7393608479206</v>
      </c>
      <c r="J5365" s="85">
        <v>24304.090775690609</v>
      </c>
      <c r="K5365" t="s">
        <v>491</v>
      </c>
    </row>
    <row r="5366" spans="2:11" x14ac:dyDescent="0.25">
      <c r="B5366">
        <v>2026</v>
      </c>
      <c r="C5366" t="s">
        <v>482</v>
      </c>
      <c r="D5366">
        <v>2</v>
      </c>
      <c r="E5366" t="s">
        <v>45</v>
      </c>
      <c r="F5366">
        <v>20</v>
      </c>
      <c r="G5366" s="85">
        <v>0</v>
      </c>
      <c r="H5366" s="85">
        <v>18536.052673839731</v>
      </c>
      <c r="I5366" s="85">
        <v>4748.7393608479206</v>
      </c>
      <c r="J5366" s="85">
        <v>0</v>
      </c>
      <c r="K5366" t="s">
        <v>491</v>
      </c>
    </row>
    <row r="5367" spans="2:11" x14ac:dyDescent="0.25">
      <c r="B5367">
        <v>2026</v>
      </c>
      <c r="C5367" t="s">
        <v>483</v>
      </c>
      <c r="D5367">
        <v>1</v>
      </c>
      <c r="E5367" t="s">
        <v>45</v>
      </c>
      <c r="F5367">
        <v>20</v>
      </c>
      <c r="G5367" s="85">
        <v>1.3408743180748248</v>
      </c>
      <c r="H5367" s="85">
        <v>18536.052673839731</v>
      </c>
      <c r="I5367" s="85">
        <v>4748.7393608479206</v>
      </c>
      <c r="J5367" s="85">
        <v>24854.516988833882</v>
      </c>
      <c r="K5367" t="s">
        <v>491</v>
      </c>
    </row>
    <row r="5368" spans="2:11" x14ac:dyDescent="0.25">
      <c r="B5368">
        <v>2026</v>
      </c>
      <c r="C5368" t="s">
        <v>483</v>
      </c>
      <c r="D5368">
        <v>2</v>
      </c>
      <c r="E5368" t="s">
        <v>45</v>
      </c>
      <c r="F5368">
        <v>20</v>
      </c>
      <c r="G5368" s="85">
        <v>0</v>
      </c>
      <c r="H5368" s="85">
        <v>18536.052673839731</v>
      </c>
      <c r="I5368" s="85">
        <v>4748.7393608479206</v>
      </c>
      <c r="J5368" s="85">
        <v>0</v>
      </c>
      <c r="K5368" t="s">
        <v>491</v>
      </c>
    </row>
    <row r="5369" spans="2:11" x14ac:dyDescent="0.25">
      <c r="B5369">
        <v>2026</v>
      </c>
      <c r="C5369" t="s">
        <v>484</v>
      </c>
      <c r="D5369">
        <v>1</v>
      </c>
      <c r="E5369" t="s">
        <v>45</v>
      </c>
      <c r="F5369">
        <v>20</v>
      </c>
      <c r="G5369" s="85">
        <v>1.3705692171360526</v>
      </c>
      <c r="H5369" s="85">
        <v>18536.052673839731</v>
      </c>
      <c r="I5369" s="85">
        <v>4748.7393608479206</v>
      </c>
      <c r="J5369" s="85">
        <v>25404.943201977156</v>
      </c>
      <c r="K5369" t="s">
        <v>491</v>
      </c>
    </row>
    <row r="5370" spans="2:11" x14ac:dyDescent="0.25">
      <c r="B5370">
        <v>2026</v>
      </c>
      <c r="C5370" t="s">
        <v>484</v>
      </c>
      <c r="D5370">
        <v>2</v>
      </c>
      <c r="E5370" t="s">
        <v>45</v>
      </c>
      <c r="F5370">
        <v>20</v>
      </c>
      <c r="G5370" s="85">
        <v>0</v>
      </c>
      <c r="H5370" s="85">
        <v>18536.052673839731</v>
      </c>
      <c r="I5370" s="85">
        <v>4748.7393608479206</v>
      </c>
      <c r="J5370" s="85">
        <v>0</v>
      </c>
      <c r="K5370" t="s">
        <v>491</v>
      </c>
    </row>
    <row r="5371" spans="2:11" x14ac:dyDescent="0.25">
      <c r="B5371">
        <v>2026</v>
      </c>
      <c r="C5371" t="s">
        <v>485</v>
      </c>
      <c r="D5371">
        <v>1</v>
      </c>
      <c r="E5371" t="s">
        <v>45</v>
      </c>
      <c r="F5371">
        <v>20</v>
      </c>
      <c r="G5371" s="85">
        <v>1.4002641161972806</v>
      </c>
      <c r="H5371" s="85">
        <v>18536.052673839731</v>
      </c>
      <c r="I5371" s="85">
        <v>4748.7393608479206</v>
      </c>
      <c r="J5371" s="85">
        <v>25955.369415120433</v>
      </c>
      <c r="K5371" t="s">
        <v>491</v>
      </c>
    </row>
    <row r="5372" spans="2:11" x14ac:dyDescent="0.25">
      <c r="B5372">
        <v>2026</v>
      </c>
      <c r="C5372" t="s">
        <v>485</v>
      </c>
      <c r="D5372">
        <v>2</v>
      </c>
      <c r="E5372" t="s">
        <v>45</v>
      </c>
      <c r="F5372">
        <v>20</v>
      </c>
      <c r="G5372" s="85">
        <v>0</v>
      </c>
      <c r="H5372" s="85">
        <v>18536.052673839731</v>
      </c>
      <c r="I5372" s="85">
        <v>4748.7393608479206</v>
      </c>
      <c r="J5372" s="85">
        <v>0</v>
      </c>
      <c r="K5372" t="s">
        <v>491</v>
      </c>
    </row>
    <row r="5373" spans="2:11" x14ac:dyDescent="0.25">
      <c r="B5373">
        <v>2026</v>
      </c>
      <c r="C5373" t="s">
        <v>486</v>
      </c>
      <c r="D5373">
        <v>1</v>
      </c>
      <c r="E5373" t="s">
        <v>45</v>
      </c>
      <c r="F5373">
        <v>20</v>
      </c>
      <c r="G5373" s="85">
        <v>1.4299590152585087</v>
      </c>
      <c r="H5373" s="85">
        <v>18536.052673839731</v>
      </c>
      <c r="I5373" s="85">
        <v>4748.7393608479206</v>
      </c>
      <c r="J5373" s="85">
        <v>26505.79562826371</v>
      </c>
      <c r="K5373" t="s">
        <v>491</v>
      </c>
    </row>
    <row r="5374" spans="2:11" x14ac:dyDescent="0.25">
      <c r="B5374">
        <v>2026</v>
      </c>
      <c r="C5374" t="s">
        <v>486</v>
      </c>
      <c r="D5374">
        <v>2</v>
      </c>
      <c r="E5374" t="s">
        <v>45</v>
      </c>
      <c r="F5374">
        <v>20</v>
      </c>
      <c r="G5374" s="85">
        <v>0</v>
      </c>
      <c r="H5374" s="85">
        <v>18536.052673839731</v>
      </c>
      <c r="I5374" s="85">
        <v>4748.7393608479206</v>
      </c>
      <c r="J5374" s="85">
        <v>0</v>
      </c>
      <c r="K5374" t="s">
        <v>491</v>
      </c>
    </row>
    <row r="5375" spans="2:11" x14ac:dyDescent="0.25">
      <c r="B5375">
        <v>2026</v>
      </c>
      <c r="C5375" t="s">
        <v>487</v>
      </c>
      <c r="D5375">
        <v>1</v>
      </c>
      <c r="E5375" t="s">
        <v>45</v>
      </c>
      <c r="F5375">
        <v>20</v>
      </c>
      <c r="G5375" s="85">
        <v>1.4596539143197367</v>
      </c>
      <c r="H5375" s="85">
        <v>18536.052673839731</v>
      </c>
      <c r="I5375" s="85">
        <v>4748.7393608479206</v>
      </c>
      <c r="J5375" s="85">
        <v>27056.221841406987</v>
      </c>
      <c r="K5375" t="s">
        <v>491</v>
      </c>
    </row>
    <row r="5376" spans="2:11" x14ac:dyDescent="0.25">
      <c r="B5376">
        <v>2026</v>
      </c>
      <c r="C5376" t="s">
        <v>487</v>
      </c>
      <c r="D5376">
        <v>2</v>
      </c>
      <c r="E5376" t="s">
        <v>45</v>
      </c>
      <c r="F5376">
        <v>20</v>
      </c>
      <c r="G5376" s="85">
        <v>0</v>
      </c>
      <c r="H5376" s="85">
        <v>18536.052673839731</v>
      </c>
      <c r="I5376" s="85">
        <v>4748.7393608479206</v>
      </c>
      <c r="J5376" s="85">
        <v>0</v>
      </c>
      <c r="K5376" t="s">
        <v>491</v>
      </c>
    </row>
    <row r="5377" spans="2:11" x14ac:dyDescent="0.25">
      <c r="B5377">
        <v>2026</v>
      </c>
      <c r="C5377" t="s">
        <v>488</v>
      </c>
      <c r="D5377">
        <v>1</v>
      </c>
      <c r="E5377" t="s">
        <v>45</v>
      </c>
      <c r="F5377">
        <v>20</v>
      </c>
      <c r="G5377" s="85">
        <v>1.4893488133809645</v>
      </c>
      <c r="H5377" s="85">
        <v>18536.052673839731</v>
      </c>
      <c r="I5377" s="85">
        <v>4748.7393608479206</v>
      </c>
      <c r="J5377" s="85">
        <v>27606.648054550256</v>
      </c>
      <c r="K5377" t="s">
        <v>491</v>
      </c>
    </row>
    <row r="5378" spans="2:11" x14ac:dyDescent="0.25">
      <c r="B5378">
        <v>2026</v>
      </c>
      <c r="C5378" t="s">
        <v>488</v>
      </c>
      <c r="D5378">
        <v>2</v>
      </c>
      <c r="E5378" t="s">
        <v>45</v>
      </c>
      <c r="F5378">
        <v>20</v>
      </c>
      <c r="G5378" s="85">
        <v>0</v>
      </c>
      <c r="H5378" s="85">
        <v>18536.052673839731</v>
      </c>
      <c r="I5378" s="85">
        <v>4748.7393608479206</v>
      </c>
      <c r="J5378" s="85">
        <v>0</v>
      </c>
      <c r="K5378" t="s">
        <v>491</v>
      </c>
    </row>
    <row r="5379" spans="2:11" x14ac:dyDescent="0.25">
      <c r="B5379">
        <v>2026</v>
      </c>
      <c r="C5379" t="s">
        <v>489</v>
      </c>
      <c r="D5379">
        <v>1</v>
      </c>
      <c r="E5379" t="s">
        <v>45</v>
      </c>
      <c r="F5379">
        <v>20</v>
      </c>
      <c r="G5379" s="85">
        <v>1.5190437124421923</v>
      </c>
      <c r="H5379" s="85">
        <v>18536.052673839731</v>
      </c>
      <c r="I5379" s="85">
        <v>4748.7393608479206</v>
      </c>
      <c r="J5379" s="85">
        <v>28157.07426769353</v>
      </c>
      <c r="K5379" t="s">
        <v>491</v>
      </c>
    </row>
    <row r="5380" spans="2:11" x14ac:dyDescent="0.25">
      <c r="B5380">
        <v>2026</v>
      </c>
      <c r="C5380" t="s">
        <v>489</v>
      </c>
      <c r="D5380">
        <v>2</v>
      </c>
      <c r="E5380" t="s">
        <v>45</v>
      </c>
      <c r="F5380">
        <v>20</v>
      </c>
      <c r="G5380" s="85">
        <v>0</v>
      </c>
      <c r="H5380" s="85">
        <v>18536.052673839731</v>
      </c>
      <c r="I5380" s="85">
        <v>4748.7393608479206</v>
      </c>
      <c r="J5380" s="85">
        <v>0</v>
      </c>
      <c r="K5380" t="s">
        <v>491</v>
      </c>
    </row>
    <row r="5381" spans="2:11" x14ac:dyDescent="0.25">
      <c r="B5381">
        <v>2026</v>
      </c>
      <c r="C5381" t="s">
        <v>490</v>
      </c>
      <c r="D5381">
        <v>1</v>
      </c>
      <c r="E5381" t="s">
        <v>45</v>
      </c>
      <c r="F5381">
        <v>20</v>
      </c>
      <c r="G5381" s="85">
        <v>1.5487386115034203</v>
      </c>
      <c r="H5381" s="85">
        <v>18536.052673839731</v>
      </c>
      <c r="I5381" s="85">
        <v>4748.7393608479206</v>
      </c>
      <c r="J5381" s="85">
        <v>28707.500480836807</v>
      </c>
      <c r="K5381" t="s">
        <v>491</v>
      </c>
    </row>
    <row r="5382" spans="2:11" x14ac:dyDescent="0.25">
      <c r="B5382">
        <v>2026</v>
      </c>
      <c r="C5382" t="s">
        <v>490</v>
      </c>
      <c r="D5382">
        <v>2</v>
      </c>
      <c r="E5382" t="s">
        <v>45</v>
      </c>
      <c r="F5382">
        <v>20</v>
      </c>
      <c r="G5382" s="85">
        <v>0</v>
      </c>
      <c r="H5382" s="85">
        <v>18536.052673839731</v>
      </c>
      <c r="I5382" s="85">
        <v>4748.7393608479206</v>
      </c>
      <c r="J5382" s="85">
        <v>0</v>
      </c>
      <c r="K5382" t="s">
        <v>491</v>
      </c>
    </row>
    <row r="5383" spans="2:11" x14ac:dyDescent="0.25">
      <c r="B5383">
        <v>2026</v>
      </c>
      <c r="C5383" t="s">
        <v>479</v>
      </c>
      <c r="D5383">
        <v>1</v>
      </c>
      <c r="E5383" t="s">
        <v>45</v>
      </c>
      <c r="F5383">
        <v>8</v>
      </c>
      <c r="G5383" s="85">
        <v>3.0250242416814292</v>
      </c>
      <c r="H5383" s="85">
        <v>18536.052673839731</v>
      </c>
      <c r="I5383" s="85">
        <v>4748.7393608479206</v>
      </c>
      <c r="J5383" s="85">
        <v>56072.008683449065</v>
      </c>
      <c r="K5383" t="s">
        <v>491</v>
      </c>
    </row>
    <row r="5384" spans="2:11" x14ac:dyDescent="0.25">
      <c r="B5384">
        <v>2026</v>
      </c>
      <c r="C5384" t="s">
        <v>479</v>
      </c>
      <c r="D5384">
        <v>2</v>
      </c>
      <c r="E5384" t="s">
        <v>45</v>
      </c>
      <c r="F5384">
        <v>8</v>
      </c>
      <c r="G5384" s="85">
        <v>0</v>
      </c>
      <c r="H5384" s="85">
        <v>18536.052673839731</v>
      </c>
      <c r="I5384" s="85">
        <v>4748.7393608479206</v>
      </c>
      <c r="J5384" s="85">
        <v>0</v>
      </c>
      <c r="K5384" t="s">
        <v>491</v>
      </c>
    </row>
    <row r="5385" spans="2:11" x14ac:dyDescent="0.25">
      <c r="B5385">
        <v>2026</v>
      </c>
      <c r="C5385" t="s">
        <v>480</v>
      </c>
      <c r="D5385">
        <v>1</v>
      </c>
      <c r="E5385" t="s">
        <v>45</v>
      </c>
      <c r="F5385">
        <v>8</v>
      </c>
      <c r="G5385" s="85">
        <v>3.0601019844130701</v>
      </c>
      <c r="H5385" s="85">
        <v>18536.052673839731</v>
      </c>
      <c r="I5385" s="85">
        <v>4748.7393608479206</v>
      </c>
      <c r="J5385" s="85">
        <v>56722.211570402156</v>
      </c>
      <c r="K5385" t="s">
        <v>491</v>
      </c>
    </row>
    <row r="5386" spans="2:11" x14ac:dyDescent="0.25">
      <c r="B5386">
        <v>2026</v>
      </c>
      <c r="C5386" t="s">
        <v>480</v>
      </c>
      <c r="D5386">
        <v>2</v>
      </c>
      <c r="E5386" t="s">
        <v>45</v>
      </c>
      <c r="F5386">
        <v>8</v>
      </c>
      <c r="G5386" s="85">
        <v>0</v>
      </c>
      <c r="H5386" s="85">
        <v>18536.052673839731</v>
      </c>
      <c r="I5386" s="85">
        <v>4748.7393608479206</v>
      </c>
      <c r="J5386" s="85">
        <v>0</v>
      </c>
      <c r="K5386" t="s">
        <v>491</v>
      </c>
    </row>
    <row r="5387" spans="2:11" x14ac:dyDescent="0.25">
      <c r="B5387">
        <v>2026</v>
      </c>
      <c r="C5387" t="s">
        <v>481</v>
      </c>
      <c r="D5387">
        <v>1</v>
      </c>
      <c r="E5387" t="s">
        <v>45</v>
      </c>
      <c r="F5387">
        <v>8</v>
      </c>
      <c r="G5387" s="85">
        <v>3.0951797271447155</v>
      </c>
      <c r="H5387" s="85">
        <v>18536.052673839731</v>
      </c>
      <c r="I5387" s="85">
        <v>4748.7393608479206</v>
      </c>
      <c r="J5387" s="85">
        <v>57372.414457355335</v>
      </c>
      <c r="K5387" t="s">
        <v>491</v>
      </c>
    </row>
    <row r="5388" spans="2:11" x14ac:dyDescent="0.25">
      <c r="B5388">
        <v>2026</v>
      </c>
      <c r="C5388" t="s">
        <v>481</v>
      </c>
      <c r="D5388">
        <v>2</v>
      </c>
      <c r="E5388" t="s">
        <v>45</v>
      </c>
      <c r="F5388">
        <v>8</v>
      </c>
      <c r="G5388" s="85">
        <v>0</v>
      </c>
      <c r="H5388" s="85">
        <v>18536.052673839731</v>
      </c>
      <c r="I5388" s="85">
        <v>4748.7393608479206</v>
      </c>
      <c r="J5388" s="85">
        <v>0</v>
      </c>
      <c r="K5388" t="s">
        <v>491</v>
      </c>
    </row>
    <row r="5389" spans="2:11" x14ac:dyDescent="0.25">
      <c r="B5389">
        <v>2026</v>
      </c>
      <c r="C5389" t="s">
        <v>482</v>
      </c>
      <c r="D5389">
        <v>1</v>
      </c>
      <c r="E5389" t="s">
        <v>45</v>
      </c>
      <c r="F5389">
        <v>8</v>
      </c>
      <c r="G5389" s="85">
        <v>3.1302574698763568</v>
      </c>
      <c r="H5389" s="85">
        <v>18536.052673839731</v>
      </c>
      <c r="I5389" s="85">
        <v>4748.7393608479206</v>
      </c>
      <c r="J5389" s="85">
        <v>58022.617344308434</v>
      </c>
      <c r="K5389" t="s">
        <v>491</v>
      </c>
    </row>
    <row r="5390" spans="2:11" x14ac:dyDescent="0.25">
      <c r="B5390">
        <v>2026</v>
      </c>
      <c r="C5390" t="s">
        <v>482</v>
      </c>
      <c r="D5390">
        <v>2</v>
      </c>
      <c r="E5390" t="s">
        <v>45</v>
      </c>
      <c r="F5390">
        <v>8</v>
      </c>
      <c r="G5390" s="85">
        <v>0</v>
      </c>
      <c r="H5390" s="85">
        <v>18536.052673839731</v>
      </c>
      <c r="I5390" s="85">
        <v>4748.7393608479206</v>
      </c>
      <c r="J5390" s="85">
        <v>0</v>
      </c>
      <c r="K5390" t="s">
        <v>491</v>
      </c>
    </row>
    <row r="5391" spans="2:11" x14ac:dyDescent="0.25">
      <c r="B5391">
        <v>2026</v>
      </c>
      <c r="C5391" t="s">
        <v>483</v>
      </c>
      <c r="D5391">
        <v>1</v>
      </c>
      <c r="E5391" t="s">
        <v>45</v>
      </c>
      <c r="F5391">
        <v>8</v>
      </c>
      <c r="G5391" s="85">
        <v>3.1653352126080012</v>
      </c>
      <c r="H5391" s="85">
        <v>18536.052673839731</v>
      </c>
      <c r="I5391" s="85">
        <v>4748.7393608479206</v>
      </c>
      <c r="J5391" s="85">
        <v>58672.820231261598</v>
      </c>
      <c r="K5391" t="s">
        <v>491</v>
      </c>
    </row>
    <row r="5392" spans="2:11" x14ac:dyDescent="0.25">
      <c r="B5392">
        <v>2026</v>
      </c>
      <c r="C5392" t="s">
        <v>483</v>
      </c>
      <c r="D5392">
        <v>2</v>
      </c>
      <c r="E5392" t="s">
        <v>45</v>
      </c>
      <c r="F5392">
        <v>8</v>
      </c>
      <c r="G5392" s="85">
        <v>0</v>
      </c>
      <c r="H5392" s="85">
        <v>18536.052673839731</v>
      </c>
      <c r="I5392" s="85">
        <v>4748.7393608479206</v>
      </c>
      <c r="J5392" s="85">
        <v>0</v>
      </c>
      <c r="K5392" t="s">
        <v>491</v>
      </c>
    </row>
    <row r="5393" spans="2:11" x14ac:dyDescent="0.25">
      <c r="B5393">
        <v>2026</v>
      </c>
      <c r="C5393" t="s">
        <v>484</v>
      </c>
      <c r="D5393">
        <v>1</v>
      </c>
      <c r="E5393" t="s">
        <v>45</v>
      </c>
      <c r="F5393">
        <v>8</v>
      </c>
      <c r="G5393" s="85">
        <v>3.2004129553396425</v>
      </c>
      <c r="H5393" s="85">
        <v>18536.052673839731</v>
      </c>
      <c r="I5393" s="85">
        <v>4748.7393608479206</v>
      </c>
      <c r="J5393" s="85">
        <v>59323.023118214696</v>
      </c>
      <c r="K5393" t="s">
        <v>491</v>
      </c>
    </row>
    <row r="5394" spans="2:11" x14ac:dyDescent="0.25">
      <c r="B5394">
        <v>2026</v>
      </c>
      <c r="C5394" t="s">
        <v>484</v>
      </c>
      <c r="D5394">
        <v>2</v>
      </c>
      <c r="E5394" t="s">
        <v>45</v>
      </c>
      <c r="F5394">
        <v>8</v>
      </c>
      <c r="G5394" s="85">
        <v>0</v>
      </c>
      <c r="H5394" s="85">
        <v>18536.052673839731</v>
      </c>
      <c r="I5394" s="85">
        <v>4748.7393608479206</v>
      </c>
      <c r="J5394" s="85">
        <v>0</v>
      </c>
      <c r="K5394" t="s">
        <v>491</v>
      </c>
    </row>
    <row r="5395" spans="2:11" x14ac:dyDescent="0.25">
      <c r="B5395">
        <v>2026</v>
      </c>
      <c r="C5395" t="s">
        <v>485</v>
      </c>
      <c r="D5395">
        <v>1</v>
      </c>
      <c r="E5395" t="s">
        <v>45</v>
      </c>
      <c r="F5395">
        <v>8</v>
      </c>
      <c r="G5395" s="85">
        <v>3.235490698071287</v>
      </c>
      <c r="H5395" s="85">
        <v>18536.052673839731</v>
      </c>
      <c r="I5395" s="85">
        <v>4748.7393608479206</v>
      </c>
      <c r="J5395" s="85">
        <v>59973.22600516786</v>
      </c>
      <c r="K5395" t="s">
        <v>491</v>
      </c>
    </row>
    <row r="5396" spans="2:11" x14ac:dyDescent="0.25">
      <c r="B5396">
        <v>2026</v>
      </c>
      <c r="C5396" t="s">
        <v>485</v>
      </c>
      <c r="D5396">
        <v>2</v>
      </c>
      <c r="E5396" t="s">
        <v>45</v>
      </c>
      <c r="F5396">
        <v>8</v>
      </c>
      <c r="G5396" s="85">
        <v>0</v>
      </c>
      <c r="H5396" s="85">
        <v>18536.052673839731</v>
      </c>
      <c r="I5396" s="85">
        <v>4748.7393608479206</v>
      </c>
      <c r="J5396" s="85">
        <v>0</v>
      </c>
      <c r="K5396" t="s">
        <v>491</v>
      </c>
    </row>
    <row r="5397" spans="2:11" x14ac:dyDescent="0.25">
      <c r="B5397">
        <v>2026</v>
      </c>
      <c r="C5397" t="s">
        <v>486</v>
      </c>
      <c r="D5397">
        <v>1</v>
      </c>
      <c r="E5397" t="s">
        <v>45</v>
      </c>
      <c r="F5397">
        <v>8</v>
      </c>
      <c r="G5397" s="85">
        <v>3.2705684408029287</v>
      </c>
      <c r="H5397" s="85">
        <v>18536.052673839731</v>
      </c>
      <c r="I5397" s="85">
        <v>4748.7393608479206</v>
      </c>
      <c r="J5397" s="85">
        <v>60623.428892120966</v>
      </c>
      <c r="K5397" t="s">
        <v>491</v>
      </c>
    </row>
    <row r="5398" spans="2:11" x14ac:dyDescent="0.25">
      <c r="B5398">
        <v>2026</v>
      </c>
      <c r="C5398" t="s">
        <v>486</v>
      </c>
      <c r="D5398">
        <v>2</v>
      </c>
      <c r="E5398" t="s">
        <v>45</v>
      </c>
      <c r="F5398">
        <v>8</v>
      </c>
      <c r="G5398" s="85">
        <v>0</v>
      </c>
      <c r="H5398" s="85">
        <v>18536.052673839731</v>
      </c>
      <c r="I5398" s="85">
        <v>4748.7393608479206</v>
      </c>
      <c r="J5398" s="85">
        <v>0</v>
      </c>
      <c r="K5398" t="s">
        <v>491</v>
      </c>
    </row>
    <row r="5399" spans="2:11" x14ac:dyDescent="0.25">
      <c r="B5399">
        <v>2026</v>
      </c>
      <c r="C5399" t="s">
        <v>487</v>
      </c>
      <c r="D5399">
        <v>1</v>
      </c>
      <c r="E5399" t="s">
        <v>45</v>
      </c>
      <c r="F5399">
        <v>8</v>
      </c>
      <c r="G5399" s="85">
        <v>3.3056461835345732</v>
      </c>
      <c r="H5399" s="85">
        <v>18536.052673839731</v>
      </c>
      <c r="I5399" s="85">
        <v>4748.7393608479206</v>
      </c>
      <c r="J5399" s="85">
        <v>61273.63177907413</v>
      </c>
      <c r="K5399" t="s">
        <v>491</v>
      </c>
    </row>
    <row r="5400" spans="2:11" x14ac:dyDescent="0.25">
      <c r="B5400">
        <v>2026</v>
      </c>
      <c r="C5400" t="s">
        <v>487</v>
      </c>
      <c r="D5400">
        <v>2</v>
      </c>
      <c r="E5400" t="s">
        <v>45</v>
      </c>
      <c r="F5400">
        <v>8</v>
      </c>
      <c r="G5400" s="85">
        <v>0</v>
      </c>
      <c r="H5400" s="85">
        <v>18536.052673839731</v>
      </c>
      <c r="I5400" s="85">
        <v>4748.7393608479206</v>
      </c>
      <c r="J5400" s="85">
        <v>0</v>
      </c>
      <c r="K5400" t="s">
        <v>491</v>
      </c>
    </row>
    <row r="5401" spans="2:11" x14ac:dyDescent="0.25">
      <c r="B5401">
        <v>2026</v>
      </c>
      <c r="C5401" t="s">
        <v>488</v>
      </c>
      <c r="D5401">
        <v>1</v>
      </c>
      <c r="E5401" t="s">
        <v>45</v>
      </c>
      <c r="F5401">
        <v>8</v>
      </c>
      <c r="G5401" s="85">
        <v>3.3407239262662145</v>
      </c>
      <c r="H5401" s="85">
        <v>18536.052673839731</v>
      </c>
      <c r="I5401" s="85">
        <v>4748.7393608479206</v>
      </c>
      <c r="J5401" s="85">
        <v>61923.834666027229</v>
      </c>
      <c r="K5401" t="s">
        <v>491</v>
      </c>
    </row>
    <row r="5402" spans="2:11" x14ac:dyDescent="0.25">
      <c r="B5402">
        <v>2026</v>
      </c>
      <c r="C5402" t="s">
        <v>488</v>
      </c>
      <c r="D5402">
        <v>2</v>
      </c>
      <c r="E5402" t="s">
        <v>45</v>
      </c>
      <c r="F5402">
        <v>8</v>
      </c>
      <c r="G5402" s="85">
        <v>0</v>
      </c>
      <c r="H5402" s="85">
        <v>18536.052673839731</v>
      </c>
      <c r="I5402" s="85">
        <v>4748.7393608479206</v>
      </c>
      <c r="J5402" s="85">
        <v>0</v>
      </c>
      <c r="K5402" t="s">
        <v>491</v>
      </c>
    </row>
    <row r="5403" spans="2:11" x14ac:dyDescent="0.25">
      <c r="B5403">
        <v>2026</v>
      </c>
      <c r="C5403" t="s">
        <v>489</v>
      </c>
      <c r="D5403">
        <v>1</v>
      </c>
      <c r="E5403" t="s">
        <v>45</v>
      </c>
      <c r="F5403">
        <v>8</v>
      </c>
      <c r="G5403" s="85">
        <v>3.3758016689978594</v>
      </c>
      <c r="H5403" s="85">
        <v>18536.052673839731</v>
      </c>
      <c r="I5403" s="85">
        <v>4748.7393608479206</v>
      </c>
      <c r="J5403" s="85">
        <v>62574.037552980401</v>
      </c>
      <c r="K5403" t="s">
        <v>491</v>
      </c>
    </row>
    <row r="5404" spans="2:11" x14ac:dyDescent="0.25">
      <c r="B5404">
        <v>2026</v>
      </c>
      <c r="C5404" t="s">
        <v>489</v>
      </c>
      <c r="D5404">
        <v>2</v>
      </c>
      <c r="E5404" t="s">
        <v>45</v>
      </c>
      <c r="F5404">
        <v>8</v>
      </c>
      <c r="G5404" s="85">
        <v>0</v>
      </c>
      <c r="H5404" s="85">
        <v>18536.052673839731</v>
      </c>
      <c r="I5404" s="85">
        <v>4748.7393608479206</v>
      </c>
      <c r="J5404" s="85">
        <v>0</v>
      </c>
      <c r="K5404" t="s">
        <v>491</v>
      </c>
    </row>
    <row r="5405" spans="2:11" x14ac:dyDescent="0.25">
      <c r="B5405">
        <v>2026</v>
      </c>
      <c r="C5405" t="s">
        <v>490</v>
      </c>
      <c r="D5405">
        <v>1</v>
      </c>
      <c r="E5405" t="s">
        <v>45</v>
      </c>
      <c r="F5405">
        <v>8</v>
      </c>
      <c r="G5405" s="85">
        <v>3.4108794117295007</v>
      </c>
      <c r="H5405" s="85">
        <v>18536.052673839731</v>
      </c>
      <c r="I5405" s="85">
        <v>4748.7393608479206</v>
      </c>
      <c r="J5405" s="85">
        <v>63224.240439933499</v>
      </c>
      <c r="K5405" t="s">
        <v>491</v>
      </c>
    </row>
    <row r="5406" spans="2:11" x14ac:dyDescent="0.25">
      <c r="B5406">
        <v>2026</v>
      </c>
      <c r="C5406" t="s">
        <v>490</v>
      </c>
      <c r="D5406">
        <v>2</v>
      </c>
      <c r="E5406" t="s">
        <v>45</v>
      </c>
      <c r="F5406">
        <v>8</v>
      </c>
      <c r="G5406" s="85">
        <v>0</v>
      </c>
      <c r="H5406" s="85">
        <v>18536.052673839731</v>
      </c>
      <c r="I5406" s="85">
        <v>4748.7393608479206</v>
      </c>
      <c r="J5406" s="85">
        <v>0</v>
      </c>
      <c r="K5406" t="s">
        <v>491</v>
      </c>
    </row>
    <row r="5407" spans="2:11" x14ac:dyDescent="0.25">
      <c r="B5407">
        <v>2026</v>
      </c>
      <c r="C5407" t="s">
        <v>479</v>
      </c>
      <c r="D5407">
        <v>1</v>
      </c>
      <c r="E5407" t="s">
        <v>185</v>
      </c>
      <c r="F5407">
        <v>22</v>
      </c>
      <c r="G5407" s="85">
        <v>3.9082556557883557</v>
      </c>
      <c r="H5407" s="85">
        <v>12076.490850376749</v>
      </c>
      <c r="I5407" s="85">
        <v>3366.157158234661</v>
      </c>
      <c r="J5407" s="85">
        <v>47198.013668061256</v>
      </c>
      <c r="K5407" t="s">
        <v>491</v>
      </c>
    </row>
    <row r="5408" spans="2:11" x14ac:dyDescent="0.25">
      <c r="B5408">
        <v>2026</v>
      </c>
      <c r="C5408" t="s">
        <v>479</v>
      </c>
      <c r="D5408">
        <v>2</v>
      </c>
      <c r="E5408" t="s">
        <v>185</v>
      </c>
      <c r="F5408">
        <v>22</v>
      </c>
      <c r="G5408" s="85">
        <v>0</v>
      </c>
      <c r="H5408" s="85">
        <v>12076.490850376749</v>
      </c>
      <c r="I5408" s="85">
        <v>3366.157158234661</v>
      </c>
      <c r="J5408" s="85">
        <v>0</v>
      </c>
      <c r="K5408" t="s">
        <v>491</v>
      </c>
    </row>
    <row r="5409" spans="2:11" x14ac:dyDescent="0.25">
      <c r="B5409">
        <v>2026</v>
      </c>
      <c r="C5409" t="s">
        <v>480</v>
      </c>
      <c r="D5409">
        <v>1</v>
      </c>
      <c r="E5409" t="s">
        <v>185</v>
      </c>
      <c r="F5409">
        <v>22</v>
      </c>
      <c r="G5409" s="85">
        <v>3.932663718372289</v>
      </c>
      <c r="H5409" s="85">
        <v>12076.490850376749</v>
      </c>
      <c r="I5409" s="85">
        <v>3366.157158234661</v>
      </c>
      <c r="J5409" s="85">
        <v>47492.777412531555</v>
      </c>
      <c r="K5409" t="s">
        <v>491</v>
      </c>
    </row>
    <row r="5410" spans="2:11" x14ac:dyDescent="0.25">
      <c r="B5410">
        <v>2026</v>
      </c>
      <c r="C5410" t="s">
        <v>480</v>
      </c>
      <c r="D5410">
        <v>2</v>
      </c>
      <c r="E5410" t="s">
        <v>185</v>
      </c>
      <c r="F5410">
        <v>22</v>
      </c>
      <c r="G5410" s="85">
        <v>0</v>
      </c>
      <c r="H5410" s="85">
        <v>12076.490850376749</v>
      </c>
      <c r="I5410" s="85">
        <v>3366.157158234661</v>
      </c>
      <c r="J5410" s="85">
        <v>0</v>
      </c>
      <c r="K5410" t="s">
        <v>491</v>
      </c>
    </row>
    <row r="5411" spans="2:11" x14ac:dyDescent="0.25">
      <c r="B5411">
        <v>2026</v>
      </c>
      <c r="C5411" t="s">
        <v>481</v>
      </c>
      <c r="D5411">
        <v>1</v>
      </c>
      <c r="E5411" t="s">
        <v>185</v>
      </c>
      <c r="F5411">
        <v>22</v>
      </c>
      <c r="G5411" s="85">
        <v>3.9570717809562264</v>
      </c>
      <c r="H5411" s="85">
        <v>12076.490850376749</v>
      </c>
      <c r="I5411" s="85">
        <v>3366.157158234661</v>
      </c>
      <c r="J5411" s="85">
        <v>47787.541157001899</v>
      </c>
      <c r="K5411" t="s">
        <v>491</v>
      </c>
    </row>
    <row r="5412" spans="2:11" x14ac:dyDescent="0.25">
      <c r="B5412">
        <v>2026</v>
      </c>
      <c r="C5412" t="s">
        <v>481</v>
      </c>
      <c r="D5412">
        <v>2</v>
      </c>
      <c r="E5412" t="s">
        <v>185</v>
      </c>
      <c r="F5412">
        <v>22</v>
      </c>
      <c r="G5412" s="85">
        <v>0</v>
      </c>
      <c r="H5412" s="85">
        <v>12076.490850376749</v>
      </c>
      <c r="I5412" s="85">
        <v>3366.157158234661</v>
      </c>
      <c r="J5412" s="85">
        <v>0</v>
      </c>
      <c r="K5412" t="s">
        <v>491</v>
      </c>
    </row>
    <row r="5413" spans="2:11" x14ac:dyDescent="0.25">
      <c r="B5413">
        <v>2026</v>
      </c>
      <c r="C5413" t="s">
        <v>482</v>
      </c>
      <c r="D5413">
        <v>1</v>
      </c>
      <c r="E5413" t="s">
        <v>185</v>
      </c>
      <c r="F5413">
        <v>22</v>
      </c>
      <c r="G5413" s="85">
        <v>3.9814798435401606</v>
      </c>
      <c r="H5413" s="85">
        <v>12076.490850376749</v>
      </c>
      <c r="I5413" s="85">
        <v>3366.157158234661</v>
      </c>
      <c r="J5413" s="85">
        <v>48082.304901472198</v>
      </c>
      <c r="K5413" t="s">
        <v>491</v>
      </c>
    </row>
    <row r="5414" spans="2:11" x14ac:dyDescent="0.25">
      <c r="B5414">
        <v>2026</v>
      </c>
      <c r="C5414" t="s">
        <v>482</v>
      </c>
      <c r="D5414">
        <v>2</v>
      </c>
      <c r="E5414" t="s">
        <v>185</v>
      </c>
      <c r="F5414">
        <v>22</v>
      </c>
      <c r="G5414" s="85">
        <v>0</v>
      </c>
      <c r="H5414" s="85">
        <v>12076.490850376749</v>
      </c>
      <c r="I5414" s="85">
        <v>3366.157158234661</v>
      </c>
      <c r="J5414" s="85">
        <v>0</v>
      </c>
      <c r="K5414" t="s">
        <v>491</v>
      </c>
    </row>
    <row r="5415" spans="2:11" x14ac:dyDescent="0.25">
      <c r="B5415">
        <v>2026</v>
      </c>
      <c r="C5415" t="s">
        <v>483</v>
      </c>
      <c r="D5415">
        <v>1</v>
      </c>
      <c r="E5415" t="s">
        <v>185</v>
      </c>
      <c r="F5415">
        <v>22</v>
      </c>
      <c r="G5415" s="85">
        <v>4.0058879061240971</v>
      </c>
      <c r="H5415" s="85">
        <v>12076.490850376749</v>
      </c>
      <c r="I5415" s="85">
        <v>3366.157158234661</v>
      </c>
      <c r="J5415" s="85">
        <v>48377.068645942534</v>
      </c>
      <c r="K5415" t="s">
        <v>491</v>
      </c>
    </row>
    <row r="5416" spans="2:11" x14ac:dyDescent="0.25">
      <c r="B5416">
        <v>2026</v>
      </c>
      <c r="C5416" t="s">
        <v>483</v>
      </c>
      <c r="D5416">
        <v>2</v>
      </c>
      <c r="E5416" t="s">
        <v>185</v>
      </c>
      <c r="F5416">
        <v>22</v>
      </c>
      <c r="G5416" s="85">
        <v>0</v>
      </c>
      <c r="H5416" s="85">
        <v>12076.490850376749</v>
      </c>
      <c r="I5416" s="85">
        <v>3366.157158234661</v>
      </c>
      <c r="J5416" s="85">
        <v>0</v>
      </c>
      <c r="K5416" t="s">
        <v>491</v>
      </c>
    </row>
    <row r="5417" spans="2:11" x14ac:dyDescent="0.25">
      <c r="B5417">
        <v>2026</v>
      </c>
      <c r="C5417" t="s">
        <v>484</v>
      </c>
      <c r="D5417">
        <v>1</v>
      </c>
      <c r="E5417" t="s">
        <v>185</v>
      </c>
      <c r="F5417">
        <v>22</v>
      </c>
      <c r="G5417" s="85">
        <v>4.0302959687080318</v>
      </c>
      <c r="H5417" s="85">
        <v>12076.490850376749</v>
      </c>
      <c r="I5417" s="85">
        <v>3366.157158234661</v>
      </c>
      <c r="J5417" s="85">
        <v>48671.832390412841</v>
      </c>
      <c r="K5417" t="s">
        <v>491</v>
      </c>
    </row>
    <row r="5418" spans="2:11" x14ac:dyDescent="0.25">
      <c r="B5418">
        <v>2026</v>
      </c>
      <c r="C5418" t="s">
        <v>484</v>
      </c>
      <c r="D5418">
        <v>2</v>
      </c>
      <c r="E5418" t="s">
        <v>185</v>
      </c>
      <c r="F5418">
        <v>22</v>
      </c>
      <c r="G5418" s="85">
        <v>0</v>
      </c>
      <c r="H5418" s="85">
        <v>12076.490850376749</v>
      </c>
      <c r="I5418" s="85">
        <v>3366.157158234661</v>
      </c>
      <c r="J5418" s="85">
        <v>0</v>
      </c>
      <c r="K5418" t="s">
        <v>491</v>
      </c>
    </row>
    <row r="5419" spans="2:11" x14ac:dyDescent="0.25">
      <c r="B5419">
        <v>2026</v>
      </c>
      <c r="C5419" t="s">
        <v>485</v>
      </c>
      <c r="D5419">
        <v>1</v>
      </c>
      <c r="E5419" t="s">
        <v>185</v>
      </c>
      <c r="F5419">
        <v>22</v>
      </c>
      <c r="G5419" s="85">
        <v>4.0547040312919691</v>
      </c>
      <c r="H5419" s="85">
        <v>12076.490850376749</v>
      </c>
      <c r="I5419" s="85">
        <v>3366.157158234661</v>
      </c>
      <c r="J5419" s="85">
        <v>48966.596134883184</v>
      </c>
      <c r="K5419" t="s">
        <v>491</v>
      </c>
    </row>
    <row r="5420" spans="2:11" x14ac:dyDescent="0.25">
      <c r="B5420">
        <v>2026</v>
      </c>
      <c r="C5420" t="s">
        <v>485</v>
      </c>
      <c r="D5420">
        <v>2</v>
      </c>
      <c r="E5420" t="s">
        <v>185</v>
      </c>
      <c r="F5420">
        <v>22</v>
      </c>
      <c r="G5420" s="85">
        <v>0</v>
      </c>
      <c r="H5420" s="85">
        <v>12076.490850376749</v>
      </c>
      <c r="I5420" s="85">
        <v>3366.157158234661</v>
      </c>
      <c r="J5420" s="85">
        <v>0</v>
      </c>
      <c r="K5420" t="s">
        <v>491</v>
      </c>
    </row>
    <row r="5421" spans="2:11" x14ac:dyDescent="0.25">
      <c r="B5421">
        <v>2026</v>
      </c>
      <c r="C5421" t="s">
        <v>486</v>
      </c>
      <c r="D5421">
        <v>1</v>
      </c>
      <c r="E5421" t="s">
        <v>185</v>
      </c>
      <c r="F5421">
        <v>22</v>
      </c>
      <c r="G5421" s="85">
        <v>4.079112093875902</v>
      </c>
      <c r="H5421" s="85">
        <v>12076.490850376749</v>
      </c>
      <c r="I5421" s="85">
        <v>3366.157158234661</v>
      </c>
      <c r="J5421" s="85">
        <v>49261.359879353477</v>
      </c>
      <c r="K5421" t="s">
        <v>491</v>
      </c>
    </row>
    <row r="5422" spans="2:11" x14ac:dyDescent="0.25">
      <c r="B5422">
        <v>2026</v>
      </c>
      <c r="C5422" t="s">
        <v>486</v>
      </c>
      <c r="D5422">
        <v>2</v>
      </c>
      <c r="E5422" t="s">
        <v>185</v>
      </c>
      <c r="F5422">
        <v>22</v>
      </c>
      <c r="G5422" s="85">
        <v>0</v>
      </c>
      <c r="H5422" s="85">
        <v>12076.490850376749</v>
      </c>
      <c r="I5422" s="85">
        <v>3366.157158234661</v>
      </c>
      <c r="J5422" s="85">
        <v>0</v>
      </c>
      <c r="K5422" t="s">
        <v>491</v>
      </c>
    </row>
    <row r="5423" spans="2:11" x14ac:dyDescent="0.25">
      <c r="B5423">
        <v>2026</v>
      </c>
      <c r="C5423" t="s">
        <v>487</v>
      </c>
      <c r="D5423">
        <v>1</v>
      </c>
      <c r="E5423" t="s">
        <v>185</v>
      </c>
      <c r="F5423">
        <v>22</v>
      </c>
      <c r="G5423" s="85">
        <v>4.1035201564598403</v>
      </c>
      <c r="H5423" s="85">
        <v>12076.490850376749</v>
      </c>
      <c r="I5423" s="85">
        <v>3366.157158234661</v>
      </c>
      <c r="J5423" s="85">
        <v>49556.123623823827</v>
      </c>
      <c r="K5423" t="s">
        <v>491</v>
      </c>
    </row>
    <row r="5424" spans="2:11" x14ac:dyDescent="0.25">
      <c r="B5424">
        <v>2026</v>
      </c>
      <c r="C5424" t="s">
        <v>487</v>
      </c>
      <c r="D5424">
        <v>2</v>
      </c>
      <c r="E5424" t="s">
        <v>185</v>
      </c>
      <c r="F5424">
        <v>22</v>
      </c>
      <c r="G5424" s="85">
        <v>0</v>
      </c>
      <c r="H5424" s="85">
        <v>12076.490850376749</v>
      </c>
      <c r="I5424" s="85">
        <v>3366.157158234661</v>
      </c>
      <c r="J5424" s="85">
        <v>0</v>
      </c>
      <c r="K5424" t="s">
        <v>491</v>
      </c>
    </row>
    <row r="5425" spans="2:11" x14ac:dyDescent="0.25">
      <c r="B5425">
        <v>2026</v>
      </c>
      <c r="C5425" t="s">
        <v>488</v>
      </c>
      <c r="D5425">
        <v>1</v>
      </c>
      <c r="E5425" t="s">
        <v>185</v>
      </c>
      <c r="F5425">
        <v>22</v>
      </c>
      <c r="G5425" s="85">
        <v>4.1279282190437732</v>
      </c>
      <c r="H5425" s="85">
        <v>12076.490850376749</v>
      </c>
      <c r="I5425" s="85">
        <v>3366.157158234661</v>
      </c>
      <c r="J5425" s="85">
        <v>49850.887368294119</v>
      </c>
      <c r="K5425" t="s">
        <v>491</v>
      </c>
    </row>
    <row r="5426" spans="2:11" x14ac:dyDescent="0.25">
      <c r="B5426">
        <v>2026</v>
      </c>
      <c r="C5426" t="s">
        <v>488</v>
      </c>
      <c r="D5426">
        <v>2</v>
      </c>
      <c r="E5426" t="s">
        <v>185</v>
      </c>
      <c r="F5426">
        <v>22</v>
      </c>
      <c r="G5426" s="85">
        <v>0</v>
      </c>
      <c r="H5426" s="85">
        <v>12076.490850376749</v>
      </c>
      <c r="I5426" s="85">
        <v>3366.157158234661</v>
      </c>
      <c r="J5426" s="85">
        <v>0</v>
      </c>
      <c r="K5426" t="s">
        <v>491</v>
      </c>
    </row>
    <row r="5427" spans="2:11" x14ac:dyDescent="0.25">
      <c r="B5427">
        <v>2026</v>
      </c>
      <c r="C5427" t="s">
        <v>489</v>
      </c>
      <c r="D5427">
        <v>1</v>
      </c>
      <c r="E5427" t="s">
        <v>185</v>
      </c>
      <c r="F5427">
        <v>22</v>
      </c>
      <c r="G5427" s="85">
        <v>4.1523362816277114</v>
      </c>
      <c r="H5427" s="85">
        <v>12076.490850376749</v>
      </c>
      <c r="I5427" s="85">
        <v>3366.157158234661</v>
      </c>
      <c r="J5427" s="85">
        <v>50145.65111276447</v>
      </c>
      <c r="K5427" t="s">
        <v>491</v>
      </c>
    </row>
    <row r="5428" spans="2:11" x14ac:dyDescent="0.25">
      <c r="B5428">
        <v>2026</v>
      </c>
      <c r="C5428" t="s">
        <v>489</v>
      </c>
      <c r="D5428">
        <v>2</v>
      </c>
      <c r="E5428" t="s">
        <v>185</v>
      </c>
      <c r="F5428">
        <v>22</v>
      </c>
      <c r="G5428" s="85">
        <v>0</v>
      </c>
      <c r="H5428" s="85">
        <v>12076.490850376749</v>
      </c>
      <c r="I5428" s="85">
        <v>3366.157158234661</v>
      </c>
      <c r="J5428" s="85">
        <v>0</v>
      </c>
      <c r="K5428" t="s">
        <v>491</v>
      </c>
    </row>
    <row r="5429" spans="2:11" x14ac:dyDescent="0.25">
      <c r="B5429">
        <v>2026</v>
      </c>
      <c r="C5429" t="s">
        <v>490</v>
      </c>
      <c r="D5429">
        <v>1</v>
      </c>
      <c r="E5429" t="s">
        <v>185</v>
      </c>
      <c r="F5429">
        <v>22</v>
      </c>
      <c r="G5429" s="85">
        <v>4.1767443442116443</v>
      </c>
      <c r="H5429" s="85">
        <v>12076.490850376749</v>
      </c>
      <c r="I5429" s="85">
        <v>3366.157158234661</v>
      </c>
      <c r="J5429" s="85">
        <v>50440.414857234755</v>
      </c>
      <c r="K5429" t="s">
        <v>491</v>
      </c>
    </row>
    <row r="5430" spans="2:11" x14ac:dyDescent="0.25">
      <c r="B5430">
        <v>2026</v>
      </c>
      <c r="C5430" t="s">
        <v>490</v>
      </c>
      <c r="D5430">
        <v>2</v>
      </c>
      <c r="E5430" t="s">
        <v>185</v>
      </c>
      <c r="F5430">
        <v>22</v>
      </c>
      <c r="G5430" s="85">
        <v>0</v>
      </c>
      <c r="H5430" s="85">
        <v>12076.490850376749</v>
      </c>
      <c r="I5430" s="85">
        <v>3366.157158234661</v>
      </c>
      <c r="J5430" s="85">
        <v>0</v>
      </c>
      <c r="K5430" t="s">
        <v>491</v>
      </c>
    </row>
    <row r="5431" spans="2:11" x14ac:dyDescent="0.25">
      <c r="B5431">
        <v>2026</v>
      </c>
      <c r="C5431" t="s">
        <v>479</v>
      </c>
      <c r="D5431">
        <v>1</v>
      </c>
      <c r="E5431" t="s">
        <v>185</v>
      </c>
      <c r="F5431">
        <v>16</v>
      </c>
      <c r="G5431" s="85">
        <v>3.4587854926379658</v>
      </c>
      <c r="H5431" s="85">
        <v>12076.490850376749</v>
      </c>
      <c r="I5431" s="85">
        <v>3366.157158234661</v>
      </c>
      <c r="J5431" s="85">
        <v>41769.991355258229</v>
      </c>
      <c r="K5431" t="s">
        <v>491</v>
      </c>
    </row>
    <row r="5432" spans="2:11" x14ac:dyDescent="0.25">
      <c r="B5432">
        <v>2026</v>
      </c>
      <c r="C5432" t="s">
        <v>479</v>
      </c>
      <c r="D5432">
        <v>2</v>
      </c>
      <c r="E5432" t="s">
        <v>185</v>
      </c>
      <c r="F5432">
        <v>16</v>
      </c>
      <c r="G5432" s="85">
        <v>0</v>
      </c>
      <c r="H5432" s="85">
        <v>12076.490850376749</v>
      </c>
      <c r="I5432" s="85">
        <v>3366.157158234661</v>
      </c>
      <c r="J5432" s="85">
        <v>0</v>
      </c>
      <c r="K5432" t="s">
        <v>491</v>
      </c>
    </row>
    <row r="5433" spans="2:11" x14ac:dyDescent="0.25">
      <c r="B5433">
        <v>2026</v>
      </c>
      <c r="C5433" t="s">
        <v>480</v>
      </c>
      <c r="D5433">
        <v>1</v>
      </c>
      <c r="E5433" t="s">
        <v>185</v>
      </c>
      <c r="F5433">
        <v>16</v>
      </c>
      <c r="G5433" s="85">
        <v>3.4989294875744688</v>
      </c>
      <c r="H5433" s="85">
        <v>12076.490850376749</v>
      </c>
      <c r="I5433" s="85">
        <v>3366.157158234661</v>
      </c>
      <c r="J5433" s="85">
        <v>42254.789942806477</v>
      </c>
      <c r="K5433" t="s">
        <v>491</v>
      </c>
    </row>
    <row r="5434" spans="2:11" x14ac:dyDescent="0.25">
      <c r="B5434">
        <v>2026</v>
      </c>
      <c r="C5434" t="s">
        <v>480</v>
      </c>
      <c r="D5434">
        <v>2</v>
      </c>
      <c r="E5434" t="s">
        <v>185</v>
      </c>
      <c r="F5434">
        <v>16</v>
      </c>
      <c r="G5434" s="85">
        <v>0</v>
      </c>
      <c r="H5434" s="85">
        <v>12076.490850376749</v>
      </c>
      <c r="I5434" s="85">
        <v>3366.157158234661</v>
      </c>
      <c r="J5434" s="85">
        <v>0</v>
      </c>
      <c r="K5434" t="s">
        <v>491</v>
      </c>
    </row>
    <row r="5435" spans="2:11" x14ac:dyDescent="0.25">
      <c r="B5435">
        <v>2026</v>
      </c>
      <c r="C5435" t="s">
        <v>481</v>
      </c>
      <c r="D5435">
        <v>1</v>
      </c>
      <c r="E5435" t="s">
        <v>185</v>
      </c>
      <c r="F5435">
        <v>16</v>
      </c>
      <c r="G5435" s="85">
        <v>3.5390734825109718</v>
      </c>
      <c r="H5435" s="85">
        <v>12076.490850376749</v>
      </c>
      <c r="I5435" s="85">
        <v>3366.157158234661</v>
      </c>
      <c r="J5435" s="85">
        <v>42739.588530354726</v>
      </c>
      <c r="K5435" t="s">
        <v>491</v>
      </c>
    </row>
    <row r="5436" spans="2:11" x14ac:dyDescent="0.25">
      <c r="B5436">
        <v>2026</v>
      </c>
      <c r="C5436" t="s">
        <v>481</v>
      </c>
      <c r="D5436">
        <v>2</v>
      </c>
      <c r="E5436" t="s">
        <v>185</v>
      </c>
      <c r="F5436">
        <v>16</v>
      </c>
      <c r="G5436" s="85">
        <v>0</v>
      </c>
      <c r="H5436" s="85">
        <v>12076.490850376749</v>
      </c>
      <c r="I5436" s="85">
        <v>3366.157158234661</v>
      </c>
      <c r="J5436" s="85">
        <v>0</v>
      </c>
      <c r="K5436" t="s">
        <v>491</v>
      </c>
    </row>
    <row r="5437" spans="2:11" x14ac:dyDescent="0.25">
      <c r="B5437">
        <v>2026</v>
      </c>
      <c r="C5437" t="s">
        <v>482</v>
      </c>
      <c r="D5437">
        <v>1</v>
      </c>
      <c r="E5437" t="s">
        <v>185</v>
      </c>
      <c r="F5437">
        <v>16</v>
      </c>
      <c r="G5437" s="85">
        <v>3.5792174774474752</v>
      </c>
      <c r="H5437" s="85">
        <v>12076.490850376749</v>
      </c>
      <c r="I5437" s="85">
        <v>3366.157158234661</v>
      </c>
      <c r="J5437" s="85">
        <v>43224.387117902981</v>
      </c>
      <c r="K5437" t="s">
        <v>491</v>
      </c>
    </row>
    <row r="5438" spans="2:11" x14ac:dyDescent="0.25">
      <c r="B5438">
        <v>2026</v>
      </c>
      <c r="C5438" t="s">
        <v>482</v>
      </c>
      <c r="D5438">
        <v>2</v>
      </c>
      <c r="E5438" t="s">
        <v>185</v>
      </c>
      <c r="F5438">
        <v>16</v>
      </c>
      <c r="G5438" s="85">
        <v>0</v>
      </c>
      <c r="H5438" s="85">
        <v>12076.490850376749</v>
      </c>
      <c r="I5438" s="85">
        <v>3366.157158234661</v>
      </c>
      <c r="J5438" s="85">
        <v>0</v>
      </c>
      <c r="K5438" t="s">
        <v>491</v>
      </c>
    </row>
    <row r="5439" spans="2:11" x14ac:dyDescent="0.25">
      <c r="B5439">
        <v>2026</v>
      </c>
      <c r="C5439" t="s">
        <v>483</v>
      </c>
      <c r="D5439">
        <v>1</v>
      </c>
      <c r="E5439" t="s">
        <v>185</v>
      </c>
      <c r="F5439">
        <v>16</v>
      </c>
      <c r="G5439" s="85">
        <v>3.6193614723839782</v>
      </c>
      <c r="H5439" s="85">
        <v>12076.490850376749</v>
      </c>
      <c r="I5439" s="85">
        <v>3366.157158234661</v>
      </c>
      <c r="J5439" s="85">
        <v>43709.185705451229</v>
      </c>
      <c r="K5439" t="s">
        <v>491</v>
      </c>
    </row>
    <row r="5440" spans="2:11" x14ac:dyDescent="0.25">
      <c r="B5440">
        <v>2026</v>
      </c>
      <c r="C5440" t="s">
        <v>483</v>
      </c>
      <c r="D5440">
        <v>2</v>
      </c>
      <c r="E5440" t="s">
        <v>185</v>
      </c>
      <c r="F5440">
        <v>16</v>
      </c>
      <c r="G5440" s="85">
        <v>0</v>
      </c>
      <c r="H5440" s="85">
        <v>12076.490850376749</v>
      </c>
      <c r="I5440" s="85">
        <v>3366.157158234661</v>
      </c>
      <c r="J5440" s="85">
        <v>0</v>
      </c>
      <c r="K5440" t="s">
        <v>491</v>
      </c>
    </row>
    <row r="5441" spans="2:11" x14ac:dyDescent="0.25">
      <c r="B5441">
        <v>2026</v>
      </c>
      <c r="C5441" t="s">
        <v>484</v>
      </c>
      <c r="D5441">
        <v>1</v>
      </c>
      <c r="E5441" t="s">
        <v>185</v>
      </c>
      <c r="F5441">
        <v>16</v>
      </c>
      <c r="G5441" s="85">
        <v>3.6595054673204812</v>
      </c>
      <c r="H5441" s="85">
        <v>12076.490850376749</v>
      </c>
      <c r="I5441" s="85">
        <v>3366.157158234661</v>
      </c>
      <c r="J5441" s="85">
        <v>44193.984292999485</v>
      </c>
      <c r="K5441" t="s">
        <v>491</v>
      </c>
    </row>
    <row r="5442" spans="2:11" x14ac:dyDescent="0.25">
      <c r="B5442">
        <v>2026</v>
      </c>
      <c r="C5442" t="s">
        <v>484</v>
      </c>
      <c r="D5442">
        <v>2</v>
      </c>
      <c r="E5442" t="s">
        <v>185</v>
      </c>
      <c r="F5442">
        <v>16</v>
      </c>
      <c r="G5442" s="85">
        <v>0</v>
      </c>
      <c r="H5442" s="85">
        <v>12076.490850376749</v>
      </c>
      <c r="I5442" s="85">
        <v>3366.157158234661</v>
      </c>
      <c r="J5442" s="85">
        <v>0</v>
      </c>
      <c r="K5442" t="s">
        <v>491</v>
      </c>
    </row>
    <row r="5443" spans="2:11" x14ac:dyDescent="0.25">
      <c r="B5443">
        <v>2026</v>
      </c>
      <c r="C5443" t="s">
        <v>485</v>
      </c>
      <c r="D5443">
        <v>1</v>
      </c>
      <c r="E5443" t="s">
        <v>185</v>
      </c>
      <c r="F5443">
        <v>16</v>
      </c>
      <c r="G5443" s="85">
        <v>3.6996494622569847</v>
      </c>
      <c r="H5443" s="85">
        <v>12076.490850376749</v>
      </c>
      <c r="I5443" s="85">
        <v>3366.157158234661</v>
      </c>
      <c r="J5443" s="85">
        <v>44678.782880547733</v>
      </c>
      <c r="K5443" t="s">
        <v>491</v>
      </c>
    </row>
    <row r="5444" spans="2:11" x14ac:dyDescent="0.25">
      <c r="B5444">
        <v>2026</v>
      </c>
      <c r="C5444" t="s">
        <v>485</v>
      </c>
      <c r="D5444">
        <v>2</v>
      </c>
      <c r="E5444" t="s">
        <v>185</v>
      </c>
      <c r="F5444">
        <v>16</v>
      </c>
      <c r="G5444" s="85">
        <v>0</v>
      </c>
      <c r="H5444" s="85">
        <v>12076.490850376749</v>
      </c>
      <c r="I5444" s="85">
        <v>3366.157158234661</v>
      </c>
      <c r="J5444" s="85">
        <v>0</v>
      </c>
      <c r="K5444" t="s">
        <v>491</v>
      </c>
    </row>
    <row r="5445" spans="2:11" x14ac:dyDescent="0.25">
      <c r="B5445">
        <v>2026</v>
      </c>
      <c r="C5445" t="s">
        <v>486</v>
      </c>
      <c r="D5445">
        <v>1</v>
      </c>
      <c r="E5445" t="s">
        <v>185</v>
      </c>
      <c r="F5445">
        <v>16</v>
      </c>
      <c r="G5445" s="85">
        <v>3.7397934571934877</v>
      </c>
      <c r="H5445" s="85">
        <v>12076.490850376749</v>
      </c>
      <c r="I5445" s="85">
        <v>3366.157158234661</v>
      </c>
      <c r="J5445" s="85">
        <v>45163.581468095981</v>
      </c>
      <c r="K5445" t="s">
        <v>491</v>
      </c>
    </row>
    <row r="5446" spans="2:11" x14ac:dyDescent="0.25">
      <c r="B5446">
        <v>2026</v>
      </c>
      <c r="C5446" t="s">
        <v>486</v>
      </c>
      <c r="D5446">
        <v>2</v>
      </c>
      <c r="E5446" t="s">
        <v>185</v>
      </c>
      <c r="F5446">
        <v>16</v>
      </c>
      <c r="G5446" s="85">
        <v>0</v>
      </c>
      <c r="H5446" s="85">
        <v>12076.490850376749</v>
      </c>
      <c r="I5446" s="85">
        <v>3366.157158234661</v>
      </c>
      <c r="J5446" s="85">
        <v>0</v>
      </c>
      <c r="K5446" t="s">
        <v>491</v>
      </c>
    </row>
    <row r="5447" spans="2:11" x14ac:dyDescent="0.25">
      <c r="B5447">
        <v>2026</v>
      </c>
      <c r="C5447" t="s">
        <v>487</v>
      </c>
      <c r="D5447">
        <v>1</v>
      </c>
      <c r="E5447" t="s">
        <v>185</v>
      </c>
      <c r="F5447">
        <v>16</v>
      </c>
      <c r="G5447" s="85">
        <v>3.7799374521299907</v>
      </c>
      <c r="H5447" s="85">
        <v>12076.490850376749</v>
      </c>
      <c r="I5447" s="85">
        <v>3366.157158234661</v>
      </c>
      <c r="J5447" s="85">
        <v>45648.380055644237</v>
      </c>
      <c r="K5447" t="s">
        <v>491</v>
      </c>
    </row>
    <row r="5448" spans="2:11" x14ac:dyDescent="0.25">
      <c r="B5448">
        <v>2026</v>
      </c>
      <c r="C5448" t="s">
        <v>487</v>
      </c>
      <c r="D5448">
        <v>2</v>
      </c>
      <c r="E5448" t="s">
        <v>185</v>
      </c>
      <c r="F5448">
        <v>16</v>
      </c>
      <c r="G5448" s="85">
        <v>0</v>
      </c>
      <c r="H5448" s="85">
        <v>12076.490850376749</v>
      </c>
      <c r="I5448" s="85">
        <v>3366.157158234661</v>
      </c>
      <c r="J5448" s="85">
        <v>0</v>
      </c>
      <c r="K5448" t="s">
        <v>491</v>
      </c>
    </row>
    <row r="5449" spans="2:11" x14ac:dyDescent="0.25">
      <c r="B5449">
        <v>2026</v>
      </c>
      <c r="C5449" t="s">
        <v>488</v>
      </c>
      <c r="D5449">
        <v>1</v>
      </c>
      <c r="E5449" t="s">
        <v>185</v>
      </c>
      <c r="F5449">
        <v>16</v>
      </c>
      <c r="G5449" s="85">
        <v>3.8200814470664946</v>
      </c>
      <c r="H5449" s="85">
        <v>12076.490850376749</v>
      </c>
      <c r="I5449" s="85">
        <v>3366.157158234661</v>
      </c>
      <c r="J5449" s="85">
        <v>46133.178643192492</v>
      </c>
      <c r="K5449" t="s">
        <v>491</v>
      </c>
    </row>
    <row r="5450" spans="2:11" x14ac:dyDescent="0.25">
      <c r="B5450">
        <v>2026</v>
      </c>
      <c r="C5450" t="s">
        <v>488</v>
      </c>
      <c r="D5450">
        <v>2</v>
      </c>
      <c r="E5450" t="s">
        <v>185</v>
      </c>
      <c r="F5450">
        <v>16</v>
      </c>
      <c r="G5450" s="85">
        <v>0</v>
      </c>
      <c r="H5450" s="85">
        <v>12076.490850376749</v>
      </c>
      <c r="I5450" s="85">
        <v>3366.157158234661</v>
      </c>
      <c r="J5450" s="85">
        <v>0</v>
      </c>
      <c r="K5450" t="s">
        <v>491</v>
      </c>
    </row>
    <row r="5451" spans="2:11" x14ac:dyDescent="0.25">
      <c r="B5451">
        <v>2026</v>
      </c>
      <c r="C5451" t="s">
        <v>489</v>
      </c>
      <c r="D5451">
        <v>1</v>
      </c>
      <c r="E5451" t="s">
        <v>185</v>
      </c>
      <c r="F5451">
        <v>16</v>
      </c>
      <c r="G5451" s="85">
        <v>3.8602254420029976</v>
      </c>
      <c r="H5451" s="85">
        <v>12076.490850376749</v>
      </c>
      <c r="I5451" s="85">
        <v>3366.157158234661</v>
      </c>
      <c r="J5451" s="85">
        <v>46617.97723074074</v>
      </c>
      <c r="K5451" t="s">
        <v>491</v>
      </c>
    </row>
    <row r="5452" spans="2:11" x14ac:dyDescent="0.25">
      <c r="B5452">
        <v>2026</v>
      </c>
      <c r="C5452" t="s">
        <v>489</v>
      </c>
      <c r="D5452">
        <v>2</v>
      </c>
      <c r="E5452" t="s">
        <v>185</v>
      </c>
      <c r="F5452">
        <v>16</v>
      </c>
      <c r="G5452" s="85">
        <v>0</v>
      </c>
      <c r="H5452" s="85">
        <v>12076.490850376749</v>
      </c>
      <c r="I5452" s="85">
        <v>3366.157158234661</v>
      </c>
      <c r="J5452" s="85">
        <v>0</v>
      </c>
      <c r="K5452" t="s">
        <v>491</v>
      </c>
    </row>
    <row r="5453" spans="2:11" x14ac:dyDescent="0.25">
      <c r="B5453">
        <v>2026</v>
      </c>
      <c r="C5453" t="s">
        <v>490</v>
      </c>
      <c r="D5453">
        <v>1</v>
      </c>
      <c r="E5453" t="s">
        <v>185</v>
      </c>
      <c r="F5453">
        <v>16</v>
      </c>
      <c r="G5453" s="85">
        <v>3.9003694369395006</v>
      </c>
      <c r="H5453" s="85">
        <v>12076.490850376749</v>
      </c>
      <c r="I5453" s="85">
        <v>3366.157158234661</v>
      </c>
      <c r="J5453" s="85">
        <v>47102.775818288988</v>
      </c>
      <c r="K5453" t="s">
        <v>491</v>
      </c>
    </row>
    <row r="5454" spans="2:11" x14ac:dyDescent="0.25">
      <c r="B5454">
        <v>2026</v>
      </c>
      <c r="C5454" t="s">
        <v>490</v>
      </c>
      <c r="D5454">
        <v>2</v>
      </c>
      <c r="E5454" t="s">
        <v>185</v>
      </c>
      <c r="F5454">
        <v>16</v>
      </c>
      <c r="G5454" s="85">
        <v>0</v>
      </c>
      <c r="H5454" s="85">
        <v>12076.490850376749</v>
      </c>
      <c r="I5454" s="85">
        <v>3366.157158234661</v>
      </c>
      <c r="J5454" s="85">
        <v>0</v>
      </c>
      <c r="K5454" t="s">
        <v>491</v>
      </c>
    </row>
    <row r="5455" spans="2:11" x14ac:dyDescent="0.25">
      <c r="B5455">
        <v>2026</v>
      </c>
      <c r="C5455" t="s">
        <v>479</v>
      </c>
      <c r="D5455">
        <v>1</v>
      </c>
      <c r="E5455" t="s">
        <v>45</v>
      </c>
      <c r="F5455">
        <v>22</v>
      </c>
      <c r="G5455" s="85">
        <v>1.9615843996459814</v>
      </c>
      <c r="H5455" s="85">
        <v>18536.052673839731</v>
      </c>
      <c r="I5455" s="85">
        <v>4748.7393608479206</v>
      </c>
      <c r="J5455" s="85">
        <v>36360.031756020195</v>
      </c>
      <c r="K5455" t="s">
        <v>491</v>
      </c>
    </row>
    <row r="5456" spans="2:11" x14ac:dyDescent="0.25">
      <c r="B5456">
        <v>2026</v>
      </c>
      <c r="C5456" t="s">
        <v>479</v>
      </c>
      <c r="D5456">
        <v>2</v>
      </c>
      <c r="E5456" t="s">
        <v>45</v>
      </c>
      <c r="F5456">
        <v>22</v>
      </c>
      <c r="G5456" s="85">
        <v>0</v>
      </c>
      <c r="H5456" s="85">
        <v>18536.052673839731</v>
      </c>
      <c r="I5456" s="85">
        <v>4748.7393608479206</v>
      </c>
      <c r="J5456" s="85">
        <v>0</v>
      </c>
      <c r="K5456" t="s">
        <v>491</v>
      </c>
    </row>
    <row r="5457" spans="2:11" x14ac:dyDescent="0.25">
      <c r="B5457">
        <v>2026</v>
      </c>
      <c r="C5457" t="s">
        <v>480</v>
      </c>
      <c r="D5457">
        <v>1</v>
      </c>
      <c r="E5457" t="s">
        <v>45</v>
      </c>
      <c r="F5457">
        <v>22</v>
      </c>
      <c r="G5457" s="85">
        <v>1.9557281451648938</v>
      </c>
      <c r="H5457" s="85">
        <v>18536.052673839731</v>
      </c>
      <c r="I5457" s="85">
        <v>4748.7393608479206</v>
      </c>
      <c r="J5457" s="85">
        <v>36251.479914487347</v>
      </c>
      <c r="K5457" t="s">
        <v>491</v>
      </c>
    </row>
    <row r="5458" spans="2:11" x14ac:dyDescent="0.25">
      <c r="B5458">
        <v>2026</v>
      </c>
      <c r="C5458" t="s">
        <v>480</v>
      </c>
      <c r="D5458">
        <v>2</v>
      </c>
      <c r="E5458" t="s">
        <v>45</v>
      </c>
      <c r="F5458">
        <v>22</v>
      </c>
      <c r="G5458" s="85">
        <v>0</v>
      </c>
      <c r="H5458" s="85">
        <v>18536.052673839731</v>
      </c>
      <c r="I5458" s="85">
        <v>4748.7393608479206</v>
      </c>
      <c r="J5458" s="85">
        <v>0</v>
      </c>
      <c r="K5458" t="s">
        <v>491</v>
      </c>
    </row>
    <row r="5459" spans="2:11" x14ac:dyDescent="0.25">
      <c r="B5459">
        <v>2026</v>
      </c>
      <c r="C5459" t="s">
        <v>481</v>
      </c>
      <c r="D5459">
        <v>1</v>
      </c>
      <c r="E5459" t="s">
        <v>45</v>
      </c>
      <c r="F5459">
        <v>22</v>
      </c>
      <c r="G5459" s="85">
        <v>1.9498718906838062</v>
      </c>
      <c r="H5459" s="85">
        <v>18536.052673839731</v>
      </c>
      <c r="I5459" s="85">
        <v>4748.7393608479206</v>
      </c>
      <c r="J5459" s="85">
        <v>36142.928072954499</v>
      </c>
      <c r="K5459" t="s">
        <v>491</v>
      </c>
    </row>
    <row r="5460" spans="2:11" x14ac:dyDescent="0.25">
      <c r="B5460">
        <v>2026</v>
      </c>
      <c r="C5460" t="s">
        <v>481</v>
      </c>
      <c r="D5460">
        <v>2</v>
      </c>
      <c r="E5460" t="s">
        <v>45</v>
      </c>
      <c r="F5460">
        <v>22</v>
      </c>
      <c r="G5460" s="85">
        <v>0</v>
      </c>
      <c r="H5460" s="85">
        <v>18536.052673839731</v>
      </c>
      <c r="I5460" s="85">
        <v>4748.7393608479206</v>
      </c>
      <c r="J5460" s="85">
        <v>0</v>
      </c>
      <c r="K5460" t="s">
        <v>491</v>
      </c>
    </row>
    <row r="5461" spans="2:11" x14ac:dyDescent="0.25">
      <c r="B5461">
        <v>2026</v>
      </c>
      <c r="C5461" t="s">
        <v>482</v>
      </c>
      <c r="D5461">
        <v>1</v>
      </c>
      <c r="E5461" t="s">
        <v>45</v>
      </c>
      <c r="F5461">
        <v>22</v>
      </c>
      <c r="G5461" s="85">
        <v>1.9440156362027188</v>
      </c>
      <c r="H5461" s="85">
        <v>18536.052673839731</v>
      </c>
      <c r="I5461" s="85">
        <v>4748.7393608479206</v>
      </c>
      <c r="J5461" s="85">
        <v>36034.376231421651</v>
      </c>
      <c r="K5461" t="s">
        <v>491</v>
      </c>
    </row>
    <row r="5462" spans="2:11" x14ac:dyDescent="0.25">
      <c r="B5462">
        <v>2026</v>
      </c>
      <c r="C5462" t="s">
        <v>482</v>
      </c>
      <c r="D5462">
        <v>2</v>
      </c>
      <c r="E5462" t="s">
        <v>45</v>
      </c>
      <c r="F5462">
        <v>22</v>
      </c>
      <c r="G5462" s="85">
        <v>0</v>
      </c>
      <c r="H5462" s="85">
        <v>18536.052673839731</v>
      </c>
      <c r="I5462" s="85">
        <v>4748.7393608479206</v>
      </c>
      <c r="J5462" s="85">
        <v>0</v>
      </c>
      <c r="K5462" t="s">
        <v>491</v>
      </c>
    </row>
    <row r="5463" spans="2:11" x14ac:dyDescent="0.25">
      <c r="B5463">
        <v>2026</v>
      </c>
      <c r="C5463" t="s">
        <v>483</v>
      </c>
      <c r="D5463">
        <v>1</v>
      </c>
      <c r="E5463" t="s">
        <v>45</v>
      </c>
      <c r="F5463">
        <v>22</v>
      </c>
      <c r="G5463" s="85">
        <v>1.9381593817216307</v>
      </c>
      <c r="H5463" s="85">
        <v>18536.052673839731</v>
      </c>
      <c r="I5463" s="85">
        <v>4748.7393608479206</v>
      </c>
      <c r="J5463" s="85">
        <v>35925.824389888796</v>
      </c>
      <c r="K5463" t="s">
        <v>491</v>
      </c>
    </row>
    <row r="5464" spans="2:11" x14ac:dyDescent="0.25">
      <c r="B5464">
        <v>2026</v>
      </c>
      <c r="C5464" t="s">
        <v>483</v>
      </c>
      <c r="D5464">
        <v>2</v>
      </c>
      <c r="E5464" t="s">
        <v>45</v>
      </c>
      <c r="F5464">
        <v>22</v>
      </c>
      <c r="G5464" s="85">
        <v>0</v>
      </c>
      <c r="H5464" s="85">
        <v>18536.052673839731</v>
      </c>
      <c r="I5464" s="85">
        <v>4748.7393608479206</v>
      </c>
      <c r="J5464" s="85">
        <v>0</v>
      </c>
      <c r="K5464" t="s">
        <v>491</v>
      </c>
    </row>
    <row r="5465" spans="2:11" x14ac:dyDescent="0.25">
      <c r="B5465">
        <v>2026</v>
      </c>
      <c r="C5465" t="s">
        <v>484</v>
      </c>
      <c r="D5465">
        <v>1</v>
      </c>
      <c r="E5465" t="s">
        <v>45</v>
      </c>
      <c r="F5465">
        <v>22</v>
      </c>
      <c r="G5465" s="85">
        <v>1.9323031272405433</v>
      </c>
      <c r="H5465" s="85">
        <v>18536.052673839731</v>
      </c>
      <c r="I5465" s="85">
        <v>4748.7393608479206</v>
      </c>
      <c r="J5465" s="85">
        <v>35817.272548355948</v>
      </c>
      <c r="K5465" t="s">
        <v>491</v>
      </c>
    </row>
    <row r="5466" spans="2:11" x14ac:dyDescent="0.25">
      <c r="B5466">
        <v>2026</v>
      </c>
      <c r="C5466" t="s">
        <v>484</v>
      </c>
      <c r="D5466">
        <v>2</v>
      </c>
      <c r="E5466" t="s">
        <v>45</v>
      </c>
      <c r="F5466">
        <v>22</v>
      </c>
      <c r="G5466" s="85">
        <v>0</v>
      </c>
      <c r="H5466" s="85">
        <v>18536.052673839731</v>
      </c>
      <c r="I5466" s="85">
        <v>4748.7393608479206</v>
      </c>
      <c r="J5466" s="85">
        <v>0</v>
      </c>
      <c r="K5466" t="s">
        <v>491</v>
      </c>
    </row>
    <row r="5467" spans="2:11" x14ac:dyDescent="0.25">
      <c r="B5467">
        <v>2026</v>
      </c>
      <c r="C5467" t="s">
        <v>485</v>
      </c>
      <c r="D5467">
        <v>1</v>
      </c>
      <c r="E5467" t="s">
        <v>45</v>
      </c>
      <c r="F5467">
        <v>22</v>
      </c>
      <c r="G5467" s="85">
        <v>1.9264468727594557</v>
      </c>
      <c r="H5467" s="85">
        <v>18536.052673839731</v>
      </c>
      <c r="I5467" s="85">
        <v>4748.7393608479206</v>
      </c>
      <c r="J5467" s="85">
        <v>35708.7207068231</v>
      </c>
      <c r="K5467" t="s">
        <v>491</v>
      </c>
    </row>
    <row r="5468" spans="2:11" x14ac:dyDescent="0.25">
      <c r="B5468">
        <v>2026</v>
      </c>
      <c r="C5468" t="s">
        <v>485</v>
      </c>
      <c r="D5468">
        <v>2</v>
      </c>
      <c r="E5468" t="s">
        <v>45</v>
      </c>
      <c r="F5468">
        <v>22</v>
      </c>
      <c r="G5468" s="85">
        <v>0</v>
      </c>
      <c r="H5468" s="85">
        <v>18536.052673839731</v>
      </c>
      <c r="I5468" s="85">
        <v>4748.7393608479206</v>
      </c>
      <c r="J5468" s="85">
        <v>0</v>
      </c>
      <c r="K5468" t="s">
        <v>491</v>
      </c>
    </row>
    <row r="5469" spans="2:11" x14ac:dyDescent="0.25">
      <c r="B5469">
        <v>2026</v>
      </c>
      <c r="C5469" t="s">
        <v>486</v>
      </c>
      <c r="D5469">
        <v>1</v>
      </c>
      <c r="E5469" t="s">
        <v>45</v>
      </c>
      <c r="F5469">
        <v>22</v>
      </c>
      <c r="G5469" s="85">
        <v>1.9205906182783683</v>
      </c>
      <c r="H5469" s="85">
        <v>18536.052673839731</v>
      </c>
      <c r="I5469" s="85">
        <v>4748.7393608479206</v>
      </c>
      <c r="J5469" s="85">
        <v>35600.168865290252</v>
      </c>
      <c r="K5469" t="s">
        <v>491</v>
      </c>
    </row>
    <row r="5470" spans="2:11" x14ac:dyDescent="0.25">
      <c r="B5470">
        <v>2026</v>
      </c>
      <c r="C5470" t="s">
        <v>486</v>
      </c>
      <c r="D5470">
        <v>2</v>
      </c>
      <c r="E5470" t="s">
        <v>45</v>
      </c>
      <c r="F5470">
        <v>22</v>
      </c>
      <c r="G5470" s="85">
        <v>0</v>
      </c>
      <c r="H5470" s="85">
        <v>18536.052673839731</v>
      </c>
      <c r="I5470" s="85">
        <v>4748.7393608479206</v>
      </c>
      <c r="J5470" s="85">
        <v>0</v>
      </c>
      <c r="K5470" t="s">
        <v>491</v>
      </c>
    </row>
    <row r="5471" spans="2:11" x14ac:dyDescent="0.25">
      <c r="B5471">
        <v>2026</v>
      </c>
      <c r="C5471" t="s">
        <v>487</v>
      </c>
      <c r="D5471">
        <v>1</v>
      </c>
      <c r="E5471" t="s">
        <v>45</v>
      </c>
      <c r="F5471">
        <v>22</v>
      </c>
      <c r="G5471" s="85">
        <v>1.9147343637972802</v>
      </c>
      <c r="H5471" s="85">
        <v>18536.052673839731</v>
      </c>
      <c r="I5471" s="85">
        <v>4748.7393608479206</v>
      </c>
      <c r="J5471" s="85">
        <v>35491.61702375739</v>
      </c>
      <c r="K5471" t="s">
        <v>491</v>
      </c>
    </row>
    <row r="5472" spans="2:11" x14ac:dyDescent="0.25">
      <c r="B5472">
        <v>2026</v>
      </c>
      <c r="C5472" t="s">
        <v>487</v>
      </c>
      <c r="D5472">
        <v>2</v>
      </c>
      <c r="E5472" t="s">
        <v>45</v>
      </c>
      <c r="F5472">
        <v>22</v>
      </c>
      <c r="G5472" s="85">
        <v>0</v>
      </c>
      <c r="H5472" s="85">
        <v>18536.052673839731</v>
      </c>
      <c r="I5472" s="85">
        <v>4748.7393608479206</v>
      </c>
      <c r="J5472" s="85">
        <v>0</v>
      </c>
      <c r="K5472" t="s">
        <v>491</v>
      </c>
    </row>
    <row r="5473" spans="2:11" x14ac:dyDescent="0.25">
      <c r="B5473">
        <v>2026</v>
      </c>
      <c r="C5473" t="s">
        <v>488</v>
      </c>
      <c r="D5473">
        <v>1</v>
      </c>
      <c r="E5473" t="s">
        <v>45</v>
      </c>
      <c r="F5473">
        <v>22</v>
      </c>
      <c r="G5473" s="85">
        <v>1.9088781093161931</v>
      </c>
      <c r="H5473" s="85">
        <v>18536.052673839731</v>
      </c>
      <c r="I5473" s="85">
        <v>4748.7393608479206</v>
      </c>
      <c r="J5473" s="85">
        <v>35383.065182224549</v>
      </c>
      <c r="K5473" t="s">
        <v>491</v>
      </c>
    </row>
    <row r="5474" spans="2:11" x14ac:dyDescent="0.25">
      <c r="B5474">
        <v>2026</v>
      </c>
      <c r="C5474" t="s">
        <v>488</v>
      </c>
      <c r="D5474">
        <v>2</v>
      </c>
      <c r="E5474" t="s">
        <v>45</v>
      </c>
      <c r="F5474">
        <v>22</v>
      </c>
      <c r="G5474" s="85">
        <v>0</v>
      </c>
      <c r="H5474" s="85">
        <v>18536.052673839731</v>
      </c>
      <c r="I5474" s="85">
        <v>4748.7393608479206</v>
      </c>
      <c r="J5474" s="85">
        <v>0</v>
      </c>
      <c r="K5474" t="s">
        <v>491</v>
      </c>
    </row>
    <row r="5475" spans="2:11" x14ac:dyDescent="0.25">
      <c r="B5475">
        <v>2026</v>
      </c>
      <c r="C5475" t="s">
        <v>489</v>
      </c>
      <c r="D5475">
        <v>1</v>
      </c>
      <c r="E5475" t="s">
        <v>45</v>
      </c>
      <c r="F5475">
        <v>22</v>
      </c>
      <c r="G5475" s="85">
        <v>1.9030218548351052</v>
      </c>
      <c r="H5475" s="85">
        <v>18536.052673839731</v>
      </c>
      <c r="I5475" s="85">
        <v>4748.7393608479206</v>
      </c>
      <c r="J5475" s="85">
        <v>35274.513340691694</v>
      </c>
      <c r="K5475" t="s">
        <v>491</v>
      </c>
    </row>
    <row r="5476" spans="2:11" x14ac:dyDescent="0.25">
      <c r="B5476">
        <v>2026</v>
      </c>
      <c r="C5476" t="s">
        <v>489</v>
      </c>
      <c r="D5476">
        <v>2</v>
      </c>
      <c r="E5476" t="s">
        <v>45</v>
      </c>
      <c r="F5476">
        <v>22</v>
      </c>
      <c r="G5476" s="85">
        <v>0</v>
      </c>
      <c r="H5476" s="85">
        <v>18536.052673839731</v>
      </c>
      <c r="I5476" s="85">
        <v>4748.7393608479206</v>
      </c>
      <c r="J5476" s="85">
        <v>0</v>
      </c>
      <c r="K5476" t="s">
        <v>491</v>
      </c>
    </row>
    <row r="5477" spans="2:11" x14ac:dyDescent="0.25">
      <c r="B5477">
        <v>2026</v>
      </c>
      <c r="C5477" t="s">
        <v>490</v>
      </c>
      <c r="D5477">
        <v>1</v>
      </c>
      <c r="E5477" t="s">
        <v>45</v>
      </c>
      <c r="F5477">
        <v>22</v>
      </c>
      <c r="G5477" s="85">
        <v>1.8971656003540176</v>
      </c>
      <c r="H5477" s="85">
        <v>18536.052673839731</v>
      </c>
      <c r="I5477" s="85">
        <v>4748.7393608479206</v>
      </c>
      <c r="J5477" s="85">
        <v>35165.961499158846</v>
      </c>
      <c r="K5477" t="s">
        <v>491</v>
      </c>
    </row>
    <row r="5478" spans="2:11" x14ac:dyDescent="0.25">
      <c r="B5478">
        <v>2026</v>
      </c>
      <c r="C5478" t="s">
        <v>490</v>
      </c>
      <c r="D5478">
        <v>2</v>
      </c>
      <c r="E5478" t="s">
        <v>45</v>
      </c>
      <c r="F5478">
        <v>22</v>
      </c>
      <c r="G5478" s="85">
        <v>0</v>
      </c>
      <c r="H5478" s="85">
        <v>18536.052673839731</v>
      </c>
      <c r="I5478" s="85">
        <v>4748.7393608479206</v>
      </c>
      <c r="J5478" s="85">
        <v>0</v>
      </c>
      <c r="K5478" t="s">
        <v>491</v>
      </c>
    </row>
    <row r="5479" spans="2:11" x14ac:dyDescent="0.25">
      <c r="B5479">
        <v>2026</v>
      </c>
      <c r="C5479" t="s">
        <v>479</v>
      </c>
      <c r="D5479">
        <v>1</v>
      </c>
      <c r="E5479" t="s">
        <v>185</v>
      </c>
      <c r="F5479">
        <v>20</v>
      </c>
      <c r="G5479" s="85">
        <v>1.9818846561927299</v>
      </c>
      <c r="H5479" s="85">
        <v>12076.490850376749</v>
      </c>
      <c r="I5479" s="85">
        <v>3366.157158234661</v>
      </c>
      <c r="J5479" s="85">
        <v>23934.211917013574</v>
      </c>
      <c r="K5479" t="s">
        <v>491</v>
      </c>
    </row>
    <row r="5480" spans="2:11" x14ac:dyDescent="0.25">
      <c r="B5480">
        <v>2026</v>
      </c>
      <c r="C5480" t="s">
        <v>479</v>
      </c>
      <c r="D5480">
        <v>2</v>
      </c>
      <c r="E5480" t="s">
        <v>185</v>
      </c>
      <c r="F5480">
        <v>20</v>
      </c>
      <c r="G5480" s="85">
        <v>0</v>
      </c>
      <c r="H5480" s="85">
        <v>12076.490850376749</v>
      </c>
      <c r="I5480" s="85">
        <v>3366.157158234661</v>
      </c>
      <c r="J5480" s="85">
        <v>0</v>
      </c>
      <c r="K5480" t="s">
        <v>491</v>
      </c>
    </row>
    <row r="5481" spans="2:11" x14ac:dyDescent="0.25">
      <c r="B5481">
        <v>2026</v>
      </c>
      <c r="C5481" t="s">
        <v>480</v>
      </c>
      <c r="D5481">
        <v>1</v>
      </c>
      <c r="E5481" t="s">
        <v>185</v>
      </c>
      <c r="F5481">
        <v>20</v>
      </c>
      <c r="G5481" s="85">
        <v>2.058158153046576</v>
      </c>
      <c r="H5481" s="85">
        <v>12076.490850376749</v>
      </c>
      <c r="I5481" s="85">
        <v>3366.157158234661</v>
      </c>
      <c r="J5481" s="85">
        <v>24855.328103895285</v>
      </c>
      <c r="K5481" t="s">
        <v>491</v>
      </c>
    </row>
    <row r="5482" spans="2:11" x14ac:dyDescent="0.25">
      <c r="B5482">
        <v>2026</v>
      </c>
      <c r="C5482" t="s">
        <v>480</v>
      </c>
      <c r="D5482">
        <v>2</v>
      </c>
      <c r="E5482" t="s">
        <v>185</v>
      </c>
      <c r="F5482">
        <v>20</v>
      </c>
      <c r="G5482" s="85">
        <v>0</v>
      </c>
      <c r="H5482" s="85">
        <v>12076.490850376749</v>
      </c>
      <c r="I5482" s="85">
        <v>3366.157158234661</v>
      </c>
      <c r="J5482" s="85">
        <v>0</v>
      </c>
      <c r="K5482" t="s">
        <v>491</v>
      </c>
    </row>
    <row r="5483" spans="2:11" x14ac:dyDescent="0.25">
      <c r="B5483">
        <v>2026</v>
      </c>
      <c r="C5483" t="s">
        <v>481</v>
      </c>
      <c r="D5483">
        <v>1</v>
      </c>
      <c r="E5483" t="s">
        <v>185</v>
      </c>
      <c r="F5483">
        <v>20</v>
      </c>
      <c r="G5483" s="85">
        <v>2.1344316499004239</v>
      </c>
      <c r="H5483" s="85">
        <v>12076.490850376749</v>
      </c>
      <c r="I5483" s="85">
        <v>3366.157158234661</v>
      </c>
      <c r="J5483" s="85">
        <v>25776.444290777017</v>
      </c>
      <c r="K5483" t="s">
        <v>491</v>
      </c>
    </row>
    <row r="5484" spans="2:11" x14ac:dyDescent="0.25">
      <c r="B5484">
        <v>2026</v>
      </c>
      <c r="C5484" t="s">
        <v>481</v>
      </c>
      <c r="D5484">
        <v>2</v>
      </c>
      <c r="E5484" t="s">
        <v>185</v>
      </c>
      <c r="F5484">
        <v>20</v>
      </c>
      <c r="G5484" s="85">
        <v>0</v>
      </c>
      <c r="H5484" s="85">
        <v>12076.490850376749</v>
      </c>
      <c r="I5484" s="85">
        <v>3366.157158234661</v>
      </c>
      <c r="J5484" s="85">
        <v>0</v>
      </c>
      <c r="K5484" t="s">
        <v>491</v>
      </c>
    </row>
    <row r="5485" spans="2:11" x14ac:dyDescent="0.25">
      <c r="B5485">
        <v>2026</v>
      </c>
      <c r="C5485" t="s">
        <v>482</v>
      </c>
      <c r="D5485">
        <v>1</v>
      </c>
      <c r="E5485" t="s">
        <v>185</v>
      </c>
      <c r="F5485">
        <v>20</v>
      </c>
      <c r="G5485" s="85">
        <v>2.2107051467542704</v>
      </c>
      <c r="H5485" s="85">
        <v>12076.490850376749</v>
      </c>
      <c r="I5485" s="85">
        <v>3366.157158234661</v>
      </c>
      <c r="J5485" s="85">
        <v>26697.560477658735</v>
      </c>
      <c r="K5485" t="s">
        <v>491</v>
      </c>
    </row>
    <row r="5486" spans="2:11" x14ac:dyDescent="0.25">
      <c r="B5486">
        <v>2026</v>
      </c>
      <c r="C5486" t="s">
        <v>482</v>
      </c>
      <c r="D5486">
        <v>2</v>
      </c>
      <c r="E5486" t="s">
        <v>185</v>
      </c>
      <c r="F5486">
        <v>20</v>
      </c>
      <c r="G5486" s="85">
        <v>0</v>
      </c>
      <c r="H5486" s="85">
        <v>12076.490850376749</v>
      </c>
      <c r="I5486" s="85">
        <v>3366.157158234661</v>
      </c>
      <c r="J5486" s="85">
        <v>0</v>
      </c>
      <c r="K5486" t="s">
        <v>491</v>
      </c>
    </row>
    <row r="5487" spans="2:11" x14ac:dyDescent="0.25">
      <c r="B5487">
        <v>2026</v>
      </c>
      <c r="C5487" t="s">
        <v>483</v>
      </c>
      <c r="D5487">
        <v>1</v>
      </c>
      <c r="E5487" t="s">
        <v>185</v>
      </c>
      <c r="F5487">
        <v>20</v>
      </c>
      <c r="G5487" s="85">
        <v>2.2869786436081188</v>
      </c>
      <c r="H5487" s="85">
        <v>12076.490850376749</v>
      </c>
      <c r="I5487" s="85">
        <v>3366.157158234661</v>
      </c>
      <c r="J5487" s="85">
        <v>27618.676664540475</v>
      </c>
      <c r="K5487" t="s">
        <v>491</v>
      </c>
    </row>
    <row r="5488" spans="2:11" x14ac:dyDescent="0.25">
      <c r="B5488">
        <v>2026</v>
      </c>
      <c r="C5488" t="s">
        <v>483</v>
      </c>
      <c r="D5488">
        <v>2</v>
      </c>
      <c r="E5488" t="s">
        <v>185</v>
      </c>
      <c r="F5488">
        <v>20</v>
      </c>
      <c r="G5488" s="85">
        <v>0</v>
      </c>
      <c r="H5488" s="85">
        <v>12076.490850376749</v>
      </c>
      <c r="I5488" s="85">
        <v>3366.157158234661</v>
      </c>
      <c r="J5488" s="85">
        <v>0</v>
      </c>
      <c r="K5488" t="s">
        <v>491</v>
      </c>
    </row>
    <row r="5489" spans="2:11" x14ac:dyDescent="0.25">
      <c r="B5489">
        <v>2026</v>
      </c>
      <c r="C5489" t="s">
        <v>484</v>
      </c>
      <c r="D5489">
        <v>1</v>
      </c>
      <c r="E5489" t="s">
        <v>185</v>
      </c>
      <c r="F5489">
        <v>20</v>
      </c>
      <c r="G5489" s="85">
        <v>2.3632521404619649</v>
      </c>
      <c r="H5489" s="85">
        <v>12076.490850376749</v>
      </c>
      <c r="I5489" s="85">
        <v>3366.157158234661</v>
      </c>
      <c r="J5489" s="85">
        <v>28539.792851422186</v>
      </c>
      <c r="K5489" t="s">
        <v>491</v>
      </c>
    </row>
    <row r="5490" spans="2:11" x14ac:dyDescent="0.25">
      <c r="B5490">
        <v>2026</v>
      </c>
      <c r="C5490" t="s">
        <v>484</v>
      </c>
      <c r="D5490">
        <v>2</v>
      </c>
      <c r="E5490" t="s">
        <v>185</v>
      </c>
      <c r="F5490">
        <v>20</v>
      </c>
      <c r="G5490" s="85">
        <v>0</v>
      </c>
      <c r="H5490" s="85">
        <v>12076.490850376749</v>
      </c>
      <c r="I5490" s="85">
        <v>3366.157158234661</v>
      </c>
      <c r="J5490" s="85">
        <v>0</v>
      </c>
      <c r="K5490" t="s">
        <v>491</v>
      </c>
    </row>
    <row r="5491" spans="2:11" x14ac:dyDescent="0.25">
      <c r="B5491">
        <v>2026</v>
      </c>
      <c r="C5491" t="s">
        <v>485</v>
      </c>
      <c r="D5491">
        <v>1</v>
      </c>
      <c r="E5491" t="s">
        <v>185</v>
      </c>
      <c r="F5491">
        <v>20</v>
      </c>
      <c r="G5491" s="85">
        <v>2.4395256373158127</v>
      </c>
      <c r="H5491" s="85">
        <v>12076.490850376749</v>
      </c>
      <c r="I5491" s="85">
        <v>3366.157158234661</v>
      </c>
      <c r="J5491" s="85">
        <v>29460.909038303922</v>
      </c>
      <c r="K5491" t="s">
        <v>491</v>
      </c>
    </row>
    <row r="5492" spans="2:11" x14ac:dyDescent="0.25">
      <c r="B5492">
        <v>2026</v>
      </c>
      <c r="C5492" t="s">
        <v>485</v>
      </c>
      <c r="D5492">
        <v>2</v>
      </c>
      <c r="E5492" t="s">
        <v>185</v>
      </c>
      <c r="F5492">
        <v>20</v>
      </c>
      <c r="G5492" s="85">
        <v>0</v>
      </c>
      <c r="H5492" s="85">
        <v>12076.490850376749</v>
      </c>
      <c r="I5492" s="85">
        <v>3366.157158234661</v>
      </c>
      <c r="J5492" s="85">
        <v>0</v>
      </c>
      <c r="K5492" t="s">
        <v>491</v>
      </c>
    </row>
    <row r="5493" spans="2:11" x14ac:dyDescent="0.25">
      <c r="B5493">
        <v>2026</v>
      </c>
      <c r="C5493" t="s">
        <v>486</v>
      </c>
      <c r="D5493">
        <v>1</v>
      </c>
      <c r="E5493" t="s">
        <v>185</v>
      </c>
      <c r="F5493">
        <v>20</v>
      </c>
      <c r="G5493" s="85">
        <v>2.5157991341696588</v>
      </c>
      <c r="H5493" s="85">
        <v>12076.490850376749</v>
      </c>
      <c r="I5493" s="85">
        <v>3366.157158234661</v>
      </c>
      <c r="J5493" s="85">
        <v>30382.025225185633</v>
      </c>
      <c r="K5493" t="s">
        <v>491</v>
      </c>
    </row>
    <row r="5494" spans="2:11" x14ac:dyDescent="0.25">
      <c r="B5494">
        <v>2026</v>
      </c>
      <c r="C5494" t="s">
        <v>486</v>
      </c>
      <c r="D5494">
        <v>2</v>
      </c>
      <c r="E5494" t="s">
        <v>185</v>
      </c>
      <c r="F5494">
        <v>20</v>
      </c>
      <c r="G5494" s="85">
        <v>0</v>
      </c>
      <c r="H5494" s="85">
        <v>12076.490850376749</v>
      </c>
      <c r="I5494" s="85">
        <v>3366.157158234661</v>
      </c>
      <c r="J5494" s="85">
        <v>0</v>
      </c>
      <c r="K5494" t="s">
        <v>491</v>
      </c>
    </row>
    <row r="5495" spans="2:11" x14ac:dyDescent="0.25">
      <c r="B5495">
        <v>2026</v>
      </c>
      <c r="C5495" t="s">
        <v>487</v>
      </c>
      <c r="D5495">
        <v>1</v>
      </c>
      <c r="E5495" t="s">
        <v>185</v>
      </c>
      <c r="F5495">
        <v>20</v>
      </c>
      <c r="G5495" s="85">
        <v>2.5920726310235067</v>
      </c>
      <c r="H5495" s="85">
        <v>12076.490850376749</v>
      </c>
      <c r="I5495" s="85">
        <v>3366.157158234661</v>
      </c>
      <c r="J5495" s="85">
        <v>31303.141412067365</v>
      </c>
      <c r="K5495" t="s">
        <v>491</v>
      </c>
    </row>
    <row r="5496" spans="2:11" x14ac:dyDescent="0.25">
      <c r="B5496">
        <v>2026</v>
      </c>
      <c r="C5496" t="s">
        <v>487</v>
      </c>
      <c r="D5496">
        <v>2</v>
      </c>
      <c r="E5496" t="s">
        <v>185</v>
      </c>
      <c r="F5496">
        <v>20</v>
      </c>
      <c r="G5496" s="85">
        <v>0</v>
      </c>
      <c r="H5496" s="85">
        <v>12076.490850376749</v>
      </c>
      <c r="I5496" s="85">
        <v>3366.157158234661</v>
      </c>
      <c r="J5496" s="85">
        <v>0</v>
      </c>
      <c r="K5496" t="s">
        <v>491</v>
      </c>
    </row>
    <row r="5497" spans="2:11" x14ac:dyDescent="0.25">
      <c r="B5497">
        <v>2026</v>
      </c>
      <c r="C5497" t="s">
        <v>488</v>
      </c>
      <c r="D5497">
        <v>1</v>
      </c>
      <c r="E5497" t="s">
        <v>185</v>
      </c>
      <c r="F5497">
        <v>20</v>
      </c>
      <c r="G5497" s="85">
        <v>2.6683461278773533</v>
      </c>
      <c r="H5497" s="85">
        <v>12076.490850376749</v>
      </c>
      <c r="I5497" s="85">
        <v>3366.157158234661</v>
      </c>
      <c r="J5497" s="85">
        <v>32224.257598949083</v>
      </c>
      <c r="K5497" t="s">
        <v>491</v>
      </c>
    </row>
    <row r="5498" spans="2:11" x14ac:dyDescent="0.25">
      <c r="B5498">
        <v>2026</v>
      </c>
      <c r="C5498" t="s">
        <v>488</v>
      </c>
      <c r="D5498">
        <v>2</v>
      </c>
      <c r="E5498" t="s">
        <v>185</v>
      </c>
      <c r="F5498">
        <v>20</v>
      </c>
      <c r="G5498" s="85">
        <v>0</v>
      </c>
      <c r="H5498" s="85">
        <v>12076.490850376749</v>
      </c>
      <c r="I5498" s="85">
        <v>3366.157158234661</v>
      </c>
      <c r="J5498" s="85">
        <v>0</v>
      </c>
      <c r="K5498" t="s">
        <v>491</v>
      </c>
    </row>
    <row r="5499" spans="2:11" x14ac:dyDescent="0.25">
      <c r="B5499">
        <v>2026</v>
      </c>
      <c r="C5499" t="s">
        <v>489</v>
      </c>
      <c r="D5499">
        <v>1</v>
      </c>
      <c r="E5499" t="s">
        <v>185</v>
      </c>
      <c r="F5499">
        <v>20</v>
      </c>
      <c r="G5499" s="85">
        <v>2.7446196247312011</v>
      </c>
      <c r="H5499" s="85">
        <v>12076.490850376749</v>
      </c>
      <c r="I5499" s="85">
        <v>3366.157158234661</v>
      </c>
      <c r="J5499" s="85">
        <v>33145.373785830816</v>
      </c>
      <c r="K5499" t="s">
        <v>491</v>
      </c>
    </row>
    <row r="5500" spans="2:11" x14ac:dyDescent="0.25">
      <c r="B5500">
        <v>2026</v>
      </c>
      <c r="C5500" t="s">
        <v>489</v>
      </c>
      <c r="D5500">
        <v>2</v>
      </c>
      <c r="E5500" t="s">
        <v>185</v>
      </c>
      <c r="F5500">
        <v>20</v>
      </c>
      <c r="G5500" s="85">
        <v>0</v>
      </c>
      <c r="H5500" s="85">
        <v>12076.490850376749</v>
      </c>
      <c r="I5500" s="85">
        <v>3366.157158234661</v>
      </c>
      <c r="J5500" s="85">
        <v>0</v>
      </c>
      <c r="K5500" t="s">
        <v>491</v>
      </c>
    </row>
    <row r="5501" spans="2:11" x14ac:dyDescent="0.25">
      <c r="B5501">
        <v>2026</v>
      </c>
      <c r="C5501" t="s">
        <v>490</v>
      </c>
      <c r="D5501">
        <v>1</v>
      </c>
      <c r="E5501" t="s">
        <v>185</v>
      </c>
      <c r="F5501">
        <v>20</v>
      </c>
      <c r="G5501" s="85">
        <v>2.8208931215850472</v>
      </c>
      <c r="H5501" s="85">
        <v>12076.490850376749</v>
      </c>
      <c r="I5501" s="85">
        <v>3366.157158234661</v>
      </c>
      <c r="J5501" s="85">
        <v>34066.48997271253</v>
      </c>
      <c r="K5501" t="s">
        <v>491</v>
      </c>
    </row>
    <row r="5502" spans="2:11" x14ac:dyDescent="0.25">
      <c r="B5502">
        <v>2026</v>
      </c>
      <c r="C5502" t="s">
        <v>490</v>
      </c>
      <c r="D5502">
        <v>2</v>
      </c>
      <c r="E5502" t="s">
        <v>185</v>
      </c>
      <c r="F5502">
        <v>20</v>
      </c>
      <c r="G5502" s="85">
        <v>0</v>
      </c>
      <c r="H5502" s="85">
        <v>12076.490850376749</v>
      </c>
      <c r="I5502" s="85">
        <v>3366.157158234661</v>
      </c>
      <c r="J5502" s="85">
        <v>0</v>
      </c>
      <c r="K5502" t="s">
        <v>491</v>
      </c>
    </row>
    <row r="5503" spans="2:11" x14ac:dyDescent="0.25">
      <c r="B5503">
        <v>2026</v>
      </c>
      <c r="C5503" t="s">
        <v>479</v>
      </c>
      <c r="D5503">
        <v>1</v>
      </c>
      <c r="E5503" t="s">
        <v>45</v>
      </c>
      <c r="F5503">
        <v>31</v>
      </c>
      <c r="G5503" s="85">
        <v>1.6800823443143706</v>
      </c>
      <c r="H5503" s="85">
        <v>18536.052673839731</v>
      </c>
      <c r="I5503" s="85">
        <v>4748.7393608479206</v>
      </c>
      <c r="J5503" s="85">
        <v>31142.094830599315</v>
      </c>
      <c r="K5503" t="s">
        <v>491</v>
      </c>
    </row>
    <row r="5504" spans="2:11" x14ac:dyDescent="0.25">
      <c r="B5504">
        <v>2026</v>
      </c>
      <c r="C5504" t="s">
        <v>479</v>
      </c>
      <c r="D5504">
        <v>2</v>
      </c>
      <c r="E5504" t="s">
        <v>45</v>
      </c>
      <c r="F5504">
        <v>31</v>
      </c>
      <c r="G5504" s="85">
        <v>0</v>
      </c>
      <c r="H5504" s="85">
        <v>18536.052673839731</v>
      </c>
      <c r="I5504" s="85">
        <v>4748.7393608479206</v>
      </c>
      <c r="J5504" s="85">
        <v>0</v>
      </c>
      <c r="K5504" t="s">
        <v>491</v>
      </c>
    </row>
    <row r="5505" spans="2:11" x14ac:dyDescent="0.25">
      <c r="B5505">
        <v>2026</v>
      </c>
      <c r="C5505" t="s">
        <v>480</v>
      </c>
      <c r="D5505">
        <v>1</v>
      </c>
      <c r="E5505" t="s">
        <v>45</v>
      </c>
      <c r="F5505">
        <v>31</v>
      </c>
      <c r="G5505" s="85">
        <v>1.6905981239208303</v>
      </c>
      <c r="H5505" s="85">
        <v>18536.052673839731</v>
      </c>
      <c r="I5505" s="85">
        <v>4748.7393608479206</v>
      </c>
      <c r="J5505" s="85">
        <v>31337.015875291141</v>
      </c>
      <c r="K5505" t="s">
        <v>491</v>
      </c>
    </row>
    <row r="5506" spans="2:11" x14ac:dyDescent="0.25">
      <c r="B5506">
        <v>2026</v>
      </c>
      <c r="C5506" t="s">
        <v>480</v>
      </c>
      <c r="D5506">
        <v>2</v>
      </c>
      <c r="E5506" t="s">
        <v>45</v>
      </c>
      <c r="F5506">
        <v>31</v>
      </c>
      <c r="G5506" s="85">
        <v>0</v>
      </c>
      <c r="H5506" s="85">
        <v>18536.052673839731</v>
      </c>
      <c r="I5506" s="85">
        <v>4748.7393608479206</v>
      </c>
      <c r="J5506" s="85">
        <v>0</v>
      </c>
      <c r="K5506" t="s">
        <v>491</v>
      </c>
    </row>
    <row r="5507" spans="2:11" x14ac:dyDescent="0.25">
      <c r="B5507">
        <v>2026</v>
      </c>
      <c r="C5507" t="s">
        <v>481</v>
      </c>
      <c r="D5507">
        <v>1</v>
      </c>
      <c r="E5507" t="s">
        <v>45</v>
      </c>
      <c r="F5507">
        <v>31</v>
      </c>
      <c r="G5507" s="85">
        <v>1.7011139035272911</v>
      </c>
      <c r="H5507" s="85">
        <v>18536.052673839731</v>
      </c>
      <c r="I5507" s="85">
        <v>4748.7393608479206</v>
      </c>
      <c r="J5507" s="85">
        <v>31531.936919982985</v>
      </c>
      <c r="K5507" t="s">
        <v>491</v>
      </c>
    </row>
    <row r="5508" spans="2:11" x14ac:dyDescent="0.25">
      <c r="B5508">
        <v>2026</v>
      </c>
      <c r="C5508" t="s">
        <v>481</v>
      </c>
      <c r="D5508">
        <v>2</v>
      </c>
      <c r="E5508" t="s">
        <v>45</v>
      </c>
      <c r="F5508">
        <v>31</v>
      </c>
      <c r="G5508" s="85">
        <v>0</v>
      </c>
      <c r="H5508" s="85">
        <v>18536.052673839731</v>
      </c>
      <c r="I5508" s="85">
        <v>4748.7393608479206</v>
      </c>
      <c r="J5508" s="85">
        <v>0</v>
      </c>
      <c r="K5508" t="s">
        <v>491</v>
      </c>
    </row>
    <row r="5509" spans="2:11" x14ac:dyDescent="0.25">
      <c r="B5509">
        <v>2026</v>
      </c>
      <c r="C5509" t="s">
        <v>482</v>
      </c>
      <c r="D5509">
        <v>1</v>
      </c>
      <c r="E5509" t="s">
        <v>45</v>
      </c>
      <c r="F5509">
        <v>31</v>
      </c>
      <c r="G5509" s="85">
        <v>1.7116296831337503</v>
      </c>
      <c r="H5509" s="85">
        <v>18536.052673839731</v>
      </c>
      <c r="I5509" s="85">
        <v>4748.7393608479206</v>
      </c>
      <c r="J5509" s="85">
        <v>31726.857964674804</v>
      </c>
      <c r="K5509" t="s">
        <v>491</v>
      </c>
    </row>
    <row r="5510" spans="2:11" x14ac:dyDescent="0.25">
      <c r="B5510">
        <v>2026</v>
      </c>
      <c r="C5510" t="s">
        <v>482</v>
      </c>
      <c r="D5510">
        <v>2</v>
      </c>
      <c r="E5510" t="s">
        <v>45</v>
      </c>
      <c r="F5510">
        <v>31</v>
      </c>
      <c r="G5510" s="85">
        <v>0</v>
      </c>
      <c r="H5510" s="85">
        <v>18536.052673839731</v>
      </c>
      <c r="I5510" s="85">
        <v>4748.7393608479206</v>
      </c>
      <c r="J5510" s="85">
        <v>0</v>
      </c>
      <c r="K5510" t="s">
        <v>491</v>
      </c>
    </row>
    <row r="5511" spans="2:11" x14ac:dyDescent="0.25">
      <c r="B5511">
        <v>2026</v>
      </c>
      <c r="C5511" t="s">
        <v>483</v>
      </c>
      <c r="D5511">
        <v>1</v>
      </c>
      <c r="E5511" t="s">
        <v>45</v>
      </c>
      <c r="F5511">
        <v>31</v>
      </c>
      <c r="G5511" s="85">
        <v>1.7221454627402115</v>
      </c>
      <c r="H5511" s="85">
        <v>18536.052673839731</v>
      </c>
      <c r="I5511" s="85">
        <v>4748.7393608479206</v>
      </c>
      <c r="J5511" s="85">
        <v>31921.779009366659</v>
      </c>
      <c r="K5511" t="s">
        <v>491</v>
      </c>
    </row>
    <row r="5512" spans="2:11" x14ac:dyDescent="0.25">
      <c r="B5512">
        <v>2026</v>
      </c>
      <c r="C5512" t="s">
        <v>483</v>
      </c>
      <c r="D5512">
        <v>2</v>
      </c>
      <c r="E5512" t="s">
        <v>45</v>
      </c>
      <c r="F5512">
        <v>31</v>
      </c>
      <c r="G5512" s="85">
        <v>0</v>
      </c>
      <c r="H5512" s="85">
        <v>18536.052673839731</v>
      </c>
      <c r="I5512" s="85">
        <v>4748.7393608479206</v>
      </c>
      <c r="J5512" s="85">
        <v>0</v>
      </c>
      <c r="K5512" t="s">
        <v>491</v>
      </c>
    </row>
    <row r="5513" spans="2:11" x14ac:dyDescent="0.25">
      <c r="B5513">
        <v>2026</v>
      </c>
      <c r="C5513" t="s">
        <v>484</v>
      </c>
      <c r="D5513">
        <v>1</v>
      </c>
      <c r="E5513" t="s">
        <v>45</v>
      </c>
      <c r="F5513">
        <v>31</v>
      </c>
      <c r="G5513" s="85">
        <v>1.7326612423466707</v>
      </c>
      <c r="H5513" s="85">
        <v>18536.052673839731</v>
      </c>
      <c r="I5513" s="85">
        <v>4748.7393608479206</v>
      </c>
      <c r="J5513" s="85">
        <v>32116.700054058478</v>
      </c>
      <c r="K5513" t="s">
        <v>491</v>
      </c>
    </row>
    <row r="5514" spans="2:11" x14ac:dyDescent="0.25">
      <c r="B5514">
        <v>2026</v>
      </c>
      <c r="C5514" t="s">
        <v>484</v>
      </c>
      <c r="D5514">
        <v>2</v>
      </c>
      <c r="E5514" t="s">
        <v>45</v>
      </c>
      <c r="F5514">
        <v>31</v>
      </c>
      <c r="G5514" s="85">
        <v>0</v>
      </c>
      <c r="H5514" s="85">
        <v>18536.052673839731</v>
      </c>
      <c r="I5514" s="85">
        <v>4748.7393608479206</v>
      </c>
      <c r="J5514" s="85">
        <v>0</v>
      </c>
      <c r="K5514" t="s">
        <v>491</v>
      </c>
    </row>
    <row r="5515" spans="2:11" x14ac:dyDescent="0.25">
      <c r="B5515">
        <v>2026</v>
      </c>
      <c r="C5515" t="s">
        <v>485</v>
      </c>
      <c r="D5515">
        <v>1</v>
      </c>
      <c r="E5515" t="s">
        <v>45</v>
      </c>
      <c r="F5515">
        <v>31</v>
      </c>
      <c r="G5515" s="85">
        <v>1.7431770219531317</v>
      </c>
      <c r="H5515" s="85">
        <v>18536.052673839731</v>
      </c>
      <c r="I5515" s="85">
        <v>4748.7393608479206</v>
      </c>
      <c r="J5515" s="85">
        <v>32311.621098750325</v>
      </c>
      <c r="K5515" t="s">
        <v>491</v>
      </c>
    </row>
    <row r="5516" spans="2:11" x14ac:dyDescent="0.25">
      <c r="B5516">
        <v>2026</v>
      </c>
      <c r="C5516" t="s">
        <v>485</v>
      </c>
      <c r="D5516">
        <v>2</v>
      </c>
      <c r="E5516" t="s">
        <v>45</v>
      </c>
      <c r="F5516">
        <v>31</v>
      </c>
      <c r="G5516" s="85">
        <v>0</v>
      </c>
      <c r="H5516" s="85">
        <v>18536.052673839731</v>
      </c>
      <c r="I5516" s="85">
        <v>4748.7393608479206</v>
      </c>
      <c r="J5516" s="85">
        <v>0</v>
      </c>
      <c r="K5516" t="s">
        <v>491</v>
      </c>
    </row>
    <row r="5517" spans="2:11" x14ac:dyDescent="0.25">
      <c r="B5517">
        <v>2026</v>
      </c>
      <c r="C5517" t="s">
        <v>486</v>
      </c>
      <c r="D5517">
        <v>1</v>
      </c>
      <c r="E5517" t="s">
        <v>45</v>
      </c>
      <c r="F5517">
        <v>31</v>
      </c>
      <c r="G5517" s="85">
        <v>1.753692801559591</v>
      </c>
      <c r="H5517" s="85">
        <v>18536.052673839731</v>
      </c>
      <c r="I5517" s="85">
        <v>4748.7393608479206</v>
      </c>
      <c r="J5517" s="85">
        <v>32506.542143442144</v>
      </c>
      <c r="K5517" t="s">
        <v>491</v>
      </c>
    </row>
    <row r="5518" spans="2:11" x14ac:dyDescent="0.25">
      <c r="B5518">
        <v>2026</v>
      </c>
      <c r="C5518" t="s">
        <v>486</v>
      </c>
      <c r="D5518">
        <v>2</v>
      </c>
      <c r="E5518" t="s">
        <v>45</v>
      </c>
      <c r="F5518">
        <v>31</v>
      </c>
      <c r="G5518" s="85">
        <v>0</v>
      </c>
      <c r="H5518" s="85">
        <v>18536.052673839731</v>
      </c>
      <c r="I5518" s="85">
        <v>4748.7393608479206</v>
      </c>
      <c r="J5518" s="85">
        <v>0</v>
      </c>
      <c r="K5518" t="s">
        <v>491</v>
      </c>
    </row>
    <row r="5519" spans="2:11" x14ac:dyDescent="0.25">
      <c r="B5519">
        <v>2026</v>
      </c>
      <c r="C5519" t="s">
        <v>487</v>
      </c>
      <c r="D5519">
        <v>1</v>
      </c>
      <c r="E5519" t="s">
        <v>45</v>
      </c>
      <c r="F5519">
        <v>31</v>
      </c>
      <c r="G5519" s="85">
        <v>1.7642085811660522</v>
      </c>
      <c r="H5519" s="85">
        <v>18536.052673839731</v>
      </c>
      <c r="I5519" s="85">
        <v>4748.7393608479206</v>
      </c>
      <c r="J5519" s="85">
        <v>32701.463188133999</v>
      </c>
      <c r="K5519" t="s">
        <v>491</v>
      </c>
    </row>
    <row r="5520" spans="2:11" x14ac:dyDescent="0.25">
      <c r="B5520">
        <v>2026</v>
      </c>
      <c r="C5520" t="s">
        <v>487</v>
      </c>
      <c r="D5520">
        <v>2</v>
      </c>
      <c r="E5520" t="s">
        <v>45</v>
      </c>
      <c r="F5520">
        <v>31</v>
      </c>
      <c r="G5520" s="85">
        <v>0</v>
      </c>
      <c r="H5520" s="85">
        <v>18536.052673839731</v>
      </c>
      <c r="I5520" s="85">
        <v>4748.7393608479206</v>
      </c>
      <c r="J5520" s="85">
        <v>0</v>
      </c>
      <c r="K5520" t="s">
        <v>491</v>
      </c>
    </row>
    <row r="5521" spans="2:11" x14ac:dyDescent="0.25">
      <c r="B5521">
        <v>2026</v>
      </c>
      <c r="C5521" t="s">
        <v>488</v>
      </c>
      <c r="D5521">
        <v>1</v>
      </c>
      <c r="E5521" t="s">
        <v>45</v>
      </c>
      <c r="F5521">
        <v>31</v>
      </c>
      <c r="G5521" s="85">
        <v>1.7747243607725114</v>
      </c>
      <c r="H5521" s="85">
        <v>18536.052673839731</v>
      </c>
      <c r="I5521" s="85">
        <v>4748.7393608479206</v>
      </c>
      <c r="J5521" s="85">
        <v>32896.384232825818</v>
      </c>
      <c r="K5521" t="s">
        <v>491</v>
      </c>
    </row>
    <row r="5522" spans="2:11" x14ac:dyDescent="0.25">
      <c r="B5522">
        <v>2026</v>
      </c>
      <c r="C5522" t="s">
        <v>488</v>
      </c>
      <c r="D5522">
        <v>2</v>
      </c>
      <c r="E5522" t="s">
        <v>45</v>
      </c>
      <c r="F5522">
        <v>31</v>
      </c>
      <c r="G5522" s="85">
        <v>0</v>
      </c>
      <c r="H5522" s="85">
        <v>18536.052673839731</v>
      </c>
      <c r="I5522" s="85">
        <v>4748.7393608479206</v>
      </c>
      <c r="J5522" s="85">
        <v>0</v>
      </c>
      <c r="K5522" t="s">
        <v>491</v>
      </c>
    </row>
    <row r="5523" spans="2:11" x14ac:dyDescent="0.25">
      <c r="B5523">
        <v>2026</v>
      </c>
      <c r="C5523" t="s">
        <v>489</v>
      </c>
      <c r="D5523">
        <v>1</v>
      </c>
      <c r="E5523" t="s">
        <v>45</v>
      </c>
      <c r="F5523">
        <v>31</v>
      </c>
      <c r="G5523" s="85">
        <v>1.7852401403789722</v>
      </c>
      <c r="H5523" s="85">
        <v>18536.052673839731</v>
      </c>
      <c r="I5523" s="85">
        <v>4748.7393608479206</v>
      </c>
      <c r="J5523" s="85">
        <v>33091.305277517662</v>
      </c>
      <c r="K5523" t="s">
        <v>491</v>
      </c>
    </row>
    <row r="5524" spans="2:11" x14ac:dyDescent="0.25">
      <c r="B5524">
        <v>2026</v>
      </c>
      <c r="C5524" t="s">
        <v>489</v>
      </c>
      <c r="D5524">
        <v>2</v>
      </c>
      <c r="E5524" t="s">
        <v>45</v>
      </c>
      <c r="F5524">
        <v>31</v>
      </c>
      <c r="G5524" s="85">
        <v>0</v>
      </c>
      <c r="H5524" s="85">
        <v>18536.052673839731</v>
      </c>
      <c r="I5524" s="85">
        <v>4748.7393608479206</v>
      </c>
      <c r="J5524" s="85">
        <v>0</v>
      </c>
      <c r="K5524" t="s">
        <v>491</v>
      </c>
    </row>
    <row r="5525" spans="2:11" x14ac:dyDescent="0.25">
      <c r="B5525">
        <v>2026</v>
      </c>
      <c r="C5525" t="s">
        <v>490</v>
      </c>
      <c r="D5525">
        <v>1</v>
      </c>
      <c r="E5525" t="s">
        <v>45</v>
      </c>
      <c r="F5525">
        <v>31</v>
      </c>
      <c r="G5525" s="85">
        <v>1.7957559199854316</v>
      </c>
      <c r="H5525" s="85">
        <v>18536.052673839731</v>
      </c>
      <c r="I5525" s="85">
        <v>4748.7393608479206</v>
      </c>
      <c r="J5525" s="85">
        <v>33286.226322209484</v>
      </c>
      <c r="K5525" t="s">
        <v>491</v>
      </c>
    </row>
    <row r="5526" spans="2:11" x14ac:dyDescent="0.25">
      <c r="B5526">
        <v>2026</v>
      </c>
      <c r="C5526" t="s">
        <v>490</v>
      </c>
      <c r="D5526">
        <v>2</v>
      </c>
      <c r="E5526" t="s">
        <v>45</v>
      </c>
      <c r="F5526">
        <v>31</v>
      </c>
      <c r="G5526" s="85">
        <v>0</v>
      </c>
      <c r="H5526" s="85">
        <v>18536.052673839731</v>
      </c>
      <c r="I5526" s="85">
        <v>4748.7393608479206</v>
      </c>
      <c r="J5526" s="85">
        <v>0</v>
      </c>
      <c r="K5526" t="s">
        <v>491</v>
      </c>
    </row>
    <row r="5527" spans="2:11" x14ac:dyDescent="0.25">
      <c r="B5527">
        <v>2026</v>
      </c>
      <c r="C5527" t="s">
        <v>479</v>
      </c>
      <c r="D5527">
        <v>1</v>
      </c>
      <c r="E5527" t="s">
        <v>185</v>
      </c>
      <c r="F5527">
        <v>26</v>
      </c>
      <c r="G5527" s="85">
        <v>2.314794913132296</v>
      </c>
      <c r="H5527" s="85">
        <v>12076.490850376749</v>
      </c>
      <c r="I5527" s="85">
        <v>3366.157158234661</v>
      </c>
      <c r="J5527" s="85">
        <v>27954.599588940815</v>
      </c>
      <c r="K5527" t="s">
        <v>491</v>
      </c>
    </row>
    <row r="5528" spans="2:11" x14ac:dyDescent="0.25">
      <c r="B5528">
        <v>2026</v>
      </c>
      <c r="C5528" t="s">
        <v>479</v>
      </c>
      <c r="D5528">
        <v>2</v>
      </c>
      <c r="E5528" t="s">
        <v>185</v>
      </c>
      <c r="F5528">
        <v>26</v>
      </c>
      <c r="G5528" s="85">
        <v>0</v>
      </c>
      <c r="H5528" s="85">
        <v>12076.490850376749</v>
      </c>
      <c r="I5528" s="85">
        <v>3366.157158234661</v>
      </c>
      <c r="J5528" s="85">
        <v>0</v>
      </c>
      <c r="K5528" t="s">
        <v>491</v>
      </c>
    </row>
    <row r="5529" spans="2:11" x14ac:dyDescent="0.25">
      <c r="B5529">
        <v>2026</v>
      </c>
      <c r="C5529" t="s">
        <v>480</v>
      </c>
      <c r="D5529">
        <v>1</v>
      </c>
      <c r="E5529" t="s">
        <v>185</v>
      </c>
      <c r="F5529">
        <v>26</v>
      </c>
      <c r="G5529" s="85">
        <v>2.3784041148151625</v>
      </c>
      <c r="H5529" s="85">
        <v>12076.490850376749</v>
      </c>
      <c r="I5529" s="85">
        <v>3366.157158234661</v>
      </c>
      <c r="J5529" s="85">
        <v>28722.775531063722</v>
      </c>
      <c r="K5529" t="s">
        <v>491</v>
      </c>
    </row>
    <row r="5530" spans="2:11" x14ac:dyDescent="0.25">
      <c r="B5530">
        <v>2026</v>
      </c>
      <c r="C5530" t="s">
        <v>480</v>
      </c>
      <c r="D5530">
        <v>2</v>
      </c>
      <c r="E5530" t="s">
        <v>185</v>
      </c>
      <c r="F5530">
        <v>26</v>
      </c>
      <c r="G5530" s="85">
        <v>0</v>
      </c>
      <c r="H5530" s="85">
        <v>12076.490850376749</v>
      </c>
      <c r="I5530" s="85">
        <v>3366.157158234661</v>
      </c>
      <c r="J5530" s="85">
        <v>0</v>
      </c>
      <c r="K5530" t="s">
        <v>491</v>
      </c>
    </row>
    <row r="5531" spans="2:11" x14ac:dyDescent="0.25">
      <c r="B5531">
        <v>2026</v>
      </c>
      <c r="C5531" t="s">
        <v>481</v>
      </c>
      <c r="D5531">
        <v>1</v>
      </c>
      <c r="E5531" t="s">
        <v>185</v>
      </c>
      <c r="F5531">
        <v>26</v>
      </c>
      <c r="G5531" s="85">
        <v>2.4420133164980284</v>
      </c>
      <c r="H5531" s="85">
        <v>12076.490850376749</v>
      </c>
      <c r="I5531" s="85">
        <v>3366.157158234661</v>
      </c>
      <c r="J5531" s="85">
        <v>29490.951473186622</v>
      </c>
      <c r="K5531" t="s">
        <v>491</v>
      </c>
    </row>
    <row r="5532" spans="2:11" x14ac:dyDescent="0.25">
      <c r="B5532">
        <v>2026</v>
      </c>
      <c r="C5532" t="s">
        <v>481</v>
      </c>
      <c r="D5532">
        <v>2</v>
      </c>
      <c r="E5532" t="s">
        <v>185</v>
      </c>
      <c r="F5532">
        <v>26</v>
      </c>
      <c r="G5532" s="85">
        <v>0</v>
      </c>
      <c r="H5532" s="85">
        <v>12076.490850376749</v>
      </c>
      <c r="I5532" s="85">
        <v>3366.157158234661</v>
      </c>
      <c r="J5532" s="85">
        <v>0</v>
      </c>
      <c r="K5532" t="s">
        <v>491</v>
      </c>
    </row>
    <row r="5533" spans="2:11" x14ac:dyDescent="0.25">
      <c r="B5533">
        <v>2026</v>
      </c>
      <c r="C5533" t="s">
        <v>482</v>
      </c>
      <c r="D5533">
        <v>1</v>
      </c>
      <c r="E5533" t="s">
        <v>185</v>
      </c>
      <c r="F5533">
        <v>26</v>
      </c>
      <c r="G5533" s="85">
        <v>2.5056225181808944</v>
      </c>
      <c r="H5533" s="85">
        <v>12076.490850376749</v>
      </c>
      <c r="I5533" s="85">
        <v>3366.157158234661</v>
      </c>
      <c r="J5533" s="85">
        <v>30259.127415309522</v>
      </c>
      <c r="K5533" t="s">
        <v>491</v>
      </c>
    </row>
    <row r="5534" spans="2:11" x14ac:dyDescent="0.25">
      <c r="B5534">
        <v>2026</v>
      </c>
      <c r="C5534" t="s">
        <v>482</v>
      </c>
      <c r="D5534">
        <v>2</v>
      </c>
      <c r="E5534" t="s">
        <v>185</v>
      </c>
      <c r="F5534">
        <v>26</v>
      </c>
      <c r="G5534" s="85">
        <v>0</v>
      </c>
      <c r="H5534" s="85">
        <v>12076.490850376749</v>
      </c>
      <c r="I5534" s="85">
        <v>3366.157158234661</v>
      </c>
      <c r="J5534" s="85">
        <v>0</v>
      </c>
      <c r="K5534" t="s">
        <v>491</v>
      </c>
    </row>
    <row r="5535" spans="2:11" x14ac:dyDescent="0.25">
      <c r="B5535">
        <v>2026</v>
      </c>
      <c r="C5535" t="s">
        <v>483</v>
      </c>
      <c r="D5535">
        <v>1</v>
      </c>
      <c r="E5535" t="s">
        <v>185</v>
      </c>
      <c r="F5535">
        <v>26</v>
      </c>
      <c r="G5535" s="85">
        <v>2.5692317198637613</v>
      </c>
      <c r="H5535" s="85">
        <v>12076.490850376749</v>
      </c>
      <c r="I5535" s="85">
        <v>3366.157158234661</v>
      </c>
      <c r="J5535" s="85">
        <v>31027.303357432433</v>
      </c>
      <c r="K5535" t="s">
        <v>491</v>
      </c>
    </row>
    <row r="5536" spans="2:11" x14ac:dyDescent="0.25">
      <c r="B5536">
        <v>2026</v>
      </c>
      <c r="C5536" t="s">
        <v>483</v>
      </c>
      <c r="D5536">
        <v>2</v>
      </c>
      <c r="E5536" t="s">
        <v>185</v>
      </c>
      <c r="F5536">
        <v>26</v>
      </c>
      <c r="G5536" s="85">
        <v>0</v>
      </c>
      <c r="H5536" s="85">
        <v>12076.490850376749</v>
      </c>
      <c r="I5536" s="85">
        <v>3366.157158234661</v>
      </c>
      <c r="J5536" s="85">
        <v>0</v>
      </c>
      <c r="K5536" t="s">
        <v>491</v>
      </c>
    </row>
    <row r="5537" spans="2:11" x14ac:dyDescent="0.25">
      <c r="B5537">
        <v>2026</v>
      </c>
      <c r="C5537" t="s">
        <v>484</v>
      </c>
      <c r="D5537">
        <v>1</v>
      </c>
      <c r="E5537" t="s">
        <v>185</v>
      </c>
      <c r="F5537">
        <v>26</v>
      </c>
      <c r="G5537" s="85">
        <v>2.6328409215466269</v>
      </c>
      <c r="H5537" s="85">
        <v>12076.490850376749</v>
      </c>
      <c r="I5537" s="85">
        <v>3366.157158234661</v>
      </c>
      <c r="J5537" s="85">
        <v>31795.479299555329</v>
      </c>
      <c r="K5537" t="s">
        <v>491</v>
      </c>
    </row>
    <row r="5538" spans="2:11" x14ac:dyDescent="0.25">
      <c r="B5538">
        <v>2026</v>
      </c>
      <c r="C5538" t="s">
        <v>484</v>
      </c>
      <c r="D5538">
        <v>2</v>
      </c>
      <c r="E5538" t="s">
        <v>185</v>
      </c>
      <c r="F5538">
        <v>26</v>
      </c>
      <c r="G5538" s="85">
        <v>0</v>
      </c>
      <c r="H5538" s="85">
        <v>12076.490850376749</v>
      </c>
      <c r="I5538" s="85">
        <v>3366.157158234661</v>
      </c>
      <c r="J5538" s="85">
        <v>0</v>
      </c>
      <c r="K5538" t="s">
        <v>491</v>
      </c>
    </row>
    <row r="5539" spans="2:11" x14ac:dyDescent="0.25">
      <c r="B5539">
        <v>2026</v>
      </c>
      <c r="C5539" t="s">
        <v>485</v>
      </c>
      <c r="D5539">
        <v>1</v>
      </c>
      <c r="E5539" t="s">
        <v>185</v>
      </c>
      <c r="F5539">
        <v>26</v>
      </c>
      <c r="G5539" s="85">
        <v>2.6964501232294933</v>
      </c>
      <c r="H5539" s="85">
        <v>12076.490850376749</v>
      </c>
      <c r="I5539" s="85">
        <v>3366.157158234661</v>
      </c>
      <c r="J5539" s="85">
        <v>32563.655241678232</v>
      </c>
      <c r="K5539" t="s">
        <v>491</v>
      </c>
    </row>
    <row r="5540" spans="2:11" x14ac:dyDescent="0.25">
      <c r="B5540">
        <v>2026</v>
      </c>
      <c r="C5540" t="s">
        <v>485</v>
      </c>
      <c r="D5540">
        <v>2</v>
      </c>
      <c r="E5540" t="s">
        <v>185</v>
      </c>
      <c r="F5540">
        <v>26</v>
      </c>
      <c r="G5540" s="85">
        <v>0</v>
      </c>
      <c r="H5540" s="85">
        <v>12076.490850376749</v>
      </c>
      <c r="I5540" s="85">
        <v>3366.157158234661</v>
      </c>
      <c r="J5540" s="85">
        <v>0</v>
      </c>
      <c r="K5540" t="s">
        <v>491</v>
      </c>
    </row>
    <row r="5541" spans="2:11" x14ac:dyDescent="0.25">
      <c r="B5541">
        <v>2026</v>
      </c>
      <c r="C5541" t="s">
        <v>486</v>
      </c>
      <c r="D5541">
        <v>1</v>
      </c>
      <c r="E5541" t="s">
        <v>185</v>
      </c>
      <c r="F5541">
        <v>26</v>
      </c>
      <c r="G5541" s="85">
        <v>2.7600593249123597</v>
      </c>
      <c r="H5541" s="85">
        <v>12076.490850376749</v>
      </c>
      <c r="I5541" s="85">
        <v>3366.157158234661</v>
      </c>
      <c r="J5541" s="85">
        <v>33331.831183801136</v>
      </c>
      <c r="K5541" t="s">
        <v>491</v>
      </c>
    </row>
    <row r="5542" spans="2:11" x14ac:dyDescent="0.25">
      <c r="B5542">
        <v>2026</v>
      </c>
      <c r="C5542" t="s">
        <v>486</v>
      </c>
      <c r="D5542">
        <v>2</v>
      </c>
      <c r="E5542" t="s">
        <v>185</v>
      </c>
      <c r="F5542">
        <v>26</v>
      </c>
      <c r="G5542" s="85">
        <v>0</v>
      </c>
      <c r="H5542" s="85">
        <v>12076.490850376749</v>
      </c>
      <c r="I5542" s="85">
        <v>3366.157158234661</v>
      </c>
      <c r="J5542" s="85">
        <v>0</v>
      </c>
      <c r="K5542" t="s">
        <v>491</v>
      </c>
    </row>
    <row r="5543" spans="2:11" x14ac:dyDescent="0.25">
      <c r="B5543">
        <v>2026</v>
      </c>
      <c r="C5543" t="s">
        <v>487</v>
      </c>
      <c r="D5543">
        <v>1</v>
      </c>
      <c r="E5543" t="s">
        <v>185</v>
      </c>
      <c r="F5543">
        <v>26</v>
      </c>
      <c r="G5543" s="85">
        <v>2.8236685265952257</v>
      </c>
      <c r="H5543" s="85">
        <v>12076.490850376749</v>
      </c>
      <c r="I5543" s="85">
        <v>3366.157158234661</v>
      </c>
      <c r="J5543" s="85">
        <v>34100.007125924043</v>
      </c>
      <c r="K5543" t="s">
        <v>491</v>
      </c>
    </row>
    <row r="5544" spans="2:11" x14ac:dyDescent="0.25">
      <c r="B5544">
        <v>2026</v>
      </c>
      <c r="C5544" t="s">
        <v>487</v>
      </c>
      <c r="D5544">
        <v>2</v>
      </c>
      <c r="E5544" t="s">
        <v>185</v>
      </c>
      <c r="F5544">
        <v>26</v>
      </c>
      <c r="G5544" s="85">
        <v>0</v>
      </c>
      <c r="H5544" s="85">
        <v>12076.490850376749</v>
      </c>
      <c r="I5544" s="85">
        <v>3366.157158234661</v>
      </c>
      <c r="J5544" s="85">
        <v>0</v>
      </c>
      <c r="K5544" t="s">
        <v>491</v>
      </c>
    </row>
    <row r="5545" spans="2:11" x14ac:dyDescent="0.25">
      <c r="B5545">
        <v>2026</v>
      </c>
      <c r="C5545" t="s">
        <v>488</v>
      </c>
      <c r="D5545">
        <v>1</v>
      </c>
      <c r="E5545" t="s">
        <v>185</v>
      </c>
      <c r="F5545">
        <v>26</v>
      </c>
      <c r="G5545" s="85">
        <v>2.8872777282780921</v>
      </c>
      <c r="H5545" s="85">
        <v>12076.490850376749</v>
      </c>
      <c r="I5545" s="85">
        <v>3366.157158234661</v>
      </c>
      <c r="J5545" s="85">
        <v>34868.183068046943</v>
      </c>
      <c r="K5545" t="s">
        <v>491</v>
      </c>
    </row>
    <row r="5546" spans="2:11" x14ac:dyDescent="0.25">
      <c r="B5546">
        <v>2026</v>
      </c>
      <c r="C5546" t="s">
        <v>488</v>
      </c>
      <c r="D5546">
        <v>2</v>
      </c>
      <c r="E5546" t="s">
        <v>185</v>
      </c>
      <c r="F5546">
        <v>26</v>
      </c>
      <c r="G5546" s="85">
        <v>0</v>
      </c>
      <c r="H5546" s="85">
        <v>12076.490850376749</v>
      </c>
      <c r="I5546" s="85">
        <v>3366.157158234661</v>
      </c>
      <c r="J5546" s="85">
        <v>0</v>
      </c>
      <c r="K5546" t="s">
        <v>491</v>
      </c>
    </row>
    <row r="5547" spans="2:11" x14ac:dyDescent="0.25">
      <c r="B5547">
        <v>2026</v>
      </c>
      <c r="C5547" t="s">
        <v>489</v>
      </c>
      <c r="D5547">
        <v>1</v>
      </c>
      <c r="E5547" t="s">
        <v>185</v>
      </c>
      <c r="F5547">
        <v>26</v>
      </c>
      <c r="G5547" s="85">
        <v>2.9508869299609586</v>
      </c>
      <c r="H5547" s="85">
        <v>12076.490850376749</v>
      </c>
      <c r="I5547" s="85">
        <v>3366.157158234661</v>
      </c>
      <c r="J5547" s="85">
        <v>35636.35901016985</v>
      </c>
      <c r="K5547" t="s">
        <v>491</v>
      </c>
    </row>
    <row r="5548" spans="2:11" x14ac:dyDescent="0.25">
      <c r="B5548">
        <v>2026</v>
      </c>
      <c r="C5548" t="s">
        <v>489</v>
      </c>
      <c r="D5548">
        <v>2</v>
      </c>
      <c r="E5548" t="s">
        <v>185</v>
      </c>
      <c r="F5548">
        <v>26</v>
      </c>
      <c r="G5548" s="85">
        <v>0</v>
      </c>
      <c r="H5548" s="85">
        <v>12076.490850376749</v>
      </c>
      <c r="I5548" s="85">
        <v>3366.157158234661</v>
      </c>
      <c r="J5548" s="85">
        <v>0</v>
      </c>
      <c r="K5548" t="s">
        <v>491</v>
      </c>
    </row>
    <row r="5549" spans="2:11" x14ac:dyDescent="0.25">
      <c r="B5549">
        <v>2026</v>
      </c>
      <c r="C5549" t="s">
        <v>490</v>
      </c>
      <c r="D5549">
        <v>1</v>
      </c>
      <c r="E5549" t="s">
        <v>185</v>
      </c>
      <c r="F5549">
        <v>26</v>
      </c>
      <c r="G5549" s="85">
        <v>3.0144961316438246</v>
      </c>
      <c r="H5549" s="85">
        <v>12076.490850376749</v>
      </c>
      <c r="I5549" s="85">
        <v>3366.157158234661</v>
      </c>
      <c r="J5549" s="85">
        <v>36404.53495229275</v>
      </c>
      <c r="K5549" t="s">
        <v>491</v>
      </c>
    </row>
    <row r="5550" spans="2:11" x14ac:dyDescent="0.25">
      <c r="B5550">
        <v>2026</v>
      </c>
      <c r="C5550" t="s">
        <v>490</v>
      </c>
      <c r="D5550">
        <v>2</v>
      </c>
      <c r="E5550" t="s">
        <v>185</v>
      </c>
      <c r="F5550">
        <v>26</v>
      </c>
      <c r="G5550" s="85">
        <v>0</v>
      </c>
      <c r="H5550" s="85">
        <v>12076.490850376749</v>
      </c>
      <c r="I5550" s="85">
        <v>3366.157158234661</v>
      </c>
      <c r="J5550" s="85">
        <v>0</v>
      </c>
      <c r="K5550" t="s">
        <v>491</v>
      </c>
    </row>
    <row r="5551" spans="2:11" x14ac:dyDescent="0.25">
      <c r="B5551">
        <v>2026</v>
      </c>
      <c r="C5551" t="s">
        <v>479</v>
      </c>
      <c r="D5551">
        <v>1</v>
      </c>
      <c r="E5551" t="s">
        <v>185</v>
      </c>
      <c r="F5551">
        <v>8</v>
      </c>
      <c r="G5551" s="85">
        <v>4.3806713137409927</v>
      </c>
      <c r="H5551" s="85">
        <v>12076.490850376749</v>
      </c>
      <c r="I5551" s="85">
        <v>3366.157158234661</v>
      </c>
      <c r="J5551" s="85">
        <v>52903.13703890099</v>
      </c>
      <c r="K5551" t="s">
        <v>491</v>
      </c>
    </row>
    <row r="5552" spans="2:11" x14ac:dyDescent="0.25">
      <c r="B5552">
        <v>2026</v>
      </c>
      <c r="C5552" t="s">
        <v>479</v>
      </c>
      <c r="D5552">
        <v>2</v>
      </c>
      <c r="E5552" t="s">
        <v>185</v>
      </c>
      <c r="F5552">
        <v>8</v>
      </c>
      <c r="G5552" s="85">
        <v>0</v>
      </c>
      <c r="H5552" s="85">
        <v>12076.490850376749</v>
      </c>
      <c r="I5552" s="85">
        <v>3366.157158234661</v>
      </c>
      <c r="J5552" s="85">
        <v>0</v>
      </c>
      <c r="K5552" t="s">
        <v>491</v>
      </c>
    </row>
    <row r="5553" spans="2:11" x14ac:dyDescent="0.25">
      <c r="B5553">
        <v>2026</v>
      </c>
      <c r="C5553" t="s">
        <v>480</v>
      </c>
      <c r="D5553">
        <v>1</v>
      </c>
      <c r="E5553" t="s">
        <v>185</v>
      </c>
      <c r="F5553">
        <v>8</v>
      </c>
      <c r="G5553" s="85">
        <v>4.4200172636336577</v>
      </c>
      <c r="H5553" s="85">
        <v>12076.490850376749</v>
      </c>
      <c r="I5553" s="85">
        <v>3366.157158234661</v>
      </c>
      <c r="J5553" s="85">
        <v>53378.298042779141</v>
      </c>
      <c r="K5553" t="s">
        <v>491</v>
      </c>
    </row>
    <row r="5554" spans="2:11" x14ac:dyDescent="0.25">
      <c r="B5554">
        <v>2026</v>
      </c>
      <c r="C5554" t="s">
        <v>480</v>
      </c>
      <c r="D5554">
        <v>2</v>
      </c>
      <c r="E5554" t="s">
        <v>185</v>
      </c>
      <c r="F5554">
        <v>8</v>
      </c>
      <c r="G5554" s="85">
        <v>0</v>
      </c>
      <c r="H5554" s="85">
        <v>12076.490850376749</v>
      </c>
      <c r="I5554" s="85">
        <v>3366.157158234661</v>
      </c>
      <c r="J5554" s="85">
        <v>0</v>
      </c>
      <c r="K5554" t="s">
        <v>491</v>
      </c>
    </row>
    <row r="5555" spans="2:11" x14ac:dyDescent="0.25">
      <c r="B5555">
        <v>2026</v>
      </c>
      <c r="C5555" t="s">
        <v>481</v>
      </c>
      <c r="D5555">
        <v>1</v>
      </c>
      <c r="E5555" t="s">
        <v>185</v>
      </c>
      <c r="F5555">
        <v>8</v>
      </c>
      <c r="G5555" s="85">
        <v>4.4593632135263261</v>
      </c>
      <c r="H5555" s="85">
        <v>12076.490850376749</v>
      </c>
      <c r="I5555" s="85">
        <v>3366.157158234661</v>
      </c>
      <c r="J5555" s="85">
        <v>53853.459046657335</v>
      </c>
      <c r="K5555" t="s">
        <v>491</v>
      </c>
    </row>
    <row r="5556" spans="2:11" x14ac:dyDescent="0.25">
      <c r="B5556">
        <v>2026</v>
      </c>
      <c r="C5556" t="s">
        <v>481</v>
      </c>
      <c r="D5556">
        <v>2</v>
      </c>
      <c r="E5556" t="s">
        <v>185</v>
      </c>
      <c r="F5556">
        <v>8</v>
      </c>
      <c r="G5556" s="85">
        <v>0</v>
      </c>
      <c r="H5556" s="85">
        <v>12076.490850376749</v>
      </c>
      <c r="I5556" s="85">
        <v>3366.157158234661</v>
      </c>
      <c r="J5556" s="85">
        <v>0</v>
      </c>
      <c r="K5556" t="s">
        <v>491</v>
      </c>
    </row>
    <row r="5557" spans="2:11" x14ac:dyDescent="0.25">
      <c r="B5557">
        <v>2026</v>
      </c>
      <c r="C5557" t="s">
        <v>482</v>
      </c>
      <c r="D5557">
        <v>1</v>
      </c>
      <c r="E5557" t="s">
        <v>185</v>
      </c>
      <c r="F5557">
        <v>8</v>
      </c>
      <c r="G5557" s="85">
        <v>4.4987091634189929</v>
      </c>
      <c r="H5557" s="85">
        <v>12076.490850376749</v>
      </c>
      <c r="I5557" s="85">
        <v>3366.157158234661</v>
      </c>
      <c r="J5557" s="85">
        <v>54328.620050535508</v>
      </c>
      <c r="K5557" t="s">
        <v>491</v>
      </c>
    </row>
    <row r="5558" spans="2:11" x14ac:dyDescent="0.25">
      <c r="B5558">
        <v>2026</v>
      </c>
      <c r="C5558" t="s">
        <v>482</v>
      </c>
      <c r="D5558">
        <v>2</v>
      </c>
      <c r="E5558" t="s">
        <v>185</v>
      </c>
      <c r="F5558">
        <v>8</v>
      </c>
      <c r="G5558" s="85">
        <v>0</v>
      </c>
      <c r="H5558" s="85">
        <v>12076.490850376749</v>
      </c>
      <c r="I5558" s="85">
        <v>3366.157158234661</v>
      </c>
      <c r="J5558" s="85">
        <v>0</v>
      </c>
      <c r="K5558" t="s">
        <v>491</v>
      </c>
    </row>
    <row r="5559" spans="2:11" x14ac:dyDescent="0.25">
      <c r="B5559">
        <v>2026</v>
      </c>
      <c r="C5559" t="s">
        <v>483</v>
      </c>
      <c r="D5559">
        <v>1</v>
      </c>
      <c r="E5559" t="s">
        <v>185</v>
      </c>
      <c r="F5559">
        <v>8</v>
      </c>
      <c r="G5559" s="85">
        <v>4.5380551133116613</v>
      </c>
      <c r="H5559" s="85">
        <v>12076.490850376749</v>
      </c>
      <c r="I5559" s="85">
        <v>3366.157158234661</v>
      </c>
      <c r="J5559" s="85">
        <v>54803.781054413703</v>
      </c>
      <c r="K5559" t="s">
        <v>491</v>
      </c>
    </row>
    <row r="5560" spans="2:11" x14ac:dyDescent="0.25">
      <c r="B5560">
        <v>2026</v>
      </c>
      <c r="C5560" t="s">
        <v>483</v>
      </c>
      <c r="D5560">
        <v>2</v>
      </c>
      <c r="E5560" t="s">
        <v>185</v>
      </c>
      <c r="F5560">
        <v>8</v>
      </c>
      <c r="G5560" s="85">
        <v>0</v>
      </c>
      <c r="H5560" s="85">
        <v>12076.490850376749</v>
      </c>
      <c r="I5560" s="85">
        <v>3366.157158234661</v>
      </c>
      <c r="J5560" s="85">
        <v>0</v>
      </c>
      <c r="K5560" t="s">
        <v>491</v>
      </c>
    </row>
    <row r="5561" spans="2:11" x14ac:dyDescent="0.25">
      <c r="B5561">
        <v>2026</v>
      </c>
      <c r="C5561" t="s">
        <v>484</v>
      </c>
      <c r="D5561">
        <v>1</v>
      </c>
      <c r="E5561" t="s">
        <v>185</v>
      </c>
      <c r="F5561">
        <v>8</v>
      </c>
      <c r="G5561" s="85">
        <v>4.5774010632043272</v>
      </c>
      <c r="H5561" s="85">
        <v>12076.490850376749</v>
      </c>
      <c r="I5561" s="85">
        <v>3366.157158234661</v>
      </c>
      <c r="J5561" s="85">
        <v>55278.942058291861</v>
      </c>
      <c r="K5561" t="s">
        <v>491</v>
      </c>
    </row>
    <row r="5562" spans="2:11" x14ac:dyDescent="0.25">
      <c r="B5562">
        <v>2026</v>
      </c>
      <c r="C5562" t="s">
        <v>484</v>
      </c>
      <c r="D5562">
        <v>2</v>
      </c>
      <c r="E5562" t="s">
        <v>185</v>
      </c>
      <c r="F5562">
        <v>8</v>
      </c>
      <c r="G5562" s="85">
        <v>0</v>
      </c>
      <c r="H5562" s="85">
        <v>12076.490850376749</v>
      </c>
      <c r="I5562" s="85">
        <v>3366.157158234661</v>
      </c>
      <c r="J5562" s="85">
        <v>0</v>
      </c>
      <c r="K5562" t="s">
        <v>491</v>
      </c>
    </row>
    <row r="5563" spans="2:11" x14ac:dyDescent="0.25">
      <c r="B5563">
        <v>2026</v>
      </c>
      <c r="C5563" t="s">
        <v>485</v>
      </c>
      <c r="D5563">
        <v>1</v>
      </c>
      <c r="E5563" t="s">
        <v>185</v>
      </c>
      <c r="F5563">
        <v>8</v>
      </c>
      <c r="G5563" s="85">
        <v>4.6167470130969956</v>
      </c>
      <c r="H5563" s="85">
        <v>12076.490850376749</v>
      </c>
      <c r="I5563" s="85">
        <v>3366.157158234661</v>
      </c>
      <c r="J5563" s="85">
        <v>55754.103062170056</v>
      </c>
      <c r="K5563" t="s">
        <v>491</v>
      </c>
    </row>
    <row r="5564" spans="2:11" x14ac:dyDescent="0.25">
      <c r="B5564">
        <v>2026</v>
      </c>
      <c r="C5564" t="s">
        <v>485</v>
      </c>
      <c r="D5564">
        <v>2</v>
      </c>
      <c r="E5564" t="s">
        <v>185</v>
      </c>
      <c r="F5564">
        <v>8</v>
      </c>
      <c r="G5564" s="85">
        <v>0</v>
      </c>
      <c r="H5564" s="85">
        <v>12076.490850376749</v>
      </c>
      <c r="I5564" s="85">
        <v>3366.157158234661</v>
      </c>
      <c r="J5564" s="85">
        <v>0</v>
      </c>
      <c r="K5564" t="s">
        <v>491</v>
      </c>
    </row>
    <row r="5565" spans="2:11" x14ac:dyDescent="0.25">
      <c r="B5565">
        <v>2026</v>
      </c>
      <c r="C5565" t="s">
        <v>486</v>
      </c>
      <c r="D5565">
        <v>1</v>
      </c>
      <c r="E5565" t="s">
        <v>185</v>
      </c>
      <c r="F5565">
        <v>8</v>
      </c>
      <c r="G5565" s="85">
        <v>4.6560929629896624</v>
      </c>
      <c r="H5565" s="85">
        <v>12076.490850376749</v>
      </c>
      <c r="I5565" s="85">
        <v>3366.157158234661</v>
      </c>
      <c r="J5565" s="85">
        <v>56229.264066048228</v>
      </c>
      <c r="K5565" t="s">
        <v>491</v>
      </c>
    </row>
    <row r="5566" spans="2:11" x14ac:dyDescent="0.25">
      <c r="B5566">
        <v>2026</v>
      </c>
      <c r="C5566" t="s">
        <v>486</v>
      </c>
      <c r="D5566">
        <v>2</v>
      </c>
      <c r="E5566" t="s">
        <v>185</v>
      </c>
      <c r="F5566">
        <v>8</v>
      </c>
      <c r="G5566" s="85">
        <v>0</v>
      </c>
      <c r="H5566" s="85">
        <v>12076.490850376749</v>
      </c>
      <c r="I5566" s="85">
        <v>3366.157158234661</v>
      </c>
      <c r="J5566" s="85">
        <v>0</v>
      </c>
      <c r="K5566" t="s">
        <v>491</v>
      </c>
    </row>
    <row r="5567" spans="2:11" x14ac:dyDescent="0.25">
      <c r="B5567">
        <v>2026</v>
      </c>
      <c r="C5567" t="s">
        <v>487</v>
      </c>
      <c r="D5567">
        <v>1</v>
      </c>
      <c r="E5567" t="s">
        <v>185</v>
      </c>
      <c r="F5567">
        <v>8</v>
      </c>
      <c r="G5567" s="85">
        <v>4.6954389128823308</v>
      </c>
      <c r="H5567" s="85">
        <v>12076.490850376749</v>
      </c>
      <c r="I5567" s="85">
        <v>3366.157158234661</v>
      </c>
      <c r="J5567" s="85">
        <v>56704.425069926416</v>
      </c>
      <c r="K5567" t="s">
        <v>491</v>
      </c>
    </row>
    <row r="5568" spans="2:11" x14ac:dyDescent="0.25">
      <c r="B5568">
        <v>2026</v>
      </c>
      <c r="C5568" t="s">
        <v>487</v>
      </c>
      <c r="D5568">
        <v>2</v>
      </c>
      <c r="E5568" t="s">
        <v>185</v>
      </c>
      <c r="F5568">
        <v>8</v>
      </c>
      <c r="G5568" s="85">
        <v>0</v>
      </c>
      <c r="H5568" s="85">
        <v>12076.490850376749</v>
      </c>
      <c r="I5568" s="85">
        <v>3366.157158234661</v>
      </c>
      <c r="J5568" s="85">
        <v>0</v>
      </c>
      <c r="K5568" t="s">
        <v>491</v>
      </c>
    </row>
    <row r="5569" spans="2:11" x14ac:dyDescent="0.25">
      <c r="B5569">
        <v>2026</v>
      </c>
      <c r="C5569" t="s">
        <v>488</v>
      </c>
      <c r="D5569">
        <v>1</v>
      </c>
      <c r="E5569" t="s">
        <v>185</v>
      </c>
      <c r="F5569">
        <v>8</v>
      </c>
      <c r="G5569" s="85">
        <v>4.7347848627749958</v>
      </c>
      <c r="H5569" s="85">
        <v>12076.490850376749</v>
      </c>
      <c r="I5569" s="85">
        <v>3366.157158234661</v>
      </c>
      <c r="J5569" s="85">
        <v>57179.586073804567</v>
      </c>
      <c r="K5569" t="s">
        <v>491</v>
      </c>
    </row>
    <row r="5570" spans="2:11" x14ac:dyDescent="0.25">
      <c r="B5570">
        <v>2026</v>
      </c>
      <c r="C5570" t="s">
        <v>488</v>
      </c>
      <c r="D5570">
        <v>2</v>
      </c>
      <c r="E5570" t="s">
        <v>185</v>
      </c>
      <c r="F5570">
        <v>8</v>
      </c>
      <c r="G5570" s="85">
        <v>0</v>
      </c>
      <c r="H5570" s="85">
        <v>12076.490850376749</v>
      </c>
      <c r="I5570" s="85">
        <v>3366.157158234661</v>
      </c>
      <c r="J5570" s="85">
        <v>0</v>
      </c>
      <c r="K5570" t="s">
        <v>491</v>
      </c>
    </row>
    <row r="5571" spans="2:11" x14ac:dyDescent="0.25">
      <c r="B5571">
        <v>2026</v>
      </c>
      <c r="C5571" t="s">
        <v>489</v>
      </c>
      <c r="D5571">
        <v>1</v>
      </c>
      <c r="E5571" t="s">
        <v>185</v>
      </c>
      <c r="F5571">
        <v>8</v>
      </c>
      <c r="G5571" s="85">
        <v>4.7741308126676651</v>
      </c>
      <c r="H5571" s="85">
        <v>12076.490850376749</v>
      </c>
      <c r="I5571" s="85">
        <v>3366.157158234661</v>
      </c>
      <c r="J5571" s="85">
        <v>57654.747077682776</v>
      </c>
      <c r="K5571" t="s">
        <v>491</v>
      </c>
    </row>
    <row r="5572" spans="2:11" x14ac:dyDescent="0.25">
      <c r="B5572">
        <v>2026</v>
      </c>
      <c r="C5572" t="s">
        <v>489</v>
      </c>
      <c r="D5572">
        <v>2</v>
      </c>
      <c r="E5572" t="s">
        <v>185</v>
      </c>
      <c r="F5572">
        <v>8</v>
      </c>
      <c r="G5572" s="85">
        <v>0</v>
      </c>
      <c r="H5572" s="85">
        <v>12076.490850376749</v>
      </c>
      <c r="I5572" s="85">
        <v>3366.157158234661</v>
      </c>
      <c r="J5572" s="85">
        <v>0</v>
      </c>
      <c r="K5572" t="s">
        <v>491</v>
      </c>
    </row>
    <row r="5573" spans="2:11" x14ac:dyDescent="0.25">
      <c r="B5573">
        <v>2026</v>
      </c>
      <c r="C5573" t="s">
        <v>490</v>
      </c>
      <c r="D5573">
        <v>1</v>
      </c>
      <c r="E5573" t="s">
        <v>185</v>
      </c>
      <c r="F5573">
        <v>8</v>
      </c>
      <c r="G5573" s="85">
        <v>4.8134767625603319</v>
      </c>
      <c r="H5573" s="85">
        <v>12076.490850376749</v>
      </c>
      <c r="I5573" s="85">
        <v>3366.157158234661</v>
      </c>
      <c r="J5573" s="85">
        <v>58129.908081560941</v>
      </c>
      <c r="K5573" t="s">
        <v>491</v>
      </c>
    </row>
    <row r="5574" spans="2:11" x14ac:dyDescent="0.25">
      <c r="B5574">
        <v>2026</v>
      </c>
      <c r="C5574" t="s">
        <v>490</v>
      </c>
      <c r="D5574">
        <v>2</v>
      </c>
      <c r="E5574" t="s">
        <v>185</v>
      </c>
      <c r="F5574">
        <v>8</v>
      </c>
      <c r="G5574" s="85">
        <v>0</v>
      </c>
      <c r="H5574" s="85">
        <v>12076.490850376749</v>
      </c>
      <c r="I5574" s="85">
        <v>3366.157158234661</v>
      </c>
      <c r="J5574" s="85">
        <v>0</v>
      </c>
      <c r="K5574" t="s">
        <v>491</v>
      </c>
    </row>
    <row r="5575" spans="2:11" x14ac:dyDescent="0.25">
      <c r="B5575">
        <v>2026</v>
      </c>
      <c r="C5575" t="s">
        <v>479</v>
      </c>
      <c r="D5575">
        <v>1</v>
      </c>
      <c r="E5575" t="s">
        <v>185</v>
      </c>
      <c r="F5575">
        <v>31</v>
      </c>
      <c r="G5575" s="85">
        <v>5.622177251484441</v>
      </c>
      <c r="H5575" s="85">
        <v>12076.490850376749</v>
      </c>
      <c r="I5575" s="85">
        <v>3366.157158234661</v>
      </c>
      <c r="J5575" s="85">
        <v>67896.172136748151</v>
      </c>
      <c r="K5575" t="s">
        <v>491</v>
      </c>
    </row>
    <row r="5576" spans="2:11" x14ac:dyDescent="0.25">
      <c r="B5576">
        <v>2026</v>
      </c>
      <c r="C5576" t="s">
        <v>479</v>
      </c>
      <c r="D5576">
        <v>2</v>
      </c>
      <c r="E5576" t="s">
        <v>185</v>
      </c>
      <c r="F5576">
        <v>31</v>
      </c>
      <c r="G5576" s="85">
        <v>0</v>
      </c>
      <c r="H5576" s="85">
        <v>12076.490850376749</v>
      </c>
      <c r="I5576" s="85">
        <v>3366.157158234661</v>
      </c>
      <c r="J5576" s="85">
        <v>0</v>
      </c>
      <c r="K5576" t="s">
        <v>491</v>
      </c>
    </row>
    <row r="5577" spans="2:11" x14ac:dyDescent="0.25">
      <c r="B5577">
        <v>2026</v>
      </c>
      <c r="C5577" t="s">
        <v>480</v>
      </c>
      <c r="D5577">
        <v>1</v>
      </c>
      <c r="E5577" t="s">
        <v>185</v>
      </c>
      <c r="F5577">
        <v>31</v>
      </c>
      <c r="G5577" s="85">
        <v>0</v>
      </c>
      <c r="H5577" s="85">
        <v>12076.490850376749</v>
      </c>
      <c r="I5577" s="85">
        <v>3366.157158234661</v>
      </c>
      <c r="J5577" s="85">
        <v>0</v>
      </c>
      <c r="K5577" t="s">
        <v>491</v>
      </c>
    </row>
    <row r="5578" spans="2:11" x14ac:dyDescent="0.25">
      <c r="B5578">
        <v>2026</v>
      </c>
      <c r="C5578" t="s">
        <v>480</v>
      </c>
      <c r="D5578">
        <v>2</v>
      </c>
      <c r="E5578" t="s">
        <v>185</v>
      </c>
      <c r="F5578">
        <v>31</v>
      </c>
      <c r="G5578" s="85">
        <v>0</v>
      </c>
      <c r="H5578" s="85">
        <v>12076.490850376749</v>
      </c>
      <c r="I5578" s="85">
        <v>3366.157158234661</v>
      </c>
      <c r="J5578" s="85">
        <v>0</v>
      </c>
      <c r="K5578" t="s">
        <v>491</v>
      </c>
    </row>
    <row r="5579" spans="2:11" x14ac:dyDescent="0.25">
      <c r="B5579">
        <v>2026</v>
      </c>
      <c r="C5579" t="s">
        <v>481</v>
      </c>
      <c r="D5579">
        <v>1</v>
      </c>
      <c r="E5579" t="s">
        <v>185</v>
      </c>
      <c r="F5579">
        <v>31</v>
      </c>
      <c r="G5579" s="85">
        <v>0</v>
      </c>
      <c r="H5579" s="85">
        <v>12076.490850376749</v>
      </c>
      <c r="I5579" s="85">
        <v>3366.157158234661</v>
      </c>
      <c r="J5579" s="85">
        <v>0</v>
      </c>
      <c r="K5579" t="s">
        <v>491</v>
      </c>
    </row>
    <row r="5580" spans="2:11" x14ac:dyDescent="0.25">
      <c r="B5580">
        <v>2026</v>
      </c>
      <c r="C5580" t="s">
        <v>481</v>
      </c>
      <c r="D5580">
        <v>2</v>
      </c>
      <c r="E5580" t="s">
        <v>185</v>
      </c>
      <c r="F5580">
        <v>31</v>
      </c>
      <c r="G5580" s="85">
        <v>0</v>
      </c>
      <c r="H5580" s="85">
        <v>12076.490850376749</v>
      </c>
      <c r="I5580" s="85">
        <v>3366.157158234661</v>
      </c>
      <c r="J5580" s="85">
        <v>0</v>
      </c>
      <c r="K5580" t="s">
        <v>491</v>
      </c>
    </row>
    <row r="5581" spans="2:11" x14ac:dyDescent="0.25">
      <c r="B5581">
        <v>2026</v>
      </c>
      <c r="C5581" t="s">
        <v>482</v>
      </c>
      <c r="D5581">
        <v>1</v>
      </c>
      <c r="E5581" t="s">
        <v>185</v>
      </c>
      <c r="F5581">
        <v>31</v>
      </c>
      <c r="G5581" s="85">
        <v>4.0087398323097601</v>
      </c>
      <c r="H5581" s="85">
        <v>12076.490850376749</v>
      </c>
      <c r="I5581" s="85">
        <v>3366.157158234661</v>
      </c>
      <c r="J5581" s="85">
        <v>48411.509906429645</v>
      </c>
      <c r="K5581" t="s">
        <v>491</v>
      </c>
    </row>
    <row r="5582" spans="2:11" x14ac:dyDescent="0.25">
      <c r="B5582">
        <v>2026</v>
      </c>
      <c r="C5582" t="s">
        <v>482</v>
      </c>
      <c r="D5582">
        <v>2</v>
      </c>
      <c r="E5582" t="s">
        <v>185</v>
      </c>
      <c r="F5582">
        <v>31</v>
      </c>
      <c r="G5582" s="85">
        <v>0</v>
      </c>
      <c r="H5582" s="85">
        <v>12076.490850376749</v>
      </c>
      <c r="I5582" s="85">
        <v>3366.157158234661</v>
      </c>
      <c r="J5582" s="85">
        <v>0</v>
      </c>
      <c r="K5582" t="s">
        <v>491</v>
      </c>
    </row>
    <row r="5583" spans="2:11" x14ac:dyDescent="0.25">
      <c r="B5583">
        <v>2026</v>
      </c>
      <c r="C5583" t="s">
        <v>483</v>
      </c>
      <c r="D5583">
        <v>1</v>
      </c>
      <c r="E5583" t="s">
        <v>185</v>
      </c>
      <c r="F5583">
        <v>31</v>
      </c>
      <c r="G5583" s="85">
        <v>4.0996181178713647</v>
      </c>
      <c r="H5583" s="85">
        <v>12076.490850376749</v>
      </c>
      <c r="I5583" s="85">
        <v>3366.157158234661</v>
      </c>
      <c r="J5583" s="85">
        <v>49509.000690512286</v>
      </c>
      <c r="K5583" t="s">
        <v>491</v>
      </c>
    </row>
    <row r="5584" spans="2:11" x14ac:dyDescent="0.25">
      <c r="B5584">
        <v>2026</v>
      </c>
      <c r="C5584" t="s">
        <v>483</v>
      </c>
      <c r="D5584">
        <v>2</v>
      </c>
      <c r="E5584" t="s">
        <v>185</v>
      </c>
      <c r="F5584">
        <v>31</v>
      </c>
      <c r="G5584" s="85">
        <v>0</v>
      </c>
      <c r="H5584" s="85">
        <v>12076.490850376749</v>
      </c>
      <c r="I5584" s="85">
        <v>3366.157158234661</v>
      </c>
      <c r="J5584" s="85">
        <v>0</v>
      </c>
      <c r="K5584" t="s">
        <v>491</v>
      </c>
    </row>
    <row r="5585" spans="2:11" x14ac:dyDescent="0.25">
      <c r="B5585">
        <v>2026</v>
      </c>
      <c r="C5585" t="s">
        <v>484</v>
      </c>
      <c r="D5585">
        <v>1</v>
      </c>
      <c r="E5585" t="s">
        <v>185</v>
      </c>
      <c r="F5585">
        <v>31</v>
      </c>
      <c r="G5585" s="85">
        <v>0</v>
      </c>
      <c r="H5585" s="85">
        <v>12076.490850376749</v>
      </c>
      <c r="I5585" s="85">
        <v>3366.157158234661</v>
      </c>
      <c r="J5585" s="85">
        <v>0</v>
      </c>
      <c r="K5585" t="s">
        <v>491</v>
      </c>
    </row>
    <row r="5586" spans="2:11" x14ac:dyDescent="0.25">
      <c r="B5586">
        <v>2026</v>
      </c>
      <c r="C5586" t="s">
        <v>484</v>
      </c>
      <c r="D5586">
        <v>2</v>
      </c>
      <c r="E5586" t="s">
        <v>185</v>
      </c>
      <c r="F5586">
        <v>31</v>
      </c>
      <c r="G5586" s="85">
        <v>0</v>
      </c>
      <c r="H5586" s="85">
        <v>12076.490850376749</v>
      </c>
      <c r="I5586" s="85">
        <v>3366.157158234661</v>
      </c>
      <c r="J5586" s="85">
        <v>0</v>
      </c>
      <c r="K5586" t="s">
        <v>491</v>
      </c>
    </row>
    <row r="5587" spans="2:11" x14ac:dyDescent="0.25">
      <c r="B5587">
        <v>2026</v>
      </c>
      <c r="C5587" t="s">
        <v>485</v>
      </c>
      <c r="D5587">
        <v>1</v>
      </c>
      <c r="E5587" t="s">
        <v>185</v>
      </c>
      <c r="F5587">
        <v>31</v>
      </c>
      <c r="G5587" s="85">
        <v>0</v>
      </c>
      <c r="H5587" s="85">
        <v>12076.490850376749</v>
      </c>
      <c r="I5587" s="85">
        <v>3366.157158234661</v>
      </c>
      <c r="J5587" s="85">
        <v>0</v>
      </c>
      <c r="K5587" t="s">
        <v>491</v>
      </c>
    </row>
    <row r="5588" spans="2:11" x14ac:dyDescent="0.25">
      <c r="B5588">
        <v>2026</v>
      </c>
      <c r="C5588" t="s">
        <v>485</v>
      </c>
      <c r="D5588">
        <v>2</v>
      </c>
      <c r="E5588" t="s">
        <v>185</v>
      </c>
      <c r="F5588">
        <v>31</v>
      </c>
      <c r="G5588" s="85">
        <v>0</v>
      </c>
      <c r="H5588" s="85">
        <v>12076.490850376749</v>
      </c>
      <c r="I5588" s="85">
        <v>3366.157158234661</v>
      </c>
      <c r="J5588" s="85">
        <v>0</v>
      </c>
      <c r="K5588" t="s">
        <v>491</v>
      </c>
    </row>
    <row r="5589" spans="2:11" x14ac:dyDescent="0.25">
      <c r="B5589">
        <v>2026</v>
      </c>
      <c r="C5589" t="s">
        <v>486</v>
      </c>
      <c r="D5589">
        <v>1</v>
      </c>
      <c r="E5589" t="s">
        <v>185</v>
      </c>
      <c r="F5589">
        <v>31</v>
      </c>
      <c r="G5589" s="85">
        <v>2.4861806986966837</v>
      </c>
      <c r="H5589" s="85">
        <v>12076.490850376749</v>
      </c>
      <c r="I5589" s="85">
        <v>3366.157158234661</v>
      </c>
      <c r="J5589" s="85">
        <v>30024.338460193772</v>
      </c>
      <c r="K5589" t="s">
        <v>491</v>
      </c>
    </row>
    <row r="5590" spans="2:11" x14ac:dyDescent="0.25">
      <c r="B5590">
        <v>2026</v>
      </c>
      <c r="C5590" t="s">
        <v>486</v>
      </c>
      <c r="D5590">
        <v>2</v>
      </c>
      <c r="E5590" t="s">
        <v>185</v>
      </c>
      <c r="F5590">
        <v>31</v>
      </c>
      <c r="G5590" s="85">
        <v>0</v>
      </c>
      <c r="H5590" s="85">
        <v>12076.490850376749</v>
      </c>
      <c r="I5590" s="85">
        <v>3366.157158234661</v>
      </c>
      <c r="J5590" s="85">
        <v>0</v>
      </c>
      <c r="K5590" t="s">
        <v>491</v>
      </c>
    </row>
    <row r="5591" spans="2:11" x14ac:dyDescent="0.25">
      <c r="B5591">
        <v>2026</v>
      </c>
      <c r="C5591" t="s">
        <v>487</v>
      </c>
      <c r="D5591">
        <v>1</v>
      </c>
      <c r="E5591" t="s">
        <v>185</v>
      </c>
      <c r="F5591">
        <v>31</v>
      </c>
      <c r="G5591" s="85">
        <v>2.5770589842582874</v>
      </c>
      <c r="H5591" s="85">
        <v>12076.490850376749</v>
      </c>
      <c r="I5591" s="85">
        <v>3366.157158234661</v>
      </c>
      <c r="J5591" s="85">
        <v>31121.829244276407</v>
      </c>
      <c r="K5591" t="s">
        <v>491</v>
      </c>
    </row>
    <row r="5592" spans="2:11" x14ac:dyDescent="0.25">
      <c r="B5592">
        <v>2026</v>
      </c>
      <c r="C5592" t="s">
        <v>487</v>
      </c>
      <c r="D5592">
        <v>2</v>
      </c>
      <c r="E5592" t="s">
        <v>185</v>
      </c>
      <c r="F5592">
        <v>31</v>
      </c>
      <c r="G5592" s="85">
        <v>0</v>
      </c>
      <c r="H5592" s="85">
        <v>12076.490850376749</v>
      </c>
      <c r="I5592" s="85">
        <v>3366.157158234661</v>
      </c>
      <c r="J5592" s="85">
        <v>0</v>
      </c>
      <c r="K5592" t="s">
        <v>491</v>
      </c>
    </row>
    <row r="5593" spans="2:11" x14ac:dyDescent="0.25">
      <c r="B5593">
        <v>2026</v>
      </c>
      <c r="C5593" t="s">
        <v>488</v>
      </c>
      <c r="D5593">
        <v>1</v>
      </c>
      <c r="E5593" t="s">
        <v>185</v>
      </c>
      <c r="F5593">
        <v>31</v>
      </c>
      <c r="G5593" s="85">
        <v>0</v>
      </c>
      <c r="H5593" s="85">
        <v>12076.490850376749</v>
      </c>
      <c r="I5593" s="85">
        <v>3366.157158234661</v>
      </c>
      <c r="J5593" s="85">
        <v>0</v>
      </c>
      <c r="K5593" t="s">
        <v>491</v>
      </c>
    </row>
    <row r="5594" spans="2:11" x14ac:dyDescent="0.25">
      <c r="B5594">
        <v>2026</v>
      </c>
      <c r="C5594" t="s">
        <v>488</v>
      </c>
      <c r="D5594">
        <v>2</v>
      </c>
      <c r="E5594" t="s">
        <v>185</v>
      </c>
      <c r="F5594">
        <v>31</v>
      </c>
      <c r="G5594" s="85">
        <v>0</v>
      </c>
      <c r="H5594" s="85">
        <v>12076.490850376749</v>
      </c>
      <c r="I5594" s="85">
        <v>3366.157158234661</v>
      </c>
      <c r="J5594" s="85">
        <v>0</v>
      </c>
      <c r="K5594" t="s">
        <v>491</v>
      </c>
    </row>
    <row r="5595" spans="2:11" x14ac:dyDescent="0.25">
      <c r="B5595">
        <v>2026</v>
      </c>
      <c r="C5595" t="s">
        <v>489</v>
      </c>
      <c r="D5595">
        <v>1</v>
      </c>
      <c r="E5595" t="s">
        <v>185</v>
      </c>
      <c r="F5595">
        <v>31</v>
      </c>
      <c r="G5595" s="85">
        <v>0</v>
      </c>
      <c r="H5595" s="85">
        <v>12076.490850376749</v>
      </c>
      <c r="I5595" s="85">
        <v>3366.157158234661</v>
      </c>
      <c r="J5595" s="85">
        <v>0</v>
      </c>
      <c r="K5595" t="s">
        <v>491</v>
      </c>
    </row>
    <row r="5596" spans="2:11" x14ac:dyDescent="0.25">
      <c r="B5596">
        <v>2026</v>
      </c>
      <c r="C5596" t="s">
        <v>489</v>
      </c>
      <c r="D5596">
        <v>2</v>
      </c>
      <c r="E5596" t="s">
        <v>185</v>
      </c>
      <c r="F5596">
        <v>31</v>
      </c>
      <c r="G5596" s="85">
        <v>0</v>
      </c>
      <c r="H5596" s="85">
        <v>12076.490850376749</v>
      </c>
      <c r="I5596" s="85">
        <v>3366.157158234661</v>
      </c>
      <c r="J5596" s="85">
        <v>0</v>
      </c>
      <c r="K5596" t="s">
        <v>491</v>
      </c>
    </row>
    <row r="5597" spans="2:11" x14ac:dyDescent="0.25">
      <c r="B5597">
        <v>2026</v>
      </c>
      <c r="C5597" t="s">
        <v>490</v>
      </c>
      <c r="D5597">
        <v>1</v>
      </c>
      <c r="E5597" t="s">
        <v>185</v>
      </c>
      <c r="F5597">
        <v>31</v>
      </c>
      <c r="G5597" s="85">
        <v>0.9636215650836073</v>
      </c>
      <c r="H5597" s="85">
        <v>12076.490850376749</v>
      </c>
      <c r="I5597" s="85">
        <v>3366.157158234661</v>
      </c>
      <c r="J5597" s="85">
        <v>11637.167013957907</v>
      </c>
      <c r="K5597" t="s">
        <v>491</v>
      </c>
    </row>
    <row r="5598" spans="2:11" x14ac:dyDescent="0.25">
      <c r="B5598">
        <v>2026</v>
      </c>
      <c r="C5598" t="s">
        <v>490</v>
      </c>
      <c r="D5598">
        <v>2</v>
      </c>
      <c r="E5598" t="s">
        <v>185</v>
      </c>
      <c r="F5598">
        <v>31</v>
      </c>
      <c r="G5598" s="85">
        <v>0</v>
      </c>
      <c r="H5598" s="85">
        <v>12076.490850376749</v>
      </c>
      <c r="I5598" s="85">
        <v>3366.157158234661</v>
      </c>
      <c r="J5598" s="85">
        <v>0</v>
      </c>
      <c r="K5598" t="s">
        <v>491</v>
      </c>
    </row>
    <row r="5599" spans="2:11" x14ac:dyDescent="0.25">
      <c r="B5599">
        <v>2026</v>
      </c>
      <c r="C5599" t="s">
        <v>479</v>
      </c>
      <c r="D5599">
        <v>1</v>
      </c>
      <c r="E5599" t="s">
        <v>185</v>
      </c>
      <c r="F5599">
        <v>7</v>
      </c>
      <c r="G5599" s="85">
        <v>2.8936003765873308</v>
      </c>
      <c r="H5599" s="85">
        <v>12076.490850376749</v>
      </c>
      <c r="I5599" s="85">
        <v>3366.157158234661</v>
      </c>
      <c r="J5599" s="85">
        <v>34944.53847250362</v>
      </c>
      <c r="K5599" t="s">
        <v>491</v>
      </c>
    </row>
    <row r="5600" spans="2:11" x14ac:dyDescent="0.25">
      <c r="B5600">
        <v>2026</v>
      </c>
      <c r="C5600" t="s">
        <v>479</v>
      </c>
      <c r="D5600">
        <v>2</v>
      </c>
      <c r="E5600" t="s">
        <v>185</v>
      </c>
      <c r="F5600">
        <v>7</v>
      </c>
      <c r="G5600" s="85">
        <v>0</v>
      </c>
      <c r="H5600" s="85">
        <v>12076.490850376749</v>
      </c>
      <c r="I5600" s="85">
        <v>3366.157158234661</v>
      </c>
      <c r="J5600" s="85">
        <v>0</v>
      </c>
      <c r="K5600" t="s">
        <v>491</v>
      </c>
    </row>
    <row r="5601" spans="2:11" x14ac:dyDescent="0.25">
      <c r="B5601">
        <v>2026</v>
      </c>
      <c r="C5601" t="s">
        <v>480</v>
      </c>
      <c r="D5601">
        <v>1</v>
      </c>
      <c r="E5601" t="s">
        <v>185</v>
      </c>
      <c r="F5601">
        <v>7</v>
      </c>
      <c r="G5601" s="85">
        <v>2.8847736963496464</v>
      </c>
      <c r="H5601" s="85">
        <v>12076.490850376749</v>
      </c>
      <c r="I5601" s="85">
        <v>3366.157158234661</v>
      </c>
      <c r="J5601" s="85">
        <v>34837.943149374019</v>
      </c>
      <c r="K5601" t="s">
        <v>491</v>
      </c>
    </row>
    <row r="5602" spans="2:11" x14ac:dyDescent="0.25">
      <c r="B5602">
        <v>2026</v>
      </c>
      <c r="C5602" t="s">
        <v>480</v>
      </c>
      <c r="D5602">
        <v>2</v>
      </c>
      <c r="E5602" t="s">
        <v>185</v>
      </c>
      <c r="F5602">
        <v>7</v>
      </c>
      <c r="G5602" s="85">
        <v>0</v>
      </c>
      <c r="H5602" s="85">
        <v>12076.490850376749</v>
      </c>
      <c r="I5602" s="85">
        <v>3366.157158234661</v>
      </c>
      <c r="J5602" s="85">
        <v>0</v>
      </c>
      <c r="K5602" t="s">
        <v>491</v>
      </c>
    </row>
    <row r="5603" spans="2:11" x14ac:dyDescent="0.25">
      <c r="B5603">
        <v>2026</v>
      </c>
      <c r="C5603" t="s">
        <v>481</v>
      </c>
      <c r="D5603">
        <v>1</v>
      </c>
      <c r="E5603" t="s">
        <v>185</v>
      </c>
      <c r="F5603">
        <v>7</v>
      </c>
      <c r="G5603" s="85">
        <v>2.8759470161119736</v>
      </c>
      <c r="H5603" s="85">
        <v>12076.490850376749</v>
      </c>
      <c r="I5603" s="85">
        <v>3366.157158234661</v>
      </c>
      <c r="J5603" s="85">
        <v>34731.347826244564</v>
      </c>
      <c r="K5603" t="s">
        <v>491</v>
      </c>
    </row>
    <row r="5604" spans="2:11" x14ac:dyDescent="0.25">
      <c r="B5604">
        <v>2026</v>
      </c>
      <c r="C5604" t="s">
        <v>481</v>
      </c>
      <c r="D5604">
        <v>2</v>
      </c>
      <c r="E5604" t="s">
        <v>185</v>
      </c>
      <c r="F5604">
        <v>7</v>
      </c>
      <c r="G5604" s="85">
        <v>0</v>
      </c>
      <c r="H5604" s="85">
        <v>12076.490850376749</v>
      </c>
      <c r="I5604" s="85">
        <v>3366.157158234661</v>
      </c>
      <c r="J5604" s="85">
        <v>0</v>
      </c>
      <c r="K5604" t="s">
        <v>491</v>
      </c>
    </row>
    <row r="5605" spans="2:11" x14ac:dyDescent="0.25">
      <c r="B5605">
        <v>2026</v>
      </c>
      <c r="C5605" t="s">
        <v>482</v>
      </c>
      <c r="D5605">
        <v>1</v>
      </c>
      <c r="E5605" t="s">
        <v>185</v>
      </c>
      <c r="F5605">
        <v>7</v>
      </c>
      <c r="G5605" s="85">
        <v>2.8671203358742896</v>
      </c>
      <c r="H5605" s="85">
        <v>12076.490850376749</v>
      </c>
      <c r="I5605" s="85">
        <v>3366.157158234661</v>
      </c>
      <c r="J5605" s="85">
        <v>34624.752503114971</v>
      </c>
      <c r="K5605" t="s">
        <v>491</v>
      </c>
    </row>
    <row r="5606" spans="2:11" x14ac:dyDescent="0.25">
      <c r="B5606">
        <v>2026</v>
      </c>
      <c r="C5606" t="s">
        <v>482</v>
      </c>
      <c r="D5606">
        <v>2</v>
      </c>
      <c r="E5606" t="s">
        <v>185</v>
      </c>
      <c r="F5606">
        <v>7</v>
      </c>
      <c r="G5606" s="85">
        <v>0</v>
      </c>
      <c r="H5606" s="85">
        <v>12076.490850376749</v>
      </c>
      <c r="I5606" s="85">
        <v>3366.157158234661</v>
      </c>
      <c r="J5606" s="85">
        <v>0</v>
      </c>
      <c r="K5606" t="s">
        <v>491</v>
      </c>
    </row>
    <row r="5607" spans="2:11" x14ac:dyDescent="0.25">
      <c r="B5607">
        <v>2026</v>
      </c>
      <c r="C5607" t="s">
        <v>483</v>
      </c>
      <c r="D5607">
        <v>1</v>
      </c>
      <c r="E5607" t="s">
        <v>185</v>
      </c>
      <c r="F5607">
        <v>7</v>
      </c>
      <c r="G5607" s="85">
        <v>2.8582936556366163</v>
      </c>
      <c r="H5607" s="85">
        <v>12076.490850376749</v>
      </c>
      <c r="I5607" s="85">
        <v>3366.157158234661</v>
      </c>
      <c r="J5607" s="85">
        <v>34518.157179985508</v>
      </c>
      <c r="K5607" t="s">
        <v>491</v>
      </c>
    </row>
    <row r="5608" spans="2:11" x14ac:dyDescent="0.25">
      <c r="B5608">
        <v>2026</v>
      </c>
      <c r="C5608" t="s">
        <v>483</v>
      </c>
      <c r="D5608">
        <v>2</v>
      </c>
      <c r="E5608" t="s">
        <v>185</v>
      </c>
      <c r="F5608">
        <v>7</v>
      </c>
      <c r="G5608" s="85">
        <v>0</v>
      </c>
      <c r="H5608" s="85">
        <v>12076.490850376749</v>
      </c>
      <c r="I5608" s="85">
        <v>3366.157158234661</v>
      </c>
      <c r="J5608" s="85">
        <v>0</v>
      </c>
      <c r="K5608" t="s">
        <v>491</v>
      </c>
    </row>
    <row r="5609" spans="2:11" x14ac:dyDescent="0.25">
      <c r="B5609">
        <v>2026</v>
      </c>
      <c r="C5609" t="s">
        <v>484</v>
      </c>
      <c r="D5609">
        <v>1</v>
      </c>
      <c r="E5609" t="s">
        <v>185</v>
      </c>
      <c r="F5609">
        <v>7</v>
      </c>
      <c r="G5609" s="85">
        <v>2.8494669753989323</v>
      </c>
      <c r="H5609" s="85">
        <v>12076.490850376749</v>
      </c>
      <c r="I5609" s="85">
        <v>3366.157158234661</v>
      </c>
      <c r="J5609" s="85">
        <v>34411.561856855915</v>
      </c>
      <c r="K5609" t="s">
        <v>491</v>
      </c>
    </row>
    <row r="5610" spans="2:11" x14ac:dyDescent="0.25">
      <c r="B5610">
        <v>2026</v>
      </c>
      <c r="C5610" t="s">
        <v>484</v>
      </c>
      <c r="D5610">
        <v>2</v>
      </c>
      <c r="E5610" t="s">
        <v>185</v>
      </c>
      <c r="F5610">
        <v>7</v>
      </c>
      <c r="G5610" s="85">
        <v>0</v>
      </c>
      <c r="H5610" s="85">
        <v>12076.490850376749</v>
      </c>
      <c r="I5610" s="85">
        <v>3366.157158234661</v>
      </c>
      <c r="J5610" s="85">
        <v>0</v>
      </c>
      <c r="K5610" t="s">
        <v>491</v>
      </c>
    </row>
    <row r="5611" spans="2:11" x14ac:dyDescent="0.25">
      <c r="B5611">
        <v>2026</v>
      </c>
      <c r="C5611" t="s">
        <v>485</v>
      </c>
      <c r="D5611">
        <v>1</v>
      </c>
      <c r="E5611" t="s">
        <v>185</v>
      </c>
      <c r="F5611">
        <v>7</v>
      </c>
      <c r="G5611" s="85">
        <v>2.8406402951612595</v>
      </c>
      <c r="H5611" s="85">
        <v>12076.490850376749</v>
      </c>
      <c r="I5611" s="85">
        <v>3366.157158234661</v>
      </c>
      <c r="J5611" s="85">
        <v>34304.96653372646</v>
      </c>
      <c r="K5611" t="s">
        <v>491</v>
      </c>
    </row>
    <row r="5612" spans="2:11" x14ac:dyDescent="0.25">
      <c r="B5612">
        <v>2026</v>
      </c>
      <c r="C5612" t="s">
        <v>485</v>
      </c>
      <c r="D5612">
        <v>2</v>
      </c>
      <c r="E5612" t="s">
        <v>185</v>
      </c>
      <c r="F5612">
        <v>7</v>
      </c>
      <c r="G5612" s="85">
        <v>0</v>
      </c>
      <c r="H5612" s="85">
        <v>12076.490850376749</v>
      </c>
      <c r="I5612" s="85">
        <v>3366.157158234661</v>
      </c>
      <c r="J5612" s="85">
        <v>0</v>
      </c>
      <c r="K5612" t="s">
        <v>491</v>
      </c>
    </row>
    <row r="5613" spans="2:11" x14ac:dyDescent="0.25">
      <c r="B5613">
        <v>2026</v>
      </c>
      <c r="C5613" t="s">
        <v>486</v>
      </c>
      <c r="D5613">
        <v>1</v>
      </c>
      <c r="E5613" t="s">
        <v>185</v>
      </c>
      <c r="F5613">
        <v>7</v>
      </c>
      <c r="G5613" s="85">
        <v>2.8318136149235751</v>
      </c>
      <c r="H5613" s="85">
        <v>12076.490850376749</v>
      </c>
      <c r="I5613" s="85">
        <v>3366.157158234661</v>
      </c>
      <c r="J5613" s="85">
        <v>34198.371210596859</v>
      </c>
      <c r="K5613" t="s">
        <v>491</v>
      </c>
    </row>
    <row r="5614" spans="2:11" x14ac:dyDescent="0.25">
      <c r="B5614">
        <v>2026</v>
      </c>
      <c r="C5614" t="s">
        <v>486</v>
      </c>
      <c r="D5614">
        <v>2</v>
      </c>
      <c r="E5614" t="s">
        <v>185</v>
      </c>
      <c r="F5614">
        <v>7</v>
      </c>
      <c r="G5614" s="85">
        <v>0</v>
      </c>
      <c r="H5614" s="85">
        <v>12076.490850376749</v>
      </c>
      <c r="I5614" s="85">
        <v>3366.157158234661</v>
      </c>
      <c r="J5614" s="85">
        <v>0</v>
      </c>
      <c r="K5614" t="s">
        <v>491</v>
      </c>
    </row>
    <row r="5615" spans="2:11" x14ac:dyDescent="0.25">
      <c r="B5615">
        <v>2026</v>
      </c>
      <c r="C5615" t="s">
        <v>487</v>
      </c>
      <c r="D5615">
        <v>1</v>
      </c>
      <c r="E5615" t="s">
        <v>185</v>
      </c>
      <c r="F5615">
        <v>7</v>
      </c>
      <c r="G5615" s="85">
        <v>2.8229869346859022</v>
      </c>
      <c r="H5615" s="85">
        <v>12076.490850376749</v>
      </c>
      <c r="I5615" s="85">
        <v>3366.157158234661</v>
      </c>
      <c r="J5615" s="85">
        <v>34091.775887467404</v>
      </c>
      <c r="K5615" t="s">
        <v>491</v>
      </c>
    </row>
    <row r="5616" spans="2:11" x14ac:dyDescent="0.25">
      <c r="B5616">
        <v>2026</v>
      </c>
      <c r="C5616" t="s">
        <v>487</v>
      </c>
      <c r="D5616">
        <v>2</v>
      </c>
      <c r="E5616" t="s">
        <v>185</v>
      </c>
      <c r="F5616">
        <v>7</v>
      </c>
      <c r="G5616" s="85">
        <v>0</v>
      </c>
      <c r="H5616" s="85">
        <v>12076.490850376749</v>
      </c>
      <c r="I5616" s="85">
        <v>3366.157158234661</v>
      </c>
      <c r="J5616" s="85">
        <v>0</v>
      </c>
      <c r="K5616" t="s">
        <v>491</v>
      </c>
    </row>
    <row r="5617" spans="2:11" x14ac:dyDescent="0.25">
      <c r="B5617">
        <v>2026</v>
      </c>
      <c r="C5617" t="s">
        <v>488</v>
      </c>
      <c r="D5617">
        <v>1</v>
      </c>
      <c r="E5617" t="s">
        <v>185</v>
      </c>
      <c r="F5617">
        <v>7</v>
      </c>
      <c r="G5617" s="85">
        <v>2.8141602544482178</v>
      </c>
      <c r="H5617" s="85">
        <v>12076.490850376749</v>
      </c>
      <c r="I5617" s="85">
        <v>3366.157158234661</v>
      </c>
      <c r="J5617" s="85">
        <v>33985.18056433781</v>
      </c>
      <c r="K5617" t="s">
        <v>491</v>
      </c>
    </row>
    <row r="5618" spans="2:11" x14ac:dyDescent="0.25">
      <c r="B5618">
        <v>2026</v>
      </c>
      <c r="C5618" t="s">
        <v>488</v>
      </c>
      <c r="D5618">
        <v>2</v>
      </c>
      <c r="E5618" t="s">
        <v>185</v>
      </c>
      <c r="F5618">
        <v>7</v>
      </c>
      <c r="G5618" s="85">
        <v>0</v>
      </c>
      <c r="H5618" s="85">
        <v>12076.490850376749</v>
      </c>
      <c r="I5618" s="85">
        <v>3366.157158234661</v>
      </c>
      <c r="J5618" s="85">
        <v>0</v>
      </c>
      <c r="K5618" t="s">
        <v>491</v>
      </c>
    </row>
    <row r="5619" spans="2:11" x14ac:dyDescent="0.25">
      <c r="B5619">
        <v>2026</v>
      </c>
      <c r="C5619" t="s">
        <v>489</v>
      </c>
      <c r="D5619">
        <v>1</v>
      </c>
      <c r="E5619" t="s">
        <v>185</v>
      </c>
      <c r="F5619">
        <v>7</v>
      </c>
      <c r="G5619" s="85">
        <v>2.805333574210545</v>
      </c>
      <c r="H5619" s="85">
        <v>12076.490850376749</v>
      </c>
      <c r="I5619" s="85">
        <v>3366.157158234661</v>
      </c>
      <c r="J5619" s="85">
        <v>33878.585241208348</v>
      </c>
      <c r="K5619" t="s">
        <v>491</v>
      </c>
    </row>
    <row r="5620" spans="2:11" x14ac:dyDescent="0.25">
      <c r="B5620">
        <v>2026</v>
      </c>
      <c r="C5620" t="s">
        <v>489</v>
      </c>
      <c r="D5620">
        <v>2</v>
      </c>
      <c r="E5620" t="s">
        <v>185</v>
      </c>
      <c r="F5620">
        <v>7</v>
      </c>
      <c r="G5620" s="85">
        <v>0</v>
      </c>
      <c r="H5620" s="85">
        <v>12076.490850376749</v>
      </c>
      <c r="I5620" s="85">
        <v>3366.157158234661</v>
      </c>
      <c r="J5620" s="85">
        <v>0</v>
      </c>
      <c r="K5620" t="s">
        <v>491</v>
      </c>
    </row>
    <row r="5621" spans="2:11" x14ac:dyDescent="0.25">
      <c r="B5621">
        <v>2026</v>
      </c>
      <c r="C5621" t="s">
        <v>490</v>
      </c>
      <c r="D5621">
        <v>1</v>
      </c>
      <c r="E5621" t="s">
        <v>185</v>
      </c>
      <c r="F5621">
        <v>7</v>
      </c>
      <c r="G5621" s="85">
        <v>2.7965068939728606</v>
      </c>
      <c r="H5621" s="85">
        <v>12076.490850376749</v>
      </c>
      <c r="I5621" s="85">
        <v>3366.157158234661</v>
      </c>
      <c r="J5621" s="85">
        <v>33771.989918078754</v>
      </c>
      <c r="K5621" t="s">
        <v>491</v>
      </c>
    </row>
    <row r="5622" spans="2:11" x14ac:dyDescent="0.25">
      <c r="B5622">
        <v>2026</v>
      </c>
      <c r="C5622" t="s">
        <v>490</v>
      </c>
      <c r="D5622">
        <v>2</v>
      </c>
      <c r="E5622" t="s">
        <v>185</v>
      </c>
      <c r="F5622">
        <v>7</v>
      </c>
      <c r="G5622" s="85">
        <v>0</v>
      </c>
      <c r="H5622" s="85">
        <v>12076.490850376749</v>
      </c>
      <c r="I5622" s="85">
        <v>3366.157158234661</v>
      </c>
      <c r="J5622" s="85">
        <v>0</v>
      </c>
      <c r="K5622" t="s">
        <v>491</v>
      </c>
    </row>
    <row r="5623" spans="2:11" x14ac:dyDescent="0.25">
      <c r="B5623">
        <v>2026</v>
      </c>
      <c r="C5623" t="s">
        <v>479</v>
      </c>
      <c r="D5623">
        <v>1</v>
      </c>
      <c r="E5623" t="s">
        <v>148</v>
      </c>
      <c r="F5623">
        <v>8</v>
      </c>
      <c r="G5623" s="85">
        <v>3.4596998846012266</v>
      </c>
      <c r="H5623" s="85">
        <v>9379.6906330564307</v>
      </c>
      <c r="I5623" s="85">
        <v>2699.8138069321112</v>
      </c>
      <c r="J5623" s="85">
        <v>32450.914600780539</v>
      </c>
      <c r="K5623" t="s">
        <v>491</v>
      </c>
    </row>
    <row r="5624" spans="2:11" x14ac:dyDescent="0.25">
      <c r="B5624">
        <v>2026</v>
      </c>
      <c r="C5624" t="s">
        <v>479</v>
      </c>
      <c r="D5624">
        <v>2</v>
      </c>
      <c r="E5624" t="s">
        <v>148</v>
      </c>
      <c r="F5624">
        <v>8</v>
      </c>
      <c r="G5624" s="85">
        <v>0</v>
      </c>
      <c r="H5624" s="85">
        <v>9379.6906330564307</v>
      </c>
      <c r="I5624" s="85">
        <v>2699.8138069321112</v>
      </c>
      <c r="J5624" s="85">
        <v>0</v>
      </c>
      <c r="K5624" t="s">
        <v>491</v>
      </c>
    </row>
    <row r="5625" spans="2:11" x14ac:dyDescent="0.25">
      <c r="B5625">
        <v>2026</v>
      </c>
      <c r="C5625" t="s">
        <v>480</v>
      </c>
      <c r="D5625">
        <v>1</v>
      </c>
      <c r="E5625" t="s">
        <v>148</v>
      </c>
      <c r="F5625">
        <v>8</v>
      </c>
      <c r="G5625" s="85">
        <v>3.993092529206534</v>
      </c>
      <c r="H5625" s="85">
        <v>9379.6906330564307</v>
      </c>
      <c r="I5625" s="85">
        <v>2699.8138069321112</v>
      </c>
      <c r="J5625" s="85">
        <v>37453.972593126142</v>
      </c>
      <c r="K5625" t="s">
        <v>491</v>
      </c>
    </row>
    <row r="5626" spans="2:11" x14ac:dyDescent="0.25">
      <c r="B5626">
        <v>2026</v>
      </c>
      <c r="C5626" t="s">
        <v>480</v>
      </c>
      <c r="D5626">
        <v>2</v>
      </c>
      <c r="E5626" t="s">
        <v>148</v>
      </c>
      <c r="F5626">
        <v>8</v>
      </c>
      <c r="G5626" s="85">
        <v>0</v>
      </c>
      <c r="H5626" s="85">
        <v>9379.6906330564307</v>
      </c>
      <c r="I5626" s="85">
        <v>2699.8138069321112</v>
      </c>
      <c r="J5626" s="85">
        <v>0</v>
      </c>
      <c r="K5626" t="s">
        <v>491</v>
      </c>
    </row>
    <row r="5627" spans="2:11" x14ac:dyDescent="0.25">
      <c r="B5627">
        <v>2026</v>
      </c>
      <c r="C5627" t="s">
        <v>481</v>
      </c>
      <c r="D5627">
        <v>1</v>
      </c>
      <c r="E5627" t="s">
        <v>148</v>
      </c>
      <c r="F5627">
        <v>8</v>
      </c>
      <c r="G5627" s="85">
        <v>4.0507110492750691</v>
      </c>
      <c r="H5627" s="85">
        <v>9379.6906330564307</v>
      </c>
      <c r="I5627" s="85">
        <v>2699.8138069321112</v>
      </c>
      <c r="J5627" s="85">
        <v>37994.416486103553</v>
      </c>
      <c r="K5627" t="s">
        <v>491</v>
      </c>
    </row>
    <row r="5628" spans="2:11" x14ac:dyDescent="0.25">
      <c r="B5628">
        <v>2026</v>
      </c>
      <c r="C5628" t="s">
        <v>481</v>
      </c>
      <c r="D5628">
        <v>2</v>
      </c>
      <c r="E5628" t="s">
        <v>148</v>
      </c>
      <c r="F5628">
        <v>8</v>
      </c>
      <c r="G5628" s="85">
        <v>0</v>
      </c>
      <c r="H5628" s="85">
        <v>9379.6906330564307</v>
      </c>
      <c r="I5628" s="85">
        <v>2699.8138069321112</v>
      </c>
      <c r="J5628" s="85">
        <v>0</v>
      </c>
      <c r="K5628" t="s">
        <v>491</v>
      </c>
    </row>
    <row r="5629" spans="2:11" x14ac:dyDescent="0.25">
      <c r="B5629">
        <v>2026</v>
      </c>
      <c r="C5629" t="s">
        <v>482</v>
      </c>
      <c r="D5629">
        <v>1</v>
      </c>
      <c r="E5629" t="s">
        <v>148</v>
      </c>
      <c r="F5629">
        <v>8</v>
      </c>
      <c r="G5629" s="85">
        <v>4.0931414552202332</v>
      </c>
      <c r="H5629" s="85">
        <v>9379.6906330564307</v>
      </c>
      <c r="I5629" s="85">
        <v>2699.8138069321112</v>
      </c>
      <c r="J5629" s="85">
        <v>38392.40056730419</v>
      </c>
      <c r="K5629" t="s">
        <v>491</v>
      </c>
    </row>
    <row r="5630" spans="2:11" x14ac:dyDescent="0.25">
      <c r="B5630">
        <v>2026</v>
      </c>
      <c r="C5630" t="s">
        <v>482</v>
      </c>
      <c r="D5630">
        <v>2</v>
      </c>
      <c r="E5630" t="s">
        <v>148</v>
      </c>
      <c r="F5630">
        <v>8</v>
      </c>
      <c r="G5630" s="85">
        <v>0</v>
      </c>
      <c r="H5630" s="85">
        <v>9379.6906330564307</v>
      </c>
      <c r="I5630" s="85">
        <v>2699.8138069321112</v>
      </c>
      <c r="J5630" s="85">
        <v>0</v>
      </c>
      <c r="K5630" t="s">
        <v>491</v>
      </c>
    </row>
    <row r="5631" spans="2:11" x14ac:dyDescent="0.25">
      <c r="B5631">
        <v>2026</v>
      </c>
      <c r="C5631" t="s">
        <v>483</v>
      </c>
      <c r="D5631">
        <v>1</v>
      </c>
      <c r="E5631" t="s">
        <v>148</v>
      </c>
      <c r="F5631">
        <v>8</v>
      </c>
      <c r="G5631" s="85">
        <v>4.0036591296869251</v>
      </c>
      <c r="H5631" s="85">
        <v>9379.6906330564307</v>
      </c>
      <c r="I5631" s="85">
        <v>2699.8138069321112</v>
      </c>
      <c r="J5631" s="85">
        <v>37553.084036675311</v>
      </c>
      <c r="K5631" t="s">
        <v>491</v>
      </c>
    </row>
    <row r="5632" spans="2:11" x14ac:dyDescent="0.25">
      <c r="B5632">
        <v>2026</v>
      </c>
      <c r="C5632" t="s">
        <v>483</v>
      </c>
      <c r="D5632">
        <v>2</v>
      </c>
      <c r="E5632" t="s">
        <v>148</v>
      </c>
      <c r="F5632">
        <v>8</v>
      </c>
      <c r="G5632" s="85">
        <v>0</v>
      </c>
      <c r="H5632" s="85">
        <v>9379.6906330564307</v>
      </c>
      <c r="I5632" s="85">
        <v>2699.8138069321112</v>
      </c>
      <c r="J5632" s="85">
        <v>0</v>
      </c>
      <c r="K5632" t="s">
        <v>491</v>
      </c>
    </row>
    <row r="5633" spans="2:11" x14ac:dyDescent="0.25">
      <c r="B5633">
        <v>2026</v>
      </c>
      <c r="C5633" t="s">
        <v>484</v>
      </c>
      <c r="D5633">
        <v>1</v>
      </c>
      <c r="E5633" t="s">
        <v>148</v>
      </c>
      <c r="F5633">
        <v>8</v>
      </c>
      <c r="G5633" s="85">
        <v>3.7592890288773035</v>
      </c>
      <c r="H5633" s="85">
        <v>9379.6906330564307</v>
      </c>
      <c r="I5633" s="85">
        <v>2699.8138069321112</v>
      </c>
      <c r="J5633" s="85">
        <v>35260.968091112249</v>
      </c>
      <c r="K5633" t="s">
        <v>491</v>
      </c>
    </row>
    <row r="5634" spans="2:11" x14ac:dyDescent="0.25">
      <c r="B5634">
        <v>2026</v>
      </c>
      <c r="C5634" t="s">
        <v>484</v>
      </c>
      <c r="D5634">
        <v>2</v>
      </c>
      <c r="E5634" t="s">
        <v>148</v>
      </c>
      <c r="F5634">
        <v>8</v>
      </c>
      <c r="G5634" s="85">
        <v>0</v>
      </c>
      <c r="H5634" s="85">
        <v>9379.6906330564307</v>
      </c>
      <c r="I5634" s="85">
        <v>2699.8138069321112</v>
      </c>
      <c r="J5634" s="85">
        <v>0</v>
      </c>
      <c r="K5634" t="s">
        <v>491</v>
      </c>
    </row>
    <row r="5635" spans="2:11" x14ac:dyDescent="0.25">
      <c r="B5635">
        <v>2026</v>
      </c>
      <c r="C5635" t="s">
        <v>485</v>
      </c>
      <c r="D5635">
        <v>1</v>
      </c>
      <c r="E5635" t="s">
        <v>148</v>
      </c>
      <c r="F5635">
        <v>8</v>
      </c>
      <c r="G5635" s="85">
        <v>3.6994527671338973</v>
      </c>
      <c r="H5635" s="85">
        <v>9379.6906330564307</v>
      </c>
      <c r="I5635" s="85">
        <v>2699.8138069321112</v>
      </c>
      <c r="J5635" s="85">
        <v>34699.722467320506</v>
      </c>
      <c r="K5635" t="s">
        <v>491</v>
      </c>
    </row>
    <row r="5636" spans="2:11" x14ac:dyDescent="0.25">
      <c r="B5636">
        <v>2026</v>
      </c>
      <c r="C5636" t="s">
        <v>485</v>
      </c>
      <c r="D5636">
        <v>2</v>
      </c>
      <c r="E5636" t="s">
        <v>148</v>
      </c>
      <c r="F5636">
        <v>8</v>
      </c>
      <c r="G5636" s="85">
        <v>0</v>
      </c>
      <c r="H5636" s="85">
        <v>9379.6906330564307</v>
      </c>
      <c r="I5636" s="85">
        <v>2699.8138069321112</v>
      </c>
      <c r="J5636" s="85">
        <v>0</v>
      </c>
      <c r="K5636" t="s">
        <v>491</v>
      </c>
    </row>
    <row r="5637" spans="2:11" x14ac:dyDescent="0.25">
      <c r="B5637">
        <v>2026</v>
      </c>
      <c r="C5637" t="s">
        <v>486</v>
      </c>
      <c r="D5637">
        <v>1</v>
      </c>
      <c r="E5637" t="s">
        <v>148</v>
      </c>
      <c r="F5637">
        <v>8</v>
      </c>
      <c r="G5637" s="85">
        <v>3.6161907209459589</v>
      </c>
      <c r="H5637" s="85">
        <v>9379.6906330564307</v>
      </c>
      <c r="I5637" s="85">
        <v>2699.8138069321112</v>
      </c>
      <c r="J5637" s="85">
        <v>33918.75023260239</v>
      </c>
      <c r="K5637" t="s">
        <v>491</v>
      </c>
    </row>
    <row r="5638" spans="2:11" x14ac:dyDescent="0.25">
      <c r="B5638">
        <v>2026</v>
      </c>
      <c r="C5638" t="s">
        <v>486</v>
      </c>
      <c r="D5638">
        <v>2</v>
      </c>
      <c r="E5638" t="s">
        <v>148</v>
      </c>
      <c r="F5638">
        <v>8</v>
      </c>
      <c r="G5638" s="85">
        <v>0</v>
      </c>
      <c r="H5638" s="85">
        <v>9379.6906330564307</v>
      </c>
      <c r="I5638" s="85">
        <v>2699.8138069321112</v>
      </c>
      <c r="J5638" s="85">
        <v>0</v>
      </c>
      <c r="K5638" t="s">
        <v>491</v>
      </c>
    </row>
    <row r="5639" spans="2:11" x14ac:dyDescent="0.25">
      <c r="B5639">
        <v>2026</v>
      </c>
      <c r="C5639" t="s">
        <v>487</v>
      </c>
      <c r="D5639">
        <v>1</v>
      </c>
      <c r="E5639" t="s">
        <v>148</v>
      </c>
      <c r="F5639">
        <v>8</v>
      </c>
      <c r="G5639" s="85">
        <v>4.1495833655512664</v>
      </c>
      <c r="H5639" s="85">
        <v>9379.6906330564307</v>
      </c>
      <c r="I5639" s="85">
        <v>2699.8138069321112</v>
      </c>
      <c r="J5639" s="85">
        <v>38921.808224947992</v>
      </c>
      <c r="K5639" t="s">
        <v>491</v>
      </c>
    </row>
    <row r="5640" spans="2:11" x14ac:dyDescent="0.25">
      <c r="B5640">
        <v>2026</v>
      </c>
      <c r="C5640" t="s">
        <v>487</v>
      </c>
      <c r="D5640">
        <v>2</v>
      </c>
      <c r="E5640" t="s">
        <v>148</v>
      </c>
      <c r="F5640">
        <v>8</v>
      </c>
      <c r="G5640" s="85">
        <v>0</v>
      </c>
      <c r="H5640" s="85">
        <v>9379.6906330564307</v>
      </c>
      <c r="I5640" s="85">
        <v>2699.8138069321112</v>
      </c>
      <c r="J5640" s="85">
        <v>0</v>
      </c>
      <c r="K5640" t="s">
        <v>491</v>
      </c>
    </row>
    <row r="5641" spans="2:11" x14ac:dyDescent="0.25">
      <c r="B5641">
        <v>2026</v>
      </c>
      <c r="C5641" t="s">
        <v>488</v>
      </c>
      <c r="D5641">
        <v>1</v>
      </c>
      <c r="E5641" t="s">
        <v>148</v>
      </c>
      <c r="F5641">
        <v>8</v>
      </c>
      <c r="G5641" s="85">
        <v>4.2072018856198001</v>
      </c>
      <c r="H5641" s="85">
        <v>9379.6906330564307</v>
      </c>
      <c r="I5641" s="85">
        <v>2699.8138069321112</v>
      </c>
      <c r="J5641" s="85">
        <v>39462.252117925389</v>
      </c>
      <c r="K5641" t="s">
        <v>491</v>
      </c>
    </row>
    <row r="5642" spans="2:11" x14ac:dyDescent="0.25">
      <c r="B5642">
        <v>2026</v>
      </c>
      <c r="C5642" t="s">
        <v>488</v>
      </c>
      <c r="D5642">
        <v>2</v>
      </c>
      <c r="E5642" t="s">
        <v>148</v>
      </c>
      <c r="F5642">
        <v>8</v>
      </c>
      <c r="G5642" s="85">
        <v>0</v>
      </c>
      <c r="H5642" s="85">
        <v>9379.6906330564307</v>
      </c>
      <c r="I5642" s="85">
        <v>2699.8138069321112</v>
      </c>
      <c r="J5642" s="85">
        <v>0</v>
      </c>
      <c r="K5642" t="s">
        <v>491</v>
      </c>
    </row>
    <row r="5643" spans="2:11" x14ac:dyDescent="0.25">
      <c r="B5643">
        <v>2026</v>
      </c>
      <c r="C5643" t="s">
        <v>489</v>
      </c>
      <c r="D5643">
        <v>1</v>
      </c>
      <c r="E5643" t="s">
        <v>148</v>
      </c>
      <c r="F5643">
        <v>8</v>
      </c>
      <c r="G5643" s="85">
        <v>4.249632291564966</v>
      </c>
      <c r="H5643" s="85">
        <v>9379.6906330564307</v>
      </c>
      <c r="I5643" s="85">
        <v>2699.8138069321112</v>
      </c>
      <c r="J5643" s="85">
        <v>39860.236199126048</v>
      </c>
      <c r="K5643" t="s">
        <v>491</v>
      </c>
    </row>
    <row r="5644" spans="2:11" x14ac:dyDescent="0.25">
      <c r="B5644">
        <v>2026</v>
      </c>
      <c r="C5644" t="s">
        <v>489</v>
      </c>
      <c r="D5644">
        <v>2</v>
      </c>
      <c r="E5644" t="s">
        <v>148</v>
      </c>
      <c r="F5644">
        <v>8</v>
      </c>
      <c r="G5644" s="85">
        <v>0</v>
      </c>
      <c r="H5644" s="85">
        <v>9379.6906330564307</v>
      </c>
      <c r="I5644" s="85">
        <v>2699.8138069321112</v>
      </c>
      <c r="J5644" s="85">
        <v>0</v>
      </c>
      <c r="K5644" t="s">
        <v>491</v>
      </c>
    </row>
    <row r="5645" spans="2:11" x14ac:dyDescent="0.25">
      <c r="B5645">
        <v>2026</v>
      </c>
      <c r="C5645" t="s">
        <v>490</v>
      </c>
      <c r="D5645">
        <v>1</v>
      </c>
      <c r="E5645" t="s">
        <v>148</v>
      </c>
      <c r="F5645">
        <v>8</v>
      </c>
      <c r="G5645" s="85">
        <v>4.1601499660316561</v>
      </c>
      <c r="H5645" s="85">
        <v>9379.6906330564307</v>
      </c>
      <c r="I5645" s="85">
        <v>2699.8138069321112</v>
      </c>
      <c r="J5645" s="85">
        <v>39020.919668497154</v>
      </c>
      <c r="K5645" t="s">
        <v>491</v>
      </c>
    </row>
    <row r="5646" spans="2:11" x14ac:dyDescent="0.25">
      <c r="B5646">
        <v>2026</v>
      </c>
      <c r="C5646" t="s">
        <v>490</v>
      </c>
      <c r="D5646">
        <v>2</v>
      </c>
      <c r="E5646" t="s">
        <v>148</v>
      </c>
      <c r="F5646">
        <v>8</v>
      </c>
      <c r="G5646" s="85">
        <v>0</v>
      </c>
      <c r="H5646" s="85">
        <v>9379.6906330564307</v>
      </c>
      <c r="I5646" s="85">
        <v>2699.8138069321112</v>
      </c>
      <c r="J5646" s="85">
        <v>0</v>
      </c>
      <c r="K5646" t="s">
        <v>491</v>
      </c>
    </row>
    <row r="5647" spans="2:11" x14ac:dyDescent="0.25">
      <c r="B5647">
        <v>2026</v>
      </c>
      <c r="C5647" t="s">
        <v>479</v>
      </c>
      <c r="D5647">
        <v>1</v>
      </c>
      <c r="E5647" t="s">
        <v>148</v>
      </c>
      <c r="F5647">
        <v>26</v>
      </c>
      <c r="G5647" s="85">
        <v>1.4358150021979945</v>
      </c>
      <c r="H5647" s="85">
        <v>9379.6906330564307</v>
      </c>
      <c r="I5647" s="85">
        <v>2699.8138069321112</v>
      </c>
      <c r="J5647" s="85">
        <v>13467.500526918428</v>
      </c>
      <c r="K5647" t="s">
        <v>491</v>
      </c>
    </row>
    <row r="5648" spans="2:11" x14ac:dyDescent="0.25">
      <c r="B5648">
        <v>2026</v>
      </c>
      <c r="C5648" t="s">
        <v>479</v>
      </c>
      <c r="D5648">
        <v>2</v>
      </c>
      <c r="E5648" t="s">
        <v>148</v>
      </c>
      <c r="F5648">
        <v>26</v>
      </c>
      <c r="G5648" s="85">
        <v>0</v>
      </c>
      <c r="H5648" s="85">
        <v>9379.6906330564307</v>
      </c>
      <c r="I5648" s="85">
        <v>2699.8138069321112</v>
      </c>
      <c r="J5648" s="85">
        <v>0</v>
      </c>
      <c r="K5648" t="s">
        <v>491</v>
      </c>
    </row>
    <row r="5649" spans="2:11" x14ac:dyDescent="0.25">
      <c r="B5649">
        <v>2026</v>
      </c>
      <c r="C5649" t="s">
        <v>480</v>
      </c>
      <c r="D5649">
        <v>1</v>
      </c>
      <c r="E5649" t="s">
        <v>148</v>
      </c>
      <c r="F5649">
        <v>26</v>
      </c>
      <c r="G5649" s="85">
        <v>1.475470076425224</v>
      </c>
      <c r="H5649" s="85">
        <v>9379.6906330564307</v>
      </c>
      <c r="I5649" s="85">
        <v>2699.8138069321112</v>
      </c>
      <c r="J5649" s="85">
        <v>13839.452855200729</v>
      </c>
      <c r="K5649" t="s">
        <v>491</v>
      </c>
    </row>
    <row r="5650" spans="2:11" x14ac:dyDescent="0.25">
      <c r="B5650">
        <v>2026</v>
      </c>
      <c r="C5650" t="s">
        <v>480</v>
      </c>
      <c r="D5650">
        <v>2</v>
      </c>
      <c r="E5650" t="s">
        <v>148</v>
      </c>
      <c r="F5650">
        <v>26</v>
      </c>
      <c r="G5650" s="85">
        <v>0</v>
      </c>
      <c r="H5650" s="85">
        <v>9379.6906330564307</v>
      </c>
      <c r="I5650" s="85">
        <v>2699.8138069321112</v>
      </c>
      <c r="J5650" s="85">
        <v>0</v>
      </c>
      <c r="K5650" t="s">
        <v>491</v>
      </c>
    </row>
    <row r="5651" spans="2:11" x14ac:dyDescent="0.25">
      <c r="B5651">
        <v>2026</v>
      </c>
      <c r="C5651" t="s">
        <v>481</v>
      </c>
      <c r="D5651">
        <v>1</v>
      </c>
      <c r="E5651" t="s">
        <v>148</v>
      </c>
      <c r="F5651">
        <v>26</v>
      </c>
      <c r="G5651" s="85">
        <v>1.515125150652455</v>
      </c>
      <c r="H5651" s="85">
        <v>9379.6906330564307</v>
      </c>
      <c r="I5651" s="85">
        <v>2699.8138069321112</v>
      </c>
      <c r="J5651" s="85">
        <v>14211.405183483046</v>
      </c>
      <c r="K5651" t="s">
        <v>491</v>
      </c>
    </row>
    <row r="5652" spans="2:11" x14ac:dyDescent="0.25">
      <c r="B5652">
        <v>2026</v>
      </c>
      <c r="C5652" t="s">
        <v>481</v>
      </c>
      <c r="D5652">
        <v>2</v>
      </c>
      <c r="E5652" t="s">
        <v>148</v>
      </c>
      <c r="F5652">
        <v>26</v>
      </c>
      <c r="G5652" s="85">
        <v>0</v>
      </c>
      <c r="H5652" s="85">
        <v>9379.6906330564307</v>
      </c>
      <c r="I5652" s="85">
        <v>2699.8138069321112</v>
      </c>
      <c r="J5652" s="85">
        <v>0</v>
      </c>
      <c r="K5652" t="s">
        <v>491</v>
      </c>
    </row>
    <row r="5653" spans="2:11" x14ac:dyDescent="0.25">
      <c r="B5653">
        <v>2026</v>
      </c>
      <c r="C5653" t="s">
        <v>482</v>
      </c>
      <c r="D5653">
        <v>1</v>
      </c>
      <c r="E5653" t="s">
        <v>148</v>
      </c>
      <c r="F5653">
        <v>26</v>
      </c>
      <c r="G5653" s="85">
        <v>1.5547802248796851</v>
      </c>
      <c r="H5653" s="85">
        <v>9379.6906330564307</v>
      </c>
      <c r="I5653" s="85">
        <v>2699.8138069321112</v>
      </c>
      <c r="J5653" s="85">
        <v>14583.357511765355</v>
      </c>
      <c r="K5653" t="s">
        <v>491</v>
      </c>
    </row>
    <row r="5654" spans="2:11" x14ac:dyDescent="0.25">
      <c r="B5654">
        <v>2026</v>
      </c>
      <c r="C5654" t="s">
        <v>482</v>
      </c>
      <c r="D5654">
        <v>2</v>
      </c>
      <c r="E5654" t="s">
        <v>148</v>
      </c>
      <c r="F5654">
        <v>26</v>
      </c>
      <c r="G5654" s="85">
        <v>0</v>
      </c>
      <c r="H5654" s="85">
        <v>9379.6906330564307</v>
      </c>
      <c r="I5654" s="85">
        <v>2699.8138069321112</v>
      </c>
      <c r="J5654" s="85">
        <v>0</v>
      </c>
      <c r="K5654" t="s">
        <v>491</v>
      </c>
    </row>
    <row r="5655" spans="2:11" x14ac:dyDescent="0.25">
      <c r="B5655">
        <v>2026</v>
      </c>
      <c r="C5655" t="s">
        <v>483</v>
      </c>
      <c r="D5655">
        <v>1</v>
      </c>
      <c r="E5655" t="s">
        <v>148</v>
      </c>
      <c r="F5655">
        <v>26</v>
      </c>
      <c r="G5655" s="85">
        <v>1.5944352991069159</v>
      </c>
      <c r="H5655" s="85">
        <v>9379.6906330564307</v>
      </c>
      <c r="I5655" s="85">
        <v>2699.8138069321112</v>
      </c>
      <c r="J5655" s="85">
        <v>14955.309840047668</v>
      </c>
      <c r="K5655" t="s">
        <v>491</v>
      </c>
    </row>
    <row r="5656" spans="2:11" x14ac:dyDescent="0.25">
      <c r="B5656">
        <v>2026</v>
      </c>
      <c r="C5656" t="s">
        <v>483</v>
      </c>
      <c r="D5656">
        <v>2</v>
      </c>
      <c r="E5656" t="s">
        <v>148</v>
      </c>
      <c r="F5656">
        <v>26</v>
      </c>
      <c r="G5656" s="85">
        <v>0</v>
      </c>
      <c r="H5656" s="85">
        <v>9379.6906330564307</v>
      </c>
      <c r="I5656" s="85">
        <v>2699.8138069321112</v>
      </c>
      <c r="J5656" s="85">
        <v>0</v>
      </c>
      <c r="K5656" t="s">
        <v>491</v>
      </c>
    </row>
    <row r="5657" spans="2:11" x14ac:dyDescent="0.25">
      <c r="B5657">
        <v>2026</v>
      </c>
      <c r="C5657" t="s">
        <v>484</v>
      </c>
      <c r="D5657">
        <v>1</v>
      </c>
      <c r="E5657" t="s">
        <v>148</v>
      </c>
      <c r="F5657">
        <v>26</v>
      </c>
      <c r="G5657" s="85">
        <v>1.6340903733341459</v>
      </c>
      <c r="H5657" s="85">
        <v>9379.6906330564307</v>
      </c>
      <c r="I5657" s="85">
        <v>2699.8138069321112</v>
      </c>
      <c r="J5657" s="85">
        <v>15327.262168329973</v>
      </c>
      <c r="K5657" t="s">
        <v>491</v>
      </c>
    </row>
    <row r="5658" spans="2:11" x14ac:dyDescent="0.25">
      <c r="B5658">
        <v>2026</v>
      </c>
      <c r="C5658" t="s">
        <v>484</v>
      </c>
      <c r="D5658">
        <v>2</v>
      </c>
      <c r="E5658" t="s">
        <v>148</v>
      </c>
      <c r="F5658">
        <v>26</v>
      </c>
      <c r="G5658" s="85">
        <v>0</v>
      </c>
      <c r="H5658" s="85">
        <v>9379.6906330564307</v>
      </c>
      <c r="I5658" s="85">
        <v>2699.8138069321112</v>
      </c>
      <c r="J5658" s="85">
        <v>0</v>
      </c>
      <c r="K5658" t="s">
        <v>491</v>
      </c>
    </row>
    <row r="5659" spans="2:11" x14ac:dyDescent="0.25">
      <c r="B5659">
        <v>2026</v>
      </c>
      <c r="C5659" t="s">
        <v>485</v>
      </c>
      <c r="D5659">
        <v>1</v>
      </c>
      <c r="E5659" t="s">
        <v>148</v>
      </c>
      <c r="F5659">
        <v>26</v>
      </c>
      <c r="G5659" s="85">
        <v>1.6737454475613767</v>
      </c>
      <c r="H5659" s="85">
        <v>9379.6906330564307</v>
      </c>
      <c r="I5659" s="85">
        <v>2699.8138069321112</v>
      </c>
      <c r="J5659" s="85">
        <v>15699.214496612289</v>
      </c>
      <c r="K5659" t="s">
        <v>491</v>
      </c>
    </row>
    <row r="5660" spans="2:11" x14ac:dyDescent="0.25">
      <c r="B5660">
        <v>2026</v>
      </c>
      <c r="C5660" t="s">
        <v>485</v>
      </c>
      <c r="D5660">
        <v>2</v>
      </c>
      <c r="E5660" t="s">
        <v>148</v>
      </c>
      <c r="F5660">
        <v>26</v>
      </c>
      <c r="G5660" s="85">
        <v>0</v>
      </c>
      <c r="H5660" s="85">
        <v>9379.6906330564307</v>
      </c>
      <c r="I5660" s="85">
        <v>2699.8138069321112</v>
      </c>
      <c r="J5660" s="85">
        <v>0</v>
      </c>
      <c r="K5660" t="s">
        <v>491</v>
      </c>
    </row>
    <row r="5661" spans="2:11" x14ac:dyDescent="0.25">
      <c r="B5661">
        <v>2026</v>
      </c>
      <c r="C5661" t="s">
        <v>486</v>
      </c>
      <c r="D5661">
        <v>1</v>
      </c>
      <c r="E5661" t="s">
        <v>148</v>
      </c>
      <c r="F5661">
        <v>26</v>
      </c>
      <c r="G5661" s="85">
        <v>1.7134005217886066</v>
      </c>
      <c r="H5661" s="85">
        <v>9379.6906330564307</v>
      </c>
      <c r="I5661" s="85">
        <v>2699.8138069321112</v>
      </c>
      <c r="J5661" s="85">
        <v>16071.166824894593</v>
      </c>
      <c r="K5661" t="s">
        <v>491</v>
      </c>
    </row>
    <row r="5662" spans="2:11" x14ac:dyDescent="0.25">
      <c r="B5662">
        <v>2026</v>
      </c>
      <c r="C5662" t="s">
        <v>486</v>
      </c>
      <c r="D5662">
        <v>2</v>
      </c>
      <c r="E5662" t="s">
        <v>148</v>
      </c>
      <c r="F5662">
        <v>26</v>
      </c>
      <c r="G5662" s="85">
        <v>0</v>
      </c>
      <c r="H5662" s="85">
        <v>9379.6906330564307</v>
      </c>
      <c r="I5662" s="85">
        <v>2699.8138069321112</v>
      </c>
      <c r="J5662" s="85">
        <v>0</v>
      </c>
      <c r="K5662" t="s">
        <v>491</v>
      </c>
    </row>
    <row r="5663" spans="2:11" x14ac:dyDescent="0.25">
      <c r="B5663">
        <v>2026</v>
      </c>
      <c r="C5663" t="s">
        <v>487</v>
      </c>
      <c r="D5663">
        <v>1</v>
      </c>
      <c r="E5663" t="s">
        <v>148</v>
      </c>
      <c r="F5663">
        <v>26</v>
      </c>
      <c r="G5663" s="85">
        <v>1.7530555960158378</v>
      </c>
      <c r="H5663" s="85">
        <v>9379.6906330564307</v>
      </c>
      <c r="I5663" s="85">
        <v>2699.8138069321112</v>
      </c>
      <c r="J5663" s="85">
        <v>16443.119153176911</v>
      </c>
      <c r="K5663" t="s">
        <v>491</v>
      </c>
    </row>
    <row r="5664" spans="2:11" x14ac:dyDescent="0.25">
      <c r="B5664">
        <v>2026</v>
      </c>
      <c r="C5664" t="s">
        <v>487</v>
      </c>
      <c r="D5664">
        <v>2</v>
      </c>
      <c r="E5664" t="s">
        <v>148</v>
      </c>
      <c r="F5664">
        <v>26</v>
      </c>
      <c r="G5664" s="85">
        <v>0</v>
      </c>
      <c r="H5664" s="85">
        <v>9379.6906330564307</v>
      </c>
      <c r="I5664" s="85">
        <v>2699.8138069321112</v>
      </c>
      <c r="J5664" s="85">
        <v>0</v>
      </c>
      <c r="K5664" t="s">
        <v>491</v>
      </c>
    </row>
    <row r="5665" spans="2:11" x14ac:dyDescent="0.25">
      <c r="B5665">
        <v>2026</v>
      </c>
      <c r="C5665" t="s">
        <v>488</v>
      </c>
      <c r="D5665">
        <v>1</v>
      </c>
      <c r="E5665" t="s">
        <v>148</v>
      </c>
      <c r="F5665">
        <v>26</v>
      </c>
      <c r="G5665" s="85">
        <v>1.7927106702430671</v>
      </c>
      <c r="H5665" s="85">
        <v>9379.6906330564307</v>
      </c>
      <c r="I5665" s="85">
        <v>2699.8138069321112</v>
      </c>
      <c r="J5665" s="85">
        <v>16815.07148145921</v>
      </c>
      <c r="K5665" t="s">
        <v>491</v>
      </c>
    </row>
    <row r="5666" spans="2:11" x14ac:dyDescent="0.25">
      <c r="B5666">
        <v>2026</v>
      </c>
      <c r="C5666" t="s">
        <v>488</v>
      </c>
      <c r="D5666">
        <v>2</v>
      </c>
      <c r="E5666" t="s">
        <v>148</v>
      </c>
      <c r="F5666">
        <v>26</v>
      </c>
      <c r="G5666" s="85">
        <v>0</v>
      </c>
      <c r="H5666" s="85">
        <v>9379.6906330564307</v>
      </c>
      <c r="I5666" s="85">
        <v>2699.8138069321112</v>
      </c>
      <c r="J5666" s="85">
        <v>0</v>
      </c>
      <c r="K5666" t="s">
        <v>491</v>
      </c>
    </row>
    <row r="5667" spans="2:11" x14ac:dyDescent="0.25">
      <c r="B5667">
        <v>2026</v>
      </c>
      <c r="C5667" t="s">
        <v>489</v>
      </c>
      <c r="D5667">
        <v>1</v>
      </c>
      <c r="E5667" t="s">
        <v>148</v>
      </c>
      <c r="F5667">
        <v>26</v>
      </c>
      <c r="G5667" s="85">
        <v>1.8323657444702983</v>
      </c>
      <c r="H5667" s="85">
        <v>9379.6906330564307</v>
      </c>
      <c r="I5667" s="85">
        <v>2699.8138069321112</v>
      </c>
      <c r="J5667" s="85">
        <v>17187.023809741531</v>
      </c>
      <c r="K5667" t="s">
        <v>491</v>
      </c>
    </row>
    <row r="5668" spans="2:11" x14ac:dyDescent="0.25">
      <c r="B5668">
        <v>2026</v>
      </c>
      <c r="C5668" t="s">
        <v>489</v>
      </c>
      <c r="D5668">
        <v>2</v>
      </c>
      <c r="E5668" t="s">
        <v>148</v>
      </c>
      <c r="F5668">
        <v>26</v>
      </c>
      <c r="G5668" s="85">
        <v>0</v>
      </c>
      <c r="H5668" s="85">
        <v>9379.6906330564307</v>
      </c>
      <c r="I5668" s="85">
        <v>2699.8138069321112</v>
      </c>
      <c r="J5668" s="85">
        <v>0</v>
      </c>
      <c r="K5668" t="s">
        <v>491</v>
      </c>
    </row>
    <row r="5669" spans="2:11" x14ac:dyDescent="0.25">
      <c r="B5669">
        <v>2026</v>
      </c>
      <c r="C5669" t="s">
        <v>490</v>
      </c>
      <c r="D5669">
        <v>1</v>
      </c>
      <c r="E5669" t="s">
        <v>148</v>
      </c>
      <c r="F5669">
        <v>26</v>
      </c>
      <c r="G5669" s="85">
        <v>1.872020818697528</v>
      </c>
      <c r="H5669" s="85">
        <v>9379.6906330564307</v>
      </c>
      <c r="I5669" s="85">
        <v>2699.8138069321112</v>
      </c>
      <c r="J5669" s="85">
        <v>17558.976138023834</v>
      </c>
      <c r="K5669" t="s">
        <v>491</v>
      </c>
    </row>
    <row r="5670" spans="2:11" x14ac:dyDescent="0.25">
      <c r="B5670">
        <v>2026</v>
      </c>
      <c r="C5670" t="s">
        <v>490</v>
      </c>
      <c r="D5670">
        <v>2</v>
      </c>
      <c r="E5670" t="s">
        <v>148</v>
      </c>
      <c r="F5670">
        <v>26</v>
      </c>
      <c r="G5670" s="85">
        <v>0</v>
      </c>
      <c r="H5670" s="85">
        <v>9379.6906330564307</v>
      </c>
      <c r="I5670" s="85">
        <v>2699.8138069321112</v>
      </c>
      <c r="J5670" s="85">
        <v>0</v>
      </c>
      <c r="K5670" t="s">
        <v>491</v>
      </c>
    </row>
    <row r="5671" spans="2:11" x14ac:dyDescent="0.25">
      <c r="B5671">
        <v>2026</v>
      </c>
      <c r="C5671" t="s">
        <v>479</v>
      </c>
      <c r="D5671">
        <v>1</v>
      </c>
      <c r="E5671" t="s">
        <v>148</v>
      </c>
      <c r="F5671">
        <v>18</v>
      </c>
      <c r="G5671" s="85">
        <v>3.3585989993861931</v>
      </c>
      <c r="H5671" s="85">
        <v>9379.6906330564307</v>
      </c>
      <c r="I5671" s="85">
        <v>2699.8138069321112</v>
      </c>
      <c r="J5671" s="85">
        <v>31502.619574735378</v>
      </c>
      <c r="K5671" t="s">
        <v>492</v>
      </c>
    </row>
    <row r="5672" spans="2:11" x14ac:dyDescent="0.25">
      <c r="B5672">
        <v>2026</v>
      </c>
      <c r="C5672" t="s">
        <v>479</v>
      </c>
      <c r="D5672">
        <v>2</v>
      </c>
      <c r="E5672" t="s">
        <v>148</v>
      </c>
      <c r="F5672">
        <v>18</v>
      </c>
      <c r="G5672" s="85">
        <v>0</v>
      </c>
      <c r="H5672" s="85">
        <v>9379.6906330564307</v>
      </c>
      <c r="I5672" s="85">
        <v>2699.8138069321112</v>
      </c>
      <c r="J5672" s="85">
        <v>0</v>
      </c>
      <c r="K5672" t="s">
        <v>492</v>
      </c>
    </row>
    <row r="5673" spans="2:11" x14ac:dyDescent="0.25">
      <c r="B5673">
        <v>2026</v>
      </c>
      <c r="C5673" t="s">
        <v>480</v>
      </c>
      <c r="D5673">
        <v>1</v>
      </c>
      <c r="E5673" t="s">
        <v>148</v>
      </c>
      <c r="F5673">
        <v>18</v>
      </c>
      <c r="G5673" s="85">
        <v>3.3683513609193225</v>
      </c>
      <c r="H5673" s="85">
        <v>9379.6906330564307</v>
      </c>
      <c r="I5673" s="85">
        <v>2699.8138069321112</v>
      </c>
      <c r="J5673" s="85">
        <v>31594.09370885785</v>
      </c>
      <c r="K5673" t="s">
        <v>492</v>
      </c>
    </row>
    <row r="5674" spans="2:11" x14ac:dyDescent="0.25">
      <c r="B5674">
        <v>2026</v>
      </c>
      <c r="C5674" t="s">
        <v>480</v>
      </c>
      <c r="D5674">
        <v>2</v>
      </c>
      <c r="E5674" t="s">
        <v>148</v>
      </c>
      <c r="F5674">
        <v>18</v>
      </c>
      <c r="G5674" s="85">
        <v>0</v>
      </c>
      <c r="H5674" s="85">
        <v>9379.6906330564307</v>
      </c>
      <c r="I5674" s="85">
        <v>2699.8138069321112</v>
      </c>
      <c r="J5674" s="85">
        <v>0</v>
      </c>
      <c r="K5674" t="s">
        <v>492</v>
      </c>
    </row>
    <row r="5675" spans="2:11" x14ac:dyDescent="0.25">
      <c r="B5675">
        <v>2026</v>
      </c>
      <c r="C5675" t="s">
        <v>481</v>
      </c>
      <c r="D5675">
        <v>1</v>
      </c>
      <c r="E5675" t="s">
        <v>148</v>
      </c>
      <c r="F5675">
        <v>18</v>
      </c>
      <c r="G5675" s="85">
        <v>3.3781037224524439</v>
      </c>
      <c r="H5675" s="85">
        <v>9379.6906330564307</v>
      </c>
      <c r="I5675" s="85">
        <v>2699.8138069321112</v>
      </c>
      <c r="J5675" s="85">
        <v>31685.56784298025</v>
      </c>
      <c r="K5675" t="s">
        <v>492</v>
      </c>
    </row>
    <row r="5676" spans="2:11" x14ac:dyDescent="0.25">
      <c r="B5676">
        <v>2026</v>
      </c>
      <c r="C5676" t="s">
        <v>481</v>
      </c>
      <c r="D5676">
        <v>2</v>
      </c>
      <c r="E5676" t="s">
        <v>148</v>
      </c>
      <c r="F5676">
        <v>18</v>
      </c>
      <c r="G5676" s="85">
        <v>0</v>
      </c>
      <c r="H5676" s="85">
        <v>9379.6906330564307</v>
      </c>
      <c r="I5676" s="85">
        <v>2699.8138069321112</v>
      </c>
      <c r="J5676" s="85">
        <v>0</v>
      </c>
      <c r="K5676" t="s">
        <v>492</v>
      </c>
    </row>
    <row r="5677" spans="2:11" x14ac:dyDescent="0.25">
      <c r="B5677">
        <v>2026</v>
      </c>
      <c r="C5677" t="s">
        <v>482</v>
      </c>
      <c r="D5677">
        <v>1</v>
      </c>
      <c r="E5677" t="s">
        <v>148</v>
      </c>
      <c r="F5677">
        <v>18</v>
      </c>
      <c r="G5677" s="85">
        <v>3.3878560839855729</v>
      </c>
      <c r="H5677" s="85">
        <v>9379.6906330564307</v>
      </c>
      <c r="I5677" s="85">
        <v>2699.8138069321112</v>
      </c>
      <c r="J5677" s="85">
        <v>31777.041977102719</v>
      </c>
      <c r="K5677" t="s">
        <v>492</v>
      </c>
    </row>
    <row r="5678" spans="2:11" x14ac:dyDescent="0.25">
      <c r="B5678">
        <v>2026</v>
      </c>
      <c r="C5678" t="s">
        <v>482</v>
      </c>
      <c r="D5678">
        <v>2</v>
      </c>
      <c r="E5678" t="s">
        <v>148</v>
      </c>
      <c r="F5678">
        <v>18</v>
      </c>
      <c r="G5678" s="85">
        <v>0</v>
      </c>
      <c r="H5678" s="85">
        <v>9379.6906330564307</v>
      </c>
      <c r="I5678" s="85">
        <v>2699.8138069321112</v>
      </c>
      <c r="J5678" s="85">
        <v>0</v>
      </c>
      <c r="K5678" t="s">
        <v>492</v>
      </c>
    </row>
    <row r="5679" spans="2:11" x14ac:dyDescent="0.25">
      <c r="B5679">
        <v>2026</v>
      </c>
      <c r="C5679" t="s">
        <v>483</v>
      </c>
      <c r="D5679">
        <v>1</v>
      </c>
      <c r="E5679" t="s">
        <v>148</v>
      </c>
      <c r="F5679">
        <v>18</v>
      </c>
      <c r="G5679" s="85">
        <v>3.3976084455186943</v>
      </c>
      <c r="H5679" s="85">
        <v>9379.6906330564307</v>
      </c>
      <c r="I5679" s="85">
        <v>2699.8138069321112</v>
      </c>
      <c r="J5679" s="85">
        <v>31868.516111225119</v>
      </c>
      <c r="K5679" t="s">
        <v>492</v>
      </c>
    </row>
    <row r="5680" spans="2:11" x14ac:dyDescent="0.25">
      <c r="B5680">
        <v>2026</v>
      </c>
      <c r="C5680" t="s">
        <v>483</v>
      </c>
      <c r="D5680">
        <v>2</v>
      </c>
      <c r="E5680" t="s">
        <v>148</v>
      </c>
      <c r="F5680">
        <v>18</v>
      </c>
      <c r="G5680" s="85">
        <v>0</v>
      </c>
      <c r="H5680" s="85">
        <v>9379.6906330564307</v>
      </c>
      <c r="I5680" s="85">
        <v>2699.8138069321112</v>
      </c>
      <c r="J5680" s="85">
        <v>0</v>
      </c>
      <c r="K5680" t="s">
        <v>492</v>
      </c>
    </row>
    <row r="5681" spans="2:11" x14ac:dyDescent="0.25">
      <c r="B5681">
        <v>2026</v>
      </c>
      <c r="C5681" t="s">
        <v>484</v>
      </c>
      <c r="D5681">
        <v>1</v>
      </c>
      <c r="E5681" t="s">
        <v>148</v>
      </c>
      <c r="F5681">
        <v>18</v>
      </c>
      <c r="G5681" s="85">
        <v>3.4073608070518233</v>
      </c>
      <c r="H5681" s="85">
        <v>9379.6906330564307</v>
      </c>
      <c r="I5681" s="85">
        <v>2699.8138069321112</v>
      </c>
      <c r="J5681" s="85">
        <v>31959.990245347588</v>
      </c>
      <c r="K5681" t="s">
        <v>492</v>
      </c>
    </row>
    <row r="5682" spans="2:11" x14ac:dyDescent="0.25">
      <c r="B5682">
        <v>2026</v>
      </c>
      <c r="C5682" t="s">
        <v>484</v>
      </c>
      <c r="D5682">
        <v>2</v>
      </c>
      <c r="E5682" t="s">
        <v>148</v>
      </c>
      <c r="F5682">
        <v>18</v>
      </c>
      <c r="G5682" s="85">
        <v>0</v>
      </c>
      <c r="H5682" s="85">
        <v>9379.6906330564307</v>
      </c>
      <c r="I5682" s="85">
        <v>2699.8138069321112</v>
      </c>
      <c r="J5682" s="85">
        <v>0</v>
      </c>
      <c r="K5682" t="s">
        <v>492</v>
      </c>
    </row>
    <row r="5683" spans="2:11" x14ac:dyDescent="0.25">
      <c r="B5683">
        <v>2026</v>
      </c>
      <c r="C5683" t="s">
        <v>485</v>
      </c>
      <c r="D5683">
        <v>1</v>
      </c>
      <c r="E5683" t="s">
        <v>148</v>
      </c>
      <c r="F5683">
        <v>18</v>
      </c>
      <c r="G5683" s="85">
        <v>3.4171131685849443</v>
      </c>
      <c r="H5683" s="85">
        <v>9379.6906330564307</v>
      </c>
      <c r="I5683" s="85">
        <v>2699.8138069321112</v>
      </c>
      <c r="J5683" s="85">
        <v>32051.46437946998</v>
      </c>
      <c r="K5683" t="s">
        <v>492</v>
      </c>
    </row>
    <row r="5684" spans="2:11" x14ac:dyDescent="0.25">
      <c r="B5684">
        <v>2026</v>
      </c>
      <c r="C5684" t="s">
        <v>485</v>
      </c>
      <c r="D5684">
        <v>2</v>
      </c>
      <c r="E5684" t="s">
        <v>148</v>
      </c>
      <c r="F5684">
        <v>18</v>
      </c>
      <c r="G5684" s="85">
        <v>0</v>
      </c>
      <c r="H5684" s="85">
        <v>9379.6906330564307</v>
      </c>
      <c r="I5684" s="85">
        <v>2699.8138069321112</v>
      </c>
      <c r="J5684" s="85">
        <v>0</v>
      </c>
      <c r="K5684" t="s">
        <v>492</v>
      </c>
    </row>
    <row r="5685" spans="2:11" x14ac:dyDescent="0.25">
      <c r="B5685">
        <v>2026</v>
      </c>
      <c r="C5685" t="s">
        <v>486</v>
      </c>
      <c r="D5685">
        <v>1</v>
      </c>
      <c r="E5685" t="s">
        <v>148</v>
      </c>
      <c r="F5685">
        <v>18</v>
      </c>
      <c r="G5685" s="85">
        <v>3.4268655301180737</v>
      </c>
      <c r="H5685" s="85">
        <v>9379.6906330564307</v>
      </c>
      <c r="I5685" s="85">
        <v>2699.8138069321112</v>
      </c>
      <c r="J5685" s="85">
        <v>32142.938513592457</v>
      </c>
      <c r="K5685" t="s">
        <v>492</v>
      </c>
    </row>
    <row r="5686" spans="2:11" x14ac:dyDescent="0.25">
      <c r="B5686">
        <v>2026</v>
      </c>
      <c r="C5686" t="s">
        <v>486</v>
      </c>
      <c r="D5686">
        <v>2</v>
      </c>
      <c r="E5686" t="s">
        <v>148</v>
      </c>
      <c r="F5686">
        <v>18</v>
      </c>
      <c r="G5686" s="85">
        <v>0</v>
      </c>
      <c r="H5686" s="85">
        <v>9379.6906330564307</v>
      </c>
      <c r="I5686" s="85">
        <v>2699.8138069321112</v>
      </c>
      <c r="J5686" s="85">
        <v>0</v>
      </c>
      <c r="K5686" t="s">
        <v>492</v>
      </c>
    </row>
    <row r="5687" spans="2:11" x14ac:dyDescent="0.25">
      <c r="B5687">
        <v>2026</v>
      </c>
      <c r="C5687" t="s">
        <v>487</v>
      </c>
      <c r="D5687">
        <v>1</v>
      </c>
      <c r="E5687" t="s">
        <v>148</v>
      </c>
      <c r="F5687">
        <v>18</v>
      </c>
      <c r="G5687" s="85">
        <v>3.4366178916511947</v>
      </c>
      <c r="H5687" s="85">
        <v>9379.6906330564307</v>
      </c>
      <c r="I5687" s="85">
        <v>2699.8138069321112</v>
      </c>
      <c r="J5687" s="85">
        <v>32234.412647714849</v>
      </c>
      <c r="K5687" t="s">
        <v>492</v>
      </c>
    </row>
    <row r="5688" spans="2:11" x14ac:dyDescent="0.25">
      <c r="B5688">
        <v>2026</v>
      </c>
      <c r="C5688" t="s">
        <v>487</v>
      </c>
      <c r="D5688">
        <v>2</v>
      </c>
      <c r="E5688" t="s">
        <v>148</v>
      </c>
      <c r="F5688">
        <v>18</v>
      </c>
      <c r="G5688" s="85">
        <v>0</v>
      </c>
      <c r="H5688" s="85">
        <v>9379.6906330564307</v>
      </c>
      <c r="I5688" s="85">
        <v>2699.8138069321112</v>
      </c>
      <c r="J5688" s="85">
        <v>0</v>
      </c>
      <c r="K5688" t="s">
        <v>492</v>
      </c>
    </row>
    <row r="5689" spans="2:11" x14ac:dyDescent="0.25">
      <c r="B5689">
        <v>2026</v>
      </c>
      <c r="C5689" t="s">
        <v>488</v>
      </c>
      <c r="D5689">
        <v>1</v>
      </c>
      <c r="E5689" t="s">
        <v>148</v>
      </c>
      <c r="F5689">
        <v>18</v>
      </c>
      <c r="G5689" s="85">
        <v>3.4463702531843246</v>
      </c>
      <c r="H5689" s="85">
        <v>9379.6906330564307</v>
      </c>
      <c r="I5689" s="85">
        <v>2699.8138069321112</v>
      </c>
      <c r="J5689" s="85">
        <v>32325.886781837329</v>
      </c>
      <c r="K5689" t="s">
        <v>492</v>
      </c>
    </row>
    <row r="5690" spans="2:11" x14ac:dyDescent="0.25">
      <c r="B5690">
        <v>2026</v>
      </c>
      <c r="C5690" t="s">
        <v>488</v>
      </c>
      <c r="D5690">
        <v>2</v>
      </c>
      <c r="E5690" t="s">
        <v>148</v>
      </c>
      <c r="F5690">
        <v>18</v>
      </c>
      <c r="G5690" s="85">
        <v>0</v>
      </c>
      <c r="H5690" s="85">
        <v>9379.6906330564307</v>
      </c>
      <c r="I5690" s="85">
        <v>2699.8138069321112</v>
      </c>
      <c r="J5690" s="85">
        <v>0</v>
      </c>
      <c r="K5690" t="s">
        <v>492</v>
      </c>
    </row>
    <row r="5691" spans="2:11" x14ac:dyDescent="0.25">
      <c r="B5691">
        <v>2026</v>
      </c>
      <c r="C5691" t="s">
        <v>489</v>
      </c>
      <c r="D5691">
        <v>1</v>
      </c>
      <c r="E5691" t="s">
        <v>148</v>
      </c>
      <c r="F5691">
        <v>18</v>
      </c>
      <c r="G5691" s="85">
        <v>3.4561226147174455</v>
      </c>
      <c r="H5691" s="85">
        <v>9379.6906330564307</v>
      </c>
      <c r="I5691" s="85">
        <v>2699.8138069321112</v>
      </c>
      <c r="J5691" s="85">
        <v>32417.360915959722</v>
      </c>
      <c r="K5691" t="s">
        <v>492</v>
      </c>
    </row>
    <row r="5692" spans="2:11" x14ac:dyDescent="0.25">
      <c r="B5692">
        <v>2026</v>
      </c>
      <c r="C5692" t="s">
        <v>489</v>
      </c>
      <c r="D5692">
        <v>2</v>
      </c>
      <c r="E5692" t="s">
        <v>148</v>
      </c>
      <c r="F5692">
        <v>18</v>
      </c>
      <c r="G5692" s="85">
        <v>0</v>
      </c>
      <c r="H5692" s="85">
        <v>9379.6906330564307</v>
      </c>
      <c r="I5692" s="85">
        <v>2699.8138069321112</v>
      </c>
      <c r="J5692" s="85">
        <v>0</v>
      </c>
      <c r="K5692" t="s">
        <v>492</v>
      </c>
    </row>
    <row r="5693" spans="2:11" x14ac:dyDescent="0.25">
      <c r="B5693">
        <v>2026</v>
      </c>
      <c r="C5693" t="s">
        <v>490</v>
      </c>
      <c r="D5693">
        <v>1</v>
      </c>
      <c r="E5693" t="s">
        <v>148</v>
      </c>
      <c r="F5693">
        <v>18</v>
      </c>
      <c r="G5693" s="85">
        <v>3.4658749762505749</v>
      </c>
      <c r="H5693" s="85">
        <v>9379.6906330564307</v>
      </c>
      <c r="I5693" s="85">
        <v>2699.8138069321112</v>
      </c>
      <c r="J5693" s="85">
        <v>32508.835050082198</v>
      </c>
      <c r="K5693" t="s">
        <v>492</v>
      </c>
    </row>
    <row r="5694" spans="2:11" x14ac:dyDescent="0.25">
      <c r="B5694">
        <v>2026</v>
      </c>
      <c r="C5694" t="s">
        <v>490</v>
      </c>
      <c r="D5694">
        <v>2</v>
      </c>
      <c r="E5694" t="s">
        <v>148</v>
      </c>
      <c r="F5694">
        <v>18</v>
      </c>
      <c r="G5694" s="85">
        <v>0</v>
      </c>
      <c r="H5694" s="85">
        <v>9379.6906330564307</v>
      </c>
      <c r="I5694" s="85">
        <v>2699.8138069321112</v>
      </c>
      <c r="J5694" s="85">
        <v>0</v>
      </c>
      <c r="K5694" t="s">
        <v>492</v>
      </c>
    </row>
    <row r="5695" spans="2:11" x14ac:dyDescent="0.25">
      <c r="B5695">
        <v>2026</v>
      </c>
      <c r="C5695" t="s">
        <v>479</v>
      </c>
      <c r="D5695">
        <v>1</v>
      </c>
      <c r="E5695" t="s">
        <v>148</v>
      </c>
      <c r="F5695">
        <v>16</v>
      </c>
      <c r="G5695" s="85">
        <v>0.46809601543215001</v>
      </c>
      <c r="H5695" s="85">
        <v>9379.6906330564307</v>
      </c>
      <c r="I5695" s="85">
        <v>2699.8138069321112</v>
      </c>
      <c r="J5695" s="85">
        <v>4390.5958113199758</v>
      </c>
      <c r="K5695" t="s">
        <v>491</v>
      </c>
    </row>
    <row r="5696" spans="2:11" x14ac:dyDescent="0.25">
      <c r="B5696">
        <v>2026</v>
      </c>
      <c r="C5696" t="s">
        <v>479</v>
      </c>
      <c r="D5696">
        <v>2</v>
      </c>
      <c r="E5696" t="s">
        <v>148</v>
      </c>
      <c r="F5696">
        <v>16</v>
      </c>
      <c r="G5696" s="85">
        <v>0</v>
      </c>
      <c r="H5696" s="85">
        <v>9379.6906330564307</v>
      </c>
      <c r="I5696" s="85">
        <v>2699.8138069321112</v>
      </c>
      <c r="J5696" s="85">
        <v>0</v>
      </c>
      <c r="K5696" t="s">
        <v>491</v>
      </c>
    </row>
    <row r="5697" spans="2:11" x14ac:dyDescent="0.25">
      <c r="B5697">
        <v>2026</v>
      </c>
      <c r="C5697" t="s">
        <v>480</v>
      </c>
      <c r="D5697">
        <v>1</v>
      </c>
      <c r="E5697" t="s">
        <v>148</v>
      </c>
      <c r="F5697">
        <v>16</v>
      </c>
      <c r="G5697" s="85">
        <v>2.0897516879982123</v>
      </c>
      <c r="H5697" s="85">
        <v>9379.6906330564307</v>
      </c>
      <c r="I5697" s="85">
        <v>2699.8138069321112</v>
      </c>
      <c r="J5697" s="85">
        <v>19601.224333330698</v>
      </c>
      <c r="K5697" t="s">
        <v>491</v>
      </c>
    </row>
    <row r="5698" spans="2:11" x14ac:dyDescent="0.25">
      <c r="B5698">
        <v>2026</v>
      </c>
      <c r="C5698" t="s">
        <v>480</v>
      </c>
      <c r="D5698">
        <v>2</v>
      </c>
      <c r="E5698" t="s">
        <v>148</v>
      </c>
      <c r="F5698">
        <v>16</v>
      </c>
      <c r="G5698" s="85">
        <v>0</v>
      </c>
      <c r="H5698" s="85">
        <v>9379.6906330564307</v>
      </c>
      <c r="I5698" s="85">
        <v>2699.8138069321112</v>
      </c>
      <c r="J5698" s="85">
        <v>0</v>
      </c>
      <c r="K5698" t="s">
        <v>491</v>
      </c>
    </row>
    <row r="5699" spans="2:11" x14ac:dyDescent="0.25">
      <c r="B5699">
        <v>2026</v>
      </c>
      <c r="C5699" t="s">
        <v>481</v>
      </c>
      <c r="D5699">
        <v>1</v>
      </c>
      <c r="E5699" t="s">
        <v>148</v>
      </c>
      <c r="F5699">
        <v>16</v>
      </c>
      <c r="G5699" s="85">
        <v>2.0764057784505758</v>
      </c>
      <c r="H5699" s="85">
        <v>9379.6906330564307</v>
      </c>
      <c r="I5699" s="85">
        <v>2699.8138069321112</v>
      </c>
      <c r="J5699" s="85">
        <v>19476.043830557112</v>
      </c>
      <c r="K5699" t="s">
        <v>491</v>
      </c>
    </row>
    <row r="5700" spans="2:11" x14ac:dyDescent="0.25">
      <c r="B5700">
        <v>2026</v>
      </c>
      <c r="C5700" t="s">
        <v>481</v>
      </c>
      <c r="D5700">
        <v>2</v>
      </c>
      <c r="E5700" t="s">
        <v>148</v>
      </c>
      <c r="F5700">
        <v>16</v>
      </c>
      <c r="G5700" s="85">
        <v>0</v>
      </c>
      <c r="H5700" s="85">
        <v>9379.6906330564307</v>
      </c>
      <c r="I5700" s="85">
        <v>2699.8138069321112</v>
      </c>
      <c r="J5700" s="85">
        <v>0</v>
      </c>
      <c r="K5700" t="s">
        <v>491</v>
      </c>
    </row>
    <row r="5701" spans="2:11" x14ac:dyDescent="0.25">
      <c r="B5701">
        <v>2026</v>
      </c>
      <c r="C5701" t="s">
        <v>482</v>
      </c>
      <c r="D5701">
        <v>1</v>
      </c>
      <c r="E5701" t="s">
        <v>148</v>
      </c>
      <c r="F5701">
        <v>16</v>
      </c>
      <c r="G5701" s="85">
        <v>0.41948256562449232</v>
      </c>
      <c r="H5701" s="85">
        <v>9379.6906330564307</v>
      </c>
      <c r="I5701" s="85">
        <v>2699.8138069321112</v>
      </c>
      <c r="J5701" s="85">
        <v>3934.6166915185299</v>
      </c>
      <c r="K5701" t="s">
        <v>491</v>
      </c>
    </row>
    <row r="5702" spans="2:11" x14ac:dyDescent="0.25">
      <c r="B5702">
        <v>2026</v>
      </c>
      <c r="C5702" t="s">
        <v>482</v>
      </c>
      <c r="D5702">
        <v>2</v>
      </c>
      <c r="E5702" t="s">
        <v>148</v>
      </c>
      <c r="F5702">
        <v>16</v>
      </c>
      <c r="G5702" s="85">
        <v>0</v>
      </c>
      <c r="H5702" s="85">
        <v>9379.6906330564307</v>
      </c>
      <c r="I5702" s="85">
        <v>2699.8138069321112</v>
      </c>
      <c r="J5702" s="85">
        <v>0</v>
      </c>
      <c r="K5702" t="s">
        <v>491</v>
      </c>
    </row>
    <row r="5703" spans="2:11" x14ac:dyDescent="0.25">
      <c r="B5703">
        <v>2026</v>
      </c>
      <c r="C5703" t="s">
        <v>483</v>
      </c>
      <c r="D5703">
        <v>1</v>
      </c>
      <c r="E5703" t="s">
        <v>148</v>
      </c>
      <c r="F5703">
        <v>16</v>
      </c>
      <c r="G5703" s="85">
        <v>2.041138238190555</v>
      </c>
      <c r="H5703" s="85">
        <v>9379.6906330564307</v>
      </c>
      <c r="I5703" s="85">
        <v>2699.8138069321112</v>
      </c>
      <c r="J5703" s="85">
        <v>19145.245213529255</v>
      </c>
      <c r="K5703" t="s">
        <v>491</v>
      </c>
    </row>
    <row r="5704" spans="2:11" x14ac:dyDescent="0.25">
      <c r="B5704">
        <v>2026</v>
      </c>
      <c r="C5704" t="s">
        <v>483</v>
      </c>
      <c r="D5704">
        <v>2</v>
      </c>
      <c r="E5704" t="s">
        <v>148</v>
      </c>
      <c r="F5704">
        <v>16</v>
      </c>
      <c r="G5704" s="85">
        <v>0</v>
      </c>
      <c r="H5704" s="85">
        <v>9379.6906330564307</v>
      </c>
      <c r="I5704" s="85">
        <v>2699.8138069321112</v>
      </c>
      <c r="J5704" s="85">
        <v>0</v>
      </c>
      <c r="K5704" t="s">
        <v>491</v>
      </c>
    </row>
    <row r="5705" spans="2:11" x14ac:dyDescent="0.25">
      <c r="B5705">
        <v>2026</v>
      </c>
      <c r="C5705" t="s">
        <v>484</v>
      </c>
      <c r="D5705">
        <v>1</v>
      </c>
      <c r="E5705" t="s">
        <v>148</v>
      </c>
      <c r="F5705">
        <v>16</v>
      </c>
      <c r="G5705" s="85">
        <v>2.0277923286429185</v>
      </c>
      <c r="H5705" s="85">
        <v>9379.6906330564307</v>
      </c>
      <c r="I5705" s="85">
        <v>2699.8138069321112</v>
      </c>
      <c r="J5705" s="85">
        <v>19020.064710755669</v>
      </c>
      <c r="K5705" t="s">
        <v>491</v>
      </c>
    </row>
    <row r="5706" spans="2:11" x14ac:dyDescent="0.25">
      <c r="B5706">
        <v>2026</v>
      </c>
      <c r="C5706" t="s">
        <v>484</v>
      </c>
      <c r="D5706">
        <v>2</v>
      </c>
      <c r="E5706" t="s">
        <v>148</v>
      </c>
      <c r="F5706">
        <v>16</v>
      </c>
      <c r="G5706" s="85">
        <v>0</v>
      </c>
      <c r="H5706" s="85">
        <v>9379.6906330564307</v>
      </c>
      <c r="I5706" s="85">
        <v>2699.8138069321112</v>
      </c>
      <c r="J5706" s="85">
        <v>0</v>
      </c>
      <c r="K5706" t="s">
        <v>491</v>
      </c>
    </row>
    <row r="5707" spans="2:11" x14ac:dyDescent="0.25">
      <c r="B5707">
        <v>2026</v>
      </c>
      <c r="C5707" t="s">
        <v>485</v>
      </c>
      <c r="D5707">
        <v>1</v>
      </c>
      <c r="E5707" t="s">
        <v>148</v>
      </c>
      <c r="F5707">
        <v>16</v>
      </c>
      <c r="G5707" s="85">
        <v>0.3708691158168349</v>
      </c>
      <c r="H5707" s="85">
        <v>9379.6906330564307</v>
      </c>
      <c r="I5707" s="85">
        <v>2699.8138069321112</v>
      </c>
      <c r="J5707" s="85">
        <v>3478.6375717170868</v>
      </c>
      <c r="K5707" t="s">
        <v>491</v>
      </c>
    </row>
    <row r="5708" spans="2:11" x14ac:dyDescent="0.25">
      <c r="B5708">
        <v>2026</v>
      </c>
      <c r="C5708" t="s">
        <v>485</v>
      </c>
      <c r="D5708">
        <v>2</v>
      </c>
      <c r="E5708" t="s">
        <v>148</v>
      </c>
      <c r="F5708">
        <v>16</v>
      </c>
      <c r="G5708" s="85">
        <v>0</v>
      </c>
      <c r="H5708" s="85">
        <v>9379.6906330564307</v>
      </c>
      <c r="I5708" s="85">
        <v>2699.8138069321112</v>
      </c>
      <c r="J5708" s="85">
        <v>0</v>
      </c>
      <c r="K5708" t="s">
        <v>491</v>
      </c>
    </row>
    <row r="5709" spans="2:11" x14ac:dyDescent="0.25">
      <c r="B5709">
        <v>2026</v>
      </c>
      <c r="C5709" t="s">
        <v>486</v>
      </c>
      <c r="D5709">
        <v>1</v>
      </c>
      <c r="E5709" t="s">
        <v>148</v>
      </c>
      <c r="F5709">
        <v>16</v>
      </c>
      <c r="G5709" s="85">
        <v>1.9925247883828971</v>
      </c>
      <c r="H5709" s="85">
        <v>9379.6906330564307</v>
      </c>
      <c r="I5709" s="85">
        <v>2699.8138069321112</v>
      </c>
      <c r="J5709" s="85">
        <v>18689.266093727809</v>
      </c>
      <c r="K5709" t="s">
        <v>491</v>
      </c>
    </row>
    <row r="5710" spans="2:11" x14ac:dyDescent="0.25">
      <c r="B5710">
        <v>2026</v>
      </c>
      <c r="C5710" t="s">
        <v>486</v>
      </c>
      <c r="D5710">
        <v>2</v>
      </c>
      <c r="E5710" t="s">
        <v>148</v>
      </c>
      <c r="F5710">
        <v>16</v>
      </c>
      <c r="G5710" s="85">
        <v>0</v>
      </c>
      <c r="H5710" s="85">
        <v>9379.6906330564307</v>
      </c>
      <c r="I5710" s="85">
        <v>2699.8138069321112</v>
      </c>
      <c r="J5710" s="85">
        <v>0</v>
      </c>
      <c r="K5710" t="s">
        <v>491</v>
      </c>
    </row>
    <row r="5711" spans="2:11" x14ac:dyDescent="0.25">
      <c r="B5711">
        <v>2026</v>
      </c>
      <c r="C5711" t="s">
        <v>487</v>
      </c>
      <c r="D5711">
        <v>1</v>
      </c>
      <c r="E5711" t="s">
        <v>148</v>
      </c>
      <c r="F5711">
        <v>16</v>
      </c>
      <c r="G5711" s="85">
        <v>1.9791788788352607</v>
      </c>
      <c r="H5711" s="85">
        <v>9379.6906330564307</v>
      </c>
      <c r="I5711" s="85">
        <v>2699.8138069321112</v>
      </c>
      <c r="J5711" s="85">
        <v>18564.085590954222</v>
      </c>
      <c r="K5711" t="s">
        <v>491</v>
      </c>
    </row>
    <row r="5712" spans="2:11" x14ac:dyDescent="0.25">
      <c r="B5712">
        <v>2026</v>
      </c>
      <c r="C5712" t="s">
        <v>487</v>
      </c>
      <c r="D5712">
        <v>2</v>
      </c>
      <c r="E5712" t="s">
        <v>148</v>
      </c>
      <c r="F5712">
        <v>16</v>
      </c>
      <c r="G5712" s="85">
        <v>0</v>
      </c>
      <c r="H5712" s="85">
        <v>9379.6906330564307</v>
      </c>
      <c r="I5712" s="85">
        <v>2699.8138069321112</v>
      </c>
      <c r="J5712" s="85">
        <v>0</v>
      </c>
      <c r="K5712" t="s">
        <v>491</v>
      </c>
    </row>
    <row r="5713" spans="2:11" x14ac:dyDescent="0.25">
      <c r="B5713">
        <v>2026</v>
      </c>
      <c r="C5713" t="s">
        <v>488</v>
      </c>
      <c r="D5713">
        <v>1</v>
      </c>
      <c r="E5713" t="s">
        <v>148</v>
      </c>
      <c r="F5713">
        <v>16</v>
      </c>
      <c r="G5713" s="85">
        <v>0.32225566600917721</v>
      </c>
      <c r="H5713" s="85">
        <v>9379.6906330564307</v>
      </c>
      <c r="I5713" s="85">
        <v>2699.8138069321112</v>
      </c>
      <c r="J5713" s="85">
        <v>3022.6584519156409</v>
      </c>
      <c r="K5713" t="s">
        <v>491</v>
      </c>
    </row>
    <row r="5714" spans="2:11" x14ac:dyDescent="0.25">
      <c r="B5714">
        <v>2026</v>
      </c>
      <c r="C5714" t="s">
        <v>488</v>
      </c>
      <c r="D5714">
        <v>2</v>
      </c>
      <c r="E5714" t="s">
        <v>148</v>
      </c>
      <c r="F5714">
        <v>16</v>
      </c>
      <c r="G5714" s="85">
        <v>0</v>
      </c>
      <c r="H5714" s="85">
        <v>9379.6906330564307</v>
      </c>
      <c r="I5714" s="85">
        <v>2699.8138069321112</v>
      </c>
      <c r="J5714" s="85">
        <v>0</v>
      </c>
      <c r="K5714" t="s">
        <v>491</v>
      </c>
    </row>
    <row r="5715" spans="2:11" x14ac:dyDescent="0.25">
      <c r="B5715">
        <v>2026</v>
      </c>
      <c r="C5715" t="s">
        <v>489</v>
      </c>
      <c r="D5715">
        <v>1</v>
      </c>
      <c r="E5715" t="s">
        <v>148</v>
      </c>
      <c r="F5715">
        <v>16</v>
      </c>
      <c r="G5715" s="85">
        <v>1.9439113385752393</v>
      </c>
      <c r="H5715" s="85">
        <v>9379.6906330564307</v>
      </c>
      <c r="I5715" s="85">
        <v>2699.8138069321112</v>
      </c>
      <c r="J5715" s="85">
        <v>18233.286973926359</v>
      </c>
      <c r="K5715" t="s">
        <v>491</v>
      </c>
    </row>
    <row r="5716" spans="2:11" x14ac:dyDescent="0.25">
      <c r="B5716">
        <v>2026</v>
      </c>
      <c r="C5716" t="s">
        <v>489</v>
      </c>
      <c r="D5716">
        <v>2</v>
      </c>
      <c r="E5716" t="s">
        <v>148</v>
      </c>
      <c r="F5716">
        <v>16</v>
      </c>
      <c r="G5716" s="85">
        <v>0</v>
      </c>
      <c r="H5716" s="85">
        <v>9379.6906330564307</v>
      </c>
      <c r="I5716" s="85">
        <v>2699.8138069321112</v>
      </c>
      <c r="J5716" s="85">
        <v>0</v>
      </c>
      <c r="K5716" t="s">
        <v>491</v>
      </c>
    </row>
    <row r="5717" spans="2:11" x14ac:dyDescent="0.25">
      <c r="B5717">
        <v>2026</v>
      </c>
      <c r="C5717" t="s">
        <v>490</v>
      </c>
      <c r="D5717">
        <v>1</v>
      </c>
      <c r="E5717" t="s">
        <v>148</v>
      </c>
      <c r="F5717">
        <v>16</v>
      </c>
      <c r="G5717" s="85">
        <v>1.9305654290276031</v>
      </c>
      <c r="H5717" s="85">
        <v>9379.6906330564307</v>
      </c>
      <c r="I5717" s="85">
        <v>2699.8138069321112</v>
      </c>
      <c r="J5717" s="85">
        <v>18108.10647115278</v>
      </c>
      <c r="K5717" t="s">
        <v>491</v>
      </c>
    </row>
    <row r="5718" spans="2:11" x14ac:dyDescent="0.25">
      <c r="B5718">
        <v>2026</v>
      </c>
      <c r="C5718" t="s">
        <v>490</v>
      </c>
      <c r="D5718">
        <v>2</v>
      </c>
      <c r="E5718" t="s">
        <v>148</v>
      </c>
      <c r="F5718">
        <v>16</v>
      </c>
      <c r="G5718" s="85">
        <v>0</v>
      </c>
      <c r="H5718" s="85">
        <v>9379.6906330564307</v>
      </c>
      <c r="I5718" s="85">
        <v>2699.8138069321112</v>
      </c>
      <c r="J5718" s="85">
        <v>0</v>
      </c>
      <c r="K5718" t="s">
        <v>491</v>
      </c>
    </row>
    <row r="5719" spans="2:11" x14ac:dyDescent="0.25">
      <c r="B5719">
        <v>2026</v>
      </c>
      <c r="C5719" t="s">
        <v>479</v>
      </c>
      <c r="D5719">
        <v>1</v>
      </c>
      <c r="E5719" t="s">
        <v>148</v>
      </c>
      <c r="F5719">
        <v>7</v>
      </c>
      <c r="G5719" s="85">
        <v>1.798508719083469</v>
      </c>
      <c r="H5719" s="85">
        <v>9379.6906330564307</v>
      </c>
      <c r="I5719" s="85">
        <v>2699.8138069321112</v>
      </c>
      <c r="J5719" s="85">
        <v>16869.455385857535</v>
      </c>
      <c r="K5719" t="s">
        <v>491</v>
      </c>
    </row>
    <row r="5720" spans="2:11" x14ac:dyDescent="0.25">
      <c r="B5720">
        <v>2026</v>
      </c>
      <c r="C5720" t="s">
        <v>479</v>
      </c>
      <c r="D5720">
        <v>2</v>
      </c>
      <c r="E5720" t="s">
        <v>148</v>
      </c>
      <c r="F5720">
        <v>7</v>
      </c>
      <c r="G5720" s="85">
        <v>0</v>
      </c>
      <c r="H5720" s="85">
        <v>9379.6906330564307</v>
      </c>
      <c r="I5720" s="85">
        <v>2699.8138069321112</v>
      </c>
      <c r="J5720" s="85">
        <v>0</v>
      </c>
      <c r="K5720" t="s">
        <v>491</v>
      </c>
    </row>
    <row r="5721" spans="2:11" x14ac:dyDescent="0.25">
      <c r="B5721">
        <v>2026</v>
      </c>
      <c r="C5721" t="s">
        <v>480</v>
      </c>
      <c r="D5721">
        <v>1</v>
      </c>
      <c r="E5721" t="s">
        <v>148</v>
      </c>
      <c r="F5721">
        <v>7</v>
      </c>
      <c r="G5721" s="85">
        <v>1.8219242970851968</v>
      </c>
      <c r="H5721" s="85">
        <v>9379.6906330564307</v>
      </c>
      <c r="I5721" s="85">
        <v>2699.8138069321112</v>
      </c>
      <c r="J5721" s="85">
        <v>17089.086263507943</v>
      </c>
      <c r="K5721" t="s">
        <v>491</v>
      </c>
    </row>
    <row r="5722" spans="2:11" x14ac:dyDescent="0.25">
      <c r="B5722">
        <v>2026</v>
      </c>
      <c r="C5722" t="s">
        <v>480</v>
      </c>
      <c r="D5722">
        <v>2</v>
      </c>
      <c r="E5722" t="s">
        <v>148</v>
      </c>
      <c r="F5722">
        <v>7</v>
      </c>
      <c r="G5722" s="85">
        <v>0</v>
      </c>
      <c r="H5722" s="85">
        <v>9379.6906330564307</v>
      </c>
      <c r="I5722" s="85">
        <v>2699.8138069321112</v>
      </c>
      <c r="J5722" s="85">
        <v>0</v>
      </c>
      <c r="K5722" t="s">
        <v>491</v>
      </c>
    </row>
    <row r="5723" spans="2:11" x14ac:dyDescent="0.25">
      <c r="B5723">
        <v>2026</v>
      </c>
      <c r="C5723" t="s">
        <v>481</v>
      </c>
      <c r="D5723">
        <v>1</v>
      </c>
      <c r="E5723" t="s">
        <v>148</v>
      </c>
      <c r="F5723">
        <v>7</v>
      </c>
      <c r="G5723" s="85">
        <v>1.845339875086923</v>
      </c>
      <c r="H5723" s="85">
        <v>9379.6906330564307</v>
      </c>
      <c r="I5723" s="85">
        <v>2699.8138069321112</v>
      </c>
      <c r="J5723" s="85">
        <v>17308.717141158337</v>
      </c>
      <c r="K5723" t="s">
        <v>491</v>
      </c>
    </row>
    <row r="5724" spans="2:11" x14ac:dyDescent="0.25">
      <c r="B5724">
        <v>2026</v>
      </c>
      <c r="C5724" t="s">
        <v>481</v>
      </c>
      <c r="D5724">
        <v>2</v>
      </c>
      <c r="E5724" t="s">
        <v>148</v>
      </c>
      <c r="F5724">
        <v>7</v>
      </c>
      <c r="G5724" s="85">
        <v>0</v>
      </c>
      <c r="H5724" s="85">
        <v>9379.6906330564307</v>
      </c>
      <c r="I5724" s="85">
        <v>2699.8138069321112</v>
      </c>
      <c r="J5724" s="85">
        <v>0</v>
      </c>
      <c r="K5724" t="s">
        <v>491</v>
      </c>
    </row>
    <row r="5725" spans="2:11" x14ac:dyDescent="0.25">
      <c r="B5725">
        <v>2026</v>
      </c>
      <c r="C5725" t="s">
        <v>482</v>
      </c>
      <c r="D5725">
        <v>1</v>
      </c>
      <c r="E5725" t="s">
        <v>148</v>
      </c>
      <c r="F5725">
        <v>7</v>
      </c>
      <c r="G5725" s="85">
        <v>1.868755453088651</v>
      </c>
      <c r="H5725" s="85">
        <v>9379.6906330564307</v>
      </c>
      <c r="I5725" s="85">
        <v>2699.8138069321112</v>
      </c>
      <c r="J5725" s="85">
        <v>17528.348018808745</v>
      </c>
      <c r="K5725" t="s">
        <v>491</v>
      </c>
    </row>
    <row r="5726" spans="2:11" x14ac:dyDescent="0.25">
      <c r="B5726">
        <v>2026</v>
      </c>
      <c r="C5726" t="s">
        <v>482</v>
      </c>
      <c r="D5726">
        <v>2</v>
      </c>
      <c r="E5726" t="s">
        <v>148</v>
      </c>
      <c r="F5726">
        <v>7</v>
      </c>
      <c r="G5726" s="85">
        <v>0</v>
      </c>
      <c r="H5726" s="85">
        <v>9379.6906330564307</v>
      </c>
      <c r="I5726" s="85">
        <v>2699.8138069321112</v>
      </c>
      <c r="J5726" s="85">
        <v>0</v>
      </c>
      <c r="K5726" t="s">
        <v>491</v>
      </c>
    </row>
    <row r="5727" spans="2:11" x14ac:dyDescent="0.25">
      <c r="B5727">
        <v>2026</v>
      </c>
      <c r="C5727" t="s">
        <v>483</v>
      </c>
      <c r="D5727">
        <v>1</v>
      </c>
      <c r="E5727" t="s">
        <v>148</v>
      </c>
      <c r="F5727">
        <v>7</v>
      </c>
      <c r="G5727" s="85">
        <v>1.8921710310903772</v>
      </c>
      <c r="H5727" s="85">
        <v>9379.6906330564307</v>
      </c>
      <c r="I5727" s="85">
        <v>2699.8138069321112</v>
      </c>
      <c r="J5727" s="85">
        <v>17747.978896459139</v>
      </c>
      <c r="K5727" t="s">
        <v>491</v>
      </c>
    </row>
    <row r="5728" spans="2:11" x14ac:dyDescent="0.25">
      <c r="B5728">
        <v>2026</v>
      </c>
      <c r="C5728" t="s">
        <v>483</v>
      </c>
      <c r="D5728">
        <v>2</v>
      </c>
      <c r="E5728" t="s">
        <v>148</v>
      </c>
      <c r="F5728">
        <v>7</v>
      </c>
      <c r="G5728" s="85">
        <v>0</v>
      </c>
      <c r="H5728" s="85">
        <v>9379.6906330564307</v>
      </c>
      <c r="I5728" s="85">
        <v>2699.8138069321112</v>
      </c>
      <c r="J5728" s="85">
        <v>0</v>
      </c>
      <c r="K5728" t="s">
        <v>491</v>
      </c>
    </row>
    <row r="5729" spans="2:11" x14ac:dyDescent="0.25">
      <c r="B5729">
        <v>2026</v>
      </c>
      <c r="C5729" t="s">
        <v>484</v>
      </c>
      <c r="D5729">
        <v>1</v>
      </c>
      <c r="E5729" t="s">
        <v>148</v>
      </c>
      <c r="F5729">
        <v>7</v>
      </c>
      <c r="G5729" s="85">
        <v>1.915586609092105</v>
      </c>
      <c r="H5729" s="85">
        <v>9379.6906330564307</v>
      </c>
      <c r="I5729" s="85">
        <v>2699.8138069321112</v>
      </c>
      <c r="J5729" s="85">
        <v>17967.609774109547</v>
      </c>
      <c r="K5729" t="s">
        <v>491</v>
      </c>
    </row>
    <row r="5730" spans="2:11" x14ac:dyDescent="0.25">
      <c r="B5730">
        <v>2026</v>
      </c>
      <c r="C5730" t="s">
        <v>484</v>
      </c>
      <c r="D5730">
        <v>2</v>
      </c>
      <c r="E5730" t="s">
        <v>148</v>
      </c>
      <c r="F5730">
        <v>7</v>
      </c>
      <c r="G5730" s="85">
        <v>0</v>
      </c>
      <c r="H5730" s="85">
        <v>9379.6906330564307</v>
      </c>
      <c r="I5730" s="85">
        <v>2699.8138069321112</v>
      </c>
      <c r="J5730" s="85">
        <v>0</v>
      </c>
      <c r="K5730" t="s">
        <v>491</v>
      </c>
    </row>
    <row r="5731" spans="2:11" x14ac:dyDescent="0.25">
      <c r="B5731">
        <v>2026</v>
      </c>
      <c r="C5731" t="s">
        <v>485</v>
      </c>
      <c r="D5731">
        <v>1</v>
      </c>
      <c r="E5731" t="s">
        <v>148</v>
      </c>
      <c r="F5731">
        <v>7</v>
      </c>
      <c r="G5731" s="85">
        <v>1.9390021870938312</v>
      </c>
      <c r="H5731" s="85">
        <v>9379.6906330564307</v>
      </c>
      <c r="I5731" s="85">
        <v>2699.8138069321112</v>
      </c>
      <c r="J5731" s="85">
        <v>18187.240651759941</v>
      </c>
      <c r="K5731" t="s">
        <v>491</v>
      </c>
    </row>
    <row r="5732" spans="2:11" x14ac:dyDescent="0.25">
      <c r="B5732">
        <v>2026</v>
      </c>
      <c r="C5732" t="s">
        <v>485</v>
      </c>
      <c r="D5732">
        <v>2</v>
      </c>
      <c r="E5732" t="s">
        <v>148</v>
      </c>
      <c r="F5732">
        <v>7</v>
      </c>
      <c r="G5732" s="85">
        <v>0</v>
      </c>
      <c r="H5732" s="85">
        <v>9379.6906330564307</v>
      </c>
      <c r="I5732" s="85">
        <v>2699.8138069321112</v>
      </c>
      <c r="J5732" s="85">
        <v>0</v>
      </c>
      <c r="K5732" t="s">
        <v>491</v>
      </c>
    </row>
    <row r="5733" spans="2:11" x14ac:dyDescent="0.25">
      <c r="B5733">
        <v>2026</v>
      </c>
      <c r="C5733" t="s">
        <v>486</v>
      </c>
      <c r="D5733">
        <v>1</v>
      </c>
      <c r="E5733" t="s">
        <v>148</v>
      </c>
      <c r="F5733">
        <v>7</v>
      </c>
      <c r="G5733" s="85">
        <v>1.9624177650955588</v>
      </c>
      <c r="H5733" s="85">
        <v>9379.6906330564307</v>
      </c>
      <c r="I5733" s="85">
        <v>2699.8138069321112</v>
      </c>
      <c r="J5733" s="85">
        <v>18406.871529410346</v>
      </c>
      <c r="K5733" t="s">
        <v>491</v>
      </c>
    </row>
    <row r="5734" spans="2:11" x14ac:dyDescent="0.25">
      <c r="B5734">
        <v>2026</v>
      </c>
      <c r="C5734" t="s">
        <v>486</v>
      </c>
      <c r="D5734">
        <v>2</v>
      </c>
      <c r="E5734" t="s">
        <v>148</v>
      </c>
      <c r="F5734">
        <v>7</v>
      </c>
      <c r="G5734" s="85">
        <v>0</v>
      </c>
      <c r="H5734" s="85">
        <v>9379.6906330564307</v>
      </c>
      <c r="I5734" s="85">
        <v>2699.8138069321112</v>
      </c>
      <c r="J5734" s="85">
        <v>0</v>
      </c>
      <c r="K5734" t="s">
        <v>491</v>
      </c>
    </row>
    <row r="5735" spans="2:11" x14ac:dyDescent="0.25">
      <c r="B5735">
        <v>2026</v>
      </c>
      <c r="C5735" t="s">
        <v>487</v>
      </c>
      <c r="D5735">
        <v>1</v>
      </c>
      <c r="E5735" t="s">
        <v>148</v>
      </c>
      <c r="F5735">
        <v>7</v>
      </c>
      <c r="G5735" s="85">
        <v>1.985833343097285</v>
      </c>
      <c r="H5735" s="85">
        <v>9379.6906330564307</v>
      </c>
      <c r="I5735" s="85">
        <v>2699.8138069321112</v>
      </c>
      <c r="J5735" s="85">
        <v>18626.50240706074</v>
      </c>
      <c r="K5735" t="s">
        <v>491</v>
      </c>
    </row>
    <row r="5736" spans="2:11" x14ac:dyDescent="0.25">
      <c r="B5736">
        <v>2026</v>
      </c>
      <c r="C5736" t="s">
        <v>487</v>
      </c>
      <c r="D5736">
        <v>2</v>
      </c>
      <c r="E5736" t="s">
        <v>148</v>
      </c>
      <c r="F5736">
        <v>7</v>
      </c>
      <c r="G5736" s="85">
        <v>0</v>
      </c>
      <c r="H5736" s="85">
        <v>9379.6906330564307</v>
      </c>
      <c r="I5736" s="85">
        <v>2699.8138069321112</v>
      </c>
      <c r="J5736" s="85">
        <v>0</v>
      </c>
      <c r="K5736" t="s">
        <v>491</v>
      </c>
    </row>
    <row r="5737" spans="2:11" x14ac:dyDescent="0.25">
      <c r="B5737">
        <v>2026</v>
      </c>
      <c r="C5737" t="s">
        <v>488</v>
      </c>
      <c r="D5737">
        <v>1</v>
      </c>
      <c r="E5737" t="s">
        <v>148</v>
      </c>
      <c r="F5737">
        <v>7</v>
      </c>
      <c r="G5737" s="85">
        <v>2.009248921099013</v>
      </c>
      <c r="H5737" s="85">
        <v>9379.6906330564307</v>
      </c>
      <c r="I5737" s="85">
        <v>2699.8138069321112</v>
      </c>
      <c r="J5737" s="85">
        <v>18846.133284711152</v>
      </c>
      <c r="K5737" t="s">
        <v>491</v>
      </c>
    </row>
    <row r="5738" spans="2:11" x14ac:dyDescent="0.25">
      <c r="B5738">
        <v>2026</v>
      </c>
      <c r="C5738" t="s">
        <v>488</v>
      </c>
      <c r="D5738">
        <v>2</v>
      </c>
      <c r="E5738" t="s">
        <v>148</v>
      </c>
      <c r="F5738">
        <v>7</v>
      </c>
      <c r="G5738" s="85">
        <v>0</v>
      </c>
      <c r="H5738" s="85">
        <v>9379.6906330564307</v>
      </c>
      <c r="I5738" s="85">
        <v>2699.8138069321112</v>
      </c>
      <c r="J5738" s="85">
        <v>0</v>
      </c>
      <c r="K5738" t="s">
        <v>491</v>
      </c>
    </row>
    <row r="5739" spans="2:11" x14ac:dyDescent="0.25">
      <c r="B5739">
        <v>2026</v>
      </c>
      <c r="C5739" t="s">
        <v>489</v>
      </c>
      <c r="D5739">
        <v>1</v>
      </c>
      <c r="E5739" t="s">
        <v>148</v>
      </c>
      <c r="F5739">
        <v>7</v>
      </c>
      <c r="G5739" s="85">
        <v>2.032664499100739</v>
      </c>
      <c r="H5739" s="85">
        <v>9379.6906330564307</v>
      </c>
      <c r="I5739" s="85">
        <v>2699.8138069321112</v>
      </c>
      <c r="J5739" s="85">
        <v>19065.764162361542</v>
      </c>
      <c r="K5739" t="s">
        <v>491</v>
      </c>
    </row>
    <row r="5740" spans="2:11" x14ac:dyDescent="0.25">
      <c r="B5740">
        <v>2026</v>
      </c>
      <c r="C5740" t="s">
        <v>489</v>
      </c>
      <c r="D5740">
        <v>2</v>
      </c>
      <c r="E5740" t="s">
        <v>148</v>
      </c>
      <c r="F5740">
        <v>7</v>
      </c>
      <c r="G5740" s="85">
        <v>0</v>
      </c>
      <c r="H5740" s="85">
        <v>9379.6906330564307</v>
      </c>
      <c r="I5740" s="85">
        <v>2699.8138069321112</v>
      </c>
      <c r="J5740" s="85">
        <v>0</v>
      </c>
      <c r="K5740" t="s">
        <v>491</v>
      </c>
    </row>
    <row r="5741" spans="2:11" x14ac:dyDescent="0.25">
      <c r="B5741">
        <v>2026</v>
      </c>
      <c r="C5741" t="s">
        <v>490</v>
      </c>
      <c r="D5741">
        <v>1</v>
      </c>
      <c r="E5741" t="s">
        <v>148</v>
      </c>
      <c r="F5741">
        <v>7</v>
      </c>
      <c r="G5741" s="85">
        <v>2.0560800771024672</v>
      </c>
      <c r="H5741" s="85">
        <v>9379.6906330564307</v>
      </c>
      <c r="I5741" s="85">
        <v>2699.8138069321112</v>
      </c>
      <c r="J5741" s="85">
        <v>19285.395040011954</v>
      </c>
      <c r="K5741" t="s">
        <v>491</v>
      </c>
    </row>
    <row r="5742" spans="2:11" x14ac:dyDescent="0.25">
      <c r="B5742">
        <v>2026</v>
      </c>
      <c r="C5742" t="s">
        <v>490</v>
      </c>
      <c r="D5742">
        <v>2</v>
      </c>
      <c r="E5742" t="s">
        <v>148</v>
      </c>
      <c r="F5742">
        <v>7</v>
      </c>
      <c r="G5742" s="85">
        <v>0</v>
      </c>
      <c r="H5742" s="85">
        <v>9379.6906330564307</v>
      </c>
      <c r="I5742" s="85">
        <v>2699.8138069321112</v>
      </c>
      <c r="J5742" s="85">
        <v>0</v>
      </c>
      <c r="K5742" t="s">
        <v>491</v>
      </c>
    </row>
    <row r="5743" spans="2:11" x14ac:dyDescent="0.25">
      <c r="B5743">
        <v>2026</v>
      </c>
      <c r="C5743" t="s">
        <v>479</v>
      </c>
      <c r="D5743">
        <v>1</v>
      </c>
      <c r="E5743" t="s">
        <v>148</v>
      </c>
      <c r="F5743">
        <v>31</v>
      </c>
      <c r="G5743" s="85">
        <v>1.9390878598661958</v>
      </c>
      <c r="H5743" s="85">
        <v>9379.6906330564307</v>
      </c>
      <c r="I5743" s="85">
        <v>2699.8138069321112</v>
      </c>
      <c r="J5743" s="85">
        <v>18188.044235860398</v>
      </c>
      <c r="K5743" t="s">
        <v>491</v>
      </c>
    </row>
    <row r="5744" spans="2:11" x14ac:dyDescent="0.25">
      <c r="B5744">
        <v>2026</v>
      </c>
      <c r="C5744" t="s">
        <v>479</v>
      </c>
      <c r="D5744">
        <v>2</v>
      </c>
      <c r="E5744" t="s">
        <v>148</v>
      </c>
      <c r="F5744">
        <v>31</v>
      </c>
      <c r="G5744" s="85">
        <v>0</v>
      </c>
      <c r="H5744" s="85">
        <v>9379.6906330564307</v>
      </c>
      <c r="I5744" s="85">
        <v>2699.8138069321112</v>
      </c>
      <c r="J5744" s="85">
        <v>0</v>
      </c>
      <c r="K5744" t="s">
        <v>491</v>
      </c>
    </row>
    <row r="5745" spans="2:11" x14ac:dyDescent="0.25">
      <c r="B5745">
        <v>2026</v>
      </c>
      <c r="C5745" t="s">
        <v>480</v>
      </c>
      <c r="D5745">
        <v>1</v>
      </c>
      <c r="E5745" t="s">
        <v>148</v>
      </c>
      <c r="F5745">
        <v>31</v>
      </c>
      <c r="G5745" s="85">
        <v>1.9524041428311731</v>
      </c>
      <c r="H5745" s="85">
        <v>9379.6906330564307</v>
      </c>
      <c r="I5745" s="85">
        <v>2699.8138069321112</v>
      </c>
      <c r="J5745" s="85">
        <v>18312.946850454126</v>
      </c>
      <c r="K5745" t="s">
        <v>491</v>
      </c>
    </row>
    <row r="5746" spans="2:11" x14ac:dyDescent="0.25">
      <c r="B5746">
        <v>2026</v>
      </c>
      <c r="C5746" t="s">
        <v>480</v>
      </c>
      <c r="D5746">
        <v>2</v>
      </c>
      <c r="E5746" t="s">
        <v>148</v>
      </c>
      <c r="F5746">
        <v>31</v>
      </c>
      <c r="G5746" s="85">
        <v>0</v>
      </c>
      <c r="H5746" s="85">
        <v>9379.6906330564307</v>
      </c>
      <c r="I5746" s="85">
        <v>2699.8138069321112</v>
      </c>
      <c r="J5746" s="85">
        <v>0</v>
      </c>
      <c r="K5746" t="s">
        <v>491</v>
      </c>
    </row>
    <row r="5747" spans="2:11" x14ac:dyDescent="0.25">
      <c r="B5747">
        <v>2026</v>
      </c>
      <c r="C5747" t="s">
        <v>481</v>
      </c>
      <c r="D5747">
        <v>1</v>
      </c>
      <c r="E5747" t="s">
        <v>148</v>
      </c>
      <c r="F5747">
        <v>31</v>
      </c>
      <c r="G5747" s="85">
        <v>1.9657204257961503</v>
      </c>
      <c r="H5747" s="85">
        <v>9379.6906330564307</v>
      </c>
      <c r="I5747" s="85">
        <v>2699.8138069321112</v>
      </c>
      <c r="J5747" s="85">
        <v>18437.84946504785</v>
      </c>
      <c r="K5747" t="s">
        <v>491</v>
      </c>
    </row>
    <row r="5748" spans="2:11" x14ac:dyDescent="0.25">
      <c r="B5748">
        <v>2026</v>
      </c>
      <c r="C5748" t="s">
        <v>481</v>
      </c>
      <c r="D5748">
        <v>2</v>
      </c>
      <c r="E5748" t="s">
        <v>148</v>
      </c>
      <c r="F5748">
        <v>31</v>
      </c>
      <c r="G5748" s="85">
        <v>0</v>
      </c>
      <c r="H5748" s="85">
        <v>9379.6906330564307</v>
      </c>
      <c r="I5748" s="85">
        <v>2699.8138069321112</v>
      </c>
      <c r="J5748" s="85">
        <v>0</v>
      </c>
      <c r="K5748" t="s">
        <v>491</v>
      </c>
    </row>
    <row r="5749" spans="2:11" x14ac:dyDescent="0.25">
      <c r="B5749">
        <v>2026</v>
      </c>
      <c r="C5749" t="s">
        <v>482</v>
      </c>
      <c r="D5749">
        <v>1</v>
      </c>
      <c r="E5749" t="s">
        <v>148</v>
      </c>
      <c r="F5749">
        <v>31</v>
      </c>
      <c r="G5749" s="85">
        <v>1.9790367087611276</v>
      </c>
      <c r="H5749" s="85">
        <v>9379.6906330564307</v>
      </c>
      <c r="I5749" s="85">
        <v>2699.8138069321112</v>
      </c>
      <c r="J5749" s="85">
        <v>18562.752079641577</v>
      </c>
      <c r="K5749" t="s">
        <v>491</v>
      </c>
    </row>
    <row r="5750" spans="2:11" x14ac:dyDescent="0.25">
      <c r="B5750">
        <v>2026</v>
      </c>
      <c r="C5750" t="s">
        <v>482</v>
      </c>
      <c r="D5750">
        <v>2</v>
      </c>
      <c r="E5750" t="s">
        <v>148</v>
      </c>
      <c r="F5750">
        <v>31</v>
      </c>
      <c r="G5750" s="85">
        <v>0</v>
      </c>
      <c r="H5750" s="85">
        <v>9379.6906330564307</v>
      </c>
      <c r="I5750" s="85">
        <v>2699.8138069321112</v>
      </c>
      <c r="J5750" s="85">
        <v>0</v>
      </c>
      <c r="K5750" t="s">
        <v>491</v>
      </c>
    </row>
    <row r="5751" spans="2:11" x14ac:dyDescent="0.25">
      <c r="B5751">
        <v>2026</v>
      </c>
      <c r="C5751" t="s">
        <v>483</v>
      </c>
      <c r="D5751">
        <v>1</v>
      </c>
      <c r="E5751" t="s">
        <v>148</v>
      </c>
      <c r="F5751">
        <v>31</v>
      </c>
      <c r="G5751" s="85">
        <v>1.9923529917261047</v>
      </c>
      <c r="H5751" s="85">
        <v>9379.6906330564307</v>
      </c>
      <c r="I5751" s="85">
        <v>2699.8138069321112</v>
      </c>
      <c r="J5751" s="85">
        <v>18687.654694235302</v>
      </c>
      <c r="K5751" t="s">
        <v>491</v>
      </c>
    </row>
    <row r="5752" spans="2:11" x14ac:dyDescent="0.25">
      <c r="B5752">
        <v>2026</v>
      </c>
      <c r="C5752" t="s">
        <v>483</v>
      </c>
      <c r="D5752">
        <v>2</v>
      </c>
      <c r="E5752" t="s">
        <v>148</v>
      </c>
      <c r="F5752">
        <v>31</v>
      </c>
      <c r="G5752" s="85">
        <v>0</v>
      </c>
      <c r="H5752" s="85">
        <v>9379.6906330564307</v>
      </c>
      <c r="I5752" s="85">
        <v>2699.8138069321112</v>
      </c>
      <c r="J5752" s="85">
        <v>0</v>
      </c>
      <c r="K5752" t="s">
        <v>491</v>
      </c>
    </row>
    <row r="5753" spans="2:11" x14ac:dyDescent="0.25">
      <c r="B5753">
        <v>2026</v>
      </c>
      <c r="C5753" t="s">
        <v>484</v>
      </c>
      <c r="D5753">
        <v>1</v>
      </c>
      <c r="E5753" t="s">
        <v>148</v>
      </c>
      <c r="F5753">
        <v>31</v>
      </c>
      <c r="G5753" s="85">
        <v>2.005669274691082</v>
      </c>
      <c r="H5753" s="85">
        <v>9379.6906330564307</v>
      </c>
      <c r="I5753" s="85">
        <v>2699.8138069321112</v>
      </c>
      <c r="J5753" s="85">
        <v>18812.557308829026</v>
      </c>
      <c r="K5753" t="s">
        <v>491</v>
      </c>
    </row>
    <row r="5754" spans="2:11" x14ac:dyDescent="0.25">
      <c r="B5754">
        <v>2026</v>
      </c>
      <c r="C5754" t="s">
        <v>484</v>
      </c>
      <c r="D5754">
        <v>2</v>
      </c>
      <c r="E5754" t="s">
        <v>148</v>
      </c>
      <c r="F5754">
        <v>31</v>
      </c>
      <c r="G5754" s="85">
        <v>0</v>
      </c>
      <c r="H5754" s="85">
        <v>9379.6906330564307</v>
      </c>
      <c r="I5754" s="85">
        <v>2699.8138069321112</v>
      </c>
      <c r="J5754" s="85">
        <v>0</v>
      </c>
      <c r="K5754" t="s">
        <v>491</v>
      </c>
    </row>
    <row r="5755" spans="2:11" x14ac:dyDescent="0.25">
      <c r="B5755">
        <v>2026</v>
      </c>
      <c r="C5755" t="s">
        <v>485</v>
      </c>
      <c r="D5755">
        <v>1</v>
      </c>
      <c r="E5755" t="s">
        <v>148</v>
      </c>
      <c r="F5755">
        <v>31</v>
      </c>
      <c r="G5755" s="85">
        <v>2.0189855576560594</v>
      </c>
      <c r="H5755" s="85">
        <v>9379.6906330564307</v>
      </c>
      <c r="I5755" s="85">
        <v>2699.8138069321112</v>
      </c>
      <c r="J5755" s="85">
        <v>18937.459923422753</v>
      </c>
      <c r="K5755" t="s">
        <v>491</v>
      </c>
    </row>
    <row r="5756" spans="2:11" x14ac:dyDescent="0.25">
      <c r="B5756">
        <v>2026</v>
      </c>
      <c r="C5756" t="s">
        <v>485</v>
      </c>
      <c r="D5756">
        <v>2</v>
      </c>
      <c r="E5756" t="s">
        <v>148</v>
      </c>
      <c r="F5756">
        <v>31</v>
      </c>
      <c r="G5756" s="85">
        <v>0</v>
      </c>
      <c r="H5756" s="85">
        <v>9379.6906330564307</v>
      </c>
      <c r="I5756" s="85">
        <v>2699.8138069321112</v>
      </c>
      <c r="J5756" s="85">
        <v>0</v>
      </c>
      <c r="K5756" t="s">
        <v>491</v>
      </c>
    </row>
    <row r="5757" spans="2:11" x14ac:dyDescent="0.25">
      <c r="B5757">
        <v>2026</v>
      </c>
      <c r="C5757" t="s">
        <v>486</v>
      </c>
      <c r="D5757">
        <v>1</v>
      </c>
      <c r="E5757" t="s">
        <v>148</v>
      </c>
      <c r="F5757">
        <v>31</v>
      </c>
      <c r="G5757" s="85">
        <v>2.0323018406210367</v>
      </c>
      <c r="H5757" s="85">
        <v>9379.6906330564307</v>
      </c>
      <c r="I5757" s="85">
        <v>2699.8138069321112</v>
      </c>
      <c r="J5757" s="85">
        <v>19062.362538016481</v>
      </c>
      <c r="K5757" t="s">
        <v>491</v>
      </c>
    </row>
    <row r="5758" spans="2:11" x14ac:dyDescent="0.25">
      <c r="B5758">
        <v>2026</v>
      </c>
      <c r="C5758" t="s">
        <v>486</v>
      </c>
      <c r="D5758">
        <v>2</v>
      </c>
      <c r="E5758" t="s">
        <v>148</v>
      </c>
      <c r="F5758">
        <v>31</v>
      </c>
      <c r="G5758" s="85">
        <v>0</v>
      </c>
      <c r="H5758" s="85">
        <v>9379.6906330564307</v>
      </c>
      <c r="I5758" s="85">
        <v>2699.8138069321112</v>
      </c>
      <c r="J5758" s="85">
        <v>0</v>
      </c>
      <c r="K5758" t="s">
        <v>491</v>
      </c>
    </row>
    <row r="5759" spans="2:11" x14ac:dyDescent="0.25">
      <c r="B5759">
        <v>2026</v>
      </c>
      <c r="C5759" t="s">
        <v>487</v>
      </c>
      <c r="D5759">
        <v>1</v>
      </c>
      <c r="E5759" t="s">
        <v>148</v>
      </c>
      <c r="F5759">
        <v>31</v>
      </c>
      <c r="G5759" s="85">
        <v>2.0456181235860136</v>
      </c>
      <c r="H5759" s="85">
        <v>9379.6906330564307</v>
      </c>
      <c r="I5759" s="85">
        <v>2699.8138069321112</v>
      </c>
      <c r="J5759" s="85">
        <v>19187.265152610202</v>
      </c>
      <c r="K5759" t="s">
        <v>491</v>
      </c>
    </row>
    <row r="5760" spans="2:11" x14ac:dyDescent="0.25">
      <c r="B5760">
        <v>2026</v>
      </c>
      <c r="C5760" t="s">
        <v>487</v>
      </c>
      <c r="D5760">
        <v>2</v>
      </c>
      <c r="E5760" t="s">
        <v>148</v>
      </c>
      <c r="F5760">
        <v>31</v>
      </c>
      <c r="G5760" s="85">
        <v>0</v>
      </c>
      <c r="H5760" s="85">
        <v>9379.6906330564307</v>
      </c>
      <c r="I5760" s="85">
        <v>2699.8138069321112</v>
      </c>
      <c r="J5760" s="85">
        <v>0</v>
      </c>
      <c r="K5760" t="s">
        <v>491</v>
      </c>
    </row>
    <row r="5761" spans="2:11" x14ac:dyDescent="0.25">
      <c r="B5761">
        <v>2026</v>
      </c>
      <c r="C5761" t="s">
        <v>488</v>
      </c>
      <c r="D5761">
        <v>1</v>
      </c>
      <c r="E5761" t="s">
        <v>148</v>
      </c>
      <c r="F5761">
        <v>31</v>
      </c>
      <c r="G5761" s="85">
        <v>2.0589344065509909</v>
      </c>
      <c r="H5761" s="85">
        <v>9379.6906330564307</v>
      </c>
      <c r="I5761" s="85">
        <v>2699.8138069321112</v>
      </c>
      <c r="J5761" s="85">
        <v>19312.16776720393</v>
      </c>
      <c r="K5761" t="s">
        <v>491</v>
      </c>
    </row>
    <row r="5762" spans="2:11" x14ac:dyDescent="0.25">
      <c r="B5762">
        <v>2026</v>
      </c>
      <c r="C5762" t="s">
        <v>488</v>
      </c>
      <c r="D5762">
        <v>2</v>
      </c>
      <c r="E5762" t="s">
        <v>148</v>
      </c>
      <c r="F5762">
        <v>31</v>
      </c>
      <c r="G5762" s="85">
        <v>0</v>
      </c>
      <c r="H5762" s="85">
        <v>9379.6906330564307</v>
      </c>
      <c r="I5762" s="85">
        <v>2699.8138069321112</v>
      </c>
      <c r="J5762" s="85">
        <v>0</v>
      </c>
      <c r="K5762" t="s">
        <v>491</v>
      </c>
    </row>
    <row r="5763" spans="2:11" x14ac:dyDescent="0.25">
      <c r="B5763">
        <v>2026</v>
      </c>
      <c r="C5763" t="s">
        <v>489</v>
      </c>
      <c r="D5763">
        <v>1</v>
      </c>
      <c r="E5763" t="s">
        <v>148</v>
      </c>
      <c r="F5763">
        <v>31</v>
      </c>
      <c r="G5763" s="85">
        <v>2.0722506895159682</v>
      </c>
      <c r="H5763" s="85">
        <v>9379.6906330564307</v>
      </c>
      <c r="I5763" s="85">
        <v>2699.8138069321112</v>
      </c>
      <c r="J5763" s="85">
        <v>19437.070381797657</v>
      </c>
      <c r="K5763" t="s">
        <v>491</v>
      </c>
    </row>
    <row r="5764" spans="2:11" x14ac:dyDescent="0.25">
      <c r="B5764">
        <v>2026</v>
      </c>
      <c r="C5764" t="s">
        <v>489</v>
      </c>
      <c r="D5764">
        <v>2</v>
      </c>
      <c r="E5764" t="s">
        <v>148</v>
      </c>
      <c r="F5764">
        <v>31</v>
      </c>
      <c r="G5764" s="85">
        <v>0</v>
      </c>
      <c r="H5764" s="85">
        <v>9379.6906330564307</v>
      </c>
      <c r="I5764" s="85">
        <v>2699.8138069321112</v>
      </c>
      <c r="J5764" s="85">
        <v>0</v>
      </c>
      <c r="K5764" t="s">
        <v>491</v>
      </c>
    </row>
    <row r="5765" spans="2:11" x14ac:dyDescent="0.25">
      <c r="B5765">
        <v>2026</v>
      </c>
      <c r="C5765" t="s">
        <v>490</v>
      </c>
      <c r="D5765">
        <v>1</v>
      </c>
      <c r="E5765" t="s">
        <v>148</v>
      </c>
      <c r="F5765">
        <v>31</v>
      </c>
      <c r="G5765" s="85">
        <v>2.0855669724809456</v>
      </c>
      <c r="H5765" s="85">
        <v>9379.6906330564307</v>
      </c>
      <c r="I5765" s="85">
        <v>2699.8138069321112</v>
      </c>
      <c r="J5765" s="85">
        <v>19561.972996391385</v>
      </c>
      <c r="K5765" t="s">
        <v>491</v>
      </c>
    </row>
    <row r="5766" spans="2:11" x14ac:dyDescent="0.25">
      <c r="B5766">
        <v>2026</v>
      </c>
      <c r="C5766" t="s">
        <v>490</v>
      </c>
      <c r="D5766">
        <v>2</v>
      </c>
      <c r="E5766" t="s">
        <v>148</v>
      </c>
      <c r="F5766">
        <v>31</v>
      </c>
      <c r="G5766" s="85">
        <v>0</v>
      </c>
      <c r="H5766" s="85">
        <v>9379.6906330564307</v>
      </c>
      <c r="I5766" s="85">
        <v>2699.8138069321112</v>
      </c>
      <c r="J5766" s="85">
        <v>0</v>
      </c>
      <c r="K5766" t="s">
        <v>491</v>
      </c>
    </row>
    <row r="5767" spans="2:11" x14ac:dyDescent="0.25">
      <c r="B5767">
        <v>2026</v>
      </c>
      <c r="C5767" t="s">
        <v>479</v>
      </c>
      <c r="D5767">
        <v>3</v>
      </c>
      <c r="E5767" t="s">
        <v>231</v>
      </c>
      <c r="F5767">
        <v>19</v>
      </c>
      <c r="G5767" s="85">
        <v>1.0457178268878318</v>
      </c>
      <c r="H5767" s="85">
        <v>29113.629842180773</v>
      </c>
      <c r="I5767" s="85">
        <v>6636.0593017694882</v>
      </c>
      <c r="J5767" s="85">
        <v>18540.786814411644</v>
      </c>
      <c r="K5767" t="s">
        <v>491</v>
      </c>
    </row>
    <row r="5768" spans="2:11" x14ac:dyDescent="0.25">
      <c r="B5768">
        <v>2026</v>
      </c>
      <c r="C5768" t="s">
        <v>479</v>
      </c>
      <c r="D5768">
        <v>4</v>
      </c>
      <c r="E5768" t="s">
        <v>231</v>
      </c>
      <c r="F5768">
        <v>19</v>
      </c>
      <c r="G5768" s="85">
        <v>0</v>
      </c>
      <c r="H5768" s="85">
        <v>29113.629842180773</v>
      </c>
      <c r="I5768" s="85">
        <v>6636.0593017694882</v>
      </c>
      <c r="J5768" s="85">
        <v>0</v>
      </c>
      <c r="K5768" t="s">
        <v>491</v>
      </c>
    </row>
    <row r="5769" spans="2:11" x14ac:dyDescent="0.25">
      <c r="B5769">
        <v>2026</v>
      </c>
      <c r="C5769" t="s">
        <v>480</v>
      </c>
      <c r="D5769">
        <v>3</v>
      </c>
      <c r="E5769" t="s">
        <v>231</v>
      </c>
      <c r="F5769">
        <v>19</v>
      </c>
      <c r="G5769" s="85">
        <v>1.0570571393780552</v>
      </c>
      <c r="H5769" s="85">
        <v>29113.629842180773</v>
      </c>
      <c r="I5769" s="85">
        <v>6636.0593017694882</v>
      </c>
      <c r="J5769" s="85">
        <v>18741.8350992333</v>
      </c>
      <c r="K5769" t="s">
        <v>491</v>
      </c>
    </row>
    <row r="5770" spans="2:11" x14ac:dyDescent="0.25">
      <c r="B5770">
        <v>2026</v>
      </c>
      <c r="C5770" t="s">
        <v>480</v>
      </c>
      <c r="D5770">
        <v>4</v>
      </c>
      <c r="E5770" t="s">
        <v>231</v>
      </c>
      <c r="F5770">
        <v>19</v>
      </c>
      <c r="G5770" s="85">
        <v>0</v>
      </c>
      <c r="H5770" s="85">
        <v>29113.629842180773</v>
      </c>
      <c r="I5770" s="85">
        <v>6636.0593017694882</v>
      </c>
      <c r="J5770" s="85">
        <v>0</v>
      </c>
      <c r="K5770" t="s">
        <v>491</v>
      </c>
    </row>
    <row r="5771" spans="2:11" x14ac:dyDescent="0.25">
      <c r="B5771">
        <v>2026</v>
      </c>
      <c r="C5771" t="s">
        <v>481</v>
      </c>
      <c r="D5771">
        <v>3</v>
      </c>
      <c r="E5771" t="s">
        <v>231</v>
      </c>
      <c r="F5771">
        <v>19</v>
      </c>
      <c r="G5771" s="85">
        <v>1.0683964518682727</v>
      </c>
      <c r="H5771" s="85">
        <v>29113.629842180773</v>
      </c>
      <c r="I5771" s="85">
        <v>6636.0593017694882</v>
      </c>
      <c r="J5771" s="85">
        <v>18942.883384054847</v>
      </c>
      <c r="K5771" t="s">
        <v>491</v>
      </c>
    </row>
    <row r="5772" spans="2:11" x14ac:dyDescent="0.25">
      <c r="B5772">
        <v>2026</v>
      </c>
      <c r="C5772" t="s">
        <v>481</v>
      </c>
      <c r="D5772">
        <v>4</v>
      </c>
      <c r="E5772" t="s">
        <v>231</v>
      </c>
      <c r="F5772">
        <v>19</v>
      </c>
      <c r="G5772" s="85">
        <v>0</v>
      </c>
      <c r="H5772" s="85">
        <v>29113.629842180773</v>
      </c>
      <c r="I5772" s="85">
        <v>6636.0593017694882</v>
      </c>
      <c r="J5772" s="85">
        <v>0</v>
      </c>
      <c r="K5772" t="s">
        <v>491</v>
      </c>
    </row>
    <row r="5773" spans="2:11" x14ac:dyDescent="0.25">
      <c r="B5773">
        <v>2026</v>
      </c>
      <c r="C5773" t="s">
        <v>482</v>
      </c>
      <c r="D5773">
        <v>3</v>
      </c>
      <c r="E5773" t="s">
        <v>231</v>
      </c>
      <c r="F5773">
        <v>19</v>
      </c>
      <c r="G5773" s="85">
        <v>1.0797357643584957</v>
      </c>
      <c r="H5773" s="85">
        <v>29113.629842180773</v>
      </c>
      <c r="I5773" s="85">
        <v>6636.0593017694882</v>
      </c>
      <c r="J5773" s="85">
        <v>19143.931668876496</v>
      </c>
      <c r="K5773" t="s">
        <v>491</v>
      </c>
    </row>
    <row r="5774" spans="2:11" x14ac:dyDescent="0.25">
      <c r="B5774">
        <v>2026</v>
      </c>
      <c r="C5774" t="s">
        <v>482</v>
      </c>
      <c r="D5774">
        <v>4</v>
      </c>
      <c r="E5774" t="s">
        <v>231</v>
      </c>
      <c r="F5774">
        <v>19</v>
      </c>
      <c r="G5774" s="85">
        <v>0</v>
      </c>
      <c r="H5774" s="85">
        <v>29113.629842180773</v>
      </c>
      <c r="I5774" s="85">
        <v>6636.0593017694882</v>
      </c>
      <c r="J5774" s="85">
        <v>0</v>
      </c>
      <c r="K5774" t="s">
        <v>491</v>
      </c>
    </row>
    <row r="5775" spans="2:11" x14ac:dyDescent="0.25">
      <c r="B5775">
        <v>2026</v>
      </c>
      <c r="C5775" t="s">
        <v>483</v>
      </c>
      <c r="D5775">
        <v>3</v>
      </c>
      <c r="E5775" t="s">
        <v>231</v>
      </c>
      <c r="F5775">
        <v>19</v>
      </c>
      <c r="G5775" s="85">
        <v>1.0910750768487132</v>
      </c>
      <c r="H5775" s="85">
        <v>29113.629842180773</v>
      </c>
      <c r="I5775" s="85">
        <v>6636.0593017694882</v>
      </c>
      <c r="J5775" s="85">
        <v>19344.979953698046</v>
      </c>
      <c r="K5775" t="s">
        <v>491</v>
      </c>
    </row>
    <row r="5776" spans="2:11" x14ac:dyDescent="0.25">
      <c r="B5776">
        <v>2026</v>
      </c>
      <c r="C5776" t="s">
        <v>483</v>
      </c>
      <c r="D5776">
        <v>4</v>
      </c>
      <c r="E5776" t="s">
        <v>231</v>
      </c>
      <c r="F5776">
        <v>19</v>
      </c>
      <c r="G5776" s="85">
        <v>0</v>
      </c>
      <c r="H5776" s="85">
        <v>29113.629842180773</v>
      </c>
      <c r="I5776" s="85">
        <v>6636.0593017694882</v>
      </c>
      <c r="J5776" s="85">
        <v>0</v>
      </c>
      <c r="K5776" t="s">
        <v>491</v>
      </c>
    </row>
    <row r="5777" spans="2:11" x14ac:dyDescent="0.25">
      <c r="B5777">
        <v>2026</v>
      </c>
      <c r="C5777" t="s">
        <v>484</v>
      </c>
      <c r="D5777">
        <v>3</v>
      </c>
      <c r="E5777" t="s">
        <v>231</v>
      </c>
      <c r="F5777">
        <v>19</v>
      </c>
      <c r="G5777" s="85">
        <v>1.1024143893389364</v>
      </c>
      <c r="H5777" s="85">
        <v>29113.629842180773</v>
      </c>
      <c r="I5777" s="85">
        <v>6636.0593017694882</v>
      </c>
      <c r="J5777" s="85">
        <v>19546.028238519699</v>
      </c>
      <c r="K5777" t="s">
        <v>491</v>
      </c>
    </row>
    <row r="5778" spans="2:11" x14ac:dyDescent="0.25">
      <c r="B5778">
        <v>2026</v>
      </c>
      <c r="C5778" t="s">
        <v>484</v>
      </c>
      <c r="D5778">
        <v>4</v>
      </c>
      <c r="E5778" t="s">
        <v>231</v>
      </c>
      <c r="F5778">
        <v>19</v>
      </c>
      <c r="G5778" s="85">
        <v>0</v>
      </c>
      <c r="H5778" s="85">
        <v>29113.629842180773</v>
      </c>
      <c r="I5778" s="85">
        <v>6636.0593017694882</v>
      </c>
      <c r="J5778" s="85">
        <v>0</v>
      </c>
      <c r="K5778" t="s">
        <v>491</v>
      </c>
    </row>
    <row r="5779" spans="2:11" x14ac:dyDescent="0.25">
      <c r="B5779">
        <v>2026</v>
      </c>
      <c r="C5779" t="s">
        <v>485</v>
      </c>
      <c r="D5779">
        <v>3</v>
      </c>
      <c r="E5779" t="s">
        <v>231</v>
      </c>
      <c r="F5779">
        <v>19</v>
      </c>
      <c r="G5779" s="85">
        <v>1.1137537018291537</v>
      </c>
      <c r="H5779" s="85">
        <v>29113.629842180773</v>
      </c>
      <c r="I5779" s="85">
        <v>6636.0593017694882</v>
      </c>
      <c r="J5779" s="85">
        <v>19747.076523341246</v>
      </c>
      <c r="K5779" t="s">
        <v>491</v>
      </c>
    </row>
    <row r="5780" spans="2:11" x14ac:dyDescent="0.25">
      <c r="B5780">
        <v>2026</v>
      </c>
      <c r="C5780" t="s">
        <v>485</v>
      </c>
      <c r="D5780">
        <v>4</v>
      </c>
      <c r="E5780" t="s">
        <v>231</v>
      </c>
      <c r="F5780">
        <v>19</v>
      </c>
      <c r="G5780" s="85">
        <v>0</v>
      </c>
      <c r="H5780" s="85">
        <v>29113.629842180773</v>
      </c>
      <c r="I5780" s="85">
        <v>6636.0593017694882</v>
      </c>
      <c r="J5780" s="85">
        <v>0</v>
      </c>
      <c r="K5780" t="s">
        <v>491</v>
      </c>
    </row>
    <row r="5781" spans="2:11" x14ac:dyDescent="0.25">
      <c r="B5781">
        <v>2026</v>
      </c>
      <c r="C5781" t="s">
        <v>486</v>
      </c>
      <c r="D5781">
        <v>3</v>
      </c>
      <c r="E5781" t="s">
        <v>231</v>
      </c>
      <c r="F5781">
        <v>19</v>
      </c>
      <c r="G5781" s="85">
        <v>1.1250930143193769</v>
      </c>
      <c r="H5781" s="85">
        <v>29113.629842180773</v>
      </c>
      <c r="I5781" s="85">
        <v>6636.0593017694882</v>
      </c>
      <c r="J5781" s="85">
        <v>19948.124808162898</v>
      </c>
      <c r="K5781" t="s">
        <v>491</v>
      </c>
    </row>
    <row r="5782" spans="2:11" x14ac:dyDescent="0.25">
      <c r="B5782">
        <v>2026</v>
      </c>
      <c r="C5782" t="s">
        <v>486</v>
      </c>
      <c r="D5782">
        <v>4</v>
      </c>
      <c r="E5782" t="s">
        <v>231</v>
      </c>
      <c r="F5782">
        <v>19</v>
      </c>
      <c r="G5782" s="85">
        <v>0</v>
      </c>
      <c r="H5782" s="85">
        <v>29113.629842180773</v>
      </c>
      <c r="I5782" s="85">
        <v>6636.0593017694882</v>
      </c>
      <c r="J5782" s="85">
        <v>0</v>
      </c>
      <c r="K5782" t="s">
        <v>491</v>
      </c>
    </row>
    <row r="5783" spans="2:11" x14ac:dyDescent="0.25">
      <c r="B5783">
        <v>2026</v>
      </c>
      <c r="C5783" t="s">
        <v>487</v>
      </c>
      <c r="D5783">
        <v>3</v>
      </c>
      <c r="E5783" t="s">
        <v>231</v>
      </c>
      <c r="F5783">
        <v>19</v>
      </c>
      <c r="G5783" s="85">
        <v>1.1364323268095944</v>
      </c>
      <c r="H5783" s="85">
        <v>29113.629842180773</v>
      </c>
      <c r="I5783" s="85">
        <v>6636.0593017694882</v>
      </c>
      <c r="J5783" s="85">
        <v>20149.173092984449</v>
      </c>
      <c r="K5783" t="s">
        <v>491</v>
      </c>
    </row>
    <row r="5784" spans="2:11" x14ac:dyDescent="0.25">
      <c r="B5784">
        <v>2026</v>
      </c>
      <c r="C5784" t="s">
        <v>487</v>
      </c>
      <c r="D5784">
        <v>4</v>
      </c>
      <c r="E5784" t="s">
        <v>231</v>
      </c>
      <c r="F5784">
        <v>19</v>
      </c>
      <c r="G5784" s="85">
        <v>0</v>
      </c>
      <c r="H5784" s="85">
        <v>29113.629842180773</v>
      </c>
      <c r="I5784" s="85">
        <v>6636.0593017694882</v>
      </c>
      <c r="J5784" s="85">
        <v>0</v>
      </c>
      <c r="K5784" t="s">
        <v>491</v>
      </c>
    </row>
    <row r="5785" spans="2:11" x14ac:dyDescent="0.25">
      <c r="B5785">
        <v>2026</v>
      </c>
      <c r="C5785" t="s">
        <v>488</v>
      </c>
      <c r="D5785">
        <v>3</v>
      </c>
      <c r="E5785" t="s">
        <v>231</v>
      </c>
      <c r="F5785">
        <v>19</v>
      </c>
      <c r="G5785" s="85">
        <v>1.1477716392998176</v>
      </c>
      <c r="H5785" s="85">
        <v>29113.629842180773</v>
      </c>
      <c r="I5785" s="85">
        <v>6636.0593017694882</v>
      </c>
      <c r="J5785" s="85">
        <v>20350.221377806101</v>
      </c>
      <c r="K5785" t="s">
        <v>491</v>
      </c>
    </row>
    <row r="5786" spans="2:11" x14ac:dyDescent="0.25">
      <c r="B5786">
        <v>2026</v>
      </c>
      <c r="C5786" t="s">
        <v>488</v>
      </c>
      <c r="D5786">
        <v>4</v>
      </c>
      <c r="E5786" t="s">
        <v>231</v>
      </c>
      <c r="F5786">
        <v>19</v>
      </c>
      <c r="G5786" s="85">
        <v>0</v>
      </c>
      <c r="H5786" s="85">
        <v>29113.629842180773</v>
      </c>
      <c r="I5786" s="85">
        <v>6636.0593017694882</v>
      </c>
      <c r="J5786" s="85">
        <v>0</v>
      </c>
      <c r="K5786" t="s">
        <v>491</v>
      </c>
    </row>
    <row r="5787" spans="2:11" x14ac:dyDescent="0.25">
      <c r="B5787">
        <v>2026</v>
      </c>
      <c r="C5787" t="s">
        <v>489</v>
      </c>
      <c r="D5787">
        <v>3</v>
      </c>
      <c r="E5787" t="s">
        <v>231</v>
      </c>
      <c r="F5787">
        <v>19</v>
      </c>
      <c r="G5787" s="85">
        <v>1.1591109517900351</v>
      </c>
      <c r="H5787" s="85">
        <v>29113.629842180773</v>
      </c>
      <c r="I5787" s="85">
        <v>6636.0593017694882</v>
      </c>
      <c r="J5787" s="85">
        <v>20551.269662627652</v>
      </c>
      <c r="K5787" t="s">
        <v>491</v>
      </c>
    </row>
    <row r="5788" spans="2:11" x14ac:dyDescent="0.25">
      <c r="B5788">
        <v>2026</v>
      </c>
      <c r="C5788" t="s">
        <v>489</v>
      </c>
      <c r="D5788">
        <v>4</v>
      </c>
      <c r="E5788" t="s">
        <v>231</v>
      </c>
      <c r="F5788">
        <v>19</v>
      </c>
      <c r="G5788" s="85">
        <v>0</v>
      </c>
      <c r="H5788" s="85">
        <v>29113.629842180773</v>
      </c>
      <c r="I5788" s="85">
        <v>6636.0593017694882</v>
      </c>
      <c r="J5788" s="85">
        <v>0</v>
      </c>
      <c r="K5788" t="s">
        <v>491</v>
      </c>
    </row>
    <row r="5789" spans="2:11" x14ac:dyDescent="0.25">
      <c r="B5789">
        <v>2026</v>
      </c>
      <c r="C5789" t="s">
        <v>490</v>
      </c>
      <c r="D5789">
        <v>3</v>
      </c>
      <c r="E5789" t="s">
        <v>231</v>
      </c>
      <c r="F5789">
        <v>19</v>
      </c>
      <c r="G5789" s="85">
        <v>1.1704502642802581</v>
      </c>
      <c r="H5789" s="85">
        <v>29113.629842180773</v>
      </c>
      <c r="I5789" s="85">
        <v>6636.0593017694882</v>
      </c>
      <c r="J5789" s="85">
        <v>20752.317947449301</v>
      </c>
      <c r="K5789" t="s">
        <v>491</v>
      </c>
    </row>
    <row r="5790" spans="2:11" x14ac:dyDescent="0.25">
      <c r="B5790">
        <v>2026</v>
      </c>
      <c r="C5790" t="s">
        <v>490</v>
      </c>
      <c r="D5790">
        <v>4</v>
      </c>
      <c r="E5790" t="s">
        <v>231</v>
      </c>
      <c r="F5790">
        <v>19</v>
      </c>
      <c r="G5790" s="85">
        <v>0</v>
      </c>
      <c r="H5790" s="85">
        <v>29113.629842180773</v>
      </c>
      <c r="I5790" s="85">
        <v>6636.0593017694882</v>
      </c>
      <c r="J5790" s="85">
        <v>0</v>
      </c>
      <c r="K5790" t="s">
        <v>491</v>
      </c>
    </row>
    <row r="5791" spans="2:11" x14ac:dyDescent="0.25">
      <c r="B5791">
        <v>2026</v>
      </c>
      <c r="C5791" t="s">
        <v>479</v>
      </c>
      <c r="D5791">
        <v>3</v>
      </c>
      <c r="E5791" t="s">
        <v>114</v>
      </c>
      <c r="F5791">
        <v>28</v>
      </c>
      <c r="G5791" s="85">
        <v>7.175141875527685</v>
      </c>
      <c r="H5791" s="85">
        <v>9626.5957446808516</v>
      </c>
      <c r="I5791" s="85">
        <v>2722.7836879432625</v>
      </c>
      <c r="J5791" s="85">
        <v>45173.212421169272</v>
      </c>
      <c r="K5791" t="s">
        <v>491</v>
      </c>
    </row>
    <row r="5792" spans="2:11" x14ac:dyDescent="0.25">
      <c r="B5792">
        <v>2026</v>
      </c>
      <c r="C5792" t="s">
        <v>479</v>
      </c>
      <c r="D5792">
        <v>4</v>
      </c>
      <c r="E5792" t="s">
        <v>114</v>
      </c>
      <c r="F5792">
        <v>28</v>
      </c>
      <c r="G5792" s="85">
        <v>3.7085002952165569</v>
      </c>
      <c r="H5792" s="85">
        <v>9626.5957446808516</v>
      </c>
      <c r="I5792" s="85">
        <v>2722.7836879432625</v>
      </c>
      <c r="J5792" s="85">
        <v>23347.95248734592</v>
      </c>
      <c r="K5792" t="s">
        <v>491</v>
      </c>
    </row>
    <row r="5793" spans="2:11" x14ac:dyDescent="0.25">
      <c r="B5793">
        <v>2026</v>
      </c>
      <c r="C5793" t="s">
        <v>480</v>
      </c>
      <c r="D5793">
        <v>3</v>
      </c>
      <c r="E5793" t="s">
        <v>114</v>
      </c>
      <c r="F5793">
        <v>28</v>
      </c>
      <c r="G5793" s="85">
        <v>7.2711575162376159</v>
      </c>
      <c r="H5793" s="85">
        <v>9626.5957446808516</v>
      </c>
      <c r="I5793" s="85">
        <v>2722.7836879432625</v>
      </c>
      <c r="J5793" s="85">
        <v>45777.707079085063</v>
      </c>
      <c r="K5793" t="s">
        <v>491</v>
      </c>
    </row>
    <row r="5794" spans="2:11" x14ac:dyDescent="0.25">
      <c r="B5794">
        <v>2026</v>
      </c>
      <c r="C5794" t="s">
        <v>480</v>
      </c>
      <c r="D5794">
        <v>4</v>
      </c>
      <c r="E5794" t="s">
        <v>114</v>
      </c>
      <c r="F5794">
        <v>28</v>
      </c>
      <c r="G5794" s="85">
        <v>3.7581263567070833</v>
      </c>
      <c r="H5794" s="85">
        <v>9626.5957446808516</v>
      </c>
      <c r="I5794" s="85">
        <v>2722.7836879432625</v>
      </c>
      <c r="J5794" s="85">
        <v>23660.38792851588</v>
      </c>
      <c r="K5794" t="s">
        <v>491</v>
      </c>
    </row>
    <row r="5795" spans="2:11" x14ac:dyDescent="0.25">
      <c r="B5795">
        <v>2026</v>
      </c>
      <c r="C5795" t="s">
        <v>481</v>
      </c>
      <c r="D5795">
        <v>3</v>
      </c>
      <c r="E5795" t="s">
        <v>114</v>
      </c>
      <c r="F5795">
        <v>28</v>
      </c>
      <c r="G5795" s="85">
        <v>7.3671731569475352</v>
      </c>
      <c r="H5795" s="85">
        <v>9626.5957446808516</v>
      </c>
      <c r="I5795" s="85">
        <v>2722.7836879432625</v>
      </c>
      <c r="J5795" s="85">
        <v>46382.201737000782</v>
      </c>
      <c r="K5795" t="s">
        <v>491</v>
      </c>
    </row>
    <row r="5796" spans="2:11" x14ac:dyDescent="0.25">
      <c r="B5796">
        <v>2026</v>
      </c>
      <c r="C5796" t="s">
        <v>481</v>
      </c>
      <c r="D5796">
        <v>4</v>
      </c>
      <c r="E5796" t="s">
        <v>114</v>
      </c>
      <c r="F5796">
        <v>28</v>
      </c>
      <c r="G5796" s="85">
        <v>3.8077524181976035</v>
      </c>
      <c r="H5796" s="85">
        <v>9626.5957446808516</v>
      </c>
      <c r="I5796" s="85">
        <v>2722.7836879432625</v>
      </c>
      <c r="J5796" s="85">
        <v>23972.823369685804</v>
      </c>
      <c r="K5796" t="s">
        <v>491</v>
      </c>
    </row>
    <row r="5797" spans="2:11" x14ac:dyDescent="0.25">
      <c r="B5797">
        <v>2026</v>
      </c>
      <c r="C5797" t="s">
        <v>482</v>
      </c>
      <c r="D5797">
        <v>3</v>
      </c>
      <c r="E5797" t="s">
        <v>114</v>
      </c>
      <c r="F5797">
        <v>28</v>
      </c>
      <c r="G5797" s="85">
        <v>7.463188797657466</v>
      </c>
      <c r="H5797" s="85">
        <v>9626.5957446808516</v>
      </c>
      <c r="I5797" s="85">
        <v>2722.7836879432625</v>
      </c>
      <c r="J5797" s="85">
        <v>46986.696394916573</v>
      </c>
      <c r="K5797" t="s">
        <v>491</v>
      </c>
    </row>
    <row r="5798" spans="2:11" x14ac:dyDescent="0.25">
      <c r="B5798">
        <v>2026</v>
      </c>
      <c r="C5798" t="s">
        <v>482</v>
      </c>
      <c r="D5798">
        <v>4</v>
      </c>
      <c r="E5798" t="s">
        <v>114</v>
      </c>
      <c r="F5798">
        <v>28</v>
      </c>
      <c r="G5798" s="85">
        <v>3.8573784796881299</v>
      </c>
      <c r="H5798" s="85">
        <v>9626.5957446808516</v>
      </c>
      <c r="I5798" s="85">
        <v>2722.7836879432625</v>
      </c>
      <c r="J5798" s="85">
        <v>24285.258810855765</v>
      </c>
      <c r="K5798" t="s">
        <v>491</v>
      </c>
    </row>
    <row r="5799" spans="2:11" x14ac:dyDescent="0.25">
      <c r="B5799">
        <v>2026</v>
      </c>
      <c r="C5799" t="s">
        <v>483</v>
      </c>
      <c r="D5799">
        <v>3</v>
      </c>
      <c r="E5799" t="s">
        <v>114</v>
      </c>
      <c r="F5799">
        <v>28</v>
      </c>
      <c r="G5799" s="85">
        <v>7.5592044383673871</v>
      </c>
      <c r="H5799" s="85">
        <v>9626.5957446808516</v>
      </c>
      <c r="I5799" s="85">
        <v>2722.7836879432625</v>
      </c>
      <c r="J5799" s="85">
        <v>47591.191052832306</v>
      </c>
      <c r="K5799" t="s">
        <v>491</v>
      </c>
    </row>
    <row r="5800" spans="2:11" x14ac:dyDescent="0.25">
      <c r="B5800">
        <v>2026</v>
      </c>
      <c r="C5800" t="s">
        <v>483</v>
      </c>
      <c r="D5800">
        <v>4</v>
      </c>
      <c r="E5800" t="s">
        <v>114</v>
      </c>
      <c r="F5800">
        <v>28</v>
      </c>
      <c r="G5800" s="85">
        <v>3.90700454117865</v>
      </c>
      <c r="H5800" s="85">
        <v>9626.5957446808516</v>
      </c>
      <c r="I5800" s="85">
        <v>2722.7836879432625</v>
      </c>
      <c r="J5800" s="85">
        <v>24597.694252025689</v>
      </c>
      <c r="K5800" t="s">
        <v>491</v>
      </c>
    </row>
    <row r="5801" spans="2:11" x14ac:dyDescent="0.25">
      <c r="B5801">
        <v>2026</v>
      </c>
      <c r="C5801" t="s">
        <v>484</v>
      </c>
      <c r="D5801">
        <v>3</v>
      </c>
      <c r="E5801" t="s">
        <v>114</v>
      </c>
      <c r="F5801">
        <v>28</v>
      </c>
      <c r="G5801" s="85">
        <v>7.6552200790773179</v>
      </c>
      <c r="H5801" s="85">
        <v>9626.5957446808516</v>
      </c>
      <c r="I5801" s="85">
        <v>2722.7836879432625</v>
      </c>
      <c r="J5801" s="85">
        <v>48195.68571074809</v>
      </c>
      <c r="K5801" t="s">
        <v>491</v>
      </c>
    </row>
    <row r="5802" spans="2:11" x14ac:dyDescent="0.25">
      <c r="B5802">
        <v>2026</v>
      </c>
      <c r="C5802" t="s">
        <v>484</v>
      </c>
      <c r="D5802">
        <v>4</v>
      </c>
      <c r="E5802" t="s">
        <v>114</v>
      </c>
      <c r="F5802">
        <v>28</v>
      </c>
      <c r="G5802" s="85">
        <v>3.9566306026691764</v>
      </c>
      <c r="H5802" s="85">
        <v>9626.5957446808516</v>
      </c>
      <c r="I5802" s="85">
        <v>2722.7836879432625</v>
      </c>
      <c r="J5802" s="85">
        <v>24910.129693195649</v>
      </c>
      <c r="K5802" t="s">
        <v>491</v>
      </c>
    </row>
    <row r="5803" spans="2:11" x14ac:dyDescent="0.25">
      <c r="B5803">
        <v>2026</v>
      </c>
      <c r="C5803" t="s">
        <v>485</v>
      </c>
      <c r="D5803">
        <v>3</v>
      </c>
      <c r="E5803" t="s">
        <v>114</v>
      </c>
      <c r="F5803">
        <v>28</v>
      </c>
      <c r="G5803" s="85">
        <v>7.7512357197872372</v>
      </c>
      <c r="H5803" s="85">
        <v>9626.5957446808516</v>
      </c>
      <c r="I5803" s="85">
        <v>2722.7836879432625</v>
      </c>
      <c r="J5803" s="85">
        <v>48800.180368663809</v>
      </c>
      <c r="K5803" t="s">
        <v>491</v>
      </c>
    </row>
    <row r="5804" spans="2:11" x14ac:dyDescent="0.25">
      <c r="B5804">
        <v>2026</v>
      </c>
      <c r="C5804" t="s">
        <v>485</v>
      </c>
      <c r="D5804">
        <v>4</v>
      </c>
      <c r="E5804" t="s">
        <v>114</v>
      </c>
      <c r="F5804">
        <v>28</v>
      </c>
      <c r="G5804" s="85">
        <v>4.0062566641596966</v>
      </c>
      <c r="H5804" s="85">
        <v>9626.5957446808516</v>
      </c>
      <c r="I5804" s="85">
        <v>2722.7836879432625</v>
      </c>
      <c r="J5804" s="85">
        <v>25222.56513436557</v>
      </c>
      <c r="K5804" t="s">
        <v>491</v>
      </c>
    </row>
    <row r="5805" spans="2:11" x14ac:dyDescent="0.25">
      <c r="B5805">
        <v>2026</v>
      </c>
      <c r="C5805" t="s">
        <v>486</v>
      </c>
      <c r="D5805">
        <v>3</v>
      </c>
      <c r="E5805" t="s">
        <v>114</v>
      </c>
      <c r="F5805">
        <v>28</v>
      </c>
      <c r="G5805" s="85">
        <v>7.8472513604971681</v>
      </c>
      <c r="H5805" s="85">
        <v>9626.5957446808516</v>
      </c>
      <c r="I5805" s="85">
        <v>2722.7836879432625</v>
      </c>
      <c r="J5805" s="85">
        <v>49404.6750265796</v>
      </c>
      <c r="K5805" t="s">
        <v>491</v>
      </c>
    </row>
    <row r="5806" spans="2:11" x14ac:dyDescent="0.25">
      <c r="B5806">
        <v>2026</v>
      </c>
      <c r="C5806" t="s">
        <v>486</v>
      </c>
      <c r="D5806">
        <v>4</v>
      </c>
      <c r="E5806" t="s">
        <v>114</v>
      </c>
      <c r="F5806">
        <v>28</v>
      </c>
      <c r="G5806" s="85">
        <v>4.055882725650223</v>
      </c>
      <c r="H5806" s="85">
        <v>9626.5957446808516</v>
      </c>
      <c r="I5806" s="85">
        <v>2722.7836879432625</v>
      </c>
      <c r="J5806" s="85">
        <v>25535.000575535534</v>
      </c>
      <c r="K5806" t="s">
        <v>491</v>
      </c>
    </row>
    <row r="5807" spans="2:11" x14ac:dyDescent="0.25">
      <c r="B5807">
        <v>2026</v>
      </c>
      <c r="C5807" t="s">
        <v>487</v>
      </c>
      <c r="D5807">
        <v>3</v>
      </c>
      <c r="E5807" t="s">
        <v>114</v>
      </c>
      <c r="F5807">
        <v>28</v>
      </c>
      <c r="G5807" s="85">
        <v>7.9432670012070892</v>
      </c>
      <c r="H5807" s="85">
        <v>9626.5957446808516</v>
      </c>
      <c r="I5807" s="85">
        <v>2722.7836879432625</v>
      </c>
      <c r="J5807" s="85">
        <v>50009.169684495333</v>
      </c>
      <c r="K5807" t="s">
        <v>491</v>
      </c>
    </row>
    <row r="5808" spans="2:11" x14ac:dyDescent="0.25">
      <c r="B5808">
        <v>2026</v>
      </c>
      <c r="C5808" t="s">
        <v>487</v>
      </c>
      <c r="D5808">
        <v>4</v>
      </c>
      <c r="E5808" t="s">
        <v>114</v>
      </c>
      <c r="F5808">
        <v>28</v>
      </c>
      <c r="G5808" s="85">
        <v>4.1055087871407432</v>
      </c>
      <c r="H5808" s="85">
        <v>9626.5957446808516</v>
      </c>
      <c r="I5808" s="85">
        <v>2722.7836879432625</v>
      </c>
      <c r="J5808" s="85">
        <v>25847.436016705455</v>
      </c>
      <c r="K5808" t="s">
        <v>491</v>
      </c>
    </row>
    <row r="5809" spans="2:11" x14ac:dyDescent="0.25">
      <c r="B5809">
        <v>2026</v>
      </c>
      <c r="C5809" t="s">
        <v>488</v>
      </c>
      <c r="D5809">
        <v>3</v>
      </c>
      <c r="E5809" t="s">
        <v>114</v>
      </c>
      <c r="F5809">
        <v>28</v>
      </c>
      <c r="G5809" s="85">
        <v>8.0392826419170191</v>
      </c>
      <c r="H5809" s="85">
        <v>9626.5957446808516</v>
      </c>
      <c r="I5809" s="85">
        <v>2722.7836879432625</v>
      </c>
      <c r="J5809" s="85">
        <v>50613.664342411117</v>
      </c>
      <c r="K5809" t="s">
        <v>491</v>
      </c>
    </row>
    <row r="5810" spans="2:11" x14ac:dyDescent="0.25">
      <c r="B5810">
        <v>2026</v>
      </c>
      <c r="C5810" t="s">
        <v>488</v>
      </c>
      <c r="D5810">
        <v>4</v>
      </c>
      <c r="E5810" t="s">
        <v>114</v>
      </c>
      <c r="F5810">
        <v>28</v>
      </c>
      <c r="G5810" s="85">
        <v>4.1551348486312687</v>
      </c>
      <c r="H5810" s="85">
        <v>9626.5957446808516</v>
      </c>
      <c r="I5810" s="85">
        <v>2722.7836879432625</v>
      </c>
      <c r="J5810" s="85">
        <v>26159.871457875412</v>
      </c>
      <c r="K5810" t="s">
        <v>491</v>
      </c>
    </row>
    <row r="5811" spans="2:11" x14ac:dyDescent="0.25">
      <c r="B5811">
        <v>2026</v>
      </c>
      <c r="C5811" t="s">
        <v>489</v>
      </c>
      <c r="D5811">
        <v>3</v>
      </c>
      <c r="E5811" t="s">
        <v>114</v>
      </c>
      <c r="F5811">
        <v>28</v>
      </c>
      <c r="G5811" s="85">
        <v>8.1352982826269393</v>
      </c>
      <c r="H5811" s="85">
        <v>9626.5957446808516</v>
      </c>
      <c r="I5811" s="85">
        <v>2722.7836879432625</v>
      </c>
      <c r="J5811" s="85">
        <v>51218.159000326843</v>
      </c>
      <c r="K5811" t="s">
        <v>491</v>
      </c>
    </row>
    <row r="5812" spans="2:11" x14ac:dyDescent="0.25">
      <c r="B5812">
        <v>2026</v>
      </c>
      <c r="C5812" t="s">
        <v>489</v>
      </c>
      <c r="D5812">
        <v>4</v>
      </c>
      <c r="E5812" t="s">
        <v>114</v>
      </c>
      <c r="F5812">
        <v>28</v>
      </c>
      <c r="G5812" s="85">
        <v>4.2047609101217898</v>
      </c>
      <c r="H5812" s="85">
        <v>9626.5957446808516</v>
      </c>
      <c r="I5812" s="85">
        <v>2722.7836879432625</v>
      </c>
      <c r="J5812" s="85">
        <v>26472.306899045339</v>
      </c>
      <c r="K5812" t="s">
        <v>491</v>
      </c>
    </row>
    <row r="5813" spans="2:11" x14ac:dyDescent="0.25">
      <c r="B5813">
        <v>2026</v>
      </c>
      <c r="C5813" t="s">
        <v>490</v>
      </c>
      <c r="D5813">
        <v>3</v>
      </c>
      <c r="E5813" t="s">
        <v>114</v>
      </c>
      <c r="F5813">
        <v>28</v>
      </c>
      <c r="G5813" s="85">
        <v>8.2313139233368702</v>
      </c>
      <c r="H5813" s="85">
        <v>9626.5957446808516</v>
      </c>
      <c r="I5813" s="85">
        <v>2722.7836879432625</v>
      </c>
      <c r="J5813" s="85">
        <v>51822.653658242634</v>
      </c>
      <c r="K5813" t="s">
        <v>491</v>
      </c>
    </row>
    <row r="5814" spans="2:11" x14ac:dyDescent="0.25">
      <c r="B5814">
        <v>2026</v>
      </c>
      <c r="C5814" t="s">
        <v>490</v>
      </c>
      <c r="D5814">
        <v>4</v>
      </c>
      <c r="E5814" t="s">
        <v>114</v>
      </c>
      <c r="F5814">
        <v>28</v>
      </c>
      <c r="G5814" s="85">
        <v>4.2543869716123162</v>
      </c>
      <c r="H5814" s="85">
        <v>9626.5957446808516</v>
      </c>
      <c r="I5814" s="85">
        <v>2722.7836879432625</v>
      </c>
      <c r="J5814" s="85">
        <v>26784.7423402153</v>
      </c>
      <c r="K5814" t="s">
        <v>491</v>
      </c>
    </row>
    <row r="5815" spans="2:11" x14ac:dyDescent="0.25">
      <c r="B5815">
        <v>2026</v>
      </c>
      <c r="C5815" t="s">
        <v>479</v>
      </c>
      <c r="D5815">
        <v>3</v>
      </c>
      <c r="E5815" t="s">
        <v>231</v>
      </c>
      <c r="F5815">
        <v>28</v>
      </c>
      <c r="G5815" s="85">
        <v>10.981716089987836</v>
      </c>
      <c r="H5815" s="85">
        <v>29113.629842180773</v>
      </c>
      <c r="I5815" s="85">
        <v>6636.0593017694882</v>
      </c>
      <c r="J5815" s="85">
        <v>209095.32169839065</v>
      </c>
      <c r="K5815" t="s">
        <v>491</v>
      </c>
    </row>
    <row r="5816" spans="2:11" x14ac:dyDescent="0.25">
      <c r="B5816">
        <v>2026</v>
      </c>
      <c r="C5816" t="s">
        <v>479</v>
      </c>
      <c r="D5816">
        <v>4</v>
      </c>
      <c r="E5816" t="s">
        <v>231</v>
      </c>
      <c r="F5816">
        <v>28</v>
      </c>
      <c r="G5816" s="85">
        <v>6.5045549148389501</v>
      </c>
      <c r="H5816" s="85">
        <v>29113.629842180773</v>
      </c>
      <c r="I5816" s="85">
        <v>6636.0593017694882</v>
      </c>
      <c r="J5816" s="85">
        <v>123848.76746750833</v>
      </c>
      <c r="K5816" t="s">
        <v>491</v>
      </c>
    </row>
    <row r="5817" spans="2:11" x14ac:dyDescent="0.25">
      <c r="B5817">
        <v>2026</v>
      </c>
      <c r="C5817" t="s">
        <v>480</v>
      </c>
      <c r="D5817">
        <v>3</v>
      </c>
      <c r="E5817" t="s">
        <v>231</v>
      </c>
      <c r="F5817">
        <v>28</v>
      </c>
      <c r="G5817" s="85">
        <v>11.019873054132841</v>
      </c>
      <c r="H5817" s="85">
        <v>29113.629842180773</v>
      </c>
      <c r="I5817" s="85">
        <v>6636.0593017694882</v>
      </c>
      <c r="J5817" s="85">
        <v>209821.84227382307</v>
      </c>
      <c r="K5817" t="s">
        <v>491</v>
      </c>
    </row>
    <row r="5818" spans="2:11" x14ac:dyDescent="0.25">
      <c r="B5818">
        <v>2026</v>
      </c>
      <c r="C5818" t="s">
        <v>480</v>
      </c>
      <c r="D5818">
        <v>4</v>
      </c>
      <c r="E5818" t="s">
        <v>231</v>
      </c>
      <c r="F5818">
        <v>28</v>
      </c>
      <c r="G5818" s="85">
        <v>6.527155578217144</v>
      </c>
      <c r="H5818" s="85">
        <v>29113.629842180773</v>
      </c>
      <c r="I5818" s="85">
        <v>6636.0593017694882</v>
      </c>
      <c r="J5818" s="85">
        <v>124279.09119295675</v>
      </c>
      <c r="K5818" t="s">
        <v>491</v>
      </c>
    </row>
    <row r="5819" spans="2:11" x14ac:dyDescent="0.25">
      <c r="B5819">
        <v>2026</v>
      </c>
      <c r="C5819" t="s">
        <v>481</v>
      </c>
      <c r="D5819">
        <v>3</v>
      </c>
      <c r="E5819" t="s">
        <v>231</v>
      </c>
      <c r="F5819">
        <v>28</v>
      </c>
      <c r="G5819" s="85">
        <v>11.058030018277842</v>
      </c>
      <c r="H5819" s="85">
        <v>29113.629842180773</v>
      </c>
      <c r="I5819" s="85">
        <v>6636.0593017694882</v>
      </c>
      <c r="J5819" s="85">
        <v>210548.36284925547</v>
      </c>
      <c r="K5819" t="s">
        <v>491</v>
      </c>
    </row>
    <row r="5820" spans="2:11" x14ac:dyDescent="0.25">
      <c r="B5820">
        <v>2026</v>
      </c>
      <c r="C5820" t="s">
        <v>481</v>
      </c>
      <c r="D5820">
        <v>4</v>
      </c>
      <c r="E5820" t="s">
        <v>231</v>
      </c>
      <c r="F5820">
        <v>28</v>
      </c>
      <c r="G5820" s="85">
        <v>6.5497562415953379</v>
      </c>
      <c r="H5820" s="85">
        <v>29113.629842180773</v>
      </c>
      <c r="I5820" s="85">
        <v>6636.0593017694882</v>
      </c>
      <c r="J5820" s="85">
        <v>124709.41491840518</v>
      </c>
      <c r="K5820" t="s">
        <v>491</v>
      </c>
    </row>
    <row r="5821" spans="2:11" x14ac:dyDescent="0.25">
      <c r="B5821">
        <v>2026</v>
      </c>
      <c r="C5821" t="s">
        <v>482</v>
      </c>
      <c r="D5821">
        <v>3</v>
      </c>
      <c r="E5821" t="s">
        <v>231</v>
      </c>
      <c r="F5821">
        <v>28</v>
      </c>
      <c r="G5821" s="85">
        <v>11.096186982422845</v>
      </c>
      <c r="H5821" s="85">
        <v>29113.629842180773</v>
      </c>
      <c r="I5821" s="85">
        <v>6636.0593017694882</v>
      </c>
      <c r="J5821" s="85">
        <v>211274.88342468787</v>
      </c>
      <c r="K5821" t="s">
        <v>491</v>
      </c>
    </row>
    <row r="5822" spans="2:11" x14ac:dyDescent="0.25">
      <c r="B5822">
        <v>2026</v>
      </c>
      <c r="C5822" t="s">
        <v>482</v>
      </c>
      <c r="D5822">
        <v>4</v>
      </c>
      <c r="E5822" t="s">
        <v>231</v>
      </c>
      <c r="F5822">
        <v>28</v>
      </c>
      <c r="G5822" s="85">
        <v>6.57235690497353</v>
      </c>
      <c r="H5822" s="85">
        <v>29113.629842180773</v>
      </c>
      <c r="I5822" s="85">
        <v>6636.0593017694882</v>
      </c>
      <c r="J5822" s="85">
        <v>125139.73864385356</v>
      </c>
      <c r="K5822" t="s">
        <v>491</v>
      </c>
    </row>
    <row r="5823" spans="2:11" x14ac:dyDescent="0.25">
      <c r="B5823">
        <v>2026</v>
      </c>
      <c r="C5823" t="s">
        <v>483</v>
      </c>
      <c r="D5823">
        <v>3</v>
      </c>
      <c r="E5823" t="s">
        <v>231</v>
      </c>
      <c r="F5823">
        <v>28</v>
      </c>
      <c r="G5823" s="85">
        <v>11.134343946567851</v>
      </c>
      <c r="H5823" s="85">
        <v>29113.629842180773</v>
      </c>
      <c r="I5823" s="85">
        <v>6636.0593017694882</v>
      </c>
      <c r="J5823" s="85">
        <v>212001.40400012035</v>
      </c>
      <c r="K5823" t="s">
        <v>491</v>
      </c>
    </row>
    <row r="5824" spans="2:11" x14ac:dyDescent="0.25">
      <c r="B5824">
        <v>2026</v>
      </c>
      <c r="C5824" t="s">
        <v>483</v>
      </c>
      <c r="D5824">
        <v>4</v>
      </c>
      <c r="E5824" t="s">
        <v>231</v>
      </c>
      <c r="F5824">
        <v>28</v>
      </c>
      <c r="G5824" s="85">
        <v>6.5949575683517256</v>
      </c>
      <c r="H5824" s="85">
        <v>29113.629842180773</v>
      </c>
      <c r="I5824" s="85">
        <v>6636.0593017694882</v>
      </c>
      <c r="J5824" s="85">
        <v>125570.06236930203</v>
      </c>
      <c r="K5824" t="s">
        <v>491</v>
      </c>
    </row>
    <row r="5825" spans="2:11" x14ac:dyDescent="0.25">
      <c r="B5825">
        <v>2026</v>
      </c>
      <c r="C5825" t="s">
        <v>484</v>
      </c>
      <c r="D5825">
        <v>3</v>
      </c>
      <c r="E5825" t="s">
        <v>231</v>
      </c>
      <c r="F5825">
        <v>28</v>
      </c>
      <c r="G5825" s="85">
        <v>11.172500910712852</v>
      </c>
      <c r="H5825" s="85">
        <v>29113.629842180773</v>
      </c>
      <c r="I5825" s="85">
        <v>6636.0593017694882</v>
      </c>
      <c r="J5825" s="85">
        <v>212727.92457555272</v>
      </c>
      <c r="K5825" t="s">
        <v>491</v>
      </c>
    </row>
    <row r="5826" spans="2:11" x14ac:dyDescent="0.25">
      <c r="B5826">
        <v>2026</v>
      </c>
      <c r="C5826" t="s">
        <v>484</v>
      </c>
      <c r="D5826">
        <v>4</v>
      </c>
      <c r="E5826" t="s">
        <v>231</v>
      </c>
      <c r="F5826">
        <v>28</v>
      </c>
      <c r="G5826" s="85">
        <v>6.6175582317299195</v>
      </c>
      <c r="H5826" s="85">
        <v>29113.629842180773</v>
      </c>
      <c r="I5826" s="85">
        <v>6636.0593017694882</v>
      </c>
      <c r="J5826" s="85">
        <v>126000.38609475044</v>
      </c>
      <c r="K5826" t="s">
        <v>491</v>
      </c>
    </row>
    <row r="5827" spans="2:11" x14ac:dyDescent="0.25">
      <c r="B5827">
        <v>2026</v>
      </c>
      <c r="C5827" t="s">
        <v>485</v>
      </c>
      <c r="D5827">
        <v>3</v>
      </c>
      <c r="E5827" t="s">
        <v>231</v>
      </c>
      <c r="F5827">
        <v>28</v>
      </c>
      <c r="G5827" s="85">
        <v>11.210657874857853</v>
      </c>
      <c r="H5827" s="85">
        <v>29113.629842180773</v>
      </c>
      <c r="I5827" s="85">
        <v>6636.0593017694882</v>
      </c>
      <c r="J5827" s="85">
        <v>213454.44515098509</v>
      </c>
      <c r="K5827" t="s">
        <v>491</v>
      </c>
    </row>
    <row r="5828" spans="2:11" x14ac:dyDescent="0.25">
      <c r="B5828">
        <v>2026</v>
      </c>
      <c r="C5828" t="s">
        <v>485</v>
      </c>
      <c r="D5828">
        <v>4</v>
      </c>
      <c r="E5828" t="s">
        <v>231</v>
      </c>
      <c r="F5828">
        <v>28</v>
      </c>
      <c r="G5828" s="85">
        <v>6.6401588951081134</v>
      </c>
      <c r="H5828" s="85">
        <v>29113.629842180773</v>
      </c>
      <c r="I5828" s="85">
        <v>6636.0593017694882</v>
      </c>
      <c r="J5828" s="85">
        <v>126430.70982019887</v>
      </c>
      <c r="K5828" t="s">
        <v>491</v>
      </c>
    </row>
    <row r="5829" spans="2:11" x14ac:dyDescent="0.25">
      <c r="B5829">
        <v>2026</v>
      </c>
      <c r="C5829" t="s">
        <v>486</v>
      </c>
      <c r="D5829">
        <v>3</v>
      </c>
      <c r="E5829" t="s">
        <v>231</v>
      </c>
      <c r="F5829">
        <v>28</v>
      </c>
      <c r="G5829" s="85">
        <v>11.248814839002856</v>
      </c>
      <c r="H5829" s="85">
        <v>29113.629842180773</v>
      </c>
      <c r="I5829" s="85">
        <v>6636.0593017694882</v>
      </c>
      <c r="J5829" s="85">
        <v>214180.96572641752</v>
      </c>
      <c r="K5829" t="s">
        <v>491</v>
      </c>
    </row>
    <row r="5830" spans="2:11" x14ac:dyDescent="0.25">
      <c r="B5830">
        <v>2026</v>
      </c>
      <c r="C5830" t="s">
        <v>486</v>
      </c>
      <c r="D5830">
        <v>4</v>
      </c>
      <c r="E5830" t="s">
        <v>231</v>
      </c>
      <c r="F5830">
        <v>28</v>
      </c>
      <c r="G5830" s="85">
        <v>6.6627595584863055</v>
      </c>
      <c r="H5830" s="85">
        <v>29113.629842180773</v>
      </c>
      <c r="I5830" s="85">
        <v>6636.0593017694882</v>
      </c>
      <c r="J5830" s="85">
        <v>126861.03354564727</v>
      </c>
      <c r="K5830" t="s">
        <v>491</v>
      </c>
    </row>
    <row r="5831" spans="2:11" x14ac:dyDescent="0.25">
      <c r="B5831">
        <v>2026</v>
      </c>
      <c r="C5831" t="s">
        <v>487</v>
      </c>
      <c r="D5831">
        <v>3</v>
      </c>
      <c r="E5831" t="s">
        <v>231</v>
      </c>
      <c r="F5831">
        <v>28</v>
      </c>
      <c r="G5831" s="85">
        <v>11.286971803147859</v>
      </c>
      <c r="H5831" s="85">
        <v>29113.629842180773</v>
      </c>
      <c r="I5831" s="85">
        <v>6636.0593017694882</v>
      </c>
      <c r="J5831" s="85">
        <v>214907.48630184992</v>
      </c>
      <c r="K5831" t="s">
        <v>491</v>
      </c>
    </row>
    <row r="5832" spans="2:11" x14ac:dyDescent="0.25">
      <c r="B5832">
        <v>2026</v>
      </c>
      <c r="C5832" t="s">
        <v>487</v>
      </c>
      <c r="D5832">
        <v>4</v>
      </c>
      <c r="E5832" t="s">
        <v>231</v>
      </c>
      <c r="F5832">
        <v>28</v>
      </c>
      <c r="G5832" s="85">
        <v>6.6853602218645012</v>
      </c>
      <c r="H5832" s="85">
        <v>29113.629842180773</v>
      </c>
      <c r="I5832" s="85">
        <v>6636.0593017694882</v>
      </c>
      <c r="J5832" s="85">
        <v>127291.35727109572</v>
      </c>
      <c r="K5832" t="s">
        <v>491</v>
      </c>
    </row>
    <row r="5833" spans="2:11" x14ac:dyDescent="0.25">
      <c r="B5833">
        <v>2026</v>
      </c>
      <c r="C5833" t="s">
        <v>488</v>
      </c>
      <c r="D5833">
        <v>3</v>
      </c>
      <c r="E5833" t="s">
        <v>231</v>
      </c>
      <c r="F5833">
        <v>28</v>
      </c>
      <c r="G5833" s="85">
        <v>11.325128767292862</v>
      </c>
      <c r="H5833" s="85">
        <v>29113.629842180773</v>
      </c>
      <c r="I5833" s="85">
        <v>6636.0593017694882</v>
      </c>
      <c r="J5833" s="85">
        <v>215634.00687728234</v>
      </c>
      <c r="K5833" t="s">
        <v>491</v>
      </c>
    </row>
    <row r="5834" spans="2:11" x14ac:dyDescent="0.25">
      <c r="B5834">
        <v>2026</v>
      </c>
      <c r="C5834" t="s">
        <v>488</v>
      </c>
      <c r="D5834">
        <v>4</v>
      </c>
      <c r="E5834" t="s">
        <v>231</v>
      </c>
      <c r="F5834">
        <v>28</v>
      </c>
      <c r="G5834" s="85">
        <v>6.7079608852426933</v>
      </c>
      <c r="H5834" s="85">
        <v>29113.629842180773</v>
      </c>
      <c r="I5834" s="85">
        <v>6636.0593017694882</v>
      </c>
      <c r="J5834" s="85">
        <v>127721.68099654412</v>
      </c>
      <c r="K5834" t="s">
        <v>491</v>
      </c>
    </row>
    <row r="5835" spans="2:11" x14ac:dyDescent="0.25">
      <c r="B5835">
        <v>2026</v>
      </c>
      <c r="C5835" t="s">
        <v>489</v>
      </c>
      <c r="D5835">
        <v>3</v>
      </c>
      <c r="E5835" t="s">
        <v>231</v>
      </c>
      <c r="F5835">
        <v>28</v>
      </c>
      <c r="G5835" s="85">
        <v>11.363285731437863</v>
      </c>
      <c r="H5835" s="85">
        <v>29113.629842180773</v>
      </c>
      <c r="I5835" s="85">
        <v>6636.0593017694882</v>
      </c>
      <c r="J5835" s="85">
        <v>216360.52745271471</v>
      </c>
      <c r="K5835" t="s">
        <v>491</v>
      </c>
    </row>
    <row r="5836" spans="2:11" x14ac:dyDescent="0.25">
      <c r="B5836">
        <v>2026</v>
      </c>
      <c r="C5836" t="s">
        <v>489</v>
      </c>
      <c r="D5836">
        <v>4</v>
      </c>
      <c r="E5836" t="s">
        <v>231</v>
      </c>
      <c r="F5836">
        <v>28</v>
      </c>
      <c r="G5836" s="85">
        <v>6.7305615486208872</v>
      </c>
      <c r="H5836" s="85">
        <v>29113.629842180773</v>
      </c>
      <c r="I5836" s="85">
        <v>6636.0593017694882</v>
      </c>
      <c r="J5836" s="85">
        <v>128152.00472199255</v>
      </c>
      <c r="K5836" t="s">
        <v>491</v>
      </c>
    </row>
    <row r="5837" spans="2:11" x14ac:dyDescent="0.25">
      <c r="B5837">
        <v>2026</v>
      </c>
      <c r="C5837" t="s">
        <v>490</v>
      </c>
      <c r="D5837">
        <v>3</v>
      </c>
      <c r="E5837" t="s">
        <v>231</v>
      </c>
      <c r="F5837">
        <v>28</v>
      </c>
      <c r="G5837" s="85">
        <v>11.401442695582867</v>
      </c>
      <c r="H5837" s="85">
        <v>29113.629842180773</v>
      </c>
      <c r="I5837" s="85">
        <v>6636.0593017694882</v>
      </c>
      <c r="J5837" s="85">
        <v>217087.04802814714</v>
      </c>
      <c r="K5837" t="s">
        <v>491</v>
      </c>
    </row>
    <row r="5838" spans="2:11" x14ac:dyDescent="0.25">
      <c r="B5838">
        <v>2026</v>
      </c>
      <c r="C5838" t="s">
        <v>490</v>
      </c>
      <c r="D5838">
        <v>4</v>
      </c>
      <c r="E5838" t="s">
        <v>231</v>
      </c>
      <c r="F5838">
        <v>28</v>
      </c>
      <c r="G5838" s="85">
        <v>6.7531622119990811</v>
      </c>
      <c r="H5838" s="85">
        <v>29113.629842180773</v>
      </c>
      <c r="I5838" s="85">
        <v>6636.0593017694882</v>
      </c>
      <c r="J5838" s="85">
        <v>128582.32844744097</v>
      </c>
      <c r="K5838" t="s">
        <v>491</v>
      </c>
    </row>
    <row r="5839" spans="2:11" x14ac:dyDescent="0.25">
      <c r="B5839">
        <v>2026</v>
      </c>
      <c r="C5839" t="s">
        <v>479</v>
      </c>
      <c r="D5839">
        <v>3</v>
      </c>
      <c r="E5839" t="s">
        <v>89</v>
      </c>
      <c r="F5839">
        <v>2</v>
      </c>
      <c r="G5839" s="85">
        <v>29.981212257788716</v>
      </c>
      <c r="H5839" s="85">
        <v>23436.224852071005</v>
      </c>
      <c r="I5839" s="85">
        <v>5419.7159763313612</v>
      </c>
      <c r="J5839" s="85">
        <v>456720.18067728245</v>
      </c>
      <c r="K5839" t="s">
        <v>491</v>
      </c>
    </row>
    <row r="5840" spans="2:11" x14ac:dyDescent="0.25">
      <c r="B5840">
        <v>2026</v>
      </c>
      <c r="C5840" t="s">
        <v>479</v>
      </c>
      <c r="D5840">
        <v>4</v>
      </c>
      <c r="E5840" t="s">
        <v>89</v>
      </c>
      <c r="F5840">
        <v>2</v>
      </c>
      <c r="G5840" s="85">
        <v>10.208080312973639</v>
      </c>
      <c r="H5840" s="85">
        <v>23436.224852071005</v>
      </c>
      <c r="I5840" s="85">
        <v>5419.7159763313612</v>
      </c>
      <c r="J5840" s="85">
        <v>155505.26258985221</v>
      </c>
      <c r="K5840" t="s">
        <v>491</v>
      </c>
    </row>
    <row r="5841" spans="2:11" x14ac:dyDescent="0.25">
      <c r="B5841">
        <v>2026</v>
      </c>
      <c r="C5841" t="s">
        <v>480</v>
      </c>
      <c r="D5841">
        <v>3</v>
      </c>
      <c r="E5841" t="s">
        <v>89</v>
      </c>
      <c r="F5841">
        <v>2</v>
      </c>
      <c r="G5841" s="85">
        <v>30.390966470563676</v>
      </c>
      <c r="H5841" s="85">
        <v>23436.224852071005</v>
      </c>
      <c r="I5841" s="85">
        <v>5419.7159763313612</v>
      </c>
      <c r="J5841" s="85">
        <v>462962.1903893227</v>
      </c>
      <c r="K5841" t="s">
        <v>491</v>
      </c>
    </row>
    <row r="5842" spans="2:11" x14ac:dyDescent="0.25">
      <c r="B5842">
        <v>2026</v>
      </c>
      <c r="C5842" t="s">
        <v>480</v>
      </c>
      <c r="D5842">
        <v>4</v>
      </c>
      <c r="E5842" t="s">
        <v>89</v>
      </c>
      <c r="F5842">
        <v>2</v>
      </c>
      <c r="G5842" s="85">
        <v>10.34759448193455</v>
      </c>
      <c r="H5842" s="85">
        <v>23436.224852071005</v>
      </c>
      <c r="I5842" s="85">
        <v>5419.7159763313612</v>
      </c>
      <c r="J5842" s="85">
        <v>157630.55812183375</v>
      </c>
      <c r="K5842" t="s">
        <v>491</v>
      </c>
    </row>
    <row r="5843" spans="2:11" x14ac:dyDescent="0.25">
      <c r="B5843">
        <v>2026</v>
      </c>
      <c r="C5843" t="s">
        <v>481</v>
      </c>
      <c r="D5843">
        <v>3</v>
      </c>
      <c r="E5843" t="s">
        <v>89</v>
      </c>
      <c r="F5843">
        <v>2</v>
      </c>
      <c r="G5843" s="85">
        <v>30.800720683338636</v>
      </c>
      <c r="H5843" s="85">
        <v>23436.224852071005</v>
      </c>
      <c r="I5843" s="85">
        <v>5419.7159763313612</v>
      </c>
      <c r="J5843" s="85">
        <v>469204.20010136295</v>
      </c>
      <c r="K5843" t="s">
        <v>491</v>
      </c>
    </row>
    <row r="5844" spans="2:11" x14ac:dyDescent="0.25">
      <c r="B5844">
        <v>2026</v>
      </c>
      <c r="C5844" t="s">
        <v>481</v>
      </c>
      <c r="D5844">
        <v>4</v>
      </c>
      <c r="E5844" t="s">
        <v>89</v>
      </c>
      <c r="F5844">
        <v>2</v>
      </c>
      <c r="G5844" s="85">
        <v>10.487108650895461</v>
      </c>
      <c r="H5844" s="85">
        <v>23436.224852071005</v>
      </c>
      <c r="I5844" s="85">
        <v>5419.7159763313612</v>
      </c>
      <c r="J5844" s="85">
        <v>159755.85365381528</v>
      </c>
      <c r="K5844" t="s">
        <v>491</v>
      </c>
    </row>
    <row r="5845" spans="2:11" x14ac:dyDescent="0.25">
      <c r="B5845">
        <v>2026</v>
      </c>
      <c r="C5845" t="s">
        <v>482</v>
      </c>
      <c r="D5845">
        <v>3</v>
      </c>
      <c r="E5845" t="s">
        <v>89</v>
      </c>
      <c r="F5845">
        <v>2</v>
      </c>
      <c r="G5845" s="85">
        <v>31.210474896113602</v>
      </c>
      <c r="H5845" s="85">
        <v>23436.224852071005</v>
      </c>
      <c r="I5845" s="85">
        <v>5419.7159763313612</v>
      </c>
      <c r="J5845" s="85">
        <v>475446.20981340331</v>
      </c>
      <c r="K5845" t="s">
        <v>491</v>
      </c>
    </row>
    <row r="5846" spans="2:11" x14ac:dyDescent="0.25">
      <c r="B5846">
        <v>2026</v>
      </c>
      <c r="C5846" t="s">
        <v>482</v>
      </c>
      <c r="D5846">
        <v>4</v>
      </c>
      <c r="E5846" t="s">
        <v>89</v>
      </c>
      <c r="F5846">
        <v>2</v>
      </c>
      <c r="G5846" s="85">
        <v>10.626622819856372</v>
      </c>
      <c r="H5846" s="85">
        <v>23436.224852071005</v>
      </c>
      <c r="I5846" s="85">
        <v>5419.7159763313612</v>
      </c>
      <c r="J5846" s="85">
        <v>161881.14918579679</v>
      </c>
      <c r="K5846" t="s">
        <v>491</v>
      </c>
    </row>
    <row r="5847" spans="2:11" x14ac:dyDescent="0.25">
      <c r="B5847">
        <v>2026</v>
      </c>
      <c r="C5847" t="s">
        <v>483</v>
      </c>
      <c r="D5847">
        <v>3</v>
      </c>
      <c r="E5847" t="s">
        <v>89</v>
      </c>
      <c r="F5847">
        <v>2</v>
      </c>
      <c r="G5847" s="85">
        <v>31.620229108888562</v>
      </c>
      <c r="H5847" s="85">
        <v>23436.224852071005</v>
      </c>
      <c r="I5847" s="85">
        <v>5419.7159763313612</v>
      </c>
      <c r="J5847" s="85">
        <v>481688.21952544351</v>
      </c>
      <c r="K5847" t="s">
        <v>491</v>
      </c>
    </row>
    <row r="5848" spans="2:11" x14ac:dyDescent="0.25">
      <c r="B5848">
        <v>2026</v>
      </c>
      <c r="C5848" t="s">
        <v>483</v>
      </c>
      <c r="D5848">
        <v>4</v>
      </c>
      <c r="E5848" t="s">
        <v>89</v>
      </c>
      <c r="F5848">
        <v>2</v>
      </c>
      <c r="G5848" s="85">
        <v>10.766136988817284</v>
      </c>
      <c r="H5848" s="85">
        <v>23436.224852071005</v>
      </c>
      <c r="I5848" s="85">
        <v>5419.7159763313612</v>
      </c>
      <c r="J5848" s="85">
        <v>164006.44471777833</v>
      </c>
      <c r="K5848" t="s">
        <v>491</v>
      </c>
    </row>
    <row r="5849" spans="2:11" x14ac:dyDescent="0.25">
      <c r="B5849">
        <v>2026</v>
      </c>
      <c r="C5849" t="s">
        <v>484</v>
      </c>
      <c r="D5849">
        <v>3</v>
      </c>
      <c r="E5849" t="s">
        <v>89</v>
      </c>
      <c r="F5849">
        <v>2</v>
      </c>
      <c r="G5849" s="85">
        <v>32.029983321663529</v>
      </c>
      <c r="H5849" s="85">
        <v>23436.224852071005</v>
      </c>
      <c r="I5849" s="85">
        <v>5419.7159763313612</v>
      </c>
      <c r="J5849" s="85">
        <v>487930.22923748387</v>
      </c>
      <c r="K5849" t="s">
        <v>491</v>
      </c>
    </row>
    <row r="5850" spans="2:11" x14ac:dyDescent="0.25">
      <c r="B5850">
        <v>2026</v>
      </c>
      <c r="C5850" t="s">
        <v>484</v>
      </c>
      <c r="D5850">
        <v>4</v>
      </c>
      <c r="E5850" t="s">
        <v>89</v>
      </c>
      <c r="F5850">
        <v>2</v>
      </c>
      <c r="G5850" s="85">
        <v>10.905651157778195</v>
      </c>
      <c r="H5850" s="85">
        <v>23436.224852071005</v>
      </c>
      <c r="I5850" s="85">
        <v>5419.7159763313612</v>
      </c>
      <c r="J5850" s="85">
        <v>166131.74024975987</v>
      </c>
      <c r="K5850" t="s">
        <v>491</v>
      </c>
    </row>
    <row r="5851" spans="2:11" x14ac:dyDescent="0.25">
      <c r="B5851">
        <v>2026</v>
      </c>
      <c r="C5851" t="s">
        <v>485</v>
      </c>
      <c r="D5851">
        <v>3</v>
      </c>
      <c r="E5851" t="s">
        <v>89</v>
      </c>
      <c r="F5851">
        <v>2</v>
      </c>
      <c r="G5851" s="85">
        <v>32.439737534438478</v>
      </c>
      <c r="H5851" s="85">
        <v>23436.224852071005</v>
      </c>
      <c r="I5851" s="85">
        <v>5419.7159763313612</v>
      </c>
      <c r="J5851" s="85">
        <v>494172.23894952395</v>
      </c>
      <c r="K5851" t="s">
        <v>491</v>
      </c>
    </row>
    <row r="5852" spans="2:11" x14ac:dyDescent="0.25">
      <c r="B5852">
        <v>2026</v>
      </c>
      <c r="C5852" t="s">
        <v>485</v>
      </c>
      <c r="D5852">
        <v>4</v>
      </c>
      <c r="E5852" t="s">
        <v>89</v>
      </c>
      <c r="F5852">
        <v>2</v>
      </c>
      <c r="G5852" s="85">
        <v>11.045165326739109</v>
      </c>
      <c r="H5852" s="85">
        <v>23436.224852071005</v>
      </c>
      <c r="I5852" s="85">
        <v>5419.7159763313612</v>
      </c>
      <c r="J5852" s="85">
        <v>168257.03578174146</v>
      </c>
      <c r="K5852" t="s">
        <v>491</v>
      </c>
    </row>
    <row r="5853" spans="2:11" x14ac:dyDescent="0.25">
      <c r="B5853">
        <v>2026</v>
      </c>
      <c r="C5853" t="s">
        <v>486</v>
      </c>
      <c r="D5853">
        <v>3</v>
      </c>
      <c r="E5853" t="s">
        <v>89</v>
      </c>
      <c r="F5853">
        <v>2</v>
      </c>
      <c r="G5853" s="85">
        <v>32.849491747213449</v>
      </c>
      <c r="H5853" s="85">
        <v>23436.224852071005</v>
      </c>
      <c r="I5853" s="85">
        <v>5419.7159763313612</v>
      </c>
      <c r="J5853" s="85">
        <v>500414.24866156437</v>
      </c>
      <c r="K5853" t="s">
        <v>491</v>
      </c>
    </row>
    <row r="5854" spans="2:11" x14ac:dyDescent="0.25">
      <c r="B5854">
        <v>2026</v>
      </c>
      <c r="C5854" t="s">
        <v>486</v>
      </c>
      <c r="D5854">
        <v>4</v>
      </c>
      <c r="E5854" t="s">
        <v>89</v>
      </c>
      <c r="F5854">
        <v>2</v>
      </c>
      <c r="G5854" s="85">
        <v>11.184679495700017</v>
      </c>
      <c r="H5854" s="85">
        <v>23436.224852071005</v>
      </c>
      <c r="I5854" s="85">
        <v>5419.7159763313612</v>
      </c>
      <c r="J5854" s="85">
        <v>170382.33131372294</v>
      </c>
      <c r="K5854" t="s">
        <v>491</v>
      </c>
    </row>
    <row r="5855" spans="2:11" x14ac:dyDescent="0.25">
      <c r="B5855">
        <v>2026</v>
      </c>
      <c r="C5855" t="s">
        <v>487</v>
      </c>
      <c r="D5855">
        <v>3</v>
      </c>
      <c r="E5855" t="s">
        <v>89</v>
      </c>
      <c r="F5855">
        <v>2</v>
      </c>
      <c r="G5855" s="85">
        <v>33.259245959988405</v>
      </c>
      <c r="H5855" s="85">
        <v>23436.224852071005</v>
      </c>
      <c r="I5855" s="85">
        <v>5419.7159763313612</v>
      </c>
      <c r="J5855" s="85">
        <v>506656.25837360456</v>
      </c>
      <c r="K5855" t="s">
        <v>491</v>
      </c>
    </row>
    <row r="5856" spans="2:11" x14ac:dyDescent="0.25">
      <c r="B5856">
        <v>2026</v>
      </c>
      <c r="C5856" t="s">
        <v>487</v>
      </c>
      <c r="D5856">
        <v>4</v>
      </c>
      <c r="E5856" t="s">
        <v>89</v>
      </c>
      <c r="F5856">
        <v>2</v>
      </c>
      <c r="G5856" s="85">
        <v>11.324193664660932</v>
      </c>
      <c r="H5856" s="85">
        <v>23436.224852071005</v>
      </c>
      <c r="I5856" s="85">
        <v>5419.7159763313612</v>
      </c>
      <c r="J5856" s="85">
        <v>172507.62684570451</v>
      </c>
      <c r="K5856" t="s">
        <v>491</v>
      </c>
    </row>
    <row r="5857" spans="2:11" x14ac:dyDescent="0.25">
      <c r="B5857">
        <v>2026</v>
      </c>
      <c r="C5857" t="s">
        <v>488</v>
      </c>
      <c r="D5857">
        <v>3</v>
      </c>
      <c r="E5857" t="s">
        <v>89</v>
      </c>
      <c r="F5857">
        <v>2</v>
      </c>
      <c r="G5857" s="85">
        <v>33.669000172763369</v>
      </c>
      <c r="H5857" s="85">
        <v>23436.224852071005</v>
      </c>
      <c r="I5857" s="85">
        <v>5419.7159763313612</v>
      </c>
      <c r="J5857" s="85">
        <v>512898.26808564487</v>
      </c>
      <c r="K5857" t="s">
        <v>491</v>
      </c>
    </row>
    <row r="5858" spans="2:11" x14ac:dyDescent="0.25">
      <c r="B5858">
        <v>2026</v>
      </c>
      <c r="C5858" t="s">
        <v>488</v>
      </c>
      <c r="D5858">
        <v>4</v>
      </c>
      <c r="E5858" t="s">
        <v>89</v>
      </c>
      <c r="F5858">
        <v>2</v>
      </c>
      <c r="G5858" s="85">
        <v>11.463707833621847</v>
      </c>
      <c r="H5858" s="85">
        <v>23436.224852071005</v>
      </c>
      <c r="I5858" s="85">
        <v>5419.7159763313612</v>
      </c>
      <c r="J5858" s="85">
        <v>174632.9223776861</v>
      </c>
      <c r="K5858" t="s">
        <v>491</v>
      </c>
    </row>
    <row r="5859" spans="2:11" x14ac:dyDescent="0.25">
      <c r="B5859">
        <v>2026</v>
      </c>
      <c r="C5859" t="s">
        <v>489</v>
      </c>
      <c r="D5859">
        <v>3</v>
      </c>
      <c r="E5859" t="s">
        <v>89</v>
      </c>
      <c r="F5859">
        <v>2</v>
      </c>
      <c r="G5859" s="85">
        <v>34.078754385538332</v>
      </c>
      <c r="H5859" s="85">
        <v>23436.224852071005</v>
      </c>
      <c r="I5859" s="85">
        <v>5419.7159763313612</v>
      </c>
      <c r="J5859" s="85">
        <v>519140.27779768518</v>
      </c>
      <c r="K5859" t="s">
        <v>491</v>
      </c>
    </row>
    <row r="5860" spans="2:11" x14ac:dyDescent="0.25">
      <c r="B5860">
        <v>2026</v>
      </c>
      <c r="C5860" t="s">
        <v>489</v>
      </c>
      <c r="D5860">
        <v>4</v>
      </c>
      <c r="E5860" t="s">
        <v>89</v>
      </c>
      <c r="F5860">
        <v>2</v>
      </c>
      <c r="G5860" s="85">
        <v>11.603222002582754</v>
      </c>
      <c r="H5860" s="85">
        <v>23436.224852071005</v>
      </c>
      <c r="I5860" s="85">
        <v>5419.7159763313612</v>
      </c>
      <c r="J5860" s="85">
        <v>176758.21790966758</v>
      </c>
      <c r="K5860" t="s">
        <v>491</v>
      </c>
    </row>
    <row r="5861" spans="2:11" x14ac:dyDescent="0.25">
      <c r="B5861">
        <v>2026</v>
      </c>
      <c r="C5861" t="s">
        <v>490</v>
      </c>
      <c r="D5861">
        <v>3</v>
      </c>
      <c r="E5861" t="s">
        <v>89</v>
      </c>
      <c r="F5861">
        <v>2</v>
      </c>
      <c r="G5861" s="85">
        <v>34.488508598313288</v>
      </c>
      <c r="H5861" s="85">
        <v>23436.224852071005</v>
      </c>
      <c r="I5861" s="85">
        <v>5419.7159763313612</v>
      </c>
      <c r="J5861" s="85">
        <v>525382.28750972543</v>
      </c>
      <c r="K5861" t="s">
        <v>491</v>
      </c>
    </row>
    <row r="5862" spans="2:11" x14ac:dyDescent="0.25">
      <c r="B5862">
        <v>2026</v>
      </c>
      <c r="C5862" t="s">
        <v>490</v>
      </c>
      <c r="D5862">
        <v>4</v>
      </c>
      <c r="E5862" t="s">
        <v>89</v>
      </c>
      <c r="F5862">
        <v>2</v>
      </c>
      <c r="G5862" s="85">
        <v>11.742736171543669</v>
      </c>
      <c r="H5862" s="85">
        <v>23436.224852071005</v>
      </c>
      <c r="I5862" s="85">
        <v>5419.7159763313612</v>
      </c>
      <c r="J5862" s="85">
        <v>178883.51344164915</v>
      </c>
      <c r="K5862" t="s">
        <v>491</v>
      </c>
    </row>
    <row r="5863" spans="2:11" x14ac:dyDescent="0.25">
      <c r="B5863">
        <v>2026</v>
      </c>
      <c r="C5863" t="s">
        <v>479</v>
      </c>
      <c r="D5863">
        <v>3</v>
      </c>
      <c r="E5863" t="s">
        <v>231</v>
      </c>
      <c r="F5863">
        <v>11</v>
      </c>
      <c r="G5863" s="85">
        <v>0</v>
      </c>
      <c r="H5863" s="85">
        <v>29113.629842180773</v>
      </c>
      <c r="I5863" s="85">
        <v>6636.0593017694882</v>
      </c>
      <c r="J5863" s="85">
        <v>0</v>
      </c>
      <c r="K5863" t="s">
        <v>491</v>
      </c>
    </row>
    <row r="5864" spans="2:11" x14ac:dyDescent="0.25">
      <c r="B5864">
        <v>2026</v>
      </c>
      <c r="C5864" t="s">
        <v>479</v>
      </c>
      <c r="D5864">
        <v>4</v>
      </c>
      <c r="E5864" t="s">
        <v>231</v>
      </c>
      <c r="F5864">
        <v>11</v>
      </c>
      <c r="G5864" s="85">
        <v>2.8984500661109376</v>
      </c>
      <c r="H5864" s="85">
        <v>29113.629842180773</v>
      </c>
      <c r="I5864" s="85">
        <v>6636.0593017694882</v>
      </c>
      <c r="J5864" s="85">
        <v>58140.853212809983</v>
      </c>
      <c r="K5864" t="s">
        <v>491</v>
      </c>
    </row>
    <row r="5865" spans="2:11" x14ac:dyDescent="0.25">
      <c r="B5865">
        <v>2026</v>
      </c>
      <c r="C5865" t="s">
        <v>480</v>
      </c>
      <c r="D5865">
        <v>3</v>
      </c>
      <c r="E5865" t="s">
        <v>231</v>
      </c>
      <c r="F5865">
        <v>11</v>
      </c>
      <c r="G5865" s="85">
        <v>0</v>
      </c>
      <c r="H5865" s="85">
        <v>29113.629842180773</v>
      </c>
      <c r="I5865" s="85">
        <v>6636.0593017694882</v>
      </c>
      <c r="J5865" s="85">
        <v>0</v>
      </c>
      <c r="K5865" t="s">
        <v>491</v>
      </c>
    </row>
    <row r="5866" spans="2:11" x14ac:dyDescent="0.25">
      <c r="B5866">
        <v>2026</v>
      </c>
      <c r="C5866" t="s">
        <v>480</v>
      </c>
      <c r="D5866">
        <v>4</v>
      </c>
      <c r="E5866" t="s">
        <v>231</v>
      </c>
      <c r="F5866">
        <v>11</v>
      </c>
      <c r="G5866" s="85">
        <v>2.9178319640999542</v>
      </c>
      <c r="H5866" s="85">
        <v>29113.629842180773</v>
      </c>
      <c r="I5866" s="85">
        <v>6636.0593017694882</v>
      </c>
      <c r="J5866" s="85">
        <v>58529.640343953179</v>
      </c>
      <c r="K5866" t="s">
        <v>491</v>
      </c>
    </row>
    <row r="5867" spans="2:11" x14ac:dyDescent="0.25">
      <c r="B5867">
        <v>2026</v>
      </c>
      <c r="C5867" t="s">
        <v>481</v>
      </c>
      <c r="D5867">
        <v>3</v>
      </c>
      <c r="E5867" t="s">
        <v>231</v>
      </c>
      <c r="F5867">
        <v>11</v>
      </c>
      <c r="G5867" s="85">
        <v>0</v>
      </c>
      <c r="H5867" s="85">
        <v>29113.629842180773</v>
      </c>
      <c r="I5867" s="85">
        <v>6636.0593017694882</v>
      </c>
      <c r="J5867" s="85">
        <v>0</v>
      </c>
      <c r="K5867" t="s">
        <v>491</v>
      </c>
    </row>
    <row r="5868" spans="2:11" x14ac:dyDescent="0.25">
      <c r="B5868">
        <v>2026</v>
      </c>
      <c r="C5868" t="s">
        <v>481</v>
      </c>
      <c r="D5868">
        <v>4</v>
      </c>
      <c r="E5868" t="s">
        <v>231</v>
      </c>
      <c r="F5868">
        <v>11</v>
      </c>
      <c r="G5868" s="85">
        <v>2.9372138620889614</v>
      </c>
      <c r="H5868" s="85">
        <v>29113.629842180773</v>
      </c>
      <c r="I5868" s="85">
        <v>6636.0593017694882</v>
      </c>
      <c r="J5868" s="85">
        <v>58918.427475096185</v>
      </c>
      <c r="K5868" t="s">
        <v>491</v>
      </c>
    </row>
    <row r="5869" spans="2:11" x14ac:dyDescent="0.25">
      <c r="B5869">
        <v>2026</v>
      </c>
      <c r="C5869" t="s">
        <v>482</v>
      </c>
      <c r="D5869">
        <v>3</v>
      </c>
      <c r="E5869" t="s">
        <v>231</v>
      </c>
      <c r="F5869">
        <v>11</v>
      </c>
      <c r="G5869" s="85">
        <v>0</v>
      </c>
      <c r="H5869" s="85">
        <v>29113.629842180773</v>
      </c>
      <c r="I5869" s="85">
        <v>6636.0593017694882</v>
      </c>
      <c r="J5869" s="85">
        <v>0</v>
      </c>
      <c r="K5869" t="s">
        <v>491</v>
      </c>
    </row>
    <row r="5870" spans="2:11" x14ac:dyDescent="0.25">
      <c r="B5870">
        <v>2026</v>
      </c>
      <c r="C5870" t="s">
        <v>482</v>
      </c>
      <c r="D5870">
        <v>4</v>
      </c>
      <c r="E5870" t="s">
        <v>231</v>
      </c>
      <c r="F5870">
        <v>11</v>
      </c>
      <c r="G5870" s="85">
        <v>2.956595760077978</v>
      </c>
      <c r="H5870" s="85">
        <v>29113.629842180773</v>
      </c>
      <c r="I5870" s="85">
        <v>6636.0593017694882</v>
      </c>
      <c r="J5870" s="85">
        <v>59307.21460623938</v>
      </c>
      <c r="K5870" t="s">
        <v>491</v>
      </c>
    </row>
    <row r="5871" spans="2:11" x14ac:dyDescent="0.25">
      <c r="B5871">
        <v>2026</v>
      </c>
      <c r="C5871" t="s">
        <v>483</v>
      </c>
      <c r="D5871">
        <v>3</v>
      </c>
      <c r="E5871" t="s">
        <v>231</v>
      </c>
      <c r="F5871">
        <v>11</v>
      </c>
      <c r="G5871" s="85">
        <v>0</v>
      </c>
      <c r="H5871" s="85">
        <v>29113.629842180773</v>
      </c>
      <c r="I5871" s="85">
        <v>6636.0593017694882</v>
      </c>
      <c r="J5871" s="85">
        <v>0</v>
      </c>
      <c r="K5871" t="s">
        <v>491</v>
      </c>
    </row>
    <row r="5872" spans="2:11" x14ac:dyDescent="0.25">
      <c r="B5872">
        <v>2026</v>
      </c>
      <c r="C5872" t="s">
        <v>483</v>
      </c>
      <c r="D5872">
        <v>4</v>
      </c>
      <c r="E5872" t="s">
        <v>231</v>
      </c>
      <c r="F5872">
        <v>11</v>
      </c>
      <c r="G5872" s="85">
        <v>2.9759776580669852</v>
      </c>
      <c r="H5872" s="85">
        <v>29113.629842180773</v>
      </c>
      <c r="I5872" s="85">
        <v>6636.0593017694882</v>
      </c>
      <c r="J5872" s="85">
        <v>59696.001737382387</v>
      </c>
      <c r="K5872" t="s">
        <v>491</v>
      </c>
    </row>
    <row r="5873" spans="2:11" x14ac:dyDescent="0.25">
      <c r="B5873">
        <v>2026</v>
      </c>
      <c r="C5873" t="s">
        <v>484</v>
      </c>
      <c r="D5873">
        <v>3</v>
      </c>
      <c r="E5873" t="s">
        <v>231</v>
      </c>
      <c r="F5873">
        <v>11</v>
      </c>
      <c r="G5873" s="85">
        <v>0</v>
      </c>
      <c r="H5873" s="85">
        <v>29113.629842180773</v>
      </c>
      <c r="I5873" s="85">
        <v>6636.0593017694882</v>
      </c>
      <c r="J5873" s="85">
        <v>0</v>
      </c>
      <c r="K5873" t="s">
        <v>491</v>
      </c>
    </row>
    <row r="5874" spans="2:11" x14ac:dyDescent="0.25">
      <c r="B5874">
        <v>2026</v>
      </c>
      <c r="C5874" t="s">
        <v>484</v>
      </c>
      <c r="D5874">
        <v>4</v>
      </c>
      <c r="E5874" t="s">
        <v>231</v>
      </c>
      <c r="F5874">
        <v>11</v>
      </c>
      <c r="G5874" s="85">
        <v>2.9953595560560013</v>
      </c>
      <c r="H5874" s="85">
        <v>29113.629842180773</v>
      </c>
      <c r="I5874" s="85">
        <v>6636.0593017694882</v>
      </c>
      <c r="J5874" s="85">
        <v>60084.788868525568</v>
      </c>
      <c r="K5874" t="s">
        <v>491</v>
      </c>
    </row>
    <row r="5875" spans="2:11" x14ac:dyDescent="0.25">
      <c r="B5875">
        <v>2026</v>
      </c>
      <c r="C5875" t="s">
        <v>485</v>
      </c>
      <c r="D5875">
        <v>3</v>
      </c>
      <c r="E5875" t="s">
        <v>231</v>
      </c>
      <c r="F5875">
        <v>11</v>
      </c>
      <c r="G5875" s="85">
        <v>0</v>
      </c>
      <c r="H5875" s="85">
        <v>29113.629842180773</v>
      </c>
      <c r="I5875" s="85">
        <v>6636.0593017694882</v>
      </c>
      <c r="J5875" s="85">
        <v>0</v>
      </c>
      <c r="K5875" t="s">
        <v>491</v>
      </c>
    </row>
    <row r="5876" spans="2:11" x14ac:dyDescent="0.25">
      <c r="B5876">
        <v>2026</v>
      </c>
      <c r="C5876" t="s">
        <v>485</v>
      </c>
      <c r="D5876">
        <v>4</v>
      </c>
      <c r="E5876" t="s">
        <v>231</v>
      </c>
      <c r="F5876">
        <v>11</v>
      </c>
      <c r="G5876" s="85">
        <v>3.0147414540450086</v>
      </c>
      <c r="H5876" s="85">
        <v>29113.629842180773</v>
      </c>
      <c r="I5876" s="85">
        <v>6636.0593017694882</v>
      </c>
      <c r="J5876" s="85">
        <v>60473.575999668574</v>
      </c>
      <c r="K5876" t="s">
        <v>491</v>
      </c>
    </row>
    <row r="5877" spans="2:11" x14ac:dyDescent="0.25">
      <c r="B5877">
        <v>2026</v>
      </c>
      <c r="C5877" t="s">
        <v>486</v>
      </c>
      <c r="D5877">
        <v>3</v>
      </c>
      <c r="E5877" t="s">
        <v>231</v>
      </c>
      <c r="F5877">
        <v>11</v>
      </c>
      <c r="G5877" s="85">
        <v>0</v>
      </c>
      <c r="H5877" s="85">
        <v>29113.629842180773</v>
      </c>
      <c r="I5877" s="85">
        <v>6636.0593017694882</v>
      </c>
      <c r="J5877" s="85">
        <v>0</v>
      </c>
      <c r="K5877" t="s">
        <v>491</v>
      </c>
    </row>
    <row r="5878" spans="2:11" x14ac:dyDescent="0.25">
      <c r="B5878">
        <v>2026</v>
      </c>
      <c r="C5878" t="s">
        <v>486</v>
      </c>
      <c r="D5878">
        <v>4</v>
      </c>
      <c r="E5878" t="s">
        <v>231</v>
      </c>
      <c r="F5878">
        <v>11</v>
      </c>
      <c r="G5878" s="85">
        <v>3.0341233520340256</v>
      </c>
      <c r="H5878" s="85">
        <v>29113.629842180773</v>
      </c>
      <c r="I5878" s="85">
        <v>6636.0593017694882</v>
      </c>
      <c r="J5878" s="85">
        <v>60862.363130811777</v>
      </c>
      <c r="K5878" t="s">
        <v>491</v>
      </c>
    </row>
    <row r="5879" spans="2:11" x14ac:dyDescent="0.25">
      <c r="B5879">
        <v>2026</v>
      </c>
      <c r="C5879" t="s">
        <v>487</v>
      </c>
      <c r="D5879">
        <v>3</v>
      </c>
      <c r="E5879" t="s">
        <v>231</v>
      </c>
      <c r="F5879">
        <v>11</v>
      </c>
      <c r="G5879" s="85">
        <v>0</v>
      </c>
      <c r="H5879" s="85">
        <v>29113.629842180773</v>
      </c>
      <c r="I5879" s="85">
        <v>6636.0593017694882</v>
      </c>
      <c r="J5879" s="85">
        <v>0</v>
      </c>
      <c r="K5879" t="s">
        <v>491</v>
      </c>
    </row>
    <row r="5880" spans="2:11" x14ac:dyDescent="0.25">
      <c r="B5880">
        <v>2026</v>
      </c>
      <c r="C5880" t="s">
        <v>487</v>
      </c>
      <c r="D5880">
        <v>4</v>
      </c>
      <c r="E5880" t="s">
        <v>231</v>
      </c>
      <c r="F5880">
        <v>11</v>
      </c>
      <c r="G5880" s="85">
        <v>3.0535052500230333</v>
      </c>
      <c r="H5880" s="85">
        <v>29113.629842180773</v>
      </c>
      <c r="I5880" s="85">
        <v>6636.0593017694882</v>
      </c>
      <c r="J5880" s="85">
        <v>61251.15026195479</v>
      </c>
      <c r="K5880" t="s">
        <v>491</v>
      </c>
    </row>
    <row r="5881" spans="2:11" x14ac:dyDescent="0.25">
      <c r="B5881">
        <v>2026</v>
      </c>
      <c r="C5881" t="s">
        <v>488</v>
      </c>
      <c r="D5881">
        <v>3</v>
      </c>
      <c r="E5881" t="s">
        <v>231</v>
      </c>
      <c r="F5881">
        <v>11</v>
      </c>
      <c r="G5881" s="85">
        <v>0</v>
      </c>
      <c r="H5881" s="85">
        <v>29113.629842180773</v>
      </c>
      <c r="I5881" s="85">
        <v>6636.0593017694882</v>
      </c>
      <c r="J5881" s="85">
        <v>0</v>
      </c>
      <c r="K5881" t="s">
        <v>491</v>
      </c>
    </row>
    <row r="5882" spans="2:11" x14ac:dyDescent="0.25">
      <c r="B5882">
        <v>2026</v>
      </c>
      <c r="C5882" t="s">
        <v>488</v>
      </c>
      <c r="D5882">
        <v>4</v>
      </c>
      <c r="E5882" t="s">
        <v>231</v>
      </c>
      <c r="F5882">
        <v>11</v>
      </c>
      <c r="G5882" s="85">
        <v>3.0728871480120499</v>
      </c>
      <c r="H5882" s="85">
        <v>29113.629842180773</v>
      </c>
      <c r="I5882" s="85">
        <v>6636.0593017694882</v>
      </c>
      <c r="J5882" s="85">
        <v>61639.937393097985</v>
      </c>
      <c r="K5882" t="s">
        <v>491</v>
      </c>
    </row>
    <row r="5883" spans="2:11" x14ac:dyDescent="0.25">
      <c r="B5883">
        <v>2026</v>
      </c>
      <c r="C5883" t="s">
        <v>489</v>
      </c>
      <c r="D5883">
        <v>3</v>
      </c>
      <c r="E5883" t="s">
        <v>231</v>
      </c>
      <c r="F5883">
        <v>11</v>
      </c>
      <c r="G5883" s="85">
        <v>0</v>
      </c>
      <c r="H5883" s="85">
        <v>29113.629842180773</v>
      </c>
      <c r="I5883" s="85">
        <v>6636.0593017694882</v>
      </c>
      <c r="J5883" s="85">
        <v>0</v>
      </c>
      <c r="K5883" t="s">
        <v>491</v>
      </c>
    </row>
    <row r="5884" spans="2:11" x14ac:dyDescent="0.25">
      <c r="B5884">
        <v>2026</v>
      </c>
      <c r="C5884" t="s">
        <v>489</v>
      </c>
      <c r="D5884">
        <v>4</v>
      </c>
      <c r="E5884" t="s">
        <v>231</v>
      </c>
      <c r="F5884">
        <v>11</v>
      </c>
      <c r="G5884" s="85">
        <v>3.0922690460010571</v>
      </c>
      <c r="H5884" s="85">
        <v>29113.629842180773</v>
      </c>
      <c r="I5884" s="85">
        <v>6636.0593017694882</v>
      </c>
      <c r="J5884" s="85">
        <v>62028.724524240992</v>
      </c>
      <c r="K5884" t="s">
        <v>491</v>
      </c>
    </row>
    <row r="5885" spans="2:11" x14ac:dyDescent="0.25">
      <c r="B5885">
        <v>2026</v>
      </c>
      <c r="C5885" t="s">
        <v>490</v>
      </c>
      <c r="D5885">
        <v>3</v>
      </c>
      <c r="E5885" t="s">
        <v>231</v>
      </c>
      <c r="F5885">
        <v>11</v>
      </c>
      <c r="G5885" s="85">
        <v>0</v>
      </c>
      <c r="H5885" s="85">
        <v>29113.629842180773</v>
      </c>
      <c r="I5885" s="85">
        <v>6636.0593017694882</v>
      </c>
      <c r="J5885" s="85">
        <v>0</v>
      </c>
      <c r="K5885" t="s">
        <v>491</v>
      </c>
    </row>
    <row r="5886" spans="2:11" x14ac:dyDescent="0.25">
      <c r="B5886">
        <v>2026</v>
      </c>
      <c r="C5886" t="s">
        <v>490</v>
      </c>
      <c r="D5886">
        <v>4</v>
      </c>
      <c r="E5886" t="s">
        <v>231</v>
      </c>
      <c r="F5886">
        <v>11</v>
      </c>
      <c r="G5886" s="85">
        <v>3.1116509439900732</v>
      </c>
      <c r="H5886" s="85">
        <v>29113.629842180773</v>
      </c>
      <c r="I5886" s="85">
        <v>6636.0593017694882</v>
      </c>
      <c r="J5886" s="85">
        <v>62417.511655384173</v>
      </c>
      <c r="K5886" t="s">
        <v>491</v>
      </c>
    </row>
    <row r="5887" spans="2:11" x14ac:dyDescent="0.25">
      <c r="B5887">
        <v>2026</v>
      </c>
      <c r="C5887" t="s">
        <v>479</v>
      </c>
      <c r="D5887">
        <v>3</v>
      </c>
      <c r="E5887" t="s">
        <v>231</v>
      </c>
      <c r="F5887">
        <v>4</v>
      </c>
      <c r="G5887" s="85">
        <v>29.868478473427171</v>
      </c>
      <c r="H5887" s="85">
        <v>29113.629842180773</v>
      </c>
      <c r="I5887" s="85">
        <v>6636.0593017694882</v>
      </c>
      <c r="J5887" s="85">
        <v>593053.44148511125</v>
      </c>
      <c r="K5887" t="s">
        <v>491</v>
      </c>
    </row>
    <row r="5888" spans="2:11" x14ac:dyDescent="0.25">
      <c r="B5888">
        <v>2026</v>
      </c>
      <c r="C5888" t="s">
        <v>479</v>
      </c>
      <c r="D5888">
        <v>4</v>
      </c>
      <c r="E5888" t="s">
        <v>231</v>
      </c>
      <c r="F5888">
        <v>4</v>
      </c>
      <c r="G5888" s="85">
        <v>9.1839365943224855</v>
      </c>
      <c r="H5888" s="85">
        <v>29113.629842180773</v>
      </c>
      <c r="I5888" s="85">
        <v>6636.0593017694882</v>
      </c>
      <c r="J5888" s="85">
        <v>182351.61220179329</v>
      </c>
      <c r="K5888" t="s">
        <v>491</v>
      </c>
    </row>
    <row r="5889" spans="2:11" x14ac:dyDescent="0.25">
      <c r="B5889">
        <v>2026</v>
      </c>
      <c r="C5889" t="s">
        <v>480</v>
      </c>
      <c r="D5889">
        <v>3</v>
      </c>
      <c r="E5889" t="s">
        <v>231</v>
      </c>
      <c r="F5889">
        <v>4</v>
      </c>
      <c r="G5889" s="85">
        <v>30.135066978447735</v>
      </c>
      <c r="H5889" s="85">
        <v>29113.629842180773</v>
      </c>
      <c r="I5889" s="85">
        <v>6636.0593017694882</v>
      </c>
      <c r="J5889" s="85">
        <v>598346.68836085929</v>
      </c>
      <c r="K5889" t="s">
        <v>491</v>
      </c>
    </row>
    <row r="5890" spans="2:11" x14ac:dyDescent="0.25">
      <c r="B5890">
        <v>2026</v>
      </c>
      <c r="C5890" t="s">
        <v>480</v>
      </c>
      <c r="D5890">
        <v>4</v>
      </c>
      <c r="E5890" t="s">
        <v>231</v>
      </c>
      <c r="F5890">
        <v>4</v>
      </c>
      <c r="G5890" s="85">
        <v>9.2659070210739607</v>
      </c>
      <c r="H5890" s="85">
        <v>29113.629842180773</v>
      </c>
      <c r="I5890" s="85">
        <v>6636.0593017694882</v>
      </c>
      <c r="J5890" s="85">
        <v>183979.17564558284</v>
      </c>
      <c r="K5890" t="s">
        <v>491</v>
      </c>
    </row>
    <row r="5891" spans="2:11" x14ac:dyDescent="0.25">
      <c r="B5891">
        <v>2026</v>
      </c>
      <c r="C5891" t="s">
        <v>481</v>
      </c>
      <c r="D5891">
        <v>3</v>
      </c>
      <c r="E5891" t="s">
        <v>231</v>
      </c>
      <c r="F5891">
        <v>4</v>
      </c>
      <c r="G5891" s="85">
        <v>30.401655483468318</v>
      </c>
      <c r="H5891" s="85">
        <v>29113.629842180773</v>
      </c>
      <c r="I5891" s="85">
        <v>6636.0593017694882</v>
      </c>
      <c r="J5891" s="85">
        <v>603639.93523660768</v>
      </c>
      <c r="K5891" t="s">
        <v>491</v>
      </c>
    </row>
    <row r="5892" spans="2:11" x14ac:dyDescent="0.25">
      <c r="B5892">
        <v>2026</v>
      </c>
      <c r="C5892" t="s">
        <v>481</v>
      </c>
      <c r="D5892">
        <v>4</v>
      </c>
      <c r="E5892" t="s">
        <v>231</v>
      </c>
      <c r="F5892">
        <v>4</v>
      </c>
      <c r="G5892" s="85">
        <v>9.3478774478254394</v>
      </c>
      <c r="H5892" s="85">
        <v>29113.629842180773</v>
      </c>
      <c r="I5892" s="85">
        <v>6636.0593017694882</v>
      </c>
      <c r="J5892" s="85">
        <v>185606.73908937248</v>
      </c>
      <c r="K5892" t="s">
        <v>491</v>
      </c>
    </row>
    <row r="5893" spans="2:11" x14ac:dyDescent="0.25">
      <c r="B5893">
        <v>2026</v>
      </c>
      <c r="C5893" t="s">
        <v>482</v>
      </c>
      <c r="D5893">
        <v>3</v>
      </c>
      <c r="E5893" t="s">
        <v>231</v>
      </c>
      <c r="F5893">
        <v>4</v>
      </c>
      <c r="G5893" s="85">
        <v>30.668243988488882</v>
      </c>
      <c r="H5893" s="85">
        <v>29113.629842180773</v>
      </c>
      <c r="I5893" s="85">
        <v>6636.0593017694882</v>
      </c>
      <c r="J5893" s="85">
        <v>608933.18211235583</v>
      </c>
      <c r="K5893" t="s">
        <v>491</v>
      </c>
    </row>
    <row r="5894" spans="2:11" x14ac:dyDescent="0.25">
      <c r="B5894">
        <v>2026</v>
      </c>
      <c r="C5894" t="s">
        <v>482</v>
      </c>
      <c r="D5894">
        <v>4</v>
      </c>
      <c r="E5894" t="s">
        <v>231</v>
      </c>
      <c r="F5894">
        <v>4</v>
      </c>
      <c r="G5894" s="85">
        <v>9.4298478745769145</v>
      </c>
      <c r="H5894" s="85">
        <v>29113.629842180773</v>
      </c>
      <c r="I5894" s="85">
        <v>6636.0593017694882</v>
      </c>
      <c r="J5894" s="85">
        <v>187234.30253316203</v>
      </c>
      <c r="K5894" t="s">
        <v>491</v>
      </c>
    </row>
    <row r="5895" spans="2:11" x14ac:dyDescent="0.25">
      <c r="B5895">
        <v>2026</v>
      </c>
      <c r="C5895" t="s">
        <v>483</v>
      </c>
      <c r="D5895">
        <v>3</v>
      </c>
      <c r="E5895" t="s">
        <v>231</v>
      </c>
      <c r="F5895">
        <v>4</v>
      </c>
      <c r="G5895" s="85">
        <v>30.934832493509461</v>
      </c>
      <c r="H5895" s="85">
        <v>29113.629842180773</v>
      </c>
      <c r="I5895" s="85">
        <v>6636.0593017694882</v>
      </c>
      <c r="J5895" s="85">
        <v>614226.4289881041</v>
      </c>
      <c r="K5895" t="s">
        <v>491</v>
      </c>
    </row>
    <row r="5896" spans="2:11" x14ac:dyDescent="0.25">
      <c r="B5896">
        <v>2026</v>
      </c>
      <c r="C5896" t="s">
        <v>483</v>
      </c>
      <c r="D5896">
        <v>4</v>
      </c>
      <c r="E5896" t="s">
        <v>231</v>
      </c>
      <c r="F5896">
        <v>4</v>
      </c>
      <c r="G5896" s="85">
        <v>9.5118183013283968</v>
      </c>
      <c r="H5896" s="85">
        <v>29113.629842180773</v>
      </c>
      <c r="I5896" s="85">
        <v>6636.0593017694882</v>
      </c>
      <c r="J5896" s="85">
        <v>188861.86597695175</v>
      </c>
      <c r="K5896" t="s">
        <v>491</v>
      </c>
    </row>
    <row r="5897" spans="2:11" x14ac:dyDescent="0.25">
      <c r="B5897">
        <v>2026</v>
      </c>
      <c r="C5897" t="s">
        <v>484</v>
      </c>
      <c r="D5897">
        <v>3</v>
      </c>
      <c r="E5897" t="s">
        <v>231</v>
      </c>
      <c r="F5897">
        <v>4</v>
      </c>
      <c r="G5897" s="85">
        <v>31.201420998530025</v>
      </c>
      <c r="H5897" s="85">
        <v>29113.629842180773</v>
      </c>
      <c r="I5897" s="85">
        <v>6636.0593017694882</v>
      </c>
      <c r="J5897" s="85">
        <v>619519.67586385214</v>
      </c>
      <c r="K5897" t="s">
        <v>491</v>
      </c>
    </row>
    <row r="5898" spans="2:11" x14ac:dyDescent="0.25">
      <c r="B5898">
        <v>2026</v>
      </c>
      <c r="C5898" t="s">
        <v>484</v>
      </c>
      <c r="D5898">
        <v>4</v>
      </c>
      <c r="E5898" t="s">
        <v>231</v>
      </c>
      <c r="F5898">
        <v>4</v>
      </c>
      <c r="G5898" s="85">
        <v>9.5937887280798719</v>
      </c>
      <c r="H5898" s="85">
        <v>29113.629842180773</v>
      </c>
      <c r="I5898" s="85">
        <v>6636.0593017694882</v>
      </c>
      <c r="J5898" s="85">
        <v>190489.4294207413</v>
      </c>
      <c r="K5898" t="s">
        <v>491</v>
      </c>
    </row>
    <row r="5899" spans="2:11" x14ac:dyDescent="0.25">
      <c r="B5899">
        <v>2026</v>
      </c>
      <c r="C5899" t="s">
        <v>485</v>
      </c>
      <c r="D5899">
        <v>3</v>
      </c>
      <c r="E5899" t="s">
        <v>231</v>
      </c>
      <c r="F5899">
        <v>4</v>
      </c>
      <c r="G5899" s="85">
        <v>31.468009503550611</v>
      </c>
      <c r="H5899" s="85">
        <v>29113.629842180773</v>
      </c>
      <c r="I5899" s="85">
        <v>6636.0593017694882</v>
      </c>
      <c r="J5899" s="85">
        <v>624812.92273960065</v>
      </c>
      <c r="K5899" t="s">
        <v>491</v>
      </c>
    </row>
    <row r="5900" spans="2:11" x14ac:dyDescent="0.25">
      <c r="B5900">
        <v>2026</v>
      </c>
      <c r="C5900" t="s">
        <v>485</v>
      </c>
      <c r="D5900">
        <v>4</v>
      </c>
      <c r="E5900" t="s">
        <v>231</v>
      </c>
      <c r="F5900">
        <v>4</v>
      </c>
      <c r="G5900" s="85">
        <v>9.6757591548313542</v>
      </c>
      <c r="H5900" s="85">
        <v>29113.629842180773</v>
      </c>
      <c r="I5900" s="85">
        <v>6636.0593017694882</v>
      </c>
      <c r="J5900" s="85">
        <v>192116.992864531</v>
      </c>
      <c r="K5900" t="s">
        <v>491</v>
      </c>
    </row>
    <row r="5901" spans="2:11" x14ac:dyDescent="0.25">
      <c r="B5901">
        <v>2026</v>
      </c>
      <c r="C5901" t="s">
        <v>486</v>
      </c>
      <c r="D5901">
        <v>3</v>
      </c>
      <c r="E5901" t="s">
        <v>231</v>
      </c>
      <c r="F5901">
        <v>4</v>
      </c>
      <c r="G5901" s="85">
        <v>31.734598008571176</v>
      </c>
      <c r="H5901" s="85">
        <v>29113.629842180773</v>
      </c>
      <c r="I5901" s="85">
        <v>6636.0593017694882</v>
      </c>
      <c r="J5901" s="85">
        <v>630106.1696153488</v>
      </c>
      <c r="K5901" t="s">
        <v>491</v>
      </c>
    </row>
    <row r="5902" spans="2:11" x14ac:dyDescent="0.25">
      <c r="B5902">
        <v>2026</v>
      </c>
      <c r="C5902" t="s">
        <v>486</v>
      </c>
      <c r="D5902">
        <v>4</v>
      </c>
      <c r="E5902" t="s">
        <v>231</v>
      </c>
      <c r="F5902">
        <v>4</v>
      </c>
      <c r="G5902" s="85">
        <v>9.7577295815828293</v>
      </c>
      <c r="H5902" s="85">
        <v>29113.629842180773</v>
      </c>
      <c r="I5902" s="85">
        <v>6636.0593017694882</v>
      </c>
      <c r="J5902" s="85">
        <v>193744.55630832058</v>
      </c>
      <c r="K5902" t="s">
        <v>491</v>
      </c>
    </row>
    <row r="5903" spans="2:11" x14ac:dyDescent="0.25">
      <c r="B5903">
        <v>2026</v>
      </c>
      <c r="C5903" t="s">
        <v>487</v>
      </c>
      <c r="D5903">
        <v>3</v>
      </c>
      <c r="E5903" t="s">
        <v>231</v>
      </c>
      <c r="F5903">
        <v>4</v>
      </c>
      <c r="G5903" s="85">
        <v>32.001186513591755</v>
      </c>
      <c r="H5903" s="85">
        <v>29113.629842180773</v>
      </c>
      <c r="I5903" s="85">
        <v>6636.0593017694882</v>
      </c>
      <c r="J5903" s="85">
        <v>635399.41649109707</v>
      </c>
      <c r="K5903" t="s">
        <v>491</v>
      </c>
    </row>
    <row r="5904" spans="2:11" x14ac:dyDescent="0.25">
      <c r="B5904">
        <v>2026</v>
      </c>
      <c r="C5904" t="s">
        <v>487</v>
      </c>
      <c r="D5904">
        <v>4</v>
      </c>
      <c r="E5904" t="s">
        <v>231</v>
      </c>
      <c r="F5904">
        <v>4</v>
      </c>
      <c r="G5904" s="85">
        <v>9.8397000083343116</v>
      </c>
      <c r="H5904" s="85">
        <v>29113.629842180773</v>
      </c>
      <c r="I5904" s="85">
        <v>6636.0593017694882</v>
      </c>
      <c r="J5904" s="85">
        <v>195372.11975211027</v>
      </c>
      <c r="K5904" t="s">
        <v>491</v>
      </c>
    </row>
    <row r="5905" spans="2:11" x14ac:dyDescent="0.25">
      <c r="B5905">
        <v>2026</v>
      </c>
      <c r="C5905" t="s">
        <v>488</v>
      </c>
      <c r="D5905">
        <v>3</v>
      </c>
      <c r="E5905" t="s">
        <v>231</v>
      </c>
      <c r="F5905">
        <v>4</v>
      </c>
      <c r="G5905" s="85">
        <v>32.267775018612319</v>
      </c>
      <c r="H5905" s="85">
        <v>29113.629842180773</v>
      </c>
      <c r="I5905" s="85">
        <v>6636.0593017694882</v>
      </c>
      <c r="J5905" s="85">
        <v>640692.66336684511</v>
      </c>
      <c r="K5905" t="s">
        <v>491</v>
      </c>
    </row>
    <row r="5906" spans="2:11" x14ac:dyDescent="0.25">
      <c r="B5906">
        <v>2026</v>
      </c>
      <c r="C5906" t="s">
        <v>488</v>
      </c>
      <c r="D5906">
        <v>4</v>
      </c>
      <c r="E5906" t="s">
        <v>231</v>
      </c>
      <c r="F5906">
        <v>4</v>
      </c>
      <c r="G5906" s="85">
        <v>9.9216704350857867</v>
      </c>
      <c r="H5906" s="85">
        <v>29113.629842180773</v>
      </c>
      <c r="I5906" s="85">
        <v>6636.0593017694882</v>
      </c>
      <c r="J5906" s="85">
        <v>196999.68319589985</v>
      </c>
      <c r="K5906" t="s">
        <v>491</v>
      </c>
    </row>
    <row r="5907" spans="2:11" x14ac:dyDescent="0.25">
      <c r="B5907">
        <v>2026</v>
      </c>
      <c r="C5907" t="s">
        <v>489</v>
      </c>
      <c r="D5907">
        <v>3</v>
      </c>
      <c r="E5907" t="s">
        <v>231</v>
      </c>
      <c r="F5907">
        <v>4</v>
      </c>
      <c r="G5907" s="85">
        <v>32.534363523632898</v>
      </c>
      <c r="H5907" s="85">
        <v>29113.629842180773</v>
      </c>
      <c r="I5907" s="85">
        <v>6636.0593017694882</v>
      </c>
      <c r="J5907" s="85">
        <v>645985.9102425935</v>
      </c>
      <c r="K5907" t="s">
        <v>491</v>
      </c>
    </row>
    <row r="5908" spans="2:11" x14ac:dyDescent="0.25">
      <c r="B5908">
        <v>2026</v>
      </c>
      <c r="C5908" t="s">
        <v>489</v>
      </c>
      <c r="D5908">
        <v>4</v>
      </c>
      <c r="E5908" t="s">
        <v>231</v>
      </c>
      <c r="F5908">
        <v>4</v>
      </c>
      <c r="G5908" s="85">
        <v>10.003640861837269</v>
      </c>
      <c r="H5908" s="85">
        <v>29113.629842180773</v>
      </c>
      <c r="I5908" s="85">
        <v>6636.0593017694882</v>
      </c>
      <c r="J5908" s="85">
        <v>198627.24663968955</v>
      </c>
      <c r="K5908" t="s">
        <v>491</v>
      </c>
    </row>
    <row r="5909" spans="2:11" x14ac:dyDescent="0.25">
      <c r="B5909">
        <v>2026</v>
      </c>
      <c r="C5909" t="s">
        <v>490</v>
      </c>
      <c r="D5909">
        <v>3</v>
      </c>
      <c r="E5909" t="s">
        <v>231</v>
      </c>
      <c r="F5909">
        <v>4</v>
      </c>
      <c r="G5909" s="85">
        <v>32.800952028653462</v>
      </c>
      <c r="H5909" s="85">
        <v>29113.629842180773</v>
      </c>
      <c r="I5909" s="85">
        <v>6636.0593017694882</v>
      </c>
      <c r="J5909" s="85">
        <v>651279.15711834154</v>
      </c>
      <c r="K5909" t="s">
        <v>491</v>
      </c>
    </row>
    <row r="5910" spans="2:11" x14ac:dyDescent="0.25">
      <c r="B5910">
        <v>2026</v>
      </c>
      <c r="C5910" t="s">
        <v>490</v>
      </c>
      <c r="D5910">
        <v>4</v>
      </c>
      <c r="E5910" t="s">
        <v>231</v>
      </c>
      <c r="F5910">
        <v>4</v>
      </c>
      <c r="G5910" s="85">
        <v>10.085611288588744</v>
      </c>
      <c r="H5910" s="85">
        <v>29113.629842180773</v>
      </c>
      <c r="I5910" s="85">
        <v>6636.0593017694882</v>
      </c>
      <c r="J5910" s="85">
        <v>200254.81008347913</v>
      </c>
      <c r="K5910" t="s">
        <v>491</v>
      </c>
    </row>
    <row r="5911" spans="2:11" x14ac:dyDescent="0.25">
      <c r="B5911">
        <v>2026</v>
      </c>
      <c r="C5911" t="s">
        <v>479</v>
      </c>
      <c r="D5911">
        <v>3</v>
      </c>
      <c r="E5911" t="s">
        <v>231</v>
      </c>
      <c r="F5911">
        <v>10</v>
      </c>
      <c r="G5911" s="85">
        <v>4.6476504529263911</v>
      </c>
      <c r="H5911" s="85">
        <v>29113.629842180773</v>
      </c>
      <c r="I5911" s="85">
        <v>6636.0593017694882</v>
      </c>
      <c r="J5911" s="85">
        <v>93093.262746571825</v>
      </c>
      <c r="K5911" t="s">
        <v>491</v>
      </c>
    </row>
    <row r="5912" spans="2:11" x14ac:dyDescent="0.25">
      <c r="B5912">
        <v>2026</v>
      </c>
      <c r="C5912" t="s">
        <v>479</v>
      </c>
      <c r="D5912">
        <v>4</v>
      </c>
      <c r="E5912" t="s">
        <v>231</v>
      </c>
      <c r="F5912">
        <v>10</v>
      </c>
      <c r="G5912" s="85">
        <v>0</v>
      </c>
      <c r="H5912" s="85">
        <v>29113.629842180773</v>
      </c>
      <c r="I5912" s="85">
        <v>6636.0593017694882</v>
      </c>
      <c r="J5912" s="85">
        <v>0</v>
      </c>
      <c r="K5912" t="s">
        <v>491</v>
      </c>
    </row>
    <row r="5913" spans="2:11" x14ac:dyDescent="0.25">
      <c r="B5913">
        <v>2026</v>
      </c>
      <c r="C5913" t="s">
        <v>480</v>
      </c>
      <c r="D5913">
        <v>3</v>
      </c>
      <c r="E5913" t="s">
        <v>231</v>
      </c>
      <c r="F5913">
        <v>10</v>
      </c>
      <c r="G5913" s="85">
        <v>4.6878533531578652</v>
      </c>
      <c r="H5913" s="85">
        <v>29113.629842180773</v>
      </c>
      <c r="I5913" s="85">
        <v>6636.0593017694882</v>
      </c>
      <c r="J5913" s="85">
        <v>93898.533967445648</v>
      </c>
      <c r="K5913" t="s">
        <v>491</v>
      </c>
    </row>
    <row r="5914" spans="2:11" x14ac:dyDescent="0.25">
      <c r="B5914">
        <v>2026</v>
      </c>
      <c r="C5914" t="s">
        <v>480</v>
      </c>
      <c r="D5914">
        <v>4</v>
      </c>
      <c r="E5914" t="s">
        <v>231</v>
      </c>
      <c r="F5914">
        <v>10</v>
      </c>
      <c r="G5914" s="85">
        <v>0</v>
      </c>
      <c r="H5914" s="85">
        <v>29113.629842180773</v>
      </c>
      <c r="I5914" s="85">
        <v>6636.0593017694882</v>
      </c>
      <c r="J5914" s="85">
        <v>0</v>
      </c>
      <c r="K5914" t="s">
        <v>491</v>
      </c>
    </row>
    <row r="5915" spans="2:11" x14ac:dyDescent="0.25">
      <c r="B5915">
        <v>2026</v>
      </c>
      <c r="C5915" t="s">
        <v>481</v>
      </c>
      <c r="D5915">
        <v>3</v>
      </c>
      <c r="E5915" t="s">
        <v>231</v>
      </c>
      <c r="F5915">
        <v>10</v>
      </c>
      <c r="G5915" s="85">
        <v>4.7280562533893296</v>
      </c>
      <c r="H5915" s="85">
        <v>29113.629842180773</v>
      </c>
      <c r="I5915" s="85">
        <v>6636.0593017694882</v>
      </c>
      <c r="J5915" s="85">
        <v>94703.805188319282</v>
      </c>
      <c r="K5915" t="s">
        <v>491</v>
      </c>
    </row>
    <row r="5916" spans="2:11" x14ac:dyDescent="0.25">
      <c r="B5916">
        <v>2026</v>
      </c>
      <c r="C5916" t="s">
        <v>481</v>
      </c>
      <c r="D5916">
        <v>4</v>
      </c>
      <c r="E5916" t="s">
        <v>231</v>
      </c>
      <c r="F5916">
        <v>10</v>
      </c>
      <c r="G5916" s="85">
        <v>0</v>
      </c>
      <c r="H5916" s="85">
        <v>29113.629842180773</v>
      </c>
      <c r="I5916" s="85">
        <v>6636.0593017694882</v>
      </c>
      <c r="J5916" s="85">
        <v>0</v>
      </c>
      <c r="K5916" t="s">
        <v>491</v>
      </c>
    </row>
    <row r="5917" spans="2:11" x14ac:dyDescent="0.25">
      <c r="B5917">
        <v>2026</v>
      </c>
      <c r="C5917" t="s">
        <v>482</v>
      </c>
      <c r="D5917">
        <v>3</v>
      </c>
      <c r="E5917" t="s">
        <v>231</v>
      </c>
      <c r="F5917">
        <v>10</v>
      </c>
      <c r="G5917" s="85">
        <v>4.7682591536208037</v>
      </c>
      <c r="H5917" s="85">
        <v>29113.629842180773</v>
      </c>
      <c r="I5917" s="85">
        <v>6636.0593017694882</v>
      </c>
      <c r="J5917" s="85">
        <v>95509.076409193105</v>
      </c>
      <c r="K5917" t="s">
        <v>491</v>
      </c>
    </row>
    <row r="5918" spans="2:11" x14ac:dyDescent="0.25">
      <c r="B5918">
        <v>2026</v>
      </c>
      <c r="C5918" t="s">
        <v>482</v>
      </c>
      <c r="D5918">
        <v>4</v>
      </c>
      <c r="E5918" t="s">
        <v>231</v>
      </c>
      <c r="F5918">
        <v>10</v>
      </c>
      <c r="G5918" s="85">
        <v>0</v>
      </c>
      <c r="H5918" s="85">
        <v>29113.629842180773</v>
      </c>
      <c r="I5918" s="85">
        <v>6636.0593017694882</v>
      </c>
      <c r="J5918" s="85">
        <v>0</v>
      </c>
      <c r="K5918" t="s">
        <v>491</v>
      </c>
    </row>
    <row r="5919" spans="2:11" x14ac:dyDescent="0.25">
      <c r="B5919">
        <v>2026</v>
      </c>
      <c r="C5919" t="s">
        <v>483</v>
      </c>
      <c r="D5919">
        <v>3</v>
      </c>
      <c r="E5919" t="s">
        <v>231</v>
      </c>
      <c r="F5919">
        <v>10</v>
      </c>
      <c r="G5919" s="85">
        <v>4.808462053852268</v>
      </c>
      <c r="H5919" s="85">
        <v>29113.629842180773</v>
      </c>
      <c r="I5919" s="85">
        <v>6636.0593017694882</v>
      </c>
      <c r="J5919" s="85">
        <v>96314.347630066739</v>
      </c>
      <c r="K5919" t="s">
        <v>491</v>
      </c>
    </row>
    <row r="5920" spans="2:11" x14ac:dyDescent="0.25">
      <c r="B5920">
        <v>2026</v>
      </c>
      <c r="C5920" t="s">
        <v>483</v>
      </c>
      <c r="D5920">
        <v>4</v>
      </c>
      <c r="E5920" t="s">
        <v>231</v>
      </c>
      <c r="F5920">
        <v>10</v>
      </c>
      <c r="G5920" s="85">
        <v>0</v>
      </c>
      <c r="H5920" s="85">
        <v>29113.629842180773</v>
      </c>
      <c r="I5920" s="85">
        <v>6636.0593017694882</v>
      </c>
      <c r="J5920" s="85">
        <v>0</v>
      </c>
      <c r="K5920" t="s">
        <v>491</v>
      </c>
    </row>
    <row r="5921" spans="2:11" x14ac:dyDescent="0.25">
      <c r="B5921">
        <v>2026</v>
      </c>
      <c r="C5921" t="s">
        <v>484</v>
      </c>
      <c r="D5921">
        <v>3</v>
      </c>
      <c r="E5921" t="s">
        <v>231</v>
      </c>
      <c r="F5921">
        <v>10</v>
      </c>
      <c r="G5921" s="85">
        <v>4.8486649540837421</v>
      </c>
      <c r="H5921" s="85">
        <v>29113.629842180773</v>
      </c>
      <c r="I5921" s="85">
        <v>6636.0593017694882</v>
      </c>
      <c r="J5921" s="85">
        <v>97119.618850940562</v>
      </c>
      <c r="K5921" t="s">
        <v>491</v>
      </c>
    </row>
    <row r="5922" spans="2:11" x14ac:dyDescent="0.25">
      <c r="B5922">
        <v>2026</v>
      </c>
      <c r="C5922" t="s">
        <v>484</v>
      </c>
      <c r="D5922">
        <v>4</v>
      </c>
      <c r="E5922" t="s">
        <v>231</v>
      </c>
      <c r="F5922">
        <v>10</v>
      </c>
      <c r="G5922" s="85">
        <v>0</v>
      </c>
      <c r="H5922" s="85">
        <v>29113.629842180773</v>
      </c>
      <c r="I5922" s="85">
        <v>6636.0593017694882</v>
      </c>
      <c r="J5922" s="85">
        <v>0</v>
      </c>
      <c r="K5922" t="s">
        <v>491</v>
      </c>
    </row>
    <row r="5923" spans="2:11" x14ac:dyDescent="0.25">
      <c r="B5923">
        <v>2026</v>
      </c>
      <c r="C5923" t="s">
        <v>485</v>
      </c>
      <c r="D5923">
        <v>3</v>
      </c>
      <c r="E5923" t="s">
        <v>231</v>
      </c>
      <c r="F5923">
        <v>10</v>
      </c>
      <c r="G5923" s="85">
        <v>4.8888678543152055</v>
      </c>
      <c r="H5923" s="85">
        <v>29113.629842180773</v>
      </c>
      <c r="I5923" s="85">
        <v>6636.0593017694882</v>
      </c>
      <c r="J5923" s="85">
        <v>97924.890071814181</v>
      </c>
      <c r="K5923" t="s">
        <v>491</v>
      </c>
    </row>
    <row r="5924" spans="2:11" x14ac:dyDescent="0.25">
      <c r="B5924">
        <v>2026</v>
      </c>
      <c r="C5924" t="s">
        <v>485</v>
      </c>
      <c r="D5924">
        <v>4</v>
      </c>
      <c r="E5924" t="s">
        <v>231</v>
      </c>
      <c r="F5924">
        <v>10</v>
      </c>
      <c r="G5924" s="85">
        <v>0</v>
      </c>
      <c r="H5924" s="85">
        <v>29113.629842180773</v>
      </c>
      <c r="I5924" s="85">
        <v>6636.0593017694882</v>
      </c>
      <c r="J5924" s="85">
        <v>0</v>
      </c>
      <c r="K5924" t="s">
        <v>491</v>
      </c>
    </row>
    <row r="5925" spans="2:11" x14ac:dyDescent="0.25">
      <c r="B5925">
        <v>2026</v>
      </c>
      <c r="C5925" t="s">
        <v>486</v>
      </c>
      <c r="D5925">
        <v>3</v>
      </c>
      <c r="E5925" t="s">
        <v>231</v>
      </c>
      <c r="F5925">
        <v>10</v>
      </c>
      <c r="G5925" s="85">
        <v>4.9290707545466796</v>
      </c>
      <c r="H5925" s="85">
        <v>29113.629842180773</v>
      </c>
      <c r="I5925" s="85">
        <v>6636.0593017694882</v>
      </c>
      <c r="J5925" s="85">
        <v>98730.161292688004</v>
      </c>
      <c r="K5925" t="s">
        <v>491</v>
      </c>
    </row>
    <row r="5926" spans="2:11" x14ac:dyDescent="0.25">
      <c r="B5926">
        <v>2026</v>
      </c>
      <c r="C5926" t="s">
        <v>486</v>
      </c>
      <c r="D5926">
        <v>4</v>
      </c>
      <c r="E5926" t="s">
        <v>231</v>
      </c>
      <c r="F5926">
        <v>10</v>
      </c>
      <c r="G5926" s="85">
        <v>0</v>
      </c>
      <c r="H5926" s="85">
        <v>29113.629842180773</v>
      </c>
      <c r="I5926" s="85">
        <v>6636.0593017694882</v>
      </c>
      <c r="J5926" s="85">
        <v>0</v>
      </c>
      <c r="K5926" t="s">
        <v>491</v>
      </c>
    </row>
    <row r="5927" spans="2:11" x14ac:dyDescent="0.25">
      <c r="B5927">
        <v>2026</v>
      </c>
      <c r="C5927" t="s">
        <v>487</v>
      </c>
      <c r="D5927">
        <v>3</v>
      </c>
      <c r="E5927" t="s">
        <v>231</v>
      </c>
      <c r="F5927">
        <v>10</v>
      </c>
      <c r="G5927" s="85">
        <v>4.969273654778144</v>
      </c>
      <c r="H5927" s="85">
        <v>29113.629842180773</v>
      </c>
      <c r="I5927" s="85">
        <v>6636.0593017694882</v>
      </c>
      <c r="J5927" s="85">
        <v>99535.432513561638</v>
      </c>
      <c r="K5927" t="s">
        <v>491</v>
      </c>
    </row>
    <row r="5928" spans="2:11" x14ac:dyDescent="0.25">
      <c r="B5928">
        <v>2026</v>
      </c>
      <c r="C5928" t="s">
        <v>487</v>
      </c>
      <c r="D5928">
        <v>4</v>
      </c>
      <c r="E5928" t="s">
        <v>231</v>
      </c>
      <c r="F5928">
        <v>10</v>
      </c>
      <c r="G5928" s="85">
        <v>0</v>
      </c>
      <c r="H5928" s="85">
        <v>29113.629842180773</v>
      </c>
      <c r="I5928" s="85">
        <v>6636.0593017694882</v>
      </c>
      <c r="J5928" s="85">
        <v>0</v>
      </c>
      <c r="K5928" t="s">
        <v>491</v>
      </c>
    </row>
    <row r="5929" spans="2:11" x14ac:dyDescent="0.25">
      <c r="B5929">
        <v>2026</v>
      </c>
      <c r="C5929" t="s">
        <v>488</v>
      </c>
      <c r="D5929">
        <v>3</v>
      </c>
      <c r="E5929" t="s">
        <v>231</v>
      </c>
      <c r="F5929">
        <v>10</v>
      </c>
      <c r="G5929" s="85">
        <v>5.0094765550096181</v>
      </c>
      <c r="H5929" s="85">
        <v>29113.629842180773</v>
      </c>
      <c r="I5929" s="85">
        <v>6636.0593017694882</v>
      </c>
      <c r="J5929" s="85">
        <v>100340.70373443546</v>
      </c>
      <c r="K5929" t="s">
        <v>491</v>
      </c>
    </row>
    <row r="5930" spans="2:11" x14ac:dyDescent="0.25">
      <c r="B5930">
        <v>2026</v>
      </c>
      <c r="C5930" t="s">
        <v>488</v>
      </c>
      <c r="D5930">
        <v>4</v>
      </c>
      <c r="E5930" t="s">
        <v>231</v>
      </c>
      <c r="F5930">
        <v>10</v>
      </c>
      <c r="G5930" s="85">
        <v>0</v>
      </c>
      <c r="H5930" s="85">
        <v>29113.629842180773</v>
      </c>
      <c r="I5930" s="85">
        <v>6636.0593017694882</v>
      </c>
      <c r="J5930" s="85">
        <v>0</v>
      </c>
      <c r="K5930" t="s">
        <v>491</v>
      </c>
    </row>
    <row r="5931" spans="2:11" x14ac:dyDescent="0.25">
      <c r="B5931">
        <v>2026</v>
      </c>
      <c r="C5931" t="s">
        <v>489</v>
      </c>
      <c r="D5931">
        <v>3</v>
      </c>
      <c r="E5931" t="s">
        <v>231</v>
      </c>
      <c r="F5931">
        <v>10</v>
      </c>
      <c r="G5931" s="85">
        <v>5.0496794552410824</v>
      </c>
      <c r="H5931" s="85">
        <v>29113.629842180773</v>
      </c>
      <c r="I5931" s="85">
        <v>6636.0593017694882</v>
      </c>
      <c r="J5931" s="85">
        <v>101145.9749553091</v>
      </c>
      <c r="K5931" t="s">
        <v>491</v>
      </c>
    </row>
    <row r="5932" spans="2:11" x14ac:dyDescent="0.25">
      <c r="B5932">
        <v>2026</v>
      </c>
      <c r="C5932" t="s">
        <v>489</v>
      </c>
      <c r="D5932">
        <v>4</v>
      </c>
      <c r="E5932" t="s">
        <v>231</v>
      </c>
      <c r="F5932">
        <v>10</v>
      </c>
      <c r="G5932" s="85">
        <v>0</v>
      </c>
      <c r="H5932" s="85">
        <v>29113.629842180773</v>
      </c>
      <c r="I5932" s="85">
        <v>6636.0593017694882</v>
      </c>
      <c r="J5932" s="85">
        <v>0</v>
      </c>
      <c r="K5932" t="s">
        <v>491</v>
      </c>
    </row>
    <row r="5933" spans="2:11" x14ac:dyDescent="0.25">
      <c r="B5933">
        <v>2026</v>
      </c>
      <c r="C5933" t="s">
        <v>490</v>
      </c>
      <c r="D5933">
        <v>3</v>
      </c>
      <c r="E5933" t="s">
        <v>231</v>
      </c>
      <c r="F5933">
        <v>10</v>
      </c>
      <c r="G5933" s="85">
        <v>5.0898823554725556</v>
      </c>
      <c r="H5933" s="85">
        <v>29113.629842180773</v>
      </c>
      <c r="I5933" s="85">
        <v>6636.0593017694882</v>
      </c>
      <c r="J5933" s="85">
        <v>101951.2461761829</v>
      </c>
      <c r="K5933" t="s">
        <v>491</v>
      </c>
    </row>
    <row r="5934" spans="2:11" x14ac:dyDescent="0.25">
      <c r="B5934">
        <v>2026</v>
      </c>
      <c r="C5934" t="s">
        <v>490</v>
      </c>
      <c r="D5934">
        <v>4</v>
      </c>
      <c r="E5934" t="s">
        <v>231</v>
      </c>
      <c r="F5934">
        <v>10</v>
      </c>
      <c r="G5934" s="85">
        <v>0</v>
      </c>
      <c r="H5934" s="85">
        <v>29113.629842180773</v>
      </c>
      <c r="I5934" s="85">
        <v>6636.0593017694882</v>
      </c>
      <c r="J5934" s="85">
        <v>0</v>
      </c>
      <c r="K5934" t="s">
        <v>491</v>
      </c>
    </row>
    <row r="5935" spans="2:11" x14ac:dyDescent="0.25">
      <c r="B5935">
        <v>2026</v>
      </c>
      <c r="C5935" t="s">
        <v>479</v>
      </c>
      <c r="D5935">
        <v>3</v>
      </c>
      <c r="E5935" t="s">
        <v>89</v>
      </c>
      <c r="F5935">
        <v>19</v>
      </c>
      <c r="G5935" s="85">
        <v>2.9615289693506655</v>
      </c>
      <c r="H5935" s="85">
        <v>23436.224852071005</v>
      </c>
      <c r="I5935" s="85">
        <v>5419.7159763313612</v>
      </c>
      <c r="J5935" s="85">
        <v>42268.898828459198</v>
      </c>
      <c r="K5935" t="s">
        <v>491</v>
      </c>
    </row>
    <row r="5936" spans="2:11" x14ac:dyDescent="0.25">
      <c r="B5936">
        <v>2026</v>
      </c>
      <c r="C5936" t="s">
        <v>479</v>
      </c>
      <c r="D5936">
        <v>4</v>
      </c>
      <c r="E5936" t="s">
        <v>89</v>
      </c>
      <c r="F5936">
        <v>19</v>
      </c>
      <c r="G5936" s="85">
        <v>0</v>
      </c>
      <c r="H5936" s="85">
        <v>23436.224852071005</v>
      </c>
      <c r="I5936" s="85">
        <v>5419.7159763313612</v>
      </c>
      <c r="J5936" s="85">
        <v>0</v>
      </c>
      <c r="K5936" t="s">
        <v>491</v>
      </c>
    </row>
    <row r="5937" spans="2:11" x14ac:dyDescent="0.25">
      <c r="B5937">
        <v>2026</v>
      </c>
      <c r="C5937" t="s">
        <v>480</v>
      </c>
      <c r="D5937">
        <v>3</v>
      </c>
      <c r="E5937" t="s">
        <v>89</v>
      </c>
      <c r="F5937">
        <v>19</v>
      </c>
      <c r="G5937" s="85">
        <v>3.0203399415122369</v>
      </c>
      <c r="H5937" s="85">
        <v>23436.224852071005</v>
      </c>
      <c r="I5937" s="85">
        <v>5419.7159763313612</v>
      </c>
      <c r="J5937" s="85">
        <v>43108.28789337381</v>
      </c>
      <c r="K5937" t="s">
        <v>491</v>
      </c>
    </row>
    <row r="5938" spans="2:11" x14ac:dyDescent="0.25">
      <c r="B5938">
        <v>2026</v>
      </c>
      <c r="C5938" t="s">
        <v>480</v>
      </c>
      <c r="D5938">
        <v>4</v>
      </c>
      <c r="E5938" t="s">
        <v>89</v>
      </c>
      <c r="F5938">
        <v>19</v>
      </c>
      <c r="G5938" s="85">
        <v>0</v>
      </c>
      <c r="H5938" s="85">
        <v>23436.224852071005</v>
      </c>
      <c r="I5938" s="85">
        <v>5419.7159763313612</v>
      </c>
      <c r="J5938" s="85">
        <v>0</v>
      </c>
      <c r="K5938" t="s">
        <v>491</v>
      </c>
    </row>
    <row r="5939" spans="2:11" x14ac:dyDescent="0.25">
      <c r="B5939">
        <v>2026</v>
      </c>
      <c r="C5939" t="s">
        <v>481</v>
      </c>
      <c r="D5939">
        <v>3</v>
      </c>
      <c r="E5939" t="s">
        <v>89</v>
      </c>
      <c r="F5939">
        <v>19</v>
      </c>
      <c r="G5939" s="85">
        <v>3.0791509136738107</v>
      </c>
      <c r="H5939" s="85">
        <v>23436.224852071005</v>
      </c>
      <c r="I5939" s="85">
        <v>5419.7159763313612</v>
      </c>
      <c r="J5939" s="85">
        <v>43947.676958288459</v>
      </c>
      <c r="K5939" t="s">
        <v>491</v>
      </c>
    </row>
    <row r="5940" spans="2:11" x14ac:dyDescent="0.25">
      <c r="B5940">
        <v>2026</v>
      </c>
      <c r="C5940" t="s">
        <v>481</v>
      </c>
      <c r="D5940">
        <v>4</v>
      </c>
      <c r="E5940" t="s">
        <v>89</v>
      </c>
      <c r="F5940">
        <v>19</v>
      </c>
      <c r="G5940" s="85">
        <v>0</v>
      </c>
      <c r="H5940" s="85">
        <v>23436.224852071005</v>
      </c>
      <c r="I5940" s="85">
        <v>5419.7159763313612</v>
      </c>
      <c r="J5940" s="85">
        <v>0</v>
      </c>
      <c r="K5940" t="s">
        <v>491</v>
      </c>
    </row>
    <row r="5941" spans="2:11" x14ac:dyDescent="0.25">
      <c r="B5941">
        <v>2026</v>
      </c>
      <c r="C5941" t="s">
        <v>482</v>
      </c>
      <c r="D5941">
        <v>3</v>
      </c>
      <c r="E5941" t="s">
        <v>89</v>
      </c>
      <c r="F5941">
        <v>19</v>
      </c>
      <c r="G5941" s="85">
        <v>3.137961885835383</v>
      </c>
      <c r="H5941" s="85">
        <v>23436.224852071005</v>
      </c>
      <c r="I5941" s="85">
        <v>5419.7159763313612</v>
      </c>
      <c r="J5941" s="85">
        <v>44787.066023203086</v>
      </c>
      <c r="K5941" t="s">
        <v>491</v>
      </c>
    </row>
    <row r="5942" spans="2:11" x14ac:dyDescent="0.25">
      <c r="B5942">
        <v>2026</v>
      </c>
      <c r="C5942" t="s">
        <v>482</v>
      </c>
      <c r="D5942">
        <v>4</v>
      </c>
      <c r="E5942" t="s">
        <v>89</v>
      </c>
      <c r="F5942">
        <v>19</v>
      </c>
      <c r="G5942" s="85">
        <v>0</v>
      </c>
      <c r="H5942" s="85">
        <v>23436.224852071005</v>
      </c>
      <c r="I5942" s="85">
        <v>5419.7159763313612</v>
      </c>
      <c r="J5942" s="85">
        <v>0</v>
      </c>
      <c r="K5942" t="s">
        <v>491</v>
      </c>
    </row>
    <row r="5943" spans="2:11" x14ac:dyDescent="0.25">
      <c r="B5943">
        <v>2026</v>
      </c>
      <c r="C5943" t="s">
        <v>483</v>
      </c>
      <c r="D5943">
        <v>3</v>
      </c>
      <c r="E5943" t="s">
        <v>89</v>
      </c>
      <c r="F5943">
        <v>19</v>
      </c>
      <c r="G5943" s="85">
        <v>3.1967728579969563</v>
      </c>
      <c r="H5943" s="85">
        <v>23436.224852071005</v>
      </c>
      <c r="I5943" s="85">
        <v>5419.7159763313612</v>
      </c>
      <c r="J5943" s="85">
        <v>45626.45508811772</v>
      </c>
      <c r="K5943" t="s">
        <v>491</v>
      </c>
    </row>
    <row r="5944" spans="2:11" x14ac:dyDescent="0.25">
      <c r="B5944">
        <v>2026</v>
      </c>
      <c r="C5944" t="s">
        <v>483</v>
      </c>
      <c r="D5944">
        <v>4</v>
      </c>
      <c r="E5944" t="s">
        <v>89</v>
      </c>
      <c r="F5944">
        <v>19</v>
      </c>
      <c r="G5944" s="85">
        <v>0</v>
      </c>
      <c r="H5944" s="85">
        <v>23436.224852071005</v>
      </c>
      <c r="I5944" s="85">
        <v>5419.7159763313612</v>
      </c>
      <c r="J5944" s="85">
        <v>0</v>
      </c>
      <c r="K5944" t="s">
        <v>491</v>
      </c>
    </row>
    <row r="5945" spans="2:11" x14ac:dyDescent="0.25">
      <c r="B5945">
        <v>2026</v>
      </c>
      <c r="C5945" t="s">
        <v>484</v>
      </c>
      <c r="D5945">
        <v>3</v>
      </c>
      <c r="E5945" t="s">
        <v>89</v>
      </c>
      <c r="F5945">
        <v>19</v>
      </c>
      <c r="G5945" s="85">
        <v>3.2555838301585283</v>
      </c>
      <c r="H5945" s="85">
        <v>23436.224852071005</v>
      </c>
      <c r="I5945" s="85">
        <v>5419.7159763313612</v>
      </c>
      <c r="J5945" s="85">
        <v>46465.84415303234</v>
      </c>
      <c r="K5945" t="s">
        <v>491</v>
      </c>
    </row>
    <row r="5946" spans="2:11" x14ac:dyDescent="0.25">
      <c r="B5946">
        <v>2026</v>
      </c>
      <c r="C5946" t="s">
        <v>484</v>
      </c>
      <c r="D5946">
        <v>4</v>
      </c>
      <c r="E5946" t="s">
        <v>89</v>
      </c>
      <c r="F5946">
        <v>19</v>
      </c>
      <c r="G5946" s="85">
        <v>0</v>
      </c>
      <c r="H5946" s="85">
        <v>23436.224852071005</v>
      </c>
      <c r="I5946" s="85">
        <v>5419.7159763313612</v>
      </c>
      <c r="J5946" s="85">
        <v>0</v>
      </c>
      <c r="K5946" t="s">
        <v>491</v>
      </c>
    </row>
    <row r="5947" spans="2:11" x14ac:dyDescent="0.25">
      <c r="B5947">
        <v>2026</v>
      </c>
      <c r="C5947" t="s">
        <v>485</v>
      </c>
      <c r="D5947">
        <v>3</v>
      </c>
      <c r="E5947" t="s">
        <v>89</v>
      </c>
      <c r="F5947">
        <v>19</v>
      </c>
      <c r="G5947" s="85">
        <v>3.314394802320102</v>
      </c>
      <c r="H5947" s="85">
        <v>23436.224852071005</v>
      </c>
      <c r="I5947" s="85">
        <v>5419.7159763313612</v>
      </c>
      <c r="J5947" s="85">
        <v>47305.233217946989</v>
      </c>
      <c r="K5947" t="s">
        <v>491</v>
      </c>
    </row>
    <row r="5948" spans="2:11" x14ac:dyDescent="0.25">
      <c r="B5948">
        <v>2026</v>
      </c>
      <c r="C5948" t="s">
        <v>485</v>
      </c>
      <c r="D5948">
        <v>4</v>
      </c>
      <c r="E5948" t="s">
        <v>89</v>
      </c>
      <c r="F5948">
        <v>19</v>
      </c>
      <c r="G5948" s="85">
        <v>0</v>
      </c>
      <c r="H5948" s="85">
        <v>23436.224852071005</v>
      </c>
      <c r="I5948" s="85">
        <v>5419.7159763313612</v>
      </c>
      <c r="J5948" s="85">
        <v>0</v>
      </c>
      <c r="K5948" t="s">
        <v>491</v>
      </c>
    </row>
    <row r="5949" spans="2:11" x14ac:dyDescent="0.25">
      <c r="B5949">
        <v>2026</v>
      </c>
      <c r="C5949" t="s">
        <v>486</v>
      </c>
      <c r="D5949">
        <v>3</v>
      </c>
      <c r="E5949" t="s">
        <v>89</v>
      </c>
      <c r="F5949">
        <v>19</v>
      </c>
      <c r="G5949" s="85">
        <v>3.3732057744816739</v>
      </c>
      <c r="H5949" s="85">
        <v>23436.224852071005</v>
      </c>
      <c r="I5949" s="85">
        <v>5419.7159763313612</v>
      </c>
      <c r="J5949" s="85">
        <v>48144.622282861608</v>
      </c>
      <c r="K5949" t="s">
        <v>491</v>
      </c>
    </row>
    <row r="5950" spans="2:11" x14ac:dyDescent="0.25">
      <c r="B5950">
        <v>2026</v>
      </c>
      <c r="C5950" t="s">
        <v>486</v>
      </c>
      <c r="D5950">
        <v>4</v>
      </c>
      <c r="E5950" t="s">
        <v>89</v>
      </c>
      <c r="F5950">
        <v>19</v>
      </c>
      <c r="G5950" s="85">
        <v>0</v>
      </c>
      <c r="H5950" s="85">
        <v>23436.224852071005</v>
      </c>
      <c r="I5950" s="85">
        <v>5419.7159763313612</v>
      </c>
      <c r="J5950" s="85">
        <v>0</v>
      </c>
      <c r="K5950" t="s">
        <v>491</v>
      </c>
    </row>
    <row r="5951" spans="2:11" x14ac:dyDescent="0.25">
      <c r="B5951">
        <v>2026</v>
      </c>
      <c r="C5951" t="s">
        <v>487</v>
      </c>
      <c r="D5951">
        <v>3</v>
      </c>
      <c r="E5951" t="s">
        <v>89</v>
      </c>
      <c r="F5951">
        <v>19</v>
      </c>
      <c r="G5951" s="85">
        <v>3.4320167466432476</v>
      </c>
      <c r="H5951" s="85">
        <v>23436.224852071005</v>
      </c>
      <c r="I5951" s="85">
        <v>5419.7159763313612</v>
      </c>
      <c r="J5951" s="85">
        <v>48984.011347776257</v>
      </c>
      <c r="K5951" t="s">
        <v>491</v>
      </c>
    </row>
    <row r="5952" spans="2:11" x14ac:dyDescent="0.25">
      <c r="B5952">
        <v>2026</v>
      </c>
      <c r="C5952" t="s">
        <v>487</v>
      </c>
      <c r="D5952">
        <v>4</v>
      </c>
      <c r="E5952" t="s">
        <v>89</v>
      </c>
      <c r="F5952">
        <v>19</v>
      </c>
      <c r="G5952" s="85">
        <v>0</v>
      </c>
      <c r="H5952" s="85">
        <v>23436.224852071005</v>
      </c>
      <c r="I5952" s="85">
        <v>5419.7159763313612</v>
      </c>
      <c r="J5952" s="85">
        <v>0</v>
      </c>
      <c r="K5952" t="s">
        <v>491</v>
      </c>
    </row>
    <row r="5953" spans="2:11" x14ac:dyDescent="0.25">
      <c r="B5953">
        <v>2026</v>
      </c>
      <c r="C5953" t="s">
        <v>488</v>
      </c>
      <c r="D5953">
        <v>3</v>
      </c>
      <c r="E5953" t="s">
        <v>89</v>
      </c>
      <c r="F5953">
        <v>19</v>
      </c>
      <c r="G5953" s="85">
        <v>3.4908277188048196</v>
      </c>
      <c r="H5953" s="85">
        <v>23436.224852071005</v>
      </c>
      <c r="I5953" s="85">
        <v>5419.7159763313612</v>
      </c>
      <c r="J5953" s="85">
        <v>49823.400412690877</v>
      </c>
      <c r="K5953" t="s">
        <v>491</v>
      </c>
    </row>
    <row r="5954" spans="2:11" x14ac:dyDescent="0.25">
      <c r="B5954">
        <v>2026</v>
      </c>
      <c r="C5954" t="s">
        <v>488</v>
      </c>
      <c r="D5954">
        <v>4</v>
      </c>
      <c r="E5954" t="s">
        <v>89</v>
      </c>
      <c r="F5954">
        <v>19</v>
      </c>
      <c r="G5954" s="85">
        <v>0</v>
      </c>
      <c r="H5954" s="85">
        <v>23436.224852071005</v>
      </c>
      <c r="I5954" s="85">
        <v>5419.7159763313612</v>
      </c>
      <c r="J5954" s="85">
        <v>0</v>
      </c>
      <c r="K5954" t="s">
        <v>491</v>
      </c>
    </row>
    <row r="5955" spans="2:11" x14ac:dyDescent="0.25">
      <c r="B5955">
        <v>2026</v>
      </c>
      <c r="C5955" t="s">
        <v>489</v>
      </c>
      <c r="D5955">
        <v>3</v>
      </c>
      <c r="E5955" t="s">
        <v>89</v>
      </c>
      <c r="F5955">
        <v>19</v>
      </c>
      <c r="G5955" s="85">
        <v>3.5496386909663928</v>
      </c>
      <c r="H5955" s="85">
        <v>23436.224852071005</v>
      </c>
      <c r="I5955" s="85">
        <v>5419.7159763313612</v>
      </c>
      <c r="J5955" s="85">
        <v>50662.789477605518</v>
      </c>
      <c r="K5955" t="s">
        <v>491</v>
      </c>
    </row>
    <row r="5956" spans="2:11" x14ac:dyDescent="0.25">
      <c r="B5956">
        <v>2026</v>
      </c>
      <c r="C5956" t="s">
        <v>489</v>
      </c>
      <c r="D5956">
        <v>4</v>
      </c>
      <c r="E5956" t="s">
        <v>89</v>
      </c>
      <c r="F5956">
        <v>19</v>
      </c>
      <c r="G5956" s="85">
        <v>0</v>
      </c>
      <c r="H5956" s="85">
        <v>23436.224852071005</v>
      </c>
      <c r="I5956" s="85">
        <v>5419.7159763313612</v>
      </c>
      <c r="J5956" s="85">
        <v>0</v>
      </c>
      <c r="K5956" t="s">
        <v>491</v>
      </c>
    </row>
    <row r="5957" spans="2:11" x14ac:dyDescent="0.25">
      <c r="B5957">
        <v>2026</v>
      </c>
      <c r="C5957" t="s">
        <v>490</v>
      </c>
      <c r="D5957">
        <v>3</v>
      </c>
      <c r="E5957" t="s">
        <v>89</v>
      </c>
      <c r="F5957">
        <v>19</v>
      </c>
      <c r="G5957" s="85">
        <v>3.6084496631279652</v>
      </c>
      <c r="H5957" s="85">
        <v>23436.224852071005</v>
      </c>
      <c r="I5957" s="85">
        <v>5419.7159763313612</v>
      </c>
      <c r="J5957" s="85">
        <v>51502.178542520138</v>
      </c>
      <c r="K5957" t="s">
        <v>491</v>
      </c>
    </row>
    <row r="5958" spans="2:11" x14ac:dyDescent="0.25">
      <c r="B5958">
        <v>2026</v>
      </c>
      <c r="C5958" t="s">
        <v>490</v>
      </c>
      <c r="D5958">
        <v>4</v>
      </c>
      <c r="E5958" t="s">
        <v>89</v>
      </c>
      <c r="F5958">
        <v>19</v>
      </c>
      <c r="G5958" s="85">
        <v>0</v>
      </c>
      <c r="H5958" s="85">
        <v>23436.224852071005</v>
      </c>
      <c r="I5958" s="85">
        <v>5419.7159763313612</v>
      </c>
      <c r="J5958" s="85">
        <v>0</v>
      </c>
      <c r="K5958" t="s">
        <v>491</v>
      </c>
    </row>
    <row r="5959" spans="2:11" x14ac:dyDescent="0.25">
      <c r="B5959">
        <v>2026</v>
      </c>
      <c r="C5959" t="s">
        <v>479</v>
      </c>
      <c r="D5959">
        <v>3</v>
      </c>
      <c r="E5959" t="s">
        <v>231</v>
      </c>
      <c r="F5959">
        <v>18</v>
      </c>
      <c r="G5959" s="85">
        <v>17.172188296193248</v>
      </c>
      <c r="H5959" s="85">
        <v>29113.629842180773</v>
      </c>
      <c r="I5959" s="85">
        <v>6636.0593017694882</v>
      </c>
      <c r="J5959" s="85">
        <v>304466.3427840799</v>
      </c>
      <c r="K5959" t="s">
        <v>492</v>
      </c>
    </row>
    <row r="5960" spans="2:11" x14ac:dyDescent="0.25">
      <c r="B5960">
        <v>2026</v>
      </c>
      <c r="C5960" t="s">
        <v>479</v>
      </c>
      <c r="D5960">
        <v>4</v>
      </c>
      <c r="E5960" t="s">
        <v>231</v>
      </c>
      <c r="F5960">
        <v>18</v>
      </c>
      <c r="G5960" s="85">
        <v>7.2303950720813646</v>
      </c>
      <c r="H5960" s="85">
        <v>29113.629842180773</v>
      </c>
      <c r="I5960" s="85">
        <v>6636.0593017694882</v>
      </c>
      <c r="J5960" s="85">
        <v>128196.35485645464</v>
      </c>
      <c r="K5960" t="s">
        <v>492</v>
      </c>
    </row>
    <row r="5961" spans="2:11" x14ac:dyDescent="0.25">
      <c r="B5961">
        <v>2026</v>
      </c>
      <c r="C5961" t="s">
        <v>480</v>
      </c>
      <c r="D5961">
        <v>3</v>
      </c>
      <c r="E5961" t="s">
        <v>231</v>
      </c>
      <c r="F5961">
        <v>18</v>
      </c>
      <c r="G5961" s="85">
        <v>17.248035065725745</v>
      </c>
      <c r="H5961" s="85">
        <v>29113.629842180773</v>
      </c>
      <c r="I5961" s="85">
        <v>6636.0593017694882</v>
      </c>
      <c r="J5961" s="85">
        <v>305811.1212207725</v>
      </c>
      <c r="K5961" t="s">
        <v>492</v>
      </c>
    </row>
    <row r="5962" spans="2:11" x14ac:dyDescent="0.25">
      <c r="B5962">
        <v>2026</v>
      </c>
      <c r="C5962" t="s">
        <v>480</v>
      </c>
      <c r="D5962">
        <v>4</v>
      </c>
      <c r="E5962" t="s">
        <v>231</v>
      </c>
      <c r="F5962">
        <v>18</v>
      </c>
      <c r="G5962" s="85">
        <v>7.2623305539897842</v>
      </c>
      <c r="H5962" s="85">
        <v>29113.629842180773</v>
      </c>
      <c r="I5962" s="85">
        <v>6636.0593017694882</v>
      </c>
      <c r="J5962" s="85">
        <v>128762.57735611469</v>
      </c>
      <c r="K5962" t="s">
        <v>492</v>
      </c>
    </row>
    <row r="5963" spans="2:11" x14ac:dyDescent="0.25">
      <c r="B5963">
        <v>2026</v>
      </c>
      <c r="C5963" t="s">
        <v>481</v>
      </c>
      <c r="D5963">
        <v>3</v>
      </c>
      <c r="E5963" t="s">
        <v>231</v>
      </c>
      <c r="F5963">
        <v>18</v>
      </c>
      <c r="G5963" s="85">
        <v>17.323881835258256</v>
      </c>
      <c r="H5963" s="85">
        <v>29113.629842180773</v>
      </c>
      <c r="I5963" s="85">
        <v>6636.0593017694882</v>
      </c>
      <c r="J5963" s="85">
        <v>307155.8996574654</v>
      </c>
      <c r="K5963" t="s">
        <v>492</v>
      </c>
    </row>
    <row r="5964" spans="2:11" x14ac:dyDescent="0.25">
      <c r="B5964">
        <v>2026</v>
      </c>
      <c r="C5964" t="s">
        <v>481</v>
      </c>
      <c r="D5964">
        <v>4</v>
      </c>
      <c r="E5964" t="s">
        <v>231</v>
      </c>
      <c r="F5964">
        <v>18</v>
      </c>
      <c r="G5964" s="85">
        <v>7.294266035898211</v>
      </c>
      <c r="H5964" s="85">
        <v>29113.629842180773</v>
      </c>
      <c r="I5964" s="85">
        <v>6636.0593017694882</v>
      </c>
      <c r="J5964" s="85">
        <v>129328.79985577487</v>
      </c>
      <c r="K5964" t="s">
        <v>492</v>
      </c>
    </row>
    <row r="5965" spans="2:11" x14ac:dyDescent="0.25">
      <c r="B5965">
        <v>2026</v>
      </c>
      <c r="C5965" t="s">
        <v>482</v>
      </c>
      <c r="D5965">
        <v>3</v>
      </c>
      <c r="E5965" t="s">
        <v>231</v>
      </c>
      <c r="F5965">
        <v>18</v>
      </c>
      <c r="G5965" s="85">
        <v>17.399728604790752</v>
      </c>
      <c r="H5965" s="85">
        <v>29113.629842180773</v>
      </c>
      <c r="I5965" s="85">
        <v>6636.0593017694882</v>
      </c>
      <c r="J5965" s="85">
        <v>308500.67809415801</v>
      </c>
      <c r="K5965" t="s">
        <v>492</v>
      </c>
    </row>
    <row r="5966" spans="2:11" x14ac:dyDescent="0.25">
      <c r="B5966">
        <v>2026</v>
      </c>
      <c r="C5966" t="s">
        <v>482</v>
      </c>
      <c r="D5966">
        <v>4</v>
      </c>
      <c r="E5966" t="s">
        <v>231</v>
      </c>
      <c r="F5966">
        <v>18</v>
      </c>
      <c r="G5966" s="85">
        <v>7.3262015178066342</v>
      </c>
      <c r="H5966" s="85">
        <v>29113.629842180773</v>
      </c>
      <c r="I5966" s="85">
        <v>6636.0593017694882</v>
      </c>
      <c r="J5966" s="85">
        <v>129895.02235543499</v>
      </c>
      <c r="K5966" t="s">
        <v>492</v>
      </c>
    </row>
    <row r="5967" spans="2:11" x14ac:dyDescent="0.25">
      <c r="B5967">
        <v>2026</v>
      </c>
      <c r="C5967" t="s">
        <v>483</v>
      </c>
      <c r="D5967">
        <v>3</v>
      </c>
      <c r="E5967" t="s">
        <v>231</v>
      </c>
      <c r="F5967">
        <v>18</v>
      </c>
      <c r="G5967" s="85">
        <v>17.475575374323263</v>
      </c>
      <c r="H5967" s="85">
        <v>29113.629842180773</v>
      </c>
      <c r="I5967" s="85">
        <v>6636.0593017694882</v>
      </c>
      <c r="J5967" s="85">
        <v>309845.4565308509</v>
      </c>
      <c r="K5967" t="s">
        <v>492</v>
      </c>
    </row>
    <row r="5968" spans="2:11" x14ac:dyDescent="0.25">
      <c r="B5968">
        <v>2026</v>
      </c>
      <c r="C5968" t="s">
        <v>483</v>
      </c>
      <c r="D5968">
        <v>4</v>
      </c>
      <c r="E5968" t="s">
        <v>231</v>
      </c>
      <c r="F5968">
        <v>18</v>
      </c>
      <c r="G5968" s="85">
        <v>7.3581369997150574</v>
      </c>
      <c r="H5968" s="85">
        <v>29113.629842180773</v>
      </c>
      <c r="I5968" s="85">
        <v>6636.0593017694882</v>
      </c>
      <c r="J5968" s="85">
        <v>130461.24485509511</v>
      </c>
      <c r="K5968" t="s">
        <v>492</v>
      </c>
    </row>
    <row r="5969" spans="2:11" x14ac:dyDescent="0.25">
      <c r="B5969">
        <v>2026</v>
      </c>
      <c r="C5969" t="s">
        <v>484</v>
      </c>
      <c r="D5969">
        <v>3</v>
      </c>
      <c r="E5969" t="s">
        <v>231</v>
      </c>
      <c r="F5969">
        <v>18</v>
      </c>
      <c r="G5969" s="85">
        <v>17.551422143855763</v>
      </c>
      <c r="H5969" s="85">
        <v>29113.629842180773</v>
      </c>
      <c r="I5969" s="85">
        <v>6636.0593017694882</v>
      </c>
      <c r="J5969" s="85">
        <v>311190.23496754363</v>
      </c>
      <c r="K5969" t="s">
        <v>492</v>
      </c>
    </row>
    <row r="5970" spans="2:11" x14ac:dyDescent="0.25">
      <c r="B5970">
        <v>2026</v>
      </c>
      <c r="C5970" t="s">
        <v>484</v>
      </c>
      <c r="D5970">
        <v>4</v>
      </c>
      <c r="E5970" t="s">
        <v>231</v>
      </c>
      <c r="F5970">
        <v>18</v>
      </c>
      <c r="G5970" s="85">
        <v>7.3900724816234771</v>
      </c>
      <c r="H5970" s="85">
        <v>29113.629842180773</v>
      </c>
      <c r="I5970" s="85">
        <v>6636.0593017694882</v>
      </c>
      <c r="J5970" s="85">
        <v>131027.46735475516</v>
      </c>
      <c r="K5970" t="s">
        <v>492</v>
      </c>
    </row>
    <row r="5971" spans="2:11" x14ac:dyDescent="0.25">
      <c r="B5971">
        <v>2026</v>
      </c>
      <c r="C5971" t="s">
        <v>485</v>
      </c>
      <c r="D5971">
        <v>3</v>
      </c>
      <c r="E5971" t="s">
        <v>231</v>
      </c>
      <c r="F5971">
        <v>18</v>
      </c>
      <c r="G5971" s="85">
        <v>17.627268913388271</v>
      </c>
      <c r="H5971" s="85">
        <v>29113.629842180773</v>
      </c>
      <c r="I5971" s="85">
        <v>6636.0593017694882</v>
      </c>
      <c r="J5971" s="85">
        <v>312535.01340423641</v>
      </c>
      <c r="K5971" t="s">
        <v>492</v>
      </c>
    </row>
    <row r="5972" spans="2:11" x14ac:dyDescent="0.25">
      <c r="B5972">
        <v>2026</v>
      </c>
      <c r="C5972" t="s">
        <v>485</v>
      </c>
      <c r="D5972">
        <v>4</v>
      </c>
      <c r="E5972" t="s">
        <v>231</v>
      </c>
      <c r="F5972">
        <v>18</v>
      </c>
      <c r="G5972" s="85">
        <v>7.4220079635319038</v>
      </c>
      <c r="H5972" s="85">
        <v>29113.629842180773</v>
      </c>
      <c r="I5972" s="85">
        <v>6636.0593017694882</v>
      </c>
      <c r="J5972" s="85">
        <v>131593.68985441534</v>
      </c>
      <c r="K5972" t="s">
        <v>492</v>
      </c>
    </row>
    <row r="5973" spans="2:11" x14ac:dyDescent="0.25">
      <c r="B5973">
        <v>2026</v>
      </c>
      <c r="C5973" t="s">
        <v>486</v>
      </c>
      <c r="D5973">
        <v>3</v>
      </c>
      <c r="E5973" t="s">
        <v>231</v>
      </c>
      <c r="F5973">
        <v>18</v>
      </c>
      <c r="G5973" s="85">
        <v>17.703115682920771</v>
      </c>
      <c r="H5973" s="85">
        <v>29113.629842180773</v>
      </c>
      <c r="I5973" s="85">
        <v>6636.0593017694882</v>
      </c>
      <c r="J5973" s="85">
        <v>313879.79184092913</v>
      </c>
      <c r="K5973" t="s">
        <v>492</v>
      </c>
    </row>
    <row r="5974" spans="2:11" x14ac:dyDescent="0.25">
      <c r="B5974">
        <v>2026</v>
      </c>
      <c r="C5974" t="s">
        <v>486</v>
      </c>
      <c r="D5974">
        <v>4</v>
      </c>
      <c r="E5974" t="s">
        <v>231</v>
      </c>
      <c r="F5974">
        <v>18</v>
      </c>
      <c r="G5974" s="85">
        <v>7.4539434454403235</v>
      </c>
      <c r="H5974" s="85">
        <v>29113.629842180773</v>
      </c>
      <c r="I5974" s="85">
        <v>6636.0593017694882</v>
      </c>
      <c r="J5974" s="85">
        <v>132159.91235407541</v>
      </c>
      <c r="K5974" t="s">
        <v>492</v>
      </c>
    </row>
    <row r="5975" spans="2:11" x14ac:dyDescent="0.25">
      <c r="B5975">
        <v>2026</v>
      </c>
      <c r="C5975" t="s">
        <v>487</v>
      </c>
      <c r="D5975">
        <v>3</v>
      </c>
      <c r="E5975" t="s">
        <v>231</v>
      </c>
      <c r="F5975">
        <v>18</v>
      </c>
      <c r="G5975" s="85">
        <v>17.778962452453278</v>
      </c>
      <c r="H5975" s="85">
        <v>29113.629842180773</v>
      </c>
      <c r="I5975" s="85">
        <v>6636.0593017694882</v>
      </c>
      <c r="J5975" s="85">
        <v>315224.57027762191</v>
      </c>
      <c r="K5975" t="s">
        <v>492</v>
      </c>
    </row>
    <row r="5976" spans="2:11" x14ac:dyDescent="0.25">
      <c r="B5976">
        <v>2026</v>
      </c>
      <c r="C5976" t="s">
        <v>487</v>
      </c>
      <c r="D5976">
        <v>4</v>
      </c>
      <c r="E5976" t="s">
        <v>231</v>
      </c>
      <c r="F5976">
        <v>18</v>
      </c>
      <c r="G5976" s="85">
        <v>7.4858789273487467</v>
      </c>
      <c r="H5976" s="85">
        <v>29113.629842180773</v>
      </c>
      <c r="I5976" s="85">
        <v>6636.0593017694882</v>
      </c>
      <c r="J5976" s="85">
        <v>132726.13485373551</v>
      </c>
      <c r="K5976" t="s">
        <v>492</v>
      </c>
    </row>
    <row r="5977" spans="2:11" x14ac:dyDescent="0.25">
      <c r="B5977">
        <v>2026</v>
      </c>
      <c r="C5977" t="s">
        <v>488</v>
      </c>
      <c r="D5977">
        <v>3</v>
      </c>
      <c r="E5977" t="s">
        <v>231</v>
      </c>
      <c r="F5977">
        <v>18</v>
      </c>
      <c r="G5977" s="85">
        <v>17.854809221985779</v>
      </c>
      <c r="H5977" s="85">
        <v>29113.629842180773</v>
      </c>
      <c r="I5977" s="85">
        <v>6636.0593017694882</v>
      </c>
      <c r="J5977" s="85">
        <v>316569.34871431463</v>
      </c>
      <c r="K5977" t="s">
        <v>492</v>
      </c>
    </row>
    <row r="5978" spans="2:11" x14ac:dyDescent="0.25">
      <c r="B5978">
        <v>2026</v>
      </c>
      <c r="C5978" t="s">
        <v>488</v>
      </c>
      <c r="D5978">
        <v>4</v>
      </c>
      <c r="E5978" t="s">
        <v>231</v>
      </c>
      <c r="F5978">
        <v>18</v>
      </c>
      <c r="G5978" s="85">
        <v>7.5178144092571699</v>
      </c>
      <c r="H5978" s="85">
        <v>29113.629842180773</v>
      </c>
      <c r="I5978" s="85">
        <v>6636.0593017694882</v>
      </c>
      <c r="J5978" s="85">
        <v>133292.35735339564</v>
      </c>
      <c r="K5978" t="s">
        <v>492</v>
      </c>
    </row>
    <row r="5979" spans="2:11" x14ac:dyDescent="0.25">
      <c r="B5979">
        <v>2026</v>
      </c>
      <c r="C5979" t="s">
        <v>489</v>
      </c>
      <c r="D5979">
        <v>3</v>
      </c>
      <c r="E5979" t="s">
        <v>231</v>
      </c>
      <c r="F5979">
        <v>18</v>
      </c>
      <c r="G5979" s="85">
        <v>17.930655991518282</v>
      </c>
      <c r="H5979" s="85">
        <v>29113.629842180773</v>
      </c>
      <c r="I5979" s="85">
        <v>6636.0593017694882</v>
      </c>
      <c r="J5979" s="85">
        <v>317914.12715100736</v>
      </c>
      <c r="K5979" t="s">
        <v>492</v>
      </c>
    </row>
    <row r="5980" spans="2:11" x14ac:dyDescent="0.25">
      <c r="B5980">
        <v>2026</v>
      </c>
      <c r="C5980" t="s">
        <v>489</v>
      </c>
      <c r="D5980">
        <v>4</v>
      </c>
      <c r="E5980" t="s">
        <v>231</v>
      </c>
      <c r="F5980">
        <v>18</v>
      </c>
      <c r="G5980" s="85">
        <v>7.5497498911655931</v>
      </c>
      <c r="H5980" s="85">
        <v>29113.629842180773</v>
      </c>
      <c r="I5980" s="85">
        <v>6636.0593017694882</v>
      </c>
      <c r="J5980" s="85">
        <v>133858.57985305574</v>
      </c>
      <c r="K5980" t="s">
        <v>492</v>
      </c>
    </row>
    <row r="5981" spans="2:11" x14ac:dyDescent="0.25">
      <c r="B5981">
        <v>2026</v>
      </c>
      <c r="C5981" t="s">
        <v>490</v>
      </c>
      <c r="D5981">
        <v>3</v>
      </c>
      <c r="E5981" t="s">
        <v>231</v>
      </c>
      <c r="F5981">
        <v>18</v>
      </c>
      <c r="G5981" s="85">
        <v>18.006502761050786</v>
      </c>
      <c r="H5981" s="85">
        <v>29113.629842180773</v>
      </c>
      <c r="I5981" s="85">
        <v>6636.0593017694882</v>
      </c>
      <c r="J5981" s="85">
        <v>319258.90558770014</v>
      </c>
      <c r="K5981" t="s">
        <v>492</v>
      </c>
    </row>
    <row r="5982" spans="2:11" x14ac:dyDescent="0.25">
      <c r="B5982">
        <v>2026</v>
      </c>
      <c r="C5982" t="s">
        <v>490</v>
      </c>
      <c r="D5982">
        <v>4</v>
      </c>
      <c r="E5982" t="s">
        <v>231</v>
      </c>
      <c r="F5982">
        <v>18</v>
      </c>
      <c r="G5982" s="85">
        <v>7.5816853730740164</v>
      </c>
      <c r="H5982" s="85">
        <v>29113.629842180773</v>
      </c>
      <c r="I5982" s="85">
        <v>6636.0593017694882</v>
      </c>
      <c r="J5982" s="85">
        <v>134424.80235271587</v>
      </c>
      <c r="K5982" t="s">
        <v>492</v>
      </c>
    </row>
    <row r="5983" spans="2:11" x14ac:dyDescent="0.25">
      <c r="B5983">
        <v>2026</v>
      </c>
      <c r="C5983" t="s">
        <v>479</v>
      </c>
      <c r="D5983">
        <v>3</v>
      </c>
      <c r="E5983" t="s">
        <v>70</v>
      </c>
      <c r="F5983">
        <v>22</v>
      </c>
      <c r="G5983" s="85">
        <v>3.4158704525331829</v>
      </c>
      <c r="H5983" s="85">
        <v>24503.913814264284</v>
      </c>
      <c r="I5983" s="85">
        <v>5272.1260057275331</v>
      </c>
      <c r="J5983" s="85">
        <v>51895.361005130333</v>
      </c>
      <c r="K5983" t="s">
        <v>491</v>
      </c>
    </row>
    <row r="5984" spans="2:11" x14ac:dyDescent="0.25">
      <c r="B5984">
        <v>2026</v>
      </c>
      <c r="C5984" t="s">
        <v>479</v>
      </c>
      <c r="D5984">
        <v>4</v>
      </c>
      <c r="E5984" t="s">
        <v>70</v>
      </c>
      <c r="F5984">
        <v>22</v>
      </c>
      <c r="G5984" s="85">
        <v>2.2772469683554557</v>
      </c>
      <c r="H5984" s="85">
        <v>24503.913814264284</v>
      </c>
      <c r="I5984" s="85">
        <v>5272.1260057275331</v>
      </c>
      <c r="J5984" s="85">
        <v>34596.90733675356</v>
      </c>
      <c r="K5984" t="s">
        <v>491</v>
      </c>
    </row>
    <row r="5985" spans="2:11" x14ac:dyDescent="0.25">
      <c r="B5985">
        <v>2026</v>
      </c>
      <c r="C5985" t="s">
        <v>480</v>
      </c>
      <c r="D5985">
        <v>3</v>
      </c>
      <c r="E5985" t="s">
        <v>70</v>
      </c>
      <c r="F5985">
        <v>22</v>
      </c>
      <c r="G5985" s="85">
        <v>3.4563030975271527</v>
      </c>
      <c r="H5985" s="85">
        <v>24503.913814264284</v>
      </c>
      <c r="I5985" s="85">
        <v>5272.1260057275331</v>
      </c>
      <c r="J5985" s="85">
        <v>52509.630995023617</v>
      </c>
      <c r="K5985" t="s">
        <v>491</v>
      </c>
    </row>
    <row r="5986" spans="2:11" x14ac:dyDescent="0.25">
      <c r="B5986">
        <v>2026</v>
      </c>
      <c r="C5986" t="s">
        <v>480</v>
      </c>
      <c r="D5986">
        <v>4</v>
      </c>
      <c r="E5986" t="s">
        <v>70</v>
      </c>
      <c r="F5986">
        <v>22</v>
      </c>
      <c r="G5986" s="85">
        <v>2.3042020650181021</v>
      </c>
      <c r="H5986" s="85">
        <v>24503.913814264284</v>
      </c>
      <c r="I5986" s="85">
        <v>5272.1260057275331</v>
      </c>
      <c r="J5986" s="85">
        <v>35006.420663349083</v>
      </c>
      <c r="K5986" t="s">
        <v>491</v>
      </c>
    </row>
    <row r="5987" spans="2:11" x14ac:dyDescent="0.25">
      <c r="B5987">
        <v>2026</v>
      </c>
      <c r="C5987" t="s">
        <v>481</v>
      </c>
      <c r="D5987">
        <v>3</v>
      </c>
      <c r="E5987" t="s">
        <v>70</v>
      </c>
      <c r="F5987">
        <v>22</v>
      </c>
      <c r="G5987" s="85">
        <v>3.4967357425211167</v>
      </c>
      <c r="H5987" s="85">
        <v>24503.913814264284</v>
      </c>
      <c r="I5987" s="85">
        <v>5272.1260057275331</v>
      </c>
      <c r="J5987" s="85">
        <v>53123.900984916821</v>
      </c>
      <c r="K5987" t="s">
        <v>491</v>
      </c>
    </row>
    <row r="5988" spans="2:11" x14ac:dyDescent="0.25">
      <c r="B5988">
        <v>2026</v>
      </c>
      <c r="C5988" t="s">
        <v>481</v>
      </c>
      <c r="D5988">
        <v>4</v>
      </c>
      <c r="E5988" t="s">
        <v>70</v>
      </c>
      <c r="F5988">
        <v>22</v>
      </c>
      <c r="G5988" s="85">
        <v>2.3311571616807445</v>
      </c>
      <c r="H5988" s="85">
        <v>24503.913814264284</v>
      </c>
      <c r="I5988" s="85">
        <v>5272.1260057275331</v>
      </c>
      <c r="J5988" s="85">
        <v>35415.933989944548</v>
      </c>
      <c r="K5988" t="s">
        <v>491</v>
      </c>
    </row>
    <row r="5989" spans="2:11" x14ac:dyDescent="0.25">
      <c r="B5989">
        <v>2026</v>
      </c>
      <c r="C5989" t="s">
        <v>482</v>
      </c>
      <c r="D5989">
        <v>3</v>
      </c>
      <c r="E5989" t="s">
        <v>70</v>
      </c>
      <c r="F5989">
        <v>22</v>
      </c>
      <c r="G5989" s="85">
        <v>3.5371683875150852</v>
      </c>
      <c r="H5989" s="85">
        <v>24503.913814264284</v>
      </c>
      <c r="I5989" s="85">
        <v>5272.1260057275331</v>
      </c>
      <c r="J5989" s="85">
        <v>53738.170974810084</v>
      </c>
      <c r="K5989" t="s">
        <v>491</v>
      </c>
    </row>
    <row r="5990" spans="2:11" x14ac:dyDescent="0.25">
      <c r="B5990">
        <v>2026</v>
      </c>
      <c r="C5990" t="s">
        <v>482</v>
      </c>
      <c r="D5990">
        <v>4</v>
      </c>
      <c r="E5990" t="s">
        <v>70</v>
      </c>
      <c r="F5990">
        <v>22</v>
      </c>
      <c r="G5990" s="85">
        <v>2.3581122583433904</v>
      </c>
      <c r="H5990" s="85">
        <v>24503.913814264284</v>
      </c>
      <c r="I5990" s="85">
        <v>5272.1260057275331</v>
      </c>
      <c r="J5990" s="85">
        <v>35825.447316540063</v>
      </c>
      <c r="K5990" t="s">
        <v>491</v>
      </c>
    </row>
    <row r="5991" spans="2:11" x14ac:dyDescent="0.25">
      <c r="B5991">
        <v>2026</v>
      </c>
      <c r="C5991" t="s">
        <v>483</v>
      </c>
      <c r="D5991">
        <v>3</v>
      </c>
      <c r="E5991" t="s">
        <v>70</v>
      </c>
      <c r="F5991">
        <v>22</v>
      </c>
      <c r="G5991" s="85">
        <v>3.5776010325090493</v>
      </c>
      <c r="H5991" s="85">
        <v>24503.913814264284</v>
      </c>
      <c r="I5991" s="85">
        <v>5272.1260057275331</v>
      </c>
      <c r="J5991" s="85">
        <v>54352.440964703288</v>
      </c>
      <c r="K5991" t="s">
        <v>491</v>
      </c>
    </row>
    <row r="5992" spans="2:11" x14ac:dyDescent="0.25">
      <c r="B5992">
        <v>2026</v>
      </c>
      <c r="C5992" t="s">
        <v>483</v>
      </c>
      <c r="D5992">
        <v>4</v>
      </c>
      <c r="E5992" t="s">
        <v>70</v>
      </c>
      <c r="F5992">
        <v>22</v>
      </c>
      <c r="G5992" s="85">
        <v>2.3850673550060328</v>
      </c>
      <c r="H5992" s="85">
        <v>24503.913814264284</v>
      </c>
      <c r="I5992" s="85">
        <v>5272.1260057275331</v>
      </c>
      <c r="J5992" s="85">
        <v>36234.960643135528</v>
      </c>
      <c r="K5992" t="s">
        <v>491</v>
      </c>
    </row>
    <row r="5993" spans="2:11" x14ac:dyDescent="0.25">
      <c r="B5993">
        <v>2026</v>
      </c>
      <c r="C5993" t="s">
        <v>484</v>
      </c>
      <c r="D5993">
        <v>3</v>
      </c>
      <c r="E5993" t="s">
        <v>70</v>
      </c>
      <c r="F5993">
        <v>22</v>
      </c>
      <c r="G5993" s="85">
        <v>3.6180336775030177</v>
      </c>
      <c r="H5993" s="85">
        <v>24503.913814264284</v>
      </c>
      <c r="I5993" s="85">
        <v>5272.1260057275331</v>
      </c>
      <c r="J5993" s="85">
        <v>54966.710954596558</v>
      </c>
      <c r="K5993" t="s">
        <v>491</v>
      </c>
    </row>
    <row r="5994" spans="2:11" x14ac:dyDescent="0.25">
      <c r="B5994">
        <v>2026</v>
      </c>
      <c r="C5994" t="s">
        <v>484</v>
      </c>
      <c r="D5994">
        <v>4</v>
      </c>
      <c r="E5994" t="s">
        <v>70</v>
      </c>
      <c r="F5994">
        <v>22</v>
      </c>
      <c r="G5994" s="85">
        <v>2.4120224516686788</v>
      </c>
      <c r="H5994" s="85">
        <v>24503.913814264284</v>
      </c>
      <c r="I5994" s="85">
        <v>5272.1260057275331</v>
      </c>
      <c r="J5994" s="85">
        <v>36644.473969731043</v>
      </c>
      <c r="K5994" t="s">
        <v>491</v>
      </c>
    </row>
    <row r="5995" spans="2:11" x14ac:dyDescent="0.25">
      <c r="B5995">
        <v>2026</v>
      </c>
      <c r="C5995" t="s">
        <v>485</v>
      </c>
      <c r="D5995">
        <v>3</v>
      </c>
      <c r="E5995" t="s">
        <v>70</v>
      </c>
      <c r="F5995">
        <v>22</v>
      </c>
      <c r="G5995" s="85">
        <v>3.6584663224969822</v>
      </c>
      <c r="H5995" s="85">
        <v>24503.913814264284</v>
      </c>
      <c r="I5995" s="85">
        <v>5272.1260057275331</v>
      </c>
      <c r="J5995" s="85">
        <v>55580.980944489762</v>
      </c>
      <c r="K5995" t="s">
        <v>491</v>
      </c>
    </row>
    <row r="5996" spans="2:11" x14ac:dyDescent="0.25">
      <c r="B5996">
        <v>2026</v>
      </c>
      <c r="C5996" t="s">
        <v>485</v>
      </c>
      <c r="D5996">
        <v>4</v>
      </c>
      <c r="E5996" t="s">
        <v>70</v>
      </c>
      <c r="F5996">
        <v>22</v>
      </c>
      <c r="G5996" s="85">
        <v>2.4389775483313216</v>
      </c>
      <c r="H5996" s="85">
        <v>24503.913814264284</v>
      </c>
      <c r="I5996" s="85">
        <v>5272.1260057275331</v>
      </c>
      <c r="J5996" s="85">
        <v>37053.987296326508</v>
      </c>
      <c r="K5996" t="s">
        <v>491</v>
      </c>
    </row>
    <row r="5997" spans="2:11" x14ac:dyDescent="0.25">
      <c r="B5997">
        <v>2026</v>
      </c>
      <c r="C5997" t="s">
        <v>486</v>
      </c>
      <c r="D5997">
        <v>3</v>
      </c>
      <c r="E5997" t="s">
        <v>70</v>
      </c>
      <c r="F5997">
        <v>22</v>
      </c>
      <c r="G5997" s="85">
        <v>3.6988989674909507</v>
      </c>
      <c r="H5997" s="85">
        <v>24503.913814264284</v>
      </c>
      <c r="I5997" s="85">
        <v>5272.1260057275331</v>
      </c>
      <c r="J5997" s="85">
        <v>56195.250934383032</v>
      </c>
      <c r="K5997" t="s">
        <v>491</v>
      </c>
    </row>
    <row r="5998" spans="2:11" x14ac:dyDescent="0.25">
      <c r="B5998">
        <v>2026</v>
      </c>
      <c r="C5998" t="s">
        <v>486</v>
      </c>
      <c r="D5998">
        <v>4</v>
      </c>
      <c r="E5998" t="s">
        <v>70</v>
      </c>
      <c r="F5998">
        <v>22</v>
      </c>
      <c r="G5998" s="85">
        <v>2.4659326449939676</v>
      </c>
      <c r="H5998" s="85">
        <v>24503.913814264284</v>
      </c>
      <c r="I5998" s="85">
        <v>5272.1260057275331</v>
      </c>
      <c r="J5998" s="85">
        <v>37463.500622922023</v>
      </c>
      <c r="K5998" t="s">
        <v>491</v>
      </c>
    </row>
    <row r="5999" spans="2:11" x14ac:dyDescent="0.25">
      <c r="B5999">
        <v>2026</v>
      </c>
      <c r="C5999" t="s">
        <v>487</v>
      </c>
      <c r="D5999">
        <v>3</v>
      </c>
      <c r="E5999" t="s">
        <v>70</v>
      </c>
      <c r="F5999">
        <v>22</v>
      </c>
      <c r="G5999" s="85">
        <v>3.7393316124849147</v>
      </c>
      <c r="H5999" s="85">
        <v>24503.913814264284</v>
      </c>
      <c r="I5999" s="85">
        <v>5272.1260057275331</v>
      </c>
      <c r="J5999" s="85">
        <v>56809.520924276228</v>
      </c>
      <c r="K5999" t="s">
        <v>491</v>
      </c>
    </row>
    <row r="6000" spans="2:11" x14ac:dyDescent="0.25">
      <c r="B6000">
        <v>2026</v>
      </c>
      <c r="C6000" t="s">
        <v>487</v>
      </c>
      <c r="D6000">
        <v>4</v>
      </c>
      <c r="E6000" t="s">
        <v>70</v>
      </c>
      <c r="F6000">
        <v>22</v>
      </c>
      <c r="G6000" s="85">
        <v>2.49288774165661</v>
      </c>
      <c r="H6000" s="85">
        <v>24503.913814264284</v>
      </c>
      <c r="I6000" s="85">
        <v>5272.1260057275331</v>
      </c>
      <c r="J6000" s="85">
        <v>37873.013949517488</v>
      </c>
      <c r="K6000" t="s">
        <v>491</v>
      </c>
    </row>
    <row r="6001" spans="2:11" x14ac:dyDescent="0.25">
      <c r="B6001">
        <v>2026</v>
      </c>
      <c r="C6001" t="s">
        <v>488</v>
      </c>
      <c r="D6001">
        <v>3</v>
      </c>
      <c r="E6001" t="s">
        <v>70</v>
      </c>
      <c r="F6001">
        <v>22</v>
      </c>
      <c r="G6001" s="85">
        <v>3.7797642574788832</v>
      </c>
      <c r="H6001" s="85">
        <v>24503.913814264284</v>
      </c>
      <c r="I6001" s="85">
        <v>5272.1260057275331</v>
      </c>
      <c r="J6001" s="85">
        <v>57423.790914169498</v>
      </c>
      <c r="K6001" t="s">
        <v>491</v>
      </c>
    </row>
    <row r="6002" spans="2:11" x14ac:dyDescent="0.25">
      <c r="B6002">
        <v>2026</v>
      </c>
      <c r="C6002" t="s">
        <v>488</v>
      </c>
      <c r="D6002">
        <v>4</v>
      </c>
      <c r="E6002" t="s">
        <v>70</v>
      </c>
      <c r="F6002">
        <v>22</v>
      </c>
      <c r="G6002" s="85">
        <v>2.5198428383192559</v>
      </c>
      <c r="H6002" s="85">
        <v>24503.913814264284</v>
      </c>
      <c r="I6002" s="85">
        <v>5272.1260057275331</v>
      </c>
      <c r="J6002" s="85">
        <v>38282.527276113004</v>
      </c>
      <c r="K6002" t="s">
        <v>491</v>
      </c>
    </row>
    <row r="6003" spans="2:11" x14ac:dyDescent="0.25">
      <c r="B6003">
        <v>2026</v>
      </c>
      <c r="C6003" t="s">
        <v>489</v>
      </c>
      <c r="D6003">
        <v>3</v>
      </c>
      <c r="E6003" t="s">
        <v>70</v>
      </c>
      <c r="F6003">
        <v>22</v>
      </c>
      <c r="G6003" s="85">
        <v>3.8201969024728468</v>
      </c>
      <c r="H6003" s="85">
        <v>24503.913814264284</v>
      </c>
      <c r="I6003" s="85">
        <v>5272.1260057275331</v>
      </c>
      <c r="J6003" s="85">
        <v>58038.060904062688</v>
      </c>
      <c r="K6003" t="s">
        <v>491</v>
      </c>
    </row>
    <row r="6004" spans="2:11" x14ac:dyDescent="0.25">
      <c r="B6004">
        <v>2026</v>
      </c>
      <c r="C6004" t="s">
        <v>489</v>
      </c>
      <c r="D6004">
        <v>4</v>
      </c>
      <c r="E6004" t="s">
        <v>70</v>
      </c>
      <c r="F6004">
        <v>22</v>
      </c>
      <c r="G6004" s="85">
        <v>2.5467979349818979</v>
      </c>
      <c r="H6004" s="85">
        <v>24503.913814264284</v>
      </c>
      <c r="I6004" s="85">
        <v>5272.1260057275331</v>
      </c>
      <c r="J6004" s="85">
        <v>38692.040602708461</v>
      </c>
      <c r="K6004" t="s">
        <v>491</v>
      </c>
    </row>
    <row r="6005" spans="2:11" x14ac:dyDescent="0.25">
      <c r="B6005">
        <v>2026</v>
      </c>
      <c r="C6005" t="s">
        <v>490</v>
      </c>
      <c r="D6005">
        <v>3</v>
      </c>
      <c r="E6005" t="s">
        <v>70</v>
      </c>
      <c r="F6005">
        <v>22</v>
      </c>
      <c r="G6005" s="85">
        <v>3.8606295474668171</v>
      </c>
      <c r="H6005" s="85">
        <v>24503.913814264284</v>
      </c>
      <c r="I6005" s="85">
        <v>5272.1260057275331</v>
      </c>
      <c r="J6005" s="85">
        <v>58652.330893955987</v>
      </c>
      <c r="K6005" t="s">
        <v>491</v>
      </c>
    </row>
    <row r="6006" spans="2:11" x14ac:dyDescent="0.25">
      <c r="B6006">
        <v>2026</v>
      </c>
      <c r="C6006" t="s">
        <v>490</v>
      </c>
      <c r="D6006">
        <v>4</v>
      </c>
      <c r="E6006" t="s">
        <v>70</v>
      </c>
      <c r="F6006">
        <v>22</v>
      </c>
      <c r="G6006" s="85">
        <v>2.5737530316445447</v>
      </c>
      <c r="H6006" s="85">
        <v>24503.913814264284</v>
      </c>
      <c r="I6006" s="85">
        <v>5272.1260057275331</v>
      </c>
      <c r="J6006" s="85">
        <v>39101.553929303991</v>
      </c>
      <c r="K6006" t="s">
        <v>491</v>
      </c>
    </row>
    <row r="6007" spans="2:11" x14ac:dyDescent="0.25">
      <c r="B6007">
        <v>2026</v>
      </c>
      <c r="C6007" t="s">
        <v>479</v>
      </c>
      <c r="D6007">
        <v>3</v>
      </c>
      <c r="E6007" t="s">
        <v>231</v>
      </c>
      <c r="F6007">
        <v>16</v>
      </c>
      <c r="G6007" s="85">
        <v>11.02692657275448</v>
      </c>
      <c r="H6007" s="85">
        <v>29113.629842180773</v>
      </c>
      <c r="I6007" s="85">
        <v>6636.0593017694882</v>
      </c>
      <c r="J6007" s="85">
        <v>219908.1930972155</v>
      </c>
      <c r="K6007" t="s">
        <v>491</v>
      </c>
    </row>
    <row r="6008" spans="2:11" x14ac:dyDescent="0.25">
      <c r="B6008">
        <v>2026</v>
      </c>
      <c r="C6008" t="s">
        <v>479</v>
      </c>
      <c r="D6008">
        <v>4</v>
      </c>
      <c r="E6008" t="s">
        <v>231</v>
      </c>
      <c r="F6008">
        <v>16</v>
      </c>
      <c r="G6008" s="85">
        <v>8.0047318824439913</v>
      </c>
      <c r="H6008" s="85">
        <v>29113.629842180773</v>
      </c>
      <c r="I6008" s="85">
        <v>6636.0593017694882</v>
      </c>
      <c r="J6008" s="85">
        <v>159637.05869279345</v>
      </c>
      <c r="K6008" t="s">
        <v>491</v>
      </c>
    </row>
    <row r="6009" spans="2:11" x14ac:dyDescent="0.25">
      <c r="B6009">
        <v>2026</v>
      </c>
      <c r="C6009" t="s">
        <v>480</v>
      </c>
      <c r="D6009">
        <v>3</v>
      </c>
      <c r="E6009" t="s">
        <v>231</v>
      </c>
      <c r="F6009">
        <v>16</v>
      </c>
      <c r="G6009" s="85">
        <v>11.161819672591832</v>
      </c>
      <c r="H6009" s="85">
        <v>29113.629842180773</v>
      </c>
      <c r="I6009" s="85">
        <v>6636.0593017694882</v>
      </c>
      <c r="J6009" s="85">
        <v>222598.34412441187</v>
      </c>
      <c r="K6009" t="s">
        <v>491</v>
      </c>
    </row>
    <row r="6010" spans="2:11" x14ac:dyDescent="0.25">
      <c r="B6010">
        <v>2026</v>
      </c>
      <c r="C6010" t="s">
        <v>480</v>
      </c>
      <c r="D6010">
        <v>4</v>
      </c>
      <c r="E6010" t="s">
        <v>231</v>
      </c>
      <c r="F6010">
        <v>16</v>
      </c>
      <c r="G6010" s="85">
        <v>8.1026542808444404</v>
      </c>
      <c r="H6010" s="85">
        <v>29113.629842180773</v>
      </c>
      <c r="I6010" s="85">
        <v>6636.0593017694882</v>
      </c>
      <c r="J6010" s="85">
        <v>161589.90906809157</v>
      </c>
      <c r="K6010" t="s">
        <v>491</v>
      </c>
    </row>
    <row r="6011" spans="2:11" x14ac:dyDescent="0.25">
      <c r="B6011">
        <v>2026</v>
      </c>
      <c r="C6011" t="s">
        <v>481</v>
      </c>
      <c r="D6011">
        <v>3</v>
      </c>
      <c r="E6011" t="s">
        <v>231</v>
      </c>
      <c r="F6011">
        <v>16</v>
      </c>
      <c r="G6011" s="85">
        <v>11.296712772429183</v>
      </c>
      <c r="H6011" s="85">
        <v>29113.629842180773</v>
      </c>
      <c r="I6011" s="85">
        <v>6636.0593017694882</v>
      </c>
      <c r="J6011" s="85">
        <v>225288.49515160822</v>
      </c>
      <c r="K6011" t="s">
        <v>491</v>
      </c>
    </row>
    <row r="6012" spans="2:11" x14ac:dyDescent="0.25">
      <c r="B6012">
        <v>2026</v>
      </c>
      <c r="C6012" t="s">
        <v>481</v>
      </c>
      <c r="D6012">
        <v>4</v>
      </c>
      <c r="E6012" t="s">
        <v>231</v>
      </c>
      <c r="F6012">
        <v>16</v>
      </c>
      <c r="G6012" s="85">
        <v>8.2005766792448878</v>
      </c>
      <c r="H6012" s="85">
        <v>29113.629842180773</v>
      </c>
      <c r="I6012" s="85">
        <v>6636.0593017694882</v>
      </c>
      <c r="J6012" s="85">
        <v>163542.75944338966</v>
      </c>
      <c r="K6012" t="s">
        <v>491</v>
      </c>
    </row>
    <row r="6013" spans="2:11" x14ac:dyDescent="0.25">
      <c r="B6013">
        <v>2026</v>
      </c>
      <c r="C6013" t="s">
        <v>482</v>
      </c>
      <c r="D6013">
        <v>3</v>
      </c>
      <c r="E6013" t="s">
        <v>231</v>
      </c>
      <c r="F6013">
        <v>16</v>
      </c>
      <c r="G6013" s="85">
        <v>11.431605872266534</v>
      </c>
      <c r="H6013" s="85">
        <v>29113.629842180773</v>
      </c>
      <c r="I6013" s="85">
        <v>6636.0593017694882</v>
      </c>
      <c r="J6013" s="85">
        <v>227978.64617880457</v>
      </c>
      <c r="K6013" t="s">
        <v>491</v>
      </c>
    </row>
    <row r="6014" spans="2:11" x14ac:dyDescent="0.25">
      <c r="B6014">
        <v>2026</v>
      </c>
      <c r="C6014" t="s">
        <v>482</v>
      </c>
      <c r="D6014">
        <v>4</v>
      </c>
      <c r="E6014" t="s">
        <v>231</v>
      </c>
      <c r="F6014">
        <v>16</v>
      </c>
      <c r="G6014" s="85">
        <v>8.2984990776453351</v>
      </c>
      <c r="H6014" s="85">
        <v>29113.629842180773</v>
      </c>
      <c r="I6014" s="85">
        <v>6636.0593017694882</v>
      </c>
      <c r="J6014" s="85">
        <v>165495.60981868775</v>
      </c>
      <c r="K6014" t="s">
        <v>491</v>
      </c>
    </row>
    <row r="6015" spans="2:11" x14ac:dyDescent="0.25">
      <c r="B6015">
        <v>2026</v>
      </c>
      <c r="C6015" t="s">
        <v>483</v>
      </c>
      <c r="D6015">
        <v>3</v>
      </c>
      <c r="E6015" t="s">
        <v>231</v>
      </c>
      <c r="F6015">
        <v>16</v>
      </c>
      <c r="G6015" s="85">
        <v>11.566498972103885</v>
      </c>
      <c r="H6015" s="85">
        <v>29113.629842180773</v>
      </c>
      <c r="I6015" s="85">
        <v>6636.0593017694882</v>
      </c>
      <c r="J6015" s="85">
        <v>230668.79720600092</v>
      </c>
      <c r="K6015" t="s">
        <v>491</v>
      </c>
    </row>
    <row r="6016" spans="2:11" x14ac:dyDescent="0.25">
      <c r="B6016">
        <v>2026</v>
      </c>
      <c r="C6016" t="s">
        <v>483</v>
      </c>
      <c r="D6016">
        <v>4</v>
      </c>
      <c r="E6016" t="s">
        <v>231</v>
      </c>
      <c r="F6016">
        <v>16</v>
      </c>
      <c r="G6016" s="85">
        <v>8.3964214760457825</v>
      </c>
      <c r="H6016" s="85">
        <v>29113.629842180773</v>
      </c>
      <c r="I6016" s="85">
        <v>6636.0593017694882</v>
      </c>
      <c r="J6016" s="85">
        <v>167448.46019398584</v>
      </c>
      <c r="K6016" t="s">
        <v>491</v>
      </c>
    </row>
    <row r="6017" spans="2:11" x14ac:dyDescent="0.25">
      <c r="B6017">
        <v>2026</v>
      </c>
      <c r="C6017" t="s">
        <v>484</v>
      </c>
      <c r="D6017">
        <v>3</v>
      </c>
      <c r="E6017" t="s">
        <v>231</v>
      </c>
      <c r="F6017">
        <v>16</v>
      </c>
      <c r="G6017" s="85">
        <v>11.701392071941239</v>
      </c>
      <c r="H6017" s="85">
        <v>29113.629842180773</v>
      </c>
      <c r="I6017" s="85">
        <v>6636.0593017694882</v>
      </c>
      <c r="J6017" s="85">
        <v>233358.94823319733</v>
      </c>
      <c r="K6017" t="s">
        <v>491</v>
      </c>
    </row>
    <row r="6018" spans="2:11" x14ac:dyDescent="0.25">
      <c r="B6018">
        <v>2026</v>
      </c>
      <c r="C6018" t="s">
        <v>484</v>
      </c>
      <c r="D6018">
        <v>4</v>
      </c>
      <c r="E6018" t="s">
        <v>231</v>
      </c>
      <c r="F6018">
        <v>16</v>
      </c>
      <c r="G6018" s="85">
        <v>8.4943438744462298</v>
      </c>
      <c r="H6018" s="85">
        <v>29113.629842180773</v>
      </c>
      <c r="I6018" s="85">
        <v>6636.0593017694882</v>
      </c>
      <c r="J6018" s="85">
        <v>169401.31056928393</v>
      </c>
      <c r="K6018" t="s">
        <v>491</v>
      </c>
    </row>
    <row r="6019" spans="2:11" x14ac:dyDescent="0.25">
      <c r="B6019">
        <v>2026</v>
      </c>
      <c r="C6019" t="s">
        <v>485</v>
      </c>
      <c r="D6019">
        <v>3</v>
      </c>
      <c r="E6019" t="s">
        <v>231</v>
      </c>
      <c r="F6019">
        <v>16</v>
      </c>
      <c r="G6019" s="85">
        <v>11.83628517177859</v>
      </c>
      <c r="H6019" s="85">
        <v>29113.629842180773</v>
      </c>
      <c r="I6019" s="85">
        <v>6636.0593017694882</v>
      </c>
      <c r="J6019" s="85">
        <v>236049.09926039368</v>
      </c>
      <c r="K6019" t="s">
        <v>491</v>
      </c>
    </row>
    <row r="6020" spans="2:11" x14ac:dyDescent="0.25">
      <c r="B6020">
        <v>2026</v>
      </c>
      <c r="C6020" t="s">
        <v>485</v>
      </c>
      <c r="D6020">
        <v>4</v>
      </c>
      <c r="E6020" t="s">
        <v>231</v>
      </c>
      <c r="F6020">
        <v>16</v>
      </c>
      <c r="G6020" s="85">
        <v>8.5922662728466772</v>
      </c>
      <c r="H6020" s="85">
        <v>29113.629842180773</v>
      </c>
      <c r="I6020" s="85">
        <v>6636.0593017694882</v>
      </c>
      <c r="J6020" s="85">
        <v>171354.16094458202</v>
      </c>
      <c r="K6020" t="s">
        <v>491</v>
      </c>
    </row>
    <row r="6021" spans="2:11" x14ac:dyDescent="0.25">
      <c r="B6021">
        <v>2026</v>
      </c>
      <c r="C6021" t="s">
        <v>486</v>
      </c>
      <c r="D6021">
        <v>3</v>
      </c>
      <c r="E6021" t="s">
        <v>231</v>
      </c>
      <c r="F6021">
        <v>16</v>
      </c>
      <c r="G6021" s="85">
        <v>11.971178271615941</v>
      </c>
      <c r="H6021" s="85">
        <v>29113.629842180773</v>
      </c>
      <c r="I6021" s="85">
        <v>6636.0593017694882</v>
      </c>
      <c r="J6021" s="85">
        <v>238739.25028759</v>
      </c>
      <c r="K6021" t="s">
        <v>491</v>
      </c>
    </row>
    <row r="6022" spans="2:11" x14ac:dyDescent="0.25">
      <c r="B6022">
        <v>2026</v>
      </c>
      <c r="C6022" t="s">
        <v>486</v>
      </c>
      <c r="D6022">
        <v>4</v>
      </c>
      <c r="E6022" t="s">
        <v>231</v>
      </c>
      <c r="F6022">
        <v>16</v>
      </c>
      <c r="G6022" s="85">
        <v>8.6901886712471246</v>
      </c>
      <c r="H6022" s="85">
        <v>29113.629842180773</v>
      </c>
      <c r="I6022" s="85">
        <v>6636.0593017694882</v>
      </c>
      <c r="J6022" s="85">
        <v>173307.01131988011</v>
      </c>
      <c r="K6022" t="s">
        <v>491</v>
      </c>
    </row>
    <row r="6023" spans="2:11" x14ac:dyDescent="0.25">
      <c r="B6023">
        <v>2026</v>
      </c>
      <c r="C6023" t="s">
        <v>487</v>
      </c>
      <c r="D6023">
        <v>3</v>
      </c>
      <c r="E6023" t="s">
        <v>231</v>
      </c>
      <c r="F6023">
        <v>16</v>
      </c>
      <c r="G6023" s="85">
        <v>12.106071371453293</v>
      </c>
      <c r="H6023" s="85">
        <v>29113.629842180773</v>
      </c>
      <c r="I6023" s="85">
        <v>6636.0593017694882</v>
      </c>
      <c r="J6023" s="85">
        <v>241429.40131478637</v>
      </c>
      <c r="K6023" t="s">
        <v>491</v>
      </c>
    </row>
    <row r="6024" spans="2:11" x14ac:dyDescent="0.25">
      <c r="B6024">
        <v>2026</v>
      </c>
      <c r="C6024" t="s">
        <v>487</v>
      </c>
      <c r="D6024">
        <v>4</v>
      </c>
      <c r="E6024" t="s">
        <v>231</v>
      </c>
      <c r="F6024">
        <v>16</v>
      </c>
      <c r="G6024" s="85">
        <v>8.7881110696475737</v>
      </c>
      <c r="H6024" s="85">
        <v>29113.629842180773</v>
      </c>
      <c r="I6024" s="85">
        <v>6636.0593017694882</v>
      </c>
      <c r="J6024" s="85">
        <v>175259.86169517823</v>
      </c>
      <c r="K6024" t="s">
        <v>491</v>
      </c>
    </row>
    <row r="6025" spans="2:11" x14ac:dyDescent="0.25">
      <c r="B6025">
        <v>2026</v>
      </c>
      <c r="C6025" t="s">
        <v>488</v>
      </c>
      <c r="D6025">
        <v>3</v>
      </c>
      <c r="E6025" t="s">
        <v>231</v>
      </c>
      <c r="F6025">
        <v>16</v>
      </c>
      <c r="G6025" s="85">
        <v>12.240964471290644</v>
      </c>
      <c r="H6025" s="85">
        <v>29113.629842180773</v>
      </c>
      <c r="I6025" s="85">
        <v>6636.0593017694882</v>
      </c>
      <c r="J6025" s="85">
        <v>244119.55234198272</v>
      </c>
      <c r="K6025" t="s">
        <v>491</v>
      </c>
    </row>
    <row r="6026" spans="2:11" x14ac:dyDescent="0.25">
      <c r="B6026">
        <v>2026</v>
      </c>
      <c r="C6026" t="s">
        <v>488</v>
      </c>
      <c r="D6026">
        <v>4</v>
      </c>
      <c r="E6026" t="s">
        <v>231</v>
      </c>
      <c r="F6026">
        <v>16</v>
      </c>
      <c r="G6026" s="85">
        <v>8.8860334680480211</v>
      </c>
      <c r="H6026" s="85">
        <v>29113.629842180773</v>
      </c>
      <c r="I6026" s="85">
        <v>6636.0593017694882</v>
      </c>
      <c r="J6026" s="85">
        <v>177212.71207047632</v>
      </c>
      <c r="K6026" t="s">
        <v>491</v>
      </c>
    </row>
    <row r="6027" spans="2:11" x14ac:dyDescent="0.25">
      <c r="B6027">
        <v>2026</v>
      </c>
      <c r="C6027" t="s">
        <v>489</v>
      </c>
      <c r="D6027">
        <v>3</v>
      </c>
      <c r="E6027" t="s">
        <v>231</v>
      </c>
      <c r="F6027">
        <v>16</v>
      </c>
      <c r="G6027" s="85">
        <v>12.375857571127996</v>
      </c>
      <c r="H6027" s="85">
        <v>29113.629842180773</v>
      </c>
      <c r="I6027" s="85">
        <v>6636.0593017694882</v>
      </c>
      <c r="J6027" s="85">
        <v>246809.7033691791</v>
      </c>
      <c r="K6027" t="s">
        <v>491</v>
      </c>
    </row>
    <row r="6028" spans="2:11" x14ac:dyDescent="0.25">
      <c r="B6028">
        <v>2026</v>
      </c>
      <c r="C6028" t="s">
        <v>489</v>
      </c>
      <c r="D6028">
        <v>4</v>
      </c>
      <c r="E6028" t="s">
        <v>231</v>
      </c>
      <c r="F6028">
        <v>16</v>
      </c>
      <c r="G6028" s="85">
        <v>8.9839558664484702</v>
      </c>
      <c r="H6028" s="85">
        <v>29113.629842180773</v>
      </c>
      <c r="I6028" s="85">
        <v>6636.0593017694882</v>
      </c>
      <c r="J6028" s="85">
        <v>179165.56244577444</v>
      </c>
      <c r="K6028" t="s">
        <v>491</v>
      </c>
    </row>
    <row r="6029" spans="2:11" x14ac:dyDescent="0.25">
      <c r="B6029">
        <v>2026</v>
      </c>
      <c r="C6029" t="s">
        <v>490</v>
      </c>
      <c r="D6029">
        <v>3</v>
      </c>
      <c r="E6029" t="s">
        <v>231</v>
      </c>
      <c r="F6029">
        <v>16</v>
      </c>
      <c r="G6029" s="85">
        <v>12.510750670965345</v>
      </c>
      <c r="H6029" s="85">
        <v>29113.629842180773</v>
      </c>
      <c r="I6029" s="85">
        <v>6636.0593017694882</v>
      </c>
      <c r="J6029" s="85">
        <v>249499.85439637542</v>
      </c>
      <c r="K6029" t="s">
        <v>491</v>
      </c>
    </row>
    <row r="6030" spans="2:11" x14ac:dyDescent="0.25">
      <c r="B6030">
        <v>2026</v>
      </c>
      <c r="C6030" t="s">
        <v>490</v>
      </c>
      <c r="D6030">
        <v>4</v>
      </c>
      <c r="E6030" t="s">
        <v>231</v>
      </c>
      <c r="F6030">
        <v>16</v>
      </c>
      <c r="G6030" s="85">
        <v>9.0818782648489158</v>
      </c>
      <c r="H6030" s="85">
        <v>29113.629842180773</v>
      </c>
      <c r="I6030" s="85">
        <v>6636.0593017694882</v>
      </c>
      <c r="J6030" s="85">
        <v>181118.41282107247</v>
      </c>
      <c r="K6030" t="s">
        <v>491</v>
      </c>
    </row>
    <row r="6031" spans="2:11" x14ac:dyDescent="0.25">
      <c r="B6031">
        <v>2026</v>
      </c>
      <c r="C6031" t="s">
        <v>479</v>
      </c>
      <c r="D6031">
        <v>3</v>
      </c>
      <c r="E6031" t="s">
        <v>231</v>
      </c>
      <c r="F6031">
        <v>29</v>
      </c>
      <c r="G6031" s="85">
        <v>5.263404891045619</v>
      </c>
      <c r="H6031" s="85">
        <v>29113.629842180773</v>
      </c>
      <c r="I6031" s="85">
        <v>6636.0593017694882</v>
      </c>
      <c r="J6031" s="85">
        <v>102362.19690056054</v>
      </c>
      <c r="K6031" t="s">
        <v>492</v>
      </c>
    </row>
    <row r="6032" spans="2:11" x14ac:dyDescent="0.25">
      <c r="B6032">
        <v>2026</v>
      </c>
      <c r="C6032" t="s">
        <v>479</v>
      </c>
      <c r="D6032">
        <v>4</v>
      </c>
      <c r="E6032" t="s">
        <v>231</v>
      </c>
      <c r="F6032">
        <v>29</v>
      </c>
      <c r="G6032" s="85">
        <v>0</v>
      </c>
      <c r="H6032" s="85">
        <v>29113.629842180773</v>
      </c>
      <c r="I6032" s="85">
        <v>6636.0593017694882</v>
      </c>
      <c r="J6032" s="85">
        <v>0</v>
      </c>
      <c r="K6032" t="s">
        <v>492</v>
      </c>
    </row>
    <row r="6033" spans="2:11" x14ac:dyDescent="0.25">
      <c r="B6033">
        <v>2026</v>
      </c>
      <c r="C6033" t="s">
        <v>480</v>
      </c>
      <c r="D6033">
        <v>3</v>
      </c>
      <c r="E6033" t="s">
        <v>231</v>
      </c>
      <c r="F6033">
        <v>29</v>
      </c>
      <c r="G6033" s="85">
        <v>4.1803066538346245</v>
      </c>
      <c r="H6033" s="85">
        <v>29113.629842180773</v>
      </c>
      <c r="I6033" s="85">
        <v>6636.0593017694882</v>
      </c>
      <c r="J6033" s="85">
        <v>81298.2055650931</v>
      </c>
      <c r="K6033" t="s">
        <v>492</v>
      </c>
    </row>
    <row r="6034" spans="2:11" x14ac:dyDescent="0.25">
      <c r="B6034">
        <v>2026</v>
      </c>
      <c r="C6034" t="s">
        <v>480</v>
      </c>
      <c r="D6034">
        <v>4</v>
      </c>
      <c r="E6034" t="s">
        <v>231</v>
      </c>
      <c r="F6034">
        <v>29</v>
      </c>
      <c r="G6034" s="85">
        <v>0</v>
      </c>
      <c r="H6034" s="85">
        <v>29113.629842180773</v>
      </c>
      <c r="I6034" s="85">
        <v>6636.0593017694882</v>
      </c>
      <c r="J6034" s="85">
        <v>0</v>
      </c>
      <c r="K6034" t="s">
        <v>492</v>
      </c>
    </row>
    <row r="6035" spans="2:11" x14ac:dyDescent="0.25">
      <c r="B6035">
        <v>2026</v>
      </c>
      <c r="C6035" t="s">
        <v>481</v>
      </c>
      <c r="D6035">
        <v>3</v>
      </c>
      <c r="E6035" t="s">
        <v>231</v>
      </c>
      <c r="F6035">
        <v>29</v>
      </c>
      <c r="G6035" s="85">
        <v>0</v>
      </c>
      <c r="H6035" s="85">
        <v>29113.629842180773</v>
      </c>
      <c r="I6035" s="85">
        <v>6636.0593017694882</v>
      </c>
      <c r="J6035" s="85">
        <v>0</v>
      </c>
      <c r="K6035" t="s">
        <v>492</v>
      </c>
    </row>
    <row r="6036" spans="2:11" x14ac:dyDescent="0.25">
      <c r="B6036">
        <v>2026</v>
      </c>
      <c r="C6036" t="s">
        <v>481</v>
      </c>
      <c r="D6036">
        <v>4</v>
      </c>
      <c r="E6036" t="s">
        <v>231</v>
      </c>
      <c r="F6036">
        <v>29</v>
      </c>
      <c r="G6036" s="85">
        <v>0</v>
      </c>
      <c r="H6036" s="85">
        <v>29113.629842180773</v>
      </c>
      <c r="I6036" s="85">
        <v>6636.0593017694882</v>
      </c>
      <c r="J6036" s="85">
        <v>0</v>
      </c>
      <c r="K6036" t="s">
        <v>492</v>
      </c>
    </row>
    <row r="6037" spans="2:11" x14ac:dyDescent="0.25">
      <c r="B6037">
        <v>2026</v>
      </c>
      <c r="C6037" t="s">
        <v>482</v>
      </c>
      <c r="D6037">
        <v>3</v>
      </c>
      <c r="E6037" t="s">
        <v>231</v>
      </c>
      <c r="F6037">
        <v>29</v>
      </c>
      <c r="G6037" s="85">
        <v>0</v>
      </c>
      <c r="H6037" s="85">
        <v>29113.629842180773</v>
      </c>
      <c r="I6037" s="85">
        <v>6636.0593017694882</v>
      </c>
      <c r="J6037" s="85">
        <v>0</v>
      </c>
      <c r="K6037" t="s">
        <v>492</v>
      </c>
    </row>
    <row r="6038" spans="2:11" x14ac:dyDescent="0.25">
      <c r="B6038">
        <v>2026</v>
      </c>
      <c r="C6038" t="s">
        <v>482</v>
      </c>
      <c r="D6038">
        <v>4</v>
      </c>
      <c r="E6038" t="s">
        <v>231</v>
      </c>
      <c r="F6038">
        <v>29</v>
      </c>
      <c r="G6038" s="85">
        <v>0</v>
      </c>
      <c r="H6038" s="85">
        <v>29113.629842180773</v>
      </c>
      <c r="I6038" s="85">
        <v>6636.0593017694882</v>
      </c>
      <c r="J6038" s="85">
        <v>0</v>
      </c>
      <c r="K6038" t="s">
        <v>492</v>
      </c>
    </row>
    <row r="6039" spans="2:11" x14ac:dyDescent="0.25">
      <c r="B6039">
        <v>2026</v>
      </c>
      <c r="C6039" t="s">
        <v>483</v>
      </c>
      <c r="D6039">
        <v>3</v>
      </c>
      <c r="E6039" t="s">
        <v>231</v>
      </c>
      <c r="F6039">
        <v>29</v>
      </c>
      <c r="G6039" s="85">
        <v>5.0526711567366638</v>
      </c>
      <c r="H6039" s="85">
        <v>29113.629842180773</v>
      </c>
      <c r="I6039" s="85">
        <v>6636.0593017694882</v>
      </c>
      <c r="J6039" s="85">
        <v>98263.867311358365</v>
      </c>
      <c r="K6039" t="s">
        <v>492</v>
      </c>
    </row>
    <row r="6040" spans="2:11" x14ac:dyDescent="0.25">
      <c r="B6040">
        <v>2026</v>
      </c>
      <c r="C6040" t="s">
        <v>483</v>
      </c>
      <c r="D6040">
        <v>4</v>
      </c>
      <c r="E6040" t="s">
        <v>231</v>
      </c>
      <c r="F6040">
        <v>29</v>
      </c>
      <c r="G6040" s="85">
        <v>0</v>
      </c>
      <c r="H6040" s="85">
        <v>29113.629842180773</v>
      </c>
      <c r="I6040" s="85">
        <v>6636.0593017694882</v>
      </c>
      <c r="J6040" s="85">
        <v>0</v>
      </c>
      <c r="K6040" t="s">
        <v>492</v>
      </c>
    </row>
    <row r="6041" spans="2:11" x14ac:dyDescent="0.25">
      <c r="B6041">
        <v>2026</v>
      </c>
      <c r="C6041" t="s">
        <v>484</v>
      </c>
      <c r="D6041">
        <v>3</v>
      </c>
      <c r="E6041" t="s">
        <v>231</v>
      </c>
      <c r="F6041">
        <v>29</v>
      </c>
      <c r="G6041" s="85">
        <v>0</v>
      </c>
      <c r="H6041" s="85">
        <v>29113.629842180773</v>
      </c>
      <c r="I6041" s="85">
        <v>6636.0593017694882</v>
      </c>
      <c r="J6041" s="85">
        <v>0</v>
      </c>
      <c r="K6041" t="s">
        <v>492</v>
      </c>
    </row>
    <row r="6042" spans="2:11" x14ac:dyDescent="0.25">
      <c r="B6042">
        <v>2026</v>
      </c>
      <c r="C6042" t="s">
        <v>484</v>
      </c>
      <c r="D6042">
        <v>4</v>
      </c>
      <c r="E6042" t="s">
        <v>231</v>
      </c>
      <c r="F6042">
        <v>29</v>
      </c>
      <c r="G6042" s="85">
        <v>0</v>
      </c>
      <c r="H6042" s="85">
        <v>29113.629842180773</v>
      </c>
      <c r="I6042" s="85">
        <v>6636.0593017694882</v>
      </c>
      <c r="J6042" s="85">
        <v>0</v>
      </c>
      <c r="K6042" t="s">
        <v>492</v>
      </c>
    </row>
    <row r="6043" spans="2:11" x14ac:dyDescent="0.25">
      <c r="B6043">
        <v>2026</v>
      </c>
      <c r="C6043" t="s">
        <v>485</v>
      </c>
      <c r="D6043">
        <v>3</v>
      </c>
      <c r="E6043" t="s">
        <v>231</v>
      </c>
      <c r="F6043">
        <v>29</v>
      </c>
      <c r="G6043" s="85">
        <v>0</v>
      </c>
      <c r="H6043" s="85">
        <v>29113.629842180773</v>
      </c>
      <c r="I6043" s="85">
        <v>6636.0593017694882</v>
      </c>
      <c r="J6043" s="85">
        <v>0</v>
      </c>
      <c r="K6043" t="s">
        <v>492</v>
      </c>
    </row>
    <row r="6044" spans="2:11" x14ac:dyDescent="0.25">
      <c r="B6044">
        <v>2026</v>
      </c>
      <c r="C6044" t="s">
        <v>485</v>
      </c>
      <c r="D6044">
        <v>4</v>
      </c>
      <c r="E6044" t="s">
        <v>231</v>
      </c>
      <c r="F6044">
        <v>29</v>
      </c>
      <c r="G6044" s="85">
        <v>0</v>
      </c>
      <c r="H6044" s="85">
        <v>29113.629842180773</v>
      </c>
      <c r="I6044" s="85">
        <v>6636.0593017694882</v>
      </c>
      <c r="J6044" s="85">
        <v>0</v>
      </c>
      <c r="K6044" t="s">
        <v>492</v>
      </c>
    </row>
    <row r="6045" spans="2:11" x14ac:dyDescent="0.25">
      <c r="B6045">
        <v>2026</v>
      </c>
      <c r="C6045" t="s">
        <v>486</v>
      </c>
      <c r="D6045">
        <v>3</v>
      </c>
      <c r="E6045" t="s">
        <v>231</v>
      </c>
      <c r="F6045">
        <v>29</v>
      </c>
      <c r="G6045" s="85">
        <v>9.6860708845076353E-3</v>
      </c>
      <c r="H6045" s="85">
        <v>29113.629842180773</v>
      </c>
      <c r="I6045" s="85">
        <v>6636.0593017694882</v>
      </c>
      <c r="J6045" s="85">
        <v>188.37378381426208</v>
      </c>
      <c r="K6045" t="s">
        <v>492</v>
      </c>
    </row>
    <row r="6046" spans="2:11" x14ac:dyDescent="0.25">
      <c r="B6046">
        <v>2026</v>
      </c>
      <c r="C6046" t="s">
        <v>486</v>
      </c>
      <c r="D6046">
        <v>4</v>
      </c>
      <c r="E6046" t="s">
        <v>231</v>
      </c>
      <c r="F6046">
        <v>29</v>
      </c>
      <c r="G6046" s="85">
        <v>0</v>
      </c>
      <c r="H6046" s="85">
        <v>29113.629842180773</v>
      </c>
      <c r="I6046" s="85">
        <v>6636.0593017694882</v>
      </c>
      <c r="J6046" s="85">
        <v>0</v>
      </c>
      <c r="K6046" t="s">
        <v>492</v>
      </c>
    </row>
    <row r="6047" spans="2:11" x14ac:dyDescent="0.25">
      <c r="B6047">
        <v>2026</v>
      </c>
      <c r="C6047" t="s">
        <v>487</v>
      </c>
      <c r="D6047">
        <v>3</v>
      </c>
      <c r="E6047" t="s">
        <v>231</v>
      </c>
      <c r="F6047">
        <v>29</v>
      </c>
      <c r="G6047" s="85">
        <v>0</v>
      </c>
      <c r="H6047" s="85">
        <v>29113.629842180773</v>
      </c>
      <c r="I6047" s="85">
        <v>6636.0593017694882</v>
      </c>
      <c r="J6047" s="85">
        <v>0</v>
      </c>
      <c r="K6047" t="s">
        <v>492</v>
      </c>
    </row>
    <row r="6048" spans="2:11" x14ac:dyDescent="0.25">
      <c r="B6048">
        <v>2026</v>
      </c>
      <c r="C6048" t="s">
        <v>487</v>
      </c>
      <c r="D6048">
        <v>4</v>
      </c>
      <c r="E6048" t="s">
        <v>231</v>
      </c>
      <c r="F6048">
        <v>29</v>
      </c>
      <c r="G6048" s="85">
        <v>0</v>
      </c>
      <c r="H6048" s="85">
        <v>29113.629842180773</v>
      </c>
      <c r="I6048" s="85">
        <v>6636.0593017694882</v>
      </c>
      <c r="J6048" s="85">
        <v>0</v>
      </c>
      <c r="K6048" t="s">
        <v>492</v>
      </c>
    </row>
    <row r="6049" spans="2:11" x14ac:dyDescent="0.25">
      <c r="B6049">
        <v>2026</v>
      </c>
      <c r="C6049" t="s">
        <v>488</v>
      </c>
      <c r="D6049">
        <v>3</v>
      </c>
      <c r="E6049" t="s">
        <v>231</v>
      </c>
      <c r="F6049">
        <v>29</v>
      </c>
      <c r="G6049" s="85">
        <v>7.2522728788534669</v>
      </c>
      <c r="H6049" s="85">
        <v>29113.629842180773</v>
      </c>
      <c r="I6049" s="85">
        <v>6636.0593017694882</v>
      </c>
      <c r="J6049" s="85">
        <v>141041.51205709693</v>
      </c>
      <c r="K6049" t="s">
        <v>492</v>
      </c>
    </row>
    <row r="6050" spans="2:11" x14ac:dyDescent="0.25">
      <c r="B6050">
        <v>2026</v>
      </c>
      <c r="C6050" t="s">
        <v>488</v>
      </c>
      <c r="D6050">
        <v>4</v>
      </c>
      <c r="E6050" t="s">
        <v>231</v>
      </c>
      <c r="F6050">
        <v>29</v>
      </c>
      <c r="G6050" s="85">
        <v>0</v>
      </c>
      <c r="H6050" s="85">
        <v>29113.629842180773</v>
      </c>
      <c r="I6050" s="85">
        <v>6636.0593017694882</v>
      </c>
      <c r="J6050" s="85">
        <v>0</v>
      </c>
      <c r="K6050" t="s">
        <v>492</v>
      </c>
    </row>
    <row r="6051" spans="2:11" x14ac:dyDescent="0.25">
      <c r="B6051">
        <v>2026</v>
      </c>
      <c r="C6051" t="s">
        <v>489</v>
      </c>
      <c r="D6051">
        <v>3</v>
      </c>
      <c r="E6051" t="s">
        <v>231</v>
      </c>
      <c r="F6051">
        <v>29</v>
      </c>
      <c r="G6051" s="85">
        <v>18.569128246392417</v>
      </c>
      <c r="H6051" s="85">
        <v>29113.629842180773</v>
      </c>
      <c r="I6051" s="85">
        <v>6636.0593017694882</v>
      </c>
      <c r="J6051" s="85">
        <v>361130.637139978</v>
      </c>
      <c r="K6051" t="s">
        <v>492</v>
      </c>
    </row>
    <row r="6052" spans="2:11" x14ac:dyDescent="0.25">
      <c r="B6052">
        <v>2026</v>
      </c>
      <c r="C6052" t="s">
        <v>489</v>
      </c>
      <c r="D6052">
        <v>4</v>
      </c>
      <c r="E6052" t="s">
        <v>231</v>
      </c>
      <c r="F6052">
        <v>29</v>
      </c>
      <c r="G6052" s="85">
        <v>0</v>
      </c>
      <c r="H6052" s="85">
        <v>29113.629842180773</v>
      </c>
      <c r="I6052" s="85">
        <v>6636.0593017694882</v>
      </c>
      <c r="J6052" s="85">
        <v>0</v>
      </c>
      <c r="K6052" t="s">
        <v>492</v>
      </c>
    </row>
    <row r="6053" spans="2:11" x14ac:dyDescent="0.25">
      <c r="B6053">
        <v>2026</v>
      </c>
      <c r="C6053" t="s">
        <v>490</v>
      </c>
      <c r="D6053">
        <v>3</v>
      </c>
      <c r="E6053" t="s">
        <v>231</v>
      </c>
      <c r="F6053">
        <v>29</v>
      </c>
      <c r="G6053" s="85">
        <v>6.660481909481609</v>
      </c>
      <c r="H6053" s="85">
        <v>29113.629842180773</v>
      </c>
      <c r="I6053" s="85">
        <v>6636.0593017694882</v>
      </c>
      <c r="J6053" s="85">
        <v>129532.4176619702</v>
      </c>
      <c r="K6053" t="s">
        <v>492</v>
      </c>
    </row>
    <row r="6054" spans="2:11" x14ac:dyDescent="0.25">
      <c r="B6054">
        <v>2026</v>
      </c>
      <c r="C6054" t="s">
        <v>490</v>
      </c>
      <c r="D6054">
        <v>4</v>
      </c>
      <c r="E6054" t="s">
        <v>231</v>
      </c>
      <c r="F6054">
        <v>29</v>
      </c>
      <c r="G6054" s="85">
        <v>0</v>
      </c>
      <c r="H6054" s="85">
        <v>29113.629842180773</v>
      </c>
      <c r="I6054" s="85">
        <v>6636.0593017694882</v>
      </c>
      <c r="J6054" s="85">
        <v>0</v>
      </c>
      <c r="K6054" t="s">
        <v>492</v>
      </c>
    </row>
    <row r="6055" spans="2:11" x14ac:dyDescent="0.25">
      <c r="B6055">
        <v>2026</v>
      </c>
      <c r="C6055" t="s">
        <v>479</v>
      </c>
      <c r="D6055">
        <v>3</v>
      </c>
      <c r="E6055" t="s">
        <v>231</v>
      </c>
      <c r="F6055">
        <v>20</v>
      </c>
      <c r="G6055" s="85">
        <v>2.4199375079371617</v>
      </c>
      <c r="H6055" s="85">
        <v>29113.629842180773</v>
      </c>
      <c r="I6055" s="85">
        <v>6636.0593017694882</v>
      </c>
      <c r="J6055" s="85">
        <v>45583.197656197874</v>
      </c>
      <c r="K6055" t="s">
        <v>491</v>
      </c>
    </row>
    <row r="6056" spans="2:11" x14ac:dyDescent="0.25">
      <c r="B6056">
        <v>2026</v>
      </c>
      <c r="C6056" t="s">
        <v>479</v>
      </c>
      <c r="D6056">
        <v>4</v>
      </c>
      <c r="E6056" t="s">
        <v>231</v>
      </c>
      <c r="F6056">
        <v>20</v>
      </c>
      <c r="G6056" s="85">
        <v>0</v>
      </c>
      <c r="H6056" s="85">
        <v>29113.629842180773</v>
      </c>
      <c r="I6056" s="85">
        <v>6636.0593017694882</v>
      </c>
      <c r="J6056" s="85">
        <v>0</v>
      </c>
      <c r="K6056" t="s">
        <v>491</v>
      </c>
    </row>
    <row r="6057" spans="2:11" x14ac:dyDescent="0.25">
      <c r="B6057">
        <v>2026</v>
      </c>
      <c r="C6057" t="s">
        <v>480</v>
      </c>
      <c r="D6057">
        <v>3</v>
      </c>
      <c r="E6057" t="s">
        <v>231</v>
      </c>
      <c r="F6057">
        <v>20</v>
      </c>
      <c r="G6057" s="85">
        <v>2.4613461765277114</v>
      </c>
      <c r="H6057" s="85">
        <v>29113.629842180773</v>
      </c>
      <c r="I6057" s="85">
        <v>6636.0593017694882</v>
      </c>
      <c r="J6057" s="85">
        <v>46363.192808490887</v>
      </c>
      <c r="K6057" t="s">
        <v>491</v>
      </c>
    </row>
    <row r="6058" spans="2:11" x14ac:dyDescent="0.25">
      <c r="B6058">
        <v>2026</v>
      </c>
      <c r="C6058" t="s">
        <v>480</v>
      </c>
      <c r="D6058">
        <v>4</v>
      </c>
      <c r="E6058" t="s">
        <v>231</v>
      </c>
      <c r="F6058">
        <v>20</v>
      </c>
      <c r="G6058" s="85">
        <v>0</v>
      </c>
      <c r="H6058" s="85">
        <v>29113.629842180773</v>
      </c>
      <c r="I6058" s="85">
        <v>6636.0593017694882</v>
      </c>
      <c r="J6058" s="85">
        <v>0</v>
      </c>
      <c r="K6058" t="s">
        <v>491</v>
      </c>
    </row>
    <row r="6059" spans="2:11" x14ac:dyDescent="0.25">
      <c r="B6059">
        <v>2026</v>
      </c>
      <c r="C6059" t="s">
        <v>481</v>
      </c>
      <c r="D6059">
        <v>3</v>
      </c>
      <c r="E6059" t="s">
        <v>231</v>
      </c>
      <c r="F6059">
        <v>20</v>
      </c>
      <c r="G6059" s="85">
        <v>2.5027548451182611</v>
      </c>
      <c r="H6059" s="85">
        <v>29113.629842180773</v>
      </c>
      <c r="I6059" s="85">
        <v>6636.0593017694882</v>
      </c>
      <c r="J6059" s="85">
        <v>47143.1879607839</v>
      </c>
      <c r="K6059" t="s">
        <v>491</v>
      </c>
    </row>
    <row r="6060" spans="2:11" x14ac:dyDescent="0.25">
      <c r="B6060">
        <v>2026</v>
      </c>
      <c r="C6060" t="s">
        <v>481</v>
      </c>
      <c r="D6060">
        <v>4</v>
      </c>
      <c r="E6060" t="s">
        <v>231</v>
      </c>
      <c r="F6060">
        <v>20</v>
      </c>
      <c r="G6060" s="85">
        <v>0</v>
      </c>
      <c r="H6060" s="85">
        <v>29113.629842180773</v>
      </c>
      <c r="I6060" s="85">
        <v>6636.0593017694882</v>
      </c>
      <c r="J6060" s="85">
        <v>0</v>
      </c>
      <c r="K6060" t="s">
        <v>491</v>
      </c>
    </row>
    <row r="6061" spans="2:11" x14ac:dyDescent="0.25">
      <c r="B6061">
        <v>2026</v>
      </c>
      <c r="C6061" t="s">
        <v>482</v>
      </c>
      <c r="D6061">
        <v>3</v>
      </c>
      <c r="E6061" t="s">
        <v>231</v>
      </c>
      <c r="F6061">
        <v>20</v>
      </c>
      <c r="G6061" s="85">
        <v>2.5441635137088108</v>
      </c>
      <c r="H6061" s="85">
        <v>29113.629842180773</v>
      </c>
      <c r="I6061" s="85">
        <v>6636.0593017694882</v>
      </c>
      <c r="J6061" s="85">
        <v>47923.183113076913</v>
      </c>
      <c r="K6061" t="s">
        <v>491</v>
      </c>
    </row>
    <row r="6062" spans="2:11" x14ac:dyDescent="0.25">
      <c r="B6062">
        <v>2026</v>
      </c>
      <c r="C6062" t="s">
        <v>482</v>
      </c>
      <c r="D6062">
        <v>4</v>
      </c>
      <c r="E6062" t="s">
        <v>231</v>
      </c>
      <c r="F6062">
        <v>20</v>
      </c>
      <c r="G6062" s="85">
        <v>0</v>
      </c>
      <c r="H6062" s="85">
        <v>29113.629842180773</v>
      </c>
      <c r="I6062" s="85">
        <v>6636.0593017694882</v>
      </c>
      <c r="J6062" s="85">
        <v>0</v>
      </c>
      <c r="K6062" t="s">
        <v>491</v>
      </c>
    </row>
    <row r="6063" spans="2:11" x14ac:dyDescent="0.25">
      <c r="B6063">
        <v>2026</v>
      </c>
      <c r="C6063" t="s">
        <v>483</v>
      </c>
      <c r="D6063">
        <v>3</v>
      </c>
      <c r="E6063" t="s">
        <v>231</v>
      </c>
      <c r="F6063">
        <v>20</v>
      </c>
      <c r="G6063" s="85">
        <v>2.5855721822993605</v>
      </c>
      <c r="H6063" s="85">
        <v>29113.629842180773</v>
      </c>
      <c r="I6063" s="85">
        <v>6636.0593017694882</v>
      </c>
      <c r="J6063" s="85">
        <v>48703.178265369919</v>
      </c>
      <c r="K6063" t="s">
        <v>491</v>
      </c>
    </row>
    <row r="6064" spans="2:11" x14ac:dyDescent="0.25">
      <c r="B6064">
        <v>2026</v>
      </c>
      <c r="C6064" t="s">
        <v>483</v>
      </c>
      <c r="D6064">
        <v>4</v>
      </c>
      <c r="E6064" t="s">
        <v>231</v>
      </c>
      <c r="F6064">
        <v>20</v>
      </c>
      <c r="G6064" s="85">
        <v>0</v>
      </c>
      <c r="H6064" s="85">
        <v>29113.629842180773</v>
      </c>
      <c r="I6064" s="85">
        <v>6636.0593017694882</v>
      </c>
      <c r="J6064" s="85">
        <v>0</v>
      </c>
      <c r="K6064" t="s">
        <v>491</v>
      </c>
    </row>
    <row r="6065" spans="2:11" x14ac:dyDescent="0.25">
      <c r="B6065">
        <v>2026</v>
      </c>
      <c r="C6065" t="s">
        <v>484</v>
      </c>
      <c r="D6065">
        <v>3</v>
      </c>
      <c r="E6065" t="s">
        <v>231</v>
      </c>
      <c r="F6065">
        <v>20</v>
      </c>
      <c r="G6065" s="85">
        <v>2.6269808508899106</v>
      </c>
      <c r="H6065" s="85">
        <v>29113.629842180773</v>
      </c>
      <c r="I6065" s="85">
        <v>6636.0593017694882</v>
      </c>
      <c r="J6065" s="85">
        <v>49483.173417662947</v>
      </c>
      <c r="K6065" t="s">
        <v>491</v>
      </c>
    </row>
    <row r="6066" spans="2:11" x14ac:dyDescent="0.25">
      <c r="B6066">
        <v>2026</v>
      </c>
      <c r="C6066" t="s">
        <v>484</v>
      </c>
      <c r="D6066">
        <v>4</v>
      </c>
      <c r="E6066" t="s">
        <v>231</v>
      </c>
      <c r="F6066">
        <v>20</v>
      </c>
      <c r="G6066" s="85">
        <v>0</v>
      </c>
      <c r="H6066" s="85">
        <v>29113.629842180773</v>
      </c>
      <c r="I6066" s="85">
        <v>6636.0593017694882</v>
      </c>
      <c r="J6066" s="85">
        <v>0</v>
      </c>
      <c r="K6066" t="s">
        <v>491</v>
      </c>
    </row>
    <row r="6067" spans="2:11" x14ac:dyDescent="0.25">
      <c r="B6067">
        <v>2026</v>
      </c>
      <c r="C6067" t="s">
        <v>485</v>
      </c>
      <c r="D6067">
        <v>3</v>
      </c>
      <c r="E6067" t="s">
        <v>231</v>
      </c>
      <c r="F6067">
        <v>20</v>
      </c>
      <c r="G6067" s="85">
        <v>2.6683895194804603</v>
      </c>
      <c r="H6067" s="85">
        <v>29113.629842180773</v>
      </c>
      <c r="I6067" s="85">
        <v>6636.0593017694882</v>
      </c>
      <c r="J6067" s="85">
        <v>50263.168569955953</v>
      </c>
      <c r="K6067" t="s">
        <v>491</v>
      </c>
    </row>
    <row r="6068" spans="2:11" x14ac:dyDescent="0.25">
      <c r="B6068">
        <v>2026</v>
      </c>
      <c r="C6068" t="s">
        <v>485</v>
      </c>
      <c r="D6068">
        <v>4</v>
      </c>
      <c r="E6068" t="s">
        <v>231</v>
      </c>
      <c r="F6068">
        <v>20</v>
      </c>
      <c r="G6068" s="85">
        <v>0</v>
      </c>
      <c r="H6068" s="85">
        <v>29113.629842180773</v>
      </c>
      <c r="I6068" s="85">
        <v>6636.0593017694882</v>
      </c>
      <c r="J6068" s="85">
        <v>0</v>
      </c>
      <c r="K6068" t="s">
        <v>491</v>
      </c>
    </row>
    <row r="6069" spans="2:11" x14ac:dyDescent="0.25">
      <c r="B6069">
        <v>2026</v>
      </c>
      <c r="C6069" t="s">
        <v>486</v>
      </c>
      <c r="D6069">
        <v>3</v>
      </c>
      <c r="E6069" t="s">
        <v>231</v>
      </c>
      <c r="F6069">
        <v>20</v>
      </c>
      <c r="G6069" s="85">
        <v>2.7097981880710096</v>
      </c>
      <c r="H6069" s="85">
        <v>29113.629842180773</v>
      </c>
      <c r="I6069" s="85">
        <v>6636.0593017694882</v>
      </c>
      <c r="J6069" s="85">
        <v>51043.163722248959</v>
      </c>
      <c r="K6069" t="s">
        <v>491</v>
      </c>
    </row>
    <row r="6070" spans="2:11" x14ac:dyDescent="0.25">
      <c r="B6070">
        <v>2026</v>
      </c>
      <c r="C6070" t="s">
        <v>486</v>
      </c>
      <c r="D6070">
        <v>4</v>
      </c>
      <c r="E6070" t="s">
        <v>231</v>
      </c>
      <c r="F6070">
        <v>20</v>
      </c>
      <c r="G6070" s="85">
        <v>0</v>
      </c>
      <c r="H6070" s="85">
        <v>29113.629842180773</v>
      </c>
      <c r="I6070" s="85">
        <v>6636.0593017694882</v>
      </c>
      <c r="J6070" s="85">
        <v>0</v>
      </c>
      <c r="K6070" t="s">
        <v>491</v>
      </c>
    </row>
    <row r="6071" spans="2:11" x14ac:dyDescent="0.25">
      <c r="B6071">
        <v>2026</v>
      </c>
      <c r="C6071" t="s">
        <v>487</v>
      </c>
      <c r="D6071">
        <v>3</v>
      </c>
      <c r="E6071" t="s">
        <v>231</v>
      </c>
      <c r="F6071">
        <v>20</v>
      </c>
      <c r="G6071" s="85">
        <v>2.7512068566615593</v>
      </c>
      <c r="H6071" s="85">
        <v>29113.629842180773</v>
      </c>
      <c r="I6071" s="85">
        <v>6636.0593017694882</v>
      </c>
      <c r="J6071" s="85">
        <v>51823.158874541972</v>
      </c>
      <c r="K6071" t="s">
        <v>491</v>
      </c>
    </row>
    <row r="6072" spans="2:11" x14ac:dyDescent="0.25">
      <c r="B6072">
        <v>2026</v>
      </c>
      <c r="C6072" t="s">
        <v>487</v>
      </c>
      <c r="D6072">
        <v>4</v>
      </c>
      <c r="E6072" t="s">
        <v>231</v>
      </c>
      <c r="F6072">
        <v>20</v>
      </c>
      <c r="G6072" s="85">
        <v>0</v>
      </c>
      <c r="H6072" s="85">
        <v>29113.629842180773</v>
      </c>
      <c r="I6072" s="85">
        <v>6636.0593017694882</v>
      </c>
      <c r="J6072" s="85">
        <v>0</v>
      </c>
      <c r="K6072" t="s">
        <v>491</v>
      </c>
    </row>
    <row r="6073" spans="2:11" x14ac:dyDescent="0.25">
      <c r="B6073">
        <v>2026</v>
      </c>
      <c r="C6073" t="s">
        <v>488</v>
      </c>
      <c r="D6073">
        <v>3</v>
      </c>
      <c r="E6073" t="s">
        <v>231</v>
      </c>
      <c r="F6073">
        <v>20</v>
      </c>
      <c r="G6073" s="85">
        <v>2.7926155252521094</v>
      </c>
      <c r="H6073" s="85">
        <v>29113.629842180773</v>
      </c>
      <c r="I6073" s="85">
        <v>6636.0593017694882</v>
      </c>
      <c r="J6073" s="85">
        <v>52603.154026834993</v>
      </c>
      <c r="K6073" t="s">
        <v>491</v>
      </c>
    </row>
    <row r="6074" spans="2:11" x14ac:dyDescent="0.25">
      <c r="B6074">
        <v>2026</v>
      </c>
      <c r="C6074" t="s">
        <v>488</v>
      </c>
      <c r="D6074">
        <v>4</v>
      </c>
      <c r="E6074" t="s">
        <v>231</v>
      </c>
      <c r="F6074">
        <v>20</v>
      </c>
      <c r="G6074" s="85">
        <v>0</v>
      </c>
      <c r="H6074" s="85">
        <v>29113.629842180773</v>
      </c>
      <c r="I6074" s="85">
        <v>6636.0593017694882</v>
      </c>
      <c r="J6074" s="85">
        <v>0</v>
      </c>
      <c r="K6074" t="s">
        <v>491</v>
      </c>
    </row>
    <row r="6075" spans="2:11" x14ac:dyDescent="0.25">
      <c r="B6075">
        <v>2026</v>
      </c>
      <c r="C6075" t="s">
        <v>489</v>
      </c>
      <c r="D6075">
        <v>3</v>
      </c>
      <c r="E6075" t="s">
        <v>231</v>
      </c>
      <c r="F6075">
        <v>20</v>
      </c>
      <c r="G6075" s="85">
        <v>2.8340241938426587</v>
      </c>
      <c r="H6075" s="85">
        <v>29113.629842180773</v>
      </c>
      <c r="I6075" s="85">
        <v>6636.0593017694882</v>
      </c>
      <c r="J6075" s="85">
        <v>53383.149179127999</v>
      </c>
      <c r="K6075" t="s">
        <v>491</v>
      </c>
    </row>
    <row r="6076" spans="2:11" x14ac:dyDescent="0.25">
      <c r="B6076">
        <v>2026</v>
      </c>
      <c r="C6076" t="s">
        <v>489</v>
      </c>
      <c r="D6076">
        <v>4</v>
      </c>
      <c r="E6076" t="s">
        <v>231</v>
      </c>
      <c r="F6076">
        <v>20</v>
      </c>
      <c r="G6076" s="85">
        <v>0</v>
      </c>
      <c r="H6076" s="85">
        <v>29113.629842180773</v>
      </c>
      <c r="I6076" s="85">
        <v>6636.0593017694882</v>
      </c>
      <c r="J6076" s="85">
        <v>0</v>
      </c>
      <c r="K6076" t="s">
        <v>491</v>
      </c>
    </row>
    <row r="6077" spans="2:11" x14ac:dyDescent="0.25">
      <c r="B6077">
        <v>2026</v>
      </c>
      <c r="C6077" t="s">
        <v>490</v>
      </c>
      <c r="D6077">
        <v>3</v>
      </c>
      <c r="E6077" t="s">
        <v>231</v>
      </c>
      <c r="F6077">
        <v>20</v>
      </c>
      <c r="G6077" s="85">
        <v>2.8754328624332088</v>
      </c>
      <c r="H6077" s="85">
        <v>29113.629842180773</v>
      </c>
      <c r="I6077" s="85">
        <v>6636.0593017694882</v>
      </c>
      <c r="J6077" s="85">
        <v>54163.144331421019</v>
      </c>
      <c r="K6077" t="s">
        <v>491</v>
      </c>
    </row>
    <row r="6078" spans="2:11" x14ac:dyDescent="0.25">
      <c r="B6078">
        <v>2026</v>
      </c>
      <c r="C6078" t="s">
        <v>490</v>
      </c>
      <c r="D6078">
        <v>4</v>
      </c>
      <c r="E6078" t="s">
        <v>231</v>
      </c>
      <c r="F6078">
        <v>20</v>
      </c>
      <c r="G6078" s="85">
        <v>0</v>
      </c>
      <c r="H6078" s="85">
        <v>29113.629842180773</v>
      </c>
      <c r="I6078" s="85">
        <v>6636.0593017694882</v>
      </c>
      <c r="J6078" s="85">
        <v>0</v>
      </c>
      <c r="K6078" t="s">
        <v>491</v>
      </c>
    </row>
    <row r="6079" spans="2:11" x14ac:dyDescent="0.25">
      <c r="B6079">
        <v>2026</v>
      </c>
      <c r="C6079" t="s">
        <v>479</v>
      </c>
      <c r="D6079">
        <v>3</v>
      </c>
      <c r="E6079" t="s">
        <v>70</v>
      </c>
      <c r="F6079">
        <v>8</v>
      </c>
      <c r="G6079" s="85">
        <v>14.09125435235671</v>
      </c>
      <c r="H6079" s="85">
        <v>24503.913814264284</v>
      </c>
      <c r="I6079" s="85">
        <v>5272.1260057275331</v>
      </c>
      <c r="J6079" s="85">
        <v>232726.05459270705</v>
      </c>
      <c r="K6079" t="s">
        <v>491</v>
      </c>
    </row>
    <row r="6080" spans="2:11" x14ac:dyDescent="0.25">
      <c r="B6080">
        <v>2026</v>
      </c>
      <c r="C6080" t="s">
        <v>479</v>
      </c>
      <c r="D6080">
        <v>4</v>
      </c>
      <c r="E6080" t="s">
        <v>70</v>
      </c>
      <c r="F6080">
        <v>8</v>
      </c>
      <c r="G6080" s="85">
        <v>12.572436517970957</v>
      </c>
      <c r="H6080" s="85">
        <v>24503.913814264284</v>
      </c>
      <c r="I6080" s="85">
        <v>5272.1260057275331</v>
      </c>
      <c r="J6080" s="85">
        <v>207641.80918750507</v>
      </c>
      <c r="K6080" t="s">
        <v>491</v>
      </c>
    </row>
    <row r="6081" spans="2:11" x14ac:dyDescent="0.25">
      <c r="B6081">
        <v>2026</v>
      </c>
      <c r="C6081" t="s">
        <v>480</v>
      </c>
      <c r="D6081">
        <v>3</v>
      </c>
      <c r="E6081" t="s">
        <v>70</v>
      </c>
      <c r="F6081">
        <v>8</v>
      </c>
      <c r="G6081" s="85">
        <v>14.173224723862436</v>
      </c>
      <c r="H6081" s="85">
        <v>24503.913814264284</v>
      </c>
      <c r="I6081" s="85">
        <v>5272.1260057275331</v>
      </c>
      <c r="J6081" s="85">
        <v>234079.84756791053</v>
      </c>
      <c r="K6081" t="s">
        <v>491</v>
      </c>
    </row>
    <row r="6082" spans="2:11" x14ac:dyDescent="0.25">
      <c r="B6082">
        <v>2026</v>
      </c>
      <c r="C6082" t="s">
        <v>480</v>
      </c>
      <c r="D6082">
        <v>4</v>
      </c>
      <c r="E6082" t="s">
        <v>70</v>
      </c>
      <c r="F6082">
        <v>8</v>
      </c>
      <c r="G6082" s="85">
        <v>12.645571759613787</v>
      </c>
      <c r="H6082" s="85">
        <v>24503.913814264284</v>
      </c>
      <c r="I6082" s="85">
        <v>5272.1260057275331</v>
      </c>
      <c r="J6082" s="85">
        <v>208849.68435699795</v>
      </c>
      <c r="K6082" t="s">
        <v>491</v>
      </c>
    </row>
    <row r="6083" spans="2:11" x14ac:dyDescent="0.25">
      <c r="B6083">
        <v>2026</v>
      </c>
      <c r="C6083" t="s">
        <v>481</v>
      </c>
      <c r="D6083">
        <v>3</v>
      </c>
      <c r="E6083" t="s">
        <v>70</v>
      </c>
      <c r="F6083">
        <v>8</v>
      </c>
      <c r="G6083" s="85">
        <v>14.255195095368153</v>
      </c>
      <c r="H6083" s="85">
        <v>24503.913814264284</v>
      </c>
      <c r="I6083" s="85">
        <v>5272.1260057275331</v>
      </c>
      <c r="J6083" s="85">
        <v>235433.64054311387</v>
      </c>
      <c r="K6083" t="s">
        <v>491</v>
      </c>
    </row>
    <row r="6084" spans="2:11" x14ac:dyDescent="0.25">
      <c r="B6084">
        <v>2026</v>
      </c>
      <c r="C6084" t="s">
        <v>481</v>
      </c>
      <c r="D6084">
        <v>4</v>
      </c>
      <c r="E6084" t="s">
        <v>70</v>
      </c>
      <c r="F6084">
        <v>8</v>
      </c>
      <c r="G6084" s="85">
        <v>12.718707001256613</v>
      </c>
      <c r="H6084" s="85">
        <v>24503.913814264284</v>
      </c>
      <c r="I6084" s="85">
        <v>5272.1260057275331</v>
      </c>
      <c r="J6084" s="85">
        <v>210057.55952649078</v>
      </c>
      <c r="K6084" t="s">
        <v>491</v>
      </c>
    </row>
    <row r="6085" spans="2:11" x14ac:dyDescent="0.25">
      <c r="B6085">
        <v>2026</v>
      </c>
      <c r="C6085" t="s">
        <v>482</v>
      </c>
      <c r="D6085">
        <v>3</v>
      </c>
      <c r="E6085" t="s">
        <v>70</v>
      </c>
      <c r="F6085">
        <v>8</v>
      </c>
      <c r="G6085" s="85">
        <v>14.337165466873875</v>
      </c>
      <c r="H6085" s="85">
        <v>24503.913814264284</v>
      </c>
      <c r="I6085" s="85">
        <v>5272.1260057275331</v>
      </c>
      <c r="J6085" s="85">
        <v>236787.4335183173</v>
      </c>
      <c r="K6085" t="s">
        <v>491</v>
      </c>
    </row>
    <row r="6086" spans="2:11" x14ac:dyDescent="0.25">
      <c r="B6086">
        <v>2026</v>
      </c>
      <c r="C6086" t="s">
        <v>482</v>
      </c>
      <c r="D6086">
        <v>4</v>
      </c>
      <c r="E6086" t="s">
        <v>70</v>
      </c>
      <c r="F6086">
        <v>8</v>
      </c>
      <c r="G6086" s="85">
        <v>12.791842242899444</v>
      </c>
      <c r="H6086" s="85">
        <v>24503.913814264284</v>
      </c>
      <c r="I6086" s="85">
        <v>5272.1260057275331</v>
      </c>
      <c r="J6086" s="85">
        <v>211265.43469598365</v>
      </c>
      <c r="K6086" t="s">
        <v>491</v>
      </c>
    </row>
    <row r="6087" spans="2:11" x14ac:dyDescent="0.25">
      <c r="B6087">
        <v>2026</v>
      </c>
      <c r="C6087" t="s">
        <v>483</v>
      </c>
      <c r="D6087">
        <v>3</v>
      </c>
      <c r="E6087" t="s">
        <v>70</v>
      </c>
      <c r="F6087">
        <v>8</v>
      </c>
      <c r="G6087" s="85">
        <v>14.419135838379594</v>
      </c>
      <c r="H6087" s="85">
        <v>24503.913814264284</v>
      </c>
      <c r="I6087" s="85">
        <v>5272.1260057275331</v>
      </c>
      <c r="J6087" s="85">
        <v>238141.22649352066</v>
      </c>
      <c r="K6087" t="s">
        <v>491</v>
      </c>
    </row>
    <row r="6088" spans="2:11" x14ac:dyDescent="0.25">
      <c r="B6088">
        <v>2026</v>
      </c>
      <c r="C6088" t="s">
        <v>483</v>
      </c>
      <c r="D6088">
        <v>4</v>
      </c>
      <c r="E6088" t="s">
        <v>70</v>
      </c>
      <c r="F6088">
        <v>8</v>
      </c>
      <c r="G6088" s="85">
        <v>12.864977484542271</v>
      </c>
      <c r="H6088" s="85">
        <v>24503.913814264284</v>
      </c>
      <c r="I6088" s="85">
        <v>5272.1260057275331</v>
      </c>
      <c r="J6088" s="85">
        <v>212473.30986547648</v>
      </c>
      <c r="K6088" t="s">
        <v>491</v>
      </c>
    </row>
    <row r="6089" spans="2:11" x14ac:dyDescent="0.25">
      <c r="B6089">
        <v>2026</v>
      </c>
      <c r="C6089" t="s">
        <v>484</v>
      </c>
      <c r="D6089">
        <v>3</v>
      </c>
      <c r="E6089" t="s">
        <v>70</v>
      </c>
      <c r="F6089">
        <v>8</v>
      </c>
      <c r="G6089" s="85">
        <v>14.501106209885316</v>
      </c>
      <c r="H6089" s="85">
        <v>24503.913814264284</v>
      </c>
      <c r="I6089" s="85">
        <v>5272.1260057275331</v>
      </c>
      <c r="J6089" s="85">
        <v>239495.01946872409</v>
      </c>
      <c r="K6089" t="s">
        <v>491</v>
      </c>
    </row>
    <row r="6090" spans="2:11" x14ac:dyDescent="0.25">
      <c r="B6090">
        <v>2026</v>
      </c>
      <c r="C6090" t="s">
        <v>484</v>
      </c>
      <c r="D6090">
        <v>4</v>
      </c>
      <c r="E6090" t="s">
        <v>70</v>
      </c>
      <c r="F6090">
        <v>8</v>
      </c>
      <c r="G6090" s="85">
        <v>12.938112726185102</v>
      </c>
      <c r="H6090" s="85">
        <v>24503.913814264284</v>
      </c>
      <c r="I6090" s="85">
        <v>5272.1260057275331</v>
      </c>
      <c r="J6090" s="85">
        <v>213681.18503496939</v>
      </c>
      <c r="K6090" t="s">
        <v>491</v>
      </c>
    </row>
    <row r="6091" spans="2:11" x14ac:dyDescent="0.25">
      <c r="B6091">
        <v>2026</v>
      </c>
      <c r="C6091" t="s">
        <v>485</v>
      </c>
      <c r="D6091">
        <v>3</v>
      </c>
      <c r="E6091" t="s">
        <v>70</v>
      </c>
      <c r="F6091">
        <v>8</v>
      </c>
      <c r="G6091" s="85">
        <v>14.583076581391035</v>
      </c>
      <c r="H6091" s="85">
        <v>24503.913814264284</v>
      </c>
      <c r="I6091" s="85">
        <v>5272.1260057275331</v>
      </c>
      <c r="J6091" s="85">
        <v>240848.81244392745</v>
      </c>
      <c r="K6091" t="s">
        <v>491</v>
      </c>
    </row>
    <row r="6092" spans="2:11" x14ac:dyDescent="0.25">
      <c r="B6092">
        <v>2026</v>
      </c>
      <c r="C6092" t="s">
        <v>485</v>
      </c>
      <c r="D6092">
        <v>4</v>
      </c>
      <c r="E6092" t="s">
        <v>70</v>
      </c>
      <c r="F6092">
        <v>8</v>
      </c>
      <c r="G6092" s="85">
        <v>13.011247967827929</v>
      </c>
      <c r="H6092" s="85">
        <v>24503.913814264284</v>
      </c>
      <c r="I6092" s="85">
        <v>5272.1260057275331</v>
      </c>
      <c r="J6092" s="85">
        <v>214889.06020446221</v>
      </c>
      <c r="K6092" t="s">
        <v>491</v>
      </c>
    </row>
    <row r="6093" spans="2:11" x14ac:dyDescent="0.25">
      <c r="B6093">
        <v>2026</v>
      </c>
      <c r="C6093" t="s">
        <v>486</v>
      </c>
      <c r="D6093">
        <v>3</v>
      </c>
      <c r="E6093" t="s">
        <v>70</v>
      </c>
      <c r="F6093">
        <v>8</v>
      </c>
      <c r="G6093" s="85">
        <v>14.665046952896759</v>
      </c>
      <c r="H6093" s="85">
        <v>24503.913814264284</v>
      </c>
      <c r="I6093" s="85">
        <v>5272.1260057275331</v>
      </c>
      <c r="J6093" s="85">
        <v>242202.60541913091</v>
      </c>
      <c r="K6093" t="s">
        <v>491</v>
      </c>
    </row>
    <row r="6094" spans="2:11" x14ac:dyDescent="0.25">
      <c r="B6094">
        <v>2026</v>
      </c>
      <c r="C6094" t="s">
        <v>486</v>
      </c>
      <c r="D6094">
        <v>4</v>
      </c>
      <c r="E6094" t="s">
        <v>70</v>
      </c>
      <c r="F6094">
        <v>8</v>
      </c>
      <c r="G6094" s="85">
        <v>13.084383209470758</v>
      </c>
      <c r="H6094" s="85">
        <v>24503.913814264284</v>
      </c>
      <c r="I6094" s="85">
        <v>5272.1260057275331</v>
      </c>
      <c r="J6094" s="85">
        <v>216096.93537395506</v>
      </c>
      <c r="K6094" t="s">
        <v>491</v>
      </c>
    </row>
    <row r="6095" spans="2:11" x14ac:dyDescent="0.25">
      <c r="B6095">
        <v>2026</v>
      </c>
      <c r="C6095" t="s">
        <v>487</v>
      </c>
      <c r="D6095">
        <v>3</v>
      </c>
      <c r="E6095" t="s">
        <v>70</v>
      </c>
      <c r="F6095">
        <v>8</v>
      </c>
      <c r="G6095" s="85">
        <v>14.747017324402478</v>
      </c>
      <c r="H6095" s="85">
        <v>24503.913814264284</v>
      </c>
      <c r="I6095" s="85">
        <v>5272.1260057275331</v>
      </c>
      <c r="J6095" s="85">
        <v>243556.39839433428</v>
      </c>
      <c r="K6095" t="s">
        <v>491</v>
      </c>
    </row>
    <row r="6096" spans="2:11" x14ac:dyDescent="0.25">
      <c r="B6096">
        <v>2026</v>
      </c>
      <c r="C6096" t="s">
        <v>487</v>
      </c>
      <c r="D6096">
        <v>4</v>
      </c>
      <c r="E6096" t="s">
        <v>70</v>
      </c>
      <c r="F6096">
        <v>8</v>
      </c>
      <c r="G6096" s="85">
        <v>13.157518451113585</v>
      </c>
      <c r="H6096" s="85">
        <v>24503.913814264284</v>
      </c>
      <c r="I6096" s="85">
        <v>5272.1260057275331</v>
      </c>
      <c r="J6096" s="85">
        <v>217304.81054344788</v>
      </c>
      <c r="K6096" t="s">
        <v>491</v>
      </c>
    </row>
    <row r="6097" spans="2:11" x14ac:dyDescent="0.25">
      <c r="B6097">
        <v>2026</v>
      </c>
      <c r="C6097" t="s">
        <v>488</v>
      </c>
      <c r="D6097">
        <v>3</v>
      </c>
      <c r="E6097" t="s">
        <v>70</v>
      </c>
      <c r="F6097">
        <v>8</v>
      </c>
      <c r="G6097" s="85">
        <v>14.8289876959082</v>
      </c>
      <c r="H6097" s="85">
        <v>24503.913814264284</v>
      </c>
      <c r="I6097" s="85">
        <v>5272.1260057275331</v>
      </c>
      <c r="J6097" s="85">
        <v>244910.1913695377</v>
      </c>
      <c r="K6097" t="s">
        <v>491</v>
      </c>
    </row>
    <row r="6098" spans="2:11" x14ac:dyDescent="0.25">
      <c r="B6098">
        <v>2026</v>
      </c>
      <c r="C6098" t="s">
        <v>488</v>
      </c>
      <c r="D6098">
        <v>4</v>
      </c>
      <c r="E6098" t="s">
        <v>70</v>
      </c>
      <c r="F6098">
        <v>8</v>
      </c>
      <c r="G6098" s="85">
        <v>13.230653692756416</v>
      </c>
      <c r="H6098" s="85">
        <v>24503.913814264284</v>
      </c>
      <c r="I6098" s="85">
        <v>5272.1260057275331</v>
      </c>
      <c r="J6098" s="85">
        <v>218512.68571294079</v>
      </c>
      <c r="K6098" t="s">
        <v>491</v>
      </c>
    </row>
    <row r="6099" spans="2:11" x14ac:dyDescent="0.25">
      <c r="B6099">
        <v>2026</v>
      </c>
      <c r="C6099" t="s">
        <v>489</v>
      </c>
      <c r="D6099">
        <v>3</v>
      </c>
      <c r="E6099" t="s">
        <v>70</v>
      </c>
      <c r="F6099">
        <v>8</v>
      </c>
      <c r="G6099" s="85">
        <v>14.910958067413917</v>
      </c>
      <c r="H6099" s="85">
        <v>24503.913814264284</v>
      </c>
      <c r="I6099" s="85">
        <v>5272.1260057275331</v>
      </c>
      <c r="J6099" s="85">
        <v>246263.98434474104</v>
      </c>
      <c r="K6099" t="s">
        <v>491</v>
      </c>
    </row>
    <row r="6100" spans="2:11" x14ac:dyDescent="0.25">
      <c r="B6100">
        <v>2026</v>
      </c>
      <c r="C6100" t="s">
        <v>489</v>
      </c>
      <c r="D6100">
        <v>4</v>
      </c>
      <c r="E6100" t="s">
        <v>70</v>
      </c>
      <c r="F6100">
        <v>8</v>
      </c>
      <c r="G6100" s="85">
        <v>13.303788934399241</v>
      </c>
      <c r="H6100" s="85">
        <v>24503.913814264284</v>
      </c>
      <c r="I6100" s="85">
        <v>5272.1260057275331</v>
      </c>
      <c r="J6100" s="85">
        <v>219720.56088243358</v>
      </c>
      <c r="K6100" t="s">
        <v>491</v>
      </c>
    </row>
    <row r="6101" spans="2:11" x14ac:dyDescent="0.25">
      <c r="B6101">
        <v>2026</v>
      </c>
      <c r="C6101" t="s">
        <v>490</v>
      </c>
      <c r="D6101">
        <v>3</v>
      </c>
      <c r="E6101" t="s">
        <v>70</v>
      </c>
      <c r="F6101">
        <v>8</v>
      </c>
      <c r="G6101" s="85">
        <v>14.992928438919641</v>
      </c>
      <c r="H6101" s="85">
        <v>24503.913814264284</v>
      </c>
      <c r="I6101" s="85">
        <v>5272.1260057275331</v>
      </c>
      <c r="J6101" s="85">
        <v>247617.77731994449</v>
      </c>
      <c r="K6101" t="s">
        <v>491</v>
      </c>
    </row>
    <row r="6102" spans="2:11" x14ac:dyDescent="0.25">
      <c r="B6102">
        <v>2026</v>
      </c>
      <c r="C6102" t="s">
        <v>490</v>
      </c>
      <c r="D6102">
        <v>4</v>
      </c>
      <c r="E6102" t="s">
        <v>70</v>
      </c>
      <c r="F6102">
        <v>8</v>
      </c>
      <c r="G6102" s="85">
        <v>13.376924176042074</v>
      </c>
      <c r="H6102" s="85">
        <v>24503.913814264284</v>
      </c>
      <c r="I6102" s="85">
        <v>5272.1260057275331</v>
      </c>
      <c r="J6102" s="85">
        <v>220928.43605192649</v>
      </c>
      <c r="K6102" t="s">
        <v>491</v>
      </c>
    </row>
    <row r="6103" spans="2:11" x14ac:dyDescent="0.25">
      <c r="B6103">
        <v>2026</v>
      </c>
      <c r="C6103" t="s">
        <v>479</v>
      </c>
      <c r="D6103">
        <v>3</v>
      </c>
      <c r="E6103" t="s">
        <v>231</v>
      </c>
      <c r="F6103">
        <v>24</v>
      </c>
      <c r="G6103" s="85">
        <v>19.301128763210567</v>
      </c>
      <c r="H6103" s="85">
        <v>29113.629842180773</v>
      </c>
      <c r="I6103" s="85">
        <v>6636.0593017694882</v>
      </c>
      <c r="J6103" s="85">
        <v>361318.3654980089</v>
      </c>
      <c r="K6103" t="s">
        <v>492</v>
      </c>
    </row>
    <row r="6104" spans="2:11" x14ac:dyDescent="0.25">
      <c r="B6104">
        <v>2026</v>
      </c>
      <c r="C6104" t="s">
        <v>479</v>
      </c>
      <c r="D6104">
        <v>4</v>
      </c>
      <c r="E6104" t="s">
        <v>231</v>
      </c>
      <c r="F6104">
        <v>24</v>
      </c>
      <c r="G6104" s="85">
        <v>10.30309364584194</v>
      </c>
      <c r="H6104" s="85">
        <v>29113.629842180773</v>
      </c>
      <c r="I6104" s="85">
        <v>6636.0593017694882</v>
      </c>
      <c r="J6104" s="85">
        <v>192874.57232989799</v>
      </c>
      <c r="K6104" t="s">
        <v>492</v>
      </c>
    </row>
    <row r="6105" spans="2:11" x14ac:dyDescent="0.25">
      <c r="B6105">
        <v>2026</v>
      </c>
      <c r="C6105" t="s">
        <v>480</v>
      </c>
      <c r="D6105">
        <v>3</v>
      </c>
      <c r="E6105" t="s">
        <v>231</v>
      </c>
      <c r="F6105">
        <v>24</v>
      </c>
      <c r="G6105" s="85">
        <v>19.992033461491378</v>
      </c>
      <c r="H6105" s="85">
        <v>29113.629842180773</v>
      </c>
      <c r="I6105" s="85">
        <v>6636.0593017694882</v>
      </c>
      <c r="J6105" s="85">
        <v>374252.14565979631</v>
      </c>
      <c r="K6105" t="s">
        <v>492</v>
      </c>
    </row>
    <row r="6106" spans="2:11" x14ac:dyDescent="0.25">
      <c r="B6106">
        <v>2026</v>
      </c>
      <c r="C6106" t="s">
        <v>480</v>
      </c>
      <c r="D6106">
        <v>4</v>
      </c>
      <c r="E6106" t="s">
        <v>231</v>
      </c>
      <c r="F6106">
        <v>24</v>
      </c>
      <c r="G6106" s="85">
        <v>10.671903983002512</v>
      </c>
      <c r="H6106" s="85">
        <v>29113.629842180773</v>
      </c>
      <c r="I6106" s="85">
        <v>6636.0593017694882</v>
      </c>
      <c r="J6106" s="85">
        <v>199778.72544117234</v>
      </c>
      <c r="K6106" t="s">
        <v>492</v>
      </c>
    </row>
    <row r="6107" spans="2:11" x14ac:dyDescent="0.25">
      <c r="B6107">
        <v>2026</v>
      </c>
      <c r="C6107" t="s">
        <v>481</v>
      </c>
      <c r="D6107">
        <v>3</v>
      </c>
      <c r="E6107" t="s">
        <v>231</v>
      </c>
      <c r="F6107">
        <v>24</v>
      </c>
      <c r="G6107" s="85">
        <v>21.604218507598045</v>
      </c>
      <c r="H6107" s="85">
        <v>29113.629842180773</v>
      </c>
      <c r="I6107" s="85">
        <v>6636.0593017694882</v>
      </c>
      <c r="J6107" s="85">
        <v>404432.3528842518</v>
      </c>
      <c r="K6107" t="s">
        <v>492</v>
      </c>
    </row>
    <row r="6108" spans="2:11" x14ac:dyDescent="0.25">
      <c r="B6108">
        <v>2026</v>
      </c>
      <c r="C6108" t="s">
        <v>481</v>
      </c>
      <c r="D6108">
        <v>4</v>
      </c>
      <c r="E6108" t="s">
        <v>231</v>
      </c>
      <c r="F6108">
        <v>24</v>
      </c>
      <c r="G6108" s="85">
        <v>11.532500982703578</v>
      </c>
      <c r="H6108" s="85">
        <v>29113.629842180773</v>
      </c>
      <c r="I6108" s="85">
        <v>6636.0593017694882</v>
      </c>
      <c r="J6108" s="85">
        <v>215889.15634390656</v>
      </c>
      <c r="K6108" t="s">
        <v>492</v>
      </c>
    </row>
    <row r="6109" spans="2:11" x14ac:dyDescent="0.25">
      <c r="B6109">
        <v>2026</v>
      </c>
      <c r="C6109" t="s">
        <v>482</v>
      </c>
      <c r="D6109">
        <v>3</v>
      </c>
      <c r="E6109" t="s">
        <v>231</v>
      </c>
      <c r="F6109">
        <v>24</v>
      </c>
      <c r="G6109" s="85">
        <v>26.515876516852813</v>
      </c>
      <c r="H6109" s="85">
        <v>29113.629842180773</v>
      </c>
      <c r="I6109" s="85">
        <v>6636.0593017694882</v>
      </c>
      <c r="J6109" s="85">
        <v>496378.9051072388</v>
      </c>
      <c r="K6109" t="s">
        <v>492</v>
      </c>
    </row>
    <row r="6110" spans="2:11" x14ac:dyDescent="0.25">
      <c r="B6110">
        <v>2026</v>
      </c>
      <c r="C6110" t="s">
        <v>482</v>
      </c>
      <c r="D6110">
        <v>4</v>
      </c>
      <c r="E6110" t="s">
        <v>231</v>
      </c>
      <c r="F6110">
        <v>24</v>
      </c>
      <c r="G6110" s="85">
        <v>14.15438248230577</v>
      </c>
      <c r="H6110" s="85">
        <v>29113.629842180773</v>
      </c>
      <c r="I6110" s="85">
        <v>6636.0593017694882</v>
      </c>
      <c r="J6110" s="85">
        <v>264970.94578678225</v>
      </c>
      <c r="K6110" t="s">
        <v>492</v>
      </c>
    </row>
    <row r="6111" spans="2:11" x14ac:dyDescent="0.25">
      <c r="B6111">
        <v>2026</v>
      </c>
      <c r="C6111" t="s">
        <v>483</v>
      </c>
      <c r="D6111">
        <v>3</v>
      </c>
      <c r="E6111" t="s">
        <v>231</v>
      </c>
      <c r="F6111">
        <v>24</v>
      </c>
      <c r="G6111" s="85">
        <v>23.836839482498924</v>
      </c>
      <c r="H6111" s="85">
        <v>29113.629842180773</v>
      </c>
      <c r="I6111" s="85">
        <v>6636.0593017694882</v>
      </c>
      <c r="J6111" s="85">
        <v>446227.16039651312</v>
      </c>
      <c r="K6111" t="s">
        <v>492</v>
      </c>
    </row>
    <row r="6112" spans="2:11" x14ac:dyDescent="0.25">
      <c r="B6112">
        <v>2026</v>
      </c>
      <c r="C6112" t="s">
        <v>483</v>
      </c>
      <c r="D6112">
        <v>4</v>
      </c>
      <c r="E6112" t="s">
        <v>231</v>
      </c>
      <c r="F6112">
        <v>24</v>
      </c>
      <c r="G6112" s="85">
        <v>12.724291538700491</v>
      </c>
      <c r="H6112" s="85">
        <v>29113.629842180773</v>
      </c>
      <c r="I6112" s="85">
        <v>6636.0593017694882</v>
      </c>
      <c r="J6112" s="85">
        <v>238199.55181308527</v>
      </c>
      <c r="K6112" t="s">
        <v>492</v>
      </c>
    </row>
    <row r="6113" spans="2:11" x14ac:dyDescent="0.25">
      <c r="B6113">
        <v>2026</v>
      </c>
      <c r="C6113" t="s">
        <v>484</v>
      </c>
      <c r="D6113">
        <v>3</v>
      </c>
      <c r="E6113" t="s">
        <v>231</v>
      </c>
      <c r="F6113">
        <v>24</v>
      </c>
      <c r="G6113" s="85">
        <v>23.615973658706931</v>
      </c>
      <c r="H6113" s="85">
        <v>29113.629842180773</v>
      </c>
      <c r="I6113" s="85">
        <v>6636.0593017694882</v>
      </c>
      <c r="J6113" s="85">
        <v>442092.53804224939</v>
      </c>
      <c r="K6113" t="s">
        <v>492</v>
      </c>
    </row>
    <row r="6114" spans="2:11" x14ac:dyDescent="0.25">
      <c r="B6114">
        <v>2026</v>
      </c>
      <c r="C6114" t="s">
        <v>484</v>
      </c>
      <c r="D6114">
        <v>4</v>
      </c>
      <c r="E6114" t="s">
        <v>231</v>
      </c>
      <c r="F6114">
        <v>24</v>
      </c>
      <c r="G6114" s="85">
        <v>12.606391632761703</v>
      </c>
      <c r="H6114" s="85">
        <v>29113.629842180773</v>
      </c>
      <c r="I6114" s="85">
        <v>6636.0593017694882</v>
      </c>
      <c r="J6114" s="85">
        <v>235992.45802967041</v>
      </c>
      <c r="K6114" t="s">
        <v>492</v>
      </c>
    </row>
    <row r="6115" spans="2:11" x14ac:dyDescent="0.25">
      <c r="B6115">
        <v>2026</v>
      </c>
      <c r="C6115" t="s">
        <v>485</v>
      </c>
      <c r="D6115">
        <v>3</v>
      </c>
      <c r="E6115" t="s">
        <v>231</v>
      </c>
      <c r="F6115">
        <v>24</v>
      </c>
      <c r="G6115" s="85">
        <v>20.111864251683997</v>
      </c>
      <c r="H6115" s="85">
        <v>29113.629842180773</v>
      </c>
      <c r="I6115" s="85">
        <v>6636.0593017694882</v>
      </c>
      <c r="J6115" s="85">
        <v>376495.38571999734</v>
      </c>
      <c r="K6115" t="s">
        <v>492</v>
      </c>
    </row>
    <row r="6116" spans="2:11" x14ac:dyDescent="0.25">
      <c r="B6116">
        <v>2026</v>
      </c>
      <c r="C6116" t="s">
        <v>485</v>
      </c>
      <c r="D6116">
        <v>4</v>
      </c>
      <c r="E6116" t="s">
        <v>231</v>
      </c>
      <c r="F6116">
        <v>24</v>
      </c>
      <c r="G6116" s="85">
        <v>10.735870596984338</v>
      </c>
      <c r="H6116" s="85">
        <v>29113.629842180773</v>
      </c>
      <c r="I6116" s="85">
        <v>6636.0593017694882</v>
      </c>
      <c r="J6116" s="85">
        <v>200976.18454804123</v>
      </c>
      <c r="K6116" t="s">
        <v>492</v>
      </c>
    </row>
    <row r="6117" spans="2:11" x14ac:dyDescent="0.25">
      <c r="B6117">
        <v>2026</v>
      </c>
      <c r="C6117" t="s">
        <v>486</v>
      </c>
      <c r="D6117">
        <v>3</v>
      </c>
      <c r="E6117" t="s">
        <v>231</v>
      </c>
      <c r="F6117">
        <v>24</v>
      </c>
      <c r="G6117" s="85">
        <v>20.802768949964811</v>
      </c>
      <c r="H6117" s="85">
        <v>29113.629842180773</v>
      </c>
      <c r="I6117" s="85">
        <v>6636.0593017694882</v>
      </c>
      <c r="J6117" s="85">
        <v>389429.16588178481</v>
      </c>
      <c r="K6117" t="s">
        <v>492</v>
      </c>
    </row>
    <row r="6118" spans="2:11" x14ac:dyDescent="0.25">
      <c r="B6118">
        <v>2026</v>
      </c>
      <c r="C6118" t="s">
        <v>486</v>
      </c>
      <c r="D6118">
        <v>4</v>
      </c>
      <c r="E6118" t="s">
        <v>231</v>
      </c>
      <c r="F6118">
        <v>24</v>
      </c>
      <c r="G6118" s="85">
        <v>11.104680934144913</v>
      </c>
      <c r="H6118" s="85">
        <v>29113.629842180773</v>
      </c>
      <c r="I6118" s="85">
        <v>6636.0593017694882</v>
      </c>
      <c r="J6118" s="85">
        <v>207880.33765931564</v>
      </c>
      <c r="K6118" t="s">
        <v>492</v>
      </c>
    </row>
    <row r="6119" spans="2:11" x14ac:dyDescent="0.25">
      <c r="B6119">
        <v>2026</v>
      </c>
      <c r="C6119" t="s">
        <v>487</v>
      </c>
      <c r="D6119">
        <v>3</v>
      </c>
      <c r="E6119" t="s">
        <v>231</v>
      </c>
      <c r="F6119">
        <v>24</v>
      </c>
      <c r="G6119" s="85">
        <v>22.414953996071482</v>
      </c>
      <c r="H6119" s="85">
        <v>29113.629842180773</v>
      </c>
      <c r="I6119" s="85">
        <v>6636.0593017694882</v>
      </c>
      <c r="J6119" s="85">
        <v>419609.37310624035</v>
      </c>
      <c r="K6119" t="s">
        <v>492</v>
      </c>
    </row>
    <row r="6120" spans="2:11" x14ac:dyDescent="0.25">
      <c r="B6120">
        <v>2026</v>
      </c>
      <c r="C6120" t="s">
        <v>487</v>
      </c>
      <c r="D6120">
        <v>4</v>
      </c>
      <c r="E6120" t="s">
        <v>231</v>
      </c>
      <c r="F6120">
        <v>24</v>
      </c>
      <c r="G6120" s="85">
        <v>11.965277933845982</v>
      </c>
      <c r="H6120" s="85">
        <v>29113.629842180773</v>
      </c>
      <c r="I6120" s="85">
        <v>6636.0593017694882</v>
      </c>
      <c r="J6120" s="85">
        <v>223990.76856204993</v>
      </c>
      <c r="K6120" t="s">
        <v>492</v>
      </c>
    </row>
    <row r="6121" spans="2:11" x14ac:dyDescent="0.25">
      <c r="B6121">
        <v>2026</v>
      </c>
      <c r="C6121" t="s">
        <v>488</v>
      </c>
      <c r="D6121">
        <v>3</v>
      </c>
      <c r="E6121" t="s">
        <v>231</v>
      </c>
      <c r="F6121">
        <v>24</v>
      </c>
      <c r="G6121" s="85">
        <v>27.326612005326247</v>
      </c>
      <c r="H6121" s="85">
        <v>29113.629842180773</v>
      </c>
      <c r="I6121" s="85">
        <v>6636.0593017694882</v>
      </c>
      <c r="J6121" s="85">
        <v>511555.92532922729</v>
      </c>
      <c r="K6121" t="s">
        <v>492</v>
      </c>
    </row>
    <row r="6122" spans="2:11" x14ac:dyDescent="0.25">
      <c r="B6122">
        <v>2026</v>
      </c>
      <c r="C6122" t="s">
        <v>488</v>
      </c>
      <c r="D6122">
        <v>4</v>
      </c>
      <c r="E6122" t="s">
        <v>231</v>
      </c>
      <c r="F6122">
        <v>24</v>
      </c>
      <c r="G6122" s="85">
        <v>14.587159433448171</v>
      </c>
      <c r="H6122" s="85">
        <v>29113.629842180773</v>
      </c>
      <c r="I6122" s="85">
        <v>6636.0593017694882</v>
      </c>
      <c r="J6122" s="85">
        <v>273072.55800492555</v>
      </c>
      <c r="K6122" t="s">
        <v>492</v>
      </c>
    </row>
    <row r="6123" spans="2:11" x14ac:dyDescent="0.25">
      <c r="B6123">
        <v>2026</v>
      </c>
      <c r="C6123" t="s">
        <v>489</v>
      </c>
      <c r="D6123">
        <v>3</v>
      </c>
      <c r="E6123" t="s">
        <v>231</v>
      </c>
      <c r="F6123">
        <v>24</v>
      </c>
      <c r="G6123" s="85">
        <v>24.647574970972357</v>
      </c>
      <c r="H6123" s="85">
        <v>29113.629842180773</v>
      </c>
      <c r="I6123" s="85">
        <v>6636.0593017694882</v>
      </c>
      <c r="J6123" s="85">
        <v>461404.18061850168</v>
      </c>
      <c r="K6123" t="s">
        <v>492</v>
      </c>
    </row>
    <row r="6124" spans="2:11" x14ac:dyDescent="0.25">
      <c r="B6124">
        <v>2026</v>
      </c>
      <c r="C6124" t="s">
        <v>489</v>
      </c>
      <c r="D6124">
        <v>4</v>
      </c>
      <c r="E6124" t="s">
        <v>231</v>
      </c>
      <c r="F6124">
        <v>24</v>
      </c>
      <c r="G6124" s="85">
        <v>13.157068489842892</v>
      </c>
      <c r="H6124" s="85">
        <v>29113.629842180773</v>
      </c>
      <c r="I6124" s="85">
        <v>6636.0593017694882</v>
      </c>
      <c r="J6124" s="85">
        <v>246301.16403122857</v>
      </c>
      <c r="K6124" t="s">
        <v>492</v>
      </c>
    </row>
    <row r="6125" spans="2:11" x14ac:dyDescent="0.25">
      <c r="B6125">
        <v>2026</v>
      </c>
      <c r="C6125" t="s">
        <v>490</v>
      </c>
      <c r="D6125">
        <v>3</v>
      </c>
      <c r="E6125" t="s">
        <v>231</v>
      </c>
      <c r="F6125">
        <v>24</v>
      </c>
      <c r="G6125" s="85">
        <v>24.426709147180368</v>
      </c>
      <c r="H6125" s="85">
        <v>29113.629842180773</v>
      </c>
      <c r="I6125" s="85">
        <v>6636.0593017694882</v>
      </c>
      <c r="J6125" s="85">
        <v>457269.55826423794</v>
      </c>
      <c r="K6125" t="s">
        <v>492</v>
      </c>
    </row>
    <row r="6126" spans="2:11" x14ac:dyDescent="0.25">
      <c r="B6126">
        <v>2026</v>
      </c>
      <c r="C6126" t="s">
        <v>490</v>
      </c>
      <c r="D6126">
        <v>4</v>
      </c>
      <c r="E6126" t="s">
        <v>231</v>
      </c>
      <c r="F6126">
        <v>24</v>
      </c>
      <c r="G6126" s="85">
        <v>13.039168583904107</v>
      </c>
      <c r="H6126" s="85">
        <v>29113.629842180773</v>
      </c>
      <c r="I6126" s="85">
        <v>6636.0593017694882</v>
      </c>
      <c r="J6126" s="85">
        <v>244094.07024781377</v>
      </c>
      <c r="K6126" t="s">
        <v>492</v>
      </c>
    </row>
    <row r="6127" spans="2:11" x14ac:dyDescent="0.25">
      <c r="B6127">
        <v>2026</v>
      </c>
      <c r="C6127" t="s">
        <v>479</v>
      </c>
      <c r="D6127">
        <v>3</v>
      </c>
      <c r="E6127" t="s">
        <v>114</v>
      </c>
      <c r="F6127">
        <v>17</v>
      </c>
      <c r="G6127" s="85">
        <v>7.0546413282141716</v>
      </c>
      <c r="H6127" s="85">
        <v>9626.5957446808516</v>
      </c>
      <c r="I6127" s="85">
        <v>2722.7836879432625</v>
      </c>
      <c r="J6127" s="85">
        <v>46859.404331400983</v>
      </c>
      <c r="K6127" t="s">
        <v>491</v>
      </c>
    </row>
    <row r="6128" spans="2:11" x14ac:dyDescent="0.25">
      <c r="B6128">
        <v>2026</v>
      </c>
      <c r="C6128" t="s">
        <v>479</v>
      </c>
      <c r="D6128">
        <v>4</v>
      </c>
      <c r="E6128" t="s">
        <v>114</v>
      </c>
      <c r="F6128">
        <v>17</v>
      </c>
      <c r="G6128" s="85">
        <v>0.87606657017038714</v>
      </c>
      <c r="H6128" s="85">
        <v>9626.5957446808516</v>
      </c>
      <c r="I6128" s="85">
        <v>2722.7836879432625</v>
      </c>
      <c r="J6128" s="85">
        <v>5819.1417143569834</v>
      </c>
      <c r="K6128" t="s">
        <v>491</v>
      </c>
    </row>
    <row r="6129" spans="2:11" x14ac:dyDescent="0.25">
      <c r="B6129">
        <v>2026</v>
      </c>
      <c r="C6129" t="s">
        <v>480</v>
      </c>
      <c r="D6129">
        <v>3</v>
      </c>
      <c r="E6129" t="s">
        <v>114</v>
      </c>
      <c r="F6129">
        <v>17</v>
      </c>
      <c r="G6129" s="85">
        <v>10.463790573900955</v>
      </c>
      <c r="H6129" s="85">
        <v>9626.5957446808516</v>
      </c>
      <c r="I6129" s="85">
        <v>2722.7836879432625</v>
      </c>
      <c r="J6129" s="85">
        <v>69504.170450243095</v>
      </c>
      <c r="K6129" t="s">
        <v>491</v>
      </c>
    </row>
    <row r="6130" spans="2:11" x14ac:dyDescent="0.25">
      <c r="B6130">
        <v>2026</v>
      </c>
      <c r="C6130" t="s">
        <v>480</v>
      </c>
      <c r="D6130">
        <v>4</v>
      </c>
      <c r="E6130" t="s">
        <v>114</v>
      </c>
      <c r="F6130">
        <v>17</v>
      </c>
      <c r="G6130" s="85">
        <v>1.2994249732295309</v>
      </c>
      <c r="H6130" s="85">
        <v>9626.5957446808516</v>
      </c>
      <c r="I6130" s="85">
        <v>2722.7836879432625</v>
      </c>
      <c r="J6130" s="85">
        <v>8631.2368532981673</v>
      </c>
      <c r="K6130" t="s">
        <v>491</v>
      </c>
    </row>
    <row r="6131" spans="2:11" x14ac:dyDescent="0.25">
      <c r="B6131">
        <v>2026</v>
      </c>
      <c r="C6131" t="s">
        <v>481</v>
      </c>
      <c r="D6131">
        <v>3</v>
      </c>
      <c r="E6131" t="s">
        <v>114</v>
      </c>
      <c r="F6131">
        <v>17</v>
      </c>
      <c r="G6131" s="85">
        <v>12.553964888327192</v>
      </c>
      <c r="H6131" s="85">
        <v>9626.5957446808516</v>
      </c>
      <c r="I6131" s="85">
        <v>2722.7836879432625</v>
      </c>
      <c r="J6131" s="85">
        <v>83387.842031261913</v>
      </c>
      <c r="K6131" t="s">
        <v>491</v>
      </c>
    </row>
    <row r="6132" spans="2:11" x14ac:dyDescent="0.25">
      <c r="B6132">
        <v>2026</v>
      </c>
      <c r="C6132" t="s">
        <v>481</v>
      </c>
      <c r="D6132">
        <v>4</v>
      </c>
      <c r="E6132" t="s">
        <v>114</v>
      </c>
      <c r="F6132">
        <v>17</v>
      </c>
      <c r="G6132" s="85">
        <v>1.5589891037791936</v>
      </c>
      <c r="H6132" s="85">
        <v>9626.5957446808516</v>
      </c>
      <c r="I6132" s="85">
        <v>2722.7836879432625</v>
      </c>
      <c r="J6132" s="85">
        <v>10355.352931986772</v>
      </c>
      <c r="K6132" t="s">
        <v>491</v>
      </c>
    </row>
    <row r="6133" spans="2:11" x14ac:dyDescent="0.25">
      <c r="B6133">
        <v>2026</v>
      </c>
      <c r="C6133" t="s">
        <v>482</v>
      </c>
      <c r="D6133">
        <v>3</v>
      </c>
      <c r="E6133" t="s">
        <v>114</v>
      </c>
      <c r="F6133">
        <v>17</v>
      </c>
      <c r="G6133" s="85">
        <v>13.510787873296067</v>
      </c>
      <c r="H6133" s="85">
        <v>9626.5957446808516</v>
      </c>
      <c r="I6133" s="85">
        <v>2722.7836879432625</v>
      </c>
      <c r="J6133" s="85">
        <v>89743.396203366719</v>
      </c>
      <c r="K6133" t="s">
        <v>491</v>
      </c>
    </row>
    <row r="6134" spans="2:11" x14ac:dyDescent="0.25">
      <c r="B6134">
        <v>2026</v>
      </c>
      <c r="C6134" t="s">
        <v>482</v>
      </c>
      <c r="D6134">
        <v>4</v>
      </c>
      <c r="E6134" t="s">
        <v>114</v>
      </c>
      <c r="F6134">
        <v>17</v>
      </c>
      <c r="G6134" s="85">
        <v>1.6778102587753274</v>
      </c>
      <c r="H6134" s="85">
        <v>9626.5957446808516</v>
      </c>
      <c r="I6134" s="85">
        <v>2722.7836879432625</v>
      </c>
      <c r="J6134" s="85">
        <v>11144.604757280826</v>
      </c>
      <c r="K6134" t="s">
        <v>491</v>
      </c>
    </row>
    <row r="6135" spans="2:11" x14ac:dyDescent="0.25">
      <c r="B6135">
        <v>2026</v>
      </c>
      <c r="C6135" t="s">
        <v>483</v>
      </c>
      <c r="D6135">
        <v>3</v>
      </c>
      <c r="E6135" t="s">
        <v>114</v>
      </c>
      <c r="F6135">
        <v>17</v>
      </c>
      <c r="G6135" s="85">
        <v>17.678528178541274</v>
      </c>
      <c r="H6135" s="85">
        <v>9626.5957446808516</v>
      </c>
      <c r="I6135" s="85">
        <v>2722.7836879432625</v>
      </c>
      <c r="J6135" s="85">
        <v>117426.99045367849</v>
      </c>
      <c r="K6135" t="s">
        <v>491</v>
      </c>
    </row>
    <row r="6136" spans="2:11" x14ac:dyDescent="0.25">
      <c r="B6136">
        <v>2026</v>
      </c>
      <c r="C6136" t="s">
        <v>483</v>
      </c>
      <c r="D6136">
        <v>4</v>
      </c>
      <c r="E6136" t="s">
        <v>114</v>
      </c>
      <c r="F6136">
        <v>17</v>
      </c>
      <c r="G6136" s="85">
        <v>2.195372780341728</v>
      </c>
      <c r="H6136" s="85">
        <v>9626.5957446808516</v>
      </c>
      <c r="I6136" s="85">
        <v>2722.7836879432625</v>
      </c>
      <c r="J6136" s="85">
        <v>14582.436723005834</v>
      </c>
      <c r="K6136" t="s">
        <v>491</v>
      </c>
    </row>
    <row r="6137" spans="2:11" x14ac:dyDescent="0.25">
      <c r="B6137">
        <v>2026</v>
      </c>
      <c r="C6137" t="s">
        <v>484</v>
      </c>
      <c r="D6137">
        <v>3</v>
      </c>
      <c r="E6137" t="s">
        <v>114</v>
      </c>
      <c r="F6137">
        <v>17</v>
      </c>
      <c r="G6137" s="85">
        <v>16.647216330342921</v>
      </c>
      <c r="H6137" s="85">
        <v>9626.5957446808516</v>
      </c>
      <c r="I6137" s="85">
        <v>2722.7836879432625</v>
      </c>
      <c r="J6137" s="85">
        <v>110576.6551016579</v>
      </c>
      <c r="K6137" t="s">
        <v>491</v>
      </c>
    </row>
    <row r="6138" spans="2:11" x14ac:dyDescent="0.25">
      <c r="B6138">
        <v>2026</v>
      </c>
      <c r="C6138" t="s">
        <v>484</v>
      </c>
      <c r="D6138">
        <v>4</v>
      </c>
      <c r="E6138" t="s">
        <v>114</v>
      </c>
      <c r="F6138">
        <v>17</v>
      </c>
      <c r="G6138" s="85">
        <v>2.0673013743563082</v>
      </c>
      <c r="H6138" s="85">
        <v>9626.5957446808516</v>
      </c>
      <c r="I6138" s="85">
        <v>2722.7836879432625</v>
      </c>
      <c r="J6138" s="85">
        <v>13731.741483212403</v>
      </c>
      <c r="K6138" t="s">
        <v>491</v>
      </c>
    </row>
    <row r="6139" spans="2:11" x14ac:dyDescent="0.25">
      <c r="B6139">
        <v>2026</v>
      </c>
      <c r="C6139" t="s">
        <v>485</v>
      </c>
      <c r="D6139">
        <v>3</v>
      </c>
      <c r="E6139" t="s">
        <v>114</v>
      </c>
      <c r="F6139">
        <v>17</v>
      </c>
      <c r="G6139" s="85">
        <v>7.6467357849699225</v>
      </c>
      <c r="H6139" s="85">
        <v>9626.5957446808516</v>
      </c>
      <c r="I6139" s="85">
        <v>2722.7836879432625</v>
      </c>
      <c r="J6139" s="85">
        <v>50792.303576120263</v>
      </c>
      <c r="K6139" t="s">
        <v>491</v>
      </c>
    </row>
    <row r="6140" spans="2:11" x14ac:dyDescent="0.25">
      <c r="B6140">
        <v>2026</v>
      </c>
      <c r="C6140" t="s">
        <v>485</v>
      </c>
      <c r="D6140">
        <v>4</v>
      </c>
      <c r="E6140" t="s">
        <v>114</v>
      </c>
      <c r="F6140">
        <v>17</v>
      </c>
      <c r="G6140" s="85">
        <v>0.94959463996358462</v>
      </c>
      <c r="H6140" s="85">
        <v>9626.5957446808516</v>
      </c>
      <c r="I6140" s="85">
        <v>2722.7836879432625</v>
      </c>
      <c r="J6140" s="85">
        <v>6307.5409669691799</v>
      </c>
      <c r="K6140" t="s">
        <v>491</v>
      </c>
    </row>
    <row r="6141" spans="2:11" x14ac:dyDescent="0.25">
      <c r="B6141">
        <v>2026</v>
      </c>
      <c r="C6141" t="s">
        <v>486</v>
      </c>
      <c r="D6141">
        <v>3</v>
      </c>
      <c r="E6141" t="s">
        <v>114</v>
      </c>
      <c r="F6141">
        <v>17</v>
      </c>
      <c r="G6141" s="85">
        <v>11.055885030656706</v>
      </c>
      <c r="H6141" s="85">
        <v>9626.5957446808516</v>
      </c>
      <c r="I6141" s="85">
        <v>2722.7836879432625</v>
      </c>
      <c r="J6141" s="85">
        <v>73437.069694962382</v>
      </c>
      <c r="K6141" t="s">
        <v>491</v>
      </c>
    </row>
    <row r="6142" spans="2:11" x14ac:dyDescent="0.25">
      <c r="B6142">
        <v>2026</v>
      </c>
      <c r="C6142" t="s">
        <v>486</v>
      </c>
      <c r="D6142">
        <v>4</v>
      </c>
      <c r="E6142" t="s">
        <v>114</v>
      </c>
      <c r="F6142">
        <v>17</v>
      </c>
      <c r="G6142" s="85">
        <v>1.3729530430227275</v>
      </c>
      <c r="H6142" s="85">
        <v>9626.5957446808516</v>
      </c>
      <c r="I6142" s="85">
        <v>2722.7836879432625</v>
      </c>
      <c r="J6142" s="85">
        <v>9119.6361059103565</v>
      </c>
      <c r="K6142" t="s">
        <v>491</v>
      </c>
    </row>
    <row r="6143" spans="2:11" x14ac:dyDescent="0.25">
      <c r="B6143">
        <v>2026</v>
      </c>
      <c r="C6143" t="s">
        <v>487</v>
      </c>
      <c r="D6143">
        <v>3</v>
      </c>
      <c r="E6143" t="s">
        <v>114</v>
      </c>
      <c r="F6143">
        <v>17</v>
      </c>
      <c r="G6143" s="85">
        <v>13.146059345082945</v>
      </c>
      <c r="H6143" s="85">
        <v>9626.5957446808516</v>
      </c>
      <c r="I6143" s="85">
        <v>2722.7836879432625</v>
      </c>
      <c r="J6143" s="85">
        <v>87320.7412759812</v>
      </c>
      <c r="K6143" t="s">
        <v>491</v>
      </c>
    </row>
    <row r="6144" spans="2:11" x14ac:dyDescent="0.25">
      <c r="B6144">
        <v>2026</v>
      </c>
      <c r="C6144" t="s">
        <v>487</v>
      </c>
      <c r="D6144">
        <v>4</v>
      </c>
      <c r="E6144" t="s">
        <v>114</v>
      </c>
      <c r="F6144">
        <v>17</v>
      </c>
      <c r="G6144" s="85">
        <v>1.632517173572392</v>
      </c>
      <c r="H6144" s="85">
        <v>9626.5957446808516</v>
      </c>
      <c r="I6144" s="85">
        <v>2722.7836879432625</v>
      </c>
      <c r="J6144" s="85">
        <v>10843.752184598974</v>
      </c>
      <c r="K6144" t="s">
        <v>491</v>
      </c>
    </row>
    <row r="6145" spans="2:11" x14ac:dyDescent="0.25">
      <c r="B6145">
        <v>2026</v>
      </c>
      <c r="C6145" t="s">
        <v>488</v>
      </c>
      <c r="D6145">
        <v>3</v>
      </c>
      <c r="E6145" t="s">
        <v>114</v>
      </c>
      <c r="F6145">
        <v>17</v>
      </c>
      <c r="G6145" s="85">
        <v>14.102882330051816</v>
      </c>
      <c r="H6145" s="85">
        <v>9626.5957446808516</v>
      </c>
      <c r="I6145" s="85">
        <v>2722.7836879432625</v>
      </c>
      <c r="J6145" s="85">
        <v>93676.295448085977</v>
      </c>
      <c r="K6145" t="s">
        <v>491</v>
      </c>
    </row>
    <row r="6146" spans="2:11" x14ac:dyDescent="0.25">
      <c r="B6146">
        <v>2026</v>
      </c>
      <c r="C6146" t="s">
        <v>488</v>
      </c>
      <c r="D6146">
        <v>4</v>
      </c>
      <c r="E6146" t="s">
        <v>114</v>
      </c>
      <c r="F6146">
        <v>17</v>
      </c>
      <c r="G6146" s="85">
        <v>1.7513383285685258</v>
      </c>
      <c r="H6146" s="85">
        <v>9626.5957446808516</v>
      </c>
      <c r="I6146" s="85">
        <v>2722.7836879432625</v>
      </c>
      <c r="J6146" s="85">
        <v>11633.004009893028</v>
      </c>
      <c r="K6146" t="s">
        <v>491</v>
      </c>
    </row>
    <row r="6147" spans="2:11" x14ac:dyDescent="0.25">
      <c r="B6147">
        <v>2026</v>
      </c>
      <c r="C6147" t="s">
        <v>489</v>
      </c>
      <c r="D6147">
        <v>3</v>
      </c>
      <c r="E6147" t="s">
        <v>114</v>
      </c>
      <c r="F6147">
        <v>17</v>
      </c>
      <c r="G6147" s="85">
        <v>18.27062263529703</v>
      </c>
      <c r="H6147" s="85">
        <v>9626.5957446808516</v>
      </c>
      <c r="I6147" s="85">
        <v>2722.7836879432625</v>
      </c>
      <c r="J6147" s="85">
        <v>121359.8896983978</v>
      </c>
      <c r="K6147" t="s">
        <v>491</v>
      </c>
    </row>
    <row r="6148" spans="2:11" x14ac:dyDescent="0.25">
      <c r="B6148">
        <v>2026</v>
      </c>
      <c r="C6148" t="s">
        <v>489</v>
      </c>
      <c r="D6148">
        <v>4</v>
      </c>
      <c r="E6148" t="s">
        <v>114</v>
      </c>
      <c r="F6148">
        <v>17</v>
      </c>
      <c r="G6148" s="85">
        <v>2.2689008501349228</v>
      </c>
      <c r="H6148" s="85">
        <v>9626.5957446808516</v>
      </c>
      <c r="I6148" s="85">
        <v>2722.7836879432625</v>
      </c>
      <c r="J6148" s="85">
        <v>15070.835975618013</v>
      </c>
      <c r="K6148" t="s">
        <v>491</v>
      </c>
    </row>
    <row r="6149" spans="2:11" x14ac:dyDescent="0.25">
      <c r="B6149">
        <v>2026</v>
      </c>
      <c r="C6149" t="s">
        <v>490</v>
      </c>
      <c r="D6149">
        <v>3</v>
      </c>
      <c r="E6149" t="s">
        <v>114</v>
      </c>
      <c r="F6149">
        <v>17</v>
      </c>
      <c r="G6149" s="85">
        <v>17.239310787098674</v>
      </c>
      <c r="H6149" s="85">
        <v>9626.5957446808516</v>
      </c>
      <c r="I6149" s="85">
        <v>2722.7836879432625</v>
      </c>
      <c r="J6149" s="85">
        <v>114509.55434637719</v>
      </c>
      <c r="K6149" t="s">
        <v>491</v>
      </c>
    </row>
    <row r="6150" spans="2:11" x14ac:dyDescent="0.25">
      <c r="B6150">
        <v>2026</v>
      </c>
      <c r="C6150" t="s">
        <v>490</v>
      </c>
      <c r="D6150">
        <v>4</v>
      </c>
      <c r="E6150" t="s">
        <v>114</v>
      </c>
      <c r="F6150">
        <v>17</v>
      </c>
      <c r="G6150" s="85">
        <v>2.1408294441495066</v>
      </c>
      <c r="H6150" s="85">
        <v>9626.5957446808516</v>
      </c>
      <c r="I6150" s="85">
        <v>2722.7836879432625</v>
      </c>
      <c r="J6150" s="85">
        <v>14220.140735824605</v>
      </c>
      <c r="K6150" t="s">
        <v>491</v>
      </c>
    </row>
    <row r="6151" spans="2:11" x14ac:dyDescent="0.25">
      <c r="B6151">
        <v>2026</v>
      </c>
      <c r="C6151" t="s">
        <v>479</v>
      </c>
      <c r="D6151">
        <v>3</v>
      </c>
      <c r="E6151" t="s">
        <v>231</v>
      </c>
      <c r="F6151">
        <v>21</v>
      </c>
      <c r="G6151" s="85">
        <v>3.110167231590184</v>
      </c>
      <c r="H6151" s="85">
        <v>29113.629842180773</v>
      </c>
      <c r="I6151" s="85">
        <v>6636.0593017694882</v>
      </c>
      <c r="J6151" s="85">
        <v>57407.595272623141</v>
      </c>
      <c r="K6151" t="s">
        <v>492</v>
      </c>
    </row>
    <row r="6152" spans="2:11" x14ac:dyDescent="0.25">
      <c r="B6152">
        <v>2026</v>
      </c>
      <c r="C6152" t="s">
        <v>479</v>
      </c>
      <c r="D6152">
        <v>4</v>
      </c>
      <c r="E6152" t="s">
        <v>231</v>
      </c>
      <c r="F6152">
        <v>21</v>
      </c>
      <c r="G6152" s="85">
        <v>0</v>
      </c>
      <c r="H6152" s="85">
        <v>29113.629842180773</v>
      </c>
      <c r="I6152" s="85">
        <v>6636.0593017694882</v>
      </c>
      <c r="J6152" s="85">
        <v>0</v>
      </c>
      <c r="K6152" t="s">
        <v>492</v>
      </c>
    </row>
    <row r="6153" spans="2:11" x14ac:dyDescent="0.25">
      <c r="B6153">
        <v>2026</v>
      </c>
      <c r="C6153" t="s">
        <v>480</v>
      </c>
      <c r="D6153">
        <v>3</v>
      </c>
      <c r="E6153" t="s">
        <v>231</v>
      </c>
      <c r="F6153">
        <v>21</v>
      </c>
      <c r="G6153" s="85">
        <v>3.0986595531192527</v>
      </c>
      <c r="H6153" s="85">
        <v>29113.629842180773</v>
      </c>
      <c r="I6153" s="85">
        <v>6636.0593017694882</v>
      </c>
      <c r="J6153" s="85">
        <v>57195.186067910072</v>
      </c>
      <c r="K6153" t="s">
        <v>492</v>
      </c>
    </row>
    <row r="6154" spans="2:11" x14ac:dyDescent="0.25">
      <c r="B6154">
        <v>2026</v>
      </c>
      <c r="C6154" t="s">
        <v>480</v>
      </c>
      <c r="D6154">
        <v>4</v>
      </c>
      <c r="E6154" t="s">
        <v>231</v>
      </c>
      <c r="F6154">
        <v>21</v>
      </c>
      <c r="G6154" s="85">
        <v>0</v>
      </c>
      <c r="H6154" s="85">
        <v>29113.629842180773</v>
      </c>
      <c r="I6154" s="85">
        <v>6636.0593017694882</v>
      </c>
      <c r="J6154" s="85">
        <v>0</v>
      </c>
      <c r="K6154" t="s">
        <v>492</v>
      </c>
    </row>
    <row r="6155" spans="2:11" x14ac:dyDescent="0.25">
      <c r="B6155">
        <v>2026</v>
      </c>
      <c r="C6155" t="s">
        <v>481</v>
      </c>
      <c r="D6155">
        <v>3</v>
      </c>
      <c r="E6155" t="s">
        <v>231</v>
      </c>
      <c r="F6155">
        <v>21</v>
      </c>
      <c r="G6155" s="85">
        <v>3.0871518746482964</v>
      </c>
      <c r="H6155" s="85">
        <v>29113.629842180773</v>
      </c>
      <c r="I6155" s="85">
        <v>6636.0593017694882</v>
      </c>
      <c r="J6155" s="85">
        <v>56982.776863196545</v>
      </c>
      <c r="K6155" t="s">
        <v>492</v>
      </c>
    </row>
    <row r="6156" spans="2:11" x14ac:dyDescent="0.25">
      <c r="B6156">
        <v>2026</v>
      </c>
      <c r="C6156" t="s">
        <v>481</v>
      </c>
      <c r="D6156">
        <v>4</v>
      </c>
      <c r="E6156" t="s">
        <v>231</v>
      </c>
      <c r="F6156">
        <v>21</v>
      </c>
      <c r="G6156" s="85">
        <v>0</v>
      </c>
      <c r="H6156" s="85">
        <v>29113.629842180773</v>
      </c>
      <c r="I6156" s="85">
        <v>6636.0593017694882</v>
      </c>
      <c r="J6156" s="85">
        <v>0</v>
      </c>
      <c r="K6156" t="s">
        <v>492</v>
      </c>
    </row>
    <row r="6157" spans="2:11" x14ac:dyDescent="0.25">
      <c r="B6157">
        <v>2026</v>
      </c>
      <c r="C6157" t="s">
        <v>482</v>
      </c>
      <c r="D6157">
        <v>3</v>
      </c>
      <c r="E6157" t="s">
        <v>231</v>
      </c>
      <c r="F6157">
        <v>21</v>
      </c>
      <c r="G6157" s="85">
        <v>3.0756441961773655</v>
      </c>
      <c r="H6157" s="85">
        <v>29113.629842180773</v>
      </c>
      <c r="I6157" s="85">
        <v>6636.0593017694882</v>
      </c>
      <c r="J6157" s="85">
        <v>56770.36765848349</v>
      </c>
      <c r="K6157" t="s">
        <v>492</v>
      </c>
    </row>
    <row r="6158" spans="2:11" x14ac:dyDescent="0.25">
      <c r="B6158">
        <v>2026</v>
      </c>
      <c r="C6158" t="s">
        <v>482</v>
      </c>
      <c r="D6158">
        <v>4</v>
      </c>
      <c r="E6158" t="s">
        <v>231</v>
      </c>
      <c r="F6158">
        <v>21</v>
      </c>
      <c r="G6158" s="85">
        <v>0</v>
      </c>
      <c r="H6158" s="85">
        <v>29113.629842180773</v>
      </c>
      <c r="I6158" s="85">
        <v>6636.0593017694882</v>
      </c>
      <c r="J6158" s="85">
        <v>0</v>
      </c>
      <c r="K6158" t="s">
        <v>492</v>
      </c>
    </row>
    <row r="6159" spans="2:11" x14ac:dyDescent="0.25">
      <c r="B6159">
        <v>2026</v>
      </c>
      <c r="C6159" t="s">
        <v>483</v>
      </c>
      <c r="D6159">
        <v>3</v>
      </c>
      <c r="E6159" t="s">
        <v>231</v>
      </c>
      <c r="F6159">
        <v>21</v>
      </c>
      <c r="G6159" s="85">
        <v>3.0641365177064097</v>
      </c>
      <c r="H6159" s="85">
        <v>29113.629842180773</v>
      </c>
      <c r="I6159" s="85">
        <v>6636.0593017694882</v>
      </c>
      <c r="J6159" s="85">
        <v>56557.958453769977</v>
      </c>
      <c r="K6159" t="s">
        <v>492</v>
      </c>
    </row>
    <row r="6160" spans="2:11" x14ac:dyDescent="0.25">
      <c r="B6160">
        <v>2026</v>
      </c>
      <c r="C6160" t="s">
        <v>483</v>
      </c>
      <c r="D6160">
        <v>4</v>
      </c>
      <c r="E6160" t="s">
        <v>231</v>
      </c>
      <c r="F6160">
        <v>21</v>
      </c>
      <c r="G6160" s="85">
        <v>0</v>
      </c>
      <c r="H6160" s="85">
        <v>29113.629842180773</v>
      </c>
      <c r="I6160" s="85">
        <v>6636.0593017694882</v>
      </c>
      <c r="J6160" s="85">
        <v>0</v>
      </c>
      <c r="K6160" t="s">
        <v>492</v>
      </c>
    </row>
    <row r="6161" spans="2:11" x14ac:dyDescent="0.25">
      <c r="B6161">
        <v>2026</v>
      </c>
      <c r="C6161" t="s">
        <v>484</v>
      </c>
      <c r="D6161">
        <v>3</v>
      </c>
      <c r="E6161" t="s">
        <v>231</v>
      </c>
      <c r="F6161">
        <v>21</v>
      </c>
      <c r="G6161" s="85">
        <v>3.0526288392354775</v>
      </c>
      <c r="H6161" s="85">
        <v>29113.629842180773</v>
      </c>
      <c r="I6161" s="85">
        <v>6636.0593017694882</v>
      </c>
      <c r="J6161" s="85">
        <v>56345.549249056894</v>
      </c>
      <c r="K6161" t="s">
        <v>492</v>
      </c>
    </row>
    <row r="6162" spans="2:11" x14ac:dyDescent="0.25">
      <c r="B6162">
        <v>2026</v>
      </c>
      <c r="C6162" t="s">
        <v>484</v>
      </c>
      <c r="D6162">
        <v>4</v>
      </c>
      <c r="E6162" t="s">
        <v>231</v>
      </c>
      <c r="F6162">
        <v>21</v>
      </c>
      <c r="G6162" s="85">
        <v>0</v>
      </c>
      <c r="H6162" s="85">
        <v>29113.629842180773</v>
      </c>
      <c r="I6162" s="85">
        <v>6636.0593017694882</v>
      </c>
      <c r="J6162" s="85">
        <v>0</v>
      </c>
      <c r="K6162" t="s">
        <v>492</v>
      </c>
    </row>
    <row r="6163" spans="2:11" x14ac:dyDescent="0.25">
      <c r="B6163">
        <v>2026</v>
      </c>
      <c r="C6163" t="s">
        <v>485</v>
      </c>
      <c r="D6163">
        <v>3</v>
      </c>
      <c r="E6163" t="s">
        <v>231</v>
      </c>
      <c r="F6163">
        <v>21</v>
      </c>
      <c r="G6163" s="85">
        <v>3.0411211607645225</v>
      </c>
      <c r="H6163" s="85">
        <v>29113.629842180773</v>
      </c>
      <c r="I6163" s="85">
        <v>6636.0593017694882</v>
      </c>
      <c r="J6163" s="85">
        <v>56133.140044343396</v>
      </c>
      <c r="K6163" t="s">
        <v>492</v>
      </c>
    </row>
    <row r="6164" spans="2:11" x14ac:dyDescent="0.25">
      <c r="B6164">
        <v>2026</v>
      </c>
      <c r="C6164" t="s">
        <v>485</v>
      </c>
      <c r="D6164">
        <v>4</v>
      </c>
      <c r="E6164" t="s">
        <v>231</v>
      </c>
      <c r="F6164">
        <v>21</v>
      </c>
      <c r="G6164" s="85">
        <v>0</v>
      </c>
      <c r="H6164" s="85">
        <v>29113.629842180773</v>
      </c>
      <c r="I6164" s="85">
        <v>6636.0593017694882</v>
      </c>
      <c r="J6164" s="85">
        <v>0</v>
      </c>
      <c r="K6164" t="s">
        <v>492</v>
      </c>
    </row>
    <row r="6165" spans="2:11" x14ac:dyDescent="0.25">
      <c r="B6165">
        <v>2026</v>
      </c>
      <c r="C6165" t="s">
        <v>486</v>
      </c>
      <c r="D6165">
        <v>3</v>
      </c>
      <c r="E6165" t="s">
        <v>231</v>
      </c>
      <c r="F6165">
        <v>21</v>
      </c>
      <c r="G6165" s="85">
        <v>3.0296134822935903</v>
      </c>
      <c r="H6165" s="85">
        <v>29113.629842180773</v>
      </c>
      <c r="I6165" s="85">
        <v>6636.0593017694882</v>
      </c>
      <c r="J6165" s="85">
        <v>55920.730839630312</v>
      </c>
      <c r="K6165" t="s">
        <v>492</v>
      </c>
    </row>
    <row r="6166" spans="2:11" x14ac:dyDescent="0.25">
      <c r="B6166">
        <v>2026</v>
      </c>
      <c r="C6166" t="s">
        <v>486</v>
      </c>
      <c r="D6166">
        <v>4</v>
      </c>
      <c r="E6166" t="s">
        <v>231</v>
      </c>
      <c r="F6166">
        <v>21</v>
      </c>
      <c r="G6166" s="85">
        <v>0</v>
      </c>
      <c r="H6166" s="85">
        <v>29113.629842180773</v>
      </c>
      <c r="I6166" s="85">
        <v>6636.0593017694882</v>
      </c>
      <c r="J6166" s="85">
        <v>0</v>
      </c>
      <c r="K6166" t="s">
        <v>492</v>
      </c>
    </row>
    <row r="6167" spans="2:11" x14ac:dyDescent="0.25">
      <c r="B6167">
        <v>2026</v>
      </c>
      <c r="C6167" t="s">
        <v>487</v>
      </c>
      <c r="D6167">
        <v>3</v>
      </c>
      <c r="E6167" t="s">
        <v>231</v>
      </c>
      <c r="F6167">
        <v>21</v>
      </c>
      <c r="G6167" s="85">
        <v>3.0181058038226354</v>
      </c>
      <c r="H6167" s="85">
        <v>29113.629842180773</v>
      </c>
      <c r="I6167" s="85">
        <v>6636.0593017694882</v>
      </c>
      <c r="J6167" s="85">
        <v>55708.321634916814</v>
      </c>
      <c r="K6167" t="s">
        <v>492</v>
      </c>
    </row>
    <row r="6168" spans="2:11" x14ac:dyDescent="0.25">
      <c r="B6168">
        <v>2026</v>
      </c>
      <c r="C6168" t="s">
        <v>487</v>
      </c>
      <c r="D6168">
        <v>4</v>
      </c>
      <c r="E6168" t="s">
        <v>231</v>
      </c>
      <c r="F6168">
        <v>21</v>
      </c>
      <c r="G6168" s="85">
        <v>0</v>
      </c>
      <c r="H6168" s="85">
        <v>29113.629842180773</v>
      </c>
      <c r="I6168" s="85">
        <v>6636.0593017694882</v>
      </c>
      <c r="J6168" s="85">
        <v>0</v>
      </c>
      <c r="K6168" t="s">
        <v>492</v>
      </c>
    </row>
    <row r="6169" spans="2:11" x14ac:dyDescent="0.25">
      <c r="B6169">
        <v>2026</v>
      </c>
      <c r="C6169" t="s">
        <v>488</v>
      </c>
      <c r="D6169">
        <v>3</v>
      </c>
      <c r="E6169" t="s">
        <v>231</v>
      </c>
      <c r="F6169">
        <v>21</v>
      </c>
      <c r="G6169" s="85">
        <v>3.0065981253517036</v>
      </c>
      <c r="H6169" s="85">
        <v>29113.629842180773</v>
      </c>
      <c r="I6169" s="85">
        <v>6636.0593017694882</v>
      </c>
      <c r="J6169" s="85">
        <v>55495.912430203738</v>
      </c>
      <c r="K6169" t="s">
        <v>492</v>
      </c>
    </row>
    <row r="6170" spans="2:11" x14ac:dyDescent="0.25">
      <c r="B6170">
        <v>2026</v>
      </c>
      <c r="C6170" t="s">
        <v>488</v>
      </c>
      <c r="D6170">
        <v>4</v>
      </c>
      <c r="E6170" t="s">
        <v>231</v>
      </c>
      <c r="F6170">
        <v>21</v>
      </c>
      <c r="G6170" s="85">
        <v>0</v>
      </c>
      <c r="H6170" s="85">
        <v>29113.629842180773</v>
      </c>
      <c r="I6170" s="85">
        <v>6636.0593017694882</v>
      </c>
      <c r="J6170" s="85">
        <v>0</v>
      </c>
      <c r="K6170" t="s">
        <v>492</v>
      </c>
    </row>
    <row r="6171" spans="2:11" x14ac:dyDescent="0.25">
      <c r="B6171">
        <v>2026</v>
      </c>
      <c r="C6171" t="s">
        <v>489</v>
      </c>
      <c r="D6171">
        <v>3</v>
      </c>
      <c r="E6171" t="s">
        <v>231</v>
      </c>
      <c r="F6171">
        <v>21</v>
      </c>
      <c r="G6171" s="85">
        <v>2.9950904468807473</v>
      </c>
      <c r="H6171" s="85">
        <v>29113.629842180773</v>
      </c>
      <c r="I6171" s="85">
        <v>6636.0593017694882</v>
      </c>
      <c r="J6171" s="85">
        <v>55283.503225490218</v>
      </c>
      <c r="K6171" t="s">
        <v>492</v>
      </c>
    </row>
    <row r="6172" spans="2:11" x14ac:dyDescent="0.25">
      <c r="B6172">
        <v>2026</v>
      </c>
      <c r="C6172" t="s">
        <v>489</v>
      </c>
      <c r="D6172">
        <v>4</v>
      </c>
      <c r="E6172" t="s">
        <v>231</v>
      </c>
      <c r="F6172">
        <v>21</v>
      </c>
      <c r="G6172" s="85">
        <v>0</v>
      </c>
      <c r="H6172" s="85">
        <v>29113.629842180773</v>
      </c>
      <c r="I6172" s="85">
        <v>6636.0593017694882</v>
      </c>
      <c r="J6172" s="85">
        <v>0</v>
      </c>
      <c r="K6172" t="s">
        <v>492</v>
      </c>
    </row>
    <row r="6173" spans="2:11" x14ac:dyDescent="0.25">
      <c r="B6173">
        <v>2026</v>
      </c>
      <c r="C6173" t="s">
        <v>490</v>
      </c>
      <c r="D6173">
        <v>3</v>
      </c>
      <c r="E6173" t="s">
        <v>231</v>
      </c>
      <c r="F6173">
        <v>21</v>
      </c>
      <c r="G6173" s="85">
        <v>2.9835827684098164</v>
      </c>
      <c r="H6173" s="85">
        <v>29113.629842180773</v>
      </c>
      <c r="I6173" s="85">
        <v>6636.0593017694882</v>
      </c>
      <c r="J6173" s="85">
        <v>55071.094020777156</v>
      </c>
      <c r="K6173" t="s">
        <v>492</v>
      </c>
    </row>
    <row r="6174" spans="2:11" x14ac:dyDescent="0.25">
      <c r="B6174">
        <v>2026</v>
      </c>
      <c r="C6174" t="s">
        <v>490</v>
      </c>
      <c r="D6174">
        <v>4</v>
      </c>
      <c r="E6174" t="s">
        <v>231</v>
      </c>
      <c r="F6174">
        <v>21</v>
      </c>
      <c r="G6174" s="85">
        <v>0</v>
      </c>
      <c r="H6174" s="85">
        <v>29113.629842180773</v>
      </c>
      <c r="I6174" s="85">
        <v>6636.0593017694882</v>
      </c>
      <c r="J6174" s="85">
        <v>0</v>
      </c>
      <c r="K6174" t="s">
        <v>492</v>
      </c>
    </row>
    <row r="6175" spans="2:11" x14ac:dyDescent="0.25">
      <c r="B6175">
        <v>2026</v>
      </c>
      <c r="C6175" t="s">
        <v>479</v>
      </c>
      <c r="D6175">
        <v>3</v>
      </c>
      <c r="E6175" t="s">
        <v>169</v>
      </c>
      <c r="F6175">
        <v>19</v>
      </c>
      <c r="G6175" s="85">
        <v>1.8751821243243938</v>
      </c>
      <c r="H6175" s="85">
        <v>22963.846685082874</v>
      </c>
      <c r="I6175" s="85">
        <v>5596.9095303867407</v>
      </c>
      <c r="J6175" s="85">
        <v>26224.389439042374</v>
      </c>
      <c r="K6175" t="s">
        <v>491</v>
      </c>
    </row>
    <row r="6176" spans="2:11" x14ac:dyDescent="0.25">
      <c r="B6176">
        <v>2026</v>
      </c>
      <c r="C6176" t="s">
        <v>479</v>
      </c>
      <c r="D6176">
        <v>4</v>
      </c>
      <c r="E6176" t="s">
        <v>169</v>
      </c>
      <c r="F6176">
        <v>19</v>
      </c>
      <c r="G6176" s="85">
        <v>0</v>
      </c>
      <c r="H6176" s="85">
        <v>22963.846685082874</v>
      </c>
      <c r="I6176" s="85">
        <v>5596.9095303867407</v>
      </c>
      <c r="J6176" s="85">
        <v>0</v>
      </c>
      <c r="K6176" t="s">
        <v>491</v>
      </c>
    </row>
    <row r="6177" spans="2:11" x14ac:dyDescent="0.25">
      <c r="B6177">
        <v>2026</v>
      </c>
      <c r="C6177" t="s">
        <v>480</v>
      </c>
      <c r="D6177">
        <v>3</v>
      </c>
      <c r="E6177" t="s">
        <v>169</v>
      </c>
      <c r="F6177">
        <v>19</v>
      </c>
      <c r="G6177" s="85">
        <v>1.8998997230615822</v>
      </c>
      <c r="H6177" s="85">
        <v>22963.846685082874</v>
      </c>
      <c r="I6177" s="85">
        <v>5596.9095303867407</v>
      </c>
      <c r="J6177" s="85">
        <v>26570.064628067306</v>
      </c>
      <c r="K6177" t="s">
        <v>491</v>
      </c>
    </row>
    <row r="6178" spans="2:11" x14ac:dyDescent="0.25">
      <c r="B6178">
        <v>2026</v>
      </c>
      <c r="C6178" t="s">
        <v>480</v>
      </c>
      <c r="D6178">
        <v>4</v>
      </c>
      <c r="E6178" t="s">
        <v>169</v>
      </c>
      <c r="F6178">
        <v>19</v>
      </c>
      <c r="G6178" s="85">
        <v>0</v>
      </c>
      <c r="H6178" s="85">
        <v>22963.846685082874</v>
      </c>
      <c r="I6178" s="85">
        <v>5596.9095303867407</v>
      </c>
      <c r="J6178" s="85">
        <v>0</v>
      </c>
      <c r="K6178" t="s">
        <v>491</v>
      </c>
    </row>
    <row r="6179" spans="2:11" x14ac:dyDescent="0.25">
      <c r="B6179">
        <v>2026</v>
      </c>
      <c r="C6179" t="s">
        <v>481</v>
      </c>
      <c r="D6179">
        <v>3</v>
      </c>
      <c r="E6179" t="s">
        <v>169</v>
      </c>
      <c r="F6179">
        <v>19</v>
      </c>
      <c r="G6179" s="85">
        <v>1.9246173217987652</v>
      </c>
      <c r="H6179" s="85">
        <v>22963.846685082874</v>
      </c>
      <c r="I6179" s="85">
        <v>5596.9095303867407</v>
      </c>
      <c r="J6179" s="85">
        <v>26915.739817092166</v>
      </c>
      <c r="K6179" t="s">
        <v>491</v>
      </c>
    </row>
    <row r="6180" spans="2:11" x14ac:dyDescent="0.25">
      <c r="B6180">
        <v>2026</v>
      </c>
      <c r="C6180" t="s">
        <v>481</v>
      </c>
      <c r="D6180">
        <v>4</v>
      </c>
      <c r="E6180" t="s">
        <v>169</v>
      </c>
      <c r="F6180">
        <v>19</v>
      </c>
      <c r="G6180" s="85">
        <v>0</v>
      </c>
      <c r="H6180" s="85">
        <v>22963.846685082874</v>
      </c>
      <c r="I6180" s="85">
        <v>5596.9095303867407</v>
      </c>
      <c r="J6180" s="85">
        <v>0</v>
      </c>
      <c r="K6180" t="s">
        <v>491</v>
      </c>
    </row>
    <row r="6181" spans="2:11" x14ac:dyDescent="0.25">
      <c r="B6181">
        <v>2026</v>
      </c>
      <c r="C6181" t="s">
        <v>482</v>
      </c>
      <c r="D6181">
        <v>3</v>
      </c>
      <c r="E6181" t="s">
        <v>169</v>
      </c>
      <c r="F6181">
        <v>19</v>
      </c>
      <c r="G6181" s="85">
        <v>1.949334920535954</v>
      </c>
      <c r="H6181" s="85">
        <v>22963.846685082874</v>
      </c>
      <c r="I6181" s="85">
        <v>5596.9095303867407</v>
      </c>
      <c r="J6181" s="85">
        <v>27261.415006117102</v>
      </c>
      <c r="K6181" t="s">
        <v>491</v>
      </c>
    </row>
    <row r="6182" spans="2:11" x14ac:dyDescent="0.25">
      <c r="B6182">
        <v>2026</v>
      </c>
      <c r="C6182" t="s">
        <v>482</v>
      </c>
      <c r="D6182">
        <v>4</v>
      </c>
      <c r="E6182" t="s">
        <v>169</v>
      </c>
      <c r="F6182">
        <v>19</v>
      </c>
      <c r="G6182" s="85">
        <v>0</v>
      </c>
      <c r="H6182" s="85">
        <v>22963.846685082874</v>
      </c>
      <c r="I6182" s="85">
        <v>5596.9095303867407</v>
      </c>
      <c r="J6182" s="85">
        <v>0</v>
      </c>
      <c r="K6182" t="s">
        <v>491</v>
      </c>
    </row>
    <row r="6183" spans="2:11" x14ac:dyDescent="0.25">
      <c r="B6183">
        <v>2026</v>
      </c>
      <c r="C6183" t="s">
        <v>483</v>
      </c>
      <c r="D6183">
        <v>3</v>
      </c>
      <c r="E6183" t="s">
        <v>169</v>
      </c>
      <c r="F6183">
        <v>19</v>
      </c>
      <c r="G6183" s="85">
        <v>1.9740525192731373</v>
      </c>
      <c r="H6183" s="85">
        <v>22963.846685082874</v>
      </c>
      <c r="I6183" s="85">
        <v>5596.9095303867407</v>
      </c>
      <c r="J6183" s="85">
        <v>27607.090195141966</v>
      </c>
      <c r="K6183" t="s">
        <v>491</v>
      </c>
    </row>
    <row r="6184" spans="2:11" x14ac:dyDescent="0.25">
      <c r="B6184">
        <v>2026</v>
      </c>
      <c r="C6184" t="s">
        <v>483</v>
      </c>
      <c r="D6184">
        <v>4</v>
      </c>
      <c r="E6184" t="s">
        <v>169</v>
      </c>
      <c r="F6184">
        <v>19</v>
      </c>
      <c r="G6184" s="85">
        <v>0</v>
      </c>
      <c r="H6184" s="85">
        <v>22963.846685082874</v>
      </c>
      <c r="I6184" s="85">
        <v>5596.9095303867407</v>
      </c>
      <c r="J6184" s="85">
        <v>0</v>
      </c>
      <c r="K6184" t="s">
        <v>491</v>
      </c>
    </row>
    <row r="6185" spans="2:11" x14ac:dyDescent="0.25">
      <c r="B6185">
        <v>2026</v>
      </c>
      <c r="C6185" t="s">
        <v>484</v>
      </c>
      <c r="D6185">
        <v>3</v>
      </c>
      <c r="E6185" t="s">
        <v>169</v>
      </c>
      <c r="F6185">
        <v>19</v>
      </c>
      <c r="G6185" s="85">
        <v>1.9987701180103261</v>
      </c>
      <c r="H6185" s="85">
        <v>22963.846685082874</v>
      </c>
      <c r="I6185" s="85">
        <v>5596.9095303867407</v>
      </c>
      <c r="J6185" s="85">
        <v>27952.765384166905</v>
      </c>
      <c r="K6185" t="s">
        <v>491</v>
      </c>
    </row>
    <row r="6186" spans="2:11" x14ac:dyDescent="0.25">
      <c r="B6186">
        <v>2026</v>
      </c>
      <c r="C6186" t="s">
        <v>484</v>
      </c>
      <c r="D6186">
        <v>4</v>
      </c>
      <c r="E6186" t="s">
        <v>169</v>
      </c>
      <c r="F6186">
        <v>19</v>
      </c>
      <c r="G6186" s="85">
        <v>0</v>
      </c>
      <c r="H6186" s="85">
        <v>22963.846685082874</v>
      </c>
      <c r="I6186" s="85">
        <v>5596.9095303867407</v>
      </c>
      <c r="J6186" s="85">
        <v>0</v>
      </c>
      <c r="K6186" t="s">
        <v>491</v>
      </c>
    </row>
    <row r="6187" spans="2:11" x14ac:dyDescent="0.25">
      <c r="B6187">
        <v>2026</v>
      </c>
      <c r="C6187" t="s">
        <v>485</v>
      </c>
      <c r="D6187">
        <v>3</v>
      </c>
      <c r="E6187" t="s">
        <v>169</v>
      </c>
      <c r="F6187">
        <v>19</v>
      </c>
      <c r="G6187" s="85">
        <v>2.0234877167475092</v>
      </c>
      <c r="H6187" s="85">
        <v>22963.846685082874</v>
      </c>
      <c r="I6187" s="85">
        <v>5596.9095303867407</v>
      </c>
      <c r="J6187" s="85">
        <v>28298.440573191761</v>
      </c>
      <c r="K6187" t="s">
        <v>491</v>
      </c>
    </row>
    <row r="6188" spans="2:11" x14ac:dyDescent="0.25">
      <c r="B6188">
        <v>2026</v>
      </c>
      <c r="C6188" t="s">
        <v>485</v>
      </c>
      <c r="D6188">
        <v>4</v>
      </c>
      <c r="E6188" t="s">
        <v>169</v>
      </c>
      <c r="F6188">
        <v>19</v>
      </c>
      <c r="G6188" s="85">
        <v>0</v>
      </c>
      <c r="H6188" s="85">
        <v>22963.846685082874</v>
      </c>
      <c r="I6188" s="85">
        <v>5596.9095303867407</v>
      </c>
      <c r="J6188" s="85">
        <v>0</v>
      </c>
      <c r="K6188" t="s">
        <v>491</v>
      </c>
    </row>
    <row r="6189" spans="2:11" x14ac:dyDescent="0.25">
      <c r="B6189">
        <v>2026</v>
      </c>
      <c r="C6189" t="s">
        <v>486</v>
      </c>
      <c r="D6189">
        <v>3</v>
      </c>
      <c r="E6189" t="s">
        <v>169</v>
      </c>
      <c r="F6189">
        <v>19</v>
      </c>
      <c r="G6189" s="85">
        <v>2.0482053154846978</v>
      </c>
      <c r="H6189" s="85">
        <v>22963.846685082874</v>
      </c>
      <c r="I6189" s="85">
        <v>5596.9095303867407</v>
      </c>
      <c r="J6189" s="85">
        <v>28644.115762216697</v>
      </c>
      <c r="K6189" t="s">
        <v>491</v>
      </c>
    </row>
    <row r="6190" spans="2:11" x14ac:dyDescent="0.25">
      <c r="B6190">
        <v>2026</v>
      </c>
      <c r="C6190" t="s">
        <v>486</v>
      </c>
      <c r="D6190">
        <v>4</v>
      </c>
      <c r="E6190" t="s">
        <v>169</v>
      </c>
      <c r="F6190">
        <v>19</v>
      </c>
      <c r="G6190" s="85">
        <v>0</v>
      </c>
      <c r="H6190" s="85">
        <v>22963.846685082874</v>
      </c>
      <c r="I6190" s="85">
        <v>5596.9095303867407</v>
      </c>
      <c r="J6190" s="85">
        <v>0</v>
      </c>
      <c r="K6190" t="s">
        <v>491</v>
      </c>
    </row>
    <row r="6191" spans="2:11" x14ac:dyDescent="0.25">
      <c r="B6191">
        <v>2026</v>
      </c>
      <c r="C6191" t="s">
        <v>487</v>
      </c>
      <c r="D6191">
        <v>3</v>
      </c>
      <c r="E6191" t="s">
        <v>169</v>
      </c>
      <c r="F6191">
        <v>19</v>
      </c>
      <c r="G6191" s="85">
        <v>2.072922914221881</v>
      </c>
      <c r="H6191" s="85">
        <v>22963.846685082874</v>
      </c>
      <c r="I6191" s="85">
        <v>5596.9095303867407</v>
      </c>
      <c r="J6191" s="85">
        <v>28989.790951241561</v>
      </c>
      <c r="K6191" t="s">
        <v>491</v>
      </c>
    </row>
    <row r="6192" spans="2:11" x14ac:dyDescent="0.25">
      <c r="B6192">
        <v>2026</v>
      </c>
      <c r="C6192" t="s">
        <v>487</v>
      </c>
      <c r="D6192">
        <v>4</v>
      </c>
      <c r="E6192" t="s">
        <v>169</v>
      </c>
      <c r="F6192">
        <v>19</v>
      </c>
      <c r="G6192" s="85">
        <v>0</v>
      </c>
      <c r="H6192" s="85">
        <v>22963.846685082874</v>
      </c>
      <c r="I6192" s="85">
        <v>5596.9095303867407</v>
      </c>
      <c r="J6192" s="85">
        <v>0</v>
      </c>
      <c r="K6192" t="s">
        <v>491</v>
      </c>
    </row>
    <row r="6193" spans="2:11" x14ac:dyDescent="0.25">
      <c r="B6193">
        <v>2026</v>
      </c>
      <c r="C6193" t="s">
        <v>488</v>
      </c>
      <c r="D6193">
        <v>3</v>
      </c>
      <c r="E6193" t="s">
        <v>169</v>
      </c>
      <c r="F6193">
        <v>19</v>
      </c>
      <c r="G6193" s="85">
        <v>2.0976405129590701</v>
      </c>
      <c r="H6193" s="85">
        <v>22963.846685082874</v>
      </c>
      <c r="I6193" s="85">
        <v>5596.9095303867407</v>
      </c>
      <c r="J6193" s="85">
        <v>29335.466140266501</v>
      </c>
      <c r="K6193" t="s">
        <v>491</v>
      </c>
    </row>
    <row r="6194" spans="2:11" x14ac:dyDescent="0.25">
      <c r="B6194">
        <v>2026</v>
      </c>
      <c r="C6194" t="s">
        <v>488</v>
      </c>
      <c r="D6194">
        <v>4</v>
      </c>
      <c r="E6194" t="s">
        <v>169</v>
      </c>
      <c r="F6194">
        <v>19</v>
      </c>
      <c r="G6194" s="85">
        <v>0</v>
      </c>
      <c r="H6194" s="85">
        <v>22963.846685082874</v>
      </c>
      <c r="I6194" s="85">
        <v>5596.9095303867407</v>
      </c>
      <c r="J6194" s="85">
        <v>0</v>
      </c>
      <c r="K6194" t="s">
        <v>491</v>
      </c>
    </row>
    <row r="6195" spans="2:11" x14ac:dyDescent="0.25">
      <c r="B6195">
        <v>2026</v>
      </c>
      <c r="C6195" t="s">
        <v>489</v>
      </c>
      <c r="D6195">
        <v>3</v>
      </c>
      <c r="E6195" t="s">
        <v>169</v>
      </c>
      <c r="F6195">
        <v>19</v>
      </c>
      <c r="G6195" s="85">
        <v>2.1223581116962529</v>
      </c>
      <c r="H6195" s="85">
        <v>22963.846685082874</v>
      </c>
      <c r="I6195" s="85">
        <v>5596.9095303867407</v>
      </c>
      <c r="J6195" s="85">
        <v>29681.141329291357</v>
      </c>
      <c r="K6195" t="s">
        <v>491</v>
      </c>
    </row>
    <row r="6196" spans="2:11" x14ac:dyDescent="0.25">
      <c r="B6196">
        <v>2026</v>
      </c>
      <c r="C6196" t="s">
        <v>489</v>
      </c>
      <c r="D6196">
        <v>4</v>
      </c>
      <c r="E6196" t="s">
        <v>169</v>
      </c>
      <c r="F6196">
        <v>19</v>
      </c>
      <c r="G6196" s="85">
        <v>0</v>
      </c>
      <c r="H6196" s="85">
        <v>22963.846685082874</v>
      </c>
      <c r="I6196" s="85">
        <v>5596.9095303867407</v>
      </c>
      <c r="J6196" s="85">
        <v>0</v>
      </c>
      <c r="K6196" t="s">
        <v>491</v>
      </c>
    </row>
    <row r="6197" spans="2:11" x14ac:dyDescent="0.25">
      <c r="B6197">
        <v>2026</v>
      </c>
      <c r="C6197" t="s">
        <v>490</v>
      </c>
      <c r="D6197">
        <v>3</v>
      </c>
      <c r="E6197" t="s">
        <v>169</v>
      </c>
      <c r="F6197">
        <v>19</v>
      </c>
      <c r="G6197" s="85">
        <v>2.1470757104334419</v>
      </c>
      <c r="H6197" s="85">
        <v>22963.846685082874</v>
      </c>
      <c r="I6197" s="85">
        <v>5596.9095303867407</v>
      </c>
      <c r="J6197" s="85">
        <v>30026.8165183163</v>
      </c>
      <c r="K6197" t="s">
        <v>491</v>
      </c>
    </row>
    <row r="6198" spans="2:11" x14ac:dyDescent="0.25">
      <c r="B6198">
        <v>2026</v>
      </c>
      <c r="C6198" t="s">
        <v>490</v>
      </c>
      <c r="D6198">
        <v>4</v>
      </c>
      <c r="E6198" t="s">
        <v>169</v>
      </c>
      <c r="F6198">
        <v>19</v>
      </c>
      <c r="G6198" s="85">
        <v>0</v>
      </c>
      <c r="H6198" s="85">
        <v>22963.846685082874</v>
      </c>
      <c r="I6198" s="85">
        <v>5596.9095303867407</v>
      </c>
      <c r="J6198" s="85">
        <v>0</v>
      </c>
      <c r="K6198" t="s">
        <v>491</v>
      </c>
    </row>
    <row r="6199" spans="2:11" x14ac:dyDescent="0.25">
      <c r="B6199">
        <v>2026</v>
      </c>
      <c r="C6199" t="s">
        <v>479</v>
      </c>
      <c r="D6199">
        <v>3</v>
      </c>
      <c r="E6199" t="s">
        <v>231</v>
      </c>
      <c r="F6199">
        <v>13</v>
      </c>
      <c r="G6199" s="85">
        <v>0</v>
      </c>
      <c r="H6199" s="85">
        <v>29113.629842180773</v>
      </c>
      <c r="I6199" s="85">
        <v>6636.0593017694882</v>
      </c>
      <c r="J6199" s="85">
        <v>0</v>
      </c>
      <c r="K6199" t="s">
        <v>491</v>
      </c>
    </row>
    <row r="6200" spans="2:11" x14ac:dyDescent="0.25">
      <c r="B6200">
        <v>2026</v>
      </c>
      <c r="C6200" t="s">
        <v>479</v>
      </c>
      <c r="D6200">
        <v>4</v>
      </c>
      <c r="E6200" t="s">
        <v>231</v>
      </c>
      <c r="F6200">
        <v>13</v>
      </c>
      <c r="G6200" s="85">
        <v>3.2887768156166945</v>
      </c>
      <c r="H6200" s="85">
        <v>29113.629842180773</v>
      </c>
      <c r="I6200" s="85">
        <v>6636.0593017694882</v>
      </c>
      <c r="J6200" s="85">
        <v>66545.020436170278</v>
      </c>
      <c r="K6200" t="s">
        <v>491</v>
      </c>
    </row>
    <row r="6201" spans="2:11" x14ac:dyDescent="0.25">
      <c r="B6201">
        <v>2026</v>
      </c>
      <c r="C6201" t="s">
        <v>480</v>
      </c>
      <c r="D6201">
        <v>3</v>
      </c>
      <c r="E6201" t="s">
        <v>231</v>
      </c>
      <c r="F6201">
        <v>13</v>
      </c>
      <c r="G6201" s="85">
        <v>0</v>
      </c>
      <c r="H6201" s="85">
        <v>29113.629842180773</v>
      </c>
      <c r="I6201" s="85">
        <v>6636.0593017694882</v>
      </c>
      <c r="J6201" s="85">
        <v>0</v>
      </c>
      <c r="K6201" t="s">
        <v>491</v>
      </c>
    </row>
    <row r="6202" spans="2:11" x14ac:dyDescent="0.25">
      <c r="B6202">
        <v>2026</v>
      </c>
      <c r="C6202" t="s">
        <v>480</v>
      </c>
      <c r="D6202">
        <v>4</v>
      </c>
      <c r="E6202" t="s">
        <v>231</v>
      </c>
      <c r="F6202">
        <v>13</v>
      </c>
      <c r="G6202" s="85">
        <v>3.3579728198154188</v>
      </c>
      <c r="H6202" s="85">
        <v>29113.629842180773</v>
      </c>
      <c r="I6202" s="85">
        <v>6636.0593017694882</v>
      </c>
      <c r="J6202" s="85">
        <v>67945.130498866027</v>
      </c>
      <c r="K6202" t="s">
        <v>491</v>
      </c>
    </row>
    <row r="6203" spans="2:11" x14ac:dyDescent="0.25">
      <c r="B6203">
        <v>2026</v>
      </c>
      <c r="C6203" t="s">
        <v>481</v>
      </c>
      <c r="D6203">
        <v>3</v>
      </c>
      <c r="E6203" t="s">
        <v>231</v>
      </c>
      <c r="F6203">
        <v>13</v>
      </c>
      <c r="G6203" s="85">
        <v>0</v>
      </c>
      <c r="H6203" s="85">
        <v>29113.629842180773</v>
      </c>
      <c r="I6203" s="85">
        <v>6636.0593017694882</v>
      </c>
      <c r="J6203" s="85">
        <v>0</v>
      </c>
      <c r="K6203" t="s">
        <v>491</v>
      </c>
    </row>
    <row r="6204" spans="2:11" x14ac:dyDescent="0.25">
      <c r="B6204">
        <v>2026</v>
      </c>
      <c r="C6204" t="s">
        <v>481</v>
      </c>
      <c r="D6204">
        <v>4</v>
      </c>
      <c r="E6204" t="s">
        <v>231</v>
      </c>
      <c r="F6204">
        <v>13</v>
      </c>
      <c r="G6204" s="85">
        <v>3.4271688240141431</v>
      </c>
      <c r="H6204" s="85">
        <v>29113.629842180773</v>
      </c>
      <c r="I6204" s="85">
        <v>6636.0593017694882</v>
      </c>
      <c r="J6204" s="85">
        <v>69345.240561561775</v>
      </c>
      <c r="K6204" t="s">
        <v>491</v>
      </c>
    </row>
    <row r="6205" spans="2:11" x14ac:dyDescent="0.25">
      <c r="B6205">
        <v>2026</v>
      </c>
      <c r="C6205" t="s">
        <v>482</v>
      </c>
      <c r="D6205">
        <v>3</v>
      </c>
      <c r="E6205" t="s">
        <v>231</v>
      </c>
      <c r="F6205">
        <v>13</v>
      </c>
      <c r="G6205" s="85">
        <v>0</v>
      </c>
      <c r="H6205" s="85">
        <v>29113.629842180773</v>
      </c>
      <c r="I6205" s="85">
        <v>6636.0593017694882</v>
      </c>
      <c r="J6205" s="85">
        <v>0</v>
      </c>
      <c r="K6205" t="s">
        <v>491</v>
      </c>
    </row>
    <row r="6206" spans="2:11" x14ac:dyDescent="0.25">
      <c r="B6206">
        <v>2026</v>
      </c>
      <c r="C6206" t="s">
        <v>482</v>
      </c>
      <c r="D6206">
        <v>4</v>
      </c>
      <c r="E6206" t="s">
        <v>231</v>
      </c>
      <c r="F6206">
        <v>13</v>
      </c>
      <c r="G6206" s="85">
        <v>3.496364828212867</v>
      </c>
      <c r="H6206" s="85">
        <v>29113.629842180773</v>
      </c>
      <c r="I6206" s="85">
        <v>6636.0593017694882</v>
      </c>
      <c r="J6206" s="85">
        <v>70745.350624257524</v>
      </c>
      <c r="K6206" t="s">
        <v>491</v>
      </c>
    </row>
    <row r="6207" spans="2:11" x14ac:dyDescent="0.25">
      <c r="B6207">
        <v>2026</v>
      </c>
      <c r="C6207" t="s">
        <v>483</v>
      </c>
      <c r="D6207">
        <v>3</v>
      </c>
      <c r="E6207" t="s">
        <v>231</v>
      </c>
      <c r="F6207">
        <v>13</v>
      </c>
      <c r="G6207" s="85">
        <v>0</v>
      </c>
      <c r="H6207" s="85">
        <v>29113.629842180773</v>
      </c>
      <c r="I6207" s="85">
        <v>6636.0593017694882</v>
      </c>
      <c r="J6207" s="85">
        <v>0</v>
      </c>
      <c r="K6207" t="s">
        <v>491</v>
      </c>
    </row>
    <row r="6208" spans="2:11" x14ac:dyDescent="0.25">
      <c r="B6208">
        <v>2026</v>
      </c>
      <c r="C6208" t="s">
        <v>483</v>
      </c>
      <c r="D6208">
        <v>4</v>
      </c>
      <c r="E6208" t="s">
        <v>231</v>
      </c>
      <c r="F6208">
        <v>13</v>
      </c>
      <c r="G6208" s="85">
        <v>3.5655608324115913</v>
      </c>
      <c r="H6208" s="85">
        <v>29113.629842180773</v>
      </c>
      <c r="I6208" s="85">
        <v>6636.0593017694882</v>
      </c>
      <c r="J6208" s="85">
        <v>72145.460686953273</v>
      </c>
      <c r="K6208" t="s">
        <v>491</v>
      </c>
    </row>
    <row r="6209" spans="2:11" x14ac:dyDescent="0.25">
      <c r="B6209">
        <v>2026</v>
      </c>
      <c r="C6209" t="s">
        <v>484</v>
      </c>
      <c r="D6209">
        <v>3</v>
      </c>
      <c r="E6209" t="s">
        <v>231</v>
      </c>
      <c r="F6209">
        <v>13</v>
      </c>
      <c r="G6209" s="85">
        <v>0</v>
      </c>
      <c r="H6209" s="85">
        <v>29113.629842180773</v>
      </c>
      <c r="I6209" s="85">
        <v>6636.0593017694882</v>
      </c>
      <c r="J6209" s="85">
        <v>0</v>
      </c>
      <c r="K6209" t="s">
        <v>491</v>
      </c>
    </row>
    <row r="6210" spans="2:11" x14ac:dyDescent="0.25">
      <c r="B6210">
        <v>2026</v>
      </c>
      <c r="C6210" t="s">
        <v>484</v>
      </c>
      <c r="D6210">
        <v>4</v>
      </c>
      <c r="E6210" t="s">
        <v>231</v>
      </c>
      <c r="F6210">
        <v>13</v>
      </c>
      <c r="G6210" s="85">
        <v>3.6347568366103151</v>
      </c>
      <c r="H6210" s="85">
        <v>29113.629842180773</v>
      </c>
      <c r="I6210" s="85">
        <v>6636.0593017694882</v>
      </c>
      <c r="J6210" s="85">
        <v>73545.570749649021</v>
      </c>
      <c r="K6210" t="s">
        <v>491</v>
      </c>
    </row>
    <row r="6211" spans="2:11" x14ac:dyDescent="0.25">
      <c r="B6211">
        <v>2026</v>
      </c>
      <c r="C6211" t="s">
        <v>485</v>
      </c>
      <c r="D6211">
        <v>3</v>
      </c>
      <c r="E6211" t="s">
        <v>231</v>
      </c>
      <c r="F6211">
        <v>13</v>
      </c>
      <c r="G6211" s="85">
        <v>0</v>
      </c>
      <c r="H6211" s="85">
        <v>29113.629842180773</v>
      </c>
      <c r="I6211" s="85">
        <v>6636.0593017694882</v>
      </c>
      <c r="J6211" s="85">
        <v>0</v>
      </c>
      <c r="K6211" t="s">
        <v>491</v>
      </c>
    </row>
    <row r="6212" spans="2:11" x14ac:dyDescent="0.25">
      <c r="B6212">
        <v>2026</v>
      </c>
      <c r="C6212" t="s">
        <v>485</v>
      </c>
      <c r="D6212">
        <v>4</v>
      </c>
      <c r="E6212" t="s">
        <v>231</v>
      </c>
      <c r="F6212">
        <v>13</v>
      </c>
      <c r="G6212" s="85">
        <v>3.7039528408090394</v>
      </c>
      <c r="H6212" s="85">
        <v>29113.629842180773</v>
      </c>
      <c r="I6212" s="85">
        <v>6636.0593017694882</v>
      </c>
      <c r="J6212" s="85">
        <v>74945.68081234477</v>
      </c>
      <c r="K6212" t="s">
        <v>491</v>
      </c>
    </row>
    <row r="6213" spans="2:11" x14ac:dyDescent="0.25">
      <c r="B6213">
        <v>2026</v>
      </c>
      <c r="C6213" t="s">
        <v>486</v>
      </c>
      <c r="D6213">
        <v>3</v>
      </c>
      <c r="E6213" t="s">
        <v>231</v>
      </c>
      <c r="F6213">
        <v>13</v>
      </c>
      <c r="G6213" s="85">
        <v>0</v>
      </c>
      <c r="H6213" s="85">
        <v>29113.629842180773</v>
      </c>
      <c r="I6213" s="85">
        <v>6636.0593017694882</v>
      </c>
      <c r="J6213" s="85">
        <v>0</v>
      </c>
      <c r="K6213" t="s">
        <v>491</v>
      </c>
    </row>
    <row r="6214" spans="2:11" x14ac:dyDescent="0.25">
      <c r="B6214">
        <v>2026</v>
      </c>
      <c r="C6214" t="s">
        <v>486</v>
      </c>
      <c r="D6214">
        <v>4</v>
      </c>
      <c r="E6214" t="s">
        <v>231</v>
      </c>
      <c r="F6214">
        <v>13</v>
      </c>
      <c r="G6214" s="85">
        <v>3.7731488450077633</v>
      </c>
      <c r="H6214" s="85">
        <v>29113.629842180773</v>
      </c>
      <c r="I6214" s="85">
        <v>6636.0593017694882</v>
      </c>
      <c r="J6214" s="85">
        <v>76345.790875040519</v>
      </c>
      <c r="K6214" t="s">
        <v>491</v>
      </c>
    </row>
    <row r="6215" spans="2:11" x14ac:dyDescent="0.25">
      <c r="B6215">
        <v>2026</v>
      </c>
      <c r="C6215" t="s">
        <v>487</v>
      </c>
      <c r="D6215">
        <v>3</v>
      </c>
      <c r="E6215" t="s">
        <v>231</v>
      </c>
      <c r="F6215">
        <v>13</v>
      </c>
      <c r="G6215" s="85">
        <v>0</v>
      </c>
      <c r="H6215" s="85">
        <v>29113.629842180773</v>
      </c>
      <c r="I6215" s="85">
        <v>6636.0593017694882</v>
      </c>
      <c r="J6215" s="85">
        <v>0</v>
      </c>
      <c r="K6215" t="s">
        <v>491</v>
      </c>
    </row>
    <row r="6216" spans="2:11" x14ac:dyDescent="0.25">
      <c r="B6216">
        <v>2026</v>
      </c>
      <c r="C6216" t="s">
        <v>487</v>
      </c>
      <c r="D6216">
        <v>4</v>
      </c>
      <c r="E6216" t="s">
        <v>231</v>
      </c>
      <c r="F6216">
        <v>13</v>
      </c>
      <c r="G6216" s="85">
        <v>3.8423448492064876</v>
      </c>
      <c r="H6216" s="85">
        <v>29113.629842180773</v>
      </c>
      <c r="I6216" s="85">
        <v>6636.0593017694882</v>
      </c>
      <c r="J6216" s="85">
        <v>77745.900937736282</v>
      </c>
      <c r="K6216" t="s">
        <v>491</v>
      </c>
    </row>
    <row r="6217" spans="2:11" x14ac:dyDescent="0.25">
      <c r="B6217">
        <v>2026</v>
      </c>
      <c r="C6217" t="s">
        <v>488</v>
      </c>
      <c r="D6217">
        <v>3</v>
      </c>
      <c r="E6217" t="s">
        <v>231</v>
      </c>
      <c r="F6217">
        <v>13</v>
      </c>
      <c r="G6217" s="85">
        <v>0</v>
      </c>
      <c r="H6217" s="85">
        <v>29113.629842180773</v>
      </c>
      <c r="I6217" s="85">
        <v>6636.0593017694882</v>
      </c>
      <c r="J6217" s="85">
        <v>0</v>
      </c>
      <c r="K6217" t="s">
        <v>491</v>
      </c>
    </row>
    <row r="6218" spans="2:11" x14ac:dyDescent="0.25">
      <c r="B6218">
        <v>2026</v>
      </c>
      <c r="C6218" t="s">
        <v>488</v>
      </c>
      <c r="D6218">
        <v>4</v>
      </c>
      <c r="E6218" t="s">
        <v>231</v>
      </c>
      <c r="F6218">
        <v>13</v>
      </c>
      <c r="G6218" s="85">
        <v>3.911540853405211</v>
      </c>
      <c r="H6218" s="85">
        <v>29113.629842180773</v>
      </c>
      <c r="I6218" s="85">
        <v>6636.0593017694882</v>
      </c>
      <c r="J6218" s="85">
        <v>79146.011000432016</v>
      </c>
      <c r="K6218" t="s">
        <v>491</v>
      </c>
    </row>
    <row r="6219" spans="2:11" x14ac:dyDescent="0.25">
      <c r="B6219">
        <v>2026</v>
      </c>
      <c r="C6219" t="s">
        <v>489</v>
      </c>
      <c r="D6219">
        <v>3</v>
      </c>
      <c r="E6219" t="s">
        <v>231</v>
      </c>
      <c r="F6219">
        <v>13</v>
      </c>
      <c r="G6219" s="85">
        <v>0</v>
      </c>
      <c r="H6219" s="85">
        <v>29113.629842180773</v>
      </c>
      <c r="I6219" s="85">
        <v>6636.0593017694882</v>
      </c>
      <c r="J6219" s="85">
        <v>0</v>
      </c>
      <c r="K6219" t="s">
        <v>491</v>
      </c>
    </row>
    <row r="6220" spans="2:11" x14ac:dyDescent="0.25">
      <c r="B6220">
        <v>2026</v>
      </c>
      <c r="C6220" t="s">
        <v>489</v>
      </c>
      <c r="D6220">
        <v>4</v>
      </c>
      <c r="E6220" t="s">
        <v>231</v>
      </c>
      <c r="F6220">
        <v>13</v>
      </c>
      <c r="G6220" s="85">
        <v>3.9807368576039361</v>
      </c>
      <c r="H6220" s="85">
        <v>29113.629842180773</v>
      </c>
      <c r="I6220" s="85">
        <v>6636.0593017694882</v>
      </c>
      <c r="J6220" s="85">
        <v>80546.121063127779</v>
      </c>
      <c r="K6220" t="s">
        <v>491</v>
      </c>
    </row>
    <row r="6221" spans="2:11" x14ac:dyDescent="0.25">
      <c r="B6221">
        <v>2026</v>
      </c>
      <c r="C6221" t="s">
        <v>490</v>
      </c>
      <c r="D6221">
        <v>3</v>
      </c>
      <c r="E6221" t="s">
        <v>231</v>
      </c>
      <c r="F6221">
        <v>13</v>
      </c>
      <c r="G6221" s="85">
        <v>0</v>
      </c>
      <c r="H6221" s="85">
        <v>29113.629842180773</v>
      </c>
      <c r="I6221" s="85">
        <v>6636.0593017694882</v>
      </c>
      <c r="J6221" s="85">
        <v>0</v>
      </c>
      <c r="K6221" t="s">
        <v>491</v>
      </c>
    </row>
    <row r="6222" spans="2:11" x14ac:dyDescent="0.25">
      <c r="B6222">
        <v>2026</v>
      </c>
      <c r="C6222" t="s">
        <v>490</v>
      </c>
      <c r="D6222">
        <v>4</v>
      </c>
      <c r="E6222" t="s">
        <v>231</v>
      </c>
      <c r="F6222">
        <v>13</v>
      </c>
      <c r="G6222" s="85">
        <v>4.0499328618026595</v>
      </c>
      <c r="H6222" s="85">
        <v>29113.629842180773</v>
      </c>
      <c r="I6222" s="85">
        <v>6636.0593017694882</v>
      </c>
      <c r="J6222" s="85">
        <v>81946.231125823513</v>
      </c>
      <c r="K6222" t="s">
        <v>491</v>
      </c>
    </row>
    <row r="6223" spans="2:11" x14ac:dyDescent="0.25">
      <c r="B6223">
        <v>2026</v>
      </c>
      <c r="C6223" t="s">
        <v>479</v>
      </c>
      <c r="D6223">
        <v>3</v>
      </c>
      <c r="E6223" t="s">
        <v>114</v>
      </c>
      <c r="F6223">
        <v>25</v>
      </c>
      <c r="G6223" s="85">
        <v>11.116090060399904</v>
      </c>
      <c r="H6223" s="85">
        <v>9626.5957446808516</v>
      </c>
      <c r="I6223" s="85">
        <v>2722.7836879432625</v>
      </c>
      <c r="J6223" s="85">
        <v>70519.659374864044</v>
      </c>
      <c r="K6223" t="s">
        <v>491</v>
      </c>
    </row>
    <row r="6224" spans="2:11" x14ac:dyDescent="0.25">
      <c r="B6224">
        <v>2026</v>
      </c>
      <c r="C6224" t="s">
        <v>479</v>
      </c>
      <c r="D6224">
        <v>4</v>
      </c>
      <c r="E6224" t="s">
        <v>114</v>
      </c>
      <c r="F6224">
        <v>25</v>
      </c>
      <c r="G6224" s="85">
        <v>0.58893192372979541</v>
      </c>
      <c r="H6224" s="85">
        <v>9626.5957446808516</v>
      </c>
      <c r="I6224" s="85">
        <v>2722.7836879432625</v>
      </c>
      <c r="J6224" s="85">
        <v>3736.1408940325273</v>
      </c>
      <c r="K6224" t="s">
        <v>491</v>
      </c>
    </row>
    <row r="6225" spans="2:11" x14ac:dyDescent="0.25">
      <c r="B6225">
        <v>2026</v>
      </c>
      <c r="C6225" t="s">
        <v>480</v>
      </c>
      <c r="D6225">
        <v>3</v>
      </c>
      <c r="E6225" t="s">
        <v>114</v>
      </c>
      <c r="F6225">
        <v>25</v>
      </c>
      <c r="G6225" s="85">
        <v>6.0479257933360318</v>
      </c>
      <c r="H6225" s="85">
        <v>9626.5957446808516</v>
      </c>
      <c r="I6225" s="85">
        <v>2722.7836879432625</v>
      </c>
      <c r="J6225" s="85">
        <v>38367.597289434707</v>
      </c>
      <c r="K6225" t="s">
        <v>491</v>
      </c>
    </row>
    <row r="6226" spans="2:11" x14ac:dyDescent="0.25">
      <c r="B6226">
        <v>2026</v>
      </c>
      <c r="C6226" t="s">
        <v>480</v>
      </c>
      <c r="D6226">
        <v>4</v>
      </c>
      <c r="E6226" t="s">
        <v>114</v>
      </c>
      <c r="F6226">
        <v>25</v>
      </c>
      <c r="G6226" s="85">
        <v>0.32041990958071676</v>
      </c>
      <c r="H6226" s="85">
        <v>9626.5957446808516</v>
      </c>
      <c r="I6226" s="85">
        <v>2722.7836879432625</v>
      </c>
      <c r="J6226" s="85">
        <v>2032.720386195215</v>
      </c>
      <c r="K6226" t="s">
        <v>491</v>
      </c>
    </row>
    <row r="6227" spans="2:11" x14ac:dyDescent="0.25">
      <c r="B6227">
        <v>2026</v>
      </c>
      <c r="C6227" t="s">
        <v>481</v>
      </c>
      <c r="D6227">
        <v>3</v>
      </c>
      <c r="E6227" t="s">
        <v>114</v>
      </c>
      <c r="F6227">
        <v>25</v>
      </c>
      <c r="G6227" s="85">
        <v>16.062452534747809</v>
      </c>
      <c r="H6227" s="85">
        <v>9626.5957446808516</v>
      </c>
      <c r="I6227" s="85">
        <v>2722.7836879432625</v>
      </c>
      <c r="J6227" s="85">
        <v>101899.0198280732</v>
      </c>
      <c r="K6227" t="s">
        <v>491</v>
      </c>
    </row>
    <row r="6228" spans="2:11" x14ac:dyDescent="0.25">
      <c r="B6228">
        <v>2026</v>
      </c>
      <c r="C6228" t="s">
        <v>481</v>
      </c>
      <c r="D6228">
        <v>4</v>
      </c>
      <c r="E6228" t="s">
        <v>114</v>
      </c>
      <c r="F6228">
        <v>25</v>
      </c>
      <c r="G6228" s="85">
        <v>0.85099086276809643</v>
      </c>
      <c r="H6228" s="85">
        <v>9626.5957446808516</v>
      </c>
      <c r="I6228" s="85">
        <v>2722.7836879432625</v>
      </c>
      <c r="J6228" s="85">
        <v>5398.6235670502392</v>
      </c>
      <c r="K6228" t="s">
        <v>491</v>
      </c>
    </row>
    <row r="6229" spans="2:11" x14ac:dyDescent="0.25">
      <c r="B6229">
        <v>2026</v>
      </c>
      <c r="C6229" t="s">
        <v>482</v>
      </c>
      <c r="D6229">
        <v>3</v>
      </c>
      <c r="E6229" t="s">
        <v>114</v>
      </c>
      <c r="F6229">
        <v>25</v>
      </c>
      <c r="G6229" s="85">
        <v>10.268884849832235</v>
      </c>
      <c r="H6229" s="85">
        <v>9626.5957446808516</v>
      </c>
      <c r="I6229" s="85">
        <v>2722.7836879432625</v>
      </c>
      <c r="J6229" s="85">
        <v>65145.05170749034</v>
      </c>
      <c r="K6229" t="s">
        <v>491</v>
      </c>
    </row>
    <row r="6230" spans="2:11" x14ac:dyDescent="0.25">
      <c r="B6230">
        <v>2026</v>
      </c>
      <c r="C6230" t="s">
        <v>482</v>
      </c>
      <c r="D6230">
        <v>4</v>
      </c>
      <c r="E6230" t="s">
        <v>114</v>
      </c>
      <c r="F6230">
        <v>25</v>
      </c>
      <c r="G6230" s="85">
        <v>0.5440468794613107</v>
      </c>
      <c r="H6230" s="85">
        <v>9626.5957446808516</v>
      </c>
      <c r="I6230" s="85">
        <v>2722.7836879432625</v>
      </c>
      <c r="J6230" s="85">
        <v>3451.3934679465096</v>
      </c>
      <c r="K6230" t="s">
        <v>491</v>
      </c>
    </row>
    <row r="6231" spans="2:11" x14ac:dyDescent="0.25">
      <c r="B6231">
        <v>2026</v>
      </c>
      <c r="C6231" t="s">
        <v>483</v>
      </c>
      <c r="D6231">
        <v>3</v>
      </c>
      <c r="E6231" t="s">
        <v>114</v>
      </c>
      <c r="F6231">
        <v>25</v>
      </c>
      <c r="G6231" s="85">
        <v>15.153618460584971</v>
      </c>
      <c r="H6231" s="85">
        <v>9626.5957446808516</v>
      </c>
      <c r="I6231" s="85">
        <v>2722.7836879432625</v>
      </c>
      <c r="J6231" s="85">
        <v>96133.443173872569</v>
      </c>
      <c r="K6231" t="s">
        <v>491</v>
      </c>
    </row>
    <row r="6232" spans="2:11" x14ac:dyDescent="0.25">
      <c r="B6232">
        <v>2026</v>
      </c>
      <c r="C6232" t="s">
        <v>483</v>
      </c>
      <c r="D6232">
        <v>4</v>
      </c>
      <c r="E6232" t="s">
        <v>114</v>
      </c>
      <c r="F6232">
        <v>25</v>
      </c>
      <c r="G6232" s="85">
        <v>0.80284071314357419</v>
      </c>
      <c r="H6232" s="85">
        <v>9626.5957446808516</v>
      </c>
      <c r="I6232" s="85">
        <v>2722.7836879432625</v>
      </c>
      <c r="J6232" s="85">
        <v>5093.1625522581471</v>
      </c>
      <c r="K6232" t="s">
        <v>491</v>
      </c>
    </row>
    <row r="6233" spans="2:11" x14ac:dyDescent="0.25">
      <c r="B6233">
        <v>2026</v>
      </c>
      <c r="C6233" t="s">
        <v>484</v>
      </c>
      <c r="D6233">
        <v>3</v>
      </c>
      <c r="E6233" t="s">
        <v>114</v>
      </c>
      <c r="F6233">
        <v>25</v>
      </c>
      <c r="G6233" s="85">
        <v>19.394191839837713</v>
      </c>
      <c r="H6233" s="85">
        <v>9626.5957446808516</v>
      </c>
      <c r="I6233" s="85">
        <v>2722.7836879432625</v>
      </c>
      <c r="J6233" s="85">
        <v>123035.32941572095</v>
      </c>
      <c r="K6233" t="s">
        <v>491</v>
      </c>
    </row>
    <row r="6234" spans="2:11" x14ac:dyDescent="0.25">
      <c r="B6234">
        <v>2026</v>
      </c>
      <c r="C6234" t="s">
        <v>484</v>
      </c>
      <c r="D6234">
        <v>4</v>
      </c>
      <c r="E6234" t="s">
        <v>114</v>
      </c>
      <c r="F6234">
        <v>25</v>
      </c>
      <c r="G6234" s="85">
        <v>1.0275068524417321</v>
      </c>
      <c r="H6234" s="85">
        <v>9626.5957446808516</v>
      </c>
      <c r="I6234" s="85">
        <v>2722.7836879432625</v>
      </c>
      <c r="J6234" s="85">
        <v>6518.4280485150102</v>
      </c>
      <c r="K6234" t="s">
        <v>491</v>
      </c>
    </row>
    <row r="6235" spans="2:11" x14ac:dyDescent="0.25">
      <c r="B6235">
        <v>2026</v>
      </c>
      <c r="C6235" t="s">
        <v>485</v>
      </c>
      <c r="D6235">
        <v>3</v>
      </c>
      <c r="E6235" t="s">
        <v>114</v>
      </c>
      <c r="F6235">
        <v>25</v>
      </c>
      <c r="G6235" s="85">
        <v>11.239659682472151</v>
      </c>
      <c r="H6235" s="85">
        <v>9626.5957446808516</v>
      </c>
      <c r="I6235" s="85">
        <v>2722.7836879432625</v>
      </c>
      <c r="J6235" s="85">
        <v>71303.575986754295</v>
      </c>
      <c r="K6235" t="s">
        <v>491</v>
      </c>
    </row>
    <row r="6236" spans="2:11" x14ac:dyDescent="0.25">
      <c r="B6236">
        <v>2026</v>
      </c>
      <c r="C6236" t="s">
        <v>485</v>
      </c>
      <c r="D6236">
        <v>4</v>
      </c>
      <c r="E6236" t="s">
        <v>114</v>
      </c>
      <c r="F6236">
        <v>25</v>
      </c>
      <c r="G6236" s="85">
        <v>0.59547865867402194</v>
      </c>
      <c r="H6236" s="85">
        <v>9626.5957446808516</v>
      </c>
      <c r="I6236" s="85">
        <v>2722.7836879432625</v>
      </c>
      <c r="J6236" s="85">
        <v>3777.672899960497</v>
      </c>
      <c r="K6236" t="s">
        <v>491</v>
      </c>
    </row>
    <row r="6237" spans="2:11" x14ac:dyDescent="0.25">
      <c r="B6237">
        <v>2026</v>
      </c>
      <c r="C6237" t="s">
        <v>486</v>
      </c>
      <c r="D6237">
        <v>3</v>
      </c>
      <c r="E6237" t="s">
        <v>114</v>
      </c>
      <c r="F6237">
        <v>25</v>
      </c>
      <c r="G6237" s="85">
        <v>6.1714954154082813</v>
      </c>
      <c r="H6237" s="85">
        <v>9626.5957446808516</v>
      </c>
      <c r="I6237" s="85">
        <v>2722.7836879432625</v>
      </c>
      <c r="J6237" s="85">
        <v>39151.513901324965</v>
      </c>
      <c r="K6237" t="s">
        <v>491</v>
      </c>
    </row>
    <row r="6238" spans="2:11" x14ac:dyDescent="0.25">
      <c r="B6238">
        <v>2026</v>
      </c>
      <c r="C6238" t="s">
        <v>486</v>
      </c>
      <c r="D6238">
        <v>4</v>
      </c>
      <c r="E6238" t="s">
        <v>114</v>
      </c>
      <c r="F6238">
        <v>25</v>
      </c>
      <c r="G6238" s="85">
        <v>0.3269666445249424</v>
      </c>
      <c r="H6238" s="85">
        <v>9626.5957446808516</v>
      </c>
      <c r="I6238" s="85">
        <v>2722.7836879432625</v>
      </c>
      <c r="J6238" s="85">
        <v>2074.2523921231791</v>
      </c>
      <c r="K6238" t="s">
        <v>491</v>
      </c>
    </row>
    <row r="6239" spans="2:11" x14ac:dyDescent="0.25">
      <c r="B6239">
        <v>2026</v>
      </c>
      <c r="C6239" t="s">
        <v>487</v>
      </c>
      <c r="D6239">
        <v>3</v>
      </c>
      <c r="E6239" t="s">
        <v>114</v>
      </c>
      <c r="F6239">
        <v>25</v>
      </c>
      <c r="G6239" s="85">
        <v>16.186022156820066</v>
      </c>
      <c r="H6239" s="85">
        <v>9626.5957446808516</v>
      </c>
      <c r="I6239" s="85">
        <v>2722.7836879432625</v>
      </c>
      <c r="J6239" s="85">
        <v>102682.93643996351</v>
      </c>
      <c r="K6239" t="s">
        <v>491</v>
      </c>
    </row>
    <row r="6240" spans="2:11" x14ac:dyDescent="0.25">
      <c r="B6240">
        <v>2026</v>
      </c>
      <c r="C6240" t="s">
        <v>487</v>
      </c>
      <c r="D6240">
        <v>4</v>
      </c>
      <c r="E6240" t="s">
        <v>114</v>
      </c>
      <c r="F6240">
        <v>25</v>
      </c>
      <c r="G6240" s="85">
        <v>0.85753759771231941</v>
      </c>
      <c r="H6240" s="85">
        <v>9626.5957446808516</v>
      </c>
      <c r="I6240" s="85">
        <v>2722.7836879432625</v>
      </c>
      <c r="J6240" s="85">
        <v>5440.1555729781867</v>
      </c>
      <c r="K6240" t="s">
        <v>491</v>
      </c>
    </row>
    <row r="6241" spans="2:11" x14ac:dyDescent="0.25">
      <c r="B6241">
        <v>2026</v>
      </c>
      <c r="C6241" t="s">
        <v>488</v>
      </c>
      <c r="D6241">
        <v>3</v>
      </c>
      <c r="E6241" t="s">
        <v>114</v>
      </c>
      <c r="F6241">
        <v>25</v>
      </c>
      <c r="G6241" s="85">
        <v>10.392454471904484</v>
      </c>
      <c r="H6241" s="85">
        <v>9626.5957446808516</v>
      </c>
      <c r="I6241" s="85">
        <v>2722.7836879432625</v>
      </c>
      <c r="J6241" s="85">
        <v>65928.968319380612</v>
      </c>
      <c r="K6241" t="s">
        <v>491</v>
      </c>
    </row>
    <row r="6242" spans="2:11" x14ac:dyDescent="0.25">
      <c r="B6242">
        <v>2026</v>
      </c>
      <c r="C6242" t="s">
        <v>488</v>
      </c>
      <c r="D6242">
        <v>4</v>
      </c>
      <c r="E6242" t="s">
        <v>114</v>
      </c>
      <c r="F6242">
        <v>25</v>
      </c>
      <c r="G6242" s="85">
        <v>0.55059361440553545</v>
      </c>
      <c r="H6242" s="85">
        <v>9626.5957446808516</v>
      </c>
      <c r="I6242" s="85">
        <v>2722.7836879432625</v>
      </c>
      <c r="J6242" s="85">
        <v>3492.9254738744685</v>
      </c>
      <c r="K6242" t="s">
        <v>491</v>
      </c>
    </row>
    <row r="6243" spans="2:11" x14ac:dyDescent="0.25">
      <c r="B6243">
        <v>2026</v>
      </c>
      <c r="C6243" t="s">
        <v>489</v>
      </c>
      <c r="D6243">
        <v>3</v>
      </c>
      <c r="E6243" t="s">
        <v>114</v>
      </c>
      <c r="F6243">
        <v>25</v>
      </c>
      <c r="G6243" s="85">
        <v>15.27718808265722</v>
      </c>
      <c r="H6243" s="85">
        <v>9626.5957446808516</v>
      </c>
      <c r="I6243" s="85">
        <v>2722.7836879432625</v>
      </c>
      <c r="J6243" s="85">
        <v>96917.359785762834</v>
      </c>
      <c r="K6243" t="s">
        <v>491</v>
      </c>
    </row>
    <row r="6244" spans="2:11" x14ac:dyDescent="0.25">
      <c r="B6244">
        <v>2026</v>
      </c>
      <c r="C6244" t="s">
        <v>489</v>
      </c>
      <c r="D6244">
        <v>4</v>
      </c>
      <c r="E6244" t="s">
        <v>114</v>
      </c>
      <c r="F6244">
        <v>25</v>
      </c>
      <c r="G6244" s="85">
        <v>0.80938744808779894</v>
      </c>
      <c r="H6244" s="85">
        <v>9626.5957446808516</v>
      </c>
      <c r="I6244" s="85">
        <v>2722.7836879432625</v>
      </c>
      <c r="J6244" s="85">
        <v>5134.6945581861055</v>
      </c>
      <c r="K6244" t="s">
        <v>491</v>
      </c>
    </row>
    <row r="6245" spans="2:11" x14ac:dyDescent="0.25">
      <c r="B6245">
        <v>2026</v>
      </c>
      <c r="C6245" t="s">
        <v>490</v>
      </c>
      <c r="D6245">
        <v>3</v>
      </c>
      <c r="E6245" t="s">
        <v>114</v>
      </c>
      <c r="F6245">
        <v>25</v>
      </c>
      <c r="G6245" s="85">
        <v>19.517761461909959</v>
      </c>
      <c r="H6245" s="85">
        <v>9626.5957446808516</v>
      </c>
      <c r="I6245" s="85">
        <v>2722.7836879432625</v>
      </c>
      <c r="J6245" s="85">
        <v>123819.24602761118</v>
      </c>
      <c r="K6245" t="s">
        <v>491</v>
      </c>
    </row>
    <row r="6246" spans="2:11" x14ac:dyDescent="0.25">
      <c r="B6246">
        <v>2026</v>
      </c>
      <c r="C6246" t="s">
        <v>490</v>
      </c>
      <c r="D6246">
        <v>4</v>
      </c>
      <c r="E6246" t="s">
        <v>114</v>
      </c>
      <c r="F6246">
        <v>25</v>
      </c>
      <c r="G6246" s="85">
        <v>1.0340535873859587</v>
      </c>
      <c r="H6246" s="85">
        <v>9626.5957446808516</v>
      </c>
      <c r="I6246" s="85">
        <v>2722.7836879432625</v>
      </c>
      <c r="J6246" s="85">
        <v>6559.9600544429804</v>
      </c>
      <c r="K6246" t="s">
        <v>491</v>
      </c>
    </row>
    <row r="6247" spans="2:11" x14ac:dyDescent="0.25">
      <c r="B6247">
        <v>2026</v>
      </c>
      <c r="C6247" t="s">
        <v>479</v>
      </c>
      <c r="D6247">
        <v>3</v>
      </c>
      <c r="E6247" t="s">
        <v>45</v>
      </c>
      <c r="F6247">
        <v>24</v>
      </c>
      <c r="G6247" s="85">
        <v>21.767453400102195</v>
      </c>
      <c r="H6247" s="85">
        <v>18536.052673839731</v>
      </c>
      <c r="I6247" s="85">
        <v>4748.7393608479206</v>
      </c>
      <c r="J6247" s="85">
        <v>259439.3521801724</v>
      </c>
      <c r="K6247" t="s">
        <v>492</v>
      </c>
    </row>
    <row r="6248" spans="2:11" x14ac:dyDescent="0.25">
      <c r="B6248">
        <v>2026</v>
      </c>
      <c r="C6248" t="s">
        <v>479</v>
      </c>
      <c r="D6248">
        <v>4</v>
      </c>
      <c r="E6248" t="s">
        <v>45</v>
      </c>
      <c r="F6248">
        <v>24</v>
      </c>
      <c r="G6248" s="85">
        <v>12.123644931702483</v>
      </c>
      <c r="H6248" s="85">
        <v>18536.052673839731</v>
      </c>
      <c r="I6248" s="85">
        <v>4748.7393608479206</v>
      </c>
      <c r="J6248" s="85">
        <v>144497.86703705799</v>
      </c>
      <c r="K6248" t="s">
        <v>492</v>
      </c>
    </row>
    <row r="6249" spans="2:11" x14ac:dyDescent="0.25">
      <c r="B6249">
        <v>2026</v>
      </c>
      <c r="C6249" t="s">
        <v>480</v>
      </c>
      <c r="D6249">
        <v>3</v>
      </c>
      <c r="E6249" t="s">
        <v>45</v>
      </c>
      <c r="F6249">
        <v>24</v>
      </c>
      <c r="G6249" s="85">
        <v>15.800091335930526</v>
      </c>
      <c r="H6249" s="85">
        <v>18536.052673839731</v>
      </c>
      <c r="I6249" s="85">
        <v>4748.7393608479206</v>
      </c>
      <c r="J6249" s="85">
        <v>188316.26213850654</v>
      </c>
      <c r="K6249" t="s">
        <v>492</v>
      </c>
    </row>
    <row r="6250" spans="2:11" x14ac:dyDescent="0.25">
      <c r="B6250">
        <v>2026</v>
      </c>
      <c r="C6250" t="s">
        <v>480</v>
      </c>
      <c r="D6250">
        <v>4</v>
      </c>
      <c r="E6250" t="s">
        <v>45</v>
      </c>
      <c r="F6250">
        <v>24</v>
      </c>
      <c r="G6250" s="85">
        <v>8.8000508706448475</v>
      </c>
      <c r="H6250" s="85">
        <v>18536.052673839731</v>
      </c>
      <c r="I6250" s="85">
        <v>4748.7393608479206</v>
      </c>
      <c r="J6250" s="85">
        <v>104885.00676068716</v>
      </c>
      <c r="K6250" t="s">
        <v>492</v>
      </c>
    </row>
    <row r="6251" spans="2:11" x14ac:dyDescent="0.25">
      <c r="B6251">
        <v>2026</v>
      </c>
      <c r="C6251" t="s">
        <v>481</v>
      </c>
      <c r="D6251">
        <v>3</v>
      </c>
      <c r="E6251" t="s">
        <v>45</v>
      </c>
      <c r="F6251">
        <v>24</v>
      </c>
      <c r="G6251" s="85">
        <v>15.685275189169232</v>
      </c>
      <c r="H6251" s="85">
        <v>18536.052673839731</v>
      </c>
      <c r="I6251" s="85">
        <v>4748.7393608479206</v>
      </c>
      <c r="J6251" s="85">
        <v>186947.80501180224</v>
      </c>
      <c r="K6251" t="s">
        <v>492</v>
      </c>
    </row>
    <row r="6252" spans="2:11" x14ac:dyDescent="0.25">
      <c r="B6252">
        <v>2026</v>
      </c>
      <c r="C6252" t="s">
        <v>481</v>
      </c>
      <c r="D6252">
        <v>4</v>
      </c>
      <c r="E6252" t="s">
        <v>45</v>
      </c>
      <c r="F6252">
        <v>24</v>
      </c>
      <c r="G6252" s="85">
        <v>8.7361026370056472</v>
      </c>
      <c r="H6252" s="85">
        <v>18536.052673839731</v>
      </c>
      <c r="I6252" s="85">
        <v>4748.7393608479206</v>
      </c>
      <c r="J6252" s="85">
        <v>104122.8281078392</v>
      </c>
      <c r="K6252" t="s">
        <v>492</v>
      </c>
    </row>
    <row r="6253" spans="2:11" x14ac:dyDescent="0.25">
      <c r="B6253">
        <v>2026</v>
      </c>
      <c r="C6253" t="s">
        <v>482</v>
      </c>
      <c r="D6253">
        <v>3</v>
      </c>
      <c r="E6253" t="s">
        <v>45</v>
      </c>
      <c r="F6253">
        <v>24</v>
      </c>
      <c r="G6253" s="85">
        <v>20.390645058039969</v>
      </c>
      <c r="H6253" s="85">
        <v>18536.052673839731</v>
      </c>
      <c r="I6253" s="85">
        <v>4748.7393608479206</v>
      </c>
      <c r="J6253" s="85">
        <v>243029.61155616335</v>
      </c>
      <c r="K6253" t="s">
        <v>492</v>
      </c>
    </row>
    <row r="6254" spans="2:11" x14ac:dyDescent="0.25">
      <c r="B6254">
        <v>2026</v>
      </c>
      <c r="C6254" t="s">
        <v>482</v>
      </c>
      <c r="D6254">
        <v>4</v>
      </c>
      <c r="E6254" t="s">
        <v>45</v>
      </c>
      <c r="F6254">
        <v>24</v>
      </c>
      <c r="G6254" s="85">
        <v>11.356814969034914</v>
      </c>
      <c r="H6254" s="85">
        <v>18536.052673839731</v>
      </c>
      <c r="I6254" s="85">
        <v>4748.7393608479206</v>
      </c>
      <c r="J6254" s="85">
        <v>135358.26466419219</v>
      </c>
      <c r="K6254" t="s">
        <v>492</v>
      </c>
    </row>
    <row r="6255" spans="2:11" x14ac:dyDescent="0.25">
      <c r="B6255">
        <v>2026</v>
      </c>
      <c r="C6255" t="s">
        <v>483</v>
      </c>
      <c r="D6255">
        <v>3</v>
      </c>
      <c r="E6255" t="s">
        <v>45</v>
      </c>
      <c r="F6255">
        <v>24</v>
      </c>
      <c r="G6255" s="85">
        <v>21.589057200781646</v>
      </c>
      <c r="H6255" s="85">
        <v>18536.052673839731</v>
      </c>
      <c r="I6255" s="85">
        <v>4748.7393608479206</v>
      </c>
      <c r="J6255" s="85">
        <v>257313.10463378232</v>
      </c>
      <c r="K6255" t="s">
        <v>492</v>
      </c>
    </row>
    <row r="6256" spans="2:11" x14ac:dyDescent="0.25">
      <c r="B6256">
        <v>2026</v>
      </c>
      <c r="C6256" t="s">
        <v>483</v>
      </c>
      <c r="D6256">
        <v>4</v>
      </c>
      <c r="E6256" t="s">
        <v>45</v>
      </c>
      <c r="F6256">
        <v>24</v>
      </c>
      <c r="G6256" s="85">
        <v>12.024285023220152</v>
      </c>
      <c r="H6256" s="85">
        <v>18536.052673839731</v>
      </c>
      <c r="I6256" s="85">
        <v>4748.7393608479206</v>
      </c>
      <c r="J6256" s="85">
        <v>143313.62789729642</v>
      </c>
      <c r="K6256" t="s">
        <v>492</v>
      </c>
    </row>
    <row r="6257" spans="2:11" x14ac:dyDescent="0.25">
      <c r="B6257">
        <v>2026</v>
      </c>
      <c r="C6257" t="s">
        <v>484</v>
      </c>
      <c r="D6257">
        <v>3</v>
      </c>
      <c r="E6257" t="s">
        <v>45</v>
      </c>
      <c r="F6257">
        <v>24</v>
      </c>
      <c r="G6257" s="85">
        <v>21.590394367904647</v>
      </c>
      <c r="H6257" s="85">
        <v>18536.052673839731</v>
      </c>
      <c r="I6257" s="85">
        <v>4748.7393608479206</v>
      </c>
      <c r="J6257" s="85">
        <v>257329.04190332742</v>
      </c>
      <c r="K6257" t="s">
        <v>492</v>
      </c>
    </row>
    <row r="6258" spans="2:11" x14ac:dyDescent="0.25">
      <c r="B6258">
        <v>2026</v>
      </c>
      <c r="C6258" t="s">
        <v>484</v>
      </c>
      <c r="D6258">
        <v>4</v>
      </c>
      <c r="E6258" t="s">
        <v>45</v>
      </c>
      <c r="F6258">
        <v>24</v>
      </c>
      <c r="G6258" s="85">
        <v>12.02502977452917</v>
      </c>
      <c r="H6258" s="85">
        <v>18536.052673839731</v>
      </c>
      <c r="I6258" s="85">
        <v>4748.7393608479206</v>
      </c>
      <c r="J6258" s="85">
        <v>143322.50435122033</v>
      </c>
      <c r="K6258" t="s">
        <v>492</v>
      </c>
    </row>
    <row r="6259" spans="2:11" x14ac:dyDescent="0.25">
      <c r="B6259">
        <v>2026</v>
      </c>
      <c r="C6259" t="s">
        <v>485</v>
      </c>
      <c r="D6259">
        <v>3</v>
      </c>
      <c r="E6259" t="s">
        <v>45</v>
      </c>
      <c r="F6259">
        <v>24</v>
      </c>
      <c r="G6259" s="85">
        <v>21.889205972885357</v>
      </c>
      <c r="H6259" s="85">
        <v>18536.052673839731</v>
      </c>
      <c r="I6259" s="85">
        <v>4748.7393608479206</v>
      </c>
      <c r="J6259" s="85">
        <v>260890.48236194113</v>
      </c>
      <c r="K6259" t="s">
        <v>492</v>
      </c>
    </row>
    <row r="6260" spans="2:11" x14ac:dyDescent="0.25">
      <c r="B6260">
        <v>2026</v>
      </c>
      <c r="C6260" t="s">
        <v>485</v>
      </c>
      <c r="D6260">
        <v>4</v>
      </c>
      <c r="E6260" t="s">
        <v>45</v>
      </c>
      <c r="F6260">
        <v>24</v>
      </c>
      <c r="G6260" s="85">
        <v>12.191456491227285</v>
      </c>
      <c r="H6260" s="85">
        <v>18536.052673839731</v>
      </c>
      <c r="I6260" s="85">
        <v>4748.7393608479206</v>
      </c>
      <c r="J6260" s="85">
        <v>145306.09144209378</v>
      </c>
      <c r="K6260" t="s">
        <v>492</v>
      </c>
    </row>
    <row r="6261" spans="2:11" x14ac:dyDescent="0.25">
      <c r="B6261">
        <v>2026</v>
      </c>
      <c r="C6261" t="s">
        <v>486</v>
      </c>
      <c r="D6261">
        <v>3</v>
      </c>
      <c r="E6261" t="s">
        <v>45</v>
      </c>
      <c r="F6261">
        <v>24</v>
      </c>
      <c r="G6261" s="85">
        <v>15.921843908713695</v>
      </c>
      <c r="H6261" s="85">
        <v>18536.052673839731</v>
      </c>
      <c r="I6261" s="85">
        <v>4748.7393608479206</v>
      </c>
      <c r="J6261" s="85">
        <v>189767.39232027536</v>
      </c>
      <c r="K6261" t="s">
        <v>492</v>
      </c>
    </row>
    <row r="6262" spans="2:11" x14ac:dyDescent="0.25">
      <c r="B6262">
        <v>2026</v>
      </c>
      <c r="C6262" t="s">
        <v>486</v>
      </c>
      <c r="D6262">
        <v>4</v>
      </c>
      <c r="E6262" t="s">
        <v>45</v>
      </c>
      <c r="F6262">
        <v>24</v>
      </c>
      <c r="G6262" s="85">
        <v>8.8678624301696498</v>
      </c>
      <c r="H6262" s="85">
        <v>18536.052673839731</v>
      </c>
      <c r="I6262" s="85">
        <v>4748.7393608479206</v>
      </c>
      <c r="J6262" s="85">
        <v>105693.23116572296</v>
      </c>
      <c r="K6262" t="s">
        <v>492</v>
      </c>
    </row>
    <row r="6263" spans="2:11" x14ac:dyDescent="0.25">
      <c r="B6263">
        <v>2026</v>
      </c>
      <c r="C6263" t="s">
        <v>487</v>
      </c>
      <c r="D6263">
        <v>3</v>
      </c>
      <c r="E6263" t="s">
        <v>45</v>
      </c>
      <c r="F6263">
        <v>24</v>
      </c>
      <c r="G6263" s="85">
        <v>15.8070277619524</v>
      </c>
      <c r="H6263" s="85">
        <v>18536.052673839731</v>
      </c>
      <c r="I6263" s="85">
        <v>4748.7393608479206</v>
      </c>
      <c r="J6263" s="85">
        <v>188398.93519357103</v>
      </c>
      <c r="K6263" t="s">
        <v>492</v>
      </c>
    </row>
    <row r="6264" spans="2:11" x14ac:dyDescent="0.25">
      <c r="B6264">
        <v>2026</v>
      </c>
      <c r="C6264" t="s">
        <v>487</v>
      </c>
      <c r="D6264">
        <v>4</v>
      </c>
      <c r="E6264" t="s">
        <v>45</v>
      </c>
      <c r="F6264">
        <v>24</v>
      </c>
      <c r="G6264" s="85">
        <v>8.8039141965304477</v>
      </c>
      <c r="H6264" s="85">
        <v>18536.052673839731</v>
      </c>
      <c r="I6264" s="85">
        <v>4748.7393608479206</v>
      </c>
      <c r="J6264" s="85">
        <v>104931.05251287499</v>
      </c>
      <c r="K6264" t="s">
        <v>492</v>
      </c>
    </row>
    <row r="6265" spans="2:11" x14ac:dyDescent="0.25">
      <c r="B6265">
        <v>2026</v>
      </c>
      <c r="C6265" t="s">
        <v>488</v>
      </c>
      <c r="D6265">
        <v>3</v>
      </c>
      <c r="E6265" t="s">
        <v>45</v>
      </c>
      <c r="F6265">
        <v>24</v>
      </c>
      <c r="G6265" s="85">
        <v>20.512397630823134</v>
      </c>
      <c r="H6265" s="85">
        <v>18536.052673839731</v>
      </c>
      <c r="I6265" s="85">
        <v>4748.7393608479206</v>
      </c>
      <c r="J6265" s="85">
        <v>244480.74173793211</v>
      </c>
      <c r="K6265" t="s">
        <v>492</v>
      </c>
    </row>
    <row r="6266" spans="2:11" x14ac:dyDescent="0.25">
      <c r="B6266">
        <v>2026</v>
      </c>
      <c r="C6266" t="s">
        <v>488</v>
      </c>
      <c r="D6266">
        <v>4</v>
      </c>
      <c r="E6266" t="s">
        <v>45</v>
      </c>
      <c r="F6266">
        <v>24</v>
      </c>
      <c r="G6266" s="85">
        <v>11.424626528559717</v>
      </c>
      <c r="H6266" s="85">
        <v>18536.052673839731</v>
      </c>
      <c r="I6266" s="85">
        <v>4748.7393608479206</v>
      </c>
      <c r="J6266" s="85">
        <v>136166.48906922797</v>
      </c>
      <c r="K6266" t="s">
        <v>492</v>
      </c>
    </row>
    <row r="6267" spans="2:11" x14ac:dyDescent="0.25">
      <c r="B6267">
        <v>2026</v>
      </c>
      <c r="C6267" t="s">
        <v>489</v>
      </c>
      <c r="D6267">
        <v>3</v>
      </c>
      <c r="E6267" t="s">
        <v>45</v>
      </c>
      <c r="F6267">
        <v>24</v>
      </c>
      <c r="G6267" s="85">
        <v>21.710809773564808</v>
      </c>
      <c r="H6267" s="85">
        <v>18536.052673839731</v>
      </c>
      <c r="I6267" s="85">
        <v>4748.7393608479206</v>
      </c>
      <c r="J6267" s="85">
        <v>258764.23481555106</v>
      </c>
      <c r="K6267" t="s">
        <v>492</v>
      </c>
    </row>
    <row r="6268" spans="2:11" x14ac:dyDescent="0.25">
      <c r="B6268">
        <v>2026</v>
      </c>
      <c r="C6268" t="s">
        <v>489</v>
      </c>
      <c r="D6268">
        <v>4</v>
      </c>
      <c r="E6268" t="s">
        <v>45</v>
      </c>
      <c r="F6268">
        <v>24</v>
      </c>
      <c r="G6268" s="85">
        <v>12.092096582744954</v>
      </c>
      <c r="H6268" s="85">
        <v>18536.052673839731</v>
      </c>
      <c r="I6268" s="85">
        <v>4748.7393608479206</v>
      </c>
      <c r="J6268" s="85">
        <v>144121.8523023322</v>
      </c>
      <c r="K6268" t="s">
        <v>492</v>
      </c>
    </row>
    <row r="6269" spans="2:11" x14ac:dyDescent="0.25">
      <c r="B6269">
        <v>2026</v>
      </c>
      <c r="C6269" t="s">
        <v>490</v>
      </c>
      <c r="D6269">
        <v>3</v>
      </c>
      <c r="E6269" t="s">
        <v>45</v>
      </c>
      <c r="F6269">
        <v>24</v>
      </c>
      <c r="G6269" s="85">
        <v>21.712146940687813</v>
      </c>
      <c r="H6269" s="85">
        <v>18536.052673839731</v>
      </c>
      <c r="I6269" s="85">
        <v>4748.7393608479206</v>
      </c>
      <c r="J6269" s="85">
        <v>258780.17208509619</v>
      </c>
      <c r="K6269" t="s">
        <v>492</v>
      </c>
    </row>
    <row r="6270" spans="2:11" x14ac:dyDescent="0.25">
      <c r="B6270">
        <v>2026</v>
      </c>
      <c r="C6270" t="s">
        <v>490</v>
      </c>
      <c r="D6270">
        <v>4</v>
      </c>
      <c r="E6270" t="s">
        <v>45</v>
      </c>
      <c r="F6270">
        <v>24</v>
      </c>
      <c r="G6270" s="85">
        <v>12.092841334053968</v>
      </c>
      <c r="H6270" s="85">
        <v>18536.052673839731</v>
      </c>
      <c r="I6270" s="85">
        <v>4748.7393608479206</v>
      </c>
      <c r="J6270" s="85">
        <v>144130.72875625608</v>
      </c>
      <c r="K6270" t="s">
        <v>492</v>
      </c>
    </row>
    <row r="6271" spans="2:11" x14ac:dyDescent="0.25">
      <c r="B6271">
        <v>2026</v>
      </c>
      <c r="C6271" t="s">
        <v>479</v>
      </c>
      <c r="D6271">
        <v>3</v>
      </c>
      <c r="E6271" t="s">
        <v>231</v>
      </c>
      <c r="F6271">
        <v>2</v>
      </c>
      <c r="G6271" s="85">
        <v>30.133057016735492</v>
      </c>
      <c r="H6271" s="85">
        <v>29113.629842180773</v>
      </c>
      <c r="I6271" s="85">
        <v>6636.0593017694882</v>
      </c>
      <c r="J6271" s="85">
        <v>570233.73419906734</v>
      </c>
      <c r="K6271" t="s">
        <v>491</v>
      </c>
    </row>
    <row r="6272" spans="2:11" x14ac:dyDescent="0.25">
      <c r="B6272">
        <v>2026</v>
      </c>
      <c r="C6272" t="s">
        <v>479</v>
      </c>
      <c r="D6272">
        <v>4</v>
      </c>
      <c r="E6272" t="s">
        <v>231</v>
      </c>
      <c r="F6272">
        <v>2</v>
      </c>
      <c r="G6272" s="85">
        <v>9.3857062839012215</v>
      </c>
      <c r="H6272" s="85">
        <v>29113.629842180773</v>
      </c>
      <c r="I6272" s="85">
        <v>6636.0593017694882</v>
      </c>
      <c r="J6272" s="85">
        <v>177613.78606200463</v>
      </c>
      <c r="K6272" t="s">
        <v>491</v>
      </c>
    </row>
    <row r="6273" spans="2:11" x14ac:dyDescent="0.25">
      <c r="B6273">
        <v>2026</v>
      </c>
      <c r="C6273" t="s">
        <v>480</v>
      </c>
      <c r="D6273">
        <v>3</v>
      </c>
      <c r="E6273" t="s">
        <v>231</v>
      </c>
      <c r="F6273">
        <v>2</v>
      </c>
      <c r="G6273" s="85">
        <v>30.391918583678248</v>
      </c>
      <c r="H6273" s="85">
        <v>29113.629842180773</v>
      </c>
      <c r="I6273" s="85">
        <v>6636.0593017694882</v>
      </c>
      <c r="J6273" s="85">
        <v>575132.39409528719</v>
      </c>
      <c r="K6273" t="s">
        <v>491</v>
      </c>
    </row>
    <row r="6274" spans="2:11" x14ac:dyDescent="0.25">
      <c r="B6274">
        <v>2026</v>
      </c>
      <c r="C6274" t="s">
        <v>480</v>
      </c>
      <c r="D6274">
        <v>4</v>
      </c>
      <c r="E6274" t="s">
        <v>231</v>
      </c>
      <c r="F6274">
        <v>2</v>
      </c>
      <c r="G6274" s="85">
        <v>9.4663352965555205</v>
      </c>
      <c r="H6274" s="85">
        <v>29113.629842180773</v>
      </c>
      <c r="I6274" s="85">
        <v>6636.0593017694882</v>
      </c>
      <c r="J6274" s="85">
        <v>179139.59816082718</v>
      </c>
      <c r="K6274" t="s">
        <v>491</v>
      </c>
    </row>
    <row r="6275" spans="2:11" x14ac:dyDescent="0.25">
      <c r="B6275">
        <v>2026</v>
      </c>
      <c r="C6275" t="s">
        <v>481</v>
      </c>
      <c r="D6275">
        <v>3</v>
      </c>
      <c r="E6275" t="s">
        <v>231</v>
      </c>
      <c r="F6275">
        <v>2</v>
      </c>
      <c r="G6275" s="85">
        <v>30.650780150620996</v>
      </c>
      <c r="H6275" s="85">
        <v>29113.629842180773</v>
      </c>
      <c r="I6275" s="85">
        <v>6636.0593017694882</v>
      </c>
      <c r="J6275" s="85">
        <v>580031.05399150692</v>
      </c>
      <c r="K6275" t="s">
        <v>491</v>
      </c>
    </row>
    <row r="6276" spans="2:11" x14ac:dyDescent="0.25">
      <c r="B6276">
        <v>2026</v>
      </c>
      <c r="C6276" t="s">
        <v>481</v>
      </c>
      <c r="D6276">
        <v>4</v>
      </c>
      <c r="E6276" t="s">
        <v>231</v>
      </c>
      <c r="F6276">
        <v>2</v>
      </c>
      <c r="G6276" s="85">
        <v>9.5469643092098195</v>
      </c>
      <c r="H6276" s="85">
        <v>29113.629842180773</v>
      </c>
      <c r="I6276" s="85">
        <v>6636.0593017694882</v>
      </c>
      <c r="J6276" s="85">
        <v>180665.41025964974</v>
      </c>
      <c r="K6276" t="s">
        <v>491</v>
      </c>
    </row>
    <row r="6277" spans="2:11" x14ac:dyDescent="0.25">
      <c r="B6277">
        <v>2026</v>
      </c>
      <c r="C6277" t="s">
        <v>482</v>
      </c>
      <c r="D6277">
        <v>3</v>
      </c>
      <c r="E6277" t="s">
        <v>231</v>
      </c>
      <c r="F6277">
        <v>2</v>
      </c>
      <c r="G6277" s="85">
        <v>30.909641717563748</v>
      </c>
      <c r="H6277" s="85">
        <v>29113.629842180773</v>
      </c>
      <c r="I6277" s="85">
        <v>6636.0593017694882</v>
      </c>
      <c r="J6277" s="85">
        <v>584929.71388772677</v>
      </c>
      <c r="K6277" t="s">
        <v>491</v>
      </c>
    </row>
    <row r="6278" spans="2:11" x14ac:dyDescent="0.25">
      <c r="B6278">
        <v>2026</v>
      </c>
      <c r="C6278" t="s">
        <v>482</v>
      </c>
      <c r="D6278">
        <v>4</v>
      </c>
      <c r="E6278" t="s">
        <v>231</v>
      </c>
      <c r="F6278">
        <v>2</v>
      </c>
      <c r="G6278" s="85">
        <v>9.6275933218641221</v>
      </c>
      <c r="H6278" s="85">
        <v>29113.629842180773</v>
      </c>
      <c r="I6278" s="85">
        <v>6636.0593017694882</v>
      </c>
      <c r="J6278" s="85">
        <v>182191.22235847235</v>
      </c>
      <c r="K6278" t="s">
        <v>491</v>
      </c>
    </row>
    <row r="6279" spans="2:11" x14ac:dyDescent="0.25">
      <c r="B6279">
        <v>2026</v>
      </c>
      <c r="C6279" t="s">
        <v>483</v>
      </c>
      <c r="D6279">
        <v>3</v>
      </c>
      <c r="E6279" t="s">
        <v>231</v>
      </c>
      <c r="F6279">
        <v>2</v>
      </c>
      <c r="G6279" s="85">
        <v>31.168503284506503</v>
      </c>
      <c r="H6279" s="85">
        <v>29113.629842180773</v>
      </c>
      <c r="I6279" s="85">
        <v>6636.0593017694882</v>
      </c>
      <c r="J6279" s="85">
        <v>589828.37378394662</v>
      </c>
      <c r="K6279" t="s">
        <v>491</v>
      </c>
    </row>
    <row r="6280" spans="2:11" x14ac:dyDescent="0.25">
      <c r="B6280">
        <v>2026</v>
      </c>
      <c r="C6280" t="s">
        <v>483</v>
      </c>
      <c r="D6280">
        <v>4</v>
      </c>
      <c r="E6280" t="s">
        <v>231</v>
      </c>
      <c r="F6280">
        <v>2</v>
      </c>
      <c r="G6280" s="85">
        <v>9.7082223345184211</v>
      </c>
      <c r="H6280" s="85">
        <v>29113.629842180773</v>
      </c>
      <c r="I6280" s="85">
        <v>6636.0593017694882</v>
      </c>
      <c r="J6280" s="85">
        <v>183717.03445729491</v>
      </c>
      <c r="K6280" t="s">
        <v>491</v>
      </c>
    </row>
    <row r="6281" spans="2:11" x14ac:dyDescent="0.25">
      <c r="B6281">
        <v>2026</v>
      </c>
      <c r="C6281" t="s">
        <v>484</v>
      </c>
      <c r="D6281">
        <v>3</v>
      </c>
      <c r="E6281" t="s">
        <v>231</v>
      </c>
      <c r="F6281">
        <v>2</v>
      </c>
      <c r="G6281" s="85">
        <v>31.427364851449259</v>
      </c>
      <c r="H6281" s="85">
        <v>29113.629842180773</v>
      </c>
      <c r="I6281" s="85">
        <v>6636.0593017694882</v>
      </c>
      <c r="J6281" s="85">
        <v>594727.03368016658</v>
      </c>
      <c r="K6281" t="s">
        <v>491</v>
      </c>
    </row>
    <row r="6282" spans="2:11" x14ac:dyDescent="0.25">
      <c r="B6282">
        <v>2026</v>
      </c>
      <c r="C6282" t="s">
        <v>484</v>
      </c>
      <c r="D6282">
        <v>4</v>
      </c>
      <c r="E6282" t="s">
        <v>231</v>
      </c>
      <c r="F6282">
        <v>2</v>
      </c>
      <c r="G6282" s="85">
        <v>9.7888513471727201</v>
      </c>
      <c r="H6282" s="85">
        <v>29113.629842180773</v>
      </c>
      <c r="I6282" s="85">
        <v>6636.0593017694882</v>
      </c>
      <c r="J6282" s="85">
        <v>185242.84655611747</v>
      </c>
      <c r="K6282" t="s">
        <v>491</v>
      </c>
    </row>
    <row r="6283" spans="2:11" x14ac:dyDescent="0.25">
      <c r="B6283">
        <v>2026</v>
      </c>
      <c r="C6283" t="s">
        <v>485</v>
      </c>
      <c r="D6283">
        <v>3</v>
      </c>
      <c r="E6283" t="s">
        <v>231</v>
      </c>
      <c r="F6283">
        <v>2</v>
      </c>
      <c r="G6283" s="85">
        <v>31.68622641839201</v>
      </c>
      <c r="H6283" s="85">
        <v>29113.629842180773</v>
      </c>
      <c r="I6283" s="85">
        <v>6636.0593017694882</v>
      </c>
      <c r="J6283" s="85">
        <v>599625.69357638631</v>
      </c>
      <c r="K6283" t="s">
        <v>491</v>
      </c>
    </row>
    <row r="6284" spans="2:11" x14ac:dyDescent="0.25">
      <c r="B6284">
        <v>2026</v>
      </c>
      <c r="C6284" t="s">
        <v>485</v>
      </c>
      <c r="D6284">
        <v>4</v>
      </c>
      <c r="E6284" t="s">
        <v>231</v>
      </c>
      <c r="F6284">
        <v>2</v>
      </c>
      <c r="G6284" s="85">
        <v>9.8694803598270227</v>
      </c>
      <c r="H6284" s="85">
        <v>29113.629842180773</v>
      </c>
      <c r="I6284" s="85">
        <v>6636.0593017694882</v>
      </c>
      <c r="J6284" s="85">
        <v>186768.65865494008</v>
      </c>
      <c r="K6284" t="s">
        <v>491</v>
      </c>
    </row>
    <row r="6285" spans="2:11" x14ac:dyDescent="0.25">
      <c r="B6285">
        <v>2026</v>
      </c>
      <c r="C6285" t="s">
        <v>486</v>
      </c>
      <c r="D6285">
        <v>3</v>
      </c>
      <c r="E6285" t="s">
        <v>231</v>
      </c>
      <c r="F6285">
        <v>2</v>
      </c>
      <c r="G6285" s="85">
        <v>31.945087985334759</v>
      </c>
      <c r="H6285" s="85">
        <v>29113.629842180773</v>
      </c>
      <c r="I6285" s="85">
        <v>6636.0593017694882</v>
      </c>
      <c r="J6285" s="85">
        <v>604524.35347260616</v>
      </c>
      <c r="K6285" t="s">
        <v>491</v>
      </c>
    </row>
    <row r="6286" spans="2:11" x14ac:dyDescent="0.25">
      <c r="B6286">
        <v>2026</v>
      </c>
      <c r="C6286" t="s">
        <v>486</v>
      </c>
      <c r="D6286">
        <v>4</v>
      </c>
      <c r="E6286" t="s">
        <v>231</v>
      </c>
      <c r="F6286">
        <v>2</v>
      </c>
      <c r="G6286" s="85">
        <v>9.9501093724813217</v>
      </c>
      <c r="H6286" s="85">
        <v>29113.629842180773</v>
      </c>
      <c r="I6286" s="85">
        <v>6636.0593017694882</v>
      </c>
      <c r="J6286" s="85">
        <v>188294.47075376261</v>
      </c>
      <c r="K6286" t="s">
        <v>491</v>
      </c>
    </row>
    <row r="6287" spans="2:11" x14ac:dyDescent="0.25">
      <c r="B6287">
        <v>2026</v>
      </c>
      <c r="C6287" t="s">
        <v>487</v>
      </c>
      <c r="D6287">
        <v>3</v>
      </c>
      <c r="E6287" t="s">
        <v>231</v>
      </c>
      <c r="F6287">
        <v>2</v>
      </c>
      <c r="G6287" s="85">
        <v>32.203949552277521</v>
      </c>
      <c r="H6287" s="85">
        <v>29113.629842180773</v>
      </c>
      <c r="I6287" s="85">
        <v>6636.0593017694882</v>
      </c>
      <c r="J6287" s="85">
        <v>609423.01336882613</v>
      </c>
      <c r="K6287" t="s">
        <v>491</v>
      </c>
    </row>
    <row r="6288" spans="2:11" x14ac:dyDescent="0.25">
      <c r="B6288">
        <v>2026</v>
      </c>
      <c r="C6288" t="s">
        <v>487</v>
      </c>
      <c r="D6288">
        <v>4</v>
      </c>
      <c r="E6288" t="s">
        <v>231</v>
      </c>
      <c r="F6288">
        <v>2</v>
      </c>
      <c r="G6288" s="85">
        <v>10.030738385135621</v>
      </c>
      <c r="H6288" s="85">
        <v>29113.629842180773</v>
      </c>
      <c r="I6288" s="85">
        <v>6636.0593017694882</v>
      </c>
      <c r="J6288" s="85">
        <v>189820.28285258517</v>
      </c>
      <c r="K6288" t="s">
        <v>491</v>
      </c>
    </row>
    <row r="6289" spans="2:11" x14ac:dyDescent="0.25">
      <c r="B6289">
        <v>2026</v>
      </c>
      <c r="C6289" t="s">
        <v>488</v>
      </c>
      <c r="D6289">
        <v>3</v>
      </c>
      <c r="E6289" t="s">
        <v>231</v>
      </c>
      <c r="F6289">
        <v>2</v>
      </c>
      <c r="G6289" s="85">
        <v>32.46281111922027</v>
      </c>
      <c r="H6289" s="85">
        <v>29113.629842180773</v>
      </c>
      <c r="I6289" s="85">
        <v>6636.0593017694882</v>
      </c>
      <c r="J6289" s="85">
        <v>614321.67326504586</v>
      </c>
      <c r="K6289" t="s">
        <v>491</v>
      </c>
    </row>
    <row r="6290" spans="2:11" x14ac:dyDescent="0.25">
      <c r="B6290">
        <v>2026</v>
      </c>
      <c r="C6290" t="s">
        <v>488</v>
      </c>
      <c r="D6290">
        <v>4</v>
      </c>
      <c r="E6290" t="s">
        <v>231</v>
      </c>
      <c r="F6290">
        <v>2</v>
      </c>
      <c r="G6290" s="85">
        <v>10.111367397789927</v>
      </c>
      <c r="H6290" s="85">
        <v>29113.629842180773</v>
      </c>
      <c r="I6290" s="85">
        <v>6636.0593017694882</v>
      </c>
      <c r="J6290" s="85">
        <v>191346.09495140787</v>
      </c>
      <c r="K6290" t="s">
        <v>491</v>
      </c>
    </row>
    <row r="6291" spans="2:11" x14ac:dyDescent="0.25">
      <c r="B6291">
        <v>2026</v>
      </c>
      <c r="C6291" t="s">
        <v>489</v>
      </c>
      <c r="D6291">
        <v>3</v>
      </c>
      <c r="E6291" t="s">
        <v>231</v>
      </c>
      <c r="F6291">
        <v>2</v>
      </c>
      <c r="G6291" s="85">
        <v>32.721672686163018</v>
      </c>
      <c r="H6291" s="85">
        <v>29113.629842180773</v>
      </c>
      <c r="I6291" s="85">
        <v>6636.0593017694882</v>
      </c>
      <c r="J6291" s="85">
        <v>619220.33316126559</v>
      </c>
      <c r="K6291" t="s">
        <v>491</v>
      </c>
    </row>
    <row r="6292" spans="2:11" x14ac:dyDescent="0.25">
      <c r="B6292">
        <v>2026</v>
      </c>
      <c r="C6292" t="s">
        <v>489</v>
      </c>
      <c r="D6292">
        <v>4</v>
      </c>
      <c r="E6292" t="s">
        <v>231</v>
      </c>
      <c r="F6292">
        <v>2</v>
      </c>
      <c r="G6292" s="85">
        <v>10.191996410444219</v>
      </c>
      <c r="H6292" s="85">
        <v>29113.629842180773</v>
      </c>
      <c r="I6292" s="85">
        <v>6636.0593017694882</v>
      </c>
      <c r="J6292" s="85">
        <v>192871.90705023028</v>
      </c>
      <c r="K6292" t="s">
        <v>491</v>
      </c>
    </row>
    <row r="6293" spans="2:11" x14ac:dyDescent="0.25">
      <c r="B6293">
        <v>2026</v>
      </c>
      <c r="C6293" t="s">
        <v>490</v>
      </c>
      <c r="D6293">
        <v>3</v>
      </c>
      <c r="E6293" t="s">
        <v>231</v>
      </c>
      <c r="F6293">
        <v>2</v>
      </c>
      <c r="G6293" s="85">
        <v>32.980534253105773</v>
      </c>
      <c r="H6293" s="85">
        <v>29113.629842180773</v>
      </c>
      <c r="I6293" s="85">
        <v>6636.0593017694882</v>
      </c>
      <c r="J6293" s="85">
        <v>624118.99305748555</v>
      </c>
      <c r="K6293" t="s">
        <v>491</v>
      </c>
    </row>
    <row r="6294" spans="2:11" x14ac:dyDescent="0.25">
      <c r="B6294">
        <v>2026</v>
      </c>
      <c r="C6294" t="s">
        <v>490</v>
      </c>
      <c r="D6294">
        <v>4</v>
      </c>
      <c r="E6294" t="s">
        <v>231</v>
      </c>
      <c r="F6294">
        <v>2</v>
      </c>
      <c r="G6294" s="85">
        <v>10.272625423098525</v>
      </c>
      <c r="H6294" s="85">
        <v>29113.629842180773</v>
      </c>
      <c r="I6294" s="85">
        <v>6636.0593017694882</v>
      </c>
      <c r="J6294" s="85">
        <v>194397.71914905295</v>
      </c>
      <c r="K6294" t="s">
        <v>491</v>
      </c>
    </row>
    <row r="6295" spans="2:11" x14ac:dyDescent="0.25">
      <c r="B6295">
        <v>2026</v>
      </c>
      <c r="C6295" t="s">
        <v>479</v>
      </c>
      <c r="D6295">
        <v>3</v>
      </c>
      <c r="E6295" t="s">
        <v>89</v>
      </c>
      <c r="F6295">
        <v>9</v>
      </c>
      <c r="G6295" s="85">
        <v>10.472828587163331</v>
      </c>
      <c r="H6295" s="85">
        <v>23436.224852071005</v>
      </c>
      <c r="I6295" s="85">
        <v>5419.7159763313612</v>
      </c>
      <c r="J6295" s="85">
        <v>161501.86616871966</v>
      </c>
      <c r="K6295" t="s">
        <v>491</v>
      </c>
    </row>
    <row r="6296" spans="2:11" x14ac:dyDescent="0.25">
      <c r="B6296">
        <v>2026</v>
      </c>
      <c r="C6296" t="s">
        <v>479</v>
      </c>
      <c r="D6296">
        <v>4</v>
      </c>
      <c r="E6296" t="s">
        <v>89</v>
      </c>
      <c r="F6296">
        <v>9</v>
      </c>
      <c r="G6296" s="85">
        <v>6.1557847420731022</v>
      </c>
      <c r="H6296" s="85">
        <v>23436.224852071005</v>
      </c>
      <c r="I6296" s="85">
        <v>5419.7159763313612</v>
      </c>
      <c r="J6296" s="85">
        <v>94928.577824361913</v>
      </c>
      <c r="K6296" t="s">
        <v>491</v>
      </c>
    </row>
    <row r="6297" spans="2:11" x14ac:dyDescent="0.25">
      <c r="B6297">
        <v>2026</v>
      </c>
      <c r="C6297" t="s">
        <v>480</v>
      </c>
      <c r="D6297">
        <v>3</v>
      </c>
      <c r="E6297" t="s">
        <v>89</v>
      </c>
      <c r="F6297">
        <v>9</v>
      </c>
      <c r="G6297" s="85">
        <v>10.64414314538174</v>
      </c>
      <c r="H6297" s="85">
        <v>23436.224852071005</v>
      </c>
      <c r="I6297" s="85">
        <v>5419.7159763313612</v>
      </c>
      <c r="J6297" s="85">
        <v>164143.71413022027</v>
      </c>
      <c r="K6297" t="s">
        <v>491</v>
      </c>
    </row>
    <row r="6298" spans="2:11" x14ac:dyDescent="0.25">
      <c r="B6298">
        <v>2026</v>
      </c>
      <c r="C6298" t="s">
        <v>480</v>
      </c>
      <c r="D6298">
        <v>4</v>
      </c>
      <c r="E6298" t="s">
        <v>89</v>
      </c>
      <c r="F6298">
        <v>9</v>
      </c>
      <c r="G6298" s="85">
        <v>6.256481085453391</v>
      </c>
      <c r="H6298" s="85">
        <v>23436.224852071005</v>
      </c>
      <c r="I6298" s="85">
        <v>5419.7159763313612</v>
      </c>
      <c r="J6298" s="85">
        <v>96481.419755931027</v>
      </c>
      <c r="K6298" t="s">
        <v>491</v>
      </c>
    </row>
    <row r="6299" spans="2:11" x14ac:dyDescent="0.25">
      <c r="B6299">
        <v>2026</v>
      </c>
      <c r="C6299" t="s">
        <v>481</v>
      </c>
      <c r="D6299">
        <v>3</v>
      </c>
      <c r="E6299" t="s">
        <v>89</v>
      </c>
      <c r="F6299">
        <v>9</v>
      </c>
      <c r="G6299" s="85">
        <v>10.815457703600154</v>
      </c>
      <c r="H6299" s="85">
        <v>23436.224852071005</v>
      </c>
      <c r="I6299" s="85">
        <v>5419.7159763313612</v>
      </c>
      <c r="J6299" s="85">
        <v>166785.56209172096</v>
      </c>
      <c r="K6299" t="s">
        <v>491</v>
      </c>
    </row>
    <row r="6300" spans="2:11" x14ac:dyDescent="0.25">
      <c r="B6300">
        <v>2026</v>
      </c>
      <c r="C6300" t="s">
        <v>481</v>
      </c>
      <c r="D6300">
        <v>4</v>
      </c>
      <c r="E6300" t="s">
        <v>89</v>
      </c>
      <c r="F6300">
        <v>9</v>
      </c>
      <c r="G6300" s="85">
        <v>6.357177428833678</v>
      </c>
      <c r="H6300" s="85">
        <v>23436.224852071005</v>
      </c>
      <c r="I6300" s="85">
        <v>5419.7159763313612</v>
      </c>
      <c r="J6300" s="85">
        <v>98034.261687500097</v>
      </c>
      <c r="K6300" t="s">
        <v>491</v>
      </c>
    </row>
    <row r="6301" spans="2:11" x14ac:dyDescent="0.25">
      <c r="B6301">
        <v>2026</v>
      </c>
      <c r="C6301" t="s">
        <v>482</v>
      </c>
      <c r="D6301">
        <v>3</v>
      </c>
      <c r="E6301" t="s">
        <v>89</v>
      </c>
      <c r="F6301">
        <v>9</v>
      </c>
      <c r="G6301" s="85">
        <v>10.986772261818565</v>
      </c>
      <c r="H6301" s="85">
        <v>23436.224852071005</v>
      </c>
      <c r="I6301" s="85">
        <v>5419.7159763313612</v>
      </c>
      <c r="J6301" s="85">
        <v>169427.4100532216</v>
      </c>
      <c r="K6301" t="s">
        <v>491</v>
      </c>
    </row>
    <row r="6302" spans="2:11" x14ac:dyDescent="0.25">
      <c r="B6302">
        <v>2026</v>
      </c>
      <c r="C6302" t="s">
        <v>482</v>
      </c>
      <c r="D6302">
        <v>4</v>
      </c>
      <c r="E6302" t="s">
        <v>89</v>
      </c>
      <c r="F6302">
        <v>9</v>
      </c>
      <c r="G6302" s="85">
        <v>6.457873772213965</v>
      </c>
      <c r="H6302" s="85">
        <v>23436.224852071005</v>
      </c>
      <c r="I6302" s="85">
        <v>5419.7159763313612</v>
      </c>
      <c r="J6302" s="85">
        <v>99587.103619069167</v>
      </c>
      <c r="K6302" t="s">
        <v>491</v>
      </c>
    </row>
    <row r="6303" spans="2:11" x14ac:dyDescent="0.25">
      <c r="B6303">
        <v>2026</v>
      </c>
      <c r="C6303" t="s">
        <v>483</v>
      </c>
      <c r="D6303">
        <v>3</v>
      </c>
      <c r="E6303" t="s">
        <v>89</v>
      </c>
      <c r="F6303">
        <v>9</v>
      </c>
      <c r="G6303" s="85">
        <v>11.158086820036974</v>
      </c>
      <c r="H6303" s="85">
        <v>23436.224852071005</v>
      </c>
      <c r="I6303" s="85">
        <v>5419.7159763313612</v>
      </c>
      <c r="J6303" s="85">
        <v>172069.25801472223</v>
      </c>
      <c r="K6303" t="s">
        <v>491</v>
      </c>
    </row>
    <row r="6304" spans="2:11" x14ac:dyDescent="0.25">
      <c r="B6304">
        <v>2026</v>
      </c>
      <c r="C6304" t="s">
        <v>483</v>
      </c>
      <c r="D6304">
        <v>4</v>
      </c>
      <c r="E6304" t="s">
        <v>89</v>
      </c>
      <c r="F6304">
        <v>9</v>
      </c>
      <c r="G6304" s="85">
        <v>6.5585701155942537</v>
      </c>
      <c r="H6304" s="85">
        <v>23436.224852071005</v>
      </c>
      <c r="I6304" s="85">
        <v>5419.7159763313612</v>
      </c>
      <c r="J6304" s="85">
        <v>101139.94555063828</v>
      </c>
      <c r="K6304" t="s">
        <v>491</v>
      </c>
    </row>
    <row r="6305" spans="2:11" x14ac:dyDescent="0.25">
      <c r="B6305">
        <v>2026</v>
      </c>
      <c r="C6305" t="s">
        <v>484</v>
      </c>
      <c r="D6305">
        <v>3</v>
      </c>
      <c r="E6305" t="s">
        <v>89</v>
      </c>
      <c r="F6305">
        <v>9</v>
      </c>
      <c r="G6305" s="85">
        <v>11.329401378255385</v>
      </c>
      <c r="H6305" s="85">
        <v>23436.224852071005</v>
      </c>
      <c r="I6305" s="85">
        <v>5419.7159763313612</v>
      </c>
      <c r="J6305" s="85">
        <v>174711.10597622287</v>
      </c>
      <c r="K6305" t="s">
        <v>491</v>
      </c>
    </row>
    <row r="6306" spans="2:11" x14ac:dyDescent="0.25">
      <c r="B6306">
        <v>2026</v>
      </c>
      <c r="C6306" t="s">
        <v>484</v>
      </c>
      <c r="D6306">
        <v>4</v>
      </c>
      <c r="E6306" t="s">
        <v>89</v>
      </c>
      <c r="F6306">
        <v>9</v>
      </c>
      <c r="G6306" s="85">
        <v>6.6592664589745407</v>
      </c>
      <c r="H6306" s="85">
        <v>23436.224852071005</v>
      </c>
      <c r="I6306" s="85">
        <v>5419.7159763313612</v>
      </c>
      <c r="J6306" s="85">
        <v>102692.78748220735</v>
      </c>
      <c r="K6306" t="s">
        <v>491</v>
      </c>
    </row>
    <row r="6307" spans="2:11" x14ac:dyDescent="0.25">
      <c r="B6307">
        <v>2026</v>
      </c>
      <c r="C6307" t="s">
        <v>485</v>
      </c>
      <c r="D6307">
        <v>3</v>
      </c>
      <c r="E6307" t="s">
        <v>89</v>
      </c>
      <c r="F6307">
        <v>9</v>
      </c>
      <c r="G6307" s="85">
        <v>11.500715936473798</v>
      </c>
      <c r="H6307" s="85">
        <v>23436.224852071005</v>
      </c>
      <c r="I6307" s="85">
        <v>5419.7159763313612</v>
      </c>
      <c r="J6307" s="85">
        <v>177352.95393772353</v>
      </c>
      <c r="K6307" t="s">
        <v>491</v>
      </c>
    </row>
    <row r="6308" spans="2:11" x14ac:dyDescent="0.25">
      <c r="B6308">
        <v>2026</v>
      </c>
      <c r="C6308" t="s">
        <v>485</v>
      </c>
      <c r="D6308">
        <v>4</v>
      </c>
      <c r="E6308" t="s">
        <v>89</v>
      </c>
      <c r="F6308">
        <v>9</v>
      </c>
      <c r="G6308" s="85">
        <v>6.7599628023548295</v>
      </c>
      <c r="H6308" s="85">
        <v>23436.224852071005</v>
      </c>
      <c r="I6308" s="85">
        <v>5419.7159763313612</v>
      </c>
      <c r="J6308" s="85">
        <v>104245.62941377646</v>
      </c>
      <c r="K6308" t="s">
        <v>491</v>
      </c>
    </row>
    <row r="6309" spans="2:11" x14ac:dyDescent="0.25">
      <c r="B6309">
        <v>2026</v>
      </c>
      <c r="C6309" t="s">
        <v>486</v>
      </c>
      <c r="D6309">
        <v>3</v>
      </c>
      <c r="E6309" t="s">
        <v>89</v>
      </c>
      <c r="F6309">
        <v>9</v>
      </c>
      <c r="G6309" s="85">
        <v>11.672030494692208</v>
      </c>
      <c r="H6309" s="85">
        <v>23436.224852071005</v>
      </c>
      <c r="I6309" s="85">
        <v>5419.7159763313612</v>
      </c>
      <c r="J6309" s="85">
        <v>179994.80189922417</v>
      </c>
      <c r="K6309" t="s">
        <v>491</v>
      </c>
    </row>
    <row r="6310" spans="2:11" x14ac:dyDescent="0.25">
      <c r="B6310">
        <v>2026</v>
      </c>
      <c r="C6310" t="s">
        <v>486</v>
      </c>
      <c r="D6310">
        <v>4</v>
      </c>
      <c r="E6310" t="s">
        <v>89</v>
      </c>
      <c r="F6310">
        <v>9</v>
      </c>
      <c r="G6310" s="85">
        <v>6.8606591457351165</v>
      </c>
      <c r="H6310" s="85">
        <v>23436.224852071005</v>
      </c>
      <c r="I6310" s="85">
        <v>5419.7159763313612</v>
      </c>
      <c r="J6310" s="85">
        <v>105798.47134534553</v>
      </c>
      <c r="K6310" t="s">
        <v>491</v>
      </c>
    </row>
    <row r="6311" spans="2:11" x14ac:dyDescent="0.25">
      <c r="B6311">
        <v>2026</v>
      </c>
      <c r="C6311" t="s">
        <v>487</v>
      </c>
      <c r="D6311">
        <v>3</v>
      </c>
      <c r="E6311" t="s">
        <v>89</v>
      </c>
      <c r="F6311">
        <v>9</v>
      </c>
      <c r="G6311" s="85">
        <v>11.843345052910619</v>
      </c>
      <c r="H6311" s="85">
        <v>23436.224852071005</v>
      </c>
      <c r="I6311" s="85">
        <v>5419.7159763313612</v>
      </c>
      <c r="J6311" s="85">
        <v>182636.64986072484</v>
      </c>
      <c r="K6311" t="s">
        <v>491</v>
      </c>
    </row>
    <row r="6312" spans="2:11" x14ac:dyDescent="0.25">
      <c r="B6312">
        <v>2026</v>
      </c>
      <c r="C6312" t="s">
        <v>487</v>
      </c>
      <c r="D6312">
        <v>4</v>
      </c>
      <c r="E6312" t="s">
        <v>89</v>
      </c>
      <c r="F6312">
        <v>9</v>
      </c>
      <c r="G6312" s="85">
        <v>6.9613554891154035</v>
      </c>
      <c r="H6312" s="85">
        <v>23436.224852071005</v>
      </c>
      <c r="I6312" s="85">
        <v>5419.7159763313612</v>
      </c>
      <c r="J6312" s="85">
        <v>107351.3132769146</v>
      </c>
      <c r="K6312" t="s">
        <v>491</v>
      </c>
    </row>
    <row r="6313" spans="2:11" x14ac:dyDescent="0.25">
      <c r="B6313">
        <v>2026</v>
      </c>
      <c r="C6313" t="s">
        <v>488</v>
      </c>
      <c r="D6313">
        <v>3</v>
      </c>
      <c r="E6313" t="s">
        <v>89</v>
      </c>
      <c r="F6313">
        <v>9</v>
      </c>
      <c r="G6313" s="85">
        <v>12.01465961112903</v>
      </c>
      <c r="H6313" s="85">
        <v>23436.224852071005</v>
      </c>
      <c r="I6313" s="85">
        <v>5419.7159763313612</v>
      </c>
      <c r="J6313" s="85">
        <v>185278.49782222547</v>
      </c>
      <c r="K6313" t="s">
        <v>491</v>
      </c>
    </row>
    <row r="6314" spans="2:11" x14ac:dyDescent="0.25">
      <c r="B6314">
        <v>2026</v>
      </c>
      <c r="C6314" t="s">
        <v>488</v>
      </c>
      <c r="D6314">
        <v>4</v>
      </c>
      <c r="E6314" t="s">
        <v>89</v>
      </c>
      <c r="F6314">
        <v>9</v>
      </c>
      <c r="G6314" s="85">
        <v>7.0620518324956905</v>
      </c>
      <c r="H6314" s="85">
        <v>23436.224852071005</v>
      </c>
      <c r="I6314" s="85">
        <v>5419.7159763313612</v>
      </c>
      <c r="J6314" s="85">
        <v>108904.15520848369</v>
      </c>
      <c r="K6314" t="s">
        <v>491</v>
      </c>
    </row>
    <row r="6315" spans="2:11" x14ac:dyDescent="0.25">
      <c r="B6315">
        <v>2026</v>
      </c>
      <c r="C6315" t="s">
        <v>489</v>
      </c>
      <c r="D6315">
        <v>3</v>
      </c>
      <c r="E6315" t="s">
        <v>89</v>
      </c>
      <c r="F6315">
        <v>9</v>
      </c>
      <c r="G6315" s="85">
        <v>12.185974169347443</v>
      </c>
      <c r="H6315" s="85">
        <v>23436.224852071005</v>
      </c>
      <c r="I6315" s="85">
        <v>5419.7159763313612</v>
      </c>
      <c r="J6315" s="85">
        <v>187920.34578372614</v>
      </c>
      <c r="K6315" t="s">
        <v>491</v>
      </c>
    </row>
    <row r="6316" spans="2:11" x14ac:dyDescent="0.25">
      <c r="B6316">
        <v>2026</v>
      </c>
      <c r="C6316" t="s">
        <v>489</v>
      </c>
      <c r="D6316">
        <v>4</v>
      </c>
      <c r="E6316" t="s">
        <v>89</v>
      </c>
      <c r="F6316">
        <v>9</v>
      </c>
      <c r="G6316" s="85">
        <v>7.1627481758759792</v>
      </c>
      <c r="H6316" s="85">
        <v>23436.224852071005</v>
      </c>
      <c r="I6316" s="85">
        <v>5419.7159763313612</v>
      </c>
      <c r="J6316" s="85">
        <v>110456.99714005279</v>
      </c>
      <c r="K6316" t="s">
        <v>491</v>
      </c>
    </row>
    <row r="6317" spans="2:11" x14ac:dyDescent="0.25">
      <c r="B6317">
        <v>2026</v>
      </c>
      <c r="C6317" t="s">
        <v>490</v>
      </c>
      <c r="D6317">
        <v>3</v>
      </c>
      <c r="E6317" t="s">
        <v>89</v>
      </c>
      <c r="F6317">
        <v>9</v>
      </c>
      <c r="G6317" s="85">
        <v>12.357288727565853</v>
      </c>
      <c r="H6317" s="85">
        <v>23436.224852071005</v>
      </c>
      <c r="I6317" s="85">
        <v>5419.7159763313612</v>
      </c>
      <c r="J6317" s="85">
        <v>190562.19374522677</v>
      </c>
      <c r="K6317" t="s">
        <v>491</v>
      </c>
    </row>
    <row r="6318" spans="2:11" x14ac:dyDescent="0.25">
      <c r="B6318">
        <v>2026</v>
      </c>
      <c r="C6318" t="s">
        <v>490</v>
      </c>
      <c r="D6318">
        <v>4</v>
      </c>
      <c r="E6318" t="s">
        <v>89</v>
      </c>
      <c r="F6318">
        <v>9</v>
      </c>
      <c r="G6318" s="85">
        <v>7.2634445192562662</v>
      </c>
      <c r="H6318" s="85">
        <v>23436.224852071005</v>
      </c>
      <c r="I6318" s="85">
        <v>5419.7159763313612</v>
      </c>
      <c r="J6318" s="85">
        <v>112009.83907162187</v>
      </c>
      <c r="K6318" t="s">
        <v>491</v>
      </c>
    </row>
    <row r="6319" spans="2:11" x14ac:dyDescent="0.25">
      <c r="B6319">
        <v>2026</v>
      </c>
      <c r="C6319" t="s">
        <v>479</v>
      </c>
      <c r="D6319">
        <v>3</v>
      </c>
      <c r="E6319" t="s">
        <v>231</v>
      </c>
      <c r="F6319">
        <v>14</v>
      </c>
      <c r="G6319" s="85">
        <v>2.3655570462399282</v>
      </c>
      <c r="H6319" s="85">
        <v>29113.629842180773</v>
      </c>
      <c r="I6319" s="85">
        <v>6636.0593017694882</v>
      </c>
      <c r="J6319" s="85">
        <v>47107.047314917574</v>
      </c>
      <c r="K6319" t="s">
        <v>491</v>
      </c>
    </row>
    <row r="6320" spans="2:11" x14ac:dyDescent="0.25">
      <c r="B6320">
        <v>2026</v>
      </c>
      <c r="C6320" t="s">
        <v>479</v>
      </c>
      <c r="D6320">
        <v>4</v>
      </c>
      <c r="E6320" t="s">
        <v>231</v>
      </c>
      <c r="F6320">
        <v>14</v>
      </c>
      <c r="G6320" s="85">
        <v>2.2839861136109647</v>
      </c>
      <c r="H6320" s="85">
        <v>29113.629842180773</v>
      </c>
      <c r="I6320" s="85">
        <v>6636.0593017694882</v>
      </c>
      <c r="J6320" s="85">
        <v>45482.666373023858</v>
      </c>
      <c r="K6320" t="s">
        <v>491</v>
      </c>
    </row>
    <row r="6321" spans="2:11" x14ac:dyDescent="0.25">
      <c r="B6321">
        <v>2026</v>
      </c>
      <c r="C6321" t="s">
        <v>480</v>
      </c>
      <c r="D6321">
        <v>3</v>
      </c>
      <c r="E6321" t="s">
        <v>231</v>
      </c>
      <c r="F6321">
        <v>14</v>
      </c>
      <c r="G6321" s="85">
        <v>2.3993073326037995</v>
      </c>
      <c r="H6321" s="85">
        <v>29113.629842180773</v>
      </c>
      <c r="I6321" s="85">
        <v>6636.0593017694882</v>
      </c>
      <c r="J6321" s="85">
        <v>47779.14116239507</v>
      </c>
      <c r="K6321" t="s">
        <v>491</v>
      </c>
    </row>
    <row r="6322" spans="2:11" x14ac:dyDescent="0.25">
      <c r="B6322">
        <v>2026</v>
      </c>
      <c r="C6322" t="s">
        <v>480</v>
      </c>
      <c r="D6322">
        <v>4</v>
      </c>
      <c r="E6322" t="s">
        <v>231</v>
      </c>
      <c r="F6322">
        <v>14</v>
      </c>
      <c r="G6322" s="85">
        <v>2.3165725969967714</v>
      </c>
      <c r="H6322" s="85">
        <v>29113.629842180773</v>
      </c>
      <c r="I6322" s="85">
        <v>6636.0593017694882</v>
      </c>
      <c r="J6322" s="85">
        <v>46131.58457058834</v>
      </c>
      <c r="K6322" t="s">
        <v>491</v>
      </c>
    </row>
    <row r="6323" spans="2:11" x14ac:dyDescent="0.25">
      <c r="B6323">
        <v>2026</v>
      </c>
      <c r="C6323" t="s">
        <v>481</v>
      </c>
      <c r="D6323">
        <v>3</v>
      </c>
      <c r="E6323" t="s">
        <v>231</v>
      </c>
      <c r="F6323">
        <v>14</v>
      </c>
      <c r="G6323" s="85">
        <v>2.4330576189676631</v>
      </c>
      <c r="H6323" s="85">
        <v>29113.629842180773</v>
      </c>
      <c r="I6323" s="85">
        <v>6636.0593017694882</v>
      </c>
      <c r="J6323" s="85">
        <v>48451.23500987242</v>
      </c>
      <c r="K6323" t="s">
        <v>491</v>
      </c>
    </row>
    <row r="6324" spans="2:11" x14ac:dyDescent="0.25">
      <c r="B6324">
        <v>2026</v>
      </c>
      <c r="C6324" t="s">
        <v>481</v>
      </c>
      <c r="D6324">
        <v>4</v>
      </c>
      <c r="E6324" t="s">
        <v>231</v>
      </c>
      <c r="F6324">
        <v>14</v>
      </c>
      <c r="G6324" s="85">
        <v>2.3491590803825715</v>
      </c>
      <c r="H6324" s="85">
        <v>29113.629842180773</v>
      </c>
      <c r="I6324" s="85">
        <v>6636.0593017694882</v>
      </c>
      <c r="J6324" s="85">
        <v>46780.502768152684</v>
      </c>
      <c r="K6324" t="s">
        <v>491</v>
      </c>
    </row>
    <row r="6325" spans="2:11" x14ac:dyDescent="0.25">
      <c r="B6325">
        <v>2026</v>
      </c>
      <c r="C6325" t="s">
        <v>482</v>
      </c>
      <c r="D6325">
        <v>3</v>
      </c>
      <c r="E6325" t="s">
        <v>231</v>
      </c>
      <c r="F6325">
        <v>14</v>
      </c>
      <c r="G6325" s="85">
        <v>2.4668079053315353</v>
      </c>
      <c r="H6325" s="85">
        <v>29113.629842180773</v>
      </c>
      <c r="I6325" s="85">
        <v>6636.0593017694882</v>
      </c>
      <c r="J6325" s="85">
        <v>49123.328857349938</v>
      </c>
      <c r="K6325" t="s">
        <v>491</v>
      </c>
    </row>
    <row r="6326" spans="2:11" x14ac:dyDescent="0.25">
      <c r="B6326">
        <v>2026</v>
      </c>
      <c r="C6326" t="s">
        <v>482</v>
      </c>
      <c r="D6326">
        <v>4</v>
      </c>
      <c r="E6326" t="s">
        <v>231</v>
      </c>
      <c r="F6326">
        <v>14</v>
      </c>
      <c r="G6326" s="85">
        <v>2.3817455637683782</v>
      </c>
      <c r="H6326" s="85">
        <v>29113.629842180773</v>
      </c>
      <c r="I6326" s="85">
        <v>6636.0593017694882</v>
      </c>
      <c r="J6326" s="85">
        <v>47429.420965717167</v>
      </c>
      <c r="K6326" t="s">
        <v>491</v>
      </c>
    </row>
    <row r="6327" spans="2:11" x14ac:dyDescent="0.25">
      <c r="B6327">
        <v>2026</v>
      </c>
      <c r="C6327" t="s">
        <v>483</v>
      </c>
      <c r="D6327">
        <v>3</v>
      </c>
      <c r="E6327" t="s">
        <v>231</v>
      </c>
      <c r="F6327">
        <v>14</v>
      </c>
      <c r="G6327" s="85">
        <v>2.5005581916953989</v>
      </c>
      <c r="H6327" s="85">
        <v>29113.629842180773</v>
      </c>
      <c r="I6327" s="85">
        <v>6636.0593017694882</v>
      </c>
      <c r="J6327" s="85">
        <v>49795.422704827288</v>
      </c>
      <c r="K6327" t="s">
        <v>491</v>
      </c>
    </row>
    <row r="6328" spans="2:11" x14ac:dyDescent="0.25">
      <c r="B6328">
        <v>2026</v>
      </c>
      <c r="C6328" t="s">
        <v>483</v>
      </c>
      <c r="D6328">
        <v>4</v>
      </c>
      <c r="E6328" t="s">
        <v>231</v>
      </c>
      <c r="F6328">
        <v>14</v>
      </c>
      <c r="G6328" s="85">
        <v>2.4143320471541783</v>
      </c>
      <c r="H6328" s="85">
        <v>29113.629842180773</v>
      </c>
      <c r="I6328" s="85">
        <v>6636.0593017694882</v>
      </c>
      <c r="J6328" s="85">
        <v>48078.339163281518</v>
      </c>
      <c r="K6328" t="s">
        <v>491</v>
      </c>
    </row>
    <row r="6329" spans="2:11" x14ac:dyDescent="0.25">
      <c r="B6329">
        <v>2026</v>
      </c>
      <c r="C6329" t="s">
        <v>484</v>
      </c>
      <c r="D6329">
        <v>3</v>
      </c>
      <c r="E6329" t="s">
        <v>231</v>
      </c>
      <c r="F6329">
        <v>14</v>
      </c>
      <c r="G6329" s="85">
        <v>2.5343084780592711</v>
      </c>
      <c r="H6329" s="85">
        <v>29113.629842180773</v>
      </c>
      <c r="I6329" s="85">
        <v>6636.0593017694882</v>
      </c>
      <c r="J6329" s="85">
        <v>50467.516552304798</v>
      </c>
      <c r="K6329" t="s">
        <v>491</v>
      </c>
    </row>
    <row r="6330" spans="2:11" x14ac:dyDescent="0.25">
      <c r="B6330">
        <v>2026</v>
      </c>
      <c r="C6330" t="s">
        <v>484</v>
      </c>
      <c r="D6330">
        <v>4</v>
      </c>
      <c r="E6330" t="s">
        <v>231</v>
      </c>
      <c r="F6330">
        <v>14</v>
      </c>
      <c r="G6330" s="85">
        <v>2.4469185305399859</v>
      </c>
      <c r="H6330" s="85">
        <v>29113.629842180773</v>
      </c>
      <c r="I6330" s="85">
        <v>6636.0593017694882</v>
      </c>
      <c r="J6330" s="85">
        <v>48727.257360846015</v>
      </c>
      <c r="K6330" t="s">
        <v>491</v>
      </c>
    </row>
    <row r="6331" spans="2:11" x14ac:dyDescent="0.25">
      <c r="B6331">
        <v>2026</v>
      </c>
      <c r="C6331" t="s">
        <v>485</v>
      </c>
      <c r="D6331">
        <v>3</v>
      </c>
      <c r="E6331" t="s">
        <v>231</v>
      </c>
      <c r="F6331">
        <v>14</v>
      </c>
      <c r="G6331" s="85">
        <v>2.5680587644231347</v>
      </c>
      <c r="H6331" s="85">
        <v>29113.629842180773</v>
      </c>
      <c r="I6331" s="85">
        <v>6636.0593017694882</v>
      </c>
      <c r="J6331" s="85">
        <v>51139.610399782148</v>
      </c>
      <c r="K6331" t="s">
        <v>491</v>
      </c>
    </row>
    <row r="6332" spans="2:11" x14ac:dyDescent="0.25">
      <c r="B6332">
        <v>2026</v>
      </c>
      <c r="C6332" t="s">
        <v>485</v>
      </c>
      <c r="D6332">
        <v>4</v>
      </c>
      <c r="E6332" t="s">
        <v>231</v>
      </c>
      <c r="F6332">
        <v>14</v>
      </c>
      <c r="G6332" s="85">
        <v>2.479505013925785</v>
      </c>
      <c r="H6332" s="85">
        <v>29113.629842180773</v>
      </c>
      <c r="I6332" s="85">
        <v>6636.0593017694882</v>
      </c>
      <c r="J6332" s="85">
        <v>49376.175558410345</v>
      </c>
      <c r="K6332" t="s">
        <v>491</v>
      </c>
    </row>
    <row r="6333" spans="2:11" x14ac:dyDescent="0.25">
      <c r="B6333">
        <v>2026</v>
      </c>
      <c r="C6333" t="s">
        <v>486</v>
      </c>
      <c r="D6333">
        <v>3</v>
      </c>
      <c r="E6333" t="s">
        <v>231</v>
      </c>
      <c r="F6333">
        <v>14</v>
      </c>
      <c r="G6333" s="85">
        <v>2.6018090507870064</v>
      </c>
      <c r="H6333" s="85">
        <v>29113.629842180773</v>
      </c>
      <c r="I6333" s="85">
        <v>6636.0593017694882</v>
      </c>
      <c r="J6333" s="85">
        <v>51811.704247259659</v>
      </c>
      <c r="K6333" t="s">
        <v>491</v>
      </c>
    </row>
    <row r="6334" spans="2:11" x14ac:dyDescent="0.25">
      <c r="B6334">
        <v>2026</v>
      </c>
      <c r="C6334" t="s">
        <v>486</v>
      </c>
      <c r="D6334">
        <v>4</v>
      </c>
      <c r="E6334" t="s">
        <v>231</v>
      </c>
      <c r="F6334">
        <v>14</v>
      </c>
      <c r="G6334" s="85">
        <v>2.5120914973115922</v>
      </c>
      <c r="H6334" s="85">
        <v>29113.629842180773</v>
      </c>
      <c r="I6334" s="85">
        <v>6636.0593017694882</v>
      </c>
      <c r="J6334" s="85">
        <v>50025.093755974834</v>
      </c>
      <c r="K6334" t="s">
        <v>491</v>
      </c>
    </row>
    <row r="6335" spans="2:11" x14ac:dyDescent="0.25">
      <c r="B6335">
        <v>2026</v>
      </c>
      <c r="C6335" t="s">
        <v>487</v>
      </c>
      <c r="D6335">
        <v>3</v>
      </c>
      <c r="E6335" t="s">
        <v>231</v>
      </c>
      <c r="F6335">
        <v>14</v>
      </c>
      <c r="G6335" s="85">
        <v>2.6355593371508705</v>
      </c>
      <c r="H6335" s="85">
        <v>29113.629842180773</v>
      </c>
      <c r="I6335" s="85">
        <v>6636.0593017694882</v>
      </c>
      <c r="J6335" s="85">
        <v>52483.798094737009</v>
      </c>
      <c r="K6335" t="s">
        <v>491</v>
      </c>
    </row>
    <row r="6336" spans="2:11" x14ac:dyDescent="0.25">
      <c r="B6336">
        <v>2026</v>
      </c>
      <c r="C6336" t="s">
        <v>487</v>
      </c>
      <c r="D6336">
        <v>4</v>
      </c>
      <c r="E6336" t="s">
        <v>231</v>
      </c>
      <c r="F6336">
        <v>14</v>
      </c>
      <c r="G6336" s="85">
        <v>2.5446779806973918</v>
      </c>
      <c r="H6336" s="85">
        <v>29113.629842180773</v>
      </c>
      <c r="I6336" s="85">
        <v>6636.0593017694882</v>
      </c>
      <c r="J6336" s="85">
        <v>50674.011953539179</v>
      </c>
      <c r="K6336" t="s">
        <v>491</v>
      </c>
    </row>
    <row r="6337" spans="2:11" x14ac:dyDescent="0.25">
      <c r="B6337">
        <v>2026</v>
      </c>
      <c r="C6337" t="s">
        <v>488</v>
      </c>
      <c r="D6337">
        <v>3</v>
      </c>
      <c r="E6337" t="s">
        <v>231</v>
      </c>
      <c r="F6337">
        <v>14</v>
      </c>
      <c r="G6337" s="85">
        <v>2.6693096235147422</v>
      </c>
      <c r="H6337" s="85">
        <v>29113.629842180773</v>
      </c>
      <c r="I6337" s="85">
        <v>6636.0593017694882</v>
      </c>
      <c r="J6337" s="85">
        <v>53155.891942214519</v>
      </c>
      <c r="K6337" t="s">
        <v>491</v>
      </c>
    </row>
    <row r="6338" spans="2:11" x14ac:dyDescent="0.25">
      <c r="B6338">
        <v>2026</v>
      </c>
      <c r="C6338" t="s">
        <v>488</v>
      </c>
      <c r="D6338">
        <v>4</v>
      </c>
      <c r="E6338" t="s">
        <v>231</v>
      </c>
      <c r="F6338">
        <v>14</v>
      </c>
      <c r="G6338" s="85">
        <v>2.577264464083199</v>
      </c>
      <c r="H6338" s="85">
        <v>29113.629842180773</v>
      </c>
      <c r="I6338" s="85">
        <v>6636.0593017694882</v>
      </c>
      <c r="J6338" s="85">
        <v>51322.930151103668</v>
      </c>
      <c r="K6338" t="s">
        <v>491</v>
      </c>
    </row>
    <row r="6339" spans="2:11" x14ac:dyDescent="0.25">
      <c r="B6339">
        <v>2026</v>
      </c>
      <c r="C6339" t="s">
        <v>489</v>
      </c>
      <c r="D6339">
        <v>3</v>
      </c>
      <c r="E6339" t="s">
        <v>231</v>
      </c>
      <c r="F6339">
        <v>14</v>
      </c>
      <c r="G6339" s="85">
        <v>2.7030599098786063</v>
      </c>
      <c r="H6339" s="85">
        <v>29113.629842180773</v>
      </c>
      <c r="I6339" s="85">
        <v>6636.0593017694882</v>
      </c>
      <c r="J6339" s="85">
        <v>53827.985789691877</v>
      </c>
      <c r="K6339" t="s">
        <v>491</v>
      </c>
    </row>
    <row r="6340" spans="2:11" x14ac:dyDescent="0.25">
      <c r="B6340">
        <v>2026</v>
      </c>
      <c r="C6340" t="s">
        <v>489</v>
      </c>
      <c r="D6340">
        <v>4</v>
      </c>
      <c r="E6340" t="s">
        <v>231</v>
      </c>
      <c r="F6340">
        <v>14</v>
      </c>
      <c r="G6340" s="85">
        <v>2.6098509474689986</v>
      </c>
      <c r="H6340" s="85">
        <v>29113.629842180773</v>
      </c>
      <c r="I6340" s="85">
        <v>6636.0593017694882</v>
      </c>
      <c r="J6340" s="85">
        <v>51971.848348668005</v>
      </c>
      <c r="K6340" t="s">
        <v>491</v>
      </c>
    </row>
    <row r="6341" spans="2:11" x14ac:dyDescent="0.25">
      <c r="B6341">
        <v>2026</v>
      </c>
      <c r="C6341" t="s">
        <v>490</v>
      </c>
      <c r="D6341">
        <v>3</v>
      </c>
      <c r="E6341" t="s">
        <v>231</v>
      </c>
      <c r="F6341">
        <v>14</v>
      </c>
      <c r="G6341" s="85">
        <v>2.736810196242478</v>
      </c>
      <c r="H6341" s="85">
        <v>29113.629842180773</v>
      </c>
      <c r="I6341" s="85">
        <v>6636.0593017694882</v>
      </c>
      <c r="J6341" s="85">
        <v>54500.07963716938</v>
      </c>
      <c r="K6341" t="s">
        <v>491</v>
      </c>
    </row>
    <row r="6342" spans="2:11" x14ac:dyDescent="0.25">
      <c r="B6342">
        <v>2026</v>
      </c>
      <c r="C6342" t="s">
        <v>490</v>
      </c>
      <c r="D6342">
        <v>4</v>
      </c>
      <c r="E6342" t="s">
        <v>231</v>
      </c>
      <c r="F6342">
        <v>14</v>
      </c>
      <c r="G6342" s="85">
        <v>2.6424374308548058</v>
      </c>
      <c r="H6342" s="85">
        <v>29113.629842180773</v>
      </c>
      <c r="I6342" s="85">
        <v>6636.0593017694882</v>
      </c>
      <c r="J6342" s="85">
        <v>52620.766546232495</v>
      </c>
      <c r="K6342" t="s">
        <v>491</v>
      </c>
    </row>
    <row r="6343" spans="2:11" x14ac:dyDescent="0.25">
      <c r="B6343">
        <v>2026</v>
      </c>
      <c r="C6343" t="s">
        <v>479</v>
      </c>
      <c r="D6343">
        <v>3</v>
      </c>
      <c r="E6343" t="s">
        <v>89</v>
      </c>
      <c r="F6343">
        <v>1</v>
      </c>
      <c r="G6343" s="85">
        <v>31.407501842049079</v>
      </c>
      <c r="H6343" s="85">
        <v>23436.224852071005</v>
      </c>
      <c r="I6343" s="85">
        <v>5419.7159763313612</v>
      </c>
      <c r="J6343" s="85">
        <v>511570.92627240712</v>
      </c>
      <c r="K6343" t="s">
        <v>491</v>
      </c>
    </row>
    <row r="6344" spans="2:11" x14ac:dyDescent="0.25">
      <c r="B6344">
        <v>2026</v>
      </c>
      <c r="C6344" t="s">
        <v>479</v>
      </c>
      <c r="D6344">
        <v>4</v>
      </c>
      <c r="E6344" t="s">
        <v>89</v>
      </c>
      <c r="F6344">
        <v>1</v>
      </c>
      <c r="G6344" s="85">
        <v>7.3852265313345384</v>
      </c>
      <c r="H6344" s="85">
        <v>23436.224852071005</v>
      </c>
      <c r="I6344" s="85">
        <v>5419.7159763313612</v>
      </c>
      <c r="J6344" s="85">
        <v>120291.87155242648</v>
      </c>
      <c r="K6344" t="s">
        <v>491</v>
      </c>
    </row>
    <row r="6345" spans="2:11" x14ac:dyDescent="0.25">
      <c r="B6345">
        <v>2026</v>
      </c>
      <c r="C6345" t="s">
        <v>480</v>
      </c>
      <c r="D6345">
        <v>3</v>
      </c>
      <c r="E6345" t="s">
        <v>89</v>
      </c>
      <c r="F6345">
        <v>1</v>
      </c>
      <c r="G6345" s="85">
        <v>21.539281733182349</v>
      </c>
      <c r="H6345" s="85">
        <v>23436.224852071005</v>
      </c>
      <c r="I6345" s="85">
        <v>5419.7159763313612</v>
      </c>
      <c r="J6345" s="85">
        <v>350835.61764642224</v>
      </c>
      <c r="K6345" t="s">
        <v>491</v>
      </c>
    </row>
    <row r="6346" spans="2:11" x14ac:dyDescent="0.25">
      <c r="B6346">
        <v>2026</v>
      </c>
      <c r="C6346" t="s">
        <v>480</v>
      </c>
      <c r="D6346">
        <v>4</v>
      </c>
      <c r="E6346" t="s">
        <v>89</v>
      </c>
      <c r="F6346">
        <v>1</v>
      </c>
      <c r="G6346" s="85">
        <v>5.0647923455286659</v>
      </c>
      <c r="H6346" s="85">
        <v>23436.224852071005</v>
      </c>
      <c r="I6346" s="85">
        <v>5419.7159763313612</v>
      </c>
      <c r="J6346" s="85">
        <v>82496.230506006264</v>
      </c>
      <c r="K6346" t="s">
        <v>491</v>
      </c>
    </row>
    <row r="6347" spans="2:11" x14ac:dyDescent="0.25">
      <c r="B6347">
        <v>2026</v>
      </c>
      <c r="C6347" t="s">
        <v>481</v>
      </c>
      <c r="D6347">
        <v>3</v>
      </c>
      <c r="E6347" t="s">
        <v>89</v>
      </c>
      <c r="F6347">
        <v>1</v>
      </c>
      <c r="G6347" s="85">
        <v>30.808612592196816</v>
      </c>
      <c r="H6347" s="85">
        <v>23436.224852071005</v>
      </c>
      <c r="I6347" s="85">
        <v>5419.7159763313612</v>
      </c>
      <c r="J6347" s="85">
        <v>501816.1126032942</v>
      </c>
      <c r="K6347" t="s">
        <v>491</v>
      </c>
    </row>
    <row r="6348" spans="2:11" x14ac:dyDescent="0.25">
      <c r="B6348">
        <v>2026</v>
      </c>
      <c r="C6348" t="s">
        <v>481</v>
      </c>
      <c r="D6348">
        <v>4</v>
      </c>
      <c r="E6348" t="s">
        <v>89</v>
      </c>
      <c r="F6348">
        <v>1</v>
      </c>
      <c r="G6348" s="85">
        <v>7.2444024441599737</v>
      </c>
      <c r="H6348" s="85">
        <v>23436.224852071005</v>
      </c>
      <c r="I6348" s="85">
        <v>5419.7159763313612</v>
      </c>
      <c r="J6348" s="85">
        <v>117998.10399715701</v>
      </c>
      <c r="K6348" t="s">
        <v>491</v>
      </c>
    </row>
    <row r="6349" spans="2:11" x14ac:dyDescent="0.25">
      <c r="B6349">
        <v>2026</v>
      </c>
      <c r="C6349" t="s">
        <v>482</v>
      </c>
      <c r="D6349">
        <v>3</v>
      </c>
      <c r="E6349" t="s">
        <v>89</v>
      </c>
      <c r="F6349">
        <v>1</v>
      </c>
      <c r="G6349" s="85">
        <v>24.209838382927511</v>
      </c>
      <c r="H6349" s="85">
        <v>23436.224852071005</v>
      </c>
      <c r="I6349" s="85">
        <v>5419.7159763313612</v>
      </c>
      <c r="J6349" s="85">
        <v>394334.1151023389</v>
      </c>
      <c r="K6349" t="s">
        <v>491</v>
      </c>
    </row>
    <row r="6350" spans="2:11" x14ac:dyDescent="0.25">
      <c r="B6350">
        <v>2026</v>
      </c>
      <c r="C6350" t="s">
        <v>482</v>
      </c>
      <c r="D6350">
        <v>4</v>
      </c>
      <c r="E6350" t="s">
        <v>89</v>
      </c>
      <c r="F6350">
        <v>1</v>
      </c>
      <c r="G6350" s="85">
        <v>5.6927526946935494</v>
      </c>
      <c r="H6350" s="85">
        <v>23436.224852071005</v>
      </c>
      <c r="I6350" s="85">
        <v>5419.7159763313612</v>
      </c>
      <c r="J6350" s="85">
        <v>92724.559365149456</v>
      </c>
      <c r="K6350" t="s">
        <v>491</v>
      </c>
    </row>
    <row r="6351" spans="2:11" x14ac:dyDescent="0.25">
      <c r="B6351">
        <v>2026</v>
      </c>
      <c r="C6351" t="s">
        <v>483</v>
      </c>
      <c r="D6351">
        <v>3</v>
      </c>
      <c r="E6351" t="s">
        <v>89</v>
      </c>
      <c r="F6351">
        <v>1</v>
      </c>
      <c r="G6351" s="85">
        <v>41.90539716813975</v>
      </c>
      <c r="H6351" s="85">
        <v>23436.224852071005</v>
      </c>
      <c r="I6351" s="85">
        <v>5419.7159763313612</v>
      </c>
      <c r="J6351" s="85">
        <v>682562.49583076464</v>
      </c>
      <c r="K6351" t="s">
        <v>491</v>
      </c>
    </row>
    <row r="6352" spans="2:11" x14ac:dyDescent="0.25">
      <c r="B6352">
        <v>2026</v>
      </c>
      <c r="C6352" t="s">
        <v>483</v>
      </c>
      <c r="D6352">
        <v>4</v>
      </c>
      <c r="E6352" t="s">
        <v>89</v>
      </c>
      <c r="F6352">
        <v>1</v>
      </c>
      <c r="G6352" s="85">
        <v>9.8537238819140001</v>
      </c>
      <c r="H6352" s="85">
        <v>23436.224852071005</v>
      </c>
      <c r="I6352" s="85">
        <v>5419.7159763313612</v>
      </c>
      <c r="J6352" s="85">
        <v>160499.19152609716</v>
      </c>
      <c r="K6352" t="s">
        <v>491</v>
      </c>
    </row>
    <row r="6353" spans="2:11" x14ac:dyDescent="0.25">
      <c r="B6353">
        <v>2026</v>
      </c>
      <c r="C6353" t="s">
        <v>484</v>
      </c>
      <c r="D6353">
        <v>3</v>
      </c>
      <c r="E6353" t="s">
        <v>89</v>
      </c>
      <c r="F6353">
        <v>1</v>
      </c>
      <c r="G6353" s="85">
        <v>30.446544671426903</v>
      </c>
      <c r="H6353" s="85">
        <v>23436.224852071005</v>
      </c>
      <c r="I6353" s="85">
        <v>5419.7159763313612</v>
      </c>
      <c r="J6353" s="85">
        <v>495918.6864872888</v>
      </c>
      <c r="K6353" t="s">
        <v>491</v>
      </c>
    </row>
    <row r="6354" spans="2:11" x14ac:dyDescent="0.25">
      <c r="B6354">
        <v>2026</v>
      </c>
      <c r="C6354" t="s">
        <v>484</v>
      </c>
      <c r="D6354">
        <v>4</v>
      </c>
      <c r="E6354" t="s">
        <v>89</v>
      </c>
      <c r="F6354">
        <v>1</v>
      </c>
      <c r="G6354" s="85">
        <v>7.1592650260977955</v>
      </c>
      <c r="H6354" s="85">
        <v>23436.224852071005</v>
      </c>
      <c r="I6354" s="85">
        <v>5419.7159763313612</v>
      </c>
      <c r="J6354" s="85">
        <v>116611.37072440117</v>
      </c>
      <c r="K6354" t="s">
        <v>491</v>
      </c>
    </row>
    <row r="6355" spans="2:11" x14ac:dyDescent="0.25">
      <c r="B6355">
        <v>2026</v>
      </c>
      <c r="C6355" t="s">
        <v>485</v>
      </c>
      <c r="D6355">
        <v>3</v>
      </c>
      <c r="E6355" t="s">
        <v>89</v>
      </c>
      <c r="F6355">
        <v>1</v>
      </c>
      <c r="G6355" s="85">
        <v>22.963340746323336</v>
      </c>
      <c r="H6355" s="85">
        <v>23436.224852071005</v>
      </c>
      <c r="I6355" s="85">
        <v>5419.7159763313612</v>
      </c>
      <c r="J6355" s="85">
        <v>374030.94187446265</v>
      </c>
      <c r="K6355" t="s">
        <v>491</v>
      </c>
    </row>
    <row r="6356" spans="2:11" x14ac:dyDescent="0.25">
      <c r="B6356">
        <v>2026</v>
      </c>
      <c r="C6356" t="s">
        <v>485</v>
      </c>
      <c r="D6356">
        <v>4</v>
      </c>
      <c r="E6356" t="s">
        <v>89</v>
      </c>
      <c r="F6356">
        <v>1</v>
      </c>
      <c r="G6356" s="85">
        <v>5.3996485992646583</v>
      </c>
      <c r="H6356" s="85">
        <v>23436.224852071005</v>
      </c>
      <c r="I6356" s="85">
        <v>5419.7159763313612</v>
      </c>
      <c r="J6356" s="85">
        <v>87950.428192703068</v>
      </c>
      <c r="K6356" t="s">
        <v>491</v>
      </c>
    </row>
    <row r="6357" spans="2:11" x14ac:dyDescent="0.25">
      <c r="B6357">
        <v>2026</v>
      </c>
      <c r="C6357" t="s">
        <v>486</v>
      </c>
      <c r="D6357">
        <v>3</v>
      </c>
      <c r="E6357" t="s">
        <v>89</v>
      </c>
      <c r="F6357">
        <v>1</v>
      </c>
      <c r="G6357" s="85">
        <v>27.296984206258305</v>
      </c>
      <c r="H6357" s="85">
        <v>23436.224852071005</v>
      </c>
      <c r="I6357" s="85">
        <v>5419.7159763313612</v>
      </c>
      <c r="J6357" s="85">
        <v>444618.09045070398</v>
      </c>
      <c r="K6357" t="s">
        <v>491</v>
      </c>
    </row>
    <row r="6358" spans="2:11" x14ac:dyDescent="0.25">
      <c r="B6358">
        <v>2026</v>
      </c>
      <c r="C6358" t="s">
        <v>486</v>
      </c>
      <c r="D6358">
        <v>4</v>
      </c>
      <c r="E6358" t="s">
        <v>89</v>
      </c>
      <c r="F6358">
        <v>1</v>
      </c>
      <c r="G6358" s="85">
        <v>6.4186707048307632</v>
      </c>
      <c r="H6358" s="85">
        <v>23436.224852071005</v>
      </c>
      <c r="I6358" s="85">
        <v>5419.7159763313612</v>
      </c>
      <c r="J6358" s="85">
        <v>104548.43987342133</v>
      </c>
      <c r="K6358" t="s">
        <v>491</v>
      </c>
    </row>
    <row r="6359" spans="2:11" x14ac:dyDescent="0.25">
      <c r="B6359">
        <v>2026</v>
      </c>
      <c r="C6359" t="s">
        <v>487</v>
      </c>
      <c r="D6359">
        <v>3</v>
      </c>
      <c r="E6359" t="s">
        <v>89</v>
      </c>
      <c r="F6359">
        <v>1</v>
      </c>
      <c r="G6359" s="85">
        <v>41.922041164686362</v>
      </c>
      <c r="H6359" s="85">
        <v>23436.224852071005</v>
      </c>
      <c r="I6359" s="85">
        <v>5419.7159763313612</v>
      </c>
      <c r="J6359" s="85">
        <v>682833.59618038964</v>
      </c>
      <c r="K6359" t="s">
        <v>491</v>
      </c>
    </row>
    <row r="6360" spans="2:11" x14ac:dyDescent="0.25">
      <c r="B6360">
        <v>2026</v>
      </c>
      <c r="C6360" t="s">
        <v>487</v>
      </c>
      <c r="D6360">
        <v>4</v>
      </c>
      <c r="E6360" t="s">
        <v>89</v>
      </c>
      <c r="F6360">
        <v>1</v>
      </c>
      <c r="G6360" s="85">
        <v>9.8576375865283126</v>
      </c>
      <c r="H6360" s="85">
        <v>23436.224852071005</v>
      </c>
      <c r="I6360" s="85">
        <v>5419.7159763313612</v>
      </c>
      <c r="J6360" s="85">
        <v>160562.93863673235</v>
      </c>
      <c r="K6360" t="s">
        <v>491</v>
      </c>
    </row>
    <row r="6361" spans="2:11" x14ac:dyDescent="0.25">
      <c r="B6361">
        <v>2026</v>
      </c>
      <c r="C6361" t="s">
        <v>488</v>
      </c>
      <c r="D6361">
        <v>3</v>
      </c>
      <c r="E6361" t="s">
        <v>89</v>
      </c>
      <c r="F6361">
        <v>1</v>
      </c>
      <c r="G6361" s="85">
        <v>45.011433696038338</v>
      </c>
      <c r="H6361" s="85">
        <v>23436.224852071005</v>
      </c>
      <c r="I6361" s="85">
        <v>5419.7159763313612</v>
      </c>
      <c r="J6361" s="85">
        <v>733154.16630503582</v>
      </c>
      <c r="K6361" t="s">
        <v>491</v>
      </c>
    </row>
    <row r="6362" spans="2:11" x14ac:dyDescent="0.25">
      <c r="B6362">
        <v>2026</v>
      </c>
      <c r="C6362" t="s">
        <v>488</v>
      </c>
      <c r="D6362">
        <v>4</v>
      </c>
      <c r="E6362" t="s">
        <v>89</v>
      </c>
      <c r="F6362">
        <v>1</v>
      </c>
      <c r="G6362" s="85">
        <v>10.584083892350094</v>
      </c>
      <c r="H6362" s="85">
        <v>23436.224852071005</v>
      </c>
      <c r="I6362" s="85">
        <v>5419.7159763313612</v>
      </c>
      <c r="J6362" s="85">
        <v>172395.4241182383</v>
      </c>
      <c r="K6362" t="s">
        <v>491</v>
      </c>
    </row>
    <row r="6363" spans="2:11" x14ac:dyDescent="0.25">
      <c r="B6363">
        <v>2026</v>
      </c>
      <c r="C6363" t="s">
        <v>489</v>
      </c>
      <c r="D6363">
        <v>3</v>
      </c>
      <c r="E6363" t="s">
        <v>89</v>
      </c>
      <c r="F6363">
        <v>1</v>
      </c>
      <c r="G6363" s="85">
        <v>38.567076554101</v>
      </c>
      <c r="H6363" s="85">
        <v>23436.224852071005</v>
      </c>
      <c r="I6363" s="85">
        <v>5419.7159763313612</v>
      </c>
      <c r="J6363" s="85">
        <v>628187.34121621808</v>
      </c>
      <c r="K6363" t="s">
        <v>491</v>
      </c>
    </row>
    <row r="6364" spans="2:11" x14ac:dyDescent="0.25">
      <c r="B6364">
        <v>2026</v>
      </c>
      <c r="C6364" t="s">
        <v>489</v>
      </c>
      <c r="D6364">
        <v>4</v>
      </c>
      <c r="E6364" t="s">
        <v>89</v>
      </c>
      <c r="F6364">
        <v>1</v>
      </c>
      <c r="G6364" s="85">
        <v>9.0687440992847286</v>
      </c>
      <c r="H6364" s="85">
        <v>23436.224852071005</v>
      </c>
      <c r="I6364" s="85">
        <v>5419.7159763313612</v>
      </c>
      <c r="J6364" s="85">
        <v>147713.3024565267</v>
      </c>
      <c r="K6364" t="s">
        <v>491</v>
      </c>
    </row>
    <row r="6365" spans="2:11" x14ac:dyDescent="0.25">
      <c r="B6365">
        <v>2026</v>
      </c>
      <c r="C6365" t="s">
        <v>490</v>
      </c>
      <c r="D6365">
        <v>3</v>
      </c>
      <c r="E6365" t="s">
        <v>89</v>
      </c>
      <c r="F6365">
        <v>1</v>
      </c>
      <c r="G6365" s="85">
        <v>44.332526058397079</v>
      </c>
      <c r="H6365" s="85">
        <v>23436.224852071005</v>
      </c>
      <c r="I6365" s="85">
        <v>5419.7159763313612</v>
      </c>
      <c r="J6365" s="85">
        <v>722095.99903059937</v>
      </c>
      <c r="K6365" t="s">
        <v>491</v>
      </c>
    </row>
    <row r="6366" spans="2:11" x14ac:dyDescent="0.25">
      <c r="B6366">
        <v>2026</v>
      </c>
      <c r="C6366" t="s">
        <v>490</v>
      </c>
      <c r="D6366">
        <v>4</v>
      </c>
      <c r="E6366" t="s">
        <v>89</v>
      </c>
      <c r="F6366">
        <v>1</v>
      </c>
      <c r="G6366" s="85">
        <v>10.424444111922824</v>
      </c>
      <c r="H6366" s="85">
        <v>23436.224852071005</v>
      </c>
      <c r="I6366" s="85">
        <v>5419.7159763313612</v>
      </c>
      <c r="J6366" s="85">
        <v>169795.18323458533</v>
      </c>
      <c r="K6366" t="s">
        <v>491</v>
      </c>
    </row>
    <row r="6367" spans="2:11" x14ac:dyDescent="0.25">
      <c r="B6367">
        <v>2026</v>
      </c>
      <c r="C6367" t="s">
        <v>479</v>
      </c>
      <c r="D6367">
        <v>3</v>
      </c>
      <c r="E6367" t="s">
        <v>231</v>
      </c>
      <c r="F6367">
        <v>27</v>
      </c>
      <c r="G6367" s="85">
        <v>14.394126961446</v>
      </c>
      <c r="H6367" s="85">
        <v>29113.629842180773</v>
      </c>
      <c r="I6367" s="85">
        <v>6636.0593017694882</v>
      </c>
      <c r="J6367" s="85">
        <v>260239.54152353061</v>
      </c>
      <c r="K6367" t="s">
        <v>491</v>
      </c>
    </row>
    <row r="6368" spans="2:11" x14ac:dyDescent="0.25">
      <c r="B6368">
        <v>2026</v>
      </c>
      <c r="C6368" t="s">
        <v>479</v>
      </c>
      <c r="D6368">
        <v>4</v>
      </c>
      <c r="E6368" t="s">
        <v>231</v>
      </c>
      <c r="F6368">
        <v>27</v>
      </c>
      <c r="G6368" s="85">
        <v>4.7696515375205681</v>
      </c>
      <c r="H6368" s="85">
        <v>29113.629842180773</v>
      </c>
      <c r="I6368" s="85">
        <v>6636.0593017694882</v>
      </c>
      <c r="J6368" s="85">
        <v>86233.220859868132</v>
      </c>
      <c r="K6368" t="s">
        <v>491</v>
      </c>
    </row>
    <row r="6369" spans="2:11" x14ac:dyDescent="0.25">
      <c r="B6369">
        <v>2026</v>
      </c>
      <c r="C6369" t="s">
        <v>480</v>
      </c>
      <c r="D6369">
        <v>3</v>
      </c>
      <c r="E6369" t="s">
        <v>231</v>
      </c>
      <c r="F6369">
        <v>27</v>
      </c>
      <c r="G6369" s="85">
        <v>14.423885005576606</v>
      </c>
      <c r="H6369" s="85">
        <v>29113.629842180773</v>
      </c>
      <c r="I6369" s="85">
        <v>6636.0593017694882</v>
      </c>
      <c r="J6369" s="85">
        <v>260777.55399083262</v>
      </c>
      <c r="K6369" t="s">
        <v>491</v>
      </c>
    </row>
    <row r="6370" spans="2:11" x14ac:dyDescent="0.25">
      <c r="B6370">
        <v>2026</v>
      </c>
      <c r="C6370" t="s">
        <v>480</v>
      </c>
      <c r="D6370">
        <v>4</v>
      </c>
      <c r="E6370" t="s">
        <v>231</v>
      </c>
      <c r="F6370">
        <v>27</v>
      </c>
      <c r="G6370" s="85">
        <v>4.779512191196984</v>
      </c>
      <c r="H6370" s="85">
        <v>29113.629842180773</v>
      </c>
      <c r="I6370" s="85">
        <v>6636.0593017694882</v>
      </c>
      <c r="J6370" s="85">
        <v>86411.497180394275</v>
      </c>
      <c r="K6370" t="s">
        <v>491</v>
      </c>
    </row>
    <row r="6371" spans="2:11" x14ac:dyDescent="0.25">
      <c r="B6371">
        <v>2026</v>
      </c>
      <c r="C6371" t="s">
        <v>481</v>
      </c>
      <c r="D6371">
        <v>3</v>
      </c>
      <c r="E6371" t="s">
        <v>231</v>
      </c>
      <c r="F6371">
        <v>27</v>
      </c>
      <c r="G6371" s="85">
        <v>14.453643049707223</v>
      </c>
      <c r="H6371" s="85">
        <v>29113.629842180773</v>
      </c>
      <c r="I6371" s="85">
        <v>6636.0593017694882</v>
      </c>
      <c r="J6371" s="85">
        <v>261315.56645813482</v>
      </c>
      <c r="K6371" t="s">
        <v>491</v>
      </c>
    </row>
    <row r="6372" spans="2:11" x14ac:dyDescent="0.25">
      <c r="B6372">
        <v>2026</v>
      </c>
      <c r="C6372" t="s">
        <v>481</v>
      </c>
      <c r="D6372">
        <v>4</v>
      </c>
      <c r="E6372" t="s">
        <v>231</v>
      </c>
      <c r="F6372">
        <v>27</v>
      </c>
      <c r="G6372" s="85">
        <v>4.7893728448733999</v>
      </c>
      <c r="H6372" s="85">
        <v>29113.629842180773</v>
      </c>
      <c r="I6372" s="85">
        <v>6636.0593017694882</v>
      </c>
      <c r="J6372" s="85">
        <v>86589.773500920419</v>
      </c>
      <c r="K6372" t="s">
        <v>491</v>
      </c>
    </row>
    <row r="6373" spans="2:11" x14ac:dyDescent="0.25">
      <c r="B6373">
        <v>2026</v>
      </c>
      <c r="C6373" t="s">
        <v>482</v>
      </c>
      <c r="D6373">
        <v>3</v>
      </c>
      <c r="E6373" t="s">
        <v>231</v>
      </c>
      <c r="F6373">
        <v>27</v>
      </c>
      <c r="G6373" s="85">
        <v>14.483401093837831</v>
      </c>
      <c r="H6373" s="85">
        <v>29113.629842180773</v>
      </c>
      <c r="I6373" s="85">
        <v>6636.0593017694882</v>
      </c>
      <c r="J6373" s="85">
        <v>261853.57892543686</v>
      </c>
      <c r="K6373" t="s">
        <v>491</v>
      </c>
    </row>
    <row r="6374" spans="2:11" x14ac:dyDescent="0.25">
      <c r="B6374">
        <v>2026</v>
      </c>
      <c r="C6374" t="s">
        <v>482</v>
      </c>
      <c r="D6374">
        <v>4</v>
      </c>
      <c r="E6374" t="s">
        <v>231</v>
      </c>
      <c r="F6374">
        <v>27</v>
      </c>
      <c r="G6374" s="85">
        <v>4.799233498549814</v>
      </c>
      <c r="H6374" s="85">
        <v>29113.629842180773</v>
      </c>
      <c r="I6374" s="85">
        <v>6636.0593017694882</v>
      </c>
      <c r="J6374" s="85">
        <v>86768.049821446533</v>
      </c>
      <c r="K6374" t="s">
        <v>491</v>
      </c>
    </row>
    <row r="6375" spans="2:11" x14ac:dyDescent="0.25">
      <c r="B6375">
        <v>2026</v>
      </c>
      <c r="C6375" t="s">
        <v>483</v>
      </c>
      <c r="D6375">
        <v>3</v>
      </c>
      <c r="E6375" t="s">
        <v>231</v>
      </c>
      <c r="F6375">
        <v>27</v>
      </c>
      <c r="G6375" s="85">
        <v>14.513159137968445</v>
      </c>
      <c r="H6375" s="85">
        <v>29113.629842180773</v>
      </c>
      <c r="I6375" s="85">
        <v>6636.0593017694882</v>
      </c>
      <c r="J6375" s="85">
        <v>262391.59139273904</v>
      </c>
      <c r="K6375" t="s">
        <v>491</v>
      </c>
    </row>
    <row r="6376" spans="2:11" x14ac:dyDescent="0.25">
      <c r="B6376">
        <v>2026</v>
      </c>
      <c r="C6376" t="s">
        <v>483</v>
      </c>
      <c r="D6376">
        <v>4</v>
      </c>
      <c r="E6376" t="s">
        <v>231</v>
      </c>
      <c r="F6376">
        <v>27</v>
      </c>
      <c r="G6376" s="85">
        <v>4.8090941522262316</v>
      </c>
      <c r="H6376" s="85">
        <v>29113.629842180773</v>
      </c>
      <c r="I6376" s="85">
        <v>6636.0593017694882</v>
      </c>
      <c r="J6376" s="85">
        <v>86946.326141972721</v>
      </c>
      <c r="K6376" t="s">
        <v>491</v>
      </c>
    </row>
    <row r="6377" spans="2:11" x14ac:dyDescent="0.25">
      <c r="B6377">
        <v>2026</v>
      </c>
      <c r="C6377" t="s">
        <v>484</v>
      </c>
      <c r="D6377">
        <v>3</v>
      </c>
      <c r="E6377" t="s">
        <v>231</v>
      </c>
      <c r="F6377">
        <v>27</v>
      </c>
      <c r="G6377" s="85">
        <v>14.542917182099053</v>
      </c>
      <c r="H6377" s="85">
        <v>29113.629842180773</v>
      </c>
      <c r="I6377" s="85">
        <v>6636.0593017694882</v>
      </c>
      <c r="J6377" s="85">
        <v>262929.60386004107</v>
      </c>
      <c r="K6377" t="s">
        <v>491</v>
      </c>
    </row>
    <row r="6378" spans="2:11" x14ac:dyDescent="0.25">
      <c r="B6378">
        <v>2026</v>
      </c>
      <c r="C6378" t="s">
        <v>484</v>
      </c>
      <c r="D6378">
        <v>4</v>
      </c>
      <c r="E6378" t="s">
        <v>231</v>
      </c>
      <c r="F6378">
        <v>27</v>
      </c>
      <c r="G6378" s="85">
        <v>4.8189548059026457</v>
      </c>
      <c r="H6378" s="85">
        <v>29113.629842180773</v>
      </c>
      <c r="I6378" s="85">
        <v>6636.0593017694882</v>
      </c>
      <c r="J6378" s="85">
        <v>87124.602462498835</v>
      </c>
      <c r="K6378" t="s">
        <v>491</v>
      </c>
    </row>
    <row r="6379" spans="2:11" x14ac:dyDescent="0.25">
      <c r="B6379">
        <v>2026</v>
      </c>
      <c r="C6379" t="s">
        <v>485</v>
      </c>
      <c r="D6379">
        <v>3</v>
      </c>
      <c r="E6379" t="s">
        <v>231</v>
      </c>
      <c r="F6379">
        <v>27</v>
      </c>
      <c r="G6379" s="85">
        <v>14.572675226229668</v>
      </c>
      <c r="H6379" s="85">
        <v>29113.629842180773</v>
      </c>
      <c r="I6379" s="85">
        <v>6636.0593017694882</v>
      </c>
      <c r="J6379" s="85">
        <v>263467.61632734322</v>
      </c>
      <c r="K6379" t="s">
        <v>491</v>
      </c>
    </row>
    <row r="6380" spans="2:11" x14ac:dyDescent="0.25">
      <c r="B6380">
        <v>2026</v>
      </c>
      <c r="C6380" t="s">
        <v>485</v>
      </c>
      <c r="D6380">
        <v>4</v>
      </c>
      <c r="E6380" t="s">
        <v>231</v>
      </c>
      <c r="F6380">
        <v>27</v>
      </c>
      <c r="G6380" s="85">
        <v>4.8288154595790633</v>
      </c>
      <c r="H6380" s="85">
        <v>29113.629842180773</v>
      </c>
      <c r="I6380" s="85">
        <v>6636.0593017694882</v>
      </c>
      <c r="J6380" s="85">
        <v>87302.878783025008</v>
      </c>
      <c r="K6380" t="s">
        <v>491</v>
      </c>
    </row>
    <row r="6381" spans="2:11" x14ac:dyDescent="0.25">
      <c r="B6381">
        <v>2026</v>
      </c>
      <c r="C6381" t="s">
        <v>486</v>
      </c>
      <c r="D6381">
        <v>3</v>
      </c>
      <c r="E6381" t="s">
        <v>231</v>
      </c>
      <c r="F6381">
        <v>27</v>
      </c>
      <c r="G6381" s="85">
        <v>14.602433270360276</v>
      </c>
      <c r="H6381" s="85">
        <v>29113.629842180773</v>
      </c>
      <c r="I6381" s="85">
        <v>6636.0593017694882</v>
      </c>
      <c r="J6381" s="85">
        <v>264005.62879464525</v>
      </c>
      <c r="K6381" t="s">
        <v>491</v>
      </c>
    </row>
    <row r="6382" spans="2:11" x14ac:dyDescent="0.25">
      <c r="B6382">
        <v>2026</v>
      </c>
      <c r="C6382" t="s">
        <v>486</v>
      </c>
      <c r="D6382">
        <v>4</v>
      </c>
      <c r="E6382" t="s">
        <v>231</v>
      </c>
      <c r="F6382">
        <v>27</v>
      </c>
      <c r="G6382" s="85">
        <v>4.8386761132554774</v>
      </c>
      <c r="H6382" s="85">
        <v>29113.629842180773</v>
      </c>
      <c r="I6382" s="85">
        <v>6636.0593017694882</v>
      </c>
      <c r="J6382" s="85">
        <v>87481.155103551122</v>
      </c>
      <c r="K6382" t="s">
        <v>491</v>
      </c>
    </row>
    <row r="6383" spans="2:11" x14ac:dyDescent="0.25">
      <c r="B6383">
        <v>2026</v>
      </c>
      <c r="C6383" t="s">
        <v>487</v>
      </c>
      <c r="D6383">
        <v>3</v>
      </c>
      <c r="E6383" t="s">
        <v>231</v>
      </c>
      <c r="F6383">
        <v>27</v>
      </c>
      <c r="G6383" s="85">
        <v>14.632191314490889</v>
      </c>
      <c r="H6383" s="85">
        <v>29113.629842180773</v>
      </c>
      <c r="I6383" s="85">
        <v>6636.0593017694882</v>
      </c>
      <c r="J6383" s="85">
        <v>264543.6412619474</v>
      </c>
      <c r="K6383" t="s">
        <v>491</v>
      </c>
    </row>
    <row r="6384" spans="2:11" x14ac:dyDescent="0.25">
      <c r="B6384">
        <v>2026</v>
      </c>
      <c r="C6384" t="s">
        <v>487</v>
      </c>
      <c r="D6384">
        <v>4</v>
      </c>
      <c r="E6384" t="s">
        <v>231</v>
      </c>
      <c r="F6384">
        <v>27</v>
      </c>
      <c r="G6384" s="85">
        <v>4.8485367669318933</v>
      </c>
      <c r="H6384" s="85">
        <v>29113.629842180773</v>
      </c>
      <c r="I6384" s="85">
        <v>6636.0593017694882</v>
      </c>
      <c r="J6384" s="85">
        <v>87659.431424077266</v>
      </c>
      <c r="K6384" t="s">
        <v>491</v>
      </c>
    </row>
    <row r="6385" spans="2:11" x14ac:dyDescent="0.25">
      <c r="B6385">
        <v>2026</v>
      </c>
      <c r="C6385" t="s">
        <v>488</v>
      </c>
      <c r="D6385">
        <v>3</v>
      </c>
      <c r="E6385" t="s">
        <v>231</v>
      </c>
      <c r="F6385">
        <v>27</v>
      </c>
      <c r="G6385" s="85">
        <v>14.661949358621499</v>
      </c>
      <c r="H6385" s="85">
        <v>29113.629842180773</v>
      </c>
      <c r="I6385" s="85">
        <v>6636.0593017694882</v>
      </c>
      <c r="J6385" s="85">
        <v>265081.65372924949</v>
      </c>
      <c r="K6385" t="s">
        <v>491</v>
      </c>
    </row>
    <row r="6386" spans="2:11" x14ac:dyDescent="0.25">
      <c r="B6386">
        <v>2026</v>
      </c>
      <c r="C6386" t="s">
        <v>488</v>
      </c>
      <c r="D6386">
        <v>4</v>
      </c>
      <c r="E6386" t="s">
        <v>231</v>
      </c>
      <c r="F6386">
        <v>27</v>
      </c>
      <c r="G6386" s="85">
        <v>4.8583974206083091</v>
      </c>
      <c r="H6386" s="85">
        <v>29113.629842180773</v>
      </c>
      <c r="I6386" s="85">
        <v>6636.0593017694882</v>
      </c>
      <c r="J6386" s="85">
        <v>87837.707744603409</v>
      </c>
      <c r="K6386" t="s">
        <v>491</v>
      </c>
    </row>
    <row r="6387" spans="2:11" x14ac:dyDescent="0.25">
      <c r="B6387">
        <v>2026</v>
      </c>
      <c r="C6387" t="s">
        <v>489</v>
      </c>
      <c r="D6387">
        <v>3</v>
      </c>
      <c r="E6387" t="s">
        <v>231</v>
      </c>
      <c r="F6387">
        <v>27</v>
      </c>
      <c r="G6387" s="85">
        <v>14.691707402752115</v>
      </c>
      <c r="H6387" s="85">
        <v>29113.629842180773</v>
      </c>
      <c r="I6387" s="85">
        <v>6636.0593017694882</v>
      </c>
      <c r="J6387" s="85">
        <v>265619.6661965517</v>
      </c>
      <c r="K6387" t="s">
        <v>491</v>
      </c>
    </row>
    <row r="6388" spans="2:11" x14ac:dyDescent="0.25">
      <c r="B6388">
        <v>2026</v>
      </c>
      <c r="C6388" t="s">
        <v>489</v>
      </c>
      <c r="D6388">
        <v>4</v>
      </c>
      <c r="E6388" t="s">
        <v>231</v>
      </c>
      <c r="F6388">
        <v>27</v>
      </c>
      <c r="G6388" s="85">
        <v>4.868258074284725</v>
      </c>
      <c r="H6388" s="85">
        <v>29113.629842180773</v>
      </c>
      <c r="I6388" s="85">
        <v>6636.0593017694882</v>
      </c>
      <c r="J6388" s="85">
        <v>88015.984065129553</v>
      </c>
      <c r="K6388" t="s">
        <v>491</v>
      </c>
    </row>
    <row r="6389" spans="2:11" x14ac:dyDescent="0.25">
      <c r="B6389">
        <v>2026</v>
      </c>
      <c r="C6389" t="s">
        <v>490</v>
      </c>
      <c r="D6389">
        <v>3</v>
      </c>
      <c r="E6389" t="s">
        <v>231</v>
      </c>
      <c r="F6389">
        <v>27</v>
      </c>
      <c r="G6389" s="85">
        <v>14.721465446882723</v>
      </c>
      <c r="H6389" s="85">
        <v>29113.629842180773</v>
      </c>
      <c r="I6389" s="85">
        <v>6636.0593017694882</v>
      </c>
      <c r="J6389" s="85">
        <v>266157.67866385373</v>
      </c>
      <c r="K6389" t="s">
        <v>491</v>
      </c>
    </row>
    <row r="6390" spans="2:11" x14ac:dyDescent="0.25">
      <c r="B6390">
        <v>2026</v>
      </c>
      <c r="C6390" t="s">
        <v>490</v>
      </c>
      <c r="D6390">
        <v>4</v>
      </c>
      <c r="E6390" t="s">
        <v>231</v>
      </c>
      <c r="F6390">
        <v>27</v>
      </c>
      <c r="G6390" s="85">
        <v>4.8781187279611391</v>
      </c>
      <c r="H6390" s="85">
        <v>29113.629842180773</v>
      </c>
      <c r="I6390" s="85">
        <v>6636.0593017694882</v>
      </c>
      <c r="J6390" s="85">
        <v>88194.260385655667</v>
      </c>
      <c r="K6390" t="s">
        <v>491</v>
      </c>
    </row>
    <row r="6391" spans="2:11" x14ac:dyDescent="0.25">
      <c r="B6391">
        <v>2026</v>
      </c>
      <c r="C6391" t="s">
        <v>479</v>
      </c>
      <c r="D6391">
        <v>3</v>
      </c>
      <c r="E6391" t="s">
        <v>148</v>
      </c>
      <c r="F6391">
        <v>15</v>
      </c>
      <c r="G6391" s="85">
        <v>35.845596639856232</v>
      </c>
      <c r="H6391" s="85">
        <v>9379.6906330564307</v>
      </c>
      <c r="I6391" s="85">
        <v>2699.8138069321112</v>
      </c>
      <c r="J6391" s="85">
        <v>227621.35096552392</v>
      </c>
      <c r="K6391" t="s">
        <v>491</v>
      </c>
    </row>
    <row r="6392" spans="2:11" x14ac:dyDescent="0.25">
      <c r="B6392">
        <v>2026</v>
      </c>
      <c r="C6392" t="s">
        <v>479</v>
      </c>
      <c r="D6392">
        <v>4</v>
      </c>
      <c r="E6392" t="s">
        <v>148</v>
      </c>
      <c r="F6392">
        <v>15</v>
      </c>
      <c r="G6392" s="85">
        <v>10.384239695111553</v>
      </c>
      <c r="H6392" s="85">
        <v>9379.6906330564307</v>
      </c>
      <c r="I6392" s="85">
        <v>2699.8138069321112</v>
      </c>
      <c r="J6392" s="85">
        <v>65940.44707636346</v>
      </c>
      <c r="K6392" t="s">
        <v>491</v>
      </c>
    </row>
    <row r="6393" spans="2:11" x14ac:dyDescent="0.25">
      <c r="B6393">
        <v>2026</v>
      </c>
      <c r="C6393" t="s">
        <v>480</v>
      </c>
      <c r="D6393">
        <v>3</v>
      </c>
      <c r="E6393" t="s">
        <v>148</v>
      </c>
      <c r="F6393">
        <v>15</v>
      </c>
      <c r="G6393" s="85">
        <v>26.251377577897447</v>
      </c>
      <c r="H6393" s="85">
        <v>9379.6906330564307</v>
      </c>
      <c r="I6393" s="85">
        <v>2699.8138069321112</v>
      </c>
      <c r="J6393" s="85">
        <v>166697.57485200127</v>
      </c>
      <c r="K6393" t="s">
        <v>491</v>
      </c>
    </row>
    <row r="6394" spans="2:11" x14ac:dyDescent="0.25">
      <c r="B6394">
        <v>2026</v>
      </c>
      <c r="C6394" t="s">
        <v>480</v>
      </c>
      <c r="D6394">
        <v>4</v>
      </c>
      <c r="E6394" t="s">
        <v>148</v>
      </c>
      <c r="F6394">
        <v>15</v>
      </c>
      <c r="G6394" s="85">
        <v>7.6048559000037166</v>
      </c>
      <c r="H6394" s="85">
        <v>9379.6906330564307</v>
      </c>
      <c r="I6394" s="85">
        <v>2699.8138069321112</v>
      </c>
      <c r="J6394" s="85">
        <v>48291.219455732957</v>
      </c>
      <c r="K6394" t="s">
        <v>491</v>
      </c>
    </row>
    <row r="6395" spans="2:11" x14ac:dyDescent="0.25">
      <c r="B6395">
        <v>2026</v>
      </c>
      <c r="C6395" t="s">
        <v>481</v>
      </c>
      <c r="D6395">
        <v>3</v>
      </c>
      <c r="E6395" t="s">
        <v>148</v>
      </c>
      <c r="F6395">
        <v>15</v>
      </c>
      <c r="G6395" s="85">
        <v>35.705596422953839</v>
      </c>
      <c r="H6395" s="85">
        <v>9379.6906330564307</v>
      </c>
      <c r="I6395" s="85">
        <v>2699.8138069321112</v>
      </c>
      <c r="J6395" s="85">
        <v>226732.34250998165</v>
      </c>
      <c r="K6395" t="s">
        <v>491</v>
      </c>
    </row>
    <row r="6396" spans="2:11" x14ac:dyDescent="0.25">
      <c r="B6396">
        <v>2026</v>
      </c>
      <c r="C6396" t="s">
        <v>481</v>
      </c>
      <c r="D6396">
        <v>4</v>
      </c>
      <c r="E6396" t="s">
        <v>148</v>
      </c>
      <c r="F6396">
        <v>15</v>
      </c>
      <c r="G6396" s="85">
        <v>10.343682529212252</v>
      </c>
      <c r="H6396" s="85">
        <v>9379.6906330564307</v>
      </c>
      <c r="I6396" s="85">
        <v>2699.8138069321112</v>
      </c>
      <c r="J6396" s="85">
        <v>65682.907022390224</v>
      </c>
      <c r="K6396" t="s">
        <v>491</v>
      </c>
    </row>
    <row r="6397" spans="2:11" x14ac:dyDescent="0.25">
      <c r="B6397">
        <v>2026</v>
      </c>
      <c r="C6397" t="s">
        <v>482</v>
      </c>
      <c r="D6397">
        <v>3</v>
      </c>
      <c r="E6397" t="s">
        <v>148</v>
      </c>
      <c r="F6397">
        <v>15</v>
      </c>
      <c r="G6397" s="85">
        <v>14.642085661151537</v>
      </c>
      <c r="H6397" s="85">
        <v>9379.6906330564307</v>
      </c>
      <c r="I6397" s="85">
        <v>2699.8138069321112</v>
      </c>
      <c r="J6397" s="85">
        <v>92977.984231359878</v>
      </c>
      <c r="K6397" t="s">
        <v>491</v>
      </c>
    </row>
    <row r="6398" spans="2:11" x14ac:dyDescent="0.25">
      <c r="B6398">
        <v>2026</v>
      </c>
      <c r="C6398" t="s">
        <v>482</v>
      </c>
      <c r="D6398">
        <v>4</v>
      </c>
      <c r="E6398" t="s">
        <v>148</v>
      </c>
      <c r="F6398">
        <v>15</v>
      </c>
      <c r="G6398" s="85">
        <v>4.2417184088015603</v>
      </c>
      <c r="H6398" s="85">
        <v>9379.6906330564307</v>
      </c>
      <c r="I6398" s="85">
        <v>2699.8138069321112</v>
      </c>
      <c r="J6398" s="85">
        <v>26935.126351146042</v>
      </c>
      <c r="K6398" t="s">
        <v>491</v>
      </c>
    </row>
    <row r="6399" spans="2:11" x14ac:dyDescent="0.25">
      <c r="B6399">
        <v>2026</v>
      </c>
      <c r="C6399" t="s">
        <v>483</v>
      </c>
      <c r="D6399">
        <v>3</v>
      </c>
      <c r="E6399" t="s">
        <v>148</v>
      </c>
      <c r="F6399">
        <v>15</v>
      </c>
      <c r="G6399" s="85">
        <v>24.85211087186374</v>
      </c>
      <c r="H6399" s="85">
        <v>9379.6906330564307</v>
      </c>
      <c r="I6399" s="85">
        <v>2699.8138069321112</v>
      </c>
      <c r="J6399" s="85">
        <v>157812.16052375064</v>
      </c>
      <c r="K6399" t="s">
        <v>491</v>
      </c>
    </row>
    <row r="6400" spans="2:11" x14ac:dyDescent="0.25">
      <c r="B6400">
        <v>2026</v>
      </c>
      <c r="C6400" t="s">
        <v>483</v>
      </c>
      <c r="D6400">
        <v>4</v>
      </c>
      <c r="E6400" t="s">
        <v>148</v>
      </c>
      <c r="F6400">
        <v>15</v>
      </c>
      <c r="G6400" s="85">
        <v>7.1994972999270992</v>
      </c>
      <c r="H6400" s="85">
        <v>9379.6906330564307</v>
      </c>
      <c r="I6400" s="85">
        <v>2699.8138069321112</v>
      </c>
      <c r="J6400" s="85">
        <v>45717.171850891551</v>
      </c>
      <c r="K6400" t="s">
        <v>491</v>
      </c>
    </row>
    <row r="6401" spans="2:11" x14ac:dyDescent="0.25">
      <c r="B6401">
        <v>2026</v>
      </c>
      <c r="C6401" t="s">
        <v>484</v>
      </c>
      <c r="D6401">
        <v>3</v>
      </c>
      <c r="E6401" t="s">
        <v>148</v>
      </c>
      <c r="F6401">
        <v>15</v>
      </c>
      <c r="G6401" s="85">
        <v>26.298522015603186</v>
      </c>
      <c r="H6401" s="85">
        <v>9379.6906330564307</v>
      </c>
      <c r="I6401" s="85">
        <v>2699.8138069321112</v>
      </c>
      <c r="J6401" s="85">
        <v>166996.94441498851</v>
      </c>
      <c r="K6401" t="s">
        <v>491</v>
      </c>
    </row>
    <row r="6402" spans="2:11" x14ac:dyDescent="0.25">
      <c r="B6402">
        <v>2026</v>
      </c>
      <c r="C6402" t="s">
        <v>484</v>
      </c>
      <c r="D6402">
        <v>4</v>
      </c>
      <c r="E6402" t="s">
        <v>148</v>
      </c>
      <c r="F6402">
        <v>15</v>
      </c>
      <c r="G6402" s="85">
        <v>7.6185133415674962</v>
      </c>
      <c r="H6402" s="85">
        <v>9379.6906330564307</v>
      </c>
      <c r="I6402" s="85">
        <v>2699.8138069321112</v>
      </c>
      <c r="J6402" s="85">
        <v>48377.944900163799</v>
      </c>
      <c r="K6402" t="s">
        <v>491</v>
      </c>
    </row>
    <row r="6403" spans="2:11" x14ac:dyDescent="0.25">
      <c r="B6403">
        <v>2026</v>
      </c>
      <c r="C6403" t="s">
        <v>485</v>
      </c>
      <c r="D6403">
        <v>3</v>
      </c>
      <c r="E6403" t="s">
        <v>148</v>
      </c>
      <c r="F6403">
        <v>15</v>
      </c>
      <c r="G6403" s="85">
        <v>10.758573859651841</v>
      </c>
      <c r="H6403" s="85">
        <v>9379.6906330564307</v>
      </c>
      <c r="I6403" s="85">
        <v>2699.8138069321112</v>
      </c>
      <c r="J6403" s="85">
        <v>68317.487946997804</v>
      </c>
      <c r="K6403" t="s">
        <v>491</v>
      </c>
    </row>
    <row r="6404" spans="2:11" x14ac:dyDescent="0.25">
      <c r="B6404">
        <v>2026</v>
      </c>
      <c r="C6404" t="s">
        <v>485</v>
      </c>
      <c r="D6404">
        <v>4</v>
      </c>
      <c r="E6404" t="s">
        <v>148</v>
      </c>
      <c r="F6404">
        <v>15</v>
      </c>
      <c r="G6404" s="85">
        <v>3.1166899203448235</v>
      </c>
      <c r="H6404" s="85">
        <v>9379.6906330564307</v>
      </c>
      <c r="I6404" s="85">
        <v>2699.8138069321112</v>
      </c>
      <c r="J6404" s="85">
        <v>19791.138569603823</v>
      </c>
      <c r="K6404" t="s">
        <v>491</v>
      </c>
    </row>
    <row r="6405" spans="2:11" x14ac:dyDescent="0.25">
      <c r="B6405">
        <v>2026</v>
      </c>
      <c r="C6405" t="s">
        <v>486</v>
      </c>
      <c r="D6405">
        <v>3</v>
      </c>
      <c r="E6405" t="s">
        <v>148</v>
      </c>
      <c r="F6405">
        <v>15</v>
      </c>
      <c r="G6405" s="85">
        <v>39.157882367669259</v>
      </c>
      <c r="H6405" s="85">
        <v>9379.6906330564307</v>
      </c>
      <c r="I6405" s="85">
        <v>2699.8138069321112</v>
      </c>
      <c r="J6405" s="85">
        <v>248654.53280159694</v>
      </c>
      <c r="K6405" t="s">
        <v>491</v>
      </c>
    </row>
    <row r="6406" spans="2:11" x14ac:dyDescent="0.25">
      <c r="B6406">
        <v>2026</v>
      </c>
      <c r="C6406" t="s">
        <v>486</v>
      </c>
      <c r="D6406">
        <v>4</v>
      </c>
      <c r="E6406" t="s">
        <v>148</v>
      </c>
      <c r="F6406">
        <v>15</v>
      </c>
      <c r="G6406" s="85">
        <v>11.343787649686917</v>
      </c>
      <c r="H6406" s="85">
        <v>9379.6906330564307</v>
      </c>
      <c r="I6406" s="85">
        <v>2699.8138069321112</v>
      </c>
      <c r="J6406" s="85">
        <v>72033.625101298283</v>
      </c>
      <c r="K6406" t="s">
        <v>491</v>
      </c>
    </row>
    <row r="6407" spans="2:11" x14ac:dyDescent="0.25">
      <c r="B6407">
        <v>2026</v>
      </c>
      <c r="C6407" t="s">
        <v>487</v>
      </c>
      <c r="D6407">
        <v>3</v>
      </c>
      <c r="E6407" t="s">
        <v>148</v>
      </c>
      <c r="F6407">
        <v>15</v>
      </c>
      <c r="G6407" s="85">
        <v>22.15394239254524</v>
      </c>
      <c r="H6407" s="85">
        <v>9379.6906330564307</v>
      </c>
      <c r="I6407" s="85">
        <v>2699.8138069321112</v>
      </c>
      <c r="J6407" s="85">
        <v>140678.6542645134</v>
      </c>
      <c r="K6407" t="s">
        <v>491</v>
      </c>
    </row>
    <row r="6408" spans="2:11" x14ac:dyDescent="0.25">
      <c r="B6408">
        <v>2026</v>
      </c>
      <c r="C6408" t="s">
        <v>487</v>
      </c>
      <c r="D6408">
        <v>4</v>
      </c>
      <c r="E6408" t="s">
        <v>148</v>
      </c>
      <c r="F6408">
        <v>15</v>
      </c>
      <c r="G6408" s="85">
        <v>6.4178551777846948</v>
      </c>
      <c r="H6408" s="85">
        <v>9379.6906330564307</v>
      </c>
      <c r="I6408" s="85">
        <v>2699.8138069321112</v>
      </c>
      <c r="J6408" s="85">
        <v>40753.704856572142</v>
      </c>
      <c r="K6408" t="s">
        <v>491</v>
      </c>
    </row>
    <row r="6409" spans="2:11" x14ac:dyDescent="0.25">
      <c r="B6409">
        <v>2026</v>
      </c>
      <c r="C6409" t="s">
        <v>488</v>
      </c>
      <c r="D6409">
        <v>3</v>
      </c>
      <c r="E6409" t="s">
        <v>148</v>
      </c>
      <c r="F6409">
        <v>15</v>
      </c>
      <c r="G6409" s="85">
        <v>34.569197413472693</v>
      </c>
      <c r="H6409" s="85">
        <v>9379.6906330564307</v>
      </c>
      <c r="I6409" s="85">
        <v>2699.8138069321112</v>
      </c>
      <c r="J6409" s="85">
        <v>219516.15134505706</v>
      </c>
      <c r="K6409" t="s">
        <v>491</v>
      </c>
    </row>
    <row r="6410" spans="2:11" x14ac:dyDescent="0.25">
      <c r="B6410">
        <v>2026</v>
      </c>
      <c r="C6410" t="s">
        <v>488</v>
      </c>
      <c r="D6410">
        <v>4</v>
      </c>
      <c r="E6410" t="s">
        <v>148</v>
      </c>
      <c r="F6410">
        <v>15</v>
      </c>
      <c r="G6410" s="85">
        <v>10.014475016716325</v>
      </c>
      <c r="H6410" s="85">
        <v>9379.6906330564307</v>
      </c>
      <c r="I6410" s="85">
        <v>2699.8138069321112</v>
      </c>
      <c r="J6410" s="85">
        <v>63592.422673776986</v>
      </c>
      <c r="K6410" t="s">
        <v>491</v>
      </c>
    </row>
    <row r="6411" spans="2:11" x14ac:dyDescent="0.25">
      <c r="B6411">
        <v>2026</v>
      </c>
      <c r="C6411" t="s">
        <v>489</v>
      </c>
      <c r="D6411">
        <v>3</v>
      </c>
      <c r="E6411" t="s">
        <v>148</v>
      </c>
      <c r="F6411">
        <v>15</v>
      </c>
      <c r="G6411" s="85">
        <v>52.136161347373154</v>
      </c>
      <c r="H6411" s="85">
        <v>9379.6906330564307</v>
      </c>
      <c r="I6411" s="85">
        <v>2699.8138069321112</v>
      </c>
      <c r="J6411" s="85">
        <v>331067.26048606244</v>
      </c>
      <c r="K6411" t="s">
        <v>491</v>
      </c>
    </row>
    <row r="6412" spans="2:11" x14ac:dyDescent="0.25">
      <c r="B6412">
        <v>2026</v>
      </c>
      <c r="C6412" t="s">
        <v>489</v>
      </c>
      <c r="D6412">
        <v>4</v>
      </c>
      <c r="E6412" t="s">
        <v>148</v>
      </c>
      <c r="F6412">
        <v>15</v>
      </c>
      <c r="G6412" s="85">
        <v>15.103511922358798</v>
      </c>
      <c r="H6412" s="85">
        <v>9379.6906330564307</v>
      </c>
      <c r="I6412" s="85">
        <v>2699.8138069321112</v>
      </c>
      <c r="J6412" s="85">
        <v>95908.064319082157</v>
      </c>
      <c r="K6412" t="s">
        <v>491</v>
      </c>
    </row>
    <row r="6413" spans="2:11" x14ac:dyDescent="0.25">
      <c r="B6413">
        <v>2026</v>
      </c>
      <c r="C6413" t="s">
        <v>490</v>
      </c>
      <c r="D6413">
        <v>3</v>
      </c>
      <c r="E6413" t="s">
        <v>148</v>
      </c>
      <c r="F6413">
        <v>15</v>
      </c>
      <c r="G6413" s="85">
        <v>49.745995528658447</v>
      </c>
      <c r="H6413" s="85">
        <v>9379.6906330564307</v>
      </c>
      <c r="I6413" s="85">
        <v>2699.8138069321112</v>
      </c>
      <c r="J6413" s="85">
        <v>315889.5866938362</v>
      </c>
      <c r="K6413" t="s">
        <v>491</v>
      </c>
    </row>
    <row r="6414" spans="2:11" x14ac:dyDescent="0.25">
      <c r="B6414">
        <v>2026</v>
      </c>
      <c r="C6414" t="s">
        <v>490</v>
      </c>
      <c r="D6414">
        <v>4</v>
      </c>
      <c r="E6414" t="s">
        <v>148</v>
      </c>
      <c r="F6414">
        <v>15</v>
      </c>
      <c r="G6414" s="85">
        <v>14.411096197717207</v>
      </c>
      <c r="H6414" s="85">
        <v>9379.6906330564307</v>
      </c>
      <c r="I6414" s="85">
        <v>2699.8138069321112</v>
      </c>
      <c r="J6414" s="85">
        <v>91511.189460052803</v>
      </c>
      <c r="K6414" t="s">
        <v>491</v>
      </c>
    </row>
    <row r="6415" spans="2:11" x14ac:dyDescent="0.25">
      <c r="B6415">
        <v>2026</v>
      </c>
      <c r="C6415" t="s">
        <v>479</v>
      </c>
      <c r="D6415">
        <v>3</v>
      </c>
      <c r="E6415" t="s">
        <v>231</v>
      </c>
      <c r="F6415">
        <v>5</v>
      </c>
      <c r="G6415" s="85">
        <v>11.898807043458168</v>
      </c>
      <c r="H6415" s="85">
        <v>29113.629842180773</v>
      </c>
      <c r="I6415" s="85">
        <v>6636.0593017694882</v>
      </c>
      <c r="J6415" s="85">
        <v>235910.29286603344</v>
      </c>
      <c r="K6415" t="s">
        <v>491</v>
      </c>
    </row>
    <row r="6416" spans="2:11" x14ac:dyDescent="0.25">
      <c r="B6416">
        <v>2026</v>
      </c>
      <c r="C6416" t="s">
        <v>479</v>
      </c>
      <c r="D6416">
        <v>4</v>
      </c>
      <c r="E6416" t="s">
        <v>231</v>
      </c>
      <c r="F6416">
        <v>5</v>
      </c>
      <c r="G6416" s="85">
        <v>2.6347358453371665</v>
      </c>
      <c r="H6416" s="85">
        <v>29113.629842180773</v>
      </c>
      <c r="I6416" s="85">
        <v>6636.0593017694882</v>
      </c>
      <c r="J6416" s="85">
        <v>52237.279134621705</v>
      </c>
      <c r="K6416" t="s">
        <v>491</v>
      </c>
    </row>
    <row r="6417" spans="2:11" x14ac:dyDescent="0.25">
      <c r="B6417">
        <v>2026</v>
      </c>
      <c r="C6417" t="s">
        <v>480</v>
      </c>
      <c r="D6417">
        <v>3</v>
      </c>
      <c r="E6417" t="s">
        <v>231</v>
      </c>
      <c r="F6417">
        <v>5</v>
      </c>
      <c r="G6417" s="85">
        <v>11.9218137419521</v>
      </c>
      <c r="H6417" s="85">
        <v>29113.629842180773</v>
      </c>
      <c r="I6417" s="85">
        <v>6636.0593017694882</v>
      </c>
      <c r="J6417" s="85">
        <v>236366.43245715051</v>
      </c>
      <c r="K6417" t="s">
        <v>491</v>
      </c>
    </row>
    <row r="6418" spans="2:11" x14ac:dyDescent="0.25">
      <c r="B6418">
        <v>2026</v>
      </c>
      <c r="C6418" t="s">
        <v>480</v>
      </c>
      <c r="D6418">
        <v>4</v>
      </c>
      <c r="E6418" t="s">
        <v>231</v>
      </c>
      <c r="F6418">
        <v>5</v>
      </c>
      <c r="G6418" s="85">
        <v>2.6398301857179653</v>
      </c>
      <c r="H6418" s="85">
        <v>29113.629842180773</v>
      </c>
      <c r="I6418" s="85">
        <v>6636.0593017694882</v>
      </c>
      <c r="J6418" s="85">
        <v>52338.281472654766</v>
      </c>
      <c r="K6418" t="s">
        <v>491</v>
      </c>
    </row>
    <row r="6419" spans="2:11" x14ac:dyDescent="0.25">
      <c r="B6419">
        <v>2026</v>
      </c>
      <c r="C6419" t="s">
        <v>481</v>
      </c>
      <c r="D6419">
        <v>3</v>
      </c>
      <c r="E6419" t="s">
        <v>231</v>
      </c>
      <c r="F6419">
        <v>5</v>
      </c>
      <c r="G6419" s="85">
        <v>11.944820440446041</v>
      </c>
      <c r="H6419" s="85">
        <v>29113.629842180773</v>
      </c>
      <c r="I6419" s="85">
        <v>6636.0593017694882</v>
      </c>
      <c r="J6419" s="85">
        <v>236822.57204826776</v>
      </c>
      <c r="K6419" t="s">
        <v>491</v>
      </c>
    </row>
    <row r="6420" spans="2:11" x14ac:dyDescent="0.25">
      <c r="B6420">
        <v>2026</v>
      </c>
      <c r="C6420" t="s">
        <v>481</v>
      </c>
      <c r="D6420">
        <v>4</v>
      </c>
      <c r="E6420" t="s">
        <v>231</v>
      </c>
      <c r="F6420">
        <v>5</v>
      </c>
      <c r="G6420" s="85">
        <v>2.6449245260987659</v>
      </c>
      <c r="H6420" s="85">
        <v>29113.629842180773</v>
      </c>
      <c r="I6420" s="85">
        <v>6636.0593017694882</v>
      </c>
      <c r="J6420" s="85">
        <v>52439.283810687855</v>
      </c>
      <c r="K6420" t="s">
        <v>491</v>
      </c>
    </row>
    <row r="6421" spans="2:11" x14ac:dyDescent="0.25">
      <c r="B6421">
        <v>2026</v>
      </c>
      <c r="C6421" t="s">
        <v>482</v>
      </c>
      <c r="D6421">
        <v>3</v>
      </c>
      <c r="E6421" t="s">
        <v>231</v>
      </c>
      <c r="F6421">
        <v>5</v>
      </c>
      <c r="G6421" s="85">
        <v>11.96782713893997</v>
      </c>
      <c r="H6421" s="85">
        <v>29113.629842180773</v>
      </c>
      <c r="I6421" s="85">
        <v>6636.0593017694882</v>
      </c>
      <c r="J6421" s="85">
        <v>237278.7116393848</v>
      </c>
      <c r="K6421" t="s">
        <v>491</v>
      </c>
    </row>
    <row r="6422" spans="2:11" x14ac:dyDescent="0.25">
      <c r="B6422">
        <v>2026</v>
      </c>
      <c r="C6422" t="s">
        <v>482</v>
      </c>
      <c r="D6422">
        <v>4</v>
      </c>
      <c r="E6422" t="s">
        <v>231</v>
      </c>
      <c r="F6422">
        <v>5</v>
      </c>
      <c r="G6422" s="85">
        <v>2.6500188664795665</v>
      </c>
      <c r="H6422" s="85">
        <v>29113.629842180773</v>
      </c>
      <c r="I6422" s="85">
        <v>6636.0593017694882</v>
      </c>
      <c r="J6422" s="85">
        <v>52540.286148720952</v>
      </c>
      <c r="K6422" t="s">
        <v>491</v>
      </c>
    </row>
    <row r="6423" spans="2:11" x14ac:dyDescent="0.25">
      <c r="B6423">
        <v>2026</v>
      </c>
      <c r="C6423" t="s">
        <v>483</v>
      </c>
      <c r="D6423">
        <v>3</v>
      </c>
      <c r="E6423" t="s">
        <v>231</v>
      </c>
      <c r="F6423">
        <v>5</v>
      </c>
      <c r="G6423" s="85">
        <v>11.990833837433911</v>
      </c>
      <c r="H6423" s="85">
        <v>29113.629842180773</v>
      </c>
      <c r="I6423" s="85">
        <v>6636.0593017694882</v>
      </c>
      <c r="J6423" s="85">
        <v>237734.85123050204</v>
      </c>
      <c r="K6423" t="s">
        <v>491</v>
      </c>
    </row>
    <row r="6424" spans="2:11" x14ac:dyDescent="0.25">
      <c r="B6424">
        <v>2026</v>
      </c>
      <c r="C6424" t="s">
        <v>483</v>
      </c>
      <c r="D6424">
        <v>4</v>
      </c>
      <c r="E6424" t="s">
        <v>231</v>
      </c>
      <c r="F6424">
        <v>5</v>
      </c>
      <c r="G6424" s="85">
        <v>2.6551132068603671</v>
      </c>
      <c r="H6424" s="85">
        <v>29113.629842180773</v>
      </c>
      <c r="I6424" s="85">
        <v>6636.0593017694882</v>
      </c>
      <c r="J6424" s="85">
        <v>52641.288486754049</v>
      </c>
      <c r="K6424" t="s">
        <v>491</v>
      </c>
    </row>
    <row r="6425" spans="2:11" x14ac:dyDescent="0.25">
      <c r="B6425">
        <v>2026</v>
      </c>
      <c r="C6425" t="s">
        <v>484</v>
      </c>
      <c r="D6425">
        <v>3</v>
      </c>
      <c r="E6425" t="s">
        <v>231</v>
      </c>
      <c r="F6425">
        <v>5</v>
      </c>
      <c r="G6425" s="85">
        <v>12.013840535927844</v>
      </c>
      <c r="H6425" s="85">
        <v>29113.629842180773</v>
      </c>
      <c r="I6425" s="85">
        <v>6636.0593017694882</v>
      </c>
      <c r="J6425" s="85">
        <v>238190.99082161914</v>
      </c>
      <c r="K6425" t="s">
        <v>491</v>
      </c>
    </row>
    <row r="6426" spans="2:11" x14ac:dyDescent="0.25">
      <c r="B6426">
        <v>2026</v>
      </c>
      <c r="C6426" t="s">
        <v>484</v>
      </c>
      <c r="D6426">
        <v>4</v>
      </c>
      <c r="E6426" t="s">
        <v>231</v>
      </c>
      <c r="F6426">
        <v>5</v>
      </c>
      <c r="G6426" s="85">
        <v>2.6602075472411659</v>
      </c>
      <c r="H6426" s="85">
        <v>29113.629842180773</v>
      </c>
      <c r="I6426" s="85">
        <v>6636.0593017694882</v>
      </c>
      <c r="J6426" s="85">
        <v>52742.290824787102</v>
      </c>
      <c r="K6426" t="s">
        <v>491</v>
      </c>
    </row>
    <row r="6427" spans="2:11" x14ac:dyDescent="0.25">
      <c r="B6427">
        <v>2026</v>
      </c>
      <c r="C6427" t="s">
        <v>485</v>
      </c>
      <c r="D6427">
        <v>3</v>
      </c>
      <c r="E6427" t="s">
        <v>231</v>
      </c>
      <c r="F6427">
        <v>5</v>
      </c>
      <c r="G6427" s="85">
        <v>12.036847234421783</v>
      </c>
      <c r="H6427" s="85">
        <v>29113.629842180773</v>
      </c>
      <c r="I6427" s="85">
        <v>6636.0593017694882</v>
      </c>
      <c r="J6427" s="85">
        <v>238647.13041273635</v>
      </c>
      <c r="K6427" t="s">
        <v>491</v>
      </c>
    </row>
    <row r="6428" spans="2:11" x14ac:dyDescent="0.25">
      <c r="B6428">
        <v>2026</v>
      </c>
      <c r="C6428" t="s">
        <v>485</v>
      </c>
      <c r="D6428">
        <v>4</v>
      </c>
      <c r="E6428" t="s">
        <v>231</v>
      </c>
      <c r="F6428">
        <v>5</v>
      </c>
      <c r="G6428" s="85">
        <v>2.6653018876219665</v>
      </c>
      <c r="H6428" s="85">
        <v>29113.629842180773</v>
      </c>
      <c r="I6428" s="85">
        <v>6636.0593017694882</v>
      </c>
      <c r="J6428" s="85">
        <v>52843.293162820199</v>
      </c>
      <c r="K6428" t="s">
        <v>491</v>
      </c>
    </row>
    <row r="6429" spans="2:11" x14ac:dyDescent="0.25">
      <c r="B6429">
        <v>2026</v>
      </c>
      <c r="C6429" t="s">
        <v>486</v>
      </c>
      <c r="D6429">
        <v>3</v>
      </c>
      <c r="E6429" t="s">
        <v>231</v>
      </c>
      <c r="F6429">
        <v>5</v>
      </c>
      <c r="G6429" s="85">
        <v>12.059853932915715</v>
      </c>
      <c r="H6429" s="85">
        <v>29113.629842180773</v>
      </c>
      <c r="I6429" s="85">
        <v>6636.0593017694882</v>
      </c>
      <c r="J6429" s="85">
        <v>239103.27000385342</v>
      </c>
      <c r="K6429" t="s">
        <v>491</v>
      </c>
    </row>
    <row r="6430" spans="2:11" x14ac:dyDescent="0.25">
      <c r="B6430">
        <v>2026</v>
      </c>
      <c r="C6430" t="s">
        <v>486</v>
      </c>
      <c r="D6430">
        <v>4</v>
      </c>
      <c r="E6430" t="s">
        <v>231</v>
      </c>
      <c r="F6430">
        <v>5</v>
      </c>
      <c r="G6430" s="85">
        <v>2.6703962280027671</v>
      </c>
      <c r="H6430" s="85">
        <v>29113.629842180773</v>
      </c>
      <c r="I6430" s="85">
        <v>6636.0593017694882</v>
      </c>
      <c r="J6430" s="85">
        <v>52944.295500853295</v>
      </c>
      <c r="K6430" t="s">
        <v>491</v>
      </c>
    </row>
    <row r="6431" spans="2:11" x14ac:dyDescent="0.25">
      <c r="B6431">
        <v>2026</v>
      </c>
      <c r="C6431" t="s">
        <v>487</v>
      </c>
      <c r="D6431">
        <v>3</v>
      </c>
      <c r="E6431" t="s">
        <v>231</v>
      </c>
      <c r="F6431">
        <v>5</v>
      </c>
      <c r="G6431" s="85">
        <v>12.082860631409655</v>
      </c>
      <c r="H6431" s="85">
        <v>29113.629842180773</v>
      </c>
      <c r="I6431" s="85">
        <v>6636.0593017694882</v>
      </c>
      <c r="J6431" s="85">
        <v>239559.4095949707</v>
      </c>
      <c r="K6431" t="s">
        <v>491</v>
      </c>
    </row>
    <row r="6432" spans="2:11" x14ac:dyDescent="0.25">
      <c r="B6432">
        <v>2026</v>
      </c>
      <c r="C6432" t="s">
        <v>487</v>
      </c>
      <c r="D6432">
        <v>4</v>
      </c>
      <c r="E6432" t="s">
        <v>231</v>
      </c>
      <c r="F6432">
        <v>5</v>
      </c>
      <c r="G6432" s="85">
        <v>2.6754905683835677</v>
      </c>
      <c r="H6432" s="85">
        <v>29113.629842180773</v>
      </c>
      <c r="I6432" s="85">
        <v>6636.0593017694882</v>
      </c>
      <c r="J6432" s="85">
        <v>53045.297838886385</v>
      </c>
      <c r="K6432" t="s">
        <v>491</v>
      </c>
    </row>
    <row r="6433" spans="2:11" x14ac:dyDescent="0.25">
      <c r="B6433">
        <v>2026</v>
      </c>
      <c r="C6433" t="s">
        <v>488</v>
      </c>
      <c r="D6433">
        <v>3</v>
      </c>
      <c r="E6433" t="s">
        <v>231</v>
      </c>
      <c r="F6433">
        <v>5</v>
      </c>
      <c r="G6433" s="85">
        <v>12.105867329903587</v>
      </c>
      <c r="H6433" s="85">
        <v>29113.629842180773</v>
      </c>
      <c r="I6433" s="85">
        <v>6636.0593017694882</v>
      </c>
      <c r="J6433" s="85">
        <v>240015.54918608777</v>
      </c>
      <c r="K6433" t="s">
        <v>491</v>
      </c>
    </row>
    <row r="6434" spans="2:11" x14ac:dyDescent="0.25">
      <c r="B6434">
        <v>2026</v>
      </c>
      <c r="C6434" t="s">
        <v>488</v>
      </c>
      <c r="D6434">
        <v>4</v>
      </c>
      <c r="E6434" t="s">
        <v>231</v>
      </c>
      <c r="F6434">
        <v>5</v>
      </c>
      <c r="G6434" s="85">
        <v>2.6805849087643665</v>
      </c>
      <c r="H6434" s="85">
        <v>29113.629842180773</v>
      </c>
      <c r="I6434" s="85">
        <v>6636.0593017694882</v>
      </c>
      <c r="J6434" s="85">
        <v>53146.300176919445</v>
      </c>
      <c r="K6434" t="s">
        <v>491</v>
      </c>
    </row>
    <row r="6435" spans="2:11" x14ac:dyDescent="0.25">
      <c r="B6435">
        <v>2026</v>
      </c>
      <c r="C6435" t="s">
        <v>489</v>
      </c>
      <c r="D6435">
        <v>3</v>
      </c>
      <c r="E6435" t="s">
        <v>231</v>
      </c>
      <c r="F6435">
        <v>5</v>
      </c>
      <c r="G6435" s="85">
        <v>12.128874028397528</v>
      </c>
      <c r="H6435" s="85">
        <v>29113.629842180773</v>
      </c>
      <c r="I6435" s="85">
        <v>6636.0593017694882</v>
      </c>
      <c r="J6435" s="85">
        <v>240471.68877720501</v>
      </c>
      <c r="K6435" t="s">
        <v>491</v>
      </c>
    </row>
    <row r="6436" spans="2:11" x14ac:dyDescent="0.25">
      <c r="B6436">
        <v>2026</v>
      </c>
      <c r="C6436" t="s">
        <v>489</v>
      </c>
      <c r="D6436">
        <v>4</v>
      </c>
      <c r="E6436" t="s">
        <v>231</v>
      </c>
      <c r="F6436">
        <v>5</v>
      </c>
      <c r="G6436" s="85">
        <v>2.6856792491451671</v>
      </c>
      <c r="H6436" s="85">
        <v>29113.629842180773</v>
      </c>
      <c r="I6436" s="85">
        <v>6636.0593017694882</v>
      </c>
      <c r="J6436" s="85">
        <v>53247.302514952542</v>
      </c>
      <c r="K6436" t="s">
        <v>491</v>
      </c>
    </row>
    <row r="6437" spans="2:11" x14ac:dyDescent="0.25">
      <c r="B6437">
        <v>2026</v>
      </c>
      <c r="C6437" t="s">
        <v>490</v>
      </c>
      <c r="D6437">
        <v>3</v>
      </c>
      <c r="E6437" t="s">
        <v>231</v>
      </c>
      <c r="F6437">
        <v>5</v>
      </c>
      <c r="G6437" s="85">
        <v>12.151880726891459</v>
      </c>
      <c r="H6437" s="85">
        <v>29113.629842180773</v>
      </c>
      <c r="I6437" s="85">
        <v>6636.0593017694882</v>
      </c>
      <c r="J6437" s="85">
        <v>240927.82836832208</v>
      </c>
      <c r="K6437" t="s">
        <v>491</v>
      </c>
    </row>
    <row r="6438" spans="2:11" x14ac:dyDescent="0.25">
      <c r="B6438">
        <v>2026</v>
      </c>
      <c r="C6438" t="s">
        <v>490</v>
      </c>
      <c r="D6438">
        <v>4</v>
      </c>
      <c r="E6438" t="s">
        <v>231</v>
      </c>
      <c r="F6438">
        <v>5</v>
      </c>
      <c r="G6438" s="85">
        <v>2.6907735895259677</v>
      </c>
      <c r="H6438" s="85">
        <v>29113.629842180773</v>
      </c>
      <c r="I6438" s="85">
        <v>6636.0593017694882</v>
      </c>
      <c r="J6438" s="85">
        <v>53348.304852985639</v>
      </c>
      <c r="K6438" t="s">
        <v>491</v>
      </c>
    </row>
    <row r="6439" spans="2:11" x14ac:dyDescent="0.25">
      <c r="B6439">
        <v>2026</v>
      </c>
      <c r="C6439" t="s">
        <v>479</v>
      </c>
      <c r="D6439">
        <v>3</v>
      </c>
      <c r="E6439" t="s">
        <v>131</v>
      </c>
      <c r="F6439">
        <v>24</v>
      </c>
      <c r="G6439" s="85">
        <v>18.711237283801783</v>
      </c>
      <c r="H6439" s="85">
        <v>9367.3143996013951</v>
      </c>
      <c r="I6439" s="85">
        <v>2655.2732104301613</v>
      </c>
      <c r="J6439" s="85">
        <v>112701.2092907943</v>
      </c>
      <c r="K6439" t="s">
        <v>492</v>
      </c>
    </row>
    <row r="6440" spans="2:11" x14ac:dyDescent="0.25">
      <c r="B6440">
        <v>2026</v>
      </c>
      <c r="C6440" t="s">
        <v>479</v>
      </c>
      <c r="D6440">
        <v>4</v>
      </c>
      <c r="E6440" t="s">
        <v>131</v>
      </c>
      <c r="F6440">
        <v>24</v>
      </c>
      <c r="G6440" s="85">
        <v>10.472132800810872</v>
      </c>
      <c r="H6440" s="85">
        <v>9367.3143996013951</v>
      </c>
      <c r="I6440" s="85">
        <v>2655.2732104301613</v>
      </c>
      <c r="J6440" s="85">
        <v>63075.573924065931</v>
      </c>
      <c r="K6440" t="s">
        <v>492</v>
      </c>
    </row>
    <row r="6441" spans="2:11" x14ac:dyDescent="0.25">
      <c r="B6441">
        <v>2026</v>
      </c>
      <c r="C6441" t="s">
        <v>480</v>
      </c>
      <c r="D6441">
        <v>3</v>
      </c>
      <c r="E6441" t="s">
        <v>131</v>
      </c>
      <c r="F6441">
        <v>24</v>
      </c>
      <c r="G6441" s="85">
        <v>18.944935196365222</v>
      </c>
      <c r="H6441" s="85">
        <v>9367.3143996013951</v>
      </c>
      <c r="I6441" s="85">
        <v>2655.2732104301613</v>
      </c>
      <c r="J6441" s="85">
        <v>114108.81462202671</v>
      </c>
      <c r="K6441" t="s">
        <v>492</v>
      </c>
    </row>
    <row r="6442" spans="2:11" x14ac:dyDescent="0.25">
      <c r="B6442">
        <v>2026</v>
      </c>
      <c r="C6442" t="s">
        <v>480</v>
      </c>
      <c r="D6442">
        <v>4</v>
      </c>
      <c r="E6442" t="s">
        <v>131</v>
      </c>
      <c r="F6442">
        <v>24</v>
      </c>
      <c r="G6442" s="85">
        <v>10.602926694262013</v>
      </c>
      <c r="H6442" s="85">
        <v>9367.3143996013951</v>
      </c>
      <c r="I6442" s="85">
        <v>2655.2732104301613</v>
      </c>
      <c r="J6442" s="85">
        <v>63863.369500393521</v>
      </c>
      <c r="K6442" t="s">
        <v>492</v>
      </c>
    </row>
    <row r="6443" spans="2:11" x14ac:dyDescent="0.25">
      <c r="B6443">
        <v>2026</v>
      </c>
      <c r="C6443" t="s">
        <v>481</v>
      </c>
      <c r="D6443">
        <v>3</v>
      </c>
      <c r="E6443" t="s">
        <v>131</v>
      </c>
      <c r="F6443">
        <v>24</v>
      </c>
      <c r="G6443" s="85">
        <v>19.178633108928661</v>
      </c>
      <c r="H6443" s="85">
        <v>9367.3143996013951</v>
      </c>
      <c r="I6443" s="85">
        <v>2655.2732104301613</v>
      </c>
      <c r="J6443" s="85">
        <v>115516.41995325912</v>
      </c>
      <c r="K6443" t="s">
        <v>492</v>
      </c>
    </row>
    <row r="6444" spans="2:11" x14ac:dyDescent="0.25">
      <c r="B6444">
        <v>2026</v>
      </c>
      <c r="C6444" t="s">
        <v>481</v>
      </c>
      <c r="D6444">
        <v>4</v>
      </c>
      <c r="E6444" t="s">
        <v>131</v>
      </c>
      <c r="F6444">
        <v>24</v>
      </c>
      <c r="G6444" s="85">
        <v>10.733720587713158</v>
      </c>
      <c r="H6444" s="85">
        <v>9367.3143996013951</v>
      </c>
      <c r="I6444" s="85">
        <v>2655.2732104301613</v>
      </c>
      <c r="J6444" s="85">
        <v>64651.165076721132</v>
      </c>
      <c r="K6444" t="s">
        <v>492</v>
      </c>
    </row>
    <row r="6445" spans="2:11" x14ac:dyDescent="0.25">
      <c r="B6445">
        <v>2026</v>
      </c>
      <c r="C6445" t="s">
        <v>482</v>
      </c>
      <c r="D6445">
        <v>3</v>
      </c>
      <c r="E6445" t="s">
        <v>131</v>
      </c>
      <c r="F6445">
        <v>24</v>
      </c>
      <c r="G6445" s="85">
        <v>19.412331021492097</v>
      </c>
      <c r="H6445" s="85">
        <v>9367.3143996013951</v>
      </c>
      <c r="I6445" s="85">
        <v>2655.2732104301613</v>
      </c>
      <c r="J6445" s="85">
        <v>116924.02528449149</v>
      </c>
      <c r="K6445" t="s">
        <v>492</v>
      </c>
    </row>
    <row r="6446" spans="2:11" x14ac:dyDescent="0.25">
      <c r="B6446">
        <v>2026</v>
      </c>
      <c r="C6446" t="s">
        <v>482</v>
      </c>
      <c r="D6446">
        <v>4</v>
      </c>
      <c r="E6446" t="s">
        <v>131</v>
      </c>
      <c r="F6446">
        <v>24</v>
      </c>
      <c r="G6446" s="85">
        <v>10.864514481164299</v>
      </c>
      <c r="H6446" s="85">
        <v>9367.3143996013951</v>
      </c>
      <c r="I6446" s="85">
        <v>2655.2732104301613</v>
      </c>
      <c r="J6446" s="85">
        <v>65438.960653048722</v>
      </c>
      <c r="K6446" t="s">
        <v>492</v>
      </c>
    </row>
    <row r="6447" spans="2:11" x14ac:dyDescent="0.25">
      <c r="B6447">
        <v>2026</v>
      </c>
      <c r="C6447" t="s">
        <v>483</v>
      </c>
      <c r="D6447">
        <v>3</v>
      </c>
      <c r="E6447" t="s">
        <v>131</v>
      </c>
      <c r="F6447">
        <v>24</v>
      </c>
      <c r="G6447" s="85">
        <v>19.646028934055536</v>
      </c>
      <c r="H6447" s="85">
        <v>9367.3143996013951</v>
      </c>
      <c r="I6447" s="85">
        <v>2655.2732104301613</v>
      </c>
      <c r="J6447" s="85">
        <v>118331.6306157239</v>
      </c>
      <c r="K6447" t="s">
        <v>492</v>
      </c>
    </row>
    <row r="6448" spans="2:11" x14ac:dyDescent="0.25">
      <c r="B6448">
        <v>2026</v>
      </c>
      <c r="C6448" t="s">
        <v>483</v>
      </c>
      <c r="D6448">
        <v>4</v>
      </c>
      <c r="E6448" t="s">
        <v>131</v>
      </c>
      <c r="F6448">
        <v>24</v>
      </c>
      <c r="G6448" s="85">
        <v>10.995308374615444</v>
      </c>
      <c r="H6448" s="85">
        <v>9367.3143996013951</v>
      </c>
      <c r="I6448" s="85">
        <v>2655.2732104301613</v>
      </c>
      <c r="J6448" s="85">
        <v>66226.756229376333</v>
      </c>
      <c r="K6448" t="s">
        <v>492</v>
      </c>
    </row>
    <row r="6449" spans="2:11" x14ac:dyDescent="0.25">
      <c r="B6449">
        <v>2026</v>
      </c>
      <c r="C6449" t="s">
        <v>484</v>
      </c>
      <c r="D6449">
        <v>3</v>
      </c>
      <c r="E6449" t="s">
        <v>131</v>
      </c>
      <c r="F6449">
        <v>24</v>
      </c>
      <c r="G6449" s="85">
        <v>19.879726846618979</v>
      </c>
      <c r="H6449" s="85">
        <v>9367.3143996013951</v>
      </c>
      <c r="I6449" s="85">
        <v>2655.2732104301613</v>
      </c>
      <c r="J6449" s="85">
        <v>119739.23594695632</v>
      </c>
      <c r="K6449" t="s">
        <v>492</v>
      </c>
    </row>
    <row r="6450" spans="2:11" x14ac:dyDescent="0.25">
      <c r="B6450">
        <v>2026</v>
      </c>
      <c r="C6450" t="s">
        <v>484</v>
      </c>
      <c r="D6450">
        <v>4</v>
      </c>
      <c r="E6450" t="s">
        <v>131</v>
      </c>
      <c r="F6450">
        <v>24</v>
      </c>
      <c r="G6450" s="85">
        <v>11.126102268066585</v>
      </c>
      <c r="H6450" s="85">
        <v>9367.3143996013951</v>
      </c>
      <c r="I6450" s="85">
        <v>2655.2732104301613</v>
      </c>
      <c r="J6450" s="85">
        <v>67014.55180570393</v>
      </c>
      <c r="K6450" t="s">
        <v>492</v>
      </c>
    </row>
    <row r="6451" spans="2:11" x14ac:dyDescent="0.25">
      <c r="B6451">
        <v>2026</v>
      </c>
      <c r="C6451" t="s">
        <v>485</v>
      </c>
      <c r="D6451">
        <v>3</v>
      </c>
      <c r="E6451" t="s">
        <v>131</v>
      </c>
      <c r="F6451">
        <v>24</v>
      </c>
      <c r="G6451" s="85">
        <v>20.113424759182415</v>
      </c>
      <c r="H6451" s="85">
        <v>9367.3143996013951</v>
      </c>
      <c r="I6451" s="85">
        <v>2655.2732104301613</v>
      </c>
      <c r="J6451" s="85">
        <v>121146.8412781887</v>
      </c>
      <c r="K6451" t="s">
        <v>492</v>
      </c>
    </row>
    <row r="6452" spans="2:11" x14ac:dyDescent="0.25">
      <c r="B6452">
        <v>2026</v>
      </c>
      <c r="C6452" t="s">
        <v>485</v>
      </c>
      <c r="D6452">
        <v>4</v>
      </c>
      <c r="E6452" t="s">
        <v>131</v>
      </c>
      <c r="F6452">
        <v>24</v>
      </c>
      <c r="G6452" s="85">
        <v>11.256896161517727</v>
      </c>
      <c r="H6452" s="85">
        <v>9367.3143996013951</v>
      </c>
      <c r="I6452" s="85">
        <v>2655.2732104301613</v>
      </c>
      <c r="J6452" s="85">
        <v>67802.347382031512</v>
      </c>
      <c r="K6452" t="s">
        <v>492</v>
      </c>
    </row>
    <row r="6453" spans="2:11" x14ac:dyDescent="0.25">
      <c r="B6453">
        <v>2026</v>
      </c>
      <c r="C6453" t="s">
        <v>486</v>
      </c>
      <c r="D6453">
        <v>3</v>
      </c>
      <c r="E6453" t="s">
        <v>131</v>
      </c>
      <c r="F6453">
        <v>24</v>
      </c>
      <c r="G6453" s="85">
        <v>20.347122671745854</v>
      </c>
      <c r="H6453" s="85">
        <v>9367.3143996013951</v>
      </c>
      <c r="I6453" s="85">
        <v>2655.2732104301613</v>
      </c>
      <c r="J6453" s="85">
        <v>122554.44660942111</v>
      </c>
      <c r="K6453" t="s">
        <v>492</v>
      </c>
    </row>
    <row r="6454" spans="2:11" x14ac:dyDescent="0.25">
      <c r="B6454">
        <v>2026</v>
      </c>
      <c r="C6454" t="s">
        <v>486</v>
      </c>
      <c r="D6454">
        <v>4</v>
      </c>
      <c r="E6454" t="s">
        <v>131</v>
      </c>
      <c r="F6454">
        <v>24</v>
      </c>
      <c r="G6454" s="85">
        <v>11.387690054968871</v>
      </c>
      <c r="H6454" s="85">
        <v>9367.3143996013951</v>
      </c>
      <c r="I6454" s="85">
        <v>2655.2732104301613</v>
      </c>
      <c r="J6454" s="85">
        <v>68590.142958359123</v>
      </c>
      <c r="K6454" t="s">
        <v>492</v>
      </c>
    </row>
    <row r="6455" spans="2:11" x14ac:dyDescent="0.25">
      <c r="B6455">
        <v>2026</v>
      </c>
      <c r="C6455" t="s">
        <v>487</v>
      </c>
      <c r="D6455">
        <v>3</v>
      </c>
      <c r="E6455" t="s">
        <v>131</v>
      </c>
      <c r="F6455">
        <v>24</v>
      </c>
      <c r="G6455" s="85">
        <v>20.580820584309294</v>
      </c>
      <c r="H6455" s="85">
        <v>9367.3143996013951</v>
      </c>
      <c r="I6455" s="85">
        <v>2655.2732104301613</v>
      </c>
      <c r="J6455" s="85">
        <v>123962.05194065352</v>
      </c>
      <c r="K6455" t="s">
        <v>492</v>
      </c>
    </row>
    <row r="6456" spans="2:11" x14ac:dyDescent="0.25">
      <c r="B6456">
        <v>2026</v>
      </c>
      <c r="C6456" t="s">
        <v>487</v>
      </c>
      <c r="D6456">
        <v>4</v>
      </c>
      <c r="E6456" t="s">
        <v>131</v>
      </c>
      <c r="F6456">
        <v>24</v>
      </c>
      <c r="G6456" s="85">
        <v>11.518483948420013</v>
      </c>
      <c r="H6456" s="85">
        <v>9367.3143996013951</v>
      </c>
      <c r="I6456" s="85">
        <v>2655.2732104301613</v>
      </c>
      <c r="J6456" s="85">
        <v>69377.93853468672</v>
      </c>
      <c r="K6456" t="s">
        <v>492</v>
      </c>
    </row>
    <row r="6457" spans="2:11" x14ac:dyDescent="0.25">
      <c r="B6457">
        <v>2026</v>
      </c>
      <c r="C6457" t="s">
        <v>488</v>
      </c>
      <c r="D6457">
        <v>3</v>
      </c>
      <c r="E6457" t="s">
        <v>131</v>
      </c>
      <c r="F6457">
        <v>24</v>
      </c>
      <c r="G6457" s="85">
        <v>20.814518496872733</v>
      </c>
      <c r="H6457" s="85">
        <v>9367.3143996013951</v>
      </c>
      <c r="I6457" s="85">
        <v>2655.2732104301613</v>
      </c>
      <c r="J6457" s="85">
        <v>125369.65727188592</v>
      </c>
      <c r="K6457" t="s">
        <v>492</v>
      </c>
    </row>
    <row r="6458" spans="2:11" x14ac:dyDescent="0.25">
      <c r="B6458">
        <v>2026</v>
      </c>
      <c r="C6458" t="s">
        <v>488</v>
      </c>
      <c r="D6458">
        <v>4</v>
      </c>
      <c r="E6458" t="s">
        <v>131</v>
      </c>
      <c r="F6458">
        <v>24</v>
      </c>
      <c r="G6458" s="85">
        <v>11.649277841871157</v>
      </c>
      <c r="H6458" s="85">
        <v>9367.3143996013951</v>
      </c>
      <c r="I6458" s="85">
        <v>2655.2732104301613</v>
      </c>
      <c r="J6458" s="85">
        <v>70165.734111014332</v>
      </c>
      <c r="K6458" t="s">
        <v>492</v>
      </c>
    </row>
    <row r="6459" spans="2:11" x14ac:dyDescent="0.25">
      <c r="B6459">
        <v>2026</v>
      </c>
      <c r="C6459" t="s">
        <v>489</v>
      </c>
      <c r="D6459">
        <v>3</v>
      </c>
      <c r="E6459" t="s">
        <v>131</v>
      </c>
      <c r="F6459">
        <v>24</v>
      </c>
      <c r="G6459" s="85">
        <v>21.048216409436172</v>
      </c>
      <c r="H6459" s="85">
        <v>9367.3143996013951</v>
      </c>
      <c r="I6459" s="85">
        <v>2655.2732104301613</v>
      </c>
      <c r="J6459" s="85">
        <v>126777.26260311832</v>
      </c>
      <c r="K6459" t="s">
        <v>492</v>
      </c>
    </row>
    <row r="6460" spans="2:11" x14ac:dyDescent="0.25">
      <c r="B6460">
        <v>2026</v>
      </c>
      <c r="C6460" t="s">
        <v>489</v>
      </c>
      <c r="D6460">
        <v>4</v>
      </c>
      <c r="E6460" t="s">
        <v>131</v>
      </c>
      <c r="F6460">
        <v>24</v>
      </c>
      <c r="G6460" s="85">
        <v>11.780071735322302</v>
      </c>
      <c r="H6460" s="85">
        <v>9367.3143996013951</v>
      </c>
      <c r="I6460" s="85">
        <v>2655.2732104301613</v>
      </c>
      <c r="J6460" s="85">
        <v>70953.529687341943</v>
      </c>
      <c r="K6460" t="s">
        <v>492</v>
      </c>
    </row>
    <row r="6461" spans="2:11" x14ac:dyDescent="0.25">
      <c r="B6461">
        <v>2026</v>
      </c>
      <c r="C6461" t="s">
        <v>490</v>
      </c>
      <c r="D6461">
        <v>3</v>
      </c>
      <c r="E6461" t="s">
        <v>131</v>
      </c>
      <c r="F6461">
        <v>24</v>
      </c>
      <c r="G6461" s="85">
        <v>21.281914321999608</v>
      </c>
      <c r="H6461" s="85">
        <v>9367.3143996013951</v>
      </c>
      <c r="I6461" s="85">
        <v>2655.2732104301613</v>
      </c>
      <c r="J6461" s="85">
        <v>128184.86793435071</v>
      </c>
      <c r="K6461" t="s">
        <v>492</v>
      </c>
    </row>
    <row r="6462" spans="2:11" x14ac:dyDescent="0.25">
      <c r="B6462">
        <v>2026</v>
      </c>
      <c r="C6462" t="s">
        <v>490</v>
      </c>
      <c r="D6462">
        <v>4</v>
      </c>
      <c r="E6462" t="s">
        <v>131</v>
      </c>
      <c r="F6462">
        <v>24</v>
      </c>
      <c r="G6462" s="85">
        <v>11.910865628773443</v>
      </c>
      <c r="H6462" s="85">
        <v>9367.3143996013951</v>
      </c>
      <c r="I6462" s="85">
        <v>2655.2732104301613</v>
      </c>
      <c r="J6462" s="85">
        <v>71741.325263669525</v>
      </c>
      <c r="K6462" t="s">
        <v>492</v>
      </c>
    </row>
    <row r="6463" spans="2:11" x14ac:dyDescent="0.25">
      <c r="B6463">
        <v>2026</v>
      </c>
      <c r="C6463" t="s">
        <v>479</v>
      </c>
      <c r="D6463">
        <v>3</v>
      </c>
      <c r="E6463" t="s">
        <v>231</v>
      </c>
      <c r="F6463">
        <v>23</v>
      </c>
      <c r="G6463" s="85">
        <v>30.187230548353234</v>
      </c>
      <c r="H6463" s="85">
        <v>29113.629842180773</v>
      </c>
      <c r="I6463" s="85">
        <v>6636.0593017694882</v>
      </c>
      <c r="J6463" s="85">
        <v>567743.46706988174</v>
      </c>
      <c r="K6463" t="s">
        <v>491</v>
      </c>
    </row>
    <row r="6464" spans="2:11" x14ac:dyDescent="0.25">
      <c r="B6464">
        <v>2026</v>
      </c>
      <c r="C6464" t="s">
        <v>479</v>
      </c>
      <c r="D6464">
        <v>4</v>
      </c>
      <c r="E6464" t="s">
        <v>231</v>
      </c>
      <c r="F6464">
        <v>23</v>
      </c>
      <c r="G6464" s="85">
        <v>10.499906277688083</v>
      </c>
      <c r="H6464" s="85">
        <v>29113.629842180773</v>
      </c>
      <c r="I6464" s="85">
        <v>6636.0593017694882</v>
      </c>
      <c r="J6464" s="85">
        <v>197475.98854604585</v>
      </c>
      <c r="K6464" t="s">
        <v>491</v>
      </c>
    </row>
    <row r="6465" spans="2:11" x14ac:dyDescent="0.25">
      <c r="B6465">
        <v>2026</v>
      </c>
      <c r="C6465" t="s">
        <v>480</v>
      </c>
      <c r="D6465">
        <v>3</v>
      </c>
      <c r="E6465" t="s">
        <v>231</v>
      </c>
      <c r="F6465">
        <v>23</v>
      </c>
      <c r="G6465" s="85">
        <v>25.617791788325832</v>
      </c>
      <c r="H6465" s="85">
        <v>29113.629842180773</v>
      </c>
      <c r="I6465" s="85">
        <v>6636.0593017694882</v>
      </c>
      <c r="J6465" s="85">
        <v>481804.18224459718</v>
      </c>
      <c r="K6465" t="s">
        <v>491</v>
      </c>
    </row>
    <row r="6466" spans="2:11" x14ac:dyDescent="0.25">
      <c r="B6466">
        <v>2026</v>
      </c>
      <c r="C6466" t="s">
        <v>480</v>
      </c>
      <c r="D6466">
        <v>4</v>
      </c>
      <c r="E6466" t="s">
        <v>231</v>
      </c>
      <c r="F6466">
        <v>23</v>
      </c>
      <c r="G6466" s="85">
        <v>8.9105362742002896</v>
      </c>
      <c r="H6466" s="85">
        <v>29113.629842180773</v>
      </c>
      <c r="I6466" s="85">
        <v>6636.0593017694882</v>
      </c>
      <c r="J6466" s="85">
        <v>167584.06338942511</v>
      </c>
      <c r="K6466" t="s">
        <v>491</v>
      </c>
    </row>
    <row r="6467" spans="2:11" x14ac:dyDescent="0.25">
      <c r="B6467">
        <v>2026</v>
      </c>
      <c r="C6467" t="s">
        <v>481</v>
      </c>
      <c r="D6467">
        <v>3</v>
      </c>
      <c r="E6467" t="s">
        <v>231</v>
      </c>
      <c r="F6467">
        <v>23</v>
      </c>
      <c r="G6467" s="85">
        <v>24.751885314142815</v>
      </c>
      <c r="H6467" s="85">
        <v>29113.629842180773</v>
      </c>
      <c r="I6467" s="85">
        <v>6636.0593017694882</v>
      </c>
      <c r="J6467" s="85">
        <v>465518.72859811352</v>
      </c>
      <c r="K6467" t="s">
        <v>491</v>
      </c>
    </row>
    <row r="6468" spans="2:11" x14ac:dyDescent="0.25">
      <c r="B6468">
        <v>2026</v>
      </c>
      <c r="C6468" t="s">
        <v>481</v>
      </c>
      <c r="D6468">
        <v>4</v>
      </c>
      <c r="E6468" t="s">
        <v>231</v>
      </c>
      <c r="F6468">
        <v>23</v>
      </c>
      <c r="G6468" s="85">
        <v>8.6093514136148919</v>
      </c>
      <c r="H6468" s="85">
        <v>29113.629842180773</v>
      </c>
      <c r="I6468" s="85">
        <v>6636.0593017694882</v>
      </c>
      <c r="J6468" s="85">
        <v>161919.55777325688</v>
      </c>
      <c r="K6468" t="s">
        <v>491</v>
      </c>
    </row>
    <row r="6469" spans="2:11" x14ac:dyDescent="0.25">
      <c r="B6469">
        <v>2026</v>
      </c>
      <c r="C6469" t="s">
        <v>482</v>
      </c>
      <c r="D6469">
        <v>3</v>
      </c>
      <c r="E6469" t="s">
        <v>231</v>
      </c>
      <c r="F6469">
        <v>23</v>
      </c>
      <c r="G6469" s="85">
        <v>25.895467579213321</v>
      </c>
      <c r="H6469" s="85">
        <v>29113.629842180773</v>
      </c>
      <c r="I6469" s="85">
        <v>6636.0593017694882</v>
      </c>
      <c r="J6469" s="85">
        <v>487026.5432686506</v>
      </c>
      <c r="K6469" t="s">
        <v>491</v>
      </c>
    </row>
    <row r="6470" spans="2:11" x14ac:dyDescent="0.25">
      <c r="B6470">
        <v>2026</v>
      </c>
      <c r="C6470" t="s">
        <v>482</v>
      </c>
      <c r="D6470">
        <v>4</v>
      </c>
      <c r="E6470" t="s">
        <v>231</v>
      </c>
      <c r="F6470">
        <v>23</v>
      </c>
      <c r="G6470" s="85">
        <v>9.0071191579872441</v>
      </c>
      <c r="H6470" s="85">
        <v>29113.629842180773</v>
      </c>
      <c r="I6470" s="85">
        <v>6636.0593017694882</v>
      </c>
      <c r="J6470" s="85">
        <v>169400.5367890959</v>
      </c>
      <c r="K6470" t="s">
        <v>491</v>
      </c>
    </row>
    <row r="6471" spans="2:11" x14ac:dyDescent="0.25">
      <c r="B6471">
        <v>2026</v>
      </c>
      <c r="C6471" t="s">
        <v>483</v>
      </c>
      <c r="D6471">
        <v>3</v>
      </c>
      <c r="E6471" t="s">
        <v>231</v>
      </c>
      <c r="F6471">
        <v>23</v>
      </c>
      <c r="G6471" s="85">
        <v>30.738533507908866</v>
      </c>
      <c r="H6471" s="85">
        <v>29113.629842180773</v>
      </c>
      <c r="I6471" s="85">
        <v>6636.0593017694882</v>
      </c>
      <c r="J6471" s="85">
        <v>578112.04504071106</v>
      </c>
      <c r="K6471" t="s">
        <v>491</v>
      </c>
    </row>
    <row r="6472" spans="2:11" x14ac:dyDescent="0.25">
      <c r="B6472">
        <v>2026</v>
      </c>
      <c r="C6472" t="s">
        <v>483</v>
      </c>
      <c r="D6472">
        <v>4</v>
      </c>
      <c r="E6472" t="s">
        <v>231</v>
      </c>
      <c r="F6472">
        <v>23</v>
      </c>
      <c r="G6472" s="85">
        <v>10.691663828837864</v>
      </c>
      <c r="H6472" s="85">
        <v>29113.629842180773</v>
      </c>
      <c r="I6472" s="85">
        <v>6636.0593017694882</v>
      </c>
      <c r="J6472" s="85">
        <v>201082.45044894292</v>
      </c>
      <c r="K6472" t="s">
        <v>491</v>
      </c>
    </row>
    <row r="6473" spans="2:11" x14ac:dyDescent="0.25">
      <c r="B6473">
        <v>2026</v>
      </c>
      <c r="C6473" t="s">
        <v>484</v>
      </c>
      <c r="D6473">
        <v>3</v>
      </c>
      <c r="E6473" t="s">
        <v>231</v>
      </c>
      <c r="F6473">
        <v>23</v>
      </c>
      <c r="G6473" s="85">
        <v>31.582853024171769</v>
      </c>
      <c r="H6473" s="85">
        <v>29113.629842180773</v>
      </c>
      <c r="I6473" s="85">
        <v>6636.0593017694882</v>
      </c>
      <c r="J6473" s="85">
        <v>593991.50402950577</v>
      </c>
      <c r="K6473" t="s">
        <v>491</v>
      </c>
    </row>
    <row r="6474" spans="2:11" x14ac:dyDescent="0.25">
      <c r="B6474">
        <v>2026</v>
      </c>
      <c r="C6474" t="s">
        <v>484</v>
      </c>
      <c r="D6474">
        <v>4</v>
      </c>
      <c r="E6474" t="s">
        <v>231</v>
      </c>
      <c r="F6474">
        <v>23</v>
      </c>
      <c r="G6474" s="85">
        <v>10.985340182320613</v>
      </c>
      <c r="H6474" s="85">
        <v>29113.629842180773</v>
      </c>
      <c r="I6474" s="85">
        <v>6636.0593017694882</v>
      </c>
      <c r="J6474" s="85">
        <v>206605.74053200195</v>
      </c>
      <c r="K6474" t="s">
        <v>491</v>
      </c>
    </row>
    <row r="6475" spans="2:11" x14ac:dyDescent="0.25">
      <c r="B6475">
        <v>2026</v>
      </c>
      <c r="C6475" t="s">
        <v>485</v>
      </c>
      <c r="D6475">
        <v>3</v>
      </c>
      <c r="E6475" t="s">
        <v>231</v>
      </c>
      <c r="F6475">
        <v>23</v>
      </c>
      <c r="G6475" s="85">
        <v>34.729121276472249</v>
      </c>
      <c r="H6475" s="85">
        <v>29113.629842180773</v>
      </c>
      <c r="I6475" s="85">
        <v>6636.0593017694882</v>
      </c>
      <c r="J6475" s="85">
        <v>653164.64490547183</v>
      </c>
      <c r="K6475" t="s">
        <v>491</v>
      </c>
    </row>
    <row r="6476" spans="2:11" x14ac:dyDescent="0.25">
      <c r="B6476">
        <v>2026</v>
      </c>
      <c r="C6476" t="s">
        <v>485</v>
      </c>
      <c r="D6476">
        <v>4</v>
      </c>
      <c r="E6476" t="s">
        <v>231</v>
      </c>
      <c r="F6476">
        <v>23</v>
      </c>
      <c r="G6476" s="85">
        <v>12.07969435703383</v>
      </c>
      <c r="H6476" s="85">
        <v>29113.629842180773</v>
      </c>
      <c r="I6476" s="85">
        <v>6636.0593017694882</v>
      </c>
      <c r="J6476" s="85">
        <v>227187.70257581637</v>
      </c>
      <c r="K6476" t="s">
        <v>491</v>
      </c>
    </row>
    <row r="6477" spans="2:11" x14ac:dyDescent="0.25">
      <c r="B6477">
        <v>2026</v>
      </c>
      <c r="C6477" t="s">
        <v>486</v>
      </c>
      <c r="D6477">
        <v>3</v>
      </c>
      <c r="E6477" t="s">
        <v>231</v>
      </c>
      <c r="F6477">
        <v>23</v>
      </c>
      <c r="G6477" s="85">
        <v>30.946776876698028</v>
      </c>
      <c r="H6477" s="85">
        <v>29113.629842180773</v>
      </c>
      <c r="I6477" s="85">
        <v>6636.0593017694882</v>
      </c>
      <c r="J6477" s="85">
        <v>582028.56239069765</v>
      </c>
      <c r="K6477" t="s">
        <v>491</v>
      </c>
    </row>
    <row r="6478" spans="2:11" x14ac:dyDescent="0.25">
      <c r="B6478">
        <v>2026</v>
      </c>
      <c r="C6478" t="s">
        <v>486</v>
      </c>
      <c r="D6478">
        <v>4</v>
      </c>
      <c r="E6478" t="s">
        <v>231</v>
      </c>
      <c r="F6478">
        <v>23</v>
      </c>
      <c r="G6478" s="85">
        <v>10.764096304938445</v>
      </c>
      <c r="H6478" s="85">
        <v>29113.629842180773</v>
      </c>
      <c r="I6478" s="85">
        <v>6636.0593017694882</v>
      </c>
      <c r="J6478" s="85">
        <v>202444.71735328613</v>
      </c>
      <c r="K6478" t="s">
        <v>491</v>
      </c>
    </row>
    <row r="6479" spans="2:11" x14ac:dyDescent="0.25">
      <c r="B6479">
        <v>2026</v>
      </c>
      <c r="C6479" t="s">
        <v>487</v>
      </c>
      <c r="D6479">
        <v>3</v>
      </c>
      <c r="E6479" t="s">
        <v>231</v>
      </c>
      <c r="F6479">
        <v>23</v>
      </c>
      <c r="G6479" s="85">
        <v>40.815387849909889</v>
      </c>
      <c r="H6479" s="85">
        <v>29113.629842180773</v>
      </c>
      <c r="I6479" s="85">
        <v>6636.0593017694882</v>
      </c>
      <c r="J6479" s="85">
        <v>767631.52454784815</v>
      </c>
      <c r="K6479" t="s">
        <v>491</v>
      </c>
    </row>
    <row r="6480" spans="2:11" x14ac:dyDescent="0.25">
      <c r="B6480">
        <v>2026</v>
      </c>
      <c r="C6480" t="s">
        <v>487</v>
      </c>
      <c r="D6480">
        <v>4</v>
      </c>
      <c r="E6480" t="s">
        <v>231</v>
      </c>
      <c r="F6480">
        <v>23</v>
      </c>
      <c r="G6480" s="85">
        <v>14.196656643446921</v>
      </c>
      <c r="H6480" s="85">
        <v>29113.629842180773</v>
      </c>
      <c r="I6480" s="85">
        <v>6636.0593017694882</v>
      </c>
      <c r="J6480" s="85">
        <v>267002.26940794726</v>
      </c>
      <c r="K6480" t="s">
        <v>491</v>
      </c>
    </row>
    <row r="6481" spans="2:11" x14ac:dyDescent="0.25">
      <c r="B6481">
        <v>2026</v>
      </c>
      <c r="C6481" t="s">
        <v>488</v>
      </c>
      <c r="D6481">
        <v>3</v>
      </c>
      <c r="E6481" t="s">
        <v>231</v>
      </c>
      <c r="F6481">
        <v>23</v>
      </c>
      <c r="G6481" s="85">
        <v>43.415419221600629</v>
      </c>
      <c r="H6481" s="85">
        <v>29113.629842180773</v>
      </c>
      <c r="I6481" s="85">
        <v>6636.0593017694882</v>
      </c>
      <c r="J6481" s="85">
        <v>816531.36725086439</v>
      </c>
      <c r="K6481" t="s">
        <v>491</v>
      </c>
    </row>
    <row r="6482" spans="2:11" x14ac:dyDescent="0.25">
      <c r="B6482">
        <v>2026</v>
      </c>
      <c r="C6482" t="s">
        <v>488</v>
      </c>
      <c r="D6482">
        <v>4</v>
      </c>
      <c r="E6482" t="s">
        <v>231</v>
      </c>
      <c r="F6482">
        <v>23</v>
      </c>
      <c r="G6482" s="85">
        <v>15.101015381426308</v>
      </c>
      <c r="H6482" s="85">
        <v>29113.629842180773</v>
      </c>
      <c r="I6482" s="85">
        <v>6636.0593017694882</v>
      </c>
      <c r="J6482" s="85">
        <v>284010.91034812678</v>
      </c>
      <c r="K6482" t="s">
        <v>491</v>
      </c>
    </row>
    <row r="6483" spans="2:11" x14ac:dyDescent="0.25">
      <c r="B6483">
        <v>2026</v>
      </c>
      <c r="C6483" t="s">
        <v>489</v>
      </c>
      <c r="D6483">
        <v>3</v>
      </c>
      <c r="E6483" t="s">
        <v>231</v>
      </c>
      <c r="F6483">
        <v>23</v>
      </c>
      <c r="G6483" s="85">
        <v>38.201946540539943</v>
      </c>
      <c r="H6483" s="85">
        <v>29113.629842180773</v>
      </c>
      <c r="I6483" s="85">
        <v>6636.0593017694882</v>
      </c>
      <c r="J6483" s="85">
        <v>718479.47571750963</v>
      </c>
      <c r="K6483" t="s">
        <v>491</v>
      </c>
    </row>
    <row r="6484" spans="2:11" x14ac:dyDescent="0.25">
      <c r="B6484">
        <v>2026</v>
      </c>
      <c r="C6484" t="s">
        <v>489</v>
      </c>
      <c r="D6484">
        <v>4</v>
      </c>
      <c r="E6484" t="s">
        <v>231</v>
      </c>
      <c r="F6484">
        <v>23</v>
      </c>
      <c r="G6484" s="85">
        <v>13.287633579318239</v>
      </c>
      <c r="H6484" s="85">
        <v>29113.629842180773</v>
      </c>
      <c r="I6484" s="85">
        <v>6636.0593017694882</v>
      </c>
      <c r="J6484" s="85">
        <v>249905.9045973946</v>
      </c>
      <c r="K6484" t="s">
        <v>491</v>
      </c>
    </row>
    <row r="6485" spans="2:11" x14ac:dyDescent="0.25">
      <c r="B6485">
        <v>2026</v>
      </c>
      <c r="C6485" t="s">
        <v>490</v>
      </c>
      <c r="D6485">
        <v>3</v>
      </c>
      <c r="E6485" t="s">
        <v>231</v>
      </c>
      <c r="F6485">
        <v>23</v>
      </c>
      <c r="G6485" s="85">
        <v>49.622093839941506</v>
      </c>
      <c r="H6485" s="85">
        <v>29113.629842180773</v>
      </c>
      <c r="I6485" s="85">
        <v>6636.0593017694882</v>
      </c>
      <c r="J6485" s="85">
        <v>933262.80974431022</v>
      </c>
      <c r="K6485" t="s">
        <v>491</v>
      </c>
    </row>
    <row r="6486" spans="2:11" x14ac:dyDescent="0.25">
      <c r="B6486">
        <v>2026</v>
      </c>
      <c r="C6486" t="s">
        <v>490</v>
      </c>
      <c r="D6486">
        <v>4</v>
      </c>
      <c r="E6486" t="s">
        <v>231</v>
      </c>
      <c r="F6486">
        <v>23</v>
      </c>
      <c r="G6486" s="85">
        <v>17.25985872693618</v>
      </c>
      <c r="H6486" s="85">
        <v>29113.629842180773</v>
      </c>
      <c r="I6486" s="85">
        <v>6636.0593017694882</v>
      </c>
      <c r="J6486" s="85">
        <v>324613.1512154123</v>
      </c>
      <c r="K6486" t="s">
        <v>491</v>
      </c>
    </row>
    <row r="6487" spans="2:11" x14ac:dyDescent="0.25">
      <c r="B6487">
        <v>2026</v>
      </c>
      <c r="C6487" t="s">
        <v>479</v>
      </c>
      <c r="D6487">
        <v>3</v>
      </c>
      <c r="E6487" t="s">
        <v>45</v>
      </c>
      <c r="F6487">
        <v>13</v>
      </c>
      <c r="G6487" s="85">
        <v>0</v>
      </c>
      <c r="H6487" s="85">
        <v>18536.052673839731</v>
      </c>
      <c r="I6487" s="85">
        <v>4748.7393608479206</v>
      </c>
      <c r="J6487" s="85">
        <v>0</v>
      </c>
      <c r="K6487" t="s">
        <v>491</v>
      </c>
    </row>
    <row r="6488" spans="2:11" x14ac:dyDescent="0.25">
      <c r="B6488">
        <v>2026</v>
      </c>
      <c r="C6488" t="s">
        <v>479</v>
      </c>
      <c r="D6488">
        <v>4</v>
      </c>
      <c r="E6488" t="s">
        <v>45</v>
      </c>
      <c r="F6488">
        <v>13</v>
      </c>
      <c r="G6488" s="85">
        <v>1.4589719530191501</v>
      </c>
      <c r="H6488" s="85">
        <v>18536.052673839731</v>
      </c>
      <c r="I6488" s="85">
        <v>4748.7393608479206</v>
      </c>
      <c r="J6488" s="85">
        <v>18795.288774718367</v>
      </c>
      <c r="K6488" t="s">
        <v>491</v>
      </c>
    </row>
    <row r="6489" spans="2:11" x14ac:dyDescent="0.25">
      <c r="B6489">
        <v>2026</v>
      </c>
      <c r="C6489" t="s">
        <v>480</v>
      </c>
      <c r="D6489">
        <v>3</v>
      </c>
      <c r="E6489" t="s">
        <v>45</v>
      </c>
      <c r="F6489">
        <v>13</v>
      </c>
      <c r="G6489" s="85">
        <v>0</v>
      </c>
      <c r="H6489" s="85">
        <v>18536.052673839731</v>
      </c>
      <c r="I6489" s="85">
        <v>4748.7393608479206</v>
      </c>
      <c r="J6489" s="85">
        <v>0</v>
      </c>
      <c r="K6489" t="s">
        <v>491</v>
      </c>
    </row>
    <row r="6490" spans="2:11" x14ac:dyDescent="0.25">
      <c r="B6490">
        <v>2026</v>
      </c>
      <c r="C6490" t="s">
        <v>480</v>
      </c>
      <c r="D6490">
        <v>4</v>
      </c>
      <c r="E6490" t="s">
        <v>45</v>
      </c>
      <c r="F6490">
        <v>13</v>
      </c>
      <c r="G6490" s="85">
        <v>1.4796280788631726</v>
      </c>
      <c r="H6490" s="85">
        <v>18536.052673839731</v>
      </c>
      <c r="I6490" s="85">
        <v>4748.7393608479206</v>
      </c>
      <c r="J6490" s="85">
        <v>19061.392485212542</v>
      </c>
      <c r="K6490" t="s">
        <v>491</v>
      </c>
    </row>
    <row r="6491" spans="2:11" x14ac:dyDescent="0.25">
      <c r="B6491">
        <v>2026</v>
      </c>
      <c r="C6491" t="s">
        <v>481</v>
      </c>
      <c r="D6491">
        <v>3</v>
      </c>
      <c r="E6491" t="s">
        <v>45</v>
      </c>
      <c r="F6491">
        <v>13</v>
      </c>
      <c r="G6491" s="85">
        <v>0</v>
      </c>
      <c r="H6491" s="85">
        <v>18536.052673839731</v>
      </c>
      <c r="I6491" s="85">
        <v>4748.7393608479206</v>
      </c>
      <c r="J6491" s="85">
        <v>0</v>
      </c>
      <c r="K6491" t="s">
        <v>491</v>
      </c>
    </row>
    <row r="6492" spans="2:11" x14ac:dyDescent="0.25">
      <c r="B6492">
        <v>2026</v>
      </c>
      <c r="C6492" t="s">
        <v>481</v>
      </c>
      <c r="D6492">
        <v>4</v>
      </c>
      <c r="E6492" t="s">
        <v>45</v>
      </c>
      <c r="F6492">
        <v>13</v>
      </c>
      <c r="G6492" s="85">
        <v>1.5002842047072018</v>
      </c>
      <c r="H6492" s="85">
        <v>18536.052673839731</v>
      </c>
      <c r="I6492" s="85">
        <v>4748.7393608479206</v>
      </c>
      <c r="J6492" s="85">
        <v>19327.496195706801</v>
      </c>
      <c r="K6492" t="s">
        <v>491</v>
      </c>
    </row>
    <row r="6493" spans="2:11" x14ac:dyDescent="0.25">
      <c r="B6493">
        <v>2026</v>
      </c>
      <c r="C6493" t="s">
        <v>482</v>
      </c>
      <c r="D6493">
        <v>3</v>
      </c>
      <c r="E6493" t="s">
        <v>45</v>
      </c>
      <c r="F6493">
        <v>13</v>
      </c>
      <c r="G6493" s="85">
        <v>0</v>
      </c>
      <c r="H6493" s="85">
        <v>18536.052673839731</v>
      </c>
      <c r="I6493" s="85">
        <v>4748.7393608479206</v>
      </c>
      <c r="J6493" s="85">
        <v>0</v>
      </c>
      <c r="K6493" t="s">
        <v>491</v>
      </c>
    </row>
    <row r="6494" spans="2:11" x14ac:dyDescent="0.25">
      <c r="B6494">
        <v>2026</v>
      </c>
      <c r="C6494" t="s">
        <v>482</v>
      </c>
      <c r="D6494">
        <v>4</v>
      </c>
      <c r="E6494" t="s">
        <v>45</v>
      </c>
      <c r="F6494">
        <v>13</v>
      </c>
      <c r="G6494" s="85">
        <v>1.5209403305512239</v>
      </c>
      <c r="H6494" s="85">
        <v>18536.052673839731</v>
      </c>
      <c r="I6494" s="85">
        <v>4748.7393608479206</v>
      </c>
      <c r="J6494" s="85">
        <v>19593.599906200969</v>
      </c>
      <c r="K6494" t="s">
        <v>491</v>
      </c>
    </row>
    <row r="6495" spans="2:11" x14ac:dyDescent="0.25">
      <c r="B6495">
        <v>2026</v>
      </c>
      <c r="C6495" t="s">
        <v>483</v>
      </c>
      <c r="D6495">
        <v>3</v>
      </c>
      <c r="E6495" t="s">
        <v>45</v>
      </c>
      <c r="F6495">
        <v>13</v>
      </c>
      <c r="G6495" s="85">
        <v>0</v>
      </c>
      <c r="H6495" s="85">
        <v>18536.052673839731</v>
      </c>
      <c r="I6495" s="85">
        <v>4748.7393608479206</v>
      </c>
      <c r="J6495" s="85">
        <v>0</v>
      </c>
      <c r="K6495" t="s">
        <v>491</v>
      </c>
    </row>
    <row r="6496" spans="2:11" x14ac:dyDescent="0.25">
      <c r="B6496">
        <v>2026</v>
      </c>
      <c r="C6496" t="s">
        <v>483</v>
      </c>
      <c r="D6496">
        <v>4</v>
      </c>
      <c r="E6496" t="s">
        <v>45</v>
      </c>
      <c r="F6496">
        <v>13</v>
      </c>
      <c r="G6496" s="85">
        <v>1.5415964563952533</v>
      </c>
      <c r="H6496" s="85">
        <v>18536.052673839731</v>
      </c>
      <c r="I6496" s="85">
        <v>4748.7393608479206</v>
      </c>
      <c r="J6496" s="85">
        <v>19859.703616695231</v>
      </c>
      <c r="K6496" t="s">
        <v>491</v>
      </c>
    </row>
    <row r="6497" spans="2:11" x14ac:dyDescent="0.25">
      <c r="B6497">
        <v>2026</v>
      </c>
      <c r="C6497" t="s">
        <v>484</v>
      </c>
      <c r="D6497">
        <v>3</v>
      </c>
      <c r="E6497" t="s">
        <v>45</v>
      </c>
      <c r="F6497">
        <v>13</v>
      </c>
      <c r="G6497" s="85">
        <v>0</v>
      </c>
      <c r="H6497" s="85">
        <v>18536.052673839731</v>
      </c>
      <c r="I6497" s="85">
        <v>4748.7393608479206</v>
      </c>
      <c r="J6497" s="85">
        <v>0</v>
      </c>
      <c r="K6497" t="s">
        <v>491</v>
      </c>
    </row>
    <row r="6498" spans="2:11" x14ac:dyDescent="0.25">
      <c r="B6498">
        <v>2026</v>
      </c>
      <c r="C6498" t="s">
        <v>484</v>
      </c>
      <c r="D6498">
        <v>4</v>
      </c>
      <c r="E6498" t="s">
        <v>45</v>
      </c>
      <c r="F6498">
        <v>13</v>
      </c>
      <c r="G6498" s="85">
        <v>1.5622525822392757</v>
      </c>
      <c r="H6498" s="85">
        <v>18536.052673839731</v>
      </c>
      <c r="I6498" s="85">
        <v>4748.7393608479206</v>
      </c>
      <c r="J6498" s="85">
        <v>20125.807327189403</v>
      </c>
      <c r="K6498" t="s">
        <v>491</v>
      </c>
    </row>
    <row r="6499" spans="2:11" x14ac:dyDescent="0.25">
      <c r="B6499">
        <v>2026</v>
      </c>
      <c r="C6499" t="s">
        <v>485</v>
      </c>
      <c r="D6499">
        <v>3</v>
      </c>
      <c r="E6499" t="s">
        <v>45</v>
      </c>
      <c r="F6499">
        <v>13</v>
      </c>
      <c r="G6499" s="85">
        <v>0</v>
      </c>
      <c r="H6499" s="85">
        <v>18536.052673839731</v>
      </c>
      <c r="I6499" s="85">
        <v>4748.7393608479206</v>
      </c>
      <c r="J6499" s="85">
        <v>0</v>
      </c>
      <c r="K6499" t="s">
        <v>491</v>
      </c>
    </row>
    <row r="6500" spans="2:11" x14ac:dyDescent="0.25">
      <c r="B6500">
        <v>2026</v>
      </c>
      <c r="C6500" t="s">
        <v>485</v>
      </c>
      <c r="D6500">
        <v>4</v>
      </c>
      <c r="E6500" t="s">
        <v>45</v>
      </c>
      <c r="F6500">
        <v>13</v>
      </c>
      <c r="G6500" s="85">
        <v>1.5829087080833051</v>
      </c>
      <c r="H6500" s="85">
        <v>18536.052673839731</v>
      </c>
      <c r="I6500" s="85">
        <v>4748.7393608479206</v>
      </c>
      <c r="J6500" s="85">
        <v>20391.911037683662</v>
      </c>
      <c r="K6500" t="s">
        <v>491</v>
      </c>
    </row>
    <row r="6501" spans="2:11" x14ac:dyDescent="0.25">
      <c r="B6501">
        <v>2026</v>
      </c>
      <c r="C6501" t="s">
        <v>486</v>
      </c>
      <c r="D6501">
        <v>3</v>
      </c>
      <c r="E6501" t="s">
        <v>45</v>
      </c>
      <c r="F6501">
        <v>13</v>
      </c>
      <c r="G6501" s="85">
        <v>0</v>
      </c>
      <c r="H6501" s="85">
        <v>18536.052673839731</v>
      </c>
      <c r="I6501" s="85">
        <v>4748.7393608479206</v>
      </c>
      <c r="J6501" s="85">
        <v>0</v>
      </c>
      <c r="K6501" t="s">
        <v>491</v>
      </c>
    </row>
    <row r="6502" spans="2:11" x14ac:dyDescent="0.25">
      <c r="B6502">
        <v>2026</v>
      </c>
      <c r="C6502" t="s">
        <v>486</v>
      </c>
      <c r="D6502">
        <v>4</v>
      </c>
      <c r="E6502" t="s">
        <v>45</v>
      </c>
      <c r="F6502">
        <v>13</v>
      </c>
      <c r="G6502" s="85">
        <v>1.6035648339273274</v>
      </c>
      <c r="H6502" s="85">
        <v>18536.052673839731</v>
      </c>
      <c r="I6502" s="85">
        <v>4748.7393608479206</v>
      </c>
      <c r="J6502" s="85">
        <v>20658.014748177833</v>
      </c>
      <c r="K6502" t="s">
        <v>491</v>
      </c>
    </row>
    <row r="6503" spans="2:11" x14ac:dyDescent="0.25">
      <c r="B6503">
        <v>2026</v>
      </c>
      <c r="C6503" t="s">
        <v>487</v>
      </c>
      <c r="D6503">
        <v>3</v>
      </c>
      <c r="E6503" t="s">
        <v>45</v>
      </c>
      <c r="F6503">
        <v>13</v>
      </c>
      <c r="G6503" s="85">
        <v>0</v>
      </c>
      <c r="H6503" s="85">
        <v>18536.052673839731</v>
      </c>
      <c r="I6503" s="85">
        <v>4748.7393608479206</v>
      </c>
      <c r="J6503" s="85">
        <v>0</v>
      </c>
      <c r="K6503" t="s">
        <v>491</v>
      </c>
    </row>
    <row r="6504" spans="2:11" x14ac:dyDescent="0.25">
      <c r="B6504">
        <v>2026</v>
      </c>
      <c r="C6504" t="s">
        <v>487</v>
      </c>
      <c r="D6504">
        <v>4</v>
      </c>
      <c r="E6504" t="s">
        <v>45</v>
      </c>
      <c r="F6504">
        <v>13</v>
      </c>
      <c r="G6504" s="85">
        <v>1.6242209597713566</v>
      </c>
      <c r="H6504" s="85">
        <v>18536.052673839731</v>
      </c>
      <c r="I6504" s="85">
        <v>4748.7393608479206</v>
      </c>
      <c r="J6504" s="85">
        <v>20924.118458672092</v>
      </c>
      <c r="K6504" t="s">
        <v>491</v>
      </c>
    </row>
    <row r="6505" spans="2:11" x14ac:dyDescent="0.25">
      <c r="B6505">
        <v>2026</v>
      </c>
      <c r="C6505" t="s">
        <v>488</v>
      </c>
      <c r="D6505">
        <v>3</v>
      </c>
      <c r="E6505" t="s">
        <v>45</v>
      </c>
      <c r="F6505">
        <v>13</v>
      </c>
      <c r="G6505" s="85">
        <v>0</v>
      </c>
      <c r="H6505" s="85">
        <v>18536.052673839731</v>
      </c>
      <c r="I6505" s="85">
        <v>4748.7393608479206</v>
      </c>
      <c r="J6505" s="85">
        <v>0</v>
      </c>
      <c r="K6505" t="s">
        <v>491</v>
      </c>
    </row>
    <row r="6506" spans="2:11" x14ac:dyDescent="0.25">
      <c r="B6506">
        <v>2026</v>
      </c>
      <c r="C6506" t="s">
        <v>488</v>
      </c>
      <c r="D6506">
        <v>4</v>
      </c>
      <c r="E6506" t="s">
        <v>45</v>
      </c>
      <c r="F6506">
        <v>13</v>
      </c>
      <c r="G6506" s="85">
        <v>1.6448770856153789</v>
      </c>
      <c r="H6506" s="85">
        <v>18536.052673839731</v>
      </c>
      <c r="I6506" s="85">
        <v>4748.7393608479206</v>
      </c>
      <c r="J6506" s="85">
        <v>21190.222169166263</v>
      </c>
      <c r="K6506" t="s">
        <v>491</v>
      </c>
    </row>
    <row r="6507" spans="2:11" x14ac:dyDescent="0.25">
      <c r="B6507">
        <v>2026</v>
      </c>
      <c r="C6507" t="s">
        <v>489</v>
      </c>
      <c r="D6507">
        <v>3</v>
      </c>
      <c r="E6507" t="s">
        <v>45</v>
      </c>
      <c r="F6507">
        <v>13</v>
      </c>
      <c r="G6507" s="85">
        <v>0</v>
      </c>
      <c r="H6507" s="85">
        <v>18536.052673839731</v>
      </c>
      <c r="I6507" s="85">
        <v>4748.7393608479206</v>
      </c>
      <c r="J6507" s="85">
        <v>0</v>
      </c>
      <c r="K6507" t="s">
        <v>491</v>
      </c>
    </row>
    <row r="6508" spans="2:11" x14ac:dyDescent="0.25">
      <c r="B6508">
        <v>2026</v>
      </c>
      <c r="C6508" t="s">
        <v>489</v>
      </c>
      <c r="D6508">
        <v>4</v>
      </c>
      <c r="E6508" t="s">
        <v>45</v>
      </c>
      <c r="F6508">
        <v>13</v>
      </c>
      <c r="G6508" s="85">
        <v>1.6655332114594081</v>
      </c>
      <c r="H6508" s="85">
        <v>18536.052673839731</v>
      </c>
      <c r="I6508" s="85">
        <v>4748.7393608479206</v>
      </c>
      <c r="J6508" s="85">
        <v>21456.325879660522</v>
      </c>
      <c r="K6508" t="s">
        <v>491</v>
      </c>
    </row>
    <row r="6509" spans="2:11" x14ac:dyDescent="0.25">
      <c r="B6509">
        <v>2026</v>
      </c>
      <c r="C6509" t="s">
        <v>490</v>
      </c>
      <c r="D6509">
        <v>3</v>
      </c>
      <c r="E6509" t="s">
        <v>45</v>
      </c>
      <c r="F6509">
        <v>13</v>
      </c>
      <c r="G6509" s="85">
        <v>0</v>
      </c>
      <c r="H6509" s="85">
        <v>18536.052673839731</v>
      </c>
      <c r="I6509" s="85">
        <v>4748.7393608479206</v>
      </c>
      <c r="J6509" s="85">
        <v>0</v>
      </c>
      <c r="K6509" t="s">
        <v>491</v>
      </c>
    </row>
    <row r="6510" spans="2:11" x14ac:dyDescent="0.25">
      <c r="B6510">
        <v>2026</v>
      </c>
      <c r="C6510" t="s">
        <v>490</v>
      </c>
      <c r="D6510">
        <v>4</v>
      </c>
      <c r="E6510" t="s">
        <v>45</v>
      </c>
      <c r="F6510">
        <v>13</v>
      </c>
      <c r="G6510" s="85">
        <v>1.6861893373034302</v>
      </c>
      <c r="H6510" s="85">
        <v>18536.052673839731</v>
      </c>
      <c r="I6510" s="85">
        <v>4748.7393608479206</v>
      </c>
      <c r="J6510" s="85">
        <v>21722.42959015469</v>
      </c>
      <c r="K6510" t="s">
        <v>491</v>
      </c>
    </row>
    <row r="6511" spans="2:11" x14ac:dyDescent="0.25">
      <c r="B6511">
        <v>2026</v>
      </c>
      <c r="C6511" t="s">
        <v>479</v>
      </c>
      <c r="D6511">
        <v>3</v>
      </c>
      <c r="E6511" t="s">
        <v>231</v>
      </c>
      <c r="F6511">
        <v>30</v>
      </c>
      <c r="G6511" s="85">
        <v>2.5049515472262494</v>
      </c>
      <c r="H6511" s="85">
        <v>29113.629842180773</v>
      </c>
      <c r="I6511" s="85">
        <v>6636.0593017694882</v>
      </c>
      <c r="J6511" s="85">
        <v>47695.063805527148</v>
      </c>
      <c r="K6511" t="s">
        <v>491</v>
      </c>
    </row>
    <row r="6512" spans="2:11" x14ac:dyDescent="0.25">
      <c r="B6512">
        <v>2026</v>
      </c>
      <c r="C6512" t="s">
        <v>479</v>
      </c>
      <c r="D6512">
        <v>4</v>
      </c>
      <c r="E6512" t="s">
        <v>231</v>
      </c>
      <c r="F6512">
        <v>30</v>
      </c>
      <c r="G6512" s="85">
        <v>0</v>
      </c>
      <c r="H6512" s="85">
        <v>29113.629842180773</v>
      </c>
      <c r="I6512" s="85">
        <v>6636.0593017694882</v>
      </c>
      <c r="J6512" s="85">
        <v>0</v>
      </c>
      <c r="K6512" t="s">
        <v>491</v>
      </c>
    </row>
    <row r="6513" spans="2:11" x14ac:dyDescent="0.25">
      <c r="B6513">
        <v>2026</v>
      </c>
      <c r="C6513" t="s">
        <v>480</v>
      </c>
      <c r="D6513">
        <v>3</v>
      </c>
      <c r="E6513" t="s">
        <v>231</v>
      </c>
      <c r="F6513">
        <v>30</v>
      </c>
      <c r="G6513" s="85">
        <v>2.4823323704733529</v>
      </c>
      <c r="H6513" s="85">
        <v>29113.629842180773</v>
      </c>
      <c r="I6513" s="85">
        <v>6636.0593017694882</v>
      </c>
      <c r="J6513" s="85">
        <v>47264.387579612725</v>
      </c>
      <c r="K6513" t="s">
        <v>491</v>
      </c>
    </row>
    <row r="6514" spans="2:11" x14ac:dyDescent="0.25">
      <c r="B6514">
        <v>2026</v>
      </c>
      <c r="C6514" t="s">
        <v>480</v>
      </c>
      <c r="D6514">
        <v>4</v>
      </c>
      <c r="E6514" t="s">
        <v>231</v>
      </c>
      <c r="F6514">
        <v>30</v>
      </c>
      <c r="G6514" s="85">
        <v>0</v>
      </c>
      <c r="H6514" s="85">
        <v>29113.629842180773</v>
      </c>
      <c r="I6514" s="85">
        <v>6636.0593017694882</v>
      </c>
      <c r="J6514" s="85">
        <v>0</v>
      </c>
      <c r="K6514" t="s">
        <v>491</v>
      </c>
    </row>
    <row r="6515" spans="2:11" x14ac:dyDescent="0.25">
      <c r="B6515">
        <v>2026</v>
      </c>
      <c r="C6515" t="s">
        <v>481</v>
      </c>
      <c r="D6515">
        <v>3</v>
      </c>
      <c r="E6515" t="s">
        <v>231</v>
      </c>
      <c r="F6515">
        <v>30</v>
      </c>
      <c r="G6515" s="85">
        <v>2.4597131937204586</v>
      </c>
      <c r="H6515" s="85">
        <v>29113.629842180773</v>
      </c>
      <c r="I6515" s="85">
        <v>6636.0593017694882</v>
      </c>
      <c r="J6515" s="85">
        <v>46833.711353698345</v>
      </c>
      <c r="K6515" t="s">
        <v>491</v>
      </c>
    </row>
    <row r="6516" spans="2:11" x14ac:dyDescent="0.25">
      <c r="B6516">
        <v>2026</v>
      </c>
      <c r="C6516" t="s">
        <v>481</v>
      </c>
      <c r="D6516">
        <v>4</v>
      </c>
      <c r="E6516" t="s">
        <v>231</v>
      </c>
      <c r="F6516">
        <v>30</v>
      </c>
      <c r="G6516" s="85">
        <v>0</v>
      </c>
      <c r="H6516" s="85">
        <v>29113.629842180773</v>
      </c>
      <c r="I6516" s="85">
        <v>6636.0593017694882</v>
      </c>
      <c r="J6516" s="85">
        <v>0</v>
      </c>
      <c r="K6516" t="s">
        <v>491</v>
      </c>
    </row>
    <row r="6517" spans="2:11" x14ac:dyDescent="0.25">
      <c r="B6517">
        <v>2026</v>
      </c>
      <c r="C6517" t="s">
        <v>482</v>
      </c>
      <c r="D6517">
        <v>3</v>
      </c>
      <c r="E6517" t="s">
        <v>231</v>
      </c>
      <c r="F6517">
        <v>30</v>
      </c>
      <c r="G6517" s="85">
        <v>2.4370940169675621</v>
      </c>
      <c r="H6517" s="85">
        <v>29113.629842180773</v>
      </c>
      <c r="I6517" s="85">
        <v>6636.0593017694882</v>
      </c>
      <c r="J6517" s="85">
        <v>46403.035127783922</v>
      </c>
      <c r="K6517" t="s">
        <v>491</v>
      </c>
    </row>
    <row r="6518" spans="2:11" x14ac:dyDescent="0.25">
      <c r="B6518">
        <v>2026</v>
      </c>
      <c r="C6518" t="s">
        <v>482</v>
      </c>
      <c r="D6518">
        <v>4</v>
      </c>
      <c r="E6518" t="s">
        <v>231</v>
      </c>
      <c r="F6518">
        <v>30</v>
      </c>
      <c r="G6518" s="85">
        <v>0</v>
      </c>
      <c r="H6518" s="85">
        <v>29113.629842180773</v>
      </c>
      <c r="I6518" s="85">
        <v>6636.0593017694882</v>
      </c>
      <c r="J6518" s="85">
        <v>0</v>
      </c>
      <c r="K6518" t="s">
        <v>491</v>
      </c>
    </row>
    <row r="6519" spans="2:11" x14ac:dyDescent="0.25">
      <c r="B6519">
        <v>2026</v>
      </c>
      <c r="C6519" t="s">
        <v>483</v>
      </c>
      <c r="D6519">
        <v>3</v>
      </c>
      <c r="E6519" t="s">
        <v>231</v>
      </c>
      <c r="F6519">
        <v>30</v>
      </c>
      <c r="G6519" s="85">
        <v>2.4144748402146679</v>
      </c>
      <c r="H6519" s="85">
        <v>29113.629842180773</v>
      </c>
      <c r="I6519" s="85">
        <v>6636.0593017694882</v>
      </c>
      <c r="J6519" s="85">
        <v>45972.358901869542</v>
      </c>
      <c r="K6519" t="s">
        <v>491</v>
      </c>
    </row>
    <row r="6520" spans="2:11" x14ac:dyDescent="0.25">
      <c r="B6520">
        <v>2026</v>
      </c>
      <c r="C6520" t="s">
        <v>483</v>
      </c>
      <c r="D6520">
        <v>4</v>
      </c>
      <c r="E6520" t="s">
        <v>231</v>
      </c>
      <c r="F6520">
        <v>30</v>
      </c>
      <c r="G6520" s="85">
        <v>0</v>
      </c>
      <c r="H6520" s="85">
        <v>29113.629842180773</v>
      </c>
      <c r="I6520" s="85">
        <v>6636.0593017694882</v>
      </c>
      <c r="J6520" s="85">
        <v>0</v>
      </c>
      <c r="K6520" t="s">
        <v>491</v>
      </c>
    </row>
    <row r="6521" spans="2:11" x14ac:dyDescent="0.25">
      <c r="B6521">
        <v>2026</v>
      </c>
      <c r="C6521" t="s">
        <v>484</v>
      </c>
      <c r="D6521">
        <v>3</v>
      </c>
      <c r="E6521" t="s">
        <v>231</v>
      </c>
      <c r="F6521">
        <v>30</v>
      </c>
      <c r="G6521" s="85">
        <v>2.3918556634617714</v>
      </c>
      <c r="H6521" s="85">
        <v>29113.629842180773</v>
      </c>
      <c r="I6521" s="85">
        <v>6636.0593017694882</v>
      </c>
      <c r="J6521" s="85">
        <v>45541.682675955126</v>
      </c>
      <c r="K6521" t="s">
        <v>491</v>
      </c>
    </row>
    <row r="6522" spans="2:11" x14ac:dyDescent="0.25">
      <c r="B6522">
        <v>2026</v>
      </c>
      <c r="C6522" t="s">
        <v>484</v>
      </c>
      <c r="D6522">
        <v>4</v>
      </c>
      <c r="E6522" t="s">
        <v>231</v>
      </c>
      <c r="F6522">
        <v>30</v>
      </c>
      <c r="G6522" s="85">
        <v>0</v>
      </c>
      <c r="H6522" s="85">
        <v>29113.629842180773</v>
      </c>
      <c r="I6522" s="85">
        <v>6636.0593017694882</v>
      </c>
      <c r="J6522" s="85">
        <v>0</v>
      </c>
      <c r="K6522" t="s">
        <v>491</v>
      </c>
    </row>
    <row r="6523" spans="2:11" x14ac:dyDescent="0.25">
      <c r="B6523">
        <v>2026</v>
      </c>
      <c r="C6523" t="s">
        <v>485</v>
      </c>
      <c r="D6523">
        <v>3</v>
      </c>
      <c r="E6523" t="s">
        <v>231</v>
      </c>
      <c r="F6523">
        <v>30</v>
      </c>
      <c r="G6523" s="85">
        <v>2.3692364867088775</v>
      </c>
      <c r="H6523" s="85">
        <v>29113.629842180773</v>
      </c>
      <c r="I6523" s="85">
        <v>6636.0593017694882</v>
      </c>
      <c r="J6523" s="85">
        <v>45111.006450040753</v>
      </c>
      <c r="K6523" t="s">
        <v>491</v>
      </c>
    </row>
    <row r="6524" spans="2:11" x14ac:dyDescent="0.25">
      <c r="B6524">
        <v>2026</v>
      </c>
      <c r="C6524" t="s">
        <v>485</v>
      </c>
      <c r="D6524">
        <v>4</v>
      </c>
      <c r="E6524" t="s">
        <v>231</v>
      </c>
      <c r="F6524">
        <v>30</v>
      </c>
      <c r="G6524" s="85">
        <v>0</v>
      </c>
      <c r="H6524" s="85">
        <v>29113.629842180773</v>
      </c>
      <c r="I6524" s="85">
        <v>6636.0593017694882</v>
      </c>
      <c r="J6524" s="85">
        <v>0</v>
      </c>
      <c r="K6524" t="s">
        <v>491</v>
      </c>
    </row>
    <row r="6525" spans="2:11" x14ac:dyDescent="0.25">
      <c r="B6525">
        <v>2026</v>
      </c>
      <c r="C6525" t="s">
        <v>486</v>
      </c>
      <c r="D6525">
        <v>3</v>
      </c>
      <c r="E6525" t="s">
        <v>231</v>
      </c>
      <c r="F6525">
        <v>30</v>
      </c>
      <c r="G6525" s="85">
        <v>2.3466173099559806</v>
      </c>
      <c r="H6525" s="85">
        <v>29113.629842180773</v>
      </c>
      <c r="I6525" s="85">
        <v>6636.0593017694882</v>
      </c>
      <c r="J6525" s="85">
        <v>44680.330224126323</v>
      </c>
      <c r="K6525" t="s">
        <v>491</v>
      </c>
    </row>
    <row r="6526" spans="2:11" x14ac:dyDescent="0.25">
      <c r="B6526">
        <v>2026</v>
      </c>
      <c r="C6526" t="s">
        <v>486</v>
      </c>
      <c r="D6526">
        <v>4</v>
      </c>
      <c r="E6526" t="s">
        <v>231</v>
      </c>
      <c r="F6526">
        <v>30</v>
      </c>
      <c r="G6526" s="85">
        <v>0</v>
      </c>
      <c r="H6526" s="85">
        <v>29113.629842180773</v>
      </c>
      <c r="I6526" s="85">
        <v>6636.0593017694882</v>
      </c>
      <c r="J6526" s="85">
        <v>0</v>
      </c>
      <c r="K6526" t="s">
        <v>491</v>
      </c>
    </row>
    <row r="6527" spans="2:11" x14ac:dyDescent="0.25">
      <c r="B6527">
        <v>2026</v>
      </c>
      <c r="C6527" t="s">
        <v>487</v>
      </c>
      <c r="D6527">
        <v>3</v>
      </c>
      <c r="E6527" t="s">
        <v>231</v>
      </c>
      <c r="F6527">
        <v>30</v>
      </c>
      <c r="G6527" s="85">
        <v>2.3239981332030868</v>
      </c>
      <c r="H6527" s="85">
        <v>29113.629842180773</v>
      </c>
      <c r="I6527" s="85">
        <v>6636.0593017694882</v>
      </c>
      <c r="J6527" s="85">
        <v>44249.65399821195</v>
      </c>
      <c r="K6527" t="s">
        <v>491</v>
      </c>
    </row>
    <row r="6528" spans="2:11" x14ac:dyDescent="0.25">
      <c r="B6528">
        <v>2026</v>
      </c>
      <c r="C6528" t="s">
        <v>487</v>
      </c>
      <c r="D6528">
        <v>4</v>
      </c>
      <c r="E6528" t="s">
        <v>231</v>
      </c>
      <c r="F6528">
        <v>30</v>
      </c>
      <c r="G6528" s="85">
        <v>0</v>
      </c>
      <c r="H6528" s="85">
        <v>29113.629842180773</v>
      </c>
      <c r="I6528" s="85">
        <v>6636.0593017694882</v>
      </c>
      <c r="J6528" s="85">
        <v>0</v>
      </c>
      <c r="K6528" t="s">
        <v>491</v>
      </c>
    </row>
    <row r="6529" spans="2:11" x14ac:dyDescent="0.25">
      <c r="B6529">
        <v>2026</v>
      </c>
      <c r="C6529" t="s">
        <v>488</v>
      </c>
      <c r="D6529">
        <v>3</v>
      </c>
      <c r="E6529" t="s">
        <v>231</v>
      </c>
      <c r="F6529">
        <v>30</v>
      </c>
      <c r="G6529" s="85">
        <v>2.3013789564501899</v>
      </c>
      <c r="H6529" s="85">
        <v>29113.629842180773</v>
      </c>
      <c r="I6529" s="85">
        <v>6636.0593017694882</v>
      </c>
      <c r="J6529" s="85">
        <v>43818.97777229752</v>
      </c>
      <c r="K6529" t="s">
        <v>491</v>
      </c>
    </row>
    <row r="6530" spans="2:11" x14ac:dyDescent="0.25">
      <c r="B6530">
        <v>2026</v>
      </c>
      <c r="C6530" t="s">
        <v>488</v>
      </c>
      <c r="D6530">
        <v>4</v>
      </c>
      <c r="E6530" t="s">
        <v>231</v>
      </c>
      <c r="F6530">
        <v>30</v>
      </c>
      <c r="G6530" s="85">
        <v>0</v>
      </c>
      <c r="H6530" s="85">
        <v>29113.629842180773</v>
      </c>
      <c r="I6530" s="85">
        <v>6636.0593017694882</v>
      </c>
      <c r="J6530" s="85">
        <v>0</v>
      </c>
      <c r="K6530" t="s">
        <v>491</v>
      </c>
    </row>
    <row r="6531" spans="2:11" x14ac:dyDescent="0.25">
      <c r="B6531">
        <v>2026</v>
      </c>
      <c r="C6531" t="s">
        <v>489</v>
      </c>
      <c r="D6531">
        <v>3</v>
      </c>
      <c r="E6531" t="s">
        <v>231</v>
      </c>
      <c r="F6531">
        <v>30</v>
      </c>
      <c r="G6531" s="85">
        <v>2.278759779697296</v>
      </c>
      <c r="H6531" s="85">
        <v>29113.629842180773</v>
      </c>
      <c r="I6531" s="85">
        <v>6636.0593017694882</v>
      </c>
      <c r="J6531" s="85">
        <v>43388.301546383147</v>
      </c>
      <c r="K6531" t="s">
        <v>491</v>
      </c>
    </row>
    <row r="6532" spans="2:11" x14ac:dyDescent="0.25">
      <c r="B6532">
        <v>2026</v>
      </c>
      <c r="C6532" t="s">
        <v>489</v>
      </c>
      <c r="D6532">
        <v>4</v>
      </c>
      <c r="E6532" t="s">
        <v>231</v>
      </c>
      <c r="F6532">
        <v>30</v>
      </c>
      <c r="G6532" s="85">
        <v>0</v>
      </c>
      <c r="H6532" s="85">
        <v>29113.629842180773</v>
      </c>
      <c r="I6532" s="85">
        <v>6636.0593017694882</v>
      </c>
      <c r="J6532" s="85">
        <v>0</v>
      </c>
      <c r="K6532" t="s">
        <v>491</v>
      </c>
    </row>
    <row r="6533" spans="2:11" x14ac:dyDescent="0.25">
      <c r="B6533">
        <v>2026</v>
      </c>
      <c r="C6533" t="s">
        <v>490</v>
      </c>
      <c r="D6533">
        <v>3</v>
      </c>
      <c r="E6533" t="s">
        <v>231</v>
      </c>
      <c r="F6533">
        <v>30</v>
      </c>
      <c r="G6533" s="85">
        <v>2.2561406029443991</v>
      </c>
      <c r="H6533" s="85">
        <v>29113.629842180773</v>
      </c>
      <c r="I6533" s="85">
        <v>6636.0593017694882</v>
      </c>
      <c r="J6533" s="85">
        <v>42957.625320468716</v>
      </c>
      <c r="K6533" t="s">
        <v>491</v>
      </c>
    </row>
    <row r="6534" spans="2:11" x14ac:dyDescent="0.25">
      <c r="B6534">
        <v>2026</v>
      </c>
      <c r="C6534" t="s">
        <v>490</v>
      </c>
      <c r="D6534">
        <v>4</v>
      </c>
      <c r="E6534" t="s">
        <v>231</v>
      </c>
      <c r="F6534">
        <v>30</v>
      </c>
      <c r="G6534" s="85">
        <v>0</v>
      </c>
      <c r="H6534" s="85">
        <v>29113.629842180773</v>
      </c>
      <c r="I6534" s="85">
        <v>6636.0593017694882</v>
      </c>
      <c r="J6534" s="85">
        <v>0</v>
      </c>
      <c r="K6534" t="s">
        <v>491</v>
      </c>
    </row>
    <row r="6535" spans="2:11" x14ac:dyDescent="0.25">
      <c r="B6535">
        <v>2026</v>
      </c>
      <c r="C6535" t="s">
        <v>479</v>
      </c>
      <c r="D6535">
        <v>3</v>
      </c>
      <c r="E6535" t="s">
        <v>114</v>
      </c>
      <c r="F6535">
        <v>24</v>
      </c>
      <c r="G6535" s="85">
        <v>7.6668537506832442</v>
      </c>
      <c r="H6535" s="85">
        <v>9626.5957446808516</v>
      </c>
      <c r="I6535" s="85">
        <v>2722.7836879432625</v>
      </c>
      <c r="J6535" s="85">
        <v>47457.066187581608</v>
      </c>
      <c r="K6535" t="s">
        <v>492</v>
      </c>
    </row>
    <row r="6536" spans="2:11" x14ac:dyDescent="0.25">
      <c r="B6536">
        <v>2026</v>
      </c>
      <c r="C6536" t="s">
        <v>479</v>
      </c>
      <c r="D6536">
        <v>4</v>
      </c>
      <c r="E6536" t="s">
        <v>114</v>
      </c>
      <c r="F6536">
        <v>24</v>
      </c>
      <c r="G6536" s="85">
        <v>5.3617866099549483</v>
      </c>
      <c r="H6536" s="85">
        <v>9626.5957446808516</v>
      </c>
      <c r="I6536" s="85">
        <v>2722.7836879432625</v>
      </c>
      <c r="J6536" s="85">
        <v>33188.928640988444</v>
      </c>
      <c r="K6536" t="s">
        <v>492</v>
      </c>
    </row>
    <row r="6537" spans="2:11" x14ac:dyDescent="0.25">
      <c r="B6537">
        <v>2026</v>
      </c>
      <c r="C6537" t="s">
        <v>480</v>
      </c>
      <c r="D6537">
        <v>3</v>
      </c>
      <c r="E6537" t="s">
        <v>114</v>
      </c>
      <c r="F6537">
        <v>24</v>
      </c>
      <c r="G6537" s="85">
        <v>8.2712419038541221</v>
      </c>
      <c r="H6537" s="85">
        <v>9626.5957446808516</v>
      </c>
      <c r="I6537" s="85">
        <v>2722.7836879432625</v>
      </c>
      <c r="J6537" s="85">
        <v>51198.169059860149</v>
      </c>
      <c r="K6537" t="s">
        <v>492</v>
      </c>
    </row>
    <row r="6538" spans="2:11" x14ac:dyDescent="0.25">
      <c r="B6538">
        <v>2026</v>
      </c>
      <c r="C6538" t="s">
        <v>480</v>
      </c>
      <c r="D6538">
        <v>4</v>
      </c>
      <c r="E6538" t="s">
        <v>114</v>
      </c>
      <c r="F6538">
        <v>24</v>
      </c>
      <c r="G6538" s="85">
        <v>5.7844632922378505</v>
      </c>
      <c r="H6538" s="85">
        <v>9626.5957446808516</v>
      </c>
      <c r="I6538" s="85">
        <v>2722.7836879432625</v>
      </c>
      <c r="J6538" s="85">
        <v>35805.255486307426</v>
      </c>
      <c r="K6538" t="s">
        <v>492</v>
      </c>
    </row>
    <row r="6539" spans="2:11" x14ac:dyDescent="0.25">
      <c r="B6539">
        <v>2026</v>
      </c>
      <c r="C6539" t="s">
        <v>481</v>
      </c>
      <c r="D6539">
        <v>3</v>
      </c>
      <c r="E6539" t="s">
        <v>114</v>
      </c>
      <c r="F6539">
        <v>24</v>
      </c>
      <c r="G6539" s="85">
        <v>6.6238803572139036</v>
      </c>
      <c r="H6539" s="85">
        <v>9626.5957446808516</v>
      </c>
      <c r="I6539" s="85">
        <v>2722.7836879432625</v>
      </c>
      <c r="J6539" s="85">
        <v>41001.164069799575</v>
      </c>
      <c r="K6539" t="s">
        <v>492</v>
      </c>
    </row>
    <row r="6540" spans="2:11" x14ac:dyDescent="0.25">
      <c r="B6540">
        <v>2026</v>
      </c>
      <c r="C6540" t="s">
        <v>481</v>
      </c>
      <c r="D6540">
        <v>4</v>
      </c>
      <c r="E6540" t="s">
        <v>114</v>
      </c>
      <c r="F6540">
        <v>24</v>
      </c>
      <c r="G6540" s="85">
        <v>4.6323869164829263</v>
      </c>
      <c r="H6540" s="85">
        <v>9626.5957446808516</v>
      </c>
      <c r="I6540" s="85">
        <v>2722.7836879432625</v>
      </c>
      <c r="J6540" s="85">
        <v>28674.016702408855</v>
      </c>
      <c r="K6540" t="s">
        <v>492</v>
      </c>
    </row>
    <row r="6541" spans="2:11" x14ac:dyDescent="0.25">
      <c r="B6541">
        <v>2026</v>
      </c>
      <c r="C6541" t="s">
        <v>482</v>
      </c>
      <c r="D6541">
        <v>3</v>
      </c>
      <c r="E6541" t="s">
        <v>114</v>
      </c>
      <c r="F6541">
        <v>24</v>
      </c>
      <c r="G6541" s="85">
        <v>22.028106036928357</v>
      </c>
      <c r="H6541" s="85">
        <v>9626.5957446808516</v>
      </c>
      <c r="I6541" s="85">
        <v>2722.7836879432625</v>
      </c>
      <c r="J6541" s="85">
        <v>136351.7969921382</v>
      </c>
      <c r="K6541" t="s">
        <v>492</v>
      </c>
    </row>
    <row r="6542" spans="2:11" x14ac:dyDescent="0.25">
      <c r="B6542">
        <v>2026</v>
      </c>
      <c r="C6542" t="s">
        <v>482</v>
      </c>
      <c r="D6542">
        <v>4</v>
      </c>
      <c r="E6542" t="s">
        <v>114</v>
      </c>
      <c r="F6542">
        <v>24</v>
      </c>
      <c r="G6542" s="85">
        <v>15.405276770923749</v>
      </c>
      <c r="H6542" s="85">
        <v>9626.5957446808516</v>
      </c>
      <c r="I6542" s="85">
        <v>2722.7836879432625</v>
      </c>
      <c r="J6542" s="85">
        <v>95357.139072933234</v>
      </c>
      <c r="K6542" t="s">
        <v>492</v>
      </c>
    </row>
    <row r="6543" spans="2:11" x14ac:dyDescent="0.25">
      <c r="B6543">
        <v>2026</v>
      </c>
      <c r="C6543" t="s">
        <v>483</v>
      </c>
      <c r="D6543">
        <v>3</v>
      </c>
      <c r="E6543" t="s">
        <v>114</v>
      </c>
      <c r="F6543">
        <v>24</v>
      </c>
      <c r="G6543" s="85">
        <v>17.315640860781809</v>
      </c>
      <c r="H6543" s="85">
        <v>9626.5957446808516</v>
      </c>
      <c r="I6543" s="85">
        <v>2722.7836879432625</v>
      </c>
      <c r="J6543" s="85">
        <v>107182.10378504786</v>
      </c>
      <c r="K6543" t="s">
        <v>492</v>
      </c>
    </row>
    <row r="6544" spans="2:11" x14ac:dyDescent="0.25">
      <c r="B6544">
        <v>2026</v>
      </c>
      <c r="C6544" t="s">
        <v>483</v>
      </c>
      <c r="D6544">
        <v>4</v>
      </c>
      <c r="E6544" t="s">
        <v>114</v>
      </c>
      <c r="F6544">
        <v>24</v>
      </c>
      <c r="G6544" s="85">
        <v>12.109631190219957</v>
      </c>
      <c r="H6544" s="85">
        <v>9626.5957446808516</v>
      </c>
      <c r="I6544" s="85">
        <v>2722.7836879432625</v>
      </c>
      <c r="J6544" s="85">
        <v>74957.418986928897</v>
      </c>
      <c r="K6544" t="s">
        <v>492</v>
      </c>
    </row>
    <row r="6545" spans="2:11" x14ac:dyDescent="0.25">
      <c r="B6545">
        <v>2026</v>
      </c>
      <c r="C6545" t="s">
        <v>484</v>
      </c>
      <c r="D6545">
        <v>3</v>
      </c>
      <c r="E6545" t="s">
        <v>114</v>
      </c>
      <c r="F6545">
        <v>24</v>
      </c>
      <c r="G6545" s="85">
        <v>13.939695221709993</v>
      </c>
      <c r="H6545" s="85">
        <v>9626.5957446808516</v>
      </c>
      <c r="I6545" s="85">
        <v>2722.7836879432625</v>
      </c>
      <c r="J6545" s="85">
        <v>86285.334282325697</v>
      </c>
      <c r="K6545" t="s">
        <v>492</v>
      </c>
    </row>
    <row r="6546" spans="2:11" x14ac:dyDescent="0.25">
      <c r="B6546">
        <v>2026</v>
      </c>
      <c r="C6546" t="s">
        <v>484</v>
      </c>
      <c r="D6546">
        <v>4</v>
      </c>
      <c r="E6546" t="s">
        <v>114</v>
      </c>
      <c r="F6546">
        <v>24</v>
      </c>
      <c r="G6546" s="85">
        <v>9.7486757432873787</v>
      </c>
      <c r="H6546" s="85">
        <v>9626.5957446808516</v>
      </c>
      <c r="I6546" s="85">
        <v>2722.7836879432625</v>
      </c>
      <c r="J6546" s="85">
        <v>60343.338354306194</v>
      </c>
      <c r="K6546" t="s">
        <v>492</v>
      </c>
    </row>
    <row r="6547" spans="2:11" x14ac:dyDescent="0.25">
      <c r="B6547">
        <v>2026</v>
      </c>
      <c r="C6547" t="s">
        <v>485</v>
      </c>
      <c r="D6547">
        <v>3</v>
      </c>
      <c r="E6547" t="s">
        <v>114</v>
      </c>
      <c r="F6547">
        <v>24</v>
      </c>
      <c r="G6547" s="85">
        <v>7.5289722537502257</v>
      </c>
      <c r="H6547" s="85">
        <v>9626.5957446808516</v>
      </c>
      <c r="I6547" s="85">
        <v>2722.7836879432625</v>
      </c>
      <c r="J6547" s="85">
        <v>46603.593363033477</v>
      </c>
      <c r="K6547" t="s">
        <v>492</v>
      </c>
    </row>
    <row r="6548" spans="2:11" x14ac:dyDescent="0.25">
      <c r="B6548">
        <v>2026</v>
      </c>
      <c r="C6548" t="s">
        <v>485</v>
      </c>
      <c r="D6548">
        <v>4</v>
      </c>
      <c r="E6548" t="s">
        <v>114</v>
      </c>
      <c r="F6548">
        <v>24</v>
      </c>
      <c r="G6548" s="85">
        <v>5.2653596807272809</v>
      </c>
      <c r="H6548" s="85">
        <v>9626.5957446808516</v>
      </c>
      <c r="I6548" s="85">
        <v>2722.7836879432625</v>
      </c>
      <c r="J6548" s="85">
        <v>32592.055489180268</v>
      </c>
      <c r="K6548" t="s">
        <v>492</v>
      </c>
    </row>
    <row r="6549" spans="2:11" x14ac:dyDescent="0.25">
      <c r="B6549">
        <v>2026</v>
      </c>
      <c r="C6549" t="s">
        <v>486</v>
      </c>
      <c r="D6549">
        <v>3</v>
      </c>
      <c r="E6549" t="s">
        <v>114</v>
      </c>
      <c r="F6549">
        <v>24</v>
      </c>
      <c r="G6549" s="85">
        <v>8.1333604069211063</v>
      </c>
      <c r="H6549" s="85">
        <v>9626.5957446808516</v>
      </c>
      <c r="I6549" s="85">
        <v>2722.7836879432625</v>
      </c>
      <c r="J6549" s="85">
        <v>50344.696235312033</v>
      </c>
      <c r="K6549" t="s">
        <v>492</v>
      </c>
    </row>
    <row r="6550" spans="2:11" x14ac:dyDescent="0.25">
      <c r="B6550">
        <v>2026</v>
      </c>
      <c r="C6550" t="s">
        <v>486</v>
      </c>
      <c r="D6550">
        <v>4</v>
      </c>
      <c r="E6550" t="s">
        <v>114</v>
      </c>
      <c r="F6550">
        <v>24</v>
      </c>
      <c r="G6550" s="85">
        <v>5.688036363010184</v>
      </c>
      <c r="H6550" s="85">
        <v>9626.5957446808516</v>
      </c>
      <c r="I6550" s="85">
        <v>2722.7836879432625</v>
      </c>
      <c r="J6550" s="85">
        <v>35208.382334499256</v>
      </c>
      <c r="K6550" t="s">
        <v>492</v>
      </c>
    </row>
    <row r="6551" spans="2:11" x14ac:dyDescent="0.25">
      <c r="B6551">
        <v>2026</v>
      </c>
      <c r="C6551" t="s">
        <v>487</v>
      </c>
      <c r="D6551">
        <v>3</v>
      </c>
      <c r="E6551" t="s">
        <v>114</v>
      </c>
      <c r="F6551">
        <v>24</v>
      </c>
      <c r="G6551" s="85">
        <v>6.4859988602808851</v>
      </c>
      <c r="H6551" s="85">
        <v>9626.5957446808516</v>
      </c>
      <c r="I6551" s="85">
        <v>2722.7836879432625</v>
      </c>
      <c r="J6551" s="85">
        <v>40147.691245251444</v>
      </c>
      <c r="K6551" t="s">
        <v>492</v>
      </c>
    </row>
    <row r="6552" spans="2:11" x14ac:dyDescent="0.25">
      <c r="B6552">
        <v>2026</v>
      </c>
      <c r="C6552" t="s">
        <v>487</v>
      </c>
      <c r="D6552">
        <v>4</v>
      </c>
      <c r="E6552" t="s">
        <v>114</v>
      </c>
      <c r="F6552">
        <v>24</v>
      </c>
      <c r="G6552" s="85">
        <v>4.535959987255259</v>
      </c>
      <c r="H6552" s="85">
        <v>9626.5957446808516</v>
      </c>
      <c r="I6552" s="85">
        <v>2722.7836879432625</v>
      </c>
      <c r="J6552" s="85">
        <v>28077.143550600678</v>
      </c>
      <c r="K6552" t="s">
        <v>492</v>
      </c>
    </row>
    <row r="6553" spans="2:11" x14ac:dyDescent="0.25">
      <c r="B6553">
        <v>2026</v>
      </c>
      <c r="C6553" t="s">
        <v>488</v>
      </c>
      <c r="D6553">
        <v>3</v>
      </c>
      <c r="E6553" t="s">
        <v>114</v>
      </c>
      <c r="F6553">
        <v>24</v>
      </c>
      <c r="G6553" s="85">
        <v>21.890224539995341</v>
      </c>
      <c r="H6553" s="85">
        <v>9626.5957446808516</v>
      </c>
      <c r="I6553" s="85">
        <v>2722.7836879432625</v>
      </c>
      <c r="J6553" s="85">
        <v>135498.32416759009</v>
      </c>
      <c r="K6553" t="s">
        <v>492</v>
      </c>
    </row>
    <row r="6554" spans="2:11" x14ac:dyDescent="0.25">
      <c r="B6554">
        <v>2026</v>
      </c>
      <c r="C6554" t="s">
        <v>488</v>
      </c>
      <c r="D6554">
        <v>4</v>
      </c>
      <c r="E6554" t="s">
        <v>114</v>
      </c>
      <c r="F6554">
        <v>24</v>
      </c>
      <c r="G6554" s="85">
        <v>15.308849841696084</v>
      </c>
      <c r="H6554" s="85">
        <v>9626.5957446808516</v>
      </c>
      <c r="I6554" s="85">
        <v>2722.7836879432625</v>
      </c>
      <c r="J6554" s="85">
        <v>94760.265921125072</v>
      </c>
      <c r="K6554" t="s">
        <v>492</v>
      </c>
    </row>
    <row r="6555" spans="2:11" x14ac:dyDescent="0.25">
      <c r="B6555">
        <v>2026</v>
      </c>
      <c r="C6555" t="s">
        <v>489</v>
      </c>
      <c r="D6555">
        <v>3</v>
      </c>
      <c r="E6555" t="s">
        <v>114</v>
      </c>
      <c r="F6555">
        <v>24</v>
      </c>
      <c r="G6555" s="85">
        <v>17.177759363848793</v>
      </c>
      <c r="H6555" s="85">
        <v>9626.5957446808516</v>
      </c>
      <c r="I6555" s="85">
        <v>2722.7836879432625</v>
      </c>
      <c r="J6555" s="85">
        <v>106328.63096049974</v>
      </c>
      <c r="K6555" t="s">
        <v>492</v>
      </c>
    </row>
    <row r="6556" spans="2:11" x14ac:dyDescent="0.25">
      <c r="B6556">
        <v>2026</v>
      </c>
      <c r="C6556" t="s">
        <v>489</v>
      </c>
      <c r="D6556">
        <v>4</v>
      </c>
      <c r="E6556" t="s">
        <v>114</v>
      </c>
      <c r="F6556">
        <v>24</v>
      </c>
      <c r="G6556" s="85">
        <v>12.013204260992289</v>
      </c>
      <c r="H6556" s="85">
        <v>9626.5957446808516</v>
      </c>
      <c r="I6556" s="85">
        <v>2722.7836879432625</v>
      </c>
      <c r="J6556" s="85">
        <v>74360.545835120705</v>
      </c>
      <c r="K6556" t="s">
        <v>492</v>
      </c>
    </row>
    <row r="6557" spans="2:11" x14ac:dyDescent="0.25">
      <c r="B6557">
        <v>2026</v>
      </c>
      <c r="C6557" t="s">
        <v>490</v>
      </c>
      <c r="D6557">
        <v>3</v>
      </c>
      <c r="E6557" t="s">
        <v>114</v>
      </c>
      <c r="F6557">
        <v>24</v>
      </c>
      <c r="G6557" s="85">
        <v>13.801813724776972</v>
      </c>
      <c r="H6557" s="85">
        <v>9626.5957446808516</v>
      </c>
      <c r="I6557" s="85">
        <v>2722.7836879432625</v>
      </c>
      <c r="J6557" s="85">
        <v>85431.861457777544</v>
      </c>
      <c r="K6557" t="s">
        <v>492</v>
      </c>
    </row>
    <row r="6558" spans="2:11" x14ac:dyDescent="0.25">
      <c r="B6558">
        <v>2026</v>
      </c>
      <c r="C6558" t="s">
        <v>490</v>
      </c>
      <c r="D6558">
        <v>4</v>
      </c>
      <c r="E6558" t="s">
        <v>114</v>
      </c>
      <c r="F6558">
        <v>24</v>
      </c>
      <c r="G6558" s="85">
        <v>9.6522488140597122</v>
      </c>
      <c r="H6558" s="85">
        <v>9626.5957446808516</v>
      </c>
      <c r="I6558" s="85">
        <v>2722.7836879432625</v>
      </c>
      <c r="J6558" s="85">
        <v>59746.465202498017</v>
      </c>
      <c r="K6558" t="s">
        <v>492</v>
      </c>
    </row>
    <row r="6559" spans="2:11" x14ac:dyDescent="0.25">
      <c r="B6559">
        <v>2026</v>
      </c>
      <c r="C6559" t="s">
        <v>479</v>
      </c>
      <c r="D6559">
        <v>3</v>
      </c>
      <c r="E6559" t="s">
        <v>231</v>
      </c>
      <c r="F6559">
        <v>17</v>
      </c>
      <c r="G6559" s="85">
        <v>23.730164815963242</v>
      </c>
      <c r="H6559" s="85">
        <v>29113.629842180773</v>
      </c>
      <c r="I6559" s="85">
        <v>6636.0593017694882</v>
      </c>
      <c r="J6559" s="85">
        <v>476701.15183666797</v>
      </c>
      <c r="K6559" t="s">
        <v>491</v>
      </c>
    </row>
    <row r="6560" spans="2:11" x14ac:dyDescent="0.25">
      <c r="B6560">
        <v>2026</v>
      </c>
      <c r="C6560" t="s">
        <v>479</v>
      </c>
      <c r="D6560">
        <v>4</v>
      </c>
      <c r="E6560" t="s">
        <v>231</v>
      </c>
      <c r="F6560">
        <v>17</v>
      </c>
      <c r="G6560" s="85">
        <v>5.5451931528711356</v>
      </c>
      <c r="H6560" s="85">
        <v>29113.629842180773</v>
      </c>
      <c r="I6560" s="85">
        <v>6636.0593017694882</v>
      </c>
      <c r="J6560" s="85">
        <v>111394.08359069904</v>
      </c>
      <c r="K6560" t="s">
        <v>491</v>
      </c>
    </row>
    <row r="6561" spans="2:11" x14ac:dyDescent="0.25">
      <c r="B6561">
        <v>2026</v>
      </c>
      <c r="C6561" t="s">
        <v>480</v>
      </c>
      <c r="D6561">
        <v>3</v>
      </c>
      <c r="E6561" t="s">
        <v>231</v>
      </c>
      <c r="F6561">
        <v>17</v>
      </c>
      <c r="G6561" s="85">
        <v>24.019042095695831</v>
      </c>
      <c r="H6561" s="85">
        <v>29113.629842180773</v>
      </c>
      <c r="I6561" s="85">
        <v>6636.0593017694882</v>
      </c>
      <c r="J6561" s="85">
        <v>482504.23550911393</v>
      </c>
      <c r="K6561" t="s">
        <v>491</v>
      </c>
    </row>
    <row r="6562" spans="2:11" x14ac:dyDescent="0.25">
      <c r="B6562">
        <v>2026</v>
      </c>
      <c r="C6562" t="s">
        <v>480</v>
      </c>
      <c r="D6562">
        <v>4</v>
      </c>
      <c r="E6562" t="s">
        <v>231</v>
      </c>
      <c r="F6562">
        <v>17</v>
      </c>
      <c r="G6562" s="85">
        <v>5.6126971220182718</v>
      </c>
      <c r="H6562" s="85">
        <v>29113.629842180773</v>
      </c>
      <c r="I6562" s="85">
        <v>6636.0593017694882</v>
      </c>
      <c r="J6562" s="85">
        <v>112750.13063443216</v>
      </c>
      <c r="K6562" t="s">
        <v>491</v>
      </c>
    </row>
    <row r="6563" spans="2:11" x14ac:dyDescent="0.25">
      <c r="B6563">
        <v>2026</v>
      </c>
      <c r="C6563" t="s">
        <v>481</v>
      </c>
      <c r="D6563">
        <v>3</v>
      </c>
      <c r="E6563" t="s">
        <v>231</v>
      </c>
      <c r="F6563">
        <v>17</v>
      </c>
      <c r="G6563" s="85">
        <v>24.307919375428387</v>
      </c>
      <c r="H6563" s="85">
        <v>29113.629842180773</v>
      </c>
      <c r="I6563" s="85">
        <v>6636.0593017694882</v>
      </c>
      <c r="J6563" s="85">
        <v>488307.31918155932</v>
      </c>
      <c r="K6563" t="s">
        <v>491</v>
      </c>
    </row>
    <row r="6564" spans="2:11" x14ac:dyDescent="0.25">
      <c r="B6564">
        <v>2026</v>
      </c>
      <c r="C6564" t="s">
        <v>481</v>
      </c>
      <c r="D6564">
        <v>4</v>
      </c>
      <c r="E6564" t="s">
        <v>231</v>
      </c>
      <c r="F6564">
        <v>17</v>
      </c>
      <c r="G6564" s="85">
        <v>5.6802010911653973</v>
      </c>
      <c r="H6564" s="85">
        <v>29113.629842180773</v>
      </c>
      <c r="I6564" s="85">
        <v>6636.0593017694882</v>
      </c>
      <c r="J6564" s="85">
        <v>114106.17767816508</v>
      </c>
      <c r="K6564" t="s">
        <v>491</v>
      </c>
    </row>
    <row r="6565" spans="2:11" x14ac:dyDescent="0.25">
      <c r="B6565">
        <v>2026</v>
      </c>
      <c r="C6565" t="s">
        <v>482</v>
      </c>
      <c r="D6565">
        <v>3</v>
      </c>
      <c r="E6565" t="s">
        <v>231</v>
      </c>
      <c r="F6565">
        <v>17</v>
      </c>
      <c r="G6565" s="85">
        <v>24.596796655160983</v>
      </c>
      <c r="H6565" s="85">
        <v>29113.629842180773</v>
      </c>
      <c r="I6565" s="85">
        <v>6636.0593017694882</v>
      </c>
      <c r="J6565" s="85">
        <v>494110.4028540054</v>
      </c>
      <c r="K6565" t="s">
        <v>491</v>
      </c>
    </row>
    <row r="6566" spans="2:11" x14ac:dyDescent="0.25">
      <c r="B6566">
        <v>2026</v>
      </c>
      <c r="C6566" t="s">
        <v>482</v>
      </c>
      <c r="D6566">
        <v>4</v>
      </c>
      <c r="E6566" t="s">
        <v>231</v>
      </c>
      <c r="F6566">
        <v>17</v>
      </c>
      <c r="G6566" s="85">
        <v>5.7477050603125335</v>
      </c>
      <c r="H6566" s="85">
        <v>29113.629842180773</v>
      </c>
      <c r="I6566" s="85">
        <v>6636.0593017694882</v>
      </c>
      <c r="J6566" s="85">
        <v>115462.22472189819</v>
      </c>
      <c r="K6566" t="s">
        <v>491</v>
      </c>
    </row>
    <row r="6567" spans="2:11" x14ac:dyDescent="0.25">
      <c r="B6567">
        <v>2026</v>
      </c>
      <c r="C6567" t="s">
        <v>483</v>
      </c>
      <c r="D6567">
        <v>3</v>
      </c>
      <c r="E6567" t="s">
        <v>231</v>
      </c>
      <c r="F6567">
        <v>17</v>
      </c>
      <c r="G6567" s="85">
        <v>24.885673934893536</v>
      </c>
      <c r="H6567" s="85">
        <v>29113.629842180773</v>
      </c>
      <c r="I6567" s="85">
        <v>6636.0593017694882</v>
      </c>
      <c r="J6567" s="85">
        <v>499913.48652645067</v>
      </c>
      <c r="K6567" t="s">
        <v>491</v>
      </c>
    </row>
    <row r="6568" spans="2:11" x14ac:dyDescent="0.25">
      <c r="B6568">
        <v>2026</v>
      </c>
      <c r="C6568" t="s">
        <v>483</v>
      </c>
      <c r="D6568">
        <v>4</v>
      </c>
      <c r="E6568" t="s">
        <v>231</v>
      </c>
      <c r="F6568">
        <v>17</v>
      </c>
      <c r="G6568" s="85">
        <v>5.815209029459659</v>
      </c>
      <c r="H6568" s="85">
        <v>29113.629842180773</v>
      </c>
      <c r="I6568" s="85">
        <v>6636.0593017694882</v>
      </c>
      <c r="J6568" s="85">
        <v>116818.27176563111</v>
      </c>
      <c r="K6568" t="s">
        <v>491</v>
      </c>
    </row>
    <row r="6569" spans="2:11" x14ac:dyDescent="0.25">
      <c r="B6569">
        <v>2026</v>
      </c>
      <c r="C6569" t="s">
        <v>484</v>
      </c>
      <c r="D6569">
        <v>3</v>
      </c>
      <c r="E6569" t="s">
        <v>231</v>
      </c>
      <c r="F6569">
        <v>17</v>
      </c>
      <c r="G6569" s="85">
        <v>25.174551214626128</v>
      </c>
      <c r="H6569" s="85">
        <v>29113.629842180773</v>
      </c>
      <c r="I6569" s="85">
        <v>6636.0593017694882</v>
      </c>
      <c r="J6569" s="85">
        <v>505716.57019889675</v>
      </c>
      <c r="K6569" t="s">
        <v>491</v>
      </c>
    </row>
    <row r="6570" spans="2:11" x14ac:dyDescent="0.25">
      <c r="B6570">
        <v>2026</v>
      </c>
      <c r="C6570" t="s">
        <v>484</v>
      </c>
      <c r="D6570">
        <v>4</v>
      </c>
      <c r="E6570" t="s">
        <v>231</v>
      </c>
      <c r="F6570">
        <v>17</v>
      </c>
      <c r="G6570" s="85">
        <v>5.8827129986067952</v>
      </c>
      <c r="H6570" s="85">
        <v>29113.629842180773</v>
      </c>
      <c r="I6570" s="85">
        <v>6636.0593017694882</v>
      </c>
      <c r="J6570" s="85">
        <v>118174.31880936424</v>
      </c>
      <c r="K6570" t="s">
        <v>491</v>
      </c>
    </row>
    <row r="6571" spans="2:11" x14ac:dyDescent="0.25">
      <c r="B6571">
        <v>2026</v>
      </c>
      <c r="C6571" t="s">
        <v>485</v>
      </c>
      <c r="D6571">
        <v>3</v>
      </c>
      <c r="E6571" t="s">
        <v>231</v>
      </c>
      <c r="F6571">
        <v>17</v>
      </c>
      <c r="G6571" s="85">
        <v>25.463428494358691</v>
      </c>
      <c r="H6571" s="85">
        <v>29113.629842180773</v>
      </c>
      <c r="I6571" s="85">
        <v>6636.0593017694882</v>
      </c>
      <c r="J6571" s="85">
        <v>511519.65387134219</v>
      </c>
      <c r="K6571" t="s">
        <v>491</v>
      </c>
    </row>
    <row r="6572" spans="2:11" x14ac:dyDescent="0.25">
      <c r="B6572">
        <v>2026</v>
      </c>
      <c r="C6572" t="s">
        <v>485</v>
      </c>
      <c r="D6572">
        <v>4</v>
      </c>
      <c r="E6572" t="s">
        <v>231</v>
      </c>
      <c r="F6572">
        <v>17</v>
      </c>
      <c r="G6572" s="85">
        <v>5.9502169677539207</v>
      </c>
      <c r="H6572" s="85">
        <v>29113.629842180773</v>
      </c>
      <c r="I6572" s="85">
        <v>6636.0593017694882</v>
      </c>
      <c r="J6572" s="85">
        <v>119530.36585309714</v>
      </c>
      <c r="K6572" t="s">
        <v>491</v>
      </c>
    </row>
    <row r="6573" spans="2:11" x14ac:dyDescent="0.25">
      <c r="B6573">
        <v>2026</v>
      </c>
      <c r="C6573" t="s">
        <v>486</v>
      </c>
      <c r="D6573">
        <v>3</v>
      </c>
      <c r="E6573" t="s">
        <v>231</v>
      </c>
      <c r="F6573">
        <v>17</v>
      </c>
      <c r="G6573" s="85">
        <v>25.75230577409128</v>
      </c>
      <c r="H6573" s="85">
        <v>29113.629842180773</v>
      </c>
      <c r="I6573" s="85">
        <v>6636.0593017694882</v>
      </c>
      <c r="J6573" s="85">
        <v>517322.73754378816</v>
      </c>
      <c r="K6573" t="s">
        <v>491</v>
      </c>
    </row>
    <row r="6574" spans="2:11" x14ac:dyDescent="0.25">
      <c r="B6574">
        <v>2026</v>
      </c>
      <c r="C6574" t="s">
        <v>486</v>
      </c>
      <c r="D6574">
        <v>4</v>
      </c>
      <c r="E6574" t="s">
        <v>231</v>
      </c>
      <c r="F6574">
        <v>17</v>
      </c>
      <c r="G6574" s="85">
        <v>6.0177209369010569</v>
      </c>
      <c r="H6574" s="85">
        <v>29113.629842180773</v>
      </c>
      <c r="I6574" s="85">
        <v>6636.0593017694882</v>
      </c>
      <c r="J6574" s="85">
        <v>120886.41289683027</v>
      </c>
      <c r="K6574" t="s">
        <v>491</v>
      </c>
    </row>
    <row r="6575" spans="2:11" x14ac:dyDescent="0.25">
      <c r="B6575">
        <v>2026</v>
      </c>
      <c r="C6575" t="s">
        <v>487</v>
      </c>
      <c r="D6575">
        <v>3</v>
      </c>
      <c r="E6575" t="s">
        <v>231</v>
      </c>
      <c r="F6575">
        <v>17</v>
      </c>
      <c r="G6575" s="85">
        <v>26.041183053823836</v>
      </c>
      <c r="H6575" s="85">
        <v>29113.629842180773</v>
      </c>
      <c r="I6575" s="85">
        <v>6636.0593017694882</v>
      </c>
      <c r="J6575" s="85">
        <v>523125.82121623348</v>
      </c>
      <c r="K6575" t="s">
        <v>491</v>
      </c>
    </row>
    <row r="6576" spans="2:11" x14ac:dyDescent="0.25">
      <c r="B6576">
        <v>2026</v>
      </c>
      <c r="C6576" t="s">
        <v>487</v>
      </c>
      <c r="D6576">
        <v>4</v>
      </c>
      <c r="E6576" t="s">
        <v>231</v>
      </c>
      <c r="F6576">
        <v>17</v>
      </c>
      <c r="G6576" s="85">
        <v>6.0852249060481824</v>
      </c>
      <c r="H6576" s="85">
        <v>29113.629842180773</v>
      </c>
      <c r="I6576" s="85">
        <v>6636.0593017694882</v>
      </c>
      <c r="J6576" s="85">
        <v>122242.45994056317</v>
      </c>
      <c r="K6576" t="s">
        <v>491</v>
      </c>
    </row>
    <row r="6577" spans="2:11" x14ac:dyDescent="0.25">
      <c r="B6577">
        <v>2026</v>
      </c>
      <c r="C6577" t="s">
        <v>488</v>
      </c>
      <c r="D6577">
        <v>3</v>
      </c>
      <c r="E6577" t="s">
        <v>231</v>
      </c>
      <c r="F6577">
        <v>17</v>
      </c>
      <c r="G6577" s="85">
        <v>26.330060333556435</v>
      </c>
      <c r="H6577" s="85">
        <v>29113.629842180773</v>
      </c>
      <c r="I6577" s="85">
        <v>6636.0593017694882</v>
      </c>
      <c r="J6577" s="85">
        <v>528928.90488867974</v>
      </c>
      <c r="K6577" t="s">
        <v>491</v>
      </c>
    </row>
    <row r="6578" spans="2:11" x14ac:dyDescent="0.25">
      <c r="B6578">
        <v>2026</v>
      </c>
      <c r="C6578" t="s">
        <v>488</v>
      </c>
      <c r="D6578">
        <v>4</v>
      </c>
      <c r="E6578" t="s">
        <v>231</v>
      </c>
      <c r="F6578">
        <v>17</v>
      </c>
      <c r="G6578" s="85">
        <v>6.1527288751953186</v>
      </c>
      <c r="H6578" s="85">
        <v>29113.629842180773</v>
      </c>
      <c r="I6578" s="85">
        <v>6636.0593017694882</v>
      </c>
      <c r="J6578" s="85">
        <v>123598.5069842963</v>
      </c>
      <c r="K6578" t="s">
        <v>491</v>
      </c>
    </row>
    <row r="6579" spans="2:11" x14ac:dyDescent="0.25">
      <c r="B6579">
        <v>2026</v>
      </c>
      <c r="C6579" t="s">
        <v>489</v>
      </c>
      <c r="D6579">
        <v>3</v>
      </c>
      <c r="E6579" t="s">
        <v>231</v>
      </c>
      <c r="F6579">
        <v>17</v>
      </c>
      <c r="G6579" s="85">
        <v>26.618937613288988</v>
      </c>
      <c r="H6579" s="85">
        <v>29113.629842180773</v>
      </c>
      <c r="I6579" s="85">
        <v>6636.0593017694882</v>
      </c>
      <c r="J6579" s="85">
        <v>534731.98856112501</v>
      </c>
      <c r="K6579" t="s">
        <v>491</v>
      </c>
    </row>
    <row r="6580" spans="2:11" x14ac:dyDescent="0.25">
      <c r="B6580">
        <v>2026</v>
      </c>
      <c r="C6580" t="s">
        <v>489</v>
      </c>
      <c r="D6580">
        <v>4</v>
      </c>
      <c r="E6580" t="s">
        <v>231</v>
      </c>
      <c r="F6580">
        <v>17</v>
      </c>
      <c r="G6580" s="85">
        <v>6.2202328443424442</v>
      </c>
      <c r="H6580" s="85">
        <v>29113.629842180773</v>
      </c>
      <c r="I6580" s="85">
        <v>6636.0593017694882</v>
      </c>
      <c r="J6580" s="85">
        <v>124954.5540280292</v>
      </c>
      <c r="K6580" t="s">
        <v>491</v>
      </c>
    </row>
    <row r="6581" spans="2:11" x14ac:dyDescent="0.25">
      <c r="B6581">
        <v>2026</v>
      </c>
      <c r="C6581" t="s">
        <v>490</v>
      </c>
      <c r="D6581">
        <v>3</v>
      </c>
      <c r="E6581" t="s">
        <v>231</v>
      </c>
      <c r="F6581">
        <v>17</v>
      </c>
      <c r="G6581" s="85">
        <v>26.90781489302158</v>
      </c>
      <c r="H6581" s="85">
        <v>29113.629842180773</v>
      </c>
      <c r="I6581" s="85">
        <v>6636.0593017694882</v>
      </c>
      <c r="J6581" s="85">
        <v>540535.07223357097</v>
      </c>
      <c r="K6581" t="s">
        <v>491</v>
      </c>
    </row>
    <row r="6582" spans="2:11" x14ac:dyDescent="0.25">
      <c r="B6582">
        <v>2026</v>
      </c>
      <c r="C6582" t="s">
        <v>490</v>
      </c>
      <c r="D6582">
        <v>4</v>
      </c>
      <c r="E6582" t="s">
        <v>231</v>
      </c>
      <c r="F6582">
        <v>17</v>
      </c>
      <c r="G6582" s="85">
        <v>6.2877368134895804</v>
      </c>
      <c r="H6582" s="85">
        <v>29113.629842180773</v>
      </c>
      <c r="I6582" s="85">
        <v>6636.0593017694882</v>
      </c>
      <c r="J6582" s="85">
        <v>126310.60107176233</v>
      </c>
      <c r="K6582" t="s">
        <v>491</v>
      </c>
    </row>
    <row r="6583" spans="2:11" x14ac:dyDescent="0.25">
      <c r="B6583">
        <v>2026</v>
      </c>
      <c r="C6583" t="s">
        <v>479</v>
      </c>
      <c r="D6583">
        <v>3</v>
      </c>
      <c r="E6583" t="s">
        <v>148</v>
      </c>
      <c r="F6583">
        <v>25</v>
      </c>
      <c r="G6583" s="85">
        <v>20.312076927096733</v>
      </c>
      <c r="H6583" s="85">
        <v>9379.6906330564307</v>
      </c>
      <c r="I6583" s="85">
        <v>2699.8138069321112</v>
      </c>
      <c r="J6583" s="85">
        <v>125553.33747837617</v>
      </c>
      <c r="K6583" t="s">
        <v>491</v>
      </c>
    </row>
    <row r="6584" spans="2:11" x14ac:dyDescent="0.25">
      <c r="B6584">
        <v>2026</v>
      </c>
      <c r="C6584" t="s">
        <v>479</v>
      </c>
      <c r="D6584">
        <v>4</v>
      </c>
      <c r="E6584" t="s">
        <v>148</v>
      </c>
      <c r="F6584">
        <v>25</v>
      </c>
      <c r="G6584" s="85">
        <v>2.6127567831535217</v>
      </c>
      <c r="H6584" s="85">
        <v>9379.6906330564307</v>
      </c>
      <c r="I6584" s="85">
        <v>2699.8138069321112</v>
      </c>
      <c r="J6584" s="85">
        <v>16150.014364438428</v>
      </c>
      <c r="K6584" t="s">
        <v>491</v>
      </c>
    </row>
    <row r="6585" spans="2:11" x14ac:dyDescent="0.25">
      <c r="B6585">
        <v>2026</v>
      </c>
      <c r="C6585" t="s">
        <v>480</v>
      </c>
      <c r="D6585">
        <v>3</v>
      </c>
      <c r="E6585" t="s">
        <v>148</v>
      </c>
      <c r="F6585">
        <v>25</v>
      </c>
      <c r="G6585" s="85">
        <v>20.421596291918995</v>
      </c>
      <c r="H6585" s="85">
        <v>9379.6906330564307</v>
      </c>
      <c r="I6585" s="85">
        <v>2699.8138069321112</v>
      </c>
      <c r="J6585" s="85">
        <v>126230.3003424545</v>
      </c>
      <c r="K6585" t="s">
        <v>491</v>
      </c>
    </row>
    <row r="6586" spans="2:11" x14ac:dyDescent="0.25">
      <c r="B6586">
        <v>2026</v>
      </c>
      <c r="C6586" t="s">
        <v>480</v>
      </c>
      <c r="D6586">
        <v>4</v>
      </c>
      <c r="E6586" t="s">
        <v>148</v>
      </c>
      <c r="F6586">
        <v>25</v>
      </c>
      <c r="G6586" s="85">
        <v>2.6268443363049343</v>
      </c>
      <c r="H6586" s="85">
        <v>9379.6906330564307</v>
      </c>
      <c r="I6586" s="85">
        <v>2699.8138069321112</v>
      </c>
      <c r="J6586" s="85">
        <v>16237.092575170504</v>
      </c>
      <c r="K6586" t="s">
        <v>491</v>
      </c>
    </row>
    <row r="6587" spans="2:11" x14ac:dyDescent="0.25">
      <c r="B6587">
        <v>2026</v>
      </c>
      <c r="C6587" t="s">
        <v>481</v>
      </c>
      <c r="D6587">
        <v>3</v>
      </c>
      <c r="E6587" t="s">
        <v>148</v>
      </c>
      <c r="F6587">
        <v>25</v>
      </c>
      <c r="G6587" s="85">
        <v>20.531115656741278</v>
      </c>
      <c r="H6587" s="85">
        <v>9379.6906330564307</v>
      </c>
      <c r="I6587" s="85">
        <v>2699.8138069321112</v>
      </c>
      <c r="J6587" s="85">
        <v>126907.26320653297</v>
      </c>
      <c r="K6587" t="s">
        <v>491</v>
      </c>
    </row>
    <row r="6588" spans="2:11" x14ac:dyDescent="0.25">
      <c r="B6588">
        <v>2026</v>
      </c>
      <c r="C6588" t="s">
        <v>481</v>
      </c>
      <c r="D6588">
        <v>4</v>
      </c>
      <c r="E6588" t="s">
        <v>148</v>
      </c>
      <c r="F6588">
        <v>25</v>
      </c>
      <c r="G6588" s="85">
        <v>2.6409318894563469</v>
      </c>
      <c r="H6588" s="85">
        <v>9379.6906330564307</v>
      </c>
      <c r="I6588" s="85">
        <v>2699.8138069321112</v>
      </c>
      <c r="J6588" s="85">
        <v>16324.170785902581</v>
      </c>
      <c r="K6588" t="s">
        <v>491</v>
      </c>
    </row>
    <row r="6589" spans="2:11" x14ac:dyDescent="0.25">
      <c r="B6589">
        <v>2026</v>
      </c>
      <c r="C6589" t="s">
        <v>482</v>
      </c>
      <c r="D6589">
        <v>3</v>
      </c>
      <c r="E6589" t="s">
        <v>148</v>
      </c>
      <c r="F6589">
        <v>25</v>
      </c>
      <c r="G6589" s="85">
        <v>20.64063502156354</v>
      </c>
      <c r="H6589" s="85">
        <v>9379.6906330564307</v>
      </c>
      <c r="I6589" s="85">
        <v>2699.8138069321112</v>
      </c>
      <c r="J6589" s="85">
        <v>127584.2260706113</v>
      </c>
      <c r="K6589" t="s">
        <v>491</v>
      </c>
    </row>
    <row r="6590" spans="2:11" x14ac:dyDescent="0.25">
      <c r="B6590">
        <v>2026</v>
      </c>
      <c r="C6590" t="s">
        <v>482</v>
      </c>
      <c r="D6590">
        <v>4</v>
      </c>
      <c r="E6590" t="s">
        <v>148</v>
      </c>
      <c r="F6590">
        <v>25</v>
      </c>
      <c r="G6590" s="85">
        <v>2.6550194426077596</v>
      </c>
      <c r="H6590" s="85">
        <v>9379.6906330564307</v>
      </c>
      <c r="I6590" s="85">
        <v>2699.8138069321112</v>
      </c>
      <c r="J6590" s="85">
        <v>16411.248996634658</v>
      </c>
      <c r="K6590" t="s">
        <v>491</v>
      </c>
    </row>
    <row r="6591" spans="2:11" x14ac:dyDescent="0.25">
      <c r="B6591">
        <v>2026</v>
      </c>
      <c r="C6591" t="s">
        <v>483</v>
      </c>
      <c r="D6591">
        <v>3</v>
      </c>
      <c r="E6591" t="s">
        <v>148</v>
      </c>
      <c r="F6591">
        <v>25</v>
      </c>
      <c r="G6591" s="85">
        <v>20.75015438638582</v>
      </c>
      <c r="H6591" s="85">
        <v>9379.6906330564307</v>
      </c>
      <c r="I6591" s="85">
        <v>2699.8138069321112</v>
      </c>
      <c r="J6591" s="85">
        <v>128261.18893468974</v>
      </c>
      <c r="K6591" t="s">
        <v>491</v>
      </c>
    </row>
    <row r="6592" spans="2:11" x14ac:dyDescent="0.25">
      <c r="B6592">
        <v>2026</v>
      </c>
      <c r="C6592" t="s">
        <v>483</v>
      </c>
      <c r="D6592">
        <v>4</v>
      </c>
      <c r="E6592" t="s">
        <v>148</v>
      </c>
      <c r="F6592">
        <v>25</v>
      </c>
      <c r="G6592" s="85">
        <v>2.6691069957591722</v>
      </c>
      <c r="H6592" s="85">
        <v>9379.6906330564307</v>
      </c>
      <c r="I6592" s="85">
        <v>2699.8138069321112</v>
      </c>
      <c r="J6592" s="85">
        <v>16498.327207366732</v>
      </c>
      <c r="K6592" t="s">
        <v>491</v>
      </c>
    </row>
    <row r="6593" spans="2:11" x14ac:dyDescent="0.25">
      <c r="B6593">
        <v>2026</v>
      </c>
      <c r="C6593" t="s">
        <v>484</v>
      </c>
      <c r="D6593">
        <v>3</v>
      </c>
      <c r="E6593" t="s">
        <v>148</v>
      </c>
      <c r="F6593">
        <v>25</v>
      </c>
      <c r="G6593" s="85">
        <v>20.859673751208081</v>
      </c>
      <c r="H6593" s="85">
        <v>9379.6906330564307</v>
      </c>
      <c r="I6593" s="85">
        <v>2699.8138069321112</v>
      </c>
      <c r="J6593" s="85">
        <v>128938.15179876807</v>
      </c>
      <c r="K6593" t="s">
        <v>491</v>
      </c>
    </row>
    <row r="6594" spans="2:11" x14ac:dyDescent="0.25">
      <c r="B6594">
        <v>2026</v>
      </c>
      <c r="C6594" t="s">
        <v>484</v>
      </c>
      <c r="D6594">
        <v>4</v>
      </c>
      <c r="E6594" t="s">
        <v>148</v>
      </c>
      <c r="F6594">
        <v>25</v>
      </c>
      <c r="G6594" s="85">
        <v>2.6831945489105848</v>
      </c>
      <c r="H6594" s="85">
        <v>9379.6906330564307</v>
      </c>
      <c r="I6594" s="85">
        <v>2699.8138069321112</v>
      </c>
      <c r="J6594" s="85">
        <v>16585.40541809881</v>
      </c>
      <c r="K6594" t="s">
        <v>491</v>
      </c>
    </row>
    <row r="6595" spans="2:11" x14ac:dyDescent="0.25">
      <c r="B6595">
        <v>2026</v>
      </c>
      <c r="C6595" t="s">
        <v>485</v>
      </c>
      <c r="D6595">
        <v>3</v>
      </c>
      <c r="E6595" t="s">
        <v>148</v>
      </c>
      <c r="F6595">
        <v>25</v>
      </c>
      <c r="G6595" s="85">
        <v>20.969193116030365</v>
      </c>
      <c r="H6595" s="85">
        <v>9379.6906330564307</v>
      </c>
      <c r="I6595" s="85">
        <v>2699.8138069321112</v>
      </c>
      <c r="J6595" s="85">
        <v>129615.11466284654</v>
      </c>
      <c r="K6595" t="s">
        <v>491</v>
      </c>
    </row>
    <row r="6596" spans="2:11" x14ac:dyDescent="0.25">
      <c r="B6596">
        <v>2026</v>
      </c>
      <c r="C6596" t="s">
        <v>485</v>
      </c>
      <c r="D6596">
        <v>4</v>
      </c>
      <c r="E6596" t="s">
        <v>148</v>
      </c>
      <c r="F6596">
        <v>25</v>
      </c>
      <c r="G6596" s="85">
        <v>2.6972821020619975</v>
      </c>
      <c r="H6596" s="85">
        <v>9379.6906330564307</v>
      </c>
      <c r="I6596" s="85">
        <v>2699.8138069321112</v>
      </c>
      <c r="J6596" s="85">
        <v>16672.483628830887</v>
      </c>
      <c r="K6596" t="s">
        <v>491</v>
      </c>
    </row>
    <row r="6597" spans="2:11" x14ac:dyDescent="0.25">
      <c r="B6597">
        <v>2026</v>
      </c>
      <c r="C6597" t="s">
        <v>486</v>
      </c>
      <c r="D6597">
        <v>3</v>
      </c>
      <c r="E6597" t="s">
        <v>148</v>
      </c>
      <c r="F6597">
        <v>25</v>
      </c>
      <c r="G6597" s="85">
        <v>21.078712480852626</v>
      </c>
      <c r="H6597" s="85">
        <v>9379.6906330564307</v>
      </c>
      <c r="I6597" s="85">
        <v>2699.8138069321112</v>
      </c>
      <c r="J6597" s="85">
        <v>130292.07752692487</v>
      </c>
      <c r="K6597" t="s">
        <v>491</v>
      </c>
    </row>
    <row r="6598" spans="2:11" x14ac:dyDescent="0.25">
      <c r="B6598">
        <v>2026</v>
      </c>
      <c r="C6598" t="s">
        <v>486</v>
      </c>
      <c r="D6598">
        <v>4</v>
      </c>
      <c r="E6598" t="s">
        <v>148</v>
      </c>
      <c r="F6598">
        <v>25</v>
      </c>
      <c r="G6598" s="85">
        <v>2.7113696552134101</v>
      </c>
      <c r="H6598" s="85">
        <v>9379.6906330564307</v>
      </c>
      <c r="I6598" s="85">
        <v>2699.8138069321112</v>
      </c>
      <c r="J6598" s="85">
        <v>16759.561839562961</v>
      </c>
      <c r="K6598" t="s">
        <v>491</v>
      </c>
    </row>
    <row r="6599" spans="2:11" x14ac:dyDescent="0.25">
      <c r="B6599">
        <v>2026</v>
      </c>
      <c r="C6599" t="s">
        <v>487</v>
      </c>
      <c r="D6599">
        <v>3</v>
      </c>
      <c r="E6599" t="s">
        <v>148</v>
      </c>
      <c r="F6599">
        <v>25</v>
      </c>
      <c r="G6599" s="85">
        <v>21.188231845674906</v>
      </c>
      <c r="H6599" s="85">
        <v>9379.6906330564307</v>
      </c>
      <c r="I6599" s="85">
        <v>2699.8138069321112</v>
      </c>
      <c r="J6599" s="85">
        <v>130969.04039100332</v>
      </c>
      <c r="K6599" t="s">
        <v>491</v>
      </c>
    </row>
    <row r="6600" spans="2:11" x14ac:dyDescent="0.25">
      <c r="B6600">
        <v>2026</v>
      </c>
      <c r="C6600" t="s">
        <v>487</v>
      </c>
      <c r="D6600">
        <v>4</v>
      </c>
      <c r="E6600" t="s">
        <v>148</v>
      </c>
      <c r="F6600">
        <v>25</v>
      </c>
      <c r="G6600" s="85">
        <v>2.7254572083648227</v>
      </c>
      <c r="H6600" s="85">
        <v>9379.6906330564307</v>
      </c>
      <c r="I6600" s="85">
        <v>2699.8138069321112</v>
      </c>
      <c r="J6600" s="85">
        <v>16846.640050295038</v>
      </c>
      <c r="K6600" t="s">
        <v>491</v>
      </c>
    </row>
    <row r="6601" spans="2:11" x14ac:dyDescent="0.25">
      <c r="B6601">
        <v>2026</v>
      </c>
      <c r="C6601" t="s">
        <v>488</v>
      </c>
      <c r="D6601">
        <v>3</v>
      </c>
      <c r="E6601" t="s">
        <v>148</v>
      </c>
      <c r="F6601">
        <v>25</v>
      </c>
      <c r="G6601" s="85">
        <v>21.297751210497168</v>
      </c>
      <c r="H6601" s="85">
        <v>9379.6906330564307</v>
      </c>
      <c r="I6601" s="85">
        <v>2699.8138069321112</v>
      </c>
      <c r="J6601" s="85">
        <v>131646.00325508165</v>
      </c>
      <c r="K6601" t="s">
        <v>491</v>
      </c>
    </row>
    <row r="6602" spans="2:11" x14ac:dyDescent="0.25">
      <c r="B6602">
        <v>2026</v>
      </c>
      <c r="C6602" t="s">
        <v>488</v>
      </c>
      <c r="D6602">
        <v>4</v>
      </c>
      <c r="E6602" t="s">
        <v>148</v>
      </c>
      <c r="F6602">
        <v>25</v>
      </c>
      <c r="G6602" s="85">
        <v>2.7395447615162354</v>
      </c>
      <c r="H6602" s="85">
        <v>9379.6906330564307</v>
      </c>
      <c r="I6602" s="85">
        <v>2699.8138069321112</v>
      </c>
      <c r="J6602" s="85">
        <v>16933.718261027116</v>
      </c>
      <c r="K6602" t="s">
        <v>491</v>
      </c>
    </row>
    <row r="6603" spans="2:11" x14ac:dyDescent="0.25">
      <c r="B6603">
        <v>2026</v>
      </c>
      <c r="C6603" t="s">
        <v>489</v>
      </c>
      <c r="D6603">
        <v>3</v>
      </c>
      <c r="E6603" t="s">
        <v>148</v>
      </c>
      <c r="F6603">
        <v>25</v>
      </c>
      <c r="G6603" s="85">
        <v>21.407270575319451</v>
      </c>
      <c r="H6603" s="85">
        <v>9379.6906330564307</v>
      </c>
      <c r="I6603" s="85">
        <v>2699.8138069321112</v>
      </c>
      <c r="J6603" s="85">
        <v>132322.96611916012</v>
      </c>
      <c r="K6603" t="s">
        <v>491</v>
      </c>
    </row>
    <row r="6604" spans="2:11" x14ac:dyDescent="0.25">
      <c r="B6604">
        <v>2026</v>
      </c>
      <c r="C6604" t="s">
        <v>489</v>
      </c>
      <c r="D6604">
        <v>4</v>
      </c>
      <c r="E6604" t="s">
        <v>148</v>
      </c>
      <c r="F6604">
        <v>25</v>
      </c>
      <c r="G6604" s="85">
        <v>2.753632314667648</v>
      </c>
      <c r="H6604" s="85">
        <v>9379.6906330564307</v>
      </c>
      <c r="I6604" s="85">
        <v>2699.8138069321112</v>
      </c>
      <c r="J6604" s="85">
        <v>17020.796471759189</v>
      </c>
      <c r="K6604" t="s">
        <v>491</v>
      </c>
    </row>
    <row r="6605" spans="2:11" x14ac:dyDescent="0.25">
      <c r="B6605">
        <v>2026</v>
      </c>
      <c r="C6605" t="s">
        <v>490</v>
      </c>
      <c r="D6605">
        <v>3</v>
      </c>
      <c r="E6605" t="s">
        <v>148</v>
      </c>
      <c r="F6605">
        <v>25</v>
      </c>
      <c r="G6605" s="85">
        <v>21.516789940141713</v>
      </c>
      <c r="H6605" s="85">
        <v>9379.6906330564307</v>
      </c>
      <c r="I6605" s="85">
        <v>2699.8138069321112</v>
      </c>
      <c r="J6605" s="85">
        <v>132999.92898323844</v>
      </c>
      <c r="K6605" t="s">
        <v>491</v>
      </c>
    </row>
    <row r="6606" spans="2:11" x14ac:dyDescent="0.25">
      <c r="B6606">
        <v>2026</v>
      </c>
      <c r="C6606" t="s">
        <v>490</v>
      </c>
      <c r="D6606">
        <v>4</v>
      </c>
      <c r="E6606" t="s">
        <v>148</v>
      </c>
      <c r="F6606">
        <v>25</v>
      </c>
      <c r="G6606" s="85">
        <v>2.7677198678190607</v>
      </c>
      <c r="H6606" s="85">
        <v>9379.6906330564307</v>
      </c>
      <c r="I6606" s="85">
        <v>2699.8138069321112</v>
      </c>
      <c r="J6606" s="85">
        <v>17107.874682491267</v>
      </c>
      <c r="K6606" t="s">
        <v>491</v>
      </c>
    </row>
    <row r="6607" spans="2:11" x14ac:dyDescent="0.25">
      <c r="B6607">
        <v>2026</v>
      </c>
      <c r="C6607" t="s">
        <v>479</v>
      </c>
      <c r="D6607">
        <v>3</v>
      </c>
      <c r="E6607" t="s">
        <v>231</v>
      </c>
      <c r="F6607">
        <v>7</v>
      </c>
      <c r="G6607" s="85">
        <v>7.7807137115946778</v>
      </c>
      <c r="H6607" s="85">
        <v>29113.629842180773</v>
      </c>
      <c r="I6607" s="85">
        <v>6636.0593017694882</v>
      </c>
      <c r="J6607" s="85">
        <v>151318.57903010841</v>
      </c>
      <c r="K6607" t="s">
        <v>491</v>
      </c>
    </row>
    <row r="6608" spans="2:11" x14ac:dyDescent="0.25">
      <c r="B6608">
        <v>2026</v>
      </c>
      <c r="C6608" t="s">
        <v>479</v>
      </c>
      <c r="D6608">
        <v>4</v>
      </c>
      <c r="E6608" t="s">
        <v>231</v>
      </c>
      <c r="F6608">
        <v>7</v>
      </c>
      <c r="G6608" s="85">
        <v>13.277957094786572</v>
      </c>
      <c r="H6608" s="85">
        <v>29113.629842180773</v>
      </c>
      <c r="I6608" s="85">
        <v>6636.0593017694882</v>
      </c>
      <c r="J6608" s="85">
        <v>258228.44464920677</v>
      </c>
      <c r="K6608" t="s">
        <v>491</v>
      </c>
    </row>
    <row r="6609" spans="2:11" x14ac:dyDescent="0.25">
      <c r="B6609">
        <v>2026</v>
      </c>
      <c r="C6609" t="s">
        <v>480</v>
      </c>
      <c r="D6609">
        <v>3</v>
      </c>
      <c r="E6609" t="s">
        <v>231</v>
      </c>
      <c r="F6609">
        <v>7</v>
      </c>
      <c r="G6609" s="85">
        <v>7.8198760904099371</v>
      </c>
      <c r="H6609" s="85">
        <v>29113.629842180773</v>
      </c>
      <c r="I6609" s="85">
        <v>6636.0593017694882</v>
      </c>
      <c r="J6609" s="85">
        <v>152080.20524248696</v>
      </c>
      <c r="K6609" t="s">
        <v>491</v>
      </c>
    </row>
    <row r="6610" spans="2:11" x14ac:dyDescent="0.25">
      <c r="B6610">
        <v>2026</v>
      </c>
      <c r="C6610" t="s">
        <v>480</v>
      </c>
      <c r="D6610">
        <v>4</v>
      </c>
      <c r="E6610" t="s">
        <v>231</v>
      </c>
      <c r="F6610">
        <v>7</v>
      </c>
      <c r="G6610" s="85">
        <v>13.344788545590873</v>
      </c>
      <c r="H6610" s="85">
        <v>29113.629842180773</v>
      </c>
      <c r="I6610" s="85">
        <v>6636.0593017694882</v>
      </c>
      <c r="J6610" s="85">
        <v>259528.17633772237</v>
      </c>
      <c r="K6610" t="s">
        <v>491</v>
      </c>
    </row>
    <row r="6611" spans="2:11" x14ac:dyDescent="0.25">
      <c r="B6611">
        <v>2026</v>
      </c>
      <c r="C6611" t="s">
        <v>481</v>
      </c>
      <c r="D6611">
        <v>3</v>
      </c>
      <c r="E6611" t="s">
        <v>231</v>
      </c>
      <c r="F6611">
        <v>7</v>
      </c>
      <c r="G6611" s="85">
        <v>7.8590384692251973</v>
      </c>
      <c r="H6611" s="85">
        <v>29113.629842180773</v>
      </c>
      <c r="I6611" s="85">
        <v>6636.0593017694882</v>
      </c>
      <c r="J6611" s="85">
        <v>152841.83145486555</v>
      </c>
      <c r="K6611" t="s">
        <v>491</v>
      </c>
    </row>
    <row r="6612" spans="2:11" x14ac:dyDescent="0.25">
      <c r="B6612">
        <v>2026</v>
      </c>
      <c r="C6612" t="s">
        <v>481</v>
      </c>
      <c r="D6612">
        <v>4</v>
      </c>
      <c r="E6612" t="s">
        <v>231</v>
      </c>
      <c r="F6612">
        <v>7</v>
      </c>
      <c r="G6612" s="85">
        <v>13.411619996395178</v>
      </c>
      <c r="H6612" s="85">
        <v>29113.629842180773</v>
      </c>
      <c r="I6612" s="85">
        <v>6636.0593017694882</v>
      </c>
      <c r="J6612" s="85">
        <v>260827.90802623806</v>
      </c>
      <c r="K6612" t="s">
        <v>491</v>
      </c>
    </row>
    <row r="6613" spans="2:11" x14ac:dyDescent="0.25">
      <c r="B6613">
        <v>2026</v>
      </c>
      <c r="C6613" t="s">
        <v>482</v>
      </c>
      <c r="D6613">
        <v>3</v>
      </c>
      <c r="E6613" t="s">
        <v>231</v>
      </c>
      <c r="F6613">
        <v>7</v>
      </c>
      <c r="G6613" s="85">
        <v>7.8982008480404566</v>
      </c>
      <c r="H6613" s="85">
        <v>29113.629842180773</v>
      </c>
      <c r="I6613" s="85">
        <v>6636.0593017694882</v>
      </c>
      <c r="J6613" s="85">
        <v>153603.45766724413</v>
      </c>
      <c r="K6613" t="s">
        <v>491</v>
      </c>
    </row>
    <row r="6614" spans="2:11" x14ac:dyDescent="0.25">
      <c r="B6614">
        <v>2026</v>
      </c>
      <c r="C6614" t="s">
        <v>482</v>
      </c>
      <c r="D6614">
        <v>4</v>
      </c>
      <c r="E6614" t="s">
        <v>231</v>
      </c>
      <c r="F6614">
        <v>7</v>
      </c>
      <c r="G6614" s="85">
        <v>13.478451447199479</v>
      </c>
      <c r="H6614" s="85">
        <v>29113.629842180773</v>
      </c>
      <c r="I6614" s="85">
        <v>6636.0593017694882</v>
      </c>
      <c r="J6614" s="85">
        <v>262127.63971475366</v>
      </c>
      <c r="K6614" t="s">
        <v>491</v>
      </c>
    </row>
    <row r="6615" spans="2:11" x14ac:dyDescent="0.25">
      <c r="B6615">
        <v>2026</v>
      </c>
      <c r="C6615" t="s">
        <v>483</v>
      </c>
      <c r="D6615">
        <v>3</v>
      </c>
      <c r="E6615" t="s">
        <v>231</v>
      </c>
      <c r="F6615">
        <v>7</v>
      </c>
      <c r="G6615" s="85">
        <v>7.9373632268557159</v>
      </c>
      <c r="H6615" s="85">
        <v>29113.629842180773</v>
      </c>
      <c r="I6615" s="85">
        <v>6636.0593017694882</v>
      </c>
      <c r="J6615" s="85">
        <v>154365.08387962269</v>
      </c>
      <c r="K6615" t="s">
        <v>491</v>
      </c>
    </row>
    <row r="6616" spans="2:11" x14ac:dyDescent="0.25">
      <c r="B6616">
        <v>2026</v>
      </c>
      <c r="C6616" t="s">
        <v>483</v>
      </c>
      <c r="D6616">
        <v>4</v>
      </c>
      <c r="E6616" t="s">
        <v>231</v>
      </c>
      <c r="F6616">
        <v>7</v>
      </c>
      <c r="G6616" s="85">
        <v>13.54528289800378</v>
      </c>
      <c r="H6616" s="85">
        <v>29113.629842180773</v>
      </c>
      <c r="I6616" s="85">
        <v>6636.0593017694882</v>
      </c>
      <c r="J6616" s="85">
        <v>263427.37140326924</v>
      </c>
      <c r="K6616" t="s">
        <v>491</v>
      </c>
    </row>
    <row r="6617" spans="2:11" x14ac:dyDescent="0.25">
      <c r="B6617">
        <v>2026</v>
      </c>
      <c r="C6617" t="s">
        <v>484</v>
      </c>
      <c r="D6617">
        <v>3</v>
      </c>
      <c r="E6617" t="s">
        <v>231</v>
      </c>
      <c r="F6617">
        <v>7</v>
      </c>
      <c r="G6617" s="85">
        <v>7.9765256056709761</v>
      </c>
      <c r="H6617" s="85">
        <v>29113.629842180773</v>
      </c>
      <c r="I6617" s="85">
        <v>6636.0593017694882</v>
      </c>
      <c r="J6617" s="85">
        <v>155126.71009200127</v>
      </c>
      <c r="K6617" t="s">
        <v>491</v>
      </c>
    </row>
    <row r="6618" spans="2:11" x14ac:dyDescent="0.25">
      <c r="B6618">
        <v>2026</v>
      </c>
      <c r="C6618" t="s">
        <v>484</v>
      </c>
      <c r="D6618">
        <v>4</v>
      </c>
      <c r="E6618" t="s">
        <v>231</v>
      </c>
      <c r="F6618">
        <v>7</v>
      </c>
      <c r="G6618" s="85">
        <v>13.612114348808085</v>
      </c>
      <c r="H6618" s="85">
        <v>29113.629842180773</v>
      </c>
      <c r="I6618" s="85">
        <v>6636.0593017694882</v>
      </c>
      <c r="J6618" s="85">
        <v>264727.10309178493</v>
      </c>
      <c r="K6618" t="s">
        <v>491</v>
      </c>
    </row>
    <row r="6619" spans="2:11" x14ac:dyDescent="0.25">
      <c r="B6619">
        <v>2026</v>
      </c>
      <c r="C6619" t="s">
        <v>485</v>
      </c>
      <c r="D6619">
        <v>3</v>
      </c>
      <c r="E6619" t="s">
        <v>231</v>
      </c>
      <c r="F6619">
        <v>7</v>
      </c>
      <c r="G6619" s="85">
        <v>8.0156879844862363</v>
      </c>
      <c r="H6619" s="85">
        <v>29113.629842180773</v>
      </c>
      <c r="I6619" s="85">
        <v>6636.0593017694882</v>
      </c>
      <c r="J6619" s="85">
        <v>155888.33630437986</v>
      </c>
      <c r="K6619" t="s">
        <v>491</v>
      </c>
    </row>
    <row r="6620" spans="2:11" x14ac:dyDescent="0.25">
      <c r="B6620">
        <v>2026</v>
      </c>
      <c r="C6620" t="s">
        <v>485</v>
      </c>
      <c r="D6620">
        <v>4</v>
      </c>
      <c r="E6620" t="s">
        <v>231</v>
      </c>
      <c r="F6620">
        <v>7</v>
      </c>
      <c r="G6620" s="85">
        <v>13.678945799612388</v>
      </c>
      <c r="H6620" s="85">
        <v>29113.629842180773</v>
      </c>
      <c r="I6620" s="85">
        <v>6636.0593017694882</v>
      </c>
      <c r="J6620" s="85">
        <v>266026.83478030056</v>
      </c>
      <c r="K6620" t="s">
        <v>491</v>
      </c>
    </row>
    <row r="6621" spans="2:11" x14ac:dyDescent="0.25">
      <c r="B6621">
        <v>2026</v>
      </c>
      <c r="C6621" t="s">
        <v>486</v>
      </c>
      <c r="D6621">
        <v>3</v>
      </c>
      <c r="E6621" t="s">
        <v>231</v>
      </c>
      <c r="F6621">
        <v>7</v>
      </c>
      <c r="G6621" s="85">
        <v>8.0548503633014956</v>
      </c>
      <c r="H6621" s="85">
        <v>29113.629842180773</v>
      </c>
      <c r="I6621" s="85">
        <v>6636.0593017694882</v>
      </c>
      <c r="J6621" s="85">
        <v>156649.96251675845</v>
      </c>
      <c r="K6621" t="s">
        <v>491</v>
      </c>
    </row>
    <row r="6622" spans="2:11" x14ac:dyDescent="0.25">
      <c r="B6622">
        <v>2026</v>
      </c>
      <c r="C6622" t="s">
        <v>486</v>
      </c>
      <c r="D6622">
        <v>4</v>
      </c>
      <c r="E6622" t="s">
        <v>231</v>
      </c>
      <c r="F6622">
        <v>7</v>
      </c>
      <c r="G6622" s="85">
        <v>13.745777250416689</v>
      </c>
      <c r="H6622" s="85">
        <v>29113.629842180773</v>
      </c>
      <c r="I6622" s="85">
        <v>6636.0593017694882</v>
      </c>
      <c r="J6622" s="85">
        <v>267326.56646881613</v>
      </c>
      <c r="K6622" t="s">
        <v>491</v>
      </c>
    </row>
    <row r="6623" spans="2:11" x14ac:dyDescent="0.25">
      <c r="B6623">
        <v>2026</v>
      </c>
      <c r="C6623" t="s">
        <v>487</v>
      </c>
      <c r="D6623">
        <v>3</v>
      </c>
      <c r="E6623" t="s">
        <v>231</v>
      </c>
      <c r="F6623">
        <v>7</v>
      </c>
      <c r="G6623" s="85">
        <v>8.0940127421167549</v>
      </c>
      <c r="H6623" s="85">
        <v>29113.629842180773</v>
      </c>
      <c r="I6623" s="85">
        <v>6636.0593017694882</v>
      </c>
      <c r="J6623" s="85">
        <v>157411.588729137</v>
      </c>
      <c r="K6623" t="s">
        <v>491</v>
      </c>
    </row>
    <row r="6624" spans="2:11" x14ac:dyDescent="0.25">
      <c r="B6624">
        <v>2026</v>
      </c>
      <c r="C6624" t="s">
        <v>487</v>
      </c>
      <c r="D6624">
        <v>4</v>
      </c>
      <c r="E6624" t="s">
        <v>231</v>
      </c>
      <c r="F6624">
        <v>7</v>
      </c>
      <c r="G6624" s="85">
        <v>13.81260870122099</v>
      </c>
      <c r="H6624" s="85">
        <v>29113.629842180773</v>
      </c>
      <c r="I6624" s="85">
        <v>6636.0593017694882</v>
      </c>
      <c r="J6624" s="85">
        <v>268626.29815733177</v>
      </c>
      <c r="K6624" t="s">
        <v>491</v>
      </c>
    </row>
    <row r="6625" spans="2:11" x14ac:dyDescent="0.25">
      <c r="B6625">
        <v>2026</v>
      </c>
      <c r="C6625" t="s">
        <v>488</v>
      </c>
      <c r="D6625">
        <v>3</v>
      </c>
      <c r="E6625" t="s">
        <v>231</v>
      </c>
      <c r="F6625">
        <v>7</v>
      </c>
      <c r="G6625" s="85">
        <v>8.133175120932016</v>
      </c>
      <c r="H6625" s="85">
        <v>29113.629842180773</v>
      </c>
      <c r="I6625" s="85">
        <v>6636.0593017694882</v>
      </c>
      <c r="J6625" s="85">
        <v>158173.21494151562</v>
      </c>
      <c r="K6625" t="s">
        <v>491</v>
      </c>
    </row>
    <row r="6626" spans="2:11" x14ac:dyDescent="0.25">
      <c r="B6626">
        <v>2026</v>
      </c>
      <c r="C6626" t="s">
        <v>488</v>
      </c>
      <c r="D6626">
        <v>4</v>
      </c>
      <c r="E6626" t="s">
        <v>231</v>
      </c>
      <c r="F6626">
        <v>7</v>
      </c>
      <c r="G6626" s="85">
        <v>13.879440152025293</v>
      </c>
      <c r="H6626" s="85">
        <v>29113.629842180773</v>
      </c>
      <c r="I6626" s="85">
        <v>6636.0593017694882</v>
      </c>
      <c r="J6626" s="85">
        <v>269926.0298458474</v>
      </c>
      <c r="K6626" t="s">
        <v>491</v>
      </c>
    </row>
    <row r="6627" spans="2:11" x14ac:dyDescent="0.25">
      <c r="B6627">
        <v>2026</v>
      </c>
      <c r="C6627" t="s">
        <v>489</v>
      </c>
      <c r="D6627">
        <v>3</v>
      </c>
      <c r="E6627" t="s">
        <v>231</v>
      </c>
      <c r="F6627">
        <v>7</v>
      </c>
      <c r="G6627" s="85">
        <v>8.1723374997472753</v>
      </c>
      <c r="H6627" s="85">
        <v>29113.629842180773</v>
      </c>
      <c r="I6627" s="85">
        <v>6636.0593017694882</v>
      </c>
      <c r="J6627" s="85">
        <v>158934.8411538942</v>
      </c>
      <c r="K6627" t="s">
        <v>491</v>
      </c>
    </row>
    <row r="6628" spans="2:11" x14ac:dyDescent="0.25">
      <c r="B6628">
        <v>2026</v>
      </c>
      <c r="C6628" t="s">
        <v>489</v>
      </c>
      <c r="D6628">
        <v>4</v>
      </c>
      <c r="E6628" t="s">
        <v>231</v>
      </c>
      <c r="F6628">
        <v>7</v>
      </c>
      <c r="G6628" s="85">
        <v>13.946271602829594</v>
      </c>
      <c r="H6628" s="85">
        <v>29113.629842180773</v>
      </c>
      <c r="I6628" s="85">
        <v>6636.0593017694882</v>
      </c>
      <c r="J6628" s="85">
        <v>271225.76153436297</v>
      </c>
      <c r="K6628" t="s">
        <v>491</v>
      </c>
    </row>
    <row r="6629" spans="2:11" x14ac:dyDescent="0.25">
      <c r="B6629">
        <v>2026</v>
      </c>
      <c r="C6629" t="s">
        <v>490</v>
      </c>
      <c r="D6629">
        <v>3</v>
      </c>
      <c r="E6629" t="s">
        <v>231</v>
      </c>
      <c r="F6629">
        <v>7</v>
      </c>
      <c r="G6629" s="85">
        <v>8.2114998785625364</v>
      </c>
      <c r="H6629" s="85">
        <v>29113.629842180773</v>
      </c>
      <c r="I6629" s="85">
        <v>6636.0593017694882</v>
      </c>
      <c r="J6629" s="85">
        <v>159696.46736627279</v>
      </c>
      <c r="K6629" t="s">
        <v>491</v>
      </c>
    </row>
    <row r="6630" spans="2:11" x14ac:dyDescent="0.25">
      <c r="B6630">
        <v>2026</v>
      </c>
      <c r="C6630" t="s">
        <v>490</v>
      </c>
      <c r="D6630">
        <v>4</v>
      </c>
      <c r="E6630" t="s">
        <v>231</v>
      </c>
      <c r="F6630">
        <v>7</v>
      </c>
      <c r="G6630" s="85">
        <v>14.013103053633897</v>
      </c>
      <c r="H6630" s="85">
        <v>29113.629842180773</v>
      </c>
      <c r="I6630" s="85">
        <v>6636.0593017694882</v>
      </c>
      <c r="J6630" s="85">
        <v>272525.49322287861</v>
      </c>
      <c r="K6630" t="s">
        <v>491</v>
      </c>
    </row>
    <row r="6631" spans="2:11" x14ac:dyDescent="0.25">
      <c r="B6631">
        <v>2026</v>
      </c>
      <c r="C6631" t="s">
        <v>479</v>
      </c>
      <c r="D6631">
        <v>3</v>
      </c>
      <c r="E6631" t="s">
        <v>114</v>
      </c>
      <c r="F6631">
        <v>7</v>
      </c>
      <c r="G6631" s="85">
        <v>4.3952467904636547</v>
      </c>
      <c r="H6631" s="85">
        <v>9626.5957446808516</v>
      </c>
      <c r="I6631" s="85">
        <v>2722.7836879432625</v>
      </c>
      <c r="J6631" s="85">
        <v>28263.924385332921</v>
      </c>
      <c r="K6631" t="s">
        <v>491</v>
      </c>
    </row>
    <row r="6632" spans="2:11" x14ac:dyDescent="0.25">
      <c r="B6632">
        <v>2026</v>
      </c>
      <c r="C6632" t="s">
        <v>479</v>
      </c>
      <c r="D6632">
        <v>4</v>
      </c>
      <c r="E6632" t="s">
        <v>114</v>
      </c>
      <c r="F6632">
        <v>7</v>
      </c>
      <c r="G6632" s="85">
        <v>9.405828131592223</v>
      </c>
      <c r="H6632" s="85">
        <v>9626.5957446808516</v>
      </c>
      <c r="I6632" s="85">
        <v>2722.7836879432625</v>
      </c>
      <c r="J6632" s="85">
        <v>60484.798184612468</v>
      </c>
      <c r="K6632" t="s">
        <v>491</v>
      </c>
    </row>
    <row r="6633" spans="2:11" x14ac:dyDescent="0.25">
      <c r="B6633">
        <v>2026</v>
      </c>
      <c r="C6633" t="s">
        <v>480</v>
      </c>
      <c r="D6633">
        <v>3</v>
      </c>
      <c r="E6633" t="s">
        <v>114</v>
      </c>
      <c r="F6633">
        <v>7</v>
      </c>
      <c r="G6633" s="85">
        <v>4.3866588519357492</v>
      </c>
      <c r="H6633" s="85">
        <v>9626.5957446808516</v>
      </c>
      <c r="I6633" s="85">
        <v>2722.7836879432625</v>
      </c>
      <c r="J6633" s="85">
        <v>28208.699080190727</v>
      </c>
      <c r="K6633" t="s">
        <v>491</v>
      </c>
    </row>
    <row r="6634" spans="2:11" x14ac:dyDescent="0.25">
      <c r="B6634">
        <v>2026</v>
      </c>
      <c r="C6634" t="s">
        <v>480</v>
      </c>
      <c r="D6634">
        <v>4</v>
      </c>
      <c r="E6634" t="s">
        <v>114</v>
      </c>
      <c r="F6634">
        <v>7</v>
      </c>
      <c r="G6634" s="85">
        <v>9.3874499431425047</v>
      </c>
      <c r="H6634" s="85">
        <v>9626.5957446808516</v>
      </c>
      <c r="I6634" s="85">
        <v>2722.7836879432625</v>
      </c>
      <c r="J6634" s="85">
        <v>60366.616031608166</v>
      </c>
      <c r="K6634" t="s">
        <v>491</v>
      </c>
    </row>
    <row r="6635" spans="2:11" x14ac:dyDescent="0.25">
      <c r="B6635">
        <v>2026</v>
      </c>
      <c r="C6635" t="s">
        <v>481</v>
      </c>
      <c r="D6635">
        <v>3</v>
      </c>
      <c r="E6635" t="s">
        <v>114</v>
      </c>
      <c r="F6635">
        <v>7</v>
      </c>
      <c r="G6635" s="85">
        <v>4.3780709134078482</v>
      </c>
      <c r="H6635" s="85">
        <v>9626.5957446808516</v>
      </c>
      <c r="I6635" s="85">
        <v>2722.7836879432625</v>
      </c>
      <c r="J6635" s="85">
        <v>28153.473775048562</v>
      </c>
      <c r="K6635" t="s">
        <v>491</v>
      </c>
    </row>
    <row r="6636" spans="2:11" x14ac:dyDescent="0.25">
      <c r="B6636">
        <v>2026</v>
      </c>
      <c r="C6636" t="s">
        <v>481</v>
      </c>
      <c r="D6636">
        <v>4</v>
      </c>
      <c r="E6636" t="s">
        <v>114</v>
      </c>
      <c r="F6636">
        <v>7</v>
      </c>
      <c r="G6636" s="85">
        <v>9.3690717546927971</v>
      </c>
      <c r="H6636" s="85">
        <v>9626.5957446808516</v>
      </c>
      <c r="I6636" s="85">
        <v>2722.7836879432625</v>
      </c>
      <c r="J6636" s="85">
        <v>60248.433878603937</v>
      </c>
      <c r="K6636" t="s">
        <v>491</v>
      </c>
    </row>
    <row r="6637" spans="2:11" x14ac:dyDescent="0.25">
      <c r="B6637">
        <v>2026</v>
      </c>
      <c r="C6637" t="s">
        <v>482</v>
      </c>
      <c r="D6637">
        <v>3</v>
      </c>
      <c r="E6637" t="s">
        <v>114</v>
      </c>
      <c r="F6637">
        <v>7</v>
      </c>
      <c r="G6637" s="85">
        <v>4.3694829748799435</v>
      </c>
      <c r="H6637" s="85">
        <v>9626.5957446808516</v>
      </c>
      <c r="I6637" s="85">
        <v>2722.7836879432625</v>
      </c>
      <c r="J6637" s="85">
        <v>28098.248469906372</v>
      </c>
      <c r="K6637" t="s">
        <v>491</v>
      </c>
    </row>
    <row r="6638" spans="2:11" x14ac:dyDescent="0.25">
      <c r="B6638">
        <v>2026</v>
      </c>
      <c r="C6638" t="s">
        <v>482</v>
      </c>
      <c r="D6638">
        <v>4</v>
      </c>
      <c r="E6638" t="s">
        <v>114</v>
      </c>
      <c r="F6638">
        <v>7</v>
      </c>
      <c r="G6638" s="85">
        <v>9.3506935662430788</v>
      </c>
      <c r="H6638" s="85">
        <v>9626.5957446808516</v>
      </c>
      <c r="I6638" s="85">
        <v>2722.7836879432625</v>
      </c>
      <c r="J6638" s="85">
        <v>60130.251725599635</v>
      </c>
      <c r="K6638" t="s">
        <v>491</v>
      </c>
    </row>
    <row r="6639" spans="2:11" x14ac:dyDescent="0.25">
      <c r="B6639">
        <v>2026</v>
      </c>
      <c r="C6639" t="s">
        <v>483</v>
      </c>
      <c r="D6639">
        <v>3</v>
      </c>
      <c r="E6639" t="s">
        <v>114</v>
      </c>
      <c r="F6639">
        <v>7</v>
      </c>
      <c r="G6639" s="85">
        <v>4.3608950363520425</v>
      </c>
      <c r="H6639" s="85">
        <v>9626.5957446808516</v>
      </c>
      <c r="I6639" s="85">
        <v>2722.7836879432625</v>
      </c>
      <c r="J6639" s="85">
        <v>28043.023164764207</v>
      </c>
      <c r="K6639" t="s">
        <v>491</v>
      </c>
    </row>
    <row r="6640" spans="2:11" x14ac:dyDescent="0.25">
      <c r="B6640">
        <v>2026</v>
      </c>
      <c r="C6640" t="s">
        <v>483</v>
      </c>
      <c r="D6640">
        <v>4</v>
      </c>
      <c r="E6640" t="s">
        <v>114</v>
      </c>
      <c r="F6640">
        <v>7</v>
      </c>
      <c r="G6640" s="85">
        <v>9.3323153777933712</v>
      </c>
      <c r="H6640" s="85">
        <v>9626.5957446808516</v>
      </c>
      <c r="I6640" s="85">
        <v>2722.7836879432625</v>
      </c>
      <c r="J6640" s="85">
        <v>60012.069572595399</v>
      </c>
      <c r="K6640" t="s">
        <v>491</v>
      </c>
    </row>
    <row r="6641" spans="2:11" x14ac:dyDescent="0.25">
      <c r="B6641">
        <v>2026</v>
      </c>
      <c r="C6641" t="s">
        <v>484</v>
      </c>
      <c r="D6641">
        <v>3</v>
      </c>
      <c r="E6641" t="s">
        <v>114</v>
      </c>
      <c r="F6641">
        <v>7</v>
      </c>
      <c r="G6641" s="85">
        <v>4.3523070978241361</v>
      </c>
      <c r="H6641" s="85">
        <v>9626.5957446808516</v>
      </c>
      <c r="I6641" s="85">
        <v>2722.7836879432625</v>
      </c>
      <c r="J6641" s="85">
        <v>27987.797859622005</v>
      </c>
      <c r="K6641" t="s">
        <v>491</v>
      </c>
    </row>
    <row r="6642" spans="2:11" x14ac:dyDescent="0.25">
      <c r="B6642">
        <v>2026</v>
      </c>
      <c r="C6642" t="s">
        <v>484</v>
      </c>
      <c r="D6642">
        <v>4</v>
      </c>
      <c r="E6642" t="s">
        <v>114</v>
      </c>
      <c r="F6642">
        <v>7</v>
      </c>
      <c r="G6642" s="85">
        <v>9.3139371893436529</v>
      </c>
      <c r="H6642" s="85">
        <v>9626.5957446808516</v>
      </c>
      <c r="I6642" s="85">
        <v>2722.7836879432625</v>
      </c>
      <c r="J6642" s="85">
        <v>59893.887419591098</v>
      </c>
      <c r="K6642" t="s">
        <v>491</v>
      </c>
    </row>
    <row r="6643" spans="2:11" x14ac:dyDescent="0.25">
      <c r="B6643">
        <v>2026</v>
      </c>
      <c r="C6643" t="s">
        <v>485</v>
      </c>
      <c r="D6643">
        <v>3</v>
      </c>
      <c r="E6643" t="s">
        <v>114</v>
      </c>
      <c r="F6643">
        <v>7</v>
      </c>
      <c r="G6643" s="85">
        <v>4.3437191592962359</v>
      </c>
      <c r="H6643" s="85">
        <v>9626.5957446808516</v>
      </c>
      <c r="I6643" s="85">
        <v>2722.7836879432625</v>
      </c>
      <c r="J6643" s="85">
        <v>27932.572554479844</v>
      </c>
      <c r="K6643" t="s">
        <v>491</v>
      </c>
    </row>
    <row r="6644" spans="2:11" x14ac:dyDescent="0.25">
      <c r="B6644">
        <v>2026</v>
      </c>
      <c r="C6644" t="s">
        <v>485</v>
      </c>
      <c r="D6644">
        <v>4</v>
      </c>
      <c r="E6644" t="s">
        <v>114</v>
      </c>
      <c r="F6644">
        <v>7</v>
      </c>
      <c r="G6644" s="85">
        <v>9.2955590008939453</v>
      </c>
      <c r="H6644" s="85">
        <v>9626.5957446808516</v>
      </c>
      <c r="I6644" s="85">
        <v>2722.7836879432625</v>
      </c>
      <c r="J6644" s="85">
        <v>59775.705266586869</v>
      </c>
      <c r="K6644" t="s">
        <v>491</v>
      </c>
    </row>
    <row r="6645" spans="2:11" x14ac:dyDescent="0.25">
      <c r="B6645">
        <v>2026</v>
      </c>
      <c r="C6645" t="s">
        <v>486</v>
      </c>
      <c r="D6645">
        <v>3</v>
      </c>
      <c r="E6645" t="s">
        <v>114</v>
      </c>
      <c r="F6645">
        <v>7</v>
      </c>
      <c r="G6645" s="85">
        <v>4.3351312207683304</v>
      </c>
      <c r="H6645" s="85">
        <v>9626.5957446808516</v>
      </c>
      <c r="I6645" s="85">
        <v>2722.7836879432625</v>
      </c>
      <c r="J6645" s="85">
        <v>27877.34724933765</v>
      </c>
      <c r="K6645" t="s">
        <v>491</v>
      </c>
    </row>
    <row r="6646" spans="2:11" x14ac:dyDescent="0.25">
      <c r="B6646">
        <v>2026</v>
      </c>
      <c r="C6646" t="s">
        <v>486</v>
      </c>
      <c r="D6646">
        <v>4</v>
      </c>
      <c r="E6646" t="s">
        <v>114</v>
      </c>
      <c r="F6646">
        <v>7</v>
      </c>
      <c r="G6646" s="85">
        <v>9.2771808124442288</v>
      </c>
      <c r="H6646" s="85">
        <v>9626.5957446808516</v>
      </c>
      <c r="I6646" s="85">
        <v>2722.7836879432625</v>
      </c>
      <c r="J6646" s="85">
        <v>59657.523113582582</v>
      </c>
      <c r="K6646" t="s">
        <v>491</v>
      </c>
    </row>
    <row r="6647" spans="2:11" x14ac:dyDescent="0.25">
      <c r="B6647">
        <v>2026</v>
      </c>
      <c r="C6647" t="s">
        <v>487</v>
      </c>
      <c r="D6647">
        <v>3</v>
      </c>
      <c r="E6647" t="s">
        <v>114</v>
      </c>
      <c r="F6647">
        <v>7</v>
      </c>
      <c r="G6647" s="85">
        <v>4.3265432822404302</v>
      </c>
      <c r="H6647" s="85">
        <v>9626.5957446808516</v>
      </c>
      <c r="I6647" s="85">
        <v>2722.7836879432625</v>
      </c>
      <c r="J6647" s="85">
        <v>27822.121944195489</v>
      </c>
      <c r="K6647" t="s">
        <v>491</v>
      </c>
    </row>
    <row r="6648" spans="2:11" x14ac:dyDescent="0.25">
      <c r="B6648">
        <v>2026</v>
      </c>
      <c r="C6648" t="s">
        <v>487</v>
      </c>
      <c r="D6648">
        <v>4</v>
      </c>
      <c r="E6648" t="s">
        <v>114</v>
      </c>
      <c r="F6648">
        <v>7</v>
      </c>
      <c r="G6648" s="85">
        <v>9.2588026239945194</v>
      </c>
      <c r="H6648" s="85">
        <v>9626.5957446808516</v>
      </c>
      <c r="I6648" s="85">
        <v>2722.7836879432625</v>
      </c>
      <c r="J6648" s="85">
        <v>59539.340960578338</v>
      </c>
      <c r="K6648" t="s">
        <v>491</v>
      </c>
    </row>
    <row r="6649" spans="2:11" x14ac:dyDescent="0.25">
      <c r="B6649">
        <v>2026</v>
      </c>
      <c r="C6649" t="s">
        <v>488</v>
      </c>
      <c r="D6649">
        <v>3</v>
      </c>
      <c r="E6649" t="s">
        <v>114</v>
      </c>
      <c r="F6649">
        <v>7</v>
      </c>
      <c r="G6649" s="85">
        <v>4.3179553437125247</v>
      </c>
      <c r="H6649" s="85">
        <v>9626.5957446808516</v>
      </c>
      <c r="I6649" s="85">
        <v>2722.7836879432625</v>
      </c>
      <c r="J6649" s="85">
        <v>27766.896639053291</v>
      </c>
      <c r="K6649" t="s">
        <v>491</v>
      </c>
    </row>
    <row r="6650" spans="2:11" x14ac:dyDescent="0.25">
      <c r="B6650">
        <v>2026</v>
      </c>
      <c r="C6650" t="s">
        <v>488</v>
      </c>
      <c r="D6650">
        <v>4</v>
      </c>
      <c r="E6650" t="s">
        <v>114</v>
      </c>
      <c r="F6650">
        <v>7</v>
      </c>
      <c r="G6650" s="85">
        <v>9.2404244355448029</v>
      </c>
      <c r="H6650" s="85">
        <v>9626.5957446808516</v>
      </c>
      <c r="I6650" s="85">
        <v>2722.7836879432625</v>
      </c>
      <c r="J6650" s="85">
        <v>59421.158807574044</v>
      </c>
      <c r="K6650" t="s">
        <v>491</v>
      </c>
    </row>
    <row r="6651" spans="2:11" x14ac:dyDescent="0.25">
      <c r="B6651">
        <v>2026</v>
      </c>
      <c r="C6651" t="s">
        <v>489</v>
      </c>
      <c r="D6651">
        <v>3</v>
      </c>
      <c r="E6651" t="s">
        <v>114</v>
      </c>
      <c r="F6651">
        <v>7</v>
      </c>
      <c r="G6651" s="85">
        <v>4.3093674051846227</v>
      </c>
      <c r="H6651" s="85">
        <v>9626.5957446808516</v>
      </c>
      <c r="I6651" s="85">
        <v>2722.7836879432625</v>
      </c>
      <c r="J6651" s="85">
        <v>27711.671333911119</v>
      </c>
      <c r="K6651" t="s">
        <v>491</v>
      </c>
    </row>
    <row r="6652" spans="2:11" x14ac:dyDescent="0.25">
      <c r="B6652">
        <v>2026</v>
      </c>
      <c r="C6652" t="s">
        <v>489</v>
      </c>
      <c r="D6652">
        <v>4</v>
      </c>
      <c r="E6652" t="s">
        <v>114</v>
      </c>
      <c r="F6652">
        <v>7</v>
      </c>
      <c r="G6652" s="85">
        <v>9.2220462470950935</v>
      </c>
      <c r="H6652" s="85">
        <v>9626.5957446808516</v>
      </c>
      <c r="I6652" s="85">
        <v>2722.7836879432625</v>
      </c>
      <c r="J6652" s="85">
        <v>59302.9766545698</v>
      </c>
      <c r="K6652" t="s">
        <v>491</v>
      </c>
    </row>
    <row r="6653" spans="2:11" x14ac:dyDescent="0.25">
      <c r="B6653">
        <v>2026</v>
      </c>
      <c r="C6653" t="s">
        <v>490</v>
      </c>
      <c r="D6653">
        <v>3</v>
      </c>
      <c r="E6653" t="s">
        <v>114</v>
      </c>
      <c r="F6653">
        <v>7</v>
      </c>
      <c r="G6653" s="85">
        <v>4.3007794666567181</v>
      </c>
      <c r="H6653" s="85">
        <v>9626.5957446808516</v>
      </c>
      <c r="I6653" s="85">
        <v>2722.7836879432625</v>
      </c>
      <c r="J6653" s="85">
        <v>27656.446028768933</v>
      </c>
      <c r="K6653" t="s">
        <v>491</v>
      </c>
    </row>
    <row r="6654" spans="2:11" x14ac:dyDescent="0.25">
      <c r="B6654">
        <v>2026</v>
      </c>
      <c r="C6654" t="s">
        <v>490</v>
      </c>
      <c r="D6654">
        <v>4</v>
      </c>
      <c r="E6654" t="s">
        <v>114</v>
      </c>
      <c r="F6654">
        <v>7</v>
      </c>
      <c r="G6654" s="85">
        <v>9.203668058645377</v>
      </c>
      <c r="H6654" s="85">
        <v>9626.5957446808516</v>
      </c>
      <c r="I6654" s="85">
        <v>2722.7836879432625</v>
      </c>
      <c r="J6654" s="85">
        <v>59184.794501565513</v>
      </c>
      <c r="K6654" t="s">
        <v>491</v>
      </c>
    </row>
    <row r="6655" spans="2:11" x14ac:dyDescent="0.25">
      <c r="B6655">
        <v>2026</v>
      </c>
      <c r="C6655" t="s">
        <v>479</v>
      </c>
      <c r="D6655">
        <v>3</v>
      </c>
      <c r="E6655" t="s">
        <v>231</v>
      </c>
      <c r="F6655">
        <v>22</v>
      </c>
      <c r="G6655" s="85">
        <v>2.0124081514628798</v>
      </c>
      <c r="H6655" s="85">
        <v>29113.629842180773</v>
      </c>
      <c r="I6655" s="85">
        <v>6636.0593017694882</v>
      </c>
      <c r="J6655" s="85">
        <v>36324.873728108076</v>
      </c>
      <c r="K6655" t="s">
        <v>491</v>
      </c>
    </row>
    <row r="6656" spans="2:11" x14ac:dyDescent="0.25">
      <c r="B6656">
        <v>2026</v>
      </c>
      <c r="C6656" t="s">
        <v>479</v>
      </c>
      <c r="D6656">
        <v>4</v>
      </c>
      <c r="E6656" t="s">
        <v>231</v>
      </c>
      <c r="F6656">
        <v>22</v>
      </c>
      <c r="G6656" s="85">
        <v>2.1874001646335643</v>
      </c>
      <c r="H6656" s="85">
        <v>29113.629842180773</v>
      </c>
      <c r="I6656" s="85">
        <v>6636.0593017694882</v>
      </c>
      <c r="J6656" s="85">
        <v>39483.558400117457</v>
      </c>
      <c r="K6656" t="s">
        <v>491</v>
      </c>
    </row>
    <row r="6657" spans="2:11" x14ac:dyDescent="0.25">
      <c r="B6657">
        <v>2026</v>
      </c>
      <c r="C6657" t="s">
        <v>480</v>
      </c>
      <c r="D6657">
        <v>3</v>
      </c>
      <c r="E6657" t="s">
        <v>231</v>
      </c>
      <c r="F6657">
        <v>22</v>
      </c>
      <c r="G6657" s="85">
        <v>2.000227881499931</v>
      </c>
      <c r="H6657" s="85">
        <v>29113.629842180773</v>
      </c>
      <c r="I6657" s="85">
        <v>6636.0593017694882</v>
      </c>
      <c r="J6657" s="85">
        <v>36105.014368039017</v>
      </c>
      <c r="K6657" t="s">
        <v>491</v>
      </c>
    </row>
    <row r="6658" spans="2:11" x14ac:dyDescent="0.25">
      <c r="B6658">
        <v>2026</v>
      </c>
      <c r="C6658" t="s">
        <v>480</v>
      </c>
      <c r="D6658">
        <v>4</v>
      </c>
      <c r="E6658" t="s">
        <v>231</v>
      </c>
      <c r="F6658">
        <v>22</v>
      </c>
      <c r="G6658" s="85">
        <v>2.1741607407607941</v>
      </c>
      <c r="H6658" s="85">
        <v>29113.629842180773</v>
      </c>
      <c r="I6658" s="85">
        <v>6636.0593017694882</v>
      </c>
      <c r="J6658" s="85">
        <v>39244.580834825014</v>
      </c>
      <c r="K6658" t="s">
        <v>491</v>
      </c>
    </row>
    <row r="6659" spans="2:11" x14ac:dyDescent="0.25">
      <c r="B6659">
        <v>2026</v>
      </c>
      <c r="C6659" t="s">
        <v>481</v>
      </c>
      <c r="D6659">
        <v>3</v>
      </c>
      <c r="E6659" t="s">
        <v>231</v>
      </c>
      <c r="F6659">
        <v>22</v>
      </c>
      <c r="G6659" s="85">
        <v>1.9880476115369843</v>
      </c>
      <c r="H6659" s="85">
        <v>29113.629842180773</v>
      </c>
      <c r="I6659" s="85">
        <v>6636.0593017694882</v>
      </c>
      <c r="J6659" s="85">
        <v>35885.155007969995</v>
      </c>
      <c r="K6659" t="s">
        <v>491</v>
      </c>
    </row>
    <row r="6660" spans="2:11" x14ac:dyDescent="0.25">
      <c r="B6660">
        <v>2026</v>
      </c>
      <c r="C6660" t="s">
        <v>481</v>
      </c>
      <c r="D6660">
        <v>4</v>
      </c>
      <c r="E6660" t="s">
        <v>231</v>
      </c>
      <c r="F6660">
        <v>22</v>
      </c>
      <c r="G6660" s="85">
        <v>2.1609213168880261</v>
      </c>
      <c r="H6660" s="85">
        <v>29113.629842180773</v>
      </c>
      <c r="I6660" s="85">
        <v>6636.0593017694882</v>
      </c>
      <c r="J6660" s="85">
        <v>39005.603269532599</v>
      </c>
      <c r="K6660" t="s">
        <v>491</v>
      </c>
    </row>
    <row r="6661" spans="2:11" x14ac:dyDescent="0.25">
      <c r="B6661">
        <v>2026</v>
      </c>
      <c r="C6661" t="s">
        <v>482</v>
      </c>
      <c r="D6661">
        <v>3</v>
      </c>
      <c r="E6661" t="s">
        <v>231</v>
      </c>
      <c r="F6661">
        <v>22</v>
      </c>
      <c r="G6661" s="85">
        <v>1.9758673415740358</v>
      </c>
      <c r="H6661" s="85">
        <v>29113.629842180773</v>
      </c>
      <c r="I6661" s="85">
        <v>6636.0593017694882</v>
      </c>
      <c r="J6661" s="85">
        <v>35665.295647900944</v>
      </c>
      <c r="K6661" t="s">
        <v>491</v>
      </c>
    </row>
    <row r="6662" spans="2:11" x14ac:dyDescent="0.25">
      <c r="B6662">
        <v>2026</v>
      </c>
      <c r="C6662" t="s">
        <v>482</v>
      </c>
      <c r="D6662">
        <v>4</v>
      </c>
      <c r="E6662" t="s">
        <v>231</v>
      </c>
      <c r="F6662">
        <v>22</v>
      </c>
      <c r="G6662" s="85">
        <v>2.1476818930152559</v>
      </c>
      <c r="H6662" s="85">
        <v>29113.629842180773</v>
      </c>
      <c r="I6662" s="85">
        <v>6636.0593017694882</v>
      </c>
      <c r="J6662" s="85">
        <v>38766.625704240148</v>
      </c>
      <c r="K6662" t="s">
        <v>491</v>
      </c>
    </row>
    <row r="6663" spans="2:11" x14ac:dyDescent="0.25">
      <c r="B6663">
        <v>2026</v>
      </c>
      <c r="C6663" t="s">
        <v>483</v>
      </c>
      <c r="D6663">
        <v>3</v>
      </c>
      <c r="E6663" t="s">
        <v>231</v>
      </c>
      <c r="F6663">
        <v>22</v>
      </c>
      <c r="G6663" s="85">
        <v>1.9636870716110892</v>
      </c>
      <c r="H6663" s="85">
        <v>29113.629842180773</v>
      </c>
      <c r="I6663" s="85">
        <v>6636.0593017694882</v>
      </c>
      <c r="J6663" s="85">
        <v>35445.43628783193</v>
      </c>
      <c r="K6663" t="s">
        <v>491</v>
      </c>
    </row>
    <row r="6664" spans="2:11" x14ac:dyDescent="0.25">
      <c r="B6664">
        <v>2026</v>
      </c>
      <c r="C6664" t="s">
        <v>483</v>
      </c>
      <c r="D6664">
        <v>4</v>
      </c>
      <c r="E6664" t="s">
        <v>231</v>
      </c>
      <c r="F6664">
        <v>22</v>
      </c>
      <c r="G6664" s="85">
        <v>2.1344424691424879</v>
      </c>
      <c r="H6664" s="85">
        <v>29113.629842180773</v>
      </c>
      <c r="I6664" s="85">
        <v>6636.0593017694882</v>
      </c>
      <c r="J6664" s="85">
        <v>38527.648138947741</v>
      </c>
      <c r="K6664" t="s">
        <v>491</v>
      </c>
    </row>
    <row r="6665" spans="2:11" x14ac:dyDescent="0.25">
      <c r="B6665">
        <v>2026</v>
      </c>
      <c r="C6665" t="s">
        <v>484</v>
      </c>
      <c r="D6665">
        <v>3</v>
      </c>
      <c r="E6665" t="s">
        <v>231</v>
      </c>
      <c r="F6665">
        <v>22</v>
      </c>
      <c r="G6665" s="85">
        <v>1.9515068016481396</v>
      </c>
      <c r="H6665" s="85">
        <v>29113.629842180773</v>
      </c>
      <c r="I6665" s="85">
        <v>6636.0593017694882</v>
      </c>
      <c r="J6665" s="85">
        <v>35225.576927762857</v>
      </c>
      <c r="K6665" t="s">
        <v>491</v>
      </c>
    </row>
    <row r="6666" spans="2:11" x14ac:dyDescent="0.25">
      <c r="B6666">
        <v>2026</v>
      </c>
      <c r="C6666" t="s">
        <v>484</v>
      </c>
      <c r="D6666">
        <v>4</v>
      </c>
      <c r="E6666" t="s">
        <v>231</v>
      </c>
      <c r="F6666">
        <v>22</v>
      </c>
      <c r="G6666" s="85">
        <v>2.1212030452697168</v>
      </c>
      <c r="H6666" s="85">
        <v>29113.629842180773</v>
      </c>
      <c r="I6666" s="85">
        <v>6636.0593017694882</v>
      </c>
      <c r="J6666" s="85">
        <v>38288.670573655276</v>
      </c>
      <c r="K6666" t="s">
        <v>491</v>
      </c>
    </row>
    <row r="6667" spans="2:11" x14ac:dyDescent="0.25">
      <c r="B6667">
        <v>2026</v>
      </c>
      <c r="C6667" t="s">
        <v>485</v>
      </c>
      <c r="D6667">
        <v>3</v>
      </c>
      <c r="E6667" t="s">
        <v>231</v>
      </c>
      <c r="F6667">
        <v>22</v>
      </c>
      <c r="G6667" s="85">
        <v>1.939326531685194</v>
      </c>
      <c r="H6667" s="85">
        <v>29113.629842180773</v>
      </c>
      <c r="I6667" s="85">
        <v>6636.0593017694882</v>
      </c>
      <c r="J6667" s="85">
        <v>35005.717567693857</v>
      </c>
      <c r="K6667" t="s">
        <v>491</v>
      </c>
    </row>
    <row r="6668" spans="2:11" x14ac:dyDescent="0.25">
      <c r="B6668">
        <v>2026</v>
      </c>
      <c r="C6668" t="s">
        <v>485</v>
      </c>
      <c r="D6668">
        <v>4</v>
      </c>
      <c r="E6668" t="s">
        <v>231</v>
      </c>
      <c r="F6668">
        <v>22</v>
      </c>
      <c r="G6668" s="85">
        <v>2.1079636213969497</v>
      </c>
      <c r="H6668" s="85">
        <v>29113.629842180773</v>
      </c>
      <c r="I6668" s="85">
        <v>6636.0593017694882</v>
      </c>
      <c r="J6668" s="85">
        <v>38049.693008362883</v>
      </c>
      <c r="K6668" t="s">
        <v>491</v>
      </c>
    </row>
    <row r="6669" spans="2:11" x14ac:dyDescent="0.25">
      <c r="B6669">
        <v>2026</v>
      </c>
      <c r="C6669" t="s">
        <v>486</v>
      </c>
      <c r="D6669">
        <v>3</v>
      </c>
      <c r="E6669" t="s">
        <v>231</v>
      </c>
      <c r="F6669">
        <v>22</v>
      </c>
      <c r="G6669" s="85">
        <v>1.9271462617222443</v>
      </c>
      <c r="H6669" s="85">
        <v>29113.629842180773</v>
      </c>
      <c r="I6669" s="85">
        <v>6636.0593017694882</v>
      </c>
      <c r="J6669" s="85">
        <v>34785.858207624784</v>
      </c>
      <c r="K6669" t="s">
        <v>491</v>
      </c>
    </row>
    <row r="6670" spans="2:11" x14ac:dyDescent="0.25">
      <c r="B6670">
        <v>2026</v>
      </c>
      <c r="C6670" t="s">
        <v>486</v>
      </c>
      <c r="D6670">
        <v>4</v>
      </c>
      <c r="E6670" t="s">
        <v>231</v>
      </c>
      <c r="F6670">
        <v>22</v>
      </c>
      <c r="G6670" s="85">
        <v>2.0947241975241786</v>
      </c>
      <c r="H6670" s="85">
        <v>29113.629842180773</v>
      </c>
      <c r="I6670" s="85">
        <v>6636.0593017694882</v>
      </c>
      <c r="J6670" s="85">
        <v>37810.715443070418</v>
      </c>
      <c r="K6670" t="s">
        <v>491</v>
      </c>
    </row>
    <row r="6671" spans="2:11" x14ac:dyDescent="0.25">
      <c r="B6671">
        <v>2026</v>
      </c>
      <c r="C6671" t="s">
        <v>487</v>
      </c>
      <c r="D6671">
        <v>3</v>
      </c>
      <c r="E6671" t="s">
        <v>231</v>
      </c>
      <c r="F6671">
        <v>22</v>
      </c>
      <c r="G6671" s="85">
        <v>1.914965991759298</v>
      </c>
      <c r="H6671" s="85">
        <v>29113.629842180773</v>
      </c>
      <c r="I6671" s="85">
        <v>6636.0593017694882</v>
      </c>
      <c r="J6671" s="85">
        <v>34565.998847555777</v>
      </c>
      <c r="K6671" t="s">
        <v>491</v>
      </c>
    </row>
    <row r="6672" spans="2:11" x14ac:dyDescent="0.25">
      <c r="B6672">
        <v>2026</v>
      </c>
      <c r="C6672" t="s">
        <v>487</v>
      </c>
      <c r="D6672">
        <v>4</v>
      </c>
      <c r="E6672" t="s">
        <v>231</v>
      </c>
      <c r="F6672">
        <v>22</v>
      </c>
      <c r="G6672" s="85">
        <v>2.081484773651411</v>
      </c>
      <c r="H6672" s="85">
        <v>29113.629842180773</v>
      </c>
      <c r="I6672" s="85">
        <v>6636.0593017694882</v>
      </c>
      <c r="J6672" s="85">
        <v>37571.737877778018</v>
      </c>
      <c r="K6672" t="s">
        <v>491</v>
      </c>
    </row>
    <row r="6673" spans="2:11" x14ac:dyDescent="0.25">
      <c r="B6673">
        <v>2026</v>
      </c>
      <c r="C6673" t="s">
        <v>488</v>
      </c>
      <c r="D6673">
        <v>3</v>
      </c>
      <c r="E6673" t="s">
        <v>231</v>
      </c>
      <c r="F6673">
        <v>22</v>
      </c>
      <c r="G6673" s="85">
        <v>1.9027857217963491</v>
      </c>
      <c r="H6673" s="85">
        <v>29113.629842180773</v>
      </c>
      <c r="I6673" s="85">
        <v>6636.0593017694882</v>
      </c>
      <c r="J6673" s="85">
        <v>34346.139487486711</v>
      </c>
      <c r="K6673" t="s">
        <v>491</v>
      </c>
    </row>
    <row r="6674" spans="2:11" x14ac:dyDescent="0.25">
      <c r="B6674">
        <v>2026</v>
      </c>
      <c r="C6674" t="s">
        <v>488</v>
      </c>
      <c r="D6674">
        <v>4</v>
      </c>
      <c r="E6674" t="s">
        <v>231</v>
      </c>
      <c r="F6674">
        <v>22</v>
      </c>
      <c r="G6674" s="85">
        <v>2.0682453497786404</v>
      </c>
      <c r="H6674" s="85">
        <v>29113.629842180773</v>
      </c>
      <c r="I6674" s="85">
        <v>6636.0593017694882</v>
      </c>
      <c r="J6674" s="85">
        <v>37332.76031248556</v>
      </c>
      <c r="K6674" t="s">
        <v>491</v>
      </c>
    </row>
    <row r="6675" spans="2:11" x14ac:dyDescent="0.25">
      <c r="B6675">
        <v>2026</v>
      </c>
      <c r="C6675" t="s">
        <v>489</v>
      </c>
      <c r="D6675">
        <v>3</v>
      </c>
      <c r="E6675" t="s">
        <v>231</v>
      </c>
      <c r="F6675">
        <v>22</v>
      </c>
      <c r="G6675" s="85">
        <v>1.8906054518334023</v>
      </c>
      <c r="H6675" s="85">
        <v>29113.629842180773</v>
      </c>
      <c r="I6675" s="85">
        <v>6636.0593017694882</v>
      </c>
      <c r="J6675" s="85">
        <v>34126.280127417696</v>
      </c>
      <c r="K6675" t="s">
        <v>491</v>
      </c>
    </row>
    <row r="6676" spans="2:11" x14ac:dyDescent="0.25">
      <c r="B6676">
        <v>2026</v>
      </c>
      <c r="C6676" t="s">
        <v>489</v>
      </c>
      <c r="D6676">
        <v>4</v>
      </c>
      <c r="E6676" t="s">
        <v>231</v>
      </c>
      <c r="F6676">
        <v>22</v>
      </c>
      <c r="G6676" s="85">
        <v>2.0550059259058724</v>
      </c>
      <c r="H6676" s="85">
        <v>29113.629842180773</v>
      </c>
      <c r="I6676" s="85">
        <v>6636.0593017694882</v>
      </c>
      <c r="J6676" s="85">
        <v>37093.782747193152</v>
      </c>
      <c r="K6676" t="s">
        <v>491</v>
      </c>
    </row>
    <row r="6677" spans="2:11" x14ac:dyDescent="0.25">
      <c r="B6677">
        <v>2026</v>
      </c>
      <c r="C6677" t="s">
        <v>490</v>
      </c>
      <c r="D6677">
        <v>3</v>
      </c>
      <c r="E6677" t="s">
        <v>231</v>
      </c>
      <c r="F6677">
        <v>22</v>
      </c>
      <c r="G6677" s="85">
        <v>1.8784251818704538</v>
      </c>
      <c r="H6677" s="85">
        <v>29113.629842180773</v>
      </c>
      <c r="I6677" s="85">
        <v>6636.0593017694882</v>
      </c>
      <c r="J6677" s="85">
        <v>33906.420767348645</v>
      </c>
      <c r="K6677" t="s">
        <v>491</v>
      </c>
    </row>
    <row r="6678" spans="2:11" x14ac:dyDescent="0.25">
      <c r="B6678">
        <v>2026</v>
      </c>
      <c r="C6678" t="s">
        <v>490</v>
      </c>
      <c r="D6678">
        <v>4</v>
      </c>
      <c r="E6678" t="s">
        <v>231</v>
      </c>
      <c r="F6678">
        <v>22</v>
      </c>
      <c r="G6678" s="85">
        <v>2.0417665020331017</v>
      </c>
      <c r="H6678" s="85">
        <v>29113.629842180773</v>
      </c>
      <c r="I6678" s="85">
        <v>6636.0593017694882</v>
      </c>
      <c r="J6678" s="85">
        <v>36854.805181900694</v>
      </c>
      <c r="K6678" t="s">
        <v>491</v>
      </c>
    </row>
    <row r="6679" spans="2:11" x14ac:dyDescent="0.25">
      <c r="B6679">
        <v>2026</v>
      </c>
      <c r="C6679" t="s">
        <v>479</v>
      </c>
      <c r="D6679">
        <v>3</v>
      </c>
      <c r="E6679" t="s">
        <v>114</v>
      </c>
      <c r="F6679">
        <v>13</v>
      </c>
      <c r="G6679" s="85">
        <v>0</v>
      </c>
      <c r="H6679" s="85">
        <v>9626.5957446808516</v>
      </c>
      <c r="I6679" s="85">
        <v>2722.7836879432625</v>
      </c>
      <c r="J6679" s="85">
        <v>0</v>
      </c>
      <c r="K6679" t="s">
        <v>491</v>
      </c>
    </row>
    <row r="6680" spans="2:11" x14ac:dyDescent="0.25">
      <c r="B6680">
        <v>2026</v>
      </c>
      <c r="C6680" t="s">
        <v>479</v>
      </c>
      <c r="D6680">
        <v>4</v>
      </c>
      <c r="E6680" t="s">
        <v>114</v>
      </c>
      <c r="F6680">
        <v>13</v>
      </c>
      <c r="G6680" s="85">
        <v>2.1193075690568532</v>
      </c>
      <c r="H6680" s="85">
        <v>9626.5957446808516</v>
      </c>
      <c r="I6680" s="85">
        <v>2722.7836879432625</v>
      </c>
      <c r="J6680" s="85">
        <v>14179.193472037074</v>
      </c>
      <c r="K6680" t="s">
        <v>491</v>
      </c>
    </row>
    <row r="6681" spans="2:11" x14ac:dyDescent="0.25">
      <c r="B6681">
        <v>2026</v>
      </c>
      <c r="C6681" t="s">
        <v>480</v>
      </c>
      <c r="D6681">
        <v>3</v>
      </c>
      <c r="E6681" t="s">
        <v>114</v>
      </c>
      <c r="F6681">
        <v>13</v>
      </c>
      <c r="G6681" s="85">
        <v>0</v>
      </c>
      <c r="H6681" s="85">
        <v>9626.5957446808516</v>
      </c>
      <c r="I6681" s="85">
        <v>2722.7836879432625</v>
      </c>
      <c r="J6681" s="85">
        <v>0</v>
      </c>
      <c r="K6681" t="s">
        <v>491</v>
      </c>
    </row>
    <row r="6682" spans="2:11" x14ac:dyDescent="0.25">
      <c r="B6682">
        <v>2026</v>
      </c>
      <c r="C6682" t="s">
        <v>480</v>
      </c>
      <c r="D6682">
        <v>4</v>
      </c>
      <c r="E6682" t="s">
        <v>114</v>
      </c>
      <c r="F6682">
        <v>13</v>
      </c>
      <c r="G6682" s="85">
        <v>2.1469798976545302</v>
      </c>
      <c r="H6682" s="85">
        <v>9626.5957446808516</v>
      </c>
      <c r="I6682" s="85">
        <v>2722.7836879432625</v>
      </c>
      <c r="J6682" s="85">
        <v>14364.334744940119</v>
      </c>
      <c r="K6682" t="s">
        <v>491</v>
      </c>
    </row>
    <row r="6683" spans="2:11" x14ac:dyDescent="0.25">
      <c r="B6683">
        <v>2026</v>
      </c>
      <c r="C6683" t="s">
        <v>481</v>
      </c>
      <c r="D6683">
        <v>3</v>
      </c>
      <c r="E6683" t="s">
        <v>114</v>
      </c>
      <c r="F6683">
        <v>13</v>
      </c>
      <c r="G6683" s="85">
        <v>0</v>
      </c>
      <c r="H6683" s="85">
        <v>9626.5957446808516</v>
      </c>
      <c r="I6683" s="85">
        <v>2722.7836879432625</v>
      </c>
      <c r="J6683" s="85">
        <v>0</v>
      </c>
      <c r="K6683" t="s">
        <v>491</v>
      </c>
    </row>
    <row r="6684" spans="2:11" x14ac:dyDescent="0.25">
      <c r="B6684">
        <v>2026</v>
      </c>
      <c r="C6684" t="s">
        <v>481</v>
      </c>
      <c r="D6684">
        <v>4</v>
      </c>
      <c r="E6684" t="s">
        <v>114</v>
      </c>
      <c r="F6684">
        <v>13</v>
      </c>
      <c r="G6684" s="85">
        <v>2.1746522262522108</v>
      </c>
      <c r="H6684" s="85">
        <v>9626.5957446808516</v>
      </c>
      <c r="I6684" s="85">
        <v>2722.7836879432625</v>
      </c>
      <c r="J6684" s="85">
        <v>14549.47601784319</v>
      </c>
      <c r="K6684" t="s">
        <v>491</v>
      </c>
    </row>
    <row r="6685" spans="2:11" x14ac:dyDescent="0.25">
      <c r="B6685">
        <v>2026</v>
      </c>
      <c r="C6685" t="s">
        <v>482</v>
      </c>
      <c r="D6685">
        <v>3</v>
      </c>
      <c r="E6685" t="s">
        <v>114</v>
      </c>
      <c r="F6685">
        <v>13</v>
      </c>
      <c r="G6685" s="85">
        <v>0</v>
      </c>
      <c r="H6685" s="85">
        <v>9626.5957446808516</v>
      </c>
      <c r="I6685" s="85">
        <v>2722.7836879432625</v>
      </c>
      <c r="J6685" s="85">
        <v>0</v>
      </c>
      <c r="K6685" t="s">
        <v>491</v>
      </c>
    </row>
    <row r="6686" spans="2:11" x14ac:dyDescent="0.25">
      <c r="B6686">
        <v>2026</v>
      </c>
      <c r="C6686" t="s">
        <v>482</v>
      </c>
      <c r="D6686">
        <v>4</v>
      </c>
      <c r="E6686" t="s">
        <v>114</v>
      </c>
      <c r="F6686">
        <v>13</v>
      </c>
      <c r="G6686" s="85">
        <v>2.2023245548498882</v>
      </c>
      <c r="H6686" s="85">
        <v>9626.5957446808516</v>
      </c>
      <c r="I6686" s="85">
        <v>2722.7836879432625</v>
      </c>
      <c r="J6686" s="85">
        <v>14734.617290746239</v>
      </c>
      <c r="K6686" t="s">
        <v>491</v>
      </c>
    </row>
    <row r="6687" spans="2:11" x14ac:dyDescent="0.25">
      <c r="B6687">
        <v>2026</v>
      </c>
      <c r="C6687" t="s">
        <v>483</v>
      </c>
      <c r="D6687">
        <v>3</v>
      </c>
      <c r="E6687" t="s">
        <v>114</v>
      </c>
      <c r="F6687">
        <v>13</v>
      </c>
      <c r="G6687" s="85">
        <v>0</v>
      </c>
      <c r="H6687" s="85">
        <v>9626.5957446808516</v>
      </c>
      <c r="I6687" s="85">
        <v>2722.7836879432625</v>
      </c>
      <c r="J6687" s="85">
        <v>0</v>
      </c>
      <c r="K6687" t="s">
        <v>491</v>
      </c>
    </row>
    <row r="6688" spans="2:11" x14ac:dyDescent="0.25">
      <c r="B6688">
        <v>2026</v>
      </c>
      <c r="C6688" t="s">
        <v>483</v>
      </c>
      <c r="D6688">
        <v>4</v>
      </c>
      <c r="E6688" t="s">
        <v>114</v>
      </c>
      <c r="F6688">
        <v>13</v>
      </c>
      <c r="G6688" s="85">
        <v>2.2299968834475687</v>
      </c>
      <c r="H6688" s="85">
        <v>9626.5957446808516</v>
      </c>
      <c r="I6688" s="85">
        <v>2722.7836879432625</v>
      </c>
      <c r="J6688" s="85">
        <v>14919.75856364931</v>
      </c>
      <c r="K6688" t="s">
        <v>491</v>
      </c>
    </row>
    <row r="6689" spans="2:11" x14ac:dyDescent="0.25">
      <c r="B6689">
        <v>2026</v>
      </c>
      <c r="C6689" t="s">
        <v>484</v>
      </c>
      <c r="D6689">
        <v>3</v>
      </c>
      <c r="E6689" t="s">
        <v>114</v>
      </c>
      <c r="F6689">
        <v>13</v>
      </c>
      <c r="G6689" s="85">
        <v>0</v>
      </c>
      <c r="H6689" s="85">
        <v>9626.5957446808516</v>
      </c>
      <c r="I6689" s="85">
        <v>2722.7836879432625</v>
      </c>
      <c r="J6689" s="85">
        <v>0</v>
      </c>
      <c r="K6689" t="s">
        <v>491</v>
      </c>
    </row>
    <row r="6690" spans="2:11" x14ac:dyDescent="0.25">
      <c r="B6690">
        <v>2026</v>
      </c>
      <c r="C6690" t="s">
        <v>484</v>
      </c>
      <c r="D6690">
        <v>4</v>
      </c>
      <c r="E6690" t="s">
        <v>114</v>
      </c>
      <c r="F6690">
        <v>13</v>
      </c>
      <c r="G6690" s="85">
        <v>2.2576692120452466</v>
      </c>
      <c r="H6690" s="85">
        <v>9626.5957446808516</v>
      </c>
      <c r="I6690" s="85">
        <v>2722.7836879432625</v>
      </c>
      <c r="J6690" s="85">
        <v>15104.899836552362</v>
      </c>
      <c r="K6690" t="s">
        <v>491</v>
      </c>
    </row>
    <row r="6691" spans="2:11" x14ac:dyDescent="0.25">
      <c r="B6691">
        <v>2026</v>
      </c>
      <c r="C6691" t="s">
        <v>485</v>
      </c>
      <c r="D6691">
        <v>3</v>
      </c>
      <c r="E6691" t="s">
        <v>114</v>
      </c>
      <c r="F6691">
        <v>13</v>
      </c>
      <c r="G6691" s="85">
        <v>0</v>
      </c>
      <c r="H6691" s="85">
        <v>9626.5957446808516</v>
      </c>
      <c r="I6691" s="85">
        <v>2722.7836879432625</v>
      </c>
      <c r="J6691" s="85">
        <v>0</v>
      </c>
      <c r="K6691" t="s">
        <v>491</v>
      </c>
    </row>
    <row r="6692" spans="2:11" x14ac:dyDescent="0.25">
      <c r="B6692">
        <v>2026</v>
      </c>
      <c r="C6692" t="s">
        <v>485</v>
      </c>
      <c r="D6692">
        <v>4</v>
      </c>
      <c r="E6692" t="s">
        <v>114</v>
      </c>
      <c r="F6692">
        <v>13</v>
      </c>
      <c r="G6692" s="85">
        <v>2.2853415406429272</v>
      </c>
      <c r="H6692" s="85">
        <v>9626.5957446808516</v>
      </c>
      <c r="I6692" s="85">
        <v>2722.7836879432625</v>
      </c>
      <c r="J6692" s="85">
        <v>15290.041109455431</v>
      </c>
      <c r="K6692" t="s">
        <v>491</v>
      </c>
    </row>
    <row r="6693" spans="2:11" x14ac:dyDescent="0.25">
      <c r="B6693">
        <v>2026</v>
      </c>
      <c r="C6693" t="s">
        <v>486</v>
      </c>
      <c r="D6693">
        <v>3</v>
      </c>
      <c r="E6693" t="s">
        <v>114</v>
      </c>
      <c r="F6693">
        <v>13</v>
      </c>
      <c r="G6693" s="85">
        <v>0</v>
      </c>
      <c r="H6693" s="85">
        <v>9626.5957446808516</v>
      </c>
      <c r="I6693" s="85">
        <v>2722.7836879432625</v>
      </c>
      <c r="J6693" s="85">
        <v>0</v>
      </c>
      <c r="K6693" t="s">
        <v>491</v>
      </c>
    </row>
    <row r="6694" spans="2:11" x14ac:dyDescent="0.25">
      <c r="B6694">
        <v>2026</v>
      </c>
      <c r="C6694" t="s">
        <v>486</v>
      </c>
      <c r="D6694">
        <v>4</v>
      </c>
      <c r="E6694" t="s">
        <v>114</v>
      </c>
      <c r="F6694">
        <v>13</v>
      </c>
      <c r="G6694" s="85">
        <v>2.3130138692406037</v>
      </c>
      <c r="H6694" s="85">
        <v>9626.5957446808516</v>
      </c>
      <c r="I6694" s="85">
        <v>2722.7836879432625</v>
      </c>
      <c r="J6694" s="85">
        <v>15475.182382358475</v>
      </c>
      <c r="K6694" t="s">
        <v>491</v>
      </c>
    </row>
    <row r="6695" spans="2:11" x14ac:dyDescent="0.25">
      <c r="B6695">
        <v>2026</v>
      </c>
      <c r="C6695" t="s">
        <v>487</v>
      </c>
      <c r="D6695">
        <v>3</v>
      </c>
      <c r="E6695" t="s">
        <v>114</v>
      </c>
      <c r="F6695">
        <v>13</v>
      </c>
      <c r="G6695" s="85">
        <v>0</v>
      </c>
      <c r="H6695" s="85">
        <v>9626.5957446808516</v>
      </c>
      <c r="I6695" s="85">
        <v>2722.7836879432625</v>
      </c>
      <c r="J6695" s="85">
        <v>0</v>
      </c>
      <c r="K6695" t="s">
        <v>491</v>
      </c>
    </row>
    <row r="6696" spans="2:11" x14ac:dyDescent="0.25">
      <c r="B6696">
        <v>2026</v>
      </c>
      <c r="C6696" t="s">
        <v>487</v>
      </c>
      <c r="D6696">
        <v>4</v>
      </c>
      <c r="E6696" t="s">
        <v>114</v>
      </c>
      <c r="F6696">
        <v>13</v>
      </c>
      <c r="G6696" s="85">
        <v>2.3406861978382851</v>
      </c>
      <c r="H6696" s="85">
        <v>9626.5957446808516</v>
      </c>
      <c r="I6696" s="85">
        <v>2722.7836879432625</v>
      </c>
      <c r="J6696" s="85">
        <v>15660.323655261551</v>
      </c>
      <c r="K6696" t="s">
        <v>491</v>
      </c>
    </row>
    <row r="6697" spans="2:11" x14ac:dyDescent="0.25">
      <c r="B6697">
        <v>2026</v>
      </c>
      <c r="C6697" t="s">
        <v>488</v>
      </c>
      <c r="D6697">
        <v>3</v>
      </c>
      <c r="E6697" t="s">
        <v>114</v>
      </c>
      <c r="F6697">
        <v>13</v>
      </c>
      <c r="G6697" s="85">
        <v>0</v>
      </c>
      <c r="H6697" s="85">
        <v>9626.5957446808516</v>
      </c>
      <c r="I6697" s="85">
        <v>2722.7836879432625</v>
      </c>
      <c r="J6697" s="85">
        <v>0</v>
      </c>
      <c r="K6697" t="s">
        <v>491</v>
      </c>
    </row>
    <row r="6698" spans="2:11" x14ac:dyDescent="0.25">
      <c r="B6698">
        <v>2026</v>
      </c>
      <c r="C6698" t="s">
        <v>488</v>
      </c>
      <c r="D6698">
        <v>4</v>
      </c>
      <c r="E6698" t="s">
        <v>114</v>
      </c>
      <c r="F6698">
        <v>13</v>
      </c>
      <c r="G6698" s="85">
        <v>2.3683585264359621</v>
      </c>
      <c r="H6698" s="85">
        <v>9626.5957446808516</v>
      </c>
      <c r="I6698" s="85">
        <v>2722.7836879432625</v>
      </c>
      <c r="J6698" s="85">
        <v>15845.464928164596</v>
      </c>
      <c r="K6698" t="s">
        <v>491</v>
      </c>
    </row>
    <row r="6699" spans="2:11" x14ac:dyDescent="0.25">
      <c r="B6699">
        <v>2026</v>
      </c>
      <c r="C6699" t="s">
        <v>489</v>
      </c>
      <c r="D6699">
        <v>3</v>
      </c>
      <c r="E6699" t="s">
        <v>114</v>
      </c>
      <c r="F6699">
        <v>13</v>
      </c>
      <c r="G6699" s="85">
        <v>0</v>
      </c>
      <c r="H6699" s="85">
        <v>9626.5957446808516</v>
      </c>
      <c r="I6699" s="85">
        <v>2722.7836879432625</v>
      </c>
      <c r="J6699" s="85">
        <v>0</v>
      </c>
      <c r="K6699" t="s">
        <v>491</v>
      </c>
    </row>
    <row r="6700" spans="2:11" x14ac:dyDescent="0.25">
      <c r="B6700">
        <v>2026</v>
      </c>
      <c r="C6700" t="s">
        <v>489</v>
      </c>
      <c r="D6700">
        <v>4</v>
      </c>
      <c r="E6700" t="s">
        <v>114</v>
      </c>
      <c r="F6700">
        <v>13</v>
      </c>
      <c r="G6700" s="85">
        <v>2.3960308550336431</v>
      </c>
      <c r="H6700" s="85">
        <v>9626.5957446808516</v>
      </c>
      <c r="I6700" s="85">
        <v>2722.7836879432625</v>
      </c>
      <c r="J6700" s="85">
        <v>16030.606201067671</v>
      </c>
      <c r="K6700" t="s">
        <v>491</v>
      </c>
    </row>
    <row r="6701" spans="2:11" x14ac:dyDescent="0.25">
      <c r="B6701">
        <v>2026</v>
      </c>
      <c r="C6701" t="s">
        <v>490</v>
      </c>
      <c r="D6701">
        <v>3</v>
      </c>
      <c r="E6701" t="s">
        <v>114</v>
      </c>
      <c r="F6701">
        <v>13</v>
      </c>
      <c r="G6701" s="85">
        <v>0</v>
      </c>
      <c r="H6701" s="85">
        <v>9626.5957446808516</v>
      </c>
      <c r="I6701" s="85">
        <v>2722.7836879432625</v>
      </c>
      <c r="J6701" s="85">
        <v>0</v>
      </c>
      <c r="K6701" t="s">
        <v>491</v>
      </c>
    </row>
    <row r="6702" spans="2:11" x14ac:dyDescent="0.25">
      <c r="B6702">
        <v>2026</v>
      </c>
      <c r="C6702" t="s">
        <v>490</v>
      </c>
      <c r="D6702">
        <v>4</v>
      </c>
      <c r="E6702" t="s">
        <v>114</v>
      </c>
      <c r="F6702">
        <v>13</v>
      </c>
      <c r="G6702" s="85">
        <v>2.4237031836313205</v>
      </c>
      <c r="H6702" s="85">
        <v>9626.5957446808516</v>
      </c>
      <c r="I6702" s="85">
        <v>2722.7836879432625</v>
      </c>
      <c r="J6702" s="85">
        <v>16215.74747397072</v>
      </c>
      <c r="K6702" t="s">
        <v>491</v>
      </c>
    </row>
    <row r="6703" spans="2:11" x14ac:dyDescent="0.25">
      <c r="B6703">
        <v>2026</v>
      </c>
      <c r="C6703" t="s">
        <v>479</v>
      </c>
      <c r="D6703">
        <v>3</v>
      </c>
      <c r="E6703" t="s">
        <v>231</v>
      </c>
      <c r="F6703">
        <v>12</v>
      </c>
      <c r="G6703" s="85">
        <v>1.6916168824167883</v>
      </c>
      <c r="H6703" s="85">
        <v>29113.629842180773</v>
      </c>
      <c r="I6703" s="85">
        <v>6636.0593017694882</v>
      </c>
      <c r="J6703" s="85">
        <v>34031.133454881157</v>
      </c>
      <c r="K6703" t="s">
        <v>491</v>
      </c>
    </row>
    <row r="6704" spans="2:11" x14ac:dyDescent="0.25">
      <c r="B6704">
        <v>2026</v>
      </c>
      <c r="C6704" t="s">
        <v>479</v>
      </c>
      <c r="D6704">
        <v>4</v>
      </c>
      <c r="E6704" t="s">
        <v>231</v>
      </c>
      <c r="F6704">
        <v>12</v>
      </c>
      <c r="G6704" s="85">
        <v>3.0449103883502184</v>
      </c>
      <c r="H6704" s="85">
        <v>29113.629842180773</v>
      </c>
      <c r="I6704" s="85">
        <v>6636.0593017694882</v>
      </c>
      <c r="J6704" s="85">
        <v>61256.040218786075</v>
      </c>
      <c r="K6704" t="s">
        <v>491</v>
      </c>
    </row>
    <row r="6705" spans="2:11" x14ac:dyDescent="0.25">
      <c r="B6705">
        <v>2026</v>
      </c>
      <c r="C6705" t="s">
        <v>480</v>
      </c>
      <c r="D6705">
        <v>3</v>
      </c>
      <c r="E6705" t="s">
        <v>231</v>
      </c>
      <c r="F6705">
        <v>12</v>
      </c>
      <c r="G6705" s="85">
        <v>1.7053504978231526</v>
      </c>
      <c r="H6705" s="85">
        <v>29113.629842180773</v>
      </c>
      <c r="I6705" s="85">
        <v>6636.0593017694882</v>
      </c>
      <c r="J6705" s="85">
        <v>34307.419713058167</v>
      </c>
      <c r="K6705" t="s">
        <v>491</v>
      </c>
    </row>
    <row r="6706" spans="2:11" x14ac:dyDescent="0.25">
      <c r="B6706">
        <v>2026</v>
      </c>
      <c r="C6706" t="s">
        <v>480</v>
      </c>
      <c r="D6706">
        <v>4</v>
      </c>
      <c r="E6706" t="s">
        <v>231</v>
      </c>
      <c r="F6706">
        <v>12</v>
      </c>
      <c r="G6706" s="85">
        <v>3.0696308960816738</v>
      </c>
      <c r="H6706" s="85">
        <v>29113.629842180773</v>
      </c>
      <c r="I6706" s="85">
        <v>6636.0593017694882</v>
      </c>
      <c r="J6706" s="85">
        <v>61753.355483504682</v>
      </c>
      <c r="K6706" t="s">
        <v>491</v>
      </c>
    </row>
    <row r="6707" spans="2:11" x14ac:dyDescent="0.25">
      <c r="B6707">
        <v>2026</v>
      </c>
      <c r="C6707" t="s">
        <v>481</v>
      </c>
      <c r="D6707">
        <v>3</v>
      </c>
      <c r="E6707" t="s">
        <v>231</v>
      </c>
      <c r="F6707">
        <v>12</v>
      </c>
      <c r="G6707" s="85">
        <v>1.7190841132295069</v>
      </c>
      <c r="H6707" s="85">
        <v>29113.629842180773</v>
      </c>
      <c r="I6707" s="85">
        <v>6636.0593017694882</v>
      </c>
      <c r="J6707" s="85">
        <v>34583.70597123498</v>
      </c>
      <c r="K6707" t="s">
        <v>491</v>
      </c>
    </row>
    <row r="6708" spans="2:11" x14ac:dyDescent="0.25">
      <c r="B6708">
        <v>2026</v>
      </c>
      <c r="C6708" t="s">
        <v>481</v>
      </c>
      <c r="D6708">
        <v>4</v>
      </c>
      <c r="E6708" t="s">
        <v>231</v>
      </c>
      <c r="F6708">
        <v>12</v>
      </c>
      <c r="G6708" s="85">
        <v>3.0943514038131115</v>
      </c>
      <c r="H6708" s="85">
        <v>29113.629842180773</v>
      </c>
      <c r="I6708" s="85">
        <v>6636.0593017694882</v>
      </c>
      <c r="J6708" s="85">
        <v>62250.670748222939</v>
      </c>
      <c r="K6708" t="s">
        <v>491</v>
      </c>
    </row>
    <row r="6709" spans="2:11" x14ac:dyDescent="0.25">
      <c r="B6709">
        <v>2026</v>
      </c>
      <c r="C6709" t="s">
        <v>482</v>
      </c>
      <c r="D6709">
        <v>3</v>
      </c>
      <c r="E6709" t="s">
        <v>231</v>
      </c>
      <c r="F6709">
        <v>12</v>
      </c>
      <c r="G6709" s="85">
        <v>1.7328177286358715</v>
      </c>
      <c r="H6709" s="85">
        <v>29113.629842180773</v>
      </c>
      <c r="I6709" s="85">
        <v>6636.0593017694882</v>
      </c>
      <c r="J6709" s="85">
        <v>34859.992229411997</v>
      </c>
      <c r="K6709" t="s">
        <v>491</v>
      </c>
    </row>
    <row r="6710" spans="2:11" x14ac:dyDescent="0.25">
      <c r="B6710">
        <v>2026</v>
      </c>
      <c r="C6710" t="s">
        <v>482</v>
      </c>
      <c r="D6710">
        <v>4</v>
      </c>
      <c r="E6710" t="s">
        <v>231</v>
      </c>
      <c r="F6710">
        <v>12</v>
      </c>
      <c r="G6710" s="85">
        <v>3.1190719115445678</v>
      </c>
      <c r="H6710" s="85">
        <v>29113.629842180773</v>
      </c>
      <c r="I6710" s="85">
        <v>6636.0593017694882</v>
      </c>
      <c r="J6710" s="85">
        <v>62747.986012941568</v>
      </c>
      <c r="K6710" t="s">
        <v>491</v>
      </c>
    </row>
    <row r="6711" spans="2:11" x14ac:dyDescent="0.25">
      <c r="B6711">
        <v>2026</v>
      </c>
      <c r="C6711" t="s">
        <v>483</v>
      </c>
      <c r="D6711">
        <v>3</v>
      </c>
      <c r="E6711" t="s">
        <v>231</v>
      </c>
      <c r="F6711">
        <v>12</v>
      </c>
      <c r="G6711" s="85">
        <v>1.7465513440422251</v>
      </c>
      <c r="H6711" s="85">
        <v>29113.629842180773</v>
      </c>
      <c r="I6711" s="85">
        <v>6636.0593017694882</v>
      </c>
      <c r="J6711" s="85">
        <v>35136.278487588788</v>
      </c>
      <c r="K6711" t="s">
        <v>491</v>
      </c>
    </row>
    <row r="6712" spans="2:11" x14ac:dyDescent="0.25">
      <c r="B6712">
        <v>2026</v>
      </c>
      <c r="C6712" t="s">
        <v>483</v>
      </c>
      <c r="D6712">
        <v>4</v>
      </c>
      <c r="E6712" t="s">
        <v>231</v>
      </c>
      <c r="F6712">
        <v>12</v>
      </c>
      <c r="G6712" s="85">
        <v>3.1437924192760045</v>
      </c>
      <c r="H6712" s="85">
        <v>29113.629842180773</v>
      </c>
      <c r="I6712" s="85">
        <v>6636.0593017694882</v>
      </c>
      <c r="J6712" s="85">
        <v>63245.301277659812</v>
      </c>
      <c r="K6712" t="s">
        <v>491</v>
      </c>
    </row>
    <row r="6713" spans="2:11" x14ac:dyDescent="0.25">
      <c r="B6713">
        <v>2026</v>
      </c>
      <c r="C6713" t="s">
        <v>484</v>
      </c>
      <c r="D6713">
        <v>3</v>
      </c>
      <c r="E6713" t="s">
        <v>231</v>
      </c>
      <c r="F6713">
        <v>12</v>
      </c>
      <c r="G6713" s="85">
        <v>1.7602849594485894</v>
      </c>
      <c r="H6713" s="85">
        <v>29113.629842180773</v>
      </c>
      <c r="I6713" s="85">
        <v>6636.0593017694882</v>
      </c>
      <c r="J6713" s="85">
        <v>35412.564745765805</v>
      </c>
      <c r="K6713" t="s">
        <v>491</v>
      </c>
    </row>
    <row r="6714" spans="2:11" x14ac:dyDescent="0.25">
      <c r="B6714">
        <v>2026</v>
      </c>
      <c r="C6714" t="s">
        <v>484</v>
      </c>
      <c r="D6714">
        <v>4</v>
      </c>
      <c r="E6714" t="s">
        <v>231</v>
      </c>
      <c r="F6714">
        <v>12</v>
      </c>
      <c r="G6714" s="85">
        <v>3.1685129270074599</v>
      </c>
      <c r="H6714" s="85">
        <v>29113.629842180773</v>
      </c>
      <c r="I6714" s="85">
        <v>6636.0593017694882</v>
      </c>
      <c r="J6714" s="85">
        <v>63742.616542378426</v>
      </c>
      <c r="K6714" t="s">
        <v>491</v>
      </c>
    </row>
    <row r="6715" spans="2:11" x14ac:dyDescent="0.25">
      <c r="B6715">
        <v>2026</v>
      </c>
      <c r="C6715" t="s">
        <v>485</v>
      </c>
      <c r="D6715">
        <v>3</v>
      </c>
      <c r="E6715" t="s">
        <v>231</v>
      </c>
      <c r="F6715">
        <v>12</v>
      </c>
      <c r="G6715" s="85">
        <v>1.7740185748549431</v>
      </c>
      <c r="H6715" s="85">
        <v>29113.629842180773</v>
      </c>
      <c r="I6715" s="85">
        <v>6636.0593017694882</v>
      </c>
      <c r="J6715" s="85">
        <v>35688.851003942596</v>
      </c>
      <c r="K6715" t="s">
        <v>491</v>
      </c>
    </row>
    <row r="6716" spans="2:11" x14ac:dyDescent="0.25">
      <c r="B6716">
        <v>2026</v>
      </c>
      <c r="C6716" t="s">
        <v>485</v>
      </c>
      <c r="D6716">
        <v>4</v>
      </c>
      <c r="E6716" t="s">
        <v>231</v>
      </c>
      <c r="F6716">
        <v>12</v>
      </c>
      <c r="G6716" s="85">
        <v>3.1932334347388966</v>
      </c>
      <c r="H6716" s="85">
        <v>29113.629842180773</v>
      </c>
      <c r="I6716" s="85">
        <v>6636.0593017694882</v>
      </c>
      <c r="J6716" s="85">
        <v>64239.931807096662</v>
      </c>
      <c r="K6716" t="s">
        <v>491</v>
      </c>
    </row>
    <row r="6717" spans="2:11" x14ac:dyDescent="0.25">
      <c r="B6717">
        <v>2026</v>
      </c>
      <c r="C6717" t="s">
        <v>486</v>
      </c>
      <c r="D6717">
        <v>3</v>
      </c>
      <c r="E6717" t="s">
        <v>231</v>
      </c>
      <c r="F6717">
        <v>12</v>
      </c>
      <c r="G6717" s="85">
        <v>1.7877521902613076</v>
      </c>
      <c r="H6717" s="85">
        <v>29113.629842180773</v>
      </c>
      <c r="I6717" s="85">
        <v>6636.0593017694882</v>
      </c>
      <c r="J6717" s="85">
        <v>35965.137262119613</v>
      </c>
      <c r="K6717" t="s">
        <v>491</v>
      </c>
    </row>
    <row r="6718" spans="2:11" x14ac:dyDescent="0.25">
      <c r="B6718">
        <v>2026</v>
      </c>
      <c r="C6718" t="s">
        <v>486</v>
      </c>
      <c r="D6718">
        <v>4</v>
      </c>
      <c r="E6718" t="s">
        <v>231</v>
      </c>
      <c r="F6718">
        <v>12</v>
      </c>
      <c r="G6718" s="85">
        <v>3.2179539424703529</v>
      </c>
      <c r="H6718" s="85">
        <v>29113.629842180773</v>
      </c>
      <c r="I6718" s="85">
        <v>6636.0593017694882</v>
      </c>
      <c r="J6718" s="85">
        <v>64737.247071815291</v>
      </c>
      <c r="K6718" t="s">
        <v>491</v>
      </c>
    </row>
    <row r="6719" spans="2:11" x14ac:dyDescent="0.25">
      <c r="B6719">
        <v>2026</v>
      </c>
      <c r="C6719" t="s">
        <v>487</v>
      </c>
      <c r="D6719">
        <v>3</v>
      </c>
      <c r="E6719" t="s">
        <v>231</v>
      </c>
      <c r="F6719">
        <v>12</v>
      </c>
      <c r="G6719" s="85">
        <v>1.8014858056676619</v>
      </c>
      <c r="H6719" s="85">
        <v>29113.629842180773</v>
      </c>
      <c r="I6719" s="85">
        <v>6636.0593017694882</v>
      </c>
      <c r="J6719" s="85">
        <v>36241.423520296426</v>
      </c>
      <c r="K6719" t="s">
        <v>491</v>
      </c>
    </row>
    <row r="6720" spans="2:11" x14ac:dyDescent="0.25">
      <c r="B6720">
        <v>2026</v>
      </c>
      <c r="C6720" t="s">
        <v>487</v>
      </c>
      <c r="D6720">
        <v>4</v>
      </c>
      <c r="E6720" t="s">
        <v>231</v>
      </c>
      <c r="F6720">
        <v>12</v>
      </c>
      <c r="G6720" s="85">
        <v>3.2426744502017906</v>
      </c>
      <c r="H6720" s="85">
        <v>29113.629842180773</v>
      </c>
      <c r="I6720" s="85">
        <v>6636.0593017694882</v>
      </c>
      <c r="J6720" s="85">
        <v>65234.562336533549</v>
      </c>
      <c r="K6720" t="s">
        <v>491</v>
      </c>
    </row>
    <row r="6721" spans="2:11" x14ac:dyDescent="0.25">
      <c r="B6721">
        <v>2026</v>
      </c>
      <c r="C6721" t="s">
        <v>488</v>
      </c>
      <c r="D6721">
        <v>3</v>
      </c>
      <c r="E6721" t="s">
        <v>231</v>
      </c>
      <c r="F6721">
        <v>12</v>
      </c>
      <c r="G6721" s="85">
        <v>1.815219421074026</v>
      </c>
      <c r="H6721" s="85">
        <v>29113.629842180773</v>
      </c>
      <c r="I6721" s="85">
        <v>6636.0593017694882</v>
      </c>
      <c r="J6721" s="85">
        <v>36517.709778473429</v>
      </c>
      <c r="K6721" t="s">
        <v>491</v>
      </c>
    </row>
    <row r="6722" spans="2:11" x14ac:dyDescent="0.25">
      <c r="B6722">
        <v>2026</v>
      </c>
      <c r="C6722" t="s">
        <v>488</v>
      </c>
      <c r="D6722">
        <v>4</v>
      </c>
      <c r="E6722" t="s">
        <v>231</v>
      </c>
      <c r="F6722">
        <v>12</v>
      </c>
      <c r="G6722" s="85">
        <v>3.267394957933246</v>
      </c>
      <c r="H6722" s="85">
        <v>29113.629842180773</v>
      </c>
      <c r="I6722" s="85">
        <v>6636.0593017694882</v>
      </c>
      <c r="J6722" s="85">
        <v>65731.877601252156</v>
      </c>
      <c r="K6722" t="s">
        <v>491</v>
      </c>
    </row>
    <row r="6723" spans="2:11" x14ac:dyDescent="0.25">
      <c r="B6723">
        <v>2026</v>
      </c>
      <c r="C6723" t="s">
        <v>489</v>
      </c>
      <c r="D6723">
        <v>3</v>
      </c>
      <c r="E6723" t="s">
        <v>231</v>
      </c>
      <c r="F6723">
        <v>12</v>
      </c>
      <c r="G6723" s="85">
        <v>1.8289530364803799</v>
      </c>
      <c r="H6723" s="85">
        <v>29113.629842180773</v>
      </c>
      <c r="I6723" s="85">
        <v>6636.0593017694882</v>
      </c>
      <c r="J6723" s="85">
        <v>36793.996036650235</v>
      </c>
      <c r="K6723" t="s">
        <v>491</v>
      </c>
    </row>
    <row r="6724" spans="2:11" x14ac:dyDescent="0.25">
      <c r="B6724">
        <v>2026</v>
      </c>
      <c r="C6724" t="s">
        <v>489</v>
      </c>
      <c r="D6724">
        <v>4</v>
      </c>
      <c r="E6724" t="s">
        <v>231</v>
      </c>
      <c r="F6724">
        <v>12</v>
      </c>
      <c r="G6724" s="85">
        <v>3.2921154656646827</v>
      </c>
      <c r="H6724" s="85">
        <v>29113.629842180773</v>
      </c>
      <c r="I6724" s="85">
        <v>6636.0593017694882</v>
      </c>
      <c r="J6724" s="85">
        <v>66229.192865970399</v>
      </c>
      <c r="K6724" t="s">
        <v>491</v>
      </c>
    </row>
    <row r="6725" spans="2:11" x14ac:dyDescent="0.25">
      <c r="B6725">
        <v>2026</v>
      </c>
      <c r="C6725" t="s">
        <v>490</v>
      </c>
      <c r="D6725">
        <v>3</v>
      </c>
      <c r="E6725" t="s">
        <v>231</v>
      </c>
      <c r="F6725">
        <v>12</v>
      </c>
      <c r="G6725" s="85">
        <v>1.8426866518867444</v>
      </c>
      <c r="H6725" s="85">
        <v>29113.629842180773</v>
      </c>
      <c r="I6725" s="85">
        <v>6636.0593017694882</v>
      </c>
      <c r="J6725" s="85">
        <v>37070.282294827251</v>
      </c>
      <c r="K6725" t="s">
        <v>491</v>
      </c>
    </row>
    <row r="6726" spans="2:11" x14ac:dyDescent="0.25">
      <c r="B6726">
        <v>2026</v>
      </c>
      <c r="C6726" t="s">
        <v>490</v>
      </c>
      <c r="D6726">
        <v>4</v>
      </c>
      <c r="E6726" t="s">
        <v>231</v>
      </c>
      <c r="F6726">
        <v>12</v>
      </c>
      <c r="G6726" s="85">
        <v>3.316835973396139</v>
      </c>
      <c r="H6726" s="85">
        <v>29113.629842180773</v>
      </c>
      <c r="I6726" s="85">
        <v>6636.0593017694882</v>
      </c>
      <c r="J6726" s="85">
        <v>66726.508130689035</v>
      </c>
      <c r="K6726" t="s">
        <v>491</v>
      </c>
    </row>
    <row r="6727" spans="2:11" x14ac:dyDescent="0.25">
      <c r="B6727">
        <v>2026</v>
      </c>
      <c r="C6727" t="s">
        <v>479</v>
      </c>
      <c r="D6727">
        <v>3</v>
      </c>
      <c r="E6727" t="s">
        <v>208</v>
      </c>
      <c r="F6727">
        <v>12</v>
      </c>
      <c r="G6727" s="85">
        <v>2.4470333051680124</v>
      </c>
      <c r="H6727" s="85">
        <v>27483.452068491439</v>
      </c>
      <c r="I6727" s="85">
        <v>6023.7970253718286</v>
      </c>
      <c r="J6727" s="85">
        <v>46471.769483837794</v>
      </c>
      <c r="K6727" t="s">
        <v>491</v>
      </c>
    </row>
    <row r="6728" spans="2:11" x14ac:dyDescent="0.25">
      <c r="B6728">
        <v>2026</v>
      </c>
      <c r="C6728" t="s">
        <v>479</v>
      </c>
      <c r="D6728">
        <v>4</v>
      </c>
      <c r="E6728" t="s">
        <v>208</v>
      </c>
      <c r="F6728">
        <v>12</v>
      </c>
      <c r="G6728" s="85">
        <v>1.9764499772510864</v>
      </c>
      <c r="H6728" s="85">
        <v>27483.452068491439</v>
      </c>
      <c r="I6728" s="85">
        <v>6023.7970253718286</v>
      </c>
      <c r="J6728" s="85">
        <v>37534.890736945898</v>
      </c>
      <c r="K6728" t="s">
        <v>491</v>
      </c>
    </row>
    <row r="6729" spans="2:11" x14ac:dyDescent="0.25">
      <c r="B6729">
        <v>2026</v>
      </c>
      <c r="C6729" t="s">
        <v>480</v>
      </c>
      <c r="D6729">
        <v>3</v>
      </c>
      <c r="E6729" t="s">
        <v>208</v>
      </c>
      <c r="F6729">
        <v>12</v>
      </c>
      <c r="G6729" s="85">
        <v>2.4198085764642436</v>
      </c>
      <c r="H6729" s="85">
        <v>27483.452068491439</v>
      </c>
      <c r="I6729" s="85">
        <v>6023.7970253718286</v>
      </c>
      <c r="J6729" s="85">
        <v>45954.742881090067</v>
      </c>
      <c r="K6729" t="s">
        <v>491</v>
      </c>
    </row>
    <row r="6730" spans="2:11" x14ac:dyDescent="0.25">
      <c r="B6730">
        <v>2026</v>
      </c>
      <c r="C6730" t="s">
        <v>480</v>
      </c>
      <c r="D6730">
        <v>4</v>
      </c>
      <c r="E6730" t="s">
        <v>208</v>
      </c>
      <c r="F6730">
        <v>12</v>
      </c>
      <c r="G6730" s="85">
        <v>1.954460773298043</v>
      </c>
      <c r="H6730" s="85">
        <v>27483.452068491439</v>
      </c>
      <c r="I6730" s="85">
        <v>6023.7970253718286</v>
      </c>
      <c r="J6730" s="85">
        <v>37117.292327034287</v>
      </c>
      <c r="K6730" t="s">
        <v>491</v>
      </c>
    </row>
    <row r="6731" spans="2:11" x14ac:dyDescent="0.25">
      <c r="B6731">
        <v>2026</v>
      </c>
      <c r="C6731" t="s">
        <v>481</v>
      </c>
      <c r="D6731">
        <v>3</v>
      </c>
      <c r="E6731" t="s">
        <v>208</v>
      </c>
      <c r="F6731">
        <v>12</v>
      </c>
      <c r="G6731" s="85">
        <v>2.3925838477604797</v>
      </c>
      <c r="H6731" s="85">
        <v>27483.452068491439</v>
      </c>
      <c r="I6731" s="85">
        <v>6023.7970253718286</v>
      </c>
      <c r="J6731" s="85">
        <v>45437.716278342428</v>
      </c>
      <c r="K6731" t="s">
        <v>491</v>
      </c>
    </row>
    <row r="6732" spans="2:11" x14ac:dyDescent="0.25">
      <c r="B6732">
        <v>2026</v>
      </c>
      <c r="C6732" t="s">
        <v>481</v>
      </c>
      <c r="D6732">
        <v>4</v>
      </c>
      <c r="E6732" t="s">
        <v>208</v>
      </c>
      <c r="F6732">
        <v>12</v>
      </c>
      <c r="G6732" s="85">
        <v>1.9324715693450027</v>
      </c>
      <c r="H6732" s="85">
        <v>27483.452068491439</v>
      </c>
      <c r="I6732" s="85">
        <v>6023.7970253718286</v>
      </c>
      <c r="J6732" s="85">
        <v>36699.693917122728</v>
      </c>
      <c r="K6732" t="s">
        <v>491</v>
      </c>
    </row>
    <row r="6733" spans="2:11" x14ac:dyDescent="0.25">
      <c r="B6733">
        <v>2026</v>
      </c>
      <c r="C6733" t="s">
        <v>482</v>
      </c>
      <c r="D6733">
        <v>3</v>
      </c>
      <c r="E6733" t="s">
        <v>208</v>
      </c>
      <c r="F6733">
        <v>12</v>
      </c>
      <c r="G6733" s="85">
        <v>2.3653591190567114</v>
      </c>
      <c r="H6733" s="85">
        <v>27483.452068491439</v>
      </c>
      <c r="I6733" s="85">
        <v>6023.7970253718286</v>
      </c>
      <c r="J6733" s="85">
        <v>44920.689675594709</v>
      </c>
      <c r="K6733" t="s">
        <v>491</v>
      </c>
    </row>
    <row r="6734" spans="2:11" x14ac:dyDescent="0.25">
      <c r="B6734">
        <v>2026</v>
      </c>
      <c r="C6734" t="s">
        <v>482</v>
      </c>
      <c r="D6734">
        <v>4</v>
      </c>
      <c r="E6734" t="s">
        <v>208</v>
      </c>
      <c r="F6734">
        <v>12</v>
      </c>
      <c r="G6734" s="85">
        <v>1.9104823653919589</v>
      </c>
      <c r="H6734" s="85">
        <v>27483.452068491439</v>
      </c>
      <c r="I6734" s="85">
        <v>6023.7970253718286</v>
      </c>
      <c r="J6734" s="85">
        <v>36282.095507211103</v>
      </c>
      <c r="K6734" t="s">
        <v>491</v>
      </c>
    </row>
    <row r="6735" spans="2:11" x14ac:dyDescent="0.25">
      <c r="B6735">
        <v>2026</v>
      </c>
      <c r="C6735" t="s">
        <v>483</v>
      </c>
      <c r="D6735">
        <v>3</v>
      </c>
      <c r="E6735" t="s">
        <v>208</v>
      </c>
      <c r="F6735">
        <v>12</v>
      </c>
      <c r="G6735" s="85">
        <v>2.3381343903529479</v>
      </c>
      <c r="H6735" s="85">
        <v>27483.452068491439</v>
      </c>
      <c r="I6735" s="85">
        <v>6023.7970253718286</v>
      </c>
      <c r="J6735" s="85">
        <v>44403.663072847077</v>
      </c>
      <c r="K6735" t="s">
        <v>491</v>
      </c>
    </row>
    <row r="6736" spans="2:11" x14ac:dyDescent="0.25">
      <c r="B6736">
        <v>2026</v>
      </c>
      <c r="C6736" t="s">
        <v>483</v>
      </c>
      <c r="D6736">
        <v>4</v>
      </c>
      <c r="E6736" t="s">
        <v>208</v>
      </c>
      <c r="F6736">
        <v>12</v>
      </c>
      <c r="G6736" s="85">
        <v>1.8884931614389191</v>
      </c>
      <c r="H6736" s="85">
        <v>27483.452068491439</v>
      </c>
      <c r="I6736" s="85">
        <v>6023.7970253718286</v>
      </c>
      <c r="J6736" s="85">
        <v>35864.497097299558</v>
      </c>
      <c r="K6736" t="s">
        <v>491</v>
      </c>
    </row>
    <row r="6737" spans="2:11" x14ac:dyDescent="0.25">
      <c r="B6737">
        <v>2026</v>
      </c>
      <c r="C6737" t="s">
        <v>484</v>
      </c>
      <c r="D6737">
        <v>3</v>
      </c>
      <c r="E6737" t="s">
        <v>208</v>
      </c>
      <c r="F6737">
        <v>12</v>
      </c>
      <c r="G6737" s="85">
        <v>2.3109096616491795</v>
      </c>
      <c r="H6737" s="85">
        <v>27483.452068491439</v>
      </c>
      <c r="I6737" s="85">
        <v>6023.7970253718286</v>
      </c>
      <c r="J6737" s="85">
        <v>43886.636470099358</v>
      </c>
      <c r="K6737" t="s">
        <v>491</v>
      </c>
    </row>
    <row r="6738" spans="2:11" x14ac:dyDescent="0.25">
      <c r="B6738">
        <v>2026</v>
      </c>
      <c r="C6738" t="s">
        <v>484</v>
      </c>
      <c r="D6738">
        <v>4</v>
      </c>
      <c r="E6738" t="s">
        <v>208</v>
      </c>
      <c r="F6738">
        <v>12</v>
      </c>
      <c r="G6738" s="85">
        <v>1.8665039574858753</v>
      </c>
      <c r="H6738" s="85">
        <v>27483.452068491439</v>
      </c>
      <c r="I6738" s="85">
        <v>6023.7970253718286</v>
      </c>
      <c r="J6738" s="85">
        <v>35446.898687387933</v>
      </c>
      <c r="K6738" t="s">
        <v>491</v>
      </c>
    </row>
    <row r="6739" spans="2:11" x14ac:dyDescent="0.25">
      <c r="B6739">
        <v>2026</v>
      </c>
      <c r="C6739" t="s">
        <v>485</v>
      </c>
      <c r="D6739">
        <v>3</v>
      </c>
      <c r="E6739" t="s">
        <v>208</v>
      </c>
      <c r="F6739">
        <v>12</v>
      </c>
      <c r="G6739" s="85">
        <v>2.2836849329454165</v>
      </c>
      <c r="H6739" s="85">
        <v>27483.452068491439</v>
      </c>
      <c r="I6739" s="85">
        <v>6023.7970253718286</v>
      </c>
      <c r="J6739" s="85">
        <v>43369.609867351741</v>
      </c>
      <c r="K6739" t="s">
        <v>491</v>
      </c>
    </row>
    <row r="6740" spans="2:11" x14ac:dyDescent="0.25">
      <c r="B6740">
        <v>2026</v>
      </c>
      <c r="C6740" t="s">
        <v>485</v>
      </c>
      <c r="D6740">
        <v>4</v>
      </c>
      <c r="E6740" t="s">
        <v>208</v>
      </c>
      <c r="F6740">
        <v>12</v>
      </c>
      <c r="G6740" s="85">
        <v>1.8445147535328359</v>
      </c>
      <c r="H6740" s="85">
        <v>27483.452068491439</v>
      </c>
      <c r="I6740" s="85">
        <v>6023.7970253718286</v>
      </c>
      <c r="J6740" s="85">
        <v>35029.300277476395</v>
      </c>
      <c r="K6740" t="s">
        <v>491</v>
      </c>
    </row>
    <row r="6741" spans="2:11" x14ac:dyDescent="0.25">
      <c r="B6741">
        <v>2026</v>
      </c>
      <c r="C6741" t="s">
        <v>486</v>
      </c>
      <c r="D6741">
        <v>3</v>
      </c>
      <c r="E6741" t="s">
        <v>208</v>
      </c>
      <c r="F6741">
        <v>12</v>
      </c>
      <c r="G6741" s="85">
        <v>2.2564602042416468</v>
      </c>
      <c r="H6741" s="85">
        <v>27483.452068491439</v>
      </c>
      <c r="I6741" s="85">
        <v>6023.7970253718286</v>
      </c>
      <c r="J6741" s="85">
        <v>42852.583264603993</v>
      </c>
      <c r="K6741" t="s">
        <v>491</v>
      </c>
    </row>
    <row r="6742" spans="2:11" x14ac:dyDescent="0.25">
      <c r="B6742">
        <v>2026</v>
      </c>
      <c r="C6742" t="s">
        <v>486</v>
      </c>
      <c r="D6742">
        <v>4</v>
      </c>
      <c r="E6742" t="s">
        <v>208</v>
      </c>
      <c r="F6742">
        <v>12</v>
      </c>
      <c r="G6742" s="85">
        <v>1.8225255495797916</v>
      </c>
      <c r="H6742" s="85">
        <v>27483.452068491439</v>
      </c>
      <c r="I6742" s="85">
        <v>6023.7970253718286</v>
      </c>
      <c r="J6742" s="85">
        <v>34611.701867564763</v>
      </c>
      <c r="K6742" t="s">
        <v>491</v>
      </c>
    </row>
    <row r="6743" spans="2:11" x14ac:dyDescent="0.25">
      <c r="B6743">
        <v>2026</v>
      </c>
      <c r="C6743" t="s">
        <v>487</v>
      </c>
      <c r="D6743">
        <v>3</v>
      </c>
      <c r="E6743" t="s">
        <v>208</v>
      </c>
      <c r="F6743">
        <v>12</v>
      </c>
      <c r="G6743" s="85">
        <v>2.2292354755378838</v>
      </c>
      <c r="H6743" s="85">
        <v>27483.452068491439</v>
      </c>
      <c r="I6743" s="85">
        <v>6023.7970253718286</v>
      </c>
      <c r="J6743" s="85">
        <v>42335.556661856368</v>
      </c>
      <c r="K6743" t="s">
        <v>491</v>
      </c>
    </row>
    <row r="6744" spans="2:11" x14ac:dyDescent="0.25">
      <c r="B6744">
        <v>2026</v>
      </c>
      <c r="C6744" t="s">
        <v>487</v>
      </c>
      <c r="D6744">
        <v>4</v>
      </c>
      <c r="E6744" t="s">
        <v>208</v>
      </c>
      <c r="F6744">
        <v>12</v>
      </c>
      <c r="G6744" s="85">
        <v>1.8005363456267522</v>
      </c>
      <c r="H6744" s="85">
        <v>27483.452068491439</v>
      </c>
      <c r="I6744" s="85">
        <v>6023.7970253718286</v>
      </c>
      <c r="J6744" s="85">
        <v>34194.103457653218</v>
      </c>
      <c r="K6744" t="s">
        <v>491</v>
      </c>
    </row>
    <row r="6745" spans="2:11" x14ac:dyDescent="0.25">
      <c r="B6745">
        <v>2026</v>
      </c>
      <c r="C6745" t="s">
        <v>488</v>
      </c>
      <c r="D6745">
        <v>3</v>
      </c>
      <c r="E6745" t="s">
        <v>208</v>
      </c>
      <c r="F6745">
        <v>12</v>
      </c>
      <c r="G6745" s="85">
        <v>2.202010746834115</v>
      </c>
      <c r="H6745" s="85">
        <v>27483.452068491439</v>
      </c>
      <c r="I6745" s="85">
        <v>6023.7970253718286</v>
      </c>
      <c r="J6745" s="85">
        <v>41818.530059108642</v>
      </c>
      <c r="K6745" t="s">
        <v>491</v>
      </c>
    </row>
    <row r="6746" spans="2:11" x14ac:dyDescent="0.25">
      <c r="B6746">
        <v>2026</v>
      </c>
      <c r="C6746" t="s">
        <v>488</v>
      </c>
      <c r="D6746">
        <v>4</v>
      </c>
      <c r="E6746" t="s">
        <v>208</v>
      </c>
      <c r="F6746">
        <v>12</v>
      </c>
      <c r="G6746" s="85">
        <v>1.778547141673708</v>
      </c>
      <c r="H6746" s="85">
        <v>27483.452068491439</v>
      </c>
      <c r="I6746" s="85">
        <v>6023.7970253718286</v>
      </c>
      <c r="J6746" s="85">
        <v>33776.505047741586</v>
      </c>
      <c r="K6746" t="s">
        <v>491</v>
      </c>
    </row>
    <row r="6747" spans="2:11" x14ac:dyDescent="0.25">
      <c r="B6747">
        <v>2026</v>
      </c>
      <c r="C6747" t="s">
        <v>489</v>
      </c>
      <c r="D6747">
        <v>3</v>
      </c>
      <c r="E6747" t="s">
        <v>208</v>
      </c>
      <c r="F6747">
        <v>12</v>
      </c>
      <c r="G6747" s="85">
        <v>2.1747860181303516</v>
      </c>
      <c r="H6747" s="85">
        <v>27483.452068491439</v>
      </c>
      <c r="I6747" s="85">
        <v>6023.7970253718286</v>
      </c>
      <c r="J6747" s="85">
        <v>41301.50345636101</v>
      </c>
      <c r="K6747" t="s">
        <v>491</v>
      </c>
    </row>
    <row r="6748" spans="2:11" x14ac:dyDescent="0.25">
      <c r="B6748">
        <v>2026</v>
      </c>
      <c r="C6748" t="s">
        <v>489</v>
      </c>
      <c r="D6748">
        <v>4</v>
      </c>
      <c r="E6748" t="s">
        <v>208</v>
      </c>
      <c r="F6748">
        <v>12</v>
      </c>
      <c r="G6748" s="85">
        <v>1.7565579377206686</v>
      </c>
      <c r="H6748" s="85">
        <v>27483.452068491439</v>
      </c>
      <c r="I6748" s="85">
        <v>6023.7970253718286</v>
      </c>
      <c r="J6748" s="85">
        <v>33358.906637830049</v>
      </c>
      <c r="K6748" t="s">
        <v>491</v>
      </c>
    </row>
    <row r="6749" spans="2:11" x14ac:dyDescent="0.25">
      <c r="B6749">
        <v>2026</v>
      </c>
      <c r="C6749" t="s">
        <v>490</v>
      </c>
      <c r="D6749">
        <v>3</v>
      </c>
      <c r="E6749" t="s">
        <v>208</v>
      </c>
      <c r="F6749">
        <v>12</v>
      </c>
      <c r="G6749" s="85">
        <v>2.1475612894265828</v>
      </c>
      <c r="H6749" s="85">
        <v>27483.452068491439</v>
      </c>
      <c r="I6749" s="85">
        <v>6023.7970253718286</v>
      </c>
      <c r="J6749" s="85">
        <v>40784.476853613283</v>
      </c>
      <c r="K6749" t="s">
        <v>491</v>
      </c>
    </row>
    <row r="6750" spans="2:11" x14ac:dyDescent="0.25">
      <c r="B6750">
        <v>2026</v>
      </c>
      <c r="C6750" t="s">
        <v>490</v>
      </c>
      <c r="D6750">
        <v>4</v>
      </c>
      <c r="E6750" t="s">
        <v>208</v>
      </c>
      <c r="F6750">
        <v>12</v>
      </c>
      <c r="G6750" s="85">
        <v>1.7345687337676248</v>
      </c>
      <c r="H6750" s="85">
        <v>27483.452068491439</v>
      </c>
      <c r="I6750" s="85">
        <v>6023.7970253718286</v>
      </c>
      <c r="J6750" s="85">
        <v>32941.308227918424</v>
      </c>
      <c r="K6750" t="s">
        <v>491</v>
      </c>
    </row>
    <row r="6751" spans="2:11" x14ac:dyDescent="0.25">
      <c r="B6751">
        <v>2026</v>
      </c>
      <c r="C6751" t="s">
        <v>479</v>
      </c>
      <c r="D6751">
        <v>3</v>
      </c>
      <c r="E6751" t="s">
        <v>231</v>
      </c>
      <c r="F6751">
        <v>9</v>
      </c>
      <c r="G6751" s="85">
        <v>8.5304600023069597</v>
      </c>
      <c r="H6751" s="85">
        <v>29113.629842180773</v>
      </c>
      <c r="I6751" s="85">
        <v>6636.0593017694882</v>
      </c>
      <c r="J6751" s="85">
        <v>163416.04691807623</v>
      </c>
      <c r="K6751" t="s">
        <v>491</v>
      </c>
    </row>
    <row r="6752" spans="2:11" x14ac:dyDescent="0.25">
      <c r="B6752">
        <v>2026</v>
      </c>
      <c r="C6752" t="s">
        <v>479</v>
      </c>
      <c r="D6752">
        <v>4</v>
      </c>
      <c r="E6752" t="s">
        <v>231</v>
      </c>
      <c r="F6752">
        <v>9</v>
      </c>
      <c r="G6752" s="85">
        <v>4.1206459333177694</v>
      </c>
      <c r="H6752" s="85">
        <v>29113.629842180773</v>
      </c>
      <c r="I6752" s="85">
        <v>6636.0593017694882</v>
      </c>
      <c r="J6752" s="85">
        <v>78938.259951952088</v>
      </c>
      <c r="K6752" t="s">
        <v>491</v>
      </c>
    </row>
    <row r="6753" spans="2:11" x14ac:dyDescent="0.25">
      <c r="B6753">
        <v>2026</v>
      </c>
      <c r="C6753" t="s">
        <v>480</v>
      </c>
      <c r="D6753">
        <v>3</v>
      </c>
      <c r="E6753" t="s">
        <v>231</v>
      </c>
      <c r="F6753">
        <v>9</v>
      </c>
      <c r="G6753" s="85">
        <v>10.715648429455717</v>
      </c>
      <c r="H6753" s="85">
        <v>29113.629842180773</v>
      </c>
      <c r="I6753" s="85">
        <v>6636.0593017694882</v>
      </c>
      <c r="J6753" s="85">
        <v>205277.19560633061</v>
      </c>
      <c r="K6753" t="s">
        <v>491</v>
      </c>
    </row>
    <row r="6754" spans="2:11" x14ac:dyDescent="0.25">
      <c r="B6754">
        <v>2026</v>
      </c>
      <c r="C6754" t="s">
        <v>480</v>
      </c>
      <c r="D6754">
        <v>4</v>
      </c>
      <c r="E6754" t="s">
        <v>231</v>
      </c>
      <c r="F6754">
        <v>9</v>
      </c>
      <c r="G6754" s="85">
        <v>5.1762030549065745</v>
      </c>
      <c r="H6754" s="85">
        <v>29113.629842180773</v>
      </c>
      <c r="I6754" s="85">
        <v>6636.0593017694882</v>
      </c>
      <c r="J6754" s="85">
        <v>99159.323301363082</v>
      </c>
      <c r="K6754" t="s">
        <v>491</v>
      </c>
    </row>
    <row r="6755" spans="2:11" x14ac:dyDescent="0.25">
      <c r="B6755">
        <v>2026</v>
      </c>
      <c r="C6755" t="s">
        <v>481</v>
      </c>
      <c r="D6755">
        <v>3</v>
      </c>
      <c r="E6755" t="s">
        <v>231</v>
      </c>
      <c r="F6755">
        <v>9</v>
      </c>
      <c r="G6755" s="85">
        <v>12.923108966213396</v>
      </c>
      <c r="H6755" s="85">
        <v>29113.629842180773</v>
      </c>
      <c r="I6755" s="85">
        <v>6636.0593017694882</v>
      </c>
      <c r="J6755" s="85">
        <v>247565.0059409478</v>
      </c>
      <c r="K6755" t="s">
        <v>491</v>
      </c>
    </row>
    <row r="6756" spans="2:11" x14ac:dyDescent="0.25">
      <c r="B6756">
        <v>2026</v>
      </c>
      <c r="C6756" t="s">
        <v>481</v>
      </c>
      <c r="D6756">
        <v>4</v>
      </c>
      <c r="E6756" t="s">
        <v>231</v>
      </c>
      <c r="F6756">
        <v>9</v>
      </c>
      <c r="G6756" s="85">
        <v>6.242518737916642</v>
      </c>
      <c r="H6756" s="85">
        <v>29113.629842180773</v>
      </c>
      <c r="I6756" s="85">
        <v>6636.0593017694882</v>
      </c>
      <c r="J6756" s="85">
        <v>119586.48592062734</v>
      </c>
      <c r="K6756" t="s">
        <v>491</v>
      </c>
    </row>
    <row r="6757" spans="2:11" x14ac:dyDescent="0.25">
      <c r="B6757">
        <v>2026</v>
      </c>
      <c r="C6757" t="s">
        <v>482</v>
      </c>
      <c r="D6757">
        <v>3</v>
      </c>
      <c r="E6757" t="s">
        <v>231</v>
      </c>
      <c r="F6757">
        <v>9</v>
      </c>
      <c r="G6757" s="85">
        <v>11.49781355802161</v>
      </c>
      <c r="H6757" s="85">
        <v>29113.629842180773</v>
      </c>
      <c r="I6757" s="85">
        <v>6636.0593017694882</v>
      </c>
      <c r="J6757" s="85">
        <v>220260.9518531028</v>
      </c>
      <c r="K6757" t="s">
        <v>491</v>
      </c>
    </row>
    <row r="6758" spans="2:11" x14ac:dyDescent="0.25">
      <c r="B6758">
        <v>2026</v>
      </c>
      <c r="C6758" t="s">
        <v>482</v>
      </c>
      <c r="D6758">
        <v>4</v>
      </c>
      <c r="E6758" t="s">
        <v>231</v>
      </c>
      <c r="F6758">
        <v>9</v>
      </c>
      <c r="G6758" s="85">
        <v>5.5540285831121334</v>
      </c>
      <c r="H6758" s="85">
        <v>29113.629842180773</v>
      </c>
      <c r="I6758" s="85">
        <v>6636.0593017694882</v>
      </c>
      <c r="J6758" s="85">
        <v>106397.2394544649</v>
      </c>
      <c r="K6758" t="s">
        <v>491</v>
      </c>
    </row>
    <row r="6759" spans="2:11" x14ac:dyDescent="0.25">
      <c r="B6759">
        <v>2026</v>
      </c>
      <c r="C6759" t="s">
        <v>483</v>
      </c>
      <c r="D6759">
        <v>3</v>
      </c>
      <c r="E6759" t="s">
        <v>231</v>
      </c>
      <c r="F6759">
        <v>9</v>
      </c>
      <c r="G6759" s="85">
        <v>8.6482703392082403</v>
      </c>
      <c r="H6759" s="85">
        <v>29113.629842180773</v>
      </c>
      <c r="I6759" s="85">
        <v>6636.0593017694882</v>
      </c>
      <c r="J6759" s="85">
        <v>165672.91226147945</v>
      </c>
      <c r="K6759" t="s">
        <v>491</v>
      </c>
    </row>
    <row r="6760" spans="2:11" x14ac:dyDescent="0.25">
      <c r="B6760">
        <v>2026</v>
      </c>
      <c r="C6760" t="s">
        <v>483</v>
      </c>
      <c r="D6760">
        <v>4</v>
      </c>
      <c r="E6760" t="s">
        <v>231</v>
      </c>
      <c r="F6760">
        <v>9</v>
      </c>
      <c r="G6760" s="85">
        <v>4.1775543163972007</v>
      </c>
      <c r="H6760" s="85">
        <v>29113.629842180773</v>
      </c>
      <c r="I6760" s="85">
        <v>6636.0593017694882</v>
      </c>
      <c r="J6760" s="85">
        <v>80028.440668680749</v>
      </c>
      <c r="K6760" t="s">
        <v>491</v>
      </c>
    </row>
    <row r="6761" spans="2:11" x14ac:dyDescent="0.25">
      <c r="B6761">
        <v>2026</v>
      </c>
      <c r="C6761" t="s">
        <v>484</v>
      </c>
      <c r="D6761">
        <v>3</v>
      </c>
      <c r="E6761" t="s">
        <v>231</v>
      </c>
      <c r="F6761">
        <v>9</v>
      </c>
      <c r="G6761" s="85">
        <v>6.9200674519370438</v>
      </c>
      <c r="H6761" s="85">
        <v>29113.629842180773</v>
      </c>
      <c r="I6761" s="85">
        <v>6636.0593017694882</v>
      </c>
      <c r="J6761" s="85">
        <v>132566.12973933076</v>
      </c>
      <c r="K6761" t="s">
        <v>491</v>
      </c>
    </row>
    <row r="6762" spans="2:11" x14ac:dyDescent="0.25">
      <c r="B6762">
        <v>2026</v>
      </c>
      <c r="C6762" t="s">
        <v>484</v>
      </c>
      <c r="D6762">
        <v>4</v>
      </c>
      <c r="E6762" t="s">
        <v>231</v>
      </c>
      <c r="F6762">
        <v>9</v>
      </c>
      <c r="G6762" s="85">
        <v>3.342744447122131</v>
      </c>
      <c r="H6762" s="85">
        <v>29113.629842180773</v>
      </c>
      <c r="I6762" s="85">
        <v>6636.0593017694882</v>
      </c>
      <c r="J6762" s="85">
        <v>64036.181314761459</v>
      </c>
      <c r="K6762" t="s">
        <v>491</v>
      </c>
    </row>
    <row r="6763" spans="2:11" x14ac:dyDescent="0.25">
      <c r="B6763">
        <v>2026</v>
      </c>
      <c r="C6763" t="s">
        <v>485</v>
      </c>
      <c r="D6763">
        <v>3</v>
      </c>
      <c r="E6763" t="s">
        <v>231</v>
      </c>
      <c r="F6763">
        <v>9</v>
      </c>
      <c r="G6763" s="85">
        <v>9.3011992814317548</v>
      </c>
      <c r="H6763" s="85">
        <v>29113.629842180773</v>
      </c>
      <c r="I6763" s="85">
        <v>6636.0593017694882</v>
      </c>
      <c r="J6763" s="85">
        <v>178180.92081291892</v>
      </c>
      <c r="K6763" t="s">
        <v>491</v>
      </c>
    </row>
    <row r="6764" spans="2:11" x14ac:dyDescent="0.25">
      <c r="B6764">
        <v>2026</v>
      </c>
      <c r="C6764" t="s">
        <v>485</v>
      </c>
      <c r="D6764">
        <v>4</v>
      </c>
      <c r="E6764" t="s">
        <v>231</v>
      </c>
      <c r="F6764">
        <v>9</v>
      </c>
      <c r="G6764" s="85">
        <v>4.4929521952678826</v>
      </c>
      <c r="H6764" s="85">
        <v>29113.629842180773</v>
      </c>
      <c r="I6764" s="85">
        <v>6636.0593017694882</v>
      </c>
      <c r="J6764" s="85">
        <v>86070.444799460849</v>
      </c>
      <c r="K6764" t="s">
        <v>491</v>
      </c>
    </row>
    <row r="6765" spans="2:11" x14ac:dyDescent="0.25">
      <c r="B6765">
        <v>2026</v>
      </c>
      <c r="C6765" t="s">
        <v>486</v>
      </c>
      <c r="D6765">
        <v>3</v>
      </c>
      <c r="E6765" t="s">
        <v>231</v>
      </c>
      <c r="F6765">
        <v>9</v>
      </c>
      <c r="G6765" s="85">
        <v>6.3369298532252438</v>
      </c>
      <c r="H6765" s="85">
        <v>29113.629842180773</v>
      </c>
      <c r="I6765" s="85">
        <v>6636.0593017694882</v>
      </c>
      <c r="J6765" s="85">
        <v>121395.09779439335</v>
      </c>
      <c r="K6765" t="s">
        <v>491</v>
      </c>
    </row>
    <row r="6766" spans="2:11" x14ac:dyDescent="0.25">
      <c r="B6766">
        <v>2026</v>
      </c>
      <c r="C6766" t="s">
        <v>486</v>
      </c>
      <c r="D6766">
        <v>4</v>
      </c>
      <c r="E6766" t="s">
        <v>231</v>
      </c>
      <c r="F6766">
        <v>9</v>
      </c>
      <c r="G6766" s="85">
        <v>3.0610593358799916</v>
      </c>
      <c r="H6766" s="85">
        <v>29113.629842180773</v>
      </c>
      <c r="I6766" s="85">
        <v>6636.0593017694882</v>
      </c>
      <c r="J6766" s="85">
        <v>58640.004866783245</v>
      </c>
      <c r="K6766" t="s">
        <v>491</v>
      </c>
    </row>
    <row r="6767" spans="2:11" x14ac:dyDescent="0.25">
      <c r="B6767">
        <v>2026</v>
      </c>
      <c r="C6767" t="s">
        <v>487</v>
      </c>
      <c r="D6767">
        <v>3</v>
      </c>
      <c r="E6767" t="s">
        <v>231</v>
      </c>
      <c r="F6767">
        <v>9</v>
      </c>
      <c r="G6767" s="85">
        <v>5.9403368425524228</v>
      </c>
      <c r="H6767" s="85">
        <v>29113.629842180773</v>
      </c>
      <c r="I6767" s="85">
        <v>6636.0593017694882</v>
      </c>
      <c r="J6767" s="85">
        <v>113797.65732553659</v>
      </c>
      <c r="K6767" t="s">
        <v>491</v>
      </c>
    </row>
    <row r="6768" spans="2:11" x14ac:dyDescent="0.25">
      <c r="B6768">
        <v>2026</v>
      </c>
      <c r="C6768" t="s">
        <v>487</v>
      </c>
      <c r="D6768">
        <v>4</v>
      </c>
      <c r="E6768" t="s">
        <v>231</v>
      </c>
      <c r="F6768">
        <v>9</v>
      </c>
      <c r="G6768" s="85">
        <v>2.8694847459787134</v>
      </c>
      <c r="H6768" s="85">
        <v>29113.629842180773</v>
      </c>
      <c r="I6768" s="85">
        <v>6636.0593017694882</v>
      </c>
      <c r="J6768" s="85">
        <v>54970.054809793117</v>
      </c>
      <c r="K6768" t="s">
        <v>491</v>
      </c>
    </row>
    <row r="6769" spans="2:11" x14ac:dyDescent="0.25">
      <c r="B6769">
        <v>2026</v>
      </c>
      <c r="C6769" t="s">
        <v>488</v>
      </c>
      <c r="D6769">
        <v>3</v>
      </c>
      <c r="E6769" t="s">
        <v>231</v>
      </c>
      <c r="F6769">
        <v>9</v>
      </c>
      <c r="G6769" s="85">
        <v>14.898157669270075</v>
      </c>
      <c r="H6769" s="85">
        <v>29113.629842180773</v>
      </c>
      <c r="I6769" s="85">
        <v>6636.0593017694882</v>
      </c>
      <c r="J6769" s="85">
        <v>285400.55659553275</v>
      </c>
      <c r="K6769" t="s">
        <v>491</v>
      </c>
    </row>
    <row r="6770" spans="2:11" x14ac:dyDescent="0.25">
      <c r="B6770">
        <v>2026</v>
      </c>
      <c r="C6770" t="s">
        <v>488</v>
      </c>
      <c r="D6770">
        <v>4</v>
      </c>
      <c r="E6770" t="s">
        <v>231</v>
      </c>
      <c r="F6770">
        <v>9</v>
      </c>
      <c r="G6770" s="85">
        <v>7.1965676876982574</v>
      </c>
      <c r="H6770" s="85">
        <v>29113.629842180773</v>
      </c>
      <c r="I6770" s="85">
        <v>6636.0593017694882</v>
      </c>
      <c r="J6770" s="85">
        <v>137862.98072835058</v>
      </c>
      <c r="K6770" t="s">
        <v>491</v>
      </c>
    </row>
    <row r="6771" spans="2:11" x14ac:dyDescent="0.25">
      <c r="B6771">
        <v>2026</v>
      </c>
      <c r="C6771" t="s">
        <v>489</v>
      </c>
      <c r="D6771">
        <v>3</v>
      </c>
      <c r="E6771" t="s">
        <v>231</v>
      </c>
      <c r="F6771">
        <v>9</v>
      </c>
      <c r="G6771" s="85">
        <v>13.645961509590537</v>
      </c>
      <c r="H6771" s="85">
        <v>29113.629842180773</v>
      </c>
      <c r="I6771" s="85">
        <v>6636.0593017694882</v>
      </c>
      <c r="J6771" s="85">
        <v>261412.5247279093</v>
      </c>
      <c r="K6771" t="s">
        <v>491</v>
      </c>
    </row>
    <row r="6772" spans="2:11" x14ac:dyDescent="0.25">
      <c r="B6772">
        <v>2026</v>
      </c>
      <c r="C6772" t="s">
        <v>489</v>
      </c>
      <c r="D6772">
        <v>4</v>
      </c>
      <c r="E6772" t="s">
        <v>231</v>
      </c>
      <c r="F6772">
        <v>9</v>
      </c>
      <c r="G6772" s="85">
        <v>6.5916932715818692</v>
      </c>
      <c r="H6772" s="85">
        <v>29113.629842180773</v>
      </c>
      <c r="I6772" s="85">
        <v>6636.0593017694882</v>
      </c>
      <c r="J6772" s="85">
        <v>126275.54160585449</v>
      </c>
      <c r="K6772" t="s">
        <v>491</v>
      </c>
    </row>
    <row r="6773" spans="2:11" x14ac:dyDescent="0.25">
      <c r="B6773">
        <v>2026</v>
      </c>
      <c r="C6773" t="s">
        <v>490</v>
      </c>
      <c r="D6773">
        <v>3</v>
      </c>
      <c r="E6773" t="s">
        <v>231</v>
      </c>
      <c r="F6773">
        <v>9</v>
      </c>
      <c r="G6773" s="85">
        <v>13.598028473009903</v>
      </c>
      <c r="H6773" s="85">
        <v>29113.629842180773</v>
      </c>
      <c r="I6773" s="85">
        <v>6636.0593017694882</v>
      </c>
      <c r="J6773" s="85">
        <v>260494.28264569235</v>
      </c>
      <c r="K6773" t="s">
        <v>491</v>
      </c>
    </row>
    <row r="6774" spans="2:11" x14ac:dyDescent="0.25">
      <c r="B6774">
        <v>2026</v>
      </c>
      <c r="C6774" t="s">
        <v>490</v>
      </c>
      <c r="D6774">
        <v>4</v>
      </c>
      <c r="E6774" t="s">
        <v>231</v>
      </c>
      <c r="F6774">
        <v>9</v>
      </c>
      <c r="G6774" s="85">
        <v>6.5685391776403765</v>
      </c>
      <c r="H6774" s="85">
        <v>29113.629842180773</v>
      </c>
      <c r="I6774" s="85">
        <v>6636.0593017694882</v>
      </c>
      <c r="J6774" s="85">
        <v>125831.98398986834</v>
      </c>
      <c r="K6774" t="s">
        <v>491</v>
      </c>
    </row>
    <row r="6775" spans="2:11" x14ac:dyDescent="0.25">
      <c r="B6775">
        <v>2026</v>
      </c>
      <c r="C6775" t="s">
        <v>479</v>
      </c>
      <c r="D6775">
        <v>3</v>
      </c>
      <c r="E6775" t="s">
        <v>148</v>
      </c>
      <c r="F6775">
        <v>3</v>
      </c>
      <c r="G6775" s="85">
        <v>15.019017768621348</v>
      </c>
      <c r="H6775" s="85">
        <v>9379.6906330564307</v>
      </c>
      <c r="I6775" s="85">
        <v>2699.8138069321112</v>
      </c>
      <c r="J6775" s="85">
        <v>93399.289806996341</v>
      </c>
      <c r="K6775" t="s">
        <v>491</v>
      </c>
    </row>
    <row r="6776" spans="2:11" x14ac:dyDescent="0.25">
      <c r="B6776">
        <v>2026</v>
      </c>
      <c r="C6776" t="s">
        <v>479</v>
      </c>
      <c r="D6776">
        <v>4</v>
      </c>
      <c r="E6776" t="s">
        <v>148</v>
      </c>
      <c r="F6776">
        <v>3</v>
      </c>
      <c r="G6776" s="85">
        <v>9.0812665577710465</v>
      </c>
      <c r="H6776" s="85">
        <v>9379.6906330564307</v>
      </c>
      <c r="I6776" s="85">
        <v>2699.8138069321112</v>
      </c>
      <c r="J6776" s="85">
        <v>56473.989185625687</v>
      </c>
      <c r="K6776" t="s">
        <v>491</v>
      </c>
    </row>
    <row r="6777" spans="2:11" x14ac:dyDescent="0.25">
      <c r="B6777">
        <v>2026</v>
      </c>
      <c r="C6777" t="s">
        <v>480</v>
      </c>
      <c r="D6777">
        <v>3</v>
      </c>
      <c r="E6777" t="s">
        <v>148</v>
      </c>
      <c r="F6777">
        <v>3</v>
      </c>
      <c r="G6777" s="85">
        <v>16.86231791012483</v>
      </c>
      <c r="H6777" s="85">
        <v>9379.6906330564307</v>
      </c>
      <c r="I6777" s="85">
        <v>2699.8138069321112</v>
      </c>
      <c r="J6777" s="85">
        <v>104862.28470918324</v>
      </c>
      <c r="K6777" t="s">
        <v>491</v>
      </c>
    </row>
    <row r="6778" spans="2:11" x14ac:dyDescent="0.25">
      <c r="B6778">
        <v>2026</v>
      </c>
      <c r="C6778" t="s">
        <v>480</v>
      </c>
      <c r="D6778">
        <v>4</v>
      </c>
      <c r="E6778" t="s">
        <v>148</v>
      </c>
      <c r="F6778">
        <v>3</v>
      </c>
      <c r="G6778" s="85">
        <v>10.195820131703385</v>
      </c>
      <c r="H6778" s="85">
        <v>9379.6906330564307</v>
      </c>
      <c r="I6778" s="85">
        <v>2699.8138069321112</v>
      </c>
      <c r="J6778" s="85">
        <v>63405.102382296842</v>
      </c>
      <c r="K6778" t="s">
        <v>491</v>
      </c>
    </row>
    <row r="6779" spans="2:11" x14ac:dyDescent="0.25">
      <c r="B6779">
        <v>2026</v>
      </c>
      <c r="C6779" t="s">
        <v>481</v>
      </c>
      <c r="D6779">
        <v>3</v>
      </c>
      <c r="E6779" t="s">
        <v>148</v>
      </c>
      <c r="F6779">
        <v>3</v>
      </c>
      <c r="G6779" s="85">
        <v>20.167255532940768</v>
      </c>
      <c r="H6779" s="85">
        <v>9379.6906330564307</v>
      </c>
      <c r="I6779" s="85">
        <v>2699.8138069321112</v>
      </c>
      <c r="J6779" s="85">
        <v>125414.81561252514</v>
      </c>
      <c r="K6779" t="s">
        <v>491</v>
      </c>
    </row>
    <row r="6780" spans="2:11" x14ac:dyDescent="0.25">
      <c r="B6780">
        <v>2026</v>
      </c>
      <c r="C6780" t="s">
        <v>481</v>
      </c>
      <c r="D6780">
        <v>4</v>
      </c>
      <c r="E6780" t="s">
        <v>148</v>
      </c>
      <c r="F6780">
        <v>3</v>
      </c>
      <c r="G6780" s="85">
        <v>12.194154508289767</v>
      </c>
      <c r="H6780" s="85">
        <v>9379.6906330564307</v>
      </c>
      <c r="I6780" s="85">
        <v>2699.8138069321112</v>
      </c>
      <c r="J6780" s="85">
        <v>75832.21409129427</v>
      </c>
      <c r="K6780" t="s">
        <v>491</v>
      </c>
    </row>
    <row r="6781" spans="2:11" x14ac:dyDescent="0.25">
      <c r="B6781">
        <v>2026</v>
      </c>
      <c r="C6781" t="s">
        <v>482</v>
      </c>
      <c r="D6781">
        <v>3</v>
      </c>
      <c r="E6781" t="s">
        <v>148</v>
      </c>
      <c r="F6781">
        <v>3</v>
      </c>
      <c r="G6781" s="85">
        <v>19.995709776531712</v>
      </c>
      <c r="H6781" s="85">
        <v>9379.6906330564307</v>
      </c>
      <c r="I6781" s="85">
        <v>2699.8138069321112</v>
      </c>
      <c r="J6781" s="85">
        <v>124348.01803196136</v>
      </c>
      <c r="K6781" t="s">
        <v>491</v>
      </c>
    </row>
    <row r="6782" spans="2:11" x14ac:dyDescent="0.25">
      <c r="B6782">
        <v>2026</v>
      </c>
      <c r="C6782" t="s">
        <v>482</v>
      </c>
      <c r="D6782">
        <v>4</v>
      </c>
      <c r="E6782" t="s">
        <v>148</v>
      </c>
      <c r="F6782">
        <v>3</v>
      </c>
      <c r="G6782" s="85">
        <v>12.090429167205222</v>
      </c>
      <c r="H6782" s="85">
        <v>9379.6906330564307</v>
      </c>
      <c r="I6782" s="85">
        <v>2699.8138069321112</v>
      </c>
      <c r="J6782" s="85">
        <v>75187.173693744087</v>
      </c>
      <c r="K6782" t="s">
        <v>491</v>
      </c>
    </row>
    <row r="6783" spans="2:11" x14ac:dyDescent="0.25">
      <c r="B6783">
        <v>2026</v>
      </c>
      <c r="C6783" t="s">
        <v>483</v>
      </c>
      <c r="D6783">
        <v>3</v>
      </c>
      <c r="E6783" t="s">
        <v>148</v>
      </c>
      <c r="F6783">
        <v>3</v>
      </c>
      <c r="G6783" s="85">
        <v>15.443863258626193</v>
      </c>
      <c r="H6783" s="85">
        <v>9379.6906330564307</v>
      </c>
      <c r="I6783" s="85">
        <v>2699.8138069321112</v>
      </c>
      <c r="J6783" s="85">
        <v>96041.291278428136</v>
      </c>
      <c r="K6783" t="s">
        <v>491</v>
      </c>
    </row>
    <row r="6784" spans="2:11" x14ac:dyDescent="0.25">
      <c r="B6784">
        <v>2026</v>
      </c>
      <c r="C6784" t="s">
        <v>483</v>
      </c>
      <c r="D6784">
        <v>4</v>
      </c>
      <c r="E6784" t="s">
        <v>148</v>
      </c>
      <c r="F6784">
        <v>3</v>
      </c>
      <c r="G6784" s="85">
        <v>9.3381498773088598</v>
      </c>
      <c r="H6784" s="85">
        <v>9379.6906330564307</v>
      </c>
      <c r="I6784" s="85">
        <v>2699.8138069321112</v>
      </c>
      <c r="J6784" s="85">
        <v>58071.478447421658</v>
      </c>
      <c r="K6784" t="s">
        <v>491</v>
      </c>
    </row>
    <row r="6785" spans="2:11" x14ac:dyDescent="0.25">
      <c r="B6785">
        <v>2026</v>
      </c>
      <c r="C6785" t="s">
        <v>484</v>
      </c>
      <c r="D6785">
        <v>3</v>
      </c>
      <c r="E6785" t="s">
        <v>148</v>
      </c>
      <c r="F6785">
        <v>3</v>
      </c>
      <c r="G6785" s="85">
        <v>17.287163400129671</v>
      </c>
      <c r="H6785" s="85">
        <v>9379.6906330564307</v>
      </c>
      <c r="I6785" s="85">
        <v>2699.8138069321112</v>
      </c>
      <c r="J6785" s="85">
        <v>107504.28618061502</v>
      </c>
      <c r="K6785" t="s">
        <v>491</v>
      </c>
    </row>
    <row r="6786" spans="2:11" x14ac:dyDescent="0.25">
      <c r="B6786">
        <v>2026</v>
      </c>
      <c r="C6786" t="s">
        <v>484</v>
      </c>
      <c r="D6786">
        <v>4</v>
      </c>
      <c r="E6786" t="s">
        <v>148</v>
      </c>
      <c r="F6786">
        <v>3</v>
      </c>
      <c r="G6786" s="85">
        <v>10.452703451241195</v>
      </c>
      <c r="H6786" s="85">
        <v>9379.6906330564307</v>
      </c>
      <c r="I6786" s="85">
        <v>2699.8138069321112</v>
      </c>
      <c r="J6786" s="85">
        <v>65002.59164409279</v>
      </c>
      <c r="K6786" t="s">
        <v>491</v>
      </c>
    </row>
    <row r="6787" spans="2:11" x14ac:dyDescent="0.25">
      <c r="B6787">
        <v>2026</v>
      </c>
      <c r="C6787" t="s">
        <v>485</v>
      </c>
      <c r="D6787">
        <v>3</v>
      </c>
      <c r="E6787" t="s">
        <v>148</v>
      </c>
      <c r="F6787">
        <v>3</v>
      </c>
      <c r="G6787" s="85">
        <v>20.592101022945609</v>
      </c>
      <c r="H6787" s="85">
        <v>9379.6906330564307</v>
      </c>
      <c r="I6787" s="85">
        <v>2699.8138069321112</v>
      </c>
      <c r="J6787" s="85">
        <v>128056.81708395692</v>
      </c>
      <c r="K6787" t="s">
        <v>491</v>
      </c>
    </row>
    <row r="6788" spans="2:11" x14ac:dyDescent="0.25">
      <c r="B6788">
        <v>2026</v>
      </c>
      <c r="C6788" t="s">
        <v>485</v>
      </c>
      <c r="D6788">
        <v>4</v>
      </c>
      <c r="E6788" t="s">
        <v>148</v>
      </c>
      <c r="F6788">
        <v>3</v>
      </c>
      <c r="G6788" s="85">
        <v>12.45103782782758</v>
      </c>
      <c r="H6788" s="85">
        <v>9379.6906330564307</v>
      </c>
      <c r="I6788" s="85">
        <v>2699.8138069321112</v>
      </c>
      <c r="J6788" s="85">
        <v>77429.703353090241</v>
      </c>
      <c r="K6788" t="s">
        <v>491</v>
      </c>
    </row>
    <row r="6789" spans="2:11" x14ac:dyDescent="0.25">
      <c r="B6789">
        <v>2026</v>
      </c>
      <c r="C6789" t="s">
        <v>486</v>
      </c>
      <c r="D6789">
        <v>3</v>
      </c>
      <c r="E6789" t="s">
        <v>148</v>
      </c>
      <c r="F6789">
        <v>3</v>
      </c>
      <c r="G6789" s="85">
        <v>20.420555266536557</v>
      </c>
      <c r="H6789" s="85">
        <v>9379.6906330564307</v>
      </c>
      <c r="I6789" s="85">
        <v>2699.8138069321112</v>
      </c>
      <c r="J6789" s="85">
        <v>126990.01950339315</v>
      </c>
      <c r="K6789" t="s">
        <v>491</v>
      </c>
    </row>
    <row r="6790" spans="2:11" x14ac:dyDescent="0.25">
      <c r="B6790">
        <v>2026</v>
      </c>
      <c r="C6790" t="s">
        <v>486</v>
      </c>
      <c r="D6790">
        <v>4</v>
      </c>
      <c r="E6790" t="s">
        <v>148</v>
      </c>
      <c r="F6790">
        <v>3</v>
      </c>
      <c r="G6790" s="85">
        <v>12.347312486743032</v>
      </c>
      <c r="H6790" s="85">
        <v>9379.6906330564307</v>
      </c>
      <c r="I6790" s="85">
        <v>2699.8138069321112</v>
      </c>
      <c r="J6790" s="85">
        <v>76784.662955540029</v>
      </c>
      <c r="K6790" t="s">
        <v>491</v>
      </c>
    </row>
    <row r="6791" spans="2:11" x14ac:dyDescent="0.25">
      <c r="B6791">
        <v>2026</v>
      </c>
      <c r="C6791" t="s">
        <v>487</v>
      </c>
      <c r="D6791">
        <v>3</v>
      </c>
      <c r="E6791" t="s">
        <v>148</v>
      </c>
      <c r="F6791">
        <v>3</v>
      </c>
      <c r="G6791" s="85">
        <v>15.868708748631034</v>
      </c>
      <c r="H6791" s="85">
        <v>9379.6906330564307</v>
      </c>
      <c r="I6791" s="85">
        <v>2699.8138069321112</v>
      </c>
      <c r="J6791" s="85">
        <v>98683.292749859902</v>
      </c>
      <c r="K6791" t="s">
        <v>491</v>
      </c>
    </row>
    <row r="6792" spans="2:11" x14ac:dyDescent="0.25">
      <c r="B6792">
        <v>2026</v>
      </c>
      <c r="C6792" t="s">
        <v>487</v>
      </c>
      <c r="D6792">
        <v>4</v>
      </c>
      <c r="E6792" t="s">
        <v>148</v>
      </c>
      <c r="F6792">
        <v>3</v>
      </c>
      <c r="G6792" s="85">
        <v>9.5950331968466731</v>
      </c>
      <c r="H6792" s="85">
        <v>9379.6906330564307</v>
      </c>
      <c r="I6792" s="85">
        <v>2699.8138069321112</v>
      </c>
      <c r="J6792" s="85">
        <v>59668.967709217628</v>
      </c>
      <c r="K6792" t="s">
        <v>491</v>
      </c>
    </row>
    <row r="6793" spans="2:11" x14ac:dyDescent="0.25">
      <c r="B6793">
        <v>2026</v>
      </c>
      <c r="C6793" t="s">
        <v>488</v>
      </c>
      <c r="D6793">
        <v>3</v>
      </c>
      <c r="E6793" t="s">
        <v>148</v>
      </c>
      <c r="F6793">
        <v>3</v>
      </c>
      <c r="G6793" s="85">
        <v>17.712008890134513</v>
      </c>
      <c r="H6793" s="85">
        <v>9379.6906330564307</v>
      </c>
      <c r="I6793" s="85">
        <v>2699.8138069321112</v>
      </c>
      <c r="J6793" s="85">
        <v>110146.28765204678</v>
      </c>
      <c r="K6793" t="s">
        <v>491</v>
      </c>
    </row>
    <row r="6794" spans="2:11" x14ac:dyDescent="0.25">
      <c r="B6794">
        <v>2026</v>
      </c>
      <c r="C6794" t="s">
        <v>488</v>
      </c>
      <c r="D6794">
        <v>4</v>
      </c>
      <c r="E6794" t="s">
        <v>148</v>
      </c>
      <c r="F6794">
        <v>3</v>
      </c>
      <c r="G6794" s="85">
        <v>10.709586770779008</v>
      </c>
      <c r="H6794" s="85">
        <v>9379.6906330564307</v>
      </c>
      <c r="I6794" s="85">
        <v>2699.8138069321112</v>
      </c>
      <c r="J6794" s="85">
        <v>66600.080905888768</v>
      </c>
      <c r="K6794" t="s">
        <v>491</v>
      </c>
    </row>
    <row r="6795" spans="2:11" x14ac:dyDescent="0.25">
      <c r="B6795">
        <v>2026</v>
      </c>
      <c r="C6795" t="s">
        <v>489</v>
      </c>
      <c r="D6795">
        <v>3</v>
      </c>
      <c r="E6795" t="s">
        <v>148</v>
      </c>
      <c r="F6795">
        <v>3</v>
      </c>
      <c r="G6795" s="85">
        <v>21.016946512950447</v>
      </c>
      <c r="H6795" s="85">
        <v>9379.6906330564307</v>
      </c>
      <c r="I6795" s="85">
        <v>2699.8138069321112</v>
      </c>
      <c r="J6795" s="85">
        <v>130698.81855538867</v>
      </c>
      <c r="K6795" t="s">
        <v>491</v>
      </c>
    </row>
    <row r="6796" spans="2:11" x14ac:dyDescent="0.25">
      <c r="B6796">
        <v>2026</v>
      </c>
      <c r="C6796" t="s">
        <v>489</v>
      </c>
      <c r="D6796">
        <v>4</v>
      </c>
      <c r="E6796" t="s">
        <v>148</v>
      </c>
      <c r="F6796">
        <v>3</v>
      </c>
      <c r="G6796" s="85">
        <v>12.70792114736539</v>
      </c>
      <c r="H6796" s="85">
        <v>9379.6906330564307</v>
      </c>
      <c r="I6796" s="85">
        <v>2699.8138069321112</v>
      </c>
      <c r="J6796" s="85">
        <v>79027.192614886197</v>
      </c>
      <c r="K6796" t="s">
        <v>491</v>
      </c>
    </row>
    <row r="6797" spans="2:11" x14ac:dyDescent="0.25">
      <c r="B6797">
        <v>2026</v>
      </c>
      <c r="C6797" t="s">
        <v>490</v>
      </c>
      <c r="D6797">
        <v>3</v>
      </c>
      <c r="E6797" t="s">
        <v>148</v>
      </c>
      <c r="F6797">
        <v>3</v>
      </c>
      <c r="G6797" s="85">
        <v>20.845400756541395</v>
      </c>
      <c r="H6797" s="85">
        <v>9379.6906330564307</v>
      </c>
      <c r="I6797" s="85">
        <v>2699.8138069321112</v>
      </c>
      <c r="J6797" s="85">
        <v>129632.0209748249</v>
      </c>
      <c r="K6797" t="s">
        <v>491</v>
      </c>
    </row>
    <row r="6798" spans="2:11" x14ac:dyDescent="0.25">
      <c r="B6798">
        <v>2026</v>
      </c>
      <c r="C6798" t="s">
        <v>490</v>
      </c>
      <c r="D6798">
        <v>4</v>
      </c>
      <c r="E6798" t="s">
        <v>148</v>
      </c>
      <c r="F6798">
        <v>3</v>
      </c>
      <c r="G6798" s="85">
        <v>12.604195806280842</v>
      </c>
      <c r="H6798" s="85">
        <v>9379.6906330564307</v>
      </c>
      <c r="I6798" s="85">
        <v>2699.8138069321112</v>
      </c>
      <c r="J6798" s="85">
        <v>78382.15221733597</v>
      </c>
      <c r="K6798" t="s">
        <v>491</v>
      </c>
    </row>
    <row r="6799" spans="2:11" x14ac:dyDescent="0.25">
      <c r="B6799">
        <v>2026</v>
      </c>
      <c r="C6799" t="s">
        <v>479</v>
      </c>
      <c r="D6799">
        <v>3</v>
      </c>
      <c r="E6799" t="s">
        <v>231</v>
      </c>
      <c r="F6799">
        <v>26</v>
      </c>
      <c r="G6799" s="85">
        <v>8.9721131000216214</v>
      </c>
      <c r="H6799" s="85">
        <v>29113.629842180773</v>
      </c>
      <c r="I6799" s="85">
        <v>6636.0593017694882</v>
      </c>
      <c r="J6799" s="85">
        <v>167174.89900557473</v>
      </c>
      <c r="K6799" t="s">
        <v>491</v>
      </c>
    </row>
    <row r="6800" spans="2:11" x14ac:dyDescent="0.25">
      <c r="B6800">
        <v>2026</v>
      </c>
      <c r="C6800" t="s">
        <v>479</v>
      </c>
      <c r="D6800">
        <v>4</v>
      </c>
      <c r="E6800" t="s">
        <v>231</v>
      </c>
      <c r="F6800">
        <v>26</v>
      </c>
      <c r="G6800" s="85">
        <v>6.4204112091897834</v>
      </c>
      <c r="H6800" s="85">
        <v>29113.629842180773</v>
      </c>
      <c r="I6800" s="85">
        <v>6636.0593017694882</v>
      </c>
      <c r="J6800" s="85">
        <v>119629.74424252135</v>
      </c>
      <c r="K6800" t="s">
        <v>491</v>
      </c>
    </row>
    <row r="6801" spans="2:11" x14ac:dyDescent="0.25">
      <c r="B6801">
        <v>2026</v>
      </c>
      <c r="C6801" t="s">
        <v>480</v>
      </c>
      <c r="D6801">
        <v>3</v>
      </c>
      <c r="E6801" t="s">
        <v>231</v>
      </c>
      <c r="F6801">
        <v>26</v>
      </c>
      <c r="G6801" s="85">
        <v>9.0639577999654879</v>
      </c>
      <c r="H6801" s="85">
        <v>29113.629842180773</v>
      </c>
      <c r="I6801" s="85">
        <v>6636.0593017694882</v>
      </c>
      <c r="J6801" s="85">
        <v>168886.21586773914</v>
      </c>
      <c r="K6801" t="s">
        <v>491</v>
      </c>
    </row>
    <row r="6802" spans="2:11" x14ac:dyDescent="0.25">
      <c r="B6802">
        <v>2026</v>
      </c>
      <c r="C6802" t="s">
        <v>480</v>
      </c>
      <c r="D6802">
        <v>4</v>
      </c>
      <c r="E6802" t="s">
        <v>231</v>
      </c>
      <c r="F6802">
        <v>26</v>
      </c>
      <c r="G6802" s="85">
        <v>6.4861349394248435</v>
      </c>
      <c r="H6802" s="85">
        <v>29113.629842180773</v>
      </c>
      <c r="I6802" s="85">
        <v>6636.0593017694882</v>
      </c>
      <c r="J6802" s="85">
        <v>120854.35630902433</v>
      </c>
      <c r="K6802" t="s">
        <v>491</v>
      </c>
    </row>
    <row r="6803" spans="2:11" x14ac:dyDescent="0.25">
      <c r="B6803">
        <v>2026</v>
      </c>
      <c r="C6803" t="s">
        <v>481</v>
      </c>
      <c r="D6803">
        <v>3</v>
      </c>
      <c r="E6803" t="s">
        <v>231</v>
      </c>
      <c r="F6803">
        <v>26</v>
      </c>
      <c r="G6803" s="85">
        <v>9.1558024999093419</v>
      </c>
      <c r="H6803" s="85">
        <v>29113.629842180773</v>
      </c>
      <c r="I6803" s="85">
        <v>6636.0593017694882</v>
      </c>
      <c r="J6803" s="85">
        <v>170597.53272990332</v>
      </c>
      <c r="K6803" t="s">
        <v>491</v>
      </c>
    </row>
    <row r="6804" spans="2:11" x14ac:dyDescent="0.25">
      <c r="B6804">
        <v>2026</v>
      </c>
      <c r="C6804" t="s">
        <v>481</v>
      </c>
      <c r="D6804">
        <v>4</v>
      </c>
      <c r="E6804" t="s">
        <v>231</v>
      </c>
      <c r="F6804">
        <v>26</v>
      </c>
      <c r="G6804" s="85">
        <v>6.5518586696598948</v>
      </c>
      <c r="H6804" s="85">
        <v>29113.629842180773</v>
      </c>
      <c r="I6804" s="85">
        <v>6636.0593017694882</v>
      </c>
      <c r="J6804" s="85">
        <v>122078.96837552713</v>
      </c>
      <c r="K6804" t="s">
        <v>491</v>
      </c>
    </row>
    <row r="6805" spans="2:11" x14ac:dyDescent="0.25">
      <c r="B6805">
        <v>2026</v>
      </c>
      <c r="C6805" t="s">
        <v>482</v>
      </c>
      <c r="D6805">
        <v>3</v>
      </c>
      <c r="E6805" t="s">
        <v>231</v>
      </c>
      <c r="F6805">
        <v>26</v>
      </c>
      <c r="G6805" s="85">
        <v>9.2476471998532084</v>
      </c>
      <c r="H6805" s="85">
        <v>29113.629842180773</v>
      </c>
      <c r="I6805" s="85">
        <v>6636.0593017694882</v>
      </c>
      <c r="J6805" s="85">
        <v>172308.84959206774</v>
      </c>
      <c r="K6805" t="s">
        <v>491</v>
      </c>
    </row>
    <row r="6806" spans="2:11" x14ac:dyDescent="0.25">
      <c r="B6806">
        <v>2026</v>
      </c>
      <c r="C6806" t="s">
        <v>482</v>
      </c>
      <c r="D6806">
        <v>4</v>
      </c>
      <c r="E6806" t="s">
        <v>231</v>
      </c>
      <c r="F6806">
        <v>26</v>
      </c>
      <c r="G6806" s="85">
        <v>6.6175823998949568</v>
      </c>
      <c r="H6806" s="85">
        <v>29113.629842180773</v>
      </c>
      <c r="I6806" s="85">
        <v>6636.0593017694882</v>
      </c>
      <c r="J6806" s="85">
        <v>123303.58044203013</v>
      </c>
      <c r="K6806" t="s">
        <v>491</v>
      </c>
    </row>
    <row r="6807" spans="2:11" x14ac:dyDescent="0.25">
      <c r="B6807">
        <v>2026</v>
      </c>
      <c r="C6807" t="s">
        <v>483</v>
      </c>
      <c r="D6807">
        <v>3</v>
      </c>
      <c r="E6807" t="s">
        <v>231</v>
      </c>
      <c r="F6807">
        <v>26</v>
      </c>
      <c r="G6807" s="85">
        <v>9.3394918997970624</v>
      </c>
      <c r="H6807" s="85">
        <v>29113.629842180773</v>
      </c>
      <c r="I6807" s="85">
        <v>6636.0593017694882</v>
      </c>
      <c r="J6807" s="85">
        <v>174020.16645423192</v>
      </c>
      <c r="K6807" t="s">
        <v>491</v>
      </c>
    </row>
    <row r="6808" spans="2:11" x14ac:dyDescent="0.25">
      <c r="B6808">
        <v>2026</v>
      </c>
      <c r="C6808" t="s">
        <v>483</v>
      </c>
      <c r="D6808">
        <v>4</v>
      </c>
      <c r="E6808" t="s">
        <v>231</v>
      </c>
      <c r="F6808">
        <v>26</v>
      </c>
      <c r="G6808" s="85">
        <v>6.6833061301300081</v>
      </c>
      <c r="H6808" s="85">
        <v>29113.629842180773</v>
      </c>
      <c r="I6808" s="85">
        <v>6636.0593017694882</v>
      </c>
      <c r="J6808" s="85">
        <v>124528.19250853293</v>
      </c>
      <c r="K6808" t="s">
        <v>491</v>
      </c>
    </row>
    <row r="6809" spans="2:11" x14ac:dyDescent="0.25">
      <c r="B6809">
        <v>2026</v>
      </c>
      <c r="C6809" t="s">
        <v>484</v>
      </c>
      <c r="D6809">
        <v>3</v>
      </c>
      <c r="E6809" t="s">
        <v>231</v>
      </c>
      <c r="F6809">
        <v>26</v>
      </c>
      <c r="G6809" s="85">
        <v>9.4313365997409289</v>
      </c>
      <c r="H6809" s="85">
        <v>29113.629842180773</v>
      </c>
      <c r="I6809" s="85">
        <v>6636.0593017694882</v>
      </c>
      <c r="J6809" s="85">
        <v>175731.48331639633</v>
      </c>
      <c r="K6809" t="s">
        <v>491</v>
      </c>
    </row>
    <row r="6810" spans="2:11" x14ac:dyDescent="0.25">
      <c r="B6810">
        <v>2026</v>
      </c>
      <c r="C6810" t="s">
        <v>484</v>
      </c>
      <c r="D6810">
        <v>4</v>
      </c>
      <c r="E6810" t="s">
        <v>231</v>
      </c>
      <c r="F6810">
        <v>26</v>
      </c>
      <c r="G6810" s="85">
        <v>6.7490298603650682</v>
      </c>
      <c r="H6810" s="85">
        <v>29113.629842180773</v>
      </c>
      <c r="I6810" s="85">
        <v>6636.0593017694882</v>
      </c>
      <c r="J6810" s="85">
        <v>125752.8045750359</v>
      </c>
      <c r="K6810" t="s">
        <v>491</v>
      </c>
    </row>
    <row r="6811" spans="2:11" x14ac:dyDescent="0.25">
      <c r="B6811">
        <v>2026</v>
      </c>
      <c r="C6811" t="s">
        <v>485</v>
      </c>
      <c r="D6811">
        <v>3</v>
      </c>
      <c r="E6811" t="s">
        <v>231</v>
      </c>
      <c r="F6811">
        <v>26</v>
      </c>
      <c r="G6811" s="85">
        <v>9.5231812996847829</v>
      </c>
      <c r="H6811" s="85">
        <v>29113.629842180773</v>
      </c>
      <c r="I6811" s="85">
        <v>6636.0593017694882</v>
      </c>
      <c r="J6811" s="85">
        <v>177442.80017856049</v>
      </c>
      <c r="K6811" t="s">
        <v>491</v>
      </c>
    </row>
    <row r="6812" spans="2:11" x14ac:dyDescent="0.25">
      <c r="B6812">
        <v>2026</v>
      </c>
      <c r="C6812" t="s">
        <v>485</v>
      </c>
      <c r="D6812">
        <v>4</v>
      </c>
      <c r="E6812" t="s">
        <v>231</v>
      </c>
      <c r="F6812">
        <v>26</v>
      </c>
      <c r="G6812" s="85">
        <v>6.8147535906001195</v>
      </c>
      <c r="H6812" s="85">
        <v>29113.629842180773</v>
      </c>
      <c r="I6812" s="85">
        <v>6636.0593017694882</v>
      </c>
      <c r="J6812" s="85">
        <v>126977.4166415387</v>
      </c>
      <c r="K6812" t="s">
        <v>491</v>
      </c>
    </row>
    <row r="6813" spans="2:11" x14ac:dyDescent="0.25">
      <c r="B6813">
        <v>2026</v>
      </c>
      <c r="C6813" t="s">
        <v>486</v>
      </c>
      <c r="D6813">
        <v>3</v>
      </c>
      <c r="E6813" t="s">
        <v>231</v>
      </c>
      <c r="F6813">
        <v>26</v>
      </c>
      <c r="G6813" s="85">
        <v>9.6150259996286493</v>
      </c>
      <c r="H6813" s="85">
        <v>29113.629842180773</v>
      </c>
      <c r="I6813" s="85">
        <v>6636.0593017694882</v>
      </c>
      <c r="J6813" s="85">
        <v>179154.1170407249</v>
      </c>
      <c r="K6813" t="s">
        <v>491</v>
      </c>
    </row>
    <row r="6814" spans="2:11" x14ac:dyDescent="0.25">
      <c r="B6814">
        <v>2026</v>
      </c>
      <c r="C6814" t="s">
        <v>486</v>
      </c>
      <c r="D6814">
        <v>4</v>
      </c>
      <c r="E6814" t="s">
        <v>231</v>
      </c>
      <c r="F6814">
        <v>26</v>
      </c>
      <c r="G6814" s="85">
        <v>6.8804773208351797</v>
      </c>
      <c r="H6814" s="85">
        <v>29113.629842180773</v>
      </c>
      <c r="I6814" s="85">
        <v>6636.0593017694882</v>
      </c>
      <c r="J6814" s="85">
        <v>128202.02870804167</v>
      </c>
      <c r="K6814" t="s">
        <v>491</v>
      </c>
    </row>
    <row r="6815" spans="2:11" x14ac:dyDescent="0.25">
      <c r="B6815">
        <v>2026</v>
      </c>
      <c r="C6815" t="s">
        <v>487</v>
      </c>
      <c r="D6815">
        <v>3</v>
      </c>
      <c r="E6815" t="s">
        <v>231</v>
      </c>
      <c r="F6815">
        <v>26</v>
      </c>
      <c r="G6815" s="85">
        <v>9.7068706995725034</v>
      </c>
      <c r="H6815" s="85">
        <v>29113.629842180773</v>
      </c>
      <c r="I6815" s="85">
        <v>6636.0593017694882</v>
      </c>
      <c r="J6815" s="85">
        <v>180865.43390288908</v>
      </c>
      <c r="K6815" t="s">
        <v>491</v>
      </c>
    </row>
    <row r="6816" spans="2:11" x14ac:dyDescent="0.25">
      <c r="B6816">
        <v>2026</v>
      </c>
      <c r="C6816" t="s">
        <v>487</v>
      </c>
      <c r="D6816">
        <v>4</v>
      </c>
      <c r="E6816" t="s">
        <v>231</v>
      </c>
      <c r="F6816">
        <v>26</v>
      </c>
      <c r="G6816" s="85">
        <v>6.946201051070231</v>
      </c>
      <c r="H6816" s="85">
        <v>29113.629842180773</v>
      </c>
      <c r="I6816" s="85">
        <v>6636.0593017694882</v>
      </c>
      <c r="J6816" s="85">
        <v>129426.64077454447</v>
      </c>
      <c r="K6816" t="s">
        <v>491</v>
      </c>
    </row>
    <row r="6817" spans="2:11" x14ac:dyDescent="0.25">
      <c r="B6817">
        <v>2026</v>
      </c>
      <c r="C6817" t="s">
        <v>488</v>
      </c>
      <c r="D6817">
        <v>3</v>
      </c>
      <c r="E6817" t="s">
        <v>231</v>
      </c>
      <c r="F6817">
        <v>26</v>
      </c>
      <c r="G6817" s="85">
        <v>9.7987153995163716</v>
      </c>
      <c r="H6817" s="85">
        <v>29113.629842180773</v>
      </c>
      <c r="I6817" s="85">
        <v>6636.0593017694882</v>
      </c>
      <c r="J6817" s="85">
        <v>182576.75076505353</v>
      </c>
      <c r="K6817" t="s">
        <v>491</v>
      </c>
    </row>
    <row r="6818" spans="2:11" x14ac:dyDescent="0.25">
      <c r="B6818">
        <v>2026</v>
      </c>
      <c r="C6818" t="s">
        <v>488</v>
      </c>
      <c r="D6818">
        <v>4</v>
      </c>
      <c r="E6818" t="s">
        <v>231</v>
      </c>
      <c r="F6818">
        <v>26</v>
      </c>
      <c r="G6818" s="85">
        <v>7.011924781305293</v>
      </c>
      <c r="H6818" s="85">
        <v>29113.629842180773</v>
      </c>
      <c r="I6818" s="85">
        <v>6636.0593017694882</v>
      </c>
      <c r="J6818" s="85">
        <v>130651.25284104748</v>
      </c>
      <c r="K6818" t="s">
        <v>491</v>
      </c>
    </row>
    <row r="6819" spans="2:11" x14ac:dyDescent="0.25">
      <c r="B6819">
        <v>2026</v>
      </c>
      <c r="C6819" t="s">
        <v>489</v>
      </c>
      <c r="D6819">
        <v>3</v>
      </c>
      <c r="E6819" t="s">
        <v>231</v>
      </c>
      <c r="F6819">
        <v>26</v>
      </c>
      <c r="G6819" s="85">
        <v>9.8905600994602256</v>
      </c>
      <c r="H6819" s="85">
        <v>29113.629842180773</v>
      </c>
      <c r="I6819" s="85">
        <v>6636.0593017694882</v>
      </c>
      <c r="J6819" s="85">
        <v>184288.06762721771</v>
      </c>
      <c r="K6819" t="s">
        <v>491</v>
      </c>
    </row>
    <row r="6820" spans="2:11" x14ac:dyDescent="0.25">
      <c r="B6820">
        <v>2026</v>
      </c>
      <c r="C6820" t="s">
        <v>489</v>
      </c>
      <c r="D6820">
        <v>4</v>
      </c>
      <c r="E6820" t="s">
        <v>231</v>
      </c>
      <c r="F6820">
        <v>26</v>
      </c>
      <c r="G6820" s="85">
        <v>7.0776485115403442</v>
      </c>
      <c r="H6820" s="85">
        <v>29113.629842180773</v>
      </c>
      <c r="I6820" s="85">
        <v>6636.0593017694882</v>
      </c>
      <c r="J6820" s="85">
        <v>131875.86490755028</v>
      </c>
      <c r="K6820" t="s">
        <v>491</v>
      </c>
    </row>
    <row r="6821" spans="2:11" x14ac:dyDescent="0.25">
      <c r="B6821">
        <v>2026</v>
      </c>
      <c r="C6821" t="s">
        <v>490</v>
      </c>
      <c r="D6821">
        <v>3</v>
      </c>
      <c r="E6821" t="s">
        <v>231</v>
      </c>
      <c r="F6821">
        <v>26</v>
      </c>
      <c r="G6821" s="85">
        <v>9.9824047994040921</v>
      </c>
      <c r="H6821" s="85">
        <v>29113.629842180773</v>
      </c>
      <c r="I6821" s="85">
        <v>6636.0593017694882</v>
      </c>
      <c r="J6821" s="85">
        <v>185999.38448938212</v>
      </c>
      <c r="K6821" t="s">
        <v>491</v>
      </c>
    </row>
    <row r="6822" spans="2:11" x14ac:dyDescent="0.25">
      <c r="B6822">
        <v>2026</v>
      </c>
      <c r="C6822" t="s">
        <v>490</v>
      </c>
      <c r="D6822">
        <v>4</v>
      </c>
      <c r="E6822" t="s">
        <v>231</v>
      </c>
      <c r="F6822">
        <v>26</v>
      </c>
      <c r="G6822" s="85">
        <v>7.1433722417754044</v>
      </c>
      <c r="H6822" s="85">
        <v>29113.629842180773</v>
      </c>
      <c r="I6822" s="85">
        <v>6636.0593017694882</v>
      </c>
      <c r="J6822" s="85">
        <v>133100.47697405325</v>
      </c>
      <c r="K6822" t="s">
        <v>491</v>
      </c>
    </row>
    <row r="6823" spans="2:11" x14ac:dyDescent="0.25">
      <c r="B6823">
        <v>2026</v>
      </c>
      <c r="C6823" t="s">
        <v>479</v>
      </c>
      <c r="D6823">
        <v>3</v>
      </c>
      <c r="E6823" t="s">
        <v>231</v>
      </c>
      <c r="F6823">
        <v>25</v>
      </c>
      <c r="G6823" s="85">
        <v>24.808866124618184</v>
      </c>
      <c r="H6823" s="85">
        <v>29113.629842180773</v>
      </c>
      <c r="I6823" s="85">
        <v>6636.0593017694882</v>
      </c>
      <c r="J6823" s="85">
        <v>475979.97965803579</v>
      </c>
      <c r="K6823" t="s">
        <v>491</v>
      </c>
    </row>
    <row r="6824" spans="2:11" x14ac:dyDescent="0.25">
      <c r="B6824">
        <v>2026</v>
      </c>
      <c r="C6824" t="s">
        <v>479</v>
      </c>
      <c r="D6824">
        <v>4</v>
      </c>
      <c r="E6824" t="s">
        <v>231</v>
      </c>
      <c r="F6824">
        <v>25</v>
      </c>
      <c r="G6824" s="85">
        <v>1.3965255765513547</v>
      </c>
      <c r="H6824" s="85">
        <v>29113.629842180773</v>
      </c>
      <c r="I6824" s="85">
        <v>6636.0593017694882</v>
      </c>
      <c r="J6824" s="85">
        <v>26793.575013862941</v>
      </c>
      <c r="K6824" t="s">
        <v>491</v>
      </c>
    </row>
    <row r="6825" spans="2:11" x14ac:dyDescent="0.25">
      <c r="B6825">
        <v>2026</v>
      </c>
      <c r="C6825" t="s">
        <v>480</v>
      </c>
      <c r="D6825">
        <v>3</v>
      </c>
      <c r="E6825" t="s">
        <v>231</v>
      </c>
      <c r="F6825">
        <v>25</v>
      </c>
      <c r="G6825" s="85">
        <v>25.060460342325861</v>
      </c>
      <c r="H6825" s="85">
        <v>29113.629842180773</v>
      </c>
      <c r="I6825" s="85">
        <v>6636.0593017694882</v>
      </c>
      <c r="J6825" s="85">
        <v>480807.03664746205</v>
      </c>
      <c r="K6825" t="s">
        <v>491</v>
      </c>
    </row>
    <row r="6826" spans="2:11" x14ac:dyDescent="0.25">
      <c r="B6826">
        <v>2026</v>
      </c>
      <c r="C6826" t="s">
        <v>480</v>
      </c>
      <c r="D6826">
        <v>4</v>
      </c>
      <c r="E6826" t="s">
        <v>231</v>
      </c>
      <c r="F6826">
        <v>25</v>
      </c>
      <c r="G6826" s="85">
        <v>1.4106881649653609</v>
      </c>
      <c r="H6826" s="85">
        <v>29113.629842180773</v>
      </c>
      <c r="I6826" s="85">
        <v>6636.0593017694882</v>
      </c>
      <c r="J6826" s="85">
        <v>27065.296764923321</v>
      </c>
      <c r="K6826" t="s">
        <v>491</v>
      </c>
    </row>
    <row r="6827" spans="2:11" x14ac:dyDescent="0.25">
      <c r="B6827">
        <v>2026</v>
      </c>
      <c r="C6827" t="s">
        <v>481</v>
      </c>
      <c r="D6827">
        <v>3</v>
      </c>
      <c r="E6827" t="s">
        <v>231</v>
      </c>
      <c r="F6827">
        <v>25</v>
      </c>
      <c r="G6827" s="85">
        <v>25.312054560033584</v>
      </c>
      <c r="H6827" s="85">
        <v>29113.629842180773</v>
      </c>
      <c r="I6827" s="85">
        <v>6636.0593017694882</v>
      </c>
      <c r="J6827" s="85">
        <v>485634.09363688924</v>
      </c>
      <c r="K6827" t="s">
        <v>491</v>
      </c>
    </row>
    <row r="6828" spans="2:11" x14ac:dyDescent="0.25">
      <c r="B6828">
        <v>2026</v>
      </c>
      <c r="C6828" t="s">
        <v>481</v>
      </c>
      <c r="D6828">
        <v>4</v>
      </c>
      <c r="E6828" t="s">
        <v>231</v>
      </c>
      <c r="F6828">
        <v>25</v>
      </c>
      <c r="G6828" s="85">
        <v>1.4248507533793706</v>
      </c>
      <c r="H6828" s="85">
        <v>29113.629842180773</v>
      </c>
      <c r="I6828" s="85">
        <v>6636.0593017694882</v>
      </c>
      <c r="J6828" s="85">
        <v>27337.018515983767</v>
      </c>
      <c r="K6828" t="s">
        <v>491</v>
      </c>
    </row>
    <row r="6829" spans="2:11" x14ac:dyDescent="0.25">
      <c r="B6829">
        <v>2026</v>
      </c>
      <c r="C6829" t="s">
        <v>482</v>
      </c>
      <c r="D6829">
        <v>3</v>
      </c>
      <c r="E6829" t="s">
        <v>231</v>
      </c>
      <c r="F6829">
        <v>25</v>
      </c>
      <c r="G6829" s="85">
        <v>25.56364877774126</v>
      </c>
      <c r="H6829" s="85">
        <v>29113.629842180773</v>
      </c>
      <c r="I6829" s="85">
        <v>6636.0593017694882</v>
      </c>
      <c r="J6829" s="85">
        <v>490461.15062631556</v>
      </c>
      <c r="K6829" t="s">
        <v>491</v>
      </c>
    </row>
    <row r="6830" spans="2:11" x14ac:dyDescent="0.25">
      <c r="B6830">
        <v>2026</v>
      </c>
      <c r="C6830" t="s">
        <v>482</v>
      </c>
      <c r="D6830">
        <v>4</v>
      </c>
      <c r="E6830" t="s">
        <v>231</v>
      </c>
      <c r="F6830">
        <v>25</v>
      </c>
      <c r="G6830" s="85">
        <v>1.4390133417933804</v>
      </c>
      <c r="H6830" s="85">
        <v>29113.629842180773</v>
      </c>
      <c r="I6830" s="85">
        <v>6636.0593017694882</v>
      </c>
      <c r="J6830" s="85">
        <v>27608.740267044217</v>
      </c>
      <c r="K6830" t="s">
        <v>491</v>
      </c>
    </row>
    <row r="6831" spans="2:11" x14ac:dyDescent="0.25">
      <c r="B6831">
        <v>2026</v>
      </c>
      <c r="C6831" t="s">
        <v>483</v>
      </c>
      <c r="D6831">
        <v>3</v>
      </c>
      <c r="E6831" t="s">
        <v>231</v>
      </c>
      <c r="F6831">
        <v>25</v>
      </c>
      <c r="G6831" s="85">
        <v>25.81524299544898</v>
      </c>
      <c r="H6831" s="85">
        <v>29113.629842180773</v>
      </c>
      <c r="I6831" s="85">
        <v>6636.0593017694882</v>
      </c>
      <c r="J6831" s="85">
        <v>495288.20761574263</v>
      </c>
      <c r="K6831" t="s">
        <v>491</v>
      </c>
    </row>
    <row r="6832" spans="2:11" x14ac:dyDescent="0.25">
      <c r="B6832">
        <v>2026</v>
      </c>
      <c r="C6832" t="s">
        <v>483</v>
      </c>
      <c r="D6832">
        <v>4</v>
      </c>
      <c r="E6832" t="s">
        <v>231</v>
      </c>
      <c r="F6832">
        <v>25</v>
      </c>
      <c r="G6832" s="85">
        <v>1.4531759302073901</v>
      </c>
      <c r="H6832" s="85">
        <v>29113.629842180773</v>
      </c>
      <c r="I6832" s="85">
        <v>6636.0593017694882</v>
      </c>
      <c r="J6832" s="85">
        <v>27880.462018104667</v>
      </c>
      <c r="K6832" t="s">
        <v>491</v>
      </c>
    </row>
    <row r="6833" spans="2:11" x14ac:dyDescent="0.25">
      <c r="B6833">
        <v>2026</v>
      </c>
      <c r="C6833" t="s">
        <v>484</v>
      </c>
      <c r="D6833">
        <v>3</v>
      </c>
      <c r="E6833" t="s">
        <v>231</v>
      </c>
      <c r="F6833">
        <v>25</v>
      </c>
      <c r="G6833" s="85">
        <v>26.066837213156656</v>
      </c>
      <c r="H6833" s="85">
        <v>29113.629842180773</v>
      </c>
      <c r="I6833" s="85">
        <v>6636.0593017694882</v>
      </c>
      <c r="J6833" s="85">
        <v>500115.26460516895</v>
      </c>
      <c r="K6833" t="s">
        <v>491</v>
      </c>
    </row>
    <row r="6834" spans="2:11" x14ac:dyDescent="0.25">
      <c r="B6834">
        <v>2026</v>
      </c>
      <c r="C6834" t="s">
        <v>484</v>
      </c>
      <c r="D6834">
        <v>4</v>
      </c>
      <c r="E6834" t="s">
        <v>231</v>
      </c>
      <c r="F6834">
        <v>25</v>
      </c>
      <c r="G6834" s="85">
        <v>1.4673385186213999</v>
      </c>
      <c r="H6834" s="85">
        <v>29113.629842180773</v>
      </c>
      <c r="I6834" s="85">
        <v>6636.0593017694882</v>
      </c>
      <c r="J6834" s="85">
        <v>28152.183769165113</v>
      </c>
      <c r="K6834" t="s">
        <v>491</v>
      </c>
    </row>
    <row r="6835" spans="2:11" x14ac:dyDescent="0.25">
      <c r="B6835">
        <v>2026</v>
      </c>
      <c r="C6835" t="s">
        <v>485</v>
      </c>
      <c r="D6835">
        <v>3</v>
      </c>
      <c r="E6835" t="s">
        <v>231</v>
      </c>
      <c r="F6835">
        <v>25</v>
      </c>
      <c r="G6835" s="85">
        <v>26.318431430864379</v>
      </c>
      <c r="H6835" s="85">
        <v>29113.629842180773</v>
      </c>
      <c r="I6835" s="85">
        <v>6636.0593017694882</v>
      </c>
      <c r="J6835" s="85">
        <v>504942.32159459614</v>
      </c>
      <c r="K6835" t="s">
        <v>491</v>
      </c>
    </row>
    <row r="6836" spans="2:11" x14ac:dyDescent="0.25">
      <c r="B6836">
        <v>2026</v>
      </c>
      <c r="C6836" t="s">
        <v>485</v>
      </c>
      <c r="D6836">
        <v>4</v>
      </c>
      <c r="E6836" t="s">
        <v>231</v>
      </c>
      <c r="F6836">
        <v>25</v>
      </c>
      <c r="G6836" s="85">
        <v>1.4815011070354096</v>
      </c>
      <c r="H6836" s="85">
        <v>29113.629842180773</v>
      </c>
      <c r="I6836" s="85">
        <v>6636.0593017694882</v>
      </c>
      <c r="J6836" s="85">
        <v>28423.905520225562</v>
      </c>
      <c r="K6836" t="s">
        <v>491</v>
      </c>
    </row>
    <row r="6837" spans="2:11" x14ac:dyDescent="0.25">
      <c r="B6837">
        <v>2026</v>
      </c>
      <c r="C6837" t="s">
        <v>486</v>
      </c>
      <c r="D6837">
        <v>3</v>
      </c>
      <c r="E6837" t="s">
        <v>231</v>
      </c>
      <c r="F6837">
        <v>25</v>
      </c>
      <c r="G6837" s="85">
        <v>26.570025648572052</v>
      </c>
      <c r="H6837" s="85">
        <v>29113.629842180773</v>
      </c>
      <c r="I6837" s="85">
        <v>6636.0593017694882</v>
      </c>
      <c r="J6837" s="85">
        <v>509769.37858402234</v>
      </c>
      <c r="K6837" t="s">
        <v>491</v>
      </c>
    </row>
    <row r="6838" spans="2:11" x14ac:dyDescent="0.25">
      <c r="B6838">
        <v>2026</v>
      </c>
      <c r="C6838" t="s">
        <v>486</v>
      </c>
      <c r="D6838">
        <v>4</v>
      </c>
      <c r="E6838" t="s">
        <v>231</v>
      </c>
      <c r="F6838">
        <v>25</v>
      </c>
      <c r="G6838" s="85">
        <v>1.4956636954494194</v>
      </c>
      <c r="H6838" s="85">
        <v>29113.629842180773</v>
      </c>
      <c r="I6838" s="85">
        <v>6636.0593017694882</v>
      </c>
      <c r="J6838" s="85">
        <v>28695.627271286012</v>
      </c>
      <c r="K6838" t="s">
        <v>491</v>
      </c>
    </row>
    <row r="6839" spans="2:11" x14ac:dyDescent="0.25">
      <c r="B6839">
        <v>2026</v>
      </c>
      <c r="C6839" t="s">
        <v>487</v>
      </c>
      <c r="D6839">
        <v>3</v>
      </c>
      <c r="E6839" t="s">
        <v>231</v>
      </c>
      <c r="F6839">
        <v>25</v>
      </c>
      <c r="G6839" s="85">
        <v>26.821619866279775</v>
      </c>
      <c r="H6839" s="85">
        <v>29113.629842180773</v>
      </c>
      <c r="I6839" s="85">
        <v>6636.0593017694882</v>
      </c>
      <c r="J6839" s="85">
        <v>514596.43557344953</v>
      </c>
      <c r="K6839" t="s">
        <v>491</v>
      </c>
    </row>
    <row r="6840" spans="2:11" x14ac:dyDescent="0.25">
      <c r="B6840">
        <v>2026</v>
      </c>
      <c r="C6840" t="s">
        <v>487</v>
      </c>
      <c r="D6840">
        <v>4</v>
      </c>
      <c r="E6840" t="s">
        <v>231</v>
      </c>
      <c r="F6840">
        <v>25</v>
      </c>
      <c r="G6840" s="85">
        <v>1.5098262838634291</v>
      </c>
      <c r="H6840" s="85">
        <v>29113.629842180773</v>
      </c>
      <c r="I6840" s="85">
        <v>6636.0593017694882</v>
      </c>
      <c r="J6840" s="85">
        <v>28967.349022346458</v>
      </c>
      <c r="K6840" t="s">
        <v>491</v>
      </c>
    </row>
    <row r="6841" spans="2:11" x14ac:dyDescent="0.25">
      <c r="B6841">
        <v>2026</v>
      </c>
      <c r="C6841" t="s">
        <v>488</v>
      </c>
      <c r="D6841">
        <v>3</v>
      </c>
      <c r="E6841" t="s">
        <v>231</v>
      </c>
      <c r="F6841">
        <v>25</v>
      </c>
      <c r="G6841" s="85">
        <v>27.073214083987445</v>
      </c>
      <c r="H6841" s="85">
        <v>29113.629842180773</v>
      </c>
      <c r="I6841" s="85">
        <v>6636.0593017694882</v>
      </c>
      <c r="J6841" s="85">
        <v>519423.49256287568</v>
      </c>
      <c r="K6841" t="s">
        <v>491</v>
      </c>
    </row>
    <row r="6842" spans="2:11" x14ac:dyDescent="0.25">
      <c r="B6842">
        <v>2026</v>
      </c>
      <c r="C6842" t="s">
        <v>488</v>
      </c>
      <c r="D6842">
        <v>4</v>
      </c>
      <c r="E6842" t="s">
        <v>231</v>
      </c>
      <c r="F6842">
        <v>25</v>
      </c>
      <c r="G6842" s="85">
        <v>1.5239888722774388</v>
      </c>
      <c r="H6842" s="85">
        <v>29113.629842180773</v>
      </c>
      <c r="I6842" s="85">
        <v>6636.0593017694882</v>
      </c>
      <c r="J6842" s="85">
        <v>29239.070773406907</v>
      </c>
      <c r="K6842" t="s">
        <v>491</v>
      </c>
    </row>
    <row r="6843" spans="2:11" x14ac:dyDescent="0.25">
      <c r="B6843">
        <v>2026</v>
      </c>
      <c r="C6843" t="s">
        <v>489</v>
      </c>
      <c r="D6843">
        <v>3</v>
      </c>
      <c r="E6843" t="s">
        <v>231</v>
      </c>
      <c r="F6843">
        <v>25</v>
      </c>
      <c r="G6843" s="85">
        <v>27.324808301695168</v>
      </c>
      <c r="H6843" s="85">
        <v>29113.629842180773</v>
      </c>
      <c r="I6843" s="85">
        <v>6636.0593017694882</v>
      </c>
      <c r="J6843" s="85">
        <v>524250.54955230287</v>
      </c>
      <c r="K6843" t="s">
        <v>491</v>
      </c>
    </row>
    <row r="6844" spans="2:11" x14ac:dyDescent="0.25">
      <c r="B6844">
        <v>2026</v>
      </c>
      <c r="C6844" t="s">
        <v>489</v>
      </c>
      <c r="D6844">
        <v>4</v>
      </c>
      <c r="E6844" t="s">
        <v>231</v>
      </c>
      <c r="F6844">
        <v>25</v>
      </c>
      <c r="G6844" s="85">
        <v>1.5381514606914486</v>
      </c>
      <c r="H6844" s="85">
        <v>29113.629842180773</v>
      </c>
      <c r="I6844" s="85">
        <v>6636.0593017694882</v>
      </c>
      <c r="J6844" s="85">
        <v>29510.792524467357</v>
      </c>
      <c r="K6844" t="s">
        <v>491</v>
      </c>
    </row>
    <row r="6845" spans="2:11" x14ac:dyDescent="0.25">
      <c r="B6845">
        <v>2026</v>
      </c>
      <c r="C6845" t="s">
        <v>490</v>
      </c>
      <c r="D6845">
        <v>3</v>
      </c>
      <c r="E6845" t="s">
        <v>231</v>
      </c>
      <c r="F6845">
        <v>25</v>
      </c>
      <c r="G6845" s="85">
        <v>27.576402519402848</v>
      </c>
      <c r="H6845" s="85">
        <v>29113.629842180773</v>
      </c>
      <c r="I6845" s="85">
        <v>6636.0593017694882</v>
      </c>
      <c r="J6845" s="85">
        <v>529077.60654172918</v>
      </c>
      <c r="K6845" t="s">
        <v>491</v>
      </c>
    </row>
    <row r="6846" spans="2:11" x14ac:dyDescent="0.25">
      <c r="B6846">
        <v>2026</v>
      </c>
      <c r="C6846" t="s">
        <v>490</v>
      </c>
      <c r="D6846">
        <v>4</v>
      </c>
      <c r="E6846" t="s">
        <v>231</v>
      </c>
      <c r="F6846">
        <v>25</v>
      </c>
      <c r="G6846" s="85">
        <v>1.5523140491054548</v>
      </c>
      <c r="H6846" s="85">
        <v>29113.629842180773</v>
      </c>
      <c r="I6846" s="85">
        <v>6636.0593017694882</v>
      </c>
      <c r="J6846" s="85">
        <v>29782.514275527734</v>
      </c>
      <c r="K6846" t="s">
        <v>491</v>
      </c>
    </row>
    <row r="6847" spans="2:11" x14ac:dyDescent="0.25">
      <c r="B6847">
        <v>2026</v>
      </c>
      <c r="C6847" t="s">
        <v>479</v>
      </c>
      <c r="D6847">
        <v>3</v>
      </c>
      <c r="E6847" t="s">
        <v>169</v>
      </c>
      <c r="F6847">
        <v>7</v>
      </c>
      <c r="G6847" s="85">
        <v>5.270860442798333</v>
      </c>
      <c r="H6847" s="85">
        <v>22963.846685082874</v>
      </c>
      <c r="I6847" s="85">
        <v>5596.9095303867407</v>
      </c>
      <c r="J6847" s="85">
        <v>80854.206379401803</v>
      </c>
      <c r="K6847" t="s">
        <v>491</v>
      </c>
    </row>
    <row r="6848" spans="2:11" x14ac:dyDescent="0.25">
      <c r="B6848">
        <v>2026</v>
      </c>
      <c r="C6848" t="s">
        <v>479</v>
      </c>
      <c r="D6848">
        <v>4</v>
      </c>
      <c r="E6848" t="s">
        <v>169</v>
      </c>
      <c r="F6848">
        <v>7</v>
      </c>
      <c r="G6848" s="85">
        <v>10.893111581783224</v>
      </c>
      <c r="H6848" s="85">
        <v>22963.846685082874</v>
      </c>
      <c r="I6848" s="85">
        <v>5596.9095303867407</v>
      </c>
      <c r="J6848" s="85">
        <v>167098.69318409709</v>
      </c>
      <c r="K6848" t="s">
        <v>491</v>
      </c>
    </row>
    <row r="6849" spans="2:11" x14ac:dyDescent="0.25">
      <c r="B6849">
        <v>2026</v>
      </c>
      <c r="C6849" t="s">
        <v>480</v>
      </c>
      <c r="D6849">
        <v>3</v>
      </c>
      <c r="E6849" t="s">
        <v>169</v>
      </c>
      <c r="F6849">
        <v>7</v>
      </c>
      <c r="G6849" s="85">
        <v>5.2626698718223501</v>
      </c>
      <c r="H6849" s="85">
        <v>22963.846685082874</v>
      </c>
      <c r="I6849" s="85">
        <v>5596.9095303867407</v>
      </c>
      <c r="J6849" s="85">
        <v>80728.564252609765</v>
      </c>
      <c r="K6849" t="s">
        <v>491</v>
      </c>
    </row>
    <row r="6850" spans="2:11" x14ac:dyDescent="0.25">
      <c r="B6850">
        <v>2026</v>
      </c>
      <c r="C6850" t="s">
        <v>480</v>
      </c>
      <c r="D6850">
        <v>4</v>
      </c>
      <c r="E6850" t="s">
        <v>169</v>
      </c>
      <c r="F6850">
        <v>7</v>
      </c>
      <c r="G6850" s="85">
        <v>10.876184401766192</v>
      </c>
      <c r="H6850" s="85">
        <v>22963.846685082874</v>
      </c>
      <c r="I6850" s="85">
        <v>5596.9095303867407</v>
      </c>
      <c r="J6850" s="85">
        <v>166839.03278872688</v>
      </c>
      <c r="K6850" t="s">
        <v>491</v>
      </c>
    </row>
    <row r="6851" spans="2:11" x14ac:dyDescent="0.25">
      <c r="B6851">
        <v>2026</v>
      </c>
      <c r="C6851" t="s">
        <v>481</v>
      </c>
      <c r="D6851">
        <v>3</v>
      </c>
      <c r="E6851" t="s">
        <v>169</v>
      </c>
      <c r="F6851">
        <v>7</v>
      </c>
      <c r="G6851" s="85">
        <v>5.2544793008463682</v>
      </c>
      <c r="H6851" s="85">
        <v>22963.846685082874</v>
      </c>
      <c r="I6851" s="85">
        <v>5596.9095303867407</v>
      </c>
      <c r="J6851" s="85">
        <v>80602.922125817728</v>
      </c>
      <c r="K6851" t="s">
        <v>491</v>
      </c>
    </row>
    <row r="6852" spans="2:11" x14ac:dyDescent="0.25">
      <c r="B6852">
        <v>2026</v>
      </c>
      <c r="C6852" t="s">
        <v>481</v>
      </c>
      <c r="D6852">
        <v>4</v>
      </c>
      <c r="E6852" t="s">
        <v>169</v>
      </c>
      <c r="F6852">
        <v>7</v>
      </c>
      <c r="G6852" s="85">
        <v>10.859257221749163</v>
      </c>
      <c r="H6852" s="85">
        <v>22963.846685082874</v>
      </c>
      <c r="I6852" s="85">
        <v>5596.9095303867407</v>
      </c>
      <c r="J6852" s="85">
        <v>166579.37239335667</v>
      </c>
      <c r="K6852" t="s">
        <v>491</v>
      </c>
    </row>
    <row r="6853" spans="2:11" x14ac:dyDescent="0.25">
      <c r="B6853">
        <v>2026</v>
      </c>
      <c r="C6853" t="s">
        <v>482</v>
      </c>
      <c r="D6853">
        <v>3</v>
      </c>
      <c r="E6853" t="s">
        <v>169</v>
      </c>
      <c r="F6853">
        <v>7</v>
      </c>
      <c r="G6853" s="85">
        <v>5.2462887298703862</v>
      </c>
      <c r="H6853" s="85">
        <v>22963.846685082874</v>
      </c>
      <c r="I6853" s="85">
        <v>5596.9095303867407</v>
      </c>
      <c r="J6853" s="85">
        <v>80477.27999902569</v>
      </c>
      <c r="K6853" t="s">
        <v>491</v>
      </c>
    </row>
    <row r="6854" spans="2:11" x14ac:dyDescent="0.25">
      <c r="B6854">
        <v>2026</v>
      </c>
      <c r="C6854" t="s">
        <v>482</v>
      </c>
      <c r="D6854">
        <v>4</v>
      </c>
      <c r="E6854" t="s">
        <v>169</v>
      </c>
      <c r="F6854">
        <v>7</v>
      </c>
      <c r="G6854" s="85">
        <v>10.842330041732133</v>
      </c>
      <c r="H6854" s="85">
        <v>22963.846685082874</v>
      </c>
      <c r="I6854" s="85">
        <v>5596.9095303867407</v>
      </c>
      <c r="J6854" s="85">
        <v>166319.71199798645</v>
      </c>
      <c r="K6854" t="s">
        <v>491</v>
      </c>
    </row>
    <row r="6855" spans="2:11" x14ac:dyDescent="0.25">
      <c r="B6855">
        <v>2026</v>
      </c>
      <c r="C6855" t="s">
        <v>483</v>
      </c>
      <c r="D6855">
        <v>3</v>
      </c>
      <c r="E6855" t="s">
        <v>169</v>
      </c>
      <c r="F6855">
        <v>7</v>
      </c>
      <c r="G6855" s="85">
        <v>5.2380981588944024</v>
      </c>
      <c r="H6855" s="85">
        <v>22963.846685082874</v>
      </c>
      <c r="I6855" s="85">
        <v>5596.9095303867407</v>
      </c>
      <c r="J6855" s="85">
        <v>80351.637872233638</v>
      </c>
      <c r="K6855" t="s">
        <v>491</v>
      </c>
    </row>
    <row r="6856" spans="2:11" x14ac:dyDescent="0.25">
      <c r="B6856">
        <v>2026</v>
      </c>
      <c r="C6856" t="s">
        <v>483</v>
      </c>
      <c r="D6856">
        <v>4</v>
      </c>
      <c r="E6856" t="s">
        <v>169</v>
      </c>
      <c r="F6856">
        <v>7</v>
      </c>
      <c r="G6856" s="85">
        <v>10.825402861715101</v>
      </c>
      <c r="H6856" s="85">
        <v>22963.846685082874</v>
      </c>
      <c r="I6856" s="85">
        <v>5596.9095303867407</v>
      </c>
      <c r="J6856" s="85">
        <v>166060.05160261621</v>
      </c>
      <c r="K6856" t="s">
        <v>491</v>
      </c>
    </row>
    <row r="6857" spans="2:11" x14ac:dyDescent="0.25">
      <c r="B6857">
        <v>2026</v>
      </c>
      <c r="C6857" t="s">
        <v>484</v>
      </c>
      <c r="D6857">
        <v>3</v>
      </c>
      <c r="E6857" t="s">
        <v>169</v>
      </c>
      <c r="F6857">
        <v>7</v>
      </c>
      <c r="G6857" s="85">
        <v>5.2299075879184205</v>
      </c>
      <c r="H6857" s="85">
        <v>22963.846685082874</v>
      </c>
      <c r="I6857" s="85">
        <v>5596.9095303867407</v>
      </c>
      <c r="J6857" s="85">
        <v>80225.9957454416</v>
      </c>
      <c r="K6857" t="s">
        <v>491</v>
      </c>
    </row>
    <row r="6858" spans="2:11" x14ac:dyDescent="0.25">
      <c r="B6858">
        <v>2026</v>
      </c>
      <c r="C6858" t="s">
        <v>484</v>
      </c>
      <c r="D6858">
        <v>4</v>
      </c>
      <c r="E6858" t="s">
        <v>169</v>
      </c>
      <c r="F6858">
        <v>7</v>
      </c>
      <c r="G6858" s="85">
        <v>10.808475681698072</v>
      </c>
      <c r="H6858" s="85">
        <v>22963.846685082874</v>
      </c>
      <c r="I6858" s="85">
        <v>5596.9095303867407</v>
      </c>
      <c r="J6858" s="85">
        <v>165800.39120724602</v>
      </c>
      <c r="K6858" t="s">
        <v>491</v>
      </c>
    </row>
    <row r="6859" spans="2:11" x14ac:dyDescent="0.25">
      <c r="B6859">
        <v>2026</v>
      </c>
      <c r="C6859" t="s">
        <v>485</v>
      </c>
      <c r="D6859">
        <v>3</v>
      </c>
      <c r="E6859" t="s">
        <v>169</v>
      </c>
      <c r="F6859">
        <v>7</v>
      </c>
      <c r="G6859" s="85">
        <v>5.2217170169424358</v>
      </c>
      <c r="H6859" s="85">
        <v>22963.846685082874</v>
      </c>
      <c r="I6859" s="85">
        <v>5596.9095303867407</v>
      </c>
      <c r="J6859" s="85">
        <v>80100.353618649518</v>
      </c>
      <c r="K6859" t="s">
        <v>491</v>
      </c>
    </row>
    <row r="6860" spans="2:11" x14ac:dyDescent="0.25">
      <c r="B6860">
        <v>2026</v>
      </c>
      <c r="C6860" t="s">
        <v>485</v>
      </c>
      <c r="D6860">
        <v>4</v>
      </c>
      <c r="E6860" t="s">
        <v>169</v>
      </c>
      <c r="F6860">
        <v>7</v>
      </c>
      <c r="G6860" s="85">
        <v>10.791548501681039</v>
      </c>
      <c r="H6860" s="85">
        <v>22963.846685082874</v>
      </c>
      <c r="I6860" s="85">
        <v>5596.9095303867407</v>
      </c>
      <c r="J6860" s="85">
        <v>165540.73081187575</v>
      </c>
      <c r="K6860" t="s">
        <v>491</v>
      </c>
    </row>
    <row r="6861" spans="2:11" x14ac:dyDescent="0.25">
      <c r="B6861">
        <v>2026</v>
      </c>
      <c r="C6861" t="s">
        <v>486</v>
      </c>
      <c r="D6861">
        <v>3</v>
      </c>
      <c r="E6861" t="s">
        <v>169</v>
      </c>
      <c r="F6861">
        <v>7</v>
      </c>
      <c r="G6861" s="85">
        <v>5.2135264459664556</v>
      </c>
      <c r="H6861" s="85">
        <v>22963.846685082874</v>
      </c>
      <c r="I6861" s="85">
        <v>5596.9095303867407</v>
      </c>
      <c r="J6861" s="85">
        <v>79974.711491857524</v>
      </c>
      <c r="K6861" t="s">
        <v>491</v>
      </c>
    </row>
    <row r="6862" spans="2:11" x14ac:dyDescent="0.25">
      <c r="B6862">
        <v>2026</v>
      </c>
      <c r="C6862" t="s">
        <v>486</v>
      </c>
      <c r="D6862">
        <v>4</v>
      </c>
      <c r="E6862" t="s">
        <v>169</v>
      </c>
      <c r="F6862">
        <v>7</v>
      </c>
      <c r="G6862" s="85">
        <v>10.774621321664011</v>
      </c>
      <c r="H6862" s="85">
        <v>22963.846685082874</v>
      </c>
      <c r="I6862" s="85">
        <v>5596.9095303867407</v>
      </c>
      <c r="J6862" s="85">
        <v>165281.07041650556</v>
      </c>
      <c r="K6862" t="s">
        <v>491</v>
      </c>
    </row>
    <row r="6863" spans="2:11" x14ac:dyDescent="0.25">
      <c r="B6863">
        <v>2026</v>
      </c>
      <c r="C6863" t="s">
        <v>487</v>
      </c>
      <c r="D6863">
        <v>3</v>
      </c>
      <c r="E6863" t="s">
        <v>169</v>
      </c>
      <c r="F6863">
        <v>7</v>
      </c>
      <c r="G6863" s="85">
        <v>5.2053358749904719</v>
      </c>
      <c r="H6863" s="85">
        <v>22963.846685082874</v>
      </c>
      <c r="I6863" s="85">
        <v>5596.9095303867407</v>
      </c>
      <c r="J6863" s="85">
        <v>79849.069365065458</v>
      </c>
      <c r="K6863" t="s">
        <v>491</v>
      </c>
    </row>
    <row r="6864" spans="2:11" x14ac:dyDescent="0.25">
      <c r="B6864">
        <v>2026</v>
      </c>
      <c r="C6864" t="s">
        <v>487</v>
      </c>
      <c r="D6864">
        <v>4</v>
      </c>
      <c r="E6864" t="s">
        <v>169</v>
      </c>
      <c r="F6864">
        <v>7</v>
      </c>
      <c r="G6864" s="85">
        <v>10.757694141646979</v>
      </c>
      <c r="H6864" s="85">
        <v>22963.846685082874</v>
      </c>
      <c r="I6864" s="85">
        <v>5596.9095303867407</v>
      </c>
      <c r="J6864" s="85">
        <v>165021.41002113535</v>
      </c>
      <c r="K6864" t="s">
        <v>491</v>
      </c>
    </row>
    <row r="6865" spans="2:11" x14ac:dyDescent="0.25">
      <c r="B6865">
        <v>2026</v>
      </c>
      <c r="C6865" t="s">
        <v>488</v>
      </c>
      <c r="D6865">
        <v>3</v>
      </c>
      <c r="E6865" t="s">
        <v>169</v>
      </c>
      <c r="F6865">
        <v>7</v>
      </c>
      <c r="G6865" s="85">
        <v>5.1971453040144908</v>
      </c>
      <c r="H6865" s="85">
        <v>22963.846685082874</v>
      </c>
      <c r="I6865" s="85">
        <v>5596.9095303867407</v>
      </c>
      <c r="J6865" s="85">
        <v>79723.427238273434</v>
      </c>
      <c r="K6865" t="s">
        <v>491</v>
      </c>
    </row>
    <row r="6866" spans="2:11" x14ac:dyDescent="0.25">
      <c r="B6866">
        <v>2026</v>
      </c>
      <c r="C6866" t="s">
        <v>488</v>
      </c>
      <c r="D6866">
        <v>4</v>
      </c>
      <c r="E6866" t="s">
        <v>169</v>
      </c>
      <c r="F6866">
        <v>7</v>
      </c>
      <c r="G6866" s="85">
        <v>10.740766961629951</v>
      </c>
      <c r="H6866" s="85">
        <v>22963.846685082874</v>
      </c>
      <c r="I6866" s="85">
        <v>5596.9095303867407</v>
      </c>
      <c r="J6866" s="85">
        <v>164761.74962576517</v>
      </c>
      <c r="K6866" t="s">
        <v>491</v>
      </c>
    </row>
    <row r="6867" spans="2:11" x14ac:dyDescent="0.25">
      <c r="B6867">
        <v>2026</v>
      </c>
      <c r="C6867" t="s">
        <v>489</v>
      </c>
      <c r="D6867">
        <v>3</v>
      </c>
      <c r="E6867" t="s">
        <v>169</v>
      </c>
      <c r="F6867">
        <v>7</v>
      </c>
      <c r="G6867" s="85">
        <v>5.1889547330385071</v>
      </c>
      <c r="H6867" s="85">
        <v>22963.846685082874</v>
      </c>
      <c r="I6867" s="85">
        <v>5596.9095303867407</v>
      </c>
      <c r="J6867" s="85">
        <v>79597.785111481367</v>
      </c>
      <c r="K6867" t="s">
        <v>491</v>
      </c>
    </row>
    <row r="6868" spans="2:11" x14ac:dyDescent="0.25">
      <c r="B6868">
        <v>2026</v>
      </c>
      <c r="C6868" t="s">
        <v>489</v>
      </c>
      <c r="D6868">
        <v>4</v>
      </c>
      <c r="E6868" t="s">
        <v>169</v>
      </c>
      <c r="F6868">
        <v>7</v>
      </c>
      <c r="G6868" s="85">
        <v>10.723839781612918</v>
      </c>
      <c r="H6868" s="85">
        <v>22963.846685082874</v>
      </c>
      <c r="I6868" s="85">
        <v>5596.9095303867407</v>
      </c>
      <c r="J6868" s="85">
        <v>164502.08923039489</v>
      </c>
      <c r="K6868" t="s">
        <v>491</v>
      </c>
    </row>
    <row r="6869" spans="2:11" x14ac:dyDescent="0.25">
      <c r="B6869">
        <v>2026</v>
      </c>
      <c r="C6869" t="s">
        <v>490</v>
      </c>
      <c r="D6869">
        <v>3</v>
      </c>
      <c r="E6869" t="s">
        <v>169</v>
      </c>
      <c r="F6869">
        <v>7</v>
      </c>
      <c r="G6869" s="85">
        <v>5.180764162062526</v>
      </c>
      <c r="H6869" s="85">
        <v>22963.846685082874</v>
      </c>
      <c r="I6869" s="85">
        <v>5596.9095303867407</v>
      </c>
      <c r="J6869" s="85">
        <v>79472.142984689359</v>
      </c>
      <c r="K6869" t="s">
        <v>491</v>
      </c>
    </row>
    <row r="6870" spans="2:11" x14ac:dyDescent="0.25">
      <c r="B6870">
        <v>2026</v>
      </c>
      <c r="C6870" t="s">
        <v>490</v>
      </c>
      <c r="D6870">
        <v>4</v>
      </c>
      <c r="E6870" t="s">
        <v>169</v>
      </c>
      <c r="F6870">
        <v>7</v>
      </c>
      <c r="G6870" s="85">
        <v>10.706912601595889</v>
      </c>
      <c r="H6870" s="85">
        <v>22963.846685082874</v>
      </c>
      <c r="I6870" s="85">
        <v>5596.9095303867407</v>
      </c>
      <c r="J6870" s="85">
        <v>164242.42883502468</v>
      </c>
      <c r="K6870" t="s">
        <v>491</v>
      </c>
    </row>
    <row r="6871" spans="2:11" x14ac:dyDescent="0.25">
      <c r="B6871">
        <v>2026</v>
      </c>
      <c r="C6871" t="s">
        <v>479</v>
      </c>
      <c r="D6871">
        <v>3</v>
      </c>
      <c r="E6871" t="s">
        <v>231</v>
      </c>
      <c r="F6871">
        <v>6</v>
      </c>
      <c r="G6871" s="85">
        <v>5.6834444982316148</v>
      </c>
      <c r="H6871" s="85">
        <v>29113.629842180773</v>
      </c>
      <c r="I6871" s="85">
        <v>6636.0593017694882</v>
      </c>
      <c r="J6871" s="85">
        <v>109869.22436846246</v>
      </c>
      <c r="K6871" t="s">
        <v>491</v>
      </c>
    </row>
    <row r="6872" spans="2:11" x14ac:dyDescent="0.25">
      <c r="B6872">
        <v>2026</v>
      </c>
      <c r="C6872" t="s">
        <v>479</v>
      </c>
      <c r="D6872">
        <v>4</v>
      </c>
      <c r="E6872" t="s">
        <v>231</v>
      </c>
      <c r="F6872">
        <v>6</v>
      </c>
      <c r="G6872" s="85">
        <v>8.6087468134978842</v>
      </c>
      <c r="H6872" s="85">
        <v>29113.629842180773</v>
      </c>
      <c r="I6872" s="85">
        <v>6636.0593017694882</v>
      </c>
      <c r="J6872" s="85">
        <v>166419.56044046514</v>
      </c>
      <c r="K6872" t="s">
        <v>491</v>
      </c>
    </row>
    <row r="6873" spans="2:11" x14ac:dyDescent="0.25">
      <c r="B6873">
        <v>2026</v>
      </c>
      <c r="C6873" t="s">
        <v>480</v>
      </c>
      <c r="D6873">
        <v>3</v>
      </c>
      <c r="E6873" t="s">
        <v>231</v>
      </c>
      <c r="F6873">
        <v>6</v>
      </c>
      <c r="G6873" s="85">
        <v>5.7202903390874473</v>
      </c>
      <c r="H6873" s="85">
        <v>29113.629842180773</v>
      </c>
      <c r="I6873" s="85">
        <v>6636.0593017694882</v>
      </c>
      <c r="J6873" s="85">
        <v>110581.50790660446</v>
      </c>
      <c r="K6873" t="s">
        <v>491</v>
      </c>
    </row>
    <row r="6874" spans="2:11" x14ac:dyDescent="0.25">
      <c r="B6874">
        <v>2026</v>
      </c>
      <c r="C6874" t="s">
        <v>480</v>
      </c>
      <c r="D6874">
        <v>4</v>
      </c>
      <c r="E6874" t="s">
        <v>231</v>
      </c>
      <c r="F6874">
        <v>6</v>
      </c>
      <c r="G6874" s="85">
        <v>8.6645574253824549</v>
      </c>
      <c r="H6874" s="85">
        <v>29113.629842180773</v>
      </c>
      <c r="I6874" s="85">
        <v>6636.0593017694882</v>
      </c>
      <c r="J6874" s="85">
        <v>167498.460505592</v>
      </c>
      <c r="K6874" t="s">
        <v>491</v>
      </c>
    </row>
    <row r="6875" spans="2:11" x14ac:dyDescent="0.25">
      <c r="B6875">
        <v>2026</v>
      </c>
      <c r="C6875" t="s">
        <v>481</v>
      </c>
      <c r="D6875">
        <v>3</v>
      </c>
      <c r="E6875" t="s">
        <v>231</v>
      </c>
      <c r="F6875">
        <v>6</v>
      </c>
      <c r="G6875" s="85">
        <v>5.7571361799432905</v>
      </c>
      <c r="H6875" s="85">
        <v>29113.629842180773</v>
      </c>
      <c r="I6875" s="85">
        <v>6636.0593017694882</v>
      </c>
      <c r="J6875" s="85">
        <v>111293.79144474666</v>
      </c>
      <c r="K6875" t="s">
        <v>491</v>
      </c>
    </row>
    <row r="6876" spans="2:11" x14ac:dyDescent="0.25">
      <c r="B6876">
        <v>2026</v>
      </c>
      <c r="C6876" t="s">
        <v>481</v>
      </c>
      <c r="D6876">
        <v>4</v>
      </c>
      <c r="E6876" t="s">
        <v>231</v>
      </c>
      <c r="F6876">
        <v>6</v>
      </c>
      <c r="G6876" s="85">
        <v>8.7203680372670433</v>
      </c>
      <c r="H6876" s="85">
        <v>29113.629842180773</v>
      </c>
      <c r="I6876" s="85">
        <v>6636.0593017694882</v>
      </c>
      <c r="J6876" s="85">
        <v>168577.36057071923</v>
      </c>
      <c r="K6876" t="s">
        <v>491</v>
      </c>
    </row>
    <row r="6877" spans="2:11" x14ac:dyDescent="0.25">
      <c r="B6877">
        <v>2026</v>
      </c>
      <c r="C6877" t="s">
        <v>482</v>
      </c>
      <c r="D6877">
        <v>3</v>
      </c>
      <c r="E6877" t="s">
        <v>231</v>
      </c>
      <c r="F6877">
        <v>6</v>
      </c>
      <c r="G6877" s="85">
        <v>5.7939820207991239</v>
      </c>
      <c r="H6877" s="85">
        <v>29113.629842180773</v>
      </c>
      <c r="I6877" s="85">
        <v>6636.0593017694882</v>
      </c>
      <c r="J6877" s="85">
        <v>112006.07498288869</v>
      </c>
      <c r="K6877" t="s">
        <v>491</v>
      </c>
    </row>
    <row r="6878" spans="2:11" x14ac:dyDescent="0.25">
      <c r="B6878">
        <v>2026</v>
      </c>
      <c r="C6878" t="s">
        <v>482</v>
      </c>
      <c r="D6878">
        <v>4</v>
      </c>
      <c r="E6878" t="s">
        <v>231</v>
      </c>
      <c r="F6878">
        <v>6</v>
      </c>
      <c r="G6878" s="85">
        <v>8.7761786491516141</v>
      </c>
      <c r="H6878" s="85">
        <v>29113.629842180773</v>
      </c>
      <c r="I6878" s="85">
        <v>6636.0593017694882</v>
      </c>
      <c r="J6878" s="85">
        <v>169656.26063584609</v>
      </c>
      <c r="K6878" t="s">
        <v>491</v>
      </c>
    </row>
    <row r="6879" spans="2:11" x14ac:dyDescent="0.25">
      <c r="B6879">
        <v>2026</v>
      </c>
      <c r="C6879" t="s">
        <v>483</v>
      </c>
      <c r="D6879">
        <v>3</v>
      </c>
      <c r="E6879" t="s">
        <v>231</v>
      </c>
      <c r="F6879">
        <v>6</v>
      </c>
      <c r="G6879" s="85">
        <v>5.8308278616549689</v>
      </c>
      <c r="H6879" s="85">
        <v>29113.629842180773</v>
      </c>
      <c r="I6879" s="85">
        <v>6636.0593017694882</v>
      </c>
      <c r="J6879" s="85">
        <v>112718.35852103094</v>
      </c>
      <c r="K6879" t="s">
        <v>491</v>
      </c>
    </row>
    <row r="6880" spans="2:11" x14ac:dyDescent="0.25">
      <c r="B6880">
        <v>2026</v>
      </c>
      <c r="C6880" t="s">
        <v>483</v>
      </c>
      <c r="D6880">
        <v>4</v>
      </c>
      <c r="E6880" t="s">
        <v>231</v>
      </c>
      <c r="F6880">
        <v>6</v>
      </c>
      <c r="G6880" s="85">
        <v>8.8319892610362025</v>
      </c>
      <c r="H6880" s="85">
        <v>29113.629842180773</v>
      </c>
      <c r="I6880" s="85">
        <v>6636.0593017694882</v>
      </c>
      <c r="J6880" s="85">
        <v>170735.16070097333</v>
      </c>
      <c r="K6880" t="s">
        <v>491</v>
      </c>
    </row>
    <row r="6881" spans="2:11" x14ac:dyDescent="0.25">
      <c r="B6881">
        <v>2026</v>
      </c>
      <c r="C6881" t="s">
        <v>484</v>
      </c>
      <c r="D6881">
        <v>3</v>
      </c>
      <c r="E6881" t="s">
        <v>231</v>
      </c>
      <c r="F6881">
        <v>6</v>
      </c>
      <c r="G6881" s="85">
        <v>5.8676737025108032</v>
      </c>
      <c r="H6881" s="85">
        <v>29113.629842180773</v>
      </c>
      <c r="I6881" s="85">
        <v>6636.0593017694882</v>
      </c>
      <c r="J6881" s="85">
        <v>113430.64205917297</v>
      </c>
      <c r="K6881" t="s">
        <v>491</v>
      </c>
    </row>
    <row r="6882" spans="2:11" x14ac:dyDescent="0.25">
      <c r="B6882">
        <v>2026</v>
      </c>
      <c r="C6882" t="s">
        <v>484</v>
      </c>
      <c r="D6882">
        <v>4</v>
      </c>
      <c r="E6882" t="s">
        <v>231</v>
      </c>
      <c r="F6882">
        <v>6</v>
      </c>
      <c r="G6882" s="85">
        <v>8.8877998729207732</v>
      </c>
      <c r="H6882" s="85">
        <v>29113.629842180773</v>
      </c>
      <c r="I6882" s="85">
        <v>6636.0593017694882</v>
      </c>
      <c r="J6882" s="85">
        <v>171814.06076610018</v>
      </c>
      <c r="K6882" t="s">
        <v>491</v>
      </c>
    </row>
    <row r="6883" spans="2:11" x14ac:dyDescent="0.25">
      <c r="B6883">
        <v>2026</v>
      </c>
      <c r="C6883" t="s">
        <v>485</v>
      </c>
      <c r="D6883">
        <v>3</v>
      </c>
      <c r="E6883" t="s">
        <v>231</v>
      </c>
      <c r="F6883">
        <v>6</v>
      </c>
      <c r="G6883" s="85">
        <v>5.9045195433666473</v>
      </c>
      <c r="H6883" s="85">
        <v>29113.629842180773</v>
      </c>
      <c r="I6883" s="85">
        <v>6636.0593017694882</v>
      </c>
      <c r="J6883" s="85">
        <v>114142.9255973152</v>
      </c>
      <c r="K6883" t="s">
        <v>491</v>
      </c>
    </row>
    <row r="6884" spans="2:11" x14ac:dyDescent="0.25">
      <c r="B6884">
        <v>2026</v>
      </c>
      <c r="C6884" t="s">
        <v>485</v>
      </c>
      <c r="D6884">
        <v>4</v>
      </c>
      <c r="E6884" t="s">
        <v>231</v>
      </c>
      <c r="F6884">
        <v>6</v>
      </c>
      <c r="G6884" s="85">
        <v>8.9436104848053617</v>
      </c>
      <c r="H6884" s="85">
        <v>29113.629842180773</v>
      </c>
      <c r="I6884" s="85">
        <v>6636.0593017694882</v>
      </c>
      <c r="J6884" s="85">
        <v>172892.96083122742</v>
      </c>
      <c r="K6884" t="s">
        <v>491</v>
      </c>
    </row>
    <row r="6885" spans="2:11" x14ac:dyDescent="0.25">
      <c r="B6885">
        <v>2026</v>
      </c>
      <c r="C6885" t="s">
        <v>486</v>
      </c>
      <c r="D6885">
        <v>3</v>
      </c>
      <c r="E6885" t="s">
        <v>231</v>
      </c>
      <c r="F6885">
        <v>6</v>
      </c>
      <c r="G6885" s="85">
        <v>5.9413653842224816</v>
      </c>
      <c r="H6885" s="85">
        <v>29113.629842180773</v>
      </c>
      <c r="I6885" s="85">
        <v>6636.0593017694882</v>
      </c>
      <c r="J6885" s="85">
        <v>114855.20913545723</v>
      </c>
      <c r="K6885" t="s">
        <v>491</v>
      </c>
    </row>
    <row r="6886" spans="2:11" x14ac:dyDescent="0.25">
      <c r="B6886">
        <v>2026</v>
      </c>
      <c r="C6886" t="s">
        <v>486</v>
      </c>
      <c r="D6886">
        <v>4</v>
      </c>
      <c r="E6886" t="s">
        <v>231</v>
      </c>
      <c r="F6886">
        <v>6</v>
      </c>
      <c r="G6886" s="85">
        <v>8.9994210966899324</v>
      </c>
      <c r="H6886" s="85">
        <v>29113.629842180773</v>
      </c>
      <c r="I6886" s="85">
        <v>6636.0593017694882</v>
      </c>
      <c r="J6886" s="85">
        <v>173971.86089635428</v>
      </c>
      <c r="K6886" t="s">
        <v>491</v>
      </c>
    </row>
    <row r="6887" spans="2:11" x14ac:dyDescent="0.25">
      <c r="B6887">
        <v>2026</v>
      </c>
      <c r="C6887" t="s">
        <v>487</v>
      </c>
      <c r="D6887">
        <v>3</v>
      </c>
      <c r="E6887" t="s">
        <v>231</v>
      </c>
      <c r="F6887">
        <v>6</v>
      </c>
      <c r="G6887" s="85">
        <v>5.9782112250783239</v>
      </c>
      <c r="H6887" s="85">
        <v>29113.629842180773</v>
      </c>
      <c r="I6887" s="85">
        <v>6636.0593017694882</v>
      </c>
      <c r="J6887" s="85">
        <v>115567.49267359944</v>
      </c>
      <c r="K6887" t="s">
        <v>491</v>
      </c>
    </row>
    <row r="6888" spans="2:11" x14ac:dyDescent="0.25">
      <c r="B6888">
        <v>2026</v>
      </c>
      <c r="C6888" t="s">
        <v>487</v>
      </c>
      <c r="D6888">
        <v>4</v>
      </c>
      <c r="E6888" t="s">
        <v>231</v>
      </c>
      <c r="F6888">
        <v>6</v>
      </c>
      <c r="G6888" s="85">
        <v>9.0552317085745191</v>
      </c>
      <c r="H6888" s="85">
        <v>29113.629842180773</v>
      </c>
      <c r="I6888" s="85">
        <v>6636.0593017694882</v>
      </c>
      <c r="J6888" s="85">
        <v>175050.76096148149</v>
      </c>
      <c r="K6888" t="s">
        <v>491</v>
      </c>
    </row>
    <row r="6889" spans="2:11" x14ac:dyDescent="0.25">
      <c r="B6889">
        <v>2026</v>
      </c>
      <c r="C6889" t="s">
        <v>488</v>
      </c>
      <c r="D6889">
        <v>3</v>
      </c>
      <c r="E6889" t="s">
        <v>231</v>
      </c>
      <c r="F6889">
        <v>6</v>
      </c>
      <c r="G6889" s="85">
        <v>6.0150570659341573</v>
      </c>
      <c r="H6889" s="85">
        <v>29113.629842180773</v>
      </c>
      <c r="I6889" s="85">
        <v>6636.0593017694882</v>
      </c>
      <c r="J6889" s="85">
        <v>116279.77621174145</v>
      </c>
      <c r="K6889" t="s">
        <v>491</v>
      </c>
    </row>
    <row r="6890" spans="2:11" x14ac:dyDescent="0.25">
      <c r="B6890">
        <v>2026</v>
      </c>
      <c r="C6890" t="s">
        <v>488</v>
      </c>
      <c r="D6890">
        <v>4</v>
      </c>
      <c r="E6890" t="s">
        <v>231</v>
      </c>
      <c r="F6890">
        <v>6</v>
      </c>
      <c r="G6890" s="85">
        <v>9.1110423204590916</v>
      </c>
      <c r="H6890" s="85">
        <v>29113.629842180773</v>
      </c>
      <c r="I6890" s="85">
        <v>6636.0593017694882</v>
      </c>
      <c r="J6890" s="85">
        <v>176129.66102660837</v>
      </c>
      <c r="K6890" t="s">
        <v>491</v>
      </c>
    </row>
    <row r="6891" spans="2:11" x14ac:dyDescent="0.25">
      <c r="B6891">
        <v>2026</v>
      </c>
      <c r="C6891" t="s">
        <v>489</v>
      </c>
      <c r="D6891">
        <v>3</v>
      </c>
      <c r="E6891" t="s">
        <v>231</v>
      </c>
      <c r="F6891">
        <v>6</v>
      </c>
      <c r="G6891" s="85">
        <v>6.0519029067900023</v>
      </c>
      <c r="H6891" s="85">
        <v>29113.629842180773</v>
      </c>
      <c r="I6891" s="85">
        <v>6636.0593017694882</v>
      </c>
      <c r="J6891" s="85">
        <v>116992.0597498837</v>
      </c>
      <c r="K6891" t="s">
        <v>491</v>
      </c>
    </row>
    <row r="6892" spans="2:11" x14ac:dyDescent="0.25">
      <c r="B6892">
        <v>2026</v>
      </c>
      <c r="C6892" t="s">
        <v>489</v>
      </c>
      <c r="D6892">
        <v>4</v>
      </c>
      <c r="E6892" t="s">
        <v>231</v>
      </c>
      <c r="F6892">
        <v>6</v>
      </c>
      <c r="G6892" s="85">
        <v>9.16685293234368</v>
      </c>
      <c r="H6892" s="85">
        <v>29113.629842180773</v>
      </c>
      <c r="I6892" s="85">
        <v>6636.0593017694882</v>
      </c>
      <c r="J6892" s="85">
        <v>177208.56109173561</v>
      </c>
      <c r="K6892" t="s">
        <v>491</v>
      </c>
    </row>
    <row r="6893" spans="2:11" x14ac:dyDescent="0.25">
      <c r="B6893">
        <v>2026</v>
      </c>
      <c r="C6893" t="s">
        <v>490</v>
      </c>
      <c r="D6893">
        <v>3</v>
      </c>
      <c r="E6893" t="s">
        <v>231</v>
      </c>
      <c r="F6893">
        <v>6</v>
      </c>
      <c r="G6893" s="85">
        <v>6.0887487476458366</v>
      </c>
      <c r="H6893" s="85">
        <v>29113.629842180773</v>
      </c>
      <c r="I6893" s="85">
        <v>6636.0593017694882</v>
      </c>
      <c r="J6893" s="85">
        <v>117704.34328802575</v>
      </c>
      <c r="K6893" t="s">
        <v>491</v>
      </c>
    </row>
    <row r="6894" spans="2:11" x14ac:dyDescent="0.25">
      <c r="B6894">
        <v>2026</v>
      </c>
      <c r="C6894" t="s">
        <v>490</v>
      </c>
      <c r="D6894">
        <v>4</v>
      </c>
      <c r="E6894" t="s">
        <v>231</v>
      </c>
      <c r="F6894">
        <v>6</v>
      </c>
      <c r="G6894" s="85">
        <v>9.2226635442282507</v>
      </c>
      <c r="H6894" s="85">
        <v>29113.629842180773</v>
      </c>
      <c r="I6894" s="85">
        <v>6636.0593017694882</v>
      </c>
      <c r="J6894" s="85">
        <v>178287.4611568625</v>
      </c>
      <c r="K6894" t="s">
        <v>491</v>
      </c>
    </row>
    <row r="6895" spans="2:11" x14ac:dyDescent="0.25">
      <c r="B6895">
        <v>2026</v>
      </c>
      <c r="C6895" t="s">
        <v>479</v>
      </c>
      <c r="D6895">
        <v>3</v>
      </c>
      <c r="E6895" t="s">
        <v>131</v>
      </c>
      <c r="F6895">
        <v>15</v>
      </c>
      <c r="G6895" s="85">
        <v>27.329753712798635</v>
      </c>
      <c r="H6895" s="85">
        <v>9367.3143996013951</v>
      </c>
      <c r="I6895" s="85">
        <v>2655.2732104301613</v>
      </c>
      <c r="J6895" s="85">
        <v>173316.32974771733</v>
      </c>
      <c r="K6895" t="s">
        <v>491</v>
      </c>
    </row>
    <row r="6896" spans="2:11" x14ac:dyDescent="0.25">
      <c r="B6896">
        <v>2026</v>
      </c>
      <c r="C6896" t="s">
        <v>479</v>
      </c>
      <c r="D6896">
        <v>4</v>
      </c>
      <c r="E6896" t="s">
        <v>131</v>
      </c>
      <c r="F6896">
        <v>15</v>
      </c>
      <c r="G6896" s="85">
        <v>9.2554437493822874</v>
      </c>
      <c r="H6896" s="85">
        <v>9367.3143996013951</v>
      </c>
      <c r="I6896" s="85">
        <v>2655.2732104301613</v>
      </c>
      <c r="J6896" s="85">
        <v>58694.987071111951</v>
      </c>
      <c r="K6896" t="s">
        <v>491</v>
      </c>
    </row>
    <row r="6897" spans="2:11" x14ac:dyDescent="0.25">
      <c r="B6897">
        <v>2026</v>
      </c>
      <c r="C6897" t="s">
        <v>480</v>
      </c>
      <c r="D6897">
        <v>3</v>
      </c>
      <c r="E6897" t="s">
        <v>131</v>
      </c>
      <c r="F6897">
        <v>15</v>
      </c>
      <c r="G6897" s="85">
        <v>27.284489382771444</v>
      </c>
      <c r="H6897" s="85">
        <v>9367.3143996013951</v>
      </c>
      <c r="I6897" s="85">
        <v>2655.2732104301613</v>
      </c>
      <c r="J6897" s="85">
        <v>173029.27822024131</v>
      </c>
      <c r="K6897" t="s">
        <v>491</v>
      </c>
    </row>
    <row r="6898" spans="2:11" x14ac:dyDescent="0.25">
      <c r="B6898">
        <v>2026</v>
      </c>
      <c r="C6898" t="s">
        <v>480</v>
      </c>
      <c r="D6898">
        <v>4</v>
      </c>
      <c r="E6898" t="s">
        <v>131</v>
      </c>
      <c r="F6898">
        <v>15</v>
      </c>
      <c r="G6898" s="85">
        <v>9.2401146152516738</v>
      </c>
      <c r="H6898" s="85">
        <v>9367.3143996013951</v>
      </c>
      <c r="I6898" s="85">
        <v>2655.2732104301613</v>
      </c>
      <c r="J6898" s="85">
        <v>58597.774732733495</v>
      </c>
      <c r="K6898" t="s">
        <v>491</v>
      </c>
    </row>
    <row r="6899" spans="2:11" x14ac:dyDescent="0.25">
      <c r="B6899">
        <v>2026</v>
      </c>
      <c r="C6899" t="s">
        <v>481</v>
      </c>
      <c r="D6899">
        <v>3</v>
      </c>
      <c r="E6899" t="s">
        <v>131</v>
      </c>
      <c r="F6899">
        <v>15</v>
      </c>
      <c r="G6899" s="85">
        <v>27.239225052744231</v>
      </c>
      <c r="H6899" s="85">
        <v>9367.3143996013951</v>
      </c>
      <c r="I6899" s="85">
        <v>2655.2732104301613</v>
      </c>
      <c r="J6899" s="85">
        <v>172742.22669276517</v>
      </c>
      <c r="K6899" t="s">
        <v>491</v>
      </c>
    </row>
    <row r="6900" spans="2:11" x14ac:dyDescent="0.25">
      <c r="B6900">
        <v>2026</v>
      </c>
      <c r="C6900" t="s">
        <v>481</v>
      </c>
      <c r="D6900">
        <v>4</v>
      </c>
      <c r="E6900" t="s">
        <v>131</v>
      </c>
      <c r="F6900">
        <v>15</v>
      </c>
      <c r="G6900" s="85">
        <v>9.224785481121053</v>
      </c>
      <c r="H6900" s="85">
        <v>9367.3143996013951</v>
      </c>
      <c r="I6900" s="85">
        <v>2655.2732104301613</v>
      </c>
      <c r="J6900" s="85">
        <v>58500.562394354994</v>
      </c>
      <c r="K6900" t="s">
        <v>491</v>
      </c>
    </row>
    <row r="6901" spans="2:11" x14ac:dyDescent="0.25">
      <c r="B6901">
        <v>2026</v>
      </c>
      <c r="C6901" t="s">
        <v>482</v>
      </c>
      <c r="D6901">
        <v>3</v>
      </c>
      <c r="E6901" t="s">
        <v>131</v>
      </c>
      <c r="F6901">
        <v>15</v>
      </c>
      <c r="G6901" s="85">
        <v>27.193960722717041</v>
      </c>
      <c r="H6901" s="85">
        <v>9367.3143996013951</v>
      </c>
      <c r="I6901" s="85">
        <v>2655.2732104301613</v>
      </c>
      <c r="J6901" s="85">
        <v>172455.17516528914</v>
      </c>
      <c r="K6901" t="s">
        <v>491</v>
      </c>
    </row>
    <row r="6902" spans="2:11" x14ac:dyDescent="0.25">
      <c r="B6902">
        <v>2026</v>
      </c>
      <c r="C6902" t="s">
        <v>482</v>
      </c>
      <c r="D6902">
        <v>4</v>
      </c>
      <c r="E6902" t="s">
        <v>131</v>
      </c>
      <c r="F6902">
        <v>15</v>
      </c>
      <c r="G6902" s="85">
        <v>9.2094563469904394</v>
      </c>
      <c r="H6902" s="85">
        <v>9367.3143996013951</v>
      </c>
      <c r="I6902" s="85">
        <v>2655.2732104301613</v>
      </c>
      <c r="J6902" s="85">
        <v>58403.350055976538</v>
      </c>
      <c r="K6902" t="s">
        <v>491</v>
      </c>
    </row>
    <row r="6903" spans="2:11" x14ac:dyDescent="0.25">
      <c r="B6903">
        <v>2026</v>
      </c>
      <c r="C6903" t="s">
        <v>483</v>
      </c>
      <c r="D6903">
        <v>3</v>
      </c>
      <c r="E6903" t="s">
        <v>131</v>
      </c>
      <c r="F6903">
        <v>15</v>
      </c>
      <c r="G6903" s="85">
        <v>27.148696392689825</v>
      </c>
      <c r="H6903" s="85">
        <v>9367.3143996013951</v>
      </c>
      <c r="I6903" s="85">
        <v>2655.2732104301613</v>
      </c>
      <c r="J6903" s="85">
        <v>172168.12363781297</v>
      </c>
      <c r="K6903" t="s">
        <v>491</v>
      </c>
    </row>
    <row r="6904" spans="2:11" x14ac:dyDescent="0.25">
      <c r="B6904">
        <v>2026</v>
      </c>
      <c r="C6904" t="s">
        <v>483</v>
      </c>
      <c r="D6904">
        <v>4</v>
      </c>
      <c r="E6904" t="s">
        <v>131</v>
      </c>
      <c r="F6904">
        <v>15</v>
      </c>
      <c r="G6904" s="85">
        <v>9.194127212859815</v>
      </c>
      <c r="H6904" s="85">
        <v>9367.3143996013951</v>
      </c>
      <c r="I6904" s="85">
        <v>2655.2732104301613</v>
      </c>
      <c r="J6904" s="85">
        <v>58306.137717598016</v>
      </c>
      <c r="K6904" t="s">
        <v>491</v>
      </c>
    </row>
    <row r="6905" spans="2:11" x14ac:dyDescent="0.25">
      <c r="B6905">
        <v>2026</v>
      </c>
      <c r="C6905" t="s">
        <v>484</v>
      </c>
      <c r="D6905">
        <v>3</v>
      </c>
      <c r="E6905" t="s">
        <v>131</v>
      </c>
      <c r="F6905">
        <v>15</v>
      </c>
      <c r="G6905" s="85">
        <v>27.103432062662641</v>
      </c>
      <c r="H6905" s="85">
        <v>9367.3143996013951</v>
      </c>
      <c r="I6905" s="85">
        <v>2655.2732104301613</v>
      </c>
      <c r="J6905" s="85">
        <v>171881.072110337</v>
      </c>
      <c r="K6905" t="s">
        <v>491</v>
      </c>
    </row>
    <row r="6906" spans="2:11" x14ac:dyDescent="0.25">
      <c r="B6906">
        <v>2026</v>
      </c>
      <c r="C6906" t="s">
        <v>484</v>
      </c>
      <c r="D6906">
        <v>4</v>
      </c>
      <c r="E6906" t="s">
        <v>131</v>
      </c>
      <c r="F6906">
        <v>15</v>
      </c>
      <c r="G6906" s="85">
        <v>9.1787980787292014</v>
      </c>
      <c r="H6906" s="85">
        <v>9367.3143996013951</v>
      </c>
      <c r="I6906" s="85">
        <v>2655.2732104301613</v>
      </c>
      <c r="J6906" s="85">
        <v>58208.92537921956</v>
      </c>
      <c r="K6906" t="s">
        <v>491</v>
      </c>
    </row>
    <row r="6907" spans="2:11" x14ac:dyDescent="0.25">
      <c r="B6907">
        <v>2026</v>
      </c>
      <c r="C6907" t="s">
        <v>485</v>
      </c>
      <c r="D6907">
        <v>3</v>
      </c>
      <c r="E6907" t="s">
        <v>131</v>
      </c>
      <c r="F6907">
        <v>15</v>
      </c>
      <c r="G6907" s="85">
        <v>27.058167732635429</v>
      </c>
      <c r="H6907" s="85">
        <v>9367.3143996013951</v>
      </c>
      <c r="I6907" s="85">
        <v>2655.2732104301613</v>
      </c>
      <c r="J6907" s="85">
        <v>171594.02058286086</v>
      </c>
      <c r="K6907" t="s">
        <v>491</v>
      </c>
    </row>
    <row r="6908" spans="2:11" x14ac:dyDescent="0.25">
      <c r="B6908">
        <v>2026</v>
      </c>
      <c r="C6908" t="s">
        <v>485</v>
      </c>
      <c r="D6908">
        <v>4</v>
      </c>
      <c r="E6908" t="s">
        <v>131</v>
      </c>
      <c r="F6908">
        <v>15</v>
      </c>
      <c r="G6908" s="85">
        <v>9.1634689445985806</v>
      </c>
      <c r="H6908" s="85">
        <v>9367.3143996013951</v>
      </c>
      <c r="I6908" s="85">
        <v>2655.2732104301613</v>
      </c>
      <c r="J6908" s="85">
        <v>58111.713040841059</v>
      </c>
      <c r="K6908" t="s">
        <v>491</v>
      </c>
    </row>
    <row r="6909" spans="2:11" x14ac:dyDescent="0.25">
      <c r="B6909">
        <v>2026</v>
      </c>
      <c r="C6909" t="s">
        <v>486</v>
      </c>
      <c r="D6909">
        <v>3</v>
      </c>
      <c r="E6909" t="s">
        <v>131</v>
      </c>
      <c r="F6909">
        <v>15</v>
      </c>
      <c r="G6909" s="85">
        <v>27.012903402608231</v>
      </c>
      <c r="H6909" s="85">
        <v>9367.3143996013951</v>
      </c>
      <c r="I6909" s="85">
        <v>2655.2732104301613</v>
      </c>
      <c r="J6909" s="85">
        <v>171306.9690553848</v>
      </c>
      <c r="K6909" t="s">
        <v>491</v>
      </c>
    </row>
    <row r="6910" spans="2:11" x14ac:dyDescent="0.25">
      <c r="B6910">
        <v>2026</v>
      </c>
      <c r="C6910" t="s">
        <v>486</v>
      </c>
      <c r="D6910">
        <v>4</v>
      </c>
      <c r="E6910" t="s">
        <v>131</v>
      </c>
      <c r="F6910">
        <v>15</v>
      </c>
      <c r="G6910" s="85">
        <v>9.148139810467967</v>
      </c>
      <c r="H6910" s="85">
        <v>9367.3143996013951</v>
      </c>
      <c r="I6910" s="85">
        <v>2655.2732104301613</v>
      </c>
      <c r="J6910" s="85">
        <v>58014.500702462603</v>
      </c>
      <c r="K6910" t="s">
        <v>491</v>
      </c>
    </row>
    <row r="6911" spans="2:11" x14ac:dyDescent="0.25">
      <c r="B6911">
        <v>2026</v>
      </c>
      <c r="C6911" t="s">
        <v>487</v>
      </c>
      <c r="D6911">
        <v>3</v>
      </c>
      <c r="E6911" t="s">
        <v>131</v>
      </c>
      <c r="F6911">
        <v>15</v>
      </c>
      <c r="G6911" s="85">
        <v>26.967639072581022</v>
      </c>
      <c r="H6911" s="85">
        <v>9367.3143996013951</v>
      </c>
      <c r="I6911" s="85">
        <v>2655.2732104301613</v>
      </c>
      <c r="J6911" s="85">
        <v>171019.91752790866</v>
      </c>
      <c r="K6911" t="s">
        <v>491</v>
      </c>
    </row>
    <row r="6912" spans="2:11" x14ac:dyDescent="0.25">
      <c r="B6912">
        <v>2026</v>
      </c>
      <c r="C6912" t="s">
        <v>487</v>
      </c>
      <c r="D6912">
        <v>4</v>
      </c>
      <c r="E6912" t="s">
        <v>131</v>
      </c>
      <c r="F6912">
        <v>15</v>
      </c>
      <c r="G6912" s="85">
        <v>9.1328106763373427</v>
      </c>
      <c r="H6912" s="85">
        <v>9367.3143996013951</v>
      </c>
      <c r="I6912" s="85">
        <v>2655.2732104301613</v>
      </c>
      <c r="J6912" s="85">
        <v>57917.288364084081</v>
      </c>
      <c r="K6912" t="s">
        <v>491</v>
      </c>
    </row>
    <row r="6913" spans="2:11" x14ac:dyDescent="0.25">
      <c r="B6913">
        <v>2026</v>
      </c>
      <c r="C6913" t="s">
        <v>488</v>
      </c>
      <c r="D6913">
        <v>3</v>
      </c>
      <c r="E6913" t="s">
        <v>131</v>
      </c>
      <c r="F6913">
        <v>15</v>
      </c>
      <c r="G6913" s="85">
        <v>26.922374742553831</v>
      </c>
      <c r="H6913" s="85">
        <v>9367.3143996013951</v>
      </c>
      <c r="I6913" s="85">
        <v>2655.2732104301613</v>
      </c>
      <c r="J6913" s="85">
        <v>170732.86600043264</v>
      </c>
      <c r="K6913" t="s">
        <v>491</v>
      </c>
    </row>
    <row r="6914" spans="2:11" x14ac:dyDescent="0.25">
      <c r="B6914">
        <v>2026</v>
      </c>
      <c r="C6914" t="s">
        <v>488</v>
      </c>
      <c r="D6914">
        <v>4</v>
      </c>
      <c r="E6914" t="s">
        <v>131</v>
      </c>
      <c r="F6914">
        <v>15</v>
      </c>
      <c r="G6914" s="85">
        <v>9.117481542206729</v>
      </c>
      <c r="H6914" s="85">
        <v>9367.3143996013951</v>
      </c>
      <c r="I6914" s="85">
        <v>2655.2732104301613</v>
      </c>
      <c r="J6914" s="85">
        <v>57820.076025705624</v>
      </c>
      <c r="K6914" t="s">
        <v>491</v>
      </c>
    </row>
    <row r="6915" spans="2:11" x14ac:dyDescent="0.25">
      <c r="B6915">
        <v>2026</v>
      </c>
      <c r="C6915" t="s">
        <v>489</v>
      </c>
      <c r="D6915">
        <v>3</v>
      </c>
      <c r="E6915" t="s">
        <v>131</v>
      </c>
      <c r="F6915">
        <v>15</v>
      </c>
      <c r="G6915" s="85">
        <v>26.877110412526619</v>
      </c>
      <c r="H6915" s="85">
        <v>9367.3143996013951</v>
      </c>
      <c r="I6915" s="85">
        <v>2655.2732104301613</v>
      </c>
      <c r="J6915" s="85">
        <v>170445.8144729565</v>
      </c>
      <c r="K6915" t="s">
        <v>491</v>
      </c>
    </row>
    <row r="6916" spans="2:11" x14ac:dyDescent="0.25">
      <c r="B6916">
        <v>2026</v>
      </c>
      <c r="C6916" t="s">
        <v>489</v>
      </c>
      <c r="D6916">
        <v>4</v>
      </c>
      <c r="E6916" t="s">
        <v>131</v>
      </c>
      <c r="F6916">
        <v>15</v>
      </c>
      <c r="G6916" s="85">
        <v>9.1021524080761083</v>
      </c>
      <c r="H6916" s="85">
        <v>9367.3143996013951</v>
      </c>
      <c r="I6916" s="85">
        <v>2655.2732104301613</v>
      </c>
      <c r="J6916" s="85">
        <v>57722.863687327124</v>
      </c>
      <c r="K6916" t="s">
        <v>491</v>
      </c>
    </row>
    <row r="6917" spans="2:11" x14ac:dyDescent="0.25">
      <c r="B6917">
        <v>2026</v>
      </c>
      <c r="C6917" t="s">
        <v>490</v>
      </c>
      <c r="D6917">
        <v>3</v>
      </c>
      <c r="E6917" t="s">
        <v>131</v>
      </c>
      <c r="F6917">
        <v>15</v>
      </c>
      <c r="G6917" s="85">
        <v>26.831846082499421</v>
      </c>
      <c r="H6917" s="85">
        <v>9367.3143996013951</v>
      </c>
      <c r="I6917" s="85">
        <v>2655.2732104301613</v>
      </c>
      <c r="J6917" s="85">
        <v>170158.76294548044</v>
      </c>
      <c r="K6917" t="s">
        <v>491</v>
      </c>
    </row>
    <row r="6918" spans="2:11" x14ac:dyDescent="0.25">
      <c r="B6918">
        <v>2026</v>
      </c>
      <c r="C6918" t="s">
        <v>490</v>
      </c>
      <c r="D6918">
        <v>4</v>
      </c>
      <c r="E6918" t="s">
        <v>131</v>
      </c>
      <c r="F6918">
        <v>15</v>
      </c>
      <c r="G6918" s="85">
        <v>9.0868232739454946</v>
      </c>
      <c r="H6918" s="85">
        <v>9367.3143996013951</v>
      </c>
      <c r="I6918" s="85">
        <v>2655.2732104301613</v>
      </c>
      <c r="J6918" s="85">
        <v>57625.651348948675</v>
      </c>
      <c r="K6918" t="s">
        <v>491</v>
      </c>
    </row>
    <row r="6919" spans="2:11" x14ac:dyDescent="0.25">
      <c r="B6919">
        <v>2026</v>
      </c>
      <c r="C6919" t="s">
        <v>479</v>
      </c>
      <c r="D6919">
        <v>3</v>
      </c>
      <c r="E6919" t="s">
        <v>231</v>
      </c>
      <c r="F6919">
        <v>1</v>
      </c>
      <c r="G6919" s="85">
        <v>17.888718841076383</v>
      </c>
      <c r="H6919" s="85">
        <v>29113.629842180773</v>
      </c>
      <c r="I6919" s="85">
        <v>6636.0593017694882</v>
      </c>
      <c r="J6919" s="85">
        <v>361959.84938951029</v>
      </c>
      <c r="K6919" t="s">
        <v>491</v>
      </c>
    </row>
    <row r="6920" spans="2:11" x14ac:dyDescent="0.25">
      <c r="B6920">
        <v>2026</v>
      </c>
      <c r="C6920" t="s">
        <v>479</v>
      </c>
      <c r="D6920">
        <v>4</v>
      </c>
      <c r="E6920" t="s">
        <v>231</v>
      </c>
      <c r="F6920">
        <v>1</v>
      </c>
      <c r="G6920" s="85">
        <v>6.4546923653368395</v>
      </c>
      <c r="H6920" s="85">
        <v>29113.629842180773</v>
      </c>
      <c r="I6920" s="85">
        <v>6636.0593017694882</v>
      </c>
      <c r="J6920" s="85">
        <v>130604.06936734909</v>
      </c>
      <c r="K6920" t="s">
        <v>491</v>
      </c>
    </row>
    <row r="6921" spans="2:11" x14ac:dyDescent="0.25">
      <c r="B6921">
        <v>2026</v>
      </c>
      <c r="C6921" t="s">
        <v>480</v>
      </c>
      <c r="D6921">
        <v>3</v>
      </c>
      <c r="E6921" t="s">
        <v>231</v>
      </c>
      <c r="F6921">
        <v>1</v>
      </c>
      <c r="G6921" s="85">
        <v>16.638761509966347</v>
      </c>
      <c r="H6921" s="85">
        <v>29113.629842180773</v>
      </c>
      <c r="I6921" s="85">
        <v>6636.0593017694882</v>
      </c>
      <c r="J6921" s="85">
        <v>336668.24682527216</v>
      </c>
      <c r="K6921" t="s">
        <v>491</v>
      </c>
    </row>
    <row r="6922" spans="2:11" x14ac:dyDescent="0.25">
      <c r="B6922">
        <v>2026</v>
      </c>
      <c r="C6922" t="s">
        <v>480</v>
      </c>
      <c r="D6922">
        <v>4</v>
      </c>
      <c r="E6922" t="s">
        <v>231</v>
      </c>
      <c r="F6922">
        <v>1</v>
      </c>
      <c r="G6922" s="85">
        <v>6.0036768334930137</v>
      </c>
      <c r="H6922" s="85">
        <v>29113.629842180773</v>
      </c>
      <c r="I6922" s="85">
        <v>6636.0593017694882</v>
      </c>
      <c r="J6922" s="85">
        <v>121478.23339056215</v>
      </c>
      <c r="K6922" t="s">
        <v>491</v>
      </c>
    </row>
    <row r="6923" spans="2:11" x14ac:dyDescent="0.25">
      <c r="B6923">
        <v>2026</v>
      </c>
      <c r="C6923" t="s">
        <v>481</v>
      </c>
      <c r="D6923">
        <v>3</v>
      </c>
      <c r="E6923" t="s">
        <v>231</v>
      </c>
      <c r="F6923">
        <v>1</v>
      </c>
      <c r="G6923" s="85">
        <v>25.760946924077963</v>
      </c>
      <c r="H6923" s="85">
        <v>29113.629842180773</v>
      </c>
      <c r="I6923" s="85">
        <v>6636.0593017694882</v>
      </c>
      <c r="J6923" s="85">
        <v>521246.29782651155</v>
      </c>
      <c r="K6923" t="s">
        <v>491</v>
      </c>
    </row>
    <row r="6924" spans="2:11" x14ac:dyDescent="0.25">
      <c r="B6924">
        <v>2026</v>
      </c>
      <c r="C6924" t="s">
        <v>481</v>
      </c>
      <c r="D6924">
        <v>4</v>
      </c>
      <c r="E6924" t="s">
        <v>231</v>
      </c>
      <c r="F6924">
        <v>1</v>
      </c>
      <c r="G6924" s="85">
        <v>9.2951870344611223</v>
      </c>
      <c r="H6924" s="85">
        <v>29113.629842180773</v>
      </c>
      <c r="I6924" s="85">
        <v>6636.0593017694882</v>
      </c>
      <c r="J6924" s="85">
        <v>188078.56107142172</v>
      </c>
      <c r="K6924" t="s">
        <v>491</v>
      </c>
    </row>
    <row r="6925" spans="2:11" x14ac:dyDescent="0.25">
      <c r="B6925">
        <v>2026</v>
      </c>
      <c r="C6925" t="s">
        <v>482</v>
      </c>
      <c r="D6925">
        <v>3</v>
      </c>
      <c r="E6925" t="s">
        <v>231</v>
      </c>
      <c r="F6925">
        <v>1</v>
      </c>
      <c r="G6925" s="85">
        <v>21.258517550301278</v>
      </c>
      <c r="H6925" s="85">
        <v>29113.629842180773</v>
      </c>
      <c r="I6925" s="85">
        <v>6636.0593017694882</v>
      </c>
      <c r="J6925" s="85">
        <v>430144.26461231767</v>
      </c>
      <c r="K6925" t="s">
        <v>491</v>
      </c>
    </row>
    <row r="6926" spans="2:11" x14ac:dyDescent="0.25">
      <c r="B6926">
        <v>2026</v>
      </c>
      <c r="C6926" t="s">
        <v>482</v>
      </c>
      <c r="D6926">
        <v>4</v>
      </c>
      <c r="E6926" t="s">
        <v>231</v>
      </c>
      <c r="F6926">
        <v>1</v>
      </c>
      <c r="G6926" s="85">
        <v>7.6705991160880913</v>
      </c>
      <c r="H6926" s="85">
        <v>29113.629842180773</v>
      </c>
      <c r="I6926" s="85">
        <v>6636.0593017694882</v>
      </c>
      <c r="J6926" s="85">
        <v>155206.69341681569</v>
      </c>
      <c r="K6926" t="s">
        <v>491</v>
      </c>
    </row>
    <row r="6927" spans="2:11" x14ac:dyDescent="0.25">
      <c r="B6927">
        <v>2026</v>
      </c>
      <c r="C6927" t="s">
        <v>483</v>
      </c>
      <c r="D6927">
        <v>3</v>
      </c>
      <c r="E6927" t="s">
        <v>231</v>
      </c>
      <c r="F6927">
        <v>1</v>
      </c>
      <c r="G6927" s="85">
        <v>24.113397462987827</v>
      </c>
      <c r="H6927" s="85">
        <v>29113.629842180773</v>
      </c>
      <c r="I6927" s="85">
        <v>6636.0593017694882</v>
      </c>
      <c r="J6927" s="85">
        <v>487909.82694249199</v>
      </c>
      <c r="K6927" t="s">
        <v>491</v>
      </c>
    </row>
    <row r="6928" spans="2:11" x14ac:dyDescent="0.25">
      <c r="B6928">
        <v>2026</v>
      </c>
      <c r="C6928" t="s">
        <v>483</v>
      </c>
      <c r="D6928">
        <v>4</v>
      </c>
      <c r="E6928" t="s">
        <v>231</v>
      </c>
      <c r="F6928">
        <v>1</v>
      </c>
      <c r="G6928" s="85">
        <v>8.7007104247894205</v>
      </c>
      <c r="H6928" s="85">
        <v>29113.629842180773</v>
      </c>
      <c r="I6928" s="85">
        <v>6636.0593017694882</v>
      </c>
      <c r="J6928" s="85">
        <v>176049.93755656923</v>
      </c>
      <c r="K6928" t="s">
        <v>491</v>
      </c>
    </row>
    <row r="6929" spans="2:11" x14ac:dyDescent="0.25">
      <c r="B6929">
        <v>2026</v>
      </c>
      <c r="C6929" t="s">
        <v>484</v>
      </c>
      <c r="D6929">
        <v>3</v>
      </c>
      <c r="E6929" t="s">
        <v>231</v>
      </c>
      <c r="F6929">
        <v>1</v>
      </c>
      <c r="G6929" s="85">
        <v>23.546177404595163</v>
      </c>
      <c r="H6929" s="85">
        <v>29113.629842180773</v>
      </c>
      <c r="I6929" s="85">
        <v>6636.0593017694882</v>
      </c>
      <c r="J6929" s="85">
        <v>476432.71174321458</v>
      </c>
      <c r="K6929" t="s">
        <v>491</v>
      </c>
    </row>
    <row r="6930" spans="2:11" x14ac:dyDescent="0.25">
      <c r="B6930">
        <v>2026</v>
      </c>
      <c r="C6930" t="s">
        <v>484</v>
      </c>
      <c r="D6930">
        <v>4</v>
      </c>
      <c r="E6930" t="s">
        <v>231</v>
      </c>
      <c r="F6930">
        <v>1</v>
      </c>
      <c r="G6930" s="85">
        <v>8.4960433934106234</v>
      </c>
      <c r="H6930" s="85">
        <v>29113.629842180773</v>
      </c>
      <c r="I6930" s="85">
        <v>6636.0593017694882</v>
      </c>
      <c r="J6930" s="85">
        <v>171908.71042280932</v>
      </c>
      <c r="K6930" t="s">
        <v>491</v>
      </c>
    </row>
    <row r="6931" spans="2:11" x14ac:dyDescent="0.25">
      <c r="B6931">
        <v>2026</v>
      </c>
      <c r="C6931" t="s">
        <v>485</v>
      </c>
      <c r="D6931">
        <v>3</v>
      </c>
      <c r="E6931" t="s">
        <v>231</v>
      </c>
      <c r="F6931">
        <v>1</v>
      </c>
      <c r="G6931" s="85">
        <v>24.207837836555004</v>
      </c>
      <c r="H6931" s="85">
        <v>29113.629842180773</v>
      </c>
      <c r="I6931" s="85">
        <v>6636.0593017694882</v>
      </c>
      <c r="J6931" s="85">
        <v>489820.73088683549</v>
      </c>
      <c r="K6931" t="s">
        <v>491</v>
      </c>
    </row>
    <row r="6932" spans="2:11" x14ac:dyDescent="0.25">
      <c r="B6932">
        <v>2026</v>
      </c>
      <c r="C6932" t="s">
        <v>485</v>
      </c>
      <c r="D6932">
        <v>4</v>
      </c>
      <c r="E6932" t="s">
        <v>231</v>
      </c>
      <c r="F6932">
        <v>1</v>
      </c>
      <c r="G6932" s="85">
        <v>8.7347868482414945</v>
      </c>
      <c r="H6932" s="85">
        <v>29113.629842180773</v>
      </c>
      <c r="I6932" s="85">
        <v>6636.0593017694882</v>
      </c>
      <c r="J6932" s="85">
        <v>176739.43897978595</v>
      </c>
      <c r="K6932" t="s">
        <v>491</v>
      </c>
    </row>
    <row r="6933" spans="2:11" x14ac:dyDescent="0.25">
      <c r="B6933">
        <v>2026</v>
      </c>
      <c r="C6933" t="s">
        <v>486</v>
      </c>
      <c r="D6933">
        <v>3</v>
      </c>
      <c r="E6933" t="s">
        <v>231</v>
      </c>
      <c r="F6933">
        <v>1</v>
      </c>
      <c r="G6933" s="85">
        <v>25.745586320065641</v>
      </c>
      <c r="H6933" s="85">
        <v>29113.629842180773</v>
      </c>
      <c r="I6933" s="85">
        <v>6636.0593017694882</v>
      </c>
      <c r="J6933" s="85">
        <v>520935.49178365141</v>
      </c>
      <c r="K6933" t="s">
        <v>491</v>
      </c>
    </row>
    <row r="6934" spans="2:11" x14ac:dyDescent="0.25">
      <c r="B6934">
        <v>2026</v>
      </c>
      <c r="C6934" t="s">
        <v>486</v>
      </c>
      <c r="D6934">
        <v>4</v>
      </c>
      <c r="E6934" t="s">
        <v>231</v>
      </c>
      <c r="F6934">
        <v>1</v>
      </c>
      <c r="G6934" s="85">
        <v>9.2896445484772912</v>
      </c>
      <c r="H6934" s="85">
        <v>29113.629842180773</v>
      </c>
      <c r="I6934" s="85">
        <v>6636.0593017694882</v>
      </c>
      <c r="J6934" s="85">
        <v>187966.41456111131</v>
      </c>
      <c r="K6934" t="s">
        <v>491</v>
      </c>
    </row>
    <row r="6935" spans="2:11" x14ac:dyDescent="0.25">
      <c r="B6935">
        <v>2026</v>
      </c>
      <c r="C6935" t="s">
        <v>487</v>
      </c>
      <c r="D6935">
        <v>3</v>
      </c>
      <c r="E6935" t="s">
        <v>231</v>
      </c>
      <c r="F6935">
        <v>1</v>
      </c>
      <c r="G6935" s="85">
        <v>24.424408579951077</v>
      </c>
      <c r="H6935" s="85">
        <v>29113.629842180773</v>
      </c>
      <c r="I6935" s="85">
        <v>6636.0593017694882</v>
      </c>
      <c r="J6935" s="85">
        <v>494202.81740506151</v>
      </c>
      <c r="K6935" t="s">
        <v>491</v>
      </c>
    </row>
    <row r="6936" spans="2:11" x14ac:dyDescent="0.25">
      <c r="B6936">
        <v>2026</v>
      </c>
      <c r="C6936" t="s">
        <v>487</v>
      </c>
      <c r="D6936">
        <v>4</v>
      </c>
      <c r="E6936" t="s">
        <v>231</v>
      </c>
      <c r="F6936">
        <v>1</v>
      </c>
      <c r="G6936" s="85">
        <v>8.8129309309101842</v>
      </c>
      <c r="H6936" s="85">
        <v>29113.629842180773</v>
      </c>
      <c r="I6936" s="85">
        <v>6636.0593017694882</v>
      </c>
      <c r="J6936" s="85">
        <v>178320.60421832121</v>
      </c>
      <c r="K6936" t="s">
        <v>491</v>
      </c>
    </row>
    <row r="6937" spans="2:11" x14ac:dyDescent="0.25">
      <c r="B6937">
        <v>2026</v>
      </c>
      <c r="C6937" t="s">
        <v>488</v>
      </c>
      <c r="D6937">
        <v>3</v>
      </c>
      <c r="E6937" t="s">
        <v>231</v>
      </c>
      <c r="F6937">
        <v>1</v>
      </c>
      <c r="G6937" s="85">
        <v>37.343053023663728</v>
      </c>
      <c r="H6937" s="85">
        <v>29113.629842180773</v>
      </c>
      <c r="I6937" s="85">
        <v>6636.0593017694882</v>
      </c>
      <c r="J6937" s="85">
        <v>755598.31692097336</v>
      </c>
      <c r="K6937" t="s">
        <v>491</v>
      </c>
    </row>
    <row r="6938" spans="2:11" x14ac:dyDescent="0.25">
      <c r="B6938">
        <v>2026</v>
      </c>
      <c r="C6938" t="s">
        <v>488</v>
      </c>
      <c r="D6938">
        <v>4</v>
      </c>
      <c r="E6938" t="s">
        <v>231</v>
      </c>
      <c r="F6938">
        <v>1</v>
      </c>
      <c r="G6938" s="85">
        <v>13.474297482765266</v>
      </c>
      <c r="H6938" s="85">
        <v>29113.629842180773</v>
      </c>
      <c r="I6938" s="85">
        <v>6636.0593017694882</v>
      </c>
      <c r="J6938" s="85">
        <v>272638.56796117604</v>
      </c>
      <c r="K6938" t="s">
        <v>491</v>
      </c>
    </row>
    <row r="6939" spans="2:11" x14ac:dyDescent="0.25">
      <c r="B6939">
        <v>2026</v>
      </c>
      <c r="C6939" t="s">
        <v>489</v>
      </c>
      <c r="D6939">
        <v>3</v>
      </c>
      <c r="E6939" t="s">
        <v>231</v>
      </c>
      <c r="F6939">
        <v>1</v>
      </c>
      <c r="G6939" s="85">
        <v>34.685898955357388</v>
      </c>
      <c r="H6939" s="85">
        <v>29113.629842180773</v>
      </c>
      <c r="I6939" s="85">
        <v>6636.0593017694882</v>
      </c>
      <c r="J6939" s="85">
        <v>701833.53393604408</v>
      </c>
      <c r="K6939" t="s">
        <v>491</v>
      </c>
    </row>
    <row r="6940" spans="2:11" x14ac:dyDescent="0.25">
      <c r="B6940">
        <v>2026</v>
      </c>
      <c r="C6940" t="s">
        <v>489</v>
      </c>
      <c r="D6940">
        <v>4</v>
      </c>
      <c r="E6940" t="s">
        <v>231</v>
      </c>
      <c r="F6940">
        <v>1</v>
      </c>
      <c r="G6940" s="85">
        <v>12.515530550902149</v>
      </c>
      <c r="H6940" s="85">
        <v>29113.629842180773</v>
      </c>
      <c r="I6940" s="85">
        <v>6636.0593017694882</v>
      </c>
      <c r="J6940" s="85">
        <v>253238.90399754167</v>
      </c>
      <c r="K6940" t="s">
        <v>491</v>
      </c>
    </row>
    <row r="6941" spans="2:11" x14ac:dyDescent="0.25">
      <c r="B6941">
        <v>2026</v>
      </c>
      <c r="C6941" t="s">
        <v>490</v>
      </c>
      <c r="D6941">
        <v>3</v>
      </c>
      <c r="E6941" t="s">
        <v>231</v>
      </c>
      <c r="F6941">
        <v>1</v>
      </c>
      <c r="G6941" s="85">
        <v>23.540941730866887</v>
      </c>
      <c r="H6941" s="85">
        <v>29113.629842180773</v>
      </c>
      <c r="I6941" s="85">
        <v>6636.0593017694882</v>
      </c>
      <c r="J6941" s="85">
        <v>476326.77326371946</v>
      </c>
      <c r="K6941" t="s">
        <v>491</v>
      </c>
    </row>
    <row r="6942" spans="2:11" x14ac:dyDescent="0.25">
      <c r="B6942">
        <v>2026</v>
      </c>
      <c r="C6942" t="s">
        <v>490</v>
      </c>
      <c r="D6942">
        <v>4</v>
      </c>
      <c r="E6942" t="s">
        <v>231</v>
      </c>
      <c r="F6942">
        <v>1</v>
      </c>
      <c r="G6942" s="85">
        <v>8.4941542327870216</v>
      </c>
      <c r="H6942" s="85">
        <v>29113.629842180773</v>
      </c>
      <c r="I6942" s="85">
        <v>6636.0593017694882</v>
      </c>
      <c r="J6942" s="85">
        <v>171870.48519824931</v>
      </c>
      <c r="K6942" t="s">
        <v>491</v>
      </c>
    </row>
    <row r="6943" spans="2:11" x14ac:dyDescent="0.25">
      <c r="B6943">
        <v>2026</v>
      </c>
      <c r="C6943" t="s">
        <v>479</v>
      </c>
      <c r="D6943">
        <v>3</v>
      </c>
      <c r="E6943" t="s">
        <v>114</v>
      </c>
      <c r="F6943">
        <v>18</v>
      </c>
      <c r="G6943" s="85">
        <v>8.9621062513452152</v>
      </c>
      <c r="H6943" s="85">
        <v>9626.5957446808516</v>
      </c>
      <c r="I6943" s="85">
        <v>2722.7836879432625</v>
      </c>
      <c r="J6943" s="85">
        <v>52541.215506669701</v>
      </c>
      <c r="K6943" t="s">
        <v>492</v>
      </c>
    </row>
    <row r="6944" spans="2:11" x14ac:dyDescent="0.25">
      <c r="B6944">
        <v>2026</v>
      </c>
      <c r="C6944" t="s">
        <v>479</v>
      </c>
      <c r="D6944">
        <v>4</v>
      </c>
      <c r="E6944" t="s">
        <v>114</v>
      </c>
      <c r="F6944">
        <v>18</v>
      </c>
      <c r="G6944" s="85">
        <v>2.6071581822095169</v>
      </c>
      <c r="H6944" s="85">
        <v>9626.5957446808516</v>
      </c>
      <c r="I6944" s="85">
        <v>2722.7836879432625</v>
      </c>
      <c r="J6944" s="85">
        <v>15284.717238303912</v>
      </c>
      <c r="K6944" t="s">
        <v>492</v>
      </c>
    </row>
    <row r="6945" spans="2:11" x14ac:dyDescent="0.25">
      <c r="B6945">
        <v>2026</v>
      </c>
      <c r="C6945" t="s">
        <v>480</v>
      </c>
      <c r="D6945">
        <v>3</v>
      </c>
      <c r="E6945" t="s">
        <v>114</v>
      </c>
      <c r="F6945">
        <v>18</v>
      </c>
      <c r="G6945" s="85">
        <v>9.0106592046984204</v>
      </c>
      <c r="H6945" s="85">
        <v>9626.5957446808516</v>
      </c>
      <c r="I6945" s="85">
        <v>2722.7836879432625</v>
      </c>
      <c r="J6945" s="85">
        <v>52825.86189604197</v>
      </c>
      <c r="K6945" t="s">
        <v>492</v>
      </c>
    </row>
    <row r="6946" spans="2:11" x14ac:dyDescent="0.25">
      <c r="B6946">
        <v>2026</v>
      </c>
      <c r="C6946" t="s">
        <v>480</v>
      </c>
      <c r="D6946">
        <v>4</v>
      </c>
      <c r="E6946" t="s">
        <v>114</v>
      </c>
      <c r="F6946">
        <v>18</v>
      </c>
      <c r="G6946" s="85">
        <v>2.6212826777304503</v>
      </c>
      <c r="H6946" s="85">
        <v>9626.5957446808516</v>
      </c>
      <c r="I6946" s="85">
        <v>2722.7836879432625</v>
      </c>
      <c r="J6946" s="85">
        <v>15367.52346066676</v>
      </c>
      <c r="K6946" t="s">
        <v>492</v>
      </c>
    </row>
    <row r="6947" spans="2:11" x14ac:dyDescent="0.25">
      <c r="B6947">
        <v>2026</v>
      </c>
      <c r="C6947" t="s">
        <v>481</v>
      </c>
      <c r="D6947">
        <v>3</v>
      </c>
      <c r="E6947" t="s">
        <v>114</v>
      </c>
      <c r="F6947">
        <v>18</v>
      </c>
      <c r="G6947" s="85">
        <v>9.0592121580516274</v>
      </c>
      <c r="H6947" s="85">
        <v>9626.5957446808516</v>
      </c>
      <c r="I6947" s="85">
        <v>2722.7836879432625</v>
      </c>
      <c r="J6947" s="85">
        <v>53110.508285414246</v>
      </c>
      <c r="K6947" t="s">
        <v>492</v>
      </c>
    </row>
    <row r="6948" spans="2:11" x14ac:dyDescent="0.25">
      <c r="B6948">
        <v>2026</v>
      </c>
      <c r="C6948" t="s">
        <v>481</v>
      </c>
      <c r="D6948">
        <v>4</v>
      </c>
      <c r="E6948" t="s">
        <v>114</v>
      </c>
      <c r="F6948">
        <v>18</v>
      </c>
      <c r="G6948" s="85">
        <v>2.635407173251382</v>
      </c>
      <c r="H6948" s="85">
        <v>9626.5957446808516</v>
      </c>
      <c r="I6948" s="85">
        <v>2722.7836879432625</v>
      </c>
      <c r="J6948" s="85">
        <v>15450.329683029597</v>
      </c>
      <c r="K6948" t="s">
        <v>492</v>
      </c>
    </row>
    <row r="6949" spans="2:11" x14ac:dyDescent="0.25">
      <c r="B6949">
        <v>2026</v>
      </c>
      <c r="C6949" t="s">
        <v>482</v>
      </c>
      <c r="D6949">
        <v>3</v>
      </c>
      <c r="E6949" t="s">
        <v>114</v>
      </c>
      <c r="F6949">
        <v>18</v>
      </c>
      <c r="G6949" s="85">
        <v>9.1077651114048326</v>
      </c>
      <c r="H6949" s="85">
        <v>9626.5957446808516</v>
      </c>
      <c r="I6949" s="85">
        <v>2722.7836879432625</v>
      </c>
      <c r="J6949" s="85">
        <v>53395.154674786514</v>
      </c>
      <c r="K6949" t="s">
        <v>492</v>
      </c>
    </row>
    <row r="6950" spans="2:11" x14ac:dyDescent="0.25">
      <c r="B6950">
        <v>2026</v>
      </c>
      <c r="C6950" t="s">
        <v>482</v>
      </c>
      <c r="D6950">
        <v>4</v>
      </c>
      <c r="E6950" t="s">
        <v>114</v>
      </c>
      <c r="F6950">
        <v>18</v>
      </c>
      <c r="G6950" s="85">
        <v>2.6495316687723154</v>
      </c>
      <c r="H6950" s="85">
        <v>9626.5957446808516</v>
      </c>
      <c r="I6950" s="85">
        <v>2722.7836879432625</v>
      </c>
      <c r="J6950" s="85">
        <v>15533.135905392443</v>
      </c>
      <c r="K6950" t="s">
        <v>492</v>
      </c>
    </row>
    <row r="6951" spans="2:11" x14ac:dyDescent="0.25">
      <c r="B6951">
        <v>2026</v>
      </c>
      <c r="C6951" t="s">
        <v>483</v>
      </c>
      <c r="D6951">
        <v>3</v>
      </c>
      <c r="E6951" t="s">
        <v>114</v>
      </c>
      <c r="F6951">
        <v>18</v>
      </c>
      <c r="G6951" s="85">
        <v>9.1563180647580378</v>
      </c>
      <c r="H6951" s="85">
        <v>9626.5957446808516</v>
      </c>
      <c r="I6951" s="85">
        <v>2722.7836879432625</v>
      </c>
      <c r="J6951" s="85">
        <v>53679.801064158783</v>
      </c>
      <c r="K6951" t="s">
        <v>492</v>
      </c>
    </row>
    <row r="6952" spans="2:11" x14ac:dyDescent="0.25">
      <c r="B6952">
        <v>2026</v>
      </c>
      <c r="C6952" t="s">
        <v>483</v>
      </c>
      <c r="D6952">
        <v>4</v>
      </c>
      <c r="E6952" t="s">
        <v>114</v>
      </c>
      <c r="F6952">
        <v>18</v>
      </c>
      <c r="G6952" s="85">
        <v>2.663656164293247</v>
      </c>
      <c r="H6952" s="85">
        <v>9626.5957446808516</v>
      </c>
      <c r="I6952" s="85">
        <v>2722.7836879432625</v>
      </c>
      <c r="J6952" s="85">
        <v>15615.942127755279</v>
      </c>
      <c r="K6952" t="s">
        <v>492</v>
      </c>
    </row>
    <row r="6953" spans="2:11" x14ac:dyDescent="0.25">
      <c r="B6953">
        <v>2026</v>
      </c>
      <c r="C6953" t="s">
        <v>484</v>
      </c>
      <c r="D6953">
        <v>3</v>
      </c>
      <c r="E6953" t="s">
        <v>114</v>
      </c>
      <c r="F6953">
        <v>18</v>
      </c>
      <c r="G6953" s="85">
        <v>9.2048710181112465</v>
      </c>
      <c r="H6953" s="85">
        <v>9626.5957446808516</v>
      </c>
      <c r="I6953" s="85">
        <v>2722.7836879432625</v>
      </c>
      <c r="J6953" s="85">
        <v>53964.447453531066</v>
      </c>
      <c r="K6953" t="s">
        <v>492</v>
      </c>
    </row>
    <row r="6954" spans="2:11" x14ac:dyDescent="0.25">
      <c r="B6954">
        <v>2026</v>
      </c>
      <c r="C6954" t="s">
        <v>484</v>
      </c>
      <c r="D6954">
        <v>4</v>
      </c>
      <c r="E6954" t="s">
        <v>114</v>
      </c>
      <c r="F6954">
        <v>18</v>
      </c>
      <c r="G6954" s="85">
        <v>2.6777806598141805</v>
      </c>
      <c r="H6954" s="85">
        <v>9626.5957446808516</v>
      </c>
      <c r="I6954" s="85">
        <v>2722.7836879432625</v>
      </c>
      <c r="J6954" s="85">
        <v>15698.748350118127</v>
      </c>
      <c r="K6954" t="s">
        <v>492</v>
      </c>
    </row>
    <row r="6955" spans="2:11" x14ac:dyDescent="0.25">
      <c r="B6955">
        <v>2026</v>
      </c>
      <c r="C6955" t="s">
        <v>485</v>
      </c>
      <c r="D6955">
        <v>3</v>
      </c>
      <c r="E6955" t="s">
        <v>114</v>
      </c>
      <c r="F6955">
        <v>18</v>
      </c>
      <c r="G6955" s="85">
        <v>9.2534239714644517</v>
      </c>
      <c r="H6955" s="85">
        <v>9626.5957446808516</v>
      </c>
      <c r="I6955" s="85">
        <v>2722.7836879432625</v>
      </c>
      <c r="J6955" s="85">
        <v>54249.093842903334</v>
      </c>
      <c r="K6955" t="s">
        <v>492</v>
      </c>
    </row>
    <row r="6956" spans="2:11" x14ac:dyDescent="0.25">
      <c r="B6956">
        <v>2026</v>
      </c>
      <c r="C6956" t="s">
        <v>485</v>
      </c>
      <c r="D6956">
        <v>4</v>
      </c>
      <c r="E6956" t="s">
        <v>114</v>
      </c>
      <c r="F6956">
        <v>18</v>
      </c>
      <c r="G6956" s="85">
        <v>2.6919051553351139</v>
      </c>
      <c r="H6956" s="85">
        <v>9626.5957446808516</v>
      </c>
      <c r="I6956" s="85">
        <v>2722.7836879432625</v>
      </c>
      <c r="J6956" s="85">
        <v>15781.554572480974</v>
      </c>
      <c r="K6956" t="s">
        <v>492</v>
      </c>
    </row>
    <row r="6957" spans="2:11" x14ac:dyDescent="0.25">
      <c r="B6957">
        <v>2026</v>
      </c>
      <c r="C6957" t="s">
        <v>486</v>
      </c>
      <c r="D6957">
        <v>3</v>
      </c>
      <c r="E6957" t="s">
        <v>114</v>
      </c>
      <c r="F6957">
        <v>18</v>
      </c>
      <c r="G6957" s="85">
        <v>9.3019769248176569</v>
      </c>
      <c r="H6957" s="85">
        <v>9626.5957446808516</v>
      </c>
      <c r="I6957" s="85">
        <v>2722.7836879432625</v>
      </c>
      <c r="J6957" s="85">
        <v>54533.740232275602</v>
      </c>
      <c r="K6957" t="s">
        <v>492</v>
      </c>
    </row>
    <row r="6958" spans="2:11" x14ac:dyDescent="0.25">
      <c r="B6958">
        <v>2026</v>
      </c>
      <c r="C6958" t="s">
        <v>486</v>
      </c>
      <c r="D6958">
        <v>4</v>
      </c>
      <c r="E6958" t="s">
        <v>114</v>
      </c>
      <c r="F6958">
        <v>18</v>
      </c>
      <c r="G6958" s="85">
        <v>2.7060296508560473</v>
      </c>
      <c r="H6958" s="85">
        <v>9626.5957446808516</v>
      </c>
      <c r="I6958" s="85">
        <v>2722.7836879432625</v>
      </c>
      <c r="J6958" s="85">
        <v>15864.36079484382</v>
      </c>
      <c r="K6958" t="s">
        <v>492</v>
      </c>
    </row>
    <row r="6959" spans="2:11" x14ac:dyDescent="0.25">
      <c r="B6959">
        <v>2026</v>
      </c>
      <c r="C6959" t="s">
        <v>487</v>
      </c>
      <c r="D6959">
        <v>3</v>
      </c>
      <c r="E6959" t="s">
        <v>114</v>
      </c>
      <c r="F6959">
        <v>18</v>
      </c>
      <c r="G6959" s="85">
        <v>9.3505298781708657</v>
      </c>
      <c r="H6959" s="85">
        <v>9626.5957446808516</v>
      </c>
      <c r="I6959" s="85">
        <v>2722.7836879432625</v>
      </c>
      <c r="J6959" s="85">
        <v>54818.386621647885</v>
      </c>
      <c r="K6959" t="s">
        <v>492</v>
      </c>
    </row>
    <row r="6960" spans="2:11" x14ac:dyDescent="0.25">
      <c r="B6960">
        <v>2026</v>
      </c>
      <c r="C6960" t="s">
        <v>487</v>
      </c>
      <c r="D6960">
        <v>4</v>
      </c>
      <c r="E6960" t="s">
        <v>114</v>
      </c>
      <c r="F6960">
        <v>18</v>
      </c>
      <c r="G6960" s="85">
        <v>2.7201541463769789</v>
      </c>
      <c r="H6960" s="85">
        <v>9626.5957446808516</v>
      </c>
      <c r="I6960" s="85">
        <v>2722.7836879432625</v>
      </c>
      <c r="J6960" s="85">
        <v>15947.167017206657</v>
      </c>
      <c r="K6960" t="s">
        <v>492</v>
      </c>
    </row>
    <row r="6961" spans="2:11" x14ac:dyDescent="0.25">
      <c r="B6961">
        <v>2026</v>
      </c>
      <c r="C6961" t="s">
        <v>488</v>
      </c>
      <c r="D6961">
        <v>3</v>
      </c>
      <c r="E6961" t="s">
        <v>114</v>
      </c>
      <c r="F6961">
        <v>18</v>
      </c>
      <c r="G6961" s="85">
        <v>9.3990828315240709</v>
      </c>
      <c r="H6961" s="85">
        <v>9626.5957446808516</v>
      </c>
      <c r="I6961" s="85">
        <v>2722.7836879432625</v>
      </c>
      <c r="J6961" s="85">
        <v>55103.033011020154</v>
      </c>
      <c r="K6961" t="s">
        <v>492</v>
      </c>
    </row>
    <row r="6962" spans="2:11" x14ac:dyDescent="0.25">
      <c r="B6962">
        <v>2026</v>
      </c>
      <c r="C6962" t="s">
        <v>488</v>
      </c>
      <c r="D6962">
        <v>4</v>
      </c>
      <c r="E6962" t="s">
        <v>114</v>
      </c>
      <c r="F6962">
        <v>18</v>
      </c>
      <c r="G6962" s="85">
        <v>2.7342786418979124</v>
      </c>
      <c r="H6962" s="85">
        <v>9626.5957446808516</v>
      </c>
      <c r="I6962" s="85">
        <v>2722.7836879432625</v>
      </c>
      <c r="J6962" s="85">
        <v>16029.973239569505</v>
      </c>
      <c r="K6962" t="s">
        <v>492</v>
      </c>
    </row>
    <row r="6963" spans="2:11" x14ac:dyDescent="0.25">
      <c r="B6963">
        <v>2026</v>
      </c>
      <c r="C6963" t="s">
        <v>489</v>
      </c>
      <c r="D6963">
        <v>3</v>
      </c>
      <c r="E6963" t="s">
        <v>114</v>
      </c>
      <c r="F6963">
        <v>18</v>
      </c>
      <c r="G6963" s="85">
        <v>9.4476357848772778</v>
      </c>
      <c r="H6963" s="85">
        <v>9626.5957446808516</v>
      </c>
      <c r="I6963" s="85">
        <v>2722.7836879432625</v>
      </c>
      <c r="J6963" s="85">
        <v>55387.67940039243</v>
      </c>
      <c r="K6963" t="s">
        <v>492</v>
      </c>
    </row>
    <row r="6964" spans="2:11" x14ac:dyDescent="0.25">
      <c r="B6964">
        <v>2026</v>
      </c>
      <c r="C6964" t="s">
        <v>489</v>
      </c>
      <c r="D6964">
        <v>4</v>
      </c>
      <c r="E6964" t="s">
        <v>114</v>
      </c>
      <c r="F6964">
        <v>18</v>
      </c>
      <c r="G6964" s="85">
        <v>2.748403137418844</v>
      </c>
      <c r="H6964" s="85">
        <v>9626.5957446808516</v>
      </c>
      <c r="I6964" s="85">
        <v>2722.7836879432625</v>
      </c>
      <c r="J6964" s="85">
        <v>16112.779461932341</v>
      </c>
      <c r="K6964" t="s">
        <v>492</v>
      </c>
    </row>
    <row r="6965" spans="2:11" x14ac:dyDescent="0.25">
      <c r="B6965">
        <v>2026</v>
      </c>
      <c r="C6965" t="s">
        <v>490</v>
      </c>
      <c r="D6965">
        <v>3</v>
      </c>
      <c r="E6965" t="s">
        <v>114</v>
      </c>
      <c r="F6965">
        <v>18</v>
      </c>
      <c r="G6965" s="85">
        <v>9.496188738230483</v>
      </c>
      <c r="H6965" s="85">
        <v>9626.5957446808516</v>
      </c>
      <c r="I6965" s="85">
        <v>2722.7836879432625</v>
      </c>
      <c r="J6965" s="85">
        <v>55672.325789764698</v>
      </c>
      <c r="K6965" t="s">
        <v>492</v>
      </c>
    </row>
    <row r="6966" spans="2:11" x14ac:dyDescent="0.25">
      <c r="B6966">
        <v>2026</v>
      </c>
      <c r="C6966" t="s">
        <v>490</v>
      </c>
      <c r="D6966">
        <v>4</v>
      </c>
      <c r="E6966" t="s">
        <v>114</v>
      </c>
      <c r="F6966">
        <v>18</v>
      </c>
      <c r="G6966" s="85">
        <v>2.7625276329397774</v>
      </c>
      <c r="H6966" s="85">
        <v>9626.5957446808516</v>
      </c>
      <c r="I6966" s="85">
        <v>2722.7836879432625</v>
      </c>
      <c r="J6966" s="85">
        <v>16195.585684295189</v>
      </c>
      <c r="K6966" t="s">
        <v>492</v>
      </c>
    </row>
    <row r="6967" spans="2:11" x14ac:dyDescent="0.25">
      <c r="B6967">
        <v>2026</v>
      </c>
      <c r="C6967" t="s">
        <v>479</v>
      </c>
      <c r="D6967">
        <v>3</v>
      </c>
      <c r="E6967" t="s">
        <v>231</v>
      </c>
      <c r="F6967">
        <v>31</v>
      </c>
      <c r="G6967" s="85">
        <v>2.5782112154594867</v>
      </c>
      <c r="H6967" s="85">
        <v>29113.629842180773</v>
      </c>
      <c r="I6967" s="85">
        <v>6636.0593017694882</v>
      </c>
      <c r="J6967" s="85">
        <v>49315.134147073142</v>
      </c>
      <c r="K6967" t="s">
        <v>491</v>
      </c>
    </row>
    <row r="6968" spans="2:11" x14ac:dyDescent="0.25">
      <c r="B6968">
        <v>2026</v>
      </c>
      <c r="C6968" t="s">
        <v>479</v>
      </c>
      <c r="D6968">
        <v>4</v>
      </c>
      <c r="E6968" t="s">
        <v>231</v>
      </c>
      <c r="F6968">
        <v>31</v>
      </c>
      <c r="G6968" s="85">
        <v>0</v>
      </c>
      <c r="H6968" s="85">
        <v>29113.629842180773</v>
      </c>
      <c r="I6968" s="85">
        <v>6636.0593017694882</v>
      </c>
      <c r="J6968" s="85">
        <v>0</v>
      </c>
      <c r="K6968" t="s">
        <v>491</v>
      </c>
    </row>
    <row r="6969" spans="2:11" x14ac:dyDescent="0.25">
      <c r="B6969">
        <v>2026</v>
      </c>
      <c r="C6969" t="s">
        <v>480</v>
      </c>
      <c r="D6969">
        <v>3</v>
      </c>
      <c r="E6969" t="s">
        <v>231</v>
      </c>
      <c r="F6969">
        <v>31</v>
      </c>
      <c r="G6969" s="85">
        <v>2.6376715873782159</v>
      </c>
      <c r="H6969" s="85">
        <v>29113.629842180773</v>
      </c>
      <c r="I6969" s="85">
        <v>6636.0593017694882</v>
      </c>
      <c r="J6969" s="85">
        <v>50452.471615789567</v>
      </c>
      <c r="K6969" t="s">
        <v>491</v>
      </c>
    </row>
    <row r="6970" spans="2:11" x14ac:dyDescent="0.25">
      <c r="B6970">
        <v>2026</v>
      </c>
      <c r="C6970" t="s">
        <v>480</v>
      </c>
      <c r="D6970">
        <v>4</v>
      </c>
      <c r="E6970" t="s">
        <v>231</v>
      </c>
      <c r="F6970">
        <v>31</v>
      </c>
      <c r="G6970" s="85">
        <v>0</v>
      </c>
      <c r="H6970" s="85">
        <v>29113.629842180773</v>
      </c>
      <c r="I6970" s="85">
        <v>6636.0593017694882</v>
      </c>
      <c r="J6970" s="85">
        <v>0</v>
      </c>
      <c r="K6970" t="s">
        <v>491</v>
      </c>
    </row>
    <row r="6971" spans="2:11" x14ac:dyDescent="0.25">
      <c r="B6971">
        <v>2026</v>
      </c>
      <c r="C6971" t="s">
        <v>481</v>
      </c>
      <c r="D6971">
        <v>3</v>
      </c>
      <c r="E6971" t="s">
        <v>231</v>
      </c>
      <c r="F6971">
        <v>31</v>
      </c>
      <c r="G6971" s="85">
        <v>2.6971319592969425</v>
      </c>
      <c r="H6971" s="85">
        <v>29113.629842180773</v>
      </c>
      <c r="I6971" s="85">
        <v>6636.0593017694882</v>
      </c>
      <c r="J6971" s="85">
        <v>51589.809084505941</v>
      </c>
      <c r="K6971" t="s">
        <v>491</v>
      </c>
    </row>
    <row r="6972" spans="2:11" x14ac:dyDescent="0.25">
      <c r="B6972">
        <v>2026</v>
      </c>
      <c r="C6972" t="s">
        <v>481</v>
      </c>
      <c r="D6972">
        <v>4</v>
      </c>
      <c r="E6972" t="s">
        <v>231</v>
      </c>
      <c r="F6972">
        <v>31</v>
      </c>
      <c r="G6972" s="85">
        <v>0</v>
      </c>
      <c r="H6972" s="85">
        <v>29113.629842180773</v>
      </c>
      <c r="I6972" s="85">
        <v>6636.0593017694882</v>
      </c>
      <c r="J6972" s="85">
        <v>0</v>
      </c>
      <c r="K6972" t="s">
        <v>491</v>
      </c>
    </row>
    <row r="6973" spans="2:11" x14ac:dyDescent="0.25">
      <c r="B6973">
        <v>2026</v>
      </c>
      <c r="C6973" t="s">
        <v>482</v>
      </c>
      <c r="D6973">
        <v>3</v>
      </c>
      <c r="E6973" t="s">
        <v>231</v>
      </c>
      <c r="F6973">
        <v>31</v>
      </c>
      <c r="G6973" s="85">
        <v>2.7565923312156717</v>
      </c>
      <c r="H6973" s="85">
        <v>29113.629842180773</v>
      </c>
      <c r="I6973" s="85">
        <v>6636.0593017694882</v>
      </c>
      <c r="J6973" s="85">
        <v>52727.146553222366</v>
      </c>
      <c r="K6973" t="s">
        <v>491</v>
      </c>
    </row>
    <row r="6974" spans="2:11" x14ac:dyDescent="0.25">
      <c r="B6974">
        <v>2026</v>
      </c>
      <c r="C6974" t="s">
        <v>482</v>
      </c>
      <c r="D6974">
        <v>4</v>
      </c>
      <c r="E6974" t="s">
        <v>231</v>
      </c>
      <c r="F6974">
        <v>31</v>
      </c>
      <c r="G6974" s="85">
        <v>0</v>
      </c>
      <c r="H6974" s="85">
        <v>29113.629842180773</v>
      </c>
      <c r="I6974" s="85">
        <v>6636.0593017694882</v>
      </c>
      <c r="J6974" s="85">
        <v>0</v>
      </c>
      <c r="K6974" t="s">
        <v>491</v>
      </c>
    </row>
    <row r="6975" spans="2:11" x14ac:dyDescent="0.25">
      <c r="B6975">
        <v>2026</v>
      </c>
      <c r="C6975" t="s">
        <v>483</v>
      </c>
      <c r="D6975">
        <v>3</v>
      </c>
      <c r="E6975" t="s">
        <v>231</v>
      </c>
      <c r="F6975">
        <v>31</v>
      </c>
      <c r="G6975" s="85">
        <v>2.8160527031343991</v>
      </c>
      <c r="H6975" s="85">
        <v>29113.629842180773</v>
      </c>
      <c r="I6975" s="85">
        <v>6636.0593017694882</v>
      </c>
      <c r="J6975" s="85">
        <v>53864.484021938755</v>
      </c>
      <c r="K6975" t="s">
        <v>491</v>
      </c>
    </row>
    <row r="6976" spans="2:11" x14ac:dyDescent="0.25">
      <c r="B6976">
        <v>2026</v>
      </c>
      <c r="C6976" t="s">
        <v>483</v>
      </c>
      <c r="D6976">
        <v>4</v>
      </c>
      <c r="E6976" t="s">
        <v>231</v>
      </c>
      <c r="F6976">
        <v>31</v>
      </c>
      <c r="G6976" s="85">
        <v>0</v>
      </c>
      <c r="H6976" s="85">
        <v>29113.629842180773</v>
      </c>
      <c r="I6976" s="85">
        <v>6636.0593017694882</v>
      </c>
      <c r="J6976" s="85">
        <v>0</v>
      </c>
      <c r="K6976" t="s">
        <v>491</v>
      </c>
    </row>
    <row r="6977" spans="2:11" x14ac:dyDescent="0.25">
      <c r="B6977">
        <v>2026</v>
      </c>
      <c r="C6977" t="s">
        <v>484</v>
      </c>
      <c r="D6977">
        <v>3</v>
      </c>
      <c r="E6977" t="s">
        <v>231</v>
      </c>
      <c r="F6977">
        <v>31</v>
      </c>
      <c r="G6977" s="85">
        <v>2.8755130750531279</v>
      </c>
      <c r="H6977" s="85">
        <v>29113.629842180773</v>
      </c>
      <c r="I6977" s="85">
        <v>6636.0593017694882</v>
      </c>
      <c r="J6977" s="85">
        <v>55001.821490655173</v>
      </c>
      <c r="K6977" t="s">
        <v>491</v>
      </c>
    </row>
    <row r="6978" spans="2:11" x14ac:dyDescent="0.25">
      <c r="B6978">
        <v>2026</v>
      </c>
      <c r="C6978" t="s">
        <v>484</v>
      </c>
      <c r="D6978">
        <v>4</v>
      </c>
      <c r="E6978" t="s">
        <v>231</v>
      </c>
      <c r="F6978">
        <v>31</v>
      </c>
      <c r="G6978" s="85">
        <v>0</v>
      </c>
      <c r="H6978" s="85">
        <v>29113.629842180773</v>
      </c>
      <c r="I6978" s="85">
        <v>6636.0593017694882</v>
      </c>
      <c r="J6978" s="85">
        <v>0</v>
      </c>
      <c r="K6978" t="s">
        <v>491</v>
      </c>
    </row>
    <row r="6979" spans="2:11" x14ac:dyDescent="0.25">
      <c r="B6979">
        <v>2026</v>
      </c>
      <c r="C6979" t="s">
        <v>485</v>
      </c>
      <c r="D6979">
        <v>3</v>
      </c>
      <c r="E6979" t="s">
        <v>231</v>
      </c>
      <c r="F6979">
        <v>31</v>
      </c>
      <c r="G6979" s="85">
        <v>2.9349734469718554</v>
      </c>
      <c r="H6979" s="85">
        <v>29113.629842180773</v>
      </c>
      <c r="I6979" s="85">
        <v>6636.0593017694882</v>
      </c>
      <c r="J6979" s="85">
        <v>56139.158959371569</v>
      </c>
      <c r="K6979" t="s">
        <v>491</v>
      </c>
    </row>
    <row r="6980" spans="2:11" x14ac:dyDescent="0.25">
      <c r="B6980">
        <v>2026</v>
      </c>
      <c r="C6980" t="s">
        <v>485</v>
      </c>
      <c r="D6980">
        <v>4</v>
      </c>
      <c r="E6980" t="s">
        <v>231</v>
      </c>
      <c r="F6980">
        <v>31</v>
      </c>
      <c r="G6980" s="85">
        <v>0</v>
      </c>
      <c r="H6980" s="85">
        <v>29113.629842180773</v>
      </c>
      <c r="I6980" s="85">
        <v>6636.0593017694882</v>
      </c>
      <c r="J6980" s="85">
        <v>0</v>
      </c>
      <c r="K6980" t="s">
        <v>491</v>
      </c>
    </row>
    <row r="6981" spans="2:11" x14ac:dyDescent="0.25">
      <c r="B6981">
        <v>2026</v>
      </c>
      <c r="C6981" t="s">
        <v>486</v>
      </c>
      <c r="D6981">
        <v>3</v>
      </c>
      <c r="E6981" t="s">
        <v>231</v>
      </c>
      <c r="F6981">
        <v>31</v>
      </c>
      <c r="G6981" s="85">
        <v>2.994433818890585</v>
      </c>
      <c r="H6981" s="85">
        <v>29113.629842180773</v>
      </c>
      <c r="I6981" s="85">
        <v>6636.0593017694882</v>
      </c>
      <c r="J6981" s="85">
        <v>57276.496428088001</v>
      </c>
      <c r="K6981" t="s">
        <v>491</v>
      </c>
    </row>
    <row r="6982" spans="2:11" x14ac:dyDescent="0.25">
      <c r="B6982">
        <v>2026</v>
      </c>
      <c r="C6982" t="s">
        <v>486</v>
      </c>
      <c r="D6982">
        <v>4</v>
      </c>
      <c r="E6982" t="s">
        <v>231</v>
      </c>
      <c r="F6982">
        <v>31</v>
      </c>
      <c r="G6982" s="85">
        <v>0</v>
      </c>
      <c r="H6982" s="85">
        <v>29113.629842180773</v>
      </c>
      <c r="I6982" s="85">
        <v>6636.0593017694882</v>
      </c>
      <c r="J6982" s="85">
        <v>0</v>
      </c>
      <c r="K6982" t="s">
        <v>491</v>
      </c>
    </row>
    <row r="6983" spans="2:11" x14ac:dyDescent="0.25">
      <c r="B6983">
        <v>2026</v>
      </c>
      <c r="C6983" t="s">
        <v>487</v>
      </c>
      <c r="D6983">
        <v>3</v>
      </c>
      <c r="E6983" t="s">
        <v>231</v>
      </c>
      <c r="F6983">
        <v>31</v>
      </c>
      <c r="G6983" s="85">
        <v>3.053894190809312</v>
      </c>
      <c r="H6983" s="85">
        <v>29113.629842180773</v>
      </c>
      <c r="I6983" s="85">
        <v>6636.0593017694882</v>
      </c>
      <c r="J6983" s="85">
        <v>58413.833896804383</v>
      </c>
      <c r="K6983" t="s">
        <v>491</v>
      </c>
    </row>
    <row r="6984" spans="2:11" x14ac:dyDescent="0.25">
      <c r="B6984">
        <v>2026</v>
      </c>
      <c r="C6984" t="s">
        <v>487</v>
      </c>
      <c r="D6984">
        <v>4</v>
      </c>
      <c r="E6984" t="s">
        <v>231</v>
      </c>
      <c r="F6984">
        <v>31</v>
      </c>
      <c r="G6984" s="85">
        <v>0</v>
      </c>
      <c r="H6984" s="85">
        <v>29113.629842180773</v>
      </c>
      <c r="I6984" s="85">
        <v>6636.0593017694882</v>
      </c>
      <c r="J6984" s="85">
        <v>0</v>
      </c>
      <c r="K6984" t="s">
        <v>491</v>
      </c>
    </row>
    <row r="6985" spans="2:11" x14ac:dyDescent="0.25">
      <c r="B6985">
        <v>2026</v>
      </c>
      <c r="C6985" t="s">
        <v>488</v>
      </c>
      <c r="D6985">
        <v>3</v>
      </c>
      <c r="E6985" t="s">
        <v>231</v>
      </c>
      <c r="F6985">
        <v>31</v>
      </c>
      <c r="G6985" s="85">
        <v>3.1133545627280408</v>
      </c>
      <c r="H6985" s="85">
        <v>29113.629842180773</v>
      </c>
      <c r="I6985" s="85">
        <v>6636.0593017694882</v>
      </c>
      <c r="J6985" s="85">
        <v>59551.1713655208</v>
      </c>
      <c r="K6985" t="s">
        <v>491</v>
      </c>
    </row>
    <row r="6986" spans="2:11" x14ac:dyDescent="0.25">
      <c r="B6986">
        <v>2026</v>
      </c>
      <c r="C6986" t="s">
        <v>488</v>
      </c>
      <c r="D6986">
        <v>4</v>
      </c>
      <c r="E6986" t="s">
        <v>231</v>
      </c>
      <c r="F6986">
        <v>31</v>
      </c>
      <c r="G6986" s="85">
        <v>0</v>
      </c>
      <c r="H6986" s="85">
        <v>29113.629842180773</v>
      </c>
      <c r="I6986" s="85">
        <v>6636.0593017694882</v>
      </c>
      <c r="J6986" s="85">
        <v>0</v>
      </c>
      <c r="K6986" t="s">
        <v>491</v>
      </c>
    </row>
    <row r="6987" spans="2:11" x14ac:dyDescent="0.25">
      <c r="B6987">
        <v>2026</v>
      </c>
      <c r="C6987" t="s">
        <v>489</v>
      </c>
      <c r="D6987">
        <v>3</v>
      </c>
      <c r="E6987" t="s">
        <v>231</v>
      </c>
      <c r="F6987">
        <v>31</v>
      </c>
      <c r="G6987" s="85">
        <v>3.1728149346467678</v>
      </c>
      <c r="H6987" s="85">
        <v>29113.629842180773</v>
      </c>
      <c r="I6987" s="85">
        <v>6636.0593017694882</v>
      </c>
      <c r="J6987" s="85">
        <v>60688.508834237189</v>
      </c>
      <c r="K6987" t="s">
        <v>491</v>
      </c>
    </row>
    <row r="6988" spans="2:11" x14ac:dyDescent="0.25">
      <c r="B6988">
        <v>2026</v>
      </c>
      <c r="C6988" t="s">
        <v>489</v>
      </c>
      <c r="D6988">
        <v>4</v>
      </c>
      <c r="E6988" t="s">
        <v>231</v>
      </c>
      <c r="F6988">
        <v>31</v>
      </c>
      <c r="G6988" s="85">
        <v>0</v>
      </c>
      <c r="H6988" s="85">
        <v>29113.629842180773</v>
      </c>
      <c r="I6988" s="85">
        <v>6636.0593017694882</v>
      </c>
      <c r="J6988" s="85">
        <v>0</v>
      </c>
      <c r="K6988" t="s">
        <v>491</v>
      </c>
    </row>
    <row r="6989" spans="2:11" x14ac:dyDescent="0.25">
      <c r="B6989">
        <v>2026</v>
      </c>
      <c r="C6989" t="s">
        <v>490</v>
      </c>
      <c r="D6989">
        <v>3</v>
      </c>
      <c r="E6989" t="s">
        <v>231</v>
      </c>
      <c r="F6989">
        <v>31</v>
      </c>
      <c r="G6989" s="85">
        <v>3.232275306565497</v>
      </c>
      <c r="H6989" s="85">
        <v>29113.629842180773</v>
      </c>
      <c r="I6989" s="85">
        <v>6636.0593017694882</v>
      </c>
      <c r="J6989" s="85">
        <v>61825.846302953614</v>
      </c>
      <c r="K6989" t="s">
        <v>491</v>
      </c>
    </row>
    <row r="6990" spans="2:11" x14ac:dyDescent="0.25">
      <c r="B6990">
        <v>2026</v>
      </c>
      <c r="C6990" t="s">
        <v>490</v>
      </c>
      <c r="D6990">
        <v>4</v>
      </c>
      <c r="E6990" t="s">
        <v>231</v>
      </c>
      <c r="F6990">
        <v>31</v>
      </c>
      <c r="G6990" s="85">
        <v>0</v>
      </c>
      <c r="H6990" s="85">
        <v>29113.629842180773</v>
      </c>
      <c r="I6990" s="85">
        <v>6636.0593017694882</v>
      </c>
      <c r="J6990" s="85">
        <v>0</v>
      </c>
      <c r="K6990" t="s">
        <v>491</v>
      </c>
    </row>
    <row r="6991" spans="2:11" x14ac:dyDescent="0.25">
      <c r="B6991">
        <v>2026</v>
      </c>
      <c r="C6991" t="s">
        <v>479</v>
      </c>
      <c r="D6991">
        <v>3</v>
      </c>
      <c r="E6991" t="s">
        <v>131</v>
      </c>
      <c r="F6991">
        <v>14</v>
      </c>
      <c r="G6991" s="85">
        <v>1.8624008076841549</v>
      </c>
      <c r="H6991" s="85">
        <v>9367.3143996013951</v>
      </c>
      <c r="I6991" s="85">
        <v>2655.2732104301613</v>
      </c>
      <c r="J6991" s="85">
        <v>11932.85463009595</v>
      </c>
      <c r="K6991" t="s">
        <v>491</v>
      </c>
    </row>
    <row r="6992" spans="2:11" x14ac:dyDescent="0.25">
      <c r="B6992">
        <v>2026</v>
      </c>
      <c r="C6992" t="s">
        <v>479</v>
      </c>
      <c r="D6992">
        <v>4</v>
      </c>
      <c r="E6992" t="s">
        <v>131</v>
      </c>
      <c r="F6992">
        <v>14</v>
      </c>
      <c r="G6992" s="85">
        <v>1.9658675192221635</v>
      </c>
      <c r="H6992" s="85">
        <v>9367.3143996013951</v>
      </c>
      <c r="I6992" s="85">
        <v>2655.2732104301613</v>
      </c>
      <c r="J6992" s="85">
        <v>12595.790998434613</v>
      </c>
      <c r="K6992" t="s">
        <v>491</v>
      </c>
    </row>
    <row r="6993" spans="2:11" x14ac:dyDescent="0.25">
      <c r="B6993">
        <v>2026</v>
      </c>
      <c r="C6993" t="s">
        <v>480</v>
      </c>
      <c r="D6993">
        <v>3</v>
      </c>
      <c r="E6993" t="s">
        <v>131</v>
      </c>
      <c r="F6993">
        <v>14</v>
      </c>
      <c r="G6993" s="85">
        <v>1.6615274232462727</v>
      </c>
      <c r="H6993" s="85">
        <v>9367.3143996013951</v>
      </c>
      <c r="I6993" s="85">
        <v>2655.2732104301613</v>
      </c>
      <c r="J6993" s="85">
        <v>10645.810033861468</v>
      </c>
      <c r="K6993" t="s">
        <v>491</v>
      </c>
    </row>
    <row r="6994" spans="2:11" x14ac:dyDescent="0.25">
      <c r="B6994">
        <v>2026</v>
      </c>
      <c r="C6994" t="s">
        <v>480</v>
      </c>
      <c r="D6994">
        <v>4</v>
      </c>
      <c r="E6994" t="s">
        <v>131</v>
      </c>
      <c r="F6994">
        <v>14</v>
      </c>
      <c r="G6994" s="85">
        <v>1.75383450231551</v>
      </c>
      <c r="H6994" s="85">
        <v>9367.3143996013951</v>
      </c>
      <c r="I6994" s="85">
        <v>2655.2732104301613</v>
      </c>
      <c r="J6994" s="85">
        <v>11237.24392463155</v>
      </c>
      <c r="K6994" t="s">
        <v>491</v>
      </c>
    </row>
    <row r="6995" spans="2:11" x14ac:dyDescent="0.25">
      <c r="B6995">
        <v>2026</v>
      </c>
      <c r="C6995" t="s">
        <v>481</v>
      </c>
      <c r="D6995">
        <v>3</v>
      </c>
      <c r="E6995" t="s">
        <v>131</v>
      </c>
      <c r="F6995">
        <v>14</v>
      </c>
      <c r="G6995" s="85">
        <v>1.7910124743579543</v>
      </c>
      <c r="H6995" s="85">
        <v>9367.3143996013951</v>
      </c>
      <c r="I6995" s="85">
        <v>2655.2732104301613</v>
      </c>
      <c r="J6995" s="85">
        <v>11475.452227588587</v>
      </c>
      <c r="K6995" t="s">
        <v>491</v>
      </c>
    </row>
    <row r="6996" spans="2:11" x14ac:dyDescent="0.25">
      <c r="B6996">
        <v>2026</v>
      </c>
      <c r="C6996" t="s">
        <v>481</v>
      </c>
      <c r="D6996">
        <v>4</v>
      </c>
      <c r="E6996" t="s">
        <v>131</v>
      </c>
      <c r="F6996">
        <v>14</v>
      </c>
      <c r="G6996" s="85">
        <v>1.8905131673778406</v>
      </c>
      <c r="H6996" s="85">
        <v>9367.3143996013951</v>
      </c>
      <c r="I6996" s="85">
        <v>2655.2732104301613</v>
      </c>
      <c r="J6996" s="85">
        <v>12112.977351343508</v>
      </c>
      <c r="K6996" t="s">
        <v>491</v>
      </c>
    </row>
    <row r="6997" spans="2:11" x14ac:dyDescent="0.25">
      <c r="B6997">
        <v>2026</v>
      </c>
      <c r="C6997" t="s">
        <v>482</v>
      </c>
      <c r="D6997">
        <v>3</v>
      </c>
      <c r="E6997" t="s">
        <v>131</v>
      </c>
      <c r="F6997">
        <v>14</v>
      </c>
      <c r="G6997" s="85">
        <v>1.590139089920072</v>
      </c>
      <c r="H6997" s="85">
        <v>9367.3143996013951</v>
      </c>
      <c r="I6997" s="85">
        <v>2655.2732104301613</v>
      </c>
      <c r="J6997" s="85">
        <v>10188.407631354105</v>
      </c>
      <c r="K6997" t="s">
        <v>491</v>
      </c>
    </row>
    <row r="6998" spans="2:11" x14ac:dyDescent="0.25">
      <c r="B6998">
        <v>2026</v>
      </c>
      <c r="C6998" t="s">
        <v>482</v>
      </c>
      <c r="D6998">
        <v>4</v>
      </c>
      <c r="E6998" t="s">
        <v>131</v>
      </c>
      <c r="F6998">
        <v>14</v>
      </c>
      <c r="G6998" s="85">
        <v>1.678480150471187</v>
      </c>
      <c r="H6998" s="85">
        <v>9367.3143996013951</v>
      </c>
      <c r="I6998" s="85">
        <v>2655.2732104301613</v>
      </c>
      <c r="J6998" s="85">
        <v>10754.430277540443</v>
      </c>
      <c r="K6998" t="s">
        <v>491</v>
      </c>
    </row>
    <row r="6999" spans="2:11" x14ac:dyDescent="0.25">
      <c r="B6999">
        <v>2026</v>
      </c>
      <c r="C6999" t="s">
        <v>483</v>
      </c>
      <c r="D6999">
        <v>3</v>
      </c>
      <c r="E6999" t="s">
        <v>131</v>
      </c>
      <c r="F6999">
        <v>14</v>
      </c>
      <c r="G6999" s="85">
        <v>1.7196241410317537</v>
      </c>
      <c r="H6999" s="85">
        <v>9367.3143996013951</v>
      </c>
      <c r="I6999" s="85">
        <v>2655.2732104301613</v>
      </c>
      <c r="J6999" s="85">
        <v>11018.049825081223</v>
      </c>
      <c r="K6999" t="s">
        <v>491</v>
      </c>
    </row>
    <row r="7000" spans="2:11" x14ac:dyDescent="0.25">
      <c r="B7000">
        <v>2026</v>
      </c>
      <c r="C7000" t="s">
        <v>483</v>
      </c>
      <c r="D7000">
        <v>4</v>
      </c>
      <c r="E7000" t="s">
        <v>131</v>
      </c>
      <c r="F7000">
        <v>14</v>
      </c>
      <c r="G7000" s="85">
        <v>1.8151588155335177</v>
      </c>
      <c r="H7000" s="85">
        <v>9367.3143996013951</v>
      </c>
      <c r="I7000" s="85">
        <v>2655.2732104301613</v>
      </c>
      <c r="J7000" s="85">
        <v>11630.163704252402</v>
      </c>
      <c r="K7000" t="s">
        <v>491</v>
      </c>
    </row>
    <row r="7001" spans="2:11" x14ac:dyDescent="0.25">
      <c r="B7001">
        <v>2026</v>
      </c>
      <c r="C7001" t="s">
        <v>484</v>
      </c>
      <c r="D7001">
        <v>3</v>
      </c>
      <c r="E7001" t="s">
        <v>131</v>
      </c>
      <c r="F7001">
        <v>14</v>
      </c>
      <c r="G7001" s="85">
        <v>1.5187507565938714</v>
      </c>
      <c r="H7001" s="85">
        <v>9367.3143996013951</v>
      </c>
      <c r="I7001" s="85">
        <v>2655.2732104301613</v>
      </c>
      <c r="J7001" s="85">
        <v>9731.0052288467414</v>
      </c>
      <c r="K7001" t="s">
        <v>491</v>
      </c>
    </row>
    <row r="7002" spans="2:11" x14ac:dyDescent="0.25">
      <c r="B7002">
        <v>2026</v>
      </c>
      <c r="C7002" t="s">
        <v>484</v>
      </c>
      <c r="D7002">
        <v>4</v>
      </c>
      <c r="E7002" t="s">
        <v>131</v>
      </c>
      <c r="F7002">
        <v>14</v>
      </c>
      <c r="G7002" s="85">
        <v>1.6031257986268641</v>
      </c>
      <c r="H7002" s="85">
        <v>9367.3143996013951</v>
      </c>
      <c r="I7002" s="85">
        <v>2655.2732104301613</v>
      </c>
      <c r="J7002" s="85">
        <v>10271.616630449336</v>
      </c>
      <c r="K7002" t="s">
        <v>491</v>
      </c>
    </row>
    <row r="7003" spans="2:11" x14ac:dyDescent="0.25">
      <c r="B7003">
        <v>2026</v>
      </c>
      <c r="C7003" t="s">
        <v>485</v>
      </c>
      <c r="D7003">
        <v>3</v>
      </c>
      <c r="E7003" t="s">
        <v>131</v>
      </c>
      <c r="F7003">
        <v>14</v>
      </c>
      <c r="G7003" s="85">
        <v>1.648235807705553</v>
      </c>
      <c r="H7003" s="85">
        <v>9367.3143996013951</v>
      </c>
      <c r="I7003" s="85">
        <v>2655.2732104301613</v>
      </c>
      <c r="J7003" s="85">
        <v>10560.64742257386</v>
      </c>
      <c r="K7003" t="s">
        <v>491</v>
      </c>
    </row>
    <row r="7004" spans="2:11" x14ac:dyDescent="0.25">
      <c r="B7004">
        <v>2026</v>
      </c>
      <c r="C7004" t="s">
        <v>485</v>
      </c>
      <c r="D7004">
        <v>4</v>
      </c>
      <c r="E7004" t="s">
        <v>131</v>
      </c>
      <c r="F7004">
        <v>14</v>
      </c>
      <c r="G7004" s="85">
        <v>1.7398044636891947</v>
      </c>
      <c r="H7004" s="85">
        <v>9367.3143996013951</v>
      </c>
      <c r="I7004" s="85">
        <v>2655.2732104301613</v>
      </c>
      <c r="J7004" s="85">
        <v>11147.350057161297</v>
      </c>
      <c r="K7004" t="s">
        <v>491</v>
      </c>
    </row>
    <row r="7005" spans="2:11" x14ac:dyDescent="0.25">
      <c r="B7005">
        <v>2026</v>
      </c>
      <c r="C7005" t="s">
        <v>486</v>
      </c>
      <c r="D7005">
        <v>3</v>
      </c>
      <c r="E7005" t="s">
        <v>131</v>
      </c>
      <c r="F7005">
        <v>14</v>
      </c>
      <c r="G7005" s="85">
        <v>1.447362423267671</v>
      </c>
      <c r="H7005" s="85">
        <v>9367.3143996013951</v>
      </c>
      <c r="I7005" s="85">
        <v>2655.2732104301613</v>
      </c>
      <c r="J7005" s="85">
        <v>9273.60282633938</v>
      </c>
      <c r="K7005" t="s">
        <v>491</v>
      </c>
    </row>
    <row r="7006" spans="2:11" x14ac:dyDescent="0.25">
      <c r="B7006">
        <v>2026</v>
      </c>
      <c r="C7006" t="s">
        <v>486</v>
      </c>
      <c r="D7006">
        <v>4</v>
      </c>
      <c r="E7006" t="s">
        <v>131</v>
      </c>
      <c r="F7006">
        <v>14</v>
      </c>
      <c r="G7006" s="85">
        <v>1.5277714467825414</v>
      </c>
      <c r="H7006" s="85">
        <v>9367.3143996013951</v>
      </c>
      <c r="I7006" s="85">
        <v>2655.2732104301613</v>
      </c>
      <c r="J7006" s="85">
        <v>9788.8029833582332</v>
      </c>
      <c r="K7006" t="s">
        <v>491</v>
      </c>
    </row>
    <row r="7007" spans="2:11" x14ac:dyDescent="0.25">
      <c r="B7007">
        <v>2026</v>
      </c>
      <c r="C7007" t="s">
        <v>487</v>
      </c>
      <c r="D7007">
        <v>3</v>
      </c>
      <c r="E7007" t="s">
        <v>131</v>
      </c>
      <c r="F7007">
        <v>14</v>
      </c>
      <c r="G7007" s="85">
        <v>1.5768474743793526</v>
      </c>
      <c r="H7007" s="85">
        <v>9367.3143996013951</v>
      </c>
      <c r="I7007" s="85">
        <v>2655.2732104301613</v>
      </c>
      <c r="J7007" s="85">
        <v>10103.245020066499</v>
      </c>
      <c r="K7007" t="s">
        <v>491</v>
      </c>
    </row>
    <row r="7008" spans="2:11" x14ac:dyDescent="0.25">
      <c r="B7008">
        <v>2026</v>
      </c>
      <c r="C7008" t="s">
        <v>487</v>
      </c>
      <c r="D7008">
        <v>4</v>
      </c>
      <c r="E7008" t="s">
        <v>131</v>
      </c>
      <c r="F7008">
        <v>14</v>
      </c>
      <c r="G7008" s="85">
        <v>1.664450111844872</v>
      </c>
      <c r="H7008" s="85">
        <v>9367.3143996013951</v>
      </c>
      <c r="I7008" s="85">
        <v>2655.2732104301613</v>
      </c>
      <c r="J7008" s="85">
        <v>10664.536410070192</v>
      </c>
      <c r="K7008" t="s">
        <v>491</v>
      </c>
    </row>
    <row r="7009" spans="2:11" x14ac:dyDescent="0.25">
      <c r="B7009">
        <v>2026</v>
      </c>
      <c r="C7009" t="s">
        <v>488</v>
      </c>
      <c r="D7009">
        <v>3</v>
      </c>
      <c r="E7009" t="s">
        <v>131</v>
      </c>
      <c r="F7009">
        <v>14</v>
      </c>
      <c r="G7009" s="85">
        <v>1.3759740899414703</v>
      </c>
      <c r="H7009" s="85">
        <v>9367.3143996013951</v>
      </c>
      <c r="I7009" s="85">
        <v>2655.2732104301613</v>
      </c>
      <c r="J7009" s="85">
        <v>8816.2004238320151</v>
      </c>
      <c r="K7009" t="s">
        <v>491</v>
      </c>
    </row>
    <row r="7010" spans="2:11" x14ac:dyDescent="0.25">
      <c r="B7010">
        <v>2026</v>
      </c>
      <c r="C7010" t="s">
        <v>488</v>
      </c>
      <c r="D7010">
        <v>4</v>
      </c>
      <c r="E7010" t="s">
        <v>131</v>
      </c>
      <c r="F7010">
        <v>14</v>
      </c>
      <c r="G7010" s="85">
        <v>1.4524170949382185</v>
      </c>
      <c r="H7010" s="85">
        <v>9367.3143996013951</v>
      </c>
      <c r="I7010" s="85">
        <v>2655.2732104301613</v>
      </c>
      <c r="J7010" s="85">
        <v>9305.9893362671264</v>
      </c>
      <c r="K7010" t="s">
        <v>491</v>
      </c>
    </row>
    <row r="7011" spans="2:11" x14ac:dyDescent="0.25">
      <c r="B7011">
        <v>2026</v>
      </c>
      <c r="C7011" t="s">
        <v>489</v>
      </c>
      <c r="D7011">
        <v>3</v>
      </c>
      <c r="E7011" t="s">
        <v>131</v>
      </c>
      <c r="F7011">
        <v>14</v>
      </c>
      <c r="G7011" s="85">
        <v>1.5054591410531519</v>
      </c>
      <c r="H7011" s="85">
        <v>9367.3143996013951</v>
      </c>
      <c r="I7011" s="85">
        <v>2655.2732104301613</v>
      </c>
      <c r="J7011" s="85">
        <v>9645.8426175591358</v>
      </c>
      <c r="K7011" t="s">
        <v>491</v>
      </c>
    </row>
    <row r="7012" spans="2:11" x14ac:dyDescent="0.25">
      <c r="B7012">
        <v>2026</v>
      </c>
      <c r="C7012" t="s">
        <v>489</v>
      </c>
      <c r="D7012">
        <v>4</v>
      </c>
      <c r="E7012" t="s">
        <v>131</v>
      </c>
      <c r="F7012">
        <v>14</v>
      </c>
      <c r="G7012" s="85">
        <v>1.5890957600005491</v>
      </c>
      <c r="H7012" s="85">
        <v>9367.3143996013951</v>
      </c>
      <c r="I7012" s="85">
        <v>2655.2732104301613</v>
      </c>
      <c r="J7012" s="85">
        <v>10181.722762979087</v>
      </c>
      <c r="K7012" t="s">
        <v>491</v>
      </c>
    </row>
    <row r="7013" spans="2:11" x14ac:dyDescent="0.25">
      <c r="B7013">
        <v>2026</v>
      </c>
      <c r="C7013" t="s">
        <v>490</v>
      </c>
      <c r="D7013">
        <v>3</v>
      </c>
      <c r="E7013" t="s">
        <v>131</v>
      </c>
      <c r="F7013">
        <v>14</v>
      </c>
      <c r="G7013" s="85">
        <v>1.3045857566152697</v>
      </c>
      <c r="H7013" s="85">
        <v>9367.3143996013951</v>
      </c>
      <c r="I7013" s="85">
        <v>2655.2732104301613</v>
      </c>
      <c r="J7013" s="85">
        <v>8358.7980213246519</v>
      </c>
      <c r="K7013" t="s">
        <v>491</v>
      </c>
    </row>
    <row r="7014" spans="2:11" x14ac:dyDescent="0.25">
      <c r="B7014">
        <v>2026</v>
      </c>
      <c r="C7014" t="s">
        <v>490</v>
      </c>
      <c r="D7014">
        <v>4</v>
      </c>
      <c r="E7014" t="s">
        <v>131</v>
      </c>
      <c r="F7014">
        <v>14</v>
      </c>
      <c r="G7014" s="85">
        <v>1.3770627430938955</v>
      </c>
      <c r="H7014" s="85">
        <v>9367.3143996013951</v>
      </c>
      <c r="I7014" s="85">
        <v>2655.2732104301613</v>
      </c>
      <c r="J7014" s="85">
        <v>8823.1756891760215</v>
      </c>
      <c r="K7014" t="s">
        <v>491</v>
      </c>
    </row>
    <row r="7015" spans="2:11" x14ac:dyDescent="0.25">
      <c r="B7015">
        <v>2026</v>
      </c>
      <c r="C7015" t="s">
        <v>479</v>
      </c>
      <c r="D7015">
        <v>3</v>
      </c>
      <c r="E7015" t="s">
        <v>231</v>
      </c>
      <c r="F7015">
        <v>8</v>
      </c>
      <c r="G7015" s="85">
        <v>9.2701392565222118</v>
      </c>
      <c r="H7015" s="85">
        <v>29113.629842180773</v>
      </c>
      <c r="I7015" s="85">
        <v>6636.0593017694882</v>
      </c>
      <c r="J7015" s="85">
        <v>181904.10955450329</v>
      </c>
      <c r="K7015" t="s">
        <v>491</v>
      </c>
    </row>
    <row r="7016" spans="2:11" x14ac:dyDescent="0.25">
      <c r="B7016">
        <v>2026</v>
      </c>
      <c r="C7016" t="s">
        <v>479</v>
      </c>
      <c r="D7016">
        <v>4</v>
      </c>
      <c r="E7016" t="s">
        <v>231</v>
      </c>
      <c r="F7016">
        <v>8</v>
      </c>
      <c r="G7016" s="85">
        <v>8.965200465189243</v>
      </c>
      <c r="H7016" s="85">
        <v>29113.629842180773</v>
      </c>
      <c r="I7016" s="85">
        <v>6636.0593017694882</v>
      </c>
      <c r="J7016" s="85">
        <v>175920.42174021038</v>
      </c>
      <c r="K7016" t="s">
        <v>491</v>
      </c>
    </row>
    <row r="7017" spans="2:11" x14ac:dyDescent="0.25">
      <c r="B7017">
        <v>2026</v>
      </c>
      <c r="C7017" t="s">
        <v>480</v>
      </c>
      <c r="D7017">
        <v>3</v>
      </c>
      <c r="E7017" t="s">
        <v>231</v>
      </c>
      <c r="F7017">
        <v>8</v>
      </c>
      <c r="G7017" s="85">
        <v>9.6733192009393694</v>
      </c>
      <c r="H7017" s="85">
        <v>29113.629842180773</v>
      </c>
      <c r="I7017" s="85">
        <v>6636.0593017694882</v>
      </c>
      <c r="J7017" s="85">
        <v>189815.54289438942</v>
      </c>
      <c r="K7017" t="s">
        <v>491</v>
      </c>
    </row>
    <row r="7018" spans="2:11" x14ac:dyDescent="0.25">
      <c r="B7018">
        <v>2026</v>
      </c>
      <c r="C7018" t="s">
        <v>480</v>
      </c>
      <c r="D7018">
        <v>4</v>
      </c>
      <c r="E7018" t="s">
        <v>231</v>
      </c>
      <c r="F7018">
        <v>8</v>
      </c>
      <c r="G7018" s="85">
        <v>9.3551179114347836</v>
      </c>
      <c r="H7018" s="85">
        <v>29113.629842180773</v>
      </c>
      <c r="I7018" s="85">
        <v>6636.0593017694882</v>
      </c>
      <c r="J7018" s="85">
        <v>183571.61056233713</v>
      </c>
      <c r="K7018" t="s">
        <v>491</v>
      </c>
    </row>
    <row r="7019" spans="2:11" x14ac:dyDescent="0.25">
      <c r="B7019">
        <v>2026</v>
      </c>
      <c r="C7019" t="s">
        <v>481</v>
      </c>
      <c r="D7019">
        <v>3</v>
      </c>
      <c r="E7019" t="s">
        <v>231</v>
      </c>
      <c r="F7019">
        <v>8</v>
      </c>
      <c r="G7019" s="85">
        <v>13.289781108943325</v>
      </c>
      <c r="H7019" s="85">
        <v>29113.629842180773</v>
      </c>
      <c r="I7019" s="85">
        <v>6636.0593017694882</v>
      </c>
      <c r="J7019" s="85">
        <v>260779.87955744387</v>
      </c>
      <c r="K7019" t="s">
        <v>491</v>
      </c>
    </row>
    <row r="7020" spans="2:11" x14ac:dyDescent="0.25">
      <c r="B7020">
        <v>2026</v>
      </c>
      <c r="C7020" t="s">
        <v>481</v>
      </c>
      <c r="D7020">
        <v>4</v>
      </c>
      <c r="E7020" t="s">
        <v>231</v>
      </c>
      <c r="F7020">
        <v>8</v>
      </c>
      <c r="G7020" s="85">
        <v>12.852617256675453</v>
      </c>
      <c r="H7020" s="85">
        <v>29113.629842180773</v>
      </c>
      <c r="I7020" s="85">
        <v>6636.0593017694882</v>
      </c>
      <c r="J7020" s="85">
        <v>252201.59404568587</v>
      </c>
      <c r="K7020" t="s">
        <v>491</v>
      </c>
    </row>
    <row r="7021" spans="2:11" x14ac:dyDescent="0.25">
      <c r="B7021">
        <v>2026</v>
      </c>
      <c r="C7021" t="s">
        <v>482</v>
      </c>
      <c r="D7021">
        <v>3</v>
      </c>
      <c r="E7021" t="s">
        <v>231</v>
      </c>
      <c r="F7021">
        <v>8</v>
      </c>
      <c r="G7021" s="85">
        <v>13.084332157859333</v>
      </c>
      <c r="H7021" s="85">
        <v>29113.629842180773</v>
      </c>
      <c r="I7021" s="85">
        <v>6636.0593017694882</v>
      </c>
      <c r="J7021" s="85">
        <v>256748.43974066374</v>
      </c>
      <c r="K7021" t="s">
        <v>491</v>
      </c>
    </row>
    <row r="7022" spans="2:11" x14ac:dyDescent="0.25">
      <c r="B7022">
        <v>2026</v>
      </c>
      <c r="C7022" t="s">
        <v>482</v>
      </c>
      <c r="D7022">
        <v>4</v>
      </c>
      <c r="E7022" t="s">
        <v>231</v>
      </c>
      <c r="F7022">
        <v>8</v>
      </c>
      <c r="G7022" s="85">
        <v>12.653926494771856</v>
      </c>
      <c r="H7022" s="85">
        <v>29113.629842180773</v>
      </c>
      <c r="I7022" s="85">
        <v>6636.0593017694882</v>
      </c>
      <c r="J7022" s="85">
        <v>248302.7673807735</v>
      </c>
      <c r="K7022" t="s">
        <v>491</v>
      </c>
    </row>
    <row r="7023" spans="2:11" x14ac:dyDescent="0.25">
      <c r="B7023">
        <v>2026</v>
      </c>
      <c r="C7023" t="s">
        <v>483</v>
      </c>
      <c r="D7023">
        <v>3</v>
      </c>
      <c r="E7023" t="s">
        <v>231</v>
      </c>
      <c r="F7023">
        <v>8</v>
      </c>
      <c r="G7023" s="85">
        <v>15.313486046325821</v>
      </c>
      <c r="H7023" s="85">
        <v>29113.629842180773</v>
      </c>
      <c r="I7023" s="85">
        <v>6636.0593017694882</v>
      </c>
      <c r="J7023" s="85">
        <v>300490.20476929174</v>
      </c>
      <c r="K7023" t="s">
        <v>491</v>
      </c>
    </row>
    <row r="7024" spans="2:11" x14ac:dyDescent="0.25">
      <c r="B7024">
        <v>2026</v>
      </c>
      <c r="C7024" t="s">
        <v>483</v>
      </c>
      <c r="D7024">
        <v>4</v>
      </c>
      <c r="E7024" t="s">
        <v>231</v>
      </c>
      <c r="F7024">
        <v>8</v>
      </c>
      <c r="G7024" s="85">
        <v>14.809752952696684</v>
      </c>
      <c r="H7024" s="85">
        <v>29113.629842180773</v>
      </c>
      <c r="I7024" s="85">
        <v>6636.0593017694882</v>
      </c>
      <c r="J7024" s="85">
        <v>290605.65855977562</v>
      </c>
      <c r="K7024" t="s">
        <v>491</v>
      </c>
    </row>
    <row r="7025" spans="2:11" x14ac:dyDescent="0.25">
      <c r="B7025">
        <v>2026</v>
      </c>
      <c r="C7025" t="s">
        <v>484</v>
      </c>
      <c r="D7025">
        <v>3</v>
      </c>
      <c r="E7025" t="s">
        <v>231</v>
      </c>
      <c r="F7025">
        <v>8</v>
      </c>
      <c r="G7025" s="85">
        <v>17.496726370506618</v>
      </c>
      <c r="H7025" s="85">
        <v>29113.629842180773</v>
      </c>
      <c r="I7025" s="85">
        <v>6636.0593017694882</v>
      </c>
      <c r="J7025" s="85">
        <v>343331.0269105747</v>
      </c>
      <c r="K7025" t="s">
        <v>491</v>
      </c>
    </row>
    <row r="7026" spans="2:11" x14ac:dyDescent="0.25">
      <c r="B7026">
        <v>2026</v>
      </c>
      <c r="C7026" t="s">
        <v>484</v>
      </c>
      <c r="D7026">
        <v>4</v>
      </c>
      <c r="E7026" t="s">
        <v>231</v>
      </c>
      <c r="F7026">
        <v>8</v>
      </c>
      <c r="G7026" s="85">
        <v>16.921176160950477</v>
      </c>
      <c r="H7026" s="85">
        <v>29113.629842180773</v>
      </c>
      <c r="I7026" s="85">
        <v>6636.0593017694882</v>
      </c>
      <c r="J7026" s="85">
        <v>332037.24313062156</v>
      </c>
      <c r="K7026" t="s">
        <v>491</v>
      </c>
    </row>
    <row r="7027" spans="2:11" x14ac:dyDescent="0.25">
      <c r="B7027">
        <v>2026</v>
      </c>
      <c r="C7027" t="s">
        <v>485</v>
      </c>
      <c r="D7027">
        <v>3</v>
      </c>
      <c r="E7027" t="s">
        <v>231</v>
      </c>
      <c r="F7027">
        <v>8</v>
      </c>
      <c r="G7027" s="85">
        <v>9.6464802414789972</v>
      </c>
      <c r="H7027" s="85">
        <v>29113.629842180773</v>
      </c>
      <c r="I7027" s="85">
        <v>6636.0593017694882</v>
      </c>
      <c r="J7027" s="85">
        <v>189288.89309044246</v>
      </c>
      <c r="K7027" t="s">
        <v>491</v>
      </c>
    </row>
    <row r="7028" spans="2:11" x14ac:dyDescent="0.25">
      <c r="B7028">
        <v>2026</v>
      </c>
      <c r="C7028" t="s">
        <v>485</v>
      </c>
      <c r="D7028">
        <v>4</v>
      </c>
      <c r="E7028" t="s">
        <v>231</v>
      </c>
      <c r="F7028">
        <v>8</v>
      </c>
      <c r="G7028" s="85">
        <v>9.329161812482976</v>
      </c>
      <c r="H7028" s="85">
        <v>29113.629842180773</v>
      </c>
      <c r="I7028" s="85">
        <v>6636.0593017694882</v>
      </c>
      <c r="J7028" s="85">
        <v>183062.28476509894</v>
      </c>
      <c r="K7028" t="s">
        <v>491</v>
      </c>
    </row>
    <row r="7029" spans="2:11" x14ac:dyDescent="0.25">
      <c r="B7029">
        <v>2026</v>
      </c>
      <c r="C7029" t="s">
        <v>486</v>
      </c>
      <c r="D7029">
        <v>3</v>
      </c>
      <c r="E7029" t="s">
        <v>231</v>
      </c>
      <c r="F7029">
        <v>8</v>
      </c>
      <c r="G7029" s="85">
        <v>10.049660185896155</v>
      </c>
      <c r="H7029" s="85">
        <v>29113.629842180773</v>
      </c>
      <c r="I7029" s="85">
        <v>6636.0593017694882</v>
      </c>
      <c r="J7029" s="85">
        <v>197200.32643032863</v>
      </c>
      <c r="K7029" t="s">
        <v>491</v>
      </c>
    </row>
    <row r="7030" spans="2:11" x14ac:dyDescent="0.25">
      <c r="B7030">
        <v>2026</v>
      </c>
      <c r="C7030" t="s">
        <v>486</v>
      </c>
      <c r="D7030">
        <v>4</v>
      </c>
      <c r="E7030" t="s">
        <v>231</v>
      </c>
      <c r="F7030">
        <v>8</v>
      </c>
      <c r="G7030" s="85">
        <v>9.7190792587285166</v>
      </c>
      <c r="H7030" s="85">
        <v>29113.629842180773</v>
      </c>
      <c r="I7030" s="85">
        <v>6636.0593017694882</v>
      </c>
      <c r="J7030" s="85">
        <v>190713.47358722569</v>
      </c>
      <c r="K7030" t="s">
        <v>491</v>
      </c>
    </row>
    <row r="7031" spans="2:11" x14ac:dyDescent="0.25">
      <c r="B7031">
        <v>2026</v>
      </c>
      <c r="C7031" t="s">
        <v>487</v>
      </c>
      <c r="D7031">
        <v>3</v>
      </c>
      <c r="E7031" t="s">
        <v>231</v>
      </c>
      <c r="F7031">
        <v>8</v>
      </c>
      <c r="G7031" s="85">
        <v>13.666122093900112</v>
      </c>
      <c r="H7031" s="85">
        <v>29113.629842180773</v>
      </c>
      <c r="I7031" s="85">
        <v>6636.0593017694882</v>
      </c>
      <c r="J7031" s="85">
        <v>268164.66309338313</v>
      </c>
      <c r="K7031" t="s">
        <v>491</v>
      </c>
    </row>
    <row r="7032" spans="2:11" x14ac:dyDescent="0.25">
      <c r="B7032">
        <v>2026</v>
      </c>
      <c r="C7032" t="s">
        <v>487</v>
      </c>
      <c r="D7032">
        <v>4</v>
      </c>
      <c r="E7032" t="s">
        <v>231</v>
      </c>
      <c r="F7032">
        <v>8</v>
      </c>
      <c r="G7032" s="85">
        <v>13.216578603969188</v>
      </c>
      <c r="H7032" s="85">
        <v>29113.629842180773</v>
      </c>
      <c r="I7032" s="85">
        <v>6636.0593017694882</v>
      </c>
      <c r="J7032" s="85">
        <v>259343.45707057446</v>
      </c>
      <c r="K7032" t="s">
        <v>491</v>
      </c>
    </row>
    <row r="7033" spans="2:11" x14ac:dyDescent="0.25">
      <c r="B7033">
        <v>2026</v>
      </c>
      <c r="C7033" t="s">
        <v>488</v>
      </c>
      <c r="D7033">
        <v>3</v>
      </c>
      <c r="E7033" t="s">
        <v>231</v>
      </c>
      <c r="F7033">
        <v>8</v>
      </c>
      <c r="G7033" s="85">
        <v>13.460673142816116</v>
      </c>
      <c r="H7033" s="85">
        <v>29113.629842180773</v>
      </c>
      <c r="I7033" s="85">
        <v>6636.0593017694882</v>
      </c>
      <c r="J7033" s="85">
        <v>264133.22327660286</v>
      </c>
      <c r="K7033" t="s">
        <v>491</v>
      </c>
    </row>
    <row r="7034" spans="2:11" x14ac:dyDescent="0.25">
      <c r="B7034">
        <v>2026</v>
      </c>
      <c r="C7034" t="s">
        <v>488</v>
      </c>
      <c r="D7034">
        <v>4</v>
      </c>
      <c r="E7034" t="s">
        <v>231</v>
      </c>
      <c r="F7034">
        <v>8</v>
      </c>
      <c r="G7034" s="85">
        <v>13.017887842065587</v>
      </c>
      <c r="H7034" s="85">
        <v>29113.629842180773</v>
      </c>
      <c r="I7034" s="85">
        <v>6636.0593017694882</v>
      </c>
      <c r="J7034" s="85">
        <v>255444.63040566203</v>
      </c>
      <c r="K7034" t="s">
        <v>491</v>
      </c>
    </row>
    <row r="7035" spans="2:11" x14ac:dyDescent="0.25">
      <c r="B7035">
        <v>2026</v>
      </c>
      <c r="C7035" t="s">
        <v>489</v>
      </c>
      <c r="D7035">
        <v>3</v>
      </c>
      <c r="E7035" t="s">
        <v>231</v>
      </c>
      <c r="F7035">
        <v>8</v>
      </c>
      <c r="G7035" s="85">
        <v>15.689827031282602</v>
      </c>
      <c r="H7035" s="85">
        <v>29113.629842180773</v>
      </c>
      <c r="I7035" s="85">
        <v>6636.0593017694882</v>
      </c>
      <c r="J7035" s="85">
        <v>307874.98830523086</v>
      </c>
      <c r="K7035" t="s">
        <v>491</v>
      </c>
    </row>
    <row r="7036" spans="2:11" x14ac:dyDescent="0.25">
      <c r="B7036">
        <v>2026</v>
      </c>
      <c r="C7036" t="s">
        <v>489</v>
      </c>
      <c r="D7036">
        <v>4</v>
      </c>
      <c r="E7036" t="s">
        <v>231</v>
      </c>
      <c r="F7036">
        <v>8</v>
      </c>
      <c r="G7036" s="85">
        <v>15.173714299990413</v>
      </c>
      <c r="H7036" s="85">
        <v>29113.629842180773</v>
      </c>
      <c r="I7036" s="85">
        <v>6636.0593017694882</v>
      </c>
      <c r="J7036" s="85">
        <v>297747.52158466412</v>
      </c>
      <c r="K7036" t="s">
        <v>491</v>
      </c>
    </row>
    <row r="7037" spans="2:11" x14ac:dyDescent="0.25">
      <c r="B7037">
        <v>2026</v>
      </c>
      <c r="C7037" t="s">
        <v>490</v>
      </c>
      <c r="D7037">
        <v>3</v>
      </c>
      <c r="E7037" t="s">
        <v>231</v>
      </c>
      <c r="F7037">
        <v>8</v>
      </c>
      <c r="G7037" s="85">
        <v>17.873067355463402</v>
      </c>
      <c r="H7037" s="85">
        <v>29113.629842180773</v>
      </c>
      <c r="I7037" s="85">
        <v>6636.0593017694882</v>
      </c>
      <c r="J7037" s="85">
        <v>350715.81044651387</v>
      </c>
      <c r="K7037" t="s">
        <v>491</v>
      </c>
    </row>
    <row r="7038" spans="2:11" x14ac:dyDescent="0.25">
      <c r="B7038">
        <v>2026</v>
      </c>
      <c r="C7038" t="s">
        <v>490</v>
      </c>
      <c r="D7038">
        <v>4</v>
      </c>
      <c r="E7038" t="s">
        <v>231</v>
      </c>
      <c r="F7038">
        <v>8</v>
      </c>
      <c r="G7038" s="85">
        <v>17.285137508244208</v>
      </c>
      <c r="H7038" s="85">
        <v>29113.629842180773</v>
      </c>
      <c r="I7038" s="85">
        <v>6636.0593017694882</v>
      </c>
      <c r="J7038" s="85">
        <v>339179.10615551006</v>
      </c>
      <c r="K7038" t="s">
        <v>491</v>
      </c>
    </row>
    <row r="7039" spans="2:11" x14ac:dyDescent="0.25">
      <c r="B7039">
        <v>2026</v>
      </c>
      <c r="C7039" t="s">
        <v>479</v>
      </c>
      <c r="D7039">
        <v>3</v>
      </c>
      <c r="E7039" t="s">
        <v>231</v>
      </c>
      <c r="F7039">
        <v>3</v>
      </c>
      <c r="G7039" s="85">
        <v>26.222909794455742</v>
      </c>
      <c r="H7039" s="85">
        <v>29113.629842180773</v>
      </c>
      <c r="I7039" s="85">
        <v>6636.0593017694882</v>
      </c>
      <c r="J7039" s="85">
        <v>506163.43110027164</v>
      </c>
      <c r="K7039" t="s">
        <v>491</v>
      </c>
    </row>
    <row r="7040" spans="2:11" x14ac:dyDescent="0.25">
      <c r="B7040">
        <v>2026</v>
      </c>
      <c r="C7040" t="s">
        <v>479</v>
      </c>
      <c r="D7040">
        <v>4</v>
      </c>
      <c r="E7040" t="s">
        <v>231</v>
      </c>
      <c r="F7040">
        <v>3</v>
      </c>
      <c r="G7040" s="85">
        <v>7.0600141754303927</v>
      </c>
      <c r="H7040" s="85">
        <v>29113.629842180773</v>
      </c>
      <c r="I7040" s="85">
        <v>6636.0593017694882</v>
      </c>
      <c r="J7040" s="85">
        <v>136274.76991161163</v>
      </c>
      <c r="K7040" t="s">
        <v>491</v>
      </c>
    </row>
    <row r="7041" spans="2:11" x14ac:dyDescent="0.25">
      <c r="B7041">
        <v>2026</v>
      </c>
      <c r="C7041" t="s">
        <v>480</v>
      </c>
      <c r="D7041">
        <v>3</v>
      </c>
      <c r="E7041" t="s">
        <v>231</v>
      </c>
      <c r="F7041">
        <v>3</v>
      </c>
      <c r="G7041" s="85">
        <v>26.308526187517003</v>
      </c>
      <c r="H7041" s="85">
        <v>29113.629842180773</v>
      </c>
      <c r="I7041" s="85">
        <v>6636.0593017694882</v>
      </c>
      <c r="J7041" s="85">
        <v>507816.02753636509</v>
      </c>
      <c r="K7041" t="s">
        <v>491</v>
      </c>
    </row>
    <row r="7042" spans="2:11" x14ac:dyDescent="0.25">
      <c r="B7042">
        <v>2026</v>
      </c>
      <c r="C7042" t="s">
        <v>480</v>
      </c>
      <c r="D7042">
        <v>4</v>
      </c>
      <c r="E7042" t="s">
        <v>231</v>
      </c>
      <c r="F7042">
        <v>3</v>
      </c>
      <c r="G7042" s="85">
        <v>7.0830647427930415</v>
      </c>
      <c r="H7042" s="85">
        <v>29113.629842180773</v>
      </c>
      <c r="I7042" s="85">
        <v>6636.0593017694882</v>
      </c>
      <c r="J7042" s="85">
        <v>136719.69972132912</v>
      </c>
      <c r="K7042" t="s">
        <v>491</v>
      </c>
    </row>
    <row r="7043" spans="2:11" x14ac:dyDescent="0.25">
      <c r="B7043">
        <v>2026</v>
      </c>
      <c r="C7043" t="s">
        <v>481</v>
      </c>
      <c r="D7043">
        <v>3</v>
      </c>
      <c r="E7043" t="s">
        <v>231</v>
      </c>
      <c r="F7043">
        <v>3</v>
      </c>
      <c r="G7043" s="85">
        <v>26.394142580578308</v>
      </c>
      <c r="H7043" s="85">
        <v>29113.629842180773</v>
      </c>
      <c r="I7043" s="85">
        <v>6636.0593017694882</v>
      </c>
      <c r="J7043" s="85">
        <v>509468.62397245941</v>
      </c>
      <c r="K7043" t="s">
        <v>491</v>
      </c>
    </row>
    <row r="7044" spans="2:11" x14ac:dyDescent="0.25">
      <c r="B7044">
        <v>2026</v>
      </c>
      <c r="C7044" t="s">
        <v>481</v>
      </c>
      <c r="D7044">
        <v>4</v>
      </c>
      <c r="E7044" t="s">
        <v>231</v>
      </c>
      <c r="F7044">
        <v>3</v>
      </c>
      <c r="G7044" s="85">
        <v>7.1061153101556975</v>
      </c>
      <c r="H7044" s="85">
        <v>29113.629842180773</v>
      </c>
      <c r="I7044" s="85">
        <v>6636.0593017694882</v>
      </c>
      <c r="J7044" s="85">
        <v>137164.62953104675</v>
      </c>
      <c r="K7044" t="s">
        <v>491</v>
      </c>
    </row>
    <row r="7045" spans="2:11" x14ac:dyDescent="0.25">
      <c r="B7045">
        <v>2026</v>
      </c>
      <c r="C7045" t="s">
        <v>482</v>
      </c>
      <c r="D7045">
        <v>3</v>
      </c>
      <c r="E7045" t="s">
        <v>231</v>
      </c>
      <c r="F7045">
        <v>3</v>
      </c>
      <c r="G7045" s="85">
        <v>26.479758973639562</v>
      </c>
      <c r="H7045" s="85">
        <v>29113.629842180773</v>
      </c>
      <c r="I7045" s="85">
        <v>6636.0593017694882</v>
      </c>
      <c r="J7045" s="85">
        <v>511121.22040855273</v>
      </c>
      <c r="K7045" t="s">
        <v>491</v>
      </c>
    </row>
    <row r="7046" spans="2:11" x14ac:dyDescent="0.25">
      <c r="B7046">
        <v>2026</v>
      </c>
      <c r="C7046" t="s">
        <v>482</v>
      </c>
      <c r="D7046">
        <v>4</v>
      </c>
      <c r="E7046" t="s">
        <v>231</v>
      </c>
      <c r="F7046">
        <v>3</v>
      </c>
      <c r="G7046" s="85">
        <v>7.1291658775183464</v>
      </c>
      <c r="H7046" s="85">
        <v>29113.629842180773</v>
      </c>
      <c r="I7046" s="85">
        <v>6636.0593017694882</v>
      </c>
      <c r="J7046" s="85">
        <v>137609.55934076424</v>
      </c>
      <c r="K7046" t="s">
        <v>491</v>
      </c>
    </row>
    <row r="7047" spans="2:11" x14ac:dyDescent="0.25">
      <c r="B7047">
        <v>2026</v>
      </c>
      <c r="C7047" t="s">
        <v>483</v>
      </c>
      <c r="D7047">
        <v>3</v>
      </c>
      <c r="E7047" t="s">
        <v>231</v>
      </c>
      <c r="F7047">
        <v>3</v>
      </c>
      <c r="G7047" s="85">
        <v>26.565375366700867</v>
      </c>
      <c r="H7047" s="85">
        <v>29113.629842180773</v>
      </c>
      <c r="I7047" s="85">
        <v>6636.0593017694882</v>
      </c>
      <c r="J7047" s="85">
        <v>512773.81684464699</v>
      </c>
      <c r="K7047" t="s">
        <v>491</v>
      </c>
    </row>
    <row r="7048" spans="2:11" x14ac:dyDescent="0.25">
      <c r="B7048">
        <v>2026</v>
      </c>
      <c r="C7048" t="s">
        <v>483</v>
      </c>
      <c r="D7048">
        <v>4</v>
      </c>
      <c r="E7048" t="s">
        <v>231</v>
      </c>
      <c r="F7048">
        <v>3</v>
      </c>
      <c r="G7048" s="85">
        <v>7.1522164448810024</v>
      </c>
      <c r="H7048" s="85">
        <v>29113.629842180773</v>
      </c>
      <c r="I7048" s="85">
        <v>6636.0593017694882</v>
      </c>
      <c r="J7048" s="85">
        <v>138054.48915048188</v>
      </c>
      <c r="K7048" t="s">
        <v>491</v>
      </c>
    </row>
    <row r="7049" spans="2:11" x14ac:dyDescent="0.25">
      <c r="B7049">
        <v>2026</v>
      </c>
      <c r="C7049" t="s">
        <v>484</v>
      </c>
      <c r="D7049">
        <v>3</v>
      </c>
      <c r="E7049" t="s">
        <v>231</v>
      </c>
      <c r="F7049">
        <v>3</v>
      </c>
      <c r="G7049" s="85">
        <v>26.650991759762128</v>
      </c>
      <c r="H7049" s="85">
        <v>29113.629842180773</v>
      </c>
      <c r="I7049" s="85">
        <v>6636.0593017694882</v>
      </c>
      <c r="J7049" s="85">
        <v>514426.41328074044</v>
      </c>
      <c r="K7049" t="s">
        <v>491</v>
      </c>
    </row>
    <row r="7050" spans="2:11" x14ac:dyDescent="0.25">
      <c r="B7050">
        <v>2026</v>
      </c>
      <c r="C7050" t="s">
        <v>484</v>
      </c>
      <c r="D7050">
        <v>4</v>
      </c>
      <c r="E7050" t="s">
        <v>231</v>
      </c>
      <c r="F7050">
        <v>3</v>
      </c>
      <c r="G7050" s="85">
        <v>7.1752670122436513</v>
      </c>
      <c r="H7050" s="85">
        <v>29113.629842180773</v>
      </c>
      <c r="I7050" s="85">
        <v>6636.0593017694882</v>
      </c>
      <c r="J7050" s="85">
        <v>138499.41896019937</v>
      </c>
      <c r="K7050" t="s">
        <v>491</v>
      </c>
    </row>
    <row r="7051" spans="2:11" x14ac:dyDescent="0.25">
      <c r="B7051">
        <v>2026</v>
      </c>
      <c r="C7051" t="s">
        <v>485</v>
      </c>
      <c r="D7051">
        <v>3</v>
      </c>
      <c r="E7051" t="s">
        <v>231</v>
      </c>
      <c r="F7051">
        <v>3</v>
      </c>
      <c r="G7051" s="85">
        <v>26.736608152823429</v>
      </c>
      <c r="H7051" s="85">
        <v>29113.629842180773</v>
      </c>
      <c r="I7051" s="85">
        <v>6636.0593017694882</v>
      </c>
      <c r="J7051" s="85">
        <v>516079.00971683464</v>
      </c>
      <c r="K7051" t="s">
        <v>491</v>
      </c>
    </row>
    <row r="7052" spans="2:11" x14ac:dyDescent="0.25">
      <c r="B7052">
        <v>2026</v>
      </c>
      <c r="C7052" t="s">
        <v>485</v>
      </c>
      <c r="D7052">
        <v>4</v>
      </c>
      <c r="E7052" t="s">
        <v>231</v>
      </c>
      <c r="F7052">
        <v>3</v>
      </c>
      <c r="G7052" s="85">
        <v>7.1983175796063108</v>
      </c>
      <c r="H7052" s="85">
        <v>29113.629842180773</v>
      </c>
      <c r="I7052" s="85">
        <v>6636.0593017694882</v>
      </c>
      <c r="J7052" s="85">
        <v>138944.34876991707</v>
      </c>
      <c r="K7052" t="s">
        <v>491</v>
      </c>
    </row>
    <row r="7053" spans="2:11" x14ac:dyDescent="0.25">
      <c r="B7053">
        <v>2026</v>
      </c>
      <c r="C7053" t="s">
        <v>486</v>
      </c>
      <c r="D7053">
        <v>3</v>
      </c>
      <c r="E7053" t="s">
        <v>231</v>
      </c>
      <c r="F7053">
        <v>3</v>
      </c>
      <c r="G7053" s="85">
        <v>26.822224545884684</v>
      </c>
      <c r="H7053" s="85">
        <v>29113.629842180773</v>
      </c>
      <c r="I7053" s="85">
        <v>6636.0593017694882</v>
      </c>
      <c r="J7053" s="85">
        <v>517731.60615292797</v>
      </c>
      <c r="K7053" t="s">
        <v>491</v>
      </c>
    </row>
    <row r="7054" spans="2:11" x14ac:dyDescent="0.25">
      <c r="B7054">
        <v>2026</v>
      </c>
      <c r="C7054" t="s">
        <v>486</v>
      </c>
      <c r="D7054">
        <v>4</v>
      </c>
      <c r="E7054" t="s">
        <v>231</v>
      </c>
      <c r="F7054">
        <v>3</v>
      </c>
      <c r="G7054" s="85">
        <v>7.2213681469689526</v>
      </c>
      <c r="H7054" s="85">
        <v>29113.629842180773</v>
      </c>
      <c r="I7054" s="85">
        <v>6636.0593017694882</v>
      </c>
      <c r="J7054" s="85">
        <v>139389.27857963444</v>
      </c>
      <c r="K7054" t="s">
        <v>491</v>
      </c>
    </row>
    <row r="7055" spans="2:11" x14ac:dyDescent="0.25">
      <c r="B7055">
        <v>2026</v>
      </c>
      <c r="C7055" t="s">
        <v>487</v>
      </c>
      <c r="D7055">
        <v>3</v>
      </c>
      <c r="E7055" t="s">
        <v>231</v>
      </c>
      <c r="F7055">
        <v>3</v>
      </c>
      <c r="G7055" s="85">
        <v>26.907840938945984</v>
      </c>
      <c r="H7055" s="85">
        <v>29113.629842180773</v>
      </c>
      <c r="I7055" s="85">
        <v>6636.0593017694882</v>
      </c>
      <c r="J7055" s="85">
        <v>519384.20258902217</v>
      </c>
      <c r="K7055" t="s">
        <v>491</v>
      </c>
    </row>
    <row r="7056" spans="2:11" x14ac:dyDescent="0.25">
      <c r="B7056">
        <v>2026</v>
      </c>
      <c r="C7056" t="s">
        <v>487</v>
      </c>
      <c r="D7056">
        <v>4</v>
      </c>
      <c r="E7056" t="s">
        <v>231</v>
      </c>
      <c r="F7056">
        <v>3</v>
      </c>
      <c r="G7056" s="85">
        <v>7.2444187143316121</v>
      </c>
      <c r="H7056" s="85">
        <v>29113.629842180773</v>
      </c>
      <c r="I7056" s="85">
        <v>6636.0593017694882</v>
      </c>
      <c r="J7056" s="85">
        <v>139834.20838935213</v>
      </c>
      <c r="K7056" t="s">
        <v>491</v>
      </c>
    </row>
    <row r="7057" spans="2:11" x14ac:dyDescent="0.25">
      <c r="B7057">
        <v>2026</v>
      </c>
      <c r="C7057" t="s">
        <v>488</v>
      </c>
      <c r="D7057">
        <v>3</v>
      </c>
      <c r="E7057" t="s">
        <v>231</v>
      </c>
      <c r="F7057">
        <v>3</v>
      </c>
      <c r="G7057" s="85">
        <v>26.993457332007242</v>
      </c>
      <c r="H7057" s="85">
        <v>29113.629842180773</v>
      </c>
      <c r="I7057" s="85">
        <v>6636.0593017694882</v>
      </c>
      <c r="J7057" s="85">
        <v>521036.79902511556</v>
      </c>
      <c r="K7057" t="s">
        <v>491</v>
      </c>
    </row>
    <row r="7058" spans="2:11" x14ac:dyDescent="0.25">
      <c r="B7058">
        <v>2026</v>
      </c>
      <c r="C7058" t="s">
        <v>488</v>
      </c>
      <c r="D7058">
        <v>4</v>
      </c>
      <c r="E7058" t="s">
        <v>231</v>
      </c>
      <c r="F7058">
        <v>3</v>
      </c>
      <c r="G7058" s="85">
        <v>7.2674692816942574</v>
      </c>
      <c r="H7058" s="85">
        <v>29113.629842180773</v>
      </c>
      <c r="I7058" s="85">
        <v>6636.0593017694882</v>
      </c>
      <c r="J7058" s="85">
        <v>140279.13819906957</v>
      </c>
      <c r="K7058" t="s">
        <v>491</v>
      </c>
    </row>
    <row r="7059" spans="2:11" x14ac:dyDescent="0.25">
      <c r="B7059">
        <v>2026</v>
      </c>
      <c r="C7059" t="s">
        <v>489</v>
      </c>
      <c r="D7059">
        <v>3</v>
      </c>
      <c r="E7059" t="s">
        <v>231</v>
      </c>
      <c r="F7059">
        <v>3</v>
      </c>
      <c r="G7059" s="85">
        <v>27.079073725068543</v>
      </c>
      <c r="H7059" s="85">
        <v>29113.629842180773</v>
      </c>
      <c r="I7059" s="85">
        <v>6636.0593017694882</v>
      </c>
      <c r="J7059" s="85">
        <v>522689.39546120976</v>
      </c>
      <c r="K7059" t="s">
        <v>491</v>
      </c>
    </row>
    <row r="7060" spans="2:11" x14ac:dyDescent="0.25">
      <c r="B7060">
        <v>2026</v>
      </c>
      <c r="C7060" t="s">
        <v>489</v>
      </c>
      <c r="D7060">
        <v>4</v>
      </c>
      <c r="E7060" t="s">
        <v>231</v>
      </c>
      <c r="F7060">
        <v>3</v>
      </c>
      <c r="G7060" s="85">
        <v>7.290519849056917</v>
      </c>
      <c r="H7060" s="85">
        <v>29113.629842180773</v>
      </c>
      <c r="I7060" s="85">
        <v>6636.0593017694882</v>
      </c>
      <c r="J7060" s="85">
        <v>140724.06800878726</v>
      </c>
      <c r="K7060" t="s">
        <v>491</v>
      </c>
    </row>
    <row r="7061" spans="2:11" x14ac:dyDescent="0.25">
      <c r="B7061">
        <v>2026</v>
      </c>
      <c r="C7061" t="s">
        <v>490</v>
      </c>
      <c r="D7061">
        <v>3</v>
      </c>
      <c r="E7061" t="s">
        <v>231</v>
      </c>
      <c r="F7061">
        <v>3</v>
      </c>
      <c r="G7061" s="85">
        <v>27.164690118129805</v>
      </c>
      <c r="H7061" s="85">
        <v>29113.629842180773</v>
      </c>
      <c r="I7061" s="85">
        <v>6636.0593017694882</v>
      </c>
      <c r="J7061" s="85">
        <v>524341.99189730326</v>
      </c>
      <c r="K7061" t="s">
        <v>491</v>
      </c>
    </row>
    <row r="7062" spans="2:11" x14ac:dyDescent="0.25">
      <c r="B7062">
        <v>2026</v>
      </c>
      <c r="C7062" t="s">
        <v>490</v>
      </c>
      <c r="D7062">
        <v>4</v>
      </c>
      <c r="E7062" t="s">
        <v>231</v>
      </c>
      <c r="F7062">
        <v>3</v>
      </c>
      <c r="G7062" s="85">
        <v>7.3135704164195658</v>
      </c>
      <c r="H7062" s="85">
        <v>29113.629842180773</v>
      </c>
      <c r="I7062" s="85">
        <v>6636.0593017694882</v>
      </c>
      <c r="J7062" s="85">
        <v>141168.99781850478</v>
      </c>
      <c r="K7062" t="s">
        <v>491</v>
      </c>
    </row>
    <row r="7063" spans="2:11" x14ac:dyDescent="0.25">
      <c r="B7063">
        <v>2026</v>
      </c>
      <c r="C7063" t="s">
        <v>479</v>
      </c>
      <c r="D7063">
        <v>3</v>
      </c>
      <c r="E7063" t="s">
        <v>70</v>
      </c>
      <c r="F7063">
        <v>4</v>
      </c>
      <c r="G7063" s="85">
        <v>28.989256146650028</v>
      </c>
      <c r="H7063" s="85">
        <v>24503.913814264284</v>
      </c>
      <c r="I7063" s="85">
        <v>5272.1260057275331</v>
      </c>
      <c r="J7063" s="85">
        <v>484458.85969517176</v>
      </c>
      <c r="K7063" t="s">
        <v>491</v>
      </c>
    </row>
    <row r="7064" spans="2:11" x14ac:dyDescent="0.25">
      <c r="B7064">
        <v>2026</v>
      </c>
      <c r="C7064" t="s">
        <v>479</v>
      </c>
      <c r="D7064">
        <v>4</v>
      </c>
      <c r="E7064" t="s">
        <v>70</v>
      </c>
      <c r="F7064">
        <v>4</v>
      </c>
      <c r="G7064" s="85">
        <v>10.518225681527888</v>
      </c>
      <c r="H7064" s="85">
        <v>24503.913814264284</v>
      </c>
      <c r="I7064" s="85">
        <v>5272.1260057275331</v>
      </c>
      <c r="J7064" s="85">
        <v>175777.10838497386</v>
      </c>
      <c r="K7064" t="s">
        <v>491</v>
      </c>
    </row>
    <row r="7065" spans="2:11" x14ac:dyDescent="0.25">
      <c r="B7065">
        <v>2026</v>
      </c>
      <c r="C7065" t="s">
        <v>480</v>
      </c>
      <c r="D7065">
        <v>3</v>
      </c>
      <c r="E7065" t="s">
        <v>70</v>
      </c>
      <c r="F7065">
        <v>4</v>
      </c>
      <c r="G7065" s="85">
        <v>29.098491585120978</v>
      </c>
      <c r="H7065" s="85">
        <v>24503.913814264284</v>
      </c>
      <c r="I7065" s="85">
        <v>5272.1260057275331</v>
      </c>
      <c r="J7065" s="85">
        <v>486284.36621014506</v>
      </c>
      <c r="K7065" t="s">
        <v>491</v>
      </c>
    </row>
    <row r="7066" spans="2:11" x14ac:dyDescent="0.25">
      <c r="B7066">
        <v>2026</v>
      </c>
      <c r="C7066" t="s">
        <v>480</v>
      </c>
      <c r="D7066">
        <v>4</v>
      </c>
      <c r="E7066" t="s">
        <v>70</v>
      </c>
      <c r="F7066">
        <v>4</v>
      </c>
      <c r="G7066" s="85">
        <v>10.557859778672213</v>
      </c>
      <c r="H7066" s="85">
        <v>24503.913814264284</v>
      </c>
      <c r="I7066" s="85">
        <v>5272.1260057275331</v>
      </c>
      <c r="J7066" s="85">
        <v>176439.46030633582</v>
      </c>
      <c r="K7066" t="s">
        <v>491</v>
      </c>
    </row>
    <row r="7067" spans="2:11" x14ac:dyDescent="0.25">
      <c r="B7067">
        <v>2026</v>
      </c>
      <c r="C7067" t="s">
        <v>481</v>
      </c>
      <c r="D7067">
        <v>3</v>
      </c>
      <c r="E7067" t="s">
        <v>70</v>
      </c>
      <c r="F7067">
        <v>4</v>
      </c>
      <c r="G7067" s="85">
        <v>29.207727023591943</v>
      </c>
      <c r="H7067" s="85">
        <v>24503.913814264284</v>
      </c>
      <c r="I7067" s="85">
        <v>5272.1260057275331</v>
      </c>
      <c r="J7067" s="85">
        <v>488109.87272511859</v>
      </c>
      <c r="K7067" t="s">
        <v>491</v>
      </c>
    </row>
    <row r="7068" spans="2:11" x14ac:dyDescent="0.25">
      <c r="B7068">
        <v>2026</v>
      </c>
      <c r="C7068" t="s">
        <v>481</v>
      </c>
      <c r="D7068">
        <v>4</v>
      </c>
      <c r="E7068" t="s">
        <v>70</v>
      </c>
      <c r="F7068">
        <v>4</v>
      </c>
      <c r="G7068" s="85">
        <v>10.597493875816546</v>
      </c>
      <c r="H7068" s="85">
        <v>24503.913814264284</v>
      </c>
      <c r="I7068" s="85">
        <v>5272.1260057275331</v>
      </c>
      <c r="J7068" s="85">
        <v>177101.8122276979</v>
      </c>
      <c r="K7068" t="s">
        <v>491</v>
      </c>
    </row>
    <row r="7069" spans="2:11" x14ac:dyDescent="0.25">
      <c r="B7069">
        <v>2026</v>
      </c>
      <c r="C7069" t="s">
        <v>482</v>
      </c>
      <c r="D7069">
        <v>3</v>
      </c>
      <c r="E7069" t="s">
        <v>70</v>
      </c>
      <c r="F7069">
        <v>4</v>
      </c>
      <c r="G7069" s="85">
        <v>29.316962462062897</v>
      </c>
      <c r="H7069" s="85">
        <v>24503.913814264284</v>
      </c>
      <c r="I7069" s="85">
        <v>5272.1260057275331</v>
      </c>
      <c r="J7069" s="85">
        <v>489935.37924009189</v>
      </c>
      <c r="K7069" t="s">
        <v>491</v>
      </c>
    </row>
    <row r="7070" spans="2:11" x14ac:dyDescent="0.25">
      <c r="B7070">
        <v>2026</v>
      </c>
      <c r="C7070" t="s">
        <v>482</v>
      </c>
      <c r="D7070">
        <v>4</v>
      </c>
      <c r="E7070" t="s">
        <v>70</v>
      </c>
      <c r="F7070">
        <v>4</v>
      </c>
      <c r="G7070" s="85">
        <v>10.637127972960876</v>
      </c>
      <c r="H7070" s="85">
        <v>24503.913814264284</v>
      </c>
      <c r="I7070" s="85">
        <v>5272.1260057275331</v>
      </c>
      <c r="J7070" s="85">
        <v>177764.16414905991</v>
      </c>
      <c r="K7070" t="s">
        <v>491</v>
      </c>
    </row>
    <row r="7071" spans="2:11" x14ac:dyDescent="0.25">
      <c r="B7071">
        <v>2026</v>
      </c>
      <c r="C7071" t="s">
        <v>483</v>
      </c>
      <c r="D7071">
        <v>3</v>
      </c>
      <c r="E7071" t="s">
        <v>70</v>
      </c>
      <c r="F7071">
        <v>4</v>
      </c>
      <c r="G7071" s="85">
        <v>29.426197900533861</v>
      </c>
      <c r="H7071" s="85">
        <v>24503.913814264284</v>
      </c>
      <c r="I7071" s="85">
        <v>5272.1260057275331</v>
      </c>
      <c r="J7071" s="85">
        <v>491760.88575506542</v>
      </c>
      <c r="K7071" t="s">
        <v>491</v>
      </c>
    </row>
    <row r="7072" spans="2:11" x14ac:dyDescent="0.25">
      <c r="B7072">
        <v>2026</v>
      </c>
      <c r="C7072" t="s">
        <v>483</v>
      </c>
      <c r="D7072">
        <v>4</v>
      </c>
      <c r="E7072" t="s">
        <v>70</v>
      </c>
      <c r="F7072">
        <v>4</v>
      </c>
      <c r="G7072" s="85">
        <v>10.676762070105209</v>
      </c>
      <c r="H7072" s="85">
        <v>24503.913814264284</v>
      </c>
      <c r="I7072" s="85">
        <v>5272.1260057275331</v>
      </c>
      <c r="J7072" s="85">
        <v>178426.51607042202</v>
      </c>
      <c r="K7072" t="s">
        <v>491</v>
      </c>
    </row>
    <row r="7073" spans="2:11" x14ac:dyDescent="0.25">
      <c r="B7073">
        <v>2026</v>
      </c>
      <c r="C7073" t="s">
        <v>484</v>
      </c>
      <c r="D7073">
        <v>3</v>
      </c>
      <c r="E7073" t="s">
        <v>70</v>
      </c>
      <c r="F7073">
        <v>4</v>
      </c>
      <c r="G7073" s="85">
        <v>29.535433339004815</v>
      </c>
      <c r="H7073" s="85">
        <v>24503.913814264284</v>
      </c>
      <c r="I7073" s="85">
        <v>5272.1260057275331</v>
      </c>
      <c r="J7073" s="85">
        <v>493586.39227003872</v>
      </c>
      <c r="K7073" t="s">
        <v>491</v>
      </c>
    </row>
    <row r="7074" spans="2:11" x14ac:dyDescent="0.25">
      <c r="B7074">
        <v>2026</v>
      </c>
      <c r="C7074" t="s">
        <v>484</v>
      </c>
      <c r="D7074">
        <v>4</v>
      </c>
      <c r="E7074" t="s">
        <v>70</v>
      </c>
      <c r="F7074">
        <v>4</v>
      </c>
      <c r="G7074" s="85">
        <v>10.716396167249538</v>
      </c>
      <c r="H7074" s="85">
        <v>24503.913814264284</v>
      </c>
      <c r="I7074" s="85">
        <v>5272.1260057275331</v>
      </c>
      <c r="J7074" s="85">
        <v>179088.86799178403</v>
      </c>
      <c r="K7074" t="s">
        <v>491</v>
      </c>
    </row>
    <row r="7075" spans="2:11" x14ac:dyDescent="0.25">
      <c r="B7075">
        <v>2026</v>
      </c>
      <c r="C7075" t="s">
        <v>485</v>
      </c>
      <c r="D7075">
        <v>3</v>
      </c>
      <c r="E7075" t="s">
        <v>70</v>
      </c>
      <c r="F7075">
        <v>4</v>
      </c>
      <c r="G7075" s="85">
        <v>29.644668777475776</v>
      </c>
      <c r="H7075" s="85">
        <v>24503.913814264284</v>
      </c>
      <c r="I7075" s="85">
        <v>5272.1260057275331</v>
      </c>
      <c r="J7075" s="85">
        <v>495411.89878501219</v>
      </c>
      <c r="K7075" t="s">
        <v>491</v>
      </c>
    </row>
    <row r="7076" spans="2:11" x14ac:dyDescent="0.25">
      <c r="B7076">
        <v>2026</v>
      </c>
      <c r="C7076" t="s">
        <v>485</v>
      </c>
      <c r="D7076">
        <v>4</v>
      </c>
      <c r="E7076" t="s">
        <v>70</v>
      </c>
      <c r="F7076">
        <v>4</v>
      </c>
      <c r="G7076" s="85">
        <v>10.756030264393868</v>
      </c>
      <c r="H7076" s="85">
        <v>24503.913814264284</v>
      </c>
      <c r="I7076" s="85">
        <v>5272.1260057275331</v>
      </c>
      <c r="J7076" s="85">
        <v>179751.21991314605</v>
      </c>
      <c r="K7076" t="s">
        <v>491</v>
      </c>
    </row>
    <row r="7077" spans="2:11" x14ac:dyDescent="0.25">
      <c r="B7077">
        <v>2026</v>
      </c>
      <c r="C7077" t="s">
        <v>486</v>
      </c>
      <c r="D7077">
        <v>3</v>
      </c>
      <c r="E7077" t="s">
        <v>70</v>
      </c>
      <c r="F7077">
        <v>4</v>
      </c>
      <c r="G7077" s="85">
        <v>29.753904215946729</v>
      </c>
      <c r="H7077" s="85">
        <v>24503.913814264284</v>
      </c>
      <c r="I7077" s="85">
        <v>5272.1260057275331</v>
      </c>
      <c r="J7077" s="85">
        <v>497237.40529998555</v>
      </c>
      <c r="K7077" t="s">
        <v>491</v>
      </c>
    </row>
    <row r="7078" spans="2:11" x14ac:dyDescent="0.25">
      <c r="B7078">
        <v>2026</v>
      </c>
      <c r="C7078" t="s">
        <v>486</v>
      </c>
      <c r="D7078">
        <v>4</v>
      </c>
      <c r="E7078" t="s">
        <v>70</v>
      </c>
      <c r="F7078">
        <v>4</v>
      </c>
      <c r="G7078" s="85">
        <v>10.795664361538197</v>
      </c>
      <c r="H7078" s="85">
        <v>24503.913814264284</v>
      </c>
      <c r="I7078" s="85">
        <v>5272.1260057275331</v>
      </c>
      <c r="J7078" s="85">
        <v>180413.57183450807</v>
      </c>
      <c r="K7078" t="s">
        <v>491</v>
      </c>
    </row>
    <row r="7079" spans="2:11" x14ac:dyDescent="0.25">
      <c r="B7079">
        <v>2026</v>
      </c>
      <c r="C7079" t="s">
        <v>487</v>
      </c>
      <c r="D7079">
        <v>3</v>
      </c>
      <c r="E7079" t="s">
        <v>70</v>
      </c>
      <c r="F7079">
        <v>4</v>
      </c>
      <c r="G7079" s="85">
        <v>29.863139654417701</v>
      </c>
      <c r="H7079" s="85">
        <v>24503.913814264284</v>
      </c>
      <c r="I7079" s="85">
        <v>5272.1260057275331</v>
      </c>
      <c r="J7079" s="85">
        <v>499062.91181495914</v>
      </c>
      <c r="K7079" t="s">
        <v>491</v>
      </c>
    </row>
    <row r="7080" spans="2:11" x14ac:dyDescent="0.25">
      <c r="B7080">
        <v>2026</v>
      </c>
      <c r="C7080" t="s">
        <v>487</v>
      </c>
      <c r="D7080">
        <v>4</v>
      </c>
      <c r="E7080" t="s">
        <v>70</v>
      </c>
      <c r="F7080">
        <v>4</v>
      </c>
      <c r="G7080" s="85">
        <v>10.83529845868253</v>
      </c>
      <c r="H7080" s="85">
        <v>24503.913814264284</v>
      </c>
      <c r="I7080" s="85">
        <v>5272.1260057275331</v>
      </c>
      <c r="J7080" s="85">
        <v>181075.92375587017</v>
      </c>
      <c r="K7080" t="s">
        <v>491</v>
      </c>
    </row>
    <row r="7081" spans="2:11" x14ac:dyDescent="0.25">
      <c r="B7081">
        <v>2026</v>
      </c>
      <c r="C7081" t="s">
        <v>488</v>
      </c>
      <c r="D7081">
        <v>3</v>
      </c>
      <c r="E7081" t="s">
        <v>70</v>
      </c>
      <c r="F7081">
        <v>4</v>
      </c>
      <c r="G7081" s="85">
        <v>29.972375092888651</v>
      </c>
      <c r="H7081" s="85">
        <v>24503.913814264284</v>
      </c>
      <c r="I7081" s="85">
        <v>5272.1260057275331</v>
      </c>
      <c r="J7081" s="85">
        <v>500888.41832993244</v>
      </c>
      <c r="K7081" t="s">
        <v>491</v>
      </c>
    </row>
    <row r="7082" spans="2:11" x14ac:dyDescent="0.25">
      <c r="B7082">
        <v>2026</v>
      </c>
      <c r="C7082" t="s">
        <v>488</v>
      </c>
      <c r="D7082">
        <v>4</v>
      </c>
      <c r="E7082" t="s">
        <v>70</v>
      </c>
      <c r="F7082">
        <v>4</v>
      </c>
      <c r="G7082" s="85">
        <v>10.874932555826856</v>
      </c>
      <c r="H7082" s="85">
        <v>24503.913814264284</v>
      </c>
      <c r="I7082" s="85">
        <v>5272.1260057275331</v>
      </c>
      <c r="J7082" s="85">
        <v>181738.27567723213</v>
      </c>
      <c r="K7082" t="s">
        <v>491</v>
      </c>
    </row>
    <row r="7083" spans="2:11" x14ac:dyDescent="0.25">
      <c r="B7083">
        <v>2026</v>
      </c>
      <c r="C7083" t="s">
        <v>489</v>
      </c>
      <c r="D7083">
        <v>3</v>
      </c>
      <c r="E7083" t="s">
        <v>70</v>
      </c>
      <c r="F7083">
        <v>4</v>
      </c>
      <c r="G7083" s="85">
        <v>30.081610531359615</v>
      </c>
      <c r="H7083" s="85">
        <v>24503.913814264284</v>
      </c>
      <c r="I7083" s="85">
        <v>5272.1260057275331</v>
      </c>
      <c r="J7083" s="85">
        <v>502713.92484490597</v>
      </c>
      <c r="K7083" t="s">
        <v>491</v>
      </c>
    </row>
    <row r="7084" spans="2:11" x14ac:dyDescent="0.25">
      <c r="B7084">
        <v>2026</v>
      </c>
      <c r="C7084" t="s">
        <v>489</v>
      </c>
      <c r="D7084">
        <v>4</v>
      </c>
      <c r="E7084" t="s">
        <v>70</v>
      </c>
      <c r="F7084">
        <v>4</v>
      </c>
      <c r="G7084" s="85">
        <v>10.914566652971189</v>
      </c>
      <c r="H7084" s="85">
        <v>24503.913814264284</v>
      </c>
      <c r="I7084" s="85">
        <v>5272.1260057275331</v>
      </c>
      <c r="J7084" s="85">
        <v>182400.6275985942</v>
      </c>
      <c r="K7084" t="s">
        <v>491</v>
      </c>
    </row>
    <row r="7085" spans="2:11" x14ac:dyDescent="0.25">
      <c r="B7085">
        <v>2026</v>
      </c>
      <c r="C7085" t="s">
        <v>490</v>
      </c>
      <c r="D7085">
        <v>3</v>
      </c>
      <c r="E7085" t="s">
        <v>70</v>
      </c>
      <c r="F7085">
        <v>4</v>
      </c>
      <c r="G7085" s="85">
        <v>30.190845969830569</v>
      </c>
      <c r="H7085" s="85">
        <v>24503.913814264284</v>
      </c>
      <c r="I7085" s="85">
        <v>5272.1260057275331</v>
      </c>
      <c r="J7085" s="85">
        <v>504539.43135987927</v>
      </c>
      <c r="K7085" t="s">
        <v>491</v>
      </c>
    </row>
    <row r="7086" spans="2:11" x14ac:dyDescent="0.25">
      <c r="B7086">
        <v>2026</v>
      </c>
      <c r="C7086" t="s">
        <v>490</v>
      </c>
      <c r="D7086">
        <v>4</v>
      </c>
      <c r="E7086" t="s">
        <v>70</v>
      </c>
      <c r="F7086">
        <v>4</v>
      </c>
      <c r="G7086" s="85">
        <v>10.954200750115518</v>
      </c>
      <c r="H7086" s="85">
        <v>24503.913814264284</v>
      </c>
      <c r="I7086" s="85">
        <v>5272.1260057275331</v>
      </c>
      <c r="J7086" s="85">
        <v>183062.97951995622</v>
      </c>
      <c r="K7086" t="s">
        <v>491</v>
      </c>
    </row>
    <row r="7087" spans="2:11" x14ac:dyDescent="0.25">
      <c r="B7087">
        <v>2026</v>
      </c>
      <c r="C7087" t="s">
        <v>479</v>
      </c>
      <c r="D7087">
        <v>3</v>
      </c>
      <c r="E7087" t="s">
        <v>231</v>
      </c>
      <c r="F7087">
        <v>15</v>
      </c>
      <c r="G7087" s="85">
        <v>35.460157699418801</v>
      </c>
      <c r="H7087" s="85">
        <v>29113.629842180773</v>
      </c>
      <c r="I7087" s="85">
        <v>6636.0593017694882</v>
      </c>
      <c r="J7087" s="85">
        <v>698917.13396002143</v>
      </c>
      <c r="K7087" t="s">
        <v>491</v>
      </c>
    </row>
    <row r="7088" spans="2:11" x14ac:dyDescent="0.25">
      <c r="B7088">
        <v>2026</v>
      </c>
      <c r="C7088" t="s">
        <v>479</v>
      </c>
      <c r="D7088">
        <v>4</v>
      </c>
      <c r="E7088" t="s">
        <v>231</v>
      </c>
      <c r="F7088">
        <v>15</v>
      </c>
      <c r="G7088" s="85">
        <v>14.810328394745326</v>
      </c>
      <c r="H7088" s="85">
        <v>29113.629842180773</v>
      </c>
      <c r="I7088" s="85">
        <v>6636.0593017694882</v>
      </c>
      <c r="J7088" s="85">
        <v>291910.49747733603</v>
      </c>
      <c r="K7088" t="s">
        <v>491</v>
      </c>
    </row>
    <row r="7089" spans="2:11" x14ac:dyDescent="0.25">
      <c r="B7089">
        <v>2026</v>
      </c>
      <c r="C7089" t="s">
        <v>480</v>
      </c>
      <c r="D7089">
        <v>3</v>
      </c>
      <c r="E7089" t="s">
        <v>231</v>
      </c>
      <c r="F7089">
        <v>15</v>
      </c>
      <c r="G7089" s="85">
        <v>35.585417110858572</v>
      </c>
      <c r="H7089" s="85">
        <v>29113.629842180773</v>
      </c>
      <c r="I7089" s="85">
        <v>6636.0593017694882</v>
      </c>
      <c r="J7089" s="85">
        <v>701385.98786606139</v>
      </c>
      <c r="K7089" t="s">
        <v>491</v>
      </c>
    </row>
    <row r="7090" spans="2:11" x14ac:dyDescent="0.25">
      <c r="B7090">
        <v>2026</v>
      </c>
      <c r="C7090" t="s">
        <v>480</v>
      </c>
      <c r="D7090">
        <v>4</v>
      </c>
      <c r="E7090" t="s">
        <v>231</v>
      </c>
      <c r="F7090">
        <v>15</v>
      </c>
      <c r="G7090" s="85">
        <v>14.862644378043555</v>
      </c>
      <c r="H7090" s="85">
        <v>29113.629842180773</v>
      </c>
      <c r="I7090" s="85">
        <v>6636.0593017694882</v>
      </c>
      <c r="J7090" s="85">
        <v>292941.64171016886</v>
      </c>
      <c r="K7090" t="s">
        <v>491</v>
      </c>
    </row>
    <row r="7091" spans="2:11" x14ac:dyDescent="0.25">
      <c r="B7091">
        <v>2026</v>
      </c>
      <c r="C7091" t="s">
        <v>481</v>
      </c>
      <c r="D7091">
        <v>3</v>
      </c>
      <c r="E7091" t="s">
        <v>231</v>
      </c>
      <c r="F7091">
        <v>15</v>
      </c>
      <c r="G7091" s="85">
        <v>35.710676522298314</v>
      </c>
      <c r="H7091" s="85">
        <v>29113.629842180773</v>
      </c>
      <c r="I7091" s="85">
        <v>6636.0593017694882</v>
      </c>
      <c r="J7091" s="85">
        <v>703854.84177210089</v>
      </c>
      <c r="K7091" t="s">
        <v>491</v>
      </c>
    </row>
    <row r="7092" spans="2:11" x14ac:dyDescent="0.25">
      <c r="B7092">
        <v>2026</v>
      </c>
      <c r="C7092" t="s">
        <v>481</v>
      </c>
      <c r="D7092">
        <v>4</v>
      </c>
      <c r="E7092" t="s">
        <v>231</v>
      </c>
      <c r="F7092">
        <v>15</v>
      </c>
      <c r="G7092" s="85">
        <v>14.914960361341784</v>
      </c>
      <c r="H7092" s="85">
        <v>29113.629842180773</v>
      </c>
      <c r="I7092" s="85">
        <v>6636.0593017694882</v>
      </c>
      <c r="J7092" s="85">
        <v>293972.78594300168</v>
      </c>
      <c r="K7092" t="s">
        <v>491</v>
      </c>
    </row>
    <row r="7093" spans="2:11" x14ac:dyDescent="0.25">
      <c r="B7093">
        <v>2026</v>
      </c>
      <c r="C7093" t="s">
        <v>482</v>
      </c>
      <c r="D7093">
        <v>3</v>
      </c>
      <c r="E7093" t="s">
        <v>231</v>
      </c>
      <c r="F7093">
        <v>15</v>
      </c>
      <c r="G7093" s="85">
        <v>35.835935933738085</v>
      </c>
      <c r="H7093" s="85">
        <v>29113.629842180773</v>
      </c>
      <c r="I7093" s="85">
        <v>6636.0593017694882</v>
      </c>
      <c r="J7093" s="85">
        <v>706323.69567814085</v>
      </c>
      <c r="K7093" t="s">
        <v>491</v>
      </c>
    </row>
    <row r="7094" spans="2:11" x14ac:dyDescent="0.25">
      <c r="B7094">
        <v>2026</v>
      </c>
      <c r="C7094" t="s">
        <v>482</v>
      </c>
      <c r="D7094">
        <v>4</v>
      </c>
      <c r="E7094" t="s">
        <v>231</v>
      </c>
      <c r="F7094">
        <v>15</v>
      </c>
      <c r="G7094" s="85">
        <v>14.967276344640013</v>
      </c>
      <c r="H7094" s="85">
        <v>29113.629842180773</v>
      </c>
      <c r="I7094" s="85">
        <v>6636.0593017694882</v>
      </c>
      <c r="J7094" s="85">
        <v>295003.93017583451</v>
      </c>
      <c r="K7094" t="s">
        <v>491</v>
      </c>
    </row>
    <row r="7095" spans="2:11" x14ac:dyDescent="0.25">
      <c r="B7095">
        <v>2026</v>
      </c>
      <c r="C7095" t="s">
        <v>483</v>
      </c>
      <c r="D7095">
        <v>3</v>
      </c>
      <c r="E7095" t="s">
        <v>231</v>
      </c>
      <c r="F7095">
        <v>15</v>
      </c>
      <c r="G7095" s="85">
        <v>35.961195345177835</v>
      </c>
      <c r="H7095" s="85">
        <v>29113.629842180773</v>
      </c>
      <c r="I7095" s="85">
        <v>6636.0593017694882</v>
      </c>
      <c r="J7095" s="85">
        <v>708792.54958418035</v>
      </c>
      <c r="K7095" t="s">
        <v>491</v>
      </c>
    </row>
    <row r="7096" spans="2:11" x14ac:dyDescent="0.25">
      <c r="B7096">
        <v>2026</v>
      </c>
      <c r="C7096" t="s">
        <v>483</v>
      </c>
      <c r="D7096">
        <v>4</v>
      </c>
      <c r="E7096" t="s">
        <v>231</v>
      </c>
      <c r="F7096">
        <v>15</v>
      </c>
      <c r="G7096" s="85">
        <v>15.019592327938241</v>
      </c>
      <c r="H7096" s="85">
        <v>29113.629842180773</v>
      </c>
      <c r="I7096" s="85">
        <v>6636.0593017694882</v>
      </c>
      <c r="J7096" s="85">
        <v>296035.07440866734</v>
      </c>
      <c r="K7096" t="s">
        <v>491</v>
      </c>
    </row>
    <row r="7097" spans="2:11" x14ac:dyDescent="0.25">
      <c r="B7097">
        <v>2026</v>
      </c>
      <c r="C7097" t="s">
        <v>484</v>
      </c>
      <c r="D7097">
        <v>3</v>
      </c>
      <c r="E7097" t="s">
        <v>231</v>
      </c>
      <c r="F7097">
        <v>15</v>
      </c>
      <c r="G7097" s="85">
        <v>36.086454756617606</v>
      </c>
      <c r="H7097" s="85">
        <v>29113.629842180773</v>
      </c>
      <c r="I7097" s="85">
        <v>6636.0593017694882</v>
      </c>
      <c r="J7097" s="85">
        <v>711261.40349022043</v>
      </c>
      <c r="K7097" t="s">
        <v>491</v>
      </c>
    </row>
    <row r="7098" spans="2:11" x14ac:dyDescent="0.25">
      <c r="B7098">
        <v>2026</v>
      </c>
      <c r="C7098" t="s">
        <v>484</v>
      </c>
      <c r="D7098">
        <v>4</v>
      </c>
      <c r="E7098" t="s">
        <v>231</v>
      </c>
      <c r="F7098">
        <v>15</v>
      </c>
      <c r="G7098" s="85">
        <v>15.07190831123647</v>
      </c>
      <c r="H7098" s="85">
        <v>29113.629842180773</v>
      </c>
      <c r="I7098" s="85">
        <v>6636.0593017694882</v>
      </c>
      <c r="J7098" s="85">
        <v>297066.21864150016</v>
      </c>
      <c r="K7098" t="s">
        <v>491</v>
      </c>
    </row>
    <row r="7099" spans="2:11" x14ac:dyDescent="0.25">
      <c r="B7099">
        <v>2026</v>
      </c>
      <c r="C7099" t="s">
        <v>485</v>
      </c>
      <c r="D7099">
        <v>3</v>
      </c>
      <c r="E7099" t="s">
        <v>231</v>
      </c>
      <c r="F7099">
        <v>15</v>
      </c>
      <c r="G7099" s="85">
        <v>36.211714168057348</v>
      </c>
      <c r="H7099" s="85">
        <v>29113.629842180773</v>
      </c>
      <c r="I7099" s="85">
        <v>6636.0593017694882</v>
      </c>
      <c r="J7099" s="85">
        <v>713730.25739625981</v>
      </c>
      <c r="K7099" t="s">
        <v>491</v>
      </c>
    </row>
    <row r="7100" spans="2:11" x14ac:dyDescent="0.25">
      <c r="B7100">
        <v>2026</v>
      </c>
      <c r="C7100" t="s">
        <v>485</v>
      </c>
      <c r="D7100">
        <v>4</v>
      </c>
      <c r="E7100" t="s">
        <v>231</v>
      </c>
      <c r="F7100">
        <v>15</v>
      </c>
      <c r="G7100" s="85">
        <v>15.124224294534699</v>
      </c>
      <c r="H7100" s="85">
        <v>29113.629842180773</v>
      </c>
      <c r="I7100" s="85">
        <v>6636.0593017694882</v>
      </c>
      <c r="J7100" s="85">
        <v>298097.36287433299</v>
      </c>
      <c r="K7100" t="s">
        <v>491</v>
      </c>
    </row>
    <row r="7101" spans="2:11" x14ac:dyDescent="0.25">
      <c r="B7101">
        <v>2026</v>
      </c>
      <c r="C7101" t="s">
        <v>486</v>
      </c>
      <c r="D7101">
        <v>3</v>
      </c>
      <c r="E7101" t="s">
        <v>231</v>
      </c>
      <c r="F7101">
        <v>15</v>
      </c>
      <c r="G7101" s="85">
        <v>36.336973579497119</v>
      </c>
      <c r="H7101" s="85">
        <v>29113.629842180773</v>
      </c>
      <c r="I7101" s="85">
        <v>6636.0593017694882</v>
      </c>
      <c r="J7101" s="85">
        <v>716199.11130229977</v>
      </c>
      <c r="K7101" t="s">
        <v>491</v>
      </c>
    </row>
    <row r="7102" spans="2:11" x14ac:dyDescent="0.25">
      <c r="B7102">
        <v>2026</v>
      </c>
      <c r="C7102" t="s">
        <v>486</v>
      </c>
      <c r="D7102">
        <v>4</v>
      </c>
      <c r="E7102" t="s">
        <v>231</v>
      </c>
      <c r="F7102">
        <v>15</v>
      </c>
      <c r="G7102" s="85">
        <v>15.176540277832927</v>
      </c>
      <c r="H7102" s="85">
        <v>29113.629842180773</v>
      </c>
      <c r="I7102" s="85">
        <v>6636.0593017694882</v>
      </c>
      <c r="J7102" s="85">
        <v>299128.50710716582</v>
      </c>
      <c r="K7102" t="s">
        <v>491</v>
      </c>
    </row>
    <row r="7103" spans="2:11" x14ac:dyDescent="0.25">
      <c r="B7103">
        <v>2026</v>
      </c>
      <c r="C7103" t="s">
        <v>487</v>
      </c>
      <c r="D7103">
        <v>3</v>
      </c>
      <c r="E7103" t="s">
        <v>231</v>
      </c>
      <c r="F7103">
        <v>15</v>
      </c>
      <c r="G7103" s="85">
        <v>36.462232990936869</v>
      </c>
      <c r="H7103" s="85">
        <v>29113.629842180773</v>
      </c>
      <c r="I7103" s="85">
        <v>6636.0593017694882</v>
      </c>
      <c r="J7103" s="85">
        <v>718667.96520833939</v>
      </c>
      <c r="K7103" t="s">
        <v>491</v>
      </c>
    </row>
    <row r="7104" spans="2:11" x14ac:dyDescent="0.25">
      <c r="B7104">
        <v>2026</v>
      </c>
      <c r="C7104" t="s">
        <v>487</v>
      </c>
      <c r="D7104">
        <v>4</v>
      </c>
      <c r="E7104" t="s">
        <v>231</v>
      </c>
      <c r="F7104">
        <v>15</v>
      </c>
      <c r="G7104" s="85">
        <v>15.228856261131149</v>
      </c>
      <c r="H7104" s="85">
        <v>29113.629842180773</v>
      </c>
      <c r="I7104" s="85">
        <v>6636.0593017694882</v>
      </c>
      <c r="J7104" s="85">
        <v>300159.65133999853</v>
      </c>
      <c r="K7104" t="s">
        <v>491</v>
      </c>
    </row>
    <row r="7105" spans="2:11" x14ac:dyDescent="0.25">
      <c r="B7105">
        <v>2026</v>
      </c>
      <c r="C7105" t="s">
        <v>488</v>
      </c>
      <c r="D7105">
        <v>3</v>
      </c>
      <c r="E7105" t="s">
        <v>231</v>
      </c>
      <c r="F7105">
        <v>15</v>
      </c>
      <c r="G7105" s="85">
        <v>36.587492402376633</v>
      </c>
      <c r="H7105" s="85">
        <v>29113.629842180773</v>
      </c>
      <c r="I7105" s="85">
        <v>6636.0593017694882</v>
      </c>
      <c r="J7105" s="85">
        <v>721136.81911437924</v>
      </c>
      <c r="K7105" t="s">
        <v>491</v>
      </c>
    </row>
    <row r="7106" spans="2:11" x14ac:dyDescent="0.25">
      <c r="B7106">
        <v>2026</v>
      </c>
      <c r="C7106" t="s">
        <v>488</v>
      </c>
      <c r="D7106">
        <v>4</v>
      </c>
      <c r="E7106" t="s">
        <v>231</v>
      </c>
      <c r="F7106">
        <v>15</v>
      </c>
      <c r="G7106" s="85">
        <v>15.281172244429385</v>
      </c>
      <c r="H7106" s="85">
        <v>29113.629842180773</v>
      </c>
      <c r="I7106" s="85">
        <v>6636.0593017694882</v>
      </c>
      <c r="J7106" s="85">
        <v>301190.79557283147</v>
      </c>
      <c r="K7106" t="s">
        <v>491</v>
      </c>
    </row>
    <row r="7107" spans="2:11" x14ac:dyDescent="0.25">
      <c r="B7107">
        <v>2026</v>
      </c>
      <c r="C7107" t="s">
        <v>489</v>
      </c>
      <c r="D7107">
        <v>3</v>
      </c>
      <c r="E7107" t="s">
        <v>231</v>
      </c>
      <c r="F7107">
        <v>15</v>
      </c>
      <c r="G7107" s="85">
        <v>36.712751813816382</v>
      </c>
      <c r="H7107" s="85">
        <v>29113.629842180773</v>
      </c>
      <c r="I7107" s="85">
        <v>6636.0593017694882</v>
      </c>
      <c r="J7107" s="85">
        <v>723605.67302041873</v>
      </c>
      <c r="K7107" t="s">
        <v>491</v>
      </c>
    </row>
    <row r="7108" spans="2:11" x14ac:dyDescent="0.25">
      <c r="B7108">
        <v>2026</v>
      </c>
      <c r="C7108" t="s">
        <v>489</v>
      </c>
      <c r="D7108">
        <v>4</v>
      </c>
      <c r="E7108" t="s">
        <v>231</v>
      </c>
      <c r="F7108">
        <v>15</v>
      </c>
      <c r="G7108" s="85">
        <v>15.333488227727607</v>
      </c>
      <c r="H7108" s="85">
        <v>29113.629842180773</v>
      </c>
      <c r="I7108" s="85">
        <v>6636.0593017694882</v>
      </c>
      <c r="J7108" s="85">
        <v>302221.93980566418</v>
      </c>
      <c r="K7108" t="s">
        <v>491</v>
      </c>
    </row>
    <row r="7109" spans="2:11" x14ac:dyDescent="0.25">
      <c r="B7109">
        <v>2026</v>
      </c>
      <c r="C7109" t="s">
        <v>490</v>
      </c>
      <c r="D7109">
        <v>3</v>
      </c>
      <c r="E7109" t="s">
        <v>231</v>
      </c>
      <c r="F7109">
        <v>15</v>
      </c>
      <c r="G7109" s="85">
        <v>36.83801122525616</v>
      </c>
      <c r="H7109" s="85">
        <v>29113.629842180773</v>
      </c>
      <c r="I7109" s="85">
        <v>6636.0593017694882</v>
      </c>
      <c r="J7109" s="85">
        <v>726074.52692645881</v>
      </c>
      <c r="K7109" t="s">
        <v>491</v>
      </c>
    </row>
    <row r="7110" spans="2:11" x14ac:dyDescent="0.25">
      <c r="B7110">
        <v>2026</v>
      </c>
      <c r="C7110" t="s">
        <v>490</v>
      </c>
      <c r="D7110">
        <v>4</v>
      </c>
      <c r="E7110" t="s">
        <v>231</v>
      </c>
      <c r="F7110">
        <v>15</v>
      </c>
      <c r="G7110" s="85">
        <v>15.385804211025842</v>
      </c>
      <c r="H7110" s="85">
        <v>29113.629842180773</v>
      </c>
      <c r="I7110" s="85">
        <v>6636.0593017694882</v>
      </c>
      <c r="J7110" s="85">
        <v>303253.08403849712</v>
      </c>
      <c r="K7110" t="s">
        <v>491</v>
      </c>
    </row>
    <row r="7111" spans="2:11" x14ac:dyDescent="0.25">
      <c r="B7111">
        <v>2026</v>
      </c>
      <c r="C7111" t="s">
        <v>479</v>
      </c>
      <c r="D7111">
        <v>3</v>
      </c>
      <c r="E7111" t="s">
        <v>131</v>
      </c>
      <c r="F7111">
        <v>31</v>
      </c>
      <c r="G7111" s="85">
        <v>2.0716707480423513</v>
      </c>
      <c r="H7111" s="85">
        <v>9367.3143996013951</v>
      </c>
      <c r="I7111" s="85">
        <v>2655.2732104301613</v>
      </c>
      <c r="J7111" s="85">
        <v>12749.736237696163</v>
      </c>
      <c r="K7111" t="s">
        <v>491</v>
      </c>
    </row>
    <row r="7112" spans="2:11" x14ac:dyDescent="0.25">
      <c r="B7112">
        <v>2026</v>
      </c>
      <c r="C7112" t="s">
        <v>479</v>
      </c>
      <c r="D7112">
        <v>4</v>
      </c>
      <c r="E7112" t="s">
        <v>131</v>
      </c>
      <c r="F7112">
        <v>31</v>
      </c>
      <c r="G7112" s="85">
        <v>0</v>
      </c>
      <c r="H7112" s="85">
        <v>9367.3143996013951</v>
      </c>
      <c r="I7112" s="85">
        <v>2655.2732104301613</v>
      </c>
      <c r="J7112" s="85">
        <v>0</v>
      </c>
      <c r="K7112" t="s">
        <v>491</v>
      </c>
    </row>
    <row r="7113" spans="2:11" x14ac:dyDescent="0.25">
      <c r="B7113">
        <v>2026</v>
      </c>
      <c r="C7113" t="s">
        <v>480</v>
      </c>
      <c r="D7113">
        <v>3</v>
      </c>
      <c r="E7113" t="s">
        <v>131</v>
      </c>
      <c r="F7113">
        <v>31</v>
      </c>
      <c r="G7113" s="85">
        <v>2.0759279702320081</v>
      </c>
      <c r="H7113" s="85">
        <v>9367.3143996013951</v>
      </c>
      <c r="I7113" s="85">
        <v>2655.2732104301613</v>
      </c>
      <c r="J7113" s="85">
        <v>12775.936569034859</v>
      </c>
      <c r="K7113" t="s">
        <v>491</v>
      </c>
    </row>
    <row r="7114" spans="2:11" x14ac:dyDescent="0.25">
      <c r="B7114">
        <v>2026</v>
      </c>
      <c r="C7114" t="s">
        <v>480</v>
      </c>
      <c r="D7114">
        <v>4</v>
      </c>
      <c r="E7114" t="s">
        <v>131</v>
      </c>
      <c r="F7114">
        <v>31</v>
      </c>
      <c r="G7114" s="85">
        <v>0</v>
      </c>
      <c r="H7114" s="85">
        <v>9367.3143996013951</v>
      </c>
      <c r="I7114" s="85">
        <v>2655.2732104301613</v>
      </c>
      <c r="J7114" s="85">
        <v>0</v>
      </c>
      <c r="K7114" t="s">
        <v>491</v>
      </c>
    </row>
    <row r="7115" spans="2:11" x14ac:dyDescent="0.25">
      <c r="B7115">
        <v>2026</v>
      </c>
      <c r="C7115" t="s">
        <v>481</v>
      </c>
      <c r="D7115">
        <v>3</v>
      </c>
      <c r="E7115" t="s">
        <v>131</v>
      </c>
      <c r="F7115">
        <v>31</v>
      </c>
      <c r="G7115" s="85">
        <v>2.0801851924216672</v>
      </c>
      <c r="H7115" s="85">
        <v>9367.3143996013951</v>
      </c>
      <c r="I7115" s="85">
        <v>2655.2732104301613</v>
      </c>
      <c r="J7115" s="85">
        <v>12802.136900373567</v>
      </c>
      <c r="K7115" t="s">
        <v>491</v>
      </c>
    </row>
    <row r="7116" spans="2:11" x14ac:dyDescent="0.25">
      <c r="B7116">
        <v>2026</v>
      </c>
      <c r="C7116" t="s">
        <v>481</v>
      </c>
      <c r="D7116">
        <v>4</v>
      </c>
      <c r="E7116" t="s">
        <v>131</v>
      </c>
      <c r="F7116">
        <v>31</v>
      </c>
      <c r="G7116" s="85">
        <v>0</v>
      </c>
      <c r="H7116" s="85">
        <v>9367.3143996013951</v>
      </c>
      <c r="I7116" s="85">
        <v>2655.2732104301613</v>
      </c>
      <c r="J7116" s="85">
        <v>0</v>
      </c>
      <c r="K7116" t="s">
        <v>491</v>
      </c>
    </row>
    <row r="7117" spans="2:11" x14ac:dyDescent="0.25">
      <c r="B7117">
        <v>2026</v>
      </c>
      <c r="C7117" t="s">
        <v>482</v>
      </c>
      <c r="D7117">
        <v>3</v>
      </c>
      <c r="E7117" t="s">
        <v>131</v>
      </c>
      <c r="F7117">
        <v>31</v>
      </c>
      <c r="G7117" s="85">
        <v>2.0844424146113245</v>
      </c>
      <c r="H7117" s="85">
        <v>9367.3143996013951</v>
      </c>
      <c r="I7117" s="85">
        <v>2655.2732104301613</v>
      </c>
      <c r="J7117" s="85">
        <v>12828.337231712265</v>
      </c>
      <c r="K7117" t="s">
        <v>491</v>
      </c>
    </row>
    <row r="7118" spans="2:11" x14ac:dyDescent="0.25">
      <c r="B7118">
        <v>2026</v>
      </c>
      <c r="C7118" t="s">
        <v>482</v>
      </c>
      <c r="D7118">
        <v>4</v>
      </c>
      <c r="E7118" t="s">
        <v>131</v>
      </c>
      <c r="F7118">
        <v>31</v>
      </c>
      <c r="G7118" s="85">
        <v>0</v>
      </c>
      <c r="H7118" s="85">
        <v>9367.3143996013951</v>
      </c>
      <c r="I7118" s="85">
        <v>2655.2732104301613</v>
      </c>
      <c r="J7118" s="85">
        <v>0</v>
      </c>
      <c r="K7118" t="s">
        <v>491</v>
      </c>
    </row>
    <row r="7119" spans="2:11" x14ac:dyDescent="0.25">
      <c r="B7119">
        <v>2026</v>
      </c>
      <c r="C7119" t="s">
        <v>483</v>
      </c>
      <c r="D7119">
        <v>3</v>
      </c>
      <c r="E7119" t="s">
        <v>131</v>
      </c>
      <c r="F7119">
        <v>31</v>
      </c>
      <c r="G7119" s="85">
        <v>2.0886996368009836</v>
      </c>
      <c r="H7119" s="85">
        <v>9367.3143996013951</v>
      </c>
      <c r="I7119" s="85">
        <v>2655.2732104301613</v>
      </c>
      <c r="J7119" s="85">
        <v>12854.537563050973</v>
      </c>
      <c r="K7119" t="s">
        <v>491</v>
      </c>
    </row>
    <row r="7120" spans="2:11" x14ac:dyDescent="0.25">
      <c r="B7120">
        <v>2026</v>
      </c>
      <c r="C7120" t="s">
        <v>483</v>
      </c>
      <c r="D7120">
        <v>4</v>
      </c>
      <c r="E7120" t="s">
        <v>131</v>
      </c>
      <c r="F7120">
        <v>31</v>
      </c>
      <c r="G7120" s="85">
        <v>0</v>
      </c>
      <c r="H7120" s="85">
        <v>9367.3143996013951</v>
      </c>
      <c r="I7120" s="85">
        <v>2655.2732104301613</v>
      </c>
      <c r="J7120" s="85">
        <v>0</v>
      </c>
      <c r="K7120" t="s">
        <v>491</v>
      </c>
    </row>
    <row r="7121" spans="2:11" x14ac:dyDescent="0.25">
      <c r="B7121">
        <v>2026</v>
      </c>
      <c r="C7121" t="s">
        <v>484</v>
      </c>
      <c r="D7121">
        <v>3</v>
      </c>
      <c r="E7121" t="s">
        <v>131</v>
      </c>
      <c r="F7121">
        <v>31</v>
      </c>
      <c r="G7121" s="85">
        <v>2.0929568589906404</v>
      </c>
      <c r="H7121" s="85">
        <v>9367.3143996013951</v>
      </c>
      <c r="I7121" s="85">
        <v>2655.2732104301613</v>
      </c>
      <c r="J7121" s="85">
        <v>12880.737894389669</v>
      </c>
      <c r="K7121" t="s">
        <v>491</v>
      </c>
    </row>
    <row r="7122" spans="2:11" x14ac:dyDescent="0.25">
      <c r="B7122">
        <v>2026</v>
      </c>
      <c r="C7122" t="s">
        <v>484</v>
      </c>
      <c r="D7122">
        <v>4</v>
      </c>
      <c r="E7122" t="s">
        <v>131</v>
      </c>
      <c r="F7122">
        <v>31</v>
      </c>
      <c r="G7122" s="85">
        <v>0</v>
      </c>
      <c r="H7122" s="85">
        <v>9367.3143996013951</v>
      </c>
      <c r="I7122" s="85">
        <v>2655.2732104301613</v>
      </c>
      <c r="J7122" s="85">
        <v>0</v>
      </c>
      <c r="K7122" t="s">
        <v>491</v>
      </c>
    </row>
    <row r="7123" spans="2:11" x14ac:dyDescent="0.25">
      <c r="B7123">
        <v>2026</v>
      </c>
      <c r="C7123" t="s">
        <v>485</v>
      </c>
      <c r="D7123">
        <v>3</v>
      </c>
      <c r="E7123" t="s">
        <v>131</v>
      </c>
      <c r="F7123">
        <v>31</v>
      </c>
      <c r="G7123" s="85">
        <v>2.0972140811802995</v>
      </c>
      <c r="H7123" s="85">
        <v>9367.3143996013951</v>
      </c>
      <c r="I7123" s="85">
        <v>2655.2732104301613</v>
      </c>
      <c r="J7123" s="85">
        <v>12906.938225728378</v>
      </c>
      <c r="K7123" t="s">
        <v>491</v>
      </c>
    </row>
    <row r="7124" spans="2:11" x14ac:dyDescent="0.25">
      <c r="B7124">
        <v>2026</v>
      </c>
      <c r="C7124" t="s">
        <v>485</v>
      </c>
      <c r="D7124">
        <v>4</v>
      </c>
      <c r="E7124" t="s">
        <v>131</v>
      </c>
      <c r="F7124">
        <v>31</v>
      </c>
      <c r="G7124" s="85">
        <v>0</v>
      </c>
      <c r="H7124" s="85">
        <v>9367.3143996013951</v>
      </c>
      <c r="I7124" s="85">
        <v>2655.2732104301613</v>
      </c>
      <c r="J7124" s="85">
        <v>0</v>
      </c>
      <c r="K7124" t="s">
        <v>491</v>
      </c>
    </row>
    <row r="7125" spans="2:11" x14ac:dyDescent="0.25">
      <c r="B7125">
        <v>2026</v>
      </c>
      <c r="C7125" t="s">
        <v>486</v>
      </c>
      <c r="D7125">
        <v>3</v>
      </c>
      <c r="E7125" t="s">
        <v>131</v>
      </c>
      <c r="F7125">
        <v>31</v>
      </c>
      <c r="G7125" s="85">
        <v>2.1014713033699564</v>
      </c>
      <c r="H7125" s="85">
        <v>9367.3143996013951</v>
      </c>
      <c r="I7125" s="85">
        <v>2655.2732104301613</v>
      </c>
      <c r="J7125" s="85">
        <v>12933.138557067072</v>
      </c>
      <c r="K7125" t="s">
        <v>491</v>
      </c>
    </row>
    <row r="7126" spans="2:11" x14ac:dyDescent="0.25">
      <c r="B7126">
        <v>2026</v>
      </c>
      <c r="C7126" t="s">
        <v>486</v>
      </c>
      <c r="D7126">
        <v>4</v>
      </c>
      <c r="E7126" t="s">
        <v>131</v>
      </c>
      <c r="F7126">
        <v>31</v>
      </c>
      <c r="G7126" s="85">
        <v>0</v>
      </c>
      <c r="H7126" s="85">
        <v>9367.3143996013951</v>
      </c>
      <c r="I7126" s="85">
        <v>2655.2732104301613</v>
      </c>
      <c r="J7126" s="85">
        <v>0</v>
      </c>
      <c r="K7126" t="s">
        <v>491</v>
      </c>
    </row>
    <row r="7127" spans="2:11" x14ac:dyDescent="0.25">
      <c r="B7127">
        <v>2026</v>
      </c>
      <c r="C7127" t="s">
        <v>487</v>
      </c>
      <c r="D7127">
        <v>3</v>
      </c>
      <c r="E7127" t="s">
        <v>131</v>
      </c>
      <c r="F7127">
        <v>31</v>
      </c>
      <c r="G7127" s="85">
        <v>2.1057285255596159</v>
      </c>
      <c r="H7127" s="85">
        <v>9367.3143996013951</v>
      </c>
      <c r="I7127" s="85">
        <v>2655.2732104301613</v>
      </c>
      <c r="J7127" s="85">
        <v>12959.338888405784</v>
      </c>
      <c r="K7127" t="s">
        <v>491</v>
      </c>
    </row>
    <row r="7128" spans="2:11" x14ac:dyDescent="0.25">
      <c r="B7128">
        <v>2026</v>
      </c>
      <c r="C7128" t="s">
        <v>487</v>
      </c>
      <c r="D7128">
        <v>4</v>
      </c>
      <c r="E7128" t="s">
        <v>131</v>
      </c>
      <c r="F7128">
        <v>31</v>
      </c>
      <c r="G7128" s="85">
        <v>0</v>
      </c>
      <c r="H7128" s="85">
        <v>9367.3143996013951</v>
      </c>
      <c r="I7128" s="85">
        <v>2655.2732104301613</v>
      </c>
      <c r="J7128" s="85">
        <v>0</v>
      </c>
      <c r="K7128" t="s">
        <v>491</v>
      </c>
    </row>
    <row r="7129" spans="2:11" x14ac:dyDescent="0.25">
      <c r="B7129">
        <v>2026</v>
      </c>
      <c r="C7129" t="s">
        <v>488</v>
      </c>
      <c r="D7129">
        <v>3</v>
      </c>
      <c r="E7129" t="s">
        <v>131</v>
      </c>
      <c r="F7129">
        <v>31</v>
      </c>
      <c r="G7129" s="85">
        <v>2.1099857477492727</v>
      </c>
      <c r="H7129" s="85">
        <v>9367.3143996013951</v>
      </c>
      <c r="I7129" s="85">
        <v>2655.2732104301613</v>
      </c>
      <c r="J7129" s="85">
        <v>12985.53921974448</v>
      </c>
      <c r="K7129" t="s">
        <v>491</v>
      </c>
    </row>
    <row r="7130" spans="2:11" x14ac:dyDescent="0.25">
      <c r="B7130">
        <v>2026</v>
      </c>
      <c r="C7130" t="s">
        <v>488</v>
      </c>
      <c r="D7130">
        <v>4</v>
      </c>
      <c r="E7130" t="s">
        <v>131</v>
      </c>
      <c r="F7130">
        <v>31</v>
      </c>
      <c r="G7130" s="85">
        <v>0</v>
      </c>
      <c r="H7130" s="85">
        <v>9367.3143996013951</v>
      </c>
      <c r="I7130" s="85">
        <v>2655.2732104301613</v>
      </c>
      <c r="J7130" s="85">
        <v>0</v>
      </c>
      <c r="K7130" t="s">
        <v>491</v>
      </c>
    </row>
    <row r="7131" spans="2:11" x14ac:dyDescent="0.25">
      <c r="B7131">
        <v>2026</v>
      </c>
      <c r="C7131" t="s">
        <v>489</v>
      </c>
      <c r="D7131">
        <v>3</v>
      </c>
      <c r="E7131" t="s">
        <v>131</v>
      </c>
      <c r="F7131">
        <v>31</v>
      </c>
      <c r="G7131" s="85">
        <v>2.1142429699389318</v>
      </c>
      <c r="H7131" s="85">
        <v>9367.3143996013951</v>
      </c>
      <c r="I7131" s="85">
        <v>2655.2732104301613</v>
      </c>
      <c r="J7131" s="85">
        <v>13011.739551083188</v>
      </c>
      <c r="K7131" t="s">
        <v>491</v>
      </c>
    </row>
    <row r="7132" spans="2:11" x14ac:dyDescent="0.25">
      <c r="B7132">
        <v>2026</v>
      </c>
      <c r="C7132" t="s">
        <v>489</v>
      </c>
      <c r="D7132">
        <v>4</v>
      </c>
      <c r="E7132" t="s">
        <v>131</v>
      </c>
      <c r="F7132">
        <v>31</v>
      </c>
      <c r="G7132" s="85">
        <v>0</v>
      </c>
      <c r="H7132" s="85">
        <v>9367.3143996013951</v>
      </c>
      <c r="I7132" s="85">
        <v>2655.2732104301613</v>
      </c>
      <c r="J7132" s="85">
        <v>0</v>
      </c>
      <c r="K7132" t="s">
        <v>491</v>
      </c>
    </row>
    <row r="7133" spans="2:11" x14ac:dyDescent="0.25">
      <c r="B7133">
        <v>2026</v>
      </c>
      <c r="C7133" t="s">
        <v>490</v>
      </c>
      <c r="D7133">
        <v>3</v>
      </c>
      <c r="E7133" t="s">
        <v>131</v>
      </c>
      <c r="F7133">
        <v>31</v>
      </c>
      <c r="G7133" s="85">
        <v>2.1185001921285886</v>
      </c>
      <c r="H7133" s="85">
        <v>9367.3143996013951</v>
      </c>
      <c r="I7133" s="85">
        <v>2655.2732104301613</v>
      </c>
      <c r="J7133" s="85">
        <v>13037.939882421884</v>
      </c>
      <c r="K7133" t="s">
        <v>491</v>
      </c>
    </row>
    <row r="7134" spans="2:11" x14ac:dyDescent="0.25">
      <c r="B7134">
        <v>2026</v>
      </c>
      <c r="C7134" t="s">
        <v>490</v>
      </c>
      <c r="D7134">
        <v>4</v>
      </c>
      <c r="E7134" t="s">
        <v>131</v>
      </c>
      <c r="F7134">
        <v>31</v>
      </c>
      <c r="G7134" s="85">
        <v>0</v>
      </c>
      <c r="H7134" s="85">
        <v>9367.3143996013951</v>
      </c>
      <c r="I7134" s="85">
        <v>2655.2732104301613</v>
      </c>
      <c r="J7134" s="85">
        <v>0</v>
      </c>
      <c r="K7134" t="s">
        <v>491</v>
      </c>
    </row>
    <row r="7135" spans="2:11" x14ac:dyDescent="0.25">
      <c r="B7135">
        <v>2026</v>
      </c>
      <c r="C7135" t="s">
        <v>479</v>
      </c>
      <c r="D7135">
        <v>3</v>
      </c>
      <c r="E7135" t="s">
        <v>231</v>
      </c>
      <c r="F7135">
        <v>32</v>
      </c>
      <c r="G7135" s="85">
        <v>4.1100959058508</v>
      </c>
      <c r="H7135" s="85">
        <v>29113.629842180773</v>
      </c>
      <c r="I7135" s="85">
        <v>6636.0593017694882</v>
      </c>
      <c r="J7135" s="85">
        <v>76223.299491577432</v>
      </c>
      <c r="K7135" t="s">
        <v>492</v>
      </c>
    </row>
    <row r="7136" spans="2:11" x14ac:dyDescent="0.25">
      <c r="B7136">
        <v>2026</v>
      </c>
      <c r="C7136" t="s">
        <v>479</v>
      </c>
      <c r="D7136">
        <v>4</v>
      </c>
      <c r="E7136" t="s">
        <v>231</v>
      </c>
      <c r="F7136">
        <v>32</v>
      </c>
      <c r="G7136" s="85">
        <v>0</v>
      </c>
      <c r="H7136" s="85">
        <v>29113.629842180773</v>
      </c>
      <c r="I7136" s="85">
        <v>6636.0593017694882</v>
      </c>
      <c r="J7136" s="85">
        <v>0</v>
      </c>
      <c r="K7136" t="s">
        <v>492</v>
      </c>
    </row>
    <row r="7137" spans="2:11" x14ac:dyDescent="0.25">
      <c r="B7137">
        <v>2026</v>
      </c>
      <c r="C7137" t="s">
        <v>480</v>
      </c>
      <c r="D7137">
        <v>3</v>
      </c>
      <c r="E7137" t="s">
        <v>231</v>
      </c>
      <c r="F7137">
        <v>32</v>
      </c>
      <c r="G7137" s="85">
        <v>4.1426566520059378</v>
      </c>
      <c r="H7137" s="85">
        <v>29113.629842180773</v>
      </c>
      <c r="I7137" s="85">
        <v>6636.0593017694882</v>
      </c>
      <c r="J7137" s="85">
        <v>76827.15097404996</v>
      </c>
      <c r="K7137" t="s">
        <v>492</v>
      </c>
    </row>
    <row r="7138" spans="2:11" x14ac:dyDescent="0.25">
      <c r="B7138">
        <v>2026</v>
      </c>
      <c r="C7138" t="s">
        <v>480</v>
      </c>
      <c r="D7138">
        <v>4</v>
      </c>
      <c r="E7138" t="s">
        <v>231</v>
      </c>
      <c r="F7138">
        <v>32</v>
      </c>
      <c r="G7138" s="85">
        <v>0</v>
      </c>
      <c r="H7138" s="85">
        <v>29113.629842180773</v>
      </c>
      <c r="I7138" s="85">
        <v>6636.0593017694882</v>
      </c>
      <c r="J7138" s="85">
        <v>0</v>
      </c>
      <c r="K7138" t="s">
        <v>492</v>
      </c>
    </row>
    <row r="7139" spans="2:11" x14ac:dyDescent="0.25">
      <c r="B7139">
        <v>2026</v>
      </c>
      <c r="C7139" t="s">
        <v>481</v>
      </c>
      <c r="D7139">
        <v>3</v>
      </c>
      <c r="E7139" t="s">
        <v>231</v>
      </c>
      <c r="F7139">
        <v>32</v>
      </c>
      <c r="G7139" s="85">
        <v>4.1752173981610632</v>
      </c>
      <c r="H7139" s="85">
        <v>29113.629842180773</v>
      </c>
      <c r="I7139" s="85">
        <v>6636.0593017694882</v>
      </c>
      <c r="J7139" s="85">
        <v>77431.00245652227</v>
      </c>
      <c r="K7139" t="s">
        <v>492</v>
      </c>
    </row>
    <row r="7140" spans="2:11" x14ac:dyDescent="0.25">
      <c r="B7140">
        <v>2026</v>
      </c>
      <c r="C7140" t="s">
        <v>481</v>
      </c>
      <c r="D7140">
        <v>4</v>
      </c>
      <c r="E7140" t="s">
        <v>231</v>
      </c>
      <c r="F7140">
        <v>32</v>
      </c>
      <c r="G7140" s="85">
        <v>0</v>
      </c>
      <c r="H7140" s="85">
        <v>29113.629842180773</v>
      </c>
      <c r="I7140" s="85">
        <v>6636.0593017694882</v>
      </c>
      <c r="J7140" s="85">
        <v>0</v>
      </c>
      <c r="K7140" t="s">
        <v>492</v>
      </c>
    </row>
    <row r="7141" spans="2:11" x14ac:dyDescent="0.25">
      <c r="B7141">
        <v>2026</v>
      </c>
      <c r="C7141" t="s">
        <v>482</v>
      </c>
      <c r="D7141">
        <v>3</v>
      </c>
      <c r="E7141" t="s">
        <v>231</v>
      </c>
      <c r="F7141">
        <v>32</v>
      </c>
      <c r="G7141" s="85">
        <v>4.2077781443162001</v>
      </c>
      <c r="H7141" s="85">
        <v>29113.629842180773</v>
      </c>
      <c r="I7141" s="85">
        <v>6636.0593017694882</v>
      </c>
      <c r="J7141" s="85">
        <v>78034.853938994784</v>
      </c>
      <c r="K7141" t="s">
        <v>492</v>
      </c>
    </row>
    <row r="7142" spans="2:11" x14ac:dyDescent="0.25">
      <c r="B7142">
        <v>2026</v>
      </c>
      <c r="C7142" t="s">
        <v>482</v>
      </c>
      <c r="D7142">
        <v>4</v>
      </c>
      <c r="E7142" t="s">
        <v>231</v>
      </c>
      <c r="F7142">
        <v>32</v>
      </c>
      <c r="G7142" s="85">
        <v>0</v>
      </c>
      <c r="H7142" s="85">
        <v>29113.629842180773</v>
      </c>
      <c r="I7142" s="85">
        <v>6636.0593017694882</v>
      </c>
      <c r="J7142" s="85">
        <v>0</v>
      </c>
      <c r="K7142" t="s">
        <v>492</v>
      </c>
    </row>
    <row r="7143" spans="2:11" x14ac:dyDescent="0.25">
      <c r="B7143">
        <v>2026</v>
      </c>
      <c r="C7143" t="s">
        <v>483</v>
      </c>
      <c r="D7143">
        <v>3</v>
      </c>
      <c r="E7143" t="s">
        <v>231</v>
      </c>
      <c r="F7143">
        <v>32</v>
      </c>
      <c r="G7143" s="85">
        <v>4.2403388904713255</v>
      </c>
      <c r="H7143" s="85">
        <v>29113.629842180773</v>
      </c>
      <c r="I7143" s="85">
        <v>6636.0593017694882</v>
      </c>
      <c r="J7143" s="85">
        <v>78638.705421467093</v>
      </c>
      <c r="K7143" t="s">
        <v>492</v>
      </c>
    </row>
    <row r="7144" spans="2:11" x14ac:dyDescent="0.25">
      <c r="B7144">
        <v>2026</v>
      </c>
      <c r="C7144" t="s">
        <v>483</v>
      </c>
      <c r="D7144">
        <v>4</v>
      </c>
      <c r="E7144" t="s">
        <v>231</v>
      </c>
      <c r="F7144">
        <v>32</v>
      </c>
      <c r="G7144" s="85">
        <v>0</v>
      </c>
      <c r="H7144" s="85">
        <v>29113.629842180773</v>
      </c>
      <c r="I7144" s="85">
        <v>6636.0593017694882</v>
      </c>
      <c r="J7144" s="85">
        <v>0</v>
      </c>
      <c r="K7144" t="s">
        <v>492</v>
      </c>
    </row>
    <row r="7145" spans="2:11" x14ac:dyDescent="0.25">
      <c r="B7145">
        <v>2026</v>
      </c>
      <c r="C7145" t="s">
        <v>484</v>
      </c>
      <c r="D7145">
        <v>3</v>
      </c>
      <c r="E7145" t="s">
        <v>231</v>
      </c>
      <c r="F7145">
        <v>32</v>
      </c>
      <c r="G7145" s="85">
        <v>4.2728996366264624</v>
      </c>
      <c r="H7145" s="85">
        <v>29113.629842180773</v>
      </c>
      <c r="I7145" s="85">
        <v>6636.0593017694882</v>
      </c>
      <c r="J7145" s="85">
        <v>79242.556903939607</v>
      </c>
      <c r="K7145" t="s">
        <v>492</v>
      </c>
    </row>
    <row r="7146" spans="2:11" x14ac:dyDescent="0.25">
      <c r="B7146">
        <v>2026</v>
      </c>
      <c r="C7146" t="s">
        <v>484</v>
      </c>
      <c r="D7146">
        <v>4</v>
      </c>
      <c r="E7146" t="s">
        <v>231</v>
      </c>
      <c r="F7146">
        <v>32</v>
      </c>
      <c r="G7146" s="85">
        <v>0</v>
      </c>
      <c r="H7146" s="85">
        <v>29113.629842180773</v>
      </c>
      <c r="I7146" s="85">
        <v>6636.0593017694882</v>
      </c>
      <c r="J7146" s="85">
        <v>0</v>
      </c>
      <c r="K7146" t="s">
        <v>492</v>
      </c>
    </row>
    <row r="7147" spans="2:11" x14ac:dyDescent="0.25">
      <c r="B7147">
        <v>2026</v>
      </c>
      <c r="C7147" t="s">
        <v>485</v>
      </c>
      <c r="D7147">
        <v>3</v>
      </c>
      <c r="E7147" t="s">
        <v>231</v>
      </c>
      <c r="F7147">
        <v>32</v>
      </c>
      <c r="G7147" s="85">
        <v>4.3054603827815878</v>
      </c>
      <c r="H7147" s="85">
        <v>29113.629842180773</v>
      </c>
      <c r="I7147" s="85">
        <v>6636.0593017694882</v>
      </c>
      <c r="J7147" s="85">
        <v>79846.408386411902</v>
      </c>
      <c r="K7147" t="s">
        <v>492</v>
      </c>
    </row>
    <row r="7148" spans="2:11" x14ac:dyDescent="0.25">
      <c r="B7148">
        <v>2026</v>
      </c>
      <c r="C7148" t="s">
        <v>485</v>
      </c>
      <c r="D7148">
        <v>4</v>
      </c>
      <c r="E7148" t="s">
        <v>231</v>
      </c>
      <c r="F7148">
        <v>32</v>
      </c>
      <c r="G7148" s="85">
        <v>0</v>
      </c>
      <c r="H7148" s="85">
        <v>29113.629842180773</v>
      </c>
      <c r="I7148" s="85">
        <v>6636.0593017694882</v>
      </c>
      <c r="J7148" s="85">
        <v>0</v>
      </c>
      <c r="K7148" t="s">
        <v>492</v>
      </c>
    </row>
    <row r="7149" spans="2:11" x14ac:dyDescent="0.25">
      <c r="B7149">
        <v>2026</v>
      </c>
      <c r="C7149" t="s">
        <v>486</v>
      </c>
      <c r="D7149">
        <v>3</v>
      </c>
      <c r="E7149" t="s">
        <v>231</v>
      </c>
      <c r="F7149">
        <v>32</v>
      </c>
      <c r="G7149" s="85">
        <v>4.3380211289367256</v>
      </c>
      <c r="H7149" s="85">
        <v>29113.629842180773</v>
      </c>
      <c r="I7149" s="85">
        <v>6636.0593017694882</v>
      </c>
      <c r="J7149" s="85">
        <v>80450.259868884445</v>
      </c>
      <c r="K7149" t="s">
        <v>492</v>
      </c>
    </row>
    <row r="7150" spans="2:11" x14ac:dyDescent="0.25">
      <c r="B7150">
        <v>2026</v>
      </c>
      <c r="C7150" t="s">
        <v>486</v>
      </c>
      <c r="D7150">
        <v>4</v>
      </c>
      <c r="E7150" t="s">
        <v>231</v>
      </c>
      <c r="F7150">
        <v>32</v>
      </c>
      <c r="G7150" s="85">
        <v>0</v>
      </c>
      <c r="H7150" s="85">
        <v>29113.629842180773</v>
      </c>
      <c r="I7150" s="85">
        <v>6636.0593017694882</v>
      </c>
      <c r="J7150" s="85">
        <v>0</v>
      </c>
      <c r="K7150" t="s">
        <v>492</v>
      </c>
    </row>
    <row r="7151" spans="2:11" x14ac:dyDescent="0.25">
      <c r="B7151">
        <v>2026</v>
      </c>
      <c r="C7151" t="s">
        <v>487</v>
      </c>
      <c r="D7151">
        <v>3</v>
      </c>
      <c r="E7151" t="s">
        <v>231</v>
      </c>
      <c r="F7151">
        <v>32</v>
      </c>
      <c r="G7151" s="85">
        <v>4.3705818750918501</v>
      </c>
      <c r="H7151" s="85">
        <v>29113.629842180773</v>
      </c>
      <c r="I7151" s="85">
        <v>6636.0593017694882</v>
      </c>
      <c r="J7151" s="85">
        <v>81054.111351356725</v>
      </c>
      <c r="K7151" t="s">
        <v>492</v>
      </c>
    </row>
    <row r="7152" spans="2:11" x14ac:dyDescent="0.25">
      <c r="B7152">
        <v>2026</v>
      </c>
      <c r="C7152" t="s">
        <v>487</v>
      </c>
      <c r="D7152">
        <v>4</v>
      </c>
      <c r="E7152" t="s">
        <v>231</v>
      </c>
      <c r="F7152">
        <v>32</v>
      </c>
      <c r="G7152" s="85">
        <v>0</v>
      </c>
      <c r="H7152" s="85">
        <v>29113.629842180773</v>
      </c>
      <c r="I7152" s="85">
        <v>6636.0593017694882</v>
      </c>
      <c r="J7152" s="85">
        <v>0</v>
      </c>
      <c r="K7152" t="s">
        <v>492</v>
      </c>
    </row>
    <row r="7153" spans="2:11" x14ac:dyDescent="0.25">
      <c r="B7153">
        <v>2026</v>
      </c>
      <c r="C7153" t="s">
        <v>488</v>
      </c>
      <c r="D7153">
        <v>3</v>
      </c>
      <c r="E7153" t="s">
        <v>231</v>
      </c>
      <c r="F7153">
        <v>32</v>
      </c>
      <c r="G7153" s="85">
        <v>4.403142621246988</v>
      </c>
      <c r="H7153" s="85">
        <v>29113.629842180773</v>
      </c>
      <c r="I7153" s="85">
        <v>6636.0593017694882</v>
      </c>
      <c r="J7153" s="85">
        <v>81657.962833829268</v>
      </c>
      <c r="K7153" t="s">
        <v>492</v>
      </c>
    </row>
    <row r="7154" spans="2:11" x14ac:dyDescent="0.25">
      <c r="B7154">
        <v>2026</v>
      </c>
      <c r="C7154" t="s">
        <v>488</v>
      </c>
      <c r="D7154">
        <v>4</v>
      </c>
      <c r="E7154" t="s">
        <v>231</v>
      </c>
      <c r="F7154">
        <v>32</v>
      </c>
      <c r="G7154" s="85">
        <v>0</v>
      </c>
      <c r="H7154" s="85">
        <v>29113.629842180773</v>
      </c>
      <c r="I7154" s="85">
        <v>6636.0593017694882</v>
      </c>
      <c r="J7154" s="85">
        <v>0</v>
      </c>
      <c r="K7154" t="s">
        <v>492</v>
      </c>
    </row>
    <row r="7155" spans="2:11" x14ac:dyDescent="0.25">
      <c r="B7155">
        <v>2026</v>
      </c>
      <c r="C7155" t="s">
        <v>489</v>
      </c>
      <c r="D7155">
        <v>3</v>
      </c>
      <c r="E7155" t="s">
        <v>231</v>
      </c>
      <c r="F7155">
        <v>32</v>
      </c>
      <c r="G7155" s="85">
        <v>4.4357033674021134</v>
      </c>
      <c r="H7155" s="85">
        <v>29113.629842180773</v>
      </c>
      <c r="I7155" s="85">
        <v>6636.0593017694882</v>
      </c>
      <c r="J7155" s="85">
        <v>82261.814316301563</v>
      </c>
      <c r="K7155" t="s">
        <v>492</v>
      </c>
    </row>
    <row r="7156" spans="2:11" x14ac:dyDescent="0.25">
      <c r="B7156">
        <v>2026</v>
      </c>
      <c r="C7156" t="s">
        <v>489</v>
      </c>
      <c r="D7156">
        <v>4</v>
      </c>
      <c r="E7156" t="s">
        <v>231</v>
      </c>
      <c r="F7156">
        <v>32</v>
      </c>
      <c r="G7156" s="85">
        <v>0</v>
      </c>
      <c r="H7156" s="85">
        <v>29113.629842180773</v>
      </c>
      <c r="I7156" s="85">
        <v>6636.0593017694882</v>
      </c>
      <c r="J7156" s="85">
        <v>0</v>
      </c>
      <c r="K7156" t="s">
        <v>492</v>
      </c>
    </row>
    <row r="7157" spans="2:11" x14ac:dyDescent="0.25">
      <c r="B7157">
        <v>2026</v>
      </c>
      <c r="C7157" t="s">
        <v>490</v>
      </c>
      <c r="D7157">
        <v>3</v>
      </c>
      <c r="E7157" t="s">
        <v>231</v>
      </c>
      <c r="F7157">
        <v>32</v>
      </c>
      <c r="G7157" s="85">
        <v>4.4682641135572503</v>
      </c>
      <c r="H7157" s="85">
        <v>29113.629842180773</v>
      </c>
      <c r="I7157" s="85">
        <v>6636.0593017694882</v>
      </c>
      <c r="J7157" s="85">
        <v>82865.665798774091</v>
      </c>
      <c r="K7157" t="s">
        <v>492</v>
      </c>
    </row>
    <row r="7158" spans="2:11" x14ac:dyDescent="0.25">
      <c r="B7158">
        <v>2026</v>
      </c>
      <c r="C7158" t="s">
        <v>490</v>
      </c>
      <c r="D7158">
        <v>4</v>
      </c>
      <c r="E7158" t="s">
        <v>231</v>
      </c>
      <c r="F7158">
        <v>32</v>
      </c>
      <c r="G7158" s="85">
        <v>0</v>
      </c>
      <c r="H7158" s="85">
        <v>29113.629842180773</v>
      </c>
      <c r="I7158" s="85">
        <v>6636.0593017694882</v>
      </c>
      <c r="J7158" s="85">
        <v>0</v>
      </c>
      <c r="K7158" t="s">
        <v>492</v>
      </c>
    </row>
    <row r="7159" spans="2:11" x14ac:dyDescent="0.25">
      <c r="B7159">
        <v>2026</v>
      </c>
      <c r="C7159" t="s">
        <v>479</v>
      </c>
      <c r="D7159">
        <v>3</v>
      </c>
      <c r="E7159" t="s">
        <v>131</v>
      </c>
      <c r="F7159">
        <v>20</v>
      </c>
      <c r="G7159" s="85">
        <v>2.4624476987447692</v>
      </c>
      <c r="H7159" s="85">
        <v>9367.3143996013951</v>
      </c>
      <c r="I7159" s="85">
        <v>2655.2732104301613</v>
      </c>
      <c r="J7159" s="85">
        <v>14924.039596006025</v>
      </c>
      <c r="K7159" t="s">
        <v>491</v>
      </c>
    </row>
    <row r="7160" spans="2:11" x14ac:dyDescent="0.25">
      <c r="B7160">
        <v>2026</v>
      </c>
      <c r="C7160" t="s">
        <v>479</v>
      </c>
      <c r="D7160">
        <v>4</v>
      </c>
      <c r="E7160" t="s">
        <v>131</v>
      </c>
      <c r="F7160">
        <v>20</v>
      </c>
      <c r="G7160" s="85">
        <v>0</v>
      </c>
      <c r="H7160" s="85">
        <v>9367.3143996013951</v>
      </c>
      <c r="I7160" s="85">
        <v>2655.2732104301613</v>
      </c>
      <c r="J7160" s="85">
        <v>0</v>
      </c>
      <c r="K7160" t="s">
        <v>491</v>
      </c>
    </row>
    <row r="7161" spans="2:11" x14ac:dyDescent="0.25">
      <c r="B7161">
        <v>2026</v>
      </c>
      <c r="C7161" t="s">
        <v>480</v>
      </c>
      <c r="D7161">
        <v>3</v>
      </c>
      <c r="E7161" t="s">
        <v>131</v>
      </c>
      <c r="F7161">
        <v>20</v>
      </c>
      <c r="G7161" s="85">
        <v>2.4681390262457223</v>
      </c>
      <c r="H7161" s="85">
        <v>9367.3143996013951</v>
      </c>
      <c r="I7161" s="85">
        <v>2655.2732104301613</v>
      </c>
      <c r="J7161" s="85">
        <v>14958.532753778009</v>
      </c>
      <c r="K7161" t="s">
        <v>491</v>
      </c>
    </row>
    <row r="7162" spans="2:11" x14ac:dyDescent="0.25">
      <c r="B7162">
        <v>2026</v>
      </c>
      <c r="C7162" t="s">
        <v>480</v>
      </c>
      <c r="D7162">
        <v>4</v>
      </c>
      <c r="E7162" t="s">
        <v>131</v>
      </c>
      <c r="F7162">
        <v>20</v>
      </c>
      <c r="G7162" s="85">
        <v>0</v>
      </c>
      <c r="H7162" s="85">
        <v>9367.3143996013951</v>
      </c>
      <c r="I7162" s="85">
        <v>2655.2732104301613</v>
      </c>
      <c r="J7162" s="85">
        <v>0</v>
      </c>
      <c r="K7162" t="s">
        <v>491</v>
      </c>
    </row>
    <row r="7163" spans="2:11" x14ac:dyDescent="0.25">
      <c r="B7163">
        <v>2026</v>
      </c>
      <c r="C7163" t="s">
        <v>481</v>
      </c>
      <c r="D7163">
        <v>3</v>
      </c>
      <c r="E7163" t="s">
        <v>131</v>
      </c>
      <c r="F7163">
        <v>20</v>
      </c>
      <c r="G7163" s="85">
        <v>2.473830353746671</v>
      </c>
      <c r="H7163" s="85">
        <v>9367.3143996013951</v>
      </c>
      <c r="I7163" s="85">
        <v>2655.2732104301613</v>
      </c>
      <c r="J7163" s="85">
        <v>14993.025911549967</v>
      </c>
      <c r="K7163" t="s">
        <v>491</v>
      </c>
    </row>
    <row r="7164" spans="2:11" x14ac:dyDescent="0.25">
      <c r="B7164">
        <v>2026</v>
      </c>
      <c r="C7164" t="s">
        <v>481</v>
      </c>
      <c r="D7164">
        <v>4</v>
      </c>
      <c r="E7164" t="s">
        <v>131</v>
      </c>
      <c r="F7164">
        <v>20</v>
      </c>
      <c r="G7164" s="85">
        <v>0</v>
      </c>
      <c r="H7164" s="85">
        <v>9367.3143996013951</v>
      </c>
      <c r="I7164" s="85">
        <v>2655.2732104301613</v>
      </c>
      <c r="J7164" s="85">
        <v>0</v>
      </c>
      <c r="K7164" t="s">
        <v>491</v>
      </c>
    </row>
    <row r="7165" spans="2:11" x14ac:dyDescent="0.25">
      <c r="B7165">
        <v>2026</v>
      </c>
      <c r="C7165" t="s">
        <v>482</v>
      </c>
      <c r="D7165">
        <v>3</v>
      </c>
      <c r="E7165" t="s">
        <v>131</v>
      </c>
      <c r="F7165">
        <v>20</v>
      </c>
      <c r="G7165" s="85">
        <v>2.4795216812476237</v>
      </c>
      <c r="H7165" s="85">
        <v>9367.3143996013951</v>
      </c>
      <c r="I7165" s="85">
        <v>2655.2732104301613</v>
      </c>
      <c r="J7165" s="85">
        <v>15027.519069321947</v>
      </c>
      <c r="K7165" t="s">
        <v>491</v>
      </c>
    </row>
    <row r="7166" spans="2:11" x14ac:dyDescent="0.25">
      <c r="B7166">
        <v>2026</v>
      </c>
      <c r="C7166" t="s">
        <v>482</v>
      </c>
      <c r="D7166">
        <v>4</v>
      </c>
      <c r="E7166" t="s">
        <v>131</v>
      </c>
      <c r="F7166">
        <v>20</v>
      </c>
      <c r="G7166" s="85">
        <v>0</v>
      </c>
      <c r="H7166" s="85">
        <v>9367.3143996013951</v>
      </c>
      <c r="I7166" s="85">
        <v>2655.2732104301613</v>
      </c>
      <c r="J7166" s="85">
        <v>0</v>
      </c>
      <c r="K7166" t="s">
        <v>491</v>
      </c>
    </row>
    <row r="7167" spans="2:11" x14ac:dyDescent="0.25">
      <c r="B7167">
        <v>2026</v>
      </c>
      <c r="C7167" t="s">
        <v>483</v>
      </c>
      <c r="D7167">
        <v>3</v>
      </c>
      <c r="E7167" t="s">
        <v>131</v>
      </c>
      <c r="F7167">
        <v>20</v>
      </c>
      <c r="G7167" s="85">
        <v>2.4852130087485729</v>
      </c>
      <c r="H7167" s="85">
        <v>9367.3143996013951</v>
      </c>
      <c r="I7167" s="85">
        <v>2655.2732104301613</v>
      </c>
      <c r="J7167" s="85">
        <v>15062.012227093906</v>
      </c>
      <c r="K7167" t="s">
        <v>491</v>
      </c>
    </row>
    <row r="7168" spans="2:11" x14ac:dyDescent="0.25">
      <c r="B7168">
        <v>2026</v>
      </c>
      <c r="C7168" t="s">
        <v>483</v>
      </c>
      <c r="D7168">
        <v>4</v>
      </c>
      <c r="E7168" t="s">
        <v>131</v>
      </c>
      <c r="F7168">
        <v>20</v>
      </c>
      <c r="G7168" s="85">
        <v>0</v>
      </c>
      <c r="H7168" s="85">
        <v>9367.3143996013951</v>
      </c>
      <c r="I7168" s="85">
        <v>2655.2732104301613</v>
      </c>
      <c r="J7168" s="85">
        <v>0</v>
      </c>
      <c r="K7168" t="s">
        <v>491</v>
      </c>
    </row>
    <row r="7169" spans="2:11" x14ac:dyDescent="0.25">
      <c r="B7169">
        <v>2026</v>
      </c>
      <c r="C7169" t="s">
        <v>484</v>
      </c>
      <c r="D7169">
        <v>3</v>
      </c>
      <c r="E7169" t="s">
        <v>131</v>
      </c>
      <c r="F7169">
        <v>20</v>
      </c>
      <c r="G7169" s="85">
        <v>2.4909043362495256</v>
      </c>
      <c r="H7169" s="85">
        <v>9367.3143996013951</v>
      </c>
      <c r="I7169" s="85">
        <v>2655.2732104301613</v>
      </c>
      <c r="J7169" s="85">
        <v>15096.505384865888</v>
      </c>
      <c r="K7169" t="s">
        <v>491</v>
      </c>
    </row>
    <row r="7170" spans="2:11" x14ac:dyDescent="0.25">
      <c r="B7170">
        <v>2026</v>
      </c>
      <c r="C7170" t="s">
        <v>484</v>
      </c>
      <c r="D7170">
        <v>4</v>
      </c>
      <c r="E7170" t="s">
        <v>131</v>
      </c>
      <c r="F7170">
        <v>20</v>
      </c>
      <c r="G7170" s="85">
        <v>0</v>
      </c>
      <c r="H7170" s="85">
        <v>9367.3143996013951</v>
      </c>
      <c r="I7170" s="85">
        <v>2655.2732104301613</v>
      </c>
      <c r="J7170" s="85">
        <v>0</v>
      </c>
      <c r="K7170" t="s">
        <v>491</v>
      </c>
    </row>
    <row r="7171" spans="2:11" x14ac:dyDescent="0.25">
      <c r="B7171">
        <v>2026</v>
      </c>
      <c r="C7171" t="s">
        <v>485</v>
      </c>
      <c r="D7171">
        <v>3</v>
      </c>
      <c r="E7171" t="s">
        <v>131</v>
      </c>
      <c r="F7171">
        <v>20</v>
      </c>
      <c r="G7171" s="85">
        <v>2.4965956637504747</v>
      </c>
      <c r="H7171" s="85">
        <v>9367.3143996013951</v>
      </c>
      <c r="I7171" s="85">
        <v>2655.2732104301613</v>
      </c>
      <c r="J7171" s="85">
        <v>15130.998542637848</v>
      </c>
      <c r="K7171" t="s">
        <v>491</v>
      </c>
    </row>
    <row r="7172" spans="2:11" x14ac:dyDescent="0.25">
      <c r="B7172">
        <v>2026</v>
      </c>
      <c r="C7172" t="s">
        <v>485</v>
      </c>
      <c r="D7172">
        <v>4</v>
      </c>
      <c r="E7172" t="s">
        <v>131</v>
      </c>
      <c r="F7172">
        <v>20</v>
      </c>
      <c r="G7172" s="85">
        <v>0</v>
      </c>
      <c r="H7172" s="85">
        <v>9367.3143996013951</v>
      </c>
      <c r="I7172" s="85">
        <v>2655.2732104301613</v>
      </c>
      <c r="J7172" s="85">
        <v>0</v>
      </c>
      <c r="K7172" t="s">
        <v>491</v>
      </c>
    </row>
    <row r="7173" spans="2:11" x14ac:dyDescent="0.25">
      <c r="B7173">
        <v>2026</v>
      </c>
      <c r="C7173" t="s">
        <v>486</v>
      </c>
      <c r="D7173">
        <v>3</v>
      </c>
      <c r="E7173" t="s">
        <v>131</v>
      </c>
      <c r="F7173">
        <v>20</v>
      </c>
      <c r="G7173" s="85">
        <v>2.5022869912514274</v>
      </c>
      <c r="H7173" s="85">
        <v>9367.3143996013951</v>
      </c>
      <c r="I7173" s="85">
        <v>2655.2732104301613</v>
      </c>
      <c r="J7173" s="85">
        <v>15165.49170040983</v>
      </c>
      <c r="K7173" t="s">
        <v>491</v>
      </c>
    </row>
    <row r="7174" spans="2:11" x14ac:dyDescent="0.25">
      <c r="B7174">
        <v>2026</v>
      </c>
      <c r="C7174" t="s">
        <v>486</v>
      </c>
      <c r="D7174">
        <v>4</v>
      </c>
      <c r="E7174" t="s">
        <v>131</v>
      </c>
      <c r="F7174">
        <v>20</v>
      </c>
      <c r="G7174" s="85">
        <v>0</v>
      </c>
      <c r="H7174" s="85">
        <v>9367.3143996013951</v>
      </c>
      <c r="I7174" s="85">
        <v>2655.2732104301613</v>
      </c>
      <c r="J7174" s="85">
        <v>0</v>
      </c>
      <c r="K7174" t="s">
        <v>491</v>
      </c>
    </row>
    <row r="7175" spans="2:11" x14ac:dyDescent="0.25">
      <c r="B7175">
        <v>2026</v>
      </c>
      <c r="C7175" t="s">
        <v>487</v>
      </c>
      <c r="D7175">
        <v>3</v>
      </c>
      <c r="E7175" t="s">
        <v>131</v>
      </c>
      <c r="F7175">
        <v>20</v>
      </c>
      <c r="G7175" s="85">
        <v>2.5079783187523765</v>
      </c>
      <c r="H7175" s="85">
        <v>9367.3143996013951</v>
      </c>
      <c r="I7175" s="85">
        <v>2655.2732104301613</v>
      </c>
      <c r="J7175" s="85">
        <v>15199.98485818179</v>
      </c>
      <c r="K7175" t="s">
        <v>491</v>
      </c>
    </row>
    <row r="7176" spans="2:11" x14ac:dyDescent="0.25">
      <c r="B7176">
        <v>2026</v>
      </c>
      <c r="C7176" t="s">
        <v>487</v>
      </c>
      <c r="D7176">
        <v>4</v>
      </c>
      <c r="E7176" t="s">
        <v>131</v>
      </c>
      <c r="F7176">
        <v>20</v>
      </c>
      <c r="G7176" s="85">
        <v>0</v>
      </c>
      <c r="H7176" s="85">
        <v>9367.3143996013951</v>
      </c>
      <c r="I7176" s="85">
        <v>2655.2732104301613</v>
      </c>
      <c r="J7176" s="85">
        <v>0</v>
      </c>
      <c r="K7176" t="s">
        <v>491</v>
      </c>
    </row>
    <row r="7177" spans="2:11" x14ac:dyDescent="0.25">
      <c r="B7177">
        <v>2026</v>
      </c>
      <c r="C7177" t="s">
        <v>488</v>
      </c>
      <c r="D7177">
        <v>3</v>
      </c>
      <c r="E7177" t="s">
        <v>131</v>
      </c>
      <c r="F7177">
        <v>20</v>
      </c>
      <c r="G7177" s="85">
        <v>2.5136696462533297</v>
      </c>
      <c r="H7177" s="85">
        <v>9367.3143996013951</v>
      </c>
      <c r="I7177" s="85">
        <v>2655.2732104301613</v>
      </c>
      <c r="J7177" s="85">
        <v>15234.478015953775</v>
      </c>
      <c r="K7177" t="s">
        <v>491</v>
      </c>
    </row>
    <row r="7178" spans="2:11" x14ac:dyDescent="0.25">
      <c r="B7178">
        <v>2026</v>
      </c>
      <c r="C7178" t="s">
        <v>488</v>
      </c>
      <c r="D7178">
        <v>4</v>
      </c>
      <c r="E7178" t="s">
        <v>131</v>
      </c>
      <c r="F7178">
        <v>20</v>
      </c>
      <c r="G7178" s="85">
        <v>0</v>
      </c>
      <c r="H7178" s="85">
        <v>9367.3143996013951</v>
      </c>
      <c r="I7178" s="85">
        <v>2655.2732104301613</v>
      </c>
      <c r="J7178" s="85">
        <v>0</v>
      </c>
      <c r="K7178" t="s">
        <v>491</v>
      </c>
    </row>
    <row r="7179" spans="2:11" x14ac:dyDescent="0.25">
      <c r="B7179">
        <v>2026</v>
      </c>
      <c r="C7179" t="s">
        <v>489</v>
      </c>
      <c r="D7179">
        <v>3</v>
      </c>
      <c r="E7179" t="s">
        <v>131</v>
      </c>
      <c r="F7179">
        <v>20</v>
      </c>
      <c r="G7179" s="85">
        <v>2.5193609737542788</v>
      </c>
      <c r="H7179" s="85">
        <v>9367.3143996013951</v>
      </c>
      <c r="I7179" s="85">
        <v>2655.2732104301613</v>
      </c>
      <c r="J7179" s="85">
        <v>15268.971173725735</v>
      </c>
      <c r="K7179" t="s">
        <v>491</v>
      </c>
    </row>
    <row r="7180" spans="2:11" x14ac:dyDescent="0.25">
      <c r="B7180">
        <v>2026</v>
      </c>
      <c r="C7180" t="s">
        <v>489</v>
      </c>
      <c r="D7180">
        <v>4</v>
      </c>
      <c r="E7180" t="s">
        <v>131</v>
      </c>
      <c r="F7180">
        <v>20</v>
      </c>
      <c r="G7180" s="85">
        <v>0</v>
      </c>
      <c r="H7180" s="85">
        <v>9367.3143996013951</v>
      </c>
      <c r="I7180" s="85">
        <v>2655.2732104301613</v>
      </c>
      <c r="J7180" s="85">
        <v>0</v>
      </c>
      <c r="K7180" t="s">
        <v>491</v>
      </c>
    </row>
    <row r="7181" spans="2:11" x14ac:dyDescent="0.25">
      <c r="B7181">
        <v>2026</v>
      </c>
      <c r="C7181" t="s">
        <v>490</v>
      </c>
      <c r="D7181">
        <v>3</v>
      </c>
      <c r="E7181" t="s">
        <v>131</v>
      </c>
      <c r="F7181">
        <v>20</v>
      </c>
      <c r="G7181" s="85">
        <v>2.5250523012552311</v>
      </c>
      <c r="H7181" s="85">
        <v>9367.3143996013951</v>
      </c>
      <c r="I7181" s="85">
        <v>2655.2732104301613</v>
      </c>
      <c r="J7181" s="85">
        <v>15303.464331497713</v>
      </c>
      <c r="K7181" t="s">
        <v>491</v>
      </c>
    </row>
    <row r="7182" spans="2:11" x14ac:dyDescent="0.25">
      <c r="B7182">
        <v>2026</v>
      </c>
      <c r="C7182" t="s">
        <v>490</v>
      </c>
      <c r="D7182">
        <v>4</v>
      </c>
      <c r="E7182" t="s">
        <v>131</v>
      </c>
      <c r="F7182">
        <v>20</v>
      </c>
      <c r="G7182" s="85">
        <v>0</v>
      </c>
      <c r="H7182" s="85">
        <v>9367.3143996013951</v>
      </c>
      <c r="I7182" s="85">
        <v>2655.2732104301613</v>
      </c>
      <c r="J7182" s="85">
        <v>0</v>
      </c>
      <c r="K7182" t="s">
        <v>491</v>
      </c>
    </row>
    <row r="7183" spans="2:11" x14ac:dyDescent="0.25">
      <c r="B7183">
        <v>2026</v>
      </c>
      <c r="C7183" t="s">
        <v>479</v>
      </c>
      <c r="D7183">
        <v>3</v>
      </c>
      <c r="E7183" t="s">
        <v>114</v>
      </c>
      <c r="F7183">
        <v>19</v>
      </c>
      <c r="G7183" s="85">
        <v>2.0159376662269732</v>
      </c>
      <c r="H7183" s="85">
        <v>9626.5957446808516</v>
      </c>
      <c r="I7183" s="85">
        <v>2722.7836879432625</v>
      </c>
      <c r="J7183" s="85">
        <v>11818.629728178639</v>
      </c>
      <c r="K7183" t="s">
        <v>491</v>
      </c>
    </row>
    <row r="7184" spans="2:11" x14ac:dyDescent="0.25">
      <c r="B7184">
        <v>2026</v>
      </c>
      <c r="C7184" t="s">
        <v>479</v>
      </c>
      <c r="D7184">
        <v>4</v>
      </c>
      <c r="E7184" t="s">
        <v>114</v>
      </c>
      <c r="F7184">
        <v>19</v>
      </c>
      <c r="G7184" s="85">
        <v>0</v>
      </c>
      <c r="H7184" s="85">
        <v>9626.5957446808516</v>
      </c>
      <c r="I7184" s="85">
        <v>2722.7836879432625</v>
      </c>
      <c r="J7184" s="85">
        <v>0</v>
      </c>
      <c r="K7184" t="s">
        <v>491</v>
      </c>
    </row>
    <row r="7185" spans="2:11" x14ac:dyDescent="0.25">
      <c r="B7185">
        <v>2026</v>
      </c>
      <c r="C7185" t="s">
        <v>480</v>
      </c>
      <c r="D7185">
        <v>3</v>
      </c>
      <c r="E7185" t="s">
        <v>114</v>
      </c>
      <c r="F7185">
        <v>19</v>
      </c>
      <c r="G7185" s="85">
        <v>2.0523431980344524</v>
      </c>
      <c r="H7185" s="85">
        <v>9626.5957446808516</v>
      </c>
      <c r="I7185" s="85">
        <v>2722.7836879432625</v>
      </c>
      <c r="J7185" s="85">
        <v>12032.060682765299</v>
      </c>
      <c r="K7185" t="s">
        <v>491</v>
      </c>
    </row>
    <row r="7186" spans="2:11" x14ac:dyDescent="0.25">
      <c r="B7186">
        <v>2026</v>
      </c>
      <c r="C7186" t="s">
        <v>480</v>
      </c>
      <c r="D7186">
        <v>4</v>
      </c>
      <c r="E7186" t="s">
        <v>114</v>
      </c>
      <c r="F7186">
        <v>19</v>
      </c>
      <c r="G7186" s="85">
        <v>0</v>
      </c>
      <c r="H7186" s="85">
        <v>9626.5957446808516</v>
      </c>
      <c r="I7186" s="85">
        <v>2722.7836879432625</v>
      </c>
      <c r="J7186" s="85">
        <v>0</v>
      </c>
      <c r="K7186" t="s">
        <v>491</v>
      </c>
    </row>
    <row r="7187" spans="2:11" x14ac:dyDescent="0.25">
      <c r="B7187">
        <v>2026</v>
      </c>
      <c r="C7187" t="s">
        <v>481</v>
      </c>
      <c r="D7187">
        <v>3</v>
      </c>
      <c r="E7187" t="s">
        <v>114</v>
      </c>
      <c r="F7187">
        <v>19</v>
      </c>
      <c r="G7187" s="85">
        <v>2.0887487298419249</v>
      </c>
      <c r="H7187" s="85">
        <v>9626.5957446808516</v>
      </c>
      <c r="I7187" s="85">
        <v>2722.7836879432625</v>
      </c>
      <c r="J7187" s="85">
        <v>12245.491637351919</v>
      </c>
      <c r="K7187" t="s">
        <v>491</v>
      </c>
    </row>
    <row r="7188" spans="2:11" x14ac:dyDescent="0.25">
      <c r="B7188">
        <v>2026</v>
      </c>
      <c r="C7188" t="s">
        <v>481</v>
      </c>
      <c r="D7188">
        <v>4</v>
      </c>
      <c r="E7188" t="s">
        <v>114</v>
      </c>
      <c r="F7188">
        <v>19</v>
      </c>
      <c r="G7188" s="85">
        <v>0</v>
      </c>
      <c r="H7188" s="85">
        <v>9626.5957446808516</v>
      </c>
      <c r="I7188" s="85">
        <v>2722.7836879432625</v>
      </c>
      <c r="J7188" s="85">
        <v>0</v>
      </c>
      <c r="K7188" t="s">
        <v>491</v>
      </c>
    </row>
    <row r="7189" spans="2:11" x14ac:dyDescent="0.25">
      <c r="B7189">
        <v>2026</v>
      </c>
      <c r="C7189" t="s">
        <v>482</v>
      </c>
      <c r="D7189">
        <v>3</v>
      </c>
      <c r="E7189" t="s">
        <v>114</v>
      </c>
      <c r="F7189">
        <v>19</v>
      </c>
      <c r="G7189" s="85">
        <v>2.1251542616494037</v>
      </c>
      <c r="H7189" s="85">
        <v>9626.5957446808516</v>
      </c>
      <c r="I7189" s="85">
        <v>2722.7836879432625</v>
      </c>
      <c r="J7189" s="85">
        <v>12458.922591938577</v>
      </c>
      <c r="K7189" t="s">
        <v>491</v>
      </c>
    </row>
    <row r="7190" spans="2:11" x14ac:dyDescent="0.25">
      <c r="B7190">
        <v>2026</v>
      </c>
      <c r="C7190" t="s">
        <v>482</v>
      </c>
      <c r="D7190">
        <v>4</v>
      </c>
      <c r="E7190" t="s">
        <v>114</v>
      </c>
      <c r="F7190">
        <v>19</v>
      </c>
      <c r="G7190" s="85">
        <v>0</v>
      </c>
      <c r="H7190" s="85">
        <v>9626.5957446808516</v>
      </c>
      <c r="I7190" s="85">
        <v>2722.7836879432625</v>
      </c>
      <c r="J7190" s="85">
        <v>0</v>
      </c>
      <c r="K7190" t="s">
        <v>491</v>
      </c>
    </row>
    <row r="7191" spans="2:11" x14ac:dyDescent="0.25">
      <c r="B7191">
        <v>2026</v>
      </c>
      <c r="C7191" t="s">
        <v>483</v>
      </c>
      <c r="D7191">
        <v>3</v>
      </c>
      <c r="E7191" t="s">
        <v>114</v>
      </c>
      <c r="F7191">
        <v>19</v>
      </c>
      <c r="G7191" s="85">
        <v>2.1615597934568762</v>
      </c>
      <c r="H7191" s="85">
        <v>9626.5957446808516</v>
      </c>
      <c r="I7191" s="85">
        <v>2722.7836879432625</v>
      </c>
      <c r="J7191" s="85">
        <v>12672.353546525197</v>
      </c>
      <c r="K7191" t="s">
        <v>491</v>
      </c>
    </row>
    <row r="7192" spans="2:11" x14ac:dyDescent="0.25">
      <c r="B7192">
        <v>2026</v>
      </c>
      <c r="C7192" t="s">
        <v>483</v>
      </c>
      <c r="D7192">
        <v>4</v>
      </c>
      <c r="E7192" t="s">
        <v>114</v>
      </c>
      <c r="F7192">
        <v>19</v>
      </c>
      <c r="G7192" s="85">
        <v>0</v>
      </c>
      <c r="H7192" s="85">
        <v>9626.5957446808516</v>
      </c>
      <c r="I7192" s="85">
        <v>2722.7836879432625</v>
      </c>
      <c r="J7192" s="85">
        <v>0</v>
      </c>
      <c r="K7192" t="s">
        <v>491</v>
      </c>
    </row>
    <row r="7193" spans="2:11" x14ac:dyDescent="0.25">
      <c r="B7193">
        <v>2026</v>
      </c>
      <c r="C7193" t="s">
        <v>484</v>
      </c>
      <c r="D7193">
        <v>3</v>
      </c>
      <c r="E7193" t="s">
        <v>114</v>
      </c>
      <c r="F7193">
        <v>19</v>
      </c>
      <c r="G7193" s="85">
        <v>2.1979653252643554</v>
      </c>
      <c r="H7193" s="85">
        <v>9626.5957446808516</v>
      </c>
      <c r="I7193" s="85">
        <v>2722.7836879432625</v>
      </c>
      <c r="J7193" s="85">
        <v>12885.784501111859</v>
      </c>
      <c r="K7193" t="s">
        <v>491</v>
      </c>
    </row>
    <row r="7194" spans="2:11" x14ac:dyDescent="0.25">
      <c r="B7194">
        <v>2026</v>
      </c>
      <c r="C7194" t="s">
        <v>484</v>
      </c>
      <c r="D7194">
        <v>4</v>
      </c>
      <c r="E7194" t="s">
        <v>114</v>
      </c>
      <c r="F7194">
        <v>19</v>
      </c>
      <c r="G7194" s="85">
        <v>0</v>
      </c>
      <c r="H7194" s="85">
        <v>9626.5957446808516</v>
      </c>
      <c r="I7194" s="85">
        <v>2722.7836879432625</v>
      </c>
      <c r="J7194" s="85">
        <v>0</v>
      </c>
      <c r="K7194" t="s">
        <v>491</v>
      </c>
    </row>
    <row r="7195" spans="2:11" x14ac:dyDescent="0.25">
      <c r="B7195">
        <v>2026</v>
      </c>
      <c r="C7195" t="s">
        <v>485</v>
      </c>
      <c r="D7195">
        <v>3</v>
      </c>
      <c r="E7195" t="s">
        <v>114</v>
      </c>
      <c r="F7195">
        <v>19</v>
      </c>
      <c r="G7195" s="85">
        <v>2.2343708570718279</v>
      </c>
      <c r="H7195" s="85">
        <v>9626.5957446808516</v>
      </c>
      <c r="I7195" s="85">
        <v>2722.7836879432625</v>
      </c>
      <c r="J7195" s="85">
        <v>13099.215455698479</v>
      </c>
      <c r="K7195" t="s">
        <v>491</v>
      </c>
    </row>
    <row r="7196" spans="2:11" x14ac:dyDescent="0.25">
      <c r="B7196">
        <v>2026</v>
      </c>
      <c r="C7196" t="s">
        <v>485</v>
      </c>
      <c r="D7196">
        <v>4</v>
      </c>
      <c r="E7196" t="s">
        <v>114</v>
      </c>
      <c r="F7196">
        <v>19</v>
      </c>
      <c r="G7196" s="85">
        <v>0</v>
      </c>
      <c r="H7196" s="85">
        <v>9626.5957446808516</v>
      </c>
      <c r="I7196" s="85">
        <v>2722.7836879432625</v>
      </c>
      <c r="J7196" s="85">
        <v>0</v>
      </c>
      <c r="K7196" t="s">
        <v>491</v>
      </c>
    </row>
    <row r="7197" spans="2:11" x14ac:dyDescent="0.25">
      <c r="B7197">
        <v>2026</v>
      </c>
      <c r="C7197" t="s">
        <v>486</v>
      </c>
      <c r="D7197">
        <v>3</v>
      </c>
      <c r="E7197" t="s">
        <v>114</v>
      </c>
      <c r="F7197">
        <v>19</v>
      </c>
      <c r="G7197" s="85">
        <v>2.2707763888793067</v>
      </c>
      <c r="H7197" s="85">
        <v>9626.5957446808516</v>
      </c>
      <c r="I7197" s="85">
        <v>2722.7836879432625</v>
      </c>
      <c r="J7197" s="85">
        <v>13312.646410285137</v>
      </c>
      <c r="K7197" t="s">
        <v>491</v>
      </c>
    </row>
    <row r="7198" spans="2:11" x14ac:dyDescent="0.25">
      <c r="B7198">
        <v>2026</v>
      </c>
      <c r="C7198" t="s">
        <v>486</v>
      </c>
      <c r="D7198">
        <v>4</v>
      </c>
      <c r="E7198" t="s">
        <v>114</v>
      </c>
      <c r="F7198">
        <v>19</v>
      </c>
      <c r="G7198" s="85">
        <v>0</v>
      </c>
      <c r="H7198" s="85">
        <v>9626.5957446808516</v>
      </c>
      <c r="I7198" s="85">
        <v>2722.7836879432625</v>
      </c>
      <c r="J7198" s="85">
        <v>0</v>
      </c>
      <c r="K7198" t="s">
        <v>491</v>
      </c>
    </row>
    <row r="7199" spans="2:11" x14ac:dyDescent="0.25">
      <c r="B7199">
        <v>2026</v>
      </c>
      <c r="C7199" t="s">
        <v>487</v>
      </c>
      <c r="D7199">
        <v>3</v>
      </c>
      <c r="E7199" t="s">
        <v>114</v>
      </c>
      <c r="F7199">
        <v>19</v>
      </c>
      <c r="G7199" s="85">
        <v>2.3071819206867792</v>
      </c>
      <c r="H7199" s="85">
        <v>9626.5957446808516</v>
      </c>
      <c r="I7199" s="85">
        <v>2722.7836879432625</v>
      </c>
      <c r="J7199" s="85">
        <v>13526.077364871757</v>
      </c>
      <c r="K7199" t="s">
        <v>491</v>
      </c>
    </row>
    <row r="7200" spans="2:11" x14ac:dyDescent="0.25">
      <c r="B7200">
        <v>2026</v>
      </c>
      <c r="C7200" t="s">
        <v>487</v>
      </c>
      <c r="D7200">
        <v>4</v>
      </c>
      <c r="E7200" t="s">
        <v>114</v>
      </c>
      <c r="F7200">
        <v>19</v>
      </c>
      <c r="G7200" s="85">
        <v>0</v>
      </c>
      <c r="H7200" s="85">
        <v>9626.5957446808516</v>
      </c>
      <c r="I7200" s="85">
        <v>2722.7836879432625</v>
      </c>
      <c r="J7200" s="85">
        <v>0</v>
      </c>
      <c r="K7200" t="s">
        <v>491</v>
      </c>
    </row>
    <row r="7201" spans="2:11" x14ac:dyDescent="0.25">
      <c r="B7201">
        <v>2026</v>
      </c>
      <c r="C7201" t="s">
        <v>488</v>
      </c>
      <c r="D7201">
        <v>3</v>
      </c>
      <c r="E7201" t="s">
        <v>114</v>
      </c>
      <c r="F7201">
        <v>19</v>
      </c>
      <c r="G7201" s="85">
        <v>2.3435874524942584</v>
      </c>
      <c r="H7201" s="85">
        <v>9626.5957446808516</v>
      </c>
      <c r="I7201" s="85">
        <v>2722.7836879432625</v>
      </c>
      <c r="J7201" s="85">
        <v>13739.508319458417</v>
      </c>
      <c r="K7201" t="s">
        <v>491</v>
      </c>
    </row>
    <row r="7202" spans="2:11" x14ac:dyDescent="0.25">
      <c r="B7202">
        <v>2026</v>
      </c>
      <c r="C7202" t="s">
        <v>488</v>
      </c>
      <c r="D7202">
        <v>4</v>
      </c>
      <c r="E7202" t="s">
        <v>114</v>
      </c>
      <c r="F7202">
        <v>19</v>
      </c>
      <c r="G7202" s="85">
        <v>0</v>
      </c>
      <c r="H7202" s="85">
        <v>9626.5957446808516</v>
      </c>
      <c r="I7202" s="85">
        <v>2722.7836879432625</v>
      </c>
      <c r="J7202" s="85">
        <v>0</v>
      </c>
      <c r="K7202" t="s">
        <v>491</v>
      </c>
    </row>
    <row r="7203" spans="2:11" x14ac:dyDescent="0.25">
      <c r="B7203">
        <v>2026</v>
      </c>
      <c r="C7203" t="s">
        <v>489</v>
      </c>
      <c r="D7203">
        <v>3</v>
      </c>
      <c r="E7203" t="s">
        <v>114</v>
      </c>
      <c r="F7203">
        <v>19</v>
      </c>
      <c r="G7203" s="85">
        <v>2.3799929843017309</v>
      </c>
      <c r="H7203" s="85">
        <v>9626.5957446808516</v>
      </c>
      <c r="I7203" s="85">
        <v>2722.7836879432625</v>
      </c>
      <c r="J7203" s="85">
        <v>13952.939274045038</v>
      </c>
      <c r="K7203" t="s">
        <v>491</v>
      </c>
    </row>
    <row r="7204" spans="2:11" x14ac:dyDescent="0.25">
      <c r="B7204">
        <v>2026</v>
      </c>
      <c r="C7204" t="s">
        <v>489</v>
      </c>
      <c r="D7204">
        <v>4</v>
      </c>
      <c r="E7204" t="s">
        <v>114</v>
      </c>
      <c r="F7204">
        <v>19</v>
      </c>
      <c r="G7204" s="85">
        <v>0</v>
      </c>
      <c r="H7204" s="85">
        <v>9626.5957446808516</v>
      </c>
      <c r="I7204" s="85">
        <v>2722.7836879432625</v>
      </c>
      <c r="J7204" s="85">
        <v>0</v>
      </c>
      <c r="K7204" t="s">
        <v>491</v>
      </c>
    </row>
    <row r="7205" spans="2:11" x14ac:dyDescent="0.25">
      <c r="B7205">
        <v>2026</v>
      </c>
      <c r="C7205" t="s">
        <v>490</v>
      </c>
      <c r="D7205">
        <v>3</v>
      </c>
      <c r="E7205" t="s">
        <v>114</v>
      </c>
      <c r="F7205">
        <v>19</v>
      </c>
      <c r="G7205" s="85">
        <v>2.4163985161092096</v>
      </c>
      <c r="H7205" s="85">
        <v>9626.5957446808516</v>
      </c>
      <c r="I7205" s="85">
        <v>2722.7836879432625</v>
      </c>
      <c r="J7205" s="85">
        <v>14166.370228631697</v>
      </c>
      <c r="K7205" t="s">
        <v>491</v>
      </c>
    </row>
    <row r="7206" spans="2:11" x14ac:dyDescent="0.25">
      <c r="B7206">
        <v>2026</v>
      </c>
      <c r="C7206" t="s">
        <v>490</v>
      </c>
      <c r="D7206">
        <v>4</v>
      </c>
      <c r="E7206" t="s">
        <v>114</v>
      </c>
      <c r="F7206">
        <v>19</v>
      </c>
      <c r="G7206" s="85">
        <v>0</v>
      </c>
      <c r="H7206" s="85">
        <v>9626.5957446808516</v>
      </c>
      <c r="I7206" s="85">
        <v>2722.7836879432625</v>
      </c>
      <c r="J7206" s="85">
        <v>0</v>
      </c>
      <c r="K7206" t="s">
        <v>491</v>
      </c>
    </row>
    <row r="7207" spans="2:11" x14ac:dyDescent="0.25">
      <c r="B7207">
        <v>2026</v>
      </c>
      <c r="C7207" t="s">
        <v>479</v>
      </c>
      <c r="D7207">
        <v>3</v>
      </c>
      <c r="E7207" t="s">
        <v>148</v>
      </c>
      <c r="F7207">
        <v>28</v>
      </c>
      <c r="G7207" s="85">
        <v>10.984079697889348</v>
      </c>
      <c r="H7207" s="85">
        <v>9379.6906330564307</v>
      </c>
      <c r="I7207" s="85">
        <v>2699.8138069321112</v>
      </c>
      <c r="J7207" s="85">
        <v>67379.834223594866</v>
      </c>
      <c r="K7207" t="s">
        <v>491</v>
      </c>
    </row>
    <row r="7208" spans="2:11" x14ac:dyDescent="0.25">
      <c r="B7208">
        <v>2026</v>
      </c>
      <c r="C7208" t="s">
        <v>479</v>
      </c>
      <c r="D7208">
        <v>4</v>
      </c>
      <c r="E7208" t="s">
        <v>148</v>
      </c>
      <c r="F7208">
        <v>28</v>
      </c>
      <c r="G7208" s="85">
        <v>4.2048430093482647</v>
      </c>
      <c r="H7208" s="85">
        <v>9379.6906330564307</v>
      </c>
      <c r="I7208" s="85">
        <v>2699.8138069321112</v>
      </c>
      <c r="J7208" s="85">
        <v>25793.842788719903</v>
      </c>
      <c r="K7208" t="s">
        <v>491</v>
      </c>
    </row>
    <row r="7209" spans="2:11" x14ac:dyDescent="0.25">
      <c r="B7209">
        <v>2026</v>
      </c>
      <c r="C7209" t="s">
        <v>480</v>
      </c>
      <c r="D7209">
        <v>3</v>
      </c>
      <c r="E7209" t="s">
        <v>148</v>
      </c>
      <c r="F7209">
        <v>28</v>
      </c>
      <c r="G7209" s="85">
        <v>11.006458513179817</v>
      </c>
      <c r="H7209" s="85">
        <v>9379.6906330564307</v>
      </c>
      <c r="I7209" s="85">
        <v>2699.8138069321112</v>
      </c>
      <c r="J7209" s="85">
        <v>67517.112985754793</v>
      </c>
      <c r="K7209" t="s">
        <v>491</v>
      </c>
    </row>
    <row r="7210" spans="2:11" x14ac:dyDescent="0.25">
      <c r="B7210">
        <v>2026</v>
      </c>
      <c r="C7210" t="s">
        <v>480</v>
      </c>
      <c r="D7210">
        <v>4</v>
      </c>
      <c r="E7210" t="s">
        <v>148</v>
      </c>
      <c r="F7210">
        <v>28</v>
      </c>
      <c r="G7210" s="85">
        <v>4.21340989957665</v>
      </c>
      <c r="H7210" s="85">
        <v>9379.6906330564307</v>
      </c>
      <c r="I7210" s="85">
        <v>2699.8138069321112</v>
      </c>
      <c r="J7210" s="85">
        <v>25846.394814859264</v>
      </c>
      <c r="K7210" t="s">
        <v>491</v>
      </c>
    </row>
    <row r="7211" spans="2:11" x14ac:dyDescent="0.25">
      <c r="B7211">
        <v>2026</v>
      </c>
      <c r="C7211" t="s">
        <v>481</v>
      </c>
      <c r="D7211">
        <v>3</v>
      </c>
      <c r="E7211" t="s">
        <v>148</v>
      </c>
      <c r="F7211">
        <v>28</v>
      </c>
      <c r="G7211" s="85">
        <v>11.028837328470265</v>
      </c>
      <c r="H7211" s="85">
        <v>9379.6906330564307</v>
      </c>
      <c r="I7211" s="85">
        <v>2699.8138069321112</v>
      </c>
      <c r="J7211" s="85">
        <v>67654.391747914604</v>
      </c>
      <c r="K7211" t="s">
        <v>491</v>
      </c>
    </row>
    <row r="7212" spans="2:11" x14ac:dyDescent="0.25">
      <c r="B7212">
        <v>2026</v>
      </c>
      <c r="C7212" t="s">
        <v>481</v>
      </c>
      <c r="D7212">
        <v>4</v>
      </c>
      <c r="E7212" t="s">
        <v>148</v>
      </c>
      <c r="F7212">
        <v>28</v>
      </c>
      <c r="G7212" s="85">
        <v>4.2219767898050247</v>
      </c>
      <c r="H7212" s="85">
        <v>9379.6906330564307</v>
      </c>
      <c r="I7212" s="85">
        <v>2699.8138069321112</v>
      </c>
      <c r="J7212" s="85">
        <v>25898.946840998564</v>
      </c>
      <c r="K7212" t="s">
        <v>491</v>
      </c>
    </row>
    <row r="7213" spans="2:11" x14ac:dyDescent="0.25">
      <c r="B7213">
        <v>2026</v>
      </c>
      <c r="C7213" t="s">
        <v>482</v>
      </c>
      <c r="D7213">
        <v>3</v>
      </c>
      <c r="E7213" t="s">
        <v>148</v>
      </c>
      <c r="F7213">
        <v>28</v>
      </c>
      <c r="G7213" s="85">
        <v>11.051216143760737</v>
      </c>
      <c r="H7213" s="85">
        <v>9379.6906330564307</v>
      </c>
      <c r="I7213" s="85">
        <v>2699.8138069321112</v>
      </c>
      <c r="J7213" s="85">
        <v>67791.670510074546</v>
      </c>
      <c r="K7213" t="s">
        <v>491</v>
      </c>
    </row>
    <row r="7214" spans="2:11" x14ac:dyDescent="0.25">
      <c r="B7214">
        <v>2026</v>
      </c>
      <c r="C7214" t="s">
        <v>482</v>
      </c>
      <c r="D7214">
        <v>4</v>
      </c>
      <c r="E7214" t="s">
        <v>148</v>
      </c>
      <c r="F7214">
        <v>28</v>
      </c>
      <c r="G7214" s="85">
        <v>4.2305436800334082</v>
      </c>
      <c r="H7214" s="85">
        <v>9379.6906330564307</v>
      </c>
      <c r="I7214" s="85">
        <v>2699.8138069321112</v>
      </c>
      <c r="J7214" s="85">
        <v>25951.498867137918</v>
      </c>
      <c r="K7214" t="s">
        <v>491</v>
      </c>
    </row>
    <row r="7215" spans="2:11" x14ac:dyDescent="0.25">
      <c r="B7215">
        <v>2026</v>
      </c>
      <c r="C7215" t="s">
        <v>483</v>
      </c>
      <c r="D7215">
        <v>3</v>
      </c>
      <c r="E7215" t="s">
        <v>148</v>
      </c>
      <c r="F7215">
        <v>28</v>
      </c>
      <c r="G7215" s="85">
        <v>11.073594959051187</v>
      </c>
      <c r="H7215" s="85">
        <v>9379.6906330564307</v>
      </c>
      <c r="I7215" s="85">
        <v>2699.8138069321112</v>
      </c>
      <c r="J7215" s="85">
        <v>67928.949272234357</v>
      </c>
      <c r="K7215" t="s">
        <v>491</v>
      </c>
    </row>
    <row r="7216" spans="2:11" x14ac:dyDescent="0.25">
      <c r="B7216">
        <v>2026</v>
      </c>
      <c r="C7216" t="s">
        <v>483</v>
      </c>
      <c r="D7216">
        <v>4</v>
      </c>
      <c r="E7216" t="s">
        <v>148</v>
      </c>
      <c r="F7216">
        <v>28</v>
      </c>
      <c r="G7216" s="85">
        <v>4.2391105702617828</v>
      </c>
      <c r="H7216" s="85">
        <v>9379.6906330564307</v>
      </c>
      <c r="I7216" s="85">
        <v>2699.8138069321112</v>
      </c>
      <c r="J7216" s="85">
        <v>26004.050893277217</v>
      </c>
      <c r="K7216" t="s">
        <v>491</v>
      </c>
    </row>
    <row r="7217" spans="2:11" x14ac:dyDescent="0.25">
      <c r="B7217">
        <v>2026</v>
      </c>
      <c r="C7217" t="s">
        <v>484</v>
      </c>
      <c r="D7217">
        <v>3</v>
      </c>
      <c r="E7217" t="s">
        <v>148</v>
      </c>
      <c r="F7217">
        <v>28</v>
      </c>
      <c r="G7217" s="85">
        <v>11.095973774341658</v>
      </c>
      <c r="H7217" s="85">
        <v>9379.6906330564307</v>
      </c>
      <c r="I7217" s="85">
        <v>2699.8138069321112</v>
      </c>
      <c r="J7217" s="85">
        <v>68066.228034394298</v>
      </c>
      <c r="K7217" t="s">
        <v>491</v>
      </c>
    </row>
    <row r="7218" spans="2:11" x14ac:dyDescent="0.25">
      <c r="B7218">
        <v>2026</v>
      </c>
      <c r="C7218" t="s">
        <v>484</v>
      </c>
      <c r="D7218">
        <v>4</v>
      </c>
      <c r="E7218" t="s">
        <v>148</v>
      </c>
      <c r="F7218">
        <v>28</v>
      </c>
      <c r="G7218" s="85">
        <v>4.2476774604901664</v>
      </c>
      <c r="H7218" s="85">
        <v>9379.6906330564307</v>
      </c>
      <c r="I7218" s="85">
        <v>2699.8138069321112</v>
      </c>
      <c r="J7218" s="85">
        <v>26056.602919416568</v>
      </c>
      <c r="K7218" t="s">
        <v>491</v>
      </c>
    </row>
    <row r="7219" spans="2:11" x14ac:dyDescent="0.25">
      <c r="B7219">
        <v>2026</v>
      </c>
      <c r="C7219" t="s">
        <v>485</v>
      </c>
      <c r="D7219">
        <v>3</v>
      </c>
      <c r="E7219" t="s">
        <v>148</v>
      </c>
      <c r="F7219">
        <v>28</v>
      </c>
      <c r="G7219" s="85">
        <v>11.118352589632108</v>
      </c>
      <c r="H7219" s="85">
        <v>9379.6906330564307</v>
      </c>
      <c r="I7219" s="85">
        <v>2699.8138069321112</v>
      </c>
      <c r="J7219" s="85">
        <v>68203.506796554109</v>
      </c>
      <c r="K7219" t="s">
        <v>491</v>
      </c>
    </row>
    <row r="7220" spans="2:11" x14ac:dyDescent="0.25">
      <c r="B7220">
        <v>2026</v>
      </c>
      <c r="C7220" t="s">
        <v>485</v>
      </c>
      <c r="D7220">
        <v>4</v>
      </c>
      <c r="E7220" t="s">
        <v>148</v>
      </c>
      <c r="F7220">
        <v>28</v>
      </c>
      <c r="G7220" s="85">
        <v>4.256244350718541</v>
      </c>
      <c r="H7220" s="85">
        <v>9379.6906330564307</v>
      </c>
      <c r="I7220" s="85">
        <v>2699.8138069321112</v>
      </c>
      <c r="J7220" s="85">
        <v>26109.154945555867</v>
      </c>
      <c r="K7220" t="s">
        <v>491</v>
      </c>
    </row>
    <row r="7221" spans="2:11" x14ac:dyDescent="0.25">
      <c r="B7221">
        <v>2026</v>
      </c>
      <c r="C7221" t="s">
        <v>486</v>
      </c>
      <c r="D7221">
        <v>3</v>
      </c>
      <c r="E7221" t="s">
        <v>148</v>
      </c>
      <c r="F7221">
        <v>28</v>
      </c>
      <c r="G7221" s="85">
        <v>11.14073140492258</v>
      </c>
      <c r="H7221" s="85">
        <v>9379.6906330564307</v>
      </c>
      <c r="I7221" s="85">
        <v>2699.8138069321112</v>
      </c>
      <c r="J7221" s="85">
        <v>68340.785558714051</v>
      </c>
      <c r="K7221" t="s">
        <v>491</v>
      </c>
    </row>
    <row r="7222" spans="2:11" x14ac:dyDescent="0.25">
      <c r="B7222">
        <v>2026</v>
      </c>
      <c r="C7222" t="s">
        <v>486</v>
      </c>
      <c r="D7222">
        <v>4</v>
      </c>
      <c r="E7222" t="s">
        <v>148</v>
      </c>
      <c r="F7222">
        <v>28</v>
      </c>
      <c r="G7222" s="85">
        <v>4.2648112409469245</v>
      </c>
      <c r="H7222" s="85">
        <v>9379.6906330564307</v>
      </c>
      <c r="I7222" s="85">
        <v>2699.8138069321112</v>
      </c>
      <c r="J7222" s="85">
        <v>26161.706971695221</v>
      </c>
      <c r="K7222" t="s">
        <v>491</v>
      </c>
    </row>
    <row r="7223" spans="2:11" x14ac:dyDescent="0.25">
      <c r="B7223">
        <v>2026</v>
      </c>
      <c r="C7223" t="s">
        <v>487</v>
      </c>
      <c r="D7223">
        <v>3</v>
      </c>
      <c r="E7223" t="s">
        <v>148</v>
      </c>
      <c r="F7223">
        <v>28</v>
      </c>
      <c r="G7223" s="85">
        <v>11.163110220213028</v>
      </c>
      <c r="H7223" s="85">
        <v>9379.6906330564307</v>
      </c>
      <c r="I7223" s="85">
        <v>2699.8138069321112</v>
      </c>
      <c r="J7223" s="85">
        <v>68478.064320873847</v>
      </c>
      <c r="K7223" t="s">
        <v>491</v>
      </c>
    </row>
    <row r="7224" spans="2:11" x14ac:dyDescent="0.25">
      <c r="B7224">
        <v>2026</v>
      </c>
      <c r="C7224" t="s">
        <v>487</v>
      </c>
      <c r="D7224">
        <v>4</v>
      </c>
      <c r="E7224" t="s">
        <v>148</v>
      </c>
      <c r="F7224">
        <v>28</v>
      </c>
      <c r="G7224" s="85">
        <v>4.2733781311752992</v>
      </c>
      <c r="H7224" s="85">
        <v>9379.6906330564307</v>
      </c>
      <c r="I7224" s="85">
        <v>2699.8138069321112</v>
      </c>
      <c r="J7224" s="85">
        <v>26214.25899783452</v>
      </c>
      <c r="K7224" t="s">
        <v>491</v>
      </c>
    </row>
    <row r="7225" spans="2:11" x14ac:dyDescent="0.25">
      <c r="B7225">
        <v>2026</v>
      </c>
      <c r="C7225" t="s">
        <v>488</v>
      </c>
      <c r="D7225">
        <v>3</v>
      </c>
      <c r="E7225" t="s">
        <v>148</v>
      </c>
      <c r="F7225">
        <v>28</v>
      </c>
      <c r="G7225" s="85">
        <v>11.185489035503499</v>
      </c>
      <c r="H7225" s="85">
        <v>9379.6906330564307</v>
      </c>
      <c r="I7225" s="85">
        <v>2699.8138069321112</v>
      </c>
      <c r="J7225" s="85">
        <v>68615.343083033804</v>
      </c>
      <c r="K7225" t="s">
        <v>491</v>
      </c>
    </row>
    <row r="7226" spans="2:11" x14ac:dyDescent="0.25">
      <c r="B7226">
        <v>2026</v>
      </c>
      <c r="C7226" t="s">
        <v>488</v>
      </c>
      <c r="D7226">
        <v>4</v>
      </c>
      <c r="E7226" t="s">
        <v>148</v>
      </c>
      <c r="F7226">
        <v>28</v>
      </c>
      <c r="G7226" s="85">
        <v>4.2819450214036827</v>
      </c>
      <c r="H7226" s="85">
        <v>9379.6906330564307</v>
      </c>
      <c r="I7226" s="85">
        <v>2699.8138069321112</v>
      </c>
      <c r="J7226" s="85">
        <v>26266.811023973871</v>
      </c>
      <c r="K7226" t="s">
        <v>491</v>
      </c>
    </row>
    <row r="7227" spans="2:11" x14ac:dyDescent="0.25">
      <c r="B7227">
        <v>2026</v>
      </c>
      <c r="C7227" t="s">
        <v>489</v>
      </c>
      <c r="D7227">
        <v>3</v>
      </c>
      <c r="E7227" t="s">
        <v>148</v>
      </c>
      <c r="F7227">
        <v>28</v>
      </c>
      <c r="G7227" s="85">
        <v>11.207867850793948</v>
      </c>
      <c r="H7227" s="85">
        <v>9379.6906330564307</v>
      </c>
      <c r="I7227" s="85">
        <v>2699.8138069321112</v>
      </c>
      <c r="J7227" s="85">
        <v>68752.6218451936</v>
      </c>
      <c r="K7227" t="s">
        <v>491</v>
      </c>
    </row>
    <row r="7228" spans="2:11" x14ac:dyDescent="0.25">
      <c r="B7228">
        <v>2026</v>
      </c>
      <c r="C7228" t="s">
        <v>489</v>
      </c>
      <c r="D7228">
        <v>4</v>
      </c>
      <c r="E7228" t="s">
        <v>148</v>
      </c>
      <c r="F7228">
        <v>28</v>
      </c>
      <c r="G7228" s="85">
        <v>4.2905119116320591</v>
      </c>
      <c r="H7228" s="85">
        <v>9379.6906330564307</v>
      </c>
      <c r="I7228" s="85">
        <v>2699.8138069321112</v>
      </c>
      <c r="J7228" s="85">
        <v>26319.363050113181</v>
      </c>
      <c r="K7228" t="s">
        <v>491</v>
      </c>
    </row>
    <row r="7229" spans="2:11" x14ac:dyDescent="0.25">
      <c r="B7229">
        <v>2026</v>
      </c>
      <c r="C7229" t="s">
        <v>490</v>
      </c>
      <c r="D7229">
        <v>3</v>
      </c>
      <c r="E7229" t="s">
        <v>148</v>
      </c>
      <c r="F7229">
        <v>28</v>
      </c>
      <c r="G7229" s="85">
        <v>11.230246666084419</v>
      </c>
      <c r="H7229" s="85">
        <v>9379.6906330564307</v>
      </c>
      <c r="I7229" s="85">
        <v>2699.8138069321112</v>
      </c>
      <c r="J7229" s="85">
        <v>68889.900607353542</v>
      </c>
      <c r="K7229" t="s">
        <v>491</v>
      </c>
    </row>
    <row r="7230" spans="2:11" x14ac:dyDescent="0.25">
      <c r="B7230">
        <v>2026</v>
      </c>
      <c r="C7230" t="s">
        <v>490</v>
      </c>
      <c r="D7230">
        <v>4</v>
      </c>
      <c r="E7230" t="s">
        <v>148</v>
      </c>
      <c r="F7230">
        <v>28</v>
      </c>
      <c r="G7230" s="85">
        <v>4.2990788018604409</v>
      </c>
      <c r="H7230" s="85">
        <v>9379.6906330564307</v>
      </c>
      <c r="I7230" s="85">
        <v>2699.8138069321112</v>
      </c>
      <c r="J7230" s="85">
        <v>26371.915076252524</v>
      </c>
      <c r="K7230" t="s">
        <v>491</v>
      </c>
    </row>
    <row r="7231" spans="2:11" x14ac:dyDescent="0.25">
      <c r="B7231">
        <v>2026</v>
      </c>
      <c r="C7231" t="s">
        <v>479</v>
      </c>
      <c r="D7231">
        <v>3</v>
      </c>
      <c r="E7231" t="s">
        <v>185</v>
      </c>
      <c r="F7231">
        <v>28</v>
      </c>
      <c r="G7231" s="85">
        <v>9.3409165951062736</v>
      </c>
      <c r="H7231" s="85">
        <v>12076.490850376749</v>
      </c>
      <c r="I7231" s="85">
        <v>3366.157158234661</v>
      </c>
      <c r="J7231" s="85">
        <v>73774.79294188635</v>
      </c>
      <c r="K7231" t="s">
        <v>491</v>
      </c>
    </row>
    <row r="7232" spans="2:11" x14ac:dyDescent="0.25">
      <c r="B7232">
        <v>2026</v>
      </c>
      <c r="C7232" t="s">
        <v>479</v>
      </c>
      <c r="D7232">
        <v>4</v>
      </c>
      <c r="E7232" t="s">
        <v>185</v>
      </c>
      <c r="F7232">
        <v>28</v>
      </c>
      <c r="G7232" s="85">
        <v>5.621847950758406</v>
      </c>
      <c r="H7232" s="85">
        <v>12076.490850376749</v>
      </c>
      <c r="I7232" s="85">
        <v>3366.157158234661</v>
      </c>
      <c r="J7232" s="85">
        <v>44401.495752061237</v>
      </c>
      <c r="K7232" t="s">
        <v>491</v>
      </c>
    </row>
    <row r="7233" spans="2:11" x14ac:dyDescent="0.25">
      <c r="B7233">
        <v>2026</v>
      </c>
      <c r="C7233" t="s">
        <v>480</v>
      </c>
      <c r="D7233">
        <v>3</v>
      </c>
      <c r="E7233" t="s">
        <v>185</v>
      </c>
      <c r="F7233">
        <v>28</v>
      </c>
      <c r="G7233" s="85">
        <v>9.3381835748607589</v>
      </c>
      <c r="H7233" s="85">
        <v>12076.490850376749</v>
      </c>
      <c r="I7233" s="85">
        <v>3366.157158234661</v>
      </c>
      <c r="J7233" s="85">
        <v>73753.207479617646</v>
      </c>
      <c r="K7233" t="s">
        <v>491</v>
      </c>
    </row>
    <row r="7234" spans="2:11" x14ac:dyDescent="0.25">
      <c r="B7234">
        <v>2026</v>
      </c>
      <c r="C7234" t="s">
        <v>480</v>
      </c>
      <c r="D7234">
        <v>4</v>
      </c>
      <c r="E7234" t="s">
        <v>185</v>
      </c>
      <c r="F7234">
        <v>28</v>
      </c>
      <c r="G7234" s="85">
        <v>5.6202030774624934</v>
      </c>
      <c r="H7234" s="85">
        <v>12076.490850376749</v>
      </c>
      <c r="I7234" s="85">
        <v>3366.157158234661</v>
      </c>
      <c r="J7234" s="85">
        <v>44388.504501621726</v>
      </c>
      <c r="K7234" t="s">
        <v>491</v>
      </c>
    </row>
    <row r="7235" spans="2:11" x14ac:dyDescent="0.25">
      <c r="B7235">
        <v>2026</v>
      </c>
      <c r="C7235" t="s">
        <v>481</v>
      </c>
      <c r="D7235">
        <v>3</v>
      </c>
      <c r="E7235" t="s">
        <v>185</v>
      </c>
      <c r="F7235">
        <v>28</v>
      </c>
      <c r="G7235" s="85">
        <v>9.3354505546152531</v>
      </c>
      <c r="H7235" s="85">
        <v>12076.490850376749</v>
      </c>
      <c r="I7235" s="85">
        <v>3366.157158234661</v>
      </c>
      <c r="J7235" s="85">
        <v>73731.622017349</v>
      </c>
      <c r="K7235" t="s">
        <v>491</v>
      </c>
    </row>
    <row r="7236" spans="2:11" x14ac:dyDescent="0.25">
      <c r="B7236">
        <v>2026</v>
      </c>
      <c r="C7236" t="s">
        <v>481</v>
      </c>
      <c r="D7236">
        <v>4</v>
      </c>
      <c r="E7236" t="s">
        <v>185</v>
      </c>
      <c r="F7236">
        <v>28</v>
      </c>
      <c r="G7236" s="85">
        <v>5.618558204166586</v>
      </c>
      <c r="H7236" s="85">
        <v>12076.490850376749</v>
      </c>
      <c r="I7236" s="85">
        <v>3366.157158234661</v>
      </c>
      <c r="J7236" s="85">
        <v>44375.513251182259</v>
      </c>
      <c r="K7236" t="s">
        <v>491</v>
      </c>
    </row>
    <row r="7237" spans="2:11" x14ac:dyDescent="0.25">
      <c r="B7237">
        <v>2026</v>
      </c>
      <c r="C7237" t="s">
        <v>482</v>
      </c>
      <c r="D7237">
        <v>3</v>
      </c>
      <c r="E7237" t="s">
        <v>185</v>
      </c>
      <c r="F7237">
        <v>28</v>
      </c>
      <c r="G7237" s="85">
        <v>9.3327175343697384</v>
      </c>
      <c r="H7237" s="85">
        <v>12076.490850376749</v>
      </c>
      <c r="I7237" s="85">
        <v>3366.157158234661</v>
      </c>
      <c r="J7237" s="85">
        <v>73710.036555080296</v>
      </c>
      <c r="K7237" t="s">
        <v>491</v>
      </c>
    </row>
    <row r="7238" spans="2:11" x14ac:dyDescent="0.25">
      <c r="B7238">
        <v>2026</v>
      </c>
      <c r="C7238" t="s">
        <v>482</v>
      </c>
      <c r="D7238">
        <v>4</v>
      </c>
      <c r="E7238" t="s">
        <v>185</v>
      </c>
      <c r="F7238">
        <v>28</v>
      </c>
      <c r="G7238" s="85">
        <v>5.6169133308706751</v>
      </c>
      <c r="H7238" s="85">
        <v>12076.490850376749</v>
      </c>
      <c r="I7238" s="85">
        <v>3366.157158234661</v>
      </c>
      <c r="J7238" s="85">
        <v>44362.522000742763</v>
      </c>
      <c r="K7238" t="s">
        <v>491</v>
      </c>
    </row>
    <row r="7239" spans="2:11" x14ac:dyDescent="0.25">
      <c r="B7239">
        <v>2026</v>
      </c>
      <c r="C7239" t="s">
        <v>483</v>
      </c>
      <c r="D7239">
        <v>3</v>
      </c>
      <c r="E7239" t="s">
        <v>185</v>
      </c>
      <c r="F7239">
        <v>28</v>
      </c>
      <c r="G7239" s="85">
        <v>9.329984514124229</v>
      </c>
      <c r="H7239" s="85">
        <v>12076.490850376749</v>
      </c>
      <c r="I7239" s="85">
        <v>3366.157158234661</v>
      </c>
      <c r="J7239" s="85">
        <v>73688.451092811621</v>
      </c>
      <c r="K7239" t="s">
        <v>491</v>
      </c>
    </row>
    <row r="7240" spans="2:11" x14ac:dyDescent="0.25">
      <c r="B7240">
        <v>2026</v>
      </c>
      <c r="C7240" t="s">
        <v>483</v>
      </c>
      <c r="D7240">
        <v>4</v>
      </c>
      <c r="E7240" t="s">
        <v>185</v>
      </c>
      <c r="F7240">
        <v>28</v>
      </c>
      <c r="G7240" s="85">
        <v>5.6152684575747678</v>
      </c>
      <c r="H7240" s="85">
        <v>12076.490850376749</v>
      </c>
      <c r="I7240" s="85">
        <v>3366.157158234661</v>
      </c>
      <c r="J7240" s="85">
        <v>44349.530750303296</v>
      </c>
      <c r="K7240" t="s">
        <v>491</v>
      </c>
    </row>
    <row r="7241" spans="2:11" x14ac:dyDescent="0.25">
      <c r="B7241">
        <v>2026</v>
      </c>
      <c r="C7241" t="s">
        <v>484</v>
      </c>
      <c r="D7241">
        <v>3</v>
      </c>
      <c r="E7241" t="s">
        <v>185</v>
      </c>
      <c r="F7241">
        <v>28</v>
      </c>
      <c r="G7241" s="85">
        <v>9.3272514938787179</v>
      </c>
      <c r="H7241" s="85">
        <v>12076.490850376749</v>
      </c>
      <c r="I7241" s="85">
        <v>3366.157158234661</v>
      </c>
      <c r="J7241" s="85">
        <v>73666.865630542947</v>
      </c>
      <c r="K7241" t="s">
        <v>491</v>
      </c>
    </row>
    <row r="7242" spans="2:11" x14ac:dyDescent="0.25">
      <c r="B7242">
        <v>2026</v>
      </c>
      <c r="C7242" t="s">
        <v>484</v>
      </c>
      <c r="D7242">
        <v>4</v>
      </c>
      <c r="E7242" t="s">
        <v>185</v>
      </c>
      <c r="F7242">
        <v>28</v>
      </c>
      <c r="G7242" s="85">
        <v>5.6136235842788569</v>
      </c>
      <c r="H7242" s="85">
        <v>12076.490850376749</v>
      </c>
      <c r="I7242" s="85">
        <v>3366.157158234661</v>
      </c>
      <c r="J7242" s="85">
        <v>44336.5394998638</v>
      </c>
      <c r="K7242" t="s">
        <v>491</v>
      </c>
    </row>
    <row r="7243" spans="2:11" x14ac:dyDescent="0.25">
      <c r="B7243">
        <v>2026</v>
      </c>
      <c r="C7243" t="s">
        <v>485</v>
      </c>
      <c r="D7243">
        <v>3</v>
      </c>
      <c r="E7243" t="s">
        <v>185</v>
      </c>
      <c r="F7243">
        <v>28</v>
      </c>
      <c r="G7243" s="85">
        <v>9.3245184736332085</v>
      </c>
      <c r="H7243" s="85">
        <v>12076.490850376749</v>
      </c>
      <c r="I7243" s="85">
        <v>3366.157158234661</v>
      </c>
      <c r="J7243" s="85">
        <v>73645.280168274272</v>
      </c>
      <c r="K7243" t="s">
        <v>491</v>
      </c>
    </row>
    <row r="7244" spans="2:11" x14ac:dyDescent="0.25">
      <c r="B7244">
        <v>2026</v>
      </c>
      <c r="C7244" t="s">
        <v>485</v>
      </c>
      <c r="D7244">
        <v>4</v>
      </c>
      <c r="E7244" t="s">
        <v>185</v>
      </c>
      <c r="F7244">
        <v>28</v>
      </c>
      <c r="G7244" s="85">
        <v>5.6119787109829495</v>
      </c>
      <c r="H7244" s="85">
        <v>12076.490850376749</v>
      </c>
      <c r="I7244" s="85">
        <v>3366.157158234661</v>
      </c>
      <c r="J7244" s="85">
        <v>44323.548249424333</v>
      </c>
      <c r="K7244" t="s">
        <v>491</v>
      </c>
    </row>
    <row r="7245" spans="2:11" x14ac:dyDescent="0.25">
      <c r="B7245">
        <v>2026</v>
      </c>
      <c r="C7245" t="s">
        <v>486</v>
      </c>
      <c r="D7245">
        <v>3</v>
      </c>
      <c r="E7245" t="s">
        <v>185</v>
      </c>
      <c r="F7245">
        <v>28</v>
      </c>
      <c r="G7245" s="85">
        <v>9.3217854533876956</v>
      </c>
      <c r="H7245" s="85">
        <v>12076.490850376749</v>
      </c>
      <c r="I7245" s="85">
        <v>3366.157158234661</v>
      </c>
      <c r="J7245" s="85">
        <v>73623.694706005583</v>
      </c>
      <c r="K7245" t="s">
        <v>491</v>
      </c>
    </row>
    <row r="7246" spans="2:11" x14ac:dyDescent="0.25">
      <c r="B7246">
        <v>2026</v>
      </c>
      <c r="C7246" t="s">
        <v>486</v>
      </c>
      <c r="D7246">
        <v>4</v>
      </c>
      <c r="E7246" t="s">
        <v>185</v>
      </c>
      <c r="F7246">
        <v>28</v>
      </c>
      <c r="G7246" s="85">
        <v>5.6103338376870386</v>
      </c>
      <c r="H7246" s="85">
        <v>12076.490850376749</v>
      </c>
      <c r="I7246" s="85">
        <v>3366.157158234661</v>
      </c>
      <c r="J7246" s="85">
        <v>44310.556998984837</v>
      </c>
      <c r="K7246" t="s">
        <v>491</v>
      </c>
    </row>
    <row r="7247" spans="2:11" x14ac:dyDescent="0.25">
      <c r="B7247">
        <v>2026</v>
      </c>
      <c r="C7247" t="s">
        <v>487</v>
      </c>
      <c r="D7247">
        <v>3</v>
      </c>
      <c r="E7247" t="s">
        <v>185</v>
      </c>
      <c r="F7247">
        <v>28</v>
      </c>
      <c r="G7247" s="85">
        <v>9.319052433142188</v>
      </c>
      <c r="H7247" s="85">
        <v>12076.490850376749</v>
      </c>
      <c r="I7247" s="85">
        <v>3366.157158234661</v>
      </c>
      <c r="J7247" s="85">
        <v>73602.109243736923</v>
      </c>
      <c r="K7247" t="s">
        <v>491</v>
      </c>
    </row>
    <row r="7248" spans="2:11" x14ac:dyDescent="0.25">
      <c r="B7248">
        <v>2026</v>
      </c>
      <c r="C7248" t="s">
        <v>487</v>
      </c>
      <c r="D7248">
        <v>4</v>
      </c>
      <c r="E7248" t="s">
        <v>185</v>
      </c>
      <c r="F7248">
        <v>28</v>
      </c>
      <c r="G7248" s="85">
        <v>5.6086889643911313</v>
      </c>
      <c r="H7248" s="85">
        <v>12076.490850376749</v>
      </c>
      <c r="I7248" s="85">
        <v>3366.157158234661</v>
      </c>
      <c r="J7248" s="85">
        <v>44297.56574854537</v>
      </c>
      <c r="K7248" t="s">
        <v>491</v>
      </c>
    </row>
    <row r="7249" spans="2:11" x14ac:dyDescent="0.25">
      <c r="B7249">
        <v>2026</v>
      </c>
      <c r="C7249" t="s">
        <v>488</v>
      </c>
      <c r="D7249">
        <v>3</v>
      </c>
      <c r="E7249" t="s">
        <v>185</v>
      </c>
      <c r="F7249">
        <v>28</v>
      </c>
      <c r="G7249" s="85">
        <v>9.3163194128966733</v>
      </c>
      <c r="H7249" s="85">
        <v>12076.490850376749</v>
      </c>
      <c r="I7249" s="85">
        <v>3366.157158234661</v>
      </c>
      <c r="J7249" s="85">
        <v>73580.523781468219</v>
      </c>
      <c r="K7249" t="s">
        <v>491</v>
      </c>
    </row>
    <row r="7250" spans="2:11" x14ac:dyDescent="0.25">
      <c r="B7250">
        <v>2026</v>
      </c>
      <c r="C7250" t="s">
        <v>488</v>
      </c>
      <c r="D7250">
        <v>4</v>
      </c>
      <c r="E7250" t="s">
        <v>185</v>
      </c>
      <c r="F7250">
        <v>28</v>
      </c>
      <c r="G7250" s="85">
        <v>5.6070440910952186</v>
      </c>
      <c r="H7250" s="85">
        <v>12076.490850376749</v>
      </c>
      <c r="I7250" s="85">
        <v>3366.157158234661</v>
      </c>
      <c r="J7250" s="85">
        <v>44284.57449810586</v>
      </c>
      <c r="K7250" t="s">
        <v>491</v>
      </c>
    </row>
    <row r="7251" spans="2:11" x14ac:dyDescent="0.25">
      <c r="B7251">
        <v>2026</v>
      </c>
      <c r="C7251" t="s">
        <v>489</v>
      </c>
      <c r="D7251">
        <v>3</v>
      </c>
      <c r="E7251" t="s">
        <v>185</v>
      </c>
      <c r="F7251">
        <v>28</v>
      </c>
      <c r="G7251" s="85">
        <v>9.3135863926511657</v>
      </c>
      <c r="H7251" s="85">
        <v>12076.490850376749</v>
      </c>
      <c r="I7251" s="85">
        <v>3366.157158234661</v>
      </c>
      <c r="J7251" s="85">
        <v>73558.938319199558</v>
      </c>
      <c r="K7251" t="s">
        <v>491</v>
      </c>
    </row>
    <row r="7252" spans="2:11" x14ac:dyDescent="0.25">
      <c r="B7252">
        <v>2026</v>
      </c>
      <c r="C7252" t="s">
        <v>489</v>
      </c>
      <c r="D7252">
        <v>4</v>
      </c>
      <c r="E7252" t="s">
        <v>185</v>
      </c>
      <c r="F7252">
        <v>28</v>
      </c>
      <c r="G7252" s="85">
        <v>5.605399217799313</v>
      </c>
      <c r="H7252" s="85">
        <v>12076.490850376749</v>
      </c>
      <c r="I7252" s="85">
        <v>3366.157158234661</v>
      </c>
      <c r="J7252" s="85">
        <v>44271.583247666407</v>
      </c>
      <c r="K7252" t="s">
        <v>491</v>
      </c>
    </row>
    <row r="7253" spans="2:11" x14ac:dyDescent="0.25">
      <c r="B7253">
        <v>2026</v>
      </c>
      <c r="C7253" t="s">
        <v>490</v>
      </c>
      <c r="D7253">
        <v>3</v>
      </c>
      <c r="E7253" t="s">
        <v>185</v>
      </c>
      <c r="F7253">
        <v>28</v>
      </c>
      <c r="G7253" s="85">
        <v>9.3108533724056546</v>
      </c>
      <c r="H7253" s="85">
        <v>12076.490850376749</v>
      </c>
      <c r="I7253" s="85">
        <v>3366.157158234661</v>
      </c>
      <c r="J7253" s="85">
        <v>73537.352856930884</v>
      </c>
      <c r="K7253" t="s">
        <v>491</v>
      </c>
    </row>
    <row r="7254" spans="2:11" x14ac:dyDescent="0.25">
      <c r="B7254">
        <v>2026</v>
      </c>
      <c r="C7254" t="s">
        <v>490</v>
      </c>
      <c r="D7254">
        <v>4</v>
      </c>
      <c r="E7254" t="s">
        <v>185</v>
      </c>
      <c r="F7254">
        <v>28</v>
      </c>
      <c r="G7254" s="85">
        <v>5.6037543445034022</v>
      </c>
      <c r="H7254" s="85">
        <v>12076.490850376749</v>
      </c>
      <c r="I7254" s="85">
        <v>3366.157158234661</v>
      </c>
      <c r="J7254" s="85">
        <v>44258.591997226911</v>
      </c>
      <c r="K7254" t="s">
        <v>491</v>
      </c>
    </row>
    <row r="7255" spans="2:11" x14ac:dyDescent="0.25">
      <c r="B7255">
        <v>2026</v>
      </c>
      <c r="C7255" t="s">
        <v>479</v>
      </c>
      <c r="D7255">
        <v>3</v>
      </c>
      <c r="E7255" t="s">
        <v>114</v>
      </c>
      <c r="F7255">
        <v>11</v>
      </c>
      <c r="G7255" s="85">
        <v>0</v>
      </c>
      <c r="H7255" s="85">
        <v>9626.5957446808516</v>
      </c>
      <c r="I7255" s="85">
        <v>2722.7836879432625</v>
      </c>
      <c r="J7255" s="85">
        <v>0</v>
      </c>
      <c r="K7255" t="s">
        <v>491</v>
      </c>
    </row>
    <row r="7256" spans="2:11" x14ac:dyDescent="0.25">
      <c r="B7256">
        <v>2026</v>
      </c>
      <c r="C7256" t="s">
        <v>479</v>
      </c>
      <c r="D7256">
        <v>4</v>
      </c>
      <c r="E7256" t="s">
        <v>114</v>
      </c>
      <c r="F7256">
        <v>11</v>
      </c>
      <c r="G7256" s="85">
        <v>2.1476363874214854</v>
      </c>
      <c r="H7256" s="85">
        <v>9626.5957446808516</v>
      </c>
      <c r="I7256" s="85">
        <v>2722.7836879432625</v>
      </c>
      <c r="J7256" s="85">
        <v>14244.680415400393</v>
      </c>
      <c r="K7256" t="s">
        <v>491</v>
      </c>
    </row>
    <row r="7257" spans="2:11" x14ac:dyDescent="0.25">
      <c r="B7257">
        <v>2026</v>
      </c>
      <c r="C7257" t="s">
        <v>480</v>
      </c>
      <c r="D7257">
        <v>3</v>
      </c>
      <c r="E7257" t="s">
        <v>114</v>
      </c>
      <c r="F7257">
        <v>11</v>
      </c>
      <c r="G7257" s="85">
        <v>0</v>
      </c>
      <c r="H7257" s="85">
        <v>9626.5957446808516</v>
      </c>
      <c r="I7257" s="85">
        <v>2722.7836879432625</v>
      </c>
      <c r="J7257" s="85">
        <v>0</v>
      </c>
      <c r="K7257" t="s">
        <v>491</v>
      </c>
    </row>
    <row r="7258" spans="2:11" x14ac:dyDescent="0.25">
      <c r="B7258">
        <v>2026</v>
      </c>
      <c r="C7258" t="s">
        <v>480</v>
      </c>
      <c r="D7258">
        <v>4</v>
      </c>
      <c r="E7258" t="s">
        <v>114</v>
      </c>
      <c r="F7258">
        <v>11</v>
      </c>
      <c r="G7258" s="85">
        <v>0.74865436135048502</v>
      </c>
      <c r="H7258" s="85">
        <v>9626.5957446808516</v>
      </c>
      <c r="I7258" s="85">
        <v>2722.7836879432625</v>
      </c>
      <c r="J7258" s="85">
        <v>4965.6181006679917</v>
      </c>
      <c r="K7258" t="s">
        <v>491</v>
      </c>
    </row>
    <row r="7259" spans="2:11" x14ac:dyDescent="0.25">
      <c r="B7259">
        <v>2026</v>
      </c>
      <c r="C7259" t="s">
        <v>481</v>
      </c>
      <c r="D7259">
        <v>3</v>
      </c>
      <c r="E7259" t="s">
        <v>114</v>
      </c>
      <c r="F7259">
        <v>11</v>
      </c>
      <c r="G7259" s="85">
        <v>0</v>
      </c>
      <c r="H7259" s="85">
        <v>9626.5957446808516</v>
      </c>
      <c r="I7259" s="85">
        <v>2722.7836879432625</v>
      </c>
      <c r="J7259" s="85">
        <v>0</v>
      </c>
      <c r="K7259" t="s">
        <v>491</v>
      </c>
    </row>
    <row r="7260" spans="2:11" x14ac:dyDescent="0.25">
      <c r="B7260">
        <v>2026</v>
      </c>
      <c r="C7260" t="s">
        <v>481</v>
      </c>
      <c r="D7260">
        <v>4</v>
      </c>
      <c r="E7260" t="s">
        <v>114</v>
      </c>
      <c r="F7260">
        <v>11</v>
      </c>
      <c r="G7260" s="85">
        <v>0.57977369444947846</v>
      </c>
      <c r="H7260" s="85">
        <v>9626.5957446808516</v>
      </c>
      <c r="I7260" s="85">
        <v>2722.7836879432625</v>
      </c>
      <c r="J7260" s="85">
        <v>3845.4791691271544</v>
      </c>
      <c r="K7260" t="s">
        <v>491</v>
      </c>
    </row>
    <row r="7261" spans="2:11" x14ac:dyDescent="0.25">
      <c r="B7261">
        <v>2026</v>
      </c>
      <c r="C7261" t="s">
        <v>482</v>
      </c>
      <c r="D7261">
        <v>3</v>
      </c>
      <c r="E7261" t="s">
        <v>114</v>
      </c>
      <c r="F7261">
        <v>11</v>
      </c>
      <c r="G7261" s="85">
        <v>0</v>
      </c>
      <c r="H7261" s="85">
        <v>9626.5957446808516</v>
      </c>
      <c r="I7261" s="85">
        <v>2722.7836879432625</v>
      </c>
      <c r="J7261" s="85">
        <v>0</v>
      </c>
      <c r="K7261" t="s">
        <v>491</v>
      </c>
    </row>
    <row r="7262" spans="2:11" x14ac:dyDescent="0.25">
      <c r="B7262">
        <v>2026</v>
      </c>
      <c r="C7262" t="s">
        <v>482</v>
      </c>
      <c r="D7262">
        <v>4</v>
      </c>
      <c r="E7262" t="s">
        <v>114</v>
      </c>
      <c r="F7262">
        <v>11</v>
      </c>
      <c r="G7262" s="85">
        <v>0.46246680707556342</v>
      </c>
      <c r="H7262" s="85">
        <v>9626.5957446808516</v>
      </c>
      <c r="I7262" s="85">
        <v>2722.7836879432625</v>
      </c>
      <c r="J7262" s="85">
        <v>3067.4149069672844</v>
      </c>
      <c r="K7262" t="s">
        <v>491</v>
      </c>
    </row>
    <row r="7263" spans="2:11" x14ac:dyDescent="0.25">
      <c r="B7263">
        <v>2026</v>
      </c>
      <c r="C7263" t="s">
        <v>483</v>
      </c>
      <c r="D7263">
        <v>3</v>
      </c>
      <c r="E7263" t="s">
        <v>114</v>
      </c>
      <c r="F7263">
        <v>11</v>
      </c>
      <c r="G7263" s="85">
        <v>0</v>
      </c>
      <c r="H7263" s="85">
        <v>9626.5957446808516</v>
      </c>
      <c r="I7263" s="85">
        <v>2722.7836879432625</v>
      </c>
      <c r="J7263" s="85">
        <v>0</v>
      </c>
      <c r="K7263" t="s">
        <v>491</v>
      </c>
    </row>
    <row r="7264" spans="2:11" x14ac:dyDescent="0.25">
      <c r="B7264">
        <v>2026</v>
      </c>
      <c r="C7264" t="s">
        <v>483</v>
      </c>
      <c r="D7264">
        <v>4</v>
      </c>
      <c r="E7264" t="s">
        <v>114</v>
      </c>
      <c r="F7264">
        <v>11</v>
      </c>
      <c r="G7264" s="85">
        <v>0.48871166658532977</v>
      </c>
      <c r="H7264" s="85">
        <v>9626.5957446808516</v>
      </c>
      <c r="I7264" s="85">
        <v>2722.7836879432625</v>
      </c>
      <c r="J7264" s="85">
        <v>3241.4898287991678</v>
      </c>
      <c r="K7264" t="s">
        <v>491</v>
      </c>
    </row>
    <row r="7265" spans="2:11" x14ac:dyDescent="0.25">
      <c r="B7265">
        <v>2026</v>
      </c>
      <c r="C7265" t="s">
        <v>484</v>
      </c>
      <c r="D7265">
        <v>3</v>
      </c>
      <c r="E7265" t="s">
        <v>114</v>
      </c>
      <c r="F7265">
        <v>11</v>
      </c>
      <c r="G7265" s="85">
        <v>0</v>
      </c>
      <c r="H7265" s="85">
        <v>9626.5957446808516</v>
      </c>
      <c r="I7265" s="85">
        <v>2722.7836879432625</v>
      </c>
      <c r="J7265" s="85">
        <v>0</v>
      </c>
      <c r="K7265" t="s">
        <v>491</v>
      </c>
    </row>
    <row r="7266" spans="2:11" x14ac:dyDescent="0.25">
      <c r="B7266">
        <v>2026</v>
      </c>
      <c r="C7266" t="s">
        <v>484</v>
      </c>
      <c r="D7266">
        <v>4</v>
      </c>
      <c r="E7266" t="s">
        <v>114</v>
      </c>
      <c r="F7266">
        <v>11</v>
      </c>
      <c r="G7266" s="85">
        <v>0.68868536255364632</v>
      </c>
      <c r="H7266" s="85">
        <v>9626.5957446808516</v>
      </c>
      <c r="I7266" s="85">
        <v>2722.7836879432625</v>
      </c>
      <c r="J7266" s="85">
        <v>4567.8602550216328</v>
      </c>
      <c r="K7266" t="s">
        <v>491</v>
      </c>
    </row>
    <row r="7267" spans="2:11" x14ac:dyDescent="0.25">
      <c r="B7267">
        <v>2026</v>
      </c>
      <c r="C7267" t="s">
        <v>485</v>
      </c>
      <c r="D7267">
        <v>3</v>
      </c>
      <c r="E7267" t="s">
        <v>114</v>
      </c>
      <c r="F7267">
        <v>11</v>
      </c>
      <c r="G7267" s="85">
        <v>0</v>
      </c>
      <c r="H7267" s="85">
        <v>9626.5957446808516</v>
      </c>
      <c r="I7267" s="85">
        <v>2722.7836879432625</v>
      </c>
      <c r="J7267" s="85">
        <v>0</v>
      </c>
      <c r="K7267" t="s">
        <v>491</v>
      </c>
    </row>
    <row r="7268" spans="2:11" x14ac:dyDescent="0.25">
      <c r="B7268">
        <v>2026</v>
      </c>
      <c r="C7268" t="s">
        <v>485</v>
      </c>
      <c r="D7268">
        <v>4</v>
      </c>
      <c r="E7268" t="s">
        <v>114</v>
      </c>
      <c r="F7268">
        <v>11</v>
      </c>
      <c r="G7268" s="85">
        <v>0.50913430860460107</v>
      </c>
      <c r="H7268" s="85">
        <v>9626.5957446808516</v>
      </c>
      <c r="I7268" s="85">
        <v>2722.7836879432625</v>
      </c>
      <c r="J7268" s="85">
        <v>3376.9475862233317</v>
      </c>
      <c r="K7268" t="s">
        <v>491</v>
      </c>
    </row>
    <row r="7269" spans="2:11" x14ac:dyDescent="0.25">
      <c r="B7269">
        <v>2026</v>
      </c>
      <c r="C7269" t="s">
        <v>486</v>
      </c>
      <c r="D7269">
        <v>3</v>
      </c>
      <c r="E7269" t="s">
        <v>114</v>
      </c>
      <c r="F7269">
        <v>11</v>
      </c>
      <c r="G7269" s="85">
        <v>0</v>
      </c>
      <c r="H7269" s="85">
        <v>9626.5957446808516</v>
      </c>
      <c r="I7269" s="85">
        <v>2722.7836879432625</v>
      </c>
      <c r="J7269" s="85">
        <v>0</v>
      </c>
      <c r="K7269" t="s">
        <v>491</v>
      </c>
    </row>
    <row r="7270" spans="2:11" x14ac:dyDescent="0.25">
      <c r="B7270">
        <v>2026</v>
      </c>
      <c r="C7270" t="s">
        <v>486</v>
      </c>
      <c r="D7270">
        <v>4</v>
      </c>
      <c r="E7270" t="s">
        <v>114</v>
      </c>
      <c r="F7270">
        <v>11</v>
      </c>
      <c r="G7270" s="85">
        <v>2.2583874076490198</v>
      </c>
      <c r="H7270" s="85">
        <v>9626.5957446808516</v>
      </c>
      <c r="I7270" s="85">
        <v>2722.7836879432625</v>
      </c>
      <c r="J7270" s="85">
        <v>14979.26141712895</v>
      </c>
      <c r="K7270" t="s">
        <v>491</v>
      </c>
    </row>
    <row r="7271" spans="2:11" x14ac:dyDescent="0.25">
      <c r="B7271">
        <v>2026</v>
      </c>
      <c r="C7271" t="s">
        <v>487</v>
      </c>
      <c r="D7271">
        <v>3</v>
      </c>
      <c r="E7271" t="s">
        <v>114</v>
      </c>
      <c r="F7271">
        <v>11</v>
      </c>
      <c r="G7271" s="85">
        <v>0</v>
      </c>
      <c r="H7271" s="85">
        <v>9626.5957446808516</v>
      </c>
      <c r="I7271" s="85">
        <v>2722.7836879432625</v>
      </c>
      <c r="J7271" s="85">
        <v>0</v>
      </c>
      <c r="K7271" t="s">
        <v>491</v>
      </c>
    </row>
    <row r="7272" spans="2:11" x14ac:dyDescent="0.25">
      <c r="B7272">
        <v>2026</v>
      </c>
      <c r="C7272" t="s">
        <v>487</v>
      </c>
      <c r="D7272">
        <v>4</v>
      </c>
      <c r="E7272" t="s">
        <v>114</v>
      </c>
      <c r="F7272">
        <v>11</v>
      </c>
      <c r="G7272" s="85">
        <v>0.8594053815780196</v>
      </c>
      <c r="H7272" s="85">
        <v>9626.5957446808516</v>
      </c>
      <c r="I7272" s="85">
        <v>2722.7836879432625</v>
      </c>
      <c r="J7272" s="85">
        <v>5700.1991023965484</v>
      </c>
      <c r="K7272" t="s">
        <v>491</v>
      </c>
    </row>
    <row r="7273" spans="2:11" x14ac:dyDescent="0.25">
      <c r="B7273">
        <v>2026</v>
      </c>
      <c r="C7273" t="s">
        <v>488</v>
      </c>
      <c r="D7273">
        <v>3</v>
      </c>
      <c r="E7273" t="s">
        <v>114</v>
      </c>
      <c r="F7273">
        <v>11</v>
      </c>
      <c r="G7273" s="85">
        <v>0</v>
      </c>
      <c r="H7273" s="85">
        <v>9626.5957446808516</v>
      </c>
      <c r="I7273" s="85">
        <v>2722.7836879432625</v>
      </c>
      <c r="J7273" s="85">
        <v>0</v>
      </c>
      <c r="K7273" t="s">
        <v>491</v>
      </c>
    </row>
    <row r="7274" spans="2:11" x14ac:dyDescent="0.25">
      <c r="B7274">
        <v>2026</v>
      </c>
      <c r="C7274" t="s">
        <v>488</v>
      </c>
      <c r="D7274">
        <v>4</v>
      </c>
      <c r="E7274" t="s">
        <v>114</v>
      </c>
      <c r="F7274">
        <v>11</v>
      </c>
      <c r="G7274" s="85">
        <v>0.69052471467701282</v>
      </c>
      <c r="H7274" s="85">
        <v>9626.5957446808516</v>
      </c>
      <c r="I7274" s="85">
        <v>2722.7836879432625</v>
      </c>
      <c r="J7274" s="85">
        <v>4580.0601708557106</v>
      </c>
      <c r="K7274" t="s">
        <v>491</v>
      </c>
    </row>
    <row r="7275" spans="2:11" x14ac:dyDescent="0.25">
      <c r="B7275">
        <v>2026</v>
      </c>
      <c r="C7275" t="s">
        <v>489</v>
      </c>
      <c r="D7275">
        <v>3</v>
      </c>
      <c r="E7275" t="s">
        <v>114</v>
      </c>
      <c r="F7275">
        <v>11</v>
      </c>
      <c r="G7275" s="85">
        <v>0</v>
      </c>
      <c r="H7275" s="85">
        <v>9626.5957446808516</v>
      </c>
      <c r="I7275" s="85">
        <v>2722.7836879432625</v>
      </c>
      <c r="J7275" s="85">
        <v>0</v>
      </c>
      <c r="K7275" t="s">
        <v>491</v>
      </c>
    </row>
    <row r="7276" spans="2:11" x14ac:dyDescent="0.25">
      <c r="B7276">
        <v>2026</v>
      </c>
      <c r="C7276" t="s">
        <v>489</v>
      </c>
      <c r="D7276">
        <v>4</v>
      </c>
      <c r="E7276" t="s">
        <v>114</v>
      </c>
      <c r="F7276">
        <v>11</v>
      </c>
      <c r="G7276" s="85">
        <v>0.57321782730309789</v>
      </c>
      <c r="H7276" s="85">
        <v>9626.5957446808516</v>
      </c>
      <c r="I7276" s="85">
        <v>2722.7836879432625</v>
      </c>
      <c r="J7276" s="85">
        <v>3801.9959086958406</v>
      </c>
      <c r="K7276" t="s">
        <v>491</v>
      </c>
    </row>
    <row r="7277" spans="2:11" x14ac:dyDescent="0.25">
      <c r="B7277">
        <v>2026</v>
      </c>
      <c r="C7277" t="s">
        <v>490</v>
      </c>
      <c r="D7277">
        <v>3</v>
      </c>
      <c r="E7277" t="s">
        <v>114</v>
      </c>
      <c r="F7277">
        <v>11</v>
      </c>
      <c r="G7277" s="85">
        <v>0</v>
      </c>
      <c r="H7277" s="85">
        <v>9626.5957446808516</v>
      </c>
      <c r="I7277" s="85">
        <v>2722.7836879432625</v>
      </c>
      <c r="J7277" s="85">
        <v>0</v>
      </c>
      <c r="K7277" t="s">
        <v>491</v>
      </c>
    </row>
    <row r="7278" spans="2:11" x14ac:dyDescent="0.25">
      <c r="B7278">
        <v>2026</v>
      </c>
      <c r="C7278" t="s">
        <v>490</v>
      </c>
      <c r="D7278">
        <v>4</v>
      </c>
      <c r="E7278" t="s">
        <v>114</v>
      </c>
      <c r="F7278">
        <v>11</v>
      </c>
      <c r="G7278" s="85">
        <v>0.59946268681286419</v>
      </c>
      <c r="H7278" s="85">
        <v>9626.5957446808516</v>
      </c>
      <c r="I7278" s="85">
        <v>2722.7836879432625</v>
      </c>
      <c r="J7278" s="85">
        <v>3976.070830527724</v>
      </c>
      <c r="K7278" t="s">
        <v>491</v>
      </c>
    </row>
    <row r="7279" spans="2:11" x14ac:dyDescent="0.25">
      <c r="B7279">
        <v>2026</v>
      </c>
      <c r="C7279" t="s">
        <v>479</v>
      </c>
      <c r="D7279">
        <v>3</v>
      </c>
      <c r="E7279" t="s">
        <v>114</v>
      </c>
      <c r="F7279">
        <v>10</v>
      </c>
      <c r="G7279" s="85">
        <v>0.84609410637462945</v>
      </c>
      <c r="H7279" s="85">
        <v>9626.5957446808516</v>
      </c>
      <c r="I7279" s="85">
        <v>2722.7836879432625</v>
      </c>
      <c r="J7279" s="85">
        <v>5603.7640757295812</v>
      </c>
      <c r="K7279" t="s">
        <v>491</v>
      </c>
    </row>
    <row r="7280" spans="2:11" x14ac:dyDescent="0.25">
      <c r="B7280">
        <v>2026</v>
      </c>
      <c r="C7280" t="s">
        <v>479</v>
      </c>
      <c r="D7280">
        <v>4</v>
      </c>
      <c r="E7280" t="s">
        <v>114</v>
      </c>
      <c r="F7280">
        <v>10</v>
      </c>
      <c r="G7280" s="85">
        <v>0</v>
      </c>
      <c r="H7280" s="85">
        <v>9626.5957446808516</v>
      </c>
      <c r="I7280" s="85">
        <v>2722.7836879432625</v>
      </c>
      <c r="J7280" s="85">
        <v>0</v>
      </c>
      <c r="K7280" t="s">
        <v>491</v>
      </c>
    </row>
    <row r="7281" spans="2:11" x14ac:dyDescent="0.25">
      <c r="B7281">
        <v>2026</v>
      </c>
      <c r="C7281" t="s">
        <v>480</v>
      </c>
      <c r="D7281">
        <v>3</v>
      </c>
      <c r="E7281" t="s">
        <v>114</v>
      </c>
      <c r="F7281">
        <v>10</v>
      </c>
      <c r="G7281" s="85">
        <v>3.7993813037167392</v>
      </c>
      <c r="H7281" s="85">
        <v>9626.5957446808516</v>
      </c>
      <c r="I7281" s="85">
        <v>2722.7836879432625</v>
      </c>
      <c r="J7281" s="85">
        <v>25163.674228856325</v>
      </c>
      <c r="K7281" t="s">
        <v>491</v>
      </c>
    </row>
    <row r="7282" spans="2:11" x14ac:dyDescent="0.25">
      <c r="B7282">
        <v>2026</v>
      </c>
      <c r="C7282" t="s">
        <v>480</v>
      </c>
      <c r="D7282">
        <v>4</v>
      </c>
      <c r="E7282" t="s">
        <v>114</v>
      </c>
      <c r="F7282">
        <v>10</v>
      </c>
      <c r="G7282" s="85">
        <v>0</v>
      </c>
      <c r="H7282" s="85">
        <v>9626.5957446808516</v>
      </c>
      <c r="I7282" s="85">
        <v>2722.7836879432625</v>
      </c>
      <c r="J7282" s="85">
        <v>0</v>
      </c>
      <c r="K7282" t="s">
        <v>491</v>
      </c>
    </row>
    <row r="7283" spans="2:11" x14ac:dyDescent="0.25">
      <c r="B7283">
        <v>2026</v>
      </c>
      <c r="C7283" t="s">
        <v>481</v>
      </c>
      <c r="D7283">
        <v>3</v>
      </c>
      <c r="E7283" t="s">
        <v>114</v>
      </c>
      <c r="F7283">
        <v>10</v>
      </c>
      <c r="G7283" s="85">
        <v>0.71686779076055529</v>
      </c>
      <c r="H7283" s="85">
        <v>9626.5957446808516</v>
      </c>
      <c r="I7283" s="85">
        <v>2722.7836879432625</v>
      </c>
      <c r="J7283" s="85">
        <v>4747.8855397356147</v>
      </c>
      <c r="K7283" t="s">
        <v>491</v>
      </c>
    </row>
    <row r="7284" spans="2:11" x14ac:dyDescent="0.25">
      <c r="B7284">
        <v>2026</v>
      </c>
      <c r="C7284" t="s">
        <v>481</v>
      </c>
      <c r="D7284">
        <v>4</v>
      </c>
      <c r="E7284" t="s">
        <v>114</v>
      </c>
      <c r="F7284">
        <v>10</v>
      </c>
      <c r="G7284" s="85">
        <v>0</v>
      </c>
      <c r="H7284" s="85">
        <v>9626.5957446808516</v>
      </c>
      <c r="I7284" s="85">
        <v>2722.7836879432625</v>
      </c>
      <c r="J7284" s="85">
        <v>0</v>
      </c>
      <c r="K7284" t="s">
        <v>491</v>
      </c>
    </row>
    <row r="7285" spans="2:11" x14ac:dyDescent="0.25">
      <c r="B7285">
        <v>2026</v>
      </c>
      <c r="C7285" t="s">
        <v>482</v>
      </c>
      <c r="D7285">
        <v>3</v>
      </c>
      <c r="E7285" t="s">
        <v>114</v>
      </c>
      <c r="F7285">
        <v>10</v>
      </c>
      <c r="G7285" s="85">
        <v>3.6701549881026652</v>
      </c>
      <c r="H7285" s="85">
        <v>9626.5957446808516</v>
      </c>
      <c r="I7285" s="85">
        <v>2722.7836879432625</v>
      </c>
      <c r="J7285" s="85">
        <v>24307.795692862361</v>
      </c>
      <c r="K7285" t="s">
        <v>491</v>
      </c>
    </row>
    <row r="7286" spans="2:11" x14ac:dyDescent="0.25">
      <c r="B7286">
        <v>2026</v>
      </c>
      <c r="C7286" t="s">
        <v>482</v>
      </c>
      <c r="D7286">
        <v>4</v>
      </c>
      <c r="E7286" t="s">
        <v>114</v>
      </c>
      <c r="F7286">
        <v>10</v>
      </c>
      <c r="G7286" s="85">
        <v>0</v>
      </c>
      <c r="H7286" s="85">
        <v>9626.5957446808516</v>
      </c>
      <c r="I7286" s="85">
        <v>2722.7836879432625</v>
      </c>
      <c r="J7286" s="85">
        <v>0</v>
      </c>
      <c r="K7286" t="s">
        <v>491</v>
      </c>
    </row>
    <row r="7287" spans="2:11" x14ac:dyDescent="0.25">
      <c r="B7287">
        <v>2026</v>
      </c>
      <c r="C7287" t="s">
        <v>483</v>
      </c>
      <c r="D7287">
        <v>3</v>
      </c>
      <c r="E7287" t="s">
        <v>114</v>
      </c>
      <c r="F7287">
        <v>10</v>
      </c>
      <c r="G7287" s="85">
        <v>0.58764147514648124</v>
      </c>
      <c r="H7287" s="85">
        <v>9626.5957446808516</v>
      </c>
      <c r="I7287" s="85">
        <v>2722.7836879432625</v>
      </c>
      <c r="J7287" s="85">
        <v>3892.0070037416485</v>
      </c>
      <c r="K7287" t="s">
        <v>491</v>
      </c>
    </row>
    <row r="7288" spans="2:11" x14ac:dyDescent="0.25">
      <c r="B7288">
        <v>2026</v>
      </c>
      <c r="C7288" t="s">
        <v>483</v>
      </c>
      <c r="D7288">
        <v>4</v>
      </c>
      <c r="E7288" t="s">
        <v>114</v>
      </c>
      <c r="F7288">
        <v>10</v>
      </c>
      <c r="G7288" s="85">
        <v>0</v>
      </c>
      <c r="H7288" s="85">
        <v>9626.5957446808516</v>
      </c>
      <c r="I7288" s="85">
        <v>2722.7836879432625</v>
      </c>
      <c r="J7288" s="85">
        <v>0</v>
      </c>
      <c r="K7288" t="s">
        <v>491</v>
      </c>
    </row>
    <row r="7289" spans="2:11" x14ac:dyDescent="0.25">
      <c r="B7289">
        <v>2026</v>
      </c>
      <c r="C7289" t="s">
        <v>484</v>
      </c>
      <c r="D7289">
        <v>3</v>
      </c>
      <c r="E7289" t="s">
        <v>114</v>
      </c>
      <c r="F7289">
        <v>10</v>
      </c>
      <c r="G7289" s="85">
        <v>3.5409286724885911</v>
      </c>
      <c r="H7289" s="85">
        <v>9626.5957446808516</v>
      </c>
      <c r="I7289" s="85">
        <v>2722.7836879432625</v>
      </c>
      <c r="J7289" s="85">
        <v>23451.917156868392</v>
      </c>
      <c r="K7289" t="s">
        <v>491</v>
      </c>
    </row>
    <row r="7290" spans="2:11" x14ac:dyDescent="0.25">
      <c r="B7290">
        <v>2026</v>
      </c>
      <c r="C7290" t="s">
        <v>484</v>
      </c>
      <c r="D7290">
        <v>4</v>
      </c>
      <c r="E7290" t="s">
        <v>114</v>
      </c>
      <c r="F7290">
        <v>10</v>
      </c>
      <c r="G7290" s="85">
        <v>0</v>
      </c>
      <c r="H7290" s="85">
        <v>9626.5957446808516</v>
      </c>
      <c r="I7290" s="85">
        <v>2722.7836879432625</v>
      </c>
      <c r="J7290" s="85">
        <v>0</v>
      </c>
      <c r="K7290" t="s">
        <v>491</v>
      </c>
    </row>
    <row r="7291" spans="2:11" x14ac:dyDescent="0.25">
      <c r="B7291">
        <v>2026</v>
      </c>
      <c r="C7291" t="s">
        <v>485</v>
      </c>
      <c r="D7291">
        <v>3</v>
      </c>
      <c r="E7291" t="s">
        <v>114</v>
      </c>
      <c r="F7291">
        <v>10</v>
      </c>
      <c r="G7291" s="85">
        <v>0.45841515953240725</v>
      </c>
      <c r="H7291" s="85">
        <v>9626.5957446808516</v>
      </c>
      <c r="I7291" s="85">
        <v>2722.7836879432625</v>
      </c>
      <c r="J7291" s="85">
        <v>3036.1284677476829</v>
      </c>
      <c r="K7291" t="s">
        <v>491</v>
      </c>
    </row>
    <row r="7292" spans="2:11" x14ac:dyDescent="0.25">
      <c r="B7292">
        <v>2026</v>
      </c>
      <c r="C7292" t="s">
        <v>485</v>
      </c>
      <c r="D7292">
        <v>4</v>
      </c>
      <c r="E7292" t="s">
        <v>114</v>
      </c>
      <c r="F7292">
        <v>10</v>
      </c>
      <c r="G7292" s="85">
        <v>0</v>
      </c>
      <c r="H7292" s="85">
        <v>9626.5957446808516</v>
      </c>
      <c r="I7292" s="85">
        <v>2722.7836879432625</v>
      </c>
      <c r="J7292" s="85">
        <v>0</v>
      </c>
      <c r="K7292" t="s">
        <v>491</v>
      </c>
    </row>
    <row r="7293" spans="2:11" x14ac:dyDescent="0.25">
      <c r="B7293">
        <v>2026</v>
      </c>
      <c r="C7293" t="s">
        <v>486</v>
      </c>
      <c r="D7293">
        <v>3</v>
      </c>
      <c r="E7293" t="s">
        <v>114</v>
      </c>
      <c r="F7293">
        <v>10</v>
      </c>
      <c r="G7293" s="85">
        <v>3.4117023568745171</v>
      </c>
      <c r="H7293" s="85">
        <v>9626.5957446808516</v>
      </c>
      <c r="I7293" s="85">
        <v>2722.7836879432625</v>
      </c>
      <c r="J7293" s="85">
        <v>22596.038620874428</v>
      </c>
      <c r="K7293" t="s">
        <v>491</v>
      </c>
    </row>
    <row r="7294" spans="2:11" x14ac:dyDescent="0.25">
      <c r="B7294">
        <v>2026</v>
      </c>
      <c r="C7294" t="s">
        <v>486</v>
      </c>
      <c r="D7294">
        <v>4</v>
      </c>
      <c r="E7294" t="s">
        <v>114</v>
      </c>
      <c r="F7294">
        <v>10</v>
      </c>
      <c r="G7294" s="85">
        <v>0</v>
      </c>
      <c r="H7294" s="85">
        <v>9626.5957446808516</v>
      </c>
      <c r="I7294" s="85">
        <v>2722.7836879432625</v>
      </c>
      <c r="J7294" s="85">
        <v>0</v>
      </c>
      <c r="K7294" t="s">
        <v>491</v>
      </c>
    </row>
    <row r="7295" spans="2:11" x14ac:dyDescent="0.25">
      <c r="B7295">
        <v>2026</v>
      </c>
      <c r="C7295" t="s">
        <v>487</v>
      </c>
      <c r="D7295">
        <v>3</v>
      </c>
      <c r="E7295" t="s">
        <v>114</v>
      </c>
      <c r="F7295">
        <v>10</v>
      </c>
      <c r="G7295" s="85">
        <v>0.32918884391833314</v>
      </c>
      <c r="H7295" s="85">
        <v>9626.5957446808516</v>
      </c>
      <c r="I7295" s="85">
        <v>2722.7836879432625</v>
      </c>
      <c r="J7295" s="85">
        <v>2180.2499317537163</v>
      </c>
      <c r="K7295" t="s">
        <v>491</v>
      </c>
    </row>
    <row r="7296" spans="2:11" x14ac:dyDescent="0.25">
      <c r="B7296">
        <v>2026</v>
      </c>
      <c r="C7296" t="s">
        <v>487</v>
      </c>
      <c r="D7296">
        <v>4</v>
      </c>
      <c r="E7296" t="s">
        <v>114</v>
      </c>
      <c r="F7296">
        <v>10</v>
      </c>
      <c r="G7296" s="85">
        <v>0</v>
      </c>
      <c r="H7296" s="85">
        <v>9626.5957446808516</v>
      </c>
      <c r="I7296" s="85">
        <v>2722.7836879432625</v>
      </c>
      <c r="J7296" s="85">
        <v>0</v>
      </c>
      <c r="K7296" t="s">
        <v>491</v>
      </c>
    </row>
    <row r="7297" spans="2:11" x14ac:dyDescent="0.25">
      <c r="B7297">
        <v>2026</v>
      </c>
      <c r="C7297" t="s">
        <v>488</v>
      </c>
      <c r="D7297">
        <v>3</v>
      </c>
      <c r="E7297" t="s">
        <v>114</v>
      </c>
      <c r="F7297">
        <v>10</v>
      </c>
      <c r="G7297" s="85">
        <v>3.282476041260443</v>
      </c>
      <c r="H7297" s="85">
        <v>9626.5957446808516</v>
      </c>
      <c r="I7297" s="85">
        <v>2722.7836879432625</v>
      </c>
      <c r="J7297" s="85">
        <v>21740.160084880463</v>
      </c>
      <c r="K7297" t="s">
        <v>491</v>
      </c>
    </row>
    <row r="7298" spans="2:11" x14ac:dyDescent="0.25">
      <c r="B7298">
        <v>2026</v>
      </c>
      <c r="C7298" t="s">
        <v>488</v>
      </c>
      <c r="D7298">
        <v>4</v>
      </c>
      <c r="E7298" t="s">
        <v>114</v>
      </c>
      <c r="F7298">
        <v>10</v>
      </c>
      <c r="G7298" s="85">
        <v>0</v>
      </c>
      <c r="H7298" s="85">
        <v>9626.5957446808516</v>
      </c>
      <c r="I7298" s="85">
        <v>2722.7836879432625</v>
      </c>
      <c r="J7298" s="85">
        <v>0</v>
      </c>
      <c r="K7298" t="s">
        <v>491</v>
      </c>
    </row>
    <row r="7299" spans="2:11" x14ac:dyDescent="0.25">
      <c r="B7299">
        <v>2026</v>
      </c>
      <c r="C7299" t="s">
        <v>489</v>
      </c>
      <c r="D7299">
        <v>3</v>
      </c>
      <c r="E7299" t="s">
        <v>114</v>
      </c>
      <c r="F7299">
        <v>10</v>
      </c>
      <c r="G7299" s="85">
        <v>0.19996252830425915</v>
      </c>
      <c r="H7299" s="85">
        <v>9626.5957446808516</v>
      </c>
      <c r="I7299" s="85">
        <v>2722.7836879432625</v>
      </c>
      <c r="J7299" s="85">
        <v>1324.3713957597508</v>
      </c>
      <c r="K7299" t="s">
        <v>491</v>
      </c>
    </row>
    <row r="7300" spans="2:11" x14ac:dyDescent="0.25">
      <c r="B7300">
        <v>2026</v>
      </c>
      <c r="C7300" t="s">
        <v>489</v>
      </c>
      <c r="D7300">
        <v>4</v>
      </c>
      <c r="E7300" t="s">
        <v>114</v>
      </c>
      <c r="F7300">
        <v>10</v>
      </c>
      <c r="G7300" s="85">
        <v>0</v>
      </c>
      <c r="H7300" s="85">
        <v>9626.5957446808516</v>
      </c>
      <c r="I7300" s="85">
        <v>2722.7836879432625</v>
      </c>
      <c r="J7300" s="85">
        <v>0</v>
      </c>
      <c r="K7300" t="s">
        <v>491</v>
      </c>
    </row>
    <row r="7301" spans="2:11" x14ac:dyDescent="0.25">
      <c r="B7301">
        <v>2026</v>
      </c>
      <c r="C7301" t="s">
        <v>490</v>
      </c>
      <c r="D7301">
        <v>3</v>
      </c>
      <c r="E7301" t="s">
        <v>114</v>
      </c>
      <c r="F7301">
        <v>10</v>
      </c>
      <c r="G7301" s="85">
        <v>3.153249725646369</v>
      </c>
      <c r="H7301" s="85">
        <v>9626.5957446808516</v>
      </c>
      <c r="I7301" s="85">
        <v>2722.7836879432625</v>
      </c>
      <c r="J7301" s="85">
        <v>20884.281548886494</v>
      </c>
      <c r="K7301" t="s">
        <v>491</v>
      </c>
    </row>
    <row r="7302" spans="2:11" x14ac:dyDescent="0.25">
      <c r="B7302">
        <v>2026</v>
      </c>
      <c r="C7302" t="s">
        <v>490</v>
      </c>
      <c r="D7302">
        <v>4</v>
      </c>
      <c r="E7302" t="s">
        <v>114</v>
      </c>
      <c r="F7302">
        <v>10</v>
      </c>
      <c r="G7302" s="85">
        <v>0</v>
      </c>
      <c r="H7302" s="85">
        <v>9626.5957446808516</v>
      </c>
      <c r="I7302" s="85">
        <v>2722.7836879432625</v>
      </c>
      <c r="J7302" s="85">
        <v>0</v>
      </c>
      <c r="K7302" t="s">
        <v>491</v>
      </c>
    </row>
    <row r="7303" spans="2:11" x14ac:dyDescent="0.25">
      <c r="B7303">
        <v>2026</v>
      </c>
      <c r="C7303" t="s">
        <v>479</v>
      </c>
      <c r="D7303">
        <v>3</v>
      </c>
      <c r="E7303" t="s">
        <v>208</v>
      </c>
      <c r="F7303">
        <v>14</v>
      </c>
      <c r="G7303" s="85">
        <v>3.6463947465529718</v>
      </c>
      <c r="H7303" s="85">
        <v>27483.452068491439</v>
      </c>
      <c r="I7303" s="85">
        <v>6023.7970253718286</v>
      </c>
      <c r="J7303" s="85">
        <v>68547.412423946313</v>
      </c>
      <c r="K7303" t="s">
        <v>491</v>
      </c>
    </row>
    <row r="7304" spans="2:11" x14ac:dyDescent="0.25">
      <c r="B7304">
        <v>2026</v>
      </c>
      <c r="C7304" t="s">
        <v>479</v>
      </c>
      <c r="D7304">
        <v>4</v>
      </c>
      <c r="E7304" t="s">
        <v>208</v>
      </c>
      <c r="F7304">
        <v>14</v>
      </c>
      <c r="G7304" s="85">
        <v>1.4917069417716697</v>
      </c>
      <c r="H7304" s="85">
        <v>27483.452068491439</v>
      </c>
      <c r="I7304" s="85">
        <v>6023.7970253718286</v>
      </c>
      <c r="J7304" s="85">
        <v>28042.123264341662</v>
      </c>
      <c r="K7304" t="s">
        <v>491</v>
      </c>
    </row>
    <row r="7305" spans="2:11" x14ac:dyDescent="0.25">
      <c r="B7305">
        <v>2026</v>
      </c>
      <c r="C7305" t="s">
        <v>480</v>
      </c>
      <c r="D7305">
        <v>3</v>
      </c>
      <c r="E7305" t="s">
        <v>208</v>
      </c>
      <c r="F7305">
        <v>14</v>
      </c>
      <c r="G7305" s="85">
        <v>3.6871886756098808</v>
      </c>
      <c r="H7305" s="85">
        <v>27483.452068491439</v>
      </c>
      <c r="I7305" s="85">
        <v>6023.7970253718286</v>
      </c>
      <c r="J7305" s="85">
        <v>69314.284491788276</v>
      </c>
      <c r="K7305" t="s">
        <v>491</v>
      </c>
    </row>
    <row r="7306" spans="2:11" x14ac:dyDescent="0.25">
      <c r="B7306">
        <v>2026</v>
      </c>
      <c r="C7306" t="s">
        <v>480</v>
      </c>
      <c r="D7306">
        <v>4</v>
      </c>
      <c r="E7306" t="s">
        <v>208</v>
      </c>
      <c r="F7306">
        <v>14</v>
      </c>
      <c r="G7306" s="85">
        <v>1.5083953672949511</v>
      </c>
      <c r="H7306" s="85">
        <v>27483.452068491439</v>
      </c>
      <c r="I7306" s="85">
        <v>6023.7970253718286</v>
      </c>
      <c r="J7306" s="85">
        <v>28355.843655731562</v>
      </c>
      <c r="K7306" t="s">
        <v>491</v>
      </c>
    </row>
    <row r="7307" spans="2:11" x14ac:dyDescent="0.25">
      <c r="B7307">
        <v>2026</v>
      </c>
      <c r="C7307" t="s">
        <v>481</v>
      </c>
      <c r="D7307">
        <v>3</v>
      </c>
      <c r="E7307" t="s">
        <v>208</v>
      </c>
      <c r="F7307">
        <v>14</v>
      </c>
      <c r="G7307" s="85">
        <v>3.7279826046667863</v>
      </c>
      <c r="H7307" s="85">
        <v>27483.452068491439</v>
      </c>
      <c r="I7307" s="85">
        <v>6023.7970253718286</v>
      </c>
      <c r="J7307" s="85">
        <v>70081.156559630166</v>
      </c>
      <c r="K7307" t="s">
        <v>491</v>
      </c>
    </row>
    <row r="7308" spans="2:11" x14ac:dyDescent="0.25">
      <c r="B7308">
        <v>2026</v>
      </c>
      <c r="C7308" t="s">
        <v>481</v>
      </c>
      <c r="D7308">
        <v>4</v>
      </c>
      <c r="E7308" t="s">
        <v>208</v>
      </c>
      <c r="F7308">
        <v>14</v>
      </c>
      <c r="G7308" s="85">
        <v>1.5250837928182306</v>
      </c>
      <c r="H7308" s="85">
        <v>27483.452068491439</v>
      </c>
      <c r="I7308" s="85">
        <v>6023.7970253718286</v>
      </c>
      <c r="J7308" s="85">
        <v>28669.564047121432</v>
      </c>
      <c r="K7308" t="s">
        <v>491</v>
      </c>
    </row>
    <row r="7309" spans="2:11" x14ac:dyDescent="0.25">
      <c r="B7309">
        <v>2026</v>
      </c>
      <c r="C7309" t="s">
        <v>482</v>
      </c>
      <c r="D7309">
        <v>3</v>
      </c>
      <c r="E7309" t="s">
        <v>208</v>
      </c>
      <c r="F7309">
        <v>14</v>
      </c>
      <c r="G7309" s="85">
        <v>3.7687765337236963</v>
      </c>
      <c r="H7309" s="85">
        <v>27483.452068491439</v>
      </c>
      <c r="I7309" s="85">
        <v>6023.7970253718286</v>
      </c>
      <c r="J7309" s="85">
        <v>70848.028627472158</v>
      </c>
      <c r="K7309" t="s">
        <v>491</v>
      </c>
    </row>
    <row r="7310" spans="2:11" x14ac:dyDescent="0.25">
      <c r="B7310">
        <v>2026</v>
      </c>
      <c r="C7310" t="s">
        <v>482</v>
      </c>
      <c r="D7310">
        <v>4</v>
      </c>
      <c r="E7310" t="s">
        <v>208</v>
      </c>
      <c r="F7310">
        <v>14</v>
      </c>
      <c r="G7310" s="85">
        <v>1.5417722183415119</v>
      </c>
      <c r="H7310" s="85">
        <v>27483.452068491439</v>
      </c>
      <c r="I7310" s="85">
        <v>6023.7970253718286</v>
      </c>
      <c r="J7310" s="85">
        <v>28983.284438511331</v>
      </c>
      <c r="K7310" t="s">
        <v>491</v>
      </c>
    </row>
    <row r="7311" spans="2:11" x14ac:dyDescent="0.25">
      <c r="B7311">
        <v>2026</v>
      </c>
      <c r="C7311" t="s">
        <v>483</v>
      </c>
      <c r="D7311">
        <v>3</v>
      </c>
      <c r="E7311" t="s">
        <v>208</v>
      </c>
      <c r="F7311">
        <v>14</v>
      </c>
      <c r="G7311" s="85">
        <v>3.8095704627806</v>
      </c>
      <c r="H7311" s="85">
        <v>27483.452068491439</v>
      </c>
      <c r="I7311" s="85">
        <v>6023.7970253718286</v>
      </c>
      <c r="J7311" s="85">
        <v>71614.90069531402</v>
      </c>
      <c r="K7311" t="s">
        <v>491</v>
      </c>
    </row>
    <row r="7312" spans="2:11" x14ac:dyDescent="0.25">
      <c r="B7312">
        <v>2026</v>
      </c>
      <c r="C7312" t="s">
        <v>483</v>
      </c>
      <c r="D7312">
        <v>4</v>
      </c>
      <c r="E7312" t="s">
        <v>208</v>
      </c>
      <c r="F7312">
        <v>14</v>
      </c>
      <c r="G7312" s="85">
        <v>1.5584606438647906</v>
      </c>
      <c r="H7312" s="85">
        <v>27483.452068491439</v>
      </c>
      <c r="I7312" s="85">
        <v>6023.7970253718286</v>
      </c>
      <c r="J7312" s="85">
        <v>29297.004829901183</v>
      </c>
      <c r="K7312" t="s">
        <v>491</v>
      </c>
    </row>
    <row r="7313" spans="2:11" x14ac:dyDescent="0.25">
      <c r="B7313">
        <v>2026</v>
      </c>
      <c r="C7313" t="s">
        <v>484</v>
      </c>
      <c r="D7313">
        <v>3</v>
      </c>
      <c r="E7313" t="s">
        <v>208</v>
      </c>
      <c r="F7313">
        <v>14</v>
      </c>
      <c r="G7313" s="85">
        <v>3.8503643918375099</v>
      </c>
      <c r="H7313" s="85">
        <v>27483.452068491439</v>
      </c>
      <c r="I7313" s="85">
        <v>6023.7970253718286</v>
      </c>
      <c r="J7313" s="85">
        <v>72381.772763155997</v>
      </c>
      <c r="K7313" t="s">
        <v>491</v>
      </c>
    </row>
    <row r="7314" spans="2:11" x14ac:dyDescent="0.25">
      <c r="B7314">
        <v>2026</v>
      </c>
      <c r="C7314" t="s">
        <v>484</v>
      </c>
      <c r="D7314">
        <v>4</v>
      </c>
      <c r="E7314" t="s">
        <v>208</v>
      </c>
      <c r="F7314">
        <v>14</v>
      </c>
      <c r="G7314" s="85">
        <v>1.5751490693880719</v>
      </c>
      <c r="H7314" s="85">
        <v>27483.452068491439</v>
      </c>
      <c r="I7314" s="85">
        <v>6023.7970253718286</v>
      </c>
      <c r="J7314" s="85">
        <v>29610.725221291083</v>
      </c>
      <c r="K7314" t="s">
        <v>491</v>
      </c>
    </row>
    <row r="7315" spans="2:11" x14ac:dyDescent="0.25">
      <c r="B7315">
        <v>2026</v>
      </c>
      <c r="C7315" t="s">
        <v>485</v>
      </c>
      <c r="D7315">
        <v>3</v>
      </c>
      <c r="E7315" t="s">
        <v>208</v>
      </c>
      <c r="F7315">
        <v>14</v>
      </c>
      <c r="G7315" s="85">
        <v>3.8911583208944145</v>
      </c>
      <c r="H7315" s="85">
        <v>27483.452068491439</v>
      </c>
      <c r="I7315" s="85">
        <v>6023.7970253718286</v>
      </c>
      <c r="J7315" s="85">
        <v>73148.644830997873</v>
      </c>
      <c r="K7315" t="s">
        <v>491</v>
      </c>
    </row>
    <row r="7316" spans="2:11" x14ac:dyDescent="0.25">
      <c r="B7316">
        <v>2026</v>
      </c>
      <c r="C7316" t="s">
        <v>485</v>
      </c>
      <c r="D7316">
        <v>4</v>
      </c>
      <c r="E7316" t="s">
        <v>208</v>
      </c>
      <c r="F7316">
        <v>14</v>
      </c>
      <c r="G7316" s="85">
        <v>1.5918374949113514</v>
      </c>
      <c r="H7316" s="85">
        <v>27483.452068491439</v>
      </c>
      <c r="I7316" s="85">
        <v>6023.7970253718286</v>
      </c>
      <c r="J7316" s="85">
        <v>29924.445612680949</v>
      </c>
      <c r="K7316" t="s">
        <v>491</v>
      </c>
    </row>
    <row r="7317" spans="2:11" x14ac:dyDescent="0.25">
      <c r="B7317">
        <v>2026</v>
      </c>
      <c r="C7317" t="s">
        <v>486</v>
      </c>
      <c r="D7317">
        <v>3</v>
      </c>
      <c r="E7317" t="s">
        <v>208</v>
      </c>
      <c r="F7317">
        <v>14</v>
      </c>
      <c r="G7317" s="85">
        <v>3.9319522499513244</v>
      </c>
      <c r="H7317" s="85">
        <v>27483.452068491439</v>
      </c>
      <c r="I7317" s="85">
        <v>6023.7970253718286</v>
      </c>
      <c r="J7317" s="85">
        <v>73915.516898839851</v>
      </c>
      <c r="K7317" t="s">
        <v>491</v>
      </c>
    </row>
    <row r="7318" spans="2:11" x14ac:dyDescent="0.25">
      <c r="B7318">
        <v>2026</v>
      </c>
      <c r="C7318" t="s">
        <v>486</v>
      </c>
      <c r="D7318">
        <v>4</v>
      </c>
      <c r="E7318" t="s">
        <v>208</v>
      </c>
      <c r="F7318">
        <v>14</v>
      </c>
      <c r="G7318" s="85">
        <v>1.6085259204346327</v>
      </c>
      <c r="H7318" s="85">
        <v>27483.452068491439</v>
      </c>
      <c r="I7318" s="85">
        <v>6023.7970253718286</v>
      </c>
      <c r="J7318" s="85">
        <v>30238.166004070852</v>
      </c>
      <c r="K7318" t="s">
        <v>491</v>
      </c>
    </row>
    <row r="7319" spans="2:11" x14ac:dyDescent="0.25">
      <c r="B7319">
        <v>2026</v>
      </c>
      <c r="C7319" t="s">
        <v>487</v>
      </c>
      <c r="D7319">
        <v>3</v>
      </c>
      <c r="E7319" t="s">
        <v>208</v>
      </c>
      <c r="F7319">
        <v>14</v>
      </c>
      <c r="G7319" s="85">
        <v>3.9727461790082295</v>
      </c>
      <c r="H7319" s="85">
        <v>27483.452068491439</v>
      </c>
      <c r="I7319" s="85">
        <v>6023.7970253718286</v>
      </c>
      <c r="J7319" s="85">
        <v>74682.388966681741</v>
      </c>
      <c r="K7319" t="s">
        <v>491</v>
      </c>
    </row>
    <row r="7320" spans="2:11" x14ac:dyDescent="0.25">
      <c r="B7320">
        <v>2026</v>
      </c>
      <c r="C7320" t="s">
        <v>487</v>
      </c>
      <c r="D7320">
        <v>4</v>
      </c>
      <c r="E7320" t="s">
        <v>208</v>
      </c>
      <c r="F7320">
        <v>14</v>
      </c>
      <c r="G7320" s="85">
        <v>1.6252143459579118</v>
      </c>
      <c r="H7320" s="85">
        <v>27483.452068491439</v>
      </c>
      <c r="I7320" s="85">
        <v>6023.7970253718286</v>
      </c>
      <c r="J7320" s="85">
        <v>30551.886395460708</v>
      </c>
      <c r="K7320" t="s">
        <v>491</v>
      </c>
    </row>
    <row r="7321" spans="2:11" x14ac:dyDescent="0.25">
      <c r="B7321">
        <v>2026</v>
      </c>
      <c r="C7321" t="s">
        <v>488</v>
      </c>
      <c r="D7321">
        <v>3</v>
      </c>
      <c r="E7321" t="s">
        <v>208</v>
      </c>
      <c r="F7321">
        <v>14</v>
      </c>
      <c r="G7321" s="85">
        <v>4.0135401080651398</v>
      </c>
      <c r="H7321" s="85">
        <v>27483.452068491439</v>
      </c>
      <c r="I7321" s="85">
        <v>6023.7970253718286</v>
      </c>
      <c r="J7321" s="85">
        <v>75449.261034523734</v>
      </c>
      <c r="K7321" t="s">
        <v>491</v>
      </c>
    </row>
    <row r="7322" spans="2:11" x14ac:dyDescent="0.25">
      <c r="B7322">
        <v>2026</v>
      </c>
      <c r="C7322" t="s">
        <v>488</v>
      </c>
      <c r="D7322">
        <v>4</v>
      </c>
      <c r="E7322" t="s">
        <v>208</v>
      </c>
      <c r="F7322">
        <v>14</v>
      </c>
      <c r="G7322" s="85">
        <v>1.6419027714811927</v>
      </c>
      <c r="H7322" s="85">
        <v>27483.452068491439</v>
      </c>
      <c r="I7322" s="85">
        <v>6023.7970253718286</v>
      </c>
      <c r="J7322" s="85">
        <v>30865.606786850603</v>
      </c>
      <c r="K7322" t="s">
        <v>491</v>
      </c>
    </row>
    <row r="7323" spans="2:11" x14ac:dyDescent="0.25">
      <c r="B7323">
        <v>2026</v>
      </c>
      <c r="C7323" t="s">
        <v>489</v>
      </c>
      <c r="D7323">
        <v>3</v>
      </c>
      <c r="E7323" t="s">
        <v>208</v>
      </c>
      <c r="F7323">
        <v>14</v>
      </c>
      <c r="G7323" s="85">
        <v>4.054334037122044</v>
      </c>
      <c r="H7323" s="85">
        <v>27483.452068491439</v>
      </c>
      <c r="I7323" s="85">
        <v>6023.7970253718286</v>
      </c>
      <c r="J7323" s="85">
        <v>76216.133102365609</v>
      </c>
      <c r="K7323" t="s">
        <v>491</v>
      </c>
    </row>
    <row r="7324" spans="2:11" x14ac:dyDescent="0.25">
      <c r="B7324">
        <v>2026</v>
      </c>
      <c r="C7324" t="s">
        <v>489</v>
      </c>
      <c r="D7324">
        <v>4</v>
      </c>
      <c r="E7324" t="s">
        <v>208</v>
      </c>
      <c r="F7324">
        <v>14</v>
      </c>
      <c r="G7324" s="85">
        <v>1.6585911970044718</v>
      </c>
      <c r="H7324" s="85">
        <v>27483.452068491439</v>
      </c>
      <c r="I7324" s="85">
        <v>6023.7970253718286</v>
      </c>
      <c r="J7324" s="85">
        <v>31179.327178240459</v>
      </c>
      <c r="K7324" t="s">
        <v>491</v>
      </c>
    </row>
    <row r="7325" spans="2:11" x14ac:dyDescent="0.25">
      <c r="B7325">
        <v>2026</v>
      </c>
      <c r="C7325" t="s">
        <v>490</v>
      </c>
      <c r="D7325">
        <v>3</v>
      </c>
      <c r="E7325" t="s">
        <v>208</v>
      </c>
      <c r="F7325">
        <v>14</v>
      </c>
      <c r="G7325" s="85">
        <v>4.0951279661789526</v>
      </c>
      <c r="H7325" s="85">
        <v>27483.452068491439</v>
      </c>
      <c r="I7325" s="85">
        <v>6023.7970253718286</v>
      </c>
      <c r="J7325" s="85">
        <v>76983.005170207558</v>
      </c>
      <c r="K7325" t="s">
        <v>491</v>
      </c>
    </row>
    <row r="7326" spans="2:11" x14ac:dyDescent="0.25">
      <c r="B7326">
        <v>2026</v>
      </c>
      <c r="C7326" t="s">
        <v>490</v>
      </c>
      <c r="D7326">
        <v>4</v>
      </c>
      <c r="E7326" t="s">
        <v>208</v>
      </c>
      <c r="F7326">
        <v>14</v>
      </c>
      <c r="G7326" s="85">
        <v>1.6752796225277535</v>
      </c>
      <c r="H7326" s="85">
        <v>27483.452068491439</v>
      </c>
      <c r="I7326" s="85">
        <v>6023.7970253718286</v>
      </c>
      <c r="J7326" s="85">
        <v>31493.047569630369</v>
      </c>
      <c r="K7326" t="s">
        <v>491</v>
      </c>
    </row>
    <row r="7327" spans="2:11" x14ac:dyDescent="0.25">
      <c r="B7327">
        <v>2026</v>
      </c>
      <c r="C7327" t="s">
        <v>479</v>
      </c>
      <c r="D7327">
        <v>3</v>
      </c>
      <c r="E7327" t="s">
        <v>70</v>
      </c>
      <c r="F7327">
        <v>16</v>
      </c>
      <c r="G7327" s="85">
        <v>7.807503724078682</v>
      </c>
      <c r="H7327" s="85">
        <v>24503.913814264284</v>
      </c>
      <c r="I7327" s="85">
        <v>5272.1260057275331</v>
      </c>
      <c r="J7327" s="85">
        <v>131050.36287616946</v>
      </c>
      <c r="K7327" t="s">
        <v>491</v>
      </c>
    </row>
    <row r="7328" spans="2:11" x14ac:dyDescent="0.25">
      <c r="B7328">
        <v>2026</v>
      </c>
      <c r="C7328" t="s">
        <v>479</v>
      </c>
      <c r="D7328">
        <v>4</v>
      </c>
      <c r="E7328" t="s">
        <v>70</v>
      </c>
      <c r="F7328">
        <v>16</v>
      </c>
      <c r="G7328" s="85">
        <v>8.2904420987639611</v>
      </c>
      <c r="H7328" s="85">
        <v>24503.913814264284</v>
      </c>
      <c r="I7328" s="85">
        <v>5272.1260057275331</v>
      </c>
      <c r="J7328" s="85">
        <v>139156.5708891284</v>
      </c>
      <c r="K7328" t="s">
        <v>491</v>
      </c>
    </row>
    <row r="7329" spans="2:11" x14ac:dyDescent="0.25">
      <c r="B7329">
        <v>2026</v>
      </c>
      <c r="C7329" t="s">
        <v>480</v>
      </c>
      <c r="D7329">
        <v>3</v>
      </c>
      <c r="E7329" t="s">
        <v>70</v>
      </c>
      <c r="F7329">
        <v>16</v>
      </c>
      <c r="G7329" s="85">
        <v>7.9268811336755007</v>
      </c>
      <c r="H7329" s="85">
        <v>24503.913814264284</v>
      </c>
      <c r="I7329" s="85">
        <v>5272.1260057275331</v>
      </c>
      <c r="J7329" s="85">
        <v>133054.13429911889</v>
      </c>
      <c r="K7329" t="s">
        <v>491</v>
      </c>
    </row>
    <row r="7330" spans="2:11" x14ac:dyDescent="0.25">
      <c r="B7330">
        <v>2026</v>
      </c>
      <c r="C7330" t="s">
        <v>480</v>
      </c>
      <c r="D7330">
        <v>4</v>
      </c>
      <c r="E7330" t="s">
        <v>70</v>
      </c>
      <c r="F7330">
        <v>16</v>
      </c>
      <c r="G7330" s="85">
        <v>8.4172036780265636</v>
      </c>
      <c r="H7330" s="85">
        <v>24503.913814264284</v>
      </c>
      <c r="I7330" s="85">
        <v>5272.1260057275331</v>
      </c>
      <c r="J7330" s="85">
        <v>141284.28693617781</v>
      </c>
      <c r="K7330" t="s">
        <v>491</v>
      </c>
    </row>
    <row r="7331" spans="2:11" x14ac:dyDescent="0.25">
      <c r="B7331">
        <v>2026</v>
      </c>
      <c r="C7331" t="s">
        <v>481</v>
      </c>
      <c r="D7331">
        <v>3</v>
      </c>
      <c r="E7331" t="s">
        <v>70</v>
      </c>
      <c r="F7331">
        <v>16</v>
      </c>
      <c r="G7331" s="85">
        <v>8.0462585432723142</v>
      </c>
      <c r="H7331" s="85">
        <v>24503.913814264284</v>
      </c>
      <c r="I7331" s="85">
        <v>5272.1260057275331</v>
      </c>
      <c r="J7331" s="85">
        <v>135057.90572206824</v>
      </c>
      <c r="K7331" t="s">
        <v>491</v>
      </c>
    </row>
    <row r="7332" spans="2:11" x14ac:dyDescent="0.25">
      <c r="B7332">
        <v>2026</v>
      </c>
      <c r="C7332" t="s">
        <v>481</v>
      </c>
      <c r="D7332">
        <v>4</v>
      </c>
      <c r="E7332" t="s">
        <v>70</v>
      </c>
      <c r="F7332">
        <v>16</v>
      </c>
      <c r="G7332" s="85">
        <v>8.5439652572891571</v>
      </c>
      <c r="H7332" s="85">
        <v>24503.913814264284</v>
      </c>
      <c r="I7332" s="85">
        <v>5272.1260057275331</v>
      </c>
      <c r="J7332" s="85">
        <v>143412.00298322708</v>
      </c>
      <c r="K7332" t="s">
        <v>491</v>
      </c>
    </row>
    <row r="7333" spans="2:11" x14ac:dyDescent="0.25">
      <c r="B7333">
        <v>2026</v>
      </c>
      <c r="C7333" t="s">
        <v>482</v>
      </c>
      <c r="D7333">
        <v>3</v>
      </c>
      <c r="E7333" t="s">
        <v>70</v>
      </c>
      <c r="F7333">
        <v>16</v>
      </c>
      <c r="G7333" s="85">
        <v>8.1656359528691329</v>
      </c>
      <c r="H7333" s="85">
        <v>24503.913814264284</v>
      </c>
      <c r="I7333" s="85">
        <v>5272.1260057275331</v>
      </c>
      <c r="J7333" s="85">
        <v>137061.67714501769</v>
      </c>
      <c r="K7333" t="s">
        <v>491</v>
      </c>
    </row>
    <row r="7334" spans="2:11" x14ac:dyDescent="0.25">
      <c r="B7334">
        <v>2026</v>
      </c>
      <c r="C7334" t="s">
        <v>482</v>
      </c>
      <c r="D7334">
        <v>4</v>
      </c>
      <c r="E7334" t="s">
        <v>70</v>
      </c>
      <c r="F7334">
        <v>16</v>
      </c>
      <c r="G7334" s="85">
        <v>8.6707268365517596</v>
      </c>
      <c r="H7334" s="85">
        <v>24503.913814264284</v>
      </c>
      <c r="I7334" s="85">
        <v>5272.1260057275331</v>
      </c>
      <c r="J7334" s="85">
        <v>145539.71903027652</v>
      </c>
      <c r="K7334" t="s">
        <v>491</v>
      </c>
    </row>
    <row r="7335" spans="2:11" x14ac:dyDescent="0.25">
      <c r="B7335">
        <v>2026</v>
      </c>
      <c r="C7335" t="s">
        <v>483</v>
      </c>
      <c r="D7335">
        <v>3</v>
      </c>
      <c r="E7335" t="s">
        <v>70</v>
      </c>
      <c r="F7335">
        <v>16</v>
      </c>
      <c r="G7335" s="85">
        <v>8.285013362465941</v>
      </c>
      <c r="H7335" s="85">
        <v>24503.913814264284</v>
      </c>
      <c r="I7335" s="85">
        <v>5272.1260057275331</v>
      </c>
      <c r="J7335" s="85">
        <v>139065.44856796696</v>
      </c>
      <c r="K7335" t="s">
        <v>491</v>
      </c>
    </row>
    <row r="7336" spans="2:11" x14ac:dyDescent="0.25">
      <c r="B7336">
        <v>2026</v>
      </c>
      <c r="C7336" t="s">
        <v>483</v>
      </c>
      <c r="D7336">
        <v>4</v>
      </c>
      <c r="E7336" t="s">
        <v>70</v>
      </c>
      <c r="F7336">
        <v>16</v>
      </c>
      <c r="G7336" s="85">
        <v>8.7974884158143514</v>
      </c>
      <c r="H7336" s="85">
        <v>24503.913814264284</v>
      </c>
      <c r="I7336" s="85">
        <v>5272.1260057275331</v>
      </c>
      <c r="J7336" s="85">
        <v>147667.43507732576</v>
      </c>
      <c r="K7336" t="s">
        <v>491</v>
      </c>
    </row>
    <row r="7337" spans="2:11" x14ac:dyDescent="0.25">
      <c r="B7337">
        <v>2026</v>
      </c>
      <c r="C7337" t="s">
        <v>484</v>
      </c>
      <c r="D7337">
        <v>3</v>
      </c>
      <c r="E7337" t="s">
        <v>70</v>
      </c>
      <c r="F7337">
        <v>16</v>
      </c>
      <c r="G7337" s="85">
        <v>8.4043907720627615</v>
      </c>
      <c r="H7337" s="85">
        <v>24503.913814264284</v>
      </c>
      <c r="I7337" s="85">
        <v>5272.1260057275331</v>
      </c>
      <c r="J7337" s="85">
        <v>141069.21999091643</v>
      </c>
      <c r="K7337" t="s">
        <v>491</v>
      </c>
    </row>
    <row r="7338" spans="2:11" x14ac:dyDescent="0.25">
      <c r="B7338">
        <v>2026</v>
      </c>
      <c r="C7338" t="s">
        <v>484</v>
      </c>
      <c r="D7338">
        <v>4</v>
      </c>
      <c r="E7338" t="s">
        <v>70</v>
      </c>
      <c r="F7338">
        <v>16</v>
      </c>
      <c r="G7338" s="85">
        <v>8.924249995076952</v>
      </c>
      <c r="H7338" s="85">
        <v>24503.913814264284</v>
      </c>
      <c r="I7338" s="85">
        <v>5272.1260057275331</v>
      </c>
      <c r="J7338" s="85">
        <v>149795.15112437517</v>
      </c>
      <c r="K7338" t="s">
        <v>491</v>
      </c>
    </row>
    <row r="7339" spans="2:11" x14ac:dyDescent="0.25">
      <c r="B7339">
        <v>2026</v>
      </c>
      <c r="C7339" t="s">
        <v>485</v>
      </c>
      <c r="D7339">
        <v>3</v>
      </c>
      <c r="E7339" t="s">
        <v>70</v>
      </c>
      <c r="F7339">
        <v>16</v>
      </c>
      <c r="G7339" s="85">
        <v>8.5237681816595732</v>
      </c>
      <c r="H7339" s="85">
        <v>24503.913814264284</v>
      </c>
      <c r="I7339" s="85">
        <v>5272.1260057275331</v>
      </c>
      <c r="J7339" s="85">
        <v>143072.99141386576</v>
      </c>
      <c r="K7339" t="s">
        <v>491</v>
      </c>
    </row>
    <row r="7340" spans="2:11" x14ac:dyDescent="0.25">
      <c r="B7340">
        <v>2026</v>
      </c>
      <c r="C7340" t="s">
        <v>485</v>
      </c>
      <c r="D7340">
        <v>4</v>
      </c>
      <c r="E7340" t="s">
        <v>70</v>
      </c>
      <c r="F7340">
        <v>16</v>
      </c>
      <c r="G7340" s="85">
        <v>9.0510115743395474</v>
      </c>
      <c r="H7340" s="85">
        <v>24503.913814264284</v>
      </c>
      <c r="I7340" s="85">
        <v>5272.1260057275331</v>
      </c>
      <c r="J7340" s="85">
        <v>151922.86717142447</v>
      </c>
      <c r="K7340" t="s">
        <v>491</v>
      </c>
    </row>
    <row r="7341" spans="2:11" x14ac:dyDescent="0.25">
      <c r="B7341">
        <v>2026</v>
      </c>
      <c r="C7341" t="s">
        <v>486</v>
      </c>
      <c r="D7341">
        <v>3</v>
      </c>
      <c r="E7341" t="s">
        <v>70</v>
      </c>
      <c r="F7341">
        <v>16</v>
      </c>
      <c r="G7341" s="85">
        <v>8.6431455912563919</v>
      </c>
      <c r="H7341" s="85">
        <v>24503.913814264284</v>
      </c>
      <c r="I7341" s="85">
        <v>5272.1260057275331</v>
      </c>
      <c r="J7341" s="85">
        <v>145076.76283681521</v>
      </c>
      <c r="K7341" t="s">
        <v>491</v>
      </c>
    </row>
    <row r="7342" spans="2:11" x14ac:dyDescent="0.25">
      <c r="B7342">
        <v>2026</v>
      </c>
      <c r="C7342" t="s">
        <v>486</v>
      </c>
      <c r="D7342">
        <v>4</v>
      </c>
      <c r="E7342" t="s">
        <v>70</v>
      </c>
      <c r="F7342">
        <v>16</v>
      </c>
      <c r="G7342" s="85">
        <v>9.1777731536021498</v>
      </c>
      <c r="H7342" s="85">
        <v>24503.913814264284</v>
      </c>
      <c r="I7342" s="85">
        <v>5272.1260057275331</v>
      </c>
      <c r="J7342" s="85">
        <v>154050.58321847388</v>
      </c>
      <c r="K7342" t="s">
        <v>491</v>
      </c>
    </row>
    <row r="7343" spans="2:11" x14ac:dyDescent="0.25">
      <c r="B7343">
        <v>2026</v>
      </c>
      <c r="C7343" t="s">
        <v>487</v>
      </c>
      <c r="D7343">
        <v>3</v>
      </c>
      <c r="E7343" t="s">
        <v>70</v>
      </c>
      <c r="F7343">
        <v>16</v>
      </c>
      <c r="G7343" s="85">
        <v>8.7625230008532018</v>
      </c>
      <c r="H7343" s="85">
        <v>24503.913814264284</v>
      </c>
      <c r="I7343" s="85">
        <v>5272.1260057275331</v>
      </c>
      <c r="J7343" s="85">
        <v>147080.53425976448</v>
      </c>
      <c r="K7343" t="s">
        <v>491</v>
      </c>
    </row>
    <row r="7344" spans="2:11" x14ac:dyDescent="0.25">
      <c r="B7344">
        <v>2026</v>
      </c>
      <c r="C7344" t="s">
        <v>487</v>
      </c>
      <c r="D7344">
        <v>4</v>
      </c>
      <c r="E7344" t="s">
        <v>70</v>
      </c>
      <c r="F7344">
        <v>16</v>
      </c>
      <c r="G7344" s="85">
        <v>9.3045347328647399</v>
      </c>
      <c r="H7344" s="85">
        <v>24503.913814264284</v>
      </c>
      <c r="I7344" s="85">
        <v>5272.1260057275331</v>
      </c>
      <c r="J7344" s="85">
        <v>156178.29926552312</v>
      </c>
      <c r="K7344" t="s">
        <v>491</v>
      </c>
    </row>
    <row r="7345" spans="2:11" x14ac:dyDescent="0.25">
      <c r="B7345">
        <v>2026</v>
      </c>
      <c r="C7345" t="s">
        <v>488</v>
      </c>
      <c r="D7345">
        <v>3</v>
      </c>
      <c r="E7345" t="s">
        <v>70</v>
      </c>
      <c r="F7345">
        <v>16</v>
      </c>
      <c r="G7345" s="85">
        <v>8.8819004104500241</v>
      </c>
      <c r="H7345" s="85">
        <v>24503.913814264284</v>
      </c>
      <c r="I7345" s="85">
        <v>5272.1260057275331</v>
      </c>
      <c r="J7345" s="85">
        <v>149084.30568271398</v>
      </c>
      <c r="K7345" t="s">
        <v>491</v>
      </c>
    </row>
    <row r="7346" spans="2:11" x14ac:dyDescent="0.25">
      <c r="B7346">
        <v>2026</v>
      </c>
      <c r="C7346" t="s">
        <v>488</v>
      </c>
      <c r="D7346">
        <v>4</v>
      </c>
      <c r="E7346" t="s">
        <v>70</v>
      </c>
      <c r="F7346">
        <v>16</v>
      </c>
      <c r="G7346" s="85">
        <v>9.4312963121273459</v>
      </c>
      <c r="H7346" s="85">
        <v>24503.913814264284</v>
      </c>
      <c r="I7346" s="85">
        <v>5272.1260057275331</v>
      </c>
      <c r="J7346" s="85">
        <v>158306.01531257259</v>
      </c>
      <c r="K7346" t="s">
        <v>491</v>
      </c>
    </row>
    <row r="7347" spans="2:11" x14ac:dyDescent="0.25">
      <c r="B7347">
        <v>2026</v>
      </c>
      <c r="C7347" t="s">
        <v>489</v>
      </c>
      <c r="D7347">
        <v>3</v>
      </c>
      <c r="E7347" t="s">
        <v>70</v>
      </c>
      <c r="F7347">
        <v>16</v>
      </c>
      <c r="G7347" s="85">
        <v>9.001277820046834</v>
      </c>
      <c r="H7347" s="85">
        <v>24503.913814264284</v>
      </c>
      <c r="I7347" s="85">
        <v>5272.1260057275331</v>
      </c>
      <c r="J7347" s="85">
        <v>151088.07710566328</v>
      </c>
      <c r="K7347" t="s">
        <v>491</v>
      </c>
    </row>
    <row r="7348" spans="2:11" x14ac:dyDescent="0.25">
      <c r="B7348">
        <v>2026</v>
      </c>
      <c r="C7348" t="s">
        <v>489</v>
      </c>
      <c r="D7348">
        <v>4</v>
      </c>
      <c r="E7348" t="s">
        <v>70</v>
      </c>
      <c r="F7348">
        <v>16</v>
      </c>
      <c r="G7348" s="85">
        <v>9.5580578913899359</v>
      </c>
      <c r="H7348" s="85">
        <v>24503.913814264284</v>
      </c>
      <c r="I7348" s="85">
        <v>5272.1260057275331</v>
      </c>
      <c r="J7348" s="85">
        <v>160433.73135962183</v>
      </c>
      <c r="K7348" t="s">
        <v>491</v>
      </c>
    </row>
    <row r="7349" spans="2:11" x14ac:dyDescent="0.25">
      <c r="B7349">
        <v>2026</v>
      </c>
      <c r="C7349" t="s">
        <v>490</v>
      </c>
      <c r="D7349">
        <v>3</v>
      </c>
      <c r="E7349" t="s">
        <v>70</v>
      </c>
      <c r="F7349">
        <v>16</v>
      </c>
      <c r="G7349" s="85">
        <v>9.1206552296436545</v>
      </c>
      <c r="H7349" s="85">
        <v>24503.913814264284</v>
      </c>
      <c r="I7349" s="85">
        <v>5272.1260057275331</v>
      </c>
      <c r="J7349" s="85">
        <v>153091.84852861275</v>
      </c>
      <c r="K7349" t="s">
        <v>491</v>
      </c>
    </row>
    <row r="7350" spans="2:11" x14ac:dyDescent="0.25">
      <c r="B7350">
        <v>2026</v>
      </c>
      <c r="C7350" t="s">
        <v>490</v>
      </c>
      <c r="D7350">
        <v>4</v>
      </c>
      <c r="E7350" t="s">
        <v>70</v>
      </c>
      <c r="F7350">
        <v>16</v>
      </c>
      <c r="G7350" s="85">
        <v>9.6848194706525401</v>
      </c>
      <c r="H7350" s="85">
        <v>24503.913814264284</v>
      </c>
      <c r="I7350" s="85">
        <v>5272.1260057275331</v>
      </c>
      <c r="J7350" s="85">
        <v>162561.44740667127</v>
      </c>
      <c r="K7350" t="s">
        <v>491</v>
      </c>
    </row>
    <row r="7351" spans="2:11" x14ac:dyDescent="0.25">
      <c r="B7351">
        <v>2026</v>
      </c>
      <c r="C7351" t="s">
        <v>479</v>
      </c>
      <c r="D7351">
        <v>3</v>
      </c>
      <c r="E7351" t="s">
        <v>114</v>
      </c>
      <c r="F7351">
        <v>16</v>
      </c>
      <c r="G7351" s="85">
        <v>5.4170612773205722</v>
      </c>
      <c r="H7351" s="85">
        <v>9626.5957446808516</v>
      </c>
      <c r="I7351" s="85">
        <v>2722.7836879432625</v>
      </c>
      <c r="J7351" s="85">
        <v>35721.283443036809</v>
      </c>
      <c r="K7351" t="s">
        <v>491</v>
      </c>
    </row>
    <row r="7352" spans="2:11" x14ac:dyDescent="0.25">
      <c r="B7352">
        <v>2026</v>
      </c>
      <c r="C7352" t="s">
        <v>479</v>
      </c>
      <c r="D7352">
        <v>4</v>
      </c>
      <c r="E7352" t="s">
        <v>114</v>
      </c>
      <c r="F7352">
        <v>16</v>
      </c>
      <c r="G7352" s="85">
        <v>4.0191099799475207</v>
      </c>
      <c r="H7352" s="85">
        <v>9626.5957446808516</v>
      </c>
      <c r="I7352" s="85">
        <v>2722.7836879432625</v>
      </c>
      <c r="J7352" s="85">
        <v>26502.887715801498</v>
      </c>
      <c r="K7352" t="s">
        <v>491</v>
      </c>
    </row>
    <row r="7353" spans="2:11" x14ac:dyDescent="0.25">
      <c r="B7353">
        <v>2026</v>
      </c>
      <c r="C7353" t="s">
        <v>480</v>
      </c>
      <c r="D7353">
        <v>3</v>
      </c>
      <c r="E7353" t="s">
        <v>114</v>
      </c>
      <c r="F7353">
        <v>16</v>
      </c>
      <c r="G7353" s="85">
        <v>5.4128749857615928</v>
      </c>
      <c r="H7353" s="85">
        <v>9626.5957446808516</v>
      </c>
      <c r="I7353" s="85">
        <v>2722.7836879432625</v>
      </c>
      <c r="J7353" s="85">
        <v>35693.678123529055</v>
      </c>
      <c r="K7353" t="s">
        <v>491</v>
      </c>
    </row>
    <row r="7354" spans="2:11" x14ac:dyDescent="0.25">
      <c r="B7354">
        <v>2026</v>
      </c>
      <c r="C7354" t="s">
        <v>480</v>
      </c>
      <c r="D7354">
        <v>4</v>
      </c>
      <c r="E7354" t="s">
        <v>114</v>
      </c>
      <c r="F7354">
        <v>16</v>
      </c>
      <c r="G7354" s="85">
        <v>4.0160040216940844</v>
      </c>
      <c r="H7354" s="85">
        <v>9626.5957446808516</v>
      </c>
      <c r="I7354" s="85">
        <v>2722.7836879432625</v>
      </c>
      <c r="J7354" s="85">
        <v>26482.406349715104</v>
      </c>
      <c r="K7354" t="s">
        <v>491</v>
      </c>
    </row>
    <row r="7355" spans="2:11" x14ac:dyDescent="0.25">
      <c r="B7355">
        <v>2026</v>
      </c>
      <c r="C7355" t="s">
        <v>481</v>
      </c>
      <c r="D7355">
        <v>3</v>
      </c>
      <c r="E7355" t="s">
        <v>114</v>
      </c>
      <c r="F7355">
        <v>16</v>
      </c>
      <c r="G7355" s="85">
        <v>5.4086886942026107</v>
      </c>
      <c r="H7355" s="85">
        <v>9626.5957446808516</v>
      </c>
      <c r="I7355" s="85">
        <v>2722.7836879432625</v>
      </c>
      <c r="J7355" s="85">
        <v>35666.072804021285</v>
      </c>
      <c r="K7355" t="s">
        <v>491</v>
      </c>
    </row>
    <row r="7356" spans="2:11" x14ac:dyDescent="0.25">
      <c r="B7356">
        <v>2026</v>
      </c>
      <c r="C7356" t="s">
        <v>481</v>
      </c>
      <c r="D7356">
        <v>4</v>
      </c>
      <c r="E7356" t="s">
        <v>114</v>
      </c>
      <c r="F7356">
        <v>16</v>
      </c>
      <c r="G7356" s="85">
        <v>4.0128980634406473</v>
      </c>
      <c r="H7356" s="85">
        <v>9626.5957446808516</v>
      </c>
      <c r="I7356" s="85">
        <v>2722.7836879432625</v>
      </c>
      <c r="J7356" s="85">
        <v>26461.924983628702</v>
      </c>
      <c r="K7356" t="s">
        <v>491</v>
      </c>
    </row>
    <row r="7357" spans="2:11" x14ac:dyDescent="0.25">
      <c r="B7357">
        <v>2026</v>
      </c>
      <c r="C7357" t="s">
        <v>482</v>
      </c>
      <c r="D7357">
        <v>3</v>
      </c>
      <c r="E7357" t="s">
        <v>114</v>
      </c>
      <c r="F7357">
        <v>16</v>
      </c>
      <c r="G7357" s="85">
        <v>5.4045024026436304</v>
      </c>
      <c r="H7357" s="85">
        <v>9626.5957446808516</v>
      </c>
      <c r="I7357" s="85">
        <v>2722.7836879432625</v>
      </c>
      <c r="J7357" s="85">
        <v>35638.467484513531</v>
      </c>
      <c r="K7357" t="s">
        <v>491</v>
      </c>
    </row>
    <row r="7358" spans="2:11" x14ac:dyDescent="0.25">
      <c r="B7358">
        <v>2026</v>
      </c>
      <c r="C7358" t="s">
        <v>482</v>
      </c>
      <c r="D7358">
        <v>4</v>
      </c>
      <c r="E7358" t="s">
        <v>114</v>
      </c>
      <c r="F7358">
        <v>16</v>
      </c>
      <c r="G7358" s="85">
        <v>4.0097921051872101</v>
      </c>
      <c r="H7358" s="85">
        <v>9626.5957446808516</v>
      </c>
      <c r="I7358" s="85">
        <v>2722.7836879432625</v>
      </c>
      <c r="J7358" s="85">
        <v>26441.4436175423</v>
      </c>
      <c r="K7358" t="s">
        <v>491</v>
      </c>
    </row>
    <row r="7359" spans="2:11" x14ac:dyDescent="0.25">
      <c r="B7359">
        <v>2026</v>
      </c>
      <c r="C7359" t="s">
        <v>483</v>
      </c>
      <c r="D7359">
        <v>3</v>
      </c>
      <c r="E7359" t="s">
        <v>114</v>
      </c>
      <c r="F7359">
        <v>16</v>
      </c>
      <c r="G7359" s="85">
        <v>5.40031611108465</v>
      </c>
      <c r="H7359" s="85">
        <v>9626.5957446808516</v>
      </c>
      <c r="I7359" s="85">
        <v>2722.7836879432625</v>
      </c>
      <c r="J7359" s="85">
        <v>35610.862165005776</v>
      </c>
      <c r="K7359" t="s">
        <v>491</v>
      </c>
    </row>
    <row r="7360" spans="2:11" x14ac:dyDescent="0.25">
      <c r="B7360">
        <v>2026</v>
      </c>
      <c r="C7360" t="s">
        <v>483</v>
      </c>
      <c r="D7360">
        <v>4</v>
      </c>
      <c r="E7360" t="s">
        <v>114</v>
      </c>
      <c r="F7360">
        <v>16</v>
      </c>
      <c r="G7360" s="85">
        <v>4.0066861469337729</v>
      </c>
      <c r="H7360" s="85">
        <v>9626.5957446808516</v>
      </c>
      <c r="I7360" s="85">
        <v>2722.7836879432625</v>
      </c>
      <c r="J7360" s="85">
        <v>26420.962251455901</v>
      </c>
      <c r="K7360" t="s">
        <v>491</v>
      </c>
    </row>
    <row r="7361" spans="2:11" x14ac:dyDescent="0.25">
      <c r="B7361">
        <v>2026</v>
      </c>
      <c r="C7361" t="s">
        <v>484</v>
      </c>
      <c r="D7361">
        <v>3</v>
      </c>
      <c r="E7361" t="s">
        <v>114</v>
      </c>
      <c r="F7361">
        <v>16</v>
      </c>
      <c r="G7361" s="85">
        <v>5.3961298195256697</v>
      </c>
      <c r="H7361" s="85">
        <v>9626.5957446808516</v>
      </c>
      <c r="I7361" s="85">
        <v>2722.7836879432625</v>
      </c>
      <c r="J7361" s="85">
        <v>35583.256845498021</v>
      </c>
      <c r="K7361" t="s">
        <v>491</v>
      </c>
    </row>
    <row r="7362" spans="2:11" x14ac:dyDescent="0.25">
      <c r="B7362">
        <v>2026</v>
      </c>
      <c r="C7362" t="s">
        <v>484</v>
      </c>
      <c r="D7362">
        <v>4</v>
      </c>
      <c r="E7362" t="s">
        <v>114</v>
      </c>
      <c r="F7362">
        <v>16</v>
      </c>
      <c r="G7362" s="85">
        <v>4.0035801886803357</v>
      </c>
      <c r="H7362" s="85">
        <v>9626.5957446808516</v>
      </c>
      <c r="I7362" s="85">
        <v>2722.7836879432625</v>
      </c>
      <c r="J7362" s="85">
        <v>26400.480885369499</v>
      </c>
      <c r="K7362" t="s">
        <v>491</v>
      </c>
    </row>
    <row r="7363" spans="2:11" x14ac:dyDescent="0.25">
      <c r="B7363">
        <v>2026</v>
      </c>
      <c r="C7363" t="s">
        <v>485</v>
      </c>
      <c r="D7363">
        <v>3</v>
      </c>
      <c r="E7363" t="s">
        <v>114</v>
      </c>
      <c r="F7363">
        <v>16</v>
      </c>
      <c r="G7363" s="85">
        <v>5.3919435279666894</v>
      </c>
      <c r="H7363" s="85">
        <v>9626.5957446808516</v>
      </c>
      <c r="I7363" s="85">
        <v>2722.7836879432625</v>
      </c>
      <c r="J7363" s="85">
        <v>35555.651525990266</v>
      </c>
      <c r="K7363" t="s">
        <v>491</v>
      </c>
    </row>
    <row r="7364" spans="2:11" x14ac:dyDescent="0.25">
      <c r="B7364">
        <v>2026</v>
      </c>
      <c r="C7364" t="s">
        <v>485</v>
      </c>
      <c r="D7364">
        <v>4</v>
      </c>
      <c r="E7364" t="s">
        <v>114</v>
      </c>
      <c r="F7364">
        <v>16</v>
      </c>
      <c r="G7364" s="85">
        <v>4.0004742304268985</v>
      </c>
      <c r="H7364" s="85">
        <v>9626.5957446808516</v>
      </c>
      <c r="I7364" s="85">
        <v>2722.7836879432625</v>
      </c>
      <c r="J7364" s="85">
        <v>26379.999519283097</v>
      </c>
      <c r="K7364" t="s">
        <v>491</v>
      </c>
    </row>
    <row r="7365" spans="2:11" x14ac:dyDescent="0.25">
      <c r="B7365">
        <v>2026</v>
      </c>
      <c r="C7365" t="s">
        <v>486</v>
      </c>
      <c r="D7365">
        <v>3</v>
      </c>
      <c r="E7365" t="s">
        <v>114</v>
      </c>
      <c r="F7365">
        <v>16</v>
      </c>
      <c r="G7365" s="85">
        <v>5.3877572364077091</v>
      </c>
      <c r="H7365" s="85">
        <v>9626.5957446808516</v>
      </c>
      <c r="I7365" s="85">
        <v>2722.7836879432625</v>
      </c>
      <c r="J7365" s="85">
        <v>35528.046206482504</v>
      </c>
      <c r="K7365" t="s">
        <v>491</v>
      </c>
    </row>
    <row r="7366" spans="2:11" x14ac:dyDescent="0.25">
      <c r="B7366">
        <v>2026</v>
      </c>
      <c r="C7366" t="s">
        <v>486</v>
      </c>
      <c r="D7366">
        <v>4</v>
      </c>
      <c r="E7366" t="s">
        <v>114</v>
      </c>
      <c r="F7366">
        <v>16</v>
      </c>
      <c r="G7366" s="85">
        <v>3.9973682721734614</v>
      </c>
      <c r="H7366" s="85">
        <v>9626.5957446808516</v>
      </c>
      <c r="I7366" s="85">
        <v>2722.7836879432625</v>
      </c>
      <c r="J7366" s="85">
        <v>26359.518153196695</v>
      </c>
      <c r="K7366" t="s">
        <v>491</v>
      </c>
    </row>
    <row r="7367" spans="2:11" x14ac:dyDescent="0.25">
      <c r="B7367">
        <v>2026</v>
      </c>
      <c r="C7367" t="s">
        <v>487</v>
      </c>
      <c r="D7367">
        <v>3</v>
      </c>
      <c r="E7367" t="s">
        <v>114</v>
      </c>
      <c r="F7367">
        <v>16</v>
      </c>
      <c r="G7367" s="85">
        <v>5.3835709448487288</v>
      </c>
      <c r="H7367" s="85">
        <v>9626.5957446808516</v>
      </c>
      <c r="I7367" s="85">
        <v>2722.7836879432625</v>
      </c>
      <c r="J7367" s="85">
        <v>35500.440886974749</v>
      </c>
      <c r="K7367" t="s">
        <v>491</v>
      </c>
    </row>
    <row r="7368" spans="2:11" x14ac:dyDescent="0.25">
      <c r="B7368">
        <v>2026</v>
      </c>
      <c r="C7368" t="s">
        <v>487</v>
      </c>
      <c r="D7368">
        <v>4</v>
      </c>
      <c r="E7368" t="s">
        <v>114</v>
      </c>
      <c r="F7368">
        <v>16</v>
      </c>
      <c r="G7368" s="85">
        <v>3.9942623139200242</v>
      </c>
      <c r="H7368" s="85">
        <v>9626.5957446808516</v>
      </c>
      <c r="I7368" s="85">
        <v>2722.7836879432625</v>
      </c>
      <c r="J7368" s="85">
        <v>26339.036787110297</v>
      </c>
      <c r="K7368" t="s">
        <v>491</v>
      </c>
    </row>
    <row r="7369" spans="2:11" x14ac:dyDescent="0.25">
      <c r="B7369">
        <v>2026</v>
      </c>
      <c r="C7369" t="s">
        <v>488</v>
      </c>
      <c r="D7369">
        <v>3</v>
      </c>
      <c r="E7369" t="s">
        <v>114</v>
      </c>
      <c r="F7369">
        <v>16</v>
      </c>
      <c r="G7369" s="85">
        <v>5.3793846532897494</v>
      </c>
      <c r="H7369" s="85">
        <v>9626.5957446808516</v>
      </c>
      <c r="I7369" s="85">
        <v>2722.7836879432625</v>
      </c>
      <c r="J7369" s="85">
        <v>35472.835567467002</v>
      </c>
      <c r="K7369" t="s">
        <v>491</v>
      </c>
    </row>
    <row r="7370" spans="2:11" x14ac:dyDescent="0.25">
      <c r="B7370">
        <v>2026</v>
      </c>
      <c r="C7370" t="s">
        <v>488</v>
      </c>
      <c r="D7370">
        <v>4</v>
      </c>
      <c r="E7370" t="s">
        <v>114</v>
      </c>
      <c r="F7370">
        <v>16</v>
      </c>
      <c r="G7370" s="85">
        <v>3.9911563556665879</v>
      </c>
      <c r="H7370" s="85">
        <v>9626.5957446808516</v>
      </c>
      <c r="I7370" s="85">
        <v>2722.7836879432625</v>
      </c>
      <c r="J7370" s="85">
        <v>26318.555421023902</v>
      </c>
      <c r="K7370" t="s">
        <v>491</v>
      </c>
    </row>
    <row r="7371" spans="2:11" x14ac:dyDescent="0.25">
      <c r="B7371">
        <v>2026</v>
      </c>
      <c r="C7371" t="s">
        <v>489</v>
      </c>
      <c r="D7371">
        <v>3</v>
      </c>
      <c r="E7371" t="s">
        <v>114</v>
      </c>
      <c r="F7371">
        <v>16</v>
      </c>
      <c r="G7371" s="85">
        <v>5.3751983617307673</v>
      </c>
      <c r="H7371" s="85">
        <v>9626.5957446808516</v>
      </c>
      <c r="I7371" s="85">
        <v>2722.7836879432625</v>
      </c>
      <c r="J7371" s="85">
        <v>35445.230247959233</v>
      </c>
      <c r="K7371" t="s">
        <v>491</v>
      </c>
    </row>
    <row r="7372" spans="2:11" x14ac:dyDescent="0.25">
      <c r="B7372">
        <v>2026</v>
      </c>
      <c r="C7372" t="s">
        <v>489</v>
      </c>
      <c r="D7372">
        <v>4</v>
      </c>
      <c r="E7372" t="s">
        <v>114</v>
      </c>
      <c r="F7372">
        <v>16</v>
      </c>
      <c r="G7372" s="85">
        <v>3.9880503974131507</v>
      </c>
      <c r="H7372" s="85">
        <v>9626.5957446808516</v>
      </c>
      <c r="I7372" s="85">
        <v>2722.7836879432625</v>
      </c>
      <c r="J7372" s="85">
        <v>26298.0740549375</v>
      </c>
      <c r="K7372" t="s">
        <v>491</v>
      </c>
    </row>
    <row r="7373" spans="2:11" x14ac:dyDescent="0.25">
      <c r="B7373">
        <v>2026</v>
      </c>
      <c r="C7373" t="s">
        <v>490</v>
      </c>
      <c r="D7373">
        <v>3</v>
      </c>
      <c r="E7373" t="s">
        <v>114</v>
      </c>
      <c r="F7373">
        <v>16</v>
      </c>
      <c r="G7373" s="85">
        <v>5.3710120701717887</v>
      </c>
      <c r="H7373" s="85">
        <v>9626.5957446808516</v>
      </c>
      <c r="I7373" s="85">
        <v>2722.7836879432625</v>
      </c>
      <c r="J7373" s="85">
        <v>35417.624928451485</v>
      </c>
      <c r="K7373" t="s">
        <v>491</v>
      </c>
    </row>
    <row r="7374" spans="2:11" x14ac:dyDescent="0.25">
      <c r="B7374">
        <v>2026</v>
      </c>
      <c r="C7374" t="s">
        <v>490</v>
      </c>
      <c r="D7374">
        <v>4</v>
      </c>
      <c r="E7374" t="s">
        <v>114</v>
      </c>
      <c r="F7374">
        <v>16</v>
      </c>
      <c r="G7374" s="85">
        <v>3.9849444391597135</v>
      </c>
      <c r="H7374" s="85">
        <v>9626.5957446808516</v>
      </c>
      <c r="I7374" s="85">
        <v>2722.7836879432625</v>
      </c>
      <c r="J7374" s="85">
        <v>26277.592688851099</v>
      </c>
      <c r="K7374" t="s">
        <v>491</v>
      </c>
    </row>
    <row r="7375" spans="2:11" x14ac:dyDescent="0.25">
      <c r="B7375">
        <v>2026</v>
      </c>
      <c r="C7375" t="s">
        <v>479</v>
      </c>
      <c r="D7375">
        <v>3</v>
      </c>
      <c r="E7375" t="s">
        <v>114</v>
      </c>
      <c r="F7375">
        <v>20</v>
      </c>
      <c r="G7375" s="85">
        <v>2.4875513713358299</v>
      </c>
      <c r="H7375" s="85">
        <v>9626.5957446808516</v>
      </c>
      <c r="I7375" s="85">
        <v>2722.7836879432625</v>
      </c>
      <c r="J7375" s="85">
        <v>15493.483485546807</v>
      </c>
      <c r="K7375" t="s">
        <v>491</v>
      </c>
    </row>
    <row r="7376" spans="2:11" x14ac:dyDescent="0.25">
      <c r="B7376">
        <v>2026</v>
      </c>
      <c r="C7376" t="s">
        <v>479</v>
      </c>
      <c r="D7376">
        <v>4</v>
      </c>
      <c r="E7376" t="s">
        <v>114</v>
      </c>
      <c r="F7376">
        <v>20</v>
      </c>
      <c r="G7376" s="85">
        <v>0</v>
      </c>
      <c r="H7376" s="85">
        <v>9626.5957446808516</v>
      </c>
      <c r="I7376" s="85">
        <v>2722.7836879432625</v>
      </c>
      <c r="J7376" s="85">
        <v>0</v>
      </c>
      <c r="K7376" t="s">
        <v>491</v>
      </c>
    </row>
    <row r="7377" spans="2:11" x14ac:dyDescent="0.25">
      <c r="B7377">
        <v>2026</v>
      </c>
      <c r="C7377" t="s">
        <v>480</v>
      </c>
      <c r="D7377">
        <v>3</v>
      </c>
      <c r="E7377" t="s">
        <v>114</v>
      </c>
      <c r="F7377">
        <v>20</v>
      </c>
      <c r="G7377" s="85">
        <v>2.5150672836182011</v>
      </c>
      <c r="H7377" s="85">
        <v>9626.5957446808516</v>
      </c>
      <c r="I7377" s="85">
        <v>2722.7836879432625</v>
      </c>
      <c r="J7377" s="85">
        <v>15664.863798512057</v>
      </c>
      <c r="K7377" t="s">
        <v>491</v>
      </c>
    </row>
    <row r="7378" spans="2:11" x14ac:dyDescent="0.25">
      <c r="B7378">
        <v>2026</v>
      </c>
      <c r="C7378" t="s">
        <v>480</v>
      </c>
      <c r="D7378">
        <v>4</v>
      </c>
      <c r="E7378" t="s">
        <v>114</v>
      </c>
      <c r="F7378">
        <v>20</v>
      </c>
      <c r="G7378" s="85">
        <v>0</v>
      </c>
      <c r="H7378" s="85">
        <v>9626.5957446808516</v>
      </c>
      <c r="I7378" s="85">
        <v>2722.7836879432625</v>
      </c>
      <c r="J7378" s="85">
        <v>0</v>
      </c>
      <c r="K7378" t="s">
        <v>491</v>
      </c>
    </row>
    <row r="7379" spans="2:11" x14ac:dyDescent="0.25">
      <c r="B7379">
        <v>2026</v>
      </c>
      <c r="C7379" t="s">
        <v>481</v>
      </c>
      <c r="D7379">
        <v>3</v>
      </c>
      <c r="E7379" t="s">
        <v>114</v>
      </c>
      <c r="F7379">
        <v>20</v>
      </c>
      <c r="G7379" s="85">
        <v>2.5425831959005794</v>
      </c>
      <c r="H7379" s="85">
        <v>9626.5957446808516</v>
      </c>
      <c r="I7379" s="85">
        <v>2722.7836879432625</v>
      </c>
      <c r="J7379" s="85">
        <v>15836.244111477352</v>
      </c>
      <c r="K7379" t="s">
        <v>491</v>
      </c>
    </row>
    <row r="7380" spans="2:11" x14ac:dyDescent="0.25">
      <c r="B7380">
        <v>2026</v>
      </c>
      <c r="C7380" t="s">
        <v>481</v>
      </c>
      <c r="D7380">
        <v>4</v>
      </c>
      <c r="E7380" t="s">
        <v>114</v>
      </c>
      <c r="F7380">
        <v>20</v>
      </c>
      <c r="G7380" s="85">
        <v>0</v>
      </c>
      <c r="H7380" s="85">
        <v>9626.5957446808516</v>
      </c>
      <c r="I7380" s="85">
        <v>2722.7836879432625</v>
      </c>
      <c r="J7380" s="85">
        <v>0</v>
      </c>
      <c r="K7380" t="s">
        <v>491</v>
      </c>
    </row>
    <row r="7381" spans="2:11" x14ac:dyDescent="0.25">
      <c r="B7381">
        <v>2026</v>
      </c>
      <c r="C7381" t="s">
        <v>482</v>
      </c>
      <c r="D7381">
        <v>3</v>
      </c>
      <c r="E7381" t="s">
        <v>114</v>
      </c>
      <c r="F7381">
        <v>20</v>
      </c>
      <c r="G7381" s="85">
        <v>2.5700991081829496</v>
      </c>
      <c r="H7381" s="85">
        <v>9626.5957446808516</v>
      </c>
      <c r="I7381" s="85">
        <v>2722.7836879432625</v>
      </c>
      <c r="J7381" s="85">
        <v>16007.624424442596</v>
      </c>
      <c r="K7381" t="s">
        <v>491</v>
      </c>
    </row>
    <row r="7382" spans="2:11" x14ac:dyDescent="0.25">
      <c r="B7382">
        <v>2026</v>
      </c>
      <c r="C7382" t="s">
        <v>482</v>
      </c>
      <c r="D7382">
        <v>4</v>
      </c>
      <c r="E7382" t="s">
        <v>114</v>
      </c>
      <c r="F7382">
        <v>20</v>
      </c>
      <c r="G7382" s="85">
        <v>0</v>
      </c>
      <c r="H7382" s="85">
        <v>9626.5957446808516</v>
      </c>
      <c r="I7382" s="85">
        <v>2722.7836879432625</v>
      </c>
      <c r="J7382" s="85">
        <v>0</v>
      </c>
      <c r="K7382" t="s">
        <v>491</v>
      </c>
    </row>
    <row r="7383" spans="2:11" x14ac:dyDescent="0.25">
      <c r="B7383">
        <v>2026</v>
      </c>
      <c r="C7383" t="s">
        <v>483</v>
      </c>
      <c r="D7383">
        <v>3</v>
      </c>
      <c r="E7383" t="s">
        <v>114</v>
      </c>
      <c r="F7383">
        <v>20</v>
      </c>
      <c r="G7383" s="85">
        <v>2.5976150204653288</v>
      </c>
      <c r="H7383" s="85">
        <v>9626.5957446808516</v>
      </c>
      <c r="I7383" s="85">
        <v>2722.7836879432625</v>
      </c>
      <c r="J7383" s="85">
        <v>16179.004737407897</v>
      </c>
      <c r="K7383" t="s">
        <v>491</v>
      </c>
    </row>
    <row r="7384" spans="2:11" x14ac:dyDescent="0.25">
      <c r="B7384">
        <v>2026</v>
      </c>
      <c r="C7384" t="s">
        <v>483</v>
      </c>
      <c r="D7384">
        <v>4</v>
      </c>
      <c r="E7384" t="s">
        <v>114</v>
      </c>
      <c r="F7384">
        <v>20</v>
      </c>
      <c r="G7384" s="85">
        <v>0</v>
      </c>
      <c r="H7384" s="85">
        <v>9626.5957446808516</v>
      </c>
      <c r="I7384" s="85">
        <v>2722.7836879432625</v>
      </c>
      <c r="J7384" s="85">
        <v>0</v>
      </c>
      <c r="K7384" t="s">
        <v>491</v>
      </c>
    </row>
    <row r="7385" spans="2:11" x14ac:dyDescent="0.25">
      <c r="B7385">
        <v>2026</v>
      </c>
      <c r="C7385" t="s">
        <v>484</v>
      </c>
      <c r="D7385">
        <v>3</v>
      </c>
      <c r="E7385" t="s">
        <v>114</v>
      </c>
      <c r="F7385">
        <v>20</v>
      </c>
      <c r="G7385" s="85">
        <v>2.6251309327476995</v>
      </c>
      <c r="H7385" s="85">
        <v>9626.5957446808516</v>
      </c>
      <c r="I7385" s="85">
        <v>2722.7836879432625</v>
      </c>
      <c r="J7385" s="85">
        <v>16350.385050373145</v>
      </c>
      <c r="K7385" t="s">
        <v>491</v>
      </c>
    </row>
    <row r="7386" spans="2:11" x14ac:dyDescent="0.25">
      <c r="B7386">
        <v>2026</v>
      </c>
      <c r="C7386" t="s">
        <v>484</v>
      </c>
      <c r="D7386">
        <v>4</v>
      </c>
      <c r="E7386" t="s">
        <v>114</v>
      </c>
      <c r="F7386">
        <v>20</v>
      </c>
      <c r="G7386" s="85">
        <v>0</v>
      </c>
      <c r="H7386" s="85">
        <v>9626.5957446808516</v>
      </c>
      <c r="I7386" s="85">
        <v>2722.7836879432625</v>
      </c>
      <c r="J7386" s="85">
        <v>0</v>
      </c>
      <c r="K7386" t="s">
        <v>491</v>
      </c>
    </row>
    <row r="7387" spans="2:11" x14ac:dyDescent="0.25">
      <c r="B7387">
        <v>2026</v>
      </c>
      <c r="C7387" t="s">
        <v>485</v>
      </c>
      <c r="D7387">
        <v>3</v>
      </c>
      <c r="E7387" t="s">
        <v>114</v>
      </c>
      <c r="F7387">
        <v>20</v>
      </c>
      <c r="G7387" s="85">
        <v>2.6526468450300773</v>
      </c>
      <c r="H7387" s="85">
        <v>9626.5957446808516</v>
      </c>
      <c r="I7387" s="85">
        <v>2722.7836879432625</v>
      </c>
      <c r="J7387" s="85">
        <v>16521.765363338436</v>
      </c>
      <c r="K7387" t="s">
        <v>491</v>
      </c>
    </row>
    <row r="7388" spans="2:11" x14ac:dyDescent="0.25">
      <c r="B7388">
        <v>2026</v>
      </c>
      <c r="C7388" t="s">
        <v>485</v>
      </c>
      <c r="D7388">
        <v>4</v>
      </c>
      <c r="E7388" t="s">
        <v>114</v>
      </c>
      <c r="F7388">
        <v>20</v>
      </c>
      <c r="G7388" s="85">
        <v>0</v>
      </c>
      <c r="H7388" s="85">
        <v>9626.5957446808516</v>
      </c>
      <c r="I7388" s="85">
        <v>2722.7836879432625</v>
      </c>
      <c r="J7388" s="85">
        <v>0</v>
      </c>
      <c r="K7388" t="s">
        <v>491</v>
      </c>
    </row>
    <row r="7389" spans="2:11" x14ac:dyDescent="0.25">
      <c r="B7389">
        <v>2026</v>
      </c>
      <c r="C7389" t="s">
        <v>486</v>
      </c>
      <c r="D7389">
        <v>3</v>
      </c>
      <c r="E7389" t="s">
        <v>114</v>
      </c>
      <c r="F7389">
        <v>20</v>
      </c>
      <c r="G7389" s="85">
        <v>2.6801627573124489</v>
      </c>
      <c r="H7389" s="85">
        <v>9626.5957446808516</v>
      </c>
      <c r="I7389" s="85">
        <v>2722.7836879432625</v>
      </c>
      <c r="J7389" s="85">
        <v>16693.145676303688</v>
      </c>
      <c r="K7389" t="s">
        <v>491</v>
      </c>
    </row>
    <row r="7390" spans="2:11" x14ac:dyDescent="0.25">
      <c r="B7390">
        <v>2026</v>
      </c>
      <c r="C7390" t="s">
        <v>486</v>
      </c>
      <c r="D7390">
        <v>4</v>
      </c>
      <c r="E7390" t="s">
        <v>114</v>
      </c>
      <c r="F7390">
        <v>20</v>
      </c>
      <c r="G7390" s="85">
        <v>0</v>
      </c>
      <c r="H7390" s="85">
        <v>9626.5957446808516</v>
      </c>
      <c r="I7390" s="85">
        <v>2722.7836879432625</v>
      </c>
      <c r="J7390" s="85">
        <v>0</v>
      </c>
      <c r="K7390" t="s">
        <v>491</v>
      </c>
    </row>
    <row r="7391" spans="2:11" x14ac:dyDescent="0.25">
      <c r="B7391">
        <v>2026</v>
      </c>
      <c r="C7391" t="s">
        <v>487</v>
      </c>
      <c r="D7391">
        <v>3</v>
      </c>
      <c r="E7391" t="s">
        <v>114</v>
      </c>
      <c r="F7391">
        <v>20</v>
      </c>
      <c r="G7391" s="85">
        <v>2.7076786695948267</v>
      </c>
      <c r="H7391" s="85">
        <v>9626.5957446808516</v>
      </c>
      <c r="I7391" s="85">
        <v>2722.7836879432625</v>
      </c>
      <c r="J7391" s="85">
        <v>16864.525989268979</v>
      </c>
      <c r="K7391" t="s">
        <v>491</v>
      </c>
    </row>
    <row r="7392" spans="2:11" x14ac:dyDescent="0.25">
      <c r="B7392">
        <v>2026</v>
      </c>
      <c r="C7392" t="s">
        <v>487</v>
      </c>
      <c r="D7392">
        <v>4</v>
      </c>
      <c r="E7392" t="s">
        <v>114</v>
      </c>
      <c r="F7392">
        <v>20</v>
      </c>
      <c r="G7392" s="85">
        <v>0</v>
      </c>
      <c r="H7392" s="85">
        <v>9626.5957446808516</v>
      </c>
      <c r="I7392" s="85">
        <v>2722.7836879432625</v>
      </c>
      <c r="J7392" s="85">
        <v>0</v>
      </c>
      <c r="K7392" t="s">
        <v>491</v>
      </c>
    </row>
    <row r="7393" spans="2:11" x14ac:dyDescent="0.25">
      <c r="B7393">
        <v>2026</v>
      </c>
      <c r="C7393" t="s">
        <v>488</v>
      </c>
      <c r="D7393">
        <v>3</v>
      </c>
      <c r="E7393" t="s">
        <v>114</v>
      </c>
      <c r="F7393">
        <v>20</v>
      </c>
      <c r="G7393" s="85">
        <v>2.7351945818771979</v>
      </c>
      <c r="H7393" s="85">
        <v>9626.5957446808516</v>
      </c>
      <c r="I7393" s="85">
        <v>2722.7836879432625</v>
      </c>
      <c r="J7393" s="85">
        <v>17035.906302234231</v>
      </c>
      <c r="K7393" t="s">
        <v>491</v>
      </c>
    </row>
    <row r="7394" spans="2:11" x14ac:dyDescent="0.25">
      <c r="B7394">
        <v>2026</v>
      </c>
      <c r="C7394" t="s">
        <v>488</v>
      </c>
      <c r="D7394">
        <v>4</v>
      </c>
      <c r="E7394" t="s">
        <v>114</v>
      </c>
      <c r="F7394">
        <v>20</v>
      </c>
      <c r="G7394" s="85">
        <v>0</v>
      </c>
      <c r="H7394" s="85">
        <v>9626.5957446808516</v>
      </c>
      <c r="I7394" s="85">
        <v>2722.7836879432625</v>
      </c>
      <c r="J7394" s="85">
        <v>0</v>
      </c>
      <c r="K7394" t="s">
        <v>491</v>
      </c>
    </row>
    <row r="7395" spans="2:11" x14ac:dyDescent="0.25">
      <c r="B7395">
        <v>2026</v>
      </c>
      <c r="C7395" t="s">
        <v>489</v>
      </c>
      <c r="D7395">
        <v>3</v>
      </c>
      <c r="E7395" t="s">
        <v>114</v>
      </c>
      <c r="F7395">
        <v>20</v>
      </c>
      <c r="G7395" s="85">
        <v>2.7627104941595761</v>
      </c>
      <c r="H7395" s="85">
        <v>9626.5957446808516</v>
      </c>
      <c r="I7395" s="85">
        <v>2722.7836879432625</v>
      </c>
      <c r="J7395" s="85">
        <v>17207.286615199526</v>
      </c>
      <c r="K7395" t="s">
        <v>491</v>
      </c>
    </row>
    <row r="7396" spans="2:11" x14ac:dyDescent="0.25">
      <c r="B7396">
        <v>2026</v>
      </c>
      <c r="C7396" t="s">
        <v>489</v>
      </c>
      <c r="D7396">
        <v>4</v>
      </c>
      <c r="E7396" t="s">
        <v>114</v>
      </c>
      <c r="F7396">
        <v>20</v>
      </c>
      <c r="G7396" s="85">
        <v>0</v>
      </c>
      <c r="H7396" s="85">
        <v>9626.5957446808516</v>
      </c>
      <c r="I7396" s="85">
        <v>2722.7836879432625</v>
      </c>
      <c r="J7396" s="85">
        <v>0</v>
      </c>
      <c r="K7396" t="s">
        <v>491</v>
      </c>
    </row>
    <row r="7397" spans="2:11" x14ac:dyDescent="0.25">
      <c r="B7397">
        <v>2026</v>
      </c>
      <c r="C7397" t="s">
        <v>490</v>
      </c>
      <c r="D7397">
        <v>3</v>
      </c>
      <c r="E7397" t="s">
        <v>114</v>
      </c>
      <c r="F7397">
        <v>20</v>
      </c>
      <c r="G7397" s="85">
        <v>2.7902264064419469</v>
      </c>
      <c r="H7397" s="85">
        <v>9626.5957446808516</v>
      </c>
      <c r="I7397" s="85">
        <v>2722.7836879432625</v>
      </c>
      <c r="J7397" s="85">
        <v>17378.666928164774</v>
      </c>
      <c r="K7397" t="s">
        <v>491</v>
      </c>
    </row>
    <row r="7398" spans="2:11" x14ac:dyDescent="0.25">
      <c r="B7398">
        <v>2026</v>
      </c>
      <c r="C7398" t="s">
        <v>490</v>
      </c>
      <c r="D7398">
        <v>4</v>
      </c>
      <c r="E7398" t="s">
        <v>114</v>
      </c>
      <c r="F7398">
        <v>20</v>
      </c>
      <c r="G7398" s="85">
        <v>0</v>
      </c>
      <c r="H7398" s="85">
        <v>9626.5957446808516</v>
      </c>
      <c r="I7398" s="85">
        <v>2722.7836879432625</v>
      </c>
      <c r="J7398" s="85">
        <v>0</v>
      </c>
      <c r="K7398" t="s">
        <v>491</v>
      </c>
    </row>
    <row r="7399" spans="2:11" x14ac:dyDescent="0.25">
      <c r="B7399">
        <v>2026</v>
      </c>
      <c r="C7399" t="s">
        <v>479</v>
      </c>
      <c r="D7399">
        <v>3</v>
      </c>
      <c r="E7399" t="s">
        <v>208</v>
      </c>
      <c r="F7399">
        <v>24</v>
      </c>
      <c r="G7399" s="85">
        <v>16.662638347610365</v>
      </c>
      <c r="H7399" s="85">
        <v>27483.452068491439</v>
      </c>
      <c r="I7399" s="85">
        <v>6023.7970253718286</v>
      </c>
      <c r="J7399" s="85">
        <v>294459.80677822389</v>
      </c>
      <c r="K7399" t="s">
        <v>492</v>
      </c>
    </row>
    <row r="7400" spans="2:11" x14ac:dyDescent="0.25">
      <c r="B7400">
        <v>2026</v>
      </c>
      <c r="C7400" t="s">
        <v>479</v>
      </c>
      <c r="D7400">
        <v>4</v>
      </c>
      <c r="E7400" t="s">
        <v>208</v>
      </c>
      <c r="F7400">
        <v>24</v>
      </c>
      <c r="G7400" s="85">
        <v>12.761142539389397</v>
      </c>
      <c r="H7400" s="85">
        <v>27483.452068491439</v>
      </c>
      <c r="I7400" s="85">
        <v>6023.7970253718286</v>
      </c>
      <c r="J7400" s="85">
        <v>225513.12031307869</v>
      </c>
      <c r="K7400" t="s">
        <v>492</v>
      </c>
    </row>
    <row r="7401" spans="2:11" x14ac:dyDescent="0.25">
      <c r="B7401">
        <v>2026</v>
      </c>
      <c r="C7401" t="s">
        <v>480</v>
      </c>
      <c r="D7401">
        <v>3</v>
      </c>
      <c r="E7401" t="s">
        <v>208</v>
      </c>
      <c r="F7401">
        <v>24</v>
      </c>
      <c r="G7401" s="85">
        <v>16.668955881028516</v>
      </c>
      <c r="H7401" s="85">
        <v>27483.452068491439</v>
      </c>
      <c r="I7401" s="85">
        <v>6023.7970253718286</v>
      </c>
      <c r="J7401" s="85">
        <v>294571.44934231346</v>
      </c>
      <c r="K7401" t="s">
        <v>492</v>
      </c>
    </row>
    <row r="7402" spans="2:11" x14ac:dyDescent="0.25">
      <c r="B7402">
        <v>2026</v>
      </c>
      <c r="C7402" t="s">
        <v>480</v>
      </c>
      <c r="D7402">
        <v>4</v>
      </c>
      <c r="E7402" t="s">
        <v>208</v>
      </c>
      <c r="F7402">
        <v>24</v>
      </c>
      <c r="G7402" s="85">
        <v>12.765980845470615</v>
      </c>
      <c r="H7402" s="85">
        <v>27483.452068491439</v>
      </c>
      <c r="I7402" s="85">
        <v>6023.7970253718286</v>
      </c>
      <c r="J7402" s="85">
        <v>225598.62217923507</v>
      </c>
      <c r="K7402" t="s">
        <v>492</v>
      </c>
    </row>
    <row r="7403" spans="2:11" x14ac:dyDescent="0.25">
      <c r="B7403">
        <v>2026</v>
      </c>
      <c r="C7403" t="s">
        <v>481</v>
      </c>
      <c r="D7403">
        <v>3</v>
      </c>
      <c r="E7403" t="s">
        <v>208</v>
      </c>
      <c r="F7403">
        <v>24</v>
      </c>
      <c r="G7403" s="85">
        <v>16.675273414446664</v>
      </c>
      <c r="H7403" s="85">
        <v>27483.452068491439</v>
      </c>
      <c r="I7403" s="85">
        <v>6023.7970253718286</v>
      </c>
      <c r="J7403" s="85">
        <v>294683.0919064029</v>
      </c>
      <c r="K7403" t="s">
        <v>492</v>
      </c>
    </row>
    <row r="7404" spans="2:11" x14ac:dyDescent="0.25">
      <c r="B7404">
        <v>2026</v>
      </c>
      <c r="C7404" t="s">
        <v>481</v>
      </c>
      <c r="D7404">
        <v>4</v>
      </c>
      <c r="E7404" t="s">
        <v>208</v>
      </c>
      <c r="F7404">
        <v>24</v>
      </c>
      <c r="G7404" s="85">
        <v>12.770819151551834</v>
      </c>
      <c r="H7404" s="85">
        <v>27483.452068491439</v>
      </c>
      <c r="I7404" s="85">
        <v>6023.7970253718286</v>
      </c>
      <c r="J7404" s="85">
        <v>225684.12404539145</v>
      </c>
      <c r="K7404" t="s">
        <v>492</v>
      </c>
    </row>
    <row r="7405" spans="2:11" x14ac:dyDescent="0.25">
      <c r="B7405">
        <v>2026</v>
      </c>
      <c r="C7405" t="s">
        <v>482</v>
      </c>
      <c r="D7405">
        <v>3</v>
      </c>
      <c r="E7405" t="s">
        <v>208</v>
      </c>
      <c r="F7405">
        <v>24</v>
      </c>
      <c r="G7405" s="85">
        <v>16.681590947864816</v>
      </c>
      <c r="H7405" s="85">
        <v>27483.452068491439</v>
      </c>
      <c r="I7405" s="85">
        <v>6023.7970253718286</v>
      </c>
      <c r="J7405" s="85">
        <v>294794.73447049246</v>
      </c>
      <c r="K7405" t="s">
        <v>492</v>
      </c>
    </row>
    <row r="7406" spans="2:11" x14ac:dyDescent="0.25">
      <c r="B7406">
        <v>2026</v>
      </c>
      <c r="C7406" t="s">
        <v>482</v>
      </c>
      <c r="D7406">
        <v>4</v>
      </c>
      <c r="E7406" t="s">
        <v>208</v>
      </c>
      <c r="F7406">
        <v>24</v>
      </c>
      <c r="G7406" s="85">
        <v>12.775657457633052</v>
      </c>
      <c r="H7406" s="85">
        <v>27483.452068491439</v>
      </c>
      <c r="I7406" s="85">
        <v>6023.7970253718286</v>
      </c>
      <c r="J7406" s="85">
        <v>225769.62591154783</v>
      </c>
      <c r="K7406" t="s">
        <v>492</v>
      </c>
    </row>
    <row r="7407" spans="2:11" x14ac:dyDescent="0.25">
      <c r="B7407">
        <v>2026</v>
      </c>
      <c r="C7407" t="s">
        <v>483</v>
      </c>
      <c r="D7407">
        <v>3</v>
      </c>
      <c r="E7407" t="s">
        <v>208</v>
      </c>
      <c r="F7407">
        <v>24</v>
      </c>
      <c r="G7407" s="85">
        <v>16.687908481282964</v>
      </c>
      <c r="H7407" s="85">
        <v>27483.452068491439</v>
      </c>
      <c r="I7407" s="85">
        <v>6023.7970253718286</v>
      </c>
      <c r="J7407" s="85">
        <v>294906.37703458191</v>
      </c>
      <c r="K7407" t="s">
        <v>492</v>
      </c>
    </row>
    <row r="7408" spans="2:11" x14ac:dyDescent="0.25">
      <c r="B7408">
        <v>2026</v>
      </c>
      <c r="C7408" t="s">
        <v>483</v>
      </c>
      <c r="D7408">
        <v>4</v>
      </c>
      <c r="E7408" t="s">
        <v>208</v>
      </c>
      <c r="F7408">
        <v>24</v>
      </c>
      <c r="G7408" s="85">
        <v>12.780495763714267</v>
      </c>
      <c r="H7408" s="85">
        <v>27483.452068491439</v>
      </c>
      <c r="I7408" s="85">
        <v>6023.7970253718286</v>
      </c>
      <c r="J7408" s="85">
        <v>225855.12777770415</v>
      </c>
      <c r="K7408" t="s">
        <v>492</v>
      </c>
    </row>
    <row r="7409" spans="2:11" x14ac:dyDescent="0.25">
      <c r="B7409">
        <v>2026</v>
      </c>
      <c r="C7409" t="s">
        <v>484</v>
      </c>
      <c r="D7409">
        <v>3</v>
      </c>
      <c r="E7409" t="s">
        <v>208</v>
      </c>
      <c r="F7409">
        <v>24</v>
      </c>
      <c r="G7409" s="85">
        <v>16.694226014701115</v>
      </c>
      <c r="H7409" s="85">
        <v>27483.452068491439</v>
      </c>
      <c r="I7409" s="85">
        <v>6023.7970253718286</v>
      </c>
      <c r="J7409" s="85">
        <v>295018.01959867147</v>
      </c>
      <c r="K7409" t="s">
        <v>492</v>
      </c>
    </row>
    <row r="7410" spans="2:11" x14ac:dyDescent="0.25">
      <c r="B7410">
        <v>2026</v>
      </c>
      <c r="C7410" t="s">
        <v>484</v>
      </c>
      <c r="D7410">
        <v>4</v>
      </c>
      <c r="E7410" t="s">
        <v>208</v>
      </c>
      <c r="F7410">
        <v>24</v>
      </c>
      <c r="G7410" s="85">
        <v>12.785334069795486</v>
      </c>
      <c r="H7410" s="85">
        <v>27483.452068491439</v>
      </c>
      <c r="I7410" s="85">
        <v>6023.7970253718286</v>
      </c>
      <c r="J7410" s="85">
        <v>225940.62964386053</v>
      </c>
      <c r="K7410" t="s">
        <v>492</v>
      </c>
    </row>
    <row r="7411" spans="2:11" x14ac:dyDescent="0.25">
      <c r="B7411">
        <v>2026</v>
      </c>
      <c r="C7411" t="s">
        <v>485</v>
      </c>
      <c r="D7411">
        <v>3</v>
      </c>
      <c r="E7411" t="s">
        <v>208</v>
      </c>
      <c r="F7411">
        <v>24</v>
      </c>
      <c r="G7411" s="85">
        <v>16.700543548119267</v>
      </c>
      <c r="H7411" s="85">
        <v>27483.452068491439</v>
      </c>
      <c r="I7411" s="85">
        <v>6023.7970253718286</v>
      </c>
      <c r="J7411" s="85">
        <v>295129.66216276097</v>
      </c>
      <c r="K7411" t="s">
        <v>492</v>
      </c>
    </row>
    <row r="7412" spans="2:11" x14ac:dyDescent="0.25">
      <c r="B7412">
        <v>2026</v>
      </c>
      <c r="C7412" t="s">
        <v>485</v>
      </c>
      <c r="D7412">
        <v>4</v>
      </c>
      <c r="E7412" t="s">
        <v>208</v>
      </c>
      <c r="F7412">
        <v>24</v>
      </c>
      <c r="G7412" s="85">
        <v>12.790172375876704</v>
      </c>
      <c r="H7412" s="85">
        <v>27483.452068491439</v>
      </c>
      <c r="I7412" s="85">
        <v>6023.7970253718286</v>
      </c>
      <c r="J7412" s="85">
        <v>226026.13151001692</v>
      </c>
      <c r="K7412" t="s">
        <v>492</v>
      </c>
    </row>
    <row r="7413" spans="2:11" x14ac:dyDescent="0.25">
      <c r="B7413">
        <v>2026</v>
      </c>
      <c r="C7413" t="s">
        <v>486</v>
      </c>
      <c r="D7413">
        <v>3</v>
      </c>
      <c r="E7413" t="s">
        <v>208</v>
      </c>
      <c r="F7413">
        <v>24</v>
      </c>
      <c r="G7413" s="85">
        <v>16.706861081537415</v>
      </c>
      <c r="H7413" s="85">
        <v>27483.452068491439</v>
      </c>
      <c r="I7413" s="85">
        <v>6023.7970253718286</v>
      </c>
      <c r="J7413" s="85">
        <v>295241.30472685047</v>
      </c>
      <c r="K7413" t="s">
        <v>492</v>
      </c>
    </row>
    <row r="7414" spans="2:11" x14ac:dyDescent="0.25">
      <c r="B7414">
        <v>2026</v>
      </c>
      <c r="C7414" t="s">
        <v>486</v>
      </c>
      <c r="D7414">
        <v>4</v>
      </c>
      <c r="E7414" t="s">
        <v>208</v>
      </c>
      <c r="F7414">
        <v>24</v>
      </c>
      <c r="G7414" s="85">
        <v>12.795010681957923</v>
      </c>
      <c r="H7414" s="85">
        <v>27483.452068491439</v>
      </c>
      <c r="I7414" s="85">
        <v>6023.7970253718286</v>
      </c>
      <c r="J7414" s="85">
        <v>226111.63337617327</v>
      </c>
      <c r="K7414" t="s">
        <v>492</v>
      </c>
    </row>
    <row r="7415" spans="2:11" x14ac:dyDescent="0.25">
      <c r="B7415">
        <v>2026</v>
      </c>
      <c r="C7415" t="s">
        <v>487</v>
      </c>
      <c r="D7415">
        <v>3</v>
      </c>
      <c r="E7415" t="s">
        <v>208</v>
      </c>
      <c r="F7415">
        <v>24</v>
      </c>
      <c r="G7415" s="85">
        <v>16.713178614955567</v>
      </c>
      <c r="H7415" s="85">
        <v>27483.452068491439</v>
      </c>
      <c r="I7415" s="85">
        <v>6023.7970253718286</v>
      </c>
      <c r="J7415" s="85">
        <v>295352.94729093998</v>
      </c>
      <c r="K7415" t="s">
        <v>492</v>
      </c>
    </row>
    <row r="7416" spans="2:11" x14ac:dyDescent="0.25">
      <c r="B7416">
        <v>2026</v>
      </c>
      <c r="C7416" t="s">
        <v>487</v>
      </c>
      <c r="D7416">
        <v>4</v>
      </c>
      <c r="E7416" t="s">
        <v>208</v>
      </c>
      <c r="F7416">
        <v>24</v>
      </c>
      <c r="G7416" s="85">
        <v>12.799848988039141</v>
      </c>
      <c r="H7416" s="85">
        <v>27483.452068491439</v>
      </c>
      <c r="I7416" s="85">
        <v>6023.7970253718286</v>
      </c>
      <c r="J7416" s="85">
        <v>226197.13524232965</v>
      </c>
      <c r="K7416" t="s">
        <v>492</v>
      </c>
    </row>
    <row r="7417" spans="2:11" x14ac:dyDescent="0.25">
      <c r="B7417">
        <v>2026</v>
      </c>
      <c r="C7417" t="s">
        <v>488</v>
      </c>
      <c r="D7417">
        <v>3</v>
      </c>
      <c r="E7417" t="s">
        <v>208</v>
      </c>
      <c r="F7417">
        <v>24</v>
      </c>
      <c r="G7417" s="85">
        <v>16.719496148373718</v>
      </c>
      <c r="H7417" s="85">
        <v>27483.452068491439</v>
      </c>
      <c r="I7417" s="85">
        <v>6023.7970253718286</v>
      </c>
      <c r="J7417" s="85">
        <v>295464.58985502954</v>
      </c>
      <c r="K7417" t="s">
        <v>492</v>
      </c>
    </row>
    <row r="7418" spans="2:11" x14ac:dyDescent="0.25">
      <c r="B7418">
        <v>2026</v>
      </c>
      <c r="C7418" t="s">
        <v>488</v>
      </c>
      <c r="D7418">
        <v>4</v>
      </c>
      <c r="E7418" t="s">
        <v>208</v>
      </c>
      <c r="F7418">
        <v>24</v>
      </c>
      <c r="G7418" s="85">
        <v>12.80468729412036</v>
      </c>
      <c r="H7418" s="85">
        <v>27483.452068491439</v>
      </c>
      <c r="I7418" s="85">
        <v>6023.7970253718286</v>
      </c>
      <c r="J7418" s="85">
        <v>226282.63710848603</v>
      </c>
      <c r="K7418" t="s">
        <v>492</v>
      </c>
    </row>
    <row r="7419" spans="2:11" x14ac:dyDescent="0.25">
      <c r="B7419">
        <v>2026</v>
      </c>
      <c r="C7419" t="s">
        <v>489</v>
      </c>
      <c r="D7419">
        <v>3</v>
      </c>
      <c r="E7419" t="s">
        <v>208</v>
      </c>
      <c r="F7419">
        <v>24</v>
      </c>
      <c r="G7419" s="85">
        <v>16.725813681791866</v>
      </c>
      <c r="H7419" s="85">
        <v>27483.452068491439</v>
      </c>
      <c r="I7419" s="85">
        <v>6023.7970253718286</v>
      </c>
      <c r="J7419" s="85">
        <v>295576.23241911904</v>
      </c>
      <c r="K7419" t="s">
        <v>492</v>
      </c>
    </row>
    <row r="7420" spans="2:11" x14ac:dyDescent="0.25">
      <c r="B7420">
        <v>2026</v>
      </c>
      <c r="C7420" t="s">
        <v>489</v>
      </c>
      <c r="D7420">
        <v>4</v>
      </c>
      <c r="E7420" t="s">
        <v>208</v>
      </c>
      <c r="F7420">
        <v>24</v>
      </c>
      <c r="G7420" s="85">
        <v>12.809525600201574</v>
      </c>
      <c r="H7420" s="85">
        <v>27483.452068491439</v>
      </c>
      <c r="I7420" s="85">
        <v>6023.7970253718286</v>
      </c>
      <c r="J7420" s="85">
        <v>226368.13897464235</v>
      </c>
      <c r="K7420" t="s">
        <v>492</v>
      </c>
    </row>
    <row r="7421" spans="2:11" x14ac:dyDescent="0.25">
      <c r="B7421">
        <v>2026</v>
      </c>
      <c r="C7421" t="s">
        <v>490</v>
      </c>
      <c r="D7421">
        <v>3</v>
      </c>
      <c r="E7421" t="s">
        <v>208</v>
      </c>
      <c r="F7421">
        <v>24</v>
      </c>
      <c r="G7421" s="85">
        <v>16.732131215210018</v>
      </c>
      <c r="H7421" s="85">
        <v>27483.452068491439</v>
      </c>
      <c r="I7421" s="85">
        <v>6023.7970253718286</v>
      </c>
      <c r="J7421" s="85">
        <v>295687.87498320855</v>
      </c>
      <c r="K7421" t="s">
        <v>492</v>
      </c>
    </row>
    <row r="7422" spans="2:11" x14ac:dyDescent="0.25">
      <c r="B7422">
        <v>2026</v>
      </c>
      <c r="C7422" t="s">
        <v>490</v>
      </c>
      <c r="D7422">
        <v>4</v>
      </c>
      <c r="E7422" t="s">
        <v>208</v>
      </c>
      <c r="F7422">
        <v>24</v>
      </c>
      <c r="G7422" s="85">
        <v>12.814363906282793</v>
      </c>
      <c r="H7422" s="85">
        <v>27483.452068491439</v>
      </c>
      <c r="I7422" s="85">
        <v>6023.7970253718286</v>
      </c>
      <c r="J7422" s="85">
        <v>226453.64084079873</v>
      </c>
      <c r="K7422" t="s">
        <v>492</v>
      </c>
    </row>
    <row r="7423" spans="2:11" x14ac:dyDescent="0.25">
      <c r="B7423">
        <v>2026</v>
      </c>
      <c r="C7423" t="s">
        <v>479</v>
      </c>
      <c r="D7423">
        <v>3</v>
      </c>
      <c r="E7423" t="s">
        <v>70</v>
      </c>
      <c r="F7423">
        <v>29</v>
      </c>
      <c r="G7423" s="85">
        <v>4.4584884425855247</v>
      </c>
      <c r="H7423" s="85">
        <v>24503.913814264284</v>
      </c>
      <c r="I7423" s="85">
        <v>5272.1260057275331</v>
      </c>
      <c r="J7423" s="85">
        <v>72979.278248058064</v>
      </c>
      <c r="K7423" t="s">
        <v>492</v>
      </c>
    </row>
    <row r="7424" spans="2:11" x14ac:dyDescent="0.25">
      <c r="B7424">
        <v>2026</v>
      </c>
      <c r="C7424" t="s">
        <v>479</v>
      </c>
      <c r="D7424">
        <v>4</v>
      </c>
      <c r="E7424" t="s">
        <v>70</v>
      </c>
      <c r="F7424">
        <v>29</v>
      </c>
      <c r="G7424" s="85">
        <v>0</v>
      </c>
      <c r="H7424" s="85">
        <v>24503.913814264284</v>
      </c>
      <c r="I7424" s="85">
        <v>5272.1260057275331</v>
      </c>
      <c r="J7424" s="85">
        <v>0</v>
      </c>
      <c r="K7424" t="s">
        <v>492</v>
      </c>
    </row>
    <row r="7425" spans="2:11" x14ac:dyDescent="0.25">
      <c r="B7425">
        <v>2026</v>
      </c>
      <c r="C7425" t="s">
        <v>480</v>
      </c>
      <c r="D7425">
        <v>3</v>
      </c>
      <c r="E7425" t="s">
        <v>70</v>
      </c>
      <c r="F7425">
        <v>29</v>
      </c>
      <c r="G7425" s="85">
        <v>4.2639549470004301</v>
      </c>
      <c r="H7425" s="85">
        <v>24503.913814264284</v>
      </c>
      <c r="I7425" s="85">
        <v>5272.1260057275331</v>
      </c>
      <c r="J7425" s="85">
        <v>69795.034465508506</v>
      </c>
      <c r="K7425" t="s">
        <v>492</v>
      </c>
    </row>
    <row r="7426" spans="2:11" x14ac:dyDescent="0.25">
      <c r="B7426">
        <v>2026</v>
      </c>
      <c r="C7426" t="s">
        <v>480</v>
      </c>
      <c r="D7426">
        <v>4</v>
      </c>
      <c r="E7426" t="s">
        <v>70</v>
      </c>
      <c r="F7426">
        <v>29</v>
      </c>
      <c r="G7426" s="85">
        <v>0</v>
      </c>
      <c r="H7426" s="85">
        <v>24503.913814264284</v>
      </c>
      <c r="I7426" s="85">
        <v>5272.1260057275331</v>
      </c>
      <c r="J7426" s="85">
        <v>0</v>
      </c>
      <c r="K7426" t="s">
        <v>492</v>
      </c>
    </row>
    <row r="7427" spans="2:11" x14ac:dyDescent="0.25">
      <c r="B7427">
        <v>2026</v>
      </c>
      <c r="C7427" t="s">
        <v>481</v>
      </c>
      <c r="D7427">
        <v>3</v>
      </c>
      <c r="E7427" t="s">
        <v>70</v>
      </c>
      <c r="F7427">
        <v>29</v>
      </c>
      <c r="G7427" s="85">
        <v>4.0694214514153213</v>
      </c>
      <c r="H7427" s="85">
        <v>24503.913814264284</v>
      </c>
      <c r="I7427" s="85">
        <v>5272.1260057275331</v>
      </c>
      <c r="J7427" s="85">
        <v>66610.79068295873</v>
      </c>
      <c r="K7427" t="s">
        <v>492</v>
      </c>
    </row>
    <row r="7428" spans="2:11" x14ac:dyDescent="0.25">
      <c r="B7428">
        <v>2026</v>
      </c>
      <c r="C7428" t="s">
        <v>481</v>
      </c>
      <c r="D7428">
        <v>4</v>
      </c>
      <c r="E7428" t="s">
        <v>70</v>
      </c>
      <c r="F7428">
        <v>29</v>
      </c>
      <c r="G7428" s="85">
        <v>0</v>
      </c>
      <c r="H7428" s="85">
        <v>24503.913814264284</v>
      </c>
      <c r="I7428" s="85">
        <v>5272.1260057275331</v>
      </c>
      <c r="J7428" s="85">
        <v>0</v>
      </c>
      <c r="K7428" t="s">
        <v>492</v>
      </c>
    </row>
    <row r="7429" spans="2:11" x14ac:dyDescent="0.25">
      <c r="B7429">
        <v>2026</v>
      </c>
      <c r="C7429" t="s">
        <v>482</v>
      </c>
      <c r="D7429">
        <v>3</v>
      </c>
      <c r="E7429" t="s">
        <v>70</v>
      </c>
      <c r="F7429">
        <v>29</v>
      </c>
      <c r="G7429" s="85">
        <v>3.8748879558302276</v>
      </c>
      <c r="H7429" s="85">
        <v>24503.913814264284</v>
      </c>
      <c r="I7429" s="85">
        <v>5272.1260057275331</v>
      </c>
      <c r="J7429" s="85">
        <v>63426.546900409194</v>
      </c>
      <c r="K7429" t="s">
        <v>492</v>
      </c>
    </row>
    <row r="7430" spans="2:11" x14ac:dyDescent="0.25">
      <c r="B7430">
        <v>2026</v>
      </c>
      <c r="C7430" t="s">
        <v>482</v>
      </c>
      <c r="D7430">
        <v>4</v>
      </c>
      <c r="E7430" t="s">
        <v>70</v>
      </c>
      <c r="F7430">
        <v>29</v>
      </c>
      <c r="G7430" s="85">
        <v>0</v>
      </c>
      <c r="H7430" s="85">
        <v>24503.913814264284</v>
      </c>
      <c r="I7430" s="85">
        <v>5272.1260057275331</v>
      </c>
      <c r="J7430" s="85">
        <v>0</v>
      </c>
      <c r="K7430" t="s">
        <v>492</v>
      </c>
    </row>
    <row r="7431" spans="2:11" x14ac:dyDescent="0.25">
      <c r="B7431">
        <v>2026</v>
      </c>
      <c r="C7431" t="s">
        <v>483</v>
      </c>
      <c r="D7431">
        <v>3</v>
      </c>
      <c r="E7431" t="s">
        <v>70</v>
      </c>
      <c r="F7431">
        <v>29</v>
      </c>
      <c r="G7431" s="85">
        <v>3.6803544602451179</v>
      </c>
      <c r="H7431" s="85">
        <v>24503.913814264284</v>
      </c>
      <c r="I7431" s="85">
        <v>5272.1260057275331</v>
      </c>
      <c r="J7431" s="85">
        <v>60242.303117859388</v>
      </c>
      <c r="K7431" t="s">
        <v>492</v>
      </c>
    </row>
    <row r="7432" spans="2:11" x14ac:dyDescent="0.25">
      <c r="B7432">
        <v>2026</v>
      </c>
      <c r="C7432" t="s">
        <v>483</v>
      </c>
      <c r="D7432">
        <v>4</v>
      </c>
      <c r="E7432" t="s">
        <v>70</v>
      </c>
      <c r="F7432">
        <v>29</v>
      </c>
      <c r="G7432" s="85">
        <v>0</v>
      </c>
      <c r="H7432" s="85">
        <v>24503.913814264284</v>
      </c>
      <c r="I7432" s="85">
        <v>5272.1260057275331</v>
      </c>
      <c r="J7432" s="85">
        <v>0</v>
      </c>
      <c r="K7432" t="s">
        <v>492</v>
      </c>
    </row>
    <row r="7433" spans="2:11" x14ac:dyDescent="0.25">
      <c r="B7433">
        <v>2026</v>
      </c>
      <c r="C7433" t="s">
        <v>484</v>
      </c>
      <c r="D7433">
        <v>3</v>
      </c>
      <c r="E7433" t="s">
        <v>70</v>
      </c>
      <c r="F7433">
        <v>29</v>
      </c>
      <c r="G7433" s="85">
        <v>3.4858209646600242</v>
      </c>
      <c r="H7433" s="85">
        <v>24503.913814264284</v>
      </c>
      <c r="I7433" s="85">
        <v>5272.1260057275331</v>
      </c>
      <c r="J7433" s="85">
        <v>57058.059335309852</v>
      </c>
      <c r="K7433" t="s">
        <v>492</v>
      </c>
    </row>
    <row r="7434" spans="2:11" x14ac:dyDescent="0.25">
      <c r="B7434">
        <v>2026</v>
      </c>
      <c r="C7434" t="s">
        <v>484</v>
      </c>
      <c r="D7434">
        <v>4</v>
      </c>
      <c r="E7434" t="s">
        <v>70</v>
      </c>
      <c r="F7434">
        <v>29</v>
      </c>
      <c r="G7434" s="85">
        <v>0</v>
      </c>
      <c r="H7434" s="85">
        <v>24503.913814264284</v>
      </c>
      <c r="I7434" s="85">
        <v>5272.1260057275331</v>
      </c>
      <c r="J7434" s="85">
        <v>0</v>
      </c>
      <c r="K7434" t="s">
        <v>492</v>
      </c>
    </row>
    <row r="7435" spans="2:11" x14ac:dyDescent="0.25">
      <c r="B7435">
        <v>2026</v>
      </c>
      <c r="C7435" t="s">
        <v>485</v>
      </c>
      <c r="D7435">
        <v>3</v>
      </c>
      <c r="E7435" t="s">
        <v>70</v>
      </c>
      <c r="F7435">
        <v>29</v>
      </c>
      <c r="G7435" s="85">
        <v>3.291287469074915</v>
      </c>
      <c r="H7435" s="85">
        <v>24503.913814264284</v>
      </c>
      <c r="I7435" s="85">
        <v>5272.1260057275331</v>
      </c>
      <c r="J7435" s="85">
        <v>53873.815552760061</v>
      </c>
      <c r="K7435" t="s">
        <v>492</v>
      </c>
    </row>
    <row r="7436" spans="2:11" x14ac:dyDescent="0.25">
      <c r="B7436">
        <v>2026</v>
      </c>
      <c r="C7436" t="s">
        <v>485</v>
      </c>
      <c r="D7436">
        <v>4</v>
      </c>
      <c r="E7436" t="s">
        <v>70</v>
      </c>
      <c r="F7436">
        <v>29</v>
      </c>
      <c r="G7436" s="85">
        <v>0</v>
      </c>
      <c r="H7436" s="85">
        <v>24503.913814264284</v>
      </c>
      <c r="I7436" s="85">
        <v>5272.1260057275331</v>
      </c>
      <c r="J7436" s="85">
        <v>0</v>
      </c>
      <c r="K7436" t="s">
        <v>492</v>
      </c>
    </row>
    <row r="7437" spans="2:11" x14ac:dyDescent="0.25">
      <c r="B7437">
        <v>2026</v>
      </c>
      <c r="C7437" t="s">
        <v>486</v>
      </c>
      <c r="D7437">
        <v>3</v>
      </c>
      <c r="E7437" t="s">
        <v>70</v>
      </c>
      <c r="F7437">
        <v>29</v>
      </c>
      <c r="G7437" s="85">
        <v>3.0967539734898213</v>
      </c>
      <c r="H7437" s="85">
        <v>24503.913814264284</v>
      </c>
      <c r="I7437" s="85">
        <v>5272.1260057275331</v>
      </c>
      <c r="J7437" s="85">
        <v>50689.571770210525</v>
      </c>
      <c r="K7437" t="s">
        <v>492</v>
      </c>
    </row>
    <row r="7438" spans="2:11" x14ac:dyDescent="0.25">
      <c r="B7438">
        <v>2026</v>
      </c>
      <c r="C7438" t="s">
        <v>486</v>
      </c>
      <c r="D7438">
        <v>4</v>
      </c>
      <c r="E7438" t="s">
        <v>70</v>
      </c>
      <c r="F7438">
        <v>29</v>
      </c>
      <c r="G7438" s="85">
        <v>0</v>
      </c>
      <c r="H7438" s="85">
        <v>24503.913814264284</v>
      </c>
      <c r="I7438" s="85">
        <v>5272.1260057275331</v>
      </c>
      <c r="J7438" s="85">
        <v>0</v>
      </c>
      <c r="K7438" t="s">
        <v>492</v>
      </c>
    </row>
    <row r="7439" spans="2:11" x14ac:dyDescent="0.25">
      <c r="B7439">
        <v>2026</v>
      </c>
      <c r="C7439" t="s">
        <v>487</v>
      </c>
      <c r="D7439">
        <v>3</v>
      </c>
      <c r="E7439" t="s">
        <v>70</v>
      </c>
      <c r="F7439">
        <v>29</v>
      </c>
      <c r="G7439" s="85">
        <v>2.9022204779047125</v>
      </c>
      <c r="H7439" s="85">
        <v>24503.913814264284</v>
      </c>
      <c r="I7439" s="85">
        <v>5272.1260057275331</v>
      </c>
      <c r="J7439" s="85">
        <v>47505.327987660741</v>
      </c>
      <c r="K7439" t="s">
        <v>492</v>
      </c>
    </row>
    <row r="7440" spans="2:11" x14ac:dyDescent="0.25">
      <c r="B7440">
        <v>2026</v>
      </c>
      <c r="C7440" t="s">
        <v>487</v>
      </c>
      <c r="D7440">
        <v>4</v>
      </c>
      <c r="E7440" t="s">
        <v>70</v>
      </c>
      <c r="F7440">
        <v>29</v>
      </c>
      <c r="G7440" s="85">
        <v>0</v>
      </c>
      <c r="H7440" s="85">
        <v>24503.913814264284</v>
      </c>
      <c r="I7440" s="85">
        <v>5272.1260057275331</v>
      </c>
      <c r="J7440" s="85">
        <v>0</v>
      </c>
      <c r="K7440" t="s">
        <v>492</v>
      </c>
    </row>
    <row r="7441" spans="2:11" x14ac:dyDescent="0.25">
      <c r="B7441">
        <v>2026</v>
      </c>
      <c r="C7441" t="s">
        <v>488</v>
      </c>
      <c r="D7441">
        <v>3</v>
      </c>
      <c r="E7441" t="s">
        <v>70</v>
      </c>
      <c r="F7441">
        <v>29</v>
      </c>
      <c r="G7441" s="85">
        <v>2.7076869823196188</v>
      </c>
      <c r="H7441" s="85">
        <v>24503.913814264284</v>
      </c>
      <c r="I7441" s="85">
        <v>5272.1260057275331</v>
      </c>
      <c r="J7441" s="85">
        <v>44321.084205111205</v>
      </c>
      <c r="K7441" t="s">
        <v>492</v>
      </c>
    </row>
    <row r="7442" spans="2:11" x14ac:dyDescent="0.25">
      <c r="B7442">
        <v>2026</v>
      </c>
      <c r="C7442" t="s">
        <v>488</v>
      </c>
      <c r="D7442">
        <v>4</v>
      </c>
      <c r="E7442" t="s">
        <v>70</v>
      </c>
      <c r="F7442">
        <v>29</v>
      </c>
      <c r="G7442" s="85">
        <v>0</v>
      </c>
      <c r="H7442" s="85">
        <v>24503.913814264284</v>
      </c>
      <c r="I7442" s="85">
        <v>5272.1260057275331</v>
      </c>
      <c r="J7442" s="85">
        <v>0</v>
      </c>
      <c r="K7442" t="s">
        <v>492</v>
      </c>
    </row>
    <row r="7443" spans="2:11" x14ac:dyDescent="0.25">
      <c r="B7443">
        <v>2026</v>
      </c>
      <c r="C7443" t="s">
        <v>489</v>
      </c>
      <c r="D7443">
        <v>3</v>
      </c>
      <c r="E7443" t="s">
        <v>70</v>
      </c>
      <c r="F7443">
        <v>29</v>
      </c>
      <c r="G7443" s="85">
        <v>2.5131534867345096</v>
      </c>
      <c r="H7443" s="85">
        <v>24503.913814264284</v>
      </c>
      <c r="I7443" s="85">
        <v>5272.1260057275331</v>
      </c>
      <c r="J7443" s="85">
        <v>41136.840422561407</v>
      </c>
      <c r="K7443" t="s">
        <v>492</v>
      </c>
    </row>
    <row r="7444" spans="2:11" x14ac:dyDescent="0.25">
      <c r="B7444">
        <v>2026</v>
      </c>
      <c r="C7444" t="s">
        <v>489</v>
      </c>
      <c r="D7444">
        <v>4</v>
      </c>
      <c r="E7444" t="s">
        <v>70</v>
      </c>
      <c r="F7444">
        <v>29</v>
      </c>
      <c r="G7444" s="85">
        <v>0</v>
      </c>
      <c r="H7444" s="85">
        <v>24503.913814264284</v>
      </c>
      <c r="I7444" s="85">
        <v>5272.1260057275331</v>
      </c>
      <c r="J7444" s="85">
        <v>0</v>
      </c>
      <c r="K7444" t="s">
        <v>492</v>
      </c>
    </row>
    <row r="7445" spans="2:11" x14ac:dyDescent="0.25">
      <c r="B7445">
        <v>2026</v>
      </c>
      <c r="C7445" t="s">
        <v>490</v>
      </c>
      <c r="D7445">
        <v>3</v>
      </c>
      <c r="E7445" t="s">
        <v>70</v>
      </c>
      <c r="F7445">
        <v>29</v>
      </c>
      <c r="G7445" s="85">
        <v>2.3186199911494159</v>
      </c>
      <c r="H7445" s="85">
        <v>24503.913814264284</v>
      </c>
      <c r="I7445" s="85">
        <v>5272.1260057275331</v>
      </c>
      <c r="J7445" s="85">
        <v>37952.59664001187</v>
      </c>
      <c r="K7445" t="s">
        <v>492</v>
      </c>
    </row>
    <row r="7446" spans="2:11" x14ac:dyDescent="0.25">
      <c r="B7446">
        <v>2026</v>
      </c>
      <c r="C7446" t="s">
        <v>490</v>
      </c>
      <c r="D7446">
        <v>4</v>
      </c>
      <c r="E7446" t="s">
        <v>70</v>
      </c>
      <c r="F7446">
        <v>29</v>
      </c>
      <c r="G7446" s="85">
        <v>0</v>
      </c>
      <c r="H7446" s="85">
        <v>24503.913814264284</v>
      </c>
      <c r="I7446" s="85">
        <v>5272.1260057275331</v>
      </c>
      <c r="J7446" s="85">
        <v>0</v>
      </c>
      <c r="K7446" t="s">
        <v>492</v>
      </c>
    </row>
    <row r="7447" spans="2:11" x14ac:dyDescent="0.25">
      <c r="B7447">
        <v>2026</v>
      </c>
      <c r="C7447" t="s">
        <v>479</v>
      </c>
      <c r="D7447">
        <v>3</v>
      </c>
      <c r="E7447" t="s">
        <v>114</v>
      </c>
      <c r="F7447">
        <v>21</v>
      </c>
      <c r="G7447" s="85">
        <v>1.4623527459327321</v>
      </c>
      <c r="H7447" s="85">
        <v>9626.5957446808516</v>
      </c>
      <c r="I7447" s="85">
        <v>2722.7836879432625</v>
      </c>
      <c r="J7447" s="85">
        <v>8925.1215092524635</v>
      </c>
      <c r="K7447" t="s">
        <v>492</v>
      </c>
    </row>
    <row r="7448" spans="2:11" x14ac:dyDescent="0.25">
      <c r="B7448">
        <v>2026</v>
      </c>
      <c r="C7448" t="s">
        <v>479</v>
      </c>
      <c r="D7448">
        <v>4</v>
      </c>
      <c r="E7448" t="s">
        <v>114</v>
      </c>
      <c r="F7448">
        <v>21</v>
      </c>
      <c r="G7448" s="85">
        <v>0</v>
      </c>
      <c r="H7448" s="85">
        <v>9626.5957446808516</v>
      </c>
      <c r="I7448" s="85">
        <v>2722.7836879432625</v>
      </c>
      <c r="J7448" s="85">
        <v>0</v>
      </c>
      <c r="K7448" t="s">
        <v>492</v>
      </c>
    </row>
    <row r="7449" spans="2:11" x14ac:dyDescent="0.25">
      <c r="B7449">
        <v>2026</v>
      </c>
      <c r="C7449" t="s">
        <v>480</v>
      </c>
      <c r="D7449">
        <v>3</v>
      </c>
      <c r="E7449" t="s">
        <v>114</v>
      </c>
      <c r="F7449">
        <v>21</v>
      </c>
      <c r="G7449" s="85">
        <v>1.4663567921267804</v>
      </c>
      <c r="H7449" s="85">
        <v>9626.5957446808516</v>
      </c>
      <c r="I7449" s="85">
        <v>2722.7836879432625</v>
      </c>
      <c r="J7449" s="85">
        <v>8949.5592510421484</v>
      </c>
      <c r="K7449" t="s">
        <v>492</v>
      </c>
    </row>
    <row r="7450" spans="2:11" x14ac:dyDescent="0.25">
      <c r="B7450">
        <v>2026</v>
      </c>
      <c r="C7450" t="s">
        <v>480</v>
      </c>
      <c r="D7450">
        <v>4</v>
      </c>
      <c r="E7450" t="s">
        <v>114</v>
      </c>
      <c r="F7450">
        <v>21</v>
      </c>
      <c r="G7450" s="85">
        <v>0</v>
      </c>
      <c r="H7450" s="85">
        <v>9626.5957446808516</v>
      </c>
      <c r="I7450" s="85">
        <v>2722.7836879432625</v>
      </c>
      <c r="J7450" s="85">
        <v>0</v>
      </c>
      <c r="K7450" t="s">
        <v>492</v>
      </c>
    </row>
    <row r="7451" spans="2:11" x14ac:dyDescent="0.25">
      <c r="B7451">
        <v>2026</v>
      </c>
      <c r="C7451" t="s">
        <v>481</v>
      </c>
      <c r="D7451">
        <v>3</v>
      </c>
      <c r="E7451" t="s">
        <v>114</v>
      </c>
      <c r="F7451">
        <v>21</v>
      </c>
      <c r="G7451" s="85">
        <v>1.4703608383208295</v>
      </c>
      <c r="H7451" s="85">
        <v>9626.5957446808516</v>
      </c>
      <c r="I7451" s="85">
        <v>2722.7836879432625</v>
      </c>
      <c r="J7451" s="85">
        <v>8973.9969928318387</v>
      </c>
      <c r="K7451" t="s">
        <v>492</v>
      </c>
    </row>
    <row r="7452" spans="2:11" x14ac:dyDescent="0.25">
      <c r="B7452">
        <v>2026</v>
      </c>
      <c r="C7452" t="s">
        <v>481</v>
      </c>
      <c r="D7452">
        <v>4</v>
      </c>
      <c r="E7452" t="s">
        <v>114</v>
      </c>
      <c r="F7452">
        <v>21</v>
      </c>
      <c r="G7452" s="85">
        <v>0</v>
      </c>
      <c r="H7452" s="85">
        <v>9626.5957446808516</v>
      </c>
      <c r="I7452" s="85">
        <v>2722.7836879432625</v>
      </c>
      <c r="J7452" s="85">
        <v>0</v>
      </c>
      <c r="K7452" t="s">
        <v>492</v>
      </c>
    </row>
    <row r="7453" spans="2:11" x14ac:dyDescent="0.25">
      <c r="B7453">
        <v>2026</v>
      </c>
      <c r="C7453" t="s">
        <v>482</v>
      </c>
      <c r="D7453">
        <v>3</v>
      </c>
      <c r="E7453" t="s">
        <v>114</v>
      </c>
      <c r="F7453">
        <v>21</v>
      </c>
      <c r="G7453" s="85">
        <v>1.4743648845148778</v>
      </c>
      <c r="H7453" s="85">
        <v>9626.5957446808516</v>
      </c>
      <c r="I7453" s="85">
        <v>2722.7836879432625</v>
      </c>
      <c r="J7453" s="85">
        <v>8998.4347346215236</v>
      </c>
      <c r="K7453" t="s">
        <v>492</v>
      </c>
    </row>
    <row r="7454" spans="2:11" x14ac:dyDescent="0.25">
      <c r="B7454">
        <v>2026</v>
      </c>
      <c r="C7454" t="s">
        <v>482</v>
      </c>
      <c r="D7454">
        <v>4</v>
      </c>
      <c r="E7454" t="s">
        <v>114</v>
      </c>
      <c r="F7454">
        <v>21</v>
      </c>
      <c r="G7454" s="85">
        <v>0</v>
      </c>
      <c r="H7454" s="85">
        <v>9626.5957446808516</v>
      </c>
      <c r="I7454" s="85">
        <v>2722.7836879432625</v>
      </c>
      <c r="J7454" s="85">
        <v>0</v>
      </c>
      <c r="K7454" t="s">
        <v>492</v>
      </c>
    </row>
    <row r="7455" spans="2:11" x14ac:dyDescent="0.25">
      <c r="B7455">
        <v>2026</v>
      </c>
      <c r="C7455" t="s">
        <v>483</v>
      </c>
      <c r="D7455">
        <v>3</v>
      </c>
      <c r="E7455" t="s">
        <v>114</v>
      </c>
      <c r="F7455">
        <v>21</v>
      </c>
      <c r="G7455" s="85">
        <v>1.4783689307089269</v>
      </c>
      <c r="H7455" s="85">
        <v>9626.5957446808516</v>
      </c>
      <c r="I7455" s="85">
        <v>2722.7836879432625</v>
      </c>
      <c r="J7455" s="85">
        <v>9022.8724764112139</v>
      </c>
      <c r="K7455" t="s">
        <v>492</v>
      </c>
    </row>
    <row r="7456" spans="2:11" x14ac:dyDescent="0.25">
      <c r="B7456">
        <v>2026</v>
      </c>
      <c r="C7456" t="s">
        <v>483</v>
      </c>
      <c r="D7456">
        <v>4</v>
      </c>
      <c r="E7456" t="s">
        <v>114</v>
      </c>
      <c r="F7456">
        <v>21</v>
      </c>
      <c r="G7456" s="85">
        <v>0</v>
      </c>
      <c r="H7456" s="85">
        <v>9626.5957446808516</v>
      </c>
      <c r="I7456" s="85">
        <v>2722.7836879432625</v>
      </c>
      <c r="J7456" s="85">
        <v>0</v>
      </c>
      <c r="K7456" t="s">
        <v>492</v>
      </c>
    </row>
    <row r="7457" spans="2:11" x14ac:dyDescent="0.25">
      <c r="B7457">
        <v>2026</v>
      </c>
      <c r="C7457" t="s">
        <v>484</v>
      </c>
      <c r="D7457">
        <v>3</v>
      </c>
      <c r="E7457" t="s">
        <v>114</v>
      </c>
      <c r="F7457">
        <v>21</v>
      </c>
      <c r="G7457" s="85">
        <v>1.4823729769029752</v>
      </c>
      <c r="H7457" s="85">
        <v>9626.5957446808516</v>
      </c>
      <c r="I7457" s="85">
        <v>2722.7836879432625</v>
      </c>
      <c r="J7457" s="85">
        <v>9047.3102182008988</v>
      </c>
      <c r="K7457" t="s">
        <v>492</v>
      </c>
    </row>
    <row r="7458" spans="2:11" x14ac:dyDescent="0.25">
      <c r="B7458">
        <v>2026</v>
      </c>
      <c r="C7458" t="s">
        <v>484</v>
      </c>
      <c r="D7458">
        <v>4</v>
      </c>
      <c r="E7458" t="s">
        <v>114</v>
      </c>
      <c r="F7458">
        <v>21</v>
      </c>
      <c r="G7458" s="85">
        <v>0</v>
      </c>
      <c r="H7458" s="85">
        <v>9626.5957446808516</v>
      </c>
      <c r="I7458" s="85">
        <v>2722.7836879432625</v>
      </c>
      <c r="J7458" s="85">
        <v>0</v>
      </c>
      <c r="K7458" t="s">
        <v>492</v>
      </c>
    </row>
    <row r="7459" spans="2:11" x14ac:dyDescent="0.25">
      <c r="B7459">
        <v>2026</v>
      </c>
      <c r="C7459" t="s">
        <v>485</v>
      </c>
      <c r="D7459">
        <v>3</v>
      </c>
      <c r="E7459" t="s">
        <v>114</v>
      </c>
      <c r="F7459">
        <v>21</v>
      </c>
      <c r="G7459" s="85">
        <v>1.4863770230970246</v>
      </c>
      <c r="H7459" s="85">
        <v>9626.5957446808516</v>
      </c>
      <c r="I7459" s="85">
        <v>2722.7836879432625</v>
      </c>
      <c r="J7459" s="85">
        <v>9071.747959990591</v>
      </c>
      <c r="K7459" t="s">
        <v>492</v>
      </c>
    </row>
    <row r="7460" spans="2:11" x14ac:dyDescent="0.25">
      <c r="B7460">
        <v>2026</v>
      </c>
      <c r="C7460" t="s">
        <v>485</v>
      </c>
      <c r="D7460">
        <v>4</v>
      </c>
      <c r="E7460" t="s">
        <v>114</v>
      </c>
      <c r="F7460">
        <v>21</v>
      </c>
      <c r="G7460" s="85">
        <v>0</v>
      </c>
      <c r="H7460" s="85">
        <v>9626.5957446808516</v>
      </c>
      <c r="I7460" s="85">
        <v>2722.7836879432625</v>
      </c>
      <c r="J7460" s="85">
        <v>0</v>
      </c>
      <c r="K7460" t="s">
        <v>492</v>
      </c>
    </row>
    <row r="7461" spans="2:11" x14ac:dyDescent="0.25">
      <c r="B7461">
        <v>2026</v>
      </c>
      <c r="C7461" t="s">
        <v>486</v>
      </c>
      <c r="D7461">
        <v>3</v>
      </c>
      <c r="E7461" t="s">
        <v>114</v>
      </c>
      <c r="F7461">
        <v>21</v>
      </c>
      <c r="G7461" s="85">
        <v>1.4903810692910726</v>
      </c>
      <c r="H7461" s="85">
        <v>9626.5957446808516</v>
      </c>
      <c r="I7461" s="85">
        <v>2722.7836879432625</v>
      </c>
      <c r="J7461" s="85">
        <v>9096.185701780274</v>
      </c>
      <c r="K7461" t="s">
        <v>492</v>
      </c>
    </row>
    <row r="7462" spans="2:11" x14ac:dyDescent="0.25">
      <c r="B7462">
        <v>2026</v>
      </c>
      <c r="C7462" t="s">
        <v>486</v>
      </c>
      <c r="D7462">
        <v>4</v>
      </c>
      <c r="E7462" t="s">
        <v>114</v>
      </c>
      <c r="F7462">
        <v>21</v>
      </c>
      <c r="G7462" s="85">
        <v>0</v>
      </c>
      <c r="H7462" s="85">
        <v>9626.5957446808516</v>
      </c>
      <c r="I7462" s="85">
        <v>2722.7836879432625</v>
      </c>
      <c r="J7462" s="85">
        <v>0</v>
      </c>
      <c r="K7462" t="s">
        <v>492</v>
      </c>
    </row>
    <row r="7463" spans="2:11" x14ac:dyDescent="0.25">
      <c r="B7463">
        <v>2026</v>
      </c>
      <c r="C7463" t="s">
        <v>487</v>
      </c>
      <c r="D7463">
        <v>3</v>
      </c>
      <c r="E7463" t="s">
        <v>114</v>
      </c>
      <c r="F7463">
        <v>21</v>
      </c>
      <c r="G7463" s="85">
        <v>1.494385115485122</v>
      </c>
      <c r="H7463" s="85">
        <v>9626.5957446808516</v>
      </c>
      <c r="I7463" s="85">
        <v>2722.7836879432625</v>
      </c>
      <c r="J7463" s="85">
        <v>9120.6234435699662</v>
      </c>
      <c r="K7463" t="s">
        <v>492</v>
      </c>
    </row>
    <row r="7464" spans="2:11" x14ac:dyDescent="0.25">
      <c r="B7464">
        <v>2026</v>
      </c>
      <c r="C7464" t="s">
        <v>487</v>
      </c>
      <c r="D7464">
        <v>4</v>
      </c>
      <c r="E7464" t="s">
        <v>114</v>
      </c>
      <c r="F7464">
        <v>21</v>
      </c>
      <c r="G7464" s="85">
        <v>0</v>
      </c>
      <c r="H7464" s="85">
        <v>9626.5957446808516</v>
      </c>
      <c r="I7464" s="85">
        <v>2722.7836879432625</v>
      </c>
      <c r="J7464" s="85">
        <v>0</v>
      </c>
      <c r="K7464" t="s">
        <v>492</v>
      </c>
    </row>
    <row r="7465" spans="2:11" x14ac:dyDescent="0.25">
      <c r="B7465">
        <v>2026</v>
      </c>
      <c r="C7465" t="s">
        <v>488</v>
      </c>
      <c r="D7465">
        <v>3</v>
      </c>
      <c r="E7465" t="s">
        <v>114</v>
      </c>
      <c r="F7465">
        <v>21</v>
      </c>
      <c r="G7465" s="85">
        <v>1.4983891616791702</v>
      </c>
      <c r="H7465" s="85">
        <v>9626.5957446808516</v>
      </c>
      <c r="I7465" s="85">
        <v>2722.7836879432625</v>
      </c>
      <c r="J7465" s="85">
        <v>9145.0611853596511</v>
      </c>
      <c r="K7465" t="s">
        <v>492</v>
      </c>
    </row>
    <row r="7466" spans="2:11" x14ac:dyDescent="0.25">
      <c r="B7466">
        <v>2026</v>
      </c>
      <c r="C7466" t="s">
        <v>488</v>
      </c>
      <c r="D7466">
        <v>4</v>
      </c>
      <c r="E7466" t="s">
        <v>114</v>
      </c>
      <c r="F7466">
        <v>21</v>
      </c>
      <c r="G7466" s="85">
        <v>0</v>
      </c>
      <c r="H7466" s="85">
        <v>9626.5957446808516</v>
      </c>
      <c r="I7466" s="85">
        <v>2722.7836879432625</v>
      </c>
      <c r="J7466" s="85">
        <v>0</v>
      </c>
      <c r="K7466" t="s">
        <v>492</v>
      </c>
    </row>
    <row r="7467" spans="2:11" x14ac:dyDescent="0.25">
      <c r="B7467">
        <v>2026</v>
      </c>
      <c r="C7467" t="s">
        <v>489</v>
      </c>
      <c r="D7467">
        <v>3</v>
      </c>
      <c r="E7467" t="s">
        <v>114</v>
      </c>
      <c r="F7467">
        <v>21</v>
      </c>
      <c r="G7467" s="85">
        <v>1.5023932078732194</v>
      </c>
      <c r="H7467" s="85">
        <v>9626.5957446808516</v>
      </c>
      <c r="I7467" s="85">
        <v>2722.7836879432625</v>
      </c>
      <c r="J7467" s="85">
        <v>9169.4989271493396</v>
      </c>
      <c r="K7467" t="s">
        <v>492</v>
      </c>
    </row>
    <row r="7468" spans="2:11" x14ac:dyDescent="0.25">
      <c r="B7468">
        <v>2026</v>
      </c>
      <c r="C7468" t="s">
        <v>489</v>
      </c>
      <c r="D7468">
        <v>4</v>
      </c>
      <c r="E7468" t="s">
        <v>114</v>
      </c>
      <c r="F7468">
        <v>21</v>
      </c>
      <c r="G7468" s="85">
        <v>0</v>
      </c>
      <c r="H7468" s="85">
        <v>9626.5957446808516</v>
      </c>
      <c r="I7468" s="85">
        <v>2722.7836879432625</v>
      </c>
      <c r="J7468" s="85">
        <v>0</v>
      </c>
      <c r="K7468" t="s">
        <v>492</v>
      </c>
    </row>
    <row r="7469" spans="2:11" x14ac:dyDescent="0.25">
      <c r="B7469">
        <v>2026</v>
      </c>
      <c r="C7469" t="s">
        <v>490</v>
      </c>
      <c r="D7469">
        <v>3</v>
      </c>
      <c r="E7469" t="s">
        <v>114</v>
      </c>
      <c r="F7469">
        <v>21</v>
      </c>
      <c r="G7469" s="85">
        <v>1.5063972540672677</v>
      </c>
      <c r="H7469" s="85">
        <v>9626.5957446808516</v>
      </c>
      <c r="I7469" s="85">
        <v>2722.7836879432625</v>
      </c>
      <c r="J7469" s="85">
        <v>9193.9366689390245</v>
      </c>
      <c r="K7469" t="s">
        <v>492</v>
      </c>
    </row>
    <row r="7470" spans="2:11" x14ac:dyDescent="0.25">
      <c r="B7470">
        <v>2026</v>
      </c>
      <c r="C7470" t="s">
        <v>490</v>
      </c>
      <c r="D7470">
        <v>4</v>
      </c>
      <c r="E7470" t="s">
        <v>114</v>
      </c>
      <c r="F7470">
        <v>21</v>
      </c>
      <c r="G7470" s="85">
        <v>0</v>
      </c>
      <c r="H7470" s="85">
        <v>9626.5957446808516</v>
      </c>
      <c r="I7470" s="85">
        <v>2722.7836879432625</v>
      </c>
      <c r="J7470" s="85">
        <v>0</v>
      </c>
      <c r="K7470" t="s">
        <v>492</v>
      </c>
    </row>
    <row r="7471" spans="2:11" x14ac:dyDescent="0.25">
      <c r="B7471">
        <v>2026</v>
      </c>
      <c r="C7471" t="s">
        <v>479</v>
      </c>
      <c r="D7471">
        <v>3</v>
      </c>
      <c r="E7471" t="s">
        <v>208</v>
      </c>
      <c r="F7471">
        <v>8</v>
      </c>
      <c r="G7471" s="85">
        <v>13.672642641272786</v>
      </c>
      <c r="H7471" s="85">
        <v>27483.452068491439</v>
      </c>
      <c r="I7471" s="85">
        <v>6023.7970253718286</v>
      </c>
      <c r="J7471" s="85">
        <v>253269.93619101608</v>
      </c>
      <c r="K7471" t="s">
        <v>491</v>
      </c>
    </row>
    <row r="7472" spans="2:11" x14ac:dyDescent="0.25">
      <c r="B7472">
        <v>2026</v>
      </c>
      <c r="C7472" t="s">
        <v>479</v>
      </c>
      <c r="D7472">
        <v>4</v>
      </c>
      <c r="E7472" t="s">
        <v>208</v>
      </c>
      <c r="F7472">
        <v>8</v>
      </c>
      <c r="G7472" s="85">
        <v>10.460395273744842</v>
      </c>
      <c r="H7472" s="85">
        <v>27483.452068491439</v>
      </c>
      <c r="I7472" s="85">
        <v>6023.7970253718286</v>
      </c>
      <c r="J7472" s="85">
        <v>193766.75841119906</v>
      </c>
      <c r="K7472" t="s">
        <v>491</v>
      </c>
    </row>
    <row r="7473" spans="2:11" x14ac:dyDescent="0.25">
      <c r="B7473">
        <v>2026</v>
      </c>
      <c r="C7473" t="s">
        <v>480</v>
      </c>
      <c r="D7473">
        <v>3</v>
      </c>
      <c r="E7473" t="s">
        <v>208</v>
      </c>
      <c r="F7473">
        <v>8</v>
      </c>
      <c r="G7473" s="85">
        <v>13.80697800953201</v>
      </c>
      <c r="H7473" s="85">
        <v>27483.452068491439</v>
      </c>
      <c r="I7473" s="85">
        <v>6023.7970253718286</v>
      </c>
      <c r="J7473" s="85">
        <v>255758.34395825391</v>
      </c>
      <c r="K7473" t="s">
        <v>491</v>
      </c>
    </row>
    <row r="7474" spans="2:11" x14ac:dyDescent="0.25">
      <c r="B7474">
        <v>2026</v>
      </c>
      <c r="C7474" t="s">
        <v>480</v>
      </c>
      <c r="D7474">
        <v>4</v>
      </c>
      <c r="E7474" t="s">
        <v>208</v>
      </c>
      <c r="F7474">
        <v>8</v>
      </c>
      <c r="G7474" s="85">
        <v>10.563169922955211</v>
      </c>
      <c r="H7474" s="85">
        <v>27483.452068491439</v>
      </c>
      <c r="I7474" s="85">
        <v>6023.7970253718286</v>
      </c>
      <c r="J7474" s="85">
        <v>195670.54025721832</v>
      </c>
      <c r="K7474" t="s">
        <v>491</v>
      </c>
    </row>
    <row r="7475" spans="2:11" x14ac:dyDescent="0.25">
      <c r="B7475">
        <v>2026</v>
      </c>
      <c r="C7475" t="s">
        <v>481</v>
      </c>
      <c r="D7475">
        <v>3</v>
      </c>
      <c r="E7475" t="s">
        <v>208</v>
      </c>
      <c r="F7475">
        <v>8</v>
      </c>
      <c r="G7475" s="85">
        <v>13.941313377791218</v>
      </c>
      <c r="H7475" s="85">
        <v>27483.452068491439</v>
      </c>
      <c r="I7475" s="85">
        <v>6023.7970253718286</v>
      </c>
      <c r="J7475" s="85">
        <v>258246.75172549146</v>
      </c>
      <c r="K7475" t="s">
        <v>491</v>
      </c>
    </row>
    <row r="7476" spans="2:11" x14ac:dyDescent="0.25">
      <c r="B7476">
        <v>2026</v>
      </c>
      <c r="C7476" t="s">
        <v>481</v>
      </c>
      <c r="D7476">
        <v>4</v>
      </c>
      <c r="E7476" t="s">
        <v>208</v>
      </c>
      <c r="F7476">
        <v>8</v>
      </c>
      <c r="G7476" s="85">
        <v>10.665944572165571</v>
      </c>
      <c r="H7476" s="85">
        <v>27483.452068491439</v>
      </c>
      <c r="I7476" s="85">
        <v>6023.7970253718286</v>
      </c>
      <c r="J7476" s="85">
        <v>197574.32210323744</v>
      </c>
      <c r="K7476" t="s">
        <v>491</v>
      </c>
    </row>
    <row r="7477" spans="2:11" x14ac:dyDescent="0.25">
      <c r="B7477">
        <v>2026</v>
      </c>
      <c r="C7477" t="s">
        <v>482</v>
      </c>
      <c r="D7477">
        <v>3</v>
      </c>
      <c r="E7477" t="s">
        <v>208</v>
      </c>
      <c r="F7477">
        <v>8</v>
      </c>
      <c r="G7477" s="85">
        <v>14.07564874605044</v>
      </c>
      <c r="H7477" s="85">
        <v>27483.452068491439</v>
      </c>
      <c r="I7477" s="85">
        <v>6023.7970253718286</v>
      </c>
      <c r="J7477" s="85">
        <v>260735.15949272923</v>
      </c>
      <c r="K7477" t="s">
        <v>491</v>
      </c>
    </row>
    <row r="7478" spans="2:11" x14ac:dyDescent="0.25">
      <c r="B7478">
        <v>2026</v>
      </c>
      <c r="C7478" t="s">
        <v>482</v>
      </c>
      <c r="D7478">
        <v>4</v>
      </c>
      <c r="E7478" t="s">
        <v>208</v>
      </c>
      <c r="F7478">
        <v>8</v>
      </c>
      <c r="G7478" s="85">
        <v>10.768719221375939</v>
      </c>
      <c r="H7478" s="85">
        <v>27483.452068491439</v>
      </c>
      <c r="I7478" s="85">
        <v>6023.7970253718286</v>
      </c>
      <c r="J7478" s="85">
        <v>199478.10394925671</v>
      </c>
      <c r="K7478" t="s">
        <v>491</v>
      </c>
    </row>
    <row r="7479" spans="2:11" x14ac:dyDescent="0.25">
      <c r="B7479">
        <v>2026</v>
      </c>
      <c r="C7479" t="s">
        <v>483</v>
      </c>
      <c r="D7479">
        <v>3</v>
      </c>
      <c r="E7479" t="s">
        <v>208</v>
      </c>
      <c r="F7479">
        <v>8</v>
      </c>
      <c r="G7479" s="85">
        <v>14.209984114309652</v>
      </c>
      <c r="H7479" s="85">
        <v>27483.452068491439</v>
      </c>
      <c r="I7479" s="85">
        <v>6023.7970253718286</v>
      </c>
      <c r="J7479" s="85">
        <v>263223.56725996686</v>
      </c>
      <c r="K7479" t="s">
        <v>491</v>
      </c>
    </row>
    <row r="7480" spans="2:11" x14ac:dyDescent="0.25">
      <c r="B7480">
        <v>2026</v>
      </c>
      <c r="C7480" t="s">
        <v>483</v>
      </c>
      <c r="D7480">
        <v>4</v>
      </c>
      <c r="E7480" t="s">
        <v>208</v>
      </c>
      <c r="F7480">
        <v>8</v>
      </c>
      <c r="G7480" s="85">
        <v>10.871493870586299</v>
      </c>
      <c r="H7480" s="85">
        <v>27483.452068491439</v>
      </c>
      <c r="I7480" s="85">
        <v>6023.7970253718286</v>
      </c>
      <c r="J7480" s="85">
        <v>201381.88579527583</v>
      </c>
      <c r="K7480" t="s">
        <v>491</v>
      </c>
    </row>
    <row r="7481" spans="2:11" x14ac:dyDescent="0.25">
      <c r="B7481">
        <v>2026</v>
      </c>
      <c r="C7481" t="s">
        <v>484</v>
      </c>
      <c r="D7481">
        <v>3</v>
      </c>
      <c r="E7481" t="s">
        <v>208</v>
      </c>
      <c r="F7481">
        <v>8</v>
      </c>
      <c r="G7481" s="85">
        <v>14.344319482568874</v>
      </c>
      <c r="H7481" s="85">
        <v>27483.452068491439</v>
      </c>
      <c r="I7481" s="85">
        <v>6023.7970253718286</v>
      </c>
      <c r="J7481" s="85">
        <v>265711.97502720461</v>
      </c>
      <c r="K7481" t="s">
        <v>491</v>
      </c>
    </row>
    <row r="7482" spans="2:11" x14ac:dyDescent="0.25">
      <c r="B7482">
        <v>2026</v>
      </c>
      <c r="C7482" t="s">
        <v>484</v>
      </c>
      <c r="D7482">
        <v>4</v>
      </c>
      <c r="E7482" t="s">
        <v>208</v>
      </c>
      <c r="F7482">
        <v>8</v>
      </c>
      <c r="G7482" s="85">
        <v>10.97426851979667</v>
      </c>
      <c r="H7482" s="85">
        <v>27483.452068491439</v>
      </c>
      <c r="I7482" s="85">
        <v>6023.7970253718286</v>
      </c>
      <c r="J7482" s="85">
        <v>203285.66764129515</v>
      </c>
      <c r="K7482" t="s">
        <v>491</v>
      </c>
    </row>
    <row r="7483" spans="2:11" x14ac:dyDescent="0.25">
      <c r="B7483">
        <v>2026</v>
      </c>
      <c r="C7483" t="s">
        <v>485</v>
      </c>
      <c r="D7483">
        <v>3</v>
      </c>
      <c r="E7483" t="s">
        <v>208</v>
      </c>
      <c r="F7483">
        <v>8</v>
      </c>
      <c r="G7483" s="85">
        <v>14.478654850828084</v>
      </c>
      <c r="H7483" s="85">
        <v>27483.452068491439</v>
      </c>
      <c r="I7483" s="85">
        <v>6023.7970253718286</v>
      </c>
      <c r="J7483" s="85">
        <v>268200.38279444218</v>
      </c>
      <c r="K7483" t="s">
        <v>491</v>
      </c>
    </row>
    <row r="7484" spans="2:11" x14ac:dyDescent="0.25">
      <c r="B7484">
        <v>2026</v>
      </c>
      <c r="C7484" t="s">
        <v>485</v>
      </c>
      <c r="D7484">
        <v>4</v>
      </c>
      <c r="E7484" t="s">
        <v>208</v>
      </c>
      <c r="F7484">
        <v>8</v>
      </c>
      <c r="G7484" s="85">
        <v>11.077043169007029</v>
      </c>
      <c r="H7484" s="85">
        <v>27483.452068491439</v>
      </c>
      <c r="I7484" s="85">
        <v>6023.7970253718286</v>
      </c>
      <c r="J7484" s="85">
        <v>205189.44948731421</v>
      </c>
      <c r="K7484" t="s">
        <v>491</v>
      </c>
    </row>
    <row r="7485" spans="2:11" x14ac:dyDescent="0.25">
      <c r="B7485">
        <v>2026</v>
      </c>
      <c r="C7485" t="s">
        <v>486</v>
      </c>
      <c r="D7485">
        <v>3</v>
      </c>
      <c r="E7485" t="s">
        <v>208</v>
      </c>
      <c r="F7485">
        <v>8</v>
      </c>
      <c r="G7485" s="85">
        <v>14.61299021908731</v>
      </c>
      <c r="H7485" s="85">
        <v>27483.452068491439</v>
      </c>
      <c r="I7485" s="85">
        <v>6023.7970253718286</v>
      </c>
      <c r="J7485" s="85">
        <v>270688.79056168004</v>
      </c>
      <c r="K7485" t="s">
        <v>491</v>
      </c>
    </row>
    <row r="7486" spans="2:11" x14ac:dyDescent="0.25">
      <c r="B7486">
        <v>2026</v>
      </c>
      <c r="C7486" t="s">
        <v>486</v>
      </c>
      <c r="D7486">
        <v>4</v>
      </c>
      <c r="E7486" t="s">
        <v>208</v>
      </c>
      <c r="F7486">
        <v>8</v>
      </c>
      <c r="G7486" s="85">
        <v>11.1798178182174</v>
      </c>
      <c r="H7486" s="85">
        <v>27483.452068491439</v>
      </c>
      <c r="I7486" s="85">
        <v>6023.7970253718286</v>
      </c>
      <c r="J7486" s="85">
        <v>207093.23133333353</v>
      </c>
      <c r="K7486" t="s">
        <v>491</v>
      </c>
    </row>
    <row r="7487" spans="2:11" x14ac:dyDescent="0.25">
      <c r="B7487">
        <v>2026</v>
      </c>
      <c r="C7487" t="s">
        <v>487</v>
      </c>
      <c r="D7487">
        <v>3</v>
      </c>
      <c r="E7487" t="s">
        <v>208</v>
      </c>
      <c r="F7487">
        <v>8</v>
      </c>
      <c r="G7487" s="85">
        <v>14.747325587346515</v>
      </c>
      <c r="H7487" s="85">
        <v>27483.452068491439</v>
      </c>
      <c r="I7487" s="85">
        <v>6023.7970253718286</v>
      </c>
      <c r="J7487" s="85">
        <v>273177.19832891756</v>
      </c>
      <c r="K7487" t="s">
        <v>491</v>
      </c>
    </row>
    <row r="7488" spans="2:11" x14ac:dyDescent="0.25">
      <c r="B7488">
        <v>2026</v>
      </c>
      <c r="C7488" t="s">
        <v>487</v>
      </c>
      <c r="D7488">
        <v>4</v>
      </c>
      <c r="E7488" t="s">
        <v>208</v>
      </c>
      <c r="F7488">
        <v>8</v>
      </c>
      <c r="G7488" s="85">
        <v>11.282592467427756</v>
      </c>
      <c r="H7488" s="85">
        <v>27483.452068491439</v>
      </c>
      <c r="I7488" s="85">
        <v>6023.7970253718286</v>
      </c>
      <c r="J7488" s="85">
        <v>208997.01317935259</v>
      </c>
      <c r="K7488" t="s">
        <v>491</v>
      </c>
    </row>
    <row r="7489" spans="2:11" x14ac:dyDescent="0.25">
      <c r="B7489">
        <v>2026</v>
      </c>
      <c r="C7489" t="s">
        <v>488</v>
      </c>
      <c r="D7489">
        <v>3</v>
      </c>
      <c r="E7489" t="s">
        <v>208</v>
      </c>
      <c r="F7489">
        <v>8</v>
      </c>
      <c r="G7489" s="85">
        <v>14.881660955605739</v>
      </c>
      <c r="H7489" s="85">
        <v>27483.452068491439</v>
      </c>
      <c r="I7489" s="85">
        <v>6023.7970253718286</v>
      </c>
      <c r="J7489" s="85">
        <v>275665.60609615536</v>
      </c>
      <c r="K7489" t="s">
        <v>491</v>
      </c>
    </row>
    <row r="7490" spans="2:11" x14ac:dyDescent="0.25">
      <c r="B7490">
        <v>2026</v>
      </c>
      <c r="C7490" t="s">
        <v>488</v>
      </c>
      <c r="D7490">
        <v>4</v>
      </c>
      <c r="E7490" t="s">
        <v>208</v>
      </c>
      <c r="F7490">
        <v>8</v>
      </c>
      <c r="G7490" s="85">
        <v>11.385367116638125</v>
      </c>
      <c r="H7490" s="85">
        <v>27483.452068491439</v>
      </c>
      <c r="I7490" s="85">
        <v>6023.7970253718286</v>
      </c>
      <c r="J7490" s="85">
        <v>210900.79502537186</v>
      </c>
      <c r="K7490" t="s">
        <v>491</v>
      </c>
    </row>
    <row r="7491" spans="2:11" x14ac:dyDescent="0.25">
      <c r="B7491">
        <v>2026</v>
      </c>
      <c r="C7491" t="s">
        <v>489</v>
      </c>
      <c r="D7491">
        <v>3</v>
      </c>
      <c r="E7491" t="s">
        <v>208</v>
      </c>
      <c r="F7491">
        <v>8</v>
      </c>
      <c r="G7491" s="85">
        <v>15.01599632386495</v>
      </c>
      <c r="H7491" s="85">
        <v>27483.452068491439</v>
      </c>
      <c r="I7491" s="85">
        <v>6023.7970253718286</v>
      </c>
      <c r="J7491" s="85">
        <v>278154.01386339293</v>
      </c>
      <c r="K7491" t="s">
        <v>491</v>
      </c>
    </row>
    <row r="7492" spans="2:11" x14ac:dyDescent="0.25">
      <c r="B7492">
        <v>2026</v>
      </c>
      <c r="C7492" t="s">
        <v>489</v>
      </c>
      <c r="D7492">
        <v>4</v>
      </c>
      <c r="E7492" t="s">
        <v>208</v>
      </c>
      <c r="F7492">
        <v>8</v>
      </c>
      <c r="G7492" s="85">
        <v>11.488141765848486</v>
      </c>
      <c r="H7492" s="85">
        <v>27483.452068491439</v>
      </c>
      <c r="I7492" s="85">
        <v>6023.7970253718286</v>
      </c>
      <c r="J7492" s="85">
        <v>212804.57687139098</v>
      </c>
      <c r="K7492" t="s">
        <v>491</v>
      </c>
    </row>
    <row r="7493" spans="2:11" x14ac:dyDescent="0.25">
      <c r="B7493">
        <v>2026</v>
      </c>
      <c r="C7493" t="s">
        <v>490</v>
      </c>
      <c r="D7493">
        <v>3</v>
      </c>
      <c r="E7493" t="s">
        <v>208</v>
      </c>
      <c r="F7493">
        <v>8</v>
      </c>
      <c r="G7493" s="85">
        <v>15.150331692124173</v>
      </c>
      <c r="H7493" s="85">
        <v>27483.452068491439</v>
      </c>
      <c r="I7493" s="85">
        <v>6023.7970253718286</v>
      </c>
      <c r="J7493" s="85">
        <v>280642.42163063074</v>
      </c>
      <c r="K7493" t="s">
        <v>491</v>
      </c>
    </row>
    <row r="7494" spans="2:11" x14ac:dyDescent="0.25">
      <c r="B7494">
        <v>2026</v>
      </c>
      <c r="C7494" t="s">
        <v>490</v>
      </c>
      <c r="D7494">
        <v>4</v>
      </c>
      <c r="E7494" t="s">
        <v>208</v>
      </c>
      <c r="F7494">
        <v>8</v>
      </c>
      <c r="G7494" s="85">
        <v>11.590916415058857</v>
      </c>
      <c r="H7494" s="85">
        <v>27483.452068491439</v>
      </c>
      <c r="I7494" s="85">
        <v>6023.7970253718286</v>
      </c>
      <c r="J7494" s="85">
        <v>214708.3587174103</v>
      </c>
      <c r="K7494" t="s">
        <v>491</v>
      </c>
    </row>
    <row r="7495" spans="2:11" x14ac:dyDescent="0.25">
      <c r="B7495">
        <v>2026</v>
      </c>
      <c r="C7495" t="s">
        <v>479</v>
      </c>
      <c r="D7495">
        <v>3</v>
      </c>
      <c r="E7495" t="s">
        <v>169</v>
      </c>
      <c r="F7495">
        <v>28</v>
      </c>
      <c r="G7495" s="85">
        <v>6.0416814669615171</v>
      </c>
      <c r="H7495" s="85">
        <v>22963.846685082874</v>
      </c>
      <c r="I7495" s="85">
        <v>5596.9095303867407</v>
      </c>
      <c r="J7495" s="85">
        <v>90736.121490526712</v>
      </c>
      <c r="K7495" t="s">
        <v>491</v>
      </c>
    </row>
    <row r="7496" spans="2:11" x14ac:dyDescent="0.25">
      <c r="B7496">
        <v>2026</v>
      </c>
      <c r="C7496" t="s">
        <v>479</v>
      </c>
      <c r="D7496">
        <v>4</v>
      </c>
      <c r="E7496" t="s">
        <v>169</v>
      </c>
      <c r="F7496">
        <v>28</v>
      </c>
      <c r="G7496" s="85">
        <v>3.7976283506615243</v>
      </c>
      <c r="H7496" s="85">
        <v>22963.846685082874</v>
      </c>
      <c r="I7496" s="85">
        <v>5596.9095303867407</v>
      </c>
      <c r="J7496" s="85">
        <v>57034.133508331062</v>
      </c>
      <c r="K7496" t="s">
        <v>491</v>
      </c>
    </row>
    <row r="7497" spans="2:11" x14ac:dyDescent="0.25">
      <c r="B7497">
        <v>2026</v>
      </c>
      <c r="C7497" t="s">
        <v>480</v>
      </c>
      <c r="D7497">
        <v>3</v>
      </c>
      <c r="E7497" t="s">
        <v>169</v>
      </c>
      <c r="F7497">
        <v>28</v>
      </c>
      <c r="G7497" s="85">
        <v>6.0374557931934376</v>
      </c>
      <c r="H7497" s="85">
        <v>22963.846685082874</v>
      </c>
      <c r="I7497" s="85">
        <v>5596.9095303867407</v>
      </c>
      <c r="J7497" s="85">
        <v>90672.658818670126</v>
      </c>
      <c r="K7497" t="s">
        <v>491</v>
      </c>
    </row>
    <row r="7498" spans="2:11" x14ac:dyDescent="0.25">
      <c r="B7498">
        <v>2026</v>
      </c>
      <c r="C7498" t="s">
        <v>480</v>
      </c>
      <c r="D7498">
        <v>4</v>
      </c>
      <c r="E7498" t="s">
        <v>169</v>
      </c>
      <c r="F7498">
        <v>28</v>
      </c>
      <c r="G7498" s="85">
        <v>3.7949722128644456</v>
      </c>
      <c r="H7498" s="85">
        <v>22963.846685082874</v>
      </c>
      <c r="I7498" s="85">
        <v>5596.9095303867407</v>
      </c>
      <c r="J7498" s="85">
        <v>56994.242686021207</v>
      </c>
      <c r="K7498" t="s">
        <v>491</v>
      </c>
    </row>
    <row r="7499" spans="2:11" x14ac:dyDescent="0.25">
      <c r="B7499">
        <v>2026</v>
      </c>
      <c r="C7499" t="s">
        <v>481</v>
      </c>
      <c r="D7499">
        <v>3</v>
      </c>
      <c r="E7499" t="s">
        <v>169</v>
      </c>
      <c r="F7499">
        <v>28</v>
      </c>
      <c r="G7499" s="85">
        <v>6.0332301194253404</v>
      </c>
      <c r="H7499" s="85">
        <v>22963.846685082874</v>
      </c>
      <c r="I7499" s="85">
        <v>5596.9095303867407</v>
      </c>
      <c r="J7499" s="85">
        <v>90609.196146813265</v>
      </c>
      <c r="K7499" t="s">
        <v>491</v>
      </c>
    </row>
    <row r="7500" spans="2:11" x14ac:dyDescent="0.25">
      <c r="B7500">
        <v>2026</v>
      </c>
      <c r="C7500" t="s">
        <v>481</v>
      </c>
      <c r="D7500">
        <v>4</v>
      </c>
      <c r="E7500" t="s">
        <v>169</v>
      </c>
      <c r="F7500">
        <v>28</v>
      </c>
      <c r="G7500" s="85">
        <v>3.7923160750673564</v>
      </c>
      <c r="H7500" s="85">
        <v>22963.846685082874</v>
      </c>
      <c r="I7500" s="85">
        <v>5596.9095303867407</v>
      </c>
      <c r="J7500" s="85">
        <v>56954.351863711192</v>
      </c>
      <c r="K7500" t="s">
        <v>491</v>
      </c>
    </row>
    <row r="7501" spans="2:11" x14ac:dyDescent="0.25">
      <c r="B7501">
        <v>2026</v>
      </c>
      <c r="C7501" t="s">
        <v>482</v>
      </c>
      <c r="D7501">
        <v>3</v>
      </c>
      <c r="E7501" t="s">
        <v>169</v>
      </c>
      <c r="F7501">
        <v>28</v>
      </c>
      <c r="G7501" s="85">
        <v>6.0290044456572609</v>
      </c>
      <c r="H7501" s="85">
        <v>22963.846685082874</v>
      </c>
      <c r="I7501" s="85">
        <v>5596.9095303867407</v>
      </c>
      <c r="J7501" s="85">
        <v>90545.73347495668</v>
      </c>
      <c r="K7501" t="s">
        <v>491</v>
      </c>
    </row>
    <row r="7502" spans="2:11" x14ac:dyDescent="0.25">
      <c r="B7502">
        <v>2026</v>
      </c>
      <c r="C7502" t="s">
        <v>482</v>
      </c>
      <c r="D7502">
        <v>4</v>
      </c>
      <c r="E7502" t="s">
        <v>169</v>
      </c>
      <c r="F7502">
        <v>28</v>
      </c>
      <c r="G7502" s="85">
        <v>3.7896599372702777</v>
      </c>
      <c r="H7502" s="85">
        <v>22963.846685082874</v>
      </c>
      <c r="I7502" s="85">
        <v>5596.9095303867407</v>
      </c>
      <c r="J7502" s="85">
        <v>56914.461041401337</v>
      </c>
      <c r="K7502" t="s">
        <v>491</v>
      </c>
    </row>
    <row r="7503" spans="2:11" x14ac:dyDescent="0.25">
      <c r="B7503">
        <v>2026</v>
      </c>
      <c r="C7503" t="s">
        <v>483</v>
      </c>
      <c r="D7503">
        <v>3</v>
      </c>
      <c r="E7503" t="s">
        <v>169</v>
      </c>
      <c r="F7503">
        <v>28</v>
      </c>
      <c r="G7503" s="85">
        <v>6.0247787718891637</v>
      </c>
      <c r="H7503" s="85">
        <v>22963.846685082874</v>
      </c>
      <c r="I7503" s="85">
        <v>5596.9095303867407</v>
      </c>
      <c r="J7503" s="85">
        <v>90482.270803099833</v>
      </c>
      <c r="K7503" t="s">
        <v>491</v>
      </c>
    </row>
    <row r="7504" spans="2:11" x14ac:dyDescent="0.25">
      <c r="B7504">
        <v>2026</v>
      </c>
      <c r="C7504" t="s">
        <v>483</v>
      </c>
      <c r="D7504">
        <v>4</v>
      </c>
      <c r="E7504" t="s">
        <v>169</v>
      </c>
      <c r="F7504">
        <v>28</v>
      </c>
      <c r="G7504" s="85">
        <v>3.7870037994731884</v>
      </c>
      <c r="H7504" s="85">
        <v>22963.846685082874</v>
      </c>
      <c r="I7504" s="85">
        <v>5596.9095303867407</v>
      </c>
      <c r="J7504" s="85">
        <v>56874.570219091322</v>
      </c>
      <c r="K7504" t="s">
        <v>491</v>
      </c>
    </row>
    <row r="7505" spans="2:11" x14ac:dyDescent="0.25">
      <c r="B7505">
        <v>2026</v>
      </c>
      <c r="C7505" t="s">
        <v>484</v>
      </c>
      <c r="D7505">
        <v>3</v>
      </c>
      <c r="E7505" t="s">
        <v>169</v>
      </c>
      <c r="F7505">
        <v>28</v>
      </c>
      <c r="G7505" s="85">
        <v>6.0205530981210833</v>
      </c>
      <c r="H7505" s="85">
        <v>22963.846685082874</v>
      </c>
      <c r="I7505" s="85">
        <v>5596.9095303867407</v>
      </c>
      <c r="J7505" s="85">
        <v>90418.808131243233</v>
      </c>
      <c r="K7505" t="s">
        <v>491</v>
      </c>
    </row>
    <row r="7506" spans="2:11" x14ac:dyDescent="0.25">
      <c r="B7506">
        <v>2026</v>
      </c>
      <c r="C7506" t="s">
        <v>484</v>
      </c>
      <c r="D7506">
        <v>4</v>
      </c>
      <c r="E7506" t="s">
        <v>169</v>
      </c>
      <c r="F7506">
        <v>28</v>
      </c>
      <c r="G7506" s="85">
        <v>3.7843476616761089</v>
      </c>
      <c r="H7506" s="85">
        <v>22963.846685082874</v>
      </c>
      <c r="I7506" s="85">
        <v>5596.9095303867407</v>
      </c>
      <c r="J7506" s="85">
        <v>56834.679396781452</v>
      </c>
      <c r="K7506" t="s">
        <v>491</v>
      </c>
    </row>
    <row r="7507" spans="2:11" x14ac:dyDescent="0.25">
      <c r="B7507">
        <v>2026</v>
      </c>
      <c r="C7507" t="s">
        <v>485</v>
      </c>
      <c r="D7507">
        <v>3</v>
      </c>
      <c r="E7507" t="s">
        <v>169</v>
      </c>
      <c r="F7507">
        <v>28</v>
      </c>
      <c r="G7507" s="85">
        <v>6.0163274243529861</v>
      </c>
      <c r="H7507" s="85">
        <v>22963.846685082874</v>
      </c>
      <c r="I7507" s="85">
        <v>5596.9095303867407</v>
      </c>
      <c r="J7507" s="85">
        <v>90355.345459386386</v>
      </c>
      <c r="K7507" t="s">
        <v>491</v>
      </c>
    </row>
    <row r="7508" spans="2:11" x14ac:dyDescent="0.25">
      <c r="B7508">
        <v>2026</v>
      </c>
      <c r="C7508" t="s">
        <v>485</v>
      </c>
      <c r="D7508">
        <v>4</v>
      </c>
      <c r="E7508" t="s">
        <v>169</v>
      </c>
      <c r="F7508">
        <v>28</v>
      </c>
      <c r="G7508" s="85">
        <v>3.7816915238790196</v>
      </c>
      <c r="H7508" s="85">
        <v>22963.846685082874</v>
      </c>
      <c r="I7508" s="85">
        <v>5596.9095303867407</v>
      </c>
      <c r="J7508" s="85">
        <v>56794.788574471437</v>
      </c>
      <c r="K7508" t="s">
        <v>491</v>
      </c>
    </row>
    <row r="7509" spans="2:11" x14ac:dyDescent="0.25">
      <c r="B7509">
        <v>2026</v>
      </c>
      <c r="C7509" t="s">
        <v>486</v>
      </c>
      <c r="D7509">
        <v>3</v>
      </c>
      <c r="E7509" t="s">
        <v>169</v>
      </c>
      <c r="F7509">
        <v>28</v>
      </c>
      <c r="G7509" s="85">
        <v>6.0121017505849057</v>
      </c>
      <c r="H7509" s="85">
        <v>22963.846685082874</v>
      </c>
      <c r="I7509" s="85">
        <v>5596.9095303867407</v>
      </c>
      <c r="J7509" s="85">
        <v>90291.882787529787</v>
      </c>
      <c r="K7509" t="s">
        <v>491</v>
      </c>
    </row>
    <row r="7510" spans="2:11" x14ac:dyDescent="0.25">
      <c r="B7510">
        <v>2026</v>
      </c>
      <c r="C7510" t="s">
        <v>486</v>
      </c>
      <c r="D7510">
        <v>4</v>
      </c>
      <c r="E7510" t="s">
        <v>169</v>
      </c>
      <c r="F7510">
        <v>28</v>
      </c>
      <c r="G7510" s="85">
        <v>3.7790353860819401</v>
      </c>
      <c r="H7510" s="85">
        <v>22963.846685082874</v>
      </c>
      <c r="I7510" s="85">
        <v>5596.9095303867407</v>
      </c>
      <c r="J7510" s="85">
        <v>56754.897752161567</v>
      </c>
      <c r="K7510" t="s">
        <v>491</v>
      </c>
    </row>
    <row r="7511" spans="2:11" x14ac:dyDescent="0.25">
      <c r="B7511">
        <v>2026</v>
      </c>
      <c r="C7511" t="s">
        <v>487</v>
      </c>
      <c r="D7511">
        <v>3</v>
      </c>
      <c r="E7511" t="s">
        <v>169</v>
      </c>
      <c r="F7511">
        <v>28</v>
      </c>
      <c r="G7511" s="85">
        <v>6.0078760768168094</v>
      </c>
      <c r="H7511" s="85">
        <v>22963.846685082874</v>
      </c>
      <c r="I7511" s="85">
        <v>5596.9095303867407</v>
      </c>
      <c r="J7511" s="85">
        <v>90228.42011567294</v>
      </c>
      <c r="K7511" t="s">
        <v>491</v>
      </c>
    </row>
    <row r="7512" spans="2:11" x14ac:dyDescent="0.25">
      <c r="B7512">
        <v>2026</v>
      </c>
      <c r="C7512" t="s">
        <v>487</v>
      </c>
      <c r="D7512">
        <v>4</v>
      </c>
      <c r="E7512" t="s">
        <v>169</v>
      </c>
      <c r="F7512">
        <v>28</v>
      </c>
      <c r="G7512" s="85">
        <v>3.7763792482848517</v>
      </c>
      <c r="H7512" s="85">
        <v>22963.846685082874</v>
      </c>
      <c r="I7512" s="85">
        <v>5596.9095303867407</v>
      </c>
      <c r="J7512" s="85">
        <v>56715.006929851566</v>
      </c>
      <c r="K7512" t="s">
        <v>491</v>
      </c>
    </row>
    <row r="7513" spans="2:11" x14ac:dyDescent="0.25">
      <c r="B7513">
        <v>2026</v>
      </c>
      <c r="C7513" t="s">
        <v>488</v>
      </c>
      <c r="D7513">
        <v>3</v>
      </c>
      <c r="E7513" t="s">
        <v>169</v>
      </c>
      <c r="F7513">
        <v>28</v>
      </c>
      <c r="G7513" s="85">
        <v>6.003650403048729</v>
      </c>
      <c r="H7513" s="85">
        <v>22963.846685082874</v>
      </c>
      <c r="I7513" s="85">
        <v>5596.9095303867407</v>
      </c>
      <c r="J7513" s="85">
        <v>90164.957443816354</v>
      </c>
      <c r="K7513" t="s">
        <v>491</v>
      </c>
    </row>
    <row r="7514" spans="2:11" x14ac:dyDescent="0.25">
      <c r="B7514">
        <v>2026</v>
      </c>
      <c r="C7514" t="s">
        <v>488</v>
      </c>
      <c r="D7514">
        <v>4</v>
      </c>
      <c r="E7514" t="s">
        <v>169</v>
      </c>
      <c r="F7514">
        <v>28</v>
      </c>
      <c r="G7514" s="85">
        <v>3.7737231104877722</v>
      </c>
      <c r="H7514" s="85">
        <v>22963.846685082874</v>
      </c>
      <c r="I7514" s="85">
        <v>5596.9095303867407</v>
      </c>
      <c r="J7514" s="85">
        <v>56675.116107541697</v>
      </c>
      <c r="K7514" t="s">
        <v>491</v>
      </c>
    </row>
    <row r="7515" spans="2:11" x14ac:dyDescent="0.25">
      <c r="B7515">
        <v>2026</v>
      </c>
      <c r="C7515" t="s">
        <v>489</v>
      </c>
      <c r="D7515">
        <v>3</v>
      </c>
      <c r="E7515" t="s">
        <v>169</v>
      </c>
      <c r="F7515">
        <v>28</v>
      </c>
      <c r="G7515" s="85">
        <v>5.9994247292806335</v>
      </c>
      <c r="H7515" s="85">
        <v>22963.846685082874</v>
      </c>
      <c r="I7515" s="85">
        <v>5596.9095303867407</v>
      </c>
      <c r="J7515" s="85">
        <v>90101.494771959522</v>
      </c>
      <c r="K7515" t="s">
        <v>491</v>
      </c>
    </row>
    <row r="7516" spans="2:11" x14ac:dyDescent="0.25">
      <c r="B7516">
        <v>2026</v>
      </c>
      <c r="C7516" t="s">
        <v>489</v>
      </c>
      <c r="D7516">
        <v>4</v>
      </c>
      <c r="E7516" t="s">
        <v>169</v>
      </c>
      <c r="F7516">
        <v>28</v>
      </c>
      <c r="G7516" s="85">
        <v>3.7710669726906829</v>
      </c>
      <c r="H7516" s="85">
        <v>22963.846685082874</v>
      </c>
      <c r="I7516" s="85">
        <v>5596.9095303867407</v>
      </c>
      <c r="J7516" s="85">
        <v>56635.225285231681</v>
      </c>
      <c r="K7516" t="s">
        <v>491</v>
      </c>
    </row>
    <row r="7517" spans="2:11" x14ac:dyDescent="0.25">
      <c r="B7517">
        <v>2026</v>
      </c>
      <c r="C7517" t="s">
        <v>490</v>
      </c>
      <c r="D7517">
        <v>3</v>
      </c>
      <c r="E7517" t="s">
        <v>169</v>
      </c>
      <c r="F7517">
        <v>28</v>
      </c>
      <c r="G7517" s="85">
        <v>5.9951990555125523</v>
      </c>
      <c r="H7517" s="85">
        <v>22963.846685082874</v>
      </c>
      <c r="I7517" s="85">
        <v>5596.9095303867407</v>
      </c>
      <c r="J7517" s="85">
        <v>90038.032100102908</v>
      </c>
      <c r="K7517" t="s">
        <v>491</v>
      </c>
    </row>
    <row r="7518" spans="2:11" x14ac:dyDescent="0.25">
      <c r="B7518">
        <v>2026</v>
      </c>
      <c r="C7518" t="s">
        <v>490</v>
      </c>
      <c r="D7518">
        <v>4</v>
      </c>
      <c r="E7518" t="s">
        <v>169</v>
      </c>
      <c r="F7518">
        <v>28</v>
      </c>
      <c r="G7518" s="85">
        <v>3.7684108348936043</v>
      </c>
      <c r="H7518" s="85">
        <v>22963.846685082874</v>
      </c>
      <c r="I7518" s="85">
        <v>5596.9095303867407</v>
      </c>
      <c r="J7518" s="85">
        <v>56595.334462921826</v>
      </c>
      <c r="K7518" t="s">
        <v>491</v>
      </c>
    </row>
    <row r="7519" spans="2:11" x14ac:dyDescent="0.25">
      <c r="B7519">
        <v>2026</v>
      </c>
      <c r="C7519" t="s">
        <v>479</v>
      </c>
      <c r="D7519">
        <v>3</v>
      </c>
      <c r="E7519" t="s">
        <v>114</v>
      </c>
      <c r="F7519">
        <v>4</v>
      </c>
      <c r="G7519" s="85">
        <v>16.283733758362569</v>
      </c>
      <c r="H7519" s="85">
        <v>9626.5957446808516</v>
      </c>
      <c r="I7519" s="85">
        <v>2722.7836879432625</v>
      </c>
      <c r="J7519" s="85">
        <v>106908.22087613448</v>
      </c>
      <c r="K7519" t="s">
        <v>491</v>
      </c>
    </row>
    <row r="7520" spans="2:11" x14ac:dyDescent="0.25">
      <c r="B7520">
        <v>2026</v>
      </c>
      <c r="C7520" t="s">
        <v>479</v>
      </c>
      <c r="D7520">
        <v>4</v>
      </c>
      <c r="E7520" t="s">
        <v>114</v>
      </c>
      <c r="F7520">
        <v>4</v>
      </c>
      <c r="G7520" s="85">
        <v>5.9903891028173177</v>
      </c>
      <c r="H7520" s="85">
        <v>9626.5957446808516</v>
      </c>
      <c r="I7520" s="85">
        <v>2722.7836879432625</v>
      </c>
      <c r="J7520" s="85">
        <v>39328.930995883667</v>
      </c>
      <c r="K7520" t="s">
        <v>491</v>
      </c>
    </row>
    <row r="7521" spans="2:11" x14ac:dyDescent="0.25">
      <c r="B7521">
        <v>2026</v>
      </c>
      <c r="C7521" t="s">
        <v>480</v>
      </c>
      <c r="D7521">
        <v>3</v>
      </c>
      <c r="E7521" t="s">
        <v>114</v>
      </c>
      <c r="F7521">
        <v>4</v>
      </c>
      <c r="G7521" s="85">
        <v>16.371303459198973</v>
      </c>
      <c r="H7521" s="85">
        <v>9626.5957446808516</v>
      </c>
      <c r="I7521" s="85">
        <v>2722.7836879432625</v>
      </c>
      <c r="J7521" s="85">
        <v>107483.14558676894</v>
      </c>
      <c r="K7521" t="s">
        <v>491</v>
      </c>
    </row>
    <row r="7522" spans="2:11" x14ac:dyDescent="0.25">
      <c r="B7522">
        <v>2026</v>
      </c>
      <c r="C7522" t="s">
        <v>480</v>
      </c>
      <c r="D7522">
        <v>4</v>
      </c>
      <c r="E7522" t="s">
        <v>114</v>
      </c>
      <c r="F7522">
        <v>4</v>
      </c>
      <c r="G7522" s="85">
        <v>6.0226038632286389</v>
      </c>
      <c r="H7522" s="85">
        <v>9626.5957446808516</v>
      </c>
      <c r="I7522" s="85">
        <v>2722.7836879432625</v>
      </c>
      <c r="J7522" s="85">
        <v>39540.431796168894</v>
      </c>
      <c r="K7522" t="s">
        <v>491</v>
      </c>
    </row>
    <row r="7523" spans="2:11" x14ac:dyDescent="0.25">
      <c r="B7523">
        <v>2026</v>
      </c>
      <c r="C7523" t="s">
        <v>481</v>
      </c>
      <c r="D7523">
        <v>3</v>
      </c>
      <c r="E7523" t="s">
        <v>114</v>
      </c>
      <c r="F7523">
        <v>4</v>
      </c>
      <c r="G7523" s="85">
        <v>16.458873160035392</v>
      </c>
      <c r="H7523" s="85">
        <v>9626.5957446808516</v>
      </c>
      <c r="I7523" s="85">
        <v>2722.7836879432625</v>
      </c>
      <c r="J7523" s="85">
        <v>108058.07029740351</v>
      </c>
      <c r="K7523" t="s">
        <v>491</v>
      </c>
    </row>
    <row r="7524" spans="2:11" x14ac:dyDescent="0.25">
      <c r="B7524">
        <v>2026</v>
      </c>
      <c r="C7524" t="s">
        <v>481</v>
      </c>
      <c r="D7524">
        <v>4</v>
      </c>
      <c r="E7524" t="s">
        <v>114</v>
      </c>
      <c r="F7524">
        <v>4</v>
      </c>
      <c r="G7524" s="85">
        <v>6.0548186236399602</v>
      </c>
      <c r="H7524" s="85">
        <v>9626.5957446808516</v>
      </c>
      <c r="I7524" s="85">
        <v>2722.7836879432625</v>
      </c>
      <c r="J7524" s="85">
        <v>39751.93259645412</v>
      </c>
      <c r="K7524" t="s">
        <v>491</v>
      </c>
    </row>
    <row r="7525" spans="2:11" x14ac:dyDescent="0.25">
      <c r="B7525">
        <v>2026</v>
      </c>
      <c r="C7525" t="s">
        <v>482</v>
      </c>
      <c r="D7525">
        <v>3</v>
      </c>
      <c r="E7525" t="s">
        <v>114</v>
      </c>
      <c r="F7525">
        <v>4</v>
      </c>
      <c r="G7525" s="85">
        <v>16.546442860871796</v>
      </c>
      <c r="H7525" s="85">
        <v>9626.5957446808516</v>
      </c>
      <c r="I7525" s="85">
        <v>2722.7836879432625</v>
      </c>
      <c r="J7525" s="85">
        <v>108632.99500803798</v>
      </c>
      <c r="K7525" t="s">
        <v>491</v>
      </c>
    </row>
    <row r="7526" spans="2:11" x14ac:dyDescent="0.25">
      <c r="B7526">
        <v>2026</v>
      </c>
      <c r="C7526" t="s">
        <v>482</v>
      </c>
      <c r="D7526">
        <v>4</v>
      </c>
      <c r="E7526" t="s">
        <v>114</v>
      </c>
      <c r="F7526">
        <v>4</v>
      </c>
      <c r="G7526" s="85">
        <v>6.0870333840512814</v>
      </c>
      <c r="H7526" s="85">
        <v>9626.5957446808516</v>
      </c>
      <c r="I7526" s="85">
        <v>2722.7836879432625</v>
      </c>
      <c r="J7526" s="85">
        <v>39963.433396739354</v>
      </c>
      <c r="K7526" t="s">
        <v>491</v>
      </c>
    </row>
    <row r="7527" spans="2:11" x14ac:dyDescent="0.25">
      <c r="B7527">
        <v>2026</v>
      </c>
      <c r="C7527" t="s">
        <v>483</v>
      </c>
      <c r="D7527">
        <v>3</v>
      </c>
      <c r="E7527" t="s">
        <v>114</v>
      </c>
      <c r="F7527">
        <v>4</v>
      </c>
      <c r="G7527" s="85">
        <v>16.634012561708214</v>
      </c>
      <c r="H7527" s="85">
        <v>9626.5957446808516</v>
      </c>
      <c r="I7527" s="85">
        <v>2722.7836879432625</v>
      </c>
      <c r="J7527" s="85">
        <v>109207.91971867254</v>
      </c>
      <c r="K7527" t="s">
        <v>491</v>
      </c>
    </row>
    <row r="7528" spans="2:11" x14ac:dyDescent="0.25">
      <c r="B7528">
        <v>2026</v>
      </c>
      <c r="C7528" t="s">
        <v>483</v>
      </c>
      <c r="D7528">
        <v>4</v>
      </c>
      <c r="E7528" t="s">
        <v>114</v>
      </c>
      <c r="F7528">
        <v>4</v>
      </c>
      <c r="G7528" s="85">
        <v>6.1192481444626061</v>
      </c>
      <c r="H7528" s="85">
        <v>9626.5957446808516</v>
      </c>
      <c r="I7528" s="85">
        <v>2722.7836879432625</v>
      </c>
      <c r="J7528" s="85">
        <v>40174.934197024602</v>
      </c>
      <c r="K7528" t="s">
        <v>491</v>
      </c>
    </row>
    <row r="7529" spans="2:11" x14ac:dyDescent="0.25">
      <c r="B7529">
        <v>2026</v>
      </c>
      <c r="C7529" t="s">
        <v>484</v>
      </c>
      <c r="D7529">
        <v>3</v>
      </c>
      <c r="E7529" t="s">
        <v>114</v>
      </c>
      <c r="F7529">
        <v>4</v>
      </c>
      <c r="G7529" s="85">
        <v>16.721582262544619</v>
      </c>
      <c r="H7529" s="85">
        <v>9626.5957446808516</v>
      </c>
      <c r="I7529" s="85">
        <v>2722.7836879432625</v>
      </c>
      <c r="J7529" s="85">
        <v>109782.84442930701</v>
      </c>
      <c r="K7529" t="s">
        <v>491</v>
      </c>
    </row>
    <row r="7530" spans="2:11" x14ac:dyDescent="0.25">
      <c r="B7530">
        <v>2026</v>
      </c>
      <c r="C7530" t="s">
        <v>484</v>
      </c>
      <c r="D7530">
        <v>4</v>
      </c>
      <c r="E7530" t="s">
        <v>114</v>
      </c>
      <c r="F7530">
        <v>4</v>
      </c>
      <c r="G7530" s="85">
        <v>6.1514629048739273</v>
      </c>
      <c r="H7530" s="85">
        <v>9626.5957446808516</v>
      </c>
      <c r="I7530" s="85">
        <v>2722.7836879432625</v>
      </c>
      <c r="J7530" s="85">
        <v>40386.434997309829</v>
      </c>
      <c r="K7530" t="s">
        <v>491</v>
      </c>
    </row>
    <row r="7531" spans="2:11" x14ac:dyDescent="0.25">
      <c r="B7531">
        <v>2026</v>
      </c>
      <c r="C7531" t="s">
        <v>485</v>
      </c>
      <c r="D7531">
        <v>3</v>
      </c>
      <c r="E7531" t="s">
        <v>114</v>
      </c>
      <c r="F7531">
        <v>4</v>
      </c>
      <c r="G7531" s="85">
        <v>16.809151963381034</v>
      </c>
      <c r="H7531" s="85">
        <v>9626.5957446808516</v>
      </c>
      <c r="I7531" s="85">
        <v>2722.7836879432625</v>
      </c>
      <c r="J7531" s="85">
        <v>110357.76913994153</v>
      </c>
      <c r="K7531" t="s">
        <v>491</v>
      </c>
    </row>
    <row r="7532" spans="2:11" x14ac:dyDescent="0.25">
      <c r="B7532">
        <v>2026</v>
      </c>
      <c r="C7532" t="s">
        <v>485</v>
      </c>
      <c r="D7532">
        <v>4</v>
      </c>
      <c r="E7532" t="s">
        <v>114</v>
      </c>
      <c r="F7532">
        <v>4</v>
      </c>
      <c r="G7532" s="85">
        <v>6.1836776652852521</v>
      </c>
      <c r="H7532" s="85">
        <v>9626.5957446808516</v>
      </c>
      <c r="I7532" s="85">
        <v>2722.7836879432625</v>
      </c>
      <c r="J7532" s="85">
        <v>40597.935797595084</v>
      </c>
      <c r="K7532" t="s">
        <v>491</v>
      </c>
    </row>
    <row r="7533" spans="2:11" x14ac:dyDescent="0.25">
      <c r="B7533">
        <v>2026</v>
      </c>
      <c r="C7533" t="s">
        <v>486</v>
      </c>
      <c r="D7533">
        <v>3</v>
      </c>
      <c r="E7533" t="s">
        <v>114</v>
      </c>
      <c r="F7533">
        <v>4</v>
      </c>
      <c r="G7533" s="85">
        <v>16.896721664217441</v>
      </c>
      <c r="H7533" s="85">
        <v>9626.5957446808516</v>
      </c>
      <c r="I7533" s="85">
        <v>2722.7836879432625</v>
      </c>
      <c r="J7533" s="85">
        <v>110932.69385057603</v>
      </c>
      <c r="K7533" t="s">
        <v>491</v>
      </c>
    </row>
    <row r="7534" spans="2:11" x14ac:dyDescent="0.25">
      <c r="B7534">
        <v>2026</v>
      </c>
      <c r="C7534" t="s">
        <v>486</v>
      </c>
      <c r="D7534">
        <v>4</v>
      </c>
      <c r="E7534" t="s">
        <v>114</v>
      </c>
      <c r="F7534">
        <v>4</v>
      </c>
      <c r="G7534" s="85">
        <v>6.2158924256965697</v>
      </c>
      <c r="H7534" s="85">
        <v>9626.5957446808516</v>
      </c>
      <c r="I7534" s="85">
        <v>2722.7836879432625</v>
      </c>
      <c r="J7534" s="85">
        <v>40809.436597880289</v>
      </c>
      <c r="K7534" t="s">
        <v>491</v>
      </c>
    </row>
    <row r="7535" spans="2:11" x14ac:dyDescent="0.25">
      <c r="B7535">
        <v>2026</v>
      </c>
      <c r="C7535" t="s">
        <v>487</v>
      </c>
      <c r="D7535">
        <v>3</v>
      </c>
      <c r="E7535" t="s">
        <v>114</v>
      </c>
      <c r="F7535">
        <v>4</v>
      </c>
      <c r="G7535" s="85">
        <v>16.984291365053856</v>
      </c>
      <c r="H7535" s="85">
        <v>9626.5957446808516</v>
      </c>
      <c r="I7535" s="85">
        <v>2722.7836879432625</v>
      </c>
      <c r="J7535" s="85">
        <v>111507.61856121058</v>
      </c>
      <c r="K7535" t="s">
        <v>491</v>
      </c>
    </row>
    <row r="7536" spans="2:11" x14ac:dyDescent="0.25">
      <c r="B7536">
        <v>2026</v>
      </c>
      <c r="C7536" t="s">
        <v>487</v>
      </c>
      <c r="D7536">
        <v>4</v>
      </c>
      <c r="E7536" t="s">
        <v>114</v>
      </c>
      <c r="F7536">
        <v>4</v>
      </c>
      <c r="G7536" s="85">
        <v>6.2481071861078945</v>
      </c>
      <c r="H7536" s="85">
        <v>9626.5957446808516</v>
      </c>
      <c r="I7536" s="85">
        <v>2722.7836879432625</v>
      </c>
      <c r="J7536" s="85">
        <v>41020.937398165544</v>
      </c>
      <c r="K7536" t="s">
        <v>491</v>
      </c>
    </row>
    <row r="7537" spans="2:11" x14ac:dyDescent="0.25">
      <c r="B7537">
        <v>2026</v>
      </c>
      <c r="C7537" t="s">
        <v>488</v>
      </c>
      <c r="D7537">
        <v>3</v>
      </c>
      <c r="E7537" t="s">
        <v>114</v>
      </c>
      <c r="F7537">
        <v>4</v>
      </c>
      <c r="G7537" s="85">
        <v>17.071861065890261</v>
      </c>
      <c r="H7537" s="85">
        <v>9626.5957446808516</v>
      </c>
      <c r="I7537" s="85">
        <v>2722.7836879432625</v>
      </c>
      <c r="J7537" s="85">
        <v>112082.54327184505</v>
      </c>
      <c r="K7537" t="s">
        <v>491</v>
      </c>
    </row>
    <row r="7538" spans="2:11" x14ac:dyDescent="0.25">
      <c r="B7538">
        <v>2026</v>
      </c>
      <c r="C7538" t="s">
        <v>488</v>
      </c>
      <c r="D7538">
        <v>4</v>
      </c>
      <c r="E7538" t="s">
        <v>114</v>
      </c>
      <c r="F7538">
        <v>4</v>
      </c>
      <c r="G7538" s="85">
        <v>6.2803219465192157</v>
      </c>
      <c r="H7538" s="85">
        <v>9626.5957446808516</v>
      </c>
      <c r="I7538" s="85">
        <v>2722.7836879432625</v>
      </c>
      <c r="J7538" s="85">
        <v>41232.438198450771</v>
      </c>
      <c r="K7538" t="s">
        <v>491</v>
      </c>
    </row>
    <row r="7539" spans="2:11" x14ac:dyDescent="0.25">
      <c r="B7539">
        <v>2026</v>
      </c>
      <c r="C7539" t="s">
        <v>489</v>
      </c>
      <c r="D7539">
        <v>3</v>
      </c>
      <c r="E7539" t="s">
        <v>114</v>
      </c>
      <c r="F7539">
        <v>4</v>
      </c>
      <c r="G7539" s="85">
        <v>17.159430766726675</v>
      </c>
      <c r="H7539" s="85">
        <v>9626.5957446808516</v>
      </c>
      <c r="I7539" s="85">
        <v>2722.7836879432625</v>
      </c>
      <c r="J7539" s="85">
        <v>112657.46798247957</v>
      </c>
      <c r="K7539" t="s">
        <v>491</v>
      </c>
    </row>
    <row r="7540" spans="2:11" x14ac:dyDescent="0.25">
      <c r="B7540">
        <v>2026</v>
      </c>
      <c r="C7540" t="s">
        <v>489</v>
      </c>
      <c r="D7540">
        <v>4</v>
      </c>
      <c r="E7540" t="s">
        <v>114</v>
      </c>
      <c r="F7540">
        <v>4</v>
      </c>
      <c r="G7540" s="85">
        <v>6.3125367069305405</v>
      </c>
      <c r="H7540" s="85">
        <v>9626.5957446808516</v>
      </c>
      <c r="I7540" s="85">
        <v>2722.7836879432625</v>
      </c>
      <c r="J7540" s="85">
        <v>41443.938998736019</v>
      </c>
      <c r="K7540" t="s">
        <v>491</v>
      </c>
    </row>
    <row r="7541" spans="2:11" x14ac:dyDescent="0.25">
      <c r="B7541">
        <v>2026</v>
      </c>
      <c r="C7541" t="s">
        <v>490</v>
      </c>
      <c r="D7541">
        <v>3</v>
      </c>
      <c r="E7541" t="s">
        <v>114</v>
      </c>
      <c r="F7541">
        <v>4</v>
      </c>
      <c r="G7541" s="85">
        <v>17.247000467563087</v>
      </c>
      <c r="H7541" s="85">
        <v>9626.5957446808516</v>
      </c>
      <c r="I7541" s="85">
        <v>2722.7836879432625</v>
      </c>
      <c r="J7541" s="85">
        <v>113232.39269311409</v>
      </c>
      <c r="K7541" t="s">
        <v>491</v>
      </c>
    </row>
    <row r="7542" spans="2:11" x14ac:dyDescent="0.25">
      <c r="B7542">
        <v>2026</v>
      </c>
      <c r="C7542" t="s">
        <v>490</v>
      </c>
      <c r="D7542">
        <v>4</v>
      </c>
      <c r="E7542" t="s">
        <v>114</v>
      </c>
      <c r="F7542">
        <v>4</v>
      </c>
      <c r="G7542" s="85">
        <v>6.3447514673418581</v>
      </c>
      <c r="H7542" s="85">
        <v>9626.5957446808516</v>
      </c>
      <c r="I7542" s="85">
        <v>2722.7836879432625</v>
      </c>
      <c r="J7542" s="85">
        <v>41655.439799021231</v>
      </c>
      <c r="K7542" t="s">
        <v>491</v>
      </c>
    </row>
    <row r="7543" spans="2:11" x14ac:dyDescent="0.25">
      <c r="B7543">
        <v>2026</v>
      </c>
      <c r="C7543" t="s">
        <v>479</v>
      </c>
      <c r="D7543">
        <v>3</v>
      </c>
      <c r="E7543" t="s">
        <v>185</v>
      </c>
      <c r="F7543">
        <v>9</v>
      </c>
      <c r="G7543" s="85">
        <v>10.299499286039437</v>
      </c>
      <c r="H7543" s="85">
        <v>12076.490850376749</v>
      </c>
      <c r="I7543" s="85">
        <v>3366.157158234661</v>
      </c>
      <c r="J7543" s="85">
        <v>81843.230250486653</v>
      </c>
      <c r="K7543" t="s">
        <v>491</v>
      </c>
    </row>
    <row r="7544" spans="2:11" x14ac:dyDescent="0.25">
      <c r="B7544">
        <v>2026</v>
      </c>
      <c r="C7544" t="s">
        <v>479</v>
      </c>
      <c r="D7544">
        <v>4</v>
      </c>
      <c r="E7544" t="s">
        <v>185</v>
      </c>
      <c r="F7544">
        <v>9</v>
      </c>
      <c r="G7544" s="85">
        <v>8.6110567801313334</v>
      </c>
      <c r="H7544" s="85">
        <v>12076.490850376749</v>
      </c>
      <c r="I7544" s="85">
        <v>3366.157158234661</v>
      </c>
      <c r="J7544" s="85">
        <v>68426.3072586036</v>
      </c>
      <c r="K7544" t="s">
        <v>491</v>
      </c>
    </row>
    <row r="7545" spans="2:11" x14ac:dyDescent="0.25">
      <c r="B7545">
        <v>2026</v>
      </c>
      <c r="C7545" t="s">
        <v>480</v>
      </c>
      <c r="D7545">
        <v>3</v>
      </c>
      <c r="E7545" t="s">
        <v>185</v>
      </c>
      <c r="F7545">
        <v>9</v>
      </c>
      <c r="G7545" s="85">
        <v>10.356070720525917</v>
      </c>
      <c r="H7545" s="85">
        <v>12076.490850376749</v>
      </c>
      <c r="I7545" s="85">
        <v>3366.157158234661</v>
      </c>
      <c r="J7545" s="85">
        <v>82292.765592904034</v>
      </c>
      <c r="K7545" t="s">
        <v>491</v>
      </c>
    </row>
    <row r="7546" spans="2:11" x14ac:dyDescent="0.25">
      <c r="B7546">
        <v>2026</v>
      </c>
      <c r="C7546" t="s">
        <v>480</v>
      </c>
      <c r="D7546">
        <v>4</v>
      </c>
      <c r="E7546" t="s">
        <v>185</v>
      </c>
      <c r="F7546">
        <v>9</v>
      </c>
      <c r="G7546" s="85">
        <v>8.658354208964294</v>
      </c>
      <c r="H7546" s="85">
        <v>12076.490850376749</v>
      </c>
      <c r="I7546" s="85">
        <v>3366.157158234661</v>
      </c>
      <c r="J7546" s="85">
        <v>68802.148282591923</v>
      </c>
      <c r="K7546" t="s">
        <v>491</v>
      </c>
    </row>
    <row r="7547" spans="2:11" x14ac:dyDescent="0.25">
      <c r="B7547">
        <v>2026</v>
      </c>
      <c r="C7547" t="s">
        <v>481</v>
      </c>
      <c r="D7547">
        <v>3</v>
      </c>
      <c r="E7547" t="s">
        <v>185</v>
      </c>
      <c r="F7547">
        <v>9</v>
      </c>
      <c r="G7547" s="85">
        <v>10.412642155012378</v>
      </c>
      <c r="H7547" s="85">
        <v>12076.490850376749</v>
      </c>
      <c r="I7547" s="85">
        <v>3366.157158234661</v>
      </c>
      <c r="J7547" s="85">
        <v>82742.300935321269</v>
      </c>
      <c r="K7547" t="s">
        <v>491</v>
      </c>
    </row>
    <row r="7548" spans="2:11" x14ac:dyDescent="0.25">
      <c r="B7548">
        <v>2026</v>
      </c>
      <c r="C7548" t="s">
        <v>481</v>
      </c>
      <c r="D7548">
        <v>4</v>
      </c>
      <c r="E7548" t="s">
        <v>185</v>
      </c>
      <c r="F7548">
        <v>9</v>
      </c>
      <c r="G7548" s="85">
        <v>8.7056516377972351</v>
      </c>
      <c r="H7548" s="85">
        <v>12076.490850376749</v>
      </c>
      <c r="I7548" s="85">
        <v>3366.157158234661</v>
      </c>
      <c r="J7548" s="85">
        <v>69177.989306580086</v>
      </c>
      <c r="K7548" t="s">
        <v>491</v>
      </c>
    </row>
    <row r="7549" spans="2:11" x14ac:dyDescent="0.25">
      <c r="B7549">
        <v>2026</v>
      </c>
      <c r="C7549" t="s">
        <v>482</v>
      </c>
      <c r="D7549">
        <v>3</v>
      </c>
      <c r="E7549" t="s">
        <v>185</v>
      </c>
      <c r="F7549">
        <v>9</v>
      </c>
      <c r="G7549" s="85">
        <v>10.469213589498858</v>
      </c>
      <c r="H7549" s="85">
        <v>12076.490850376749</v>
      </c>
      <c r="I7549" s="85">
        <v>3366.157158234661</v>
      </c>
      <c r="J7549" s="85">
        <v>83191.83627773865</v>
      </c>
      <c r="K7549" t="s">
        <v>491</v>
      </c>
    </row>
    <row r="7550" spans="2:11" x14ac:dyDescent="0.25">
      <c r="B7550">
        <v>2026</v>
      </c>
      <c r="C7550" t="s">
        <v>482</v>
      </c>
      <c r="D7550">
        <v>4</v>
      </c>
      <c r="E7550" t="s">
        <v>185</v>
      </c>
      <c r="F7550">
        <v>9</v>
      </c>
      <c r="G7550" s="85">
        <v>8.7529490666301957</v>
      </c>
      <c r="H7550" s="85">
        <v>12076.490850376749</v>
      </c>
      <c r="I7550" s="85">
        <v>3366.157158234661</v>
      </c>
      <c r="J7550" s="85">
        <v>69553.830330568395</v>
      </c>
      <c r="K7550" t="s">
        <v>491</v>
      </c>
    </row>
    <row r="7551" spans="2:11" x14ac:dyDescent="0.25">
      <c r="B7551">
        <v>2026</v>
      </c>
      <c r="C7551" t="s">
        <v>483</v>
      </c>
      <c r="D7551">
        <v>3</v>
      </c>
      <c r="E7551" t="s">
        <v>185</v>
      </c>
      <c r="F7551">
        <v>9</v>
      </c>
      <c r="G7551" s="85">
        <v>10.525785023985316</v>
      </c>
      <c r="H7551" s="85">
        <v>12076.490850376749</v>
      </c>
      <c r="I7551" s="85">
        <v>3366.157158234661</v>
      </c>
      <c r="J7551" s="85">
        <v>83641.371620155856</v>
      </c>
      <c r="K7551" t="s">
        <v>491</v>
      </c>
    </row>
    <row r="7552" spans="2:11" x14ac:dyDescent="0.25">
      <c r="B7552">
        <v>2026</v>
      </c>
      <c r="C7552" t="s">
        <v>483</v>
      </c>
      <c r="D7552">
        <v>4</v>
      </c>
      <c r="E7552" t="s">
        <v>185</v>
      </c>
      <c r="F7552">
        <v>9</v>
      </c>
      <c r="G7552" s="85">
        <v>8.8002464954631332</v>
      </c>
      <c r="H7552" s="85">
        <v>12076.490850376749</v>
      </c>
      <c r="I7552" s="85">
        <v>3366.157158234661</v>
      </c>
      <c r="J7552" s="85">
        <v>69929.671354556529</v>
      </c>
      <c r="K7552" t="s">
        <v>491</v>
      </c>
    </row>
    <row r="7553" spans="2:11" x14ac:dyDescent="0.25">
      <c r="B7553">
        <v>2026</v>
      </c>
      <c r="C7553" t="s">
        <v>484</v>
      </c>
      <c r="D7553">
        <v>3</v>
      </c>
      <c r="E7553" t="s">
        <v>185</v>
      </c>
      <c r="F7553">
        <v>9</v>
      </c>
      <c r="G7553" s="85">
        <v>10.582356458471796</v>
      </c>
      <c r="H7553" s="85">
        <v>12076.490850376749</v>
      </c>
      <c r="I7553" s="85">
        <v>3366.157158234661</v>
      </c>
      <c r="J7553" s="85">
        <v>84090.906962573237</v>
      </c>
      <c r="K7553" t="s">
        <v>491</v>
      </c>
    </row>
    <row r="7554" spans="2:11" x14ac:dyDescent="0.25">
      <c r="B7554">
        <v>2026</v>
      </c>
      <c r="C7554" t="s">
        <v>484</v>
      </c>
      <c r="D7554">
        <v>4</v>
      </c>
      <c r="E7554" t="s">
        <v>185</v>
      </c>
      <c r="F7554">
        <v>9</v>
      </c>
      <c r="G7554" s="85">
        <v>8.8475439242960938</v>
      </c>
      <c r="H7554" s="85">
        <v>12076.490850376749</v>
      </c>
      <c r="I7554" s="85">
        <v>3366.157158234661</v>
      </c>
      <c r="J7554" s="85">
        <v>70305.512378544852</v>
      </c>
      <c r="K7554" t="s">
        <v>491</v>
      </c>
    </row>
    <row r="7555" spans="2:11" x14ac:dyDescent="0.25">
      <c r="B7555">
        <v>2026</v>
      </c>
      <c r="C7555" t="s">
        <v>485</v>
      </c>
      <c r="D7555">
        <v>3</v>
      </c>
      <c r="E7555" t="s">
        <v>185</v>
      </c>
      <c r="F7555">
        <v>9</v>
      </c>
      <c r="G7555" s="85">
        <v>10.638927892958256</v>
      </c>
      <c r="H7555" s="85">
        <v>12076.490850376749</v>
      </c>
      <c r="I7555" s="85">
        <v>3366.157158234661</v>
      </c>
      <c r="J7555" s="85">
        <v>84540.442304990444</v>
      </c>
      <c r="K7555" t="s">
        <v>491</v>
      </c>
    </row>
    <row r="7556" spans="2:11" x14ac:dyDescent="0.25">
      <c r="B7556">
        <v>2026</v>
      </c>
      <c r="C7556" t="s">
        <v>485</v>
      </c>
      <c r="D7556">
        <v>4</v>
      </c>
      <c r="E7556" t="s">
        <v>185</v>
      </c>
      <c r="F7556">
        <v>9</v>
      </c>
      <c r="G7556" s="85">
        <v>8.8948413531290367</v>
      </c>
      <c r="H7556" s="85">
        <v>12076.490850376749</v>
      </c>
      <c r="I7556" s="85">
        <v>3366.157158234661</v>
      </c>
      <c r="J7556" s="85">
        <v>70681.35340253303</v>
      </c>
      <c r="K7556" t="s">
        <v>491</v>
      </c>
    </row>
    <row r="7557" spans="2:11" x14ac:dyDescent="0.25">
      <c r="B7557">
        <v>2026</v>
      </c>
      <c r="C7557" t="s">
        <v>486</v>
      </c>
      <c r="D7557">
        <v>3</v>
      </c>
      <c r="E7557" t="s">
        <v>185</v>
      </c>
      <c r="F7557">
        <v>9</v>
      </c>
      <c r="G7557" s="85">
        <v>10.695499327444738</v>
      </c>
      <c r="H7557" s="85">
        <v>12076.490850376749</v>
      </c>
      <c r="I7557" s="85">
        <v>3366.157158234661</v>
      </c>
      <c r="J7557" s="85">
        <v>84989.977647407854</v>
      </c>
      <c r="K7557" t="s">
        <v>491</v>
      </c>
    </row>
    <row r="7558" spans="2:11" x14ac:dyDescent="0.25">
      <c r="B7558">
        <v>2026</v>
      </c>
      <c r="C7558" t="s">
        <v>486</v>
      </c>
      <c r="D7558">
        <v>4</v>
      </c>
      <c r="E7558" t="s">
        <v>185</v>
      </c>
      <c r="F7558">
        <v>9</v>
      </c>
      <c r="G7558" s="85">
        <v>8.9421387819619955</v>
      </c>
      <c r="H7558" s="85">
        <v>12076.490850376749</v>
      </c>
      <c r="I7558" s="85">
        <v>3366.157158234661</v>
      </c>
      <c r="J7558" s="85">
        <v>71057.194426521324</v>
      </c>
      <c r="K7558" t="s">
        <v>491</v>
      </c>
    </row>
    <row r="7559" spans="2:11" x14ac:dyDescent="0.25">
      <c r="B7559">
        <v>2026</v>
      </c>
      <c r="C7559" t="s">
        <v>487</v>
      </c>
      <c r="D7559">
        <v>3</v>
      </c>
      <c r="E7559" t="s">
        <v>185</v>
      </c>
      <c r="F7559">
        <v>9</v>
      </c>
      <c r="G7559" s="85">
        <v>10.752070761931193</v>
      </c>
      <c r="H7559" s="85">
        <v>12076.490850376749</v>
      </c>
      <c r="I7559" s="85">
        <v>3366.157158234661</v>
      </c>
      <c r="J7559" s="85">
        <v>85439.512989825031</v>
      </c>
      <c r="K7559" t="s">
        <v>491</v>
      </c>
    </row>
    <row r="7560" spans="2:11" x14ac:dyDescent="0.25">
      <c r="B7560">
        <v>2026</v>
      </c>
      <c r="C7560" t="s">
        <v>487</v>
      </c>
      <c r="D7560">
        <v>4</v>
      </c>
      <c r="E7560" t="s">
        <v>185</v>
      </c>
      <c r="F7560">
        <v>9</v>
      </c>
      <c r="G7560" s="85">
        <v>8.9894362107949348</v>
      </c>
      <c r="H7560" s="85">
        <v>12076.490850376749</v>
      </c>
      <c r="I7560" s="85">
        <v>3366.157158234661</v>
      </c>
      <c r="J7560" s="85">
        <v>71433.035450509473</v>
      </c>
      <c r="K7560" t="s">
        <v>491</v>
      </c>
    </row>
    <row r="7561" spans="2:11" x14ac:dyDescent="0.25">
      <c r="B7561">
        <v>2026</v>
      </c>
      <c r="C7561" t="s">
        <v>488</v>
      </c>
      <c r="D7561">
        <v>3</v>
      </c>
      <c r="E7561" t="s">
        <v>185</v>
      </c>
      <c r="F7561">
        <v>9</v>
      </c>
      <c r="G7561" s="85">
        <v>10.808642196417676</v>
      </c>
      <c r="H7561" s="85">
        <v>12076.490850376749</v>
      </c>
      <c r="I7561" s="85">
        <v>3366.157158234661</v>
      </c>
      <c r="J7561" s="85">
        <v>85889.048332242441</v>
      </c>
      <c r="K7561" t="s">
        <v>491</v>
      </c>
    </row>
    <row r="7562" spans="2:11" x14ac:dyDescent="0.25">
      <c r="B7562">
        <v>2026</v>
      </c>
      <c r="C7562" t="s">
        <v>488</v>
      </c>
      <c r="D7562">
        <v>4</v>
      </c>
      <c r="E7562" t="s">
        <v>185</v>
      </c>
      <c r="F7562">
        <v>9</v>
      </c>
      <c r="G7562" s="85">
        <v>9.0367336396278937</v>
      </c>
      <c r="H7562" s="85">
        <v>12076.490850376749</v>
      </c>
      <c r="I7562" s="85">
        <v>3366.157158234661</v>
      </c>
      <c r="J7562" s="85">
        <v>71808.876474497782</v>
      </c>
      <c r="K7562" t="s">
        <v>491</v>
      </c>
    </row>
    <row r="7563" spans="2:11" x14ac:dyDescent="0.25">
      <c r="B7563">
        <v>2026</v>
      </c>
      <c r="C7563" t="s">
        <v>489</v>
      </c>
      <c r="D7563">
        <v>3</v>
      </c>
      <c r="E7563" t="s">
        <v>185</v>
      </c>
      <c r="F7563">
        <v>9</v>
      </c>
      <c r="G7563" s="85">
        <v>10.865213630904133</v>
      </c>
      <c r="H7563" s="85">
        <v>12076.490850376749</v>
      </c>
      <c r="I7563" s="85">
        <v>3366.157158234661</v>
      </c>
      <c r="J7563" s="85">
        <v>86338.583674659632</v>
      </c>
      <c r="K7563" t="s">
        <v>491</v>
      </c>
    </row>
    <row r="7564" spans="2:11" x14ac:dyDescent="0.25">
      <c r="B7564">
        <v>2026</v>
      </c>
      <c r="C7564" t="s">
        <v>489</v>
      </c>
      <c r="D7564">
        <v>4</v>
      </c>
      <c r="E7564" t="s">
        <v>185</v>
      </c>
      <c r="F7564">
        <v>9</v>
      </c>
      <c r="G7564" s="85">
        <v>9.0840310684608347</v>
      </c>
      <c r="H7564" s="85">
        <v>12076.490850376749</v>
      </c>
      <c r="I7564" s="85">
        <v>3366.157158234661</v>
      </c>
      <c r="J7564" s="85">
        <v>72184.717498485945</v>
      </c>
      <c r="K7564" t="s">
        <v>491</v>
      </c>
    </row>
    <row r="7565" spans="2:11" x14ac:dyDescent="0.25">
      <c r="B7565">
        <v>2026</v>
      </c>
      <c r="C7565" t="s">
        <v>490</v>
      </c>
      <c r="D7565">
        <v>3</v>
      </c>
      <c r="E7565" t="s">
        <v>185</v>
      </c>
      <c r="F7565">
        <v>9</v>
      </c>
      <c r="G7565" s="85">
        <v>10.921785065390617</v>
      </c>
      <c r="H7565" s="85">
        <v>12076.490850376749</v>
      </c>
      <c r="I7565" s="85">
        <v>3366.157158234661</v>
      </c>
      <c r="J7565" s="85">
        <v>86788.119017077042</v>
      </c>
      <c r="K7565" t="s">
        <v>491</v>
      </c>
    </row>
    <row r="7566" spans="2:11" x14ac:dyDescent="0.25">
      <c r="B7566">
        <v>2026</v>
      </c>
      <c r="C7566" t="s">
        <v>490</v>
      </c>
      <c r="D7566">
        <v>4</v>
      </c>
      <c r="E7566" t="s">
        <v>185</v>
      </c>
      <c r="F7566">
        <v>9</v>
      </c>
      <c r="G7566" s="85">
        <v>9.1313284972937954</v>
      </c>
      <c r="H7566" s="85">
        <v>12076.490850376749</v>
      </c>
      <c r="I7566" s="85">
        <v>3366.157158234661</v>
      </c>
      <c r="J7566" s="85">
        <v>72560.558522474254</v>
      </c>
      <c r="K7566" t="s">
        <v>491</v>
      </c>
    </row>
    <row r="7567" spans="2:11" x14ac:dyDescent="0.25">
      <c r="B7567">
        <v>2026</v>
      </c>
      <c r="C7567" t="s">
        <v>479</v>
      </c>
      <c r="D7567">
        <v>3</v>
      </c>
      <c r="E7567" t="s">
        <v>114</v>
      </c>
      <c r="F7567">
        <v>2</v>
      </c>
      <c r="G7567" s="85">
        <v>14.156086651914753</v>
      </c>
      <c r="H7567" s="85">
        <v>9626.5957446808516</v>
      </c>
      <c r="I7567" s="85">
        <v>2722.7836879432625</v>
      </c>
      <c r="J7567" s="85">
        <v>88578.700291026384</v>
      </c>
      <c r="K7567" t="s">
        <v>491</v>
      </c>
    </row>
    <row r="7568" spans="2:11" x14ac:dyDescent="0.25">
      <c r="B7568">
        <v>2026</v>
      </c>
      <c r="C7568" t="s">
        <v>479</v>
      </c>
      <c r="D7568">
        <v>4</v>
      </c>
      <c r="E7568" t="s">
        <v>114</v>
      </c>
      <c r="F7568">
        <v>2</v>
      </c>
      <c r="G7568" s="85">
        <v>4.2638815216610713</v>
      </c>
      <c r="H7568" s="85">
        <v>9626.5957446808516</v>
      </c>
      <c r="I7568" s="85">
        <v>2722.7836879432625</v>
      </c>
      <c r="J7568" s="85">
        <v>26680.33141295976</v>
      </c>
      <c r="K7568" t="s">
        <v>491</v>
      </c>
    </row>
    <row r="7569" spans="2:11" x14ac:dyDescent="0.25">
      <c r="B7569">
        <v>2026</v>
      </c>
      <c r="C7569" t="s">
        <v>480</v>
      </c>
      <c r="D7569">
        <v>3</v>
      </c>
      <c r="E7569" t="s">
        <v>114</v>
      </c>
      <c r="F7569">
        <v>2</v>
      </c>
      <c r="G7569" s="85">
        <v>14.187608302912855</v>
      </c>
      <c r="H7569" s="85">
        <v>9626.5957446808516</v>
      </c>
      <c r="I7569" s="85">
        <v>2722.7836879432625</v>
      </c>
      <c r="J7569" s="85">
        <v>88775.94031541275</v>
      </c>
      <c r="K7569" t="s">
        <v>491</v>
      </c>
    </row>
    <row r="7570" spans="2:11" x14ac:dyDescent="0.25">
      <c r="B7570">
        <v>2026</v>
      </c>
      <c r="C7570" t="s">
        <v>480</v>
      </c>
      <c r="D7570">
        <v>4</v>
      </c>
      <c r="E7570" t="s">
        <v>114</v>
      </c>
      <c r="F7570">
        <v>2</v>
      </c>
      <c r="G7570" s="85">
        <v>4.2733759948532697</v>
      </c>
      <c r="H7570" s="85">
        <v>9626.5957446808516</v>
      </c>
      <c r="I7570" s="85">
        <v>2722.7836879432625</v>
      </c>
      <c r="J7570" s="85">
        <v>26739.741058859261</v>
      </c>
      <c r="K7570" t="s">
        <v>491</v>
      </c>
    </row>
    <row r="7571" spans="2:11" x14ac:dyDescent="0.25">
      <c r="B7571">
        <v>2026</v>
      </c>
      <c r="C7571" t="s">
        <v>481</v>
      </c>
      <c r="D7571">
        <v>3</v>
      </c>
      <c r="E7571" t="s">
        <v>114</v>
      </c>
      <c r="F7571">
        <v>2</v>
      </c>
      <c r="G7571" s="85">
        <v>14.219129953910944</v>
      </c>
      <c r="H7571" s="85">
        <v>9626.5957446808516</v>
      </c>
      <c r="I7571" s="85">
        <v>2722.7836879432625</v>
      </c>
      <c r="J7571" s="85">
        <v>88973.18033979903</v>
      </c>
      <c r="K7571" t="s">
        <v>491</v>
      </c>
    </row>
    <row r="7572" spans="2:11" x14ac:dyDescent="0.25">
      <c r="B7572">
        <v>2026</v>
      </c>
      <c r="C7572" t="s">
        <v>481</v>
      </c>
      <c r="D7572">
        <v>4</v>
      </c>
      <c r="E7572" t="s">
        <v>114</v>
      </c>
      <c r="F7572">
        <v>2</v>
      </c>
      <c r="G7572" s="85">
        <v>4.2828704680454663</v>
      </c>
      <c r="H7572" s="85">
        <v>9626.5957446808516</v>
      </c>
      <c r="I7572" s="85">
        <v>2722.7836879432625</v>
      </c>
      <c r="J7572" s="85">
        <v>26799.150704758755</v>
      </c>
      <c r="K7572" t="s">
        <v>491</v>
      </c>
    </row>
    <row r="7573" spans="2:11" x14ac:dyDescent="0.25">
      <c r="B7573">
        <v>2026</v>
      </c>
      <c r="C7573" t="s">
        <v>482</v>
      </c>
      <c r="D7573">
        <v>3</v>
      </c>
      <c r="E7573" t="s">
        <v>114</v>
      </c>
      <c r="F7573">
        <v>2</v>
      </c>
      <c r="G7573" s="85">
        <v>14.250651604909045</v>
      </c>
      <c r="H7573" s="85">
        <v>9626.5957446808516</v>
      </c>
      <c r="I7573" s="85">
        <v>2722.7836879432625</v>
      </c>
      <c r="J7573" s="85">
        <v>89170.420364185396</v>
      </c>
      <c r="K7573" t="s">
        <v>491</v>
      </c>
    </row>
    <row r="7574" spans="2:11" x14ac:dyDescent="0.25">
      <c r="B7574">
        <v>2026</v>
      </c>
      <c r="C7574" t="s">
        <v>482</v>
      </c>
      <c r="D7574">
        <v>4</v>
      </c>
      <c r="E7574" t="s">
        <v>114</v>
      </c>
      <c r="F7574">
        <v>2</v>
      </c>
      <c r="G7574" s="85">
        <v>4.2923649412376648</v>
      </c>
      <c r="H7574" s="85">
        <v>9626.5957446808516</v>
      </c>
      <c r="I7574" s="85">
        <v>2722.7836879432625</v>
      </c>
      <c r="J7574" s="85">
        <v>26858.560350658256</v>
      </c>
      <c r="K7574" t="s">
        <v>491</v>
      </c>
    </row>
    <row r="7575" spans="2:11" x14ac:dyDescent="0.25">
      <c r="B7575">
        <v>2026</v>
      </c>
      <c r="C7575" t="s">
        <v>483</v>
      </c>
      <c r="D7575">
        <v>3</v>
      </c>
      <c r="E7575" t="s">
        <v>114</v>
      </c>
      <c r="F7575">
        <v>2</v>
      </c>
      <c r="G7575" s="85">
        <v>14.282173255907134</v>
      </c>
      <c r="H7575" s="85">
        <v>9626.5957446808516</v>
      </c>
      <c r="I7575" s="85">
        <v>2722.7836879432625</v>
      </c>
      <c r="J7575" s="85">
        <v>89367.66038857169</v>
      </c>
      <c r="K7575" t="s">
        <v>491</v>
      </c>
    </row>
    <row r="7576" spans="2:11" x14ac:dyDescent="0.25">
      <c r="B7576">
        <v>2026</v>
      </c>
      <c r="C7576" t="s">
        <v>483</v>
      </c>
      <c r="D7576">
        <v>4</v>
      </c>
      <c r="E7576" t="s">
        <v>114</v>
      </c>
      <c r="F7576">
        <v>2</v>
      </c>
      <c r="G7576" s="85">
        <v>4.3018594144298614</v>
      </c>
      <c r="H7576" s="85">
        <v>9626.5957446808516</v>
      </c>
      <c r="I7576" s="85">
        <v>2722.7836879432625</v>
      </c>
      <c r="J7576" s="85">
        <v>26917.969996557749</v>
      </c>
      <c r="K7576" t="s">
        <v>491</v>
      </c>
    </row>
    <row r="7577" spans="2:11" x14ac:dyDescent="0.25">
      <c r="B7577">
        <v>2026</v>
      </c>
      <c r="C7577" t="s">
        <v>484</v>
      </c>
      <c r="D7577">
        <v>3</v>
      </c>
      <c r="E7577" t="s">
        <v>114</v>
      </c>
      <c r="F7577">
        <v>2</v>
      </c>
      <c r="G7577" s="85">
        <v>14.313694906905233</v>
      </c>
      <c r="H7577" s="85">
        <v>9626.5957446808516</v>
      </c>
      <c r="I7577" s="85">
        <v>2722.7836879432625</v>
      </c>
      <c r="J7577" s="85">
        <v>89564.900412958043</v>
      </c>
      <c r="K7577" t="s">
        <v>491</v>
      </c>
    </row>
    <row r="7578" spans="2:11" x14ac:dyDescent="0.25">
      <c r="B7578">
        <v>2026</v>
      </c>
      <c r="C7578" t="s">
        <v>484</v>
      </c>
      <c r="D7578">
        <v>4</v>
      </c>
      <c r="E7578" t="s">
        <v>114</v>
      </c>
      <c r="F7578">
        <v>2</v>
      </c>
      <c r="G7578" s="85">
        <v>4.3113538876220581</v>
      </c>
      <c r="H7578" s="85">
        <v>9626.5957446808516</v>
      </c>
      <c r="I7578" s="85">
        <v>2722.7836879432625</v>
      </c>
      <c r="J7578" s="85">
        <v>26977.379642457239</v>
      </c>
      <c r="K7578" t="s">
        <v>491</v>
      </c>
    </row>
    <row r="7579" spans="2:11" x14ac:dyDescent="0.25">
      <c r="B7579">
        <v>2026</v>
      </c>
      <c r="C7579" t="s">
        <v>485</v>
      </c>
      <c r="D7579">
        <v>3</v>
      </c>
      <c r="E7579" t="s">
        <v>114</v>
      </c>
      <c r="F7579">
        <v>2</v>
      </c>
      <c r="G7579" s="85">
        <v>14.345216557903322</v>
      </c>
      <c r="H7579" s="85">
        <v>9626.5957446808516</v>
      </c>
      <c r="I7579" s="85">
        <v>2722.7836879432625</v>
      </c>
      <c r="J7579" s="85">
        <v>89762.140437344322</v>
      </c>
      <c r="K7579" t="s">
        <v>491</v>
      </c>
    </row>
    <row r="7580" spans="2:11" x14ac:dyDescent="0.25">
      <c r="B7580">
        <v>2026</v>
      </c>
      <c r="C7580" t="s">
        <v>485</v>
      </c>
      <c r="D7580">
        <v>4</v>
      </c>
      <c r="E7580" t="s">
        <v>114</v>
      </c>
      <c r="F7580">
        <v>2</v>
      </c>
      <c r="G7580" s="85">
        <v>4.3208483608142547</v>
      </c>
      <c r="H7580" s="85">
        <v>9626.5957446808516</v>
      </c>
      <c r="I7580" s="85">
        <v>2722.7836879432625</v>
      </c>
      <c r="J7580" s="85">
        <v>27036.789288356729</v>
      </c>
      <c r="K7580" t="s">
        <v>491</v>
      </c>
    </row>
    <row r="7581" spans="2:11" x14ac:dyDescent="0.25">
      <c r="B7581">
        <v>2026</v>
      </c>
      <c r="C7581" t="s">
        <v>486</v>
      </c>
      <c r="D7581">
        <v>3</v>
      </c>
      <c r="E7581" t="s">
        <v>114</v>
      </c>
      <c r="F7581">
        <v>2</v>
      </c>
      <c r="G7581" s="85">
        <v>14.376738208901424</v>
      </c>
      <c r="H7581" s="85">
        <v>9626.5957446808516</v>
      </c>
      <c r="I7581" s="85">
        <v>2722.7836879432625</v>
      </c>
      <c r="J7581" s="85">
        <v>89959.380461730689</v>
      </c>
      <c r="K7581" t="s">
        <v>491</v>
      </c>
    </row>
    <row r="7582" spans="2:11" x14ac:dyDescent="0.25">
      <c r="B7582">
        <v>2026</v>
      </c>
      <c r="C7582" t="s">
        <v>486</v>
      </c>
      <c r="D7582">
        <v>4</v>
      </c>
      <c r="E7582" t="s">
        <v>114</v>
      </c>
      <c r="F7582">
        <v>2</v>
      </c>
      <c r="G7582" s="85">
        <v>4.3303428340064531</v>
      </c>
      <c r="H7582" s="85">
        <v>9626.5957446808516</v>
      </c>
      <c r="I7582" s="85">
        <v>2722.7836879432625</v>
      </c>
      <c r="J7582" s="85">
        <v>27096.198934256234</v>
      </c>
      <c r="K7582" t="s">
        <v>491</v>
      </c>
    </row>
    <row r="7583" spans="2:11" x14ac:dyDescent="0.25">
      <c r="B7583">
        <v>2026</v>
      </c>
      <c r="C7583" t="s">
        <v>487</v>
      </c>
      <c r="D7583">
        <v>3</v>
      </c>
      <c r="E7583" t="s">
        <v>114</v>
      </c>
      <c r="F7583">
        <v>2</v>
      </c>
      <c r="G7583" s="85">
        <v>14.408259859899516</v>
      </c>
      <c r="H7583" s="85">
        <v>9626.5957446808516</v>
      </c>
      <c r="I7583" s="85">
        <v>2722.7836879432625</v>
      </c>
      <c r="J7583" s="85">
        <v>90156.620486116997</v>
      </c>
      <c r="K7583" t="s">
        <v>491</v>
      </c>
    </row>
    <row r="7584" spans="2:11" x14ac:dyDescent="0.25">
      <c r="B7584">
        <v>2026</v>
      </c>
      <c r="C7584" t="s">
        <v>487</v>
      </c>
      <c r="D7584">
        <v>4</v>
      </c>
      <c r="E7584" t="s">
        <v>114</v>
      </c>
      <c r="F7584">
        <v>2</v>
      </c>
      <c r="G7584" s="85">
        <v>4.3398373071986498</v>
      </c>
      <c r="H7584" s="85">
        <v>9626.5957446808516</v>
      </c>
      <c r="I7584" s="85">
        <v>2722.7836879432625</v>
      </c>
      <c r="J7584" s="85">
        <v>27155.608580155724</v>
      </c>
      <c r="K7584" t="s">
        <v>491</v>
      </c>
    </row>
    <row r="7585" spans="2:11" x14ac:dyDescent="0.25">
      <c r="B7585">
        <v>2026</v>
      </c>
      <c r="C7585" t="s">
        <v>488</v>
      </c>
      <c r="D7585">
        <v>3</v>
      </c>
      <c r="E7585" t="s">
        <v>114</v>
      </c>
      <c r="F7585">
        <v>2</v>
      </c>
      <c r="G7585" s="85">
        <v>14.439781510897614</v>
      </c>
      <c r="H7585" s="85">
        <v>9626.5957446808516</v>
      </c>
      <c r="I7585" s="85">
        <v>2722.7836879432625</v>
      </c>
      <c r="J7585" s="85">
        <v>90353.860510503335</v>
      </c>
      <c r="K7585" t="s">
        <v>491</v>
      </c>
    </row>
    <row r="7586" spans="2:11" x14ac:dyDescent="0.25">
      <c r="B7586">
        <v>2026</v>
      </c>
      <c r="C7586" t="s">
        <v>488</v>
      </c>
      <c r="D7586">
        <v>4</v>
      </c>
      <c r="E7586" t="s">
        <v>114</v>
      </c>
      <c r="F7586">
        <v>2</v>
      </c>
      <c r="G7586" s="85">
        <v>4.3493317803908482</v>
      </c>
      <c r="H7586" s="85">
        <v>9626.5957446808516</v>
      </c>
      <c r="I7586" s="85">
        <v>2722.7836879432625</v>
      </c>
      <c r="J7586" s="85">
        <v>27215.018226055228</v>
      </c>
      <c r="K7586" t="s">
        <v>491</v>
      </c>
    </row>
    <row r="7587" spans="2:11" x14ac:dyDescent="0.25">
      <c r="B7587">
        <v>2026</v>
      </c>
      <c r="C7587" t="s">
        <v>489</v>
      </c>
      <c r="D7587">
        <v>3</v>
      </c>
      <c r="E7587" t="s">
        <v>114</v>
      </c>
      <c r="F7587">
        <v>2</v>
      </c>
      <c r="G7587" s="85">
        <v>14.471303161895703</v>
      </c>
      <c r="H7587" s="85">
        <v>9626.5957446808516</v>
      </c>
      <c r="I7587" s="85">
        <v>2722.7836879432625</v>
      </c>
      <c r="J7587" s="85">
        <v>90551.100534889629</v>
      </c>
      <c r="K7587" t="s">
        <v>491</v>
      </c>
    </row>
    <row r="7588" spans="2:11" x14ac:dyDescent="0.25">
      <c r="B7588">
        <v>2026</v>
      </c>
      <c r="C7588" t="s">
        <v>489</v>
      </c>
      <c r="D7588">
        <v>4</v>
      </c>
      <c r="E7588" t="s">
        <v>114</v>
      </c>
      <c r="F7588">
        <v>2</v>
      </c>
      <c r="G7588" s="85">
        <v>4.3588262535830449</v>
      </c>
      <c r="H7588" s="85">
        <v>9626.5957446808516</v>
      </c>
      <c r="I7588" s="85">
        <v>2722.7836879432625</v>
      </c>
      <c r="J7588" s="85">
        <v>27274.427871954718</v>
      </c>
      <c r="K7588" t="s">
        <v>491</v>
      </c>
    </row>
    <row r="7589" spans="2:11" x14ac:dyDescent="0.25">
      <c r="B7589">
        <v>2026</v>
      </c>
      <c r="C7589" t="s">
        <v>490</v>
      </c>
      <c r="D7589">
        <v>3</v>
      </c>
      <c r="E7589" t="s">
        <v>114</v>
      </c>
      <c r="F7589">
        <v>2</v>
      </c>
      <c r="G7589" s="85">
        <v>14.502824812893802</v>
      </c>
      <c r="H7589" s="85">
        <v>9626.5957446808516</v>
      </c>
      <c r="I7589" s="85">
        <v>2722.7836879432625</v>
      </c>
      <c r="J7589" s="85">
        <v>90748.340559275981</v>
      </c>
      <c r="K7589" t="s">
        <v>491</v>
      </c>
    </row>
    <row r="7590" spans="2:11" x14ac:dyDescent="0.25">
      <c r="B7590">
        <v>2026</v>
      </c>
      <c r="C7590" t="s">
        <v>490</v>
      </c>
      <c r="D7590">
        <v>4</v>
      </c>
      <c r="E7590" t="s">
        <v>114</v>
      </c>
      <c r="F7590">
        <v>2</v>
      </c>
      <c r="G7590" s="85">
        <v>4.3683207267752415</v>
      </c>
      <c r="H7590" s="85">
        <v>9626.5957446808516</v>
      </c>
      <c r="I7590" s="85">
        <v>2722.7836879432625</v>
      </c>
      <c r="J7590" s="85">
        <v>27333.837517854208</v>
      </c>
      <c r="K7590" t="s">
        <v>491</v>
      </c>
    </row>
    <row r="7591" spans="2:11" x14ac:dyDescent="0.25">
      <c r="B7591">
        <v>2026</v>
      </c>
      <c r="C7591" t="s">
        <v>479</v>
      </c>
      <c r="D7591">
        <v>3</v>
      </c>
      <c r="E7591" t="s">
        <v>148</v>
      </c>
      <c r="F7591">
        <v>1</v>
      </c>
      <c r="G7591" s="85">
        <v>25.8113731878625</v>
      </c>
      <c r="H7591" s="85">
        <v>9379.6906330564307</v>
      </c>
      <c r="I7591" s="85">
        <v>2699.8138069321112</v>
      </c>
      <c r="J7591" s="85">
        <v>168261.37324497988</v>
      </c>
      <c r="K7591" t="s">
        <v>491</v>
      </c>
    </row>
    <row r="7592" spans="2:11" x14ac:dyDescent="0.25">
      <c r="B7592">
        <v>2026</v>
      </c>
      <c r="C7592" t="s">
        <v>479</v>
      </c>
      <c r="D7592">
        <v>4</v>
      </c>
      <c r="E7592" t="s">
        <v>148</v>
      </c>
      <c r="F7592">
        <v>1</v>
      </c>
      <c r="G7592" s="85">
        <v>7.5525239874452978</v>
      </c>
      <c r="H7592" s="85">
        <v>9379.6906330564307</v>
      </c>
      <c r="I7592" s="85">
        <v>2699.8138069321112</v>
      </c>
      <c r="J7592" s="85">
        <v>49234.035258177399</v>
      </c>
      <c r="K7592" t="s">
        <v>491</v>
      </c>
    </row>
    <row r="7593" spans="2:11" x14ac:dyDescent="0.25">
      <c r="B7593">
        <v>2026</v>
      </c>
      <c r="C7593" t="s">
        <v>480</v>
      </c>
      <c r="D7593">
        <v>3</v>
      </c>
      <c r="E7593" t="s">
        <v>148</v>
      </c>
      <c r="F7593">
        <v>1</v>
      </c>
      <c r="G7593" s="85">
        <v>25.991799119413301</v>
      </c>
      <c r="H7593" s="85">
        <v>9379.6906330564307</v>
      </c>
      <c r="I7593" s="85">
        <v>2699.8138069321112</v>
      </c>
      <c r="J7593" s="85">
        <v>169437.54914196851</v>
      </c>
      <c r="K7593" t="s">
        <v>491</v>
      </c>
    </row>
    <row r="7594" spans="2:11" x14ac:dyDescent="0.25">
      <c r="B7594">
        <v>2026</v>
      </c>
      <c r="C7594" t="s">
        <v>480</v>
      </c>
      <c r="D7594">
        <v>4</v>
      </c>
      <c r="E7594" t="s">
        <v>148</v>
      </c>
      <c r="F7594">
        <v>1</v>
      </c>
      <c r="G7594" s="85">
        <v>7.6053174272238309</v>
      </c>
      <c r="H7594" s="85">
        <v>9379.6906330564307</v>
      </c>
      <c r="I7594" s="85">
        <v>2699.8138069321112</v>
      </c>
      <c r="J7594" s="85">
        <v>49578.189620318786</v>
      </c>
      <c r="K7594" t="s">
        <v>491</v>
      </c>
    </row>
    <row r="7595" spans="2:11" x14ac:dyDescent="0.25">
      <c r="B7595">
        <v>2026</v>
      </c>
      <c r="C7595" t="s">
        <v>481</v>
      </c>
      <c r="D7595">
        <v>3</v>
      </c>
      <c r="E7595" t="s">
        <v>148</v>
      </c>
      <c r="F7595">
        <v>1</v>
      </c>
      <c r="G7595" s="85">
        <v>26.172225050964105</v>
      </c>
      <c r="H7595" s="85">
        <v>9379.6906330564307</v>
      </c>
      <c r="I7595" s="85">
        <v>2699.8138069321112</v>
      </c>
      <c r="J7595" s="85">
        <v>170613.72503895717</v>
      </c>
      <c r="K7595" t="s">
        <v>491</v>
      </c>
    </row>
    <row r="7596" spans="2:11" x14ac:dyDescent="0.25">
      <c r="B7596">
        <v>2026</v>
      </c>
      <c r="C7596" t="s">
        <v>481</v>
      </c>
      <c r="D7596">
        <v>4</v>
      </c>
      <c r="E7596" t="s">
        <v>148</v>
      </c>
      <c r="F7596">
        <v>1</v>
      </c>
      <c r="G7596" s="85">
        <v>7.6581108670023603</v>
      </c>
      <c r="H7596" s="85">
        <v>9379.6906330564307</v>
      </c>
      <c r="I7596" s="85">
        <v>2699.8138069321112</v>
      </c>
      <c r="J7596" s="85">
        <v>49922.343982460145</v>
      </c>
      <c r="K7596" t="s">
        <v>491</v>
      </c>
    </row>
    <row r="7597" spans="2:11" x14ac:dyDescent="0.25">
      <c r="B7597">
        <v>2026</v>
      </c>
      <c r="C7597" t="s">
        <v>482</v>
      </c>
      <c r="D7597">
        <v>3</v>
      </c>
      <c r="E7597" t="s">
        <v>148</v>
      </c>
      <c r="F7597">
        <v>1</v>
      </c>
      <c r="G7597" s="85">
        <v>26.352650982514913</v>
      </c>
      <c r="H7597" s="85">
        <v>9379.6906330564307</v>
      </c>
      <c r="I7597" s="85">
        <v>2699.8138069321112</v>
      </c>
      <c r="J7597" s="85">
        <v>171789.90093594586</v>
      </c>
      <c r="K7597" t="s">
        <v>491</v>
      </c>
    </row>
    <row r="7598" spans="2:11" x14ac:dyDescent="0.25">
      <c r="B7598">
        <v>2026</v>
      </c>
      <c r="C7598" t="s">
        <v>482</v>
      </c>
      <c r="D7598">
        <v>4</v>
      </c>
      <c r="E7598" t="s">
        <v>148</v>
      </c>
      <c r="F7598">
        <v>1</v>
      </c>
      <c r="G7598" s="85">
        <v>7.7109043067808933</v>
      </c>
      <c r="H7598" s="85">
        <v>9379.6906330564307</v>
      </c>
      <c r="I7598" s="85">
        <v>2699.8138069321112</v>
      </c>
      <c r="J7598" s="85">
        <v>50266.498344601532</v>
      </c>
      <c r="K7598" t="s">
        <v>491</v>
      </c>
    </row>
    <row r="7599" spans="2:11" x14ac:dyDescent="0.25">
      <c r="B7599">
        <v>2026</v>
      </c>
      <c r="C7599" t="s">
        <v>483</v>
      </c>
      <c r="D7599">
        <v>3</v>
      </c>
      <c r="E7599" t="s">
        <v>148</v>
      </c>
      <c r="F7599">
        <v>1</v>
      </c>
      <c r="G7599" s="85">
        <v>26.533076914065717</v>
      </c>
      <c r="H7599" s="85">
        <v>9379.6906330564307</v>
      </c>
      <c r="I7599" s="85">
        <v>2699.8138069321112</v>
      </c>
      <c r="J7599" s="85">
        <v>172966.07683293449</v>
      </c>
      <c r="K7599" t="s">
        <v>491</v>
      </c>
    </row>
    <row r="7600" spans="2:11" x14ac:dyDescent="0.25">
      <c r="B7600">
        <v>2026</v>
      </c>
      <c r="C7600" t="s">
        <v>483</v>
      </c>
      <c r="D7600">
        <v>4</v>
      </c>
      <c r="E7600" t="s">
        <v>148</v>
      </c>
      <c r="F7600">
        <v>1</v>
      </c>
      <c r="G7600" s="85">
        <v>7.7636977465594228</v>
      </c>
      <c r="H7600" s="85">
        <v>9379.6906330564307</v>
      </c>
      <c r="I7600" s="85">
        <v>2699.8138069321112</v>
      </c>
      <c r="J7600" s="85">
        <v>50610.652706742898</v>
      </c>
      <c r="K7600" t="s">
        <v>491</v>
      </c>
    </row>
    <row r="7601" spans="2:11" x14ac:dyDescent="0.25">
      <c r="B7601">
        <v>2026</v>
      </c>
      <c r="C7601" t="s">
        <v>484</v>
      </c>
      <c r="D7601">
        <v>3</v>
      </c>
      <c r="E7601" t="s">
        <v>148</v>
      </c>
      <c r="F7601">
        <v>1</v>
      </c>
      <c r="G7601" s="85">
        <v>26.713502845616521</v>
      </c>
      <c r="H7601" s="85">
        <v>9379.6906330564307</v>
      </c>
      <c r="I7601" s="85">
        <v>2699.8138069321112</v>
      </c>
      <c r="J7601" s="85">
        <v>174142.25272992314</v>
      </c>
      <c r="K7601" t="s">
        <v>491</v>
      </c>
    </row>
    <row r="7602" spans="2:11" x14ac:dyDescent="0.25">
      <c r="B7602">
        <v>2026</v>
      </c>
      <c r="C7602" t="s">
        <v>484</v>
      </c>
      <c r="D7602">
        <v>4</v>
      </c>
      <c r="E7602" t="s">
        <v>148</v>
      </c>
      <c r="F7602">
        <v>1</v>
      </c>
      <c r="G7602" s="85">
        <v>7.8164911863379523</v>
      </c>
      <c r="H7602" s="85">
        <v>9379.6906330564307</v>
      </c>
      <c r="I7602" s="85">
        <v>2699.8138069321112</v>
      </c>
      <c r="J7602" s="85">
        <v>50954.807068884264</v>
      </c>
      <c r="K7602" t="s">
        <v>491</v>
      </c>
    </row>
    <row r="7603" spans="2:11" x14ac:dyDescent="0.25">
      <c r="B7603">
        <v>2026</v>
      </c>
      <c r="C7603" t="s">
        <v>485</v>
      </c>
      <c r="D7603">
        <v>3</v>
      </c>
      <c r="E7603" t="s">
        <v>148</v>
      </c>
      <c r="F7603">
        <v>1</v>
      </c>
      <c r="G7603" s="85">
        <v>26.893928777167321</v>
      </c>
      <c r="H7603" s="85">
        <v>9379.6906330564307</v>
      </c>
      <c r="I7603" s="85">
        <v>2699.8138069321112</v>
      </c>
      <c r="J7603" s="85">
        <v>175318.42862691177</v>
      </c>
      <c r="K7603" t="s">
        <v>491</v>
      </c>
    </row>
    <row r="7604" spans="2:11" x14ac:dyDescent="0.25">
      <c r="B7604">
        <v>2026</v>
      </c>
      <c r="C7604" t="s">
        <v>485</v>
      </c>
      <c r="D7604">
        <v>4</v>
      </c>
      <c r="E7604" t="s">
        <v>148</v>
      </c>
      <c r="F7604">
        <v>1</v>
      </c>
      <c r="G7604" s="85">
        <v>7.8692846261164853</v>
      </c>
      <c r="H7604" s="85">
        <v>9379.6906330564307</v>
      </c>
      <c r="I7604" s="85">
        <v>2699.8138069321112</v>
      </c>
      <c r="J7604" s="85">
        <v>51298.961431025644</v>
      </c>
      <c r="K7604" t="s">
        <v>491</v>
      </c>
    </row>
    <row r="7605" spans="2:11" x14ac:dyDescent="0.25">
      <c r="B7605">
        <v>2026</v>
      </c>
      <c r="C7605" t="s">
        <v>486</v>
      </c>
      <c r="D7605">
        <v>3</v>
      </c>
      <c r="E7605" t="s">
        <v>148</v>
      </c>
      <c r="F7605">
        <v>1</v>
      </c>
      <c r="G7605" s="85">
        <v>27.074354708718129</v>
      </c>
      <c r="H7605" s="85">
        <v>9379.6906330564307</v>
      </c>
      <c r="I7605" s="85">
        <v>2699.8138069321112</v>
      </c>
      <c r="J7605" s="85">
        <v>176494.60452390046</v>
      </c>
      <c r="K7605" t="s">
        <v>491</v>
      </c>
    </row>
    <row r="7606" spans="2:11" x14ac:dyDescent="0.25">
      <c r="B7606">
        <v>2026</v>
      </c>
      <c r="C7606" t="s">
        <v>486</v>
      </c>
      <c r="D7606">
        <v>4</v>
      </c>
      <c r="E7606" t="s">
        <v>148</v>
      </c>
      <c r="F7606">
        <v>1</v>
      </c>
      <c r="G7606" s="85">
        <v>7.9220780658950183</v>
      </c>
      <c r="H7606" s="85">
        <v>9379.6906330564307</v>
      </c>
      <c r="I7606" s="85">
        <v>2699.8138069321112</v>
      </c>
      <c r="J7606" s="85">
        <v>51643.115793167031</v>
      </c>
      <c r="K7606" t="s">
        <v>491</v>
      </c>
    </row>
    <row r="7607" spans="2:11" x14ac:dyDescent="0.25">
      <c r="B7607">
        <v>2026</v>
      </c>
      <c r="C7607" t="s">
        <v>487</v>
      </c>
      <c r="D7607">
        <v>3</v>
      </c>
      <c r="E7607" t="s">
        <v>148</v>
      </c>
      <c r="F7607">
        <v>1</v>
      </c>
      <c r="G7607" s="85">
        <v>27.254780640268933</v>
      </c>
      <c r="H7607" s="85">
        <v>9379.6906330564307</v>
      </c>
      <c r="I7607" s="85">
        <v>2699.8138069321112</v>
      </c>
      <c r="J7607" s="85">
        <v>177670.78042088912</v>
      </c>
      <c r="K7607" t="s">
        <v>491</v>
      </c>
    </row>
    <row r="7608" spans="2:11" x14ac:dyDescent="0.25">
      <c r="B7608">
        <v>2026</v>
      </c>
      <c r="C7608" t="s">
        <v>487</v>
      </c>
      <c r="D7608">
        <v>4</v>
      </c>
      <c r="E7608" t="s">
        <v>148</v>
      </c>
      <c r="F7608">
        <v>1</v>
      </c>
      <c r="G7608" s="85">
        <v>7.9748715056735477</v>
      </c>
      <c r="H7608" s="85">
        <v>9379.6906330564307</v>
      </c>
      <c r="I7608" s="85">
        <v>2699.8138069321112</v>
      </c>
      <c r="J7608" s="85">
        <v>51987.270155308397</v>
      </c>
      <c r="K7608" t="s">
        <v>491</v>
      </c>
    </row>
    <row r="7609" spans="2:11" x14ac:dyDescent="0.25">
      <c r="B7609">
        <v>2026</v>
      </c>
      <c r="C7609" t="s">
        <v>488</v>
      </c>
      <c r="D7609">
        <v>3</v>
      </c>
      <c r="E7609" t="s">
        <v>148</v>
      </c>
      <c r="F7609">
        <v>1</v>
      </c>
      <c r="G7609" s="85">
        <v>27.435206571819737</v>
      </c>
      <c r="H7609" s="85">
        <v>9379.6906330564307</v>
      </c>
      <c r="I7609" s="85">
        <v>2699.8138069321112</v>
      </c>
      <c r="J7609" s="85">
        <v>178846.95631787778</v>
      </c>
      <c r="K7609" t="s">
        <v>491</v>
      </c>
    </row>
    <row r="7610" spans="2:11" x14ac:dyDescent="0.25">
      <c r="B7610">
        <v>2026</v>
      </c>
      <c r="C7610" t="s">
        <v>488</v>
      </c>
      <c r="D7610">
        <v>4</v>
      </c>
      <c r="E7610" t="s">
        <v>148</v>
      </c>
      <c r="F7610">
        <v>1</v>
      </c>
      <c r="G7610" s="85">
        <v>8.0276649454520772</v>
      </c>
      <c r="H7610" s="85">
        <v>9379.6906330564307</v>
      </c>
      <c r="I7610" s="85">
        <v>2699.8138069321112</v>
      </c>
      <c r="J7610" s="85">
        <v>52331.424517449763</v>
      </c>
      <c r="K7610" t="s">
        <v>491</v>
      </c>
    </row>
    <row r="7611" spans="2:11" x14ac:dyDescent="0.25">
      <c r="B7611">
        <v>2026</v>
      </c>
      <c r="C7611" t="s">
        <v>489</v>
      </c>
      <c r="D7611">
        <v>3</v>
      </c>
      <c r="E7611" t="s">
        <v>148</v>
      </c>
      <c r="F7611">
        <v>1</v>
      </c>
      <c r="G7611" s="85">
        <v>27.615632503370534</v>
      </c>
      <c r="H7611" s="85">
        <v>9379.6906330564307</v>
      </c>
      <c r="I7611" s="85">
        <v>2699.8138069321112</v>
      </c>
      <c r="J7611" s="85">
        <v>180023.13221486637</v>
      </c>
      <c r="K7611" t="s">
        <v>491</v>
      </c>
    </row>
    <row r="7612" spans="2:11" x14ac:dyDescent="0.25">
      <c r="B7612">
        <v>2026</v>
      </c>
      <c r="C7612" t="s">
        <v>489</v>
      </c>
      <c r="D7612">
        <v>4</v>
      </c>
      <c r="E7612" t="s">
        <v>148</v>
      </c>
      <c r="F7612">
        <v>1</v>
      </c>
      <c r="G7612" s="85">
        <v>8.0804583852306067</v>
      </c>
      <c r="H7612" s="85">
        <v>9379.6906330564307</v>
      </c>
      <c r="I7612" s="85">
        <v>2699.8138069321112</v>
      </c>
      <c r="J7612" s="85">
        <v>52675.578879591121</v>
      </c>
      <c r="K7612" t="s">
        <v>491</v>
      </c>
    </row>
    <row r="7613" spans="2:11" x14ac:dyDescent="0.25">
      <c r="B7613">
        <v>2026</v>
      </c>
      <c r="C7613" t="s">
        <v>490</v>
      </c>
      <c r="D7613">
        <v>3</v>
      </c>
      <c r="E7613" t="s">
        <v>148</v>
      </c>
      <c r="F7613">
        <v>1</v>
      </c>
      <c r="G7613" s="85">
        <v>27.796058434921342</v>
      </c>
      <c r="H7613" s="85">
        <v>9379.6906330564307</v>
      </c>
      <c r="I7613" s="85">
        <v>2699.8138069321112</v>
      </c>
      <c r="J7613" s="85">
        <v>181199.30811185503</v>
      </c>
      <c r="K7613" t="s">
        <v>491</v>
      </c>
    </row>
    <row r="7614" spans="2:11" x14ac:dyDescent="0.25">
      <c r="B7614">
        <v>2026</v>
      </c>
      <c r="C7614" t="s">
        <v>490</v>
      </c>
      <c r="D7614">
        <v>4</v>
      </c>
      <c r="E7614" t="s">
        <v>148</v>
      </c>
      <c r="F7614">
        <v>1</v>
      </c>
      <c r="G7614" s="85">
        <v>8.1332518250091397</v>
      </c>
      <c r="H7614" s="85">
        <v>9379.6906330564307</v>
      </c>
      <c r="I7614" s="85">
        <v>2699.8138069321112</v>
      </c>
      <c r="J7614" s="85">
        <v>53019.733241732509</v>
      </c>
      <c r="K7614" t="s">
        <v>491</v>
      </c>
    </row>
    <row r="7615" spans="2:11" x14ac:dyDescent="0.25">
      <c r="B7615">
        <v>2026</v>
      </c>
      <c r="C7615" t="s">
        <v>479</v>
      </c>
      <c r="D7615">
        <v>3</v>
      </c>
      <c r="E7615" t="s">
        <v>114</v>
      </c>
      <c r="F7615">
        <v>14</v>
      </c>
      <c r="G7615" s="85">
        <v>0.77740874681093131</v>
      </c>
      <c r="H7615" s="85">
        <v>9626.5957446808516</v>
      </c>
      <c r="I7615" s="85">
        <v>2722.7836879432625</v>
      </c>
      <c r="J7615" s="85">
        <v>5118.9190180066043</v>
      </c>
      <c r="K7615" t="s">
        <v>491</v>
      </c>
    </row>
    <row r="7616" spans="2:11" x14ac:dyDescent="0.25">
      <c r="B7616">
        <v>2026</v>
      </c>
      <c r="C7616" t="s">
        <v>479</v>
      </c>
      <c r="D7616">
        <v>4</v>
      </c>
      <c r="E7616" t="s">
        <v>114</v>
      </c>
      <c r="F7616">
        <v>14</v>
      </c>
      <c r="G7616" s="85">
        <v>1.6411962432675211</v>
      </c>
      <c r="H7616" s="85">
        <v>9626.5957446808516</v>
      </c>
      <c r="I7616" s="85">
        <v>2722.7836879432625</v>
      </c>
      <c r="J7616" s="85">
        <v>10806.606815791716</v>
      </c>
      <c r="K7616" t="s">
        <v>491</v>
      </c>
    </row>
    <row r="7617" spans="2:11" x14ac:dyDescent="0.25">
      <c r="B7617">
        <v>2026</v>
      </c>
      <c r="C7617" t="s">
        <v>480</v>
      </c>
      <c r="D7617">
        <v>3</v>
      </c>
      <c r="E7617" t="s">
        <v>114</v>
      </c>
      <c r="F7617">
        <v>14</v>
      </c>
      <c r="G7617" s="85">
        <v>0.78001563667709894</v>
      </c>
      <c r="H7617" s="85">
        <v>9626.5957446808516</v>
      </c>
      <c r="I7617" s="85">
        <v>2722.7836879432625</v>
      </c>
      <c r="J7617" s="85">
        <v>5136.084322833075</v>
      </c>
      <c r="K7617" t="s">
        <v>491</v>
      </c>
    </row>
    <row r="7618" spans="2:11" x14ac:dyDescent="0.25">
      <c r="B7618">
        <v>2026</v>
      </c>
      <c r="C7618" t="s">
        <v>480</v>
      </c>
      <c r="D7618">
        <v>4</v>
      </c>
      <c r="E7618" t="s">
        <v>114</v>
      </c>
      <c r="F7618">
        <v>14</v>
      </c>
      <c r="G7618" s="85">
        <v>1.6466996774294305</v>
      </c>
      <c r="H7618" s="85">
        <v>9626.5957446808516</v>
      </c>
      <c r="I7618" s="85">
        <v>2722.7836879432625</v>
      </c>
      <c r="J7618" s="85">
        <v>10842.844681536488</v>
      </c>
      <c r="K7618" t="s">
        <v>491</v>
      </c>
    </row>
    <row r="7619" spans="2:11" x14ac:dyDescent="0.25">
      <c r="B7619">
        <v>2026</v>
      </c>
      <c r="C7619" t="s">
        <v>481</v>
      </c>
      <c r="D7619">
        <v>3</v>
      </c>
      <c r="E7619" t="s">
        <v>114</v>
      </c>
      <c r="F7619">
        <v>14</v>
      </c>
      <c r="G7619" s="85">
        <v>0.7826225265432678</v>
      </c>
      <c r="H7619" s="85">
        <v>9626.5957446808516</v>
      </c>
      <c r="I7619" s="85">
        <v>2722.7836879432625</v>
      </c>
      <c r="J7619" s="85">
        <v>5153.2496276595539</v>
      </c>
      <c r="K7619" t="s">
        <v>491</v>
      </c>
    </row>
    <row r="7620" spans="2:11" x14ac:dyDescent="0.25">
      <c r="B7620">
        <v>2026</v>
      </c>
      <c r="C7620" t="s">
        <v>481</v>
      </c>
      <c r="D7620">
        <v>4</v>
      </c>
      <c r="E7620" t="s">
        <v>114</v>
      </c>
      <c r="F7620">
        <v>14</v>
      </c>
      <c r="G7620" s="85">
        <v>1.6522031115913427</v>
      </c>
      <c r="H7620" s="85">
        <v>9626.5957446808516</v>
      </c>
      <c r="I7620" s="85">
        <v>2722.7836879432625</v>
      </c>
      <c r="J7620" s="85">
        <v>10879.082547281278</v>
      </c>
      <c r="K7620" t="s">
        <v>491</v>
      </c>
    </row>
    <row r="7621" spans="2:11" x14ac:dyDescent="0.25">
      <c r="B7621">
        <v>2026</v>
      </c>
      <c r="C7621" t="s">
        <v>482</v>
      </c>
      <c r="D7621">
        <v>3</v>
      </c>
      <c r="E7621" t="s">
        <v>114</v>
      </c>
      <c r="F7621">
        <v>14</v>
      </c>
      <c r="G7621" s="85">
        <v>0.78522941640943567</v>
      </c>
      <c r="H7621" s="85">
        <v>9626.5957446808516</v>
      </c>
      <c r="I7621" s="85">
        <v>2722.7836879432625</v>
      </c>
      <c r="J7621" s="85">
        <v>5170.4149324860264</v>
      </c>
      <c r="K7621" t="s">
        <v>491</v>
      </c>
    </row>
    <row r="7622" spans="2:11" x14ac:dyDescent="0.25">
      <c r="B7622">
        <v>2026</v>
      </c>
      <c r="C7622" t="s">
        <v>482</v>
      </c>
      <c r="D7622">
        <v>4</v>
      </c>
      <c r="E7622" t="s">
        <v>114</v>
      </c>
      <c r="F7622">
        <v>14</v>
      </c>
      <c r="G7622" s="85">
        <v>1.6577065457532525</v>
      </c>
      <c r="H7622" s="85">
        <v>9626.5957446808516</v>
      </c>
      <c r="I7622" s="85">
        <v>2722.7836879432625</v>
      </c>
      <c r="J7622" s="85">
        <v>10915.320413026051</v>
      </c>
      <c r="K7622" t="s">
        <v>491</v>
      </c>
    </row>
    <row r="7623" spans="2:11" x14ac:dyDescent="0.25">
      <c r="B7623">
        <v>2026</v>
      </c>
      <c r="C7623" t="s">
        <v>483</v>
      </c>
      <c r="D7623">
        <v>3</v>
      </c>
      <c r="E7623" t="s">
        <v>114</v>
      </c>
      <c r="F7623">
        <v>14</v>
      </c>
      <c r="G7623" s="85">
        <v>0.7878363062756043</v>
      </c>
      <c r="H7623" s="85">
        <v>9626.5957446808516</v>
      </c>
      <c r="I7623" s="85">
        <v>2722.7836879432625</v>
      </c>
      <c r="J7623" s="85">
        <v>5187.5802373125034</v>
      </c>
      <c r="K7623" t="s">
        <v>491</v>
      </c>
    </row>
    <row r="7624" spans="2:11" x14ac:dyDescent="0.25">
      <c r="B7624">
        <v>2026</v>
      </c>
      <c r="C7624" t="s">
        <v>483</v>
      </c>
      <c r="D7624">
        <v>4</v>
      </c>
      <c r="E7624" t="s">
        <v>114</v>
      </c>
      <c r="F7624">
        <v>14</v>
      </c>
      <c r="G7624" s="85">
        <v>1.6632099799151638</v>
      </c>
      <c r="H7624" s="85">
        <v>9626.5957446808516</v>
      </c>
      <c r="I7624" s="85">
        <v>2722.7836879432625</v>
      </c>
      <c r="J7624" s="85">
        <v>10951.558278770835</v>
      </c>
      <c r="K7624" t="s">
        <v>491</v>
      </c>
    </row>
    <row r="7625" spans="2:11" x14ac:dyDescent="0.25">
      <c r="B7625">
        <v>2026</v>
      </c>
      <c r="C7625" t="s">
        <v>484</v>
      </c>
      <c r="D7625">
        <v>3</v>
      </c>
      <c r="E7625" t="s">
        <v>114</v>
      </c>
      <c r="F7625">
        <v>14</v>
      </c>
      <c r="G7625" s="85">
        <v>0.79044319614177194</v>
      </c>
      <c r="H7625" s="85">
        <v>9626.5957446808516</v>
      </c>
      <c r="I7625" s="85">
        <v>2722.7836879432625</v>
      </c>
      <c r="J7625" s="85">
        <v>5204.7455421389741</v>
      </c>
      <c r="K7625" t="s">
        <v>491</v>
      </c>
    </row>
    <row r="7626" spans="2:11" x14ac:dyDescent="0.25">
      <c r="B7626">
        <v>2026</v>
      </c>
      <c r="C7626" t="s">
        <v>484</v>
      </c>
      <c r="D7626">
        <v>4</v>
      </c>
      <c r="E7626" t="s">
        <v>114</v>
      </c>
      <c r="F7626">
        <v>14</v>
      </c>
      <c r="G7626" s="85">
        <v>1.6687134140770734</v>
      </c>
      <c r="H7626" s="85">
        <v>9626.5957446808516</v>
      </c>
      <c r="I7626" s="85">
        <v>2722.7836879432625</v>
      </c>
      <c r="J7626" s="85">
        <v>10987.796144515607</v>
      </c>
      <c r="K7626" t="s">
        <v>491</v>
      </c>
    </row>
    <row r="7627" spans="2:11" x14ac:dyDescent="0.25">
      <c r="B7627">
        <v>2026</v>
      </c>
      <c r="C7627" t="s">
        <v>485</v>
      </c>
      <c r="D7627">
        <v>3</v>
      </c>
      <c r="E7627" t="s">
        <v>114</v>
      </c>
      <c r="F7627">
        <v>14</v>
      </c>
      <c r="G7627" s="85">
        <v>0.7930500860079408</v>
      </c>
      <c r="H7627" s="85">
        <v>9626.5957446808516</v>
      </c>
      <c r="I7627" s="85">
        <v>2722.7836879432625</v>
      </c>
      <c r="J7627" s="85">
        <v>5221.9108469654529</v>
      </c>
      <c r="K7627" t="s">
        <v>491</v>
      </c>
    </row>
    <row r="7628" spans="2:11" x14ac:dyDescent="0.25">
      <c r="B7628">
        <v>2026</v>
      </c>
      <c r="C7628" t="s">
        <v>485</v>
      </c>
      <c r="D7628">
        <v>4</v>
      </c>
      <c r="E7628" t="s">
        <v>114</v>
      </c>
      <c r="F7628">
        <v>14</v>
      </c>
      <c r="G7628" s="85">
        <v>1.6742168482389856</v>
      </c>
      <c r="H7628" s="85">
        <v>9626.5957446808516</v>
      </c>
      <c r="I7628" s="85">
        <v>2722.7836879432625</v>
      </c>
      <c r="J7628" s="85">
        <v>11024.034010260397</v>
      </c>
      <c r="K7628" t="s">
        <v>491</v>
      </c>
    </row>
    <row r="7629" spans="2:11" x14ac:dyDescent="0.25">
      <c r="B7629">
        <v>2026</v>
      </c>
      <c r="C7629" t="s">
        <v>486</v>
      </c>
      <c r="D7629">
        <v>3</v>
      </c>
      <c r="E7629" t="s">
        <v>114</v>
      </c>
      <c r="F7629">
        <v>14</v>
      </c>
      <c r="G7629" s="85">
        <v>0.79565697587410844</v>
      </c>
      <c r="H7629" s="85">
        <v>9626.5957446808516</v>
      </c>
      <c r="I7629" s="85">
        <v>2722.7836879432625</v>
      </c>
      <c r="J7629" s="85">
        <v>5239.0761517919236</v>
      </c>
      <c r="K7629" t="s">
        <v>491</v>
      </c>
    </row>
    <row r="7630" spans="2:11" x14ac:dyDescent="0.25">
      <c r="B7630">
        <v>2026</v>
      </c>
      <c r="C7630" t="s">
        <v>486</v>
      </c>
      <c r="D7630">
        <v>4</v>
      </c>
      <c r="E7630" t="s">
        <v>114</v>
      </c>
      <c r="F7630">
        <v>14</v>
      </c>
      <c r="G7630" s="85">
        <v>1.6797202824008952</v>
      </c>
      <c r="H7630" s="85">
        <v>9626.5957446808516</v>
      </c>
      <c r="I7630" s="85">
        <v>2722.7836879432625</v>
      </c>
      <c r="J7630" s="85">
        <v>11060.271876005168</v>
      </c>
      <c r="K7630" t="s">
        <v>491</v>
      </c>
    </row>
    <row r="7631" spans="2:11" x14ac:dyDescent="0.25">
      <c r="B7631">
        <v>2026</v>
      </c>
      <c r="C7631" t="s">
        <v>487</v>
      </c>
      <c r="D7631">
        <v>3</v>
      </c>
      <c r="E7631" t="s">
        <v>114</v>
      </c>
      <c r="F7631">
        <v>14</v>
      </c>
      <c r="G7631" s="85">
        <v>0.79826386574027741</v>
      </c>
      <c r="H7631" s="85">
        <v>9626.5957446808516</v>
      </c>
      <c r="I7631" s="85">
        <v>2722.7836879432625</v>
      </c>
      <c r="J7631" s="85">
        <v>5256.2414566184025</v>
      </c>
      <c r="K7631" t="s">
        <v>491</v>
      </c>
    </row>
    <row r="7632" spans="2:11" x14ac:dyDescent="0.25">
      <c r="B7632">
        <v>2026</v>
      </c>
      <c r="C7632" t="s">
        <v>487</v>
      </c>
      <c r="D7632">
        <v>4</v>
      </c>
      <c r="E7632" t="s">
        <v>114</v>
      </c>
      <c r="F7632">
        <v>14</v>
      </c>
      <c r="G7632" s="85">
        <v>1.6852237165628072</v>
      </c>
      <c r="H7632" s="85">
        <v>9626.5957446808516</v>
      </c>
      <c r="I7632" s="85">
        <v>2722.7836879432625</v>
      </c>
      <c r="J7632" s="85">
        <v>11096.509741749958</v>
      </c>
      <c r="K7632" t="s">
        <v>491</v>
      </c>
    </row>
    <row r="7633" spans="2:11" x14ac:dyDescent="0.25">
      <c r="B7633">
        <v>2026</v>
      </c>
      <c r="C7633" t="s">
        <v>488</v>
      </c>
      <c r="D7633">
        <v>3</v>
      </c>
      <c r="E7633" t="s">
        <v>114</v>
      </c>
      <c r="F7633">
        <v>14</v>
      </c>
      <c r="G7633" s="85">
        <v>0.80087075560644505</v>
      </c>
      <c r="H7633" s="85">
        <v>9626.5957446808516</v>
      </c>
      <c r="I7633" s="85">
        <v>2722.7836879432625</v>
      </c>
      <c r="J7633" s="85">
        <v>5273.4067614448732</v>
      </c>
      <c r="K7633" t="s">
        <v>491</v>
      </c>
    </row>
    <row r="7634" spans="2:11" x14ac:dyDescent="0.25">
      <c r="B7634">
        <v>2026</v>
      </c>
      <c r="C7634" t="s">
        <v>488</v>
      </c>
      <c r="D7634">
        <v>4</v>
      </c>
      <c r="E7634" t="s">
        <v>114</v>
      </c>
      <c r="F7634">
        <v>14</v>
      </c>
      <c r="G7634" s="85">
        <v>1.6907271507247166</v>
      </c>
      <c r="H7634" s="85">
        <v>9626.5957446808516</v>
      </c>
      <c r="I7634" s="85">
        <v>2722.7836879432625</v>
      </c>
      <c r="J7634" s="85">
        <v>11132.747607494728</v>
      </c>
      <c r="K7634" t="s">
        <v>491</v>
      </c>
    </row>
    <row r="7635" spans="2:11" x14ac:dyDescent="0.25">
      <c r="B7635">
        <v>2026</v>
      </c>
      <c r="C7635" t="s">
        <v>489</v>
      </c>
      <c r="D7635">
        <v>3</v>
      </c>
      <c r="E7635" t="s">
        <v>114</v>
      </c>
      <c r="F7635">
        <v>14</v>
      </c>
      <c r="G7635" s="85">
        <v>0.80347764547261391</v>
      </c>
      <c r="H7635" s="85">
        <v>9626.5957446808516</v>
      </c>
      <c r="I7635" s="85">
        <v>2722.7836879432625</v>
      </c>
      <c r="J7635" s="85">
        <v>5290.572066271352</v>
      </c>
      <c r="K7635" t="s">
        <v>491</v>
      </c>
    </row>
    <row r="7636" spans="2:11" x14ac:dyDescent="0.25">
      <c r="B7636">
        <v>2026</v>
      </c>
      <c r="C7636" t="s">
        <v>489</v>
      </c>
      <c r="D7636">
        <v>4</v>
      </c>
      <c r="E7636" t="s">
        <v>114</v>
      </c>
      <c r="F7636">
        <v>14</v>
      </c>
      <c r="G7636" s="85">
        <v>1.6962305848866288</v>
      </c>
      <c r="H7636" s="85">
        <v>9626.5957446808516</v>
      </c>
      <c r="I7636" s="85">
        <v>2722.7836879432625</v>
      </c>
      <c r="J7636" s="85">
        <v>11168.985473239518</v>
      </c>
      <c r="K7636" t="s">
        <v>491</v>
      </c>
    </row>
    <row r="7637" spans="2:11" x14ac:dyDescent="0.25">
      <c r="B7637">
        <v>2026</v>
      </c>
      <c r="C7637" t="s">
        <v>490</v>
      </c>
      <c r="D7637">
        <v>3</v>
      </c>
      <c r="E7637" t="s">
        <v>114</v>
      </c>
      <c r="F7637">
        <v>14</v>
      </c>
      <c r="G7637" s="85">
        <v>0.80608453533878166</v>
      </c>
      <c r="H7637" s="85">
        <v>9626.5957446808516</v>
      </c>
      <c r="I7637" s="85">
        <v>2722.7836879432625</v>
      </c>
      <c r="J7637" s="85">
        <v>5307.7373710978236</v>
      </c>
      <c r="K7637" t="s">
        <v>491</v>
      </c>
    </row>
    <row r="7638" spans="2:11" x14ac:dyDescent="0.25">
      <c r="B7638">
        <v>2026</v>
      </c>
      <c r="C7638" t="s">
        <v>490</v>
      </c>
      <c r="D7638">
        <v>4</v>
      </c>
      <c r="E7638" t="s">
        <v>114</v>
      </c>
      <c r="F7638">
        <v>14</v>
      </c>
      <c r="G7638" s="85">
        <v>1.7017340190485384</v>
      </c>
      <c r="H7638" s="85">
        <v>9626.5957446808516</v>
      </c>
      <c r="I7638" s="85">
        <v>2722.7836879432625</v>
      </c>
      <c r="J7638" s="85">
        <v>11205.22333898429</v>
      </c>
      <c r="K7638" t="s">
        <v>491</v>
      </c>
    </row>
    <row r="7639" spans="2:11" x14ac:dyDescent="0.25">
      <c r="B7639">
        <v>2026</v>
      </c>
      <c r="C7639" t="s">
        <v>479</v>
      </c>
      <c r="D7639">
        <v>3</v>
      </c>
      <c r="E7639" t="s">
        <v>45</v>
      </c>
      <c r="F7639">
        <v>19</v>
      </c>
      <c r="G7639" s="85">
        <v>0.83017327108627181</v>
      </c>
      <c r="H7639" s="85">
        <v>18536.052673839731</v>
      </c>
      <c r="I7639" s="85">
        <v>4748.7393608479206</v>
      </c>
      <c r="J7639" s="85">
        <v>9371.3745080927984</v>
      </c>
      <c r="K7639" t="s">
        <v>491</v>
      </c>
    </row>
    <row r="7640" spans="2:11" x14ac:dyDescent="0.25">
      <c r="B7640">
        <v>2026</v>
      </c>
      <c r="C7640" t="s">
        <v>479</v>
      </c>
      <c r="D7640">
        <v>4</v>
      </c>
      <c r="E7640" t="s">
        <v>45</v>
      </c>
      <c r="F7640">
        <v>19</v>
      </c>
      <c r="G7640" s="85">
        <v>0</v>
      </c>
      <c r="H7640" s="85">
        <v>18536.052673839731</v>
      </c>
      <c r="I7640" s="85">
        <v>4748.7393608479206</v>
      </c>
      <c r="J7640" s="85">
        <v>0</v>
      </c>
      <c r="K7640" t="s">
        <v>491</v>
      </c>
    </row>
    <row r="7641" spans="2:11" x14ac:dyDescent="0.25">
      <c r="B7641">
        <v>2026</v>
      </c>
      <c r="C7641" t="s">
        <v>480</v>
      </c>
      <c r="D7641">
        <v>3</v>
      </c>
      <c r="E7641" t="s">
        <v>45</v>
      </c>
      <c r="F7641">
        <v>19</v>
      </c>
      <c r="G7641" s="85">
        <v>0.81169512130576416</v>
      </c>
      <c r="H7641" s="85">
        <v>18536.052673839731</v>
      </c>
      <c r="I7641" s="85">
        <v>4748.7393608479206</v>
      </c>
      <c r="J7641" s="85">
        <v>9162.7847258860256</v>
      </c>
      <c r="K7641" t="s">
        <v>491</v>
      </c>
    </row>
    <row r="7642" spans="2:11" x14ac:dyDescent="0.25">
      <c r="B7642">
        <v>2026</v>
      </c>
      <c r="C7642" t="s">
        <v>480</v>
      </c>
      <c r="D7642">
        <v>4</v>
      </c>
      <c r="E7642" t="s">
        <v>45</v>
      </c>
      <c r="F7642">
        <v>19</v>
      </c>
      <c r="G7642" s="85">
        <v>0</v>
      </c>
      <c r="H7642" s="85">
        <v>18536.052673839731</v>
      </c>
      <c r="I7642" s="85">
        <v>4748.7393608479206</v>
      </c>
      <c r="J7642" s="85">
        <v>0</v>
      </c>
      <c r="K7642" t="s">
        <v>491</v>
      </c>
    </row>
    <row r="7643" spans="2:11" x14ac:dyDescent="0.25">
      <c r="B7643">
        <v>2026</v>
      </c>
      <c r="C7643" t="s">
        <v>481</v>
      </c>
      <c r="D7643">
        <v>3</v>
      </c>
      <c r="E7643" t="s">
        <v>45</v>
      </c>
      <c r="F7643">
        <v>19</v>
      </c>
      <c r="G7643" s="85">
        <v>0.7932169715252434</v>
      </c>
      <c r="H7643" s="85">
        <v>18536.052673839731</v>
      </c>
      <c r="I7643" s="85">
        <v>4748.7393608479206</v>
      </c>
      <c r="J7643" s="85">
        <v>8954.1949436791037</v>
      </c>
      <c r="K7643" t="s">
        <v>491</v>
      </c>
    </row>
    <row r="7644" spans="2:11" x14ac:dyDescent="0.25">
      <c r="B7644">
        <v>2026</v>
      </c>
      <c r="C7644" t="s">
        <v>481</v>
      </c>
      <c r="D7644">
        <v>4</v>
      </c>
      <c r="E7644" t="s">
        <v>45</v>
      </c>
      <c r="F7644">
        <v>19</v>
      </c>
      <c r="G7644" s="85">
        <v>0</v>
      </c>
      <c r="H7644" s="85">
        <v>18536.052673839731</v>
      </c>
      <c r="I7644" s="85">
        <v>4748.7393608479206</v>
      </c>
      <c r="J7644" s="85">
        <v>0</v>
      </c>
      <c r="K7644" t="s">
        <v>491</v>
      </c>
    </row>
    <row r="7645" spans="2:11" x14ac:dyDescent="0.25">
      <c r="B7645">
        <v>2026</v>
      </c>
      <c r="C7645" t="s">
        <v>482</v>
      </c>
      <c r="D7645">
        <v>3</v>
      </c>
      <c r="E7645" t="s">
        <v>45</v>
      </c>
      <c r="F7645">
        <v>19</v>
      </c>
      <c r="G7645" s="85">
        <v>0.77473882174473574</v>
      </c>
      <c r="H7645" s="85">
        <v>18536.052673839731</v>
      </c>
      <c r="I7645" s="85">
        <v>4748.7393608479206</v>
      </c>
      <c r="J7645" s="85">
        <v>8745.605161472331</v>
      </c>
      <c r="K7645" t="s">
        <v>491</v>
      </c>
    </row>
    <row r="7646" spans="2:11" x14ac:dyDescent="0.25">
      <c r="B7646">
        <v>2026</v>
      </c>
      <c r="C7646" t="s">
        <v>482</v>
      </c>
      <c r="D7646">
        <v>4</v>
      </c>
      <c r="E7646" t="s">
        <v>45</v>
      </c>
      <c r="F7646">
        <v>19</v>
      </c>
      <c r="G7646" s="85">
        <v>0</v>
      </c>
      <c r="H7646" s="85">
        <v>18536.052673839731</v>
      </c>
      <c r="I7646" s="85">
        <v>4748.7393608479206</v>
      </c>
      <c r="J7646" s="85">
        <v>0</v>
      </c>
      <c r="K7646" t="s">
        <v>491</v>
      </c>
    </row>
    <row r="7647" spans="2:11" x14ac:dyDescent="0.25">
      <c r="B7647">
        <v>2026</v>
      </c>
      <c r="C7647" t="s">
        <v>483</v>
      </c>
      <c r="D7647">
        <v>3</v>
      </c>
      <c r="E7647" t="s">
        <v>45</v>
      </c>
      <c r="F7647">
        <v>19</v>
      </c>
      <c r="G7647" s="85">
        <v>0.75626067196421509</v>
      </c>
      <c r="H7647" s="85">
        <v>18536.052673839731</v>
      </c>
      <c r="I7647" s="85">
        <v>4748.7393608479206</v>
      </c>
      <c r="J7647" s="85">
        <v>8537.015379265411</v>
      </c>
      <c r="K7647" t="s">
        <v>491</v>
      </c>
    </row>
    <row r="7648" spans="2:11" x14ac:dyDescent="0.25">
      <c r="B7648">
        <v>2026</v>
      </c>
      <c r="C7648" t="s">
        <v>483</v>
      </c>
      <c r="D7648">
        <v>4</v>
      </c>
      <c r="E7648" t="s">
        <v>45</v>
      </c>
      <c r="F7648">
        <v>19</v>
      </c>
      <c r="G7648" s="85">
        <v>0</v>
      </c>
      <c r="H7648" s="85">
        <v>18536.052673839731</v>
      </c>
      <c r="I7648" s="85">
        <v>4748.7393608479206</v>
      </c>
      <c r="J7648" s="85">
        <v>0</v>
      </c>
      <c r="K7648" t="s">
        <v>491</v>
      </c>
    </row>
    <row r="7649" spans="2:11" x14ac:dyDescent="0.25">
      <c r="B7649">
        <v>2026</v>
      </c>
      <c r="C7649" t="s">
        <v>484</v>
      </c>
      <c r="D7649">
        <v>3</v>
      </c>
      <c r="E7649" t="s">
        <v>45</v>
      </c>
      <c r="F7649">
        <v>19</v>
      </c>
      <c r="G7649" s="85">
        <v>0.73778252218370743</v>
      </c>
      <c r="H7649" s="85">
        <v>18536.052673839731</v>
      </c>
      <c r="I7649" s="85">
        <v>4748.7393608479206</v>
      </c>
      <c r="J7649" s="85">
        <v>8328.4255970586382</v>
      </c>
      <c r="K7649" t="s">
        <v>491</v>
      </c>
    </row>
    <row r="7650" spans="2:11" x14ac:dyDescent="0.25">
      <c r="B7650">
        <v>2026</v>
      </c>
      <c r="C7650" t="s">
        <v>484</v>
      </c>
      <c r="D7650">
        <v>4</v>
      </c>
      <c r="E7650" t="s">
        <v>45</v>
      </c>
      <c r="F7650">
        <v>19</v>
      </c>
      <c r="G7650" s="85">
        <v>0</v>
      </c>
      <c r="H7650" s="85">
        <v>18536.052673839731</v>
      </c>
      <c r="I7650" s="85">
        <v>4748.7393608479206</v>
      </c>
      <c r="J7650" s="85">
        <v>0</v>
      </c>
      <c r="K7650" t="s">
        <v>491</v>
      </c>
    </row>
    <row r="7651" spans="2:11" x14ac:dyDescent="0.25">
      <c r="B7651">
        <v>2026</v>
      </c>
      <c r="C7651" t="s">
        <v>485</v>
      </c>
      <c r="D7651">
        <v>3</v>
      </c>
      <c r="E7651" t="s">
        <v>45</v>
      </c>
      <c r="F7651">
        <v>19</v>
      </c>
      <c r="G7651" s="85">
        <v>0.71930437240318668</v>
      </c>
      <c r="H7651" s="85">
        <v>18536.052673839731</v>
      </c>
      <c r="I7651" s="85">
        <v>4748.7393608479206</v>
      </c>
      <c r="J7651" s="85">
        <v>8119.8358148517163</v>
      </c>
      <c r="K7651" t="s">
        <v>491</v>
      </c>
    </row>
    <row r="7652" spans="2:11" x14ac:dyDescent="0.25">
      <c r="B7652">
        <v>2026</v>
      </c>
      <c r="C7652" t="s">
        <v>485</v>
      </c>
      <c r="D7652">
        <v>4</v>
      </c>
      <c r="E7652" t="s">
        <v>45</v>
      </c>
      <c r="F7652">
        <v>19</v>
      </c>
      <c r="G7652" s="85">
        <v>0</v>
      </c>
      <c r="H7652" s="85">
        <v>18536.052673839731</v>
      </c>
      <c r="I7652" s="85">
        <v>4748.7393608479206</v>
      </c>
      <c r="J7652" s="85">
        <v>0</v>
      </c>
      <c r="K7652" t="s">
        <v>491</v>
      </c>
    </row>
    <row r="7653" spans="2:11" x14ac:dyDescent="0.25">
      <c r="B7653">
        <v>2026</v>
      </c>
      <c r="C7653" t="s">
        <v>486</v>
      </c>
      <c r="D7653">
        <v>3</v>
      </c>
      <c r="E7653" t="s">
        <v>45</v>
      </c>
      <c r="F7653">
        <v>19</v>
      </c>
      <c r="G7653" s="85">
        <v>0.70082622262267924</v>
      </c>
      <c r="H7653" s="85">
        <v>18536.052673839731</v>
      </c>
      <c r="I7653" s="85">
        <v>4748.7393608479206</v>
      </c>
      <c r="J7653" s="85">
        <v>7911.2460326449454</v>
      </c>
      <c r="K7653" t="s">
        <v>491</v>
      </c>
    </row>
    <row r="7654" spans="2:11" x14ac:dyDescent="0.25">
      <c r="B7654">
        <v>2026</v>
      </c>
      <c r="C7654" t="s">
        <v>486</v>
      </c>
      <c r="D7654">
        <v>4</v>
      </c>
      <c r="E7654" t="s">
        <v>45</v>
      </c>
      <c r="F7654">
        <v>19</v>
      </c>
      <c r="G7654" s="85">
        <v>0</v>
      </c>
      <c r="H7654" s="85">
        <v>18536.052673839731</v>
      </c>
      <c r="I7654" s="85">
        <v>4748.7393608479206</v>
      </c>
      <c r="J7654" s="85">
        <v>0</v>
      </c>
      <c r="K7654" t="s">
        <v>491</v>
      </c>
    </row>
    <row r="7655" spans="2:11" x14ac:dyDescent="0.25">
      <c r="B7655">
        <v>2026</v>
      </c>
      <c r="C7655" t="s">
        <v>487</v>
      </c>
      <c r="D7655">
        <v>3</v>
      </c>
      <c r="E7655" t="s">
        <v>45</v>
      </c>
      <c r="F7655">
        <v>19</v>
      </c>
      <c r="G7655" s="85">
        <v>0.68234807284215848</v>
      </c>
      <c r="H7655" s="85">
        <v>18536.052673839731</v>
      </c>
      <c r="I7655" s="85">
        <v>4748.7393608479206</v>
      </c>
      <c r="J7655" s="85">
        <v>7702.6562504380245</v>
      </c>
      <c r="K7655" t="s">
        <v>491</v>
      </c>
    </row>
    <row r="7656" spans="2:11" x14ac:dyDescent="0.25">
      <c r="B7656">
        <v>2026</v>
      </c>
      <c r="C7656" t="s">
        <v>487</v>
      </c>
      <c r="D7656">
        <v>4</v>
      </c>
      <c r="E7656" t="s">
        <v>45</v>
      </c>
      <c r="F7656">
        <v>19</v>
      </c>
      <c r="G7656" s="85">
        <v>0</v>
      </c>
      <c r="H7656" s="85">
        <v>18536.052673839731</v>
      </c>
      <c r="I7656" s="85">
        <v>4748.7393608479206</v>
      </c>
      <c r="J7656" s="85">
        <v>0</v>
      </c>
      <c r="K7656" t="s">
        <v>491</v>
      </c>
    </row>
    <row r="7657" spans="2:11" x14ac:dyDescent="0.25">
      <c r="B7657">
        <v>2026</v>
      </c>
      <c r="C7657" t="s">
        <v>488</v>
      </c>
      <c r="D7657">
        <v>3</v>
      </c>
      <c r="E7657" t="s">
        <v>45</v>
      </c>
      <c r="F7657">
        <v>19</v>
      </c>
      <c r="G7657" s="85">
        <v>0.66386992306165082</v>
      </c>
      <c r="H7657" s="85">
        <v>18536.052673839731</v>
      </c>
      <c r="I7657" s="85">
        <v>4748.7393608479206</v>
      </c>
      <c r="J7657" s="85">
        <v>7494.0664682312517</v>
      </c>
      <c r="K7657" t="s">
        <v>491</v>
      </c>
    </row>
    <row r="7658" spans="2:11" x14ac:dyDescent="0.25">
      <c r="B7658">
        <v>2026</v>
      </c>
      <c r="C7658" t="s">
        <v>488</v>
      </c>
      <c r="D7658">
        <v>4</v>
      </c>
      <c r="E7658" t="s">
        <v>45</v>
      </c>
      <c r="F7658">
        <v>19</v>
      </c>
      <c r="G7658" s="85">
        <v>0</v>
      </c>
      <c r="H7658" s="85">
        <v>18536.052673839731</v>
      </c>
      <c r="I7658" s="85">
        <v>4748.7393608479206</v>
      </c>
      <c r="J7658" s="85">
        <v>0</v>
      </c>
      <c r="K7658" t="s">
        <v>491</v>
      </c>
    </row>
    <row r="7659" spans="2:11" x14ac:dyDescent="0.25">
      <c r="B7659">
        <v>2026</v>
      </c>
      <c r="C7659" t="s">
        <v>489</v>
      </c>
      <c r="D7659">
        <v>3</v>
      </c>
      <c r="E7659" t="s">
        <v>45</v>
      </c>
      <c r="F7659">
        <v>19</v>
      </c>
      <c r="G7659" s="85">
        <v>0.64539177328113007</v>
      </c>
      <c r="H7659" s="85">
        <v>18536.052673839731</v>
      </c>
      <c r="I7659" s="85">
        <v>4748.7393608479206</v>
      </c>
      <c r="J7659" s="85">
        <v>7285.4766860243299</v>
      </c>
      <c r="K7659" t="s">
        <v>491</v>
      </c>
    </row>
    <row r="7660" spans="2:11" x14ac:dyDescent="0.25">
      <c r="B7660">
        <v>2026</v>
      </c>
      <c r="C7660" t="s">
        <v>489</v>
      </c>
      <c r="D7660">
        <v>4</v>
      </c>
      <c r="E7660" t="s">
        <v>45</v>
      </c>
      <c r="F7660">
        <v>19</v>
      </c>
      <c r="G7660" s="85">
        <v>0</v>
      </c>
      <c r="H7660" s="85">
        <v>18536.052673839731</v>
      </c>
      <c r="I7660" s="85">
        <v>4748.7393608479206</v>
      </c>
      <c r="J7660" s="85">
        <v>0</v>
      </c>
      <c r="K7660" t="s">
        <v>491</v>
      </c>
    </row>
    <row r="7661" spans="2:11" x14ac:dyDescent="0.25">
      <c r="B7661">
        <v>2026</v>
      </c>
      <c r="C7661" t="s">
        <v>490</v>
      </c>
      <c r="D7661">
        <v>3</v>
      </c>
      <c r="E7661" t="s">
        <v>45</v>
      </c>
      <c r="F7661">
        <v>19</v>
      </c>
      <c r="G7661" s="85">
        <v>0.62691362350062252</v>
      </c>
      <c r="H7661" s="85">
        <v>18536.052673839731</v>
      </c>
      <c r="I7661" s="85">
        <v>4748.7393608479206</v>
      </c>
      <c r="J7661" s="85">
        <v>7076.886903817558</v>
      </c>
      <c r="K7661" t="s">
        <v>491</v>
      </c>
    </row>
    <row r="7662" spans="2:11" x14ac:dyDescent="0.25">
      <c r="B7662">
        <v>2026</v>
      </c>
      <c r="C7662" t="s">
        <v>490</v>
      </c>
      <c r="D7662">
        <v>4</v>
      </c>
      <c r="E7662" t="s">
        <v>45</v>
      </c>
      <c r="F7662">
        <v>19</v>
      </c>
      <c r="G7662" s="85">
        <v>0</v>
      </c>
      <c r="H7662" s="85">
        <v>18536.052673839731</v>
      </c>
      <c r="I7662" s="85">
        <v>4748.7393608479206</v>
      </c>
      <c r="J7662" s="85">
        <v>0</v>
      </c>
      <c r="K7662" t="s">
        <v>491</v>
      </c>
    </row>
    <row r="7663" spans="2:11" x14ac:dyDescent="0.25">
      <c r="B7663">
        <v>2026</v>
      </c>
      <c r="C7663" t="s">
        <v>479</v>
      </c>
      <c r="D7663">
        <v>3</v>
      </c>
      <c r="E7663" t="s">
        <v>114</v>
      </c>
      <c r="F7663">
        <v>27</v>
      </c>
      <c r="G7663" s="85">
        <v>5.8345756561735831</v>
      </c>
      <c r="H7663" s="85">
        <v>9626.5957446808516</v>
      </c>
      <c r="I7663" s="85">
        <v>2722.7836879432625</v>
      </c>
      <c r="J7663" s="85">
        <v>34879.769835101979</v>
      </c>
      <c r="K7663" t="s">
        <v>491</v>
      </c>
    </row>
    <row r="7664" spans="2:11" x14ac:dyDescent="0.25">
      <c r="B7664">
        <v>2026</v>
      </c>
      <c r="C7664" t="s">
        <v>479</v>
      </c>
      <c r="D7664">
        <v>4</v>
      </c>
      <c r="E7664" t="s">
        <v>114</v>
      </c>
      <c r="F7664">
        <v>27</v>
      </c>
      <c r="G7664" s="85">
        <v>1.1866933537980167</v>
      </c>
      <c r="H7664" s="85">
        <v>9626.5957446808516</v>
      </c>
      <c r="I7664" s="85">
        <v>2722.7836879432625</v>
      </c>
      <c r="J7664" s="85">
        <v>7094.1904749359946</v>
      </c>
      <c r="K7664" t="s">
        <v>491</v>
      </c>
    </row>
    <row r="7665" spans="2:11" x14ac:dyDescent="0.25">
      <c r="B7665">
        <v>2026</v>
      </c>
      <c r="C7665" t="s">
        <v>480</v>
      </c>
      <c r="D7665">
        <v>3</v>
      </c>
      <c r="E7665" t="s">
        <v>114</v>
      </c>
      <c r="F7665">
        <v>27</v>
      </c>
      <c r="G7665" s="85">
        <v>8.6587977786736214</v>
      </c>
      <c r="H7665" s="85">
        <v>9626.5957446808516</v>
      </c>
      <c r="I7665" s="85">
        <v>2722.7836879432625</v>
      </c>
      <c r="J7665" s="85">
        <v>51763.297172993756</v>
      </c>
      <c r="K7665" t="s">
        <v>491</v>
      </c>
    </row>
    <row r="7666" spans="2:11" x14ac:dyDescent="0.25">
      <c r="B7666">
        <v>2026</v>
      </c>
      <c r="C7666" t="s">
        <v>480</v>
      </c>
      <c r="D7666">
        <v>4</v>
      </c>
      <c r="E7666" t="s">
        <v>114</v>
      </c>
      <c r="F7666">
        <v>27</v>
      </c>
      <c r="G7666" s="85">
        <v>1.7611114126115837</v>
      </c>
      <c r="H7666" s="85">
        <v>9626.5957446808516</v>
      </c>
      <c r="I7666" s="85">
        <v>2722.7836879432625</v>
      </c>
      <c r="J7666" s="85">
        <v>10528.128238574998</v>
      </c>
      <c r="K7666" t="s">
        <v>491</v>
      </c>
    </row>
    <row r="7667" spans="2:11" x14ac:dyDescent="0.25">
      <c r="B7667">
        <v>2026</v>
      </c>
      <c r="C7667" t="s">
        <v>481</v>
      </c>
      <c r="D7667">
        <v>3</v>
      </c>
      <c r="E7667" t="s">
        <v>114</v>
      </c>
      <c r="F7667">
        <v>27</v>
      </c>
      <c r="G7667" s="85">
        <v>15.425881355956749</v>
      </c>
      <c r="H7667" s="85">
        <v>9626.5957446808516</v>
      </c>
      <c r="I7667" s="85">
        <v>2722.7836879432625</v>
      </c>
      <c r="J7667" s="85">
        <v>92217.707491726251</v>
      </c>
      <c r="K7667" t="s">
        <v>491</v>
      </c>
    </row>
    <row r="7668" spans="2:11" x14ac:dyDescent="0.25">
      <c r="B7668">
        <v>2026</v>
      </c>
      <c r="C7668" t="s">
        <v>481</v>
      </c>
      <c r="D7668">
        <v>4</v>
      </c>
      <c r="E7668" t="s">
        <v>114</v>
      </c>
      <c r="F7668">
        <v>27</v>
      </c>
      <c r="G7668" s="85">
        <v>3.1374673944318818</v>
      </c>
      <c r="H7668" s="85">
        <v>9626.5957446808516</v>
      </c>
      <c r="I7668" s="85">
        <v>2722.7836879432625</v>
      </c>
      <c r="J7668" s="85">
        <v>18756.143896622292</v>
      </c>
      <c r="K7668" t="s">
        <v>491</v>
      </c>
    </row>
    <row r="7669" spans="2:11" x14ac:dyDescent="0.25">
      <c r="B7669">
        <v>2026</v>
      </c>
      <c r="C7669" t="s">
        <v>482</v>
      </c>
      <c r="D7669">
        <v>3</v>
      </c>
      <c r="E7669" t="s">
        <v>114</v>
      </c>
      <c r="F7669">
        <v>27</v>
      </c>
      <c r="G7669" s="85">
        <v>6.0384982020595661</v>
      </c>
      <c r="H7669" s="85">
        <v>9626.5957446808516</v>
      </c>
      <c r="I7669" s="85">
        <v>2722.7836879432625</v>
      </c>
      <c r="J7669" s="85">
        <v>36098.842460746157</v>
      </c>
      <c r="K7669" t="s">
        <v>491</v>
      </c>
    </row>
    <row r="7670" spans="2:11" x14ac:dyDescent="0.25">
      <c r="B7670">
        <v>2026</v>
      </c>
      <c r="C7670" t="s">
        <v>482</v>
      </c>
      <c r="D7670">
        <v>4</v>
      </c>
      <c r="E7670" t="s">
        <v>114</v>
      </c>
      <c r="F7670">
        <v>27</v>
      </c>
      <c r="G7670" s="85">
        <v>1.2281691258426237</v>
      </c>
      <c r="H7670" s="85">
        <v>9626.5957446808516</v>
      </c>
      <c r="I7670" s="85">
        <v>2722.7836879432625</v>
      </c>
      <c r="J7670" s="85">
        <v>7342.1374496432863</v>
      </c>
      <c r="K7670" t="s">
        <v>491</v>
      </c>
    </row>
    <row r="7671" spans="2:11" x14ac:dyDescent="0.25">
      <c r="B7671">
        <v>2026</v>
      </c>
      <c r="C7671" t="s">
        <v>483</v>
      </c>
      <c r="D7671">
        <v>3</v>
      </c>
      <c r="E7671" t="s">
        <v>114</v>
      </c>
      <c r="F7671">
        <v>27</v>
      </c>
      <c r="G7671" s="85">
        <v>4.4885032624353638</v>
      </c>
      <c r="H7671" s="85">
        <v>9626.5957446808516</v>
      </c>
      <c r="I7671" s="85">
        <v>2722.7836879432625</v>
      </c>
      <c r="J7671" s="85">
        <v>26832.792978216909</v>
      </c>
      <c r="K7671" t="s">
        <v>491</v>
      </c>
    </row>
    <row r="7672" spans="2:11" x14ac:dyDescent="0.25">
      <c r="B7672">
        <v>2026</v>
      </c>
      <c r="C7672" t="s">
        <v>483</v>
      </c>
      <c r="D7672">
        <v>4</v>
      </c>
      <c r="E7672" t="s">
        <v>114</v>
      </c>
      <c r="F7672">
        <v>27</v>
      </c>
      <c r="G7672" s="85">
        <v>0.91291591778346426</v>
      </c>
      <c r="H7672" s="85">
        <v>9626.5957446808516</v>
      </c>
      <c r="I7672" s="85">
        <v>2722.7836879432625</v>
      </c>
      <c r="J7672" s="85">
        <v>5457.5172159085259</v>
      </c>
      <c r="K7672" t="s">
        <v>491</v>
      </c>
    </row>
    <row r="7673" spans="2:11" x14ac:dyDescent="0.25">
      <c r="B7673">
        <v>2026</v>
      </c>
      <c r="C7673" t="s">
        <v>484</v>
      </c>
      <c r="D7673">
        <v>3</v>
      </c>
      <c r="E7673" t="s">
        <v>114</v>
      </c>
      <c r="F7673">
        <v>27</v>
      </c>
      <c r="G7673" s="85">
        <v>12.682501412907936</v>
      </c>
      <c r="H7673" s="85">
        <v>9626.5957446808516</v>
      </c>
      <c r="I7673" s="85">
        <v>2722.7836879432625</v>
      </c>
      <c r="J7673" s="85">
        <v>75817.46407684662</v>
      </c>
      <c r="K7673" t="s">
        <v>491</v>
      </c>
    </row>
    <row r="7674" spans="2:11" x14ac:dyDescent="0.25">
      <c r="B7674">
        <v>2026</v>
      </c>
      <c r="C7674" t="s">
        <v>484</v>
      </c>
      <c r="D7674">
        <v>4</v>
      </c>
      <c r="E7674" t="s">
        <v>114</v>
      </c>
      <c r="F7674">
        <v>27</v>
      </c>
      <c r="G7674" s="85">
        <v>2.579491812794835</v>
      </c>
      <c r="H7674" s="85">
        <v>9626.5957446808516</v>
      </c>
      <c r="I7674" s="85">
        <v>2722.7836879432625</v>
      </c>
      <c r="J7674" s="85">
        <v>15420.501168172199</v>
      </c>
      <c r="K7674" t="s">
        <v>491</v>
      </c>
    </row>
    <row r="7675" spans="2:11" x14ac:dyDescent="0.25">
      <c r="B7675">
        <v>2026</v>
      </c>
      <c r="C7675" t="s">
        <v>485</v>
      </c>
      <c r="D7675">
        <v>3</v>
      </c>
      <c r="E7675" t="s">
        <v>114</v>
      </c>
      <c r="F7675">
        <v>27</v>
      </c>
      <c r="G7675" s="85">
        <v>5.43053575851064</v>
      </c>
      <c r="H7675" s="85">
        <v>9626.5957446808516</v>
      </c>
      <c r="I7675" s="85">
        <v>2722.7836879432625</v>
      </c>
      <c r="J7675" s="85">
        <v>32464.372475437965</v>
      </c>
      <c r="K7675" t="s">
        <v>491</v>
      </c>
    </row>
    <row r="7676" spans="2:11" x14ac:dyDescent="0.25">
      <c r="B7676">
        <v>2026</v>
      </c>
      <c r="C7676" t="s">
        <v>485</v>
      </c>
      <c r="D7676">
        <v>4</v>
      </c>
      <c r="E7676" t="s">
        <v>114</v>
      </c>
      <c r="F7676">
        <v>27</v>
      </c>
      <c r="G7676" s="85">
        <v>1.1045157474936893</v>
      </c>
      <c r="H7676" s="85">
        <v>9626.5957446808516</v>
      </c>
      <c r="I7676" s="85">
        <v>2722.7836879432625</v>
      </c>
      <c r="J7676" s="85">
        <v>6602.923215343314</v>
      </c>
      <c r="K7676" t="s">
        <v>491</v>
      </c>
    </row>
    <row r="7677" spans="2:11" x14ac:dyDescent="0.25">
      <c r="B7677">
        <v>2026</v>
      </c>
      <c r="C7677" t="s">
        <v>486</v>
      </c>
      <c r="D7677">
        <v>3</v>
      </c>
      <c r="E7677" t="s">
        <v>114</v>
      </c>
      <c r="F7677">
        <v>27</v>
      </c>
      <c r="G7677" s="85">
        <v>6.7491254246942658</v>
      </c>
      <c r="H7677" s="85">
        <v>9626.5957446808516</v>
      </c>
      <c r="I7677" s="85">
        <v>2722.7836879432625</v>
      </c>
      <c r="J7677" s="85">
        <v>40347.054400174755</v>
      </c>
      <c r="K7677" t="s">
        <v>491</v>
      </c>
    </row>
    <row r="7678" spans="2:11" x14ac:dyDescent="0.25">
      <c r="B7678">
        <v>2026</v>
      </c>
      <c r="C7678" t="s">
        <v>486</v>
      </c>
      <c r="D7678">
        <v>4</v>
      </c>
      <c r="E7678" t="s">
        <v>114</v>
      </c>
      <c r="F7678">
        <v>27</v>
      </c>
      <c r="G7678" s="85">
        <v>1.3727034762090033</v>
      </c>
      <c r="H7678" s="85">
        <v>9626.5957446808516</v>
      </c>
      <c r="I7678" s="85">
        <v>2722.7836879432625</v>
      </c>
      <c r="J7678" s="85">
        <v>8206.1805559677487</v>
      </c>
      <c r="K7678" t="s">
        <v>491</v>
      </c>
    </row>
    <row r="7679" spans="2:11" x14ac:dyDescent="0.25">
      <c r="B7679">
        <v>2026</v>
      </c>
      <c r="C7679" t="s">
        <v>487</v>
      </c>
      <c r="D7679">
        <v>3</v>
      </c>
      <c r="E7679" t="s">
        <v>114</v>
      </c>
      <c r="F7679">
        <v>27</v>
      </c>
      <c r="G7679" s="85">
        <v>10.57958126381426</v>
      </c>
      <c r="H7679" s="85">
        <v>9626.5957446808516</v>
      </c>
      <c r="I7679" s="85">
        <v>2722.7836879432625</v>
      </c>
      <c r="J7679" s="85">
        <v>63245.963576313305</v>
      </c>
      <c r="K7679" t="s">
        <v>491</v>
      </c>
    </row>
    <row r="7680" spans="2:11" x14ac:dyDescent="0.25">
      <c r="B7680">
        <v>2026</v>
      </c>
      <c r="C7680" t="s">
        <v>487</v>
      </c>
      <c r="D7680">
        <v>4</v>
      </c>
      <c r="E7680" t="s">
        <v>114</v>
      </c>
      <c r="F7680">
        <v>27</v>
      </c>
      <c r="G7680" s="85">
        <v>2.1517792400978166</v>
      </c>
      <c r="H7680" s="85">
        <v>9626.5957446808516</v>
      </c>
      <c r="I7680" s="85">
        <v>2722.7836879432625</v>
      </c>
      <c r="J7680" s="85">
        <v>12863.585812131525</v>
      </c>
      <c r="K7680" t="s">
        <v>491</v>
      </c>
    </row>
    <row r="7681" spans="2:11" x14ac:dyDescent="0.25">
      <c r="B7681">
        <v>2026</v>
      </c>
      <c r="C7681" t="s">
        <v>488</v>
      </c>
      <c r="D7681">
        <v>3</v>
      </c>
      <c r="E7681" t="s">
        <v>114</v>
      </c>
      <c r="F7681">
        <v>27</v>
      </c>
      <c r="G7681" s="85">
        <v>9.0023013648081474</v>
      </c>
      <c r="H7681" s="85">
        <v>9626.5957446808516</v>
      </c>
      <c r="I7681" s="85">
        <v>2722.7836879432625</v>
      </c>
      <c r="J7681" s="85">
        <v>53816.801442704767</v>
      </c>
      <c r="K7681" t="s">
        <v>491</v>
      </c>
    </row>
    <row r="7682" spans="2:11" x14ac:dyDescent="0.25">
      <c r="B7682">
        <v>2026</v>
      </c>
      <c r="C7682" t="s">
        <v>488</v>
      </c>
      <c r="D7682">
        <v>4</v>
      </c>
      <c r="E7682" t="s">
        <v>114</v>
      </c>
      <c r="F7682">
        <v>27</v>
      </c>
      <c r="G7682" s="85">
        <v>1.8309765487745384</v>
      </c>
      <c r="H7682" s="85">
        <v>9626.5957446808516</v>
      </c>
      <c r="I7682" s="85">
        <v>2722.7836879432625</v>
      </c>
      <c r="J7682" s="85">
        <v>10945.790123939953</v>
      </c>
      <c r="K7682" t="s">
        <v>491</v>
      </c>
    </row>
    <row r="7683" spans="2:11" x14ac:dyDescent="0.25">
      <c r="B7683">
        <v>2026</v>
      </c>
      <c r="C7683" t="s">
        <v>489</v>
      </c>
      <c r="D7683">
        <v>3</v>
      </c>
      <c r="E7683" t="s">
        <v>114</v>
      </c>
      <c r="F7683">
        <v>27</v>
      </c>
      <c r="G7683" s="85">
        <v>12.32227297845203</v>
      </c>
      <c r="H7683" s="85">
        <v>9626.5957446808516</v>
      </c>
      <c r="I7683" s="85">
        <v>2722.7836879432625</v>
      </c>
      <c r="J7683" s="85">
        <v>73663.976724499691</v>
      </c>
      <c r="K7683" t="s">
        <v>491</v>
      </c>
    </row>
    <row r="7684" spans="2:11" x14ac:dyDescent="0.25">
      <c r="B7684">
        <v>2026</v>
      </c>
      <c r="C7684" t="s">
        <v>489</v>
      </c>
      <c r="D7684">
        <v>4</v>
      </c>
      <c r="E7684" t="s">
        <v>114</v>
      </c>
      <c r="F7684">
        <v>27</v>
      </c>
      <c r="G7684" s="85">
        <v>2.5062250125665138</v>
      </c>
      <c r="H7684" s="85">
        <v>9626.5957446808516</v>
      </c>
      <c r="I7684" s="85">
        <v>2722.7836879432625</v>
      </c>
      <c r="J7684" s="85">
        <v>14982.503740576203</v>
      </c>
      <c r="K7684" t="s">
        <v>491</v>
      </c>
    </row>
    <row r="7685" spans="2:11" x14ac:dyDescent="0.25">
      <c r="B7685">
        <v>2026</v>
      </c>
      <c r="C7685" t="s">
        <v>490</v>
      </c>
      <c r="D7685">
        <v>3</v>
      </c>
      <c r="E7685" t="s">
        <v>114</v>
      </c>
      <c r="F7685">
        <v>27</v>
      </c>
      <c r="G7685" s="85">
        <v>25.520515239287157</v>
      </c>
      <c r="H7685" s="85">
        <v>9626.5957446808516</v>
      </c>
      <c r="I7685" s="85">
        <v>2722.7836879432625</v>
      </c>
      <c r="J7685" s="85">
        <v>152564.59939424699</v>
      </c>
      <c r="K7685" t="s">
        <v>491</v>
      </c>
    </row>
    <row r="7686" spans="2:11" x14ac:dyDescent="0.25">
      <c r="B7686">
        <v>2026</v>
      </c>
      <c r="C7686" t="s">
        <v>490</v>
      </c>
      <c r="D7686">
        <v>4</v>
      </c>
      <c r="E7686" t="s">
        <v>114</v>
      </c>
      <c r="F7686">
        <v>27</v>
      </c>
      <c r="G7686" s="85">
        <v>5.1906132690075566</v>
      </c>
      <c r="H7686" s="85">
        <v>9626.5957446808516</v>
      </c>
      <c r="I7686" s="85">
        <v>2722.7836879432625</v>
      </c>
      <c r="J7686" s="85">
        <v>31030.088012389217</v>
      </c>
      <c r="K7686" t="s">
        <v>491</v>
      </c>
    </row>
    <row r="7687" spans="2:11" x14ac:dyDescent="0.25">
      <c r="B7687">
        <v>2026</v>
      </c>
      <c r="C7687" t="s">
        <v>479</v>
      </c>
      <c r="D7687">
        <v>3</v>
      </c>
      <c r="E7687" t="s">
        <v>208</v>
      </c>
      <c r="F7687">
        <v>25</v>
      </c>
      <c r="G7687" s="85">
        <v>24.390495006594051</v>
      </c>
      <c r="H7687" s="85">
        <v>27483.452068491439</v>
      </c>
      <c r="I7687" s="85">
        <v>6023.7970253718286</v>
      </c>
      <c r="J7687" s="85">
        <v>441750.76529029437</v>
      </c>
      <c r="K7687" t="s">
        <v>491</v>
      </c>
    </row>
    <row r="7688" spans="2:11" x14ac:dyDescent="0.25">
      <c r="B7688">
        <v>2026</v>
      </c>
      <c r="C7688" t="s">
        <v>479</v>
      </c>
      <c r="D7688">
        <v>4</v>
      </c>
      <c r="E7688" t="s">
        <v>208</v>
      </c>
      <c r="F7688">
        <v>25</v>
      </c>
      <c r="G7688" s="85">
        <v>2.9641226570513624</v>
      </c>
      <c r="H7688" s="85">
        <v>27483.452068491439</v>
      </c>
      <c r="I7688" s="85">
        <v>6023.7970253718286</v>
      </c>
      <c r="J7688" s="85">
        <v>53684.988837362194</v>
      </c>
      <c r="K7688" t="s">
        <v>491</v>
      </c>
    </row>
    <row r="7689" spans="2:11" x14ac:dyDescent="0.25">
      <c r="B7689">
        <v>2026</v>
      </c>
      <c r="C7689" t="s">
        <v>480</v>
      </c>
      <c r="D7689">
        <v>3</v>
      </c>
      <c r="E7689" t="s">
        <v>208</v>
      </c>
      <c r="F7689">
        <v>25</v>
      </c>
      <c r="G7689" s="85">
        <v>24.497859084784857</v>
      </c>
      <c r="H7689" s="85">
        <v>27483.452068491439</v>
      </c>
      <c r="I7689" s="85">
        <v>6023.7970253718286</v>
      </c>
      <c r="J7689" s="85">
        <v>443695.29998270847</v>
      </c>
      <c r="K7689" t="s">
        <v>491</v>
      </c>
    </row>
    <row r="7690" spans="2:11" x14ac:dyDescent="0.25">
      <c r="B7690">
        <v>2026</v>
      </c>
      <c r="C7690" t="s">
        <v>480</v>
      </c>
      <c r="D7690">
        <v>4</v>
      </c>
      <c r="E7690" t="s">
        <v>208</v>
      </c>
      <c r="F7690">
        <v>25</v>
      </c>
      <c r="G7690" s="85">
        <v>2.9771703748870486</v>
      </c>
      <c r="H7690" s="85">
        <v>27483.452068491439</v>
      </c>
      <c r="I7690" s="85">
        <v>6023.7970253718286</v>
      </c>
      <c r="J7690" s="85">
        <v>53921.303817343047</v>
      </c>
      <c r="K7690" t="s">
        <v>491</v>
      </c>
    </row>
    <row r="7691" spans="2:11" x14ac:dyDescent="0.25">
      <c r="B7691">
        <v>2026</v>
      </c>
      <c r="C7691" t="s">
        <v>481</v>
      </c>
      <c r="D7691">
        <v>3</v>
      </c>
      <c r="E7691" t="s">
        <v>208</v>
      </c>
      <c r="F7691">
        <v>25</v>
      </c>
      <c r="G7691" s="85">
        <v>24.60522316297569</v>
      </c>
      <c r="H7691" s="85">
        <v>27483.452068491439</v>
      </c>
      <c r="I7691" s="85">
        <v>6023.7970253718286</v>
      </c>
      <c r="J7691" s="85">
        <v>445639.8346751231</v>
      </c>
      <c r="K7691" t="s">
        <v>491</v>
      </c>
    </row>
    <row r="7692" spans="2:11" x14ac:dyDescent="0.25">
      <c r="B7692">
        <v>2026</v>
      </c>
      <c r="C7692" t="s">
        <v>481</v>
      </c>
      <c r="D7692">
        <v>4</v>
      </c>
      <c r="E7692" t="s">
        <v>208</v>
      </c>
      <c r="F7692">
        <v>25</v>
      </c>
      <c r="G7692" s="85">
        <v>2.990218092722742</v>
      </c>
      <c r="H7692" s="85">
        <v>27483.452068491439</v>
      </c>
      <c r="I7692" s="85">
        <v>6023.7970253718286</v>
      </c>
      <c r="J7692" s="85">
        <v>54157.618797324016</v>
      </c>
      <c r="K7692" t="s">
        <v>491</v>
      </c>
    </row>
    <row r="7693" spans="2:11" x14ac:dyDescent="0.25">
      <c r="B7693">
        <v>2026</v>
      </c>
      <c r="C7693" t="s">
        <v>482</v>
      </c>
      <c r="D7693">
        <v>3</v>
      </c>
      <c r="E7693" t="s">
        <v>208</v>
      </c>
      <c r="F7693">
        <v>25</v>
      </c>
      <c r="G7693" s="85">
        <v>24.712587241166496</v>
      </c>
      <c r="H7693" s="85">
        <v>27483.452068491439</v>
      </c>
      <c r="I7693" s="85">
        <v>6023.7970253718286</v>
      </c>
      <c r="J7693" s="85">
        <v>447584.36936753721</v>
      </c>
      <c r="K7693" t="s">
        <v>491</v>
      </c>
    </row>
    <row r="7694" spans="2:11" x14ac:dyDescent="0.25">
      <c r="B7694">
        <v>2026</v>
      </c>
      <c r="C7694" t="s">
        <v>482</v>
      </c>
      <c r="D7694">
        <v>4</v>
      </c>
      <c r="E7694" t="s">
        <v>208</v>
      </c>
      <c r="F7694">
        <v>25</v>
      </c>
      <c r="G7694" s="85">
        <v>3.0032658105584282</v>
      </c>
      <c r="H7694" s="85">
        <v>27483.452068491439</v>
      </c>
      <c r="I7694" s="85">
        <v>6023.7970253718286</v>
      </c>
      <c r="J7694" s="85">
        <v>54393.933777304868</v>
      </c>
      <c r="K7694" t="s">
        <v>491</v>
      </c>
    </row>
    <row r="7695" spans="2:11" x14ac:dyDescent="0.25">
      <c r="B7695">
        <v>2026</v>
      </c>
      <c r="C7695" t="s">
        <v>483</v>
      </c>
      <c r="D7695">
        <v>3</v>
      </c>
      <c r="E7695" t="s">
        <v>208</v>
      </c>
      <c r="F7695">
        <v>25</v>
      </c>
      <c r="G7695" s="85">
        <v>24.819951319357333</v>
      </c>
      <c r="H7695" s="85">
        <v>27483.452068491439</v>
      </c>
      <c r="I7695" s="85">
        <v>6023.7970253718286</v>
      </c>
      <c r="J7695" s="85">
        <v>449528.90405995189</v>
      </c>
      <c r="K7695" t="s">
        <v>491</v>
      </c>
    </row>
    <row r="7696" spans="2:11" x14ac:dyDescent="0.25">
      <c r="B7696">
        <v>2026</v>
      </c>
      <c r="C7696" t="s">
        <v>483</v>
      </c>
      <c r="D7696">
        <v>4</v>
      </c>
      <c r="E7696" t="s">
        <v>208</v>
      </c>
      <c r="F7696">
        <v>25</v>
      </c>
      <c r="G7696" s="85">
        <v>3.0163135283941216</v>
      </c>
      <c r="H7696" s="85">
        <v>27483.452068491439</v>
      </c>
      <c r="I7696" s="85">
        <v>6023.7970253718286</v>
      </c>
      <c r="J7696" s="85">
        <v>54630.248757285844</v>
      </c>
      <c r="K7696" t="s">
        <v>491</v>
      </c>
    </row>
    <row r="7697" spans="2:11" x14ac:dyDescent="0.25">
      <c r="B7697">
        <v>2026</v>
      </c>
      <c r="C7697" t="s">
        <v>484</v>
      </c>
      <c r="D7697">
        <v>3</v>
      </c>
      <c r="E7697" t="s">
        <v>208</v>
      </c>
      <c r="F7697">
        <v>25</v>
      </c>
      <c r="G7697" s="85">
        <v>24.927315397548139</v>
      </c>
      <c r="H7697" s="85">
        <v>27483.452068491439</v>
      </c>
      <c r="I7697" s="85">
        <v>6023.7970253718286</v>
      </c>
      <c r="J7697" s="85">
        <v>451473.438752366</v>
      </c>
      <c r="K7697" t="s">
        <v>491</v>
      </c>
    </row>
    <row r="7698" spans="2:11" x14ac:dyDescent="0.25">
      <c r="B7698">
        <v>2026</v>
      </c>
      <c r="C7698" t="s">
        <v>484</v>
      </c>
      <c r="D7698">
        <v>4</v>
      </c>
      <c r="E7698" t="s">
        <v>208</v>
      </c>
      <c r="F7698">
        <v>25</v>
      </c>
      <c r="G7698" s="85">
        <v>3.0293612462298078</v>
      </c>
      <c r="H7698" s="85">
        <v>27483.452068491439</v>
      </c>
      <c r="I7698" s="85">
        <v>6023.7970253718286</v>
      </c>
      <c r="J7698" s="85">
        <v>54866.56373726669</v>
      </c>
      <c r="K7698" t="s">
        <v>491</v>
      </c>
    </row>
    <row r="7699" spans="2:11" x14ac:dyDescent="0.25">
      <c r="B7699">
        <v>2026</v>
      </c>
      <c r="C7699" t="s">
        <v>485</v>
      </c>
      <c r="D7699">
        <v>3</v>
      </c>
      <c r="E7699" t="s">
        <v>208</v>
      </c>
      <c r="F7699">
        <v>25</v>
      </c>
      <c r="G7699" s="85">
        <v>25.034679475738972</v>
      </c>
      <c r="H7699" s="85">
        <v>27483.452068491439</v>
      </c>
      <c r="I7699" s="85">
        <v>6023.7970253718286</v>
      </c>
      <c r="J7699" s="85">
        <v>453417.97344478063</v>
      </c>
      <c r="K7699" t="s">
        <v>491</v>
      </c>
    </row>
    <row r="7700" spans="2:11" x14ac:dyDescent="0.25">
      <c r="B7700">
        <v>2026</v>
      </c>
      <c r="C7700" t="s">
        <v>485</v>
      </c>
      <c r="D7700">
        <v>4</v>
      </c>
      <c r="E7700" t="s">
        <v>208</v>
      </c>
      <c r="F7700">
        <v>25</v>
      </c>
      <c r="G7700" s="85">
        <v>3.0424089640655012</v>
      </c>
      <c r="H7700" s="85">
        <v>27483.452068491439</v>
      </c>
      <c r="I7700" s="85">
        <v>6023.7970253718286</v>
      </c>
      <c r="J7700" s="85">
        <v>55102.878717247666</v>
      </c>
      <c r="K7700" t="s">
        <v>491</v>
      </c>
    </row>
    <row r="7701" spans="2:11" x14ac:dyDescent="0.25">
      <c r="B7701">
        <v>2026</v>
      </c>
      <c r="C7701" t="s">
        <v>486</v>
      </c>
      <c r="D7701">
        <v>3</v>
      </c>
      <c r="E7701" t="s">
        <v>208</v>
      </c>
      <c r="F7701">
        <v>25</v>
      </c>
      <c r="G7701" s="85">
        <v>25.142043553929778</v>
      </c>
      <c r="H7701" s="85">
        <v>27483.452068491439</v>
      </c>
      <c r="I7701" s="85">
        <v>6023.7970253718286</v>
      </c>
      <c r="J7701" s="85">
        <v>455362.50813719473</v>
      </c>
      <c r="K7701" t="s">
        <v>491</v>
      </c>
    </row>
    <row r="7702" spans="2:11" x14ac:dyDescent="0.25">
      <c r="B7702">
        <v>2026</v>
      </c>
      <c r="C7702" t="s">
        <v>486</v>
      </c>
      <c r="D7702">
        <v>4</v>
      </c>
      <c r="E7702" t="s">
        <v>208</v>
      </c>
      <c r="F7702">
        <v>25</v>
      </c>
      <c r="G7702" s="85">
        <v>3.0554566819011875</v>
      </c>
      <c r="H7702" s="85">
        <v>27483.452068491439</v>
      </c>
      <c r="I7702" s="85">
        <v>6023.7970253718286</v>
      </c>
      <c r="J7702" s="85">
        <v>55339.193697228511</v>
      </c>
      <c r="K7702" t="s">
        <v>491</v>
      </c>
    </row>
    <row r="7703" spans="2:11" x14ac:dyDescent="0.25">
      <c r="B7703">
        <v>2026</v>
      </c>
      <c r="C7703" t="s">
        <v>487</v>
      </c>
      <c r="D7703">
        <v>3</v>
      </c>
      <c r="E7703" t="s">
        <v>208</v>
      </c>
      <c r="F7703">
        <v>25</v>
      </c>
      <c r="G7703" s="85">
        <v>25.249407632120615</v>
      </c>
      <c r="H7703" s="85">
        <v>27483.452068491439</v>
      </c>
      <c r="I7703" s="85">
        <v>6023.7970253718286</v>
      </c>
      <c r="J7703" s="85">
        <v>457307.04282960942</v>
      </c>
      <c r="K7703" t="s">
        <v>491</v>
      </c>
    </row>
    <row r="7704" spans="2:11" x14ac:dyDescent="0.25">
      <c r="B7704">
        <v>2026</v>
      </c>
      <c r="C7704" t="s">
        <v>487</v>
      </c>
      <c r="D7704">
        <v>4</v>
      </c>
      <c r="E7704" t="s">
        <v>208</v>
      </c>
      <c r="F7704">
        <v>25</v>
      </c>
      <c r="G7704" s="85">
        <v>3.0685043997368808</v>
      </c>
      <c r="H7704" s="85">
        <v>27483.452068491439</v>
      </c>
      <c r="I7704" s="85">
        <v>6023.7970253718286</v>
      </c>
      <c r="J7704" s="85">
        <v>55575.508677209487</v>
      </c>
      <c r="K7704" t="s">
        <v>491</v>
      </c>
    </row>
    <row r="7705" spans="2:11" x14ac:dyDescent="0.25">
      <c r="B7705">
        <v>2026</v>
      </c>
      <c r="C7705" t="s">
        <v>488</v>
      </c>
      <c r="D7705">
        <v>3</v>
      </c>
      <c r="E7705" t="s">
        <v>208</v>
      </c>
      <c r="F7705">
        <v>25</v>
      </c>
      <c r="G7705" s="85">
        <v>25.356771710311417</v>
      </c>
      <c r="H7705" s="85">
        <v>27483.452068491439</v>
      </c>
      <c r="I7705" s="85">
        <v>6023.7970253718286</v>
      </c>
      <c r="J7705" s="85">
        <v>459251.57752202346</v>
      </c>
      <c r="K7705" t="s">
        <v>491</v>
      </c>
    </row>
    <row r="7706" spans="2:11" x14ac:dyDescent="0.25">
      <c r="B7706">
        <v>2026</v>
      </c>
      <c r="C7706" t="s">
        <v>488</v>
      </c>
      <c r="D7706">
        <v>4</v>
      </c>
      <c r="E7706" t="s">
        <v>208</v>
      </c>
      <c r="F7706">
        <v>25</v>
      </c>
      <c r="G7706" s="85">
        <v>3.0815521175725706</v>
      </c>
      <c r="H7706" s="85">
        <v>27483.452068491439</v>
      </c>
      <c r="I7706" s="85">
        <v>6023.7970253718286</v>
      </c>
      <c r="J7706" s="85">
        <v>55811.823657190398</v>
      </c>
      <c r="K7706" t="s">
        <v>491</v>
      </c>
    </row>
    <row r="7707" spans="2:11" x14ac:dyDescent="0.25">
      <c r="B7707">
        <v>2026</v>
      </c>
      <c r="C7707" t="s">
        <v>489</v>
      </c>
      <c r="D7707">
        <v>3</v>
      </c>
      <c r="E7707" t="s">
        <v>208</v>
      </c>
      <c r="F7707">
        <v>25</v>
      </c>
      <c r="G7707" s="85">
        <v>25.464135788502251</v>
      </c>
      <c r="H7707" s="85">
        <v>27483.452068491439</v>
      </c>
      <c r="I7707" s="85">
        <v>6023.7970253718286</v>
      </c>
      <c r="J7707" s="85">
        <v>461196.11221443809</v>
      </c>
      <c r="K7707" t="s">
        <v>491</v>
      </c>
    </row>
    <row r="7708" spans="2:11" x14ac:dyDescent="0.25">
      <c r="B7708">
        <v>2026</v>
      </c>
      <c r="C7708" t="s">
        <v>489</v>
      </c>
      <c r="D7708">
        <v>4</v>
      </c>
      <c r="E7708" t="s">
        <v>208</v>
      </c>
      <c r="F7708">
        <v>25</v>
      </c>
      <c r="G7708" s="85">
        <v>3.0945998354082604</v>
      </c>
      <c r="H7708" s="85">
        <v>27483.452068491439</v>
      </c>
      <c r="I7708" s="85">
        <v>6023.7970253718286</v>
      </c>
      <c r="J7708" s="85">
        <v>56048.138637171309</v>
      </c>
      <c r="K7708" t="s">
        <v>491</v>
      </c>
    </row>
    <row r="7709" spans="2:11" x14ac:dyDescent="0.25">
      <c r="B7709">
        <v>2026</v>
      </c>
      <c r="C7709" t="s">
        <v>490</v>
      </c>
      <c r="D7709">
        <v>3</v>
      </c>
      <c r="E7709" t="s">
        <v>208</v>
      </c>
      <c r="F7709">
        <v>25</v>
      </c>
      <c r="G7709" s="85">
        <v>25.571499866693053</v>
      </c>
      <c r="H7709" s="85">
        <v>27483.452068491439</v>
      </c>
      <c r="I7709" s="85">
        <v>6023.7970253718286</v>
      </c>
      <c r="J7709" s="85">
        <v>463140.64690685214</v>
      </c>
      <c r="K7709" t="s">
        <v>491</v>
      </c>
    </row>
    <row r="7710" spans="2:11" x14ac:dyDescent="0.25">
      <c r="B7710">
        <v>2026</v>
      </c>
      <c r="C7710" t="s">
        <v>490</v>
      </c>
      <c r="D7710">
        <v>4</v>
      </c>
      <c r="E7710" t="s">
        <v>208</v>
      </c>
      <c r="F7710">
        <v>25</v>
      </c>
      <c r="G7710" s="85">
        <v>3.1076475532439503</v>
      </c>
      <c r="H7710" s="85">
        <v>27483.452068491439</v>
      </c>
      <c r="I7710" s="85">
        <v>6023.7970253718286</v>
      </c>
      <c r="J7710" s="85">
        <v>56284.453617152227</v>
      </c>
      <c r="K7710" t="s">
        <v>491</v>
      </c>
    </row>
    <row r="7711" spans="2:11" x14ac:dyDescent="0.25">
      <c r="B7711">
        <v>2026</v>
      </c>
      <c r="C7711" t="s">
        <v>479</v>
      </c>
      <c r="D7711">
        <v>3</v>
      </c>
      <c r="E7711" t="s">
        <v>114</v>
      </c>
      <c r="F7711">
        <v>5</v>
      </c>
      <c r="G7711" s="85">
        <v>5.6632589375697515</v>
      </c>
      <c r="H7711" s="85">
        <v>9626.5957446808516</v>
      </c>
      <c r="I7711" s="85">
        <v>2722.7836879432625</v>
      </c>
      <c r="J7711" s="85">
        <v>37126.692889205086</v>
      </c>
      <c r="K7711" t="s">
        <v>491</v>
      </c>
    </row>
    <row r="7712" spans="2:11" x14ac:dyDescent="0.25">
      <c r="B7712">
        <v>2026</v>
      </c>
      <c r="C7712" t="s">
        <v>479</v>
      </c>
      <c r="D7712">
        <v>4</v>
      </c>
      <c r="E7712" t="s">
        <v>114</v>
      </c>
      <c r="F7712">
        <v>5</v>
      </c>
      <c r="G7712" s="85">
        <v>1.2012973503935838</v>
      </c>
      <c r="H7712" s="85">
        <v>9626.5957446808516</v>
      </c>
      <c r="I7712" s="85">
        <v>2722.7836879432625</v>
      </c>
      <c r="J7712" s="85">
        <v>7875.3590977101703</v>
      </c>
      <c r="K7712" t="s">
        <v>491</v>
      </c>
    </row>
    <row r="7713" spans="2:11" x14ac:dyDescent="0.25">
      <c r="B7713">
        <v>2026</v>
      </c>
      <c r="C7713" t="s">
        <v>480</v>
      </c>
      <c r="D7713">
        <v>3</v>
      </c>
      <c r="E7713" t="s">
        <v>114</v>
      </c>
      <c r="F7713">
        <v>5</v>
      </c>
      <c r="G7713" s="85">
        <v>5.6688763657836398</v>
      </c>
      <c r="H7713" s="85">
        <v>9626.5957446808516</v>
      </c>
      <c r="I7713" s="85">
        <v>2722.7836879432625</v>
      </c>
      <c r="J7713" s="85">
        <v>37163.519129082735</v>
      </c>
      <c r="K7713" t="s">
        <v>491</v>
      </c>
    </row>
    <row r="7714" spans="2:11" x14ac:dyDescent="0.25">
      <c r="B7714">
        <v>2026</v>
      </c>
      <c r="C7714" t="s">
        <v>480</v>
      </c>
      <c r="D7714">
        <v>4</v>
      </c>
      <c r="E7714" t="s">
        <v>114</v>
      </c>
      <c r="F7714">
        <v>5</v>
      </c>
      <c r="G7714" s="85">
        <v>1.2024889260753175</v>
      </c>
      <c r="H7714" s="85">
        <v>9626.5957446808516</v>
      </c>
      <c r="I7714" s="85">
        <v>2722.7836879432625</v>
      </c>
      <c r="J7714" s="85">
        <v>7883.1707243508827</v>
      </c>
      <c r="K7714" t="s">
        <v>491</v>
      </c>
    </row>
    <row r="7715" spans="2:11" x14ac:dyDescent="0.25">
      <c r="B7715">
        <v>2026</v>
      </c>
      <c r="C7715" t="s">
        <v>481</v>
      </c>
      <c r="D7715">
        <v>3</v>
      </c>
      <c r="E7715" t="s">
        <v>114</v>
      </c>
      <c r="F7715">
        <v>5</v>
      </c>
      <c r="G7715" s="85">
        <v>5.6744937939975193</v>
      </c>
      <c r="H7715" s="85">
        <v>9626.5957446808516</v>
      </c>
      <c r="I7715" s="85">
        <v>2722.7836879432625</v>
      </c>
      <c r="J7715" s="85">
        <v>37200.345368960327</v>
      </c>
      <c r="K7715" t="s">
        <v>491</v>
      </c>
    </row>
    <row r="7716" spans="2:11" x14ac:dyDescent="0.25">
      <c r="B7716">
        <v>2026</v>
      </c>
      <c r="C7716" t="s">
        <v>481</v>
      </c>
      <c r="D7716">
        <v>4</v>
      </c>
      <c r="E7716" t="s">
        <v>114</v>
      </c>
      <c r="F7716">
        <v>5</v>
      </c>
      <c r="G7716" s="85">
        <v>1.2036805017570504</v>
      </c>
      <c r="H7716" s="85">
        <v>9626.5957446808516</v>
      </c>
      <c r="I7716" s="85">
        <v>2722.7836879432625</v>
      </c>
      <c r="J7716" s="85">
        <v>7890.9823509915896</v>
      </c>
      <c r="K7716" t="s">
        <v>491</v>
      </c>
    </row>
    <row r="7717" spans="2:11" x14ac:dyDescent="0.25">
      <c r="B7717">
        <v>2026</v>
      </c>
      <c r="C7717" t="s">
        <v>482</v>
      </c>
      <c r="D7717">
        <v>3</v>
      </c>
      <c r="E7717" t="s">
        <v>114</v>
      </c>
      <c r="F7717">
        <v>5</v>
      </c>
      <c r="G7717" s="85">
        <v>5.6801112222114076</v>
      </c>
      <c r="H7717" s="85">
        <v>9626.5957446808516</v>
      </c>
      <c r="I7717" s="85">
        <v>2722.7836879432625</v>
      </c>
      <c r="J7717" s="85">
        <v>37237.171608837976</v>
      </c>
      <c r="K7717" t="s">
        <v>491</v>
      </c>
    </row>
    <row r="7718" spans="2:11" x14ac:dyDescent="0.25">
      <c r="B7718">
        <v>2026</v>
      </c>
      <c r="C7718" t="s">
        <v>482</v>
      </c>
      <c r="D7718">
        <v>4</v>
      </c>
      <c r="E7718" t="s">
        <v>114</v>
      </c>
      <c r="F7718">
        <v>5</v>
      </c>
      <c r="G7718" s="85">
        <v>1.2048720774387833</v>
      </c>
      <c r="H7718" s="85">
        <v>9626.5957446808516</v>
      </c>
      <c r="I7718" s="85">
        <v>2722.7836879432625</v>
      </c>
      <c r="J7718" s="85">
        <v>7898.7939776322974</v>
      </c>
      <c r="K7718" t="s">
        <v>491</v>
      </c>
    </row>
    <row r="7719" spans="2:11" x14ac:dyDescent="0.25">
      <c r="B7719">
        <v>2026</v>
      </c>
      <c r="C7719" t="s">
        <v>483</v>
      </c>
      <c r="D7719">
        <v>3</v>
      </c>
      <c r="E7719" t="s">
        <v>114</v>
      </c>
      <c r="F7719">
        <v>5</v>
      </c>
      <c r="G7719" s="85">
        <v>5.6857286504252871</v>
      </c>
      <c r="H7719" s="85">
        <v>9626.5957446808516</v>
      </c>
      <c r="I7719" s="85">
        <v>2722.7836879432625</v>
      </c>
      <c r="J7719" s="85">
        <v>37273.997848715568</v>
      </c>
      <c r="K7719" t="s">
        <v>491</v>
      </c>
    </row>
    <row r="7720" spans="2:11" x14ac:dyDescent="0.25">
      <c r="B7720">
        <v>2026</v>
      </c>
      <c r="C7720" t="s">
        <v>483</v>
      </c>
      <c r="D7720">
        <v>4</v>
      </c>
      <c r="E7720" t="s">
        <v>114</v>
      </c>
      <c r="F7720">
        <v>5</v>
      </c>
      <c r="G7720" s="85">
        <v>1.2060636531205153</v>
      </c>
      <c r="H7720" s="85">
        <v>9626.5957446808516</v>
      </c>
      <c r="I7720" s="85">
        <v>2722.7836879432625</v>
      </c>
      <c r="J7720" s="85">
        <v>7906.6056042729979</v>
      </c>
      <c r="K7720" t="s">
        <v>491</v>
      </c>
    </row>
    <row r="7721" spans="2:11" x14ac:dyDescent="0.25">
      <c r="B7721">
        <v>2026</v>
      </c>
      <c r="C7721" t="s">
        <v>484</v>
      </c>
      <c r="D7721">
        <v>3</v>
      </c>
      <c r="E7721" t="s">
        <v>114</v>
      </c>
      <c r="F7721">
        <v>5</v>
      </c>
      <c r="G7721" s="85">
        <v>5.6913460786391745</v>
      </c>
      <c r="H7721" s="85">
        <v>9626.5957446808516</v>
      </c>
      <c r="I7721" s="85">
        <v>2722.7836879432625</v>
      </c>
      <c r="J7721" s="85">
        <v>37310.82408859321</v>
      </c>
      <c r="K7721" t="s">
        <v>491</v>
      </c>
    </row>
    <row r="7722" spans="2:11" x14ac:dyDescent="0.25">
      <c r="B7722">
        <v>2026</v>
      </c>
      <c r="C7722" t="s">
        <v>484</v>
      </c>
      <c r="D7722">
        <v>4</v>
      </c>
      <c r="E7722" t="s">
        <v>114</v>
      </c>
      <c r="F7722">
        <v>5</v>
      </c>
      <c r="G7722" s="85">
        <v>1.20725522880225</v>
      </c>
      <c r="H7722" s="85">
        <v>9626.5957446808516</v>
      </c>
      <c r="I7722" s="85">
        <v>2722.7836879432625</v>
      </c>
      <c r="J7722" s="85">
        <v>7914.4172309137166</v>
      </c>
      <c r="K7722" t="s">
        <v>491</v>
      </c>
    </row>
    <row r="7723" spans="2:11" x14ac:dyDescent="0.25">
      <c r="B7723">
        <v>2026</v>
      </c>
      <c r="C7723" t="s">
        <v>485</v>
      </c>
      <c r="D7723">
        <v>3</v>
      </c>
      <c r="E7723" t="s">
        <v>114</v>
      </c>
      <c r="F7723">
        <v>5</v>
      </c>
      <c r="G7723" s="85">
        <v>5.696963506853054</v>
      </c>
      <c r="H7723" s="85">
        <v>9626.5957446808516</v>
      </c>
      <c r="I7723" s="85">
        <v>2722.7836879432625</v>
      </c>
      <c r="J7723" s="85">
        <v>37347.650328470801</v>
      </c>
      <c r="K7723" t="s">
        <v>491</v>
      </c>
    </row>
    <row r="7724" spans="2:11" x14ac:dyDescent="0.25">
      <c r="B7724">
        <v>2026</v>
      </c>
      <c r="C7724" t="s">
        <v>485</v>
      </c>
      <c r="D7724">
        <v>4</v>
      </c>
      <c r="E7724" t="s">
        <v>114</v>
      </c>
      <c r="F7724">
        <v>5</v>
      </c>
      <c r="G7724" s="85">
        <v>1.2084468044839811</v>
      </c>
      <c r="H7724" s="85">
        <v>9626.5957446808516</v>
      </c>
      <c r="I7724" s="85">
        <v>2722.7836879432625</v>
      </c>
      <c r="J7724" s="85">
        <v>7922.2288575544126</v>
      </c>
      <c r="K7724" t="s">
        <v>491</v>
      </c>
    </row>
    <row r="7725" spans="2:11" x14ac:dyDescent="0.25">
      <c r="B7725">
        <v>2026</v>
      </c>
      <c r="C7725" t="s">
        <v>486</v>
      </c>
      <c r="D7725">
        <v>3</v>
      </c>
      <c r="E7725" t="s">
        <v>114</v>
      </c>
      <c r="F7725">
        <v>5</v>
      </c>
      <c r="G7725" s="85">
        <v>5.7025809350669423</v>
      </c>
      <c r="H7725" s="85">
        <v>9626.5957446808516</v>
      </c>
      <c r="I7725" s="85">
        <v>2722.7836879432625</v>
      </c>
      <c r="J7725" s="85">
        <v>37384.476568348451</v>
      </c>
      <c r="K7725" t="s">
        <v>491</v>
      </c>
    </row>
    <row r="7726" spans="2:11" x14ac:dyDescent="0.25">
      <c r="B7726">
        <v>2026</v>
      </c>
      <c r="C7726" t="s">
        <v>486</v>
      </c>
      <c r="D7726">
        <v>4</v>
      </c>
      <c r="E7726" t="s">
        <v>114</v>
      </c>
      <c r="F7726">
        <v>5</v>
      </c>
      <c r="G7726" s="85">
        <v>1.2096383801657158</v>
      </c>
      <c r="H7726" s="85">
        <v>9626.5957446808516</v>
      </c>
      <c r="I7726" s="85">
        <v>2722.7836879432625</v>
      </c>
      <c r="J7726" s="85">
        <v>7930.0404841951313</v>
      </c>
      <c r="K7726" t="s">
        <v>491</v>
      </c>
    </row>
    <row r="7727" spans="2:11" x14ac:dyDescent="0.25">
      <c r="B7727">
        <v>2026</v>
      </c>
      <c r="C7727" t="s">
        <v>487</v>
      </c>
      <c r="D7727">
        <v>3</v>
      </c>
      <c r="E7727" t="s">
        <v>114</v>
      </c>
      <c r="F7727">
        <v>5</v>
      </c>
      <c r="G7727" s="85">
        <v>5.7081983632808218</v>
      </c>
      <c r="H7727" s="85">
        <v>9626.5957446808516</v>
      </c>
      <c r="I7727" s="85">
        <v>2722.7836879432625</v>
      </c>
      <c r="J7727" s="85">
        <v>37421.302808226043</v>
      </c>
      <c r="K7727" t="s">
        <v>491</v>
      </c>
    </row>
    <row r="7728" spans="2:11" x14ac:dyDescent="0.25">
      <c r="B7728">
        <v>2026</v>
      </c>
      <c r="C7728" t="s">
        <v>487</v>
      </c>
      <c r="D7728">
        <v>4</v>
      </c>
      <c r="E7728" t="s">
        <v>114</v>
      </c>
      <c r="F7728">
        <v>5</v>
      </c>
      <c r="G7728" s="85">
        <v>1.2108299558474478</v>
      </c>
      <c r="H7728" s="85">
        <v>9626.5957446808516</v>
      </c>
      <c r="I7728" s="85">
        <v>2722.7836879432625</v>
      </c>
      <c r="J7728" s="85">
        <v>7937.8521108358327</v>
      </c>
      <c r="K7728" t="s">
        <v>491</v>
      </c>
    </row>
    <row r="7729" spans="2:11" x14ac:dyDescent="0.25">
      <c r="B7729">
        <v>2026</v>
      </c>
      <c r="C7729" t="s">
        <v>488</v>
      </c>
      <c r="D7729">
        <v>3</v>
      </c>
      <c r="E7729" t="s">
        <v>114</v>
      </c>
      <c r="F7729">
        <v>5</v>
      </c>
      <c r="G7729" s="85">
        <v>5.7138157914947092</v>
      </c>
      <c r="H7729" s="85">
        <v>9626.5957446808516</v>
      </c>
      <c r="I7729" s="85">
        <v>2722.7836879432625</v>
      </c>
      <c r="J7729" s="85">
        <v>37458.129048103685</v>
      </c>
      <c r="K7729" t="s">
        <v>491</v>
      </c>
    </row>
    <row r="7730" spans="2:11" x14ac:dyDescent="0.25">
      <c r="B7730">
        <v>2026</v>
      </c>
      <c r="C7730" t="s">
        <v>488</v>
      </c>
      <c r="D7730">
        <v>4</v>
      </c>
      <c r="E7730" t="s">
        <v>114</v>
      </c>
      <c r="F7730">
        <v>5</v>
      </c>
      <c r="G7730" s="85">
        <v>1.2120215315291816</v>
      </c>
      <c r="H7730" s="85">
        <v>9626.5957446808516</v>
      </c>
      <c r="I7730" s="85">
        <v>2722.7836879432625</v>
      </c>
      <c r="J7730" s="85">
        <v>7945.6637374765451</v>
      </c>
      <c r="K7730" t="s">
        <v>491</v>
      </c>
    </row>
    <row r="7731" spans="2:11" x14ac:dyDescent="0.25">
      <c r="B7731">
        <v>2026</v>
      </c>
      <c r="C7731" t="s">
        <v>489</v>
      </c>
      <c r="D7731">
        <v>3</v>
      </c>
      <c r="E7731" t="s">
        <v>114</v>
      </c>
      <c r="F7731">
        <v>5</v>
      </c>
      <c r="G7731" s="85">
        <v>5.7194332197085895</v>
      </c>
      <c r="H7731" s="85">
        <v>9626.5957446808516</v>
      </c>
      <c r="I7731" s="85">
        <v>2722.7836879432625</v>
      </c>
      <c r="J7731" s="85">
        <v>37494.955287981284</v>
      </c>
      <c r="K7731" t="s">
        <v>491</v>
      </c>
    </row>
    <row r="7732" spans="2:11" x14ac:dyDescent="0.25">
      <c r="B7732">
        <v>2026</v>
      </c>
      <c r="C7732" t="s">
        <v>489</v>
      </c>
      <c r="D7732">
        <v>4</v>
      </c>
      <c r="E7732" t="s">
        <v>114</v>
      </c>
      <c r="F7732">
        <v>5</v>
      </c>
      <c r="G7732" s="85">
        <v>1.2132131072109136</v>
      </c>
      <c r="H7732" s="85">
        <v>9626.5957446808516</v>
      </c>
      <c r="I7732" s="85">
        <v>2722.7836879432625</v>
      </c>
      <c r="J7732" s="85">
        <v>7953.4753641172465</v>
      </c>
      <c r="K7732" t="s">
        <v>491</v>
      </c>
    </row>
    <row r="7733" spans="2:11" x14ac:dyDescent="0.25">
      <c r="B7733">
        <v>2026</v>
      </c>
      <c r="C7733" t="s">
        <v>490</v>
      </c>
      <c r="D7733">
        <v>3</v>
      </c>
      <c r="E7733" t="s">
        <v>114</v>
      </c>
      <c r="F7733">
        <v>5</v>
      </c>
      <c r="G7733" s="85">
        <v>5.725050647922477</v>
      </c>
      <c r="H7733" s="85">
        <v>9626.5957446808516</v>
      </c>
      <c r="I7733" s="85">
        <v>2722.7836879432625</v>
      </c>
      <c r="J7733" s="85">
        <v>37531.781527858926</v>
      </c>
      <c r="K7733" t="s">
        <v>491</v>
      </c>
    </row>
    <row r="7734" spans="2:11" x14ac:dyDescent="0.25">
      <c r="B7734">
        <v>2026</v>
      </c>
      <c r="C7734" t="s">
        <v>490</v>
      </c>
      <c r="D7734">
        <v>4</v>
      </c>
      <c r="E7734" t="s">
        <v>114</v>
      </c>
      <c r="F7734">
        <v>5</v>
      </c>
      <c r="G7734" s="85">
        <v>1.2144046828926474</v>
      </c>
      <c r="H7734" s="85">
        <v>9626.5957446808516</v>
      </c>
      <c r="I7734" s="85">
        <v>2722.7836879432625</v>
      </c>
      <c r="J7734" s="85">
        <v>7961.2869907579598</v>
      </c>
      <c r="K7734" t="s">
        <v>491</v>
      </c>
    </row>
    <row r="7735" spans="2:11" x14ac:dyDescent="0.25">
      <c r="B7735">
        <v>2026</v>
      </c>
      <c r="C7735" t="s">
        <v>479</v>
      </c>
      <c r="D7735">
        <v>3</v>
      </c>
      <c r="E7735" t="s">
        <v>45</v>
      </c>
      <c r="F7735">
        <v>30</v>
      </c>
      <c r="G7735" s="85">
        <v>2.6391888827965184</v>
      </c>
      <c r="H7735" s="85">
        <v>18536.052673839731</v>
      </c>
      <c r="I7735" s="85">
        <v>4748.7393608479206</v>
      </c>
      <c r="J7735" s="85">
        <v>31993.774272614439</v>
      </c>
      <c r="K7735" t="s">
        <v>491</v>
      </c>
    </row>
    <row r="7736" spans="2:11" x14ac:dyDescent="0.25">
      <c r="B7736">
        <v>2026</v>
      </c>
      <c r="C7736" t="s">
        <v>479</v>
      </c>
      <c r="D7736">
        <v>4</v>
      </c>
      <c r="E7736" t="s">
        <v>45</v>
      </c>
      <c r="F7736">
        <v>30</v>
      </c>
      <c r="G7736" s="85">
        <v>0</v>
      </c>
      <c r="H7736" s="85">
        <v>18536.052673839731</v>
      </c>
      <c r="I7736" s="85">
        <v>4748.7393608479206</v>
      </c>
      <c r="J7736" s="85">
        <v>0</v>
      </c>
      <c r="K7736" t="s">
        <v>491</v>
      </c>
    </row>
    <row r="7737" spans="2:11" x14ac:dyDescent="0.25">
      <c r="B7737">
        <v>2026</v>
      </c>
      <c r="C7737" t="s">
        <v>480</v>
      </c>
      <c r="D7737">
        <v>3</v>
      </c>
      <c r="E7737" t="s">
        <v>45</v>
      </c>
      <c r="F7737">
        <v>30</v>
      </c>
      <c r="G7737" s="85">
        <v>2.6562853709590764</v>
      </c>
      <c r="H7737" s="85">
        <v>18536.052673839731</v>
      </c>
      <c r="I7737" s="85">
        <v>4748.7393608479206</v>
      </c>
      <c r="J7737" s="85">
        <v>32201.02779156217</v>
      </c>
      <c r="K7737" t="s">
        <v>491</v>
      </c>
    </row>
    <row r="7738" spans="2:11" x14ac:dyDescent="0.25">
      <c r="B7738">
        <v>2026</v>
      </c>
      <c r="C7738" t="s">
        <v>480</v>
      </c>
      <c r="D7738">
        <v>4</v>
      </c>
      <c r="E7738" t="s">
        <v>45</v>
      </c>
      <c r="F7738">
        <v>30</v>
      </c>
      <c r="G7738" s="85">
        <v>0</v>
      </c>
      <c r="H7738" s="85">
        <v>18536.052673839731</v>
      </c>
      <c r="I7738" s="85">
        <v>4748.7393608479206</v>
      </c>
      <c r="J7738" s="85">
        <v>0</v>
      </c>
      <c r="K7738" t="s">
        <v>491</v>
      </c>
    </row>
    <row r="7739" spans="2:11" x14ac:dyDescent="0.25">
      <c r="B7739">
        <v>2026</v>
      </c>
      <c r="C7739" t="s">
        <v>481</v>
      </c>
      <c r="D7739">
        <v>3</v>
      </c>
      <c r="E7739" t="s">
        <v>45</v>
      </c>
      <c r="F7739">
        <v>30</v>
      </c>
      <c r="G7739" s="85">
        <v>2.6733818591216232</v>
      </c>
      <c r="H7739" s="85">
        <v>18536.052673839731</v>
      </c>
      <c r="I7739" s="85">
        <v>4748.7393608479206</v>
      </c>
      <c r="J7739" s="85">
        <v>32408.281310509763</v>
      </c>
      <c r="K7739" t="s">
        <v>491</v>
      </c>
    </row>
    <row r="7740" spans="2:11" x14ac:dyDescent="0.25">
      <c r="B7740">
        <v>2026</v>
      </c>
      <c r="C7740" t="s">
        <v>481</v>
      </c>
      <c r="D7740">
        <v>4</v>
      </c>
      <c r="E7740" t="s">
        <v>45</v>
      </c>
      <c r="F7740">
        <v>30</v>
      </c>
      <c r="G7740" s="85">
        <v>0</v>
      </c>
      <c r="H7740" s="85">
        <v>18536.052673839731</v>
      </c>
      <c r="I7740" s="85">
        <v>4748.7393608479206</v>
      </c>
      <c r="J7740" s="85">
        <v>0</v>
      </c>
      <c r="K7740" t="s">
        <v>491</v>
      </c>
    </row>
    <row r="7741" spans="2:11" x14ac:dyDescent="0.25">
      <c r="B7741">
        <v>2026</v>
      </c>
      <c r="C7741" t="s">
        <v>482</v>
      </c>
      <c r="D7741">
        <v>3</v>
      </c>
      <c r="E7741" t="s">
        <v>45</v>
      </c>
      <c r="F7741">
        <v>30</v>
      </c>
      <c r="G7741" s="85">
        <v>2.6904783472841802</v>
      </c>
      <c r="H7741" s="85">
        <v>18536.052673839731</v>
      </c>
      <c r="I7741" s="85">
        <v>4748.7393608479206</v>
      </c>
      <c r="J7741" s="85">
        <v>32615.534829457483</v>
      </c>
      <c r="K7741" t="s">
        <v>491</v>
      </c>
    </row>
    <row r="7742" spans="2:11" x14ac:dyDescent="0.25">
      <c r="B7742">
        <v>2026</v>
      </c>
      <c r="C7742" t="s">
        <v>482</v>
      </c>
      <c r="D7742">
        <v>4</v>
      </c>
      <c r="E7742" t="s">
        <v>45</v>
      </c>
      <c r="F7742">
        <v>30</v>
      </c>
      <c r="G7742" s="85">
        <v>0</v>
      </c>
      <c r="H7742" s="85">
        <v>18536.052673839731</v>
      </c>
      <c r="I7742" s="85">
        <v>4748.7393608479206</v>
      </c>
      <c r="J7742" s="85">
        <v>0</v>
      </c>
      <c r="K7742" t="s">
        <v>491</v>
      </c>
    </row>
    <row r="7743" spans="2:11" x14ac:dyDescent="0.25">
      <c r="B7743">
        <v>2026</v>
      </c>
      <c r="C7743" t="s">
        <v>483</v>
      </c>
      <c r="D7743">
        <v>3</v>
      </c>
      <c r="E7743" t="s">
        <v>45</v>
      </c>
      <c r="F7743">
        <v>30</v>
      </c>
      <c r="G7743" s="85">
        <v>2.7075748354467271</v>
      </c>
      <c r="H7743" s="85">
        <v>18536.052673839731</v>
      </c>
      <c r="I7743" s="85">
        <v>4748.7393608479206</v>
      </c>
      <c r="J7743" s="85">
        <v>32822.788348405076</v>
      </c>
      <c r="K7743" t="s">
        <v>491</v>
      </c>
    </row>
    <row r="7744" spans="2:11" x14ac:dyDescent="0.25">
      <c r="B7744">
        <v>2026</v>
      </c>
      <c r="C7744" t="s">
        <v>483</v>
      </c>
      <c r="D7744">
        <v>4</v>
      </c>
      <c r="E7744" t="s">
        <v>45</v>
      </c>
      <c r="F7744">
        <v>30</v>
      </c>
      <c r="G7744" s="85">
        <v>0</v>
      </c>
      <c r="H7744" s="85">
        <v>18536.052673839731</v>
      </c>
      <c r="I7744" s="85">
        <v>4748.7393608479206</v>
      </c>
      <c r="J7744" s="85">
        <v>0</v>
      </c>
      <c r="K7744" t="s">
        <v>491</v>
      </c>
    </row>
    <row r="7745" spans="2:11" x14ac:dyDescent="0.25">
      <c r="B7745">
        <v>2026</v>
      </c>
      <c r="C7745" t="s">
        <v>484</v>
      </c>
      <c r="D7745">
        <v>3</v>
      </c>
      <c r="E7745" t="s">
        <v>45</v>
      </c>
      <c r="F7745">
        <v>30</v>
      </c>
      <c r="G7745" s="85">
        <v>2.724671323609285</v>
      </c>
      <c r="H7745" s="85">
        <v>18536.052673839731</v>
      </c>
      <c r="I7745" s="85">
        <v>4748.7393608479206</v>
      </c>
      <c r="J7745" s="85">
        <v>33030.041867352804</v>
      </c>
      <c r="K7745" t="s">
        <v>491</v>
      </c>
    </row>
    <row r="7746" spans="2:11" x14ac:dyDescent="0.25">
      <c r="B7746">
        <v>2026</v>
      </c>
      <c r="C7746" t="s">
        <v>484</v>
      </c>
      <c r="D7746">
        <v>4</v>
      </c>
      <c r="E7746" t="s">
        <v>45</v>
      </c>
      <c r="F7746">
        <v>30</v>
      </c>
      <c r="G7746" s="85">
        <v>0</v>
      </c>
      <c r="H7746" s="85">
        <v>18536.052673839731</v>
      </c>
      <c r="I7746" s="85">
        <v>4748.7393608479206</v>
      </c>
      <c r="J7746" s="85">
        <v>0</v>
      </c>
      <c r="K7746" t="s">
        <v>491</v>
      </c>
    </row>
    <row r="7747" spans="2:11" x14ac:dyDescent="0.25">
      <c r="B7747">
        <v>2026</v>
      </c>
      <c r="C7747" t="s">
        <v>485</v>
      </c>
      <c r="D7747">
        <v>3</v>
      </c>
      <c r="E7747" t="s">
        <v>45</v>
      </c>
      <c r="F7747">
        <v>30</v>
      </c>
      <c r="G7747" s="85">
        <v>2.7417678117718309</v>
      </c>
      <c r="H7747" s="85">
        <v>18536.052673839731</v>
      </c>
      <c r="I7747" s="85">
        <v>4748.7393608479206</v>
      </c>
      <c r="J7747" s="85">
        <v>33237.295386300386</v>
      </c>
      <c r="K7747" t="s">
        <v>491</v>
      </c>
    </row>
    <row r="7748" spans="2:11" x14ac:dyDescent="0.25">
      <c r="B7748">
        <v>2026</v>
      </c>
      <c r="C7748" t="s">
        <v>485</v>
      </c>
      <c r="D7748">
        <v>4</v>
      </c>
      <c r="E7748" t="s">
        <v>45</v>
      </c>
      <c r="F7748">
        <v>30</v>
      </c>
      <c r="G7748" s="85">
        <v>0</v>
      </c>
      <c r="H7748" s="85">
        <v>18536.052673839731</v>
      </c>
      <c r="I7748" s="85">
        <v>4748.7393608479206</v>
      </c>
      <c r="J7748" s="85">
        <v>0</v>
      </c>
      <c r="K7748" t="s">
        <v>491</v>
      </c>
    </row>
    <row r="7749" spans="2:11" x14ac:dyDescent="0.25">
      <c r="B7749">
        <v>2026</v>
      </c>
      <c r="C7749" t="s">
        <v>486</v>
      </c>
      <c r="D7749">
        <v>3</v>
      </c>
      <c r="E7749" t="s">
        <v>45</v>
      </c>
      <c r="F7749">
        <v>30</v>
      </c>
      <c r="G7749" s="85">
        <v>2.7588642999343889</v>
      </c>
      <c r="H7749" s="85">
        <v>18536.052673839731</v>
      </c>
      <c r="I7749" s="85">
        <v>4748.7393608479206</v>
      </c>
      <c r="J7749" s="85">
        <v>33444.548905248113</v>
      </c>
      <c r="K7749" t="s">
        <v>491</v>
      </c>
    </row>
    <row r="7750" spans="2:11" x14ac:dyDescent="0.25">
      <c r="B7750">
        <v>2026</v>
      </c>
      <c r="C7750" t="s">
        <v>486</v>
      </c>
      <c r="D7750">
        <v>4</v>
      </c>
      <c r="E7750" t="s">
        <v>45</v>
      </c>
      <c r="F7750">
        <v>30</v>
      </c>
      <c r="G7750" s="85">
        <v>0</v>
      </c>
      <c r="H7750" s="85">
        <v>18536.052673839731</v>
      </c>
      <c r="I7750" s="85">
        <v>4748.7393608479206</v>
      </c>
      <c r="J7750" s="85">
        <v>0</v>
      </c>
      <c r="K7750" t="s">
        <v>491</v>
      </c>
    </row>
    <row r="7751" spans="2:11" x14ac:dyDescent="0.25">
      <c r="B7751">
        <v>2026</v>
      </c>
      <c r="C7751" t="s">
        <v>487</v>
      </c>
      <c r="D7751">
        <v>3</v>
      </c>
      <c r="E7751" t="s">
        <v>45</v>
      </c>
      <c r="F7751">
        <v>30</v>
      </c>
      <c r="G7751" s="85">
        <v>2.7759607880969357</v>
      </c>
      <c r="H7751" s="85">
        <v>18536.052673839731</v>
      </c>
      <c r="I7751" s="85">
        <v>4748.7393608479206</v>
      </c>
      <c r="J7751" s="85">
        <v>33651.80242419571</v>
      </c>
      <c r="K7751" t="s">
        <v>491</v>
      </c>
    </row>
    <row r="7752" spans="2:11" x14ac:dyDescent="0.25">
      <c r="B7752">
        <v>2026</v>
      </c>
      <c r="C7752" t="s">
        <v>487</v>
      </c>
      <c r="D7752">
        <v>4</v>
      </c>
      <c r="E7752" t="s">
        <v>45</v>
      </c>
      <c r="F7752">
        <v>30</v>
      </c>
      <c r="G7752" s="85">
        <v>0</v>
      </c>
      <c r="H7752" s="85">
        <v>18536.052673839731</v>
      </c>
      <c r="I7752" s="85">
        <v>4748.7393608479206</v>
      </c>
      <c r="J7752" s="85">
        <v>0</v>
      </c>
      <c r="K7752" t="s">
        <v>491</v>
      </c>
    </row>
    <row r="7753" spans="2:11" x14ac:dyDescent="0.25">
      <c r="B7753">
        <v>2026</v>
      </c>
      <c r="C7753" t="s">
        <v>488</v>
      </c>
      <c r="D7753">
        <v>3</v>
      </c>
      <c r="E7753" t="s">
        <v>45</v>
      </c>
      <c r="F7753">
        <v>30</v>
      </c>
      <c r="G7753" s="85">
        <v>2.7930572762594927</v>
      </c>
      <c r="H7753" s="85">
        <v>18536.052673839731</v>
      </c>
      <c r="I7753" s="85">
        <v>4748.7393608479206</v>
      </c>
      <c r="J7753" s="85">
        <v>33859.05594314343</v>
      </c>
      <c r="K7753" t="s">
        <v>491</v>
      </c>
    </row>
    <row r="7754" spans="2:11" x14ac:dyDescent="0.25">
      <c r="B7754">
        <v>2026</v>
      </c>
      <c r="C7754" t="s">
        <v>488</v>
      </c>
      <c r="D7754">
        <v>4</v>
      </c>
      <c r="E7754" t="s">
        <v>45</v>
      </c>
      <c r="F7754">
        <v>30</v>
      </c>
      <c r="G7754" s="85">
        <v>0</v>
      </c>
      <c r="H7754" s="85">
        <v>18536.052673839731</v>
      </c>
      <c r="I7754" s="85">
        <v>4748.7393608479206</v>
      </c>
      <c r="J7754" s="85">
        <v>0</v>
      </c>
      <c r="K7754" t="s">
        <v>491</v>
      </c>
    </row>
    <row r="7755" spans="2:11" x14ac:dyDescent="0.25">
      <c r="B7755">
        <v>2026</v>
      </c>
      <c r="C7755" t="s">
        <v>489</v>
      </c>
      <c r="D7755">
        <v>3</v>
      </c>
      <c r="E7755" t="s">
        <v>45</v>
      </c>
      <c r="F7755">
        <v>30</v>
      </c>
      <c r="G7755" s="85">
        <v>2.8101537644220396</v>
      </c>
      <c r="H7755" s="85">
        <v>18536.052673839731</v>
      </c>
      <c r="I7755" s="85">
        <v>4748.7393608479206</v>
      </c>
      <c r="J7755" s="85">
        <v>34066.30946209102</v>
      </c>
      <c r="K7755" t="s">
        <v>491</v>
      </c>
    </row>
    <row r="7756" spans="2:11" x14ac:dyDescent="0.25">
      <c r="B7756">
        <v>2026</v>
      </c>
      <c r="C7756" t="s">
        <v>489</v>
      </c>
      <c r="D7756">
        <v>4</v>
      </c>
      <c r="E7756" t="s">
        <v>45</v>
      </c>
      <c r="F7756">
        <v>30</v>
      </c>
      <c r="G7756" s="85">
        <v>0</v>
      </c>
      <c r="H7756" s="85">
        <v>18536.052673839731</v>
      </c>
      <c r="I7756" s="85">
        <v>4748.7393608479206</v>
      </c>
      <c r="J7756" s="85">
        <v>0</v>
      </c>
      <c r="K7756" t="s">
        <v>491</v>
      </c>
    </row>
    <row r="7757" spans="2:11" x14ac:dyDescent="0.25">
      <c r="B7757">
        <v>2026</v>
      </c>
      <c r="C7757" t="s">
        <v>490</v>
      </c>
      <c r="D7757">
        <v>3</v>
      </c>
      <c r="E7757" t="s">
        <v>45</v>
      </c>
      <c r="F7757">
        <v>30</v>
      </c>
      <c r="G7757" s="85">
        <v>2.8272502525845975</v>
      </c>
      <c r="H7757" s="85">
        <v>18536.052673839731</v>
      </c>
      <c r="I7757" s="85">
        <v>4748.7393608479206</v>
      </c>
      <c r="J7757" s="85">
        <v>34273.562981038755</v>
      </c>
      <c r="K7757" t="s">
        <v>491</v>
      </c>
    </row>
    <row r="7758" spans="2:11" x14ac:dyDescent="0.25">
      <c r="B7758">
        <v>2026</v>
      </c>
      <c r="C7758" t="s">
        <v>490</v>
      </c>
      <c r="D7758">
        <v>4</v>
      </c>
      <c r="E7758" t="s">
        <v>45</v>
      </c>
      <c r="F7758">
        <v>30</v>
      </c>
      <c r="G7758" s="85">
        <v>0</v>
      </c>
      <c r="H7758" s="85">
        <v>18536.052673839731</v>
      </c>
      <c r="I7758" s="85">
        <v>4748.7393608479206</v>
      </c>
      <c r="J7758" s="85">
        <v>0</v>
      </c>
      <c r="K7758" t="s">
        <v>491</v>
      </c>
    </row>
    <row r="7759" spans="2:11" x14ac:dyDescent="0.25">
      <c r="B7759">
        <v>2026</v>
      </c>
      <c r="C7759" t="s">
        <v>479</v>
      </c>
      <c r="D7759">
        <v>3</v>
      </c>
      <c r="E7759" t="s">
        <v>114</v>
      </c>
      <c r="F7759">
        <v>23</v>
      </c>
      <c r="G7759" s="85">
        <v>17.414958163523998</v>
      </c>
      <c r="H7759" s="85">
        <v>9626.5957446808516</v>
      </c>
      <c r="I7759" s="85">
        <v>2722.7836879432625</v>
      </c>
      <c r="J7759" s="85">
        <v>108299.80834940077</v>
      </c>
      <c r="K7759" t="s">
        <v>491</v>
      </c>
    </row>
    <row r="7760" spans="2:11" x14ac:dyDescent="0.25">
      <c r="B7760">
        <v>2026</v>
      </c>
      <c r="C7760" t="s">
        <v>479</v>
      </c>
      <c r="D7760">
        <v>4</v>
      </c>
      <c r="E7760" t="s">
        <v>114</v>
      </c>
      <c r="F7760">
        <v>23</v>
      </c>
      <c r="G7760" s="85">
        <v>5.0614903036843124</v>
      </c>
      <c r="H7760" s="85">
        <v>9626.5957446808516</v>
      </c>
      <c r="I7760" s="85">
        <v>2722.7836879432625</v>
      </c>
      <c r="J7760" s="85">
        <v>31476.298978397255</v>
      </c>
      <c r="K7760" t="s">
        <v>491</v>
      </c>
    </row>
    <row r="7761" spans="2:11" x14ac:dyDescent="0.25">
      <c r="B7761">
        <v>2026</v>
      </c>
      <c r="C7761" t="s">
        <v>480</v>
      </c>
      <c r="D7761">
        <v>3</v>
      </c>
      <c r="E7761" t="s">
        <v>114</v>
      </c>
      <c r="F7761">
        <v>23</v>
      </c>
      <c r="G7761" s="85">
        <v>17.445215369680675</v>
      </c>
      <c r="H7761" s="85">
        <v>9626.5957446808516</v>
      </c>
      <c r="I7761" s="85">
        <v>2722.7836879432625</v>
      </c>
      <c r="J7761" s="85">
        <v>108487.97128365461</v>
      </c>
      <c r="K7761" t="s">
        <v>491</v>
      </c>
    </row>
    <row r="7762" spans="2:11" x14ac:dyDescent="0.25">
      <c r="B7762">
        <v>2026</v>
      </c>
      <c r="C7762" t="s">
        <v>480</v>
      </c>
      <c r="D7762">
        <v>4</v>
      </c>
      <c r="E7762" t="s">
        <v>114</v>
      </c>
      <c r="F7762">
        <v>23</v>
      </c>
      <c r="G7762" s="85">
        <v>5.0702842700057147</v>
      </c>
      <c r="H7762" s="85">
        <v>9626.5957446808516</v>
      </c>
      <c r="I7762" s="85">
        <v>2722.7836879432625</v>
      </c>
      <c r="J7762" s="85">
        <v>31530.98672776169</v>
      </c>
      <c r="K7762" t="s">
        <v>491</v>
      </c>
    </row>
    <row r="7763" spans="2:11" x14ac:dyDescent="0.25">
      <c r="B7763">
        <v>2026</v>
      </c>
      <c r="C7763" t="s">
        <v>481</v>
      </c>
      <c r="D7763">
        <v>3</v>
      </c>
      <c r="E7763" t="s">
        <v>114</v>
      </c>
      <c r="F7763">
        <v>23</v>
      </c>
      <c r="G7763" s="85">
        <v>17.475472575837376</v>
      </c>
      <c r="H7763" s="85">
        <v>9626.5957446808516</v>
      </c>
      <c r="I7763" s="85">
        <v>2722.7836879432625</v>
      </c>
      <c r="J7763" s="85">
        <v>108676.13421790859</v>
      </c>
      <c r="K7763" t="s">
        <v>491</v>
      </c>
    </row>
    <row r="7764" spans="2:11" x14ac:dyDescent="0.25">
      <c r="B7764">
        <v>2026</v>
      </c>
      <c r="C7764" t="s">
        <v>481</v>
      </c>
      <c r="D7764">
        <v>4</v>
      </c>
      <c r="E7764" t="s">
        <v>114</v>
      </c>
      <c r="F7764">
        <v>23</v>
      </c>
      <c r="G7764" s="85">
        <v>5.079078236327117</v>
      </c>
      <c r="H7764" s="85">
        <v>9626.5957446808516</v>
      </c>
      <c r="I7764" s="85">
        <v>2722.7836879432625</v>
      </c>
      <c r="J7764" s="85">
        <v>31585.674477126129</v>
      </c>
      <c r="K7764" t="s">
        <v>491</v>
      </c>
    </row>
    <row r="7765" spans="2:11" x14ac:dyDescent="0.25">
      <c r="B7765">
        <v>2026</v>
      </c>
      <c r="C7765" t="s">
        <v>482</v>
      </c>
      <c r="D7765">
        <v>3</v>
      </c>
      <c r="E7765" t="s">
        <v>114</v>
      </c>
      <c r="F7765">
        <v>23</v>
      </c>
      <c r="G7765" s="85">
        <v>17.505729781994052</v>
      </c>
      <c r="H7765" s="85">
        <v>9626.5957446808516</v>
      </c>
      <c r="I7765" s="85">
        <v>2722.7836879432625</v>
      </c>
      <c r="J7765" s="85">
        <v>108864.29715216241</v>
      </c>
      <c r="K7765" t="s">
        <v>491</v>
      </c>
    </row>
    <row r="7766" spans="2:11" x14ac:dyDescent="0.25">
      <c r="B7766">
        <v>2026</v>
      </c>
      <c r="C7766" t="s">
        <v>482</v>
      </c>
      <c r="D7766">
        <v>4</v>
      </c>
      <c r="E7766" t="s">
        <v>114</v>
      </c>
      <c r="F7766">
        <v>23</v>
      </c>
      <c r="G7766" s="85">
        <v>5.0878722026485157</v>
      </c>
      <c r="H7766" s="85">
        <v>9626.5957446808516</v>
      </c>
      <c r="I7766" s="85">
        <v>2722.7836879432625</v>
      </c>
      <c r="J7766" s="85">
        <v>31640.362226490543</v>
      </c>
      <c r="K7766" t="s">
        <v>491</v>
      </c>
    </row>
    <row r="7767" spans="2:11" x14ac:dyDescent="0.25">
      <c r="B7767">
        <v>2026</v>
      </c>
      <c r="C7767" t="s">
        <v>483</v>
      </c>
      <c r="D7767">
        <v>3</v>
      </c>
      <c r="E7767" t="s">
        <v>114</v>
      </c>
      <c r="F7767">
        <v>23</v>
      </c>
      <c r="G7767" s="85">
        <v>17.535986988150746</v>
      </c>
      <c r="H7767" s="85">
        <v>9626.5957446808516</v>
      </c>
      <c r="I7767" s="85">
        <v>2722.7836879432625</v>
      </c>
      <c r="J7767" s="85">
        <v>109052.46008641635</v>
      </c>
      <c r="K7767" t="s">
        <v>491</v>
      </c>
    </row>
    <row r="7768" spans="2:11" x14ac:dyDescent="0.25">
      <c r="B7768">
        <v>2026</v>
      </c>
      <c r="C7768" t="s">
        <v>483</v>
      </c>
      <c r="D7768">
        <v>4</v>
      </c>
      <c r="E7768" t="s">
        <v>114</v>
      </c>
      <c r="F7768">
        <v>23</v>
      </c>
      <c r="G7768" s="85">
        <v>5.0966661689699215</v>
      </c>
      <c r="H7768" s="85">
        <v>9626.5957446808516</v>
      </c>
      <c r="I7768" s="85">
        <v>2722.7836879432625</v>
      </c>
      <c r="J7768" s="85">
        <v>31695.049975855003</v>
      </c>
      <c r="K7768" t="s">
        <v>491</v>
      </c>
    </row>
    <row r="7769" spans="2:11" x14ac:dyDescent="0.25">
      <c r="B7769">
        <v>2026</v>
      </c>
      <c r="C7769" t="s">
        <v>484</v>
      </c>
      <c r="D7769">
        <v>3</v>
      </c>
      <c r="E7769" t="s">
        <v>114</v>
      </c>
      <c r="F7769">
        <v>23</v>
      </c>
      <c r="G7769" s="85">
        <v>17.566244194307423</v>
      </c>
      <c r="H7769" s="85">
        <v>9626.5957446808516</v>
      </c>
      <c r="I7769" s="85">
        <v>2722.7836879432625</v>
      </c>
      <c r="J7769" s="85">
        <v>109240.62302067019</v>
      </c>
      <c r="K7769" t="s">
        <v>491</v>
      </c>
    </row>
    <row r="7770" spans="2:11" x14ac:dyDescent="0.25">
      <c r="B7770">
        <v>2026</v>
      </c>
      <c r="C7770" t="s">
        <v>484</v>
      </c>
      <c r="D7770">
        <v>4</v>
      </c>
      <c r="E7770" t="s">
        <v>114</v>
      </c>
      <c r="F7770">
        <v>23</v>
      </c>
      <c r="G7770" s="85">
        <v>5.1054601352913203</v>
      </c>
      <c r="H7770" s="85">
        <v>9626.5957446808516</v>
      </c>
      <c r="I7770" s="85">
        <v>2722.7836879432625</v>
      </c>
      <c r="J7770" s="85">
        <v>31749.737725219416</v>
      </c>
      <c r="K7770" t="s">
        <v>491</v>
      </c>
    </row>
    <row r="7771" spans="2:11" x14ac:dyDescent="0.25">
      <c r="B7771">
        <v>2026</v>
      </c>
      <c r="C7771" t="s">
        <v>485</v>
      </c>
      <c r="D7771">
        <v>3</v>
      </c>
      <c r="E7771" t="s">
        <v>114</v>
      </c>
      <c r="F7771">
        <v>23</v>
      </c>
      <c r="G7771" s="85">
        <v>17.596501400464124</v>
      </c>
      <c r="H7771" s="85">
        <v>9626.5957446808516</v>
      </c>
      <c r="I7771" s="85">
        <v>2722.7836879432625</v>
      </c>
      <c r="J7771" s="85">
        <v>109428.78595492417</v>
      </c>
      <c r="K7771" t="s">
        <v>491</v>
      </c>
    </row>
    <row r="7772" spans="2:11" x14ac:dyDescent="0.25">
      <c r="B7772">
        <v>2026</v>
      </c>
      <c r="C7772" t="s">
        <v>485</v>
      </c>
      <c r="D7772">
        <v>4</v>
      </c>
      <c r="E7772" t="s">
        <v>114</v>
      </c>
      <c r="F7772">
        <v>23</v>
      </c>
      <c r="G7772" s="85">
        <v>5.1142541016127261</v>
      </c>
      <c r="H7772" s="85">
        <v>9626.5957446808516</v>
      </c>
      <c r="I7772" s="85">
        <v>2722.7836879432625</v>
      </c>
      <c r="J7772" s="85">
        <v>31804.425474583873</v>
      </c>
      <c r="K7772" t="s">
        <v>491</v>
      </c>
    </row>
    <row r="7773" spans="2:11" x14ac:dyDescent="0.25">
      <c r="B7773">
        <v>2026</v>
      </c>
      <c r="C7773" t="s">
        <v>486</v>
      </c>
      <c r="D7773">
        <v>3</v>
      </c>
      <c r="E7773" t="s">
        <v>114</v>
      </c>
      <c r="F7773">
        <v>23</v>
      </c>
      <c r="G7773" s="85">
        <v>17.6267586066208</v>
      </c>
      <c r="H7773" s="85">
        <v>9626.5957446808516</v>
      </c>
      <c r="I7773" s="85">
        <v>2722.7836879432625</v>
      </c>
      <c r="J7773" s="85">
        <v>109616.94888917801</v>
      </c>
      <c r="K7773" t="s">
        <v>491</v>
      </c>
    </row>
    <row r="7774" spans="2:11" x14ac:dyDescent="0.25">
      <c r="B7774">
        <v>2026</v>
      </c>
      <c r="C7774" t="s">
        <v>486</v>
      </c>
      <c r="D7774">
        <v>4</v>
      </c>
      <c r="E7774" t="s">
        <v>114</v>
      </c>
      <c r="F7774">
        <v>23</v>
      </c>
      <c r="G7774" s="85">
        <v>5.1230480679341248</v>
      </c>
      <c r="H7774" s="85">
        <v>9626.5957446808516</v>
      </c>
      <c r="I7774" s="85">
        <v>2722.7836879432625</v>
      </c>
      <c r="J7774" s="85">
        <v>31859.11322394829</v>
      </c>
      <c r="K7774" t="s">
        <v>491</v>
      </c>
    </row>
    <row r="7775" spans="2:11" x14ac:dyDescent="0.25">
      <c r="B7775">
        <v>2026</v>
      </c>
      <c r="C7775" t="s">
        <v>487</v>
      </c>
      <c r="D7775">
        <v>3</v>
      </c>
      <c r="E7775" t="s">
        <v>114</v>
      </c>
      <c r="F7775">
        <v>23</v>
      </c>
      <c r="G7775" s="85">
        <v>17.657015812777498</v>
      </c>
      <c r="H7775" s="85">
        <v>9626.5957446808516</v>
      </c>
      <c r="I7775" s="85">
        <v>2722.7836879432625</v>
      </c>
      <c r="J7775" s="85">
        <v>109805.11182343196</v>
      </c>
      <c r="K7775" t="s">
        <v>491</v>
      </c>
    </row>
    <row r="7776" spans="2:11" x14ac:dyDescent="0.25">
      <c r="B7776">
        <v>2026</v>
      </c>
      <c r="C7776" t="s">
        <v>487</v>
      </c>
      <c r="D7776">
        <v>4</v>
      </c>
      <c r="E7776" t="s">
        <v>114</v>
      </c>
      <c r="F7776">
        <v>23</v>
      </c>
      <c r="G7776" s="85">
        <v>5.1318420342555306</v>
      </c>
      <c r="H7776" s="85">
        <v>9626.5957446808516</v>
      </c>
      <c r="I7776" s="85">
        <v>2722.7836879432625</v>
      </c>
      <c r="J7776" s="85">
        <v>31913.800973312747</v>
      </c>
      <c r="K7776" t="s">
        <v>491</v>
      </c>
    </row>
    <row r="7777" spans="2:11" x14ac:dyDescent="0.25">
      <c r="B7777">
        <v>2026</v>
      </c>
      <c r="C7777" t="s">
        <v>488</v>
      </c>
      <c r="D7777">
        <v>3</v>
      </c>
      <c r="E7777" t="s">
        <v>114</v>
      </c>
      <c r="F7777">
        <v>23</v>
      </c>
      <c r="G7777" s="85">
        <v>17.687273018934174</v>
      </c>
      <c r="H7777" s="85">
        <v>9626.5957446808516</v>
      </c>
      <c r="I7777" s="85">
        <v>2722.7836879432625</v>
      </c>
      <c r="J7777" s="85">
        <v>109993.27475768579</v>
      </c>
      <c r="K7777" t="s">
        <v>491</v>
      </c>
    </row>
    <row r="7778" spans="2:11" x14ac:dyDescent="0.25">
      <c r="B7778">
        <v>2026</v>
      </c>
      <c r="C7778" t="s">
        <v>488</v>
      </c>
      <c r="D7778">
        <v>4</v>
      </c>
      <c r="E7778" t="s">
        <v>114</v>
      </c>
      <c r="F7778">
        <v>23</v>
      </c>
      <c r="G7778" s="85">
        <v>5.1406360005769258</v>
      </c>
      <c r="H7778" s="85">
        <v>9626.5957446808516</v>
      </c>
      <c r="I7778" s="85">
        <v>2722.7836879432625</v>
      </c>
      <c r="J7778" s="85">
        <v>31968.488722677143</v>
      </c>
      <c r="K7778" t="s">
        <v>491</v>
      </c>
    </row>
    <row r="7779" spans="2:11" x14ac:dyDescent="0.25">
      <c r="B7779">
        <v>2026</v>
      </c>
      <c r="C7779" t="s">
        <v>489</v>
      </c>
      <c r="D7779">
        <v>3</v>
      </c>
      <c r="E7779" t="s">
        <v>114</v>
      </c>
      <c r="F7779">
        <v>23</v>
      </c>
      <c r="G7779" s="85">
        <v>17.717530225090876</v>
      </c>
      <c r="H7779" s="85">
        <v>9626.5957446808516</v>
      </c>
      <c r="I7779" s="85">
        <v>2722.7836879432625</v>
      </c>
      <c r="J7779" s="85">
        <v>110181.43769193978</v>
      </c>
      <c r="K7779" t="s">
        <v>491</v>
      </c>
    </row>
    <row r="7780" spans="2:11" x14ac:dyDescent="0.25">
      <c r="B7780">
        <v>2026</v>
      </c>
      <c r="C7780" t="s">
        <v>489</v>
      </c>
      <c r="D7780">
        <v>4</v>
      </c>
      <c r="E7780" t="s">
        <v>114</v>
      </c>
      <c r="F7780">
        <v>23</v>
      </c>
      <c r="G7780" s="85">
        <v>5.1494299668983317</v>
      </c>
      <c r="H7780" s="85">
        <v>9626.5957446808516</v>
      </c>
      <c r="I7780" s="85">
        <v>2722.7836879432625</v>
      </c>
      <c r="J7780" s="85">
        <v>32023.176472041599</v>
      </c>
      <c r="K7780" t="s">
        <v>491</v>
      </c>
    </row>
    <row r="7781" spans="2:11" x14ac:dyDescent="0.25">
      <c r="B7781">
        <v>2026</v>
      </c>
      <c r="C7781" t="s">
        <v>490</v>
      </c>
      <c r="D7781">
        <v>3</v>
      </c>
      <c r="E7781" t="s">
        <v>114</v>
      </c>
      <c r="F7781">
        <v>23</v>
      </c>
      <c r="G7781" s="85">
        <v>17.747787431247552</v>
      </c>
      <c r="H7781" s="85">
        <v>9626.5957446808516</v>
      </c>
      <c r="I7781" s="85">
        <v>2722.7836879432625</v>
      </c>
      <c r="J7781" s="85">
        <v>110369.60062619361</v>
      </c>
      <c r="K7781" t="s">
        <v>491</v>
      </c>
    </row>
    <row r="7782" spans="2:11" x14ac:dyDescent="0.25">
      <c r="B7782">
        <v>2026</v>
      </c>
      <c r="C7782" t="s">
        <v>490</v>
      </c>
      <c r="D7782">
        <v>4</v>
      </c>
      <c r="E7782" t="s">
        <v>114</v>
      </c>
      <c r="F7782">
        <v>23</v>
      </c>
      <c r="G7782" s="85">
        <v>5.1582239332197304</v>
      </c>
      <c r="H7782" s="85">
        <v>9626.5957446808516</v>
      </c>
      <c r="I7782" s="85">
        <v>2722.7836879432625</v>
      </c>
      <c r="J7782" s="85">
        <v>32077.864221406013</v>
      </c>
      <c r="K7782" t="s">
        <v>491</v>
      </c>
    </row>
    <row r="7783" spans="2:11" x14ac:dyDescent="0.25">
      <c r="B7783">
        <v>2026</v>
      </c>
      <c r="C7783" t="s">
        <v>479</v>
      </c>
      <c r="D7783">
        <v>3</v>
      </c>
      <c r="E7783" t="s">
        <v>114</v>
      </c>
      <c r="F7783">
        <v>30</v>
      </c>
      <c r="G7783" s="85">
        <v>1.9361690582987285</v>
      </c>
      <c r="H7783" s="85">
        <v>9626.5957446808516</v>
      </c>
      <c r="I7783" s="85">
        <v>2722.7836879432625</v>
      </c>
      <c r="J7783" s="85">
        <v>12189.720798711232</v>
      </c>
      <c r="K7783" t="s">
        <v>491</v>
      </c>
    </row>
    <row r="7784" spans="2:11" x14ac:dyDescent="0.25">
      <c r="B7784">
        <v>2026</v>
      </c>
      <c r="C7784" t="s">
        <v>479</v>
      </c>
      <c r="D7784">
        <v>4</v>
      </c>
      <c r="E7784" t="s">
        <v>114</v>
      </c>
      <c r="F7784">
        <v>30</v>
      </c>
      <c r="G7784" s="85">
        <v>0</v>
      </c>
      <c r="H7784" s="85">
        <v>9626.5957446808516</v>
      </c>
      <c r="I7784" s="85">
        <v>2722.7836879432625</v>
      </c>
      <c r="J7784" s="85">
        <v>0</v>
      </c>
      <c r="K7784" t="s">
        <v>491</v>
      </c>
    </row>
    <row r="7785" spans="2:11" x14ac:dyDescent="0.25">
      <c r="B7785">
        <v>2026</v>
      </c>
      <c r="C7785" t="s">
        <v>480</v>
      </c>
      <c r="D7785">
        <v>3</v>
      </c>
      <c r="E7785" t="s">
        <v>114</v>
      </c>
      <c r="F7785">
        <v>30</v>
      </c>
      <c r="G7785" s="85">
        <v>2.0009342662324143</v>
      </c>
      <c r="H7785" s="85">
        <v>9626.5957446808516</v>
      </c>
      <c r="I7785" s="85">
        <v>2722.7836879432625</v>
      </c>
      <c r="J7785" s="85">
        <v>12597.469181425187</v>
      </c>
      <c r="K7785" t="s">
        <v>491</v>
      </c>
    </row>
    <row r="7786" spans="2:11" x14ac:dyDescent="0.25">
      <c r="B7786">
        <v>2026</v>
      </c>
      <c r="C7786" t="s">
        <v>480</v>
      </c>
      <c r="D7786">
        <v>4</v>
      </c>
      <c r="E7786" t="s">
        <v>114</v>
      </c>
      <c r="F7786">
        <v>30</v>
      </c>
      <c r="G7786" s="85">
        <v>0</v>
      </c>
      <c r="H7786" s="85">
        <v>9626.5957446808516</v>
      </c>
      <c r="I7786" s="85">
        <v>2722.7836879432625</v>
      </c>
      <c r="J7786" s="85">
        <v>0</v>
      </c>
      <c r="K7786" t="s">
        <v>491</v>
      </c>
    </row>
    <row r="7787" spans="2:11" x14ac:dyDescent="0.25">
      <c r="B7787">
        <v>2026</v>
      </c>
      <c r="C7787" t="s">
        <v>481</v>
      </c>
      <c r="D7787">
        <v>3</v>
      </c>
      <c r="E7787" t="s">
        <v>114</v>
      </c>
      <c r="F7787">
        <v>30</v>
      </c>
      <c r="G7787" s="85">
        <v>2.0656994741661063</v>
      </c>
      <c r="H7787" s="85">
        <v>9626.5957446808516</v>
      </c>
      <c r="I7787" s="85">
        <v>2722.7836879432625</v>
      </c>
      <c r="J7787" s="85">
        <v>13005.21756413918</v>
      </c>
      <c r="K7787" t="s">
        <v>491</v>
      </c>
    </row>
    <row r="7788" spans="2:11" x14ac:dyDescent="0.25">
      <c r="B7788">
        <v>2026</v>
      </c>
      <c r="C7788" t="s">
        <v>481</v>
      </c>
      <c r="D7788">
        <v>4</v>
      </c>
      <c r="E7788" t="s">
        <v>114</v>
      </c>
      <c r="F7788">
        <v>30</v>
      </c>
      <c r="G7788" s="85">
        <v>0</v>
      </c>
      <c r="H7788" s="85">
        <v>9626.5957446808516</v>
      </c>
      <c r="I7788" s="85">
        <v>2722.7836879432625</v>
      </c>
      <c r="J7788" s="85">
        <v>0</v>
      </c>
      <c r="K7788" t="s">
        <v>491</v>
      </c>
    </row>
    <row r="7789" spans="2:11" x14ac:dyDescent="0.25">
      <c r="B7789">
        <v>2026</v>
      </c>
      <c r="C7789" t="s">
        <v>482</v>
      </c>
      <c r="D7789">
        <v>3</v>
      </c>
      <c r="E7789" t="s">
        <v>114</v>
      </c>
      <c r="F7789">
        <v>30</v>
      </c>
      <c r="G7789" s="85">
        <v>2.1304646820997917</v>
      </c>
      <c r="H7789" s="85">
        <v>9626.5957446808516</v>
      </c>
      <c r="I7789" s="85">
        <v>2722.7836879432625</v>
      </c>
      <c r="J7789" s="85">
        <v>13412.965946853132</v>
      </c>
      <c r="K7789" t="s">
        <v>491</v>
      </c>
    </row>
    <row r="7790" spans="2:11" x14ac:dyDescent="0.25">
      <c r="B7790">
        <v>2026</v>
      </c>
      <c r="C7790" t="s">
        <v>482</v>
      </c>
      <c r="D7790">
        <v>4</v>
      </c>
      <c r="E7790" t="s">
        <v>114</v>
      </c>
      <c r="F7790">
        <v>30</v>
      </c>
      <c r="G7790" s="85">
        <v>0</v>
      </c>
      <c r="H7790" s="85">
        <v>9626.5957446808516</v>
      </c>
      <c r="I7790" s="85">
        <v>2722.7836879432625</v>
      </c>
      <c r="J7790" s="85">
        <v>0</v>
      </c>
      <c r="K7790" t="s">
        <v>491</v>
      </c>
    </row>
    <row r="7791" spans="2:11" x14ac:dyDescent="0.25">
      <c r="B7791">
        <v>2026</v>
      </c>
      <c r="C7791" t="s">
        <v>483</v>
      </c>
      <c r="D7791">
        <v>3</v>
      </c>
      <c r="E7791" t="s">
        <v>114</v>
      </c>
      <c r="F7791">
        <v>30</v>
      </c>
      <c r="G7791" s="85">
        <v>2.1952298900334846</v>
      </c>
      <c r="H7791" s="85">
        <v>9626.5957446808516</v>
      </c>
      <c r="I7791" s="85">
        <v>2722.7836879432625</v>
      </c>
      <c r="J7791" s="85">
        <v>13820.714329567132</v>
      </c>
      <c r="K7791" t="s">
        <v>491</v>
      </c>
    </row>
    <row r="7792" spans="2:11" x14ac:dyDescent="0.25">
      <c r="B7792">
        <v>2026</v>
      </c>
      <c r="C7792" t="s">
        <v>483</v>
      </c>
      <c r="D7792">
        <v>4</v>
      </c>
      <c r="E7792" t="s">
        <v>114</v>
      </c>
      <c r="F7792">
        <v>30</v>
      </c>
      <c r="G7792" s="85">
        <v>0</v>
      </c>
      <c r="H7792" s="85">
        <v>9626.5957446808516</v>
      </c>
      <c r="I7792" s="85">
        <v>2722.7836879432625</v>
      </c>
      <c r="J7792" s="85">
        <v>0</v>
      </c>
      <c r="K7792" t="s">
        <v>491</v>
      </c>
    </row>
    <row r="7793" spans="2:11" x14ac:dyDescent="0.25">
      <c r="B7793">
        <v>2026</v>
      </c>
      <c r="C7793" t="s">
        <v>484</v>
      </c>
      <c r="D7793">
        <v>3</v>
      </c>
      <c r="E7793" t="s">
        <v>114</v>
      </c>
      <c r="F7793">
        <v>30</v>
      </c>
      <c r="G7793" s="85">
        <v>2.2599950979671699</v>
      </c>
      <c r="H7793" s="85">
        <v>9626.5957446808516</v>
      </c>
      <c r="I7793" s="85">
        <v>2722.7836879432625</v>
      </c>
      <c r="J7793" s="85">
        <v>14228.462712281083</v>
      </c>
      <c r="K7793" t="s">
        <v>491</v>
      </c>
    </row>
    <row r="7794" spans="2:11" x14ac:dyDescent="0.25">
      <c r="B7794">
        <v>2026</v>
      </c>
      <c r="C7794" t="s">
        <v>484</v>
      </c>
      <c r="D7794">
        <v>4</v>
      </c>
      <c r="E7794" t="s">
        <v>114</v>
      </c>
      <c r="F7794">
        <v>30</v>
      </c>
      <c r="G7794" s="85">
        <v>0</v>
      </c>
      <c r="H7794" s="85">
        <v>9626.5957446808516</v>
      </c>
      <c r="I7794" s="85">
        <v>2722.7836879432625</v>
      </c>
      <c r="J7794" s="85">
        <v>0</v>
      </c>
      <c r="K7794" t="s">
        <v>491</v>
      </c>
    </row>
    <row r="7795" spans="2:11" x14ac:dyDescent="0.25">
      <c r="B7795">
        <v>2026</v>
      </c>
      <c r="C7795" t="s">
        <v>485</v>
      </c>
      <c r="D7795">
        <v>3</v>
      </c>
      <c r="E7795" t="s">
        <v>114</v>
      </c>
      <c r="F7795">
        <v>30</v>
      </c>
      <c r="G7795" s="85">
        <v>2.3247603059008619</v>
      </c>
      <c r="H7795" s="85">
        <v>9626.5957446808516</v>
      </c>
      <c r="I7795" s="85">
        <v>2722.7836879432625</v>
      </c>
      <c r="J7795" s="85">
        <v>14636.211094995078</v>
      </c>
      <c r="K7795" t="s">
        <v>491</v>
      </c>
    </row>
    <row r="7796" spans="2:11" x14ac:dyDescent="0.25">
      <c r="B7796">
        <v>2026</v>
      </c>
      <c r="C7796" t="s">
        <v>485</v>
      </c>
      <c r="D7796">
        <v>4</v>
      </c>
      <c r="E7796" t="s">
        <v>114</v>
      </c>
      <c r="F7796">
        <v>30</v>
      </c>
      <c r="G7796" s="85">
        <v>0</v>
      </c>
      <c r="H7796" s="85">
        <v>9626.5957446808516</v>
      </c>
      <c r="I7796" s="85">
        <v>2722.7836879432625</v>
      </c>
      <c r="J7796" s="85">
        <v>0</v>
      </c>
      <c r="K7796" t="s">
        <v>491</v>
      </c>
    </row>
    <row r="7797" spans="2:11" x14ac:dyDescent="0.25">
      <c r="B7797">
        <v>2026</v>
      </c>
      <c r="C7797" t="s">
        <v>486</v>
      </c>
      <c r="D7797">
        <v>3</v>
      </c>
      <c r="E7797" t="s">
        <v>114</v>
      </c>
      <c r="F7797">
        <v>30</v>
      </c>
      <c r="G7797" s="85">
        <v>2.3895255138345481</v>
      </c>
      <c r="H7797" s="85">
        <v>9626.5957446808516</v>
      </c>
      <c r="I7797" s="85">
        <v>2722.7836879432625</v>
      </c>
      <c r="J7797" s="85">
        <v>15043.959477709035</v>
      </c>
      <c r="K7797" t="s">
        <v>491</v>
      </c>
    </row>
    <row r="7798" spans="2:11" x14ac:dyDescent="0.25">
      <c r="B7798">
        <v>2026</v>
      </c>
      <c r="C7798" t="s">
        <v>486</v>
      </c>
      <c r="D7798">
        <v>4</v>
      </c>
      <c r="E7798" t="s">
        <v>114</v>
      </c>
      <c r="F7798">
        <v>30</v>
      </c>
      <c r="G7798" s="85">
        <v>0</v>
      </c>
      <c r="H7798" s="85">
        <v>9626.5957446808516</v>
      </c>
      <c r="I7798" s="85">
        <v>2722.7836879432625</v>
      </c>
      <c r="J7798" s="85">
        <v>0</v>
      </c>
      <c r="K7798" t="s">
        <v>491</v>
      </c>
    </row>
    <row r="7799" spans="2:11" x14ac:dyDescent="0.25">
      <c r="B7799">
        <v>2026</v>
      </c>
      <c r="C7799" t="s">
        <v>487</v>
      </c>
      <c r="D7799">
        <v>3</v>
      </c>
      <c r="E7799" t="s">
        <v>114</v>
      </c>
      <c r="F7799">
        <v>30</v>
      </c>
      <c r="G7799" s="85">
        <v>2.4542907217682401</v>
      </c>
      <c r="H7799" s="85">
        <v>9626.5957446808516</v>
      </c>
      <c r="I7799" s="85">
        <v>2722.7836879432625</v>
      </c>
      <c r="J7799" s="85">
        <v>15451.70786042303</v>
      </c>
      <c r="K7799" t="s">
        <v>491</v>
      </c>
    </row>
    <row r="7800" spans="2:11" x14ac:dyDescent="0.25">
      <c r="B7800">
        <v>2026</v>
      </c>
      <c r="C7800" t="s">
        <v>487</v>
      </c>
      <c r="D7800">
        <v>4</v>
      </c>
      <c r="E7800" t="s">
        <v>114</v>
      </c>
      <c r="F7800">
        <v>30</v>
      </c>
      <c r="G7800" s="85">
        <v>0</v>
      </c>
      <c r="H7800" s="85">
        <v>9626.5957446808516</v>
      </c>
      <c r="I7800" s="85">
        <v>2722.7836879432625</v>
      </c>
      <c r="J7800" s="85">
        <v>0</v>
      </c>
      <c r="K7800" t="s">
        <v>491</v>
      </c>
    </row>
    <row r="7801" spans="2:11" x14ac:dyDescent="0.25">
      <c r="B7801">
        <v>2026</v>
      </c>
      <c r="C7801" t="s">
        <v>488</v>
      </c>
      <c r="D7801">
        <v>3</v>
      </c>
      <c r="E7801" t="s">
        <v>114</v>
      </c>
      <c r="F7801">
        <v>30</v>
      </c>
      <c r="G7801" s="85">
        <v>2.5190559297019255</v>
      </c>
      <c r="H7801" s="85">
        <v>9626.5957446808516</v>
      </c>
      <c r="I7801" s="85">
        <v>2722.7836879432625</v>
      </c>
      <c r="J7801" s="85">
        <v>15859.456243136981</v>
      </c>
      <c r="K7801" t="s">
        <v>491</v>
      </c>
    </row>
    <row r="7802" spans="2:11" x14ac:dyDescent="0.25">
      <c r="B7802">
        <v>2026</v>
      </c>
      <c r="C7802" t="s">
        <v>488</v>
      </c>
      <c r="D7802">
        <v>4</v>
      </c>
      <c r="E7802" t="s">
        <v>114</v>
      </c>
      <c r="F7802">
        <v>30</v>
      </c>
      <c r="G7802" s="85">
        <v>0</v>
      </c>
      <c r="H7802" s="85">
        <v>9626.5957446808516</v>
      </c>
      <c r="I7802" s="85">
        <v>2722.7836879432625</v>
      </c>
      <c r="J7802" s="85">
        <v>0</v>
      </c>
      <c r="K7802" t="s">
        <v>491</v>
      </c>
    </row>
    <row r="7803" spans="2:11" x14ac:dyDescent="0.25">
      <c r="B7803">
        <v>2026</v>
      </c>
      <c r="C7803" t="s">
        <v>489</v>
      </c>
      <c r="D7803">
        <v>3</v>
      </c>
      <c r="E7803" t="s">
        <v>114</v>
      </c>
      <c r="F7803">
        <v>30</v>
      </c>
      <c r="G7803" s="85">
        <v>2.5838211376356179</v>
      </c>
      <c r="H7803" s="85">
        <v>9626.5957446808516</v>
      </c>
      <c r="I7803" s="85">
        <v>2722.7836879432625</v>
      </c>
      <c r="J7803" s="85">
        <v>16267.204625850978</v>
      </c>
      <c r="K7803" t="s">
        <v>491</v>
      </c>
    </row>
    <row r="7804" spans="2:11" x14ac:dyDescent="0.25">
      <c r="B7804">
        <v>2026</v>
      </c>
      <c r="C7804" t="s">
        <v>489</v>
      </c>
      <c r="D7804">
        <v>4</v>
      </c>
      <c r="E7804" t="s">
        <v>114</v>
      </c>
      <c r="F7804">
        <v>30</v>
      </c>
      <c r="G7804" s="85">
        <v>0</v>
      </c>
      <c r="H7804" s="85">
        <v>9626.5957446808516</v>
      </c>
      <c r="I7804" s="85">
        <v>2722.7836879432625</v>
      </c>
      <c r="J7804" s="85">
        <v>0</v>
      </c>
      <c r="K7804" t="s">
        <v>491</v>
      </c>
    </row>
    <row r="7805" spans="2:11" x14ac:dyDescent="0.25">
      <c r="B7805">
        <v>2026</v>
      </c>
      <c r="C7805" t="s">
        <v>490</v>
      </c>
      <c r="D7805">
        <v>3</v>
      </c>
      <c r="E7805" t="s">
        <v>114</v>
      </c>
      <c r="F7805">
        <v>30</v>
      </c>
      <c r="G7805" s="85">
        <v>2.6485863455693033</v>
      </c>
      <c r="H7805" s="85">
        <v>9626.5957446808516</v>
      </c>
      <c r="I7805" s="85">
        <v>2722.7836879432625</v>
      </c>
      <c r="J7805" s="85">
        <v>16674.953008564931</v>
      </c>
      <c r="K7805" t="s">
        <v>491</v>
      </c>
    </row>
    <row r="7806" spans="2:11" x14ac:dyDescent="0.25">
      <c r="B7806">
        <v>2026</v>
      </c>
      <c r="C7806" t="s">
        <v>490</v>
      </c>
      <c r="D7806">
        <v>4</v>
      </c>
      <c r="E7806" t="s">
        <v>114</v>
      </c>
      <c r="F7806">
        <v>30</v>
      </c>
      <c r="G7806" s="85">
        <v>0</v>
      </c>
      <c r="H7806" s="85">
        <v>9626.5957446808516</v>
      </c>
      <c r="I7806" s="85">
        <v>2722.7836879432625</v>
      </c>
      <c r="J7806" s="85">
        <v>0</v>
      </c>
      <c r="K7806" t="s">
        <v>491</v>
      </c>
    </row>
    <row r="7807" spans="2:11" x14ac:dyDescent="0.25">
      <c r="B7807">
        <v>2026</v>
      </c>
      <c r="C7807" t="s">
        <v>479</v>
      </c>
      <c r="D7807">
        <v>3</v>
      </c>
      <c r="E7807" t="s">
        <v>169</v>
      </c>
      <c r="F7807">
        <v>31</v>
      </c>
      <c r="G7807" s="85">
        <v>1.0356572036264262</v>
      </c>
      <c r="H7807" s="85">
        <v>22963.846685082874</v>
      </c>
      <c r="I7807" s="85">
        <v>5596.9095303867407</v>
      </c>
      <c r="J7807" s="85">
        <v>15625.216320242942</v>
      </c>
      <c r="K7807" t="s">
        <v>491</v>
      </c>
    </row>
    <row r="7808" spans="2:11" x14ac:dyDescent="0.25">
      <c r="B7808">
        <v>2026</v>
      </c>
      <c r="C7808" t="s">
        <v>479</v>
      </c>
      <c r="D7808">
        <v>4</v>
      </c>
      <c r="E7808" t="s">
        <v>169</v>
      </c>
      <c r="F7808">
        <v>31</v>
      </c>
      <c r="G7808" s="85">
        <v>0</v>
      </c>
      <c r="H7808" s="85">
        <v>22963.846685082874</v>
      </c>
      <c r="I7808" s="85">
        <v>5596.9095303867407</v>
      </c>
      <c r="J7808" s="85">
        <v>0</v>
      </c>
      <c r="K7808" t="s">
        <v>491</v>
      </c>
    </row>
    <row r="7809" spans="2:11" x14ac:dyDescent="0.25">
      <c r="B7809">
        <v>2026</v>
      </c>
      <c r="C7809" t="s">
        <v>480</v>
      </c>
      <c r="D7809">
        <v>3</v>
      </c>
      <c r="E7809" t="s">
        <v>169</v>
      </c>
      <c r="F7809">
        <v>31</v>
      </c>
      <c r="G7809" s="85">
        <v>1.0097042293014258</v>
      </c>
      <c r="H7809" s="85">
        <v>22963.846685082874</v>
      </c>
      <c r="I7809" s="85">
        <v>5596.9095303867407</v>
      </c>
      <c r="J7809" s="85">
        <v>15233.657379155213</v>
      </c>
      <c r="K7809" t="s">
        <v>491</v>
      </c>
    </row>
    <row r="7810" spans="2:11" x14ac:dyDescent="0.25">
      <c r="B7810">
        <v>2026</v>
      </c>
      <c r="C7810" t="s">
        <v>480</v>
      </c>
      <c r="D7810">
        <v>4</v>
      </c>
      <c r="E7810" t="s">
        <v>169</v>
      </c>
      <c r="F7810">
        <v>31</v>
      </c>
      <c r="G7810" s="85">
        <v>0</v>
      </c>
      <c r="H7810" s="85">
        <v>22963.846685082874</v>
      </c>
      <c r="I7810" s="85">
        <v>5596.9095303867407</v>
      </c>
      <c r="J7810" s="85">
        <v>0</v>
      </c>
      <c r="K7810" t="s">
        <v>491</v>
      </c>
    </row>
    <row r="7811" spans="2:11" x14ac:dyDescent="0.25">
      <c r="B7811">
        <v>2026</v>
      </c>
      <c r="C7811" t="s">
        <v>481</v>
      </c>
      <c r="D7811">
        <v>3</v>
      </c>
      <c r="E7811" t="s">
        <v>169</v>
      </c>
      <c r="F7811">
        <v>31</v>
      </c>
      <c r="G7811" s="85">
        <v>0.98375125497642457</v>
      </c>
      <c r="H7811" s="85">
        <v>22963.846685082874</v>
      </c>
      <c r="I7811" s="85">
        <v>5596.9095303867407</v>
      </c>
      <c r="J7811" s="85">
        <v>14842.098438067471</v>
      </c>
      <c r="K7811" t="s">
        <v>491</v>
      </c>
    </row>
    <row r="7812" spans="2:11" x14ac:dyDescent="0.25">
      <c r="B7812">
        <v>2026</v>
      </c>
      <c r="C7812" t="s">
        <v>481</v>
      </c>
      <c r="D7812">
        <v>4</v>
      </c>
      <c r="E7812" t="s">
        <v>169</v>
      </c>
      <c r="F7812">
        <v>31</v>
      </c>
      <c r="G7812" s="85">
        <v>0</v>
      </c>
      <c r="H7812" s="85">
        <v>22963.846685082874</v>
      </c>
      <c r="I7812" s="85">
        <v>5596.9095303867407</v>
      </c>
      <c r="J7812" s="85">
        <v>0</v>
      </c>
      <c r="K7812" t="s">
        <v>491</v>
      </c>
    </row>
    <row r="7813" spans="2:11" x14ac:dyDescent="0.25">
      <c r="B7813">
        <v>2026</v>
      </c>
      <c r="C7813" t="s">
        <v>482</v>
      </c>
      <c r="D7813">
        <v>3</v>
      </c>
      <c r="E7813" t="s">
        <v>169</v>
      </c>
      <c r="F7813">
        <v>31</v>
      </c>
      <c r="G7813" s="85">
        <v>0.95779828065142381</v>
      </c>
      <c r="H7813" s="85">
        <v>22963.846685082874</v>
      </c>
      <c r="I7813" s="85">
        <v>5596.9095303867407</v>
      </c>
      <c r="J7813" s="85">
        <v>14450.539496979736</v>
      </c>
      <c r="K7813" t="s">
        <v>491</v>
      </c>
    </row>
    <row r="7814" spans="2:11" x14ac:dyDescent="0.25">
      <c r="B7814">
        <v>2026</v>
      </c>
      <c r="C7814" t="s">
        <v>482</v>
      </c>
      <c r="D7814">
        <v>4</v>
      </c>
      <c r="E7814" t="s">
        <v>169</v>
      </c>
      <c r="F7814">
        <v>31</v>
      </c>
      <c r="G7814" s="85">
        <v>0</v>
      </c>
      <c r="H7814" s="85">
        <v>22963.846685082874</v>
      </c>
      <c r="I7814" s="85">
        <v>5596.9095303867407</v>
      </c>
      <c r="J7814" s="85">
        <v>0</v>
      </c>
      <c r="K7814" t="s">
        <v>491</v>
      </c>
    </row>
    <row r="7815" spans="2:11" x14ac:dyDescent="0.25">
      <c r="B7815">
        <v>2026</v>
      </c>
      <c r="C7815" t="s">
        <v>483</v>
      </c>
      <c r="D7815">
        <v>3</v>
      </c>
      <c r="E7815" t="s">
        <v>169</v>
      </c>
      <c r="F7815">
        <v>31</v>
      </c>
      <c r="G7815" s="85">
        <v>0.93184530632642271</v>
      </c>
      <c r="H7815" s="85">
        <v>22963.846685082874</v>
      </c>
      <c r="I7815" s="85">
        <v>5596.9095303867407</v>
      </c>
      <c r="J7815" s="85">
        <v>14058.980555891996</v>
      </c>
      <c r="K7815" t="s">
        <v>491</v>
      </c>
    </row>
    <row r="7816" spans="2:11" x14ac:dyDescent="0.25">
      <c r="B7816">
        <v>2026</v>
      </c>
      <c r="C7816" t="s">
        <v>483</v>
      </c>
      <c r="D7816">
        <v>4</v>
      </c>
      <c r="E7816" t="s">
        <v>169</v>
      </c>
      <c r="F7816">
        <v>31</v>
      </c>
      <c r="G7816" s="85">
        <v>0</v>
      </c>
      <c r="H7816" s="85">
        <v>22963.846685082874</v>
      </c>
      <c r="I7816" s="85">
        <v>5596.9095303867407</v>
      </c>
      <c r="J7816" s="85">
        <v>0</v>
      </c>
      <c r="K7816" t="s">
        <v>491</v>
      </c>
    </row>
    <row r="7817" spans="2:11" x14ac:dyDescent="0.25">
      <c r="B7817">
        <v>2026</v>
      </c>
      <c r="C7817" t="s">
        <v>484</v>
      </c>
      <c r="D7817">
        <v>3</v>
      </c>
      <c r="E7817" t="s">
        <v>169</v>
      </c>
      <c r="F7817">
        <v>31</v>
      </c>
      <c r="G7817" s="85">
        <v>0.90589233200142227</v>
      </c>
      <c r="H7817" s="85">
        <v>22963.846685082874</v>
      </c>
      <c r="I7817" s="85">
        <v>5596.9095303867407</v>
      </c>
      <c r="J7817" s="85">
        <v>13667.421614804265</v>
      </c>
      <c r="K7817" t="s">
        <v>491</v>
      </c>
    </row>
    <row r="7818" spans="2:11" x14ac:dyDescent="0.25">
      <c r="B7818">
        <v>2026</v>
      </c>
      <c r="C7818" t="s">
        <v>484</v>
      </c>
      <c r="D7818">
        <v>4</v>
      </c>
      <c r="E7818" t="s">
        <v>169</v>
      </c>
      <c r="F7818">
        <v>31</v>
      </c>
      <c r="G7818" s="85">
        <v>0</v>
      </c>
      <c r="H7818" s="85">
        <v>22963.846685082874</v>
      </c>
      <c r="I7818" s="85">
        <v>5596.9095303867407</v>
      </c>
      <c r="J7818" s="85">
        <v>0</v>
      </c>
      <c r="K7818" t="s">
        <v>491</v>
      </c>
    </row>
    <row r="7819" spans="2:11" x14ac:dyDescent="0.25">
      <c r="B7819">
        <v>2026</v>
      </c>
      <c r="C7819" t="s">
        <v>485</v>
      </c>
      <c r="D7819">
        <v>3</v>
      </c>
      <c r="E7819" t="s">
        <v>169</v>
      </c>
      <c r="F7819">
        <v>31</v>
      </c>
      <c r="G7819" s="85">
        <v>0.87993935767642117</v>
      </c>
      <c r="H7819" s="85">
        <v>22963.846685082874</v>
      </c>
      <c r="I7819" s="85">
        <v>5596.9095303867407</v>
      </c>
      <c r="J7819" s="85">
        <v>13275.862673716527</v>
      </c>
      <c r="K7819" t="s">
        <v>491</v>
      </c>
    </row>
    <row r="7820" spans="2:11" x14ac:dyDescent="0.25">
      <c r="B7820">
        <v>2026</v>
      </c>
      <c r="C7820" t="s">
        <v>485</v>
      </c>
      <c r="D7820">
        <v>4</v>
      </c>
      <c r="E7820" t="s">
        <v>169</v>
      </c>
      <c r="F7820">
        <v>31</v>
      </c>
      <c r="G7820" s="85">
        <v>0</v>
      </c>
      <c r="H7820" s="85">
        <v>22963.846685082874</v>
      </c>
      <c r="I7820" s="85">
        <v>5596.9095303867407</v>
      </c>
      <c r="J7820" s="85">
        <v>0</v>
      </c>
      <c r="K7820" t="s">
        <v>491</v>
      </c>
    </row>
    <row r="7821" spans="2:11" x14ac:dyDescent="0.25">
      <c r="B7821">
        <v>2026</v>
      </c>
      <c r="C7821" t="s">
        <v>486</v>
      </c>
      <c r="D7821">
        <v>3</v>
      </c>
      <c r="E7821" t="s">
        <v>169</v>
      </c>
      <c r="F7821">
        <v>31</v>
      </c>
      <c r="G7821" s="85">
        <v>0.85398638335142074</v>
      </c>
      <c r="H7821" s="85">
        <v>22963.846685082874</v>
      </c>
      <c r="I7821" s="85">
        <v>5596.9095303867407</v>
      </c>
      <c r="J7821" s="85">
        <v>12884.303732628796</v>
      </c>
      <c r="K7821" t="s">
        <v>491</v>
      </c>
    </row>
    <row r="7822" spans="2:11" x14ac:dyDescent="0.25">
      <c r="B7822">
        <v>2026</v>
      </c>
      <c r="C7822" t="s">
        <v>486</v>
      </c>
      <c r="D7822">
        <v>4</v>
      </c>
      <c r="E7822" t="s">
        <v>169</v>
      </c>
      <c r="F7822">
        <v>31</v>
      </c>
      <c r="G7822" s="85">
        <v>0</v>
      </c>
      <c r="H7822" s="85">
        <v>22963.846685082874</v>
      </c>
      <c r="I7822" s="85">
        <v>5596.9095303867407</v>
      </c>
      <c r="J7822" s="85">
        <v>0</v>
      </c>
      <c r="K7822" t="s">
        <v>491</v>
      </c>
    </row>
    <row r="7823" spans="2:11" x14ac:dyDescent="0.25">
      <c r="B7823">
        <v>2026</v>
      </c>
      <c r="C7823" t="s">
        <v>487</v>
      </c>
      <c r="D7823">
        <v>3</v>
      </c>
      <c r="E7823" t="s">
        <v>169</v>
      </c>
      <c r="F7823">
        <v>31</v>
      </c>
      <c r="G7823" s="85">
        <v>0.82803340902641953</v>
      </c>
      <c r="H7823" s="85">
        <v>22963.846685082874</v>
      </c>
      <c r="I7823" s="85">
        <v>5596.9095303867407</v>
      </c>
      <c r="J7823" s="85">
        <v>12492.744791541054</v>
      </c>
      <c r="K7823" t="s">
        <v>491</v>
      </c>
    </row>
    <row r="7824" spans="2:11" x14ac:dyDescent="0.25">
      <c r="B7824">
        <v>2026</v>
      </c>
      <c r="C7824" t="s">
        <v>487</v>
      </c>
      <c r="D7824">
        <v>4</v>
      </c>
      <c r="E7824" t="s">
        <v>169</v>
      </c>
      <c r="F7824">
        <v>31</v>
      </c>
      <c r="G7824" s="85">
        <v>0</v>
      </c>
      <c r="H7824" s="85">
        <v>22963.846685082874</v>
      </c>
      <c r="I7824" s="85">
        <v>5596.9095303867407</v>
      </c>
      <c r="J7824" s="85">
        <v>0</v>
      </c>
      <c r="K7824" t="s">
        <v>491</v>
      </c>
    </row>
    <row r="7825" spans="2:11" x14ac:dyDescent="0.25">
      <c r="B7825">
        <v>2026</v>
      </c>
      <c r="C7825" t="s">
        <v>488</v>
      </c>
      <c r="D7825">
        <v>3</v>
      </c>
      <c r="E7825" t="s">
        <v>169</v>
      </c>
      <c r="F7825">
        <v>31</v>
      </c>
      <c r="G7825" s="85">
        <v>0.80208043470141932</v>
      </c>
      <c r="H7825" s="85">
        <v>22963.846685082874</v>
      </c>
      <c r="I7825" s="85">
        <v>5596.9095303867407</v>
      </c>
      <c r="J7825" s="85">
        <v>12101.185850453328</v>
      </c>
      <c r="K7825" t="s">
        <v>491</v>
      </c>
    </row>
    <row r="7826" spans="2:11" x14ac:dyDescent="0.25">
      <c r="B7826">
        <v>2026</v>
      </c>
      <c r="C7826" t="s">
        <v>488</v>
      </c>
      <c r="D7826">
        <v>4</v>
      </c>
      <c r="E7826" t="s">
        <v>169</v>
      </c>
      <c r="F7826">
        <v>31</v>
      </c>
      <c r="G7826" s="85">
        <v>0</v>
      </c>
      <c r="H7826" s="85">
        <v>22963.846685082874</v>
      </c>
      <c r="I7826" s="85">
        <v>5596.9095303867407</v>
      </c>
      <c r="J7826" s="85">
        <v>0</v>
      </c>
      <c r="K7826" t="s">
        <v>491</v>
      </c>
    </row>
    <row r="7827" spans="2:11" x14ac:dyDescent="0.25">
      <c r="B7827">
        <v>2026</v>
      </c>
      <c r="C7827" t="s">
        <v>489</v>
      </c>
      <c r="D7827">
        <v>3</v>
      </c>
      <c r="E7827" t="s">
        <v>169</v>
      </c>
      <c r="F7827">
        <v>31</v>
      </c>
      <c r="G7827" s="85">
        <v>0.776127460376418</v>
      </c>
      <c r="H7827" s="85">
        <v>22963.846685082874</v>
      </c>
      <c r="I7827" s="85">
        <v>5596.9095303867407</v>
      </c>
      <c r="J7827" s="85">
        <v>11709.626909365585</v>
      </c>
      <c r="K7827" t="s">
        <v>491</v>
      </c>
    </row>
    <row r="7828" spans="2:11" x14ac:dyDescent="0.25">
      <c r="B7828">
        <v>2026</v>
      </c>
      <c r="C7828" t="s">
        <v>489</v>
      </c>
      <c r="D7828">
        <v>4</v>
      </c>
      <c r="E7828" t="s">
        <v>169</v>
      </c>
      <c r="F7828">
        <v>31</v>
      </c>
      <c r="G7828" s="85">
        <v>0</v>
      </c>
      <c r="H7828" s="85">
        <v>22963.846685082874</v>
      </c>
      <c r="I7828" s="85">
        <v>5596.9095303867407</v>
      </c>
      <c r="J7828" s="85">
        <v>0</v>
      </c>
      <c r="K7828" t="s">
        <v>491</v>
      </c>
    </row>
    <row r="7829" spans="2:11" x14ac:dyDescent="0.25">
      <c r="B7829">
        <v>2026</v>
      </c>
      <c r="C7829" t="s">
        <v>490</v>
      </c>
      <c r="D7829">
        <v>3</v>
      </c>
      <c r="E7829" t="s">
        <v>169</v>
      </c>
      <c r="F7829">
        <v>31</v>
      </c>
      <c r="G7829" s="85">
        <v>0.75017448605141757</v>
      </c>
      <c r="H7829" s="85">
        <v>22963.846685082874</v>
      </c>
      <c r="I7829" s="85">
        <v>5596.9095303867407</v>
      </c>
      <c r="J7829" s="85">
        <v>11318.067968277855</v>
      </c>
      <c r="K7829" t="s">
        <v>491</v>
      </c>
    </row>
    <row r="7830" spans="2:11" x14ac:dyDescent="0.25">
      <c r="B7830">
        <v>2026</v>
      </c>
      <c r="C7830" t="s">
        <v>490</v>
      </c>
      <c r="D7830">
        <v>4</v>
      </c>
      <c r="E7830" t="s">
        <v>169</v>
      </c>
      <c r="F7830">
        <v>31</v>
      </c>
      <c r="G7830" s="85">
        <v>0</v>
      </c>
      <c r="H7830" s="85">
        <v>22963.846685082874</v>
      </c>
      <c r="I7830" s="85">
        <v>5596.9095303867407</v>
      </c>
      <c r="J7830" s="85">
        <v>0</v>
      </c>
      <c r="K7830" t="s">
        <v>491</v>
      </c>
    </row>
    <row r="7831" spans="2:11" x14ac:dyDescent="0.25">
      <c r="B7831">
        <v>2026</v>
      </c>
      <c r="C7831" t="s">
        <v>479</v>
      </c>
      <c r="D7831">
        <v>3</v>
      </c>
      <c r="E7831" t="s">
        <v>114</v>
      </c>
      <c r="F7831">
        <v>9</v>
      </c>
      <c r="G7831" s="85">
        <v>8.0410249060026349</v>
      </c>
      <c r="H7831" s="85">
        <v>9626.5957446808516</v>
      </c>
      <c r="I7831" s="85">
        <v>2722.7836879432625</v>
      </c>
      <c r="J7831" s="85">
        <v>50934.264062092487</v>
      </c>
      <c r="K7831" t="s">
        <v>491</v>
      </c>
    </row>
    <row r="7832" spans="2:11" x14ac:dyDescent="0.25">
      <c r="B7832">
        <v>2026</v>
      </c>
      <c r="C7832" t="s">
        <v>479</v>
      </c>
      <c r="D7832">
        <v>4</v>
      </c>
      <c r="E7832" t="s">
        <v>114</v>
      </c>
      <c r="F7832">
        <v>9</v>
      </c>
      <c r="G7832" s="85">
        <v>2.7392502427041929</v>
      </c>
      <c r="H7832" s="85">
        <v>9626.5957446808516</v>
      </c>
      <c r="I7832" s="85">
        <v>2722.7836879432625</v>
      </c>
      <c r="J7832" s="85">
        <v>17351.232812361166</v>
      </c>
      <c r="K7832" t="s">
        <v>491</v>
      </c>
    </row>
    <row r="7833" spans="2:11" x14ac:dyDescent="0.25">
      <c r="B7833">
        <v>2026</v>
      </c>
      <c r="C7833" t="s">
        <v>480</v>
      </c>
      <c r="D7833">
        <v>3</v>
      </c>
      <c r="E7833" t="s">
        <v>114</v>
      </c>
      <c r="F7833">
        <v>9</v>
      </c>
      <c r="G7833" s="85">
        <v>8.0360198496436581</v>
      </c>
      <c r="H7833" s="85">
        <v>9626.5957446808516</v>
      </c>
      <c r="I7833" s="85">
        <v>2722.7836879432625</v>
      </c>
      <c r="J7833" s="85">
        <v>50902.560533597818</v>
      </c>
      <c r="K7833" t="s">
        <v>491</v>
      </c>
    </row>
    <row r="7834" spans="2:11" x14ac:dyDescent="0.25">
      <c r="B7834">
        <v>2026</v>
      </c>
      <c r="C7834" t="s">
        <v>480</v>
      </c>
      <c r="D7834">
        <v>4</v>
      </c>
      <c r="E7834" t="s">
        <v>114</v>
      </c>
      <c r="F7834">
        <v>9</v>
      </c>
      <c r="G7834" s="85">
        <v>2.7375452235049806</v>
      </c>
      <c r="H7834" s="85">
        <v>9626.5957446808516</v>
      </c>
      <c r="I7834" s="85">
        <v>2722.7836879432625</v>
      </c>
      <c r="J7834" s="85">
        <v>17340.432709247598</v>
      </c>
      <c r="K7834" t="s">
        <v>491</v>
      </c>
    </row>
    <row r="7835" spans="2:11" x14ac:dyDescent="0.25">
      <c r="B7835">
        <v>2026</v>
      </c>
      <c r="C7835" t="s">
        <v>481</v>
      </c>
      <c r="D7835">
        <v>3</v>
      </c>
      <c r="E7835" t="s">
        <v>114</v>
      </c>
      <c r="F7835">
        <v>9</v>
      </c>
      <c r="G7835" s="85">
        <v>10.542593036454155</v>
      </c>
      <c r="H7835" s="85">
        <v>9626.5957446808516</v>
      </c>
      <c r="I7835" s="85">
        <v>2722.7836879432625</v>
      </c>
      <c r="J7835" s="85">
        <v>66779.947070811555</v>
      </c>
      <c r="K7835" t="s">
        <v>491</v>
      </c>
    </row>
    <row r="7836" spans="2:11" x14ac:dyDescent="0.25">
      <c r="B7836">
        <v>2026</v>
      </c>
      <c r="C7836" t="s">
        <v>481</v>
      </c>
      <c r="D7836">
        <v>4</v>
      </c>
      <c r="E7836" t="s">
        <v>114</v>
      </c>
      <c r="F7836">
        <v>9</v>
      </c>
      <c r="G7836" s="85">
        <v>3.5914327926382281</v>
      </c>
      <c r="H7836" s="85">
        <v>9626.5957446808516</v>
      </c>
      <c r="I7836" s="85">
        <v>2722.7836879432625</v>
      </c>
      <c r="J7836" s="85">
        <v>22749.212738408325</v>
      </c>
      <c r="K7836" t="s">
        <v>491</v>
      </c>
    </row>
    <row r="7837" spans="2:11" x14ac:dyDescent="0.25">
      <c r="B7837">
        <v>2026</v>
      </c>
      <c r="C7837" t="s">
        <v>482</v>
      </c>
      <c r="D7837">
        <v>3</v>
      </c>
      <c r="E7837" t="s">
        <v>114</v>
      </c>
      <c r="F7837">
        <v>9</v>
      </c>
      <c r="G7837" s="85">
        <v>7.1087455964554831</v>
      </c>
      <c r="H7837" s="85">
        <v>9626.5957446808516</v>
      </c>
      <c r="I7837" s="85">
        <v>2722.7836879432625</v>
      </c>
      <c r="J7837" s="85">
        <v>45028.92723162796</v>
      </c>
      <c r="K7837" t="s">
        <v>491</v>
      </c>
    </row>
    <row r="7838" spans="2:11" x14ac:dyDescent="0.25">
      <c r="B7838">
        <v>2026</v>
      </c>
      <c r="C7838" t="s">
        <v>482</v>
      </c>
      <c r="D7838">
        <v>4</v>
      </c>
      <c r="E7838" t="s">
        <v>114</v>
      </c>
      <c r="F7838">
        <v>9</v>
      </c>
      <c r="G7838" s="85">
        <v>2.4216605878035153</v>
      </c>
      <c r="H7838" s="85">
        <v>9626.5957446808516</v>
      </c>
      <c r="I7838" s="85">
        <v>2722.7836879432625</v>
      </c>
      <c r="J7838" s="85">
        <v>15339.524661323805</v>
      </c>
      <c r="K7838" t="s">
        <v>491</v>
      </c>
    </row>
    <row r="7839" spans="2:11" x14ac:dyDescent="0.25">
      <c r="B7839">
        <v>2026</v>
      </c>
      <c r="C7839" t="s">
        <v>483</v>
      </c>
      <c r="D7839">
        <v>3</v>
      </c>
      <c r="E7839" t="s">
        <v>114</v>
      </c>
      <c r="F7839">
        <v>9</v>
      </c>
      <c r="G7839" s="85">
        <v>6.4209118442830926</v>
      </c>
      <c r="H7839" s="85">
        <v>9626.5957446808516</v>
      </c>
      <c r="I7839" s="85">
        <v>2722.7836879432625</v>
      </c>
      <c r="J7839" s="85">
        <v>40671.981895242388</v>
      </c>
      <c r="K7839" t="s">
        <v>491</v>
      </c>
    </row>
    <row r="7840" spans="2:11" x14ac:dyDescent="0.25">
      <c r="B7840">
        <v>2026</v>
      </c>
      <c r="C7840" t="s">
        <v>483</v>
      </c>
      <c r="D7840">
        <v>4</v>
      </c>
      <c r="E7840" t="s">
        <v>114</v>
      </c>
      <c r="F7840">
        <v>9</v>
      </c>
      <c r="G7840" s="85">
        <v>2.1873435953052285</v>
      </c>
      <c r="H7840" s="85">
        <v>9626.5957446808516</v>
      </c>
      <c r="I7840" s="85">
        <v>2722.7836879432625</v>
      </c>
      <c r="J7840" s="85">
        <v>13855.290535741908</v>
      </c>
      <c r="K7840" t="s">
        <v>491</v>
      </c>
    </row>
    <row r="7841" spans="2:11" x14ac:dyDescent="0.25">
      <c r="B7841">
        <v>2026</v>
      </c>
      <c r="C7841" t="s">
        <v>484</v>
      </c>
      <c r="D7841">
        <v>3</v>
      </c>
      <c r="E7841" t="s">
        <v>114</v>
      </c>
      <c r="F7841">
        <v>9</v>
      </c>
      <c r="G7841" s="85">
        <v>5.5269440320687799</v>
      </c>
      <c r="H7841" s="85">
        <v>9626.5957446808516</v>
      </c>
      <c r="I7841" s="85">
        <v>2722.7836879432625</v>
      </c>
      <c r="J7841" s="85">
        <v>35009.321582333272</v>
      </c>
      <c r="K7841" t="s">
        <v>491</v>
      </c>
    </row>
    <row r="7842" spans="2:11" x14ac:dyDescent="0.25">
      <c r="B7842">
        <v>2026</v>
      </c>
      <c r="C7842" t="s">
        <v>484</v>
      </c>
      <c r="D7842">
        <v>4</v>
      </c>
      <c r="E7842" t="s">
        <v>114</v>
      </c>
      <c r="F7842">
        <v>9</v>
      </c>
      <c r="G7842" s="85">
        <v>1.882805109825628</v>
      </c>
      <c r="H7842" s="85">
        <v>9626.5957446808516</v>
      </c>
      <c r="I7842" s="85">
        <v>2722.7836879432625</v>
      </c>
      <c r="J7842" s="85">
        <v>11926.252407168475</v>
      </c>
      <c r="K7842" t="s">
        <v>491</v>
      </c>
    </row>
    <row r="7843" spans="2:11" x14ac:dyDescent="0.25">
      <c r="B7843">
        <v>2026</v>
      </c>
      <c r="C7843" t="s">
        <v>485</v>
      </c>
      <c r="D7843">
        <v>3</v>
      </c>
      <c r="E7843" t="s">
        <v>114</v>
      </c>
      <c r="F7843">
        <v>9</v>
      </c>
      <c r="G7843" s="85">
        <v>5.30004976312369</v>
      </c>
      <c r="H7843" s="85">
        <v>9626.5957446808516</v>
      </c>
      <c r="I7843" s="85">
        <v>2722.7836879432625</v>
      </c>
      <c r="J7843" s="85">
        <v>33572.105214554387</v>
      </c>
      <c r="K7843" t="s">
        <v>491</v>
      </c>
    </row>
    <row r="7844" spans="2:11" x14ac:dyDescent="0.25">
      <c r="B7844">
        <v>2026</v>
      </c>
      <c r="C7844" t="s">
        <v>485</v>
      </c>
      <c r="D7844">
        <v>4</v>
      </c>
      <c r="E7844" t="s">
        <v>114</v>
      </c>
      <c r="F7844">
        <v>9</v>
      </c>
      <c r="G7844" s="85">
        <v>1.8055114577674107</v>
      </c>
      <c r="H7844" s="85">
        <v>9626.5957446808516</v>
      </c>
      <c r="I7844" s="85">
        <v>2722.7836879432625</v>
      </c>
      <c r="J7844" s="85">
        <v>11436.651226936108</v>
      </c>
      <c r="K7844" t="s">
        <v>491</v>
      </c>
    </row>
    <row r="7845" spans="2:11" x14ac:dyDescent="0.25">
      <c r="B7845">
        <v>2026</v>
      </c>
      <c r="C7845" t="s">
        <v>486</v>
      </c>
      <c r="D7845">
        <v>3</v>
      </c>
      <c r="E7845" t="s">
        <v>114</v>
      </c>
      <c r="F7845">
        <v>9</v>
      </c>
      <c r="G7845" s="85">
        <v>8.8290305204717789</v>
      </c>
      <c r="H7845" s="85">
        <v>9626.5957446808516</v>
      </c>
      <c r="I7845" s="85">
        <v>2722.7836879432625</v>
      </c>
      <c r="J7845" s="85">
        <v>55925.728025824385</v>
      </c>
      <c r="K7845" t="s">
        <v>491</v>
      </c>
    </row>
    <row r="7846" spans="2:11" x14ac:dyDescent="0.25">
      <c r="B7846">
        <v>2026</v>
      </c>
      <c r="C7846" t="s">
        <v>486</v>
      </c>
      <c r="D7846">
        <v>4</v>
      </c>
      <c r="E7846" t="s">
        <v>114</v>
      </c>
      <c r="F7846">
        <v>9</v>
      </c>
      <c r="G7846" s="85">
        <v>3.0076917157651106</v>
      </c>
      <c r="H7846" s="85">
        <v>9626.5957446808516</v>
      </c>
      <c r="I7846" s="85">
        <v>2722.7836879432625</v>
      </c>
      <c r="J7846" s="85">
        <v>19051.621635170937</v>
      </c>
      <c r="K7846" t="s">
        <v>491</v>
      </c>
    </row>
    <row r="7847" spans="2:11" x14ac:dyDescent="0.25">
      <c r="B7847">
        <v>2026</v>
      </c>
      <c r="C7847" t="s">
        <v>487</v>
      </c>
      <c r="D7847">
        <v>3</v>
      </c>
      <c r="E7847" t="s">
        <v>114</v>
      </c>
      <c r="F7847">
        <v>9</v>
      </c>
      <c r="G7847" s="85">
        <v>8.824025464112804</v>
      </c>
      <c r="H7847" s="85">
        <v>9626.5957446808516</v>
      </c>
      <c r="I7847" s="85">
        <v>2722.7836879432625</v>
      </c>
      <c r="J7847" s="85">
        <v>55894.02449732973</v>
      </c>
      <c r="K7847" t="s">
        <v>491</v>
      </c>
    </row>
    <row r="7848" spans="2:11" x14ac:dyDescent="0.25">
      <c r="B7848">
        <v>2026</v>
      </c>
      <c r="C7848" t="s">
        <v>487</v>
      </c>
      <c r="D7848">
        <v>4</v>
      </c>
      <c r="E7848" t="s">
        <v>114</v>
      </c>
      <c r="F7848">
        <v>9</v>
      </c>
      <c r="G7848" s="85">
        <v>3.0059866965658983</v>
      </c>
      <c r="H7848" s="85">
        <v>9626.5957446808516</v>
      </c>
      <c r="I7848" s="85">
        <v>2722.7836879432625</v>
      </c>
      <c r="J7848" s="85">
        <v>19040.821532057369</v>
      </c>
      <c r="K7848" t="s">
        <v>491</v>
      </c>
    </row>
    <row r="7849" spans="2:11" x14ac:dyDescent="0.25">
      <c r="B7849">
        <v>2026</v>
      </c>
      <c r="C7849" t="s">
        <v>488</v>
      </c>
      <c r="D7849">
        <v>3</v>
      </c>
      <c r="E7849" t="s">
        <v>114</v>
      </c>
      <c r="F7849">
        <v>9</v>
      </c>
      <c r="G7849" s="85">
        <v>11.330598650923299</v>
      </c>
      <c r="H7849" s="85">
        <v>9626.5957446808516</v>
      </c>
      <c r="I7849" s="85">
        <v>2722.7836879432625</v>
      </c>
      <c r="J7849" s="85">
        <v>71771.411034543446</v>
      </c>
      <c r="K7849" t="s">
        <v>491</v>
      </c>
    </row>
    <row r="7850" spans="2:11" x14ac:dyDescent="0.25">
      <c r="B7850">
        <v>2026</v>
      </c>
      <c r="C7850" t="s">
        <v>488</v>
      </c>
      <c r="D7850">
        <v>4</v>
      </c>
      <c r="E7850" t="s">
        <v>114</v>
      </c>
      <c r="F7850">
        <v>9</v>
      </c>
      <c r="G7850" s="85">
        <v>3.8598742656991458</v>
      </c>
      <c r="H7850" s="85">
        <v>9626.5957446808516</v>
      </c>
      <c r="I7850" s="85">
        <v>2722.7836879432625</v>
      </c>
      <c r="J7850" s="85">
        <v>24449.601561218096</v>
      </c>
      <c r="K7850" t="s">
        <v>491</v>
      </c>
    </row>
    <row r="7851" spans="2:11" x14ac:dyDescent="0.25">
      <c r="B7851">
        <v>2026</v>
      </c>
      <c r="C7851" t="s">
        <v>489</v>
      </c>
      <c r="D7851">
        <v>3</v>
      </c>
      <c r="E7851" t="s">
        <v>114</v>
      </c>
      <c r="F7851">
        <v>9</v>
      </c>
      <c r="G7851" s="85">
        <v>7.8967512109246289</v>
      </c>
      <c r="H7851" s="85">
        <v>9626.5957446808516</v>
      </c>
      <c r="I7851" s="85">
        <v>2722.7836879432625</v>
      </c>
      <c r="J7851" s="85">
        <v>50020.391195359873</v>
      </c>
      <c r="K7851" t="s">
        <v>491</v>
      </c>
    </row>
    <row r="7852" spans="2:11" x14ac:dyDescent="0.25">
      <c r="B7852">
        <v>2026</v>
      </c>
      <c r="C7852" t="s">
        <v>489</v>
      </c>
      <c r="D7852">
        <v>4</v>
      </c>
      <c r="E7852" t="s">
        <v>114</v>
      </c>
      <c r="F7852">
        <v>9</v>
      </c>
      <c r="G7852" s="85">
        <v>2.690102060864433</v>
      </c>
      <c r="H7852" s="85">
        <v>9626.5957446808516</v>
      </c>
      <c r="I7852" s="85">
        <v>2722.7836879432625</v>
      </c>
      <c r="J7852" s="85">
        <v>17039.913484133576</v>
      </c>
      <c r="K7852" t="s">
        <v>491</v>
      </c>
    </row>
    <row r="7853" spans="2:11" x14ac:dyDescent="0.25">
      <c r="B7853">
        <v>2026</v>
      </c>
      <c r="C7853" t="s">
        <v>490</v>
      </c>
      <c r="D7853">
        <v>3</v>
      </c>
      <c r="E7853" t="s">
        <v>114</v>
      </c>
      <c r="F7853">
        <v>9</v>
      </c>
      <c r="G7853" s="85">
        <v>7.2089174587522384</v>
      </c>
      <c r="H7853" s="85">
        <v>9626.5957446808516</v>
      </c>
      <c r="I7853" s="85">
        <v>2722.7836879432625</v>
      </c>
      <c r="J7853" s="85">
        <v>45663.445858974301</v>
      </c>
      <c r="K7853" t="s">
        <v>491</v>
      </c>
    </row>
    <row r="7854" spans="2:11" x14ac:dyDescent="0.25">
      <c r="B7854">
        <v>2026</v>
      </c>
      <c r="C7854" t="s">
        <v>490</v>
      </c>
      <c r="D7854">
        <v>4</v>
      </c>
      <c r="E7854" t="s">
        <v>114</v>
      </c>
      <c r="F7854">
        <v>9</v>
      </c>
      <c r="G7854" s="85">
        <v>2.4557850683661462</v>
      </c>
      <c r="H7854" s="85">
        <v>9626.5957446808516</v>
      </c>
      <c r="I7854" s="85">
        <v>2722.7836879432625</v>
      </c>
      <c r="J7854" s="85">
        <v>15555.679358551679</v>
      </c>
      <c r="K7854" t="s">
        <v>491</v>
      </c>
    </row>
    <row r="7855" spans="2:11" x14ac:dyDescent="0.25">
      <c r="B7855">
        <v>2026</v>
      </c>
      <c r="C7855" t="s">
        <v>479</v>
      </c>
      <c r="D7855">
        <v>3</v>
      </c>
      <c r="E7855" t="s">
        <v>131</v>
      </c>
      <c r="F7855">
        <v>19</v>
      </c>
      <c r="G7855" s="85">
        <v>1.6557269418628409</v>
      </c>
      <c r="H7855" s="85">
        <v>9367.3143996013951</v>
      </c>
      <c r="I7855" s="85">
        <v>2655.2732104301613</v>
      </c>
      <c r="J7855" s="85">
        <v>9445.4163280107405</v>
      </c>
      <c r="K7855" t="s">
        <v>491</v>
      </c>
    </row>
    <row r="7856" spans="2:11" x14ac:dyDescent="0.25">
      <c r="B7856">
        <v>2026</v>
      </c>
      <c r="C7856" t="s">
        <v>479</v>
      </c>
      <c r="D7856">
        <v>4</v>
      </c>
      <c r="E7856" t="s">
        <v>131</v>
      </c>
      <c r="F7856">
        <v>19</v>
      </c>
      <c r="G7856" s="85">
        <v>0</v>
      </c>
      <c r="H7856" s="85">
        <v>9367.3143996013951</v>
      </c>
      <c r="I7856" s="85">
        <v>2655.2732104301613</v>
      </c>
      <c r="J7856" s="85">
        <v>0</v>
      </c>
      <c r="K7856" t="s">
        <v>491</v>
      </c>
    </row>
    <row r="7857" spans="2:11" x14ac:dyDescent="0.25">
      <c r="B7857">
        <v>2026</v>
      </c>
      <c r="C7857" t="s">
        <v>480</v>
      </c>
      <c r="D7857">
        <v>3</v>
      </c>
      <c r="E7857" t="s">
        <v>131</v>
      </c>
      <c r="F7857">
        <v>19</v>
      </c>
      <c r="G7857" s="85">
        <v>1.7084476584679384</v>
      </c>
      <c r="H7857" s="85">
        <v>9367.3143996013951</v>
      </c>
      <c r="I7857" s="85">
        <v>2655.2732104301613</v>
      </c>
      <c r="J7857" s="85">
        <v>9746.1719084483921</v>
      </c>
      <c r="K7857" t="s">
        <v>491</v>
      </c>
    </row>
    <row r="7858" spans="2:11" x14ac:dyDescent="0.25">
      <c r="B7858">
        <v>2026</v>
      </c>
      <c r="C7858" t="s">
        <v>480</v>
      </c>
      <c r="D7858">
        <v>4</v>
      </c>
      <c r="E7858" t="s">
        <v>131</v>
      </c>
      <c r="F7858">
        <v>19</v>
      </c>
      <c r="G7858" s="85">
        <v>0</v>
      </c>
      <c r="H7858" s="85">
        <v>9367.3143996013951</v>
      </c>
      <c r="I7858" s="85">
        <v>2655.2732104301613</v>
      </c>
      <c r="J7858" s="85">
        <v>0</v>
      </c>
      <c r="K7858" t="s">
        <v>491</v>
      </c>
    </row>
    <row r="7859" spans="2:11" x14ac:dyDescent="0.25">
      <c r="B7859">
        <v>2026</v>
      </c>
      <c r="C7859" t="s">
        <v>481</v>
      </c>
      <c r="D7859">
        <v>3</v>
      </c>
      <c r="E7859" t="s">
        <v>131</v>
      </c>
      <c r="F7859">
        <v>19</v>
      </c>
      <c r="G7859" s="85">
        <v>1.7611683750730383</v>
      </c>
      <c r="H7859" s="85">
        <v>9367.3143996013951</v>
      </c>
      <c r="I7859" s="85">
        <v>2655.2732104301613</v>
      </c>
      <c r="J7859" s="85">
        <v>10046.927488886055</v>
      </c>
      <c r="K7859" t="s">
        <v>491</v>
      </c>
    </row>
    <row r="7860" spans="2:11" x14ac:dyDescent="0.25">
      <c r="B7860">
        <v>2026</v>
      </c>
      <c r="C7860" t="s">
        <v>481</v>
      </c>
      <c r="D7860">
        <v>4</v>
      </c>
      <c r="E7860" t="s">
        <v>131</v>
      </c>
      <c r="F7860">
        <v>19</v>
      </c>
      <c r="G7860" s="85">
        <v>0</v>
      </c>
      <c r="H7860" s="85">
        <v>9367.3143996013951</v>
      </c>
      <c r="I7860" s="85">
        <v>2655.2732104301613</v>
      </c>
      <c r="J7860" s="85">
        <v>0</v>
      </c>
      <c r="K7860" t="s">
        <v>491</v>
      </c>
    </row>
    <row r="7861" spans="2:11" x14ac:dyDescent="0.25">
      <c r="B7861">
        <v>2026</v>
      </c>
      <c r="C7861" t="s">
        <v>482</v>
      </c>
      <c r="D7861">
        <v>3</v>
      </c>
      <c r="E7861" t="s">
        <v>131</v>
      </c>
      <c r="F7861">
        <v>19</v>
      </c>
      <c r="G7861" s="85">
        <v>1.8138890916781358</v>
      </c>
      <c r="H7861" s="85">
        <v>9367.3143996013951</v>
      </c>
      <c r="I7861" s="85">
        <v>2655.2732104301613</v>
      </c>
      <c r="J7861" s="85">
        <v>10347.683069323706</v>
      </c>
      <c r="K7861" t="s">
        <v>491</v>
      </c>
    </row>
    <row r="7862" spans="2:11" x14ac:dyDescent="0.25">
      <c r="B7862">
        <v>2026</v>
      </c>
      <c r="C7862" t="s">
        <v>482</v>
      </c>
      <c r="D7862">
        <v>4</v>
      </c>
      <c r="E7862" t="s">
        <v>131</v>
      </c>
      <c r="F7862">
        <v>19</v>
      </c>
      <c r="G7862" s="85">
        <v>0</v>
      </c>
      <c r="H7862" s="85">
        <v>9367.3143996013951</v>
      </c>
      <c r="I7862" s="85">
        <v>2655.2732104301613</v>
      </c>
      <c r="J7862" s="85">
        <v>0</v>
      </c>
      <c r="K7862" t="s">
        <v>491</v>
      </c>
    </row>
    <row r="7863" spans="2:11" x14ac:dyDescent="0.25">
      <c r="B7863">
        <v>2026</v>
      </c>
      <c r="C7863" t="s">
        <v>483</v>
      </c>
      <c r="D7863">
        <v>3</v>
      </c>
      <c r="E7863" t="s">
        <v>131</v>
      </c>
      <c r="F7863">
        <v>19</v>
      </c>
      <c r="G7863" s="85">
        <v>1.8666098082832356</v>
      </c>
      <c r="H7863" s="85">
        <v>9367.3143996013951</v>
      </c>
      <c r="I7863" s="85">
        <v>2655.2732104301613</v>
      </c>
      <c r="J7863" s="85">
        <v>10648.43864976137</v>
      </c>
      <c r="K7863" t="s">
        <v>491</v>
      </c>
    </row>
    <row r="7864" spans="2:11" x14ac:dyDescent="0.25">
      <c r="B7864">
        <v>2026</v>
      </c>
      <c r="C7864" t="s">
        <v>483</v>
      </c>
      <c r="D7864">
        <v>4</v>
      </c>
      <c r="E7864" t="s">
        <v>131</v>
      </c>
      <c r="F7864">
        <v>19</v>
      </c>
      <c r="G7864" s="85">
        <v>0</v>
      </c>
      <c r="H7864" s="85">
        <v>9367.3143996013951</v>
      </c>
      <c r="I7864" s="85">
        <v>2655.2732104301613</v>
      </c>
      <c r="J7864" s="85">
        <v>0</v>
      </c>
      <c r="K7864" t="s">
        <v>491</v>
      </c>
    </row>
    <row r="7865" spans="2:11" x14ac:dyDescent="0.25">
      <c r="B7865">
        <v>2026</v>
      </c>
      <c r="C7865" t="s">
        <v>484</v>
      </c>
      <c r="D7865">
        <v>3</v>
      </c>
      <c r="E7865" t="s">
        <v>131</v>
      </c>
      <c r="F7865">
        <v>19</v>
      </c>
      <c r="G7865" s="85">
        <v>1.9193305248883332</v>
      </c>
      <c r="H7865" s="85">
        <v>9367.3143996013951</v>
      </c>
      <c r="I7865" s="85">
        <v>2655.2732104301613</v>
      </c>
      <c r="J7865" s="85">
        <v>10949.194230199022</v>
      </c>
      <c r="K7865" t="s">
        <v>491</v>
      </c>
    </row>
    <row r="7866" spans="2:11" x14ac:dyDescent="0.25">
      <c r="B7866">
        <v>2026</v>
      </c>
      <c r="C7866" t="s">
        <v>484</v>
      </c>
      <c r="D7866">
        <v>4</v>
      </c>
      <c r="E7866" t="s">
        <v>131</v>
      </c>
      <c r="F7866">
        <v>19</v>
      </c>
      <c r="G7866" s="85">
        <v>0</v>
      </c>
      <c r="H7866" s="85">
        <v>9367.3143996013951</v>
      </c>
      <c r="I7866" s="85">
        <v>2655.2732104301613</v>
      </c>
      <c r="J7866" s="85">
        <v>0</v>
      </c>
      <c r="K7866" t="s">
        <v>491</v>
      </c>
    </row>
    <row r="7867" spans="2:11" x14ac:dyDescent="0.25">
      <c r="B7867">
        <v>2026</v>
      </c>
      <c r="C7867" t="s">
        <v>485</v>
      </c>
      <c r="D7867">
        <v>3</v>
      </c>
      <c r="E7867" t="s">
        <v>131</v>
      </c>
      <c r="F7867">
        <v>19</v>
      </c>
      <c r="G7867" s="85">
        <v>1.9720512414934332</v>
      </c>
      <c r="H7867" s="85">
        <v>9367.3143996013951</v>
      </c>
      <c r="I7867" s="85">
        <v>2655.2732104301613</v>
      </c>
      <c r="J7867" s="85">
        <v>11249.949810636686</v>
      </c>
      <c r="K7867" t="s">
        <v>491</v>
      </c>
    </row>
    <row r="7868" spans="2:11" x14ac:dyDescent="0.25">
      <c r="B7868">
        <v>2026</v>
      </c>
      <c r="C7868" t="s">
        <v>485</v>
      </c>
      <c r="D7868">
        <v>4</v>
      </c>
      <c r="E7868" t="s">
        <v>131</v>
      </c>
      <c r="F7868">
        <v>19</v>
      </c>
      <c r="G7868" s="85">
        <v>0</v>
      </c>
      <c r="H7868" s="85">
        <v>9367.3143996013951</v>
      </c>
      <c r="I7868" s="85">
        <v>2655.2732104301613</v>
      </c>
      <c r="J7868" s="85">
        <v>0</v>
      </c>
      <c r="K7868" t="s">
        <v>491</v>
      </c>
    </row>
    <row r="7869" spans="2:11" x14ac:dyDescent="0.25">
      <c r="B7869">
        <v>2026</v>
      </c>
      <c r="C7869" t="s">
        <v>486</v>
      </c>
      <c r="D7869">
        <v>3</v>
      </c>
      <c r="E7869" t="s">
        <v>131</v>
      </c>
      <c r="F7869">
        <v>19</v>
      </c>
      <c r="G7869" s="85">
        <v>2.0247719580985306</v>
      </c>
      <c r="H7869" s="85">
        <v>9367.3143996013951</v>
      </c>
      <c r="I7869" s="85">
        <v>2655.2732104301613</v>
      </c>
      <c r="J7869" s="85">
        <v>11550.705391074336</v>
      </c>
      <c r="K7869" t="s">
        <v>491</v>
      </c>
    </row>
    <row r="7870" spans="2:11" x14ac:dyDescent="0.25">
      <c r="B7870">
        <v>2026</v>
      </c>
      <c r="C7870" t="s">
        <v>486</v>
      </c>
      <c r="D7870">
        <v>4</v>
      </c>
      <c r="E7870" t="s">
        <v>131</v>
      </c>
      <c r="F7870">
        <v>19</v>
      </c>
      <c r="G7870" s="85">
        <v>0</v>
      </c>
      <c r="H7870" s="85">
        <v>9367.3143996013951</v>
      </c>
      <c r="I7870" s="85">
        <v>2655.2732104301613</v>
      </c>
      <c r="J7870" s="85">
        <v>0</v>
      </c>
      <c r="K7870" t="s">
        <v>491</v>
      </c>
    </row>
    <row r="7871" spans="2:11" x14ac:dyDescent="0.25">
      <c r="B7871">
        <v>2026</v>
      </c>
      <c r="C7871" t="s">
        <v>487</v>
      </c>
      <c r="D7871">
        <v>3</v>
      </c>
      <c r="E7871" t="s">
        <v>131</v>
      </c>
      <c r="F7871">
        <v>19</v>
      </c>
      <c r="G7871" s="85">
        <v>2.0774926747036311</v>
      </c>
      <c r="H7871" s="85">
        <v>9367.3143996013951</v>
      </c>
      <c r="I7871" s="85">
        <v>2655.2732104301613</v>
      </c>
      <c r="J7871" s="85">
        <v>11851.460971512004</v>
      </c>
      <c r="K7871" t="s">
        <v>491</v>
      </c>
    </row>
    <row r="7872" spans="2:11" x14ac:dyDescent="0.25">
      <c r="B7872">
        <v>2026</v>
      </c>
      <c r="C7872" t="s">
        <v>487</v>
      </c>
      <c r="D7872">
        <v>4</v>
      </c>
      <c r="E7872" t="s">
        <v>131</v>
      </c>
      <c r="F7872">
        <v>19</v>
      </c>
      <c r="G7872" s="85">
        <v>0</v>
      </c>
      <c r="H7872" s="85">
        <v>9367.3143996013951</v>
      </c>
      <c r="I7872" s="85">
        <v>2655.2732104301613</v>
      </c>
      <c r="J7872" s="85">
        <v>0</v>
      </c>
      <c r="K7872" t="s">
        <v>491</v>
      </c>
    </row>
    <row r="7873" spans="2:11" x14ac:dyDescent="0.25">
      <c r="B7873">
        <v>2026</v>
      </c>
      <c r="C7873" t="s">
        <v>488</v>
      </c>
      <c r="D7873">
        <v>3</v>
      </c>
      <c r="E7873" t="s">
        <v>131</v>
      </c>
      <c r="F7873">
        <v>19</v>
      </c>
      <c r="G7873" s="85">
        <v>2.130213391308728</v>
      </c>
      <c r="H7873" s="85">
        <v>9367.3143996013951</v>
      </c>
      <c r="I7873" s="85">
        <v>2655.2732104301613</v>
      </c>
      <c r="J7873" s="85">
        <v>12152.21655194965</v>
      </c>
      <c r="K7873" t="s">
        <v>491</v>
      </c>
    </row>
    <row r="7874" spans="2:11" x14ac:dyDescent="0.25">
      <c r="B7874">
        <v>2026</v>
      </c>
      <c r="C7874" t="s">
        <v>488</v>
      </c>
      <c r="D7874">
        <v>4</v>
      </c>
      <c r="E7874" t="s">
        <v>131</v>
      </c>
      <c r="F7874">
        <v>19</v>
      </c>
      <c r="G7874" s="85">
        <v>0</v>
      </c>
      <c r="H7874" s="85">
        <v>9367.3143996013951</v>
      </c>
      <c r="I7874" s="85">
        <v>2655.2732104301613</v>
      </c>
      <c r="J7874" s="85">
        <v>0</v>
      </c>
      <c r="K7874" t="s">
        <v>491</v>
      </c>
    </row>
    <row r="7875" spans="2:11" x14ac:dyDescent="0.25">
      <c r="B7875">
        <v>2026</v>
      </c>
      <c r="C7875" t="s">
        <v>489</v>
      </c>
      <c r="D7875">
        <v>3</v>
      </c>
      <c r="E7875" t="s">
        <v>131</v>
      </c>
      <c r="F7875">
        <v>19</v>
      </c>
      <c r="G7875" s="85">
        <v>2.1829341079138285</v>
      </c>
      <c r="H7875" s="85">
        <v>9367.3143996013951</v>
      </c>
      <c r="I7875" s="85">
        <v>2655.2732104301613</v>
      </c>
      <c r="J7875" s="85">
        <v>12452.972132387318</v>
      </c>
      <c r="K7875" t="s">
        <v>491</v>
      </c>
    </row>
    <row r="7876" spans="2:11" x14ac:dyDescent="0.25">
      <c r="B7876">
        <v>2026</v>
      </c>
      <c r="C7876" t="s">
        <v>489</v>
      </c>
      <c r="D7876">
        <v>4</v>
      </c>
      <c r="E7876" t="s">
        <v>131</v>
      </c>
      <c r="F7876">
        <v>19</v>
      </c>
      <c r="G7876" s="85">
        <v>0</v>
      </c>
      <c r="H7876" s="85">
        <v>9367.3143996013951</v>
      </c>
      <c r="I7876" s="85">
        <v>2655.2732104301613</v>
      </c>
      <c r="J7876" s="85">
        <v>0</v>
      </c>
      <c r="K7876" t="s">
        <v>491</v>
      </c>
    </row>
    <row r="7877" spans="2:11" x14ac:dyDescent="0.25">
      <c r="B7877">
        <v>2026</v>
      </c>
      <c r="C7877" t="s">
        <v>490</v>
      </c>
      <c r="D7877">
        <v>3</v>
      </c>
      <c r="E7877" t="s">
        <v>131</v>
      </c>
      <c r="F7877">
        <v>19</v>
      </c>
      <c r="G7877" s="85">
        <v>2.2356548245189254</v>
      </c>
      <c r="H7877" s="85">
        <v>9367.3143996013951</v>
      </c>
      <c r="I7877" s="85">
        <v>2655.2732104301613</v>
      </c>
      <c r="J7877" s="85">
        <v>12753.727712824966</v>
      </c>
      <c r="K7877" t="s">
        <v>491</v>
      </c>
    </row>
    <row r="7878" spans="2:11" x14ac:dyDescent="0.25">
      <c r="B7878">
        <v>2026</v>
      </c>
      <c r="C7878" t="s">
        <v>490</v>
      </c>
      <c r="D7878">
        <v>4</v>
      </c>
      <c r="E7878" t="s">
        <v>131</v>
      </c>
      <c r="F7878">
        <v>19</v>
      </c>
      <c r="G7878" s="85">
        <v>0</v>
      </c>
      <c r="H7878" s="85">
        <v>9367.3143996013951</v>
      </c>
      <c r="I7878" s="85">
        <v>2655.2732104301613</v>
      </c>
      <c r="J7878" s="85">
        <v>0</v>
      </c>
      <c r="K7878" t="s">
        <v>491</v>
      </c>
    </row>
    <row r="7879" spans="2:11" x14ac:dyDescent="0.25">
      <c r="B7879">
        <v>2026</v>
      </c>
      <c r="C7879" t="s">
        <v>479</v>
      </c>
      <c r="D7879">
        <v>3</v>
      </c>
      <c r="E7879" t="s">
        <v>114</v>
      </c>
      <c r="F7879">
        <v>22</v>
      </c>
      <c r="G7879" s="85">
        <v>1.8030320198617076</v>
      </c>
      <c r="H7879" s="85">
        <v>9626.5957446808516</v>
      </c>
      <c r="I7879" s="85">
        <v>2722.7836879432625</v>
      </c>
      <c r="J7879" s="85">
        <v>10761.377429352902</v>
      </c>
      <c r="K7879" t="s">
        <v>491</v>
      </c>
    </row>
    <row r="7880" spans="2:11" x14ac:dyDescent="0.25">
      <c r="B7880">
        <v>2026</v>
      </c>
      <c r="C7880" t="s">
        <v>479</v>
      </c>
      <c r="D7880">
        <v>4</v>
      </c>
      <c r="E7880" t="s">
        <v>114</v>
      </c>
      <c r="F7880">
        <v>22</v>
      </c>
      <c r="G7880" s="85">
        <v>2.0489000225701224</v>
      </c>
      <c r="H7880" s="85">
        <v>9626.5957446808516</v>
      </c>
      <c r="I7880" s="85">
        <v>2722.7836879432625</v>
      </c>
      <c r="J7880" s="85">
        <v>12228.837987901026</v>
      </c>
      <c r="K7880" t="s">
        <v>491</v>
      </c>
    </row>
    <row r="7881" spans="2:11" x14ac:dyDescent="0.25">
      <c r="B7881">
        <v>2026</v>
      </c>
      <c r="C7881" t="s">
        <v>480</v>
      </c>
      <c r="D7881">
        <v>3</v>
      </c>
      <c r="E7881" t="s">
        <v>114</v>
      </c>
      <c r="F7881">
        <v>22</v>
      </c>
      <c r="G7881" s="85">
        <v>1.8166441864632525</v>
      </c>
      <c r="H7881" s="85">
        <v>9626.5957446808516</v>
      </c>
      <c r="I7881" s="85">
        <v>2722.7836879432625</v>
      </c>
      <c r="J7881" s="85">
        <v>10842.621500903941</v>
      </c>
      <c r="K7881" t="s">
        <v>491</v>
      </c>
    </row>
    <row r="7882" spans="2:11" x14ac:dyDescent="0.25">
      <c r="B7882">
        <v>2026</v>
      </c>
      <c r="C7882" t="s">
        <v>480</v>
      </c>
      <c r="D7882">
        <v>4</v>
      </c>
      <c r="E7882" t="s">
        <v>114</v>
      </c>
      <c r="F7882">
        <v>22</v>
      </c>
      <c r="G7882" s="85">
        <v>2.064368393708242</v>
      </c>
      <c r="H7882" s="85">
        <v>9626.5957446808516</v>
      </c>
      <c r="I7882" s="85">
        <v>2722.7836879432625</v>
      </c>
      <c r="J7882" s="85">
        <v>12321.160796481752</v>
      </c>
      <c r="K7882" t="s">
        <v>491</v>
      </c>
    </row>
    <row r="7883" spans="2:11" x14ac:dyDescent="0.25">
      <c r="B7883">
        <v>2026</v>
      </c>
      <c r="C7883" t="s">
        <v>481</v>
      </c>
      <c r="D7883">
        <v>3</v>
      </c>
      <c r="E7883" t="s">
        <v>114</v>
      </c>
      <c r="F7883">
        <v>22</v>
      </c>
      <c r="G7883" s="85">
        <v>1.8302563530648006</v>
      </c>
      <c r="H7883" s="85">
        <v>9626.5957446808516</v>
      </c>
      <c r="I7883" s="85">
        <v>2722.7836879432625</v>
      </c>
      <c r="J7883" s="85">
        <v>10923.865572454997</v>
      </c>
      <c r="K7883" t="s">
        <v>491</v>
      </c>
    </row>
    <row r="7884" spans="2:11" x14ac:dyDescent="0.25">
      <c r="B7884">
        <v>2026</v>
      </c>
      <c r="C7884" t="s">
        <v>481</v>
      </c>
      <c r="D7884">
        <v>4</v>
      </c>
      <c r="E7884" t="s">
        <v>114</v>
      </c>
      <c r="F7884">
        <v>22</v>
      </c>
      <c r="G7884" s="85">
        <v>2.0798367648463643</v>
      </c>
      <c r="H7884" s="85">
        <v>9626.5957446808516</v>
      </c>
      <c r="I7884" s="85">
        <v>2722.7836879432625</v>
      </c>
      <c r="J7884" s="85">
        <v>12413.483605062496</v>
      </c>
      <c r="K7884" t="s">
        <v>491</v>
      </c>
    </row>
    <row r="7885" spans="2:11" x14ac:dyDescent="0.25">
      <c r="B7885">
        <v>2026</v>
      </c>
      <c r="C7885" t="s">
        <v>482</v>
      </c>
      <c r="D7885">
        <v>3</v>
      </c>
      <c r="E7885" t="s">
        <v>114</v>
      </c>
      <c r="F7885">
        <v>22</v>
      </c>
      <c r="G7885" s="85">
        <v>1.8438685196663456</v>
      </c>
      <c r="H7885" s="85">
        <v>9626.5957446808516</v>
      </c>
      <c r="I7885" s="85">
        <v>2722.7836879432625</v>
      </c>
      <c r="J7885" s="85">
        <v>11005.109644006034</v>
      </c>
      <c r="K7885" t="s">
        <v>491</v>
      </c>
    </row>
    <row r="7886" spans="2:11" x14ac:dyDescent="0.25">
      <c r="B7886">
        <v>2026</v>
      </c>
      <c r="C7886" t="s">
        <v>482</v>
      </c>
      <c r="D7886">
        <v>4</v>
      </c>
      <c r="E7886" t="s">
        <v>114</v>
      </c>
      <c r="F7886">
        <v>22</v>
      </c>
      <c r="G7886" s="85">
        <v>2.0953051359844839</v>
      </c>
      <c r="H7886" s="85">
        <v>9626.5957446808516</v>
      </c>
      <c r="I7886" s="85">
        <v>2722.7836879432625</v>
      </c>
      <c r="J7886" s="85">
        <v>12505.806413643222</v>
      </c>
      <c r="K7886" t="s">
        <v>491</v>
      </c>
    </row>
    <row r="7887" spans="2:11" x14ac:dyDescent="0.25">
      <c r="B7887">
        <v>2026</v>
      </c>
      <c r="C7887" t="s">
        <v>483</v>
      </c>
      <c r="D7887">
        <v>3</v>
      </c>
      <c r="E7887" t="s">
        <v>114</v>
      </c>
      <c r="F7887">
        <v>22</v>
      </c>
      <c r="G7887" s="85">
        <v>1.8574806862678934</v>
      </c>
      <c r="H7887" s="85">
        <v>9626.5957446808516</v>
      </c>
      <c r="I7887" s="85">
        <v>2722.7836879432625</v>
      </c>
      <c r="J7887" s="85">
        <v>11086.35371555709</v>
      </c>
      <c r="K7887" t="s">
        <v>491</v>
      </c>
    </row>
    <row r="7888" spans="2:11" x14ac:dyDescent="0.25">
      <c r="B7888">
        <v>2026</v>
      </c>
      <c r="C7888" t="s">
        <v>483</v>
      </c>
      <c r="D7888">
        <v>4</v>
      </c>
      <c r="E7888" t="s">
        <v>114</v>
      </c>
      <c r="F7888">
        <v>22</v>
      </c>
      <c r="G7888" s="85">
        <v>2.1107735071226066</v>
      </c>
      <c r="H7888" s="85">
        <v>9626.5957446808516</v>
      </c>
      <c r="I7888" s="85">
        <v>2722.7836879432625</v>
      </c>
      <c r="J7888" s="85">
        <v>12598.129222223968</v>
      </c>
      <c r="K7888" t="s">
        <v>491</v>
      </c>
    </row>
    <row r="7889" spans="2:11" x14ac:dyDescent="0.25">
      <c r="B7889">
        <v>2026</v>
      </c>
      <c r="C7889" t="s">
        <v>484</v>
      </c>
      <c r="D7889">
        <v>3</v>
      </c>
      <c r="E7889" t="s">
        <v>114</v>
      </c>
      <c r="F7889">
        <v>22</v>
      </c>
      <c r="G7889" s="85">
        <v>1.8710928528694384</v>
      </c>
      <c r="H7889" s="85">
        <v>9626.5957446808516</v>
      </c>
      <c r="I7889" s="85">
        <v>2722.7836879432625</v>
      </c>
      <c r="J7889" s="85">
        <v>11167.597787108129</v>
      </c>
      <c r="K7889" t="s">
        <v>491</v>
      </c>
    </row>
    <row r="7890" spans="2:11" x14ac:dyDescent="0.25">
      <c r="B7890">
        <v>2026</v>
      </c>
      <c r="C7890" t="s">
        <v>484</v>
      </c>
      <c r="D7890">
        <v>4</v>
      </c>
      <c r="E7890" t="s">
        <v>114</v>
      </c>
      <c r="F7890">
        <v>22</v>
      </c>
      <c r="G7890" s="85">
        <v>2.1262418782607257</v>
      </c>
      <c r="H7890" s="85">
        <v>9626.5957446808516</v>
      </c>
      <c r="I7890" s="85">
        <v>2722.7836879432625</v>
      </c>
      <c r="J7890" s="85">
        <v>12690.452030804692</v>
      </c>
      <c r="K7890" t="s">
        <v>491</v>
      </c>
    </row>
    <row r="7891" spans="2:11" x14ac:dyDescent="0.25">
      <c r="B7891">
        <v>2026</v>
      </c>
      <c r="C7891" t="s">
        <v>485</v>
      </c>
      <c r="D7891">
        <v>3</v>
      </c>
      <c r="E7891" t="s">
        <v>114</v>
      </c>
      <c r="F7891">
        <v>22</v>
      </c>
      <c r="G7891" s="85">
        <v>1.8847050194709865</v>
      </c>
      <c r="H7891" s="85">
        <v>9626.5957446808516</v>
      </c>
      <c r="I7891" s="85">
        <v>2722.7836879432625</v>
      </c>
      <c r="J7891" s="85">
        <v>11248.841858659185</v>
      </c>
      <c r="K7891" t="s">
        <v>491</v>
      </c>
    </row>
    <row r="7892" spans="2:11" x14ac:dyDescent="0.25">
      <c r="B7892">
        <v>2026</v>
      </c>
      <c r="C7892" t="s">
        <v>485</v>
      </c>
      <c r="D7892">
        <v>4</v>
      </c>
      <c r="E7892" t="s">
        <v>114</v>
      </c>
      <c r="F7892">
        <v>22</v>
      </c>
      <c r="G7892" s="85">
        <v>2.1417102493988485</v>
      </c>
      <c r="H7892" s="85">
        <v>9626.5957446808516</v>
      </c>
      <c r="I7892" s="85">
        <v>2722.7836879432625</v>
      </c>
      <c r="J7892" s="85">
        <v>12782.774839385438</v>
      </c>
      <c r="K7892" t="s">
        <v>491</v>
      </c>
    </row>
    <row r="7893" spans="2:11" x14ac:dyDescent="0.25">
      <c r="B7893">
        <v>2026</v>
      </c>
      <c r="C7893" t="s">
        <v>486</v>
      </c>
      <c r="D7893">
        <v>3</v>
      </c>
      <c r="E7893" t="s">
        <v>114</v>
      </c>
      <c r="F7893">
        <v>22</v>
      </c>
      <c r="G7893" s="85">
        <v>1.8983171860725312</v>
      </c>
      <c r="H7893" s="85">
        <v>9626.5957446808516</v>
      </c>
      <c r="I7893" s="85">
        <v>2722.7836879432625</v>
      </c>
      <c r="J7893" s="85">
        <v>11330.085930210222</v>
      </c>
      <c r="K7893" t="s">
        <v>491</v>
      </c>
    </row>
    <row r="7894" spans="2:11" x14ac:dyDescent="0.25">
      <c r="B7894">
        <v>2026</v>
      </c>
      <c r="C7894" t="s">
        <v>486</v>
      </c>
      <c r="D7894">
        <v>4</v>
      </c>
      <c r="E7894" t="s">
        <v>114</v>
      </c>
      <c r="F7894">
        <v>22</v>
      </c>
      <c r="G7894" s="85">
        <v>2.1571786205369676</v>
      </c>
      <c r="H7894" s="85">
        <v>9626.5957446808516</v>
      </c>
      <c r="I7894" s="85">
        <v>2722.7836879432625</v>
      </c>
      <c r="J7894" s="85">
        <v>12875.097647966162</v>
      </c>
      <c r="K7894" t="s">
        <v>491</v>
      </c>
    </row>
    <row r="7895" spans="2:11" x14ac:dyDescent="0.25">
      <c r="B7895">
        <v>2026</v>
      </c>
      <c r="C7895" t="s">
        <v>487</v>
      </c>
      <c r="D7895">
        <v>3</v>
      </c>
      <c r="E7895" t="s">
        <v>114</v>
      </c>
      <c r="F7895">
        <v>22</v>
      </c>
      <c r="G7895" s="85">
        <v>1.9119293526740788</v>
      </c>
      <c r="H7895" s="85">
        <v>9626.5957446808516</v>
      </c>
      <c r="I7895" s="85">
        <v>2722.7836879432625</v>
      </c>
      <c r="J7895" s="85">
        <v>11411.330001761275</v>
      </c>
      <c r="K7895" t="s">
        <v>491</v>
      </c>
    </row>
    <row r="7896" spans="2:11" x14ac:dyDescent="0.25">
      <c r="B7896">
        <v>2026</v>
      </c>
      <c r="C7896" t="s">
        <v>487</v>
      </c>
      <c r="D7896">
        <v>4</v>
      </c>
      <c r="E7896" t="s">
        <v>114</v>
      </c>
      <c r="F7896">
        <v>22</v>
      </c>
      <c r="G7896" s="85">
        <v>2.1726469916750899</v>
      </c>
      <c r="H7896" s="85">
        <v>9626.5957446808516</v>
      </c>
      <c r="I7896" s="85">
        <v>2722.7836879432625</v>
      </c>
      <c r="J7896" s="85">
        <v>12967.420456546906</v>
      </c>
      <c r="K7896" t="s">
        <v>491</v>
      </c>
    </row>
    <row r="7897" spans="2:11" x14ac:dyDescent="0.25">
      <c r="B7897">
        <v>2026</v>
      </c>
      <c r="C7897" t="s">
        <v>488</v>
      </c>
      <c r="D7897">
        <v>3</v>
      </c>
      <c r="E7897" t="s">
        <v>114</v>
      </c>
      <c r="F7897">
        <v>22</v>
      </c>
      <c r="G7897" s="85">
        <v>1.9255415192756238</v>
      </c>
      <c r="H7897" s="85">
        <v>9626.5957446808516</v>
      </c>
      <c r="I7897" s="85">
        <v>2722.7836879432625</v>
      </c>
      <c r="J7897" s="85">
        <v>11492.574073312313</v>
      </c>
      <c r="K7897" t="s">
        <v>491</v>
      </c>
    </row>
    <row r="7898" spans="2:11" x14ac:dyDescent="0.25">
      <c r="B7898">
        <v>2026</v>
      </c>
      <c r="C7898" t="s">
        <v>488</v>
      </c>
      <c r="D7898">
        <v>4</v>
      </c>
      <c r="E7898" t="s">
        <v>114</v>
      </c>
      <c r="F7898">
        <v>22</v>
      </c>
      <c r="G7898" s="85">
        <v>2.1881153628132091</v>
      </c>
      <c r="H7898" s="85">
        <v>9626.5957446808516</v>
      </c>
      <c r="I7898" s="85">
        <v>2722.7836879432625</v>
      </c>
      <c r="J7898" s="85">
        <v>13059.74326512763</v>
      </c>
      <c r="K7898" t="s">
        <v>491</v>
      </c>
    </row>
    <row r="7899" spans="2:11" x14ac:dyDescent="0.25">
      <c r="B7899">
        <v>2026</v>
      </c>
      <c r="C7899" t="s">
        <v>489</v>
      </c>
      <c r="D7899">
        <v>3</v>
      </c>
      <c r="E7899" t="s">
        <v>114</v>
      </c>
      <c r="F7899">
        <v>22</v>
      </c>
      <c r="G7899" s="85">
        <v>1.9391536858771719</v>
      </c>
      <c r="H7899" s="85">
        <v>9626.5957446808516</v>
      </c>
      <c r="I7899" s="85">
        <v>2722.7836879432625</v>
      </c>
      <c r="J7899" s="85">
        <v>11573.81814486337</v>
      </c>
      <c r="K7899" t="s">
        <v>491</v>
      </c>
    </row>
    <row r="7900" spans="2:11" x14ac:dyDescent="0.25">
      <c r="B7900">
        <v>2026</v>
      </c>
      <c r="C7900" t="s">
        <v>489</v>
      </c>
      <c r="D7900">
        <v>4</v>
      </c>
      <c r="E7900" t="s">
        <v>114</v>
      </c>
      <c r="F7900">
        <v>22</v>
      </c>
      <c r="G7900" s="85">
        <v>2.2035837339513318</v>
      </c>
      <c r="H7900" s="85">
        <v>9626.5957446808516</v>
      </c>
      <c r="I7900" s="85">
        <v>2722.7836879432625</v>
      </c>
      <c r="J7900" s="85">
        <v>13152.066073708376</v>
      </c>
      <c r="K7900" t="s">
        <v>491</v>
      </c>
    </row>
    <row r="7901" spans="2:11" x14ac:dyDescent="0.25">
      <c r="B7901">
        <v>2026</v>
      </c>
      <c r="C7901" t="s">
        <v>490</v>
      </c>
      <c r="D7901">
        <v>3</v>
      </c>
      <c r="E7901" t="s">
        <v>114</v>
      </c>
      <c r="F7901">
        <v>22</v>
      </c>
      <c r="G7901" s="85">
        <v>1.9527658524787166</v>
      </c>
      <c r="H7901" s="85">
        <v>9626.5957446808516</v>
      </c>
      <c r="I7901" s="85">
        <v>2722.7836879432625</v>
      </c>
      <c r="J7901" s="85">
        <v>11655.062216414408</v>
      </c>
      <c r="K7901" t="s">
        <v>491</v>
      </c>
    </row>
    <row r="7902" spans="2:11" x14ac:dyDescent="0.25">
      <c r="B7902">
        <v>2026</v>
      </c>
      <c r="C7902" t="s">
        <v>490</v>
      </c>
      <c r="D7902">
        <v>4</v>
      </c>
      <c r="E7902" t="s">
        <v>114</v>
      </c>
      <c r="F7902">
        <v>22</v>
      </c>
      <c r="G7902" s="85">
        <v>2.2190521050894514</v>
      </c>
      <c r="H7902" s="85">
        <v>9626.5957446808516</v>
      </c>
      <c r="I7902" s="85">
        <v>2722.7836879432625</v>
      </c>
      <c r="J7902" s="85">
        <v>13244.388882289104</v>
      </c>
      <c r="K7902" t="s">
        <v>491</v>
      </c>
    </row>
    <row r="7903" spans="2:11" x14ac:dyDescent="0.25">
      <c r="B7903">
        <v>2026</v>
      </c>
      <c r="C7903" t="s">
        <v>479</v>
      </c>
      <c r="D7903">
        <v>3</v>
      </c>
      <c r="E7903" t="s">
        <v>131</v>
      </c>
      <c r="F7903">
        <v>8</v>
      </c>
      <c r="G7903" s="85">
        <v>13.706547550000925</v>
      </c>
      <c r="H7903" s="85">
        <v>9367.3143996013951</v>
      </c>
      <c r="I7903" s="85">
        <v>2655.2732104301613</v>
      </c>
      <c r="J7903" s="85">
        <v>86537.246117678835</v>
      </c>
      <c r="K7903" t="s">
        <v>491</v>
      </c>
    </row>
    <row r="7904" spans="2:11" x14ac:dyDescent="0.25">
      <c r="B7904">
        <v>2026</v>
      </c>
      <c r="C7904" t="s">
        <v>479</v>
      </c>
      <c r="D7904">
        <v>4</v>
      </c>
      <c r="E7904" t="s">
        <v>131</v>
      </c>
      <c r="F7904">
        <v>8</v>
      </c>
      <c r="G7904" s="85">
        <v>8.3900685003035971</v>
      </c>
      <c r="H7904" s="85">
        <v>9367.3143996013951</v>
      </c>
      <c r="I7904" s="85">
        <v>2655.2732104301613</v>
      </c>
      <c r="J7904" s="85">
        <v>52971.283987185234</v>
      </c>
      <c r="K7904" t="s">
        <v>491</v>
      </c>
    </row>
    <row r="7905" spans="2:11" x14ac:dyDescent="0.25">
      <c r="B7905">
        <v>2026</v>
      </c>
      <c r="C7905" t="s">
        <v>480</v>
      </c>
      <c r="D7905">
        <v>3</v>
      </c>
      <c r="E7905" t="s">
        <v>131</v>
      </c>
      <c r="F7905">
        <v>8</v>
      </c>
      <c r="G7905" s="85">
        <v>13.823571434508809</v>
      </c>
      <c r="H7905" s="85">
        <v>9367.3143996013951</v>
      </c>
      <c r="I7905" s="85">
        <v>2655.2732104301613</v>
      </c>
      <c r="J7905" s="85">
        <v>87276.084593112784</v>
      </c>
      <c r="K7905" t="s">
        <v>491</v>
      </c>
    </row>
    <row r="7906" spans="2:11" x14ac:dyDescent="0.25">
      <c r="B7906">
        <v>2026</v>
      </c>
      <c r="C7906" t="s">
        <v>480</v>
      </c>
      <c r="D7906">
        <v>4</v>
      </c>
      <c r="E7906" t="s">
        <v>131</v>
      </c>
      <c r="F7906">
        <v>8</v>
      </c>
      <c r="G7906" s="85">
        <v>8.4617013023356957</v>
      </c>
      <c r="H7906" s="85">
        <v>9367.3143996013951</v>
      </c>
      <c r="I7906" s="85">
        <v>2655.2732104301613</v>
      </c>
      <c r="J7906" s="85">
        <v>53423.542690329647</v>
      </c>
      <c r="K7906" t="s">
        <v>491</v>
      </c>
    </row>
    <row r="7907" spans="2:11" x14ac:dyDescent="0.25">
      <c r="B7907">
        <v>2026</v>
      </c>
      <c r="C7907" t="s">
        <v>481</v>
      </c>
      <c r="D7907">
        <v>3</v>
      </c>
      <c r="E7907" t="s">
        <v>131</v>
      </c>
      <c r="F7907">
        <v>8</v>
      </c>
      <c r="G7907" s="85">
        <v>13.940595319016683</v>
      </c>
      <c r="H7907" s="85">
        <v>9367.3143996013951</v>
      </c>
      <c r="I7907" s="85">
        <v>2655.2732104301613</v>
      </c>
      <c r="J7907" s="85">
        <v>88014.923068546675</v>
      </c>
      <c r="K7907" t="s">
        <v>491</v>
      </c>
    </row>
    <row r="7908" spans="2:11" x14ac:dyDescent="0.25">
      <c r="B7908">
        <v>2026</v>
      </c>
      <c r="C7908" t="s">
        <v>481</v>
      </c>
      <c r="D7908">
        <v>4</v>
      </c>
      <c r="E7908" t="s">
        <v>131</v>
      </c>
      <c r="F7908">
        <v>8</v>
      </c>
      <c r="G7908" s="85">
        <v>8.5333341043677891</v>
      </c>
      <c r="H7908" s="85">
        <v>9367.3143996013951</v>
      </c>
      <c r="I7908" s="85">
        <v>2655.2732104301613</v>
      </c>
      <c r="J7908" s="85">
        <v>53875.80139347403</v>
      </c>
      <c r="K7908" t="s">
        <v>491</v>
      </c>
    </row>
    <row r="7909" spans="2:11" x14ac:dyDescent="0.25">
      <c r="B7909">
        <v>2026</v>
      </c>
      <c r="C7909" t="s">
        <v>482</v>
      </c>
      <c r="D7909">
        <v>3</v>
      </c>
      <c r="E7909" t="s">
        <v>131</v>
      </c>
      <c r="F7909">
        <v>8</v>
      </c>
      <c r="G7909" s="85">
        <v>14.057619203524567</v>
      </c>
      <c r="H7909" s="85">
        <v>9367.3143996013951</v>
      </c>
      <c r="I7909" s="85">
        <v>2655.2732104301613</v>
      </c>
      <c r="J7909" s="85">
        <v>88753.76154398061</v>
      </c>
      <c r="K7909" t="s">
        <v>491</v>
      </c>
    </row>
    <row r="7910" spans="2:11" x14ac:dyDescent="0.25">
      <c r="B7910">
        <v>2026</v>
      </c>
      <c r="C7910" t="s">
        <v>482</v>
      </c>
      <c r="D7910">
        <v>4</v>
      </c>
      <c r="E7910" t="s">
        <v>131</v>
      </c>
      <c r="F7910">
        <v>8</v>
      </c>
      <c r="G7910" s="85">
        <v>8.6049669063998877</v>
      </c>
      <c r="H7910" s="85">
        <v>9367.3143996013951</v>
      </c>
      <c r="I7910" s="85">
        <v>2655.2732104301613</v>
      </c>
      <c r="J7910" s="85">
        <v>54328.060096618443</v>
      </c>
      <c r="K7910" t="s">
        <v>491</v>
      </c>
    </row>
    <row r="7911" spans="2:11" x14ac:dyDescent="0.25">
      <c r="B7911">
        <v>2026</v>
      </c>
      <c r="C7911" t="s">
        <v>483</v>
      </c>
      <c r="D7911">
        <v>3</v>
      </c>
      <c r="E7911" t="s">
        <v>131</v>
      </c>
      <c r="F7911">
        <v>8</v>
      </c>
      <c r="G7911" s="85">
        <v>14.174643088032443</v>
      </c>
      <c r="H7911" s="85">
        <v>9367.3143996013951</v>
      </c>
      <c r="I7911" s="85">
        <v>2655.2732104301613</v>
      </c>
      <c r="J7911" s="85">
        <v>89492.600019414516</v>
      </c>
      <c r="K7911" t="s">
        <v>491</v>
      </c>
    </row>
    <row r="7912" spans="2:11" x14ac:dyDescent="0.25">
      <c r="B7912">
        <v>2026</v>
      </c>
      <c r="C7912" t="s">
        <v>483</v>
      </c>
      <c r="D7912">
        <v>4</v>
      </c>
      <c r="E7912" t="s">
        <v>131</v>
      </c>
      <c r="F7912">
        <v>8</v>
      </c>
      <c r="G7912" s="85">
        <v>8.6765997084319793</v>
      </c>
      <c r="H7912" s="85">
        <v>9367.3143996013951</v>
      </c>
      <c r="I7912" s="85">
        <v>2655.2732104301613</v>
      </c>
      <c r="J7912" s="85">
        <v>54780.318799762819</v>
      </c>
      <c r="K7912" t="s">
        <v>491</v>
      </c>
    </row>
    <row r="7913" spans="2:11" x14ac:dyDescent="0.25">
      <c r="B7913">
        <v>2026</v>
      </c>
      <c r="C7913" t="s">
        <v>484</v>
      </c>
      <c r="D7913">
        <v>3</v>
      </c>
      <c r="E7913" t="s">
        <v>131</v>
      </c>
      <c r="F7913">
        <v>8</v>
      </c>
      <c r="G7913" s="85">
        <v>14.291666972540323</v>
      </c>
      <c r="H7913" s="85">
        <v>9367.3143996013951</v>
      </c>
      <c r="I7913" s="85">
        <v>2655.2732104301613</v>
      </c>
      <c r="J7913" s="85">
        <v>90231.438494848437</v>
      </c>
      <c r="K7913" t="s">
        <v>491</v>
      </c>
    </row>
    <row r="7914" spans="2:11" x14ac:dyDescent="0.25">
      <c r="B7914">
        <v>2026</v>
      </c>
      <c r="C7914" t="s">
        <v>484</v>
      </c>
      <c r="D7914">
        <v>4</v>
      </c>
      <c r="E7914" t="s">
        <v>131</v>
      </c>
      <c r="F7914">
        <v>8</v>
      </c>
      <c r="G7914" s="85">
        <v>8.7482325104640779</v>
      </c>
      <c r="H7914" s="85">
        <v>9367.3143996013951</v>
      </c>
      <c r="I7914" s="85">
        <v>2655.2732104301613</v>
      </c>
      <c r="J7914" s="85">
        <v>55232.577502907232</v>
      </c>
      <c r="K7914" t="s">
        <v>491</v>
      </c>
    </row>
    <row r="7915" spans="2:11" x14ac:dyDescent="0.25">
      <c r="B7915">
        <v>2026</v>
      </c>
      <c r="C7915" t="s">
        <v>485</v>
      </c>
      <c r="D7915">
        <v>3</v>
      </c>
      <c r="E7915" t="s">
        <v>131</v>
      </c>
      <c r="F7915">
        <v>8</v>
      </c>
      <c r="G7915" s="85">
        <v>14.408690857048203</v>
      </c>
      <c r="H7915" s="85">
        <v>9367.3143996013951</v>
      </c>
      <c r="I7915" s="85">
        <v>2655.2732104301613</v>
      </c>
      <c r="J7915" s="85">
        <v>90970.276970282357</v>
      </c>
      <c r="K7915" t="s">
        <v>491</v>
      </c>
    </row>
    <row r="7916" spans="2:11" x14ac:dyDescent="0.25">
      <c r="B7916">
        <v>2026</v>
      </c>
      <c r="C7916" t="s">
        <v>485</v>
      </c>
      <c r="D7916">
        <v>4</v>
      </c>
      <c r="E7916" t="s">
        <v>131</v>
      </c>
      <c r="F7916">
        <v>8</v>
      </c>
      <c r="G7916" s="85">
        <v>8.819865312496173</v>
      </c>
      <c r="H7916" s="85">
        <v>9367.3143996013951</v>
      </c>
      <c r="I7916" s="85">
        <v>2655.2732104301613</v>
      </c>
      <c r="J7916" s="85">
        <v>55684.836206051623</v>
      </c>
      <c r="K7916" t="s">
        <v>491</v>
      </c>
    </row>
    <row r="7917" spans="2:11" x14ac:dyDescent="0.25">
      <c r="B7917">
        <v>2026</v>
      </c>
      <c r="C7917" t="s">
        <v>486</v>
      </c>
      <c r="D7917">
        <v>3</v>
      </c>
      <c r="E7917" t="s">
        <v>131</v>
      </c>
      <c r="F7917">
        <v>8</v>
      </c>
      <c r="G7917" s="85">
        <v>14.525714741556083</v>
      </c>
      <c r="H7917" s="85">
        <v>9367.3143996013951</v>
      </c>
      <c r="I7917" s="85">
        <v>2655.2732104301613</v>
      </c>
      <c r="J7917" s="85">
        <v>91709.115445716277</v>
      </c>
      <c r="K7917" t="s">
        <v>491</v>
      </c>
    </row>
    <row r="7918" spans="2:11" x14ac:dyDescent="0.25">
      <c r="B7918">
        <v>2026</v>
      </c>
      <c r="C7918" t="s">
        <v>486</v>
      </c>
      <c r="D7918">
        <v>4</v>
      </c>
      <c r="E7918" t="s">
        <v>131</v>
      </c>
      <c r="F7918">
        <v>8</v>
      </c>
      <c r="G7918" s="85">
        <v>8.8914981145282681</v>
      </c>
      <c r="H7918" s="85">
        <v>9367.3143996013951</v>
      </c>
      <c r="I7918" s="85">
        <v>2655.2732104301613</v>
      </c>
      <c r="J7918" s="85">
        <v>56137.094909196021</v>
      </c>
      <c r="K7918" t="s">
        <v>491</v>
      </c>
    </row>
    <row r="7919" spans="2:11" x14ac:dyDescent="0.25">
      <c r="B7919">
        <v>2026</v>
      </c>
      <c r="C7919" t="s">
        <v>487</v>
      </c>
      <c r="D7919">
        <v>3</v>
      </c>
      <c r="E7919" t="s">
        <v>131</v>
      </c>
      <c r="F7919">
        <v>8</v>
      </c>
      <c r="G7919" s="85">
        <v>14.642738626063959</v>
      </c>
      <c r="H7919" s="85">
        <v>9367.3143996013951</v>
      </c>
      <c r="I7919" s="85">
        <v>2655.2732104301613</v>
      </c>
      <c r="J7919" s="85">
        <v>92447.953921150169</v>
      </c>
      <c r="K7919" t="s">
        <v>491</v>
      </c>
    </row>
    <row r="7920" spans="2:11" x14ac:dyDescent="0.25">
      <c r="B7920">
        <v>2026</v>
      </c>
      <c r="C7920" t="s">
        <v>487</v>
      </c>
      <c r="D7920">
        <v>4</v>
      </c>
      <c r="E7920" t="s">
        <v>131</v>
      </c>
      <c r="F7920">
        <v>8</v>
      </c>
      <c r="G7920" s="85">
        <v>8.9631309165603632</v>
      </c>
      <c r="H7920" s="85">
        <v>9367.3143996013951</v>
      </c>
      <c r="I7920" s="85">
        <v>2655.2732104301613</v>
      </c>
      <c r="J7920" s="85">
        <v>56589.353612340412</v>
      </c>
      <c r="K7920" t="s">
        <v>491</v>
      </c>
    </row>
    <row r="7921" spans="2:11" x14ac:dyDescent="0.25">
      <c r="B7921">
        <v>2026</v>
      </c>
      <c r="C7921" t="s">
        <v>488</v>
      </c>
      <c r="D7921">
        <v>3</v>
      </c>
      <c r="E7921" t="s">
        <v>131</v>
      </c>
      <c r="F7921">
        <v>8</v>
      </c>
      <c r="G7921" s="85">
        <v>14.759762510571843</v>
      </c>
      <c r="H7921" s="85">
        <v>9367.3143996013951</v>
      </c>
      <c r="I7921" s="85">
        <v>2655.2732104301613</v>
      </c>
      <c r="J7921" s="85">
        <v>93186.792396584118</v>
      </c>
      <c r="K7921" t="s">
        <v>491</v>
      </c>
    </row>
    <row r="7922" spans="2:11" x14ac:dyDescent="0.25">
      <c r="B7922">
        <v>2026</v>
      </c>
      <c r="C7922" t="s">
        <v>488</v>
      </c>
      <c r="D7922">
        <v>4</v>
      </c>
      <c r="E7922" t="s">
        <v>131</v>
      </c>
      <c r="F7922">
        <v>8</v>
      </c>
      <c r="G7922" s="85">
        <v>9.0347637185924619</v>
      </c>
      <c r="H7922" s="85">
        <v>9367.3143996013951</v>
      </c>
      <c r="I7922" s="85">
        <v>2655.2732104301613</v>
      </c>
      <c r="J7922" s="85">
        <v>57041.612315484825</v>
      </c>
      <c r="K7922" t="s">
        <v>491</v>
      </c>
    </row>
    <row r="7923" spans="2:11" x14ac:dyDescent="0.25">
      <c r="B7923">
        <v>2026</v>
      </c>
      <c r="C7923" t="s">
        <v>489</v>
      </c>
      <c r="D7923">
        <v>3</v>
      </c>
      <c r="E7923" t="s">
        <v>131</v>
      </c>
      <c r="F7923">
        <v>8</v>
      </c>
      <c r="G7923" s="85">
        <v>14.876786395079717</v>
      </c>
      <c r="H7923" s="85">
        <v>9367.3143996013951</v>
      </c>
      <c r="I7923" s="85">
        <v>2655.2732104301613</v>
      </c>
      <c r="J7923" s="85">
        <v>93925.63087201801</v>
      </c>
      <c r="K7923" t="s">
        <v>491</v>
      </c>
    </row>
    <row r="7924" spans="2:11" x14ac:dyDescent="0.25">
      <c r="B7924">
        <v>2026</v>
      </c>
      <c r="C7924" t="s">
        <v>489</v>
      </c>
      <c r="D7924">
        <v>4</v>
      </c>
      <c r="E7924" t="s">
        <v>131</v>
      </c>
      <c r="F7924">
        <v>8</v>
      </c>
      <c r="G7924" s="85">
        <v>9.1063965206245552</v>
      </c>
      <c r="H7924" s="85">
        <v>9367.3143996013951</v>
      </c>
      <c r="I7924" s="85">
        <v>2655.2732104301613</v>
      </c>
      <c r="J7924" s="85">
        <v>57493.871018629208</v>
      </c>
      <c r="K7924" t="s">
        <v>491</v>
      </c>
    </row>
    <row r="7925" spans="2:11" x14ac:dyDescent="0.25">
      <c r="B7925">
        <v>2026</v>
      </c>
      <c r="C7925" t="s">
        <v>490</v>
      </c>
      <c r="D7925">
        <v>3</v>
      </c>
      <c r="E7925" t="s">
        <v>131</v>
      </c>
      <c r="F7925">
        <v>8</v>
      </c>
      <c r="G7925" s="85">
        <v>14.993810279587601</v>
      </c>
      <c r="H7925" s="85">
        <v>9367.3143996013951</v>
      </c>
      <c r="I7925" s="85">
        <v>2655.2732104301613</v>
      </c>
      <c r="J7925" s="85">
        <v>94664.469347451944</v>
      </c>
      <c r="K7925" t="s">
        <v>491</v>
      </c>
    </row>
    <row r="7926" spans="2:11" x14ac:dyDescent="0.25">
      <c r="B7926">
        <v>2026</v>
      </c>
      <c r="C7926" t="s">
        <v>490</v>
      </c>
      <c r="D7926">
        <v>4</v>
      </c>
      <c r="E7926" t="s">
        <v>131</v>
      </c>
      <c r="F7926">
        <v>8</v>
      </c>
      <c r="G7926" s="85">
        <v>9.1780293226566538</v>
      </c>
      <c r="H7926" s="85">
        <v>9367.3143996013951</v>
      </c>
      <c r="I7926" s="85">
        <v>2655.2732104301613</v>
      </c>
      <c r="J7926" s="85">
        <v>57946.129721773628</v>
      </c>
      <c r="K7926" t="s">
        <v>491</v>
      </c>
    </row>
    <row r="7927" spans="2:11" x14ac:dyDescent="0.25">
      <c r="B7927">
        <v>2026</v>
      </c>
      <c r="C7927" t="s">
        <v>479</v>
      </c>
      <c r="D7927">
        <v>3</v>
      </c>
      <c r="E7927" t="s">
        <v>114</v>
      </c>
      <c r="F7927">
        <v>12</v>
      </c>
      <c r="G7927" s="85">
        <v>2.6092324559354143</v>
      </c>
      <c r="H7927" s="85">
        <v>9626.5957446808516</v>
      </c>
      <c r="I7927" s="85">
        <v>2722.7836879432625</v>
      </c>
      <c r="J7927" s="85">
        <v>17356.556005519</v>
      </c>
      <c r="K7927" t="s">
        <v>491</v>
      </c>
    </row>
    <row r="7928" spans="2:11" x14ac:dyDescent="0.25">
      <c r="B7928">
        <v>2026</v>
      </c>
      <c r="C7928" t="s">
        <v>479</v>
      </c>
      <c r="D7928">
        <v>4</v>
      </c>
      <c r="E7928" t="s">
        <v>114</v>
      </c>
      <c r="F7928">
        <v>12</v>
      </c>
      <c r="G7928" s="85">
        <v>1.0630206301959095</v>
      </c>
      <c r="H7928" s="85">
        <v>9626.5957446808516</v>
      </c>
      <c r="I7928" s="85">
        <v>2722.7836879432625</v>
      </c>
      <c r="J7928" s="85">
        <v>7071.1894837299633</v>
      </c>
      <c r="K7928" t="s">
        <v>491</v>
      </c>
    </row>
    <row r="7929" spans="2:11" x14ac:dyDescent="0.25">
      <c r="B7929">
        <v>2026</v>
      </c>
      <c r="C7929" t="s">
        <v>480</v>
      </c>
      <c r="D7929">
        <v>3</v>
      </c>
      <c r="E7929" t="s">
        <v>114</v>
      </c>
      <c r="F7929">
        <v>12</v>
      </c>
      <c r="G7929" s="85">
        <v>2.5685819886116814</v>
      </c>
      <c r="H7929" s="85">
        <v>9626.5957446808516</v>
      </c>
      <c r="I7929" s="85">
        <v>2722.7836879432625</v>
      </c>
      <c r="J7929" s="85">
        <v>17086.150005030267</v>
      </c>
      <c r="K7929" t="s">
        <v>491</v>
      </c>
    </row>
    <row r="7930" spans="2:11" x14ac:dyDescent="0.25">
      <c r="B7930">
        <v>2026</v>
      </c>
      <c r="C7930" t="s">
        <v>480</v>
      </c>
      <c r="D7930">
        <v>4</v>
      </c>
      <c r="E7930" t="s">
        <v>114</v>
      </c>
      <c r="F7930">
        <v>12</v>
      </c>
      <c r="G7930" s="85">
        <v>1.0464593286936483</v>
      </c>
      <c r="H7930" s="85">
        <v>9626.5957446808516</v>
      </c>
      <c r="I7930" s="85">
        <v>2722.7836879432625</v>
      </c>
      <c r="J7930" s="85">
        <v>6961.0240761234445</v>
      </c>
      <c r="K7930" t="s">
        <v>491</v>
      </c>
    </row>
    <row r="7931" spans="2:11" x14ac:dyDescent="0.25">
      <c r="B7931">
        <v>2026</v>
      </c>
      <c r="C7931" t="s">
        <v>481</v>
      </c>
      <c r="D7931">
        <v>3</v>
      </c>
      <c r="E7931" t="s">
        <v>114</v>
      </c>
      <c r="F7931">
        <v>12</v>
      </c>
      <c r="G7931" s="85">
        <v>2.5279315212879498</v>
      </c>
      <c r="H7931" s="85">
        <v>9626.5957446808516</v>
      </c>
      <c r="I7931" s="85">
        <v>2722.7836879432625</v>
      </c>
      <c r="J7931" s="85">
        <v>16815.744004541542</v>
      </c>
      <c r="K7931" t="s">
        <v>491</v>
      </c>
    </row>
    <row r="7932" spans="2:11" x14ac:dyDescent="0.25">
      <c r="B7932">
        <v>2026</v>
      </c>
      <c r="C7932" t="s">
        <v>481</v>
      </c>
      <c r="D7932">
        <v>4</v>
      </c>
      <c r="E7932" t="s">
        <v>114</v>
      </c>
      <c r="F7932">
        <v>12</v>
      </c>
      <c r="G7932" s="85">
        <v>1.0298980271913871</v>
      </c>
      <c r="H7932" s="85">
        <v>9626.5957446808516</v>
      </c>
      <c r="I7932" s="85">
        <v>2722.7836879432625</v>
      </c>
      <c r="J7932" s="85">
        <v>6850.8586685169257</v>
      </c>
      <c r="K7932" t="s">
        <v>491</v>
      </c>
    </row>
    <row r="7933" spans="2:11" x14ac:dyDescent="0.25">
      <c r="B7933">
        <v>2026</v>
      </c>
      <c r="C7933" t="s">
        <v>482</v>
      </c>
      <c r="D7933">
        <v>3</v>
      </c>
      <c r="E7933" t="s">
        <v>114</v>
      </c>
      <c r="F7933">
        <v>12</v>
      </c>
      <c r="G7933" s="85">
        <v>2.4872810539642165</v>
      </c>
      <c r="H7933" s="85">
        <v>9626.5957446808516</v>
      </c>
      <c r="I7933" s="85">
        <v>2722.7836879432625</v>
      </c>
      <c r="J7933" s="85">
        <v>16545.338004052806</v>
      </c>
      <c r="K7933" t="s">
        <v>491</v>
      </c>
    </row>
    <row r="7934" spans="2:11" x14ac:dyDescent="0.25">
      <c r="B7934">
        <v>2026</v>
      </c>
      <c r="C7934" t="s">
        <v>482</v>
      </c>
      <c r="D7934">
        <v>4</v>
      </c>
      <c r="E7934" t="s">
        <v>114</v>
      </c>
      <c r="F7934">
        <v>12</v>
      </c>
      <c r="G7934" s="85">
        <v>1.0133367256891255</v>
      </c>
      <c r="H7934" s="85">
        <v>9626.5957446808516</v>
      </c>
      <c r="I7934" s="85">
        <v>2722.7836879432625</v>
      </c>
      <c r="J7934" s="85">
        <v>6740.6932609104042</v>
      </c>
      <c r="K7934" t="s">
        <v>491</v>
      </c>
    </row>
    <row r="7935" spans="2:11" x14ac:dyDescent="0.25">
      <c r="B7935">
        <v>2026</v>
      </c>
      <c r="C7935" t="s">
        <v>483</v>
      </c>
      <c r="D7935">
        <v>3</v>
      </c>
      <c r="E7935" t="s">
        <v>114</v>
      </c>
      <c r="F7935">
        <v>12</v>
      </c>
      <c r="G7935" s="85">
        <v>2.4466305866404849</v>
      </c>
      <c r="H7935" s="85">
        <v>9626.5957446808516</v>
      </c>
      <c r="I7935" s="85">
        <v>2722.7836879432625</v>
      </c>
      <c r="J7935" s="85">
        <v>16274.932003564083</v>
      </c>
      <c r="K7935" t="s">
        <v>491</v>
      </c>
    </row>
    <row r="7936" spans="2:11" x14ac:dyDescent="0.25">
      <c r="B7936">
        <v>2026</v>
      </c>
      <c r="C7936" t="s">
        <v>483</v>
      </c>
      <c r="D7936">
        <v>4</v>
      </c>
      <c r="E7936" t="s">
        <v>114</v>
      </c>
      <c r="F7936">
        <v>12</v>
      </c>
      <c r="G7936" s="85">
        <v>0.99677542418686427</v>
      </c>
      <c r="H7936" s="85">
        <v>9626.5957446808516</v>
      </c>
      <c r="I7936" s="85">
        <v>2722.7836879432625</v>
      </c>
      <c r="J7936" s="85">
        <v>6630.5278533038854</v>
      </c>
      <c r="K7936" t="s">
        <v>491</v>
      </c>
    </row>
    <row r="7937" spans="2:11" x14ac:dyDescent="0.25">
      <c r="B7937">
        <v>2026</v>
      </c>
      <c r="C7937" t="s">
        <v>484</v>
      </c>
      <c r="D7937">
        <v>3</v>
      </c>
      <c r="E7937" t="s">
        <v>114</v>
      </c>
      <c r="F7937">
        <v>12</v>
      </c>
      <c r="G7937" s="85">
        <v>2.4059801193167516</v>
      </c>
      <c r="H7937" s="85">
        <v>9626.5957446808516</v>
      </c>
      <c r="I7937" s="85">
        <v>2722.7836879432625</v>
      </c>
      <c r="J7937" s="85">
        <v>16004.526003075347</v>
      </c>
      <c r="K7937" t="s">
        <v>491</v>
      </c>
    </row>
    <row r="7938" spans="2:11" x14ac:dyDescent="0.25">
      <c r="B7938">
        <v>2026</v>
      </c>
      <c r="C7938" t="s">
        <v>484</v>
      </c>
      <c r="D7938">
        <v>4</v>
      </c>
      <c r="E7938" t="s">
        <v>114</v>
      </c>
      <c r="F7938">
        <v>12</v>
      </c>
      <c r="G7938" s="85">
        <v>0.98021412268460262</v>
      </c>
      <c r="H7938" s="85">
        <v>9626.5957446808516</v>
      </c>
      <c r="I7938" s="85">
        <v>2722.7836879432625</v>
      </c>
      <c r="J7938" s="85">
        <v>6520.3624456973639</v>
      </c>
      <c r="K7938" t="s">
        <v>491</v>
      </c>
    </row>
    <row r="7939" spans="2:11" x14ac:dyDescent="0.25">
      <c r="B7939">
        <v>2026</v>
      </c>
      <c r="C7939" t="s">
        <v>485</v>
      </c>
      <c r="D7939">
        <v>3</v>
      </c>
      <c r="E7939" t="s">
        <v>114</v>
      </c>
      <c r="F7939">
        <v>12</v>
      </c>
      <c r="G7939" s="85">
        <v>2.36532965199302</v>
      </c>
      <c r="H7939" s="85">
        <v>9626.5957446808516</v>
      </c>
      <c r="I7939" s="85">
        <v>2722.7836879432625</v>
      </c>
      <c r="J7939" s="85">
        <v>15734.120002586622</v>
      </c>
      <c r="K7939" t="s">
        <v>491</v>
      </c>
    </row>
    <row r="7940" spans="2:11" x14ac:dyDescent="0.25">
      <c r="B7940">
        <v>2026</v>
      </c>
      <c r="C7940" t="s">
        <v>485</v>
      </c>
      <c r="D7940">
        <v>4</v>
      </c>
      <c r="E7940" t="s">
        <v>114</v>
      </c>
      <c r="F7940">
        <v>12</v>
      </c>
      <c r="G7940" s="85">
        <v>0.96365282118234141</v>
      </c>
      <c r="H7940" s="85">
        <v>9626.5957446808516</v>
      </c>
      <c r="I7940" s="85">
        <v>2722.7836879432625</v>
      </c>
      <c r="J7940" s="85">
        <v>6410.1970380908451</v>
      </c>
      <c r="K7940" t="s">
        <v>491</v>
      </c>
    </row>
    <row r="7941" spans="2:11" x14ac:dyDescent="0.25">
      <c r="B7941">
        <v>2026</v>
      </c>
      <c r="C7941" t="s">
        <v>486</v>
      </c>
      <c r="D7941">
        <v>3</v>
      </c>
      <c r="E7941" t="s">
        <v>114</v>
      </c>
      <c r="F7941">
        <v>12</v>
      </c>
      <c r="G7941" s="85">
        <v>2.3246791846692871</v>
      </c>
      <c r="H7941" s="85">
        <v>9626.5957446808516</v>
      </c>
      <c r="I7941" s="85">
        <v>2722.7836879432625</v>
      </c>
      <c r="J7941" s="85">
        <v>15463.71400209789</v>
      </c>
      <c r="K7941" t="s">
        <v>491</v>
      </c>
    </row>
    <row r="7942" spans="2:11" x14ac:dyDescent="0.25">
      <c r="B7942">
        <v>2026</v>
      </c>
      <c r="C7942" t="s">
        <v>486</v>
      </c>
      <c r="D7942">
        <v>4</v>
      </c>
      <c r="E7942" t="s">
        <v>114</v>
      </c>
      <c r="F7942">
        <v>12</v>
      </c>
      <c r="G7942" s="85">
        <v>0.94709151968007976</v>
      </c>
      <c r="H7942" s="85">
        <v>9626.5957446808516</v>
      </c>
      <c r="I7942" s="85">
        <v>2722.7836879432625</v>
      </c>
      <c r="J7942" s="85">
        <v>6300.0316304843236</v>
      </c>
      <c r="K7942" t="s">
        <v>491</v>
      </c>
    </row>
    <row r="7943" spans="2:11" x14ac:dyDescent="0.25">
      <c r="B7943">
        <v>2026</v>
      </c>
      <c r="C7943" t="s">
        <v>487</v>
      </c>
      <c r="D7943">
        <v>3</v>
      </c>
      <c r="E7943" t="s">
        <v>114</v>
      </c>
      <c r="F7943">
        <v>12</v>
      </c>
      <c r="G7943" s="85">
        <v>2.2840287173455551</v>
      </c>
      <c r="H7943" s="85">
        <v>9626.5957446808516</v>
      </c>
      <c r="I7943" s="85">
        <v>2722.7836879432625</v>
      </c>
      <c r="J7943" s="85">
        <v>15193.308001609163</v>
      </c>
      <c r="K7943" t="s">
        <v>491</v>
      </c>
    </row>
    <row r="7944" spans="2:11" x14ac:dyDescent="0.25">
      <c r="B7944">
        <v>2026</v>
      </c>
      <c r="C7944" t="s">
        <v>487</v>
      </c>
      <c r="D7944">
        <v>4</v>
      </c>
      <c r="E7944" t="s">
        <v>114</v>
      </c>
      <c r="F7944">
        <v>12</v>
      </c>
      <c r="G7944" s="85">
        <v>0.93053021817781856</v>
      </c>
      <c r="H7944" s="85">
        <v>9626.5957446808516</v>
      </c>
      <c r="I7944" s="85">
        <v>2722.7836879432625</v>
      </c>
      <c r="J7944" s="85">
        <v>6189.8662228778057</v>
      </c>
      <c r="K7944" t="s">
        <v>491</v>
      </c>
    </row>
    <row r="7945" spans="2:11" x14ac:dyDescent="0.25">
      <c r="B7945">
        <v>2026</v>
      </c>
      <c r="C7945" t="s">
        <v>488</v>
      </c>
      <c r="D7945">
        <v>3</v>
      </c>
      <c r="E7945" t="s">
        <v>114</v>
      </c>
      <c r="F7945">
        <v>12</v>
      </c>
      <c r="G7945" s="85">
        <v>2.2433782500218222</v>
      </c>
      <c r="H7945" s="85">
        <v>9626.5957446808516</v>
      </c>
      <c r="I7945" s="85">
        <v>2722.7836879432625</v>
      </c>
      <c r="J7945" s="85">
        <v>14922.902001120428</v>
      </c>
      <c r="K7945" t="s">
        <v>491</v>
      </c>
    </row>
    <row r="7946" spans="2:11" x14ac:dyDescent="0.25">
      <c r="B7946">
        <v>2026</v>
      </c>
      <c r="C7946" t="s">
        <v>488</v>
      </c>
      <c r="D7946">
        <v>4</v>
      </c>
      <c r="E7946" t="s">
        <v>114</v>
      </c>
      <c r="F7946">
        <v>12</v>
      </c>
      <c r="G7946" s="85">
        <v>0.91396891667555735</v>
      </c>
      <c r="H7946" s="85">
        <v>9626.5957446808516</v>
      </c>
      <c r="I7946" s="85">
        <v>2722.7836879432625</v>
      </c>
      <c r="J7946" s="85">
        <v>6079.700815271287</v>
      </c>
      <c r="K7946" t="s">
        <v>491</v>
      </c>
    </row>
    <row r="7947" spans="2:11" x14ac:dyDescent="0.25">
      <c r="B7947">
        <v>2026</v>
      </c>
      <c r="C7947" t="s">
        <v>489</v>
      </c>
      <c r="D7947">
        <v>3</v>
      </c>
      <c r="E7947" t="s">
        <v>114</v>
      </c>
      <c r="F7947">
        <v>12</v>
      </c>
      <c r="G7947" s="85">
        <v>2.2027277826980898</v>
      </c>
      <c r="H7947" s="85">
        <v>9626.5957446808516</v>
      </c>
      <c r="I7947" s="85">
        <v>2722.7836879432625</v>
      </c>
      <c r="J7947" s="85">
        <v>14652.496000631698</v>
      </c>
      <c r="K7947" t="s">
        <v>491</v>
      </c>
    </row>
    <row r="7948" spans="2:11" x14ac:dyDescent="0.25">
      <c r="B7948">
        <v>2026</v>
      </c>
      <c r="C7948" t="s">
        <v>489</v>
      </c>
      <c r="D7948">
        <v>4</v>
      </c>
      <c r="E7948" t="s">
        <v>114</v>
      </c>
      <c r="F7948">
        <v>12</v>
      </c>
      <c r="G7948" s="85">
        <v>0.89740761517329615</v>
      </c>
      <c r="H7948" s="85">
        <v>9626.5957446808516</v>
      </c>
      <c r="I7948" s="85">
        <v>2722.7836879432625</v>
      </c>
      <c r="J7948" s="85">
        <v>5969.5354076647682</v>
      </c>
      <c r="K7948" t="s">
        <v>491</v>
      </c>
    </row>
    <row r="7949" spans="2:11" x14ac:dyDescent="0.25">
      <c r="B7949">
        <v>2026</v>
      </c>
      <c r="C7949" t="s">
        <v>490</v>
      </c>
      <c r="D7949">
        <v>3</v>
      </c>
      <c r="E7949" t="s">
        <v>114</v>
      </c>
      <c r="F7949">
        <v>12</v>
      </c>
      <c r="G7949" s="85">
        <v>2.1620773153743569</v>
      </c>
      <c r="H7949" s="85">
        <v>9626.5957446808516</v>
      </c>
      <c r="I7949" s="85">
        <v>2722.7836879432625</v>
      </c>
      <c r="J7949" s="85">
        <v>14382.090000142965</v>
      </c>
      <c r="K7949" t="s">
        <v>491</v>
      </c>
    </row>
    <row r="7950" spans="2:11" x14ac:dyDescent="0.25">
      <c r="B7950">
        <v>2026</v>
      </c>
      <c r="C7950" t="s">
        <v>490</v>
      </c>
      <c r="D7950">
        <v>4</v>
      </c>
      <c r="E7950" t="s">
        <v>114</v>
      </c>
      <c r="F7950">
        <v>12</v>
      </c>
      <c r="G7950" s="85">
        <v>0.8808463136710345</v>
      </c>
      <c r="H7950" s="85">
        <v>9626.5957446808516</v>
      </c>
      <c r="I7950" s="85">
        <v>2722.7836879432625</v>
      </c>
      <c r="J7950" s="85">
        <v>5859.3700000582467</v>
      </c>
      <c r="K7950" t="s">
        <v>491</v>
      </c>
    </row>
    <row r="7951" spans="2:11" x14ac:dyDescent="0.25">
      <c r="B7951">
        <v>2026</v>
      </c>
      <c r="C7951" t="s">
        <v>479</v>
      </c>
      <c r="D7951">
        <v>3</v>
      </c>
      <c r="E7951" t="s">
        <v>208</v>
      </c>
      <c r="F7951">
        <v>6</v>
      </c>
      <c r="G7951" s="85">
        <v>3.9957295235727561</v>
      </c>
      <c r="H7951" s="85">
        <v>27483.452068491439</v>
      </c>
      <c r="I7951" s="85">
        <v>6023.7970253718286</v>
      </c>
      <c r="J7951" s="85">
        <v>72918.116717605924</v>
      </c>
      <c r="K7951" t="s">
        <v>491</v>
      </c>
    </row>
    <row r="7952" spans="2:11" x14ac:dyDescent="0.25">
      <c r="B7952">
        <v>2026</v>
      </c>
      <c r="C7952" t="s">
        <v>479</v>
      </c>
      <c r="D7952">
        <v>4</v>
      </c>
      <c r="E7952" t="s">
        <v>208</v>
      </c>
      <c r="F7952">
        <v>6</v>
      </c>
      <c r="G7952" s="85">
        <v>6.7200905623723628</v>
      </c>
      <c r="H7952" s="85">
        <v>27483.452068491439</v>
      </c>
      <c r="I7952" s="85">
        <v>6023.7970253718286</v>
      </c>
      <c r="J7952" s="85">
        <v>122635.01447960998</v>
      </c>
      <c r="K7952" t="s">
        <v>491</v>
      </c>
    </row>
    <row r="7953" spans="2:11" x14ac:dyDescent="0.25">
      <c r="B7953">
        <v>2026</v>
      </c>
      <c r="C7953" t="s">
        <v>480</v>
      </c>
      <c r="D7953">
        <v>3</v>
      </c>
      <c r="E7953" t="s">
        <v>208</v>
      </c>
      <c r="F7953">
        <v>6</v>
      </c>
      <c r="G7953" s="85">
        <v>3.9618103575688397</v>
      </c>
      <c r="H7953" s="85">
        <v>27483.452068491439</v>
      </c>
      <c r="I7953" s="85">
        <v>6023.7970253718286</v>
      </c>
      <c r="J7953" s="85">
        <v>72299.125444286226</v>
      </c>
      <c r="K7953" t="s">
        <v>491</v>
      </c>
    </row>
    <row r="7954" spans="2:11" x14ac:dyDescent="0.25">
      <c r="B7954">
        <v>2026</v>
      </c>
      <c r="C7954" t="s">
        <v>480</v>
      </c>
      <c r="D7954">
        <v>4</v>
      </c>
      <c r="E7954" t="s">
        <v>208</v>
      </c>
      <c r="F7954">
        <v>6</v>
      </c>
      <c r="G7954" s="85">
        <v>6.6630446922748661</v>
      </c>
      <c r="H7954" s="85">
        <v>27483.452068491439</v>
      </c>
      <c r="I7954" s="85">
        <v>6023.7970253718286</v>
      </c>
      <c r="J7954" s="85">
        <v>121593.9837017541</v>
      </c>
      <c r="K7954" t="s">
        <v>491</v>
      </c>
    </row>
    <row r="7955" spans="2:11" x14ac:dyDescent="0.25">
      <c r="B7955">
        <v>2026</v>
      </c>
      <c r="C7955" t="s">
        <v>481</v>
      </c>
      <c r="D7955">
        <v>3</v>
      </c>
      <c r="E7955" t="s">
        <v>208</v>
      </c>
      <c r="F7955">
        <v>6</v>
      </c>
      <c r="G7955" s="85">
        <v>3.9278911915649286</v>
      </c>
      <c r="H7955" s="85">
        <v>27483.452068491439</v>
      </c>
      <c r="I7955" s="85">
        <v>6023.7970253718286</v>
      </c>
      <c r="J7955" s="85">
        <v>71680.134170966616</v>
      </c>
      <c r="K7955" t="s">
        <v>491</v>
      </c>
    </row>
    <row r="7956" spans="2:11" x14ac:dyDescent="0.25">
      <c r="B7956">
        <v>2026</v>
      </c>
      <c r="C7956" t="s">
        <v>481</v>
      </c>
      <c r="D7956">
        <v>4</v>
      </c>
      <c r="E7956" t="s">
        <v>208</v>
      </c>
      <c r="F7956">
        <v>6</v>
      </c>
      <c r="G7956" s="85">
        <v>6.60599882217738</v>
      </c>
      <c r="H7956" s="85">
        <v>27483.452068491439</v>
      </c>
      <c r="I7956" s="85">
        <v>6023.7970253718286</v>
      </c>
      <c r="J7956" s="85">
        <v>120552.95292389841</v>
      </c>
      <c r="K7956" t="s">
        <v>491</v>
      </c>
    </row>
    <row r="7957" spans="2:11" x14ac:dyDescent="0.25">
      <c r="B7957">
        <v>2026</v>
      </c>
      <c r="C7957" t="s">
        <v>482</v>
      </c>
      <c r="D7957">
        <v>3</v>
      </c>
      <c r="E7957" t="s">
        <v>208</v>
      </c>
      <c r="F7957">
        <v>6</v>
      </c>
      <c r="G7957" s="85">
        <v>3.8939720255610122</v>
      </c>
      <c r="H7957" s="85">
        <v>27483.452068491439</v>
      </c>
      <c r="I7957" s="85">
        <v>6023.7970253718286</v>
      </c>
      <c r="J7957" s="85">
        <v>71061.142897646918</v>
      </c>
      <c r="K7957" t="s">
        <v>491</v>
      </c>
    </row>
    <row r="7958" spans="2:11" x14ac:dyDescent="0.25">
      <c r="B7958">
        <v>2026</v>
      </c>
      <c r="C7958" t="s">
        <v>482</v>
      </c>
      <c r="D7958">
        <v>4</v>
      </c>
      <c r="E7958" t="s">
        <v>208</v>
      </c>
      <c r="F7958">
        <v>6</v>
      </c>
      <c r="G7958" s="85">
        <v>6.5489529520798833</v>
      </c>
      <c r="H7958" s="85">
        <v>27483.452068491439</v>
      </c>
      <c r="I7958" s="85">
        <v>6023.7970253718286</v>
      </c>
      <c r="J7958" s="85">
        <v>119511.92214604253</v>
      </c>
      <c r="K7958" t="s">
        <v>491</v>
      </c>
    </row>
    <row r="7959" spans="2:11" x14ac:dyDescent="0.25">
      <c r="B7959">
        <v>2026</v>
      </c>
      <c r="C7959" t="s">
        <v>483</v>
      </c>
      <c r="D7959">
        <v>3</v>
      </c>
      <c r="E7959" t="s">
        <v>208</v>
      </c>
      <c r="F7959">
        <v>6</v>
      </c>
      <c r="G7959" s="85">
        <v>3.8600528595571011</v>
      </c>
      <c r="H7959" s="85">
        <v>27483.452068491439</v>
      </c>
      <c r="I7959" s="85">
        <v>6023.7970253718286</v>
      </c>
      <c r="J7959" s="85">
        <v>70442.151624327307</v>
      </c>
      <c r="K7959" t="s">
        <v>491</v>
      </c>
    </row>
    <row r="7960" spans="2:11" x14ac:dyDescent="0.25">
      <c r="B7960">
        <v>2026</v>
      </c>
      <c r="C7960" t="s">
        <v>483</v>
      </c>
      <c r="D7960">
        <v>4</v>
      </c>
      <c r="E7960" t="s">
        <v>208</v>
      </c>
      <c r="F7960">
        <v>6</v>
      </c>
      <c r="G7960" s="85">
        <v>6.4919070819823972</v>
      </c>
      <c r="H7960" s="85">
        <v>27483.452068491439</v>
      </c>
      <c r="I7960" s="85">
        <v>6023.7970253718286</v>
      </c>
      <c r="J7960" s="85">
        <v>118470.89136818684</v>
      </c>
      <c r="K7960" t="s">
        <v>491</v>
      </c>
    </row>
    <row r="7961" spans="2:11" x14ac:dyDescent="0.25">
      <c r="B7961">
        <v>2026</v>
      </c>
      <c r="C7961" t="s">
        <v>484</v>
      </c>
      <c r="D7961">
        <v>3</v>
      </c>
      <c r="E7961" t="s">
        <v>208</v>
      </c>
      <c r="F7961">
        <v>6</v>
      </c>
      <c r="G7961" s="85">
        <v>3.8261336935531851</v>
      </c>
      <c r="H7961" s="85">
        <v>27483.452068491439</v>
      </c>
      <c r="I7961" s="85">
        <v>6023.7970253718286</v>
      </c>
      <c r="J7961" s="85">
        <v>69823.160351007624</v>
      </c>
      <c r="K7961" t="s">
        <v>491</v>
      </c>
    </row>
    <row r="7962" spans="2:11" x14ac:dyDescent="0.25">
      <c r="B7962">
        <v>2026</v>
      </c>
      <c r="C7962" t="s">
        <v>484</v>
      </c>
      <c r="D7962">
        <v>4</v>
      </c>
      <c r="E7962" t="s">
        <v>208</v>
      </c>
      <c r="F7962">
        <v>6</v>
      </c>
      <c r="G7962" s="85">
        <v>6.4348612118849022</v>
      </c>
      <c r="H7962" s="85">
        <v>27483.452068491439</v>
      </c>
      <c r="I7962" s="85">
        <v>6023.7970253718286</v>
      </c>
      <c r="J7962" s="85">
        <v>117429.86059033099</v>
      </c>
      <c r="K7962" t="s">
        <v>491</v>
      </c>
    </row>
    <row r="7963" spans="2:11" x14ac:dyDescent="0.25">
      <c r="B7963">
        <v>2026</v>
      </c>
      <c r="C7963" t="s">
        <v>485</v>
      </c>
      <c r="D7963">
        <v>3</v>
      </c>
      <c r="E7963" t="s">
        <v>208</v>
      </c>
      <c r="F7963">
        <v>6</v>
      </c>
      <c r="G7963" s="85">
        <v>3.792214527549274</v>
      </c>
      <c r="H7963" s="85">
        <v>27483.452068491439</v>
      </c>
      <c r="I7963" s="85">
        <v>6023.7970253718286</v>
      </c>
      <c r="J7963" s="85">
        <v>69204.169077688013</v>
      </c>
      <c r="K7963" t="s">
        <v>491</v>
      </c>
    </row>
    <row r="7964" spans="2:11" x14ac:dyDescent="0.25">
      <c r="B7964">
        <v>2026</v>
      </c>
      <c r="C7964" t="s">
        <v>485</v>
      </c>
      <c r="D7964">
        <v>4</v>
      </c>
      <c r="E7964" t="s">
        <v>208</v>
      </c>
      <c r="F7964">
        <v>6</v>
      </c>
      <c r="G7964" s="85">
        <v>6.3778153417874153</v>
      </c>
      <c r="H7964" s="85">
        <v>27483.452068491439</v>
      </c>
      <c r="I7964" s="85">
        <v>6023.7970253718286</v>
      </c>
      <c r="J7964" s="85">
        <v>116388.82981247529</v>
      </c>
      <c r="K7964" t="s">
        <v>491</v>
      </c>
    </row>
    <row r="7965" spans="2:11" x14ac:dyDescent="0.25">
      <c r="B7965">
        <v>2026</v>
      </c>
      <c r="C7965" t="s">
        <v>486</v>
      </c>
      <c r="D7965">
        <v>3</v>
      </c>
      <c r="E7965" t="s">
        <v>208</v>
      </c>
      <c r="F7965">
        <v>6</v>
      </c>
      <c r="G7965" s="85">
        <v>3.7582953615453576</v>
      </c>
      <c r="H7965" s="85">
        <v>27483.452068491439</v>
      </c>
      <c r="I7965" s="85">
        <v>6023.7970253718286</v>
      </c>
      <c r="J7965" s="85">
        <v>68585.177804368315</v>
      </c>
      <c r="K7965" t="s">
        <v>491</v>
      </c>
    </row>
    <row r="7966" spans="2:11" x14ac:dyDescent="0.25">
      <c r="B7966">
        <v>2026</v>
      </c>
      <c r="C7966" t="s">
        <v>486</v>
      </c>
      <c r="D7966">
        <v>4</v>
      </c>
      <c r="E7966" t="s">
        <v>208</v>
      </c>
      <c r="F7966">
        <v>6</v>
      </c>
      <c r="G7966" s="85">
        <v>6.3207694716899194</v>
      </c>
      <c r="H7966" s="85">
        <v>27483.452068491439</v>
      </c>
      <c r="I7966" s="85">
        <v>6023.7970253718286</v>
      </c>
      <c r="J7966" s="85">
        <v>115347.79903461943</v>
      </c>
      <c r="K7966" t="s">
        <v>491</v>
      </c>
    </row>
    <row r="7967" spans="2:11" x14ac:dyDescent="0.25">
      <c r="B7967">
        <v>2026</v>
      </c>
      <c r="C7967" t="s">
        <v>487</v>
      </c>
      <c r="D7967">
        <v>3</v>
      </c>
      <c r="E7967" t="s">
        <v>208</v>
      </c>
      <c r="F7967">
        <v>6</v>
      </c>
      <c r="G7967" s="85">
        <v>3.7243761955414469</v>
      </c>
      <c r="H7967" s="85">
        <v>27483.452068491439</v>
      </c>
      <c r="I7967" s="85">
        <v>6023.7970253718286</v>
      </c>
      <c r="J7967" s="85">
        <v>67966.186531048719</v>
      </c>
      <c r="K7967" t="s">
        <v>491</v>
      </c>
    </row>
    <row r="7968" spans="2:11" x14ac:dyDescent="0.25">
      <c r="B7968">
        <v>2026</v>
      </c>
      <c r="C7968" t="s">
        <v>487</v>
      </c>
      <c r="D7968">
        <v>4</v>
      </c>
      <c r="E7968" t="s">
        <v>208</v>
      </c>
      <c r="F7968">
        <v>6</v>
      </c>
      <c r="G7968" s="85">
        <v>6.2637236015924334</v>
      </c>
      <c r="H7968" s="85">
        <v>27483.452068491439</v>
      </c>
      <c r="I7968" s="85">
        <v>6023.7970253718286</v>
      </c>
      <c r="J7968" s="85">
        <v>114306.76825676374</v>
      </c>
      <c r="K7968" t="s">
        <v>491</v>
      </c>
    </row>
    <row r="7969" spans="2:11" x14ac:dyDescent="0.25">
      <c r="B7969">
        <v>2026</v>
      </c>
      <c r="C7969" t="s">
        <v>488</v>
      </c>
      <c r="D7969">
        <v>3</v>
      </c>
      <c r="E7969" t="s">
        <v>208</v>
      </c>
      <c r="F7969">
        <v>6</v>
      </c>
      <c r="G7969" s="85">
        <v>3.6904570295375292</v>
      </c>
      <c r="H7969" s="85">
        <v>27483.452068491439</v>
      </c>
      <c r="I7969" s="85">
        <v>6023.7970253718286</v>
      </c>
      <c r="J7969" s="85">
        <v>67347.195257728992</v>
      </c>
      <c r="K7969" t="s">
        <v>491</v>
      </c>
    </row>
    <row r="7970" spans="2:11" x14ac:dyDescent="0.25">
      <c r="B7970">
        <v>2026</v>
      </c>
      <c r="C7970" t="s">
        <v>488</v>
      </c>
      <c r="D7970">
        <v>4</v>
      </c>
      <c r="E7970" t="s">
        <v>208</v>
      </c>
      <c r="F7970">
        <v>6</v>
      </c>
      <c r="G7970" s="85">
        <v>6.2066777314949357</v>
      </c>
      <c r="H7970" s="85">
        <v>27483.452068491439</v>
      </c>
      <c r="I7970" s="85">
        <v>6023.7970253718286</v>
      </c>
      <c r="J7970" s="85">
        <v>113265.73747890785</v>
      </c>
      <c r="K7970" t="s">
        <v>491</v>
      </c>
    </row>
    <row r="7971" spans="2:11" x14ac:dyDescent="0.25">
      <c r="B7971">
        <v>2026</v>
      </c>
      <c r="C7971" t="s">
        <v>489</v>
      </c>
      <c r="D7971">
        <v>3</v>
      </c>
      <c r="E7971" t="s">
        <v>208</v>
      </c>
      <c r="F7971">
        <v>6</v>
      </c>
      <c r="G7971" s="85">
        <v>3.6565378635336194</v>
      </c>
      <c r="H7971" s="85">
        <v>27483.452068491439</v>
      </c>
      <c r="I7971" s="85">
        <v>6023.7970253718286</v>
      </c>
      <c r="J7971" s="85">
        <v>66728.203984409411</v>
      </c>
      <c r="K7971" t="s">
        <v>491</v>
      </c>
    </row>
    <row r="7972" spans="2:11" x14ac:dyDescent="0.25">
      <c r="B7972">
        <v>2026</v>
      </c>
      <c r="C7972" t="s">
        <v>489</v>
      </c>
      <c r="D7972">
        <v>4</v>
      </c>
      <c r="E7972" t="s">
        <v>208</v>
      </c>
      <c r="F7972">
        <v>6</v>
      </c>
      <c r="G7972" s="85">
        <v>6.1496318613974505</v>
      </c>
      <c r="H7972" s="85">
        <v>27483.452068491439</v>
      </c>
      <c r="I7972" s="85">
        <v>6023.7970253718286</v>
      </c>
      <c r="J7972" s="85">
        <v>112224.70670105217</v>
      </c>
      <c r="K7972" t="s">
        <v>491</v>
      </c>
    </row>
    <row r="7973" spans="2:11" x14ac:dyDescent="0.25">
      <c r="B7973">
        <v>2026</v>
      </c>
      <c r="C7973" t="s">
        <v>490</v>
      </c>
      <c r="D7973">
        <v>3</v>
      </c>
      <c r="E7973" t="s">
        <v>208</v>
      </c>
      <c r="F7973">
        <v>6</v>
      </c>
      <c r="G7973" s="85">
        <v>3.6226186975297026</v>
      </c>
      <c r="H7973" s="85">
        <v>27483.452068491439</v>
      </c>
      <c r="I7973" s="85">
        <v>6023.7970253718286</v>
      </c>
      <c r="J7973" s="85">
        <v>66109.212711089698</v>
      </c>
      <c r="K7973" t="s">
        <v>491</v>
      </c>
    </row>
    <row r="7974" spans="2:11" x14ac:dyDescent="0.25">
      <c r="B7974">
        <v>2026</v>
      </c>
      <c r="C7974" t="s">
        <v>490</v>
      </c>
      <c r="D7974">
        <v>4</v>
      </c>
      <c r="E7974" t="s">
        <v>208</v>
      </c>
      <c r="F7974">
        <v>6</v>
      </c>
      <c r="G7974" s="85">
        <v>6.0925859912999538</v>
      </c>
      <c r="H7974" s="85">
        <v>27483.452068491439</v>
      </c>
      <c r="I7974" s="85">
        <v>6023.7970253718286</v>
      </c>
      <c r="J7974" s="85">
        <v>111183.67592319629</v>
      </c>
      <c r="K7974" t="s">
        <v>491</v>
      </c>
    </row>
    <row r="7975" spans="2:11" x14ac:dyDescent="0.25">
      <c r="B7975">
        <v>2026</v>
      </c>
      <c r="C7975" t="s">
        <v>479</v>
      </c>
      <c r="D7975">
        <v>3</v>
      </c>
      <c r="E7975" t="s">
        <v>45</v>
      </c>
      <c r="F7975">
        <v>7</v>
      </c>
      <c r="G7975" s="85">
        <v>8.0057874807029314</v>
      </c>
      <c r="H7975" s="85">
        <v>18536.052673839731</v>
      </c>
      <c r="I7975" s="85">
        <v>4748.7393608479206</v>
      </c>
      <c r="J7975" s="85">
        <v>99128.326556501299</v>
      </c>
      <c r="K7975" t="s">
        <v>491</v>
      </c>
    </row>
    <row r="7976" spans="2:11" x14ac:dyDescent="0.25">
      <c r="B7976">
        <v>2026</v>
      </c>
      <c r="C7976" t="s">
        <v>479</v>
      </c>
      <c r="D7976">
        <v>4</v>
      </c>
      <c r="E7976" t="s">
        <v>45</v>
      </c>
      <c r="F7976">
        <v>7</v>
      </c>
      <c r="G7976" s="85">
        <v>11.830774832594333</v>
      </c>
      <c r="H7976" s="85">
        <v>18536.052673839731</v>
      </c>
      <c r="I7976" s="85">
        <v>4748.7393608479206</v>
      </c>
      <c r="J7976" s="85">
        <v>146489.63813349637</v>
      </c>
      <c r="K7976" t="s">
        <v>491</v>
      </c>
    </row>
    <row r="7977" spans="2:11" x14ac:dyDescent="0.25">
      <c r="B7977">
        <v>2026</v>
      </c>
      <c r="C7977" t="s">
        <v>480</v>
      </c>
      <c r="D7977">
        <v>3</v>
      </c>
      <c r="E7977" t="s">
        <v>45</v>
      </c>
      <c r="F7977">
        <v>7</v>
      </c>
      <c r="G7977" s="85">
        <v>7.9762949323290666</v>
      </c>
      <c r="H7977" s="85">
        <v>18536.052673839731</v>
      </c>
      <c r="I7977" s="85">
        <v>4748.7393608479206</v>
      </c>
      <c r="J7977" s="85">
        <v>98763.147369165294</v>
      </c>
      <c r="K7977" t="s">
        <v>491</v>
      </c>
    </row>
    <row r="7978" spans="2:11" x14ac:dyDescent="0.25">
      <c r="B7978">
        <v>2026</v>
      </c>
      <c r="C7978" t="s">
        <v>480</v>
      </c>
      <c r="D7978">
        <v>4</v>
      </c>
      <c r="E7978" t="s">
        <v>45</v>
      </c>
      <c r="F7978">
        <v>7</v>
      </c>
      <c r="G7978" s="85">
        <v>11.787191399997402</v>
      </c>
      <c r="H7978" s="85">
        <v>18536.052673839731</v>
      </c>
      <c r="I7978" s="85">
        <v>4748.7393608479206</v>
      </c>
      <c r="J7978" s="85">
        <v>145949.98444554431</v>
      </c>
      <c r="K7978" t="s">
        <v>491</v>
      </c>
    </row>
    <row r="7979" spans="2:11" x14ac:dyDescent="0.25">
      <c r="B7979">
        <v>2026</v>
      </c>
      <c r="C7979" t="s">
        <v>481</v>
      </c>
      <c r="D7979">
        <v>3</v>
      </c>
      <c r="E7979" t="s">
        <v>45</v>
      </c>
      <c r="F7979">
        <v>7</v>
      </c>
      <c r="G7979" s="85">
        <v>7.9468023839552018</v>
      </c>
      <c r="H7979" s="85">
        <v>18536.052673839731</v>
      </c>
      <c r="I7979" s="85">
        <v>4748.7393608479206</v>
      </c>
      <c r="J7979" s="85">
        <v>98397.968181829288</v>
      </c>
      <c r="K7979" t="s">
        <v>491</v>
      </c>
    </row>
    <row r="7980" spans="2:11" x14ac:dyDescent="0.25">
      <c r="B7980">
        <v>2026</v>
      </c>
      <c r="C7980" t="s">
        <v>481</v>
      </c>
      <c r="D7980">
        <v>4</v>
      </c>
      <c r="E7980" t="s">
        <v>45</v>
      </c>
      <c r="F7980">
        <v>7</v>
      </c>
      <c r="G7980" s="85">
        <v>11.743607967400468</v>
      </c>
      <c r="H7980" s="85">
        <v>18536.052673839731</v>
      </c>
      <c r="I7980" s="85">
        <v>4748.7393608479206</v>
      </c>
      <c r="J7980" s="85">
        <v>145410.33075759219</v>
      </c>
      <c r="K7980" t="s">
        <v>491</v>
      </c>
    </row>
    <row r="7981" spans="2:11" x14ac:dyDescent="0.25">
      <c r="B7981">
        <v>2026</v>
      </c>
      <c r="C7981" t="s">
        <v>482</v>
      </c>
      <c r="D7981">
        <v>3</v>
      </c>
      <c r="E7981" t="s">
        <v>45</v>
      </c>
      <c r="F7981">
        <v>7</v>
      </c>
      <c r="G7981" s="85">
        <v>7.9173098355813396</v>
      </c>
      <c r="H7981" s="85">
        <v>18536.052673839731</v>
      </c>
      <c r="I7981" s="85">
        <v>4748.7393608479206</v>
      </c>
      <c r="J7981" s="85">
        <v>98032.788994493312</v>
      </c>
      <c r="K7981" t="s">
        <v>491</v>
      </c>
    </row>
    <row r="7982" spans="2:11" x14ac:dyDescent="0.25">
      <c r="B7982">
        <v>2026</v>
      </c>
      <c r="C7982" t="s">
        <v>482</v>
      </c>
      <c r="D7982">
        <v>4</v>
      </c>
      <c r="E7982" t="s">
        <v>45</v>
      </c>
      <c r="F7982">
        <v>7</v>
      </c>
      <c r="G7982" s="85">
        <v>11.700024534803539</v>
      </c>
      <c r="H7982" s="85">
        <v>18536.052673839731</v>
      </c>
      <c r="I7982" s="85">
        <v>4748.7393608479206</v>
      </c>
      <c r="J7982" s="85">
        <v>144870.67706964017</v>
      </c>
      <c r="K7982" t="s">
        <v>491</v>
      </c>
    </row>
    <row r="7983" spans="2:11" x14ac:dyDescent="0.25">
      <c r="B7983">
        <v>2026</v>
      </c>
      <c r="C7983" t="s">
        <v>483</v>
      </c>
      <c r="D7983">
        <v>3</v>
      </c>
      <c r="E7983" t="s">
        <v>45</v>
      </c>
      <c r="F7983">
        <v>7</v>
      </c>
      <c r="G7983" s="85">
        <v>7.8878172872074748</v>
      </c>
      <c r="H7983" s="85">
        <v>18536.052673839731</v>
      </c>
      <c r="I7983" s="85">
        <v>4748.7393608479206</v>
      </c>
      <c r="J7983" s="85">
        <v>97667.609807157307</v>
      </c>
      <c r="K7983" t="s">
        <v>491</v>
      </c>
    </row>
    <row r="7984" spans="2:11" x14ac:dyDescent="0.25">
      <c r="B7984">
        <v>2026</v>
      </c>
      <c r="C7984" t="s">
        <v>483</v>
      </c>
      <c r="D7984">
        <v>4</v>
      </c>
      <c r="E7984" t="s">
        <v>45</v>
      </c>
      <c r="F7984">
        <v>7</v>
      </c>
      <c r="G7984" s="85">
        <v>11.656441102206603</v>
      </c>
      <c r="H7984" s="85">
        <v>18536.052673839731</v>
      </c>
      <c r="I7984" s="85">
        <v>4748.7393608479206</v>
      </c>
      <c r="J7984" s="85">
        <v>144331.02338168802</v>
      </c>
      <c r="K7984" t="s">
        <v>491</v>
      </c>
    </row>
    <row r="7985" spans="2:11" x14ac:dyDescent="0.25">
      <c r="B7985">
        <v>2026</v>
      </c>
      <c r="C7985" t="s">
        <v>484</v>
      </c>
      <c r="D7985">
        <v>3</v>
      </c>
      <c r="E7985" t="s">
        <v>45</v>
      </c>
      <c r="F7985">
        <v>7</v>
      </c>
      <c r="G7985" s="85">
        <v>7.8583247388336108</v>
      </c>
      <c r="H7985" s="85">
        <v>18536.052673839731</v>
      </c>
      <c r="I7985" s="85">
        <v>4748.7393608479206</v>
      </c>
      <c r="J7985" s="85">
        <v>97302.430619821302</v>
      </c>
      <c r="K7985" t="s">
        <v>491</v>
      </c>
    </row>
    <row r="7986" spans="2:11" x14ac:dyDescent="0.25">
      <c r="B7986">
        <v>2026</v>
      </c>
      <c r="C7986" t="s">
        <v>484</v>
      </c>
      <c r="D7986">
        <v>4</v>
      </c>
      <c r="E7986" t="s">
        <v>45</v>
      </c>
      <c r="F7986">
        <v>7</v>
      </c>
      <c r="G7986" s="85">
        <v>11.612857669609673</v>
      </c>
      <c r="H7986" s="85">
        <v>18536.052673839731</v>
      </c>
      <c r="I7986" s="85">
        <v>4748.7393608479206</v>
      </c>
      <c r="J7986" s="85">
        <v>143791.36969373596</v>
      </c>
      <c r="K7986" t="s">
        <v>491</v>
      </c>
    </row>
    <row r="7987" spans="2:11" x14ac:dyDescent="0.25">
      <c r="B7987">
        <v>2026</v>
      </c>
      <c r="C7987" t="s">
        <v>485</v>
      </c>
      <c r="D7987">
        <v>3</v>
      </c>
      <c r="E7987" t="s">
        <v>45</v>
      </c>
      <c r="F7987">
        <v>7</v>
      </c>
      <c r="G7987" s="85">
        <v>7.8288321904597478</v>
      </c>
      <c r="H7987" s="85">
        <v>18536.052673839731</v>
      </c>
      <c r="I7987" s="85">
        <v>4748.7393608479206</v>
      </c>
      <c r="J7987" s="85">
        <v>96937.251432485325</v>
      </c>
      <c r="K7987" t="s">
        <v>491</v>
      </c>
    </row>
    <row r="7988" spans="2:11" x14ac:dyDescent="0.25">
      <c r="B7988">
        <v>2026</v>
      </c>
      <c r="C7988" t="s">
        <v>485</v>
      </c>
      <c r="D7988">
        <v>4</v>
      </c>
      <c r="E7988" t="s">
        <v>45</v>
      </c>
      <c r="F7988">
        <v>7</v>
      </c>
      <c r="G7988" s="85">
        <v>11.56927423701274</v>
      </c>
      <c r="H7988" s="85">
        <v>18536.052673839731</v>
      </c>
      <c r="I7988" s="85">
        <v>4748.7393608479206</v>
      </c>
      <c r="J7988" s="85">
        <v>143251.71600578388</v>
      </c>
      <c r="K7988" t="s">
        <v>491</v>
      </c>
    </row>
    <row r="7989" spans="2:11" x14ac:dyDescent="0.25">
      <c r="B7989">
        <v>2026</v>
      </c>
      <c r="C7989" t="s">
        <v>486</v>
      </c>
      <c r="D7989">
        <v>3</v>
      </c>
      <c r="E7989" t="s">
        <v>45</v>
      </c>
      <c r="F7989">
        <v>7</v>
      </c>
      <c r="G7989" s="85">
        <v>7.7993396420858838</v>
      </c>
      <c r="H7989" s="85">
        <v>18536.052673839731</v>
      </c>
      <c r="I7989" s="85">
        <v>4748.7393608479206</v>
      </c>
      <c r="J7989" s="85">
        <v>96572.07224514932</v>
      </c>
      <c r="K7989" t="s">
        <v>491</v>
      </c>
    </row>
    <row r="7990" spans="2:11" x14ac:dyDescent="0.25">
      <c r="B7990">
        <v>2026</v>
      </c>
      <c r="C7990" t="s">
        <v>486</v>
      </c>
      <c r="D7990">
        <v>4</v>
      </c>
      <c r="E7990" t="s">
        <v>45</v>
      </c>
      <c r="F7990">
        <v>7</v>
      </c>
      <c r="G7990" s="85">
        <v>11.52569080441581</v>
      </c>
      <c r="H7990" s="85">
        <v>18536.052673839731</v>
      </c>
      <c r="I7990" s="85">
        <v>4748.7393608479206</v>
      </c>
      <c r="J7990" s="85">
        <v>142712.06231783182</v>
      </c>
      <c r="K7990" t="s">
        <v>491</v>
      </c>
    </row>
    <row r="7991" spans="2:11" x14ac:dyDescent="0.25">
      <c r="B7991">
        <v>2026</v>
      </c>
      <c r="C7991" t="s">
        <v>487</v>
      </c>
      <c r="D7991">
        <v>3</v>
      </c>
      <c r="E7991" t="s">
        <v>45</v>
      </c>
      <c r="F7991">
        <v>7</v>
      </c>
      <c r="G7991" s="85">
        <v>7.7698470937120199</v>
      </c>
      <c r="H7991" s="85">
        <v>18536.052673839731</v>
      </c>
      <c r="I7991" s="85">
        <v>4748.7393608479206</v>
      </c>
      <c r="J7991" s="85">
        <v>96206.89305781333</v>
      </c>
      <c r="K7991" t="s">
        <v>491</v>
      </c>
    </row>
    <row r="7992" spans="2:11" x14ac:dyDescent="0.25">
      <c r="B7992">
        <v>2026</v>
      </c>
      <c r="C7992" t="s">
        <v>487</v>
      </c>
      <c r="D7992">
        <v>4</v>
      </c>
      <c r="E7992" t="s">
        <v>45</v>
      </c>
      <c r="F7992">
        <v>7</v>
      </c>
      <c r="G7992" s="85">
        <v>11.482107371818877</v>
      </c>
      <c r="H7992" s="85">
        <v>18536.052673839731</v>
      </c>
      <c r="I7992" s="85">
        <v>4748.7393608479206</v>
      </c>
      <c r="J7992" s="85">
        <v>142172.40862987973</v>
      </c>
      <c r="K7992" t="s">
        <v>491</v>
      </c>
    </row>
    <row r="7993" spans="2:11" x14ac:dyDescent="0.25">
      <c r="B7993">
        <v>2026</v>
      </c>
      <c r="C7993" t="s">
        <v>488</v>
      </c>
      <c r="D7993">
        <v>3</v>
      </c>
      <c r="E7993" t="s">
        <v>45</v>
      </c>
      <c r="F7993">
        <v>7</v>
      </c>
      <c r="G7993" s="85">
        <v>7.7403545453381568</v>
      </c>
      <c r="H7993" s="85">
        <v>18536.052673839731</v>
      </c>
      <c r="I7993" s="85">
        <v>4748.7393608479206</v>
      </c>
      <c r="J7993" s="85">
        <v>95841.713870477339</v>
      </c>
      <c r="K7993" t="s">
        <v>491</v>
      </c>
    </row>
    <row r="7994" spans="2:11" x14ac:dyDescent="0.25">
      <c r="B7994">
        <v>2026</v>
      </c>
      <c r="C7994" t="s">
        <v>488</v>
      </c>
      <c r="D7994">
        <v>4</v>
      </c>
      <c r="E7994" t="s">
        <v>45</v>
      </c>
      <c r="F7994">
        <v>7</v>
      </c>
      <c r="G7994" s="85">
        <v>11.438523939221945</v>
      </c>
      <c r="H7994" s="85">
        <v>18536.052673839731</v>
      </c>
      <c r="I7994" s="85">
        <v>4748.7393608479206</v>
      </c>
      <c r="J7994" s="85">
        <v>141632.75494192765</v>
      </c>
      <c r="K7994" t="s">
        <v>491</v>
      </c>
    </row>
    <row r="7995" spans="2:11" x14ac:dyDescent="0.25">
      <c r="B7995">
        <v>2026</v>
      </c>
      <c r="C7995" t="s">
        <v>489</v>
      </c>
      <c r="D7995">
        <v>3</v>
      </c>
      <c r="E7995" t="s">
        <v>45</v>
      </c>
      <c r="F7995">
        <v>7</v>
      </c>
      <c r="G7995" s="85">
        <v>7.7108619969642911</v>
      </c>
      <c r="H7995" s="85">
        <v>18536.052673839731</v>
      </c>
      <c r="I7995" s="85">
        <v>4748.7393608479206</v>
      </c>
      <c r="J7995" s="85">
        <v>95476.534683141319</v>
      </c>
      <c r="K7995" t="s">
        <v>491</v>
      </c>
    </row>
    <row r="7996" spans="2:11" x14ac:dyDescent="0.25">
      <c r="B7996">
        <v>2026</v>
      </c>
      <c r="C7996" t="s">
        <v>489</v>
      </c>
      <c r="D7996">
        <v>4</v>
      </c>
      <c r="E7996" t="s">
        <v>45</v>
      </c>
      <c r="F7996">
        <v>7</v>
      </c>
      <c r="G7996" s="85">
        <v>11.394940506625012</v>
      </c>
      <c r="H7996" s="85">
        <v>18536.052673839731</v>
      </c>
      <c r="I7996" s="85">
        <v>4748.7393608479206</v>
      </c>
      <c r="J7996" s="85">
        <v>141093.10125397556</v>
      </c>
      <c r="K7996" t="s">
        <v>491</v>
      </c>
    </row>
    <row r="7997" spans="2:11" x14ac:dyDescent="0.25">
      <c r="B7997">
        <v>2026</v>
      </c>
      <c r="C7997" t="s">
        <v>490</v>
      </c>
      <c r="D7997">
        <v>3</v>
      </c>
      <c r="E7997" t="s">
        <v>45</v>
      </c>
      <c r="F7997">
        <v>7</v>
      </c>
      <c r="G7997" s="85">
        <v>7.6813694485904289</v>
      </c>
      <c r="H7997" s="85">
        <v>18536.052673839731</v>
      </c>
      <c r="I7997" s="85">
        <v>4748.7393608479206</v>
      </c>
      <c r="J7997" s="85">
        <v>95111.355495805343</v>
      </c>
      <c r="K7997" t="s">
        <v>491</v>
      </c>
    </row>
    <row r="7998" spans="2:11" x14ac:dyDescent="0.25">
      <c r="B7998">
        <v>2026</v>
      </c>
      <c r="C7998" t="s">
        <v>490</v>
      </c>
      <c r="D7998">
        <v>4</v>
      </c>
      <c r="E7998" t="s">
        <v>45</v>
      </c>
      <c r="F7998">
        <v>7</v>
      </c>
      <c r="G7998" s="85">
        <v>11.351357074028082</v>
      </c>
      <c r="H7998" s="85">
        <v>18536.052673839731</v>
      </c>
      <c r="I7998" s="85">
        <v>4748.7393608479206</v>
      </c>
      <c r="J7998" s="85">
        <v>140553.4475660235</v>
      </c>
      <c r="K7998" t="s">
        <v>491</v>
      </c>
    </row>
    <row r="7999" spans="2:11" x14ac:dyDescent="0.25">
      <c r="B7999">
        <v>2026</v>
      </c>
      <c r="C7999" t="s">
        <v>479</v>
      </c>
      <c r="D7999">
        <v>3</v>
      </c>
      <c r="E7999" t="s">
        <v>114</v>
      </c>
      <c r="F7999">
        <v>26</v>
      </c>
      <c r="G7999" s="85">
        <v>2.5072599586891986</v>
      </c>
      <c r="H7999" s="85">
        <v>9626.5957446808516</v>
      </c>
      <c r="I7999" s="85">
        <v>2722.7836879432625</v>
      </c>
      <c r="J7999" s="85">
        <v>15447.28195144072</v>
      </c>
      <c r="K7999" t="s">
        <v>491</v>
      </c>
    </row>
    <row r="8000" spans="2:11" x14ac:dyDescent="0.25">
      <c r="B8000">
        <v>2026</v>
      </c>
      <c r="C8000" t="s">
        <v>479</v>
      </c>
      <c r="D8000">
        <v>4</v>
      </c>
      <c r="E8000" t="s">
        <v>114</v>
      </c>
      <c r="F8000">
        <v>26</v>
      </c>
      <c r="G8000" s="85">
        <v>2.1888777417127923</v>
      </c>
      <c r="H8000" s="85">
        <v>9626.5957446808516</v>
      </c>
      <c r="I8000" s="85">
        <v>2722.7836879432625</v>
      </c>
      <c r="J8000" s="85">
        <v>13485.722338559359</v>
      </c>
      <c r="K8000" t="s">
        <v>491</v>
      </c>
    </row>
    <row r="8001" spans="2:11" x14ac:dyDescent="0.25">
      <c r="B8001">
        <v>2026</v>
      </c>
      <c r="C8001" t="s">
        <v>480</v>
      </c>
      <c r="D8001">
        <v>3</v>
      </c>
      <c r="E8001" t="s">
        <v>114</v>
      </c>
      <c r="F8001">
        <v>26</v>
      </c>
      <c r="G8001" s="85">
        <v>2.8405409472978143</v>
      </c>
      <c r="H8001" s="85">
        <v>9626.5957446808516</v>
      </c>
      <c r="I8001" s="85">
        <v>2722.7836879432625</v>
      </c>
      <c r="J8001" s="85">
        <v>17500.633213343266</v>
      </c>
      <c r="K8001" t="s">
        <v>491</v>
      </c>
    </row>
    <row r="8002" spans="2:11" x14ac:dyDescent="0.25">
      <c r="B8002">
        <v>2026</v>
      </c>
      <c r="C8002" t="s">
        <v>480</v>
      </c>
      <c r="D8002">
        <v>4</v>
      </c>
      <c r="E8002" t="s">
        <v>114</v>
      </c>
      <c r="F8002">
        <v>26</v>
      </c>
      <c r="G8002" s="85">
        <v>2.4798373349425358</v>
      </c>
      <c r="H8002" s="85">
        <v>9626.5957446808516</v>
      </c>
      <c r="I8002" s="85">
        <v>2722.7836879432625</v>
      </c>
      <c r="J8002" s="85">
        <v>15278.330583077452</v>
      </c>
      <c r="K8002" t="s">
        <v>491</v>
      </c>
    </row>
    <row r="8003" spans="2:11" x14ac:dyDescent="0.25">
      <c r="B8003">
        <v>2026</v>
      </c>
      <c r="C8003" t="s">
        <v>481</v>
      </c>
      <c r="D8003">
        <v>3</v>
      </c>
      <c r="E8003" t="s">
        <v>114</v>
      </c>
      <c r="F8003">
        <v>26</v>
      </c>
      <c r="G8003" s="85">
        <v>3.0114949047359056</v>
      </c>
      <c r="H8003" s="85">
        <v>9626.5957446808516</v>
      </c>
      <c r="I8003" s="85">
        <v>2722.7836879432625</v>
      </c>
      <c r="J8003" s="85">
        <v>18553.884182437592</v>
      </c>
      <c r="K8003" t="s">
        <v>491</v>
      </c>
    </row>
    <row r="8004" spans="2:11" x14ac:dyDescent="0.25">
      <c r="B8004">
        <v>2026</v>
      </c>
      <c r="C8004" t="s">
        <v>481</v>
      </c>
      <c r="D8004">
        <v>4</v>
      </c>
      <c r="E8004" t="s">
        <v>114</v>
      </c>
      <c r="F8004">
        <v>26</v>
      </c>
      <c r="G8004" s="85">
        <v>2.6290828533408694</v>
      </c>
      <c r="H8004" s="85">
        <v>9626.5957446808516</v>
      </c>
      <c r="I8004" s="85">
        <v>2722.7836879432625</v>
      </c>
      <c r="J8004" s="85">
        <v>16197.835397366147</v>
      </c>
      <c r="K8004" t="s">
        <v>491</v>
      </c>
    </row>
    <row r="8005" spans="2:11" x14ac:dyDescent="0.25">
      <c r="B8005">
        <v>2026</v>
      </c>
      <c r="C8005" t="s">
        <v>482</v>
      </c>
      <c r="D8005">
        <v>3</v>
      </c>
      <c r="E8005" t="s">
        <v>114</v>
      </c>
      <c r="F8005">
        <v>26</v>
      </c>
      <c r="G8005" s="85">
        <v>9.2304657714169451</v>
      </c>
      <c r="H8005" s="85">
        <v>9626.5957446808516</v>
      </c>
      <c r="I8005" s="85">
        <v>2722.7836879432625</v>
      </c>
      <c r="J8005" s="85">
        <v>56869.096010588553</v>
      </c>
      <c r="K8005" t="s">
        <v>491</v>
      </c>
    </row>
    <row r="8006" spans="2:11" x14ac:dyDescent="0.25">
      <c r="B8006">
        <v>2026</v>
      </c>
      <c r="C8006" t="s">
        <v>482</v>
      </c>
      <c r="D8006">
        <v>4</v>
      </c>
      <c r="E8006" t="s">
        <v>114</v>
      </c>
      <c r="F8006">
        <v>26</v>
      </c>
      <c r="G8006" s="85">
        <v>8.0583431337766989</v>
      </c>
      <c r="H8006" s="85">
        <v>9626.5957446808516</v>
      </c>
      <c r="I8006" s="85">
        <v>2722.7836879432625</v>
      </c>
      <c r="J8006" s="85">
        <v>49647.623501307469</v>
      </c>
      <c r="K8006" t="s">
        <v>491</v>
      </c>
    </row>
    <row r="8007" spans="2:11" x14ac:dyDescent="0.25">
      <c r="B8007">
        <v>2026</v>
      </c>
      <c r="C8007" t="s">
        <v>483</v>
      </c>
      <c r="D8007">
        <v>3</v>
      </c>
      <c r="E8007" t="s">
        <v>114</v>
      </c>
      <c r="F8007">
        <v>26</v>
      </c>
      <c r="G8007" s="85">
        <v>8.0262193949363496</v>
      </c>
      <c r="H8007" s="85">
        <v>9626.5957446808516</v>
      </c>
      <c r="I8007" s="85">
        <v>2722.7836879432625</v>
      </c>
      <c r="J8007" s="85">
        <v>49449.708462828276</v>
      </c>
      <c r="K8007" t="s">
        <v>491</v>
      </c>
    </row>
    <row r="8008" spans="2:11" x14ac:dyDescent="0.25">
      <c r="B8008">
        <v>2026</v>
      </c>
      <c r="C8008" t="s">
        <v>483</v>
      </c>
      <c r="D8008">
        <v>4</v>
      </c>
      <c r="E8008" t="s">
        <v>114</v>
      </c>
      <c r="F8008">
        <v>26</v>
      </c>
      <c r="G8008" s="85">
        <v>7.0070169320872875</v>
      </c>
      <c r="H8008" s="85">
        <v>9626.5957446808516</v>
      </c>
      <c r="I8008" s="85">
        <v>2722.7836879432625</v>
      </c>
      <c r="J8008" s="85">
        <v>43170.380404056421</v>
      </c>
      <c r="K8008" t="s">
        <v>491</v>
      </c>
    </row>
    <row r="8009" spans="2:11" x14ac:dyDescent="0.25">
      <c r="B8009">
        <v>2026</v>
      </c>
      <c r="C8009" t="s">
        <v>484</v>
      </c>
      <c r="D8009">
        <v>3</v>
      </c>
      <c r="E8009" t="s">
        <v>114</v>
      </c>
      <c r="F8009">
        <v>26</v>
      </c>
      <c r="G8009" s="85">
        <v>5.6974270749103368</v>
      </c>
      <c r="H8009" s="85">
        <v>9626.5957446808516</v>
      </c>
      <c r="I8009" s="85">
        <v>2722.7836879432625</v>
      </c>
      <c r="J8009" s="85">
        <v>35101.969430375248</v>
      </c>
      <c r="K8009" t="s">
        <v>491</v>
      </c>
    </row>
    <row r="8010" spans="2:11" x14ac:dyDescent="0.25">
      <c r="B8010">
        <v>2026</v>
      </c>
      <c r="C8010" t="s">
        <v>484</v>
      </c>
      <c r="D8010">
        <v>4</v>
      </c>
      <c r="E8010" t="s">
        <v>114</v>
      </c>
      <c r="F8010">
        <v>26</v>
      </c>
      <c r="G8010" s="85">
        <v>4.9739442717471185</v>
      </c>
      <c r="H8010" s="85">
        <v>9626.5957446808516</v>
      </c>
      <c r="I8010" s="85">
        <v>2722.7836879432625</v>
      </c>
      <c r="J8010" s="85">
        <v>30644.576486835525</v>
      </c>
      <c r="K8010" t="s">
        <v>491</v>
      </c>
    </row>
    <row r="8011" spans="2:11" x14ac:dyDescent="0.25">
      <c r="B8011">
        <v>2026</v>
      </c>
      <c r="C8011" t="s">
        <v>485</v>
      </c>
      <c r="D8011">
        <v>3</v>
      </c>
      <c r="E8011" t="s">
        <v>114</v>
      </c>
      <c r="F8011">
        <v>26</v>
      </c>
      <c r="G8011" s="85">
        <v>4.4276986500525366</v>
      </c>
      <c r="H8011" s="85">
        <v>9626.5957446808516</v>
      </c>
      <c r="I8011" s="85">
        <v>2722.7836879432625</v>
      </c>
      <c r="J8011" s="85">
        <v>27279.145589327934</v>
      </c>
      <c r="K8011" t="s">
        <v>491</v>
      </c>
    </row>
    <row r="8012" spans="2:11" x14ac:dyDescent="0.25">
      <c r="B8012">
        <v>2026</v>
      </c>
      <c r="C8012" t="s">
        <v>485</v>
      </c>
      <c r="D8012">
        <v>4</v>
      </c>
      <c r="E8012" t="s">
        <v>114</v>
      </c>
      <c r="F8012">
        <v>26</v>
      </c>
      <c r="G8012" s="85">
        <v>3.8654512024268177</v>
      </c>
      <c r="H8012" s="85">
        <v>9626.5957446808516</v>
      </c>
      <c r="I8012" s="85">
        <v>2722.7836879432625</v>
      </c>
      <c r="J8012" s="85">
        <v>23815.127101794231</v>
      </c>
      <c r="K8012" t="s">
        <v>491</v>
      </c>
    </row>
    <row r="8013" spans="2:11" x14ac:dyDescent="0.25">
      <c r="B8013">
        <v>2026</v>
      </c>
      <c r="C8013" t="s">
        <v>486</v>
      </c>
      <c r="D8013">
        <v>3</v>
      </c>
      <c r="E8013" t="s">
        <v>114</v>
      </c>
      <c r="F8013">
        <v>26</v>
      </c>
      <c r="G8013" s="85">
        <v>8.5953765280530039</v>
      </c>
      <c r="H8013" s="85">
        <v>9626.5957446808516</v>
      </c>
      <c r="I8013" s="85">
        <v>2722.7836879432625</v>
      </c>
      <c r="J8013" s="85">
        <v>52956.297669686217</v>
      </c>
      <c r="K8013" t="s">
        <v>491</v>
      </c>
    </row>
    <row r="8014" spans="2:11" x14ac:dyDescent="0.25">
      <c r="B8014">
        <v>2026</v>
      </c>
      <c r="C8014" t="s">
        <v>486</v>
      </c>
      <c r="D8014">
        <v>4</v>
      </c>
      <c r="E8014" t="s">
        <v>114</v>
      </c>
      <c r="F8014">
        <v>26</v>
      </c>
      <c r="G8014" s="85">
        <v>7.5039001435383366</v>
      </c>
      <c r="H8014" s="85">
        <v>9626.5957446808516</v>
      </c>
      <c r="I8014" s="85">
        <v>2722.7836879432625</v>
      </c>
      <c r="J8014" s="85">
        <v>46231.688441789556</v>
      </c>
      <c r="K8014" t="s">
        <v>491</v>
      </c>
    </row>
    <row r="8015" spans="2:11" x14ac:dyDescent="0.25">
      <c r="B8015">
        <v>2026</v>
      </c>
      <c r="C8015" t="s">
        <v>487</v>
      </c>
      <c r="D8015">
        <v>3</v>
      </c>
      <c r="E8015" t="s">
        <v>114</v>
      </c>
      <c r="F8015">
        <v>26</v>
      </c>
      <c r="G8015" s="85">
        <v>5.5874136253493889</v>
      </c>
      <c r="H8015" s="85">
        <v>9626.5957446808516</v>
      </c>
      <c r="I8015" s="85">
        <v>2722.7836879432625</v>
      </c>
      <c r="J8015" s="85">
        <v>34424.174226918549</v>
      </c>
      <c r="K8015" t="s">
        <v>491</v>
      </c>
    </row>
    <row r="8016" spans="2:11" x14ac:dyDescent="0.25">
      <c r="B8016">
        <v>2026</v>
      </c>
      <c r="C8016" t="s">
        <v>487</v>
      </c>
      <c r="D8016">
        <v>4</v>
      </c>
      <c r="E8016" t="s">
        <v>114</v>
      </c>
      <c r="F8016">
        <v>26</v>
      </c>
      <c r="G8016" s="85">
        <v>4.8779007840351811</v>
      </c>
      <c r="H8016" s="85">
        <v>9626.5957446808516</v>
      </c>
      <c r="I8016" s="85">
        <v>2722.7836879432625</v>
      </c>
      <c r="J8016" s="85">
        <v>30052.850515563816</v>
      </c>
      <c r="K8016" t="s">
        <v>491</v>
      </c>
    </row>
    <row r="8017" spans="2:11" x14ac:dyDescent="0.25">
      <c r="B8017">
        <v>2026</v>
      </c>
      <c r="C8017" t="s">
        <v>488</v>
      </c>
      <c r="D8017">
        <v>3</v>
      </c>
      <c r="E8017" t="s">
        <v>114</v>
      </c>
      <c r="F8017">
        <v>26</v>
      </c>
      <c r="G8017" s="85">
        <v>8.7467826438369549</v>
      </c>
      <c r="H8017" s="85">
        <v>9626.5957446808516</v>
      </c>
      <c r="I8017" s="85">
        <v>2722.7836879432625</v>
      </c>
      <c r="J8017" s="85">
        <v>53889.113970437858</v>
      </c>
      <c r="K8017" t="s">
        <v>491</v>
      </c>
    </row>
    <row r="8018" spans="2:11" x14ac:dyDescent="0.25">
      <c r="B8018">
        <v>2026</v>
      </c>
      <c r="C8018" t="s">
        <v>488</v>
      </c>
      <c r="D8018">
        <v>4</v>
      </c>
      <c r="E8018" t="s">
        <v>114</v>
      </c>
      <c r="F8018">
        <v>26</v>
      </c>
      <c r="G8018" s="85">
        <v>7.6360800858894038</v>
      </c>
      <c r="H8018" s="85">
        <v>9626.5957446808516</v>
      </c>
      <c r="I8018" s="85">
        <v>2722.7836879432625</v>
      </c>
      <c r="J8018" s="85">
        <v>47046.05187895368</v>
      </c>
      <c r="K8018" t="s">
        <v>491</v>
      </c>
    </row>
    <row r="8019" spans="2:11" x14ac:dyDescent="0.25">
      <c r="B8019">
        <v>2026</v>
      </c>
      <c r="C8019" t="s">
        <v>489</v>
      </c>
      <c r="D8019">
        <v>3</v>
      </c>
      <c r="E8019" t="s">
        <v>114</v>
      </c>
      <c r="F8019">
        <v>26</v>
      </c>
      <c r="G8019" s="85">
        <v>3.968167570642489</v>
      </c>
      <c r="H8019" s="85">
        <v>9626.5957446808516</v>
      </c>
      <c r="I8019" s="85">
        <v>2722.7836879432625</v>
      </c>
      <c r="J8019" s="85">
        <v>24447.964831825622</v>
      </c>
      <c r="K8019" t="s">
        <v>491</v>
      </c>
    </row>
    <row r="8020" spans="2:11" x14ac:dyDescent="0.25">
      <c r="B8020">
        <v>2026</v>
      </c>
      <c r="C8020" t="s">
        <v>489</v>
      </c>
      <c r="D8020">
        <v>4</v>
      </c>
      <c r="E8020" t="s">
        <v>114</v>
      </c>
      <c r="F8020">
        <v>26</v>
      </c>
      <c r="G8020" s="85">
        <v>3.4642732759577282</v>
      </c>
      <c r="H8020" s="85">
        <v>9626.5957446808516</v>
      </c>
      <c r="I8020" s="85">
        <v>2722.7836879432625</v>
      </c>
      <c r="J8020" s="85">
        <v>21343.461361117606</v>
      </c>
      <c r="K8020" t="s">
        <v>491</v>
      </c>
    </row>
    <row r="8021" spans="2:11" x14ac:dyDescent="0.25">
      <c r="B8021">
        <v>2026</v>
      </c>
      <c r="C8021" t="s">
        <v>490</v>
      </c>
      <c r="D8021">
        <v>3</v>
      </c>
      <c r="E8021" t="s">
        <v>114</v>
      </c>
      <c r="F8021">
        <v>26</v>
      </c>
      <c r="G8021" s="85">
        <v>3.0973817436383935</v>
      </c>
      <c r="H8021" s="85">
        <v>9626.5957446808516</v>
      </c>
      <c r="I8021" s="85">
        <v>2722.7836879432625</v>
      </c>
      <c r="J8021" s="85">
        <v>19083.03482429537</v>
      </c>
      <c r="K8021" t="s">
        <v>491</v>
      </c>
    </row>
    <row r="8022" spans="2:11" x14ac:dyDescent="0.25">
      <c r="B8022">
        <v>2026</v>
      </c>
      <c r="C8022" t="s">
        <v>490</v>
      </c>
      <c r="D8022">
        <v>4</v>
      </c>
      <c r="E8022" t="s">
        <v>114</v>
      </c>
      <c r="F8022">
        <v>26</v>
      </c>
      <c r="G8022" s="85">
        <v>2.7040634269858992</v>
      </c>
      <c r="H8022" s="85">
        <v>9626.5957446808516</v>
      </c>
      <c r="I8022" s="85">
        <v>2722.7836879432625</v>
      </c>
      <c r="J8022" s="85">
        <v>16659.79230692453</v>
      </c>
      <c r="K8022" t="s">
        <v>491</v>
      </c>
    </row>
    <row r="8023" spans="2:11" x14ac:dyDescent="0.25">
      <c r="B8023">
        <v>2026</v>
      </c>
      <c r="C8023" t="s">
        <v>479</v>
      </c>
      <c r="D8023">
        <v>3</v>
      </c>
      <c r="E8023" t="s">
        <v>70</v>
      </c>
      <c r="F8023">
        <v>21</v>
      </c>
      <c r="G8023" s="85">
        <v>2.3704724215284605</v>
      </c>
      <c r="H8023" s="85">
        <v>24503.913814264284</v>
      </c>
      <c r="I8023" s="85">
        <v>5272.1260057275331</v>
      </c>
      <c r="J8023" s="85">
        <v>36826.430114885858</v>
      </c>
      <c r="K8023" t="s">
        <v>492</v>
      </c>
    </row>
    <row r="8024" spans="2:11" x14ac:dyDescent="0.25">
      <c r="B8024">
        <v>2026</v>
      </c>
      <c r="C8024" t="s">
        <v>479</v>
      </c>
      <c r="D8024">
        <v>4</v>
      </c>
      <c r="E8024" t="s">
        <v>70</v>
      </c>
      <c r="F8024">
        <v>21</v>
      </c>
      <c r="G8024" s="85">
        <v>0</v>
      </c>
      <c r="H8024" s="85">
        <v>24503.913814264284</v>
      </c>
      <c r="I8024" s="85">
        <v>5272.1260057275331</v>
      </c>
      <c r="J8024" s="85">
        <v>0</v>
      </c>
      <c r="K8024" t="s">
        <v>492</v>
      </c>
    </row>
    <row r="8025" spans="2:11" x14ac:dyDescent="0.25">
      <c r="B8025">
        <v>2026</v>
      </c>
      <c r="C8025" t="s">
        <v>480</v>
      </c>
      <c r="D8025">
        <v>3</v>
      </c>
      <c r="E8025" t="s">
        <v>70</v>
      </c>
      <c r="F8025">
        <v>21</v>
      </c>
      <c r="G8025" s="85">
        <v>2.3372047085232821</v>
      </c>
      <c r="H8025" s="85">
        <v>24503.913814264284</v>
      </c>
      <c r="I8025" s="85">
        <v>5272.1260057275331</v>
      </c>
      <c r="J8025" s="85">
        <v>36309.600179662513</v>
      </c>
      <c r="K8025" t="s">
        <v>492</v>
      </c>
    </row>
    <row r="8026" spans="2:11" x14ac:dyDescent="0.25">
      <c r="B8026">
        <v>2026</v>
      </c>
      <c r="C8026" t="s">
        <v>480</v>
      </c>
      <c r="D8026">
        <v>4</v>
      </c>
      <c r="E8026" t="s">
        <v>70</v>
      </c>
      <c r="F8026">
        <v>21</v>
      </c>
      <c r="G8026" s="85">
        <v>0</v>
      </c>
      <c r="H8026" s="85">
        <v>24503.913814264284</v>
      </c>
      <c r="I8026" s="85">
        <v>5272.1260057275331</v>
      </c>
      <c r="J8026" s="85">
        <v>0</v>
      </c>
      <c r="K8026" t="s">
        <v>492</v>
      </c>
    </row>
    <row r="8027" spans="2:11" x14ac:dyDescent="0.25">
      <c r="B8027">
        <v>2026</v>
      </c>
      <c r="C8027" t="s">
        <v>481</v>
      </c>
      <c r="D8027">
        <v>3</v>
      </c>
      <c r="E8027" t="s">
        <v>70</v>
      </c>
      <c r="F8027">
        <v>21</v>
      </c>
      <c r="G8027" s="85">
        <v>2.3039369955181122</v>
      </c>
      <c r="H8027" s="85">
        <v>24503.913814264284</v>
      </c>
      <c r="I8027" s="85">
        <v>5272.1260057275331</v>
      </c>
      <c r="J8027" s="85">
        <v>35792.7702444393</v>
      </c>
      <c r="K8027" t="s">
        <v>492</v>
      </c>
    </row>
    <row r="8028" spans="2:11" x14ac:dyDescent="0.25">
      <c r="B8028">
        <v>2026</v>
      </c>
      <c r="C8028" t="s">
        <v>481</v>
      </c>
      <c r="D8028">
        <v>4</v>
      </c>
      <c r="E8028" t="s">
        <v>70</v>
      </c>
      <c r="F8028">
        <v>21</v>
      </c>
      <c r="G8028" s="85">
        <v>0</v>
      </c>
      <c r="H8028" s="85">
        <v>24503.913814264284</v>
      </c>
      <c r="I8028" s="85">
        <v>5272.1260057275331</v>
      </c>
      <c r="J8028" s="85">
        <v>0</v>
      </c>
      <c r="K8028" t="s">
        <v>492</v>
      </c>
    </row>
    <row r="8029" spans="2:11" x14ac:dyDescent="0.25">
      <c r="B8029">
        <v>2026</v>
      </c>
      <c r="C8029" t="s">
        <v>482</v>
      </c>
      <c r="D8029">
        <v>3</v>
      </c>
      <c r="E8029" t="s">
        <v>70</v>
      </c>
      <c r="F8029">
        <v>21</v>
      </c>
      <c r="G8029" s="85">
        <v>2.2706692825129333</v>
      </c>
      <c r="H8029" s="85">
        <v>24503.913814264284</v>
      </c>
      <c r="I8029" s="85">
        <v>5272.1260057275331</v>
      </c>
      <c r="J8029" s="85">
        <v>35275.940309215948</v>
      </c>
      <c r="K8029" t="s">
        <v>492</v>
      </c>
    </row>
    <row r="8030" spans="2:11" x14ac:dyDescent="0.25">
      <c r="B8030">
        <v>2026</v>
      </c>
      <c r="C8030" t="s">
        <v>482</v>
      </c>
      <c r="D8030">
        <v>4</v>
      </c>
      <c r="E8030" t="s">
        <v>70</v>
      </c>
      <c r="F8030">
        <v>21</v>
      </c>
      <c r="G8030" s="85">
        <v>0</v>
      </c>
      <c r="H8030" s="85">
        <v>24503.913814264284</v>
      </c>
      <c r="I8030" s="85">
        <v>5272.1260057275331</v>
      </c>
      <c r="J8030" s="85">
        <v>0</v>
      </c>
      <c r="K8030" t="s">
        <v>492</v>
      </c>
    </row>
    <row r="8031" spans="2:11" x14ac:dyDescent="0.25">
      <c r="B8031">
        <v>2026</v>
      </c>
      <c r="C8031" t="s">
        <v>483</v>
      </c>
      <c r="D8031">
        <v>3</v>
      </c>
      <c r="E8031" t="s">
        <v>70</v>
      </c>
      <c r="F8031">
        <v>21</v>
      </c>
      <c r="G8031" s="85">
        <v>2.2374015695077638</v>
      </c>
      <c r="H8031" s="85">
        <v>24503.913814264284</v>
      </c>
      <c r="I8031" s="85">
        <v>5272.1260057275331</v>
      </c>
      <c r="J8031" s="85">
        <v>34759.110373992742</v>
      </c>
      <c r="K8031" t="s">
        <v>492</v>
      </c>
    </row>
    <row r="8032" spans="2:11" x14ac:dyDescent="0.25">
      <c r="B8032">
        <v>2026</v>
      </c>
      <c r="C8032" t="s">
        <v>483</v>
      </c>
      <c r="D8032">
        <v>4</v>
      </c>
      <c r="E8032" t="s">
        <v>70</v>
      </c>
      <c r="F8032">
        <v>21</v>
      </c>
      <c r="G8032" s="85">
        <v>0</v>
      </c>
      <c r="H8032" s="85">
        <v>24503.913814264284</v>
      </c>
      <c r="I8032" s="85">
        <v>5272.1260057275331</v>
      </c>
      <c r="J8032" s="85">
        <v>0</v>
      </c>
      <c r="K8032" t="s">
        <v>492</v>
      </c>
    </row>
    <row r="8033" spans="2:11" x14ac:dyDescent="0.25">
      <c r="B8033">
        <v>2026</v>
      </c>
      <c r="C8033" t="s">
        <v>484</v>
      </c>
      <c r="D8033">
        <v>3</v>
      </c>
      <c r="E8033" t="s">
        <v>70</v>
      </c>
      <c r="F8033">
        <v>21</v>
      </c>
      <c r="G8033" s="85">
        <v>2.204133856502585</v>
      </c>
      <c r="H8033" s="85">
        <v>24503.913814264284</v>
      </c>
      <c r="I8033" s="85">
        <v>5272.1260057275331</v>
      </c>
      <c r="J8033" s="85">
        <v>34242.280438769383</v>
      </c>
      <c r="K8033" t="s">
        <v>492</v>
      </c>
    </row>
    <row r="8034" spans="2:11" x14ac:dyDescent="0.25">
      <c r="B8034">
        <v>2026</v>
      </c>
      <c r="C8034" t="s">
        <v>484</v>
      </c>
      <c r="D8034">
        <v>4</v>
      </c>
      <c r="E8034" t="s">
        <v>70</v>
      </c>
      <c r="F8034">
        <v>21</v>
      </c>
      <c r="G8034" s="85">
        <v>0</v>
      </c>
      <c r="H8034" s="85">
        <v>24503.913814264284</v>
      </c>
      <c r="I8034" s="85">
        <v>5272.1260057275331</v>
      </c>
      <c r="J8034" s="85">
        <v>0</v>
      </c>
      <c r="K8034" t="s">
        <v>492</v>
      </c>
    </row>
    <row r="8035" spans="2:11" x14ac:dyDescent="0.25">
      <c r="B8035">
        <v>2026</v>
      </c>
      <c r="C8035" t="s">
        <v>485</v>
      </c>
      <c r="D8035">
        <v>3</v>
      </c>
      <c r="E8035" t="s">
        <v>70</v>
      </c>
      <c r="F8035">
        <v>21</v>
      </c>
      <c r="G8035" s="85">
        <v>2.1708661434974155</v>
      </c>
      <c r="H8035" s="85">
        <v>24503.913814264284</v>
      </c>
      <c r="I8035" s="85">
        <v>5272.1260057275331</v>
      </c>
      <c r="J8035" s="85">
        <v>33725.450503546177</v>
      </c>
      <c r="K8035" t="s">
        <v>492</v>
      </c>
    </row>
    <row r="8036" spans="2:11" x14ac:dyDescent="0.25">
      <c r="B8036">
        <v>2026</v>
      </c>
      <c r="C8036" t="s">
        <v>485</v>
      </c>
      <c r="D8036">
        <v>4</v>
      </c>
      <c r="E8036" t="s">
        <v>70</v>
      </c>
      <c r="F8036">
        <v>21</v>
      </c>
      <c r="G8036" s="85">
        <v>0</v>
      </c>
      <c r="H8036" s="85">
        <v>24503.913814264284</v>
      </c>
      <c r="I8036" s="85">
        <v>5272.1260057275331</v>
      </c>
      <c r="J8036" s="85">
        <v>0</v>
      </c>
      <c r="K8036" t="s">
        <v>492</v>
      </c>
    </row>
    <row r="8037" spans="2:11" x14ac:dyDescent="0.25">
      <c r="B8037">
        <v>2026</v>
      </c>
      <c r="C8037" t="s">
        <v>486</v>
      </c>
      <c r="D8037">
        <v>3</v>
      </c>
      <c r="E8037" t="s">
        <v>70</v>
      </c>
      <c r="F8037">
        <v>21</v>
      </c>
      <c r="G8037" s="85">
        <v>2.1375984304922366</v>
      </c>
      <c r="H8037" s="85">
        <v>24503.913814264284</v>
      </c>
      <c r="I8037" s="85">
        <v>5272.1260057275331</v>
      </c>
      <c r="J8037" s="85">
        <v>33208.620568322825</v>
      </c>
      <c r="K8037" t="s">
        <v>492</v>
      </c>
    </row>
    <row r="8038" spans="2:11" x14ac:dyDescent="0.25">
      <c r="B8038">
        <v>2026</v>
      </c>
      <c r="C8038" t="s">
        <v>486</v>
      </c>
      <c r="D8038">
        <v>4</v>
      </c>
      <c r="E8038" t="s">
        <v>70</v>
      </c>
      <c r="F8038">
        <v>21</v>
      </c>
      <c r="G8038" s="85">
        <v>0</v>
      </c>
      <c r="H8038" s="85">
        <v>24503.913814264284</v>
      </c>
      <c r="I8038" s="85">
        <v>5272.1260057275331</v>
      </c>
      <c r="J8038" s="85">
        <v>0</v>
      </c>
      <c r="K8038" t="s">
        <v>492</v>
      </c>
    </row>
    <row r="8039" spans="2:11" x14ac:dyDescent="0.25">
      <c r="B8039">
        <v>2026</v>
      </c>
      <c r="C8039" t="s">
        <v>487</v>
      </c>
      <c r="D8039">
        <v>3</v>
      </c>
      <c r="E8039" t="s">
        <v>70</v>
      </c>
      <c r="F8039">
        <v>21</v>
      </c>
      <c r="G8039" s="85">
        <v>2.1043307174870671</v>
      </c>
      <c r="H8039" s="85">
        <v>24503.913814264284</v>
      </c>
      <c r="I8039" s="85">
        <v>5272.1260057275331</v>
      </c>
      <c r="J8039" s="85">
        <v>32691.790633099619</v>
      </c>
      <c r="K8039" t="s">
        <v>492</v>
      </c>
    </row>
    <row r="8040" spans="2:11" x14ac:dyDescent="0.25">
      <c r="B8040">
        <v>2026</v>
      </c>
      <c r="C8040" t="s">
        <v>487</v>
      </c>
      <c r="D8040">
        <v>4</v>
      </c>
      <c r="E8040" t="s">
        <v>70</v>
      </c>
      <c r="F8040">
        <v>21</v>
      </c>
      <c r="G8040" s="85">
        <v>0</v>
      </c>
      <c r="H8040" s="85">
        <v>24503.913814264284</v>
      </c>
      <c r="I8040" s="85">
        <v>5272.1260057275331</v>
      </c>
      <c r="J8040" s="85">
        <v>0</v>
      </c>
      <c r="K8040" t="s">
        <v>492</v>
      </c>
    </row>
    <row r="8041" spans="2:11" x14ac:dyDescent="0.25">
      <c r="B8041">
        <v>2026</v>
      </c>
      <c r="C8041" t="s">
        <v>488</v>
      </c>
      <c r="D8041">
        <v>3</v>
      </c>
      <c r="E8041" t="s">
        <v>70</v>
      </c>
      <c r="F8041">
        <v>21</v>
      </c>
      <c r="G8041" s="85">
        <v>2.0710630044818883</v>
      </c>
      <c r="H8041" s="85">
        <v>24503.913814264284</v>
      </c>
      <c r="I8041" s="85">
        <v>5272.1260057275331</v>
      </c>
      <c r="J8041" s="85">
        <v>32174.960697876268</v>
      </c>
      <c r="K8041" t="s">
        <v>492</v>
      </c>
    </row>
    <row r="8042" spans="2:11" x14ac:dyDescent="0.25">
      <c r="B8042">
        <v>2026</v>
      </c>
      <c r="C8042" t="s">
        <v>488</v>
      </c>
      <c r="D8042">
        <v>4</v>
      </c>
      <c r="E8042" t="s">
        <v>70</v>
      </c>
      <c r="F8042">
        <v>21</v>
      </c>
      <c r="G8042" s="85">
        <v>0</v>
      </c>
      <c r="H8042" s="85">
        <v>24503.913814264284</v>
      </c>
      <c r="I8042" s="85">
        <v>5272.1260057275331</v>
      </c>
      <c r="J8042" s="85">
        <v>0</v>
      </c>
      <c r="K8042" t="s">
        <v>492</v>
      </c>
    </row>
    <row r="8043" spans="2:11" x14ac:dyDescent="0.25">
      <c r="B8043">
        <v>2026</v>
      </c>
      <c r="C8043" t="s">
        <v>489</v>
      </c>
      <c r="D8043">
        <v>3</v>
      </c>
      <c r="E8043" t="s">
        <v>70</v>
      </c>
      <c r="F8043">
        <v>21</v>
      </c>
      <c r="G8043" s="85">
        <v>2.0377952914767183</v>
      </c>
      <c r="H8043" s="85">
        <v>24503.913814264284</v>
      </c>
      <c r="I8043" s="85">
        <v>5272.1260057275331</v>
      </c>
      <c r="J8043" s="85">
        <v>31658.130762653051</v>
      </c>
      <c r="K8043" t="s">
        <v>492</v>
      </c>
    </row>
    <row r="8044" spans="2:11" x14ac:dyDescent="0.25">
      <c r="B8044">
        <v>2026</v>
      </c>
      <c r="C8044" t="s">
        <v>489</v>
      </c>
      <c r="D8044">
        <v>4</v>
      </c>
      <c r="E8044" t="s">
        <v>70</v>
      </c>
      <c r="F8044">
        <v>21</v>
      </c>
      <c r="G8044" s="85">
        <v>0</v>
      </c>
      <c r="H8044" s="85">
        <v>24503.913814264284</v>
      </c>
      <c r="I8044" s="85">
        <v>5272.1260057275331</v>
      </c>
      <c r="J8044" s="85">
        <v>0</v>
      </c>
      <c r="K8044" t="s">
        <v>492</v>
      </c>
    </row>
    <row r="8045" spans="2:11" x14ac:dyDescent="0.25">
      <c r="B8045">
        <v>2026</v>
      </c>
      <c r="C8045" t="s">
        <v>490</v>
      </c>
      <c r="D8045">
        <v>3</v>
      </c>
      <c r="E8045" t="s">
        <v>70</v>
      </c>
      <c r="F8045">
        <v>21</v>
      </c>
      <c r="G8045" s="85">
        <v>2.0045275784715395</v>
      </c>
      <c r="H8045" s="85">
        <v>24503.913814264284</v>
      </c>
      <c r="I8045" s="85">
        <v>5272.1260057275331</v>
      </c>
      <c r="J8045" s="85">
        <v>31141.300827429699</v>
      </c>
      <c r="K8045" t="s">
        <v>492</v>
      </c>
    </row>
    <row r="8046" spans="2:11" x14ac:dyDescent="0.25">
      <c r="B8046">
        <v>2026</v>
      </c>
      <c r="C8046" t="s">
        <v>490</v>
      </c>
      <c r="D8046">
        <v>4</v>
      </c>
      <c r="E8046" t="s">
        <v>70</v>
      </c>
      <c r="F8046">
        <v>21</v>
      </c>
      <c r="G8046" s="85">
        <v>0</v>
      </c>
      <c r="H8046" s="85">
        <v>24503.913814264284</v>
      </c>
      <c r="I8046" s="85">
        <v>5272.1260057275331</v>
      </c>
      <c r="J8046" s="85">
        <v>0</v>
      </c>
      <c r="K8046" t="s">
        <v>492</v>
      </c>
    </row>
    <row r="8047" spans="2:11" x14ac:dyDescent="0.25">
      <c r="B8047">
        <v>2026</v>
      </c>
      <c r="C8047" t="s">
        <v>479</v>
      </c>
      <c r="D8047">
        <v>3</v>
      </c>
      <c r="E8047" t="s">
        <v>131</v>
      </c>
      <c r="F8047">
        <v>26</v>
      </c>
      <c r="G8047" s="85">
        <v>5.0050995010857271</v>
      </c>
      <c r="H8047" s="85">
        <v>9367.3143996013951</v>
      </c>
      <c r="I8047" s="85">
        <v>2655.2732104301613</v>
      </c>
      <c r="J8047" s="85">
        <v>30005.978001893178</v>
      </c>
      <c r="K8047" t="s">
        <v>491</v>
      </c>
    </row>
    <row r="8048" spans="2:11" x14ac:dyDescent="0.25">
      <c r="B8048">
        <v>2026</v>
      </c>
      <c r="C8048" t="s">
        <v>479</v>
      </c>
      <c r="D8048">
        <v>4</v>
      </c>
      <c r="E8048" t="s">
        <v>131</v>
      </c>
      <c r="F8048">
        <v>26</v>
      </c>
      <c r="G8048" s="85">
        <v>2.5497676703644272</v>
      </c>
      <c r="H8048" s="85">
        <v>9367.3143996013951</v>
      </c>
      <c r="I8048" s="85">
        <v>2655.2732104301613</v>
      </c>
      <c r="J8048" s="85">
        <v>15286.064265115392</v>
      </c>
      <c r="K8048" t="s">
        <v>491</v>
      </c>
    </row>
    <row r="8049" spans="2:11" x14ac:dyDescent="0.25">
      <c r="B8049">
        <v>2026</v>
      </c>
      <c r="C8049" t="s">
        <v>480</v>
      </c>
      <c r="D8049">
        <v>3</v>
      </c>
      <c r="E8049" t="s">
        <v>131</v>
      </c>
      <c r="F8049">
        <v>26</v>
      </c>
      <c r="G8049" s="85">
        <v>6.0832309840608314</v>
      </c>
      <c r="H8049" s="85">
        <v>9367.3143996013951</v>
      </c>
      <c r="I8049" s="85">
        <v>2655.2732104301613</v>
      </c>
      <c r="J8049" s="85">
        <v>36469.463803580409</v>
      </c>
      <c r="K8049" t="s">
        <v>491</v>
      </c>
    </row>
    <row r="8050" spans="2:11" x14ac:dyDescent="0.25">
      <c r="B8050">
        <v>2026</v>
      </c>
      <c r="C8050" t="s">
        <v>480</v>
      </c>
      <c r="D8050">
        <v>4</v>
      </c>
      <c r="E8050" t="s">
        <v>131</v>
      </c>
      <c r="F8050">
        <v>26</v>
      </c>
      <c r="G8050" s="85">
        <v>3.0990044635781597</v>
      </c>
      <c r="H8050" s="85">
        <v>9367.3143996013951</v>
      </c>
      <c r="I8050" s="85">
        <v>2655.2732104301613</v>
      </c>
      <c r="J8050" s="85">
        <v>18578.783447107002</v>
      </c>
      <c r="K8050" t="s">
        <v>491</v>
      </c>
    </row>
    <row r="8051" spans="2:11" x14ac:dyDescent="0.25">
      <c r="B8051">
        <v>2026</v>
      </c>
      <c r="C8051" t="s">
        <v>481</v>
      </c>
      <c r="D8051">
        <v>3</v>
      </c>
      <c r="E8051" t="s">
        <v>131</v>
      </c>
      <c r="F8051">
        <v>26</v>
      </c>
      <c r="G8051" s="85">
        <v>10.656933132684873</v>
      </c>
      <c r="H8051" s="85">
        <v>9367.3143996013951</v>
      </c>
      <c r="I8051" s="85">
        <v>2655.2732104301613</v>
      </c>
      <c r="J8051" s="85">
        <v>63889.179641208459</v>
      </c>
      <c r="K8051" t="s">
        <v>491</v>
      </c>
    </row>
    <row r="8052" spans="2:11" x14ac:dyDescent="0.25">
      <c r="B8052">
        <v>2026</v>
      </c>
      <c r="C8052" t="s">
        <v>481</v>
      </c>
      <c r="D8052">
        <v>4</v>
      </c>
      <c r="E8052" t="s">
        <v>131</v>
      </c>
      <c r="F8052">
        <v>26</v>
      </c>
      <c r="G8052" s="85">
        <v>5.4290036713677665</v>
      </c>
      <c r="H8052" s="85">
        <v>9367.3143996013951</v>
      </c>
      <c r="I8052" s="85">
        <v>2655.2732104301613</v>
      </c>
      <c r="J8052" s="85">
        <v>32547.317930426954</v>
      </c>
      <c r="K8052" t="s">
        <v>491</v>
      </c>
    </row>
    <row r="8053" spans="2:11" x14ac:dyDescent="0.25">
      <c r="B8053">
        <v>2026</v>
      </c>
      <c r="C8053" t="s">
        <v>482</v>
      </c>
      <c r="D8053">
        <v>3</v>
      </c>
      <c r="E8053" t="s">
        <v>131</v>
      </c>
      <c r="F8053">
        <v>26</v>
      </c>
      <c r="G8053" s="85">
        <v>8.1780793890257399</v>
      </c>
      <c r="H8053" s="85">
        <v>9367.3143996013951</v>
      </c>
      <c r="I8053" s="85">
        <v>2655.2732104301613</v>
      </c>
      <c r="J8053" s="85">
        <v>49028.250126018684</v>
      </c>
      <c r="K8053" t="s">
        <v>491</v>
      </c>
    </row>
    <row r="8054" spans="2:11" x14ac:dyDescent="0.25">
      <c r="B8054">
        <v>2026</v>
      </c>
      <c r="C8054" t="s">
        <v>482</v>
      </c>
      <c r="D8054">
        <v>4</v>
      </c>
      <c r="E8054" t="s">
        <v>131</v>
      </c>
      <c r="F8054">
        <v>26</v>
      </c>
      <c r="G8054" s="85">
        <v>4.1661913868621685</v>
      </c>
      <c r="H8054" s="85">
        <v>9367.3143996013951</v>
      </c>
      <c r="I8054" s="85">
        <v>2655.2732104301613</v>
      </c>
      <c r="J8054" s="85">
        <v>24976.65572457555</v>
      </c>
      <c r="K8054" t="s">
        <v>491</v>
      </c>
    </row>
    <row r="8055" spans="2:11" x14ac:dyDescent="0.25">
      <c r="B8055">
        <v>2026</v>
      </c>
      <c r="C8055" t="s">
        <v>483</v>
      </c>
      <c r="D8055">
        <v>3</v>
      </c>
      <c r="E8055" t="s">
        <v>131</v>
      </c>
      <c r="F8055">
        <v>26</v>
      </c>
      <c r="G8055" s="85">
        <v>13.325596215696306</v>
      </c>
      <c r="H8055" s="85">
        <v>9367.3143996013951</v>
      </c>
      <c r="I8055" s="85">
        <v>2655.2732104301613</v>
      </c>
      <c r="J8055" s="85">
        <v>79888.031561322146</v>
      </c>
      <c r="K8055" t="s">
        <v>491</v>
      </c>
    </row>
    <row r="8056" spans="2:11" x14ac:dyDescent="0.25">
      <c r="B8056">
        <v>2026</v>
      </c>
      <c r="C8056" t="s">
        <v>483</v>
      </c>
      <c r="D8056">
        <v>4</v>
      </c>
      <c r="E8056" t="s">
        <v>131</v>
      </c>
      <c r="F8056">
        <v>26</v>
      </c>
      <c r="G8056" s="85">
        <v>6.7885112796943456</v>
      </c>
      <c r="H8056" s="85">
        <v>9367.3143996013951</v>
      </c>
      <c r="I8056" s="85">
        <v>2655.2732104301613</v>
      </c>
      <c r="J8056" s="85">
        <v>40697.676455767898</v>
      </c>
      <c r="K8056" t="s">
        <v>491</v>
      </c>
    </row>
    <row r="8057" spans="2:11" x14ac:dyDescent="0.25">
      <c r="B8057">
        <v>2026</v>
      </c>
      <c r="C8057" t="s">
        <v>484</v>
      </c>
      <c r="D8057">
        <v>3</v>
      </c>
      <c r="E8057" t="s">
        <v>131</v>
      </c>
      <c r="F8057">
        <v>26</v>
      </c>
      <c r="G8057" s="85">
        <v>10.602181726215045</v>
      </c>
      <c r="H8057" s="85">
        <v>9367.3143996013951</v>
      </c>
      <c r="I8057" s="85">
        <v>2655.2732104301613</v>
      </c>
      <c r="J8057" s="85">
        <v>63560.940512745576</v>
      </c>
      <c r="K8057" t="s">
        <v>491</v>
      </c>
    </row>
    <row r="8058" spans="2:11" x14ac:dyDescent="0.25">
      <c r="B8058">
        <v>2026</v>
      </c>
      <c r="C8058" t="s">
        <v>484</v>
      </c>
      <c r="D8058">
        <v>4</v>
      </c>
      <c r="E8058" t="s">
        <v>131</v>
      </c>
      <c r="F8058">
        <v>26</v>
      </c>
      <c r="G8058" s="85">
        <v>5.401111445430308</v>
      </c>
      <c r="H8058" s="85">
        <v>9367.3143996013951</v>
      </c>
      <c r="I8058" s="85">
        <v>2655.2732104301613</v>
      </c>
      <c r="J8058" s="85">
        <v>32380.101770643985</v>
      </c>
      <c r="K8058" t="s">
        <v>491</v>
      </c>
    </row>
    <row r="8059" spans="2:11" x14ac:dyDescent="0.25">
      <c r="B8059">
        <v>2026</v>
      </c>
      <c r="C8059" t="s">
        <v>485</v>
      </c>
      <c r="D8059">
        <v>3</v>
      </c>
      <c r="E8059" t="s">
        <v>131</v>
      </c>
      <c r="F8059">
        <v>26</v>
      </c>
      <c r="G8059" s="85">
        <v>5.4848625563647317</v>
      </c>
      <c r="H8059" s="85">
        <v>9367.3143996013951</v>
      </c>
      <c r="I8059" s="85">
        <v>2655.2732104301613</v>
      </c>
      <c r="J8059" s="85">
        <v>32882.196482604719</v>
      </c>
      <c r="K8059" t="s">
        <v>491</v>
      </c>
    </row>
    <row r="8060" spans="2:11" x14ac:dyDescent="0.25">
      <c r="B8060">
        <v>2026</v>
      </c>
      <c r="C8060" t="s">
        <v>485</v>
      </c>
      <c r="D8060">
        <v>4</v>
      </c>
      <c r="E8060" t="s">
        <v>131</v>
      </c>
      <c r="F8060">
        <v>26</v>
      </c>
      <c r="G8060" s="85">
        <v>2.7941752645631652</v>
      </c>
      <c r="H8060" s="85">
        <v>9367.3143996013951</v>
      </c>
      <c r="I8060" s="85">
        <v>2655.2732104301613</v>
      </c>
      <c r="J8060" s="85">
        <v>16751.307642081647</v>
      </c>
      <c r="K8060" t="s">
        <v>491</v>
      </c>
    </row>
    <row r="8061" spans="2:11" x14ac:dyDescent="0.25">
      <c r="B8061">
        <v>2026</v>
      </c>
      <c r="C8061" t="s">
        <v>486</v>
      </c>
      <c r="D8061">
        <v>3</v>
      </c>
      <c r="E8061" t="s">
        <v>131</v>
      </c>
      <c r="F8061">
        <v>26</v>
      </c>
      <c r="G8061" s="85">
        <v>6.5629940393398369</v>
      </c>
      <c r="H8061" s="85">
        <v>9367.3143996013951</v>
      </c>
      <c r="I8061" s="85">
        <v>2655.2732104301613</v>
      </c>
      <c r="J8061" s="85">
        <v>39345.682284291957</v>
      </c>
      <c r="K8061" t="s">
        <v>491</v>
      </c>
    </row>
    <row r="8062" spans="2:11" x14ac:dyDescent="0.25">
      <c r="B8062">
        <v>2026</v>
      </c>
      <c r="C8062" t="s">
        <v>486</v>
      </c>
      <c r="D8062">
        <v>4</v>
      </c>
      <c r="E8062" t="s">
        <v>131</v>
      </c>
      <c r="F8062">
        <v>26</v>
      </c>
      <c r="G8062" s="85">
        <v>3.3434120577768978</v>
      </c>
      <c r="H8062" s="85">
        <v>9367.3143996013951</v>
      </c>
      <c r="I8062" s="85">
        <v>2655.2732104301613</v>
      </c>
      <c r="J8062" s="85">
        <v>20044.026824073258</v>
      </c>
      <c r="K8062" t="s">
        <v>491</v>
      </c>
    </row>
    <row r="8063" spans="2:11" x14ac:dyDescent="0.25">
      <c r="B8063">
        <v>2026</v>
      </c>
      <c r="C8063" t="s">
        <v>487</v>
      </c>
      <c r="D8063">
        <v>3</v>
      </c>
      <c r="E8063" t="s">
        <v>131</v>
      </c>
      <c r="F8063">
        <v>26</v>
      </c>
      <c r="G8063" s="85">
        <v>11.136696187963878</v>
      </c>
      <c r="H8063" s="85">
        <v>9367.3143996013951</v>
      </c>
      <c r="I8063" s="85">
        <v>2655.2732104301613</v>
      </c>
      <c r="J8063" s="85">
        <v>66765.398121919992</v>
      </c>
      <c r="K8063" t="s">
        <v>491</v>
      </c>
    </row>
    <row r="8064" spans="2:11" x14ac:dyDescent="0.25">
      <c r="B8064">
        <v>2026</v>
      </c>
      <c r="C8064" t="s">
        <v>487</v>
      </c>
      <c r="D8064">
        <v>4</v>
      </c>
      <c r="E8064" t="s">
        <v>131</v>
      </c>
      <c r="F8064">
        <v>26</v>
      </c>
      <c r="G8064" s="85">
        <v>5.6734112655665037</v>
      </c>
      <c r="H8064" s="85">
        <v>9367.3143996013951</v>
      </c>
      <c r="I8064" s="85">
        <v>2655.2732104301613</v>
      </c>
      <c r="J8064" s="85">
        <v>34012.561307393204</v>
      </c>
      <c r="K8064" t="s">
        <v>491</v>
      </c>
    </row>
    <row r="8065" spans="2:11" x14ac:dyDescent="0.25">
      <c r="B8065">
        <v>2026</v>
      </c>
      <c r="C8065" t="s">
        <v>488</v>
      </c>
      <c r="D8065">
        <v>3</v>
      </c>
      <c r="E8065" t="s">
        <v>131</v>
      </c>
      <c r="F8065">
        <v>26</v>
      </c>
      <c r="G8065" s="85">
        <v>8.6578424443047446</v>
      </c>
      <c r="H8065" s="85">
        <v>9367.3143996013951</v>
      </c>
      <c r="I8065" s="85">
        <v>2655.2732104301613</v>
      </c>
      <c r="J8065" s="85">
        <v>51904.468606730225</v>
      </c>
      <c r="K8065" t="s">
        <v>491</v>
      </c>
    </row>
    <row r="8066" spans="2:11" x14ac:dyDescent="0.25">
      <c r="B8066">
        <v>2026</v>
      </c>
      <c r="C8066" t="s">
        <v>488</v>
      </c>
      <c r="D8066">
        <v>4</v>
      </c>
      <c r="E8066" t="s">
        <v>131</v>
      </c>
      <c r="F8066">
        <v>26</v>
      </c>
      <c r="G8066" s="85">
        <v>4.4105989810609074</v>
      </c>
      <c r="H8066" s="85">
        <v>9367.3143996013951</v>
      </c>
      <c r="I8066" s="85">
        <v>2655.2732104301613</v>
      </c>
      <c r="J8066" s="85">
        <v>26441.899101541811</v>
      </c>
      <c r="K8066" t="s">
        <v>491</v>
      </c>
    </row>
    <row r="8067" spans="2:11" x14ac:dyDescent="0.25">
      <c r="B8067">
        <v>2026</v>
      </c>
      <c r="C8067" t="s">
        <v>489</v>
      </c>
      <c r="D8067">
        <v>3</v>
      </c>
      <c r="E8067" t="s">
        <v>131</v>
      </c>
      <c r="F8067">
        <v>26</v>
      </c>
      <c r="G8067" s="85">
        <v>13.805359270975313</v>
      </c>
      <c r="H8067" s="85">
        <v>9367.3143996013951</v>
      </c>
      <c r="I8067" s="85">
        <v>2655.2732104301613</v>
      </c>
      <c r="J8067" s="85">
        <v>82764.250042033702</v>
      </c>
      <c r="K8067" t="s">
        <v>491</v>
      </c>
    </row>
    <row r="8068" spans="2:11" x14ac:dyDescent="0.25">
      <c r="B8068">
        <v>2026</v>
      </c>
      <c r="C8068" t="s">
        <v>489</v>
      </c>
      <c r="D8068">
        <v>4</v>
      </c>
      <c r="E8068" t="s">
        <v>131</v>
      </c>
      <c r="F8068">
        <v>26</v>
      </c>
      <c r="G8068" s="85">
        <v>7.0329188738930846</v>
      </c>
      <c r="H8068" s="85">
        <v>9367.3143996013951</v>
      </c>
      <c r="I8068" s="85">
        <v>2655.2732104301613</v>
      </c>
      <c r="J8068" s="85">
        <v>42162.919832734158</v>
      </c>
      <c r="K8068" t="s">
        <v>491</v>
      </c>
    </row>
    <row r="8069" spans="2:11" x14ac:dyDescent="0.25">
      <c r="B8069">
        <v>2026</v>
      </c>
      <c r="C8069" t="s">
        <v>490</v>
      </c>
      <c r="D8069">
        <v>3</v>
      </c>
      <c r="E8069" t="s">
        <v>131</v>
      </c>
      <c r="F8069">
        <v>26</v>
      </c>
      <c r="G8069" s="85">
        <v>11.08194478149405</v>
      </c>
      <c r="H8069" s="85">
        <v>9367.3143996013951</v>
      </c>
      <c r="I8069" s="85">
        <v>2655.2732104301613</v>
      </c>
      <c r="J8069" s="85">
        <v>66437.158993457124</v>
      </c>
      <c r="K8069" t="s">
        <v>491</v>
      </c>
    </row>
    <row r="8070" spans="2:11" x14ac:dyDescent="0.25">
      <c r="B8070">
        <v>2026</v>
      </c>
      <c r="C8070" t="s">
        <v>490</v>
      </c>
      <c r="D8070">
        <v>4</v>
      </c>
      <c r="E8070" t="s">
        <v>131</v>
      </c>
      <c r="F8070">
        <v>26</v>
      </c>
      <c r="G8070" s="85">
        <v>5.6455190396290451</v>
      </c>
      <c r="H8070" s="85">
        <v>9367.3143996013951</v>
      </c>
      <c r="I8070" s="85">
        <v>2655.2732104301613</v>
      </c>
      <c r="J8070" s="85">
        <v>33845.345147610235</v>
      </c>
      <c r="K8070" t="s">
        <v>491</v>
      </c>
    </row>
    <row r="8071" spans="2:11" x14ac:dyDescent="0.25">
      <c r="B8071">
        <v>2026</v>
      </c>
      <c r="C8071" t="s">
        <v>479</v>
      </c>
      <c r="D8071">
        <v>3</v>
      </c>
      <c r="E8071" t="s">
        <v>114</v>
      </c>
      <c r="F8071">
        <v>6</v>
      </c>
      <c r="G8071" s="85">
        <v>1.9515732257585117</v>
      </c>
      <c r="H8071" s="85">
        <v>9626.5957446808516</v>
      </c>
      <c r="I8071" s="85">
        <v>2722.7836879432625</v>
      </c>
      <c r="J8071" s="85">
        <v>12474.572322985259</v>
      </c>
      <c r="K8071" t="s">
        <v>491</v>
      </c>
    </row>
    <row r="8072" spans="2:11" x14ac:dyDescent="0.25">
      <c r="B8072">
        <v>2026</v>
      </c>
      <c r="C8072" t="s">
        <v>479</v>
      </c>
      <c r="D8072">
        <v>4</v>
      </c>
      <c r="E8072" t="s">
        <v>114</v>
      </c>
      <c r="F8072">
        <v>6</v>
      </c>
      <c r="G8072" s="85">
        <v>5.5153156380131847</v>
      </c>
      <c r="H8072" s="85">
        <v>9626.5957446808516</v>
      </c>
      <c r="I8072" s="85">
        <v>2722.7836879432625</v>
      </c>
      <c r="J8072" s="85">
        <v>35254.226130175732</v>
      </c>
      <c r="K8072" t="s">
        <v>491</v>
      </c>
    </row>
    <row r="8073" spans="2:11" x14ac:dyDescent="0.25">
      <c r="B8073">
        <v>2026</v>
      </c>
      <c r="C8073" t="s">
        <v>480</v>
      </c>
      <c r="D8073">
        <v>3</v>
      </c>
      <c r="E8073" t="s">
        <v>114</v>
      </c>
      <c r="F8073">
        <v>6</v>
      </c>
      <c r="G8073" s="85">
        <v>1.9598426603834636</v>
      </c>
      <c r="H8073" s="85">
        <v>9626.5957446808516</v>
      </c>
      <c r="I8073" s="85">
        <v>2722.7836879432625</v>
      </c>
      <c r="J8073" s="85">
        <v>12527.431041755122</v>
      </c>
      <c r="K8073" t="s">
        <v>491</v>
      </c>
    </row>
    <row r="8074" spans="2:11" x14ac:dyDescent="0.25">
      <c r="B8074">
        <v>2026</v>
      </c>
      <c r="C8074" t="s">
        <v>480</v>
      </c>
      <c r="D8074">
        <v>4</v>
      </c>
      <c r="E8074" t="s">
        <v>114</v>
      </c>
      <c r="F8074">
        <v>6</v>
      </c>
      <c r="G8074" s="85">
        <v>5.5386857793445694</v>
      </c>
      <c r="H8074" s="85">
        <v>9626.5957446808516</v>
      </c>
      <c r="I8074" s="85">
        <v>2722.7836879432625</v>
      </c>
      <c r="J8074" s="85">
        <v>35403.609465829679</v>
      </c>
      <c r="K8074" t="s">
        <v>491</v>
      </c>
    </row>
    <row r="8075" spans="2:11" x14ac:dyDescent="0.25">
      <c r="B8075">
        <v>2026</v>
      </c>
      <c r="C8075" t="s">
        <v>481</v>
      </c>
      <c r="D8075">
        <v>3</v>
      </c>
      <c r="E8075" t="s">
        <v>114</v>
      </c>
      <c r="F8075">
        <v>6</v>
      </c>
      <c r="G8075" s="85">
        <v>1.9681120950084134</v>
      </c>
      <c r="H8075" s="85">
        <v>9626.5957446808516</v>
      </c>
      <c r="I8075" s="85">
        <v>2722.7836879432625</v>
      </c>
      <c r="J8075" s="85">
        <v>12580.289760524971</v>
      </c>
      <c r="K8075" t="s">
        <v>491</v>
      </c>
    </row>
    <row r="8076" spans="2:11" x14ac:dyDescent="0.25">
      <c r="B8076">
        <v>2026</v>
      </c>
      <c r="C8076" t="s">
        <v>481</v>
      </c>
      <c r="D8076">
        <v>4</v>
      </c>
      <c r="E8076" t="s">
        <v>114</v>
      </c>
      <c r="F8076">
        <v>6</v>
      </c>
      <c r="G8076" s="85">
        <v>5.5620559206759497</v>
      </c>
      <c r="H8076" s="85">
        <v>9626.5957446808516</v>
      </c>
      <c r="I8076" s="85">
        <v>2722.7836879432625</v>
      </c>
      <c r="J8076" s="85">
        <v>35552.992801483604</v>
      </c>
      <c r="K8076" t="s">
        <v>491</v>
      </c>
    </row>
    <row r="8077" spans="2:11" x14ac:dyDescent="0.25">
      <c r="B8077">
        <v>2026</v>
      </c>
      <c r="C8077" t="s">
        <v>482</v>
      </c>
      <c r="D8077">
        <v>3</v>
      </c>
      <c r="E8077" t="s">
        <v>114</v>
      </c>
      <c r="F8077">
        <v>6</v>
      </c>
      <c r="G8077" s="85">
        <v>1.9763815296333651</v>
      </c>
      <c r="H8077" s="85">
        <v>9626.5957446808516</v>
      </c>
      <c r="I8077" s="85">
        <v>2722.7836879432625</v>
      </c>
      <c r="J8077" s="85">
        <v>12633.14847929483</v>
      </c>
      <c r="K8077" t="s">
        <v>491</v>
      </c>
    </row>
    <row r="8078" spans="2:11" x14ac:dyDescent="0.25">
      <c r="B8078">
        <v>2026</v>
      </c>
      <c r="C8078" t="s">
        <v>482</v>
      </c>
      <c r="D8078">
        <v>4</v>
      </c>
      <c r="E8078" t="s">
        <v>114</v>
      </c>
      <c r="F8078">
        <v>6</v>
      </c>
      <c r="G8078" s="85">
        <v>5.5854260620073344</v>
      </c>
      <c r="H8078" s="85">
        <v>9626.5957446808516</v>
      </c>
      <c r="I8078" s="85">
        <v>2722.7836879432625</v>
      </c>
      <c r="J8078" s="85">
        <v>35702.376137137551</v>
      </c>
      <c r="K8078" t="s">
        <v>491</v>
      </c>
    </row>
    <row r="8079" spans="2:11" x14ac:dyDescent="0.25">
      <c r="B8079">
        <v>2026</v>
      </c>
      <c r="C8079" t="s">
        <v>483</v>
      </c>
      <c r="D8079">
        <v>3</v>
      </c>
      <c r="E8079" t="s">
        <v>114</v>
      </c>
      <c r="F8079">
        <v>6</v>
      </c>
      <c r="G8079" s="85">
        <v>1.9846509642583152</v>
      </c>
      <c r="H8079" s="85">
        <v>9626.5957446808516</v>
      </c>
      <c r="I8079" s="85">
        <v>2722.7836879432625</v>
      </c>
      <c r="J8079" s="85">
        <v>12686.007198064681</v>
      </c>
      <c r="K8079" t="s">
        <v>491</v>
      </c>
    </row>
    <row r="8080" spans="2:11" x14ac:dyDescent="0.25">
      <c r="B8080">
        <v>2026</v>
      </c>
      <c r="C8080" t="s">
        <v>483</v>
      </c>
      <c r="D8080">
        <v>4</v>
      </c>
      <c r="E8080" t="s">
        <v>114</v>
      </c>
      <c r="F8080">
        <v>6</v>
      </c>
      <c r="G8080" s="85">
        <v>5.6087962033387155</v>
      </c>
      <c r="H8080" s="85">
        <v>9626.5957446808516</v>
      </c>
      <c r="I8080" s="85">
        <v>2722.7836879432625</v>
      </c>
      <c r="J8080" s="85">
        <v>35851.759472791484</v>
      </c>
      <c r="K8080" t="s">
        <v>491</v>
      </c>
    </row>
    <row r="8081" spans="2:11" x14ac:dyDescent="0.25">
      <c r="B8081">
        <v>2026</v>
      </c>
      <c r="C8081" t="s">
        <v>484</v>
      </c>
      <c r="D8081">
        <v>3</v>
      </c>
      <c r="E8081" t="s">
        <v>114</v>
      </c>
      <c r="F8081">
        <v>6</v>
      </c>
      <c r="G8081" s="85">
        <v>1.9929203988832664</v>
      </c>
      <c r="H8081" s="85">
        <v>9626.5957446808516</v>
      </c>
      <c r="I8081" s="85">
        <v>2722.7836879432625</v>
      </c>
      <c r="J8081" s="85">
        <v>12738.865916834538</v>
      </c>
      <c r="K8081" t="s">
        <v>491</v>
      </c>
    </row>
    <row r="8082" spans="2:11" x14ac:dyDescent="0.25">
      <c r="B8082">
        <v>2026</v>
      </c>
      <c r="C8082" t="s">
        <v>484</v>
      </c>
      <c r="D8082">
        <v>4</v>
      </c>
      <c r="E8082" t="s">
        <v>114</v>
      </c>
      <c r="F8082">
        <v>6</v>
      </c>
      <c r="G8082" s="85">
        <v>5.6321663446700994</v>
      </c>
      <c r="H8082" s="85">
        <v>9626.5957446808516</v>
      </c>
      <c r="I8082" s="85">
        <v>2722.7836879432625</v>
      </c>
      <c r="J8082" s="85">
        <v>36001.142808445424</v>
      </c>
      <c r="K8082" t="s">
        <v>491</v>
      </c>
    </row>
    <row r="8083" spans="2:11" x14ac:dyDescent="0.25">
      <c r="B8083">
        <v>2026</v>
      </c>
      <c r="C8083" t="s">
        <v>485</v>
      </c>
      <c r="D8083">
        <v>3</v>
      </c>
      <c r="E8083" t="s">
        <v>114</v>
      </c>
      <c r="F8083">
        <v>6</v>
      </c>
      <c r="G8083" s="85">
        <v>2.0011898335082163</v>
      </c>
      <c r="H8083" s="85">
        <v>9626.5957446808516</v>
      </c>
      <c r="I8083" s="85">
        <v>2722.7836879432625</v>
      </c>
      <c r="J8083" s="85">
        <v>12791.724635604387</v>
      </c>
      <c r="K8083" t="s">
        <v>491</v>
      </c>
    </row>
    <row r="8084" spans="2:11" x14ac:dyDescent="0.25">
      <c r="B8084">
        <v>2026</v>
      </c>
      <c r="C8084" t="s">
        <v>485</v>
      </c>
      <c r="D8084">
        <v>4</v>
      </c>
      <c r="E8084" t="s">
        <v>114</v>
      </c>
      <c r="F8084">
        <v>6</v>
      </c>
      <c r="G8084" s="85">
        <v>5.6555364860014796</v>
      </c>
      <c r="H8084" s="85">
        <v>9626.5957446808516</v>
      </c>
      <c r="I8084" s="85">
        <v>2722.7836879432625</v>
      </c>
      <c r="J8084" s="85">
        <v>36150.526144099349</v>
      </c>
      <c r="K8084" t="s">
        <v>491</v>
      </c>
    </row>
    <row r="8085" spans="2:11" x14ac:dyDescent="0.25">
      <c r="B8085">
        <v>2026</v>
      </c>
      <c r="C8085" t="s">
        <v>486</v>
      </c>
      <c r="D8085">
        <v>3</v>
      </c>
      <c r="E8085" t="s">
        <v>114</v>
      </c>
      <c r="F8085">
        <v>6</v>
      </c>
      <c r="G8085" s="85">
        <v>2.0094592681331682</v>
      </c>
      <c r="H8085" s="85">
        <v>9626.5957446808516</v>
      </c>
      <c r="I8085" s="85">
        <v>2722.7836879432625</v>
      </c>
      <c r="J8085" s="85">
        <v>12844.583354374248</v>
      </c>
      <c r="K8085" t="s">
        <v>491</v>
      </c>
    </row>
    <row r="8086" spans="2:11" x14ac:dyDescent="0.25">
      <c r="B8086">
        <v>2026</v>
      </c>
      <c r="C8086" t="s">
        <v>486</v>
      </c>
      <c r="D8086">
        <v>4</v>
      </c>
      <c r="E8086" t="s">
        <v>114</v>
      </c>
      <c r="F8086">
        <v>6</v>
      </c>
      <c r="G8086" s="85">
        <v>5.6789066273328643</v>
      </c>
      <c r="H8086" s="85">
        <v>9626.5957446808516</v>
      </c>
      <c r="I8086" s="85">
        <v>2722.7836879432625</v>
      </c>
      <c r="J8086" s="85">
        <v>36299.909479753296</v>
      </c>
      <c r="K8086" t="s">
        <v>491</v>
      </c>
    </row>
    <row r="8087" spans="2:11" x14ac:dyDescent="0.25">
      <c r="B8087">
        <v>2026</v>
      </c>
      <c r="C8087" t="s">
        <v>487</v>
      </c>
      <c r="D8087">
        <v>3</v>
      </c>
      <c r="E8087" t="s">
        <v>114</v>
      </c>
      <c r="F8087">
        <v>6</v>
      </c>
      <c r="G8087" s="85">
        <v>2.0177287027581179</v>
      </c>
      <c r="H8087" s="85">
        <v>9626.5957446808516</v>
      </c>
      <c r="I8087" s="85">
        <v>2722.7836879432625</v>
      </c>
      <c r="J8087" s="85">
        <v>12897.442073144097</v>
      </c>
      <c r="K8087" t="s">
        <v>491</v>
      </c>
    </row>
    <row r="8088" spans="2:11" x14ac:dyDescent="0.25">
      <c r="B8088">
        <v>2026</v>
      </c>
      <c r="C8088" t="s">
        <v>487</v>
      </c>
      <c r="D8088">
        <v>4</v>
      </c>
      <c r="E8088" t="s">
        <v>114</v>
      </c>
      <c r="F8088">
        <v>6</v>
      </c>
      <c r="G8088" s="85">
        <v>5.7022767686642446</v>
      </c>
      <c r="H8088" s="85">
        <v>9626.5957446808516</v>
      </c>
      <c r="I8088" s="85">
        <v>2722.7836879432625</v>
      </c>
      <c r="J8088" s="85">
        <v>36449.292815407221</v>
      </c>
      <c r="K8088" t="s">
        <v>491</v>
      </c>
    </row>
    <row r="8089" spans="2:11" x14ac:dyDescent="0.25">
      <c r="B8089">
        <v>2026</v>
      </c>
      <c r="C8089" t="s">
        <v>488</v>
      </c>
      <c r="D8089">
        <v>3</v>
      </c>
      <c r="E8089" t="s">
        <v>114</v>
      </c>
      <c r="F8089">
        <v>6</v>
      </c>
      <c r="G8089" s="85">
        <v>2.0259981373830693</v>
      </c>
      <c r="H8089" s="85">
        <v>9626.5957446808516</v>
      </c>
      <c r="I8089" s="85">
        <v>2722.7836879432625</v>
      </c>
      <c r="J8089" s="85">
        <v>12950.300791913955</v>
      </c>
      <c r="K8089" t="s">
        <v>491</v>
      </c>
    </row>
    <row r="8090" spans="2:11" x14ac:dyDescent="0.25">
      <c r="B8090">
        <v>2026</v>
      </c>
      <c r="C8090" t="s">
        <v>488</v>
      </c>
      <c r="D8090">
        <v>4</v>
      </c>
      <c r="E8090" t="s">
        <v>114</v>
      </c>
      <c r="F8090">
        <v>6</v>
      </c>
      <c r="G8090" s="85">
        <v>5.7256469099956284</v>
      </c>
      <c r="H8090" s="85">
        <v>9626.5957446808516</v>
      </c>
      <c r="I8090" s="85">
        <v>2722.7836879432625</v>
      </c>
      <c r="J8090" s="85">
        <v>36598.676151061161</v>
      </c>
      <c r="K8090" t="s">
        <v>491</v>
      </c>
    </row>
    <row r="8091" spans="2:11" x14ac:dyDescent="0.25">
      <c r="B8091">
        <v>2026</v>
      </c>
      <c r="C8091" t="s">
        <v>489</v>
      </c>
      <c r="D8091">
        <v>3</v>
      </c>
      <c r="E8091" t="s">
        <v>114</v>
      </c>
      <c r="F8091">
        <v>6</v>
      </c>
      <c r="G8091" s="85">
        <v>2.0342675720080194</v>
      </c>
      <c r="H8091" s="85">
        <v>9626.5957446808516</v>
      </c>
      <c r="I8091" s="85">
        <v>2722.7836879432625</v>
      </c>
      <c r="J8091" s="85">
        <v>13003.159510683805</v>
      </c>
      <c r="K8091" t="s">
        <v>491</v>
      </c>
    </row>
    <row r="8092" spans="2:11" x14ac:dyDescent="0.25">
      <c r="B8092">
        <v>2026</v>
      </c>
      <c r="C8092" t="s">
        <v>489</v>
      </c>
      <c r="D8092">
        <v>4</v>
      </c>
      <c r="E8092" t="s">
        <v>114</v>
      </c>
      <c r="F8092">
        <v>6</v>
      </c>
      <c r="G8092" s="85">
        <v>5.7490170513270096</v>
      </c>
      <c r="H8092" s="85">
        <v>9626.5957446808516</v>
      </c>
      <c r="I8092" s="85">
        <v>2722.7836879432625</v>
      </c>
      <c r="J8092" s="85">
        <v>36748.059486715087</v>
      </c>
      <c r="K8092" t="s">
        <v>491</v>
      </c>
    </row>
    <row r="8093" spans="2:11" x14ac:dyDescent="0.25">
      <c r="B8093">
        <v>2026</v>
      </c>
      <c r="C8093" t="s">
        <v>490</v>
      </c>
      <c r="D8093">
        <v>3</v>
      </c>
      <c r="E8093" t="s">
        <v>114</v>
      </c>
      <c r="F8093">
        <v>6</v>
      </c>
      <c r="G8093" s="85">
        <v>2.0425370066329709</v>
      </c>
      <c r="H8093" s="85">
        <v>9626.5957446808516</v>
      </c>
      <c r="I8093" s="85">
        <v>2722.7836879432625</v>
      </c>
      <c r="J8093" s="85">
        <v>13056.018229453664</v>
      </c>
      <c r="K8093" t="s">
        <v>491</v>
      </c>
    </row>
    <row r="8094" spans="2:11" x14ac:dyDescent="0.25">
      <c r="B8094">
        <v>2026</v>
      </c>
      <c r="C8094" t="s">
        <v>490</v>
      </c>
      <c r="D8094">
        <v>4</v>
      </c>
      <c r="E8094" t="s">
        <v>114</v>
      </c>
      <c r="F8094">
        <v>6</v>
      </c>
      <c r="G8094" s="85">
        <v>5.7723871926583952</v>
      </c>
      <c r="H8094" s="85">
        <v>9626.5957446808516</v>
      </c>
      <c r="I8094" s="85">
        <v>2722.7836879432625</v>
      </c>
      <c r="J8094" s="85">
        <v>36897.442822369048</v>
      </c>
      <c r="K8094" t="s">
        <v>491</v>
      </c>
    </row>
    <row r="8095" spans="2:11" x14ac:dyDescent="0.25">
      <c r="B8095">
        <v>2026</v>
      </c>
      <c r="C8095" t="s">
        <v>479</v>
      </c>
      <c r="D8095">
        <v>3</v>
      </c>
      <c r="E8095" t="s">
        <v>131</v>
      </c>
      <c r="F8095">
        <v>12</v>
      </c>
      <c r="G8095" s="85">
        <v>1.6255742852215869</v>
      </c>
      <c r="H8095" s="85">
        <v>9367.3143996013951</v>
      </c>
      <c r="I8095" s="85">
        <v>2655.2732104301613</v>
      </c>
      <c r="J8095" s="85">
        <v>10522.040398018342</v>
      </c>
      <c r="K8095" t="s">
        <v>491</v>
      </c>
    </row>
    <row r="8096" spans="2:11" x14ac:dyDescent="0.25">
      <c r="B8096">
        <v>2026</v>
      </c>
      <c r="C8096" t="s">
        <v>479</v>
      </c>
      <c r="D8096">
        <v>4</v>
      </c>
      <c r="E8096" t="s">
        <v>131</v>
      </c>
      <c r="F8096">
        <v>12</v>
      </c>
      <c r="G8096" s="85">
        <v>2.0533569918588466</v>
      </c>
      <c r="H8096" s="85">
        <v>9367.3143996013951</v>
      </c>
      <c r="I8096" s="85">
        <v>2655.2732104301613</v>
      </c>
      <c r="J8096" s="85">
        <v>13290.998397496853</v>
      </c>
      <c r="K8096" t="s">
        <v>491</v>
      </c>
    </row>
    <row r="8097" spans="2:11" x14ac:dyDescent="0.25">
      <c r="B8097">
        <v>2026</v>
      </c>
      <c r="C8097" t="s">
        <v>480</v>
      </c>
      <c r="D8097">
        <v>3</v>
      </c>
      <c r="E8097" t="s">
        <v>131</v>
      </c>
      <c r="F8097">
        <v>12</v>
      </c>
      <c r="G8097" s="85">
        <v>1.6352506295075115</v>
      </c>
      <c r="H8097" s="85">
        <v>9367.3143996013951</v>
      </c>
      <c r="I8097" s="85">
        <v>2655.2732104301613</v>
      </c>
      <c r="J8097" s="85">
        <v>10584.673577201385</v>
      </c>
      <c r="K8097" t="s">
        <v>491</v>
      </c>
    </row>
    <row r="8098" spans="2:11" x14ac:dyDescent="0.25">
      <c r="B8098">
        <v>2026</v>
      </c>
      <c r="C8098" t="s">
        <v>480</v>
      </c>
      <c r="D8098">
        <v>4</v>
      </c>
      <c r="E8098" t="s">
        <v>131</v>
      </c>
      <c r="F8098">
        <v>12</v>
      </c>
      <c r="G8098" s="85">
        <v>2.065579742535804</v>
      </c>
      <c r="H8098" s="85">
        <v>9367.3143996013951</v>
      </c>
      <c r="I8098" s="85">
        <v>2655.2732104301613</v>
      </c>
      <c r="J8098" s="85">
        <v>13370.113992254383</v>
      </c>
      <c r="K8098" t="s">
        <v>491</v>
      </c>
    </row>
    <row r="8099" spans="2:11" x14ac:dyDescent="0.25">
      <c r="B8099">
        <v>2026</v>
      </c>
      <c r="C8099" t="s">
        <v>481</v>
      </c>
      <c r="D8099">
        <v>3</v>
      </c>
      <c r="E8099" t="s">
        <v>131</v>
      </c>
      <c r="F8099">
        <v>12</v>
      </c>
      <c r="G8099" s="85">
        <v>1.6449269737934387</v>
      </c>
      <c r="H8099" s="85">
        <v>9367.3143996013951</v>
      </c>
      <c r="I8099" s="85">
        <v>2655.2732104301613</v>
      </c>
      <c r="J8099" s="85">
        <v>10647.306756384447</v>
      </c>
      <c r="K8099" t="s">
        <v>491</v>
      </c>
    </row>
    <row r="8100" spans="2:11" x14ac:dyDescent="0.25">
      <c r="B8100">
        <v>2026</v>
      </c>
      <c r="C8100" t="s">
        <v>481</v>
      </c>
      <c r="D8100">
        <v>4</v>
      </c>
      <c r="E8100" t="s">
        <v>131</v>
      </c>
      <c r="F8100">
        <v>12</v>
      </c>
      <c r="G8100" s="85">
        <v>2.0778024932127646</v>
      </c>
      <c r="H8100" s="85">
        <v>9367.3143996013951</v>
      </c>
      <c r="I8100" s="85">
        <v>2655.2732104301613</v>
      </c>
      <c r="J8100" s="85">
        <v>13449.229587011932</v>
      </c>
      <c r="K8100" t="s">
        <v>491</v>
      </c>
    </row>
    <row r="8101" spans="2:11" x14ac:dyDescent="0.25">
      <c r="B8101">
        <v>2026</v>
      </c>
      <c r="C8101" t="s">
        <v>482</v>
      </c>
      <c r="D8101">
        <v>3</v>
      </c>
      <c r="E8101" t="s">
        <v>131</v>
      </c>
      <c r="F8101">
        <v>12</v>
      </c>
      <c r="G8101" s="85">
        <v>1.6546033180793636</v>
      </c>
      <c r="H8101" s="85">
        <v>9367.3143996013951</v>
      </c>
      <c r="I8101" s="85">
        <v>2655.2732104301613</v>
      </c>
      <c r="J8101" s="85">
        <v>10709.939935567492</v>
      </c>
      <c r="K8101" t="s">
        <v>491</v>
      </c>
    </row>
    <row r="8102" spans="2:11" x14ac:dyDescent="0.25">
      <c r="B8102">
        <v>2026</v>
      </c>
      <c r="C8102" t="s">
        <v>482</v>
      </c>
      <c r="D8102">
        <v>4</v>
      </c>
      <c r="E8102" t="s">
        <v>131</v>
      </c>
      <c r="F8102">
        <v>12</v>
      </c>
      <c r="G8102" s="85">
        <v>2.0900252438897224</v>
      </c>
      <c r="H8102" s="85">
        <v>9367.3143996013951</v>
      </c>
      <c r="I8102" s="85">
        <v>2655.2732104301613</v>
      </c>
      <c r="J8102" s="85">
        <v>13528.345181769464</v>
      </c>
      <c r="K8102" t="s">
        <v>491</v>
      </c>
    </row>
    <row r="8103" spans="2:11" x14ac:dyDescent="0.25">
      <c r="B8103">
        <v>2026</v>
      </c>
      <c r="C8103" t="s">
        <v>483</v>
      </c>
      <c r="D8103">
        <v>3</v>
      </c>
      <c r="E8103" t="s">
        <v>131</v>
      </c>
      <c r="F8103">
        <v>12</v>
      </c>
      <c r="G8103" s="85">
        <v>1.6642796623652909</v>
      </c>
      <c r="H8103" s="85">
        <v>9367.3143996013951</v>
      </c>
      <c r="I8103" s="85">
        <v>2655.2732104301613</v>
      </c>
      <c r="J8103" s="85">
        <v>10772.573114750554</v>
      </c>
      <c r="K8103" t="s">
        <v>491</v>
      </c>
    </row>
    <row r="8104" spans="2:11" x14ac:dyDescent="0.25">
      <c r="B8104">
        <v>2026</v>
      </c>
      <c r="C8104" t="s">
        <v>483</v>
      </c>
      <c r="D8104">
        <v>4</v>
      </c>
      <c r="E8104" t="s">
        <v>131</v>
      </c>
      <c r="F8104">
        <v>12</v>
      </c>
      <c r="G8104" s="85">
        <v>2.1022479945666834</v>
      </c>
      <c r="H8104" s="85">
        <v>9367.3143996013951</v>
      </c>
      <c r="I8104" s="85">
        <v>2655.2732104301613</v>
      </c>
      <c r="J8104" s="85">
        <v>13607.460776527018</v>
      </c>
      <c r="K8104" t="s">
        <v>491</v>
      </c>
    </row>
    <row r="8105" spans="2:11" x14ac:dyDescent="0.25">
      <c r="B8105">
        <v>2026</v>
      </c>
      <c r="C8105" t="s">
        <v>484</v>
      </c>
      <c r="D8105">
        <v>3</v>
      </c>
      <c r="E8105" t="s">
        <v>131</v>
      </c>
      <c r="F8105">
        <v>12</v>
      </c>
      <c r="G8105" s="85">
        <v>1.6739560066512156</v>
      </c>
      <c r="H8105" s="85">
        <v>9367.3143996013951</v>
      </c>
      <c r="I8105" s="85">
        <v>2655.2732104301613</v>
      </c>
      <c r="J8105" s="85">
        <v>10835.206293933599</v>
      </c>
      <c r="K8105" t="s">
        <v>491</v>
      </c>
    </row>
    <row r="8106" spans="2:11" x14ac:dyDescent="0.25">
      <c r="B8106">
        <v>2026</v>
      </c>
      <c r="C8106" t="s">
        <v>484</v>
      </c>
      <c r="D8106">
        <v>4</v>
      </c>
      <c r="E8106" t="s">
        <v>131</v>
      </c>
      <c r="F8106">
        <v>12</v>
      </c>
      <c r="G8106" s="85">
        <v>2.1144707452436404</v>
      </c>
      <c r="H8106" s="85">
        <v>9367.3143996013951</v>
      </c>
      <c r="I8106" s="85">
        <v>2655.2732104301613</v>
      </c>
      <c r="J8106" s="85">
        <v>13686.576371284544</v>
      </c>
      <c r="K8106" t="s">
        <v>491</v>
      </c>
    </row>
    <row r="8107" spans="2:11" x14ac:dyDescent="0.25">
      <c r="B8107">
        <v>2026</v>
      </c>
      <c r="C8107" t="s">
        <v>485</v>
      </c>
      <c r="D8107">
        <v>3</v>
      </c>
      <c r="E8107" t="s">
        <v>131</v>
      </c>
      <c r="F8107">
        <v>12</v>
      </c>
      <c r="G8107" s="85">
        <v>1.6836323509371427</v>
      </c>
      <c r="H8107" s="85">
        <v>9367.3143996013951</v>
      </c>
      <c r="I8107" s="85">
        <v>2655.2732104301613</v>
      </c>
      <c r="J8107" s="85">
        <v>10897.839473116659</v>
      </c>
      <c r="K8107" t="s">
        <v>491</v>
      </c>
    </row>
    <row r="8108" spans="2:11" x14ac:dyDescent="0.25">
      <c r="B8108">
        <v>2026</v>
      </c>
      <c r="C8108" t="s">
        <v>485</v>
      </c>
      <c r="D8108">
        <v>4</v>
      </c>
      <c r="E8108" t="s">
        <v>131</v>
      </c>
      <c r="F8108">
        <v>12</v>
      </c>
      <c r="G8108" s="85">
        <v>2.1266934959206014</v>
      </c>
      <c r="H8108" s="85">
        <v>9367.3143996013951</v>
      </c>
      <c r="I8108" s="85">
        <v>2655.2732104301613</v>
      </c>
      <c r="J8108" s="85">
        <v>13765.691966042097</v>
      </c>
      <c r="K8108" t="s">
        <v>491</v>
      </c>
    </row>
    <row r="8109" spans="2:11" x14ac:dyDescent="0.25">
      <c r="B8109">
        <v>2026</v>
      </c>
      <c r="C8109" t="s">
        <v>486</v>
      </c>
      <c r="D8109">
        <v>3</v>
      </c>
      <c r="E8109" t="s">
        <v>131</v>
      </c>
      <c r="F8109">
        <v>12</v>
      </c>
      <c r="G8109" s="85">
        <v>1.6933086952230672</v>
      </c>
      <c r="H8109" s="85">
        <v>9367.3143996013951</v>
      </c>
      <c r="I8109" s="85">
        <v>2655.2732104301613</v>
      </c>
      <c r="J8109" s="85">
        <v>10960.472652299703</v>
      </c>
      <c r="K8109" t="s">
        <v>491</v>
      </c>
    </row>
    <row r="8110" spans="2:11" x14ac:dyDescent="0.25">
      <c r="B8110">
        <v>2026</v>
      </c>
      <c r="C8110" t="s">
        <v>486</v>
      </c>
      <c r="D8110">
        <v>4</v>
      </c>
      <c r="E8110" t="s">
        <v>131</v>
      </c>
      <c r="F8110">
        <v>12</v>
      </c>
      <c r="G8110" s="85">
        <v>2.1389162465975584</v>
      </c>
      <c r="H8110" s="85">
        <v>9367.3143996013951</v>
      </c>
      <c r="I8110" s="85">
        <v>2655.2732104301613</v>
      </c>
      <c r="J8110" s="85">
        <v>13844.807560799623</v>
      </c>
      <c r="K8110" t="s">
        <v>491</v>
      </c>
    </row>
    <row r="8111" spans="2:11" x14ac:dyDescent="0.25">
      <c r="B8111">
        <v>2026</v>
      </c>
      <c r="C8111" t="s">
        <v>487</v>
      </c>
      <c r="D8111">
        <v>3</v>
      </c>
      <c r="E8111" t="s">
        <v>131</v>
      </c>
      <c r="F8111">
        <v>12</v>
      </c>
      <c r="G8111" s="85">
        <v>1.7029850395089947</v>
      </c>
      <c r="H8111" s="85">
        <v>9367.3143996013951</v>
      </c>
      <c r="I8111" s="85">
        <v>2655.2732104301613</v>
      </c>
      <c r="J8111" s="85">
        <v>11023.105831482766</v>
      </c>
      <c r="K8111" t="s">
        <v>491</v>
      </c>
    </row>
    <row r="8112" spans="2:11" x14ac:dyDescent="0.25">
      <c r="B8112">
        <v>2026</v>
      </c>
      <c r="C8112" t="s">
        <v>487</v>
      </c>
      <c r="D8112">
        <v>4</v>
      </c>
      <c r="E8112" t="s">
        <v>131</v>
      </c>
      <c r="F8112">
        <v>12</v>
      </c>
      <c r="G8112" s="85">
        <v>2.1511389972745194</v>
      </c>
      <c r="H8112" s="85">
        <v>9367.3143996013951</v>
      </c>
      <c r="I8112" s="85">
        <v>2655.2732104301613</v>
      </c>
      <c r="J8112" s="85">
        <v>13923.923155557177</v>
      </c>
      <c r="K8112" t="s">
        <v>491</v>
      </c>
    </row>
    <row r="8113" spans="2:11" x14ac:dyDescent="0.25">
      <c r="B8113">
        <v>2026</v>
      </c>
      <c r="C8113" t="s">
        <v>488</v>
      </c>
      <c r="D8113">
        <v>3</v>
      </c>
      <c r="E8113" t="s">
        <v>131</v>
      </c>
      <c r="F8113">
        <v>12</v>
      </c>
      <c r="G8113" s="85">
        <v>1.7126613837949189</v>
      </c>
      <c r="H8113" s="85">
        <v>9367.3143996013951</v>
      </c>
      <c r="I8113" s="85">
        <v>2655.2732104301613</v>
      </c>
      <c r="J8113" s="85">
        <v>11085.739010665808</v>
      </c>
      <c r="K8113" t="s">
        <v>491</v>
      </c>
    </row>
    <row r="8114" spans="2:11" x14ac:dyDescent="0.25">
      <c r="B8114">
        <v>2026</v>
      </c>
      <c r="C8114" t="s">
        <v>488</v>
      </c>
      <c r="D8114">
        <v>4</v>
      </c>
      <c r="E8114" t="s">
        <v>131</v>
      </c>
      <c r="F8114">
        <v>12</v>
      </c>
      <c r="G8114" s="85">
        <v>2.1633617479514768</v>
      </c>
      <c r="H8114" s="85">
        <v>9367.3143996013951</v>
      </c>
      <c r="I8114" s="85">
        <v>2655.2732104301613</v>
      </c>
      <c r="J8114" s="85">
        <v>14003.038750314707</v>
      </c>
      <c r="K8114" t="s">
        <v>491</v>
      </c>
    </row>
    <row r="8115" spans="2:11" x14ac:dyDescent="0.25">
      <c r="B8115">
        <v>2026</v>
      </c>
      <c r="C8115" t="s">
        <v>489</v>
      </c>
      <c r="D8115">
        <v>3</v>
      </c>
      <c r="E8115" t="s">
        <v>131</v>
      </c>
      <c r="F8115">
        <v>12</v>
      </c>
      <c r="G8115" s="85">
        <v>1.7223377280808467</v>
      </c>
      <c r="H8115" s="85">
        <v>9367.3143996013951</v>
      </c>
      <c r="I8115" s="85">
        <v>2655.2732104301613</v>
      </c>
      <c r="J8115" s="85">
        <v>11148.372189848873</v>
      </c>
      <c r="K8115" t="s">
        <v>491</v>
      </c>
    </row>
    <row r="8116" spans="2:11" x14ac:dyDescent="0.25">
      <c r="B8116">
        <v>2026</v>
      </c>
      <c r="C8116" t="s">
        <v>489</v>
      </c>
      <c r="D8116">
        <v>4</v>
      </c>
      <c r="E8116" t="s">
        <v>131</v>
      </c>
      <c r="F8116">
        <v>12</v>
      </c>
      <c r="G8116" s="85">
        <v>2.1755844986284378</v>
      </c>
      <c r="H8116" s="85">
        <v>9367.3143996013951</v>
      </c>
      <c r="I8116" s="85">
        <v>2655.2732104301613</v>
      </c>
      <c r="J8116" s="85">
        <v>14082.154345072258</v>
      </c>
      <c r="K8116" t="s">
        <v>491</v>
      </c>
    </row>
    <row r="8117" spans="2:11" x14ac:dyDescent="0.25">
      <c r="B8117">
        <v>2026</v>
      </c>
      <c r="C8117" t="s">
        <v>490</v>
      </c>
      <c r="D8117">
        <v>3</v>
      </c>
      <c r="E8117" t="s">
        <v>131</v>
      </c>
      <c r="F8117">
        <v>12</v>
      </c>
      <c r="G8117" s="85">
        <v>1.732014072366771</v>
      </c>
      <c r="H8117" s="85">
        <v>9367.3143996013951</v>
      </c>
      <c r="I8117" s="85">
        <v>2655.2732104301613</v>
      </c>
      <c r="J8117" s="85">
        <v>11211.005369031915</v>
      </c>
      <c r="K8117" t="s">
        <v>491</v>
      </c>
    </row>
    <row r="8118" spans="2:11" x14ac:dyDescent="0.25">
      <c r="B8118">
        <v>2026</v>
      </c>
      <c r="C8118" t="s">
        <v>490</v>
      </c>
      <c r="D8118">
        <v>4</v>
      </c>
      <c r="E8118" t="s">
        <v>131</v>
      </c>
      <c r="F8118">
        <v>12</v>
      </c>
      <c r="G8118" s="85">
        <v>2.1878072493053953</v>
      </c>
      <c r="H8118" s="85">
        <v>9367.3143996013951</v>
      </c>
      <c r="I8118" s="85">
        <v>2655.2732104301613</v>
      </c>
      <c r="J8118" s="85">
        <v>14161.269939829788</v>
      </c>
      <c r="K8118" t="s">
        <v>491</v>
      </c>
    </row>
    <row r="8119" spans="2:11" x14ac:dyDescent="0.25">
      <c r="B8119">
        <v>2026</v>
      </c>
      <c r="C8119" t="s">
        <v>479</v>
      </c>
      <c r="D8119">
        <v>3</v>
      </c>
      <c r="E8119" t="s">
        <v>114</v>
      </c>
      <c r="F8119">
        <v>1</v>
      </c>
      <c r="G8119" s="85">
        <v>0</v>
      </c>
      <c r="H8119" s="85">
        <v>9626.5957446808516</v>
      </c>
      <c r="I8119" s="85">
        <v>2722.7836879432625</v>
      </c>
      <c r="J8119" s="85">
        <v>0</v>
      </c>
      <c r="K8119" t="s">
        <v>491</v>
      </c>
    </row>
    <row r="8120" spans="2:11" x14ac:dyDescent="0.25">
      <c r="B8120">
        <v>2026</v>
      </c>
      <c r="C8120" t="s">
        <v>479</v>
      </c>
      <c r="D8120">
        <v>4</v>
      </c>
      <c r="E8120" t="s">
        <v>114</v>
      </c>
      <c r="F8120">
        <v>1</v>
      </c>
      <c r="G8120" s="85">
        <v>0</v>
      </c>
      <c r="H8120" s="85">
        <v>9626.5957446808516</v>
      </c>
      <c r="I8120" s="85">
        <v>2722.7836879432625</v>
      </c>
      <c r="J8120" s="85">
        <v>0</v>
      </c>
      <c r="K8120" t="s">
        <v>491</v>
      </c>
    </row>
    <row r="8121" spans="2:11" x14ac:dyDescent="0.25">
      <c r="B8121">
        <v>2026</v>
      </c>
      <c r="C8121" t="s">
        <v>480</v>
      </c>
      <c r="D8121">
        <v>3</v>
      </c>
      <c r="E8121" t="s">
        <v>114</v>
      </c>
      <c r="F8121">
        <v>1</v>
      </c>
      <c r="G8121" s="85">
        <v>16.393071334323746</v>
      </c>
      <c r="H8121" s="85">
        <v>9626.5957446808516</v>
      </c>
      <c r="I8121" s="85">
        <v>2722.7836879432625</v>
      </c>
      <c r="J8121" s="85">
        <v>109677.58217072919</v>
      </c>
      <c r="K8121" t="s">
        <v>491</v>
      </c>
    </row>
    <row r="8122" spans="2:11" x14ac:dyDescent="0.25">
      <c r="B8122">
        <v>2026</v>
      </c>
      <c r="C8122" t="s">
        <v>480</v>
      </c>
      <c r="D8122">
        <v>4</v>
      </c>
      <c r="E8122" t="s">
        <v>114</v>
      </c>
      <c r="F8122">
        <v>1</v>
      </c>
      <c r="G8122" s="85">
        <v>3.9464801360409041</v>
      </c>
      <c r="H8122" s="85">
        <v>9626.5957446808516</v>
      </c>
      <c r="I8122" s="85">
        <v>2722.7836879432625</v>
      </c>
      <c r="J8122" s="85">
        <v>26403.862374434819</v>
      </c>
      <c r="K8122" t="s">
        <v>491</v>
      </c>
    </row>
    <row r="8123" spans="2:11" x14ac:dyDescent="0.25">
      <c r="B8123">
        <v>2026</v>
      </c>
      <c r="C8123" t="s">
        <v>481</v>
      </c>
      <c r="D8123">
        <v>3</v>
      </c>
      <c r="E8123" t="s">
        <v>114</v>
      </c>
      <c r="F8123">
        <v>1</v>
      </c>
      <c r="G8123" s="85">
        <v>25.92619897476548</v>
      </c>
      <c r="H8123" s="85">
        <v>9626.5957446808516</v>
      </c>
      <c r="I8123" s="85">
        <v>2722.7836879432625</v>
      </c>
      <c r="J8123" s="85">
        <v>173458.82052472737</v>
      </c>
      <c r="K8123" t="s">
        <v>491</v>
      </c>
    </row>
    <row r="8124" spans="2:11" x14ac:dyDescent="0.25">
      <c r="B8124">
        <v>2026</v>
      </c>
      <c r="C8124" t="s">
        <v>481</v>
      </c>
      <c r="D8124">
        <v>4</v>
      </c>
      <c r="E8124" t="s">
        <v>114</v>
      </c>
      <c r="F8124">
        <v>1</v>
      </c>
      <c r="G8124" s="85">
        <v>6.241492345776873</v>
      </c>
      <c r="H8124" s="85">
        <v>9626.5957446808516</v>
      </c>
      <c r="I8124" s="85">
        <v>2722.7836879432625</v>
      </c>
      <c r="J8124" s="85">
        <v>41758.604941138059</v>
      </c>
      <c r="K8124" t="s">
        <v>491</v>
      </c>
    </row>
    <row r="8125" spans="2:11" x14ac:dyDescent="0.25">
      <c r="B8125">
        <v>2026</v>
      </c>
      <c r="C8125" t="s">
        <v>482</v>
      </c>
      <c r="D8125">
        <v>3</v>
      </c>
      <c r="E8125" t="s">
        <v>114</v>
      </c>
      <c r="F8125">
        <v>1</v>
      </c>
      <c r="G8125" s="85">
        <v>0</v>
      </c>
      <c r="H8125" s="85">
        <v>9626.5957446808516</v>
      </c>
      <c r="I8125" s="85">
        <v>2722.7836879432625</v>
      </c>
      <c r="J8125" s="85">
        <v>0</v>
      </c>
      <c r="K8125" t="s">
        <v>491</v>
      </c>
    </row>
    <row r="8126" spans="2:11" x14ac:dyDescent="0.25">
      <c r="B8126">
        <v>2026</v>
      </c>
      <c r="C8126" t="s">
        <v>482</v>
      </c>
      <c r="D8126">
        <v>4</v>
      </c>
      <c r="E8126" t="s">
        <v>114</v>
      </c>
      <c r="F8126">
        <v>1</v>
      </c>
      <c r="G8126" s="85">
        <v>0</v>
      </c>
      <c r="H8126" s="85">
        <v>9626.5957446808516</v>
      </c>
      <c r="I8126" s="85">
        <v>2722.7836879432625</v>
      </c>
      <c r="J8126" s="85">
        <v>0</v>
      </c>
      <c r="K8126" t="s">
        <v>491</v>
      </c>
    </row>
    <row r="8127" spans="2:11" x14ac:dyDescent="0.25">
      <c r="B8127">
        <v>2026</v>
      </c>
      <c r="C8127" t="s">
        <v>483</v>
      </c>
      <c r="D8127">
        <v>3</v>
      </c>
      <c r="E8127" t="s">
        <v>114</v>
      </c>
      <c r="F8127">
        <v>1</v>
      </c>
      <c r="G8127" s="85">
        <v>16.162319716837413</v>
      </c>
      <c r="H8127" s="85">
        <v>9626.5957446808516</v>
      </c>
      <c r="I8127" s="85">
        <v>2722.7836879432625</v>
      </c>
      <c r="J8127" s="85">
        <v>108133.74215614353</v>
      </c>
      <c r="K8127" t="s">
        <v>491</v>
      </c>
    </row>
    <row r="8128" spans="2:11" x14ac:dyDescent="0.25">
      <c r="B8128">
        <v>2026</v>
      </c>
      <c r="C8128" t="s">
        <v>483</v>
      </c>
      <c r="D8128">
        <v>4</v>
      </c>
      <c r="E8128" t="s">
        <v>114</v>
      </c>
      <c r="F8128">
        <v>1</v>
      </c>
      <c r="G8128" s="85">
        <v>3.8909288207201165</v>
      </c>
      <c r="H8128" s="85">
        <v>9626.5957446808516</v>
      </c>
      <c r="I8128" s="85">
        <v>2722.7836879432625</v>
      </c>
      <c r="J8128" s="85">
        <v>26032.197185738249</v>
      </c>
      <c r="K8128" t="s">
        <v>491</v>
      </c>
    </row>
    <row r="8129" spans="2:11" x14ac:dyDescent="0.25">
      <c r="B8129">
        <v>2026</v>
      </c>
      <c r="C8129" t="s">
        <v>484</v>
      </c>
      <c r="D8129">
        <v>3</v>
      </c>
      <c r="E8129" t="s">
        <v>114</v>
      </c>
      <c r="F8129">
        <v>1</v>
      </c>
      <c r="G8129" s="85">
        <v>25.695447357279143</v>
      </c>
      <c r="H8129" s="85">
        <v>9626.5957446808516</v>
      </c>
      <c r="I8129" s="85">
        <v>2722.7836879432625</v>
      </c>
      <c r="J8129" s="85">
        <v>171914.9805101417</v>
      </c>
      <c r="K8129" t="s">
        <v>491</v>
      </c>
    </row>
    <row r="8130" spans="2:11" x14ac:dyDescent="0.25">
      <c r="B8130">
        <v>2026</v>
      </c>
      <c r="C8130" t="s">
        <v>484</v>
      </c>
      <c r="D8130">
        <v>4</v>
      </c>
      <c r="E8130" t="s">
        <v>114</v>
      </c>
      <c r="F8130">
        <v>1</v>
      </c>
      <c r="G8130" s="85">
        <v>6.1859410304560889</v>
      </c>
      <c r="H8130" s="85">
        <v>9626.5957446808516</v>
      </c>
      <c r="I8130" s="85">
        <v>2722.7836879432625</v>
      </c>
      <c r="J8130" s="85">
        <v>41386.939752441511</v>
      </c>
      <c r="K8130" t="s">
        <v>491</v>
      </c>
    </row>
    <row r="8131" spans="2:11" x14ac:dyDescent="0.25">
      <c r="B8131">
        <v>2026</v>
      </c>
      <c r="C8131" t="s">
        <v>485</v>
      </c>
      <c r="D8131">
        <v>3</v>
      </c>
      <c r="E8131" t="s">
        <v>114</v>
      </c>
      <c r="F8131">
        <v>1</v>
      </c>
      <c r="G8131" s="85">
        <v>0</v>
      </c>
      <c r="H8131" s="85">
        <v>9626.5957446808516</v>
      </c>
      <c r="I8131" s="85">
        <v>2722.7836879432625</v>
      </c>
      <c r="J8131" s="85">
        <v>0</v>
      </c>
      <c r="K8131" t="s">
        <v>491</v>
      </c>
    </row>
    <row r="8132" spans="2:11" x14ac:dyDescent="0.25">
      <c r="B8132">
        <v>2026</v>
      </c>
      <c r="C8132" t="s">
        <v>485</v>
      </c>
      <c r="D8132">
        <v>4</v>
      </c>
      <c r="E8132" t="s">
        <v>114</v>
      </c>
      <c r="F8132">
        <v>1</v>
      </c>
      <c r="G8132" s="85">
        <v>0</v>
      </c>
      <c r="H8132" s="85">
        <v>9626.5957446808516</v>
      </c>
      <c r="I8132" s="85">
        <v>2722.7836879432625</v>
      </c>
      <c r="J8132" s="85">
        <v>0</v>
      </c>
      <c r="K8132" t="s">
        <v>491</v>
      </c>
    </row>
    <row r="8133" spans="2:11" x14ac:dyDescent="0.25">
      <c r="B8133">
        <v>2026</v>
      </c>
      <c r="C8133" t="s">
        <v>486</v>
      </c>
      <c r="D8133">
        <v>3</v>
      </c>
      <c r="E8133" t="s">
        <v>114</v>
      </c>
      <c r="F8133">
        <v>1</v>
      </c>
      <c r="G8133" s="85">
        <v>15.931568099351077</v>
      </c>
      <c r="H8133" s="85">
        <v>9626.5957446808516</v>
      </c>
      <c r="I8133" s="85">
        <v>2722.7836879432625</v>
      </c>
      <c r="J8133" s="85">
        <v>106589.90214155786</v>
      </c>
      <c r="K8133" t="s">
        <v>491</v>
      </c>
    </row>
    <row r="8134" spans="2:11" x14ac:dyDescent="0.25">
      <c r="B8134">
        <v>2026</v>
      </c>
      <c r="C8134" t="s">
        <v>486</v>
      </c>
      <c r="D8134">
        <v>4</v>
      </c>
      <c r="E8134" t="s">
        <v>114</v>
      </c>
      <c r="F8134">
        <v>1</v>
      </c>
      <c r="G8134" s="85">
        <v>3.8353775053993342</v>
      </c>
      <c r="H8134" s="85">
        <v>9626.5957446808516</v>
      </c>
      <c r="I8134" s="85">
        <v>2722.7836879432625</v>
      </c>
      <c r="J8134" s="85">
        <v>25660.531997041715</v>
      </c>
      <c r="K8134" t="s">
        <v>491</v>
      </c>
    </row>
    <row r="8135" spans="2:11" x14ac:dyDescent="0.25">
      <c r="B8135">
        <v>2026</v>
      </c>
      <c r="C8135" t="s">
        <v>487</v>
      </c>
      <c r="D8135">
        <v>3</v>
      </c>
      <c r="E8135" t="s">
        <v>114</v>
      </c>
      <c r="F8135">
        <v>1</v>
      </c>
      <c r="G8135" s="85">
        <v>25.464695739792813</v>
      </c>
      <c r="H8135" s="85">
        <v>9626.5957446808516</v>
      </c>
      <c r="I8135" s="85">
        <v>2722.7836879432625</v>
      </c>
      <c r="J8135" s="85">
        <v>170371.14049555606</v>
      </c>
      <c r="K8135" t="s">
        <v>491</v>
      </c>
    </row>
    <row r="8136" spans="2:11" x14ac:dyDescent="0.25">
      <c r="B8136">
        <v>2026</v>
      </c>
      <c r="C8136" t="s">
        <v>487</v>
      </c>
      <c r="D8136">
        <v>4</v>
      </c>
      <c r="E8136" t="s">
        <v>114</v>
      </c>
      <c r="F8136">
        <v>1</v>
      </c>
      <c r="G8136" s="85">
        <v>6.1303897151353048</v>
      </c>
      <c r="H8136" s="85">
        <v>9626.5957446808516</v>
      </c>
      <c r="I8136" s="85">
        <v>2722.7836879432625</v>
      </c>
      <c r="J8136" s="85">
        <v>41015.274563744963</v>
      </c>
      <c r="K8136" t="s">
        <v>491</v>
      </c>
    </row>
    <row r="8137" spans="2:11" x14ac:dyDescent="0.25">
      <c r="B8137">
        <v>2026</v>
      </c>
      <c r="C8137" t="s">
        <v>488</v>
      </c>
      <c r="D8137">
        <v>3</v>
      </c>
      <c r="E8137" t="s">
        <v>114</v>
      </c>
      <c r="F8137">
        <v>1</v>
      </c>
      <c r="G8137" s="85">
        <v>0</v>
      </c>
      <c r="H8137" s="85">
        <v>9626.5957446808516</v>
      </c>
      <c r="I8137" s="85">
        <v>2722.7836879432625</v>
      </c>
      <c r="J8137" s="85">
        <v>0</v>
      </c>
      <c r="K8137" t="s">
        <v>491</v>
      </c>
    </row>
    <row r="8138" spans="2:11" x14ac:dyDescent="0.25">
      <c r="B8138">
        <v>2026</v>
      </c>
      <c r="C8138" t="s">
        <v>488</v>
      </c>
      <c r="D8138">
        <v>4</v>
      </c>
      <c r="E8138" t="s">
        <v>114</v>
      </c>
      <c r="F8138">
        <v>1</v>
      </c>
      <c r="G8138" s="85">
        <v>0</v>
      </c>
      <c r="H8138" s="85">
        <v>9626.5957446808516</v>
      </c>
      <c r="I8138" s="85">
        <v>2722.7836879432625</v>
      </c>
      <c r="J8138" s="85">
        <v>0</v>
      </c>
      <c r="K8138" t="s">
        <v>491</v>
      </c>
    </row>
    <row r="8139" spans="2:11" x14ac:dyDescent="0.25">
      <c r="B8139">
        <v>2026</v>
      </c>
      <c r="C8139" t="s">
        <v>489</v>
      </c>
      <c r="D8139">
        <v>3</v>
      </c>
      <c r="E8139" t="s">
        <v>114</v>
      </c>
      <c r="F8139">
        <v>1</v>
      </c>
      <c r="G8139" s="85">
        <v>15.700816481864742</v>
      </c>
      <c r="H8139" s="85">
        <v>9626.5957446808516</v>
      </c>
      <c r="I8139" s="85">
        <v>2722.7836879432625</v>
      </c>
      <c r="J8139" s="85">
        <v>105046.0621269722</v>
      </c>
      <c r="K8139" t="s">
        <v>491</v>
      </c>
    </row>
    <row r="8140" spans="2:11" x14ac:dyDescent="0.25">
      <c r="B8140">
        <v>2026</v>
      </c>
      <c r="C8140" t="s">
        <v>489</v>
      </c>
      <c r="D8140">
        <v>4</v>
      </c>
      <c r="E8140" t="s">
        <v>114</v>
      </c>
      <c r="F8140">
        <v>1</v>
      </c>
      <c r="G8140" s="85">
        <v>3.7798261900785484</v>
      </c>
      <c r="H8140" s="85">
        <v>9626.5957446808516</v>
      </c>
      <c r="I8140" s="85">
        <v>2722.7836879432625</v>
      </c>
      <c r="J8140" s="85">
        <v>25288.866808345156</v>
      </c>
      <c r="K8140" t="s">
        <v>491</v>
      </c>
    </row>
    <row r="8141" spans="2:11" x14ac:dyDescent="0.25">
      <c r="B8141">
        <v>2026</v>
      </c>
      <c r="C8141" t="s">
        <v>490</v>
      </c>
      <c r="D8141">
        <v>3</v>
      </c>
      <c r="E8141" t="s">
        <v>114</v>
      </c>
      <c r="F8141">
        <v>1</v>
      </c>
      <c r="G8141" s="85">
        <v>25.233944122306465</v>
      </c>
      <c r="H8141" s="85">
        <v>9626.5957446808516</v>
      </c>
      <c r="I8141" s="85">
        <v>2722.7836879432625</v>
      </c>
      <c r="J8141" s="85">
        <v>168827.30048097033</v>
      </c>
      <c r="K8141" t="s">
        <v>491</v>
      </c>
    </row>
    <row r="8142" spans="2:11" x14ac:dyDescent="0.25">
      <c r="B8142">
        <v>2026</v>
      </c>
      <c r="C8142" t="s">
        <v>490</v>
      </c>
      <c r="D8142">
        <v>4</v>
      </c>
      <c r="E8142" t="s">
        <v>114</v>
      </c>
      <c r="F8142">
        <v>1</v>
      </c>
      <c r="G8142" s="85">
        <v>6.0748383998145208</v>
      </c>
      <c r="H8142" s="85">
        <v>9626.5957446808516</v>
      </c>
      <c r="I8142" s="85">
        <v>2722.7836879432625</v>
      </c>
      <c r="J8142" s="85">
        <v>40643.609375048421</v>
      </c>
      <c r="K8142" t="s">
        <v>491</v>
      </c>
    </row>
    <row r="8143" spans="2:11" x14ac:dyDescent="0.25">
      <c r="B8143">
        <v>2026</v>
      </c>
      <c r="C8143" t="s">
        <v>479</v>
      </c>
      <c r="D8143">
        <v>3</v>
      </c>
      <c r="E8143" t="s">
        <v>114</v>
      </c>
      <c r="F8143">
        <v>31</v>
      </c>
      <c r="G8143" s="85">
        <v>2.4554696935899454</v>
      </c>
      <c r="H8143" s="85">
        <v>9626.5957446808516</v>
      </c>
      <c r="I8143" s="85">
        <v>2722.7836879432625</v>
      </c>
      <c r="J8143" s="85">
        <v>15530.043866003287</v>
      </c>
      <c r="K8143" t="s">
        <v>491</v>
      </c>
    </row>
    <row r="8144" spans="2:11" x14ac:dyDescent="0.25">
      <c r="B8144">
        <v>2026</v>
      </c>
      <c r="C8144" t="s">
        <v>479</v>
      </c>
      <c r="D8144">
        <v>4</v>
      </c>
      <c r="E8144" t="s">
        <v>114</v>
      </c>
      <c r="F8144">
        <v>31</v>
      </c>
      <c r="G8144" s="85">
        <v>0</v>
      </c>
      <c r="H8144" s="85">
        <v>9626.5957446808516</v>
      </c>
      <c r="I8144" s="85">
        <v>2722.7836879432625</v>
      </c>
      <c r="J8144" s="85">
        <v>0</v>
      </c>
      <c r="K8144" t="s">
        <v>491</v>
      </c>
    </row>
    <row r="8145" spans="2:11" x14ac:dyDescent="0.25">
      <c r="B8145">
        <v>2026</v>
      </c>
      <c r="C8145" t="s">
        <v>480</v>
      </c>
      <c r="D8145">
        <v>3</v>
      </c>
      <c r="E8145" t="s">
        <v>114</v>
      </c>
      <c r="F8145">
        <v>31</v>
      </c>
      <c r="G8145" s="85">
        <v>2.5071528680624433</v>
      </c>
      <c r="H8145" s="85">
        <v>9626.5957446808516</v>
      </c>
      <c r="I8145" s="85">
        <v>2722.7836879432625</v>
      </c>
      <c r="J8145" s="85">
        <v>15856.923065036983</v>
      </c>
      <c r="K8145" t="s">
        <v>491</v>
      </c>
    </row>
    <row r="8146" spans="2:11" x14ac:dyDescent="0.25">
      <c r="B8146">
        <v>2026</v>
      </c>
      <c r="C8146" t="s">
        <v>480</v>
      </c>
      <c r="D8146">
        <v>4</v>
      </c>
      <c r="E8146" t="s">
        <v>114</v>
      </c>
      <c r="F8146">
        <v>31</v>
      </c>
      <c r="G8146" s="85">
        <v>0</v>
      </c>
      <c r="H8146" s="85">
        <v>9626.5957446808516</v>
      </c>
      <c r="I8146" s="85">
        <v>2722.7836879432625</v>
      </c>
      <c r="J8146" s="85">
        <v>0</v>
      </c>
      <c r="K8146" t="s">
        <v>491</v>
      </c>
    </row>
    <row r="8147" spans="2:11" x14ac:dyDescent="0.25">
      <c r="B8147">
        <v>2026</v>
      </c>
      <c r="C8147" t="s">
        <v>481</v>
      </c>
      <c r="D8147">
        <v>3</v>
      </c>
      <c r="E8147" t="s">
        <v>114</v>
      </c>
      <c r="F8147">
        <v>31</v>
      </c>
      <c r="G8147" s="85">
        <v>2.5588360425349443</v>
      </c>
      <c r="H8147" s="85">
        <v>9626.5957446808516</v>
      </c>
      <c r="I8147" s="85">
        <v>2722.7836879432625</v>
      </c>
      <c r="J8147" s="85">
        <v>16183.802264070697</v>
      </c>
      <c r="K8147" t="s">
        <v>491</v>
      </c>
    </row>
    <row r="8148" spans="2:11" x14ac:dyDescent="0.25">
      <c r="B8148">
        <v>2026</v>
      </c>
      <c r="C8148" t="s">
        <v>481</v>
      </c>
      <c r="D8148">
        <v>4</v>
      </c>
      <c r="E8148" t="s">
        <v>114</v>
      </c>
      <c r="F8148">
        <v>31</v>
      </c>
      <c r="G8148" s="85">
        <v>0</v>
      </c>
      <c r="H8148" s="85">
        <v>9626.5957446808516</v>
      </c>
      <c r="I8148" s="85">
        <v>2722.7836879432625</v>
      </c>
      <c r="J8148" s="85">
        <v>0</v>
      </c>
      <c r="K8148" t="s">
        <v>491</v>
      </c>
    </row>
    <row r="8149" spans="2:11" x14ac:dyDescent="0.25">
      <c r="B8149">
        <v>2026</v>
      </c>
      <c r="C8149" t="s">
        <v>482</v>
      </c>
      <c r="D8149">
        <v>3</v>
      </c>
      <c r="E8149" t="s">
        <v>114</v>
      </c>
      <c r="F8149">
        <v>31</v>
      </c>
      <c r="G8149" s="85">
        <v>2.6105192170074423</v>
      </c>
      <c r="H8149" s="85">
        <v>9626.5957446808516</v>
      </c>
      <c r="I8149" s="85">
        <v>2722.7836879432625</v>
      </c>
      <c r="J8149" s="85">
        <v>16510.681463104393</v>
      </c>
      <c r="K8149" t="s">
        <v>491</v>
      </c>
    </row>
    <row r="8150" spans="2:11" x14ac:dyDescent="0.25">
      <c r="B8150">
        <v>2026</v>
      </c>
      <c r="C8150" t="s">
        <v>482</v>
      </c>
      <c r="D8150">
        <v>4</v>
      </c>
      <c r="E8150" t="s">
        <v>114</v>
      </c>
      <c r="F8150">
        <v>31</v>
      </c>
      <c r="G8150" s="85">
        <v>0</v>
      </c>
      <c r="H8150" s="85">
        <v>9626.5957446808516</v>
      </c>
      <c r="I8150" s="85">
        <v>2722.7836879432625</v>
      </c>
      <c r="J8150" s="85">
        <v>0</v>
      </c>
      <c r="K8150" t="s">
        <v>491</v>
      </c>
    </row>
    <row r="8151" spans="2:11" x14ac:dyDescent="0.25">
      <c r="B8151">
        <v>2026</v>
      </c>
      <c r="C8151" t="s">
        <v>483</v>
      </c>
      <c r="D8151">
        <v>3</v>
      </c>
      <c r="E8151" t="s">
        <v>114</v>
      </c>
      <c r="F8151">
        <v>31</v>
      </c>
      <c r="G8151" s="85">
        <v>2.6622023914799438</v>
      </c>
      <c r="H8151" s="85">
        <v>9626.5957446808516</v>
      </c>
      <c r="I8151" s="85">
        <v>2722.7836879432625</v>
      </c>
      <c r="J8151" s="85">
        <v>16837.560662138108</v>
      </c>
      <c r="K8151" t="s">
        <v>491</v>
      </c>
    </row>
    <row r="8152" spans="2:11" x14ac:dyDescent="0.25">
      <c r="B8152">
        <v>2026</v>
      </c>
      <c r="C8152" t="s">
        <v>483</v>
      </c>
      <c r="D8152">
        <v>4</v>
      </c>
      <c r="E8152" t="s">
        <v>114</v>
      </c>
      <c r="F8152">
        <v>31</v>
      </c>
      <c r="G8152" s="85">
        <v>0</v>
      </c>
      <c r="H8152" s="85">
        <v>9626.5957446808516</v>
      </c>
      <c r="I8152" s="85">
        <v>2722.7836879432625</v>
      </c>
      <c r="J8152" s="85">
        <v>0</v>
      </c>
      <c r="K8152" t="s">
        <v>491</v>
      </c>
    </row>
    <row r="8153" spans="2:11" x14ac:dyDescent="0.25">
      <c r="B8153">
        <v>2026</v>
      </c>
      <c r="C8153" t="s">
        <v>484</v>
      </c>
      <c r="D8153">
        <v>3</v>
      </c>
      <c r="E8153" t="s">
        <v>114</v>
      </c>
      <c r="F8153">
        <v>31</v>
      </c>
      <c r="G8153" s="85">
        <v>2.7138855659524412</v>
      </c>
      <c r="H8153" s="85">
        <v>9626.5957446808516</v>
      </c>
      <c r="I8153" s="85">
        <v>2722.7836879432625</v>
      </c>
      <c r="J8153" s="85">
        <v>17164.439861171802</v>
      </c>
      <c r="K8153" t="s">
        <v>491</v>
      </c>
    </row>
    <row r="8154" spans="2:11" x14ac:dyDescent="0.25">
      <c r="B8154">
        <v>2026</v>
      </c>
      <c r="C8154" t="s">
        <v>484</v>
      </c>
      <c r="D8154">
        <v>4</v>
      </c>
      <c r="E8154" t="s">
        <v>114</v>
      </c>
      <c r="F8154">
        <v>31</v>
      </c>
      <c r="G8154" s="85">
        <v>0</v>
      </c>
      <c r="H8154" s="85">
        <v>9626.5957446808516</v>
      </c>
      <c r="I8154" s="85">
        <v>2722.7836879432625</v>
      </c>
      <c r="J8154" s="85">
        <v>0</v>
      </c>
      <c r="K8154" t="s">
        <v>491</v>
      </c>
    </row>
    <row r="8155" spans="2:11" x14ac:dyDescent="0.25">
      <c r="B8155">
        <v>2026</v>
      </c>
      <c r="C8155" t="s">
        <v>485</v>
      </c>
      <c r="D8155">
        <v>3</v>
      </c>
      <c r="E8155" t="s">
        <v>114</v>
      </c>
      <c r="F8155">
        <v>31</v>
      </c>
      <c r="G8155" s="85">
        <v>2.7655687404249432</v>
      </c>
      <c r="H8155" s="85">
        <v>9626.5957446808516</v>
      </c>
      <c r="I8155" s="85">
        <v>2722.7836879432625</v>
      </c>
      <c r="J8155" s="85">
        <v>17491.319060205522</v>
      </c>
      <c r="K8155" t="s">
        <v>491</v>
      </c>
    </row>
    <row r="8156" spans="2:11" x14ac:dyDescent="0.25">
      <c r="B8156">
        <v>2026</v>
      </c>
      <c r="C8156" t="s">
        <v>485</v>
      </c>
      <c r="D8156">
        <v>4</v>
      </c>
      <c r="E8156" t="s">
        <v>114</v>
      </c>
      <c r="F8156">
        <v>31</v>
      </c>
      <c r="G8156" s="85">
        <v>0</v>
      </c>
      <c r="H8156" s="85">
        <v>9626.5957446808516</v>
      </c>
      <c r="I8156" s="85">
        <v>2722.7836879432625</v>
      </c>
      <c r="J8156" s="85">
        <v>0</v>
      </c>
      <c r="K8156" t="s">
        <v>491</v>
      </c>
    </row>
    <row r="8157" spans="2:11" x14ac:dyDescent="0.25">
      <c r="B8157">
        <v>2026</v>
      </c>
      <c r="C8157" t="s">
        <v>486</v>
      </c>
      <c r="D8157">
        <v>3</v>
      </c>
      <c r="E8157" t="s">
        <v>114</v>
      </c>
      <c r="F8157">
        <v>31</v>
      </c>
      <c r="G8157" s="85">
        <v>2.8172519148974398</v>
      </c>
      <c r="H8157" s="85">
        <v>9626.5957446808516</v>
      </c>
      <c r="I8157" s="85">
        <v>2722.7836879432625</v>
      </c>
      <c r="J8157" s="85">
        <v>17818.198259239209</v>
      </c>
      <c r="K8157" t="s">
        <v>491</v>
      </c>
    </row>
    <row r="8158" spans="2:11" x14ac:dyDescent="0.25">
      <c r="B8158">
        <v>2026</v>
      </c>
      <c r="C8158" t="s">
        <v>486</v>
      </c>
      <c r="D8158">
        <v>4</v>
      </c>
      <c r="E8158" t="s">
        <v>114</v>
      </c>
      <c r="F8158">
        <v>31</v>
      </c>
      <c r="G8158" s="85">
        <v>0</v>
      </c>
      <c r="H8158" s="85">
        <v>9626.5957446808516</v>
      </c>
      <c r="I8158" s="85">
        <v>2722.7836879432625</v>
      </c>
      <c r="J8158" s="85">
        <v>0</v>
      </c>
      <c r="K8158" t="s">
        <v>491</v>
      </c>
    </row>
    <row r="8159" spans="2:11" x14ac:dyDescent="0.25">
      <c r="B8159">
        <v>2026</v>
      </c>
      <c r="C8159" t="s">
        <v>487</v>
      </c>
      <c r="D8159">
        <v>3</v>
      </c>
      <c r="E8159" t="s">
        <v>114</v>
      </c>
      <c r="F8159">
        <v>31</v>
      </c>
      <c r="G8159" s="85">
        <v>2.8689350893699421</v>
      </c>
      <c r="H8159" s="85">
        <v>9626.5957446808516</v>
      </c>
      <c r="I8159" s="85">
        <v>2722.7836879432625</v>
      </c>
      <c r="J8159" s="85">
        <v>18145.077458272932</v>
      </c>
      <c r="K8159" t="s">
        <v>491</v>
      </c>
    </row>
    <row r="8160" spans="2:11" x14ac:dyDescent="0.25">
      <c r="B8160">
        <v>2026</v>
      </c>
      <c r="C8160" t="s">
        <v>487</v>
      </c>
      <c r="D8160">
        <v>4</v>
      </c>
      <c r="E8160" t="s">
        <v>114</v>
      </c>
      <c r="F8160">
        <v>31</v>
      </c>
      <c r="G8160" s="85">
        <v>0</v>
      </c>
      <c r="H8160" s="85">
        <v>9626.5957446808516</v>
      </c>
      <c r="I8160" s="85">
        <v>2722.7836879432625</v>
      </c>
      <c r="J8160" s="85">
        <v>0</v>
      </c>
      <c r="K8160" t="s">
        <v>491</v>
      </c>
    </row>
    <row r="8161" spans="2:11" x14ac:dyDescent="0.25">
      <c r="B8161">
        <v>2026</v>
      </c>
      <c r="C8161" t="s">
        <v>488</v>
      </c>
      <c r="D8161">
        <v>3</v>
      </c>
      <c r="E8161" t="s">
        <v>114</v>
      </c>
      <c r="F8161">
        <v>31</v>
      </c>
      <c r="G8161" s="85">
        <v>2.9206182638424396</v>
      </c>
      <c r="H8161" s="85">
        <v>9626.5957446808516</v>
      </c>
      <c r="I8161" s="85">
        <v>2722.7836879432625</v>
      </c>
      <c r="J8161" s="85">
        <v>18471.956657306626</v>
      </c>
      <c r="K8161" t="s">
        <v>491</v>
      </c>
    </row>
    <row r="8162" spans="2:11" x14ac:dyDescent="0.25">
      <c r="B8162">
        <v>2026</v>
      </c>
      <c r="C8162" t="s">
        <v>488</v>
      </c>
      <c r="D8162">
        <v>4</v>
      </c>
      <c r="E8162" t="s">
        <v>114</v>
      </c>
      <c r="F8162">
        <v>31</v>
      </c>
      <c r="G8162" s="85">
        <v>0</v>
      </c>
      <c r="H8162" s="85">
        <v>9626.5957446808516</v>
      </c>
      <c r="I8162" s="85">
        <v>2722.7836879432625</v>
      </c>
      <c r="J8162" s="85">
        <v>0</v>
      </c>
      <c r="K8162" t="s">
        <v>491</v>
      </c>
    </row>
    <row r="8163" spans="2:11" x14ac:dyDescent="0.25">
      <c r="B8163">
        <v>2026</v>
      </c>
      <c r="C8163" t="s">
        <v>489</v>
      </c>
      <c r="D8163">
        <v>3</v>
      </c>
      <c r="E8163" t="s">
        <v>114</v>
      </c>
      <c r="F8163">
        <v>31</v>
      </c>
      <c r="G8163" s="85">
        <v>2.9723014383149411</v>
      </c>
      <c r="H8163" s="85">
        <v>9626.5957446808516</v>
      </c>
      <c r="I8163" s="85">
        <v>2722.7836879432625</v>
      </c>
      <c r="J8163" s="85">
        <v>18798.835856340342</v>
      </c>
      <c r="K8163" t="s">
        <v>491</v>
      </c>
    </row>
    <row r="8164" spans="2:11" x14ac:dyDescent="0.25">
      <c r="B8164">
        <v>2026</v>
      </c>
      <c r="C8164" t="s">
        <v>489</v>
      </c>
      <c r="D8164">
        <v>4</v>
      </c>
      <c r="E8164" t="s">
        <v>114</v>
      </c>
      <c r="F8164">
        <v>31</v>
      </c>
      <c r="G8164" s="85">
        <v>0</v>
      </c>
      <c r="H8164" s="85">
        <v>9626.5957446808516</v>
      </c>
      <c r="I8164" s="85">
        <v>2722.7836879432625</v>
      </c>
      <c r="J8164" s="85">
        <v>0</v>
      </c>
      <c r="K8164" t="s">
        <v>491</v>
      </c>
    </row>
    <row r="8165" spans="2:11" x14ac:dyDescent="0.25">
      <c r="B8165">
        <v>2026</v>
      </c>
      <c r="C8165" t="s">
        <v>490</v>
      </c>
      <c r="D8165">
        <v>3</v>
      </c>
      <c r="E8165" t="s">
        <v>114</v>
      </c>
      <c r="F8165">
        <v>31</v>
      </c>
      <c r="G8165" s="85">
        <v>3.0239846127874386</v>
      </c>
      <c r="H8165" s="85">
        <v>9626.5957446808516</v>
      </c>
      <c r="I8165" s="85">
        <v>2722.7836879432625</v>
      </c>
      <c r="J8165" s="85">
        <v>19125.715055374036</v>
      </c>
      <c r="K8165" t="s">
        <v>491</v>
      </c>
    </row>
    <row r="8166" spans="2:11" x14ac:dyDescent="0.25">
      <c r="B8166">
        <v>2026</v>
      </c>
      <c r="C8166" t="s">
        <v>490</v>
      </c>
      <c r="D8166">
        <v>4</v>
      </c>
      <c r="E8166" t="s">
        <v>114</v>
      </c>
      <c r="F8166">
        <v>31</v>
      </c>
      <c r="G8166" s="85">
        <v>0</v>
      </c>
      <c r="H8166" s="85">
        <v>9626.5957446808516</v>
      </c>
      <c r="I8166" s="85">
        <v>2722.7836879432625</v>
      </c>
      <c r="J8166" s="85">
        <v>0</v>
      </c>
      <c r="K8166" t="s">
        <v>491</v>
      </c>
    </row>
    <row r="8167" spans="2:11" x14ac:dyDescent="0.25">
      <c r="B8167">
        <v>2026</v>
      </c>
      <c r="C8167" t="s">
        <v>479</v>
      </c>
      <c r="D8167">
        <v>3</v>
      </c>
      <c r="E8167" t="s">
        <v>185</v>
      </c>
      <c r="F8167">
        <v>19</v>
      </c>
      <c r="G8167" s="85">
        <v>3.3103578083303571</v>
      </c>
      <c r="H8167" s="85">
        <v>12076.490850376749</v>
      </c>
      <c r="I8167" s="85">
        <v>3366.157158234661</v>
      </c>
      <c r="J8167" s="85">
        <v>24346.301022318843</v>
      </c>
      <c r="K8167" t="s">
        <v>491</v>
      </c>
    </row>
    <row r="8168" spans="2:11" x14ac:dyDescent="0.25">
      <c r="B8168">
        <v>2026</v>
      </c>
      <c r="C8168" t="s">
        <v>479</v>
      </c>
      <c r="D8168">
        <v>4</v>
      </c>
      <c r="E8168" t="s">
        <v>185</v>
      </c>
      <c r="F8168">
        <v>19</v>
      </c>
      <c r="G8168" s="85">
        <v>0</v>
      </c>
      <c r="H8168" s="85">
        <v>12076.490850376749</v>
      </c>
      <c r="I8168" s="85">
        <v>3366.157158234661</v>
      </c>
      <c r="J8168" s="85">
        <v>0</v>
      </c>
      <c r="K8168" t="s">
        <v>491</v>
      </c>
    </row>
    <row r="8169" spans="2:11" x14ac:dyDescent="0.25">
      <c r="B8169">
        <v>2026</v>
      </c>
      <c r="C8169" t="s">
        <v>480</v>
      </c>
      <c r="D8169">
        <v>3</v>
      </c>
      <c r="E8169" t="s">
        <v>185</v>
      </c>
      <c r="F8169">
        <v>19</v>
      </c>
      <c r="G8169" s="85">
        <v>3.3168499913275293</v>
      </c>
      <c r="H8169" s="85">
        <v>12076.490850376749</v>
      </c>
      <c r="I8169" s="85">
        <v>3366.157158234661</v>
      </c>
      <c r="J8169" s="85">
        <v>24394.048320554517</v>
      </c>
      <c r="K8169" t="s">
        <v>491</v>
      </c>
    </row>
    <row r="8170" spans="2:11" x14ac:dyDescent="0.25">
      <c r="B8170">
        <v>2026</v>
      </c>
      <c r="C8170" t="s">
        <v>480</v>
      </c>
      <c r="D8170">
        <v>4</v>
      </c>
      <c r="E8170" t="s">
        <v>185</v>
      </c>
      <c r="F8170">
        <v>19</v>
      </c>
      <c r="G8170" s="85">
        <v>0</v>
      </c>
      <c r="H8170" s="85">
        <v>12076.490850376749</v>
      </c>
      <c r="I8170" s="85">
        <v>3366.157158234661</v>
      </c>
      <c r="J8170" s="85">
        <v>0</v>
      </c>
      <c r="K8170" t="s">
        <v>491</v>
      </c>
    </row>
    <row r="8171" spans="2:11" x14ac:dyDescent="0.25">
      <c r="B8171">
        <v>2026</v>
      </c>
      <c r="C8171" t="s">
        <v>481</v>
      </c>
      <c r="D8171">
        <v>3</v>
      </c>
      <c r="E8171" t="s">
        <v>185</v>
      </c>
      <c r="F8171">
        <v>19</v>
      </c>
      <c r="G8171" s="85">
        <v>3.323342174324706</v>
      </c>
      <c r="H8171" s="85">
        <v>12076.490850376749</v>
      </c>
      <c r="I8171" s="85">
        <v>3366.157158234661</v>
      </c>
      <c r="J8171" s="85">
        <v>24441.79561879022</v>
      </c>
      <c r="K8171" t="s">
        <v>491</v>
      </c>
    </row>
    <row r="8172" spans="2:11" x14ac:dyDescent="0.25">
      <c r="B8172">
        <v>2026</v>
      </c>
      <c r="C8172" t="s">
        <v>481</v>
      </c>
      <c r="D8172">
        <v>4</v>
      </c>
      <c r="E8172" t="s">
        <v>185</v>
      </c>
      <c r="F8172">
        <v>19</v>
      </c>
      <c r="G8172" s="85">
        <v>0</v>
      </c>
      <c r="H8172" s="85">
        <v>12076.490850376749</v>
      </c>
      <c r="I8172" s="85">
        <v>3366.157158234661</v>
      </c>
      <c r="J8172" s="85">
        <v>0</v>
      </c>
      <c r="K8172" t="s">
        <v>491</v>
      </c>
    </row>
    <row r="8173" spans="2:11" x14ac:dyDescent="0.25">
      <c r="B8173">
        <v>2026</v>
      </c>
      <c r="C8173" t="s">
        <v>482</v>
      </c>
      <c r="D8173">
        <v>3</v>
      </c>
      <c r="E8173" t="s">
        <v>185</v>
      </c>
      <c r="F8173">
        <v>19</v>
      </c>
      <c r="G8173" s="85">
        <v>3.3298343573218787</v>
      </c>
      <c r="H8173" s="85">
        <v>12076.490850376749</v>
      </c>
      <c r="I8173" s="85">
        <v>3366.157158234661</v>
      </c>
      <c r="J8173" s="85">
        <v>24489.542917025898</v>
      </c>
      <c r="K8173" t="s">
        <v>491</v>
      </c>
    </row>
    <row r="8174" spans="2:11" x14ac:dyDescent="0.25">
      <c r="B8174">
        <v>2026</v>
      </c>
      <c r="C8174" t="s">
        <v>482</v>
      </c>
      <c r="D8174">
        <v>4</v>
      </c>
      <c r="E8174" t="s">
        <v>185</v>
      </c>
      <c r="F8174">
        <v>19</v>
      </c>
      <c r="G8174" s="85">
        <v>0</v>
      </c>
      <c r="H8174" s="85">
        <v>12076.490850376749</v>
      </c>
      <c r="I8174" s="85">
        <v>3366.157158234661</v>
      </c>
      <c r="J8174" s="85">
        <v>0</v>
      </c>
      <c r="K8174" t="s">
        <v>491</v>
      </c>
    </row>
    <row r="8175" spans="2:11" x14ac:dyDescent="0.25">
      <c r="B8175">
        <v>2026</v>
      </c>
      <c r="C8175" t="s">
        <v>483</v>
      </c>
      <c r="D8175">
        <v>3</v>
      </c>
      <c r="E8175" t="s">
        <v>185</v>
      </c>
      <c r="F8175">
        <v>19</v>
      </c>
      <c r="G8175" s="85">
        <v>3.3363265403190545</v>
      </c>
      <c r="H8175" s="85">
        <v>12076.490850376749</v>
      </c>
      <c r="I8175" s="85">
        <v>3366.157158234661</v>
      </c>
      <c r="J8175" s="85">
        <v>24537.290215261593</v>
      </c>
      <c r="K8175" t="s">
        <v>491</v>
      </c>
    </row>
    <row r="8176" spans="2:11" x14ac:dyDescent="0.25">
      <c r="B8176">
        <v>2026</v>
      </c>
      <c r="C8176" t="s">
        <v>483</v>
      </c>
      <c r="D8176">
        <v>4</v>
      </c>
      <c r="E8176" t="s">
        <v>185</v>
      </c>
      <c r="F8176">
        <v>19</v>
      </c>
      <c r="G8176" s="85">
        <v>0</v>
      </c>
      <c r="H8176" s="85">
        <v>12076.490850376749</v>
      </c>
      <c r="I8176" s="85">
        <v>3366.157158234661</v>
      </c>
      <c r="J8176" s="85">
        <v>0</v>
      </c>
      <c r="K8176" t="s">
        <v>491</v>
      </c>
    </row>
    <row r="8177" spans="2:11" x14ac:dyDescent="0.25">
      <c r="B8177">
        <v>2026</v>
      </c>
      <c r="C8177" t="s">
        <v>484</v>
      </c>
      <c r="D8177">
        <v>3</v>
      </c>
      <c r="E8177" t="s">
        <v>185</v>
      </c>
      <c r="F8177">
        <v>19</v>
      </c>
      <c r="G8177" s="85">
        <v>3.3428187233162272</v>
      </c>
      <c r="H8177" s="85">
        <v>12076.490850376749</v>
      </c>
      <c r="I8177" s="85">
        <v>3366.157158234661</v>
      </c>
      <c r="J8177" s="85">
        <v>24585.037513497271</v>
      </c>
      <c r="K8177" t="s">
        <v>491</v>
      </c>
    </row>
    <row r="8178" spans="2:11" x14ac:dyDescent="0.25">
      <c r="B8178">
        <v>2026</v>
      </c>
      <c r="C8178" t="s">
        <v>484</v>
      </c>
      <c r="D8178">
        <v>4</v>
      </c>
      <c r="E8178" t="s">
        <v>185</v>
      </c>
      <c r="F8178">
        <v>19</v>
      </c>
      <c r="G8178" s="85">
        <v>0</v>
      </c>
      <c r="H8178" s="85">
        <v>12076.490850376749</v>
      </c>
      <c r="I8178" s="85">
        <v>3366.157158234661</v>
      </c>
      <c r="J8178" s="85">
        <v>0</v>
      </c>
      <c r="K8178" t="s">
        <v>491</v>
      </c>
    </row>
    <row r="8179" spans="2:11" x14ac:dyDescent="0.25">
      <c r="B8179">
        <v>2026</v>
      </c>
      <c r="C8179" t="s">
        <v>485</v>
      </c>
      <c r="D8179">
        <v>3</v>
      </c>
      <c r="E8179" t="s">
        <v>185</v>
      </c>
      <c r="F8179">
        <v>19</v>
      </c>
      <c r="G8179" s="85">
        <v>3.3493109063134034</v>
      </c>
      <c r="H8179" s="85">
        <v>12076.490850376749</v>
      </c>
      <c r="I8179" s="85">
        <v>3366.157158234661</v>
      </c>
      <c r="J8179" s="85">
        <v>24632.78481173297</v>
      </c>
      <c r="K8179" t="s">
        <v>491</v>
      </c>
    </row>
    <row r="8180" spans="2:11" x14ac:dyDescent="0.25">
      <c r="B8180">
        <v>2026</v>
      </c>
      <c r="C8180" t="s">
        <v>485</v>
      </c>
      <c r="D8180">
        <v>4</v>
      </c>
      <c r="E8180" t="s">
        <v>185</v>
      </c>
      <c r="F8180">
        <v>19</v>
      </c>
      <c r="G8180" s="85">
        <v>0</v>
      </c>
      <c r="H8180" s="85">
        <v>12076.490850376749</v>
      </c>
      <c r="I8180" s="85">
        <v>3366.157158234661</v>
      </c>
      <c r="J8180" s="85">
        <v>0</v>
      </c>
      <c r="K8180" t="s">
        <v>491</v>
      </c>
    </row>
    <row r="8181" spans="2:11" x14ac:dyDescent="0.25">
      <c r="B8181">
        <v>2026</v>
      </c>
      <c r="C8181" t="s">
        <v>486</v>
      </c>
      <c r="D8181">
        <v>3</v>
      </c>
      <c r="E8181" t="s">
        <v>185</v>
      </c>
      <c r="F8181">
        <v>19</v>
      </c>
      <c r="G8181" s="85">
        <v>3.3558030893105757</v>
      </c>
      <c r="H8181" s="85">
        <v>12076.490850376749</v>
      </c>
      <c r="I8181" s="85">
        <v>3366.157158234661</v>
      </c>
      <c r="J8181" s="85">
        <v>24680.532109968644</v>
      </c>
      <c r="K8181" t="s">
        <v>491</v>
      </c>
    </row>
    <row r="8182" spans="2:11" x14ac:dyDescent="0.25">
      <c r="B8182">
        <v>2026</v>
      </c>
      <c r="C8182" t="s">
        <v>486</v>
      </c>
      <c r="D8182">
        <v>4</v>
      </c>
      <c r="E8182" t="s">
        <v>185</v>
      </c>
      <c r="F8182">
        <v>19</v>
      </c>
      <c r="G8182" s="85">
        <v>0</v>
      </c>
      <c r="H8182" s="85">
        <v>12076.490850376749</v>
      </c>
      <c r="I8182" s="85">
        <v>3366.157158234661</v>
      </c>
      <c r="J8182" s="85">
        <v>0</v>
      </c>
      <c r="K8182" t="s">
        <v>491</v>
      </c>
    </row>
    <row r="8183" spans="2:11" x14ac:dyDescent="0.25">
      <c r="B8183">
        <v>2026</v>
      </c>
      <c r="C8183" t="s">
        <v>487</v>
      </c>
      <c r="D8183">
        <v>3</v>
      </c>
      <c r="E8183" t="s">
        <v>185</v>
      </c>
      <c r="F8183">
        <v>19</v>
      </c>
      <c r="G8183" s="85">
        <v>3.3622952723077524</v>
      </c>
      <c r="H8183" s="85">
        <v>12076.490850376749</v>
      </c>
      <c r="I8183" s="85">
        <v>3366.157158234661</v>
      </c>
      <c r="J8183" s="85">
        <v>24728.279408204347</v>
      </c>
      <c r="K8183" t="s">
        <v>491</v>
      </c>
    </row>
    <row r="8184" spans="2:11" x14ac:dyDescent="0.25">
      <c r="B8184">
        <v>2026</v>
      </c>
      <c r="C8184" t="s">
        <v>487</v>
      </c>
      <c r="D8184">
        <v>4</v>
      </c>
      <c r="E8184" t="s">
        <v>185</v>
      </c>
      <c r="F8184">
        <v>19</v>
      </c>
      <c r="G8184" s="85">
        <v>0</v>
      </c>
      <c r="H8184" s="85">
        <v>12076.490850376749</v>
      </c>
      <c r="I8184" s="85">
        <v>3366.157158234661</v>
      </c>
      <c r="J8184" s="85">
        <v>0</v>
      </c>
      <c r="K8184" t="s">
        <v>491</v>
      </c>
    </row>
    <row r="8185" spans="2:11" x14ac:dyDescent="0.25">
      <c r="B8185">
        <v>2026</v>
      </c>
      <c r="C8185" t="s">
        <v>488</v>
      </c>
      <c r="D8185">
        <v>3</v>
      </c>
      <c r="E8185" t="s">
        <v>185</v>
      </c>
      <c r="F8185">
        <v>19</v>
      </c>
      <c r="G8185" s="85">
        <v>3.3687874553049251</v>
      </c>
      <c r="H8185" s="85">
        <v>12076.490850376749</v>
      </c>
      <c r="I8185" s="85">
        <v>3366.157158234661</v>
      </c>
      <c r="J8185" s="85">
        <v>24776.026706440025</v>
      </c>
      <c r="K8185" t="s">
        <v>491</v>
      </c>
    </row>
    <row r="8186" spans="2:11" x14ac:dyDescent="0.25">
      <c r="B8186">
        <v>2026</v>
      </c>
      <c r="C8186" t="s">
        <v>488</v>
      </c>
      <c r="D8186">
        <v>4</v>
      </c>
      <c r="E8186" t="s">
        <v>185</v>
      </c>
      <c r="F8186">
        <v>19</v>
      </c>
      <c r="G8186" s="85">
        <v>0</v>
      </c>
      <c r="H8186" s="85">
        <v>12076.490850376749</v>
      </c>
      <c r="I8186" s="85">
        <v>3366.157158234661</v>
      </c>
      <c r="J8186" s="85">
        <v>0</v>
      </c>
      <c r="K8186" t="s">
        <v>491</v>
      </c>
    </row>
    <row r="8187" spans="2:11" x14ac:dyDescent="0.25">
      <c r="B8187">
        <v>2026</v>
      </c>
      <c r="C8187" t="s">
        <v>489</v>
      </c>
      <c r="D8187">
        <v>3</v>
      </c>
      <c r="E8187" t="s">
        <v>185</v>
      </c>
      <c r="F8187">
        <v>19</v>
      </c>
      <c r="G8187" s="85">
        <v>3.3752796383021009</v>
      </c>
      <c r="H8187" s="85">
        <v>12076.490850376749</v>
      </c>
      <c r="I8187" s="85">
        <v>3366.157158234661</v>
      </c>
      <c r="J8187" s="85">
        <v>24823.774004675721</v>
      </c>
      <c r="K8187" t="s">
        <v>491</v>
      </c>
    </row>
    <row r="8188" spans="2:11" x14ac:dyDescent="0.25">
      <c r="B8188">
        <v>2026</v>
      </c>
      <c r="C8188" t="s">
        <v>489</v>
      </c>
      <c r="D8188">
        <v>4</v>
      </c>
      <c r="E8188" t="s">
        <v>185</v>
      </c>
      <c r="F8188">
        <v>19</v>
      </c>
      <c r="G8188" s="85">
        <v>0</v>
      </c>
      <c r="H8188" s="85">
        <v>12076.490850376749</v>
      </c>
      <c r="I8188" s="85">
        <v>3366.157158234661</v>
      </c>
      <c r="J8188" s="85">
        <v>0</v>
      </c>
      <c r="K8188" t="s">
        <v>491</v>
      </c>
    </row>
    <row r="8189" spans="2:11" x14ac:dyDescent="0.25">
      <c r="B8189">
        <v>2026</v>
      </c>
      <c r="C8189" t="s">
        <v>490</v>
      </c>
      <c r="D8189">
        <v>3</v>
      </c>
      <c r="E8189" t="s">
        <v>185</v>
      </c>
      <c r="F8189">
        <v>19</v>
      </c>
      <c r="G8189" s="85">
        <v>3.3817718212992736</v>
      </c>
      <c r="H8189" s="85">
        <v>12076.490850376749</v>
      </c>
      <c r="I8189" s="85">
        <v>3366.157158234661</v>
      </c>
      <c r="J8189" s="85">
        <v>24871.521302911398</v>
      </c>
      <c r="K8189" t="s">
        <v>491</v>
      </c>
    </row>
    <row r="8190" spans="2:11" x14ac:dyDescent="0.25">
      <c r="B8190">
        <v>2026</v>
      </c>
      <c r="C8190" t="s">
        <v>490</v>
      </c>
      <c r="D8190">
        <v>4</v>
      </c>
      <c r="E8190" t="s">
        <v>185</v>
      </c>
      <c r="F8190">
        <v>19</v>
      </c>
      <c r="G8190" s="85">
        <v>0</v>
      </c>
      <c r="H8190" s="85">
        <v>12076.490850376749</v>
      </c>
      <c r="I8190" s="85">
        <v>3366.157158234661</v>
      </c>
      <c r="J8190" s="85">
        <v>0</v>
      </c>
      <c r="K8190" t="s">
        <v>491</v>
      </c>
    </row>
    <row r="8191" spans="2:11" x14ac:dyDescent="0.25">
      <c r="B8191">
        <v>2026</v>
      </c>
      <c r="C8191" t="s">
        <v>479</v>
      </c>
      <c r="D8191">
        <v>3</v>
      </c>
      <c r="E8191" t="s">
        <v>114</v>
      </c>
      <c r="F8191">
        <v>29</v>
      </c>
      <c r="G8191" s="85">
        <v>2.6441853841589453</v>
      </c>
      <c r="H8191" s="85">
        <v>9626.5957446808516</v>
      </c>
      <c r="I8191" s="85">
        <v>2722.7836879432625</v>
      </c>
      <c r="J8191" s="85">
        <v>17003.608516550925</v>
      </c>
      <c r="K8191" t="s">
        <v>492</v>
      </c>
    </row>
    <row r="8192" spans="2:11" x14ac:dyDescent="0.25">
      <c r="B8192">
        <v>2026</v>
      </c>
      <c r="C8192" t="s">
        <v>479</v>
      </c>
      <c r="D8192">
        <v>4</v>
      </c>
      <c r="E8192" t="s">
        <v>114</v>
      </c>
      <c r="F8192">
        <v>29</v>
      </c>
      <c r="G8192" s="85">
        <v>0</v>
      </c>
      <c r="H8192" s="85">
        <v>9626.5957446808516</v>
      </c>
      <c r="I8192" s="85">
        <v>2722.7836879432625</v>
      </c>
      <c r="J8192" s="85">
        <v>0</v>
      </c>
      <c r="K8192" t="s">
        <v>492</v>
      </c>
    </row>
    <row r="8193" spans="2:11" x14ac:dyDescent="0.25">
      <c r="B8193">
        <v>2026</v>
      </c>
      <c r="C8193" t="s">
        <v>480</v>
      </c>
      <c r="D8193">
        <v>3</v>
      </c>
      <c r="E8193" t="s">
        <v>114</v>
      </c>
      <c r="F8193">
        <v>29</v>
      </c>
      <c r="G8193" s="85">
        <v>2.669996146732454</v>
      </c>
      <c r="H8193" s="85">
        <v>9626.5957446808516</v>
      </c>
      <c r="I8193" s="85">
        <v>2722.7836879432625</v>
      </c>
      <c r="J8193" s="85">
        <v>17169.586327691872</v>
      </c>
      <c r="K8193" t="s">
        <v>492</v>
      </c>
    </row>
    <row r="8194" spans="2:11" x14ac:dyDescent="0.25">
      <c r="B8194">
        <v>2026</v>
      </c>
      <c r="C8194" t="s">
        <v>480</v>
      </c>
      <c r="D8194">
        <v>4</v>
      </c>
      <c r="E8194" t="s">
        <v>114</v>
      </c>
      <c r="F8194">
        <v>29</v>
      </c>
      <c r="G8194" s="85">
        <v>0</v>
      </c>
      <c r="H8194" s="85">
        <v>9626.5957446808516</v>
      </c>
      <c r="I8194" s="85">
        <v>2722.7836879432625</v>
      </c>
      <c r="J8194" s="85">
        <v>0</v>
      </c>
      <c r="K8194" t="s">
        <v>492</v>
      </c>
    </row>
    <row r="8195" spans="2:11" x14ac:dyDescent="0.25">
      <c r="B8195">
        <v>2026</v>
      </c>
      <c r="C8195" t="s">
        <v>481</v>
      </c>
      <c r="D8195">
        <v>3</v>
      </c>
      <c r="E8195" t="s">
        <v>114</v>
      </c>
      <c r="F8195">
        <v>29</v>
      </c>
      <c r="G8195" s="85">
        <v>2.6958069093059662</v>
      </c>
      <c r="H8195" s="85">
        <v>9626.5957446808516</v>
      </c>
      <c r="I8195" s="85">
        <v>2722.7836879432625</v>
      </c>
      <c r="J8195" s="85">
        <v>17335.56413883284</v>
      </c>
      <c r="K8195" t="s">
        <v>492</v>
      </c>
    </row>
    <row r="8196" spans="2:11" x14ac:dyDescent="0.25">
      <c r="B8196">
        <v>2026</v>
      </c>
      <c r="C8196" t="s">
        <v>481</v>
      </c>
      <c r="D8196">
        <v>4</v>
      </c>
      <c r="E8196" t="s">
        <v>114</v>
      </c>
      <c r="F8196">
        <v>29</v>
      </c>
      <c r="G8196" s="85">
        <v>0</v>
      </c>
      <c r="H8196" s="85">
        <v>9626.5957446808516</v>
      </c>
      <c r="I8196" s="85">
        <v>2722.7836879432625</v>
      </c>
      <c r="J8196" s="85">
        <v>0</v>
      </c>
      <c r="K8196" t="s">
        <v>492</v>
      </c>
    </row>
    <row r="8197" spans="2:11" x14ac:dyDescent="0.25">
      <c r="B8197">
        <v>2026</v>
      </c>
      <c r="C8197" t="s">
        <v>482</v>
      </c>
      <c r="D8197">
        <v>3</v>
      </c>
      <c r="E8197" t="s">
        <v>114</v>
      </c>
      <c r="F8197">
        <v>29</v>
      </c>
      <c r="G8197" s="85">
        <v>2.7216176718794758</v>
      </c>
      <c r="H8197" s="85">
        <v>9626.5957446808516</v>
      </c>
      <c r="I8197" s="85">
        <v>2722.7836879432625</v>
      </c>
      <c r="J8197" s="85">
        <v>17501.541949973795</v>
      </c>
      <c r="K8197" t="s">
        <v>492</v>
      </c>
    </row>
    <row r="8198" spans="2:11" x14ac:dyDescent="0.25">
      <c r="B8198">
        <v>2026</v>
      </c>
      <c r="C8198" t="s">
        <v>482</v>
      </c>
      <c r="D8198">
        <v>4</v>
      </c>
      <c r="E8198" t="s">
        <v>114</v>
      </c>
      <c r="F8198">
        <v>29</v>
      </c>
      <c r="G8198" s="85">
        <v>0</v>
      </c>
      <c r="H8198" s="85">
        <v>9626.5957446808516</v>
      </c>
      <c r="I8198" s="85">
        <v>2722.7836879432625</v>
      </c>
      <c r="J8198" s="85">
        <v>0</v>
      </c>
      <c r="K8198" t="s">
        <v>492</v>
      </c>
    </row>
    <row r="8199" spans="2:11" x14ac:dyDescent="0.25">
      <c r="B8199">
        <v>2026</v>
      </c>
      <c r="C8199" t="s">
        <v>483</v>
      </c>
      <c r="D8199">
        <v>3</v>
      </c>
      <c r="E8199" t="s">
        <v>114</v>
      </c>
      <c r="F8199">
        <v>29</v>
      </c>
      <c r="G8199" s="85">
        <v>2.7474284344529876</v>
      </c>
      <c r="H8199" s="85">
        <v>9626.5957446808516</v>
      </c>
      <c r="I8199" s="85">
        <v>2722.7836879432625</v>
      </c>
      <c r="J8199" s="85">
        <v>17667.51976111476</v>
      </c>
      <c r="K8199" t="s">
        <v>492</v>
      </c>
    </row>
    <row r="8200" spans="2:11" x14ac:dyDescent="0.25">
      <c r="B8200">
        <v>2026</v>
      </c>
      <c r="C8200" t="s">
        <v>483</v>
      </c>
      <c r="D8200">
        <v>4</v>
      </c>
      <c r="E8200" t="s">
        <v>114</v>
      </c>
      <c r="F8200">
        <v>29</v>
      </c>
      <c r="G8200" s="85">
        <v>0</v>
      </c>
      <c r="H8200" s="85">
        <v>9626.5957446808516</v>
      </c>
      <c r="I8200" s="85">
        <v>2722.7836879432625</v>
      </c>
      <c r="J8200" s="85">
        <v>0</v>
      </c>
      <c r="K8200" t="s">
        <v>492</v>
      </c>
    </row>
    <row r="8201" spans="2:11" x14ac:dyDescent="0.25">
      <c r="B8201">
        <v>2026</v>
      </c>
      <c r="C8201" t="s">
        <v>484</v>
      </c>
      <c r="D8201">
        <v>3</v>
      </c>
      <c r="E8201" t="s">
        <v>114</v>
      </c>
      <c r="F8201">
        <v>29</v>
      </c>
      <c r="G8201" s="85">
        <v>2.7732391970264967</v>
      </c>
      <c r="H8201" s="85">
        <v>9626.5957446808516</v>
      </c>
      <c r="I8201" s="85">
        <v>2722.7836879432625</v>
      </c>
      <c r="J8201" s="85">
        <v>17833.49757225571</v>
      </c>
      <c r="K8201" t="s">
        <v>492</v>
      </c>
    </row>
    <row r="8202" spans="2:11" x14ac:dyDescent="0.25">
      <c r="B8202">
        <v>2026</v>
      </c>
      <c r="C8202" t="s">
        <v>484</v>
      </c>
      <c r="D8202">
        <v>4</v>
      </c>
      <c r="E8202" t="s">
        <v>114</v>
      </c>
      <c r="F8202">
        <v>29</v>
      </c>
      <c r="G8202" s="85">
        <v>0</v>
      </c>
      <c r="H8202" s="85">
        <v>9626.5957446808516</v>
      </c>
      <c r="I8202" s="85">
        <v>2722.7836879432625</v>
      </c>
      <c r="J8202" s="85">
        <v>0</v>
      </c>
      <c r="K8202" t="s">
        <v>492</v>
      </c>
    </row>
    <row r="8203" spans="2:11" x14ac:dyDescent="0.25">
      <c r="B8203">
        <v>2026</v>
      </c>
      <c r="C8203" t="s">
        <v>485</v>
      </c>
      <c r="D8203">
        <v>3</v>
      </c>
      <c r="E8203" t="s">
        <v>114</v>
      </c>
      <c r="F8203">
        <v>29</v>
      </c>
      <c r="G8203" s="85">
        <v>2.7990499596000085</v>
      </c>
      <c r="H8203" s="85">
        <v>9626.5957446808516</v>
      </c>
      <c r="I8203" s="85">
        <v>2722.7836879432625</v>
      </c>
      <c r="J8203" s="85">
        <v>17999.475383396679</v>
      </c>
      <c r="K8203" t="s">
        <v>492</v>
      </c>
    </row>
    <row r="8204" spans="2:11" x14ac:dyDescent="0.25">
      <c r="B8204">
        <v>2026</v>
      </c>
      <c r="C8204" t="s">
        <v>485</v>
      </c>
      <c r="D8204">
        <v>4</v>
      </c>
      <c r="E8204" t="s">
        <v>114</v>
      </c>
      <c r="F8204">
        <v>29</v>
      </c>
      <c r="G8204" s="85">
        <v>0</v>
      </c>
      <c r="H8204" s="85">
        <v>9626.5957446808516</v>
      </c>
      <c r="I8204" s="85">
        <v>2722.7836879432625</v>
      </c>
      <c r="J8204" s="85">
        <v>0</v>
      </c>
      <c r="K8204" t="s">
        <v>492</v>
      </c>
    </row>
    <row r="8205" spans="2:11" x14ac:dyDescent="0.25">
      <c r="B8205">
        <v>2026</v>
      </c>
      <c r="C8205" t="s">
        <v>486</v>
      </c>
      <c r="D8205">
        <v>3</v>
      </c>
      <c r="E8205" t="s">
        <v>114</v>
      </c>
      <c r="F8205">
        <v>29</v>
      </c>
      <c r="G8205" s="85">
        <v>2.824860722173518</v>
      </c>
      <c r="H8205" s="85">
        <v>9626.5957446808516</v>
      </c>
      <c r="I8205" s="85">
        <v>2722.7836879432625</v>
      </c>
      <c r="J8205" s="85">
        <v>18165.453194537629</v>
      </c>
      <c r="K8205" t="s">
        <v>492</v>
      </c>
    </row>
    <row r="8206" spans="2:11" x14ac:dyDescent="0.25">
      <c r="B8206">
        <v>2026</v>
      </c>
      <c r="C8206" t="s">
        <v>486</v>
      </c>
      <c r="D8206">
        <v>4</v>
      </c>
      <c r="E8206" t="s">
        <v>114</v>
      </c>
      <c r="F8206">
        <v>29</v>
      </c>
      <c r="G8206" s="85">
        <v>0</v>
      </c>
      <c r="H8206" s="85">
        <v>9626.5957446808516</v>
      </c>
      <c r="I8206" s="85">
        <v>2722.7836879432625</v>
      </c>
      <c r="J8206" s="85">
        <v>0</v>
      </c>
      <c r="K8206" t="s">
        <v>492</v>
      </c>
    </row>
    <row r="8207" spans="2:11" x14ac:dyDescent="0.25">
      <c r="B8207">
        <v>2026</v>
      </c>
      <c r="C8207" t="s">
        <v>487</v>
      </c>
      <c r="D8207">
        <v>3</v>
      </c>
      <c r="E8207" t="s">
        <v>114</v>
      </c>
      <c r="F8207">
        <v>29</v>
      </c>
      <c r="G8207" s="85">
        <v>2.8506714847470302</v>
      </c>
      <c r="H8207" s="85">
        <v>9626.5957446808516</v>
      </c>
      <c r="I8207" s="85">
        <v>2722.7836879432625</v>
      </c>
      <c r="J8207" s="85">
        <v>18331.431005678602</v>
      </c>
      <c r="K8207" t="s">
        <v>492</v>
      </c>
    </row>
    <row r="8208" spans="2:11" x14ac:dyDescent="0.25">
      <c r="B8208">
        <v>2026</v>
      </c>
      <c r="C8208" t="s">
        <v>487</v>
      </c>
      <c r="D8208">
        <v>4</v>
      </c>
      <c r="E8208" t="s">
        <v>114</v>
      </c>
      <c r="F8208">
        <v>29</v>
      </c>
      <c r="G8208" s="85">
        <v>0</v>
      </c>
      <c r="H8208" s="85">
        <v>9626.5957446808516</v>
      </c>
      <c r="I8208" s="85">
        <v>2722.7836879432625</v>
      </c>
      <c r="J8208" s="85">
        <v>0</v>
      </c>
      <c r="K8208" t="s">
        <v>492</v>
      </c>
    </row>
    <row r="8209" spans="2:11" x14ac:dyDescent="0.25">
      <c r="B8209">
        <v>2026</v>
      </c>
      <c r="C8209" t="s">
        <v>488</v>
      </c>
      <c r="D8209">
        <v>3</v>
      </c>
      <c r="E8209" t="s">
        <v>114</v>
      </c>
      <c r="F8209">
        <v>29</v>
      </c>
      <c r="G8209" s="85">
        <v>2.8764822473205394</v>
      </c>
      <c r="H8209" s="85">
        <v>9626.5957446808516</v>
      </c>
      <c r="I8209" s="85">
        <v>2722.7836879432625</v>
      </c>
      <c r="J8209" s="85">
        <v>18497.408816819552</v>
      </c>
      <c r="K8209" t="s">
        <v>492</v>
      </c>
    </row>
    <row r="8210" spans="2:11" x14ac:dyDescent="0.25">
      <c r="B8210">
        <v>2026</v>
      </c>
      <c r="C8210" t="s">
        <v>488</v>
      </c>
      <c r="D8210">
        <v>4</v>
      </c>
      <c r="E8210" t="s">
        <v>114</v>
      </c>
      <c r="F8210">
        <v>29</v>
      </c>
      <c r="G8210" s="85">
        <v>0</v>
      </c>
      <c r="H8210" s="85">
        <v>9626.5957446808516</v>
      </c>
      <c r="I8210" s="85">
        <v>2722.7836879432625</v>
      </c>
      <c r="J8210" s="85">
        <v>0</v>
      </c>
      <c r="K8210" t="s">
        <v>492</v>
      </c>
    </row>
    <row r="8211" spans="2:11" x14ac:dyDescent="0.25">
      <c r="B8211">
        <v>2026</v>
      </c>
      <c r="C8211" t="s">
        <v>489</v>
      </c>
      <c r="D8211">
        <v>3</v>
      </c>
      <c r="E8211" t="s">
        <v>114</v>
      </c>
      <c r="F8211">
        <v>29</v>
      </c>
      <c r="G8211" s="85">
        <v>2.9022930098940511</v>
      </c>
      <c r="H8211" s="85">
        <v>9626.5957446808516</v>
      </c>
      <c r="I8211" s="85">
        <v>2722.7836879432625</v>
      </c>
      <c r="J8211" s="85">
        <v>18663.386627960517</v>
      </c>
      <c r="K8211" t="s">
        <v>492</v>
      </c>
    </row>
    <row r="8212" spans="2:11" x14ac:dyDescent="0.25">
      <c r="B8212">
        <v>2026</v>
      </c>
      <c r="C8212" t="s">
        <v>489</v>
      </c>
      <c r="D8212">
        <v>4</v>
      </c>
      <c r="E8212" t="s">
        <v>114</v>
      </c>
      <c r="F8212">
        <v>29</v>
      </c>
      <c r="G8212" s="85">
        <v>0</v>
      </c>
      <c r="H8212" s="85">
        <v>9626.5957446808516</v>
      </c>
      <c r="I8212" s="85">
        <v>2722.7836879432625</v>
      </c>
      <c r="J8212" s="85">
        <v>0</v>
      </c>
      <c r="K8212" t="s">
        <v>492</v>
      </c>
    </row>
    <row r="8213" spans="2:11" x14ac:dyDescent="0.25">
      <c r="B8213">
        <v>2026</v>
      </c>
      <c r="C8213" t="s">
        <v>490</v>
      </c>
      <c r="D8213">
        <v>3</v>
      </c>
      <c r="E8213" t="s">
        <v>114</v>
      </c>
      <c r="F8213">
        <v>29</v>
      </c>
      <c r="G8213" s="85">
        <v>2.9281037724675607</v>
      </c>
      <c r="H8213" s="85">
        <v>9626.5957446808516</v>
      </c>
      <c r="I8213" s="85">
        <v>2722.7836879432625</v>
      </c>
      <c r="J8213" s="85">
        <v>18829.364439101471</v>
      </c>
      <c r="K8213" t="s">
        <v>492</v>
      </c>
    </row>
    <row r="8214" spans="2:11" x14ac:dyDescent="0.25">
      <c r="B8214">
        <v>2026</v>
      </c>
      <c r="C8214" t="s">
        <v>490</v>
      </c>
      <c r="D8214">
        <v>4</v>
      </c>
      <c r="E8214" t="s">
        <v>114</v>
      </c>
      <c r="F8214">
        <v>29</v>
      </c>
      <c r="G8214" s="85">
        <v>0</v>
      </c>
      <c r="H8214" s="85">
        <v>9626.5957446808516</v>
      </c>
      <c r="I8214" s="85">
        <v>2722.7836879432625</v>
      </c>
      <c r="J8214" s="85">
        <v>0</v>
      </c>
      <c r="K8214" t="s">
        <v>492</v>
      </c>
    </row>
    <row r="8215" spans="2:11" x14ac:dyDescent="0.25">
      <c r="B8215">
        <v>2026</v>
      </c>
      <c r="C8215" t="s">
        <v>479</v>
      </c>
      <c r="D8215">
        <v>3</v>
      </c>
      <c r="E8215" t="s">
        <v>148</v>
      </c>
      <c r="F8215">
        <v>24</v>
      </c>
      <c r="G8215" s="85">
        <v>23.243187261916795</v>
      </c>
      <c r="H8215" s="85">
        <v>9379.6906330564307</v>
      </c>
      <c r="I8215" s="85">
        <v>2699.8138069321112</v>
      </c>
      <c r="J8215" s="85">
        <v>140182.94145703453</v>
      </c>
      <c r="K8215" t="s">
        <v>492</v>
      </c>
    </row>
    <row r="8216" spans="2:11" x14ac:dyDescent="0.25">
      <c r="B8216">
        <v>2026</v>
      </c>
      <c r="C8216" t="s">
        <v>479</v>
      </c>
      <c r="D8216">
        <v>4</v>
      </c>
      <c r="E8216" t="s">
        <v>148</v>
      </c>
      <c r="F8216">
        <v>24</v>
      </c>
      <c r="G8216" s="85">
        <v>13.180044884152053</v>
      </c>
      <c r="H8216" s="85">
        <v>9379.6906330564307</v>
      </c>
      <c r="I8216" s="85">
        <v>2699.8138069321112</v>
      </c>
      <c r="J8216" s="85">
        <v>79490.710098241805</v>
      </c>
      <c r="K8216" t="s">
        <v>492</v>
      </c>
    </row>
    <row r="8217" spans="2:11" x14ac:dyDescent="0.25">
      <c r="B8217">
        <v>2026</v>
      </c>
      <c r="C8217" t="s">
        <v>480</v>
      </c>
      <c r="D8217">
        <v>3</v>
      </c>
      <c r="E8217" t="s">
        <v>148</v>
      </c>
      <c r="F8217">
        <v>24</v>
      </c>
      <c r="G8217" s="85">
        <v>21.328772979128757</v>
      </c>
      <c r="H8217" s="85">
        <v>9379.6906330564307</v>
      </c>
      <c r="I8217" s="85">
        <v>2699.8138069321112</v>
      </c>
      <c r="J8217" s="85">
        <v>128636.83883761027</v>
      </c>
      <c r="K8217" t="s">
        <v>492</v>
      </c>
    </row>
    <row r="8218" spans="2:11" x14ac:dyDescent="0.25">
      <c r="B8218">
        <v>2026</v>
      </c>
      <c r="C8218" t="s">
        <v>480</v>
      </c>
      <c r="D8218">
        <v>4</v>
      </c>
      <c r="E8218" t="s">
        <v>148</v>
      </c>
      <c r="F8218">
        <v>24</v>
      </c>
      <c r="G8218" s="85">
        <v>12.094476631843129</v>
      </c>
      <c r="H8218" s="85">
        <v>9379.6906330564307</v>
      </c>
      <c r="I8218" s="85">
        <v>2699.8138069321112</v>
      </c>
      <c r="J8218" s="85">
        <v>72943.494819794345</v>
      </c>
      <c r="K8218" t="s">
        <v>492</v>
      </c>
    </row>
    <row r="8219" spans="2:11" x14ac:dyDescent="0.25">
      <c r="B8219">
        <v>2026</v>
      </c>
      <c r="C8219" t="s">
        <v>481</v>
      </c>
      <c r="D8219">
        <v>3</v>
      </c>
      <c r="E8219" t="s">
        <v>148</v>
      </c>
      <c r="F8219">
        <v>24</v>
      </c>
      <c r="G8219" s="85">
        <v>17.537236009655707</v>
      </c>
      <c r="H8219" s="85">
        <v>9379.6906330564307</v>
      </c>
      <c r="I8219" s="85">
        <v>2699.8138069321112</v>
      </c>
      <c r="J8219" s="85">
        <v>105769.54447584765</v>
      </c>
      <c r="K8219" t="s">
        <v>492</v>
      </c>
    </row>
    <row r="8220" spans="2:11" x14ac:dyDescent="0.25">
      <c r="B8220">
        <v>2026</v>
      </c>
      <c r="C8220" t="s">
        <v>481</v>
      </c>
      <c r="D8220">
        <v>4</v>
      </c>
      <c r="E8220" t="s">
        <v>148</v>
      </c>
      <c r="F8220">
        <v>24</v>
      </c>
      <c r="G8220" s="85">
        <v>9.9444863196515136</v>
      </c>
      <c r="H8220" s="85">
        <v>9379.6906330564307</v>
      </c>
      <c r="I8220" s="85">
        <v>2699.8138069321112</v>
      </c>
      <c r="J8220" s="85">
        <v>59976.599932664576</v>
      </c>
      <c r="K8220" t="s">
        <v>492</v>
      </c>
    </row>
    <row r="8221" spans="2:11" x14ac:dyDescent="0.25">
      <c r="B8221">
        <v>2026</v>
      </c>
      <c r="C8221" t="s">
        <v>482</v>
      </c>
      <c r="D8221">
        <v>3</v>
      </c>
      <c r="E8221" t="s">
        <v>148</v>
      </c>
      <c r="F8221">
        <v>24</v>
      </c>
      <c r="G8221" s="85">
        <v>23.67288021489696</v>
      </c>
      <c r="H8221" s="85">
        <v>9379.6906330564307</v>
      </c>
      <c r="I8221" s="85">
        <v>2699.8138069321112</v>
      </c>
      <c r="J8221" s="85">
        <v>142774.48027627438</v>
      </c>
      <c r="K8221" t="s">
        <v>492</v>
      </c>
    </row>
    <row r="8222" spans="2:11" x14ac:dyDescent="0.25">
      <c r="B8222">
        <v>2026</v>
      </c>
      <c r="C8222" t="s">
        <v>482</v>
      </c>
      <c r="D8222">
        <v>4</v>
      </c>
      <c r="E8222" t="s">
        <v>148</v>
      </c>
      <c r="F8222">
        <v>24</v>
      </c>
      <c r="G8222" s="85">
        <v>13.423702190822798</v>
      </c>
      <c r="H8222" s="85">
        <v>9379.6906330564307</v>
      </c>
      <c r="I8222" s="85">
        <v>2699.8138069321112</v>
      </c>
      <c r="J8222" s="85">
        <v>80960.241689228395</v>
      </c>
      <c r="K8222" t="s">
        <v>492</v>
      </c>
    </row>
    <row r="8223" spans="2:11" x14ac:dyDescent="0.25">
      <c r="B8223">
        <v>2026</v>
      </c>
      <c r="C8223" t="s">
        <v>483</v>
      </c>
      <c r="D8223">
        <v>3</v>
      </c>
      <c r="E8223" t="s">
        <v>148</v>
      </c>
      <c r="F8223">
        <v>24</v>
      </c>
      <c r="G8223" s="85">
        <v>21.758465932108933</v>
      </c>
      <c r="H8223" s="85">
        <v>9379.6906330564307</v>
      </c>
      <c r="I8223" s="85">
        <v>2699.8138069321112</v>
      </c>
      <c r="J8223" s="85">
        <v>131228.37765685021</v>
      </c>
      <c r="K8223" t="s">
        <v>492</v>
      </c>
    </row>
    <row r="8224" spans="2:11" x14ac:dyDescent="0.25">
      <c r="B8224">
        <v>2026</v>
      </c>
      <c r="C8224" t="s">
        <v>483</v>
      </c>
      <c r="D8224">
        <v>4</v>
      </c>
      <c r="E8224" t="s">
        <v>148</v>
      </c>
      <c r="F8224">
        <v>24</v>
      </c>
      <c r="G8224" s="85">
        <v>12.338133938513877</v>
      </c>
      <c r="H8224" s="85">
        <v>9379.6906330564307</v>
      </c>
      <c r="I8224" s="85">
        <v>2699.8138069321112</v>
      </c>
      <c r="J8224" s="85">
        <v>74413.026410780949</v>
      </c>
      <c r="K8224" t="s">
        <v>492</v>
      </c>
    </row>
    <row r="8225" spans="2:11" x14ac:dyDescent="0.25">
      <c r="B8225">
        <v>2026</v>
      </c>
      <c r="C8225" t="s">
        <v>484</v>
      </c>
      <c r="D8225">
        <v>3</v>
      </c>
      <c r="E8225" t="s">
        <v>148</v>
      </c>
      <c r="F8225">
        <v>24</v>
      </c>
      <c r="G8225" s="85">
        <v>17.966928962635876</v>
      </c>
      <c r="H8225" s="85">
        <v>9379.6906330564307</v>
      </c>
      <c r="I8225" s="85">
        <v>2699.8138069321112</v>
      </c>
      <c r="J8225" s="85">
        <v>108361.08329508753</v>
      </c>
      <c r="K8225" t="s">
        <v>492</v>
      </c>
    </row>
    <row r="8226" spans="2:11" x14ac:dyDescent="0.25">
      <c r="B8226">
        <v>2026</v>
      </c>
      <c r="C8226" t="s">
        <v>484</v>
      </c>
      <c r="D8226">
        <v>4</v>
      </c>
      <c r="E8226" t="s">
        <v>148</v>
      </c>
      <c r="F8226">
        <v>24</v>
      </c>
      <c r="G8226" s="85">
        <v>10.188143626322258</v>
      </c>
      <c r="H8226" s="85">
        <v>9379.6906330564307</v>
      </c>
      <c r="I8226" s="85">
        <v>2699.8138069321112</v>
      </c>
      <c r="J8226" s="85">
        <v>61446.131523651158</v>
      </c>
      <c r="K8226" t="s">
        <v>492</v>
      </c>
    </row>
    <row r="8227" spans="2:11" x14ac:dyDescent="0.25">
      <c r="B8227">
        <v>2026</v>
      </c>
      <c r="C8227" t="s">
        <v>485</v>
      </c>
      <c r="D8227">
        <v>3</v>
      </c>
      <c r="E8227" t="s">
        <v>148</v>
      </c>
      <c r="F8227">
        <v>24</v>
      </c>
      <c r="G8227" s="85">
        <v>24.102573167877129</v>
      </c>
      <c r="H8227" s="85">
        <v>9379.6906330564307</v>
      </c>
      <c r="I8227" s="85">
        <v>2699.8138069321112</v>
      </c>
      <c r="J8227" s="85">
        <v>145366.01909551426</v>
      </c>
      <c r="K8227" t="s">
        <v>492</v>
      </c>
    </row>
    <row r="8228" spans="2:11" x14ac:dyDescent="0.25">
      <c r="B8228">
        <v>2026</v>
      </c>
      <c r="C8228" t="s">
        <v>485</v>
      </c>
      <c r="D8228">
        <v>4</v>
      </c>
      <c r="E8228" t="s">
        <v>148</v>
      </c>
      <c r="F8228">
        <v>24</v>
      </c>
      <c r="G8228" s="85">
        <v>13.667359497493546</v>
      </c>
      <c r="H8228" s="85">
        <v>9379.6906330564307</v>
      </c>
      <c r="I8228" s="85">
        <v>2699.8138069321112</v>
      </c>
      <c r="J8228" s="85">
        <v>82429.773280214999</v>
      </c>
      <c r="K8228" t="s">
        <v>492</v>
      </c>
    </row>
    <row r="8229" spans="2:11" x14ac:dyDescent="0.25">
      <c r="B8229">
        <v>2026</v>
      </c>
      <c r="C8229" t="s">
        <v>486</v>
      </c>
      <c r="D8229">
        <v>3</v>
      </c>
      <c r="E8229" t="s">
        <v>148</v>
      </c>
      <c r="F8229">
        <v>24</v>
      </c>
      <c r="G8229" s="85">
        <v>22.188158885089102</v>
      </c>
      <c r="H8229" s="85">
        <v>9379.6906330564307</v>
      </c>
      <c r="I8229" s="85">
        <v>2699.8138069321112</v>
      </c>
      <c r="J8229" s="85">
        <v>133819.91647609006</v>
      </c>
      <c r="K8229" t="s">
        <v>492</v>
      </c>
    </row>
    <row r="8230" spans="2:11" x14ac:dyDescent="0.25">
      <c r="B8230">
        <v>2026</v>
      </c>
      <c r="C8230" t="s">
        <v>486</v>
      </c>
      <c r="D8230">
        <v>4</v>
      </c>
      <c r="E8230" t="s">
        <v>148</v>
      </c>
      <c r="F8230">
        <v>24</v>
      </c>
      <c r="G8230" s="85">
        <v>12.581791245184625</v>
      </c>
      <c r="H8230" s="85">
        <v>9379.6906330564307</v>
      </c>
      <c r="I8230" s="85">
        <v>2699.8138069321112</v>
      </c>
      <c r="J8230" s="85">
        <v>75882.558001767553</v>
      </c>
      <c r="K8230" t="s">
        <v>492</v>
      </c>
    </row>
    <row r="8231" spans="2:11" x14ac:dyDescent="0.25">
      <c r="B8231">
        <v>2026</v>
      </c>
      <c r="C8231" t="s">
        <v>487</v>
      </c>
      <c r="D8231">
        <v>3</v>
      </c>
      <c r="E8231" t="s">
        <v>148</v>
      </c>
      <c r="F8231">
        <v>24</v>
      </c>
      <c r="G8231" s="85">
        <v>18.396621915616048</v>
      </c>
      <c r="H8231" s="85">
        <v>9379.6906330564307</v>
      </c>
      <c r="I8231" s="85">
        <v>2699.8138069321112</v>
      </c>
      <c r="J8231" s="85">
        <v>110952.62211432743</v>
      </c>
      <c r="K8231" t="s">
        <v>492</v>
      </c>
    </row>
    <row r="8232" spans="2:11" x14ac:dyDescent="0.25">
      <c r="B8232">
        <v>2026</v>
      </c>
      <c r="C8232" t="s">
        <v>487</v>
      </c>
      <c r="D8232">
        <v>4</v>
      </c>
      <c r="E8232" t="s">
        <v>148</v>
      </c>
      <c r="F8232">
        <v>24</v>
      </c>
      <c r="G8232" s="85">
        <v>10.431800932993006</v>
      </c>
      <c r="H8232" s="85">
        <v>9379.6906330564307</v>
      </c>
      <c r="I8232" s="85">
        <v>2699.8138069321112</v>
      </c>
      <c r="J8232" s="85">
        <v>62915.663114637762</v>
      </c>
      <c r="K8232" t="s">
        <v>492</v>
      </c>
    </row>
    <row r="8233" spans="2:11" x14ac:dyDescent="0.25">
      <c r="B8233">
        <v>2026</v>
      </c>
      <c r="C8233" t="s">
        <v>488</v>
      </c>
      <c r="D8233">
        <v>3</v>
      </c>
      <c r="E8233" t="s">
        <v>148</v>
      </c>
      <c r="F8233">
        <v>24</v>
      </c>
      <c r="G8233" s="85">
        <v>24.532266120857294</v>
      </c>
      <c r="H8233" s="85">
        <v>9379.6906330564307</v>
      </c>
      <c r="I8233" s="85">
        <v>2699.8138069321112</v>
      </c>
      <c r="J8233" s="85">
        <v>147957.55791475414</v>
      </c>
      <c r="K8233" t="s">
        <v>492</v>
      </c>
    </row>
    <row r="8234" spans="2:11" x14ac:dyDescent="0.25">
      <c r="B8234">
        <v>2026</v>
      </c>
      <c r="C8234" t="s">
        <v>488</v>
      </c>
      <c r="D8234">
        <v>4</v>
      </c>
      <c r="E8234" t="s">
        <v>148</v>
      </c>
      <c r="F8234">
        <v>24</v>
      </c>
      <c r="G8234" s="85">
        <v>13.911016804164291</v>
      </c>
      <c r="H8234" s="85">
        <v>9379.6906330564307</v>
      </c>
      <c r="I8234" s="85">
        <v>2699.8138069321112</v>
      </c>
      <c r="J8234" s="85">
        <v>83899.304871201588</v>
      </c>
      <c r="K8234" t="s">
        <v>492</v>
      </c>
    </row>
    <row r="8235" spans="2:11" x14ac:dyDescent="0.25">
      <c r="B8235">
        <v>2026</v>
      </c>
      <c r="C8235" t="s">
        <v>489</v>
      </c>
      <c r="D8235">
        <v>3</v>
      </c>
      <c r="E8235" t="s">
        <v>148</v>
      </c>
      <c r="F8235">
        <v>24</v>
      </c>
      <c r="G8235" s="85">
        <v>22.617851838069271</v>
      </c>
      <c r="H8235" s="85">
        <v>9379.6906330564307</v>
      </c>
      <c r="I8235" s="85">
        <v>2699.8138069321112</v>
      </c>
      <c r="J8235" s="85">
        <v>136411.45529532994</v>
      </c>
      <c r="K8235" t="s">
        <v>492</v>
      </c>
    </row>
    <row r="8236" spans="2:11" x14ac:dyDescent="0.25">
      <c r="B8236">
        <v>2026</v>
      </c>
      <c r="C8236" t="s">
        <v>489</v>
      </c>
      <c r="D8236">
        <v>4</v>
      </c>
      <c r="E8236" t="s">
        <v>148</v>
      </c>
      <c r="F8236">
        <v>24</v>
      </c>
      <c r="G8236" s="85">
        <v>12.825448551855374</v>
      </c>
      <c r="H8236" s="85">
        <v>9379.6906330564307</v>
      </c>
      <c r="I8236" s="85">
        <v>2699.8138069321112</v>
      </c>
      <c r="J8236" s="85">
        <v>77352.089592754157</v>
      </c>
      <c r="K8236" t="s">
        <v>492</v>
      </c>
    </row>
    <row r="8237" spans="2:11" x14ac:dyDescent="0.25">
      <c r="B8237">
        <v>2026</v>
      </c>
      <c r="C8237" t="s">
        <v>490</v>
      </c>
      <c r="D8237">
        <v>3</v>
      </c>
      <c r="E8237" t="s">
        <v>148</v>
      </c>
      <c r="F8237">
        <v>24</v>
      </c>
      <c r="G8237" s="85">
        <v>18.826314868596214</v>
      </c>
      <c r="H8237" s="85">
        <v>9379.6906330564307</v>
      </c>
      <c r="I8237" s="85">
        <v>2699.8138069321112</v>
      </c>
      <c r="J8237" s="85">
        <v>113544.16093356728</v>
      </c>
      <c r="K8237" t="s">
        <v>492</v>
      </c>
    </row>
    <row r="8238" spans="2:11" x14ac:dyDescent="0.25">
      <c r="B8238">
        <v>2026</v>
      </c>
      <c r="C8238" t="s">
        <v>490</v>
      </c>
      <c r="D8238">
        <v>4</v>
      </c>
      <c r="E8238" t="s">
        <v>148</v>
      </c>
      <c r="F8238">
        <v>24</v>
      </c>
      <c r="G8238" s="85">
        <v>10.675458239663755</v>
      </c>
      <c r="H8238" s="85">
        <v>9379.6906330564307</v>
      </c>
      <c r="I8238" s="85">
        <v>2699.8138069321112</v>
      </c>
      <c r="J8238" s="85">
        <v>64385.194705624373</v>
      </c>
      <c r="K8238" t="s">
        <v>492</v>
      </c>
    </row>
    <row r="8239" spans="2:11" x14ac:dyDescent="0.25">
      <c r="B8239">
        <v>2026</v>
      </c>
      <c r="C8239" t="s">
        <v>479</v>
      </c>
      <c r="D8239">
        <v>3</v>
      </c>
      <c r="E8239" t="s">
        <v>114</v>
      </c>
      <c r="F8239">
        <v>8</v>
      </c>
      <c r="G8239" s="85">
        <v>9.5372805936588385</v>
      </c>
      <c r="H8239" s="85">
        <v>9626.5957446808516</v>
      </c>
      <c r="I8239" s="85">
        <v>2722.7836879432625</v>
      </c>
      <c r="J8239" s="85">
        <v>61880.981180873066</v>
      </c>
      <c r="K8239" t="s">
        <v>491</v>
      </c>
    </row>
    <row r="8240" spans="2:11" x14ac:dyDescent="0.25">
      <c r="B8240">
        <v>2026</v>
      </c>
      <c r="C8240" t="s">
        <v>479</v>
      </c>
      <c r="D8240">
        <v>4</v>
      </c>
      <c r="E8240" t="s">
        <v>114</v>
      </c>
      <c r="F8240">
        <v>8</v>
      </c>
      <c r="G8240" s="85">
        <v>5.5350289159627177</v>
      </c>
      <c r="H8240" s="85">
        <v>9626.5957446808516</v>
      </c>
      <c r="I8240" s="85">
        <v>2722.7836879432625</v>
      </c>
      <c r="J8240" s="85">
        <v>35913.069435328114</v>
      </c>
      <c r="K8240" t="s">
        <v>491</v>
      </c>
    </row>
    <row r="8241" spans="2:11" x14ac:dyDescent="0.25">
      <c r="B8241">
        <v>2026</v>
      </c>
      <c r="C8241" t="s">
        <v>480</v>
      </c>
      <c r="D8241">
        <v>3</v>
      </c>
      <c r="E8241" t="s">
        <v>114</v>
      </c>
      <c r="F8241">
        <v>8</v>
      </c>
      <c r="G8241" s="85">
        <v>9.5712260017800528</v>
      </c>
      <c r="H8241" s="85">
        <v>9626.5957446808516</v>
      </c>
      <c r="I8241" s="85">
        <v>2722.7836879432625</v>
      </c>
      <c r="J8241" s="85">
        <v>62101.230039077214</v>
      </c>
      <c r="K8241" t="s">
        <v>491</v>
      </c>
    </row>
    <row r="8242" spans="2:11" x14ac:dyDescent="0.25">
      <c r="B8242">
        <v>2026</v>
      </c>
      <c r="C8242" t="s">
        <v>480</v>
      </c>
      <c r="D8242">
        <v>4</v>
      </c>
      <c r="E8242" t="s">
        <v>114</v>
      </c>
      <c r="F8242">
        <v>8</v>
      </c>
      <c r="G8242" s="85">
        <v>5.554729376033066</v>
      </c>
      <c r="H8242" s="85">
        <v>9626.5957446808516</v>
      </c>
      <c r="I8242" s="85">
        <v>2722.7836879432625</v>
      </c>
      <c r="J8242" s="85">
        <v>36040.892433393026</v>
      </c>
      <c r="K8242" t="s">
        <v>491</v>
      </c>
    </row>
    <row r="8243" spans="2:11" x14ac:dyDescent="0.25">
      <c r="B8243">
        <v>2026</v>
      </c>
      <c r="C8243" t="s">
        <v>481</v>
      </c>
      <c r="D8243">
        <v>3</v>
      </c>
      <c r="E8243" t="s">
        <v>114</v>
      </c>
      <c r="F8243">
        <v>8</v>
      </c>
      <c r="G8243" s="85">
        <v>9.6051714099012493</v>
      </c>
      <c r="H8243" s="85">
        <v>9626.5957446808516</v>
      </c>
      <c r="I8243" s="85">
        <v>2722.7836879432625</v>
      </c>
      <c r="J8243" s="85">
        <v>62321.478897281246</v>
      </c>
      <c r="K8243" t="s">
        <v>491</v>
      </c>
    </row>
    <row r="8244" spans="2:11" x14ac:dyDescent="0.25">
      <c r="B8244">
        <v>2026</v>
      </c>
      <c r="C8244" t="s">
        <v>481</v>
      </c>
      <c r="D8244">
        <v>4</v>
      </c>
      <c r="E8244" t="s">
        <v>114</v>
      </c>
      <c r="F8244">
        <v>8</v>
      </c>
      <c r="G8244" s="85">
        <v>5.5744298361034037</v>
      </c>
      <c r="H8244" s="85">
        <v>9626.5957446808516</v>
      </c>
      <c r="I8244" s="85">
        <v>2722.7836879432625</v>
      </c>
      <c r="J8244" s="85">
        <v>36168.715431457866</v>
      </c>
      <c r="K8244" t="s">
        <v>491</v>
      </c>
    </row>
    <row r="8245" spans="2:11" x14ac:dyDescent="0.25">
      <c r="B8245">
        <v>2026</v>
      </c>
      <c r="C8245" t="s">
        <v>482</v>
      </c>
      <c r="D8245">
        <v>3</v>
      </c>
      <c r="E8245" t="s">
        <v>114</v>
      </c>
      <c r="F8245">
        <v>8</v>
      </c>
      <c r="G8245" s="85">
        <v>9.6391168180224618</v>
      </c>
      <c r="H8245" s="85">
        <v>9626.5957446808516</v>
      </c>
      <c r="I8245" s="85">
        <v>2722.7836879432625</v>
      </c>
      <c r="J8245" s="85">
        <v>62541.727755485379</v>
      </c>
      <c r="K8245" t="s">
        <v>491</v>
      </c>
    </row>
    <row r="8246" spans="2:11" x14ac:dyDescent="0.25">
      <c r="B8246">
        <v>2026</v>
      </c>
      <c r="C8246" t="s">
        <v>482</v>
      </c>
      <c r="D8246">
        <v>4</v>
      </c>
      <c r="E8246" t="s">
        <v>114</v>
      </c>
      <c r="F8246">
        <v>8</v>
      </c>
      <c r="G8246" s="85">
        <v>5.5941302961737485</v>
      </c>
      <c r="H8246" s="85">
        <v>9626.5957446808516</v>
      </c>
      <c r="I8246" s="85">
        <v>2722.7836879432625</v>
      </c>
      <c r="J8246" s="85">
        <v>36296.538429522756</v>
      </c>
      <c r="K8246" t="s">
        <v>491</v>
      </c>
    </row>
    <row r="8247" spans="2:11" x14ac:dyDescent="0.25">
      <c r="B8247">
        <v>2026</v>
      </c>
      <c r="C8247" t="s">
        <v>483</v>
      </c>
      <c r="D8247">
        <v>3</v>
      </c>
      <c r="E8247" t="s">
        <v>114</v>
      </c>
      <c r="F8247">
        <v>8</v>
      </c>
      <c r="G8247" s="85">
        <v>9.6730622261436583</v>
      </c>
      <c r="H8247" s="85">
        <v>9626.5957446808516</v>
      </c>
      <c r="I8247" s="85">
        <v>2722.7836879432625</v>
      </c>
      <c r="J8247" s="85">
        <v>62761.97661368941</v>
      </c>
      <c r="K8247" t="s">
        <v>491</v>
      </c>
    </row>
    <row r="8248" spans="2:11" x14ac:dyDescent="0.25">
      <c r="B8248">
        <v>2026</v>
      </c>
      <c r="C8248" t="s">
        <v>483</v>
      </c>
      <c r="D8248">
        <v>4</v>
      </c>
      <c r="E8248" t="s">
        <v>114</v>
      </c>
      <c r="F8248">
        <v>8</v>
      </c>
      <c r="G8248" s="85">
        <v>5.6138307562440861</v>
      </c>
      <c r="H8248" s="85">
        <v>9626.5957446808516</v>
      </c>
      <c r="I8248" s="85">
        <v>2722.7836879432625</v>
      </c>
      <c r="J8248" s="85">
        <v>36424.361427587595</v>
      </c>
      <c r="K8248" t="s">
        <v>491</v>
      </c>
    </row>
    <row r="8249" spans="2:11" x14ac:dyDescent="0.25">
      <c r="B8249">
        <v>2026</v>
      </c>
      <c r="C8249" t="s">
        <v>484</v>
      </c>
      <c r="D8249">
        <v>3</v>
      </c>
      <c r="E8249" t="s">
        <v>114</v>
      </c>
      <c r="F8249">
        <v>8</v>
      </c>
      <c r="G8249" s="85">
        <v>9.7070076342648726</v>
      </c>
      <c r="H8249" s="85">
        <v>9626.5957446808516</v>
      </c>
      <c r="I8249" s="85">
        <v>2722.7836879432625</v>
      </c>
      <c r="J8249" s="85">
        <v>62982.225471893558</v>
      </c>
      <c r="K8249" t="s">
        <v>491</v>
      </c>
    </row>
    <row r="8250" spans="2:11" x14ac:dyDescent="0.25">
      <c r="B8250">
        <v>2026</v>
      </c>
      <c r="C8250" t="s">
        <v>484</v>
      </c>
      <c r="D8250">
        <v>4</v>
      </c>
      <c r="E8250" t="s">
        <v>114</v>
      </c>
      <c r="F8250">
        <v>8</v>
      </c>
      <c r="G8250" s="85">
        <v>5.6335312163144344</v>
      </c>
      <c r="H8250" s="85">
        <v>9626.5957446808516</v>
      </c>
      <c r="I8250" s="85">
        <v>2722.7836879432625</v>
      </c>
      <c r="J8250" s="85">
        <v>36552.184425652507</v>
      </c>
      <c r="K8250" t="s">
        <v>491</v>
      </c>
    </row>
    <row r="8251" spans="2:11" x14ac:dyDescent="0.25">
      <c r="B8251">
        <v>2026</v>
      </c>
      <c r="C8251" t="s">
        <v>485</v>
      </c>
      <c r="D8251">
        <v>3</v>
      </c>
      <c r="E8251" t="s">
        <v>114</v>
      </c>
      <c r="F8251">
        <v>8</v>
      </c>
      <c r="G8251" s="85">
        <v>9.7409530423860691</v>
      </c>
      <c r="H8251" s="85">
        <v>9626.5957446808516</v>
      </c>
      <c r="I8251" s="85">
        <v>2722.7836879432625</v>
      </c>
      <c r="J8251" s="85">
        <v>63202.47433009759</v>
      </c>
      <c r="K8251" t="s">
        <v>491</v>
      </c>
    </row>
    <row r="8252" spans="2:11" x14ac:dyDescent="0.25">
      <c r="B8252">
        <v>2026</v>
      </c>
      <c r="C8252" t="s">
        <v>485</v>
      </c>
      <c r="D8252">
        <v>4</v>
      </c>
      <c r="E8252" t="s">
        <v>114</v>
      </c>
      <c r="F8252">
        <v>8</v>
      </c>
      <c r="G8252" s="85">
        <v>5.6532316763847703</v>
      </c>
      <c r="H8252" s="85">
        <v>9626.5957446808516</v>
      </c>
      <c r="I8252" s="85">
        <v>2722.7836879432625</v>
      </c>
      <c r="J8252" s="85">
        <v>36680.007423717339</v>
      </c>
      <c r="K8252" t="s">
        <v>491</v>
      </c>
    </row>
    <row r="8253" spans="2:11" x14ac:dyDescent="0.25">
      <c r="B8253">
        <v>2026</v>
      </c>
      <c r="C8253" t="s">
        <v>486</v>
      </c>
      <c r="D8253">
        <v>3</v>
      </c>
      <c r="E8253" t="s">
        <v>114</v>
      </c>
      <c r="F8253">
        <v>8</v>
      </c>
      <c r="G8253" s="85">
        <v>9.7748984505072816</v>
      </c>
      <c r="H8253" s="85">
        <v>9626.5957446808516</v>
      </c>
      <c r="I8253" s="85">
        <v>2722.7836879432625</v>
      </c>
      <c r="J8253" s="85">
        <v>63422.723188301723</v>
      </c>
      <c r="K8253" t="s">
        <v>491</v>
      </c>
    </row>
    <row r="8254" spans="2:11" x14ac:dyDescent="0.25">
      <c r="B8254">
        <v>2026</v>
      </c>
      <c r="C8254" t="s">
        <v>486</v>
      </c>
      <c r="D8254">
        <v>4</v>
      </c>
      <c r="E8254" t="s">
        <v>114</v>
      </c>
      <c r="F8254">
        <v>8</v>
      </c>
      <c r="G8254" s="85">
        <v>5.6729321364551186</v>
      </c>
      <c r="H8254" s="85">
        <v>9626.5957446808516</v>
      </c>
      <c r="I8254" s="85">
        <v>2722.7836879432625</v>
      </c>
      <c r="J8254" s="85">
        <v>36807.830421782244</v>
      </c>
      <c r="K8254" t="s">
        <v>491</v>
      </c>
    </row>
    <row r="8255" spans="2:11" x14ac:dyDescent="0.25">
      <c r="B8255">
        <v>2026</v>
      </c>
      <c r="C8255" t="s">
        <v>487</v>
      </c>
      <c r="D8255">
        <v>3</v>
      </c>
      <c r="E8255" t="s">
        <v>114</v>
      </c>
      <c r="F8255">
        <v>8</v>
      </c>
      <c r="G8255" s="85">
        <v>9.8088438586284781</v>
      </c>
      <c r="H8255" s="85">
        <v>9626.5957446808516</v>
      </c>
      <c r="I8255" s="85">
        <v>2722.7836879432625</v>
      </c>
      <c r="J8255" s="85">
        <v>63642.972046505754</v>
      </c>
      <c r="K8255" t="s">
        <v>491</v>
      </c>
    </row>
    <row r="8256" spans="2:11" x14ac:dyDescent="0.25">
      <c r="B8256">
        <v>2026</v>
      </c>
      <c r="C8256" t="s">
        <v>487</v>
      </c>
      <c r="D8256">
        <v>4</v>
      </c>
      <c r="E8256" t="s">
        <v>114</v>
      </c>
      <c r="F8256">
        <v>8</v>
      </c>
      <c r="G8256" s="85">
        <v>5.6926325965254545</v>
      </c>
      <c r="H8256" s="85">
        <v>9626.5957446808516</v>
      </c>
      <c r="I8256" s="85">
        <v>2722.7836879432625</v>
      </c>
      <c r="J8256" s="85">
        <v>36935.653419847076</v>
      </c>
      <c r="K8256" t="s">
        <v>491</v>
      </c>
    </row>
    <row r="8257" spans="2:11" x14ac:dyDescent="0.25">
      <c r="B8257">
        <v>2026</v>
      </c>
      <c r="C8257" t="s">
        <v>488</v>
      </c>
      <c r="D8257">
        <v>3</v>
      </c>
      <c r="E8257" t="s">
        <v>114</v>
      </c>
      <c r="F8257">
        <v>8</v>
      </c>
      <c r="G8257" s="85">
        <v>9.8427892667496923</v>
      </c>
      <c r="H8257" s="85">
        <v>9626.5957446808516</v>
      </c>
      <c r="I8257" s="85">
        <v>2722.7836879432625</v>
      </c>
      <c r="J8257" s="85">
        <v>63863.220904709895</v>
      </c>
      <c r="K8257" t="s">
        <v>491</v>
      </c>
    </row>
    <row r="8258" spans="2:11" x14ac:dyDescent="0.25">
      <c r="B8258">
        <v>2026</v>
      </c>
      <c r="C8258" t="s">
        <v>488</v>
      </c>
      <c r="D8258">
        <v>4</v>
      </c>
      <c r="E8258" t="s">
        <v>114</v>
      </c>
      <c r="F8258">
        <v>8</v>
      </c>
      <c r="G8258" s="85">
        <v>5.7123330565958028</v>
      </c>
      <c r="H8258" s="85">
        <v>9626.5957446808516</v>
      </c>
      <c r="I8258" s="85">
        <v>2722.7836879432625</v>
      </c>
      <c r="J8258" s="85">
        <v>37063.476417911988</v>
      </c>
      <c r="K8258" t="s">
        <v>491</v>
      </c>
    </row>
    <row r="8259" spans="2:11" x14ac:dyDescent="0.25">
      <c r="B8259">
        <v>2026</v>
      </c>
      <c r="C8259" t="s">
        <v>489</v>
      </c>
      <c r="D8259">
        <v>3</v>
      </c>
      <c r="E8259" t="s">
        <v>114</v>
      </c>
      <c r="F8259">
        <v>8</v>
      </c>
      <c r="G8259" s="85">
        <v>9.8767346748708889</v>
      </c>
      <c r="H8259" s="85">
        <v>9626.5957446808516</v>
      </c>
      <c r="I8259" s="85">
        <v>2722.7836879432625</v>
      </c>
      <c r="J8259" s="85">
        <v>64083.469762913926</v>
      </c>
      <c r="K8259" t="s">
        <v>491</v>
      </c>
    </row>
    <row r="8260" spans="2:11" x14ac:dyDescent="0.25">
      <c r="B8260">
        <v>2026</v>
      </c>
      <c r="C8260" t="s">
        <v>489</v>
      </c>
      <c r="D8260">
        <v>4</v>
      </c>
      <c r="E8260" t="s">
        <v>114</v>
      </c>
      <c r="F8260">
        <v>8</v>
      </c>
      <c r="G8260" s="85">
        <v>5.7320335166661387</v>
      </c>
      <c r="H8260" s="85">
        <v>9626.5957446808516</v>
      </c>
      <c r="I8260" s="85">
        <v>2722.7836879432625</v>
      </c>
      <c r="J8260" s="85">
        <v>37191.29941597682</v>
      </c>
      <c r="K8260" t="s">
        <v>491</v>
      </c>
    </row>
    <row r="8261" spans="2:11" x14ac:dyDescent="0.25">
      <c r="B8261">
        <v>2026</v>
      </c>
      <c r="C8261" t="s">
        <v>490</v>
      </c>
      <c r="D8261">
        <v>3</v>
      </c>
      <c r="E8261" t="s">
        <v>114</v>
      </c>
      <c r="F8261">
        <v>8</v>
      </c>
      <c r="G8261" s="85">
        <v>9.9106800829921031</v>
      </c>
      <c r="H8261" s="85">
        <v>9626.5957446808516</v>
      </c>
      <c r="I8261" s="85">
        <v>2722.7836879432625</v>
      </c>
      <c r="J8261" s="85">
        <v>64303.718621118074</v>
      </c>
      <c r="K8261" t="s">
        <v>491</v>
      </c>
    </row>
    <row r="8262" spans="2:11" x14ac:dyDescent="0.25">
      <c r="B8262">
        <v>2026</v>
      </c>
      <c r="C8262" t="s">
        <v>490</v>
      </c>
      <c r="D8262">
        <v>4</v>
      </c>
      <c r="E8262" t="s">
        <v>114</v>
      </c>
      <c r="F8262">
        <v>8</v>
      </c>
      <c r="G8262" s="85">
        <v>5.751733976736487</v>
      </c>
      <c r="H8262" s="85">
        <v>9626.5957446808516</v>
      </c>
      <c r="I8262" s="85">
        <v>2722.7836879432625</v>
      </c>
      <c r="J8262" s="85">
        <v>37319.122414041733</v>
      </c>
      <c r="K8262" t="s">
        <v>491</v>
      </c>
    </row>
    <row r="8263" spans="2:11" x14ac:dyDescent="0.25">
      <c r="B8263">
        <v>2026</v>
      </c>
      <c r="C8263" t="s">
        <v>479</v>
      </c>
      <c r="D8263">
        <v>3</v>
      </c>
      <c r="E8263" t="s">
        <v>89</v>
      </c>
      <c r="F8263">
        <v>30</v>
      </c>
      <c r="G8263" s="85">
        <v>5.0560407635095022</v>
      </c>
      <c r="H8263" s="85">
        <v>23436.224852071005</v>
      </c>
      <c r="I8263" s="85">
        <v>5419.7159763313612</v>
      </c>
      <c r="J8263" s="85">
        <v>77495.408359428926</v>
      </c>
      <c r="K8263" t="s">
        <v>491</v>
      </c>
    </row>
    <row r="8264" spans="2:11" x14ac:dyDescent="0.25">
      <c r="B8264">
        <v>2026</v>
      </c>
      <c r="C8264" t="s">
        <v>479</v>
      </c>
      <c r="D8264">
        <v>4</v>
      </c>
      <c r="E8264" t="s">
        <v>89</v>
      </c>
      <c r="F8264">
        <v>30</v>
      </c>
      <c r="G8264" s="85">
        <v>0</v>
      </c>
      <c r="H8264" s="85">
        <v>23436.224852071005</v>
      </c>
      <c r="I8264" s="85">
        <v>5419.7159763313612</v>
      </c>
      <c r="J8264" s="85">
        <v>0</v>
      </c>
      <c r="K8264" t="s">
        <v>491</v>
      </c>
    </row>
    <row r="8265" spans="2:11" x14ac:dyDescent="0.25">
      <c r="B8265">
        <v>2026</v>
      </c>
      <c r="C8265" t="s">
        <v>480</v>
      </c>
      <c r="D8265">
        <v>3</v>
      </c>
      <c r="E8265" t="s">
        <v>89</v>
      </c>
      <c r="F8265">
        <v>30</v>
      </c>
      <c r="G8265" s="85">
        <v>5.0203758352441517</v>
      </c>
      <c r="H8265" s="85">
        <v>23436.224852071005</v>
      </c>
      <c r="I8265" s="85">
        <v>5419.7159763313612</v>
      </c>
      <c r="J8265" s="85">
        <v>76948.761623512459</v>
      </c>
      <c r="K8265" t="s">
        <v>491</v>
      </c>
    </row>
    <row r="8266" spans="2:11" x14ac:dyDescent="0.25">
      <c r="B8266">
        <v>2026</v>
      </c>
      <c r="C8266" t="s">
        <v>480</v>
      </c>
      <c r="D8266">
        <v>4</v>
      </c>
      <c r="E8266" t="s">
        <v>89</v>
      </c>
      <c r="F8266">
        <v>30</v>
      </c>
      <c r="G8266" s="85">
        <v>0</v>
      </c>
      <c r="H8266" s="85">
        <v>23436.224852071005</v>
      </c>
      <c r="I8266" s="85">
        <v>5419.7159763313612</v>
      </c>
      <c r="J8266" s="85">
        <v>0</v>
      </c>
      <c r="K8266" t="s">
        <v>491</v>
      </c>
    </row>
    <row r="8267" spans="2:11" x14ac:dyDescent="0.25">
      <c r="B8267">
        <v>2026</v>
      </c>
      <c r="C8267" t="s">
        <v>481</v>
      </c>
      <c r="D8267">
        <v>3</v>
      </c>
      <c r="E8267" t="s">
        <v>89</v>
      </c>
      <c r="F8267">
        <v>30</v>
      </c>
      <c r="G8267" s="85">
        <v>4.698250018278209</v>
      </c>
      <c r="H8267" s="85">
        <v>23436.224852071005</v>
      </c>
      <c r="I8267" s="85">
        <v>5419.7159763313612</v>
      </c>
      <c r="J8267" s="85">
        <v>72011.445471108091</v>
      </c>
      <c r="K8267" t="s">
        <v>491</v>
      </c>
    </row>
    <row r="8268" spans="2:11" x14ac:dyDescent="0.25">
      <c r="B8268">
        <v>2026</v>
      </c>
      <c r="C8268" t="s">
        <v>481</v>
      </c>
      <c r="D8268">
        <v>4</v>
      </c>
      <c r="E8268" t="s">
        <v>89</v>
      </c>
      <c r="F8268">
        <v>30</v>
      </c>
      <c r="G8268" s="85">
        <v>0</v>
      </c>
      <c r="H8268" s="85">
        <v>23436.224852071005</v>
      </c>
      <c r="I8268" s="85">
        <v>5419.7159763313612</v>
      </c>
      <c r="J8268" s="85">
        <v>0</v>
      </c>
      <c r="K8268" t="s">
        <v>491</v>
      </c>
    </row>
    <row r="8269" spans="2:11" x14ac:dyDescent="0.25">
      <c r="B8269">
        <v>2026</v>
      </c>
      <c r="C8269" t="s">
        <v>482</v>
      </c>
      <c r="D8269">
        <v>3</v>
      </c>
      <c r="E8269" t="s">
        <v>89</v>
      </c>
      <c r="F8269">
        <v>30</v>
      </c>
      <c r="G8269" s="85">
        <v>2.0516371224427843</v>
      </c>
      <c r="H8269" s="85">
        <v>23436.224852071005</v>
      </c>
      <c r="I8269" s="85">
        <v>5419.7159763313612</v>
      </c>
      <c r="J8269" s="85">
        <v>31446.039311341967</v>
      </c>
      <c r="K8269" t="s">
        <v>491</v>
      </c>
    </row>
    <row r="8270" spans="2:11" x14ac:dyDescent="0.25">
      <c r="B8270">
        <v>2026</v>
      </c>
      <c r="C8270" t="s">
        <v>482</v>
      </c>
      <c r="D8270">
        <v>4</v>
      </c>
      <c r="E8270" t="s">
        <v>89</v>
      </c>
      <c r="F8270">
        <v>30</v>
      </c>
      <c r="G8270" s="85">
        <v>0</v>
      </c>
      <c r="H8270" s="85">
        <v>23436.224852071005</v>
      </c>
      <c r="I8270" s="85">
        <v>5419.7159763313612</v>
      </c>
      <c r="J8270" s="85">
        <v>0</v>
      </c>
      <c r="K8270" t="s">
        <v>491</v>
      </c>
    </row>
    <row r="8271" spans="2:11" x14ac:dyDescent="0.25">
      <c r="B8271">
        <v>2026</v>
      </c>
      <c r="C8271" t="s">
        <v>483</v>
      </c>
      <c r="D8271">
        <v>3</v>
      </c>
      <c r="E8271" t="s">
        <v>89</v>
      </c>
      <c r="F8271">
        <v>30</v>
      </c>
      <c r="G8271" s="85">
        <v>1.4915236845023465</v>
      </c>
      <c r="H8271" s="85">
        <v>23436.224852071005</v>
      </c>
      <c r="I8271" s="85">
        <v>5419.7159763313612</v>
      </c>
      <c r="J8271" s="85">
        <v>22861.01762518991</v>
      </c>
      <c r="K8271" t="s">
        <v>491</v>
      </c>
    </row>
    <row r="8272" spans="2:11" x14ac:dyDescent="0.25">
      <c r="B8272">
        <v>2026</v>
      </c>
      <c r="C8272" t="s">
        <v>483</v>
      </c>
      <c r="D8272">
        <v>4</v>
      </c>
      <c r="E8272" t="s">
        <v>89</v>
      </c>
      <c r="F8272">
        <v>30</v>
      </c>
      <c r="G8272" s="85">
        <v>0</v>
      </c>
      <c r="H8272" s="85">
        <v>23436.224852071005</v>
      </c>
      <c r="I8272" s="85">
        <v>5419.7159763313612</v>
      </c>
      <c r="J8272" s="85">
        <v>0</v>
      </c>
      <c r="K8272" t="s">
        <v>491</v>
      </c>
    </row>
    <row r="8273" spans="2:11" x14ac:dyDescent="0.25">
      <c r="B8273">
        <v>2026</v>
      </c>
      <c r="C8273" t="s">
        <v>484</v>
      </c>
      <c r="D8273">
        <v>3</v>
      </c>
      <c r="E8273" t="s">
        <v>89</v>
      </c>
      <c r="F8273">
        <v>30</v>
      </c>
      <c r="G8273" s="85">
        <v>2.9277470541367889</v>
      </c>
      <c r="H8273" s="85">
        <v>23436.224852071005</v>
      </c>
      <c r="I8273" s="85">
        <v>5419.7159763313612</v>
      </c>
      <c r="J8273" s="85">
        <v>44874.431229062837</v>
      </c>
      <c r="K8273" t="s">
        <v>491</v>
      </c>
    </row>
    <row r="8274" spans="2:11" x14ac:dyDescent="0.25">
      <c r="B8274">
        <v>2026</v>
      </c>
      <c r="C8274" t="s">
        <v>484</v>
      </c>
      <c r="D8274">
        <v>4</v>
      </c>
      <c r="E8274" t="s">
        <v>89</v>
      </c>
      <c r="F8274">
        <v>30</v>
      </c>
      <c r="G8274" s="85">
        <v>0</v>
      </c>
      <c r="H8274" s="85">
        <v>23436.224852071005</v>
      </c>
      <c r="I8274" s="85">
        <v>5419.7159763313612</v>
      </c>
      <c r="J8274" s="85">
        <v>0</v>
      </c>
      <c r="K8274" t="s">
        <v>491</v>
      </c>
    </row>
    <row r="8275" spans="2:11" x14ac:dyDescent="0.25">
      <c r="B8275">
        <v>2026</v>
      </c>
      <c r="C8275" t="s">
        <v>485</v>
      </c>
      <c r="D8275">
        <v>3</v>
      </c>
      <c r="E8275" t="s">
        <v>89</v>
      </c>
      <c r="F8275">
        <v>30</v>
      </c>
      <c r="G8275" s="85">
        <v>5.5566626951507567</v>
      </c>
      <c r="H8275" s="85">
        <v>23436.224852071005</v>
      </c>
      <c r="I8275" s="85">
        <v>5419.7159763313612</v>
      </c>
      <c r="J8275" s="85">
        <v>85168.586413336889</v>
      </c>
      <c r="K8275" t="s">
        <v>491</v>
      </c>
    </row>
    <row r="8276" spans="2:11" x14ac:dyDescent="0.25">
      <c r="B8276">
        <v>2026</v>
      </c>
      <c r="C8276" t="s">
        <v>485</v>
      </c>
      <c r="D8276">
        <v>4</v>
      </c>
      <c r="E8276" t="s">
        <v>89</v>
      </c>
      <c r="F8276">
        <v>30</v>
      </c>
      <c r="G8276" s="85">
        <v>0</v>
      </c>
      <c r="H8276" s="85">
        <v>23436.224852071005</v>
      </c>
      <c r="I8276" s="85">
        <v>5419.7159763313612</v>
      </c>
      <c r="J8276" s="85">
        <v>0</v>
      </c>
      <c r="K8276" t="s">
        <v>491</v>
      </c>
    </row>
    <row r="8277" spans="2:11" x14ac:dyDescent="0.25">
      <c r="B8277">
        <v>2026</v>
      </c>
      <c r="C8277" t="s">
        <v>486</v>
      </c>
      <c r="D8277">
        <v>3</v>
      </c>
      <c r="E8277" t="s">
        <v>89</v>
      </c>
      <c r="F8277">
        <v>30</v>
      </c>
      <c r="G8277" s="85">
        <v>5.5209977668854062</v>
      </c>
      <c r="H8277" s="85">
        <v>23436.224852071005</v>
      </c>
      <c r="I8277" s="85">
        <v>5419.7159763313612</v>
      </c>
      <c r="J8277" s="85">
        <v>84621.939677420422</v>
      </c>
      <c r="K8277" t="s">
        <v>491</v>
      </c>
    </row>
    <row r="8278" spans="2:11" x14ac:dyDescent="0.25">
      <c r="B8278">
        <v>2026</v>
      </c>
      <c r="C8278" t="s">
        <v>486</v>
      </c>
      <c r="D8278">
        <v>4</v>
      </c>
      <c r="E8278" t="s">
        <v>89</v>
      </c>
      <c r="F8278">
        <v>30</v>
      </c>
      <c r="G8278" s="85">
        <v>0</v>
      </c>
      <c r="H8278" s="85">
        <v>23436.224852071005</v>
      </c>
      <c r="I8278" s="85">
        <v>5419.7159763313612</v>
      </c>
      <c r="J8278" s="85">
        <v>0</v>
      </c>
      <c r="K8278" t="s">
        <v>491</v>
      </c>
    </row>
    <row r="8279" spans="2:11" x14ac:dyDescent="0.25">
      <c r="B8279">
        <v>2026</v>
      </c>
      <c r="C8279" t="s">
        <v>487</v>
      </c>
      <c r="D8279">
        <v>3</v>
      </c>
      <c r="E8279" t="s">
        <v>89</v>
      </c>
      <c r="F8279">
        <v>30</v>
      </c>
      <c r="G8279" s="85">
        <v>5.1988719499194636</v>
      </c>
      <c r="H8279" s="85">
        <v>23436.224852071005</v>
      </c>
      <c r="I8279" s="85">
        <v>5419.7159763313612</v>
      </c>
      <c r="J8279" s="85">
        <v>79684.623525016039</v>
      </c>
      <c r="K8279" t="s">
        <v>491</v>
      </c>
    </row>
    <row r="8280" spans="2:11" x14ac:dyDescent="0.25">
      <c r="B8280">
        <v>2026</v>
      </c>
      <c r="C8280" t="s">
        <v>487</v>
      </c>
      <c r="D8280">
        <v>4</v>
      </c>
      <c r="E8280" t="s">
        <v>89</v>
      </c>
      <c r="F8280">
        <v>30</v>
      </c>
      <c r="G8280" s="85">
        <v>0</v>
      </c>
      <c r="H8280" s="85">
        <v>23436.224852071005</v>
      </c>
      <c r="I8280" s="85">
        <v>5419.7159763313612</v>
      </c>
      <c r="J8280" s="85">
        <v>0</v>
      </c>
      <c r="K8280" t="s">
        <v>491</v>
      </c>
    </row>
    <row r="8281" spans="2:11" x14ac:dyDescent="0.25">
      <c r="B8281">
        <v>2026</v>
      </c>
      <c r="C8281" t="s">
        <v>488</v>
      </c>
      <c r="D8281">
        <v>3</v>
      </c>
      <c r="E8281" t="s">
        <v>89</v>
      </c>
      <c r="F8281">
        <v>30</v>
      </c>
      <c r="G8281" s="85">
        <v>2.5522590540840389</v>
      </c>
      <c r="H8281" s="85">
        <v>23436.224852071005</v>
      </c>
      <c r="I8281" s="85">
        <v>5419.7159763313612</v>
      </c>
      <c r="J8281" s="85">
        <v>39119.217365249919</v>
      </c>
      <c r="K8281" t="s">
        <v>491</v>
      </c>
    </row>
    <row r="8282" spans="2:11" x14ac:dyDescent="0.25">
      <c r="B8282">
        <v>2026</v>
      </c>
      <c r="C8282" t="s">
        <v>488</v>
      </c>
      <c r="D8282">
        <v>4</v>
      </c>
      <c r="E8282" t="s">
        <v>89</v>
      </c>
      <c r="F8282">
        <v>30</v>
      </c>
      <c r="G8282" s="85">
        <v>0</v>
      </c>
      <c r="H8282" s="85">
        <v>23436.224852071005</v>
      </c>
      <c r="I8282" s="85">
        <v>5419.7159763313612</v>
      </c>
      <c r="J8282" s="85">
        <v>0</v>
      </c>
      <c r="K8282" t="s">
        <v>491</v>
      </c>
    </row>
    <row r="8283" spans="2:11" x14ac:dyDescent="0.25">
      <c r="B8283">
        <v>2026</v>
      </c>
      <c r="C8283" t="s">
        <v>489</v>
      </c>
      <c r="D8283">
        <v>3</v>
      </c>
      <c r="E8283" t="s">
        <v>89</v>
      </c>
      <c r="F8283">
        <v>30</v>
      </c>
      <c r="G8283" s="85">
        <v>1.9921456161436011</v>
      </c>
      <c r="H8283" s="85">
        <v>23436.224852071005</v>
      </c>
      <c r="I8283" s="85">
        <v>5419.7159763313612</v>
      </c>
      <c r="J8283" s="85">
        <v>30534.195679097866</v>
      </c>
      <c r="K8283" t="s">
        <v>491</v>
      </c>
    </row>
    <row r="8284" spans="2:11" x14ac:dyDescent="0.25">
      <c r="B8284">
        <v>2026</v>
      </c>
      <c r="C8284" t="s">
        <v>489</v>
      </c>
      <c r="D8284">
        <v>4</v>
      </c>
      <c r="E8284" t="s">
        <v>89</v>
      </c>
      <c r="F8284">
        <v>30</v>
      </c>
      <c r="G8284" s="85">
        <v>0</v>
      </c>
      <c r="H8284" s="85">
        <v>23436.224852071005</v>
      </c>
      <c r="I8284" s="85">
        <v>5419.7159763313612</v>
      </c>
      <c r="J8284" s="85">
        <v>0</v>
      </c>
      <c r="K8284" t="s">
        <v>491</v>
      </c>
    </row>
    <row r="8285" spans="2:11" x14ac:dyDescent="0.25">
      <c r="B8285">
        <v>2026</v>
      </c>
      <c r="C8285" t="s">
        <v>490</v>
      </c>
      <c r="D8285">
        <v>3</v>
      </c>
      <c r="E8285" t="s">
        <v>89</v>
      </c>
      <c r="F8285">
        <v>30</v>
      </c>
      <c r="G8285" s="85">
        <v>3.4283689857780426</v>
      </c>
      <c r="H8285" s="85">
        <v>23436.224852071005</v>
      </c>
      <c r="I8285" s="85">
        <v>5419.7159763313612</v>
      </c>
      <c r="J8285" s="85">
        <v>52547.609282970785</v>
      </c>
      <c r="K8285" t="s">
        <v>491</v>
      </c>
    </row>
    <row r="8286" spans="2:11" x14ac:dyDescent="0.25">
      <c r="B8286">
        <v>2026</v>
      </c>
      <c r="C8286" t="s">
        <v>490</v>
      </c>
      <c r="D8286">
        <v>4</v>
      </c>
      <c r="E8286" t="s">
        <v>89</v>
      </c>
      <c r="F8286">
        <v>30</v>
      </c>
      <c r="G8286" s="85">
        <v>0</v>
      </c>
      <c r="H8286" s="85">
        <v>23436.224852071005</v>
      </c>
      <c r="I8286" s="85">
        <v>5419.7159763313612</v>
      </c>
      <c r="J8286" s="85">
        <v>0</v>
      </c>
      <c r="K8286" t="s">
        <v>491</v>
      </c>
    </row>
    <row r="8287" spans="2:11" x14ac:dyDescent="0.25">
      <c r="B8287">
        <v>2026</v>
      </c>
      <c r="C8287" t="s">
        <v>479</v>
      </c>
      <c r="D8287">
        <v>3</v>
      </c>
      <c r="E8287" t="s">
        <v>114</v>
      </c>
      <c r="F8287">
        <v>3</v>
      </c>
      <c r="G8287" s="85">
        <v>12.689891770437807</v>
      </c>
      <c r="H8287" s="85">
        <v>9626.5957446808516</v>
      </c>
      <c r="I8287" s="85">
        <v>2722.7836879432625</v>
      </c>
      <c r="J8287" s="85">
        <v>80992.383732072994</v>
      </c>
      <c r="K8287" t="s">
        <v>491</v>
      </c>
    </row>
    <row r="8288" spans="2:11" x14ac:dyDescent="0.25">
      <c r="B8288">
        <v>2026</v>
      </c>
      <c r="C8288" t="s">
        <v>479</v>
      </c>
      <c r="D8288">
        <v>4</v>
      </c>
      <c r="E8288" t="s">
        <v>114</v>
      </c>
      <c r="F8288">
        <v>3</v>
      </c>
      <c r="G8288" s="85">
        <v>5.5867448045952628</v>
      </c>
      <c r="H8288" s="85">
        <v>9626.5957446808516</v>
      </c>
      <c r="I8288" s="85">
        <v>2722.7836879432625</v>
      </c>
      <c r="J8288" s="85">
        <v>35657.024284560452</v>
      </c>
      <c r="K8288" t="s">
        <v>491</v>
      </c>
    </row>
    <row r="8289" spans="2:11" x14ac:dyDescent="0.25">
      <c r="B8289">
        <v>2026</v>
      </c>
      <c r="C8289" t="s">
        <v>480</v>
      </c>
      <c r="D8289">
        <v>3</v>
      </c>
      <c r="E8289" t="s">
        <v>114</v>
      </c>
      <c r="F8289">
        <v>3</v>
      </c>
      <c r="G8289" s="85">
        <v>5.7337447637262349</v>
      </c>
      <c r="H8289" s="85">
        <v>9626.5957446808516</v>
      </c>
      <c r="I8289" s="85">
        <v>2722.7836879432625</v>
      </c>
      <c r="J8289" s="85">
        <v>36595.241671588956</v>
      </c>
      <c r="K8289" t="s">
        <v>491</v>
      </c>
    </row>
    <row r="8290" spans="2:11" x14ac:dyDescent="0.25">
      <c r="B8290">
        <v>2026</v>
      </c>
      <c r="C8290" t="s">
        <v>480</v>
      </c>
      <c r="D8290">
        <v>4</v>
      </c>
      <c r="E8290" t="s">
        <v>114</v>
      </c>
      <c r="F8290">
        <v>3</v>
      </c>
      <c r="G8290" s="85">
        <v>2.5242901475524304</v>
      </c>
      <c r="H8290" s="85">
        <v>9626.5957446808516</v>
      </c>
      <c r="I8290" s="85">
        <v>2722.7836879432625</v>
      </c>
      <c r="J8290" s="85">
        <v>16111.112685605201</v>
      </c>
      <c r="K8290" t="s">
        <v>491</v>
      </c>
    </row>
    <row r="8291" spans="2:11" x14ac:dyDescent="0.25">
      <c r="B8291">
        <v>2026</v>
      </c>
      <c r="C8291" t="s">
        <v>481</v>
      </c>
      <c r="D8291">
        <v>3</v>
      </c>
      <c r="E8291" t="s">
        <v>114</v>
      </c>
      <c r="F8291">
        <v>3</v>
      </c>
      <c r="G8291" s="85">
        <v>7.9966698641747058</v>
      </c>
      <c r="H8291" s="85">
        <v>9626.5957446808516</v>
      </c>
      <c r="I8291" s="85">
        <v>2722.7836879432625</v>
      </c>
      <c r="J8291" s="85">
        <v>51038.209461072249</v>
      </c>
      <c r="K8291" t="s">
        <v>491</v>
      </c>
    </row>
    <row r="8292" spans="2:11" x14ac:dyDescent="0.25">
      <c r="B8292">
        <v>2026</v>
      </c>
      <c r="C8292" t="s">
        <v>481</v>
      </c>
      <c r="D8292">
        <v>4</v>
      </c>
      <c r="E8292" t="s">
        <v>114</v>
      </c>
      <c r="F8292">
        <v>3</v>
      </c>
      <c r="G8292" s="85">
        <v>3.5205464810832048</v>
      </c>
      <c r="H8292" s="85">
        <v>9626.5957446808516</v>
      </c>
      <c r="I8292" s="85">
        <v>2722.7836879432625</v>
      </c>
      <c r="J8292" s="85">
        <v>22469.651963994078</v>
      </c>
      <c r="K8292" t="s">
        <v>491</v>
      </c>
    </row>
    <row r="8293" spans="2:11" x14ac:dyDescent="0.25">
      <c r="B8293">
        <v>2026</v>
      </c>
      <c r="C8293" t="s">
        <v>482</v>
      </c>
      <c r="D8293">
        <v>3</v>
      </c>
      <c r="E8293" t="s">
        <v>114</v>
      </c>
      <c r="F8293">
        <v>3</v>
      </c>
      <c r="G8293" s="85">
        <v>11.485511475981969</v>
      </c>
      <c r="H8293" s="85">
        <v>9626.5957446808516</v>
      </c>
      <c r="I8293" s="85">
        <v>2722.7836879432625</v>
      </c>
      <c r="J8293" s="85">
        <v>73305.507221813445</v>
      </c>
      <c r="K8293" t="s">
        <v>491</v>
      </c>
    </row>
    <row r="8294" spans="2:11" x14ac:dyDescent="0.25">
      <c r="B8294">
        <v>2026</v>
      </c>
      <c r="C8294" t="s">
        <v>482</v>
      </c>
      <c r="D8294">
        <v>4</v>
      </c>
      <c r="E8294" t="s">
        <v>114</v>
      </c>
      <c r="F8294">
        <v>3</v>
      </c>
      <c r="G8294" s="85">
        <v>5.0565144862813725</v>
      </c>
      <c r="H8294" s="85">
        <v>9626.5957446808516</v>
      </c>
      <c r="I8294" s="85">
        <v>2722.7836879432625</v>
      </c>
      <c r="J8294" s="85">
        <v>32272.864814634868</v>
      </c>
      <c r="K8294" t="s">
        <v>491</v>
      </c>
    </row>
    <row r="8295" spans="2:11" x14ac:dyDescent="0.25">
      <c r="B8295">
        <v>2026</v>
      </c>
      <c r="C8295" t="s">
        <v>483</v>
      </c>
      <c r="D8295">
        <v>3</v>
      </c>
      <c r="E8295" t="s">
        <v>114</v>
      </c>
      <c r="F8295">
        <v>3</v>
      </c>
      <c r="G8295" s="85">
        <v>14.438787248357508</v>
      </c>
      <c r="H8295" s="85">
        <v>9626.5957446808516</v>
      </c>
      <c r="I8295" s="85">
        <v>2722.7836879432625</v>
      </c>
      <c r="J8295" s="85">
        <v>92154.591906687929</v>
      </c>
      <c r="K8295" t="s">
        <v>491</v>
      </c>
    </row>
    <row r="8296" spans="2:11" x14ac:dyDescent="0.25">
      <c r="B8296">
        <v>2026</v>
      </c>
      <c r="C8296" t="s">
        <v>483</v>
      </c>
      <c r="D8296">
        <v>4</v>
      </c>
      <c r="E8296" t="s">
        <v>114</v>
      </c>
      <c r="F8296">
        <v>3</v>
      </c>
      <c r="G8296" s="85">
        <v>6.356698788585069</v>
      </c>
      <c r="H8296" s="85">
        <v>9626.5957446808516</v>
      </c>
      <c r="I8296" s="85">
        <v>2722.7836879432625</v>
      </c>
      <c r="J8296" s="85">
        <v>40571.203984076463</v>
      </c>
      <c r="K8296" t="s">
        <v>491</v>
      </c>
    </row>
    <row r="8297" spans="2:11" x14ac:dyDescent="0.25">
      <c r="B8297">
        <v>2026</v>
      </c>
      <c r="C8297" t="s">
        <v>484</v>
      </c>
      <c r="D8297">
        <v>3</v>
      </c>
      <c r="E8297" t="s">
        <v>114</v>
      </c>
      <c r="F8297">
        <v>3</v>
      </c>
      <c r="G8297" s="85">
        <v>14.748768328389978</v>
      </c>
      <c r="H8297" s="85">
        <v>9626.5957446808516</v>
      </c>
      <c r="I8297" s="85">
        <v>2722.7836879432625</v>
      </c>
      <c r="J8297" s="85">
        <v>94133.025374667457</v>
      </c>
      <c r="K8297" t="s">
        <v>491</v>
      </c>
    </row>
    <row r="8298" spans="2:11" x14ac:dyDescent="0.25">
      <c r="B8298">
        <v>2026</v>
      </c>
      <c r="C8298" t="s">
        <v>484</v>
      </c>
      <c r="D8298">
        <v>4</v>
      </c>
      <c r="E8298" t="s">
        <v>114</v>
      </c>
      <c r="F8298">
        <v>3</v>
      </c>
      <c r="G8298" s="85">
        <v>6.4931684464609987</v>
      </c>
      <c r="H8298" s="85">
        <v>9626.5957446808516</v>
      </c>
      <c r="I8298" s="85">
        <v>2722.7836879432625</v>
      </c>
      <c r="J8298" s="85">
        <v>41442.212429098894</v>
      </c>
      <c r="K8298" t="s">
        <v>491</v>
      </c>
    </row>
    <row r="8299" spans="2:11" x14ac:dyDescent="0.25">
      <c r="B8299">
        <v>2026</v>
      </c>
      <c r="C8299" t="s">
        <v>485</v>
      </c>
      <c r="D8299">
        <v>3</v>
      </c>
      <c r="E8299" t="s">
        <v>114</v>
      </c>
      <c r="F8299">
        <v>3</v>
      </c>
      <c r="G8299" s="85">
        <v>11.868250366920227</v>
      </c>
      <c r="H8299" s="85">
        <v>9626.5957446808516</v>
      </c>
      <c r="I8299" s="85">
        <v>2722.7836879432625</v>
      </c>
      <c r="J8299" s="85">
        <v>75748.312541577805</v>
      </c>
      <c r="K8299" t="s">
        <v>491</v>
      </c>
    </row>
    <row r="8300" spans="2:11" x14ac:dyDescent="0.25">
      <c r="B8300">
        <v>2026</v>
      </c>
      <c r="C8300" t="s">
        <v>485</v>
      </c>
      <c r="D8300">
        <v>4</v>
      </c>
      <c r="E8300" t="s">
        <v>114</v>
      </c>
      <c r="F8300">
        <v>3</v>
      </c>
      <c r="G8300" s="85">
        <v>5.2250158848076484</v>
      </c>
      <c r="H8300" s="85">
        <v>9626.5957446808516</v>
      </c>
      <c r="I8300" s="85">
        <v>2722.7836879432625</v>
      </c>
      <c r="J8300" s="85">
        <v>33348.313697549987</v>
      </c>
      <c r="K8300" t="s">
        <v>491</v>
      </c>
    </row>
    <row r="8301" spans="2:11" x14ac:dyDescent="0.25">
      <c r="B8301">
        <v>2026</v>
      </c>
      <c r="C8301" t="s">
        <v>486</v>
      </c>
      <c r="D8301">
        <v>3</v>
      </c>
      <c r="E8301" t="s">
        <v>114</v>
      </c>
      <c r="F8301">
        <v>3</v>
      </c>
      <c r="G8301" s="85">
        <v>15.347067980918835</v>
      </c>
      <c r="H8301" s="85">
        <v>9626.5957446808516</v>
      </c>
      <c r="I8301" s="85">
        <v>2722.7836879432625</v>
      </c>
      <c r="J8301" s="85">
        <v>97951.632808126393</v>
      </c>
      <c r="K8301" t="s">
        <v>491</v>
      </c>
    </row>
    <row r="8302" spans="2:11" x14ac:dyDescent="0.25">
      <c r="B8302">
        <v>2026</v>
      </c>
      <c r="C8302" t="s">
        <v>486</v>
      </c>
      <c r="D8302">
        <v>4</v>
      </c>
      <c r="E8302" t="s">
        <v>114</v>
      </c>
      <c r="F8302">
        <v>3</v>
      </c>
      <c r="G8302" s="85">
        <v>6.7565708092095509</v>
      </c>
      <c r="H8302" s="85">
        <v>9626.5957446808516</v>
      </c>
      <c r="I8302" s="85">
        <v>2722.7836879432625</v>
      </c>
      <c r="J8302" s="85">
        <v>43123.360355778917</v>
      </c>
      <c r="K8302" t="s">
        <v>491</v>
      </c>
    </row>
    <row r="8303" spans="2:11" x14ac:dyDescent="0.25">
      <c r="B8303">
        <v>2026</v>
      </c>
      <c r="C8303" t="s">
        <v>487</v>
      </c>
      <c r="D8303">
        <v>3</v>
      </c>
      <c r="E8303" t="s">
        <v>114</v>
      </c>
      <c r="F8303">
        <v>3</v>
      </c>
      <c r="G8303" s="85">
        <v>13.346153926672955</v>
      </c>
      <c r="H8303" s="85">
        <v>9626.5957446808516</v>
      </c>
      <c r="I8303" s="85">
        <v>2722.7836879432625</v>
      </c>
      <c r="J8303" s="85">
        <v>85180.932960716324</v>
      </c>
      <c r="K8303" t="s">
        <v>491</v>
      </c>
    </row>
    <row r="8304" spans="2:11" x14ac:dyDescent="0.25">
      <c r="B8304">
        <v>2026</v>
      </c>
      <c r="C8304" t="s">
        <v>487</v>
      </c>
      <c r="D8304">
        <v>4</v>
      </c>
      <c r="E8304" t="s">
        <v>114</v>
      </c>
      <c r="F8304">
        <v>3</v>
      </c>
      <c r="G8304" s="85">
        <v>5.875665250736521</v>
      </c>
      <c r="H8304" s="85">
        <v>9626.5957446808516</v>
      </c>
      <c r="I8304" s="85">
        <v>2722.7836879432625</v>
      </c>
      <c r="J8304" s="85">
        <v>37501.039668239893</v>
      </c>
      <c r="K8304" t="s">
        <v>491</v>
      </c>
    </row>
    <row r="8305" spans="2:11" x14ac:dyDescent="0.25">
      <c r="B8305">
        <v>2026</v>
      </c>
      <c r="C8305" t="s">
        <v>488</v>
      </c>
      <c r="D8305">
        <v>3</v>
      </c>
      <c r="E8305" t="s">
        <v>114</v>
      </c>
      <c r="F8305">
        <v>3</v>
      </c>
      <c r="G8305" s="85">
        <v>13.249518186232299</v>
      </c>
      <c r="H8305" s="85">
        <v>9626.5957446808516</v>
      </c>
      <c r="I8305" s="85">
        <v>2722.7836879432625</v>
      </c>
      <c r="J8305" s="85">
        <v>84564.161824004535</v>
      </c>
      <c r="K8305" t="s">
        <v>491</v>
      </c>
    </row>
    <row r="8306" spans="2:11" x14ac:dyDescent="0.25">
      <c r="B8306">
        <v>2026</v>
      </c>
      <c r="C8306" t="s">
        <v>488</v>
      </c>
      <c r="D8306">
        <v>4</v>
      </c>
      <c r="E8306" t="s">
        <v>114</v>
      </c>
      <c r="F8306">
        <v>3</v>
      </c>
      <c r="G8306" s="85">
        <v>5.8331212140645352</v>
      </c>
      <c r="H8306" s="85">
        <v>9626.5957446808516</v>
      </c>
      <c r="I8306" s="85">
        <v>2722.7836879432625</v>
      </c>
      <c r="J8306" s="85">
        <v>37229.505205536596</v>
      </c>
      <c r="K8306" t="s">
        <v>491</v>
      </c>
    </row>
    <row r="8307" spans="2:11" x14ac:dyDescent="0.25">
      <c r="B8307">
        <v>2026</v>
      </c>
      <c r="C8307" t="s">
        <v>489</v>
      </c>
      <c r="D8307">
        <v>3</v>
      </c>
      <c r="E8307" t="s">
        <v>114</v>
      </c>
      <c r="F8307">
        <v>3</v>
      </c>
      <c r="G8307" s="85">
        <v>25.711655078432646</v>
      </c>
      <c r="H8307" s="85">
        <v>9626.5957446808516</v>
      </c>
      <c r="I8307" s="85">
        <v>2722.7836879432625</v>
      </c>
      <c r="J8307" s="85">
        <v>164102.91531014963</v>
      </c>
      <c r="K8307" t="s">
        <v>491</v>
      </c>
    </row>
    <row r="8308" spans="2:11" x14ac:dyDescent="0.25">
      <c r="B8308">
        <v>2026</v>
      </c>
      <c r="C8308" t="s">
        <v>489</v>
      </c>
      <c r="D8308">
        <v>4</v>
      </c>
      <c r="E8308" t="s">
        <v>114</v>
      </c>
      <c r="F8308">
        <v>3</v>
      </c>
      <c r="G8308" s="85">
        <v>11.319596575410603</v>
      </c>
      <c r="H8308" s="85">
        <v>9626.5957446808516</v>
      </c>
      <c r="I8308" s="85">
        <v>2722.7836879432625</v>
      </c>
      <c r="J8308" s="85">
        <v>72246.566488745142</v>
      </c>
      <c r="K8308" t="s">
        <v>491</v>
      </c>
    </row>
    <row r="8309" spans="2:11" x14ac:dyDescent="0.25">
      <c r="B8309">
        <v>2026</v>
      </c>
      <c r="C8309" t="s">
        <v>490</v>
      </c>
      <c r="D8309">
        <v>3</v>
      </c>
      <c r="E8309" t="s">
        <v>114</v>
      </c>
      <c r="F8309">
        <v>3</v>
      </c>
      <c r="G8309" s="85">
        <v>16.455934336784146</v>
      </c>
      <c r="H8309" s="85">
        <v>9626.5957446808516</v>
      </c>
      <c r="I8309" s="85">
        <v>2722.7836879432625</v>
      </c>
      <c r="J8309" s="85">
        <v>105028.89800679799</v>
      </c>
      <c r="K8309" t="s">
        <v>491</v>
      </c>
    </row>
    <row r="8310" spans="2:11" x14ac:dyDescent="0.25">
      <c r="B8310">
        <v>2026</v>
      </c>
      <c r="C8310" t="s">
        <v>490</v>
      </c>
      <c r="D8310">
        <v>4</v>
      </c>
      <c r="E8310" t="s">
        <v>114</v>
      </c>
      <c r="F8310">
        <v>3</v>
      </c>
      <c r="G8310" s="85">
        <v>7.2447509658798133</v>
      </c>
      <c r="H8310" s="85">
        <v>9626.5957446808516</v>
      </c>
      <c r="I8310" s="85">
        <v>2722.7836879432625</v>
      </c>
      <c r="J8310" s="85">
        <v>46239.13748726956</v>
      </c>
      <c r="K8310" t="s">
        <v>491</v>
      </c>
    </row>
    <row r="8311" spans="2:11" x14ac:dyDescent="0.25">
      <c r="B8311">
        <v>2026</v>
      </c>
      <c r="C8311" t="s">
        <v>479</v>
      </c>
      <c r="D8311">
        <v>3</v>
      </c>
      <c r="E8311" t="s">
        <v>131</v>
      </c>
      <c r="F8311">
        <v>7</v>
      </c>
      <c r="G8311" s="85">
        <v>7.5410930556614062</v>
      </c>
      <c r="H8311" s="85">
        <v>9367.3143996013951</v>
      </c>
      <c r="I8311" s="85">
        <v>2655.2732104301613</v>
      </c>
      <c r="J8311" s="85">
        <v>47187.379432112823</v>
      </c>
      <c r="K8311" t="s">
        <v>491</v>
      </c>
    </row>
    <row r="8312" spans="2:11" x14ac:dyDescent="0.25">
      <c r="B8312">
        <v>2026</v>
      </c>
      <c r="C8312" t="s">
        <v>479</v>
      </c>
      <c r="D8312">
        <v>4</v>
      </c>
      <c r="E8312" t="s">
        <v>131</v>
      </c>
      <c r="F8312">
        <v>7</v>
      </c>
      <c r="G8312" s="85">
        <v>9.7196310495191476</v>
      </c>
      <c r="H8312" s="85">
        <v>9367.3143996013951</v>
      </c>
      <c r="I8312" s="85">
        <v>2655.2732104301613</v>
      </c>
      <c r="J8312" s="85">
        <v>60819.289045834317</v>
      </c>
      <c r="K8312" t="s">
        <v>491</v>
      </c>
    </row>
    <row r="8313" spans="2:11" x14ac:dyDescent="0.25">
      <c r="B8313">
        <v>2026</v>
      </c>
      <c r="C8313" t="s">
        <v>480</v>
      </c>
      <c r="D8313">
        <v>3</v>
      </c>
      <c r="E8313" t="s">
        <v>131</v>
      </c>
      <c r="F8313">
        <v>7</v>
      </c>
      <c r="G8313" s="85">
        <v>7.5943577466553034</v>
      </c>
      <c r="H8313" s="85">
        <v>9367.3143996013951</v>
      </c>
      <c r="I8313" s="85">
        <v>2655.2732104301613</v>
      </c>
      <c r="J8313" s="85">
        <v>47520.676099547039</v>
      </c>
      <c r="K8313" t="s">
        <v>491</v>
      </c>
    </row>
    <row r="8314" spans="2:11" x14ac:dyDescent="0.25">
      <c r="B8314">
        <v>2026</v>
      </c>
      <c r="C8314" t="s">
        <v>480</v>
      </c>
      <c r="D8314">
        <v>4</v>
      </c>
      <c r="E8314" t="s">
        <v>131</v>
      </c>
      <c r="F8314">
        <v>7</v>
      </c>
      <c r="G8314" s="85">
        <v>9.7882833179112811</v>
      </c>
      <c r="H8314" s="85">
        <v>9367.3143996013951</v>
      </c>
      <c r="I8314" s="85">
        <v>2655.2732104301613</v>
      </c>
      <c r="J8314" s="85">
        <v>61248.871417193972</v>
      </c>
      <c r="K8314" t="s">
        <v>491</v>
      </c>
    </row>
    <row r="8315" spans="2:11" x14ac:dyDescent="0.25">
      <c r="B8315">
        <v>2026</v>
      </c>
      <c r="C8315" t="s">
        <v>481</v>
      </c>
      <c r="D8315">
        <v>3</v>
      </c>
      <c r="E8315" t="s">
        <v>131</v>
      </c>
      <c r="F8315">
        <v>7</v>
      </c>
      <c r="G8315" s="85">
        <v>7.6476224376492032</v>
      </c>
      <c r="H8315" s="85">
        <v>9367.3143996013951</v>
      </c>
      <c r="I8315" s="85">
        <v>2655.2732104301613</v>
      </c>
      <c r="J8315" s="85">
        <v>47853.972766981271</v>
      </c>
      <c r="K8315" t="s">
        <v>491</v>
      </c>
    </row>
    <row r="8316" spans="2:11" x14ac:dyDescent="0.25">
      <c r="B8316">
        <v>2026</v>
      </c>
      <c r="C8316" t="s">
        <v>481</v>
      </c>
      <c r="D8316">
        <v>4</v>
      </c>
      <c r="E8316" t="s">
        <v>131</v>
      </c>
      <c r="F8316">
        <v>7</v>
      </c>
      <c r="G8316" s="85">
        <v>9.8569355863034183</v>
      </c>
      <c r="H8316" s="85">
        <v>9367.3143996013951</v>
      </c>
      <c r="I8316" s="85">
        <v>2655.2732104301613</v>
      </c>
      <c r="J8316" s="85">
        <v>61678.453788553648</v>
      </c>
      <c r="K8316" t="s">
        <v>491</v>
      </c>
    </row>
    <row r="8317" spans="2:11" x14ac:dyDescent="0.25">
      <c r="B8317">
        <v>2026</v>
      </c>
      <c r="C8317" t="s">
        <v>482</v>
      </c>
      <c r="D8317">
        <v>3</v>
      </c>
      <c r="E8317" t="s">
        <v>131</v>
      </c>
      <c r="F8317">
        <v>7</v>
      </c>
      <c r="G8317" s="85">
        <v>7.7008871286430969</v>
      </c>
      <c r="H8317" s="85">
        <v>9367.3143996013951</v>
      </c>
      <c r="I8317" s="85">
        <v>2655.2732104301613</v>
      </c>
      <c r="J8317" s="85">
        <v>48187.269434415473</v>
      </c>
      <c r="K8317" t="s">
        <v>491</v>
      </c>
    </row>
    <row r="8318" spans="2:11" x14ac:dyDescent="0.25">
      <c r="B8318">
        <v>2026</v>
      </c>
      <c r="C8318" t="s">
        <v>482</v>
      </c>
      <c r="D8318">
        <v>4</v>
      </c>
      <c r="E8318" t="s">
        <v>131</v>
      </c>
      <c r="F8318">
        <v>7</v>
      </c>
      <c r="G8318" s="85">
        <v>9.92558785469555</v>
      </c>
      <c r="H8318" s="85">
        <v>9367.3143996013951</v>
      </c>
      <c r="I8318" s="85">
        <v>2655.2732104301613</v>
      </c>
      <c r="J8318" s="85">
        <v>62108.036159913288</v>
      </c>
      <c r="K8318" t="s">
        <v>491</v>
      </c>
    </row>
    <row r="8319" spans="2:11" x14ac:dyDescent="0.25">
      <c r="B8319">
        <v>2026</v>
      </c>
      <c r="C8319" t="s">
        <v>483</v>
      </c>
      <c r="D8319">
        <v>3</v>
      </c>
      <c r="E8319" t="s">
        <v>131</v>
      </c>
      <c r="F8319">
        <v>7</v>
      </c>
      <c r="G8319" s="85">
        <v>7.7541518196369985</v>
      </c>
      <c r="H8319" s="85">
        <v>9367.3143996013951</v>
      </c>
      <c r="I8319" s="85">
        <v>2655.2732104301613</v>
      </c>
      <c r="J8319" s="85">
        <v>48520.566101849712</v>
      </c>
      <c r="K8319" t="s">
        <v>491</v>
      </c>
    </row>
    <row r="8320" spans="2:11" x14ac:dyDescent="0.25">
      <c r="B8320">
        <v>2026</v>
      </c>
      <c r="C8320" t="s">
        <v>483</v>
      </c>
      <c r="D8320">
        <v>4</v>
      </c>
      <c r="E8320" t="s">
        <v>131</v>
      </c>
      <c r="F8320">
        <v>7</v>
      </c>
      <c r="G8320" s="85">
        <v>9.9942401230876889</v>
      </c>
      <c r="H8320" s="85">
        <v>9367.3143996013951</v>
      </c>
      <c r="I8320" s="85">
        <v>2655.2732104301613</v>
      </c>
      <c r="J8320" s="85">
        <v>62537.618531272979</v>
      </c>
      <c r="K8320" t="s">
        <v>491</v>
      </c>
    </row>
    <row r="8321" spans="2:11" x14ac:dyDescent="0.25">
      <c r="B8321">
        <v>2026</v>
      </c>
      <c r="C8321" t="s">
        <v>484</v>
      </c>
      <c r="D8321">
        <v>3</v>
      </c>
      <c r="E8321" t="s">
        <v>131</v>
      </c>
      <c r="F8321">
        <v>7</v>
      </c>
      <c r="G8321" s="85">
        <v>7.8074165106308939</v>
      </c>
      <c r="H8321" s="85">
        <v>9367.3143996013951</v>
      </c>
      <c r="I8321" s="85">
        <v>2655.2732104301613</v>
      </c>
      <c r="J8321" s="85">
        <v>48853.862769283922</v>
      </c>
      <c r="K8321" t="s">
        <v>491</v>
      </c>
    </row>
    <row r="8322" spans="2:11" x14ac:dyDescent="0.25">
      <c r="B8322">
        <v>2026</v>
      </c>
      <c r="C8322" t="s">
        <v>484</v>
      </c>
      <c r="D8322">
        <v>4</v>
      </c>
      <c r="E8322" t="s">
        <v>131</v>
      </c>
      <c r="F8322">
        <v>7</v>
      </c>
      <c r="G8322" s="85">
        <v>10.062892391479821</v>
      </c>
      <c r="H8322" s="85">
        <v>9367.3143996013951</v>
      </c>
      <c r="I8322" s="85">
        <v>2655.2732104301613</v>
      </c>
      <c r="J8322" s="85">
        <v>62967.20090263262</v>
      </c>
      <c r="K8322" t="s">
        <v>491</v>
      </c>
    </row>
    <row r="8323" spans="2:11" x14ac:dyDescent="0.25">
      <c r="B8323">
        <v>2026</v>
      </c>
      <c r="C8323" t="s">
        <v>485</v>
      </c>
      <c r="D8323">
        <v>3</v>
      </c>
      <c r="E8323" t="s">
        <v>131</v>
      </c>
      <c r="F8323">
        <v>7</v>
      </c>
      <c r="G8323" s="85">
        <v>7.8606812016247947</v>
      </c>
      <c r="H8323" s="85">
        <v>9367.3143996013951</v>
      </c>
      <c r="I8323" s="85">
        <v>2655.2732104301613</v>
      </c>
      <c r="J8323" s="85">
        <v>49187.159436718161</v>
      </c>
      <c r="K8323" t="s">
        <v>491</v>
      </c>
    </row>
    <row r="8324" spans="2:11" x14ac:dyDescent="0.25">
      <c r="B8324">
        <v>2026</v>
      </c>
      <c r="C8324" t="s">
        <v>485</v>
      </c>
      <c r="D8324">
        <v>4</v>
      </c>
      <c r="E8324" t="s">
        <v>131</v>
      </c>
      <c r="F8324">
        <v>7</v>
      </c>
      <c r="G8324" s="85">
        <v>10.131544659871958</v>
      </c>
      <c r="H8324" s="85">
        <v>9367.3143996013951</v>
      </c>
      <c r="I8324" s="85">
        <v>2655.2732104301613</v>
      </c>
      <c r="J8324" s="85">
        <v>63396.783273992303</v>
      </c>
      <c r="K8324" t="s">
        <v>491</v>
      </c>
    </row>
    <row r="8325" spans="2:11" x14ac:dyDescent="0.25">
      <c r="B8325">
        <v>2026</v>
      </c>
      <c r="C8325" t="s">
        <v>486</v>
      </c>
      <c r="D8325">
        <v>3</v>
      </c>
      <c r="E8325" t="s">
        <v>131</v>
      </c>
      <c r="F8325">
        <v>7</v>
      </c>
      <c r="G8325" s="85">
        <v>7.9139458926186901</v>
      </c>
      <c r="H8325" s="85">
        <v>9367.3143996013951</v>
      </c>
      <c r="I8325" s="85">
        <v>2655.2732104301613</v>
      </c>
      <c r="J8325" s="85">
        <v>49520.45610415237</v>
      </c>
      <c r="K8325" t="s">
        <v>491</v>
      </c>
    </row>
    <row r="8326" spans="2:11" x14ac:dyDescent="0.25">
      <c r="B8326">
        <v>2026</v>
      </c>
      <c r="C8326" t="s">
        <v>486</v>
      </c>
      <c r="D8326">
        <v>4</v>
      </c>
      <c r="E8326" t="s">
        <v>131</v>
      </c>
      <c r="F8326">
        <v>7</v>
      </c>
      <c r="G8326" s="85">
        <v>10.20019692826409</v>
      </c>
      <c r="H8326" s="85">
        <v>9367.3143996013951</v>
      </c>
      <c r="I8326" s="85">
        <v>2655.2732104301613</v>
      </c>
      <c r="J8326" s="85">
        <v>63826.365645351943</v>
      </c>
      <c r="K8326" t="s">
        <v>491</v>
      </c>
    </row>
    <row r="8327" spans="2:11" x14ac:dyDescent="0.25">
      <c r="B8327">
        <v>2026</v>
      </c>
      <c r="C8327" t="s">
        <v>487</v>
      </c>
      <c r="D8327">
        <v>3</v>
      </c>
      <c r="E8327" t="s">
        <v>131</v>
      </c>
      <c r="F8327">
        <v>7</v>
      </c>
      <c r="G8327" s="85">
        <v>7.9672105836125908</v>
      </c>
      <c r="H8327" s="85">
        <v>9367.3143996013951</v>
      </c>
      <c r="I8327" s="85">
        <v>2655.2732104301613</v>
      </c>
      <c r="J8327" s="85">
        <v>49853.752771586609</v>
      </c>
      <c r="K8327" t="s">
        <v>491</v>
      </c>
    </row>
    <row r="8328" spans="2:11" x14ac:dyDescent="0.25">
      <c r="B8328">
        <v>2026</v>
      </c>
      <c r="C8328" t="s">
        <v>487</v>
      </c>
      <c r="D8328">
        <v>4</v>
      </c>
      <c r="E8328" t="s">
        <v>131</v>
      </c>
      <c r="F8328">
        <v>7</v>
      </c>
      <c r="G8328" s="85">
        <v>10.26884919665623</v>
      </c>
      <c r="H8328" s="85">
        <v>9367.3143996013951</v>
      </c>
      <c r="I8328" s="85">
        <v>2655.2732104301613</v>
      </c>
      <c r="J8328" s="85">
        <v>64255.948016711642</v>
      </c>
      <c r="K8328" t="s">
        <v>491</v>
      </c>
    </row>
    <row r="8329" spans="2:11" x14ac:dyDescent="0.25">
      <c r="B8329">
        <v>2026</v>
      </c>
      <c r="C8329" t="s">
        <v>488</v>
      </c>
      <c r="D8329">
        <v>3</v>
      </c>
      <c r="E8329" t="s">
        <v>131</v>
      </c>
      <c r="F8329">
        <v>7</v>
      </c>
      <c r="G8329" s="85">
        <v>8.0204752746064845</v>
      </c>
      <c r="H8329" s="85">
        <v>9367.3143996013951</v>
      </c>
      <c r="I8329" s="85">
        <v>2655.2732104301613</v>
      </c>
      <c r="J8329" s="85">
        <v>50187.049439020804</v>
      </c>
      <c r="K8329" t="s">
        <v>491</v>
      </c>
    </row>
    <row r="8330" spans="2:11" x14ac:dyDescent="0.25">
      <c r="B8330">
        <v>2026</v>
      </c>
      <c r="C8330" t="s">
        <v>488</v>
      </c>
      <c r="D8330">
        <v>4</v>
      </c>
      <c r="E8330" t="s">
        <v>131</v>
      </c>
      <c r="F8330">
        <v>7</v>
      </c>
      <c r="G8330" s="85">
        <v>10.33750146504836</v>
      </c>
      <c r="H8330" s="85">
        <v>9367.3143996013951</v>
      </c>
      <c r="I8330" s="85">
        <v>2655.2732104301613</v>
      </c>
      <c r="J8330" s="85">
        <v>64685.530388071275</v>
      </c>
      <c r="K8330" t="s">
        <v>491</v>
      </c>
    </row>
    <row r="8331" spans="2:11" x14ac:dyDescent="0.25">
      <c r="B8331">
        <v>2026</v>
      </c>
      <c r="C8331" t="s">
        <v>489</v>
      </c>
      <c r="D8331">
        <v>3</v>
      </c>
      <c r="E8331" t="s">
        <v>131</v>
      </c>
      <c r="F8331">
        <v>7</v>
      </c>
      <c r="G8331" s="85">
        <v>8.0737399656003852</v>
      </c>
      <c r="H8331" s="85">
        <v>9367.3143996013951</v>
      </c>
      <c r="I8331" s="85">
        <v>2655.2732104301613</v>
      </c>
      <c r="J8331" s="85">
        <v>50520.346106455043</v>
      </c>
      <c r="K8331" t="s">
        <v>491</v>
      </c>
    </row>
    <row r="8332" spans="2:11" x14ac:dyDescent="0.25">
      <c r="B8332">
        <v>2026</v>
      </c>
      <c r="C8332" t="s">
        <v>489</v>
      </c>
      <c r="D8332">
        <v>4</v>
      </c>
      <c r="E8332" t="s">
        <v>131</v>
      </c>
      <c r="F8332">
        <v>7</v>
      </c>
      <c r="G8332" s="85">
        <v>10.406153733440497</v>
      </c>
      <c r="H8332" s="85">
        <v>9367.3143996013951</v>
      </c>
      <c r="I8332" s="85">
        <v>2655.2732104301613</v>
      </c>
      <c r="J8332" s="85">
        <v>65115.112759430951</v>
      </c>
      <c r="K8332" t="s">
        <v>491</v>
      </c>
    </row>
    <row r="8333" spans="2:11" x14ac:dyDescent="0.25">
      <c r="B8333">
        <v>2026</v>
      </c>
      <c r="C8333" t="s">
        <v>490</v>
      </c>
      <c r="D8333">
        <v>3</v>
      </c>
      <c r="E8333" t="s">
        <v>131</v>
      </c>
      <c r="F8333">
        <v>7</v>
      </c>
      <c r="G8333" s="85">
        <v>8.1270046565942824</v>
      </c>
      <c r="H8333" s="85">
        <v>9367.3143996013951</v>
      </c>
      <c r="I8333" s="85">
        <v>2655.2732104301613</v>
      </c>
      <c r="J8333" s="85">
        <v>50853.64277388926</v>
      </c>
      <c r="K8333" t="s">
        <v>491</v>
      </c>
    </row>
    <row r="8334" spans="2:11" x14ac:dyDescent="0.25">
      <c r="B8334">
        <v>2026</v>
      </c>
      <c r="C8334" t="s">
        <v>490</v>
      </c>
      <c r="D8334">
        <v>4</v>
      </c>
      <c r="E8334" t="s">
        <v>131</v>
      </c>
      <c r="F8334">
        <v>7</v>
      </c>
      <c r="G8334" s="85">
        <v>10.474806001832631</v>
      </c>
      <c r="H8334" s="85">
        <v>9367.3143996013951</v>
      </c>
      <c r="I8334" s="85">
        <v>2655.2732104301613</v>
      </c>
      <c r="J8334" s="85">
        <v>65544.695130790613</v>
      </c>
      <c r="K8334" t="s">
        <v>491</v>
      </c>
    </row>
    <row r="8335" spans="2:11" x14ac:dyDescent="0.25">
      <c r="B8335">
        <v>2026</v>
      </c>
      <c r="C8335" t="s">
        <v>479</v>
      </c>
      <c r="D8335">
        <v>3</v>
      </c>
      <c r="E8335" t="s">
        <v>114</v>
      </c>
      <c r="F8335">
        <v>15</v>
      </c>
      <c r="G8335" s="85">
        <v>18.132542913665102</v>
      </c>
      <c r="H8335" s="85">
        <v>9626.5957446808516</v>
      </c>
      <c r="I8335" s="85">
        <v>2722.7836879432625</v>
      </c>
      <c r="J8335" s="85">
        <v>118173.50512663455</v>
      </c>
      <c r="K8335" t="s">
        <v>491</v>
      </c>
    </row>
    <row r="8336" spans="2:11" x14ac:dyDescent="0.25">
      <c r="B8336">
        <v>2026</v>
      </c>
      <c r="C8336" t="s">
        <v>479</v>
      </c>
      <c r="D8336">
        <v>4</v>
      </c>
      <c r="E8336" t="s">
        <v>114</v>
      </c>
      <c r="F8336">
        <v>15</v>
      </c>
      <c r="G8336" s="85">
        <v>5.989482500893903</v>
      </c>
      <c r="H8336" s="85">
        <v>9626.5957446808516</v>
      </c>
      <c r="I8336" s="85">
        <v>2722.7836879432625</v>
      </c>
      <c r="J8336" s="85">
        <v>39034.687213775222</v>
      </c>
      <c r="K8336" t="s">
        <v>491</v>
      </c>
    </row>
    <row r="8337" spans="2:11" x14ac:dyDescent="0.25">
      <c r="B8337">
        <v>2026</v>
      </c>
      <c r="C8337" t="s">
        <v>480</v>
      </c>
      <c r="D8337">
        <v>3</v>
      </c>
      <c r="E8337" t="s">
        <v>114</v>
      </c>
      <c r="F8337">
        <v>15</v>
      </c>
      <c r="G8337" s="85">
        <v>18.304872534382852</v>
      </c>
      <c r="H8337" s="85">
        <v>9626.5957446808516</v>
      </c>
      <c r="I8337" s="85">
        <v>2722.7836879432625</v>
      </c>
      <c r="J8337" s="85">
        <v>119296.6126474232</v>
      </c>
      <c r="K8337" t="s">
        <v>491</v>
      </c>
    </row>
    <row r="8338" spans="2:11" x14ac:dyDescent="0.25">
      <c r="B8338">
        <v>2026</v>
      </c>
      <c r="C8338" t="s">
        <v>480</v>
      </c>
      <c r="D8338">
        <v>4</v>
      </c>
      <c r="E8338" t="s">
        <v>114</v>
      </c>
      <c r="F8338">
        <v>15</v>
      </c>
      <c r="G8338" s="85">
        <v>6.0464058597735253</v>
      </c>
      <c r="H8338" s="85">
        <v>9626.5957446808516</v>
      </c>
      <c r="I8338" s="85">
        <v>2722.7836879432625</v>
      </c>
      <c r="J8338" s="85">
        <v>39405.668431049322</v>
      </c>
      <c r="K8338" t="s">
        <v>491</v>
      </c>
    </row>
    <row r="8339" spans="2:11" x14ac:dyDescent="0.25">
      <c r="B8339">
        <v>2026</v>
      </c>
      <c r="C8339" t="s">
        <v>481</v>
      </c>
      <c r="D8339">
        <v>3</v>
      </c>
      <c r="E8339" t="s">
        <v>114</v>
      </c>
      <c r="F8339">
        <v>15</v>
      </c>
      <c r="G8339" s="85">
        <v>18.477202155100592</v>
      </c>
      <c r="H8339" s="85">
        <v>9626.5957446808516</v>
      </c>
      <c r="I8339" s="85">
        <v>2722.7836879432625</v>
      </c>
      <c r="J8339" s="85">
        <v>120419.72016821177</v>
      </c>
      <c r="K8339" t="s">
        <v>491</v>
      </c>
    </row>
    <row r="8340" spans="2:11" x14ac:dyDescent="0.25">
      <c r="B8340">
        <v>2026</v>
      </c>
      <c r="C8340" t="s">
        <v>481</v>
      </c>
      <c r="D8340">
        <v>4</v>
      </c>
      <c r="E8340" t="s">
        <v>114</v>
      </c>
      <c r="F8340">
        <v>15</v>
      </c>
      <c r="G8340" s="85">
        <v>6.1033292186531405</v>
      </c>
      <c r="H8340" s="85">
        <v>9626.5957446808516</v>
      </c>
      <c r="I8340" s="85">
        <v>2722.7836879432625</v>
      </c>
      <c r="J8340" s="85">
        <v>39776.649648323371</v>
      </c>
      <c r="K8340" t="s">
        <v>491</v>
      </c>
    </row>
    <row r="8341" spans="2:11" x14ac:dyDescent="0.25">
      <c r="B8341">
        <v>2026</v>
      </c>
      <c r="C8341" t="s">
        <v>482</v>
      </c>
      <c r="D8341">
        <v>3</v>
      </c>
      <c r="E8341" t="s">
        <v>114</v>
      </c>
      <c r="F8341">
        <v>15</v>
      </c>
      <c r="G8341" s="85">
        <v>18.649531775818343</v>
      </c>
      <c r="H8341" s="85">
        <v>9626.5957446808516</v>
      </c>
      <c r="I8341" s="85">
        <v>2722.7836879432625</v>
      </c>
      <c r="J8341" s="85">
        <v>121542.82768900042</v>
      </c>
      <c r="K8341" t="s">
        <v>491</v>
      </c>
    </row>
    <row r="8342" spans="2:11" x14ac:dyDescent="0.25">
      <c r="B8342">
        <v>2026</v>
      </c>
      <c r="C8342" t="s">
        <v>482</v>
      </c>
      <c r="D8342">
        <v>4</v>
      </c>
      <c r="E8342" t="s">
        <v>114</v>
      </c>
      <c r="F8342">
        <v>15</v>
      </c>
      <c r="G8342" s="85">
        <v>6.1602525775327592</v>
      </c>
      <c r="H8342" s="85">
        <v>9626.5957446808516</v>
      </c>
      <c r="I8342" s="85">
        <v>2722.7836879432625</v>
      </c>
      <c r="J8342" s="85">
        <v>40147.630865597443</v>
      </c>
      <c r="K8342" t="s">
        <v>491</v>
      </c>
    </row>
    <row r="8343" spans="2:11" x14ac:dyDescent="0.25">
      <c r="B8343">
        <v>2026</v>
      </c>
      <c r="C8343" t="s">
        <v>483</v>
      </c>
      <c r="D8343">
        <v>3</v>
      </c>
      <c r="E8343" t="s">
        <v>114</v>
      </c>
      <c r="F8343">
        <v>15</v>
      </c>
      <c r="G8343" s="85">
        <v>18.821861396536089</v>
      </c>
      <c r="H8343" s="85">
        <v>9626.5957446808516</v>
      </c>
      <c r="I8343" s="85">
        <v>2722.7836879432625</v>
      </c>
      <c r="J8343" s="85">
        <v>122665.93520978904</v>
      </c>
      <c r="K8343" t="s">
        <v>491</v>
      </c>
    </row>
    <row r="8344" spans="2:11" x14ac:dyDescent="0.25">
      <c r="B8344">
        <v>2026</v>
      </c>
      <c r="C8344" t="s">
        <v>483</v>
      </c>
      <c r="D8344">
        <v>4</v>
      </c>
      <c r="E8344" t="s">
        <v>114</v>
      </c>
      <c r="F8344">
        <v>15</v>
      </c>
      <c r="G8344" s="85">
        <v>6.2171759364123744</v>
      </c>
      <c r="H8344" s="85">
        <v>9626.5957446808516</v>
      </c>
      <c r="I8344" s="85">
        <v>2722.7836879432625</v>
      </c>
      <c r="J8344" s="85">
        <v>40518.612082871499</v>
      </c>
      <c r="K8344" t="s">
        <v>491</v>
      </c>
    </row>
    <row r="8345" spans="2:11" x14ac:dyDescent="0.25">
      <c r="B8345">
        <v>2026</v>
      </c>
      <c r="C8345" t="s">
        <v>484</v>
      </c>
      <c r="D8345">
        <v>3</v>
      </c>
      <c r="E8345" t="s">
        <v>114</v>
      </c>
      <c r="F8345">
        <v>15</v>
      </c>
      <c r="G8345" s="85">
        <v>18.99419101725384</v>
      </c>
      <c r="H8345" s="85">
        <v>9626.5957446808516</v>
      </c>
      <c r="I8345" s="85">
        <v>2722.7836879432625</v>
      </c>
      <c r="J8345" s="85">
        <v>123789.04273057768</v>
      </c>
      <c r="K8345" t="s">
        <v>491</v>
      </c>
    </row>
    <row r="8346" spans="2:11" x14ac:dyDescent="0.25">
      <c r="B8346">
        <v>2026</v>
      </c>
      <c r="C8346" t="s">
        <v>484</v>
      </c>
      <c r="D8346">
        <v>4</v>
      </c>
      <c r="E8346" t="s">
        <v>114</v>
      </c>
      <c r="F8346">
        <v>15</v>
      </c>
      <c r="G8346" s="85">
        <v>6.2740992952919932</v>
      </c>
      <c r="H8346" s="85">
        <v>9626.5957446808516</v>
      </c>
      <c r="I8346" s="85">
        <v>2722.7836879432625</v>
      </c>
      <c r="J8346" s="85">
        <v>40889.593300145571</v>
      </c>
      <c r="K8346" t="s">
        <v>491</v>
      </c>
    </row>
    <row r="8347" spans="2:11" x14ac:dyDescent="0.25">
      <c r="B8347">
        <v>2026</v>
      </c>
      <c r="C8347" t="s">
        <v>485</v>
      </c>
      <c r="D8347">
        <v>3</v>
      </c>
      <c r="E8347" t="s">
        <v>114</v>
      </c>
      <c r="F8347">
        <v>15</v>
      </c>
      <c r="G8347" s="85">
        <v>19.16652063797158</v>
      </c>
      <c r="H8347" s="85">
        <v>9626.5957446808516</v>
      </c>
      <c r="I8347" s="85">
        <v>2722.7836879432625</v>
      </c>
      <c r="J8347" s="85">
        <v>124912.15025136626</v>
      </c>
      <c r="K8347" t="s">
        <v>491</v>
      </c>
    </row>
    <row r="8348" spans="2:11" x14ac:dyDescent="0.25">
      <c r="B8348">
        <v>2026</v>
      </c>
      <c r="C8348" t="s">
        <v>485</v>
      </c>
      <c r="D8348">
        <v>4</v>
      </c>
      <c r="E8348" t="s">
        <v>114</v>
      </c>
      <c r="F8348">
        <v>15</v>
      </c>
      <c r="G8348" s="85">
        <v>6.3310226541716084</v>
      </c>
      <c r="H8348" s="85">
        <v>9626.5957446808516</v>
      </c>
      <c r="I8348" s="85">
        <v>2722.7836879432625</v>
      </c>
      <c r="J8348" s="85">
        <v>41260.574517419627</v>
      </c>
      <c r="K8348" t="s">
        <v>491</v>
      </c>
    </row>
    <row r="8349" spans="2:11" x14ac:dyDescent="0.25">
      <c r="B8349">
        <v>2026</v>
      </c>
      <c r="C8349" t="s">
        <v>486</v>
      </c>
      <c r="D8349">
        <v>3</v>
      </c>
      <c r="E8349" t="s">
        <v>114</v>
      </c>
      <c r="F8349">
        <v>15</v>
      </c>
      <c r="G8349" s="85">
        <v>19.338850258689334</v>
      </c>
      <c r="H8349" s="85">
        <v>9626.5957446808516</v>
      </c>
      <c r="I8349" s="85">
        <v>2722.7836879432625</v>
      </c>
      <c r="J8349" s="85">
        <v>126035.25777215492</v>
      </c>
      <c r="K8349" t="s">
        <v>491</v>
      </c>
    </row>
    <row r="8350" spans="2:11" x14ac:dyDescent="0.25">
      <c r="B8350">
        <v>2026</v>
      </c>
      <c r="C8350" t="s">
        <v>486</v>
      </c>
      <c r="D8350">
        <v>4</v>
      </c>
      <c r="E8350" t="s">
        <v>114</v>
      </c>
      <c r="F8350">
        <v>15</v>
      </c>
      <c r="G8350" s="85">
        <v>6.3879460130512307</v>
      </c>
      <c r="H8350" s="85">
        <v>9626.5957446808516</v>
      </c>
      <c r="I8350" s="85">
        <v>2722.7836879432625</v>
      </c>
      <c r="J8350" s="85">
        <v>41631.55573469372</v>
      </c>
      <c r="K8350" t="s">
        <v>491</v>
      </c>
    </row>
    <row r="8351" spans="2:11" x14ac:dyDescent="0.25">
      <c r="B8351">
        <v>2026</v>
      </c>
      <c r="C8351" t="s">
        <v>487</v>
      </c>
      <c r="D8351">
        <v>3</v>
      </c>
      <c r="E8351" t="s">
        <v>114</v>
      </c>
      <c r="F8351">
        <v>15</v>
      </c>
      <c r="G8351" s="85">
        <v>19.511179879407074</v>
      </c>
      <c r="H8351" s="85">
        <v>9626.5957446808516</v>
      </c>
      <c r="I8351" s="85">
        <v>2722.7836879432625</v>
      </c>
      <c r="J8351" s="85">
        <v>127158.36529294349</v>
      </c>
      <c r="K8351" t="s">
        <v>491</v>
      </c>
    </row>
    <row r="8352" spans="2:11" x14ac:dyDescent="0.25">
      <c r="B8352">
        <v>2026</v>
      </c>
      <c r="C8352" t="s">
        <v>487</v>
      </c>
      <c r="D8352">
        <v>4</v>
      </c>
      <c r="E8352" t="s">
        <v>114</v>
      </c>
      <c r="F8352">
        <v>15</v>
      </c>
      <c r="G8352" s="85">
        <v>6.4448693719308459</v>
      </c>
      <c r="H8352" s="85">
        <v>9626.5957446808516</v>
      </c>
      <c r="I8352" s="85">
        <v>2722.7836879432625</v>
      </c>
      <c r="J8352" s="85">
        <v>42002.536951967777</v>
      </c>
      <c r="K8352" t="s">
        <v>491</v>
      </c>
    </row>
    <row r="8353" spans="2:11" x14ac:dyDescent="0.25">
      <c r="B8353">
        <v>2026</v>
      </c>
      <c r="C8353" t="s">
        <v>488</v>
      </c>
      <c r="D8353">
        <v>3</v>
      </c>
      <c r="E8353" t="s">
        <v>114</v>
      </c>
      <c r="F8353">
        <v>15</v>
      </c>
      <c r="G8353" s="85">
        <v>19.683509500124831</v>
      </c>
      <c r="H8353" s="85">
        <v>9626.5957446808516</v>
      </c>
      <c r="I8353" s="85">
        <v>2722.7836879432625</v>
      </c>
      <c r="J8353" s="85">
        <v>128281.47281373218</v>
      </c>
      <c r="K8353" t="s">
        <v>491</v>
      </c>
    </row>
    <row r="8354" spans="2:11" x14ac:dyDescent="0.25">
      <c r="B8354">
        <v>2026</v>
      </c>
      <c r="C8354" t="s">
        <v>488</v>
      </c>
      <c r="D8354">
        <v>4</v>
      </c>
      <c r="E8354" t="s">
        <v>114</v>
      </c>
      <c r="F8354">
        <v>15</v>
      </c>
      <c r="G8354" s="85">
        <v>6.5017927308104646</v>
      </c>
      <c r="H8354" s="85">
        <v>9626.5957446808516</v>
      </c>
      <c r="I8354" s="85">
        <v>2722.7836879432625</v>
      </c>
      <c r="J8354" s="85">
        <v>42373.518169241848</v>
      </c>
      <c r="K8354" t="s">
        <v>491</v>
      </c>
    </row>
    <row r="8355" spans="2:11" x14ac:dyDescent="0.25">
      <c r="B8355">
        <v>2026</v>
      </c>
      <c r="C8355" t="s">
        <v>489</v>
      </c>
      <c r="D8355">
        <v>3</v>
      </c>
      <c r="E8355" t="s">
        <v>114</v>
      </c>
      <c r="F8355">
        <v>15</v>
      </c>
      <c r="G8355" s="85">
        <v>19.855839120842571</v>
      </c>
      <c r="H8355" s="85">
        <v>9626.5957446808516</v>
      </c>
      <c r="I8355" s="85">
        <v>2722.7836879432625</v>
      </c>
      <c r="J8355" s="85">
        <v>129404.58033452075</v>
      </c>
      <c r="K8355" t="s">
        <v>491</v>
      </c>
    </row>
    <row r="8356" spans="2:11" x14ac:dyDescent="0.25">
      <c r="B8356">
        <v>2026</v>
      </c>
      <c r="C8356" t="s">
        <v>489</v>
      </c>
      <c r="D8356">
        <v>4</v>
      </c>
      <c r="E8356" t="s">
        <v>114</v>
      </c>
      <c r="F8356">
        <v>15</v>
      </c>
      <c r="G8356" s="85">
        <v>6.5587160896900798</v>
      </c>
      <c r="H8356" s="85">
        <v>9626.5957446808516</v>
      </c>
      <c r="I8356" s="85">
        <v>2722.7836879432625</v>
      </c>
      <c r="J8356" s="85">
        <v>42744.499386515905</v>
      </c>
      <c r="K8356" t="s">
        <v>491</v>
      </c>
    </row>
    <row r="8357" spans="2:11" x14ac:dyDescent="0.25">
      <c r="B8357">
        <v>2026</v>
      </c>
      <c r="C8357" t="s">
        <v>490</v>
      </c>
      <c r="D8357">
        <v>3</v>
      </c>
      <c r="E8357" t="s">
        <v>114</v>
      </c>
      <c r="F8357">
        <v>15</v>
      </c>
      <c r="G8357" s="85">
        <v>20.028168741560322</v>
      </c>
      <c r="H8357" s="85">
        <v>9626.5957446808516</v>
      </c>
      <c r="I8357" s="85">
        <v>2722.7836879432625</v>
      </c>
      <c r="J8357" s="85">
        <v>130527.6878553094</v>
      </c>
      <c r="K8357" t="s">
        <v>491</v>
      </c>
    </row>
    <row r="8358" spans="2:11" x14ac:dyDescent="0.25">
      <c r="B8358">
        <v>2026</v>
      </c>
      <c r="C8358" t="s">
        <v>490</v>
      </c>
      <c r="D8358">
        <v>4</v>
      </c>
      <c r="E8358" t="s">
        <v>114</v>
      </c>
      <c r="F8358">
        <v>15</v>
      </c>
      <c r="G8358" s="85">
        <v>6.6156394485697021</v>
      </c>
      <c r="H8358" s="85">
        <v>9626.5957446808516</v>
      </c>
      <c r="I8358" s="85">
        <v>2722.7836879432625</v>
      </c>
      <c r="J8358" s="85">
        <v>43115.480603789998</v>
      </c>
      <c r="K8358" t="s">
        <v>491</v>
      </c>
    </row>
    <row r="8359" spans="2:11" x14ac:dyDescent="0.25">
      <c r="B8359">
        <v>2026</v>
      </c>
      <c r="C8359" t="s">
        <v>479</v>
      </c>
      <c r="D8359">
        <v>3</v>
      </c>
      <c r="E8359" t="s">
        <v>70</v>
      </c>
      <c r="F8359">
        <v>14</v>
      </c>
      <c r="G8359" s="85">
        <v>2.8119094601148467</v>
      </c>
      <c r="H8359" s="85">
        <v>24503.913814264284</v>
      </c>
      <c r="I8359" s="85">
        <v>5272.1260057275331</v>
      </c>
      <c r="J8359" s="85">
        <v>47129.50635189133</v>
      </c>
      <c r="K8359" t="s">
        <v>491</v>
      </c>
    </row>
    <row r="8360" spans="2:11" x14ac:dyDescent="0.25">
      <c r="B8360">
        <v>2026</v>
      </c>
      <c r="C8360" t="s">
        <v>479</v>
      </c>
      <c r="D8360">
        <v>4</v>
      </c>
      <c r="E8360" t="s">
        <v>70</v>
      </c>
      <c r="F8360">
        <v>14</v>
      </c>
      <c r="G8360" s="85">
        <v>2.4213664795433401</v>
      </c>
      <c r="H8360" s="85">
        <v>24503.913814264284</v>
      </c>
      <c r="I8360" s="85">
        <v>5272.1260057275331</v>
      </c>
      <c r="J8360" s="85">
        <v>40583.741580795308</v>
      </c>
      <c r="K8360" t="s">
        <v>491</v>
      </c>
    </row>
    <row r="8361" spans="2:11" x14ac:dyDescent="0.25">
      <c r="B8361">
        <v>2026</v>
      </c>
      <c r="C8361" t="s">
        <v>480</v>
      </c>
      <c r="D8361">
        <v>3</v>
      </c>
      <c r="E8361" t="s">
        <v>70</v>
      </c>
      <c r="F8361">
        <v>14</v>
      </c>
      <c r="G8361" s="85">
        <v>2.8764689336029514</v>
      </c>
      <c r="H8361" s="85">
        <v>24503.913814264284</v>
      </c>
      <c r="I8361" s="85">
        <v>5272.1260057275331</v>
      </c>
      <c r="J8361" s="85">
        <v>48211.566837476137</v>
      </c>
      <c r="K8361" t="s">
        <v>491</v>
      </c>
    </row>
    <row r="8362" spans="2:11" x14ac:dyDescent="0.25">
      <c r="B8362">
        <v>2026</v>
      </c>
      <c r="C8362" t="s">
        <v>480</v>
      </c>
      <c r="D8362">
        <v>4</v>
      </c>
      <c r="E8362" t="s">
        <v>70</v>
      </c>
      <c r="F8362">
        <v>14</v>
      </c>
      <c r="G8362" s="85">
        <v>2.4769593594914303</v>
      </c>
      <c r="H8362" s="85">
        <v>24503.913814264284</v>
      </c>
      <c r="I8362" s="85">
        <v>5272.1260057275331</v>
      </c>
      <c r="J8362" s="85">
        <v>41515.515887826674</v>
      </c>
      <c r="K8362" t="s">
        <v>491</v>
      </c>
    </row>
    <row r="8363" spans="2:11" x14ac:dyDescent="0.25">
      <c r="B8363">
        <v>2026</v>
      </c>
      <c r="C8363" t="s">
        <v>481</v>
      </c>
      <c r="D8363">
        <v>3</v>
      </c>
      <c r="E8363" t="s">
        <v>70</v>
      </c>
      <c r="F8363">
        <v>14</v>
      </c>
      <c r="G8363" s="85">
        <v>2.9410284070910566</v>
      </c>
      <c r="H8363" s="85">
        <v>24503.913814264284</v>
      </c>
      <c r="I8363" s="85">
        <v>5272.1260057275331</v>
      </c>
      <c r="J8363" s="85">
        <v>49293.627323060951</v>
      </c>
      <c r="K8363" t="s">
        <v>491</v>
      </c>
    </row>
    <row r="8364" spans="2:11" x14ac:dyDescent="0.25">
      <c r="B8364">
        <v>2026</v>
      </c>
      <c r="C8364" t="s">
        <v>481</v>
      </c>
      <c r="D8364">
        <v>4</v>
      </c>
      <c r="E8364" t="s">
        <v>70</v>
      </c>
      <c r="F8364">
        <v>14</v>
      </c>
      <c r="G8364" s="85">
        <v>2.532552239439521</v>
      </c>
      <c r="H8364" s="85">
        <v>24503.913814264284</v>
      </c>
      <c r="I8364" s="85">
        <v>5272.1260057275331</v>
      </c>
      <c r="J8364" s="85">
        <v>42447.290194858047</v>
      </c>
      <c r="K8364" t="s">
        <v>491</v>
      </c>
    </row>
    <row r="8365" spans="2:11" x14ac:dyDescent="0.25">
      <c r="B8365">
        <v>2026</v>
      </c>
      <c r="C8365" t="s">
        <v>482</v>
      </c>
      <c r="D8365">
        <v>3</v>
      </c>
      <c r="E8365" t="s">
        <v>70</v>
      </c>
      <c r="F8365">
        <v>14</v>
      </c>
      <c r="G8365" s="85">
        <v>3.0055878805791618</v>
      </c>
      <c r="H8365" s="85">
        <v>24503.913814264284</v>
      </c>
      <c r="I8365" s="85">
        <v>5272.1260057275331</v>
      </c>
      <c r="J8365" s="85">
        <v>50375.687808645773</v>
      </c>
      <c r="K8365" t="s">
        <v>491</v>
      </c>
    </row>
    <row r="8366" spans="2:11" x14ac:dyDescent="0.25">
      <c r="B8366">
        <v>2026</v>
      </c>
      <c r="C8366" t="s">
        <v>482</v>
      </c>
      <c r="D8366">
        <v>4</v>
      </c>
      <c r="E8366" t="s">
        <v>70</v>
      </c>
      <c r="F8366">
        <v>14</v>
      </c>
      <c r="G8366" s="85">
        <v>2.5881451193876117</v>
      </c>
      <c r="H8366" s="85">
        <v>24503.913814264284</v>
      </c>
      <c r="I8366" s="85">
        <v>5272.1260057275331</v>
      </c>
      <c r="J8366" s="85">
        <v>43379.064501889421</v>
      </c>
      <c r="K8366" t="s">
        <v>491</v>
      </c>
    </row>
    <row r="8367" spans="2:11" x14ac:dyDescent="0.25">
      <c r="B8367">
        <v>2026</v>
      </c>
      <c r="C8367" t="s">
        <v>483</v>
      </c>
      <c r="D8367">
        <v>3</v>
      </c>
      <c r="E8367" t="s">
        <v>70</v>
      </c>
      <c r="F8367">
        <v>14</v>
      </c>
      <c r="G8367" s="85">
        <v>3.070147354067267</v>
      </c>
      <c r="H8367" s="85">
        <v>24503.913814264284</v>
      </c>
      <c r="I8367" s="85">
        <v>5272.1260057275331</v>
      </c>
      <c r="J8367" s="85">
        <v>51457.748294230587</v>
      </c>
      <c r="K8367" t="s">
        <v>491</v>
      </c>
    </row>
    <row r="8368" spans="2:11" x14ac:dyDescent="0.25">
      <c r="B8368">
        <v>2026</v>
      </c>
      <c r="C8368" t="s">
        <v>483</v>
      </c>
      <c r="D8368">
        <v>4</v>
      </c>
      <c r="E8368" t="s">
        <v>70</v>
      </c>
      <c r="F8368">
        <v>14</v>
      </c>
      <c r="G8368" s="85">
        <v>2.6437379993357024</v>
      </c>
      <c r="H8368" s="85">
        <v>24503.913814264284</v>
      </c>
      <c r="I8368" s="85">
        <v>5272.1260057275331</v>
      </c>
      <c r="J8368" s="85">
        <v>44310.838808920787</v>
      </c>
      <c r="K8368" t="s">
        <v>491</v>
      </c>
    </row>
    <row r="8369" spans="2:11" x14ac:dyDescent="0.25">
      <c r="B8369">
        <v>2026</v>
      </c>
      <c r="C8369" t="s">
        <v>484</v>
      </c>
      <c r="D8369">
        <v>3</v>
      </c>
      <c r="E8369" t="s">
        <v>70</v>
      </c>
      <c r="F8369">
        <v>14</v>
      </c>
      <c r="G8369" s="85">
        <v>3.1347068275553718</v>
      </c>
      <c r="H8369" s="85">
        <v>24503.913814264284</v>
      </c>
      <c r="I8369" s="85">
        <v>5272.1260057275331</v>
      </c>
      <c r="J8369" s="85">
        <v>52539.808779815401</v>
      </c>
      <c r="K8369" t="s">
        <v>491</v>
      </c>
    </row>
    <row r="8370" spans="2:11" x14ac:dyDescent="0.25">
      <c r="B8370">
        <v>2026</v>
      </c>
      <c r="C8370" t="s">
        <v>484</v>
      </c>
      <c r="D8370">
        <v>4</v>
      </c>
      <c r="E8370" t="s">
        <v>70</v>
      </c>
      <c r="F8370">
        <v>14</v>
      </c>
      <c r="G8370" s="85">
        <v>2.6993308792837927</v>
      </c>
      <c r="H8370" s="85">
        <v>24503.913814264284</v>
      </c>
      <c r="I8370" s="85">
        <v>5272.1260057275331</v>
      </c>
      <c r="J8370" s="85">
        <v>45242.613115952154</v>
      </c>
      <c r="K8370" t="s">
        <v>491</v>
      </c>
    </row>
    <row r="8371" spans="2:11" x14ac:dyDescent="0.25">
      <c r="B8371">
        <v>2026</v>
      </c>
      <c r="C8371" t="s">
        <v>485</v>
      </c>
      <c r="D8371">
        <v>3</v>
      </c>
      <c r="E8371" t="s">
        <v>70</v>
      </c>
      <c r="F8371">
        <v>14</v>
      </c>
      <c r="G8371" s="85">
        <v>3.199266301043477</v>
      </c>
      <c r="H8371" s="85">
        <v>24503.913814264284</v>
      </c>
      <c r="I8371" s="85">
        <v>5272.1260057275331</v>
      </c>
      <c r="J8371" s="85">
        <v>53621.869265400215</v>
      </c>
      <c r="K8371" t="s">
        <v>491</v>
      </c>
    </row>
    <row r="8372" spans="2:11" x14ac:dyDescent="0.25">
      <c r="B8372">
        <v>2026</v>
      </c>
      <c r="C8372" t="s">
        <v>485</v>
      </c>
      <c r="D8372">
        <v>4</v>
      </c>
      <c r="E8372" t="s">
        <v>70</v>
      </c>
      <c r="F8372">
        <v>14</v>
      </c>
      <c r="G8372" s="85">
        <v>2.7549237592318834</v>
      </c>
      <c r="H8372" s="85">
        <v>24503.913814264284</v>
      </c>
      <c r="I8372" s="85">
        <v>5272.1260057275331</v>
      </c>
      <c r="J8372" s="85">
        <v>46174.387422983527</v>
      </c>
      <c r="K8372" t="s">
        <v>491</v>
      </c>
    </row>
    <row r="8373" spans="2:11" x14ac:dyDescent="0.25">
      <c r="B8373">
        <v>2026</v>
      </c>
      <c r="C8373" t="s">
        <v>486</v>
      </c>
      <c r="D8373">
        <v>3</v>
      </c>
      <c r="E8373" t="s">
        <v>70</v>
      </c>
      <c r="F8373">
        <v>14</v>
      </c>
      <c r="G8373" s="85">
        <v>3.2638257745315826</v>
      </c>
      <c r="H8373" s="85">
        <v>24503.913814264284</v>
      </c>
      <c r="I8373" s="85">
        <v>5272.1260057275331</v>
      </c>
      <c r="J8373" s="85">
        <v>54703.929750985044</v>
      </c>
      <c r="K8373" t="s">
        <v>491</v>
      </c>
    </row>
    <row r="8374" spans="2:11" x14ac:dyDescent="0.25">
      <c r="B8374">
        <v>2026</v>
      </c>
      <c r="C8374" t="s">
        <v>486</v>
      </c>
      <c r="D8374">
        <v>4</v>
      </c>
      <c r="E8374" t="s">
        <v>70</v>
      </c>
      <c r="F8374">
        <v>14</v>
      </c>
      <c r="G8374" s="85">
        <v>2.8105166391799736</v>
      </c>
      <c r="H8374" s="85">
        <v>24503.913814264284</v>
      </c>
      <c r="I8374" s="85">
        <v>5272.1260057275331</v>
      </c>
      <c r="J8374" s="85">
        <v>47106.161730014894</v>
      </c>
      <c r="K8374" t="s">
        <v>491</v>
      </c>
    </row>
    <row r="8375" spans="2:11" x14ac:dyDescent="0.25">
      <c r="B8375">
        <v>2026</v>
      </c>
      <c r="C8375" t="s">
        <v>487</v>
      </c>
      <c r="D8375">
        <v>3</v>
      </c>
      <c r="E8375" t="s">
        <v>70</v>
      </c>
      <c r="F8375">
        <v>14</v>
      </c>
      <c r="G8375" s="85">
        <v>3.3283852480196878</v>
      </c>
      <c r="H8375" s="85">
        <v>24503.913814264284</v>
      </c>
      <c r="I8375" s="85">
        <v>5272.1260057275331</v>
      </c>
      <c r="J8375" s="85">
        <v>55785.990236569858</v>
      </c>
      <c r="K8375" t="s">
        <v>491</v>
      </c>
    </row>
    <row r="8376" spans="2:11" x14ac:dyDescent="0.25">
      <c r="B8376">
        <v>2026</v>
      </c>
      <c r="C8376" t="s">
        <v>487</v>
      </c>
      <c r="D8376">
        <v>4</v>
      </c>
      <c r="E8376" t="s">
        <v>70</v>
      </c>
      <c r="F8376">
        <v>14</v>
      </c>
      <c r="G8376" s="85">
        <v>2.8661095191280643</v>
      </c>
      <c r="H8376" s="85">
        <v>24503.913814264284</v>
      </c>
      <c r="I8376" s="85">
        <v>5272.1260057275331</v>
      </c>
      <c r="J8376" s="85">
        <v>48037.936037046267</v>
      </c>
      <c r="K8376" t="s">
        <v>491</v>
      </c>
    </row>
    <row r="8377" spans="2:11" x14ac:dyDescent="0.25">
      <c r="B8377">
        <v>2026</v>
      </c>
      <c r="C8377" t="s">
        <v>488</v>
      </c>
      <c r="D8377">
        <v>3</v>
      </c>
      <c r="E8377" t="s">
        <v>70</v>
      </c>
      <c r="F8377">
        <v>14</v>
      </c>
      <c r="G8377" s="85">
        <v>3.3929447215077926</v>
      </c>
      <c r="H8377" s="85">
        <v>24503.913814264284</v>
      </c>
      <c r="I8377" s="85">
        <v>5272.1260057275331</v>
      </c>
      <c r="J8377" s="85">
        <v>56868.050722154672</v>
      </c>
      <c r="K8377" t="s">
        <v>491</v>
      </c>
    </row>
    <row r="8378" spans="2:11" x14ac:dyDescent="0.25">
      <c r="B8378">
        <v>2026</v>
      </c>
      <c r="C8378" t="s">
        <v>488</v>
      </c>
      <c r="D8378">
        <v>4</v>
      </c>
      <c r="E8378" t="s">
        <v>70</v>
      </c>
      <c r="F8378">
        <v>14</v>
      </c>
      <c r="G8378" s="85">
        <v>2.9217023990761546</v>
      </c>
      <c r="H8378" s="85">
        <v>24503.913814264284</v>
      </c>
      <c r="I8378" s="85">
        <v>5272.1260057275331</v>
      </c>
      <c r="J8378" s="85">
        <v>48969.710344077634</v>
      </c>
      <c r="K8378" t="s">
        <v>491</v>
      </c>
    </row>
    <row r="8379" spans="2:11" x14ac:dyDescent="0.25">
      <c r="B8379">
        <v>2026</v>
      </c>
      <c r="C8379" t="s">
        <v>489</v>
      </c>
      <c r="D8379">
        <v>3</v>
      </c>
      <c r="E8379" t="s">
        <v>70</v>
      </c>
      <c r="F8379">
        <v>14</v>
      </c>
      <c r="G8379" s="85">
        <v>3.4575041949958982</v>
      </c>
      <c r="H8379" s="85">
        <v>24503.913814264284</v>
      </c>
      <c r="I8379" s="85">
        <v>5272.1260057275331</v>
      </c>
      <c r="J8379" s="85">
        <v>57950.111207739494</v>
      </c>
      <c r="K8379" t="s">
        <v>491</v>
      </c>
    </row>
    <row r="8380" spans="2:11" x14ac:dyDescent="0.25">
      <c r="B8380">
        <v>2026</v>
      </c>
      <c r="C8380" t="s">
        <v>489</v>
      </c>
      <c r="D8380">
        <v>4</v>
      </c>
      <c r="E8380" t="s">
        <v>70</v>
      </c>
      <c r="F8380">
        <v>14</v>
      </c>
      <c r="G8380" s="85">
        <v>2.9772952790242457</v>
      </c>
      <c r="H8380" s="85">
        <v>24503.913814264284</v>
      </c>
      <c r="I8380" s="85">
        <v>5272.1260057275331</v>
      </c>
      <c r="J8380" s="85">
        <v>49901.484651109015</v>
      </c>
      <c r="K8380" t="s">
        <v>491</v>
      </c>
    </row>
    <row r="8381" spans="2:11" x14ac:dyDescent="0.25">
      <c r="B8381">
        <v>2026</v>
      </c>
      <c r="C8381" t="s">
        <v>490</v>
      </c>
      <c r="D8381">
        <v>3</v>
      </c>
      <c r="E8381" t="s">
        <v>70</v>
      </c>
      <c r="F8381">
        <v>14</v>
      </c>
      <c r="G8381" s="85">
        <v>3.522063668484003</v>
      </c>
      <c r="H8381" s="85">
        <v>24503.913814264284</v>
      </c>
      <c r="I8381" s="85">
        <v>5272.1260057275331</v>
      </c>
      <c r="J8381" s="85">
        <v>59032.171693324308</v>
      </c>
      <c r="K8381" t="s">
        <v>491</v>
      </c>
    </row>
    <row r="8382" spans="2:11" x14ac:dyDescent="0.25">
      <c r="B8382">
        <v>2026</v>
      </c>
      <c r="C8382" t="s">
        <v>490</v>
      </c>
      <c r="D8382">
        <v>4</v>
      </c>
      <c r="E8382" t="s">
        <v>70</v>
      </c>
      <c r="F8382">
        <v>14</v>
      </c>
      <c r="G8382" s="85">
        <v>3.032888158972336</v>
      </c>
      <c r="H8382" s="85">
        <v>24503.913814264284</v>
      </c>
      <c r="I8382" s="85">
        <v>5272.1260057275331</v>
      </c>
      <c r="J8382" s="85">
        <v>50833.258958140381</v>
      </c>
      <c r="K8382" t="s">
        <v>491</v>
      </c>
    </row>
    <row r="8383" spans="2:11" x14ac:dyDescent="0.25">
      <c r="B8383">
        <v>2026</v>
      </c>
      <c r="C8383" t="s">
        <v>479</v>
      </c>
      <c r="D8383">
        <v>3</v>
      </c>
      <c r="E8383" t="s">
        <v>114</v>
      </c>
      <c r="F8383">
        <v>32</v>
      </c>
      <c r="G8383" s="85">
        <v>2.1725667355053497</v>
      </c>
      <c r="H8383" s="85">
        <v>9626.5957446808516</v>
      </c>
      <c r="I8383" s="85">
        <v>2722.7836879432625</v>
      </c>
      <c r="J8383" s="85">
        <v>13322.486617199469</v>
      </c>
      <c r="K8383" t="s">
        <v>492</v>
      </c>
    </row>
    <row r="8384" spans="2:11" x14ac:dyDescent="0.25">
      <c r="B8384">
        <v>2026</v>
      </c>
      <c r="C8384" t="s">
        <v>479</v>
      </c>
      <c r="D8384">
        <v>4</v>
      </c>
      <c r="E8384" t="s">
        <v>114</v>
      </c>
      <c r="F8384">
        <v>32</v>
      </c>
      <c r="G8384" s="85">
        <v>0</v>
      </c>
      <c r="H8384" s="85">
        <v>9626.5957446808516</v>
      </c>
      <c r="I8384" s="85">
        <v>2722.7836879432625</v>
      </c>
      <c r="J8384" s="85">
        <v>0</v>
      </c>
      <c r="K8384" t="s">
        <v>492</v>
      </c>
    </row>
    <row r="8385" spans="2:11" x14ac:dyDescent="0.25">
      <c r="B8385">
        <v>2026</v>
      </c>
      <c r="C8385" t="s">
        <v>480</v>
      </c>
      <c r="D8385">
        <v>3</v>
      </c>
      <c r="E8385" t="s">
        <v>114</v>
      </c>
      <c r="F8385">
        <v>32</v>
      </c>
      <c r="G8385" s="85">
        <v>2.1930634015653823</v>
      </c>
      <c r="H8385" s="85">
        <v>9626.5957446808516</v>
      </c>
      <c r="I8385" s="85">
        <v>2722.7836879432625</v>
      </c>
      <c r="J8385" s="85">
        <v>13448.175073539785</v>
      </c>
      <c r="K8385" t="s">
        <v>492</v>
      </c>
    </row>
    <row r="8386" spans="2:11" x14ac:dyDescent="0.25">
      <c r="B8386">
        <v>2026</v>
      </c>
      <c r="C8386" t="s">
        <v>480</v>
      </c>
      <c r="D8386">
        <v>4</v>
      </c>
      <c r="E8386" t="s">
        <v>114</v>
      </c>
      <c r="F8386">
        <v>32</v>
      </c>
      <c r="G8386" s="85">
        <v>0</v>
      </c>
      <c r="H8386" s="85">
        <v>9626.5957446808516</v>
      </c>
      <c r="I8386" s="85">
        <v>2722.7836879432625</v>
      </c>
      <c r="J8386" s="85">
        <v>0</v>
      </c>
      <c r="K8386" t="s">
        <v>492</v>
      </c>
    </row>
    <row r="8387" spans="2:11" x14ac:dyDescent="0.25">
      <c r="B8387">
        <v>2026</v>
      </c>
      <c r="C8387" t="s">
        <v>481</v>
      </c>
      <c r="D8387">
        <v>3</v>
      </c>
      <c r="E8387" t="s">
        <v>114</v>
      </c>
      <c r="F8387">
        <v>32</v>
      </c>
      <c r="G8387" s="85">
        <v>2.2135600676254099</v>
      </c>
      <c r="H8387" s="85">
        <v>9626.5957446808516</v>
      </c>
      <c r="I8387" s="85">
        <v>2722.7836879432625</v>
      </c>
      <c r="J8387" s="85">
        <v>13573.863529880073</v>
      </c>
      <c r="K8387" t="s">
        <v>492</v>
      </c>
    </row>
    <row r="8388" spans="2:11" x14ac:dyDescent="0.25">
      <c r="B8388">
        <v>2026</v>
      </c>
      <c r="C8388" t="s">
        <v>481</v>
      </c>
      <c r="D8388">
        <v>4</v>
      </c>
      <c r="E8388" t="s">
        <v>114</v>
      </c>
      <c r="F8388">
        <v>32</v>
      </c>
      <c r="G8388" s="85">
        <v>0</v>
      </c>
      <c r="H8388" s="85">
        <v>9626.5957446808516</v>
      </c>
      <c r="I8388" s="85">
        <v>2722.7836879432625</v>
      </c>
      <c r="J8388" s="85">
        <v>0</v>
      </c>
      <c r="K8388" t="s">
        <v>492</v>
      </c>
    </row>
    <row r="8389" spans="2:11" x14ac:dyDescent="0.25">
      <c r="B8389">
        <v>2026</v>
      </c>
      <c r="C8389" t="s">
        <v>482</v>
      </c>
      <c r="D8389">
        <v>3</v>
      </c>
      <c r="E8389" t="s">
        <v>114</v>
      </c>
      <c r="F8389">
        <v>32</v>
      </c>
      <c r="G8389" s="85">
        <v>2.2340567336854424</v>
      </c>
      <c r="H8389" s="85">
        <v>9626.5957446808516</v>
      </c>
      <c r="I8389" s="85">
        <v>2722.7836879432625</v>
      </c>
      <c r="J8389" s="85">
        <v>13699.551986220391</v>
      </c>
      <c r="K8389" t="s">
        <v>492</v>
      </c>
    </row>
    <row r="8390" spans="2:11" x14ac:dyDescent="0.25">
      <c r="B8390">
        <v>2026</v>
      </c>
      <c r="C8390" t="s">
        <v>482</v>
      </c>
      <c r="D8390">
        <v>4</v>
      </c>
      <c r="E8390" t="s">
        <v>114</v>
      </c>
      <c r="F8390">
        <v>32</v>
      </c>
      <c r="G8390" s="85">
        <v>0</v>
      </c>
      <c r="H8390" s="85">
        <v>9626.5957446808516</v>
      </c>
      <c r="I8390" s="85">
        <v>2722.7836879432625</v>
      </c>
      <c r="J8390" s="85">
        <v>0</v>
      </c>
      <c r="K8390" t="s">
        <v>492</v>
      </c>
    </row>
    <row r="8391" spans="2:11" x14ac:dyDescent="0.25">
      <c r="B8391">
        <v>2026</v>
      </c>
      <c r="C8391" t="s">
        <v>483</v>
      </c>
      <c r="D8391">
        <v>3</v>
      </c>
      <c r="E8391" t="s">
        <v>114</v>
      </c>
      <c r="F8391">
        <v>32</v>
      </c>
      <c r="G8391" s="85">
        <v>2.2545533997454701</v>
      </c>
      <c r="H8391" s="85">
        <v>9626.5957446808516</v>
      </c>
      <c r="I8391" s="85">
        <v>2722.7836879432625</v>
      </c>
      <c r="J8391" s="85">
        <v>13825.240442560678</v>
      </c>
      <c r="K8391" t="s">
        <v>492</v>
      </c>
    </row>
    <row r="8392" spans="2:11" x14ac:dyDescent="0.25">
      <c r="B8392">
        <v>2026</v>
      </c>
      <c r="C8392" t="s">
        <v>483</v>
      </c>
      <c r="D8392">
        <v>4</v>
      </c>
      <c r="E8392" t="s">
        <v>114</v>
      </c>
      <c r="F8392">
        <v>32</v>
      </c>
      <c r="G8392" s="85">
        <v>0</v>
      </c>
      <c r="H8392" s="85">
        <v>9626.5957446808516</v>
      </c>
      <c r="I8392" s="85">
        <v>2722.7836879432625</v>
      </c>
      <c r="J8392" s="85">
        <v>0</v>
      </c>
      <c r="K8392" t="s">
        <v>492</v>
      </c>
    </row>
    <row r="8393" spans="2:11" x14ac:dyDescent="0.25">
      <c r="B8393">
        <v>2026</v>
      </c>
      <c r="C8393" t="s">
        <v>484</v>
      </c>
      <c r="D8393">
        <v>3</v>
      </c>
      <c r="E8393" t="s">
        <v>114</v>
      </c>
      <c r="F8393">
        <v>32</v>
      </c>
      <c r="G8393" s="85">
        <v>2.2750500658055026</v>
      </c>
      <c r="H8393" s="85">
        <v>9626.5957446808516</v>
      </c>
      <c r="I8393" s="85">
        <v>2722.7836879432625</v>
      </c>
      <c r="J8393" s="85">
        <v>13950.928898900995</v>
      </c>
      <c r="K8393" t="s">
        <v>492</v>
      </c>
    </row>
    <row r="8394" spans="2:11" x14ac:dyDescent="0.25">
      <c r="B8394">
        <v>2026</v>
      </c>
      <c r="C8394" t="s">
        <v>484</v>
      </c>
      <c r="D8394">
        <v>4</v>
      </c>
      <c r="E8394" t="s">
        <v>114</v>
      </c>
      <c r="F8394">
        <v>32</v>
      </c>
      <c r="G8394" s="85">
        <v>0</v>
      </c>
      <c r="H8394" s="85">
        <v>9626.5957446808516</v>
      </c>
      <c r="I8394" s="85">
        <v>2722.7836879432625</v>
      </c>
      <c r="J8394" s="85">
        <v>0</v>
      </c>
      <c r="K8394" t="s">
        <v>492</v>
      </c>
    </row>
    <row r="8395" spans="2:11" x14ac:dyDescent="0.25">
      <c r="B8395">
        <v>2026</v>
      </c>
      <c r="C8395" t="s">
        <v>485</v>
      </c>
      <c r="D8395">
        <v>3</v>
      </c>
      <c r="E8395" t="s">
        <v>114</v>
      </c>
      <c r="F8395">
        <v>32</v>
      </c>
      <c r="G8395" s="85">
        <v>2.2955467318655303</v>
      </c>
      <c r="H8395" s="85">
        <v>9626.5957446808516</v>
      </c>
      <c r="I8395" s="85">
        <v>2722.7836879432625</v>
      </c>
      <c r="J8395" s="85">
        <v>14076.617355241282</v>
      </c>
      <c r="K8395" t="s">
        <v>492</v>
      </c>
    </row>
    <row r="8396" spans="2:11" x14ac:dyDescent="0.25">
      <c r="B8396">
        <v>2026</v>
      </c>
      <c r="C8396" t="s">
        <v>485</v>
      </c>
      <c r="D8396">
        <v>4</v>
      </c>
      <c r="E8396" t="s">
        <v>114</v>
      </c>
      <c r="F8396">
        <v>32</v>
      </c>
      <c r="G8396" s="85">
        <v>0</v>
      </c>
      <c r="H8396" s="85">
        <v>9626.5957446808516</v>
      </c>
      <c r="I8396" s="85">
        <v>2722.7836879432625</v>
      </c>
      <c r="J8396" s="85">
        <v>0</v>
      </c>
      <c r="K8396" t="s">
        <v>492</v>
      </c>
    </row>
    <row r="8397" spans="2:11" x14ac:dyDescent="0.25">
      <c r="B8397">
        <v>2026</v>
      </c>
      <c r="C8397" t="s">
        <v>486</v>
      </c>
      <c r="D8397">
        <v>3</v>
      </c>
      <c r="E8397" t="s">
        <v>114</v>
      </c>
      <c r="F8397">
        <v>32</v>
      </c>
      <c r="G8397" s="85">
        <v>2.3160433979255632</v>
      </c>
      <c r="H8397" s="85">
        <v>9626.5957446808516</v>
      </c>
      <c r="I8397" s="85">
        <v>2722.7836879432625</v>
      </c>
      <c r="J8397" s="85">
        <v>14202.305811581602</v>
      </c>
      <c r="K8397" t="s">
        <v>492</v>
      </c>
    </row>
    <row r="8398" spans="2:11" x14ac:dyDescent="0.25">
      <c r="B8398">
        <v>2026</v>
      </c>
      <c r="C8398" t="s">
        <v>486</v>
      </c>
      <c r="D8398">
        <v>4</v>
      </c>
      <c r="E8398" t="s">
        <v>114</v>
      </c>
      <c r="F8398">
        <v>32</v>
      </c>
      <c r="G8398" s="85">
        <v>0</v>
      </c>
      <c r="H8398" s="85">
        <v>9626.5957446808516</v>
      </c>
      <c r="I8398" s="85">
        <v>2722.7836879432625</v>
      </c>
      <c r="J8398" s="85">
        <v>0</v>
      </c>
      <c r="K8398" t="s">
        <v>492</v>
      </c>
    </row>
    <row r="8399" spans="2:11" x14ac:dyDescent="0.25">
      <c r="B8399">
        <v>2026</v>
      </c>
      <c r="C8399" t="s">
        <v>487</v>
      </c>
      <c r="D8399">
        <v>3</v>
      </c>
      <c r="E8399" t="s">
        <v>114</v>
      </c>
      <c r="F8399">
        <v>32</v>
      </c>
      <c r="G8399" s="85">
        <v>2.3365400639855909</v>
      </c>
      <c r="H8399" s="85">
        <v>9626.5957446808516</v>
      </c>
      <c r="I8399" s="85">
        <v>2722.7836879432625</v>
      </c>
      <c r="J8399" s="85">
        <v>14327.994267921889</v>
      </c>
      <c r="K8399" t="s">
        <v>492</v>
      </c>
    </row>
    <row r="8400" spans="2:11" x14ac:dyDescent="0.25">
      <c r="B8400">
        <v>2026</v>
      </c>
      <c r="C8400" t="s">
        <v>487</v>
      </c>
      <c r="D8400">
        <v>4</v>
      </c>
      <c r="E8400" t="s">
        <v>114</v>
      </c>
      <c r="F8400">
        <v>32</v>
      </c>
      <c r="G8400" s="85">
        <v>0</v>
      </c>
      <c r="H8400" s="85">
        <v>9626.5957446808516</v>
      </c>
      <c r="I8400" s="85">
        <v>2722.7836879432625</v>
      </c>
      <c r="J8400" s="85">
        <v>0</v>
      </c>
      <c r="K8400" t="s">
        <v>492</v>
      </c>
    </row>
    <row r="8401" spans="2:11" x14ac:dyDescent="0.25">
      <c r="B8401">
        <v>2026</v>
      </c>
      <c r="C8401" t="s">
        <v>488</v>
      </c>
      <c r="D8401">
        <v>3</v>
      </c>
      <c r="E8401" t="s">
        <v>114</v>
      </c>
      <c r="F8401">
        <v>32</v>
      </c>
      <c r="G8401" s="85">
        <v>2.3570367300456234</v>
      </c>
      <c r="H8401" s="85">
        <v>9626.5957446808516</v>
      </c>
      <c r="I8401" s="85">
        <v>2722.7836879432625</v>
      </c>
      <c r="J8401" s="85">
        <v>14453.682724262208</v>
      </c>
      <c r="K8401" t="s">
        <v>492</v>
      </c>
    </row>
    <row r="8402" spans="2:11" x14ac:dyDescent="0.25">
      <c r="B8402">
        <v>2026</v>
      </c>
      <c r="C8402" t="s">
        <v>488</v>
      </c>
      <c r="D8402">
        <v>4</v>
      </c>
      <c r="E8402" t="s">
        <v>114</v>
      </c>
      <c r="F8402">
        <v>32</v>
      </c>
      <c r="G8402" s="85">
        <v>0</v>
      </c>
      <c r="H8402" s="85">
        <v>9626.5957446808516</v>
      </c>
      <c r="I8402" s="85">
        <v>2722.7836879432625</v>
      </c>
      <c r="J8402" s="85">
        <v>0</v>
      </c>
      <c r="K8402" t="s">
        <v>492</v>
      </c>
    </row>
    <row r="8403" spans="2:11" x14ac:dyDescent="0.25">
      <c r="B8403">
        <v>2026</v>
      </c>
      <c r="C8403" t="s">
        <v>489</v>
      </c>
      <c r="D8403">
        <v>3</v>
      </c>
      <c r="E8403" t="s">
        <v>114</v>
      </c>
      <c r="F8403">
        <v>32</v>
      </c>
      <c r="G8403" s="85">
        <v>2.3775333961056506</v>
      </c>
      <c r="H8403" s="85">
        <v>9626.5957446808516</v>
      </c>
      <c r="I8403" s="85">
        <v>2722.7836879432625</v>
      </c>
      <c r="J8403" s="85">
        <v>14579.371180602491</v>
      </c>
      <c r="K8403" t="s">
        <v>492</v>
      </c>
    </row>
    <row r="8404" spans="2:11" x14ac:dyDescent="0.25">
      <c r="B8404">
        <v>2026</v>
      </c>
      <c r="C8404" t="s">
        <v>489</v>
      </c>
      <c r="D8404">
        <v>4</v>
      </c>
      <c r="E8404" t="s">
        <v>114</v>
      </c>
      <c r="F8404">
        <v>32</v>
      </c>
      <c r="G8404" s="85">
        <v>0</v>
      </c>
      <c r="H8404" s="85">
        <v>9626.5957446808516</v>
      </c>
      <c r="I8404" s="85">
        <v>2722.7836879432625</v>
      </c>
      <c r="J8404" s="85">
        <v>0</v>
      </c>
      <c r="K8404" t="s">
        <v>492</v>
      </c>
    </row>
    <row r="8405" spans="2:11" x14ac:dyDescent="0.25">
      <c r="B8405">
        <v>2026</v>
      </c>
      <c r="C8405" t="s">
        <v>490</v>
      </c>
      <c r="D8405">
        <v>3</v>
      </c>
      <c r="E8405" t="s">
        <v>114</v>
      </c>
      <c r="F8405">
        <v>32</v>
      </c>
      <c r="G8405" s="85">
        <v>2.3980300621656836</v>
      </c>
      <c r="H8405" s="85">
        <v>9626.5957446808516</v>
      </c>
      <c r="I8405" s="85">
        <v>2722.7836879432625</v>
      </c>
      <c r="J8405" s="85">
        <v>14705.059636942811</v>
      </c>
      <c r="K8405" t="s">
        <v>492</v>
      </c>
    </row>
    <row r="8406" spans="2:11" x14ac:dyDescent="0.25">
      <c r="B8406">
        <v>2026</v>
      </c>
      <c r="C8406" t="s">
        <v>490</v>
      </c>
      <c r="D8406">
        <v>4</v>
      </c>
      <c r="E8406" t="s">
        <v>114</v>
      </c>
      <c r="F8406">
        <v>32</v>
      </c>
      <c r="G8406" s="85">
        <v>0</v>
      </c>
      <c r="H8406" s="85">
        <v>9626.5957446808516</v>
      </c>
      <c r="I8406" s="85">
        <v>2722.7836879432625</v>
      </c>
      <c r="J8406" s="85">
        <v>0</v>
      </c>
      <c r="K8406" t="s">
        <v>492</v>
      </c>
    </row>
    <row r="8407" spans="2:11" x14ac:dyDescent="0.25">
      <c r="B8407">
        <v>2026</v>
      </c>
      <c r="C8407" t="s">
        <v>479</v>
      </c>
      <c r="D8407">
        <v>3</v>
      </c>
      <c r="E8407" t="s">
        <v>45</v>
      </c>
      <c r="F8407">
        <v>9</v>
      </c>
      <c r="G8407" s="85">
        <v>7.4241459054679835</v>
      </c>
      <c r="H8407" s="85">
        <v>18536.052673839731</v>
      </c>
      <c r="I8407" s="85">
        <v>4748.7393608479206</v>
      </c>
      <c r="J8407" s="85">
        <v>90550.248591813172</v>
      </c>
      <c r="K8407" t="s">
        <v>491</v>
      </c>
    </row>
    <row r="8408" spans="2:11" x14ac:dyDescent="0.25">
      <c r="B8408">
        <v>2026</v>
      </c>
      <c r="C8408" t="s">
        <v>479</v>
      </c>
      <c r="D8408">
        <v>4</v>
      </c>
      <c r="E8408" t="s">
        <v>45</v>
      </c>
      <c r="F8408">
        <v>9</v>
      </c>
      <c r="G8408" s="85">
        <v>2.1881693195063532</v>
      </c>
      <c r="H8408" s="85">
        <v>18536.052673839731</v>
      </c>
      <c r="I8408" s="85">
        <v>4748.7393608479206</v>
      </c>
      <c r="J8408" s="85">
        <v>26688.494321797567</v>
      </c>
      <c r="K8408" t="s">
        <v>491</v>
      </c>
    </row>
    <row r="8409" spans="2:11" x14ac:dyDescent="0.25">
      <c r="B8409">
        <v>2026</v>
      </c>
      <c r="C8409" t="s">
        <v>480</v>
      </c>
      <c r="D8409">
        <v>3</v>
      </c>
      <c r="E8409" t="s">
        <v>45</v>
      </c>
      <c r="F8409">
        <v>9</v>
      </c>
      <c r="G8409" s="85">
        <v>10.636109839507617</v>
      </c>
      <c r="H8409" s="85">
        <v>18536.052673839731</v>
      </c>
      <c r="I8409" s="85">
        <v>4748.7393608479206</v>
      </c>
      <c r="J8409" s="85">
        <v>129725.6818872467</v>
      </c>
      <c r="K8409" t="s">
        <v>491</v>
      </c>
    </row>
    <row r="8410" spans="2:11" x14ac:dyDescent="0.25">
      <c r="B8410">
        <v>2026</v>
      </c>
      <c r="C8410" t="s">
        <v>480</v>
      </c>
      <c r="D8410">
        <v>4</v>
      </c>
      <c r="E8410" t="s">
        <v>45</v>
      </c>
      <c r="F8410">
        <v>9</v>
      </c>
      <c r="G8410" s="85">
        <v>3.1348534263811931</v>
      </c>
      <c r="H8410" s="85">
        <v>18536.052673839731</v>
      </c>
      <c r="I8410" s="85">
        <v>4748.7393608479206</v>
      </c>
      <c r="J8410" s="85">
        <v>38234.937819399041</v>
      </c>
      <c r="K8410" t="s">
        <v>491</v>
      </c>
    </row>
    <row r="8411" spans="2:11" x14ac:dyDescent="0.25">
      <c r="B8411">
        <v>2026</v>
      </c>
      <c r="C8411" t="s">
        <v>481</v>
      </c>
      <c r="D8411">
        <v>3</v>
      </c>
      <c r="E8411" t="s">
        <v>45</v>
      </c>
      <c r="F8411">
        <v>9</v>
      </c>
      <c r="G8411" s="85">
        <v>5.4928073997835201</v>
      </c>
      <c r="H8411" s="85">
        <v>18536.052673839731</v>
      </c>
      <c r="I8411" s="85">
        <v>4748.7393608479206</v>
      </c>
      <c r="J8411" s="85">
        <v>66994.248476585723</v>
      </c>
      <c r="K8411" t="s">
        <v>491</v>
      </c>
    </row>
    <row r="8412" spans="2:11" x14ac:dyDescent="0.25">
      <c r="B8412">
        <v>2026</v>
      </c>
      <c r="C8412" t="s">
        <v>481</v>
      </c>
      <c r="D8412">
        <v>4</v>
      </c>
      <c r="E8412" t="s">
        <v>45</v>
      </c>
      <c r="F8412">
        <v>9</v>
      </c>
      <c r="G8412" s="85">
        <v>1.6189327073046167</v>
      </c>
      <c r="H8412" s="85">
        <v>18536.052673839731</v>
      </c>
      <c r="I8412" s="85">
        <v>4748.7393608479206</v>
      </c>
      <c r="J8412" s="85">
        <v>19745.673235204216</v>
      </c>
      <c r="K8412" t="s">
        <v>491</v>
      </c>
    </row>
    <row r="8413" spans="2:11" x14ac:dyDescent="0.25">
      <c r="B8413">
        <v>2026</v>
      </c>
      <c r="C8413" t="s">
        <v>482</v>
      </c>
      <c r="D8413">
        <v>3</v>
      </c>
      <c r="E8413" t="s">
        <v>45</v>
      </c>
      <c r="F8413">
        <v>9</v>
      </c>
      <c r="G8413" s="85">
        <v>7.6994554715012926</v>
      </c>
      <c r="H8413" s="85">
        <v>18536.052673839731</v>
      </c>
      <c r="I8413" s="85">
        <v>4748.7393608479206</v>
      </c>
      <c r="J8413" s="85">
        <v>93908.12301419751</v>
      </c>
      <c r="K8413" t="s">
        <v>491</v>
      </c>
    </row>
    <row r="8414" spans="2:11" x14ac:dyDescent="0.25">
      <c r="B8414">
        <v>2026</v>
      </c>
      <c r="C8414" t="s">
        <v>482</v>
      </c>
      <c r="D8414">
        <v>4</v>
      </c>
      <c r="E8414" t="s">
        <v>45</v>
      </c>
      <c r="F8414">
        <v>9</v>
      </c>
      <c r="G8414" s="85">
        <v>2.2693131916003813</v>
      </c>
      <c r="H8414" s="85">
        <v>18536.052673839731</v>
      </c>
      <c r="I8414" s="85">
        <v>4748.7393608479206</v>
      </c>
      <c r="J8414" s="85">
        <v>27678.183625237161</v>
      </c>
      <c r="K8414" t="s">
        <v>491</v>
      </c>
    </row>
    <row r="8415" spans="2:11" x14ac:dyDescent="0.25">
      <c r="B8415">
        <v>2026</v>
      </c>
      <c r="C8415" t="s">
        <v>483</v>
      </c>
      <c r="D8415">
        <v>3</v>
      </c>
      <c r="E8415" t="s">
        <v>45</v>
      </c>
      <c r="F8415">
        <v>9</v>
      </c>
      <c r="G8415" s="85">
        <v>10.911419405540927</v>
      </c>
      <c r="H8415" s="85">
        <v>18536.052673839731</v>
      </c>
      <c r="I8415" s="85">
        <v>4748.7393608479206</v>
      </c>
      <c r="J8415" s="85">
        <v>133083.55630963107</v>
      </c>
      <c r="K8415" t="s">
        <v>491</v>
      </c>
    </row>
    <row r="8416" spans="2:11" x14ac:dyDescent="0.25">
      <c r="B8416">
        <v>2026</v>
      </c>
      <c r="C8416" t="s">
        <v>483</v>
      </c>
      <c r="D8416">
        <v>4</v>
      </c>
      <c r="E8416" t="s">
        <v>45</v>
      </c>
      <c r="F8416">
        <v>9</v>
      </c>
      <c r="G8416" s="85">
        <v>3.2159972984752212</v>
      </c>
      <c r="H8416" s="85">
        <v>18536.052673839731</v>
      </c>
      <c r="I8416" s="85">
        <v>4748.7393608479206</v>
      </c>
      <c r="J8416" s="85">
        <v>39224.627122838632</v>
      </c>
      <c r="K8416" t="s">
        <v>491</v>
      </c>
    </row>
    <row r="8417" spans="2:11" x14ac:dyDescent="0.25">
      <c r="B8417">
        <v>2026</v>
      </c>
      <c r="C8417" t="s">
        <v>484</v>
      </c>
      <c r="D8417">
        <v>3</v>
      </c>
      <c r="E8417" t="s">
        <v>45</v>
      </c>
      <c r="F8417">
        <v>9</v>
      </c>
      <c r="G8417" s="85">
        <v>5.7681169658168292</v>
      </c>
      <c r="H8417" s="85">
        <v>18536.052673839731</v>
      </c>
      <c r="I8417" s="85">
        <v>4748.7393608479206</v>
      </c>
      <c r="J8417" s="85">
        <v>70352.122898970061</v>
      </c>
      <c r="K8417" t="s">
        <v>491</v>
      </c>
    </row>
    <row r="8418" spans="2:11" x14ac:dyDescent="0.25">
      <c r="B8418">
        <v>2026</v>
      </c>
      <c r="C8418" t="s">
        <v>484</v>
      </c>
      <c r="D8418">
        <v>4</v>
      </c>
      <c r="E8418" t="s">
        <v>45</v>
      </c>
      <c r="F8418">
        <v>9</v>
      </c>
      <c r="G8418" s="85">
        <v>1.7000765793986448</v>
      </c>
      <c r="H8418" s="85">
        <v>18536.052673839731</v>
      </c>
      <c r="I8418" s="85">
        <v>4748.7393608479206</v>
      </c>
      <c r="J8418" s="85">
        <v>20735.362538643814</v>
      </c>
      <c r="K8418" t="s">
        <v>491</v>
      </c>
    </row>
    <row r="8419" spans="2:11" x14ac:dyDescent="0.25">
      <c r="B8419">
        <v>2026</v>
      </c>
      <c r="C8419" t="s">
        <v>485</v>
      </c>
      <c r="D8419">
        <v>3</v>
      </c>
      <c r="E8419" t="s">
        <v>45</v>
      </c>
      <c r="F8419">
        <v>9</v>
      </c>
      <c r="G8419" s="85">
        <v>7.9747650375346035</v>
      </c>
      <c r="H8419" s="85">
        <v>18536.052673839731</v>
      </c>
      <c r="I8419" s="85">
        <v>4748.7393608479206</v>
      </c>
      <c r="J8419" s="85">
        <v>97265.997436581863</v>
      </c>
      <c r="K8419" t="s">
        <v>491</v>
      </c>
    </row>
    <row r="8420" spans="2:11" x14ac:dyDescent="0.25">
      <c r="B8420">
        <v>2026</v>
      </c>
      <c r="C8420" t="s">
        <v>485</v>
      </c>
      <c r="D8420">
        <v>4</v>
      </c>
      <c r="E8420" t="s">
        <v>45</v>
      </c>
      <c r="F8420">
        <v>9</v>
      </c>
      <c r="G8420" s="85">
        <v>2.3504570636944093</v>
      </c>
      <c r="H8420" s="85">
        <v>18536.052673839731</v>
      </c>
      <c r="I8420" s="85">
        <v>4748.7393608479206</v>
      </c>
      <c r="J8420" s="85">
        <v>28667.872928676759</v>
      </c>
      <c r="K8420" t="s">
        <v>491</v>
      </c>
    </row>
    <row r="8421" spans="2:11" x14ac:dyDescent="0.25">
      <c r="B8421">
        <v>2026</v>
      </c>
      <c r="C8421" t="s">
        <v>486</v>
      </c>
      <c r="D8421">
        <v>3</v>
      </c>
      <c r="E8421" t="s">
        <v>45</v>
      </c>
      <c r="F8421">
        <v>9</v>
      </c>
      <c r="G8421" s="85">
        <v>11.186728971574237</v>
      </c>
      <c r="H8421" s="85">
        <v>18536.052673839731</v>
      </c>
      <c r="I8421" s="85">
        <v>4748.7393608479206</v>
      </c>
      <c r="J8421" s="85">
        <v>136441.4307320154</v>
      </c>
      <c r="K8421" t="s">
        <v>491</v>
      </c>
    </row>
    <row r="8422" spans="2:11" x14ac:dyDescent="0.25">
      <c r="B8422">
        <v>2026</v>
      </c>
      <c r="C8422" t="s">
        <v>486</v>
      </c>
      <c r="D8422">
        <v>4</v>
      </c>
      <c r="E8422" t="s">
        <v>45</v>
      </c>
      <c r="F8422">
        <v>9</v>
      </c>
      <c r="G8422" s="85">
        <v>3.2971411705692493</v>
      </c>
      <c r="H8422" s="85">
        <v>18536.052673839731</v>
      </c>
      <c r="I8422" s="85">
        <v>4748.7393608479206</v>
      </c>
      <c r="J8422" s="85">
        <v>40214.31642627823</v>
      </c>
      <c r="K8422" t="s">
        <v>491</v>
      </c>
    </row>
    <row r="8423" spans="2:11" x14ac:dyDescent="0.25">
      <c r="B8423">
        <v>2026</v>
      </c>
      <c r="C8423" t="s">
        <v>487</v>
      </c>
      <c r="D8423">
        <v>3</v>
      </c>
      <c r="E8423" t="s">
        <v>45</v>
      </c>
      <c r="F8423">
        <v>9</v>
      </c>
      <c r="G8423" s="85">
        <v>6.0434265318501401</v>
      </c>
      <c r="H8423" s="85">
        <v>18536.052673839731</v>
      </c>
      <c r="I8423" s="85">
        <v>4748.7393608479206</v>
      </c>
      <c r="J8423" s="85">
        <v>73709.997321354429</v>
      </c>
      <c r="K8423" t="s">
        <v>491</v>
      </c>
    </row>
    <row r="8424" spans="2:11" x14ac:dyDescent="0.25">
      <c r="B8424">
        <v>2026</v>
      </c>
      <c r="C8424" t="s">
        <v>487</v>
      </c>
      <c r="D8424">
        <v>4</v>
      </c>
      <c r="E8424" t="s">
        <v>45</v>
      </c>
      <c r="F8424">
        <v>9</v>
      </c>
      <c r="G8424" s="85">
        <v>1.7812204514926728</v>
      </c>
      <c r="H8424" s="85">
        <v>18536.052673839731</v>
      </c>
      <c r="I8424" s="85">
        <v>4748.7393608479206</v>
      </c>
      <c r="J8424" s="85">
        <v>21725.051842083409</v>
      </c>
      <c r="K8424" t="s">
        <v>491</v>
      </c>
    </row>
    <row r="8425" spans="2:11" x14ac:dyDescent="0.25">
      <c r="B8425">
        <v>2026</v>
      </c>
      <c r="C8425" t="s">
        <v>488</v>
      </c>
      <c r="D8425">
        <v>3</v>
      </c>
      <c r="E8425" t="s">
        <v>45</v>
      </c>
      <c r="F8425">
        <v>9</v>
      </c>
      <c r="G8425" s="85">
        <v>8.2500746035679118</v>
      </c>
      <c r="H8425" s="85">
        <v>18536.052673839731</v>
      </c>
      <c r="I8425" s="85">
        <v>4748.7393608479206</v>
      </c>
      <c r="J8425" s="85">
        <v>100623.87185896619</v>
      </c>
      <c r="K8425" t="s">
        <v>491</v>
      </c>
    </row>
    <row r="8426" spans="2:11" x14ac:dyDescent="0.25">
      <c r="B8426">
        <v>2026</v>
      </c>
      <c r="C8426" t="s">
        <v>488</v>
      </c>
      <c r="D8426">
        <v>4</v>
      </c>
      <c r="E8426" t="s">
        <v>45</v>
      </c>
      <c r="F8426">
        <v>9</v>
      </c>
      <c r="G8426" s="85">
        <v>2.4316009357884383</v>
      </c>
      <c r="H8426" s="85">
        <v>18536.052673839731</v>
      </c>
      <c r="I8426" s="85">
        <v>4748.7393608479206</v>
      </c>
      <c r="J8426" s="85">
        <v>29657.562232116365</v>
      </c>
      <c r="K8426" t="s">
        <v>491</v>
      </c>
    </row>
    <row r="8427" spans="2:11" x14ac:dyDescent="0.25">
      <c r="B8427">
        <v>2026</v>
      </c>
      <c r="C8427" t="s">
        <v>489</v>
      </c>
      <c r="D8427">
        <v>3</v>
      </c>
      <c r="E8427" t="s">
        <v>45</v>
      </c>
      <c r="F8427">
        <v>9</v>
      </c>
      <c r="G8427" s="85">
        <v>11.462038537607546</v>
      </c>
      <c r="H8427" s="85">
        <v>18536.052673839731</v>
      </c>
      <c r="I8427" s="85">
        <v>4748.7393608479206</v>
      </c>
      <c r="J8427" s="85">
        <v>139799.30515439974</v>
      </c>
      <c r="K8427" t="s">
        <v>491</v>
      </c>
    </row>
    <row r="8428" spans="2:11" x14ac:dyDescent="0.25">
      <c r="B8428">
        <v>2026</v>
      </c>
      <c r="C8428" t="s">
        <v>489</v>
      </c>
      <c r="D8428">
        <v>4</v>
      </c>
      <c r="E8428" t="s">
        <v>45</v>
      </c>
      <c r="F8428">
        <v>9</v>
      </c>
      <c r="G8428" s="85">
        <v>3.3782850426632773</v>
      </c>
      <c r="H8428" s="85">
        <v>18536.052673839731</v>
      </c>
      <c r="I8428" s="85">
        <v>4748.7393608479206</v>
      </c>
      <c r="J8428" s="85">
        <v>41204.005729717821</v>
      </c>
      <c r="K8428" t="s">
        <v>491</v>
      </c>
    </row>
    <row r="8429" spans="2:11" x14ac:dyDescent="0.25">
      <c r="B8429">
        <v>2026</v>
      </c>
      <c r="C8429" t="s">
        <v>490</v>
      </c>
      <c r="D8429">
        <v>3</v>
      </c>
      <c r="E8429" t="s">
        <v>45</v>
      </c>
      <c r="F8429">
        <v>9</v>
      </c>
      <c r="G8429" s="85">
        <v>6.3187360978834493</v>
      </c>
      <c r="H8429" s="85">
        <v>18536.052673839731</v>
      </c>
      <c r="I8429" s="85">
        <v>4748.7393608479206</v>
      </c>
      <c r="J8429" s="85">
        <v>77067.871743738768</v>
      </c>
      <c r="K8429" t="s">
        <v>491</v>
      </c>
    </row>
    <row r="8430" spans="2:11" x14ac:dyDescent="0.25">
      <c r="B8430">
        <v>2026</v>
      </c>
      <c r="C8430" t="s">
        <v>490</v>
      </c>
      <c r="D8430">
        <v>4</v>
      </c>
      <c r="E8430" t="s">
        <v>45</v>
      </c>
      <c r="F8430">
        <v>9</v>
      </c>
      <c r="G8430" s="85">
        <v>1.8623643235867009</v>
      </c>
      <c r="H8430" s="85">
        <v>18536.052673839731</v>
      </c>
      <c r="I8430" s="85">
        <v>4748.7393608479206</v>
      </c>
      <c r="J8430" s="85">
        <v>22714.741145523003</v>
      </c>
      <c r="K8430" t="s">
        <v>491</v>
      </c>
    </row>
    <row r="8431" spans="2:11" x14ac:dyDescent="0.25">
      <c r="B8431">
        <v>2026</v>
      </c>
      <c r="C8431" t="s">
        <v>479</v>
      </c>
      <c r="D8431">
        <v>3</v>
      </c>
      <c r="E8431" t="s">
        <v>208</v>
      </c>
      <c r="F8431">
        <v>20</v>
      </c>
      <c r="G8431" s="85">
        <v>3.2573506136223664</v>
      </c>
      <c r="H8431" s="85">
        <v>27483.452068491439</v>
      </c>
      <c r="I8431" s="85">
        <v>6023.7970253718286</v>
      </c>
      <c r="J8431" s="85">
        <v>57921.535930465681</v>
      </c>
      <c r="K8431" t="s">
        <v>491</v>
      </c>
    </row>
    <row r="8432" spans="2:11" x14ac:dyDescent="0.25">
      <c r="B8432">
        <v>2026</v>
      </c>
      <c r="C8432" t="s">
        <v>479</v>
      </c>
      <c r="D8432">
        <v>4</v>
      </c>
      <c r="E8432" t="s">
        <v>208</v>
      </c>
      <c r="F8432">
        <v>20</v>
      </c>
      <c r="G8432" s="85">
        <v>0</v>
      </c>
      <c r="H8432" s="85">
        <v>27483.452068491439</v>
      </c>
      <c r="I8432" s="85">
        <v>6023.7970253718286</v>
      </c>
      <c r="J8432" s="85">
        <v>0</v>
      </c>
      <c r="K8432" t="s">
        <v>491</v>
      </c>
    </row>
    <row r="8433" spans="2:11" x14ac:dyDescent="0.25">
      <c r="B8433">
        <v>2026</v>
      </c>
      <c r="C8433" t="s">
        <v>480</v>
      </c>
      <c r="D8433">
        <v>3</v>
      </c>
      <c r="E8433" t="s">
        <v>208</v>
      </c>
      <c r="F8433">
        <v>20</v>
      </c>
      <c r="G8433" s="85">
        <v>3.5671279966200928</v>
      </c>
      <c r="H8433" s="85">
        <v>27483.452068491439</v>
      </c>
      <c r="I8433" s="85">
        <v>6023.7970253718286</v>
      </c>
      <c r="J8433" s="85">
        <v>63429.93338228159</v>
      </c>
      <c r="K8433" t="s">
        <v>491</v>
      </c>
    </row>
    <row r="8434" spans="2:11" x14ac:dyDescent="0.25">
      <c r="B8434">
        <v>2026</v>
      </c>
      <c r="C8434" t="s">
        <v>480</v>
      </c>
      <c r="D8434">
        <v>4</v>
      </c>
      <c r="E8434" t="s">
        <v>208</v>
      </c>
      <c r="F8434">
        <v>20</v>
      </c>
      <c r="G8434" s="85">
        <v>0</v>
      </c>
      <c r="H8434" s="85">
        <v>27483.452068491439</v>
      </c>
      <c r="I8434" s="85">
        <v>6023.7970253718286</v>
      </c>
      <c r="J8434" s="85">
        <v>0</v>
      </c>
      <c r="K8434" t="s">
        <v>491</v>
      </c>
    </row>
    <row r="8435" spans="2:11" x14ac:dyDescent="0.25">
      <c r="B8435">
        <v>2026</v>
      </c>
      <c r="C8435" t="s">
        <v>481</v>
      </c>
      <c r="D8435">
        <v>3</v>
      </c>
      <c r="E8435" t="s">
        <v>208</v>
      </c>
      <c r="F8435">
        <v>20</v>
      </c>
      <c r="G8435" s="85">
        <v>2.0315520765048429</v>
      </c>
      <c r="H8435" s="85">
        <v>27483.452068491439</v>
      </c>
      <c r="I8435" s="85">
        <v>6023.7970253718286</v>
      </c>
      <c r="J8435" s="85">
        <v>36124.639485164524</v>
      </c>
      <c r="K8435" t="s">
        <v>491</v>
      </c>
    </row>
    <row r="8436" spans="2:11" x14ac:dyDescent="0.25">
      <c r="B8436">
        <v>2026</v>
      </c>
      <c r="C8436" t="s">
        <v>481</v>
      </c>
      <c r="D8436">
        <v>4</v>
      </c>
      <c r="E8436" t="s">
        <v>208</v>
      </c>
      <c r="F8436">
        <v>20</v>
      </c>
      <c r="G8436" s="85">
        <v>0</v>
      </c>
      <c r="H8436" s="85">
        <v>27483.452068491439</v>
      </c>
      <c r="I8436" s="85">
        <v>6023.7970253718286</v>
      </c>
      <c r="J8436" s="85">
        <v>0</v>
      </c>
      <c r="K8436" t="s">
        <v>491</v>
      </c>
    </row>
    <row r="8437" spans="2:11" x14ac:dyDescent="0.25">
      <c r="B8437">
        <v>2026</v>
      </c>
      <c r="C8437" t="s">
        <v>482</v>
      </c>
      <c r="D8437">
        <v>3</v>
      </c>
      <c r="E8437" t="s">
        <v>208</v>
      </c>
      <c r="F8437">
        <v>20</v>
      </c>
      <c r="G8437" s="85">
        <v>3.4092512017525949</v>
      </c>
      <c r="H8437" s="85">
        <v>27483.452068491439</v>
      </c>
      <c r="I8437" s="85">
        <v>6023.7970253718286</v>
      </c>
      <c r="J8437" s="85">
        <v>60622.600819350839</v>
      </c>
      <c r="K8437" t="s">
        <v>491</v>
      </c>
    </row>
    <row r="8438" spans="2:11" x14ac:dyDescent="0.25">
      <c r="B8438">
        <v>2026</v>
      </c>
      <c r="C8438" t="s">
        <v>482</v>
      </c>
      <c r="D8438">
        <v>4</v>
      </c>
      <c r="E8438" t="s">
        <v>208</v>
      </c>
      <c r="F8438">
        <v>20</v>
      </c>
      <c r="G8438" s="85">
        <v>0</v>
      </c>
      <c r="H8438" s="85">
        <v>27483.452068491439</v>
      </c>
      <c r="I8438" s="85">
        <v>6023.7970253718286</v>
      </c>
      <c r="J8438" s="85">
        <v>0</v>
      </c>
      <c r="K8438" t="s">
        <v>491</v>
      </c>
    </row>
    <row r="8439" spans="2:11" x14ac:dyDescent="0.25">
      <c r="B8439">
        <v>2026</v>
      </c>
      <c r="C8439" t="s">
        <v>483</v>
      </c>
      <c r="D8439">
        <v>3</v>
      </c>
      <c r="E8439" t="s">
        <v>208</v>
      </c>
      <c r="F8439">
        <v>20</v>
      </c>
      <c r="G8439" s="85">
        <v>3.7190285847503226</v>
      </c>
      <c r="H8439" s="85">
        <v>27483.452068491439</v>
      </c>
      <c r="I8439" s="85">
        <v>6023.7970253718286</v>
      </c>
      <c r="J8439" s="85">
        <v>66130.998271166769</v>
      </c>
      <c r="K8439" t="s">
        <v>491</v>
      </c>
    </row>
    <row r="8440" spans="2:11" x14ac:dyDescent="0.25">
      <c r="B8440">
        <v>2026</v>
      </c>
      <c r="C8440" t="s">
        <v>483</v>
      </c>
      <c r="D8440">
        <v>4</v>
      </c>
      <c r="E8440" t="s">
        <v>208</v>
      </c>
      <c r="F8440">
        <v>20</v>
      </c>
      <c r="G8440" s="85">
        <v>0</v>
      </c>
      <c r="H8440" s="85">
        <v>27483.452068491439</v>
      </c>
      <c r="I8440" s="85">
        <v>6023.7970253718286</v>
      </c>
      <c r="J8440" s="85">
        <v>0</v>
      </c>
      <c r="K8440" t="s">
        <v>491</v>
      </c>
    </row>
    <row r="8441" spans="2:11" x14ac:dyDescent="0.25">
      <c r="B8441">
        <v>2026</v>
      </c>
      <c r="C8441" t="s">
        <v>484</v>
      </c>
      <c r="D8441">
        <v>3</v>
      </c>
      <c r="E8441" t="s">
        <v>208</v>
      </c>
      <c r="F8441">
        <v>20</v>
      </c>
      <c r="G8441" s="85">
        <v>2.1834526646350723</v>
      </c>
      <c r="H8441" s="85">
        <v>27483.452068491439</v>
      </c>
      <c r="I8441" s="85">
        <v>6023.7970253718286</v>
      </c>
      <c r="J8441" s="85">
        <v>38825.704374049696</v>
      </c>
      <c r="K8441" t="s">
        <v>491</v>
      </c>
    </row>
    <row r="8442" spans="2:11" x14ac:dyDescent="0.25">
      <c r="B8442">
        <v>2026</v>
      </c>
      <c r="C8442" t="s">
        <v>484</v>
      </c>
      <c r="D8442">
        <v>4</v>
      </c>
      <c r="E8442" t="s">
        <v>208</v>
      </c>
      <c r="F8442">
        <v>20</v>
      </c>
      <c r="G8442" s="85">
        <v>0</v>
      </c>
      <c r="H8442" s="85">
        <v>27483.452068491439</v>
      </c>
      <c r="I8442" s="85">
        <v>6023.7970253718286</v>
      </c>
      <c r="J8442" s="85">
        <v>0</v>
      </c>
      <c r="K8442" t="s">
        <v>491</v>
      </c>
    </row>
    <row r="8443" spans="2:11" x14ac:dyDescent="0.25">
      <c r="B8443">
        <v>2026</v>
      </c>
      <c r="C8443" t="s">
        <v>485</v>
      </c>
      <c r="D8443">
        <v>3</v>
      </c>
      <c r="E8443" t="s">
        <v>208</v>
      </c>
      <c r="F8443">
        <v>20</v>
      </c>
      <c r="G8443" s="85">
        <v>3.5611517898828247</v>
      </c>
      <c r="H8443" s="85">
        <v>27483.452068491439</v>
      </c>
      <c r="I8443" s="85">
        <v>6023.7970253718286</v>
      </c>
      <c r="J8443" s="85">
        <v>63323.665708236018</v>
      </c>
      <c r="K8443" t="s">
        <v>491</v>
      </c>
    </row>
    <row r="8444" spans="2:11" x14ac:dyDescent="0.25">
      <c r="B8444">
        <v>2026</v>
      </c>
      <c r="C8444" t="s">
        <v>485</v>
      </c>
      <c r="D8444">
        <v>4</v>
      </c>
      <c r="E8444" t="s">
        <v>208</v>
      </c>
      <c r="F8444">
        <v>20</v>
      </c>
      <c r="G8444" s="85">
        <v>0</v>
      </c>
      <c r="H8444" s="85">
        <v>27483.452068491439</v>
      </c>
      <c r="I8444" s="85">
        <v>6023.7970253718286</v>
      </c>
      <c r="J8444" s="85">
        <v>0</v>
      </c>
      <c r="K8444" t="s">
        <v>491</v>
      </c>
    </row>
    <row r="8445" spans="2:11" x14ac:dyDescent="0.25">
      <c r="B8445">
        <v>2026</v>
      </c>
      <c r="C8445" t="s">
        <v>486</v>
      </c>
      <c r="D8445">
        <v>3</v>
      </c>
      <c r="E8445" t="s">
        <v>208</v>
      </c>
      <c r="F8445">
        <v>20</v>
      </c>
      <c r="G8445" s="85">
        <v>3.8709291728805511</v>
      </c>
      <c r="H8445" s="85">
        <v>27483.452068491439</v>
      </c>
      <c r="I8445" s="85">
        <v>6023.7970253718286</v>
      </c>
      <c r="J8445" s="85">
        <v>68832.063160051926</v>
      </c>
      <c r="K8445" t="s">
        <v>491</v>
      </c>
    </row>
    <row r="8446" spans="2:11" x14ac:dyDescent="0.25">
      <c r="B8446">
        <v>2026</v>
      </c>
      <c r="C8446" t="s">
        <v>486</v>
      </c>
      <c r="D8446">
        <v>4</v>
      </c>
      <c r="E8446" t="s">
        <v>208</v>
      </c>
      <c r="F8446">
        <v>20</v>
      </c>
      <c r="G8446" s="85">
        <v>0</v>
      </c>
      <c r="H8446" s="85">
        <v>27483.452068491439</v>
      </c>
      <c r="I8446" s="85">
        <v>6023.7970253718286</v>
      </c>
      <c r="J8446" s="85">
        <v>0</v>
      </c>
      <c r="K8446" t="s">
        <v>491</v>
      </c>
    </row>
    <row r="8447" spans="2:11" x14ac:dyDescent="0.25">
      <c r="B8447">
        <v>2026</v>
      </c>
      <c r="C8447" t="s">
        <v>487</v>
      </c>
      <c r="D8447">
        <v>3</v>
      </c>
      <c r="E8447" t="s">
        <v>208</v>
      </c>
      <c r="F8447">
        <v>20</v>
      </c>
      <c r="G8447" s="85">
        <v>2.3353532527653016</v>
      </c>
      <c r="H8447" s="85">
        <v>27483.452068491439</v>
      </c>
      <c r="I8447" s="85">
        <v>6023.7970253718286</v>
      </c>
      <c r="J8447" s="85">
        <v>41526.769262934868</v>
      </c>
      <c r="K8447" t="s">
        <v>491</v>
      </c>
    </row>
    <row r="8448" spans="2:11" x14ac:dyDescent="0.25">
      <c r="B8448">
        <v>2026</v>
      </c>
      <c r="C8448" t="s">
        <v>487</v>
      </c>
      <c r="D8448">
        <v>4</v>
      </c>
      <c r="E8448" t="s">
        <v>208</v>
      </c>
      <c r="F8448">
        <v>20</v>
      </c>
      <c r="G8448" s="85">
        <v>0</v>
      </c>
      <c r="H8448" s="85">
        <v>27483.452068491439</v>
      </c>
      <c r="I8448" s="85">
        <v>6023.7970253718286</v>
      </c>
      <c r="J8448" s="85">
        <v>0</v>
      </c>
      <c r="K8448" t="s">
        <v>491</v>
      </c>
    </row>
    <row r="8449" spans="2:11" x14ac:dyDescent="0.25">
      <c r="B8449">
        <v>2026</v>
      </c>
      <c r="C8449" t="s">
        <v>488</v>
      </c>
      <c r="D8449">
        <v>3</v>
      </c>
      <c r="E8449" t="s">
        <v>208</v>
      </c>
      <c r="F8449">
        <v>20</v>
      </c>
      <c r="G8449" s="85">
        <v>3.7130523780130535</v>
      </c>
      <c r="H8449" s="85">
        <v>27483.452068491439</v>
      </c>
      <c r="I8449" s="85">
        <v>6023.7970253718286</v>
      </c>
      <c r="J8449" s="85">
        <v>66024.730597121175</v>
      </c>
      <c r="K8449" t="s">
        <v>491</v>
      </c>
    </row>
    <row r="8450" spans="2:11" x14ac:dyDescent="0.25">
      <c r="B8450">
        <v>2026</v>
      </c>
      <c r="C8450" t="s">
        <v>488</v>
      </c>
      <c r="D8450">
        <v>4</v>
      </c>
      <c r="E8450" t="s">
        <v>208</v>
      </c>
      <c r="F8450">
        <v>20</v>
      </c>
      <c r="G8450" s="85">
        <v>0</v>
      </c>
      <c r="H8450" s="85">
        <v>27483.452068491439</v>
      </c>
      <c r="I8450" s="85">
        <v>6023.7970253718286</v>
      </c>
      <c r="J8450" s="85">
        <v>0</v>
      </c>
      <c r="K8450" t="s">
        <v>491</v>
      </c>
    </row>
    <row r="8451" spans="2:11" x14ac:dyDescent="0.25">
      <c r="B8451">
        <v>2026</v>
      </c>
      <c r="C8451" t="s">
        <v>489</v>
      </c>
      <c r="D8451">
        <v>3</v>
      </c>
      <c r="E8451" t="s">
        <v>208</v>
      </c>
      <c r="F8451">
        <v>20</v>
      </c>
      <c r="G8451" s="85">
        <v>4.0228297610107804</v>
      </c>
      <c r="H8451" s="85">
        <v>27483.452068491439</v>
      </c>
      <c r="I8451" s="85">
        <v>6023.7970253718286</v>
      </c>
      <c r="J8451" s="85">
        <v>71533.128048937098</v>
      </c>
      <c r="K8451" t="s">
        <v>491</v>
      </c>
    </row>
    <row r="8452" spans="2:11" x14ac:dyDescent="0.25">
      <c r="B8452">
        <v>2026</v>
      </c>
      <c r="C8452" t="s">
        <v>489</v>
      </c>
      <c r="D8452">
        <v>4</v>
      </c>
      <c r="E8452" t="s">
        <v>208</v>
      </c>
      <c r="F8452">
        <v>20</v>
      </c>
      <c r="G8452" s="85">
        <v>0</v>
      </c>
      <c r="H8452" s="85">
        <v>27483.452068491439</v>
      </c>
      <c r="I8452" s="85">
        <v>6023.7970253718286</v>
      </c>
      <c r="J8452" s="85">
        <v>0</v>
      </c>
      <c r="K8452" t="s">
        <v>491</v>
      </c>
    </row>
    <row r="8453" spans="2:11" x14ac:dyDescent="0.25">
      <c r="B8453">
        <v>2026</v>
      </c>
      <c r="C8453" t="s">
        <v>490</v>
      </c>
      <c r="D8453">
        <v>3</v>
      </c>
      <c r="E8453" t="s">
        <v>208</v>
      </c>
      <c r="F8453">
        <v>20</v>
      </c>
      <c r="G8453" s="85">
        <v>2.4872538408955305</v>
      </c>
      <c r="H8453" s="85">
        <v>27483.452068491439</v>
      </c>
      <c r="I8453" s="85">
        <v>6023.7970253718286</v>
      </c>
      <c r="J8453" s="85">
        <v>44227.834151820032</v>
      </c>
      <c r="K8453" t="s">
        <v>491</v>
      </c>
    </row>
    <row r="8454" spans="2:11" x14ac:dyDescent="0.25">
      <c r="B8454">
        <v>2026</v>
      </c>
      <c r="C8454" t="s">
        <v>490</v>
      </c>
      <c r="D8454">
        <v>4</v>
      </c>
      <c r="E8454" t="s">
        <v>208</v>
      </c>
      <c r="F8454">
        <v>20</v>
      </c>
      <c r="G8454" s="85">
        <v>0</v>
      </c>
      <c r="H8454" s="85">
        <v>27483.452068491439</v>
      </c>
      <c r="I8454" s="85">
        <v>6023.7970253718286</v>
      </c>
      <c r="J8454" s="85">
        <v>0</v>
      </c>
      <c r="K8454" t="s">
        <v>491</v>
      </c>
    </row>
    <row r="8455" spans="2:11" x14ac:dyDescent="0.25">
      <c r="B8455">
        <v>2026</v>
      </c>
      <c r="C8455" t="s">
        <v>479</v>
      </c>
      <c r="D8455">
        <v>3</v>
      </c>
      <c r="E8455" t="s">
        <v>89</v>
      </c>
      <c r="F8455">
        <v>28</v>
      </c>
      <c r="G8455" s="85">
        <v>12.699982817692257</v>
      </c>
      <c r="H8455" s="85">
        <v>23436.224852071005</v>
      </c>
      <c r="I8455" s="85">
        <v>5419.7159763313612</v>
      </c>
      <c r="J8455" s="85">
        <v>194656.33301809963</v>
      </c>
      <c r="K8455" t="s">
        <v>491</v>
      </c>
    </row>
    <row r="8456" spans="2:11" x14ac:dyDescent="0.25">
      <c r="B8456">
        <v>2026</v>
      </c>
      <c r="C8456" t="s">
        <v>479</v>
      </c>
      <c r="D8456">
        <v>4</v>
      </c>
      <c r="E8456" t="s">
        <v>89</v>
      </c>
      <c r="F8456">
        <v>28</v>
      </c>
      <c r="G8456" s="85">
        <v>3.7210140739735262</v>
      </c>
      <c r="H8456" s="85">
        <v>23436.224852071005</v>
      </c>
      <c r="I8456" s="85">
        <v>5419.7159763313612</v>
      </c>
      <c r="J8456" s="85">
        <v>57033.065725048276</v>
      </c>
      <c r="K8456" t="s">
        <v>491</v>
      </c>
    </row>
    <row r="8457" spans="2:11" x14ac:dyDescent="0.25">
      <c r="B8457">
        <v>2026</v>
      </c>
      <c r="C8457" t="s">
        <v>480</v>
      </c>
      <c r="D8457">
        <v>3</v>
      </c>
      <c r="E8457" t="s">
        <v>89</v>
      </c>
      <c r="F8457">
        <v>28</v>
      </c>
      <c r="G8457" s="85">
        <v>12.85981870903127</v>
      </c>
      <c r="H8457" s="85">
        <v>23436.224852071005</v>
      </c>
      <c r="I8457" s="85">
        <v>5419.7159763313612</v>
      </c>
      <c r="J8457" s="85">
        <v>197106.18424540901</v>
      </c>
      <c r="K8457" t="s">
        <v>491</v>
      </c>
    </row>
    <row r="8458" spans="2:11" x14ac:dyDescent="0.25">
      <c r="B8458">
        <v>2026</v>
      </c>
      <c r="C8458" t="s">
        <v>480</v>
      </c>
      <c r="D8458">
        <v>4</v>
      </c>
      <c r="E8458" t="s">
        <v>89</v>
      </c>
      <c r="F8458">
        <v>28</v>
      </c>
      <c r="G8458" s="85">
        <v>3.7678449720728544</v>
      </c>
      <c r="H8458" s="85">
        <v>23436.224852071005</v>
      </c>
      <c r="I8458" s="85">
        <v>5419.7159763313612</v>
      </c>
      <c r="J8458" s="85">
        <v>57750.85653050198</v>
      </c>
      <c r="K8458" t="s">
        <v>491</v>
      </c>
    </row>
    <row r="8459" spans="2:11" x14ac:dyDescent="0.25">
      <c r="B8459">
        <v>2026</v>
      </c>
      <c r="C8459" t="s">
        <v>481</v>
      </c>
      <c r="D8459">
        <v>3</v>
      </c>
      <c r="E8459" t="s">
        <v>89</v>
      </c>
      <c r="F8459">
        <v>28</v>
      </c>
      <c r="G8459" s="85">
        <v>13.019654600370274</v>
      </c>
      <c r="H8459" s="85">
        <v>23436.224852071005</v>
      </c>
      <c r="I8459" s="85">
        <v>5419.7159763313612</v>
      </c>
      <c r="J8459" s="85">
        <v>199556.03547271827</v>
      </c>
      <c r="K8459" t="s">
        <v>491</v>
      </c>
    </row>
    <row r="8460" spans="2:11" x14ac:dyDescent="0.25">
      <c r="B8460">
        <v>2026</v>
      </c>
      <c r="C8460" t="s">
        <v>481</v>
      </c>
      <c r="D8460">
        <v>4</v>
      </c>
      <c r="E8460" t="s">
        <v>89</v>
      </c>
      <c r="F8460">
        <v>28</v>
      </c>
      <c r="G8460" s="85">
        <v>3.8146758701721808</v>
      </c>
      <c r="H8460" s="85">
        <v>23436.224852071005</v>
      </c>
      <c r="I8460" s="85">
        <v>5419.7159763313612</v>
      </c>
      <c r="J8460" s="85">
        <v>58468.647335955655</v>
      </c>
      <c r="K8460" t="s">
        <v>491</v>
      </c>
    </row>
    <row r="8461" spans="2:11" x14ac:dyDescent="0.25">
      <c r="B8461">
        <v>2026</v>
      </c>
      <c r="C8461" t="s">
        <v>482</v>
      </c>
      <c r="D8461">
        <v>3</v>
      </c>
      <c r="E8461" t="s">
        <v>89</v>
      </c>
      <c r="F8461">
        <v>28</v>
      </c>
      <c r="G8461" s="85">
        <v>13.179490491709286</v>
      </c>
      <c r="H8461" s="85">
        <v>23436.224852071005</v>
      </c>
      <c r="I8461" s="85">
        <v>5419.7159763313612</v>
      </c>
      <c r="J8461" s="85">
        <v>202005.88670002768</v>
      </c>
      <c r="K8461" t="s">
        <v>491</v>
      </c>
    </row>
    <row r="8462" spans="2:11" x14ac:dyDescent="0.25">
      <c r="B8462">
        <v>2026</v>
      </c>
      <c r="C8462" t="s">
        <v>482</v>
      </c>
      <c r="D8462">
        <v>4</v>
      </c>
      <c r="E8462" t="s">
        <v>89</v>
      </c>
      <c r="F8462">
        <v>28</v>
      </c>
      <c r="G8462" s="85">
        <v>3.861506768271509</v>
      </c>
      <c r="H8462" s="85">
        <v>23436.224852071005</v>
      </c>
      <c r="I8462" s="85">
        <v>5419.7159763313612</v>
      </c>
      <c r="J8462" s="85">
        <v>59186.438141409359</v>
      </c>
      <c r="K8462" t="s">
        <v>491</v>
      </c>
    </row>
    <row r="8463" spans="2:11" x14ac:dyDescent="0.25">
      <c r="B8463">
        <v>2026</v>
      </c>
      <c r="C8463" t="s">
        <v>483</v>
      </c>
      <c r="D8463">
        <v>3</v>
      </c>
      <c r="E8463" t="s">
        <v>89</v>
      </c>
      <c r="F8463">
        <v>28</v>
      </c>
      <c r="G8463" s="85">
        <v>13.339326383048293</v>
      </c>
      <c r="H8463" s="85">
        <v>23436.224852071005</v>
      </c>
      <c r="I8463" s="85">
        <v>5419.7159763313612</v>
      </c>
      <c r="J8463" s="85">
        <v>204455.73792733697</v>
      </c>
      <c r="K8463" t="s">
        <v>491</v>
      </c>
    </row>
    <row r="8464" spans="2:11" x14ac:dyDescent="0.25">
      <c r="B8464">
        <v>2026</v>
      </c>
      <c r="C8464" t="s">
        <v>483</v>
      </c>
      <c r="D8464">
        <v>4</v>
      </c>
      <c r="E8464" t="s">
        <v>89</v>
      </c>
      <c r="F8464">
        <v>28</v>
      </c>
      <c r="G8464" s="85">
        <v>3.9083376663708354</v>
      </c>
      <c r="H8464" s="85">
        <v>23436.224852071005</v>
      </c>
      <c r="I8464" s="85">
        <v>5419.7159763313612</v>
      </c>
      <c r="J8464" s="85">
        <v>59904.228946863033</v>
      </c>
      <c r="K8464" t="s">
        <v>491</v>
      </c>
    </row>
    <row r="8465" spans="2:11" x14ac:dyDescent="0.25">
      <c r="B8465">
        <v>2026</v>
      </c>
      <c r="C8465" t="s">
        <v>484</v>
      </c>
      <c r="D8465">
        <v>3</v>
      </c>
      <c r="E8465" t="s">
        <v>89</v>
      </c>
      <c r="F8465">
        <v>28</v>
      </c>
      <c r="G8465" s="85">
        <v>13.499162274387304</v>
      </c>
      <c r="H8465" s="85">
        <v>23436.224852071005</v>
      </c>
      <c r="I8465" s="85">
        <v>5419.7159763313612</v>
      </c>
      <c r="J8465" s="85">
        <v>206905.58915464635</v>
      </c>
      <c r="K8465" t="s">
        <v>491</v>
      </c>
    </row>
    <row r="8466" spans="2:11" x14ac:dyDescent="0.25">
      <c r="B8466">
        <v>2026</v>
      </c>
      <c r="C8466" t="s">
        <v>484</v>
      </c>
      <c r="D8466">
        <v>4</v>
      </c>
      <c r="E8466" t="s">
        <v>89</v>
      </c>
      <c r="F8466">
        <v>28</v>
      </c>
      <c r="G8466" s="85">
        <v>3.9551685644701653</v>
      </c>
      <c r="H8466" s="85">
        <v>23436.224852071005</v>
      </c>
      <c r="I8466" s="85">
        <v>5419.7159763313612</v>
      </c>
      <c r="J8466" s="85">
        <v>60622.019752316759</v>
      </c>
      <c r="K8466" t="s">
        <v>491</v>
      </c>
    </row>
    <row r="8467" spans="2:11" x14ac:dyDescent="0.25">
      <c r="B8467">
        <v>2026</v>
      </c>
      <c r="C8467" t="s">
        <v>485</v>
      </c>
      <c r="D8467">
        <v>3</v>
      </c>
      <c r="E8467" t="s">
        <v>89</v>
      </c>
      <c r="F8467">
        <v>28</v>
      </c>
      <c r="G8467" s="85">
        <v>13.65899816572631</v>
      </c>
      <c r="H8467" s="85">
        <v>23436.224852071005</v>
      </c>
      <c r="I8467" s="85">
        <v>5419.7159763313612</v>
      </c>
      <c r="J8467" s="85">
        <v>209355.44038195565</v>
      </c>
      <c r="K8467" t="s">
        <v>491</v>
      </c>
    </row>
    <row r="8468" spans="2:11" x14ac:dyDescent="0.25">
      <c r="B8468">
        <v>2026</v>
      </c>
      <c r="C8468" t="s">
        <v>485</v>
      </c>
      <c r="D8468">
        <v>4</v>
      </c>
      <c r="E8468" t="s">
        <v>89</v>
      </c>
      <c r="F8468">
        <v>28</v>
      </c>
      <c r="G8468" s="85">
        <v>4.0019994625694899</v>
      </c>
      <c r="H8468" s="85">
        <v>23436.224852071005</v>
      </c>
      <c r="I8468" s="85">
        <v>5419.7159763313612</v>
      </c>
      <c r="J8468" s="85">
        <v>61339.810557770412</v>
      </c>
      <c r="K8468" t="s">
        <v>491</v>
      </c>
    </row>
    <row r="8469" spans="2:11" x14ac:dyDescent="0.25">
      <c r="B8469">
        <v>2026</v>
      </c>
      <c r="C8469" t="s">
        <v>486</v>
      </c>
      <c r="D8469">
        <v>3</v>
      </c>
      <c r="E8469" t="s">
        <v>89</v>
      </c>
      <c r="F8469">
        <v>28</v>
      </c>
      <c r="G8469" s="85">
        <v>13.818834057065324</v>
      </c>
      <c r="H8469" s="85">
        <v>23436.224852071005</v>
      </c>
      <c r="I8469" s="85">
        <v>5419.7159763313612</v>
      </c>
      <c r="J8469" s="85">
        <v>211805.29160926506</v>
      </c>
      <c r="K8469" t="s">
        <v>491</v>
      </c>
    </row>
    <row r="8470" spans="2:11" x14ac:dyDescent="0.25">
      <c r="B8470">
        <v>2026</v>
      </c>
      <c r="C8470" t="s">
        <v>486</v>
      </c>
      <c r="D8470">
        <v>4</v>
      </c>
      <c r="E8470" t="s">
        <v>89</v>
      </c>
      <c r="F8470">
        <v>28</v>
      </c>
      <c r="G8470" s="85">
        <v>4.0488303606688198</v>
      </c>
      <c r="H8470" s="85">
        <v>23436.224852071005</v>
      </c>
      <c r="I8470" s="85">
        <v>5419.7159763313612</v>
      </c>
      <c r="J8470" s="85">
        <v>62057.601363224137</v>
      </c>
      <c r="K8470" t="s">
        <v>491</v>
      </c>
    </row>
    <row r="8471" spans="2:11" x14ac:dyDescent="0.25">
      <c r="B8471">
        <v>2026</v>
      </c>
      <c r="C8471" t="s">
        <v>487</v>
      </c>
      <c r="D8471">
        <v>3</v>
      </c>
      <c r="E8471" t="s">
        <v>89</v>
      </c>
      <c r="F8471">
        <v>28</v>
      </c>
      <c r="G8471" s="85">
        <v>13.978669948404326</v>
      </c>
      <c r="H8471" s="85">
        <v>23436.224852071005</v>
      </c>
      <c r="I8471" s="85">
        <v>5419.7159763313612</v>
      </c>
      <c r="J8471" s="85">
        <v>214255.14283657429</v>
      </c>
      <c r="K8471" t="s">
        <v>491</v>
      </c>
    </row>
    <row r="8472" spans="2:11" x14ac:dyDescent="0.25">
      <c r="B8472">
        <v>2026</v>
      </c>
      <c r="C8472" t="s">
        <v>487</v>
      </c>
      <c r="D8472">
        <v>4</v>
      </c>
      <c r="E8472" t="s">
        <v>89</v>
      </c>
      <c r="F8472">
        <v>28</v>
      </c>
      <c r="G8472" s="85">
        <v>4.0956612587681445</v>
      </c>
      <c r="H8472" s="85">
        <v>23436.224852071005</v>
      </c>
      <c r="I8472" s="85">
        <v>5419.7159763313612</v>
      </c>
      <c r="J8472" s="85">
        <v>62775.39216867779</v>
      </c>
      <c r="K8472" t="s">
        <v>491</v>
      </c>
    </row>
    <row r="8473" spans="2:11" x14ac:dyDescent="0.25">
      <c r="B8473">
        <v>2026</v>
      </c>
      <c r="C8473" t="s">
        <v>488</v>
      </c>
      <c r="D8473">
        <v>3</v>
      </c>
      <c r="E8473" t="s">
        <v>89</v>
      </c>
      <c r="F8473">
        <v>28</v>
      </c>
      <c r="G8473" s="85">
        <v>14.138505839743344</v>
      </c>
      <c r="H8473" s="85">
        <v>23436.224852071005</v>
      </c>
      <c r="I8473" s="85">
        <v>5419.7159763313612</v>
      </c>
      <c r="J8473" s="85">
        <v>216704.99406388376</v>
      </c>
      <c r="K8473" t="s">
        <v>491</v>
      </c>
    </row>
    <row r="8474" spans="2:11" x14ac:dyDescent="0.25">
      <c r="B8474">
        <v>2026</v>
      </c>
      <c r="C8474" t="s">
        <v>488</v>
      </c>
      <c r="D8474">
        <v>4</v>
      </c>
      <c r="E8474" t="s">
        <v>89</v>
      </c>
      <c r="F8474">
        <v>28</v>
      </c>
      <c r="G8474" s="85">
        <v>4.1424921568674744</v>
      </c>
      <c r="H8474" s="85">
        <v>23436.224852071005</v>
      </c>
      <c r="I8474" s="85">
        <v>5419.7159763313612</v>
      </c>
      <c r="J8474" s="85">
        <v>63493.182974131516</v>
      </c>
      <c r="K8474" t="s">
        <v>491</v>
      </c>
    </row>
    <row r="8475" spans="2:11" x14ac:dyDescent="0.25">
      <c r="B8475">
        <v>2026</v>
      </c>
      <c r="C8475" t="s">
        <v>489</v>
      </c>
      <c r="D8475">
        <v>3</v>
      </c>
      <c r="E8475" t="s">
        <v>89</v>
      </c>
      <c r="F8475">
        <v>28</v>
      </c>
      <c r="G8475" s="85">
        <v>14.298341731082347</v>
      </c>
      <c r="H8475" s="85">
        <v>23436.224852071005</v>
      </c>
      <c r="I8475" s="85">
        <v>5419.7159763313612</v>
      </c>
      <c r="J8475" s="85">
        <v>219154.84529119302</v>
      </c>
      <c r="K8475" t="s">
        <v>491</v>
      </c>
    </row>
    <row r="8476" spans="2:11" x14ac:dyDescent="0.25">
      <c r="B8476">
        <v>2026</v>
      </c>
      <c r="C8476" t="s">
        <v>489</v>
      </c>
      <c r="D8476">
        <v>4</v>
      </c>
      <c r="E8476" t="s">
        <v>89</v>
      </c>
      <c r="F8476">
        <v>28</v>
      </c>
      <c r="G8476" s="85">
        <v>4.1893230549668008</v>
      </c>
      <c r="H8476" s="85">
        <v>23436.224852071005</v>
      </c>
      <c r="I8476" s="85">
        <v>5419.7159763313612</v>
      </c>
      <c r="J8476" s="85">
        <v>64210.973779585191</v>
      </c>
      <c r="K8476" t="s">
        <v>491</v>
      </c>
    </row>
    <row r="8477" spans="2:11" x14ac:dyDescent="0.25">
      <c r="B8477">
        <v>2026</v>
      </c>
      <c r="C8477" t="s">
        <v>490</v>
      </c>
      <c r="D8477">
        <v>3</v>
      </c>
      <c r="E8477" t="s">
        <v>89</v>
      </c>
      <c r="F8477">
        <v>28</v>
      </c>
      <c r="G8477" s="85">
        <v>14.45817762242136</v>
      </c>
      <c r="H8477" s="85">
        <v>23436.224852071005</v>
      </c>
      <c r="I8477" s="85">
        <v>5419.7159763313612</v>
      </c>
      <c r="J8477" s="85">
        <v>221604.69651850243</v>
      </c>
      <c r="K8477" t="s">
        <v>491</v>
      </c>
    </row>
    <row r="8478" spans="2:11" x14ac:dyDescent="0.25">
      <c r="B8478">
        <v>2026</v>
      </c>
      <c r="C8478" t="s">
        <v>490</v>
      </c>
      <c r="D8478">
        <v>4</v>
      </c>
      <c r="E8478" t="s">
        <v>89</v>
      </c>
      <c r="F8478">
        <v>28</v>
      </c>
      <c r="G8478" s="85">
        <v>4.236153953066129</v>
      </c>
      <c r="H8478" s="85">
        <v>23436.224852071005</v>
      </c>
      <c r="I8478" s="85">
        <v>5419.7159763313612</v>
      </c>
      <c r="J8478" s="85">
        <v>64928.764585038894</v>
      </c>
      <c r="K8478" t="s">
        <v>491</v>
      </c>
    </row>
    <row r="8479" spans="2:11" x14ac:dyDescent="0.25">
      <c r="B8479">
        <v>2026</v>
      </c>
      <c r="C8479" t="s">
        <v>479</v>
      </c>
      <c r="D8479">
        <v>3</v>
      </c>
      <c r="E8479" t="s">
        <v>45</v>
      </c>
      <c r="F8479">
        <v>25</v>
      </c>
      <c r="G8479" s="85">
        <v>13.906621463872252</v>
      </c>
      <c r="H8479" s="85">
        <v>18536.052673839731</v>
      </c>
      <c r="I8479" s="85">
        <v>4748.7393608479206</v>
      </c>
      <c r="J8479" s="85">
        <v>169872.97899189146</v>
      </c>
      <c r="K8479" t="s">
        <v>491</v>
      </c>
    </row>
    <row r="8480" spans="2:11" x14ac:dyDescent="0.25">
      <c r="B8480">
        <v>2026</v>
      </c>
      <c r="C8480" t="s">
        <v>479</v>
      </c>
      <c r="D8480">
        <v>4</v>
      </c>
      <c r="E8480" t="s">
        <v>45</v>
      </c>
      <c r="F8480">
        <v>25</v>
      </c>
      <c r="G8480" s="85">
        <v>1.8367235895680345</v>
      </c>
      <c r="H8480" s="85">
        <v>18536.052673839731</v>
      </c>
      <c r="I8480" s="85">
        <v>4748.7393608479206</v>
      </c>
      <c r="J8480" s="85">
        <v>22436.053829117755</v>
      </c>
      <c r="K8480" t="s">
        <v>491</v>
      </c>
    </row>
    <row r="8481" spans="2:11" x14ac:dyDescent="0.25">
      <c r="B8481">
        <v>2026</v>
      </c>
      <c r="C8481" t="s">
        <v>480</v>
      </c>
      <c r="D8481">
        <v>3</v>
      </c>
      <c r="E8481" t="s">
        <v>45</v>
      </c>
      <c r="F8481">
        <v>25</v>
      </c>
      <c r="G8481" s="85">
        <v>13.886083235024666</v>
      </c>
      <c r="H8481" s="85">
        <v>18536.052673839731</v>
      </c>
      <c r="I8481" s="85">
        <v>4748.7393608479206</v>
      </c>
      <c r="J8481" s="85">
        <v>169622.09921303068</v>
      </c>
      <c r="K8481" t="s">
        <v>491</v>
      </c>
    </row>
    <row r="8482" spans="2:11" x14ac:dyDescent="0.25">
      <c r="B8482">
        <v>2026</v>
      </c>
      <c r="C8482" t="s">
        <v>480</v>
      </c>
      <c r="D8482">
        <v>4</v>
      </c>
      <c r="E8482" t="s">
        <v>45</v>
      </c>
      <c r="F8482">
        <v>25</v>
      </c>
      <c r="G8482" s="85">
        <v>1.8340109933051441</v>
      </c>
      <c r="H8482" s="85">
        <v>18536.052673839731</v>
      </c>
      <c r="I8482" s="85">
        <v>4748.7393608479206</v>
      </c>
      <c r="J8482" s="85">
        <v>22402.918763985181</v>
      </c>
      <c r="K8482" t="s">
        <v>491</v>
      </c>
    </row>
    <row r="8483" spans="2:11" x14ac:dyDescent="0.25">
      <c r="B8483">
        <v>2026</v>
      </c>
      <c r="C8483" t="s">
        <v>481</v>
      </c>
      <c r="D8483">
        <v>3</v>
      </c>
      <c r="E8483" t="s">
        <v>45</v>
      </c>
      <c r="F8483">
        <v>25</v>
      </c>
      <c r="G8483" s="85">
        <v>13.865545006177079</v>
      </c>
      <c r="H8483" s="85">
        <v>18536.052673839731</v>
      </c>
      <c r="I8483" s="85">
        <v>4748.7393608479206</v>
      </c>
      <c r="J8483" s="85">
        <v>169371.21943416991</v>
      </c>
      <c r="K8483" t="s">
        <v>491</v>
      </c>
    </row>
    <row r="8484" spans="2:11" x14ac:dyDescent="0.25">
      <c r="B8484">
        <v>2026</v>
      </c>
      <c r="C8484" t="s">
        <v>481</v>
      </c>
      <c r="D8484">
        <v>4</v>
      </c>
      <c r="E8484" t="s">
        <v>45</v>
      </c>
      <c r="F8484">
        <v>25</v>
      </c>
      <c r="G8484" s="85">
        <v>1.8312983970422554</v>
      </c>
      <c r="H8484" s="85">
        <v>18536.052673839731</v>
      </c>
      <c r="I8484" s="85">
        <v>4748.7393608479206</v>
      </c>
      <c r="J8484" s="85">
        <v>22369.783698852625</v>
      </c>
      <c r="K8484" t="s">
        <v>491</v>
      </c>
    </row>
    <row r="8485" spans="2:11" x14ac:dyDescent="0.25">
      <c r="B8485">
        <v>2026</v>
      </c>
      <c r="C8485" t="s">
        <v>482</v>
      </c>
      <c r="D8485">
        <v>3</v>
      </c>
      <c r="E8485" t="s">
        <v>45</v>
      </c>
      <c r="F8485">
        <v>25</v>
      </c>
      <c r="G8485" s="85">
        <v>13.845006777329493</v>
      </c>
      <c r="H8485" s="85">
        <v>18536.052673839731</v>
      </c>
      <c r="I8485" s="85">
        <v>4748.7393608479206</v>
      </c>
      <c r="J8485" s="85">
        <v>169120.33965530916</v>
      </c>
      <c r="K8485" t="s">
        <v>491</v>
      </c>
    </row>
    <row r="8486" spans="2:11" x14ac:dyDescent="0.25">
      <c r="B8486">
        <v>2026</v>
      </c>
      <c r="C8486" t="s">
        <v>482</v>
      </c>
      <c r="D8486">
        <v>4</v>
      </c>
      <c r="E8486" t="s">
        <v>45</v>
      </c>
      <c r="F8486">
        <v>25</v>
      </c>
      <c r="G8486" s="85">
        <v>1.8285858007793685</v>
      </c>
      <c r="H8486" s="85">
        <v>18536.052673839731</v>
      </c>
      <c r="I8486" s="85">
        <v>4748.7393608479206</v>
      </c>
      <c r="J8486" s="85">
        <v>22336.648633720095</v>
      </c>
      <c r="K8486" t="s">
        <v>491</v>
      </c>
    </row>
    <row r="8487" spans="2:11" x14ac:dyDescent="0.25">
      <c r="B8487">
        <v>2026</v>
      </c>
      <c r="C8487" t="s">
        <v>483</v>
      </c>
      <c r="D8487">
        <v>3</v>
      </c>
      <c r="E8487" t="s">
        <v>45</v>
      </c>
      <c r="F8487">
        <v>25</v>
      </c>
      <c r="G8487" s="85">
        <v>13.824468548481907</v>
      </c>
      <c r="H8487" s="85">
        <v>18536.052673839731</v>
      </c>
      <c r="I8487" s="85">
        <v>4748.7393608479206</v>
      </c>
      <c r="J8487" s="85">
        <v>168869.45987644838</v>
      </c>
      <c r="K8487" t="s">
        <v>491</v>
      </c>
    </row>
    <row r="8488" spans="2:11" x14ac:dyDescent="0.25">
      <c r="B8488">
        <v>2026</v>
      </c>
      <c r="C8488" t="s">
        <v>483</v>
      </c>
      <c r="D8488">
        <v>4</v>
      </c>
      <c r="E8488" t="s">
        <v>45</v>
      </c>
      <c r="F8488">
        <v>25</v>
      </c>
      <c r="G8488" s="85">
        <v>1.8258732045164781</v>
      </c>
      <c r="H8488" s="85">
        <v>18536.052673839731</v>
      </c>
      <c r="I8488" s="85">
        <v>4748.7393608479206</v>
      </c>
      <c r="J8488" s="85">
        <v>22303.513568587521</v>
      </c>
      <c r="K8488" t="s">
        <v>491</v>
      </c>
    </row>
    <row r="8489" spans="2:11" x14ac:dyDescent="0.25">
      <c r="B8489">
        <v>2026</v>
      </c>
      <c r="C8489" t="s">
        <v>484</v>
      </c>
      <c r="D8489">
        <v>3</v>
      </c>
      <c r="E8489" t="s">
        <v>45</v>
      </c>
      <c r="F8489">
        <v>25</v>
      </c>
      <c r="G8489" s="85">
        <v>13.80393031963432</v>
      </c>
      <c r="H8489" s="85">
        <v>18536.052673839731</v>
      </c>
      <c r="I8489" s="85">
        <v>4748.7393608479206</v>
      </c>
      <c r="J8489" s="85">
        <v>168618.5800975876</v>
      </c>
      <c r="K8489" t="s">
        <v>491</v>
      </c>
    </row>
    <row r="8490" spans="2:11" x14ac:dyDescent="0.25">
      <c r="B8490">
        <v>2026</v>
      </c>
      <c r="C8490" t="s">
        <v>484</v>
      </c>
      <c r="D8490">
        <v>4</v>
      </c>
      <c r="E8490" t="s">
        <v>45</v>
      </c>
      <c r="F8490">
        <v>25</v>
      </c>
      <c r="G8490" s="85">
        <v>1.8231606082535894</v>
      </c>
      <c r="H8490" s="85">
        <v>18536.052673839731</v>
      </c>
      <c r="I8490" s="85">
        <v>4748.7393608479206</v>
      </c>
      <c r="J8490" s="85">
        <v>22270.378503454966</v>
      </c>
      <c r="K8490" t="s">
        <v>491</v>
      </c>
    </row>
    <row r="8491" spans="2:11" x14ac:dyDescent="0.25">
      <c r="B8491">
        <v>2026</v>
      </c>
      <c r="C8491" t="s">
        <v>485</v>
      </c>
      <c r="D8491">
        <v>3</v>
      </c>
      <c r="E8491" t="s">
        <v>45</v>
      </c>
      <c r="F8491">
        <v>25</v>
      </c>
      <c r="G8491" s="85">
        <v>13.783392090786732</v>
      </c>
      <c r="H8491" s="85">
        <v>18536.052673839731</v>
      </c>
      <c r="I8491" s="85">
        <v>4748.7393608479206</v>
      </c>
      <c r="J8491" s="85">
        <v>168367.70031872683</v>
      </c>
      <c r="K8491" t="s">
        <v>491</v>
      </c>
    </row>
    <row r="8492" spans="2:11" x14ac:dyDescent="0.25">
      <c r="B8492">
        <v>2026</v>
      </c>
      <c r="C8492" t="s">
        <v>485</v>
      </c>
      <c r="D8492">
        <v>4</v>
      </c>
      <c r="E8492" t="s">
        <v>45</v>
      </c>
      <c r="F8492">
        <v>25</v>
      </c>
      <c r="G8492" s="85">
        <v>1.8204480119907007</v>
      </c>
      <c r="H8492" s="85">
        <v>18536.052673839731</v>
      </c>
      <c r="I8492" s="85">
        <v>4748.7393608479206</v>
      </c>
      <c r="J8492" s="85">
        <v>22237.243438322414</v>
      </c>
      <c r="K8492" t="s">
        <v>491</v>
      </c>
    </row>
    <row r="8493" spans="2:11" x14ac:dyDescent="0.25">
      <c r="B8493">
        <v>2026</v>
      </c>
      <c r="C8493" t="s">
        <v>486</v>
      </c>
      <c r="D8493">
        <v>3</v>
      </c>
      <c r="E8493" t="s">
        <v>45</v>
      </c>
      <c r="F8493">
        <v>25</v>
      </c>
      <c r="G8493" s="85">
        <v>13.762853861939146</v>
      </c>
      <c r="H8493" s="85">
        <v>18536.052673839731</v>
      </c>
      <c r="I8493" s="85">
        <v>4748.7393608479206</v>
      </c>
      <c r="J8493" s="85">
        <v>168116.82053986605</v>
      </c>
      <c r="K8493" t="s">
        <v>491</v>
      </c>
    </row>
    <row r="8494" spans="2:11" x14ac:dyDescent="0.25">
      <c r="B8494">
        <v>2026</v>
      </c>
      <c r="C8494" t="s">
        <v>486</v>
      </c>
      <c r="D8494">
        <v>4</v>
      </c>
      <c r="E8494" t="s">
        <v>45</v>
      </c>
      <c r="F8494">
        <v>25</v>
      </c>
      <c r="G8494" s="85">
        <v>1.8177354157278121</v>
      </c>
      <c r="H8494" s="85">
        <v>18536.052673839731</v>
      </c>
      <c r="I8494" s="85">
        <v>4748.7393608479206</v>
      </c>
      <c r="J8494" s="85">
        <v>22204.108373189862</v>
      </c>
      <c r="K8494" t="s">
        <v>491</v>
      </c>
    </row>
    <row r="8495" spans="2:11" x14ac:dyDescent="0.25">
      <c r="B8495">
        <v>2026</v>
      </c>
      <c r="C8495" t="s">
        <v>487</v>
      </c>
      <c r="D8495">
        <v>3</v>
      </c>
      <c r="E8495" t="s">
        <v>45</v>
      </c>
      <c r="F8495">
        <v>25</v>
      </c>
      <c r="G8495" s="85">
        <v>13.742315633091557</v>
      </c>
      <c r="H8495" s="85">
        <v>18536.052673839731</v>
      </c>
      <c r="I8495" s="85">
        <v>4748.7393608479206</v>
      </c>
      <c r="J8495" s="85">
        <v>167865.94076100524</v>
      </c>
      <c r="K8495" t="s">
        <v>491</v>
      </c>
    </row>
    <row r="8496" spans="2:11" x14ac:dyDescent="0.25">
      <c r="B8496">
        <v>2026</v>
      </c>
      <c r="C8496" t="s">
        <v>487</v>
      </c>
      <c r="D8496">
        <v>4</v>
      </c>
      <c r="E8496" t="s">
        <v>45</v>
      </c>
      <c r="F8496">
        <v>25</v>
      </c>
      <c r="G8496" s="85">
        <v>1.8150228194649234</v>
      </c>
      <c r="H8496" s="85">
        <v>18536.052673839731</v>
      </c>
      <c r="I8496" s="85">
        <v>4748.7393608479206</v>
      </c>
      <c r="J8496" s="85">
        <v>22170.973308057306</v>
      </c>
      <c r="K8496" t="s">
        <v>491</v>
      </c>
    </row>
    <row r="8497" spans="2:11" x14ac:dyDescent="0.25">
      <c r="B8497">
        <v>2026</v>
      </c>
      <c r="C8497" t="s">
        <v>488</v>
      </c>
      <c r="D8497">
        <v>3</v>
      </c>
      <c r="E8497" t="s">
        <v>45</v>
      </c>
      <c r="F8497">
        <v>25</v>
      </c>
      <c r="G8497" s="85">
        <v>13.721777404243973</v>
      </c>
      <c r="H8497" s="85">
        <v>18536.052673839731</v>
      </c>
      <c r="I8497" s="85">
        <v>4748.7393608479206</v>
      </c>
      <c r="J8497" s="85">
        <v>167615.0609821445</v>
      </c>
      <c r="K8497" t="s">
        <v>491</v>
      </c>
    </row>
    <row r="8498" spans="2:11" x14ac:dyDescent="0.25">
      <c r="B8498">
        <v>2026</v>
      </c>
      <c r="C8498" t="s">
        <v>488</v>
      </c>
      <c r="D8498">
        <v>4</v>
      </c>
      <c r="E8498" t="s">
        <v>45</v>
      </c>
      <c r="F8498">
        <v>25</v>
      </c>
      <c r="G8498" s="85">
        <v>1.8123102232020347</v>
      </c>
      <c r="H8498" s="85">
        <v>18536.052673839731</v>
      </c>
      <c r="I8498" s="85">
        <v>4748.7393608479206</v>
      </c>
      <c r="J8498" s="85">
        <v>22137.838242924754</v>
      </c>
      <c r="K8498" t="s">
        <v>491</v>
      </c>
    </row>
    <row r="8499" spans="2:11" x14ac:dyDescent="0.25">
      <c r="B8499">
        <v>2026</v>
      </c>
      <c r="C8499" t="s">
        <v>489</v>
      </c>
      <c r="D8499">
        <v>3</v>
      </c>
      <c r="E8499" t="s">
        <v>45</v>
      </c>
      <c r="F8499">
        <v>25</v>
      </c>
      <c r="G8499" s="85">
        <v>13.701239175396386</v>
      </c>
      <c r="H8499" s="85">
        <v>18536.052673839731</v>
      </c>
      <c r="I8499" s="85">
        <v>4748.7393608479206</v>
      </c>
      <c r="J8499" s="85">
        <v>167364.18120328375</v>
      </c>
      <c r="K8499" t="s">
        <v>491</v>
      </c>
    </row>
    <row r="8500" spans="2:11" x14ac:dyDescent="0.25">
      <c r="B8500">
        <v>2026</v>
      </c>
      <c r="C8500" t="s">
        <v>489</v>
      </c>
      <c r="D8500">
        <v>4</v>
      </c>
      <c r="E8500" t="s">
        <v>45</v>
      </c>
      <c r="F8500">
        <v>25</v>
      </c>
      <c r="G8500" s="85">
        <v>1.8095976269391461</v>
      </c>
      <c r="H8500" s="85">
        <v>18536.052673839731</v>
      </c>
      <c r="I8500" s="85">
        <v>4748.7393608479206</v>
      </c>
      <c r="J8500" s="85">
        <v>22104.703177792202</v>
      </c>
      <c r="K8500" t="s">
        <v>491</v>
      </c>
    </row>
    <row r="8501" spans="2:11" x14ac:dyDescent="0.25">
      <c r="B8501">
        <v>2026</v>
      </c>
      <c r="C8501" t="s">
        <v>490</v>
      </c>
      <c r="D8501">
        <v>3</v>
      </c>
      <c r="E8501" t="s">
        <v>45</v>
      </c>
      <c r="F8501">
        <v>25</v>
      </c>
      <c r="G8501" s="85">
        <v>13.680700946548798</v>
      </c>
      <c r="H8501" s="85">
        <v>18536.052673839731</v>
      </c>
      <c r="I8501" s="85">
        <v>4748.7393608479206</v>
      </c>
      <c r="J8501" s="85">
        <v>167113.30142442294</v>
      </c>
      <c r="K8501" t="s">
        <v>491</v>
      </c>
    </row>
    <row r="8502" spans="2:11" x14ac:dyDescent="0.25">
      <c r="B8502">
        <v>2026</v>
      </c>
      <c r="C8502" t="s">
        <v>490</v>
      </c>
      <c r="D8502">
        <v>4</v>
      </c>
      <c r="E8502" t="s">
        <v>45</v>
      </c>
      <c r="F8502">
        <v>25</v>
      </c>
      <c r="G8502" s="85">
        <v>1.8068850306762574</v>
      </c>
      <c r="H8502" s="85">
        <v>18536.052673839731</v>
      </c>
      <c r="I8502" s="85">
        <v>4748.7393608479206</v>
      </c>
      <c r="J8502" s="85">
        <v>22071.568112659646</v>
      </c>
      <c r="K8502" t="s">
        <v>491</v>
      </c>
    </row>
    <row r="8503" spans="2:11" x14ac:dyDescent="0.25">
      <c r="B8503">
        <v>2026</v>
      </c>
      <c r="C8503" t="s">
        <v>479</v>
      </c>
      <c r="D8503">
        <v>3</v>
      </c>
      <c r="E8503" t="s">
        <v>89</v>
      </c>
      <c r="F8503">
        <v>11</v>
      </c>
      <c r="G8503" s="85">
        <v>0</v>
      </c>
      <c r="H8503" s="85">
        <v>23436.224852071005</v>
      </c>
      <c r="I8503" s="85">
        <v>5419.7159763313612</v>
      </c>
      <c r="J8503" s="85">
        <v>0</v>
      </c>
      <c r="K8503" t="s">
        <v>491</v>
      </c>
    </row>
    <row r="8504" spans="2:11" x14ac:dyDescent="0.25">
      <c r="B8504">
        <v>2026</v>
      </c>
      <c r="C8504" t="s">
        <v>479</v>
      </c>
      <c r="D8504">
        <v>4</v>
      </c>
      <c r="E8504" t="s">
        <v>89</v>
      </c>
      <c r="F8504">
        <v>11</v>
      </c>
      <c r="G8504" s="85">
        <v>3.4309658699041887</v>
      </c>
      <c r="H8504" s="85">
        <v>23436.224852071005</v>
      </c>
      <c r="I8504" s="85">
        <v>5419.7159763313612</v>
      </c>
      <c r="J8504" s="85">
        <v>55401.723547343761</v>
      </c>
      <c r="K8504" t="s">
        <v>491</v>
      </c>
    </row>
    <row r="8505" spans="2:11" x14ac:dyDescent="0.25">
      <c r="B8505">
        <v>2026</v>
      </c>
      <c r="C8505" t="s">
        <v>480</v>
      </c>
      <c r="D8505">
        <v>3</v>
      </c>
      <c r="E8505" t="s">
        <v>89</v>
      </c>
      <c r="F8505">
        <v>11</v>
      </c>
      <c r="G8505" s="85">
        <v>0</v>
      </c>
      <c r="H8505" s="85">
        <v>23436.224852071005</v>
      </c>
      <c r="I8505" s="85">
        <v>5419.7159763313612</v>
      </c>
      <c r="J8505" s="85">
        <v>0</v>
      </c>
      <c r="K8505" t="s">
        <v>491</v>
      </c>
    </row>
    <row r="8506" spans="2:11" x14ac:dyDescent="0.25">
      <c r="B8506">
        <v>2026</v>
      </c>
      <c r="C8506" t="s">
        <v>480</v>
      </c>
      <c r="D8506">
        <v>4</v>
      </c>
      <c r="E8506" t="s">
        <v>89</v>
      </c>
      <c r="F8506">
        <v>11</v>
      </c>
      <c r="G8506" s="85">
        <v>3.482085023034557</v>
      </c>
      <c r="H8506" s="85">
        <v>23436.224852071005</v>
      </c>
      <c r="I8506" s="85">
        <v>5419.7159763313612</v>
      </c>
      <c r="J8506" s="85">
        <v>56227.17308461418</v>
      </c>
      <c r="K8506" t="s">
        <v>491</v>
      </c>
    </row>
    <row r="8507" spans="2:11" x14ac:dyDescent="0.25">
      <c r="B8507">
        <v>2026</v>
      </c>
      <c r="C8507" t="s">
        <v>481</v>
      </c>
      <c r="D8507">
        <v>3</v>
      </c>
      <c r="E8507" t="s">
        <v>89</v>
      </c>
      <c r="F8507">
        <v>11</v>
      </c>
      <c r="G8507" s="85">
        <v>0</v>
      </c>
      <c r="H8507" s="85">
        <v>23436.224852071005</v>
      </c>
      <c r="I8507" s="85">
        <v>5419.7159763313612</v>
      </c>
      <c r="J8507" s="85">
        <v>0</v>
      </c>
      <c r="K8507" t="s">
        <v>491</v>
      </c>
    </row>
    <row r="8508" spans="2:11" x14ac:dyDescent="0.25">
      <c r="B8508">
        <v>2026</v>
      </c>
      <c r="C8508" t="s">
        <v>481</v>
      </c>
      <c r="D8508">
        <v>4</v>
      </c>
      <c r="E8508" t="s">
        <v>89</v>
      </c>
      <c r="F8508">
        <v>11</v>
      </c>
      <c r="G8508" s="85">
        <v>3.5332041761649249</v>
      </c>
      <c r="H8508" s="85">
        <v>23436.224852071005</v>
      </c>
      <c r="I8508" s="85">
        <v>5419.7159763313612</v>
      </c>
      <c r="J8508" s="85">
        <v>57052.622621884584</v>
      </c>
      <c r="K8508" t="s">
        <v>491</v>
      </c>
    </row>
    <row r="8509" spans="2:11" x14ac:dyDescent="0.25">
      <c r="B8509">
        <v>2026</v>
      </c>
      <c r="C8509" t="s">
        <v>482</v>
      </c>
      <c r="D8509">
        <v>3</v>
      </c>
      <c r="E8509" t="s">
        <v>89</v>
      </c>
      <c r="F8509">
        <v>11</v>
      </c>
      <c r="G8509" s="85">
        <v>0</v>
      </c>
      <c r="H8509" s="85">
        <v>23436.224852071005</v>
      </c>
      <c r="I8509" s="85">
        <v>5419.7159763313612</v>
      </c>
      <c r="J8509" s="85">
        <v>0</v>
      </c>
      <c r="K8509" t="s">
        <v>491</v>
      </c>
    </row>
    <row r="8510" spans="2:11" x14ac:dyDescent="0.25">
      <c r="B8510">
        <v>2026</v>
      </c>
      <c r="C8510" t="s">
        <v>482</v>
      </c>
      <c r="D8510">
        <v>4</v>
      </c>
      <c r="E8510" t="s">
        <v>89</v>
      </c>
      <c r="F8510">
        <v>11</v>
      </c>
      <c r="G8510" s="85">
        <v>3.5843233292952927</v>
      </c>
      <c r="H8510" s="85">
        <v>23436.224852071005</v>
      </c>
      <c r="I8510" s="85">
        <v>5419.7159763313612</v>
      </c>
      <c r="J8510" s="85">
        <v>57878.072159154988</v>
      </c>
      <c r="K8510" t="s">
        <v>491</v>
      </c>
    </row>
    <row r="8511" spans="2:11" x14ac:dyDescent="0.25">
      <c r="B8511">
        <v>2026</v>
      </c>
      <c r="C8511" t="s">
        <v>483</v>
      </c>
      <c r="D8511">
        <v>3</v>
      </c>
      <c r="E8511" t="s">
        <v>89</v>
      </c>
      <c r="F8511">
        <v>11</v>
      </c>
      <c r="G8511" s="85">
        <v>0</v>
      </c>
      <c r="H8511" s="85">
        <v>23436.224852071005</v>
      </c>
      <c r="I8511" s="85">
        <v>5419.7159763313612</v>
      </c>
      <c r="J8511" s="85">
        <v>0</v>
      </c>
      <c r="K8511" t="s">
        <v>491</v>
      </c>
    </row>
    <row r="8512" spans="2:11" x14ac:dyDescent="0.25">
      <c r="B8512">
        <v>2026</v>
      </c>
      <c r="C8512" t="s">
        <v>483</v>
      </c>
      <c r="D8512">
        <v>4</v>
      </c>
      <c r="E8512" t="s">
        <v>89</v>
      </c>
      <c r="F8512">
        <v>11</v>
      </c>
      <c r="G8512" s="85">
        <v>3.635442482425661</v>
      </c>
      <c r="H8512" s="85">
        <v>23436.224852071005</v>
      </c>
      <c r="I8512" s="85">
        <v>5419.7159763313612</v>
      </c>
      <c r="J8512" s="85">
        <v>58703.521696425407</v>
      </c>
      <c r="K8512" t="s">
        <v>491</v>
      </c>
    </row>
    <row r="8513" spans="2:11" x14ac:dyDescent="0.25">
      <c r="B8513">
        <v>2026</v>
      </c>
      <c r="C8513" t="s">
        <v>484</v>
      </c>
      <c r="D8513">
        <v>3</v>
      </c>
      <c r="E8513" t="s">
        <v>89</v>
      </c>
      <c r="F8513">
        <v>11</v>
      </c>
      <c r="G8513" s="85">
        <v>0</v>
      </c>
      <c r="H8513" s="85">
        <v>23436.224852071005</v>
      </c>
      <c r="I8513" s="85">
        <v>5419.7159763313612</v>
      </c>
      <c r="J8513" s="85">
        <v>0</v>
      </c>
      <c r="K8513" t="s">
        <v>491</v>
      </c>
    </row>
    <row r="8514" spans="2:11" x14ac:dyDescent="0.25">
      <c r="B8514">
        <v>2026</v>
      </c>
      <c r="C8514" t="s">
        <v>484</v>
      </c>
      <c r="D8514">
        <v>4</v>
      </c>
      <c r="E8514" t="s">
        <v>89</v>
      </c>
      <c r="F8514">
        <v>11</v>
      </c>
      <c r="G8514" s="85">
        <v>3.6865616355560284</v>
      </c>
      <c r="H8514" s="85">
        <v>23436.224852071005</v>
      </c>
      <c r="I8514" s="85">
        <v>5419.7159763313612</v>
      </c>
      <c r="J8514" s="85">
        <v>59528.971233695804</v>
      </c>
      <c r="K8514" t="s">
        <v>491</v>
      </c>
    </row>
    <row r="8515" spans="2:11" x14ac:dyDescent="0.25">
      <c r="B8515">
        <v>2026</v>
      </c>
      <c r="C8515" t="s">
        <v>485</v>
      </c>
      <c r="D8515">
        <v>3</v>
      </c>
      <c r="E8515" t="s">
        <v>89</v>
      </c>
      <c r="F8515">
        <v>11</v>
      </c>
      <c r="G8515" s="85">
        <v>0</v>
      </c>
      <c r="H8515" s="85">
        <v>23436.224852071005</v>
      </c>
      <c r="I8515" s="85">
        <v>5419.7159763313612</v>
      </c>
      <c r="J8515" s="85">
        <v>0</v>
      </c>
      <c r="K8515" t="s">
        <v>491</v>
      </c>
    </row>
    <row r="8516" spans="2:11" x14ac:dyDescent="0.25">
      <c r="B8516">
        <v>2026</v>
      </c>
      <c r="C8516" t="s">
        <v>485</v>
      </c>
      <c r="D8516">
        <v>4</v>
      </c>
      <c r="E8516" t="s">
        <v>89</v>
      </c>
      <c r="F8516">
        <v>11</v>
      </c>
      <c r="G8516" s="85">
        <v>3.7376807886863963</v>
      </c>
      <c r="H8516" s="85">
        <v>23436.224852071005</v>
      </c>
      <c r="I8516" s="85">
        <v>5419.7159763313612</v>
      </c>
      <c r="J8516" s="85">
        <v>60354.420770966215</v>
      </c>
      <c r="K8516" t="s">
        <v>491</v>
      </c>
    </row>
    <row r="8517" spans="2:11" x14ac:dyDescent="0.25">
      <c r="B8517">
        <v>2026</v>
      </c>
      <c r="C8517" t="s">
        <v>486</v>
      </c>
      <c r="D8517">
        <v>3</v>
      </c>
      <c r="E8517" t="s">
        <v>89</v>
      </c>
      <c r="F8517">
        <v>11</v>
      </c>
      <c r="G8517" s="85">
        <v>0</v>
      </c>
      <c r="H8517" s="85">
        <v>23436.224852071005</v>
      </c>
      <c r="I8517" s="85">
        <v>5419.7159763313612</v>
      </c>
      <c r="J8517" s="85">
        <v>0</v>
      </c>
      <c r="K8517" t="s">
        <v>491</v>
      </c>
    </row>
    <row r="8518" spans="2:11" x14ac:dyDescent="0.25">
      <c r="B8518">
        <v>2026</v>
      </c>
      <c r="C8518" t="s">
        <v>486</v>
      </c>
      <c r="D8518">
        <v>4</v>
      </c>
      <c r="E8518" t="s">
        <v>89</v>
      </c>
      <c r="F8518">
        <v>11</v>
      </c>
      <c r="G8518" s="85">
        <v>3.7887999418167646</v>
      </c>
      <c r="H8518" s="85">
        <v>23436.224852071005</v>
      </c>
      <c r="I8518" s="85">
        <v>5419.7159763313612</v>
      </c>
      <c r="J8518" s="85">
        <v>61179.870308236626</v>
      </c>
      <c r="K8518" t="s">
        <v>491</v>
      </c>
    </row>
    <row r="8519" spans="2:11" x14ac:dyDescent="0.25">
      <c r="B8519">
        <v>2026</v>
      </c>
      <c r="C8519" t="s">
        <v>487</v>
      </c>
      <c r="D8519">
        <v>3</v>
      </c>
      <c r="E8519" t="s">
        <v>89</v>
      </c>
      <c r="F8519">
        <v>11</v>
      </c>
      <c r="G8519" s="85">
        <v>0</v>
      </c>
      <c r="H8519" s="85">
        <v>23436.224852071005</v>
      </c>
      <c r="I8519" s="85">
        <v>5419.7159763313612</v>
      </c>
      <c r="J8519" s="85">
        <v>0</v>
      </c>
      <c r="K8519" t="s">
        <v>491</v>
      </c>
    </row>
    <row r="8520" spans="2:11" x14ac:dyDescent="0.25">
      <c r="B8520">
        <v>2026</v>
      </c>
      <c r="C8520" t="s">
        <v>487</v>
      </c>
      <c r="D8520">
        <v>4</v>
      </c>
      <c r="E8520" t="s">
        <v>89</v>
      </c>
      <c r="F8520">
        <v>11</v>
      </c>
      <c r="G8520" s="85">
        <v>3.839919094947132</v>
      </c>
      <c r="H8520" s="85">
        <v>23436.224852071005</v>
      </c>
      <c r="I8520" s="85">
        <v>5419.7159763313612</v>
      </c>
      <c r="J8520" s="85">
        <v>62005.319845507023</v>
      </c>
      <c r="K8520" t="s">
        <v>491</v>
      </c>
    </row>
    <row r="8521" spans="2:11" x14ac:dyDescent="0.25">
      <c r="B8521">
        <v>2026</v>
      </c>
      <c r="C8521" t="s">
        <v>488</v>
      </c>
      <c r="D8521">
        <v>3</v>
      </c>
      <c r="E8521" t="s">
        <v>89</v>
      </c>
      <c r="F8521">
        <v>11</v>
      </c>
      <c r="G8521" s="85">
        <v>0</v>
      </c>
      <c r="H8521" s="85">
        <v>23436.224852071005</v>
      </c>
      <c r="I8521" s="85">
        <v>5419.7159763313612</v>
      </c>
      <c r="J8521" s="85">
        <v>0</v>
      </c>
      <c r="K8521" t="s">
        <v>491</v>
      </c>
    </row>
    <row r="8522" spans="2:11" x14ac:dyDescent="0.25">
      <c r="B8522">
        <v>2026</v>
      </c>
      <c r="C8522" t="s">
        <v>488</v>
      </c>
      <c r="D8522">
        <v>4</v>
      </c>
      <c r="E8522" t="s">
        <v>89</v>
      </c>
      <c r="F8522">
        <v>11</v>
      </c>
      <c r="G8522" s="85">
        <v>3.8910382480775003</v>
      </c>
      <c r="H8522" s="85">
        <v>23436.224852071005</v>
      </c>
      <c r="I8522" s="85">
        <v>5419.7159763313612</v>
      </c>
      <c r="J8522" s="85">
        <v>62830.769382777442</v>
      </c>
      <c r="K8522" t="s">
        <v>491</v>
      </c>
    </row>
    <row r="8523" spans="2:11" x14ac:dyDescent="0.25">
      <c r="B8523">
        <v>2026</v>
      </c>
      <c r="C8523" t="s">
        <v>489</v>
      </c>
      <c r="D8523">
        <v>3</v>
      </c>
      <c r="E8523" t="s">
        <v>89</v>
      </c>
      <c r="F8523">
        <v>11</v>
      </c>
      <c r="G8523" s="85">
        <v>0</v>
      </c>
      <c r="H8523" s="85">
        <v>23436.224852071005</v>
      </c>
      <c r="I8523" s="85">
        <v>5419.7159763313612</v>
      </c>
      <c r="J8523" s="85">
        <v>0</v>
      </c>
      <c r="K8523" t="s">
        <v>491</v>
      </c>
    </row>
    <row r="8524" spans="2:11" x14ac:dyDescent="0.25">
      <c r="B8524">
        <v>2026</v>
      </c>
      <c r="C8524" t="s">
        <v>489</v>
      </c>
      <c r="D8524">
        <v>4</v>
      </c>
      <c r="E8524" t="s">
        <v>89</v>
      </c>
      <c r="F8524">
        <v>11</v>
      </c>
      <c r="G8524" s="85">
        <v>3.9421574012078682</v>
      </c>
      <c r="H8524" s="85">
        <v>23436.224852071005</v>
      </c>
      <c r="I8524" s="85">
        <v>5419.7159763313612</v>
      </c>
      <c r="J8524" s="85">
        <v>63656.218920047846</v>
      </c>
      <c r="K8524" t="s">
        <v>491</v>
      </c>
    </row>
    <row r="8525" spans="2:11" x14ac:dyDescent="0.25">
      <c r="B8525">
        <v>2026</v>
      </c>
      <c r="C8525" t="s">
        <v>490</v>
      </c>
      <c r="D8525">
        <v>3</v>
      </c>
      <c r="E8525" t="s">
        <v>89</v>
      </c>
      <c r="F8525">
        <v>11</v>
      </c>
      <c r="G8525" s="85">
        <v>0</v>
      </c>
      <c r="H8525" s="85">
        <v>23436.224852071005</v>
      </c>
      <c r="I8525" s="85">
        <v>5419.7159763313612</v>
      </c>
      <c r="J8525" s="85">
        <v>0</v>
      </c>
      <c r="K8525" t="s">
        <v>491</v>
      </c>
    </row>
    <row r="8526" spans="2:11" x14ac:dyDescent="0.25">
      <c r="B8526">
        <v>2026</v>
      </c>
      <c r="C8526" t="s">
        <v>490</v>
      </c>
      <c r="D8526">
        <v>4</v>
      </c>
      <c r="E8526" t="s">
        <v>89</v>
      </c>
      <c r="F8526">
        <v>11</v>
      </c>
      <c r="G8526" s="85">
        <v>3.9932765543382356</v>
      </c>
      <c r="H8526" s="85">
        <v>23436.224852071005</v>
      </c>
      <c r="I8526" s="85">
        <v>5419.7159763313612</v>
      </c>
      <c r="J8526" s="85">
        <v>64481.66845731825</v>
      </c>
      <c r="K8526" t="s">
        <v>491</v>
      </c>
    </row>
    <row r="8527" spans="2:11" x14ac:dyDescent="0.25">
      <c r="B8527">
        <v>2026</v>
      </c>
      <c r="C8527" t="s">
        <v>479</v>
      </c>
      <c r="D8527">
        <v>3</v>
      </c>
      <c r="E8527" t="s">
        <v>89</v>
      </c>
      <c r="F8527">
        <v>15</v>
      </c>
      <c r="G8527" s="85">
        <v>35.750546877445245</v>
      </c>
      <c r="H8527" s="85">
        <v>23436.224852071005</v>
      </c>
      <c r="I8527" s="85">
        <v>5419.7159763313612</v>
      </c>
      <c r="J8527" s="85">
        <v>567229.76797331905</v>
      </c>
      <c r="K8527" t="s">
        <v>491</v>
      </c>
    </row>
    <row r="8528" spans="2:11" x14ac:dyDescent="0.25">
      <c r="B8528">
        <v>2026</v>
      </c>
      <c r="C8528" t="s">
        <v>479</v>
      </c>
      <c r="D8528">
        <v>4</v>
      </c>
      <c r="E8528" t="s">
        <v>89</v>
      </c>
      <c r="F8528">
        <v>15</v>
      </c>
      <c r="G8528" s="85">
        <v>12.841659853982549</v>
      </c>
      <c r="H8528" s="85">
        <v>23436.224852071005</v>
      </c>
      <c r="I8528" s="85">
        <v>5419.7159763313612</v>
      </c>
      <c r="J8528" s="85">
        <v>203749.93882855363</v>
      </c>
      <c r="K8528" t="s">
        <v>491</v>
      </c>
    </row>
    <row r="8529" spans="2:11" x14ac:dyDescent="0.25">
      <c r="B8529">
        <v>2026</v>
      </c>
      <c r="C8529" t="s">
        <v>480</v>
      </c>
      <c r="D8529">
        <v>3</v>
      </c>
      <c r="E8529" t="s">
        <v>89</v>
      </c>
      <c r="F8529">
        <v>15</v>
      </c>
      <c r="G8529" s="85">
        <v>31.119668997909326</v>
      </c>
      <c r="H8529" s="85">
        <v>23436.224852071005</v>
      </c>
      <c r="I8529" s="85">
        <v>5419.7159763313612</v>
      </c>
      <c r="J8529" s="85">
        <v>493754.75809090672</v>
      </c>
      <c r="K8529" t="s">
        <v>491</v>
      </c>
    </row>
    <row r="8530" spans="2:11" x14ac:dyDescent="0.25">
      <c r="B8530">
        <v>2026</v>
      </c>
      <c r="C8530" t="s">
        <v>480</v>
      </c>
      <c r="D8530">
        <v>4</v>
      </c>
      <c r="E8530" t="s">
        <v>89</v>
      </c>
      <c r="F8530">
        <v>15</v>
      </c>
      <c r="G8530" s="85">
        <v>11.178240305235722</v>
      </c>
      <c r="H8530" s="85">
        <v>23436.224852071005</v>
      </c>
      <c r="I8530" s="85">
        <v>5419.7159763313612</v>
      </c>
      <c r="J8530" s="85">
        <v>177357.58494617933</v>
      </c>
      <c r="K8530" t="s">
        <v>491</v>
      </c>
    </row>
    <row r="8531" spans="2:11" x14ac:dyDescent="0.25">
      <c r="B8531">
        <v>2026</v>
      </c>
      <c r="C8531" t="s">
        <v>481</v>
      </c>
      <c r="D8531">
        <v>3</v>
      </c>
      <c r="E8531" t="s">
        <v>89</v>
      </c>
      <c r="F8531">
        <v>15</v>
      </c>
      <c r="G8531" s="85">
        <v>30.010174502640002</v>
      </c>
      <c r="H8531" s="85">
        <v>23436.224852071005</v>
      </c>
      <c r="I8531" s="85">
        <v>5419.7159763313612</v>
      </c>
      <c r="J8531" s="85">
        <v>476151.15870327502</v>
      </c>
      <c r="K8531" t="s">
        <v>491</v>
      </c>
    </row>
    <row r="8532" spans="2:11" x14ac:dyDescent="0.25">
      <c r="B8532">
        <v>2026</v>
      </c>
      <c r="C8532" t="s">
        <v>481</v>
      </c>
      <c r="D8532">
        <v>4</v>
      </c>
      <c r="E8532" t="s">
        <v>89</v>
      </c>
      <c r="F8532">
        <v>15</v>
      </c>
      <c r="G8532" s="85">
        <v>10.779707914473793</v>
      </c>
      <c r="H8532" s="85">
        <v>23436.224852071005</v>
      </c>
      <c r="I8532" s="85">
        <v>5419.7159763313612</v>
      </c>
      <c r="J8532" s="85">
        <v>171034.34082024512</v>
      </c>
      <c r="K8532" t="s">
        <v>491</v>
      </c>
    </row>
    <row r="8533" spans="2:11" x14ac:dyDescent="0.25">
      <c r="B8533">
        <v>2026</v>
      </c>
      <c r="C8533" t="s">
        <v>482</v>
      </c>
      <c r="D8533">
        <v>3</v>
      </c>
      <c r="E8533" t="s">
        <v>89</v>
      </c>
      <c r="F8533">
        <v>15</v>
      </c>
      <c r="G8533" s="85">
        <v>44.554253134729116</v>
      </c>
      <c r="H8533" s="85">
        <v>23436.224852071005</v>
      </c>
      <c r="I8533" s="85">
        <v>5419.7159763313612</v>
      </c>
      <c r="J8533" s="85">
        <v>706912.22583174391</v>
      </c>
      <c r="K8533" t="s">
        <v>491</v>
      </c>
    </row>
    <row r="8534" spans="2:11" x14ac:dyDescent="0.25">
      <c r="B8534">
        <v>2026</v>
      </c>
      <c r="C8534" t="s">
        <v>482</v>
      </c>
      <c r="D8534">
        <v>4</v>
      </c>
      <c r="E8534" t="s">
        <v>89</v>
      </c>
      <c r="F8534">
        <v>15</v>
      </c>
      <c r="G8534" s="85">
        <v>16.003966757929305</v>
      </c>
      <c r="H8534" s="85">
        <v>23436.224852071005</v>
      </c>
      <c r="I8534" s="85">
        <v>5419.7159763313612</v>
      </c>
      <c r="J8534" s="85">
        <v>253924.12546506099</v>
      </c>
      <c r="K8534" t="s">
        <v>491</v>
      </c>
    </row>
    <row r="8535" spans="2:11" x14ac:dyDescent="0.25">
      <c r="B8535">
        <v>2026</v>
      </c>
      <c r="C8535" t="s">
        <v>483</v>
      </c>
      <c r="D8535">
        <v>3</v>
      </c>
      <c r="E8535" t="s">
        <v>89</v>
      </c>
      <c r="F8535">
        <v>15</v>
      </c>
      <c r="G8535" s="85">
        <v>38.777704118482191</v>
      </c>
      <c r="H8535" s="85">
        <v>23436.224852071005</v>
      </c>
      <c r="I8535" s="85">
        <v>5419.7159763313612</v>
      </c>
      <c r="J8535" s="85">
        <v>615259.62623921991</v>
      </c>
      <c r="K8535" t="s">
        <v>491</v>
      </c>
    </row>
    <row r="8536" spans="2:11" x14ac:dyDescent="0.25">
      <c r="B8536">
        <v>2026</v>
      </c>
      <c r="C8536" t="s">
        <v>483</v>
      </c>
      <c r="D8536">
        <v>4</v>
      </c>
      <c r="E8536" t="s">
        <v>89</v>
      </c>
      <c r="F8536">
        <v>15</v>
      </c>
      <c r="G8536" s="85">
        <v>13.929020104643271</v>
      </c>
      <c r="H8536" s="85">
        <v>23436.224852071005</v>
      </c>
      <c r="I8536" s="85">
        <v>5419.7159763313612</v>
      </c>
      <c r="J8536" s="85">
        <v>221002.34911475307</v>
      </c>
      <c r="K8536" t="s">
        <v>491</v>
      </c>
    </row>
    <row r="8537" spans="2:11" x14ac:dyDescent="0.25">
      <c r="B8537">
        <v>2026</v>
      </c>
      <c r="C8537" t="s">
        <v>484</v>
      </c>
      <c r="D8537">
        <v>3</v>
      </c>
      <c r="E8537" t="s">
        <v>89</v>
      </c>
      <c r="F8537">
        <v>15</v>
      </c>
      <c r="G8537" s="85">
        <v>48.993419178443617</v>
      </c>
      <c r="H8537" s="85">
        <v>23436.224852071005</v>
      </c>
      <c r="I8537" s="85">
        <v>5419.7159763313612</v>
      </c>
      <c r="J8537" s="85">
        <v>777345.47356927197</v>
      </c>
      <c r="K8537" t="s">
        <v>491</v>
      </c>
    </row>
    <row r="8538" spans="2:11" x14ac:dyDescent="0.25">
      <c r="B8538">
        <v>2026</v>
      </c>
      <c r="C8538" t="s">
        <v>484</v>
      </c>
      <c r="D8538">
        <v>4</v>
      </c>
      <c r="E8538" t="s">
        <v>89</v>
      </c>
      <c r="F8538">
        <v>15</v>
      </c>
      <c r="G8538" s="85">
        <v>17.598523075183735</v>
      </c>
      <c r="H8538" s="85">
        <v>23436.224852071005</v>
      </c>
      <c r="I8538" s="85">
        <v>5419.7159763313612</v>
      </c>
      <c r="J8538" s="85">
        <v>279223.87298940588</v>
      </c>
      <c r="K8538" t="s">
        <v>491</v>
      </c>
    </row>
    <row r="8539" spans="2:11" x14ac:dyDescent="0.25">
      <c r="B8539">
        <v>2026</v>
      </c>
      <c r="C8539" t="s">
        <v>485</v>
      </c>
      <c r="D8539">
        <v>3</v>
      </c>
      <c r="E8539" t="s">
        <v>89</v>
      </c>
      <c r="F8539">
        <v>15</v>
      </c>
      <c r="G8539" s="85">
        <v>37.576403896314474</v>
      </c>
      <c r="H8539" s="85">
        <v>23436.224852071005</v>
      </c>
      <c r="I8539" s="85">
        <v>5419.7159763313612</v>
      </c>
      <c r="J8539" s="85">
        <v>596199.40742292011</v>
      </c>
      <c r="K8539" t="s">
        <v>491</v>
      </c>
    </row>
    <row r="8540" spans="2:11" x14ac:dyDescent="0.25">
      <c r="B8540">
        <v>2026</v>
      </c>
      <c r="C8540" t="s">
        <v>485</v>
      </c>
      <c r="D8540">
        <v>4</v>
      </c>
      <c r="E8540" t="s">
        <v>89</v>
      </c>
      <c r="F8540">
        <v>15</v>
      </c>
      <c r="G8540" s="85">
        <v>13.497510933931139</v>
      </c>
      <c r="H8540" s="85">
        <v>23436.224852071005</v>
      </c>
      <c r="I8540" s="85">
        <v>5419.7159763313612</v>
      </c>
      <c r="J8540" s="85">
        <v>214155.88470623732</v>
      </c>
      <c r="K8540" t="s">
        <v>491</v>
      </c>
    </row>
    <row r="8541" spans="2:11" x14ac:dyDescent="0.25">
      <c r="B8541">
        <v>2026</v>
      </c>
      <c r="C8541" t="s">
        <v>486</v>
      </c>
      <c r="D8541">
        <v>3</v>
      </c>
      <c r="E8541" t="s">
        <v>89</v>
      </c>
      <c r="F8541">
        <v>15</v>
      </c>
      <c r="G8541" s="85">
        <v>32.945526016778551</v>
      </c>
      <c r="H8541" s="85">
        <v>23436.224852071005</v>
      </c>
      <c r="I8541" s="85">
        <v>5419.7159763313612</v>
      </c>
      <c r="J8541" s="85">
        <v>522724.39754050766</v>
      </c>
      <c r="K8541" t="s">
        <v>491</v>
      </c>
    </row>
    <row r="8542" spans="2:11" x14ac:dyDescent="0.25">
      <c r="B8542">
        <v>2026</v>
      </c>
      <c r="C8542" t="s">
        <v>486</v>
      </c>
      <c r="D8542">
        <v>4</v>
      </c>
      <c r="E8542" t="s">
        <v>89</v>
      </c>
      <c r="F8542">
        <v>15</v>
      </c>
      <c r="G8542" s="85">
        <v>11.834091385184315</v>
      </c>
      <c r="H8542" s="85">
        <v>23436.224852071005</v>
      </c>
      <c r="I8542" s="85">
        <v>5419.7159763313612</v>
      </c>
      <c r="J8542" s="85">
        <v>187763.53082386311</v>
      </c>
      <c r="K8542" t="s">
        <v>491</v>
      </c>
    </row>
    <row r="8543" spans="2:11" x14ac:dyDescent="0.25">
      <c r="B8543">
        <v>2026</v>
      </c>
      <c r="C8543" t="s">
        <v>487</v>
      </c>
      <c r="D8543">
        <v>3</v>
      </c>
      <c r="E8543" t="s">
        <v>89</v>
      </c>
      <c r="F8543">
        <v>15</v>
      </c>
      <c r="G8543" s="85">
        <v>31.836031521509234</v>
      </c>
      <c r="H8543" s="85">
        <v>23436.224852071005</v>
      </c>
      <c r="I8543" s="85">
        <v>5419.7159763313612</v>
      </c>
      <c r="J8543" s="85">
        <v>505120.79815287609</v>
      </c>
      <c r="K8543" t="s">
        <v>491</v>
      </c>
    </row>
    <row r="8544" spans="2:11" x14ac:dyDescent="0.25">
      <c r="B8544">
        <v>2026</v>
      </c>
      <c r="C8544" t="s">
        <v>487</v>
      </c>
      <c r="D8544">
        <v>4</v>
      </c>
      <c r="E8544" t="s">
        <v>89</v>
      </c>
      <c r="F8544">
        <v>15</v>
      </c>
      <c r="G8544" s="85">
        <v>11.435558994422387</v>
      </c>
      <c r="H8544" s="85">
        <v>23436.224852071005</v>
      </c>
      <c r="I8544" s="85">
        <v>5419.7159763313612</v>
      </c>
      <c r="J8544" s="85">
        <v>181440.28669792891</v>
      </c>
      <c r="K8544" t="s">
        <v>491</v>
      </c>
    </row>
    <row r="8545" spans="2:11" x14ac:dyDescent="0.25">
      <c r="B8545">
        <v>2026</v>
      </c>
      <c r="C8545" t="s">
        <v>488</v>
      </c>
      <c r="D8545">
        <v>3</v>
      </c>
      <c r="E8545" t="s">
        <v>89</v>
      </c>
      <c r="F8545">
        <v>15</v>
      </c>
      <c r="G8545" s="85">
        <v>46.380110153598331</v>
      </c>
      <c r="H8545" s="85">
        <v>23436.224852071005</v>
      </c>
      <c r="I8545" s="85">
        <v>5419.7159763313612</v>
      </c>
      <c r="J8545" s="85">
        <v>735881.86528134474</v>
      </c>
      <c r="K8545" t="s">
        <v>491</v>
      </c>
    </row>
    <row r="8546" spans="2:11" x14ac:dyDescent="0.25">
      <c r="B8546">
        <v>2026</v>
      </c>
      <c r="C8546" t="s">
        <v>488</v>
      </c>
      <c r="D8546">
        <v>4</v>
      </c>
      <c r="E8546" t="s">
        <v>89</v>
      </c>
      <c r="F8546">
        <v>15</v>
      </c>
      <c r="G8546" s="85">
        <v>16.659817837877895</v>
      </c>
      <c r="H8546" s="85">
        <v>23436.224852071005</v>
      </c>
      <c r="I8546" s="85">
        <v>5419.7159763313612</v>
      </c>
      <c r="J8546" s="85">
        <v>264330.07134274469</v>
      </c>
      <c r="K8546" t="s">
        <v>491</v>
      </c>
    </row>
    <row r="8547" spans="2:11" x14ac:dyDescent="0.25">
      <c r="B8547">
        <v>2026</v>
      </c>
      <c r="C8547" t="s">
        <v>489</v>
      </c>
      <c r="D8547">
        <v>3</v>
      </c>
      <c r="E8547" t="s">
        <v>89</v>
      </c>
      <c r="F8547">
        <v>15</v>
      </c>
      <c r="G8547" s="85">
        <v>40.603561137351413</v>
      </c>
      <c r="H8547" s="85">
        <v>23436.224852071005</v>
      </c>
      <c r="I8547" s="85">
        <v>5419.7159763313612</v>
      </c>
      <c r="J8547" s="85">
        <v>644229.26568882086</v>
      </c>
      <c r="K8547" t="s">
        <v>491</v>
      </c>
    </row>
    <row r="8548" spans="2:11" x14ac:dyDescent="0.25">
      <c r="B8548">
        <v>2026</v>
      </c>
      <c r="C8548" t="s">
        <v>489</v>
      </c>
      <c r="D8548">
        <v>4</v>
      </c>
      <c r="E8548" t="s">
        <v>89</v>
      </c>
      <c r="F8548">
        <v>15</v>
      </c>
      <c r="G8548" s="85">
        <v>14.584871184591861</v>
      </c>
      <c r="H8548" s="85">
        <v>23436.224852071005</v>
      </c>
      <c r="I8548" s="85">
        <v>5419.7159763313612</v>
      </c>
      <c r="J8548" s="85">
        <v>231408.29499243677</v>
      </c>
      <c r="K8548" t="s">
        <v>491</v>
      </c>
    </row>
    <row r="8549" spans="2:11" x14ac:dyDescent="0.25">
      <c r="B8549">
        <v>2026</v>
      </c>
      <c r="C8549" t="s">
        <v>490</v>
      </c>
      <c r="D8549">
        <v>3</v>
      </c>
      <c r="E8549" t="s">
        <v>89</v>
      </c>
      <c r="F8549">
        <v>15</v>
      </c>
      <c r="G8549" s="85">
        <v>50.819276197312838</v>
      </c>
      <c r="H8549" s="85">
        <v>23436.224852071005</v>
      </c>
      <c r="I8549" s="85">
        <v>5419.7159763313612</v>
      </c>
      <c r="J8549" s="85">
        <v>806315.11301887291</v>
      </c>
      <c r="K8549" t="s">
        <v>491</v>
      </c>
    </row>
    <row r="8550" spans="2:11" x14ac:dyDescent="0.25">
      <c r="B8550">
        <v>2026</v>
      </c>
      <c r="C8550" t="s">
        <v>490</v>
      </c>
      <c r="D8550">
        <v>4</v>
      </c>
      <c r="E8550" t="s">
        <v>89</v>
      </c>
      <c r="F8550">
        <v>15</v>
      </c>
      <c r="G8550" s="85">
        <v>18.254374155132332</v>
      </c>
      <c r="H8550" s="85">
        <v>23436.224852071005</v>
      </c>
      <c r="I8550" s="85">
        <v>5419.7159763313612</v>
      </c>
      <c r="J8550" s="85">
        <v>289629.81886708969</v>
      </c>
      <c r="K8550" t="s">
        <v>491</v>
      </c>
    </row>
    <row r="8551" spans="2:11" x14ac:dyDescent="0.25">
      <c r="B8551">
        <v>2026</v>
      </c>
      <c r="C8551" t="s">
        <v>479</v>
      </c>
      <c r="D8551">
        <v>3</v>
      </c>
      <c r="E8551" t="s">
        <v>89</v>
      </c>
      <c r="F8551">
        <v>10</v>
      </c>
      <c r="G8551" s="85">
        <v>8.5634935800256233</v>
      </c>
      <c r="H8551" s="85">
        <v>23436.224852071005</v>
      </c>
      <c r="I8551" s="85">
        <v>5419.7159763313612</v>
      </c>
      <c r="J8551" s="85">
        <v>138078.82120979394</v>
      </c>
      <c r="K8551" t="s">
        <v>491</v>
      </c>
    </row>
    <row r="8552" spans="2:11" x14ac:dyDescent="0.25">
      <c r="B8552">
        <v>2026</v>
      </c>
      <c r="C8552" t="s">
        <v>479</v>
      </c>
      <c r="D8552">
        <v>4</v>
      </c>
      <c r="E8552" t="s">
        <v>89</v>
      </c>
      <c r="F8552">
        <v>10</v>
      </c>
      <c r="G8552" s="85">
        <v>0</v>
      </c>
      <c r="H8552" s="85">
        <v>23436.224852071005</v>
      </c>
      <c r="I8552" s="85">
        <v>5419.7159763313612</v>
      </c>
      <c r="J8552" s="85">
        <v>0</v>
      </c>
      <c r="K8552" t="s">
        <v>491</v>
      </c>
    </row>
    <row r="8553" spans="2:11" x14ac:dyDescent="0.25">
      <c r="B8553">
        <v>2026</v>
      </c>
      <c r="C8553" t="s">
        <v>480</v>
      </c>
      <c r="D8553">
        <v>3</v>
      </c>
      <c r="E8553" t="s">
        <v>89</v>
      </c>
      <c r="F8553">
        <v>10</v>
      </c>
      <c r="G8553" s="85">
        <v>2.560680392050692</v>
      </c>
      <c r="H8553" s="85">
        <v>23436.224852071005</v>
      </c>
      <c r="I8553" s="85">
        <v>5419.7159763313612</v>
      </c>
      <c r="J8553" s="85">
        <v>41288.724832363871</v>
      </c>
      <c r="K8553" t="s">
        <v>491</v>
      </c>
    </row>
    <row r="8554" spans="2:11" x14ac:dyDescent="0.25">
      <c r="B8554">
        <v>2026</v>
      </c>
      <c r="C8554" t="s">
        <v>480</v>
      </c>
      <c r="D8554">
        <v>4</v>
      </c>
      <c r="E8554" t="s">
        <v>89</v>
      </c>
      <c r="F8554">
        <v>10</v>
      </c>
      <c r="G8554" s="85">
        <v>0</v>
      </c>
      <c r="H8554" s="85">
        <v>23436.224852071005</v>
      </c>
      <c r="I8554" s="85">
        <v>5419.7159763313612</v>
      </c>
      <c r="J8554" s="85">
        <v>0</v>
      </c>
      <c r="K8554" t="s">
        <v>491</v>
      </c>
    </row>
    <row r="8555" spans="2:11" x14ac:dyDescent="0.25">
      <c r="B8555">
        <v>2026</v>
      </c>
      <c r="C8555" t="s">
        <v>481</v>
      </c>
      <c r="D8555">
        <v>3</v>
      </c>
      <c r="E8555" t="s">
        <v>89</v>
      </c>
      <c r="F8555">
        <v>10</v>
      </c>
      <c r="G8555" s="85">
        <v>3.8067702772672241</v>
      </c>
      <c r="H8555" s="85">
        <v>23436.224852071005</v>
      </c>
      <c r="I8555" s="85">
        <v>5419.7159763313612</v>
      </c>
      <c r="J8555" s="85">
        <v>61380.831034612151</v>
      </c>
      <c r="K8555" t="s">
        <v>491</v>
      </c>
    </row>
    <row r="8556" spans="2:11" x14ac:dyDescent="0.25">
      <c r="B8556">
        <v>2026</v>
      </c>
      <c r="C8556" t="s">
        <v>481</v>
      </c>
      <c r="D8556">
        <v>4</v>
      </c>
      <c r="E8556" t="s">
        <v>89</v>
      </c>
      <c r="F8556">
        <v>10</v>
      </c>
      <c r="G8556" s="85">
        <v>0</v>
      </c>
      <c r="H8556" s="85">
        <v>23436.224852071005</v>
      </c>
      <c r="I8556" s="85">
        <v>5419.7159763313612</v>
      </c>
      <c r="J8556" s="85">
        <v>0</v>
      </c>
      <c r="K8556" t="s">
        <v>491</v>
      </c>
    </row>
    <row r="8557" spans="2:11" x14ac:dyDescent="0.25">
      <c r="B8557">
        <v>2026</v>
      </c>
      <c r="C8557" t="s">
        <v>482</v>
      </c>
      <c r="D8557">
        <v>3</v>
      </c>
      <c r="E8557" t="s">
        <v>89</v>
      </c>
      <c r="F8557">
        <v>10</v>
      </c>
      <c r="G8557" s="85">
        <v>3.0456461441514802</v>
      </c>
      <c r="H8557" s="85">
        <v>23436.224852071005</v>
      </c>
      <c r="I8557" s="85">
        <v>5419.7159763313612</v>
      </c>
      <c r="J8557" s="85">
        <v>49108.372123673871</v>
      </c>
      <c r="K8557" t="s">
        <v>491</v>
      </c>
    </row>
    <row r="8558" spans="2:11" x14ac:dyDescent="0.25">
      <c r="B8558">
        <v>2026</v>
      </c>
      <c r="C8558" t="s">
        <v>482</v>
      </c>
      <c r="D8558">
        <v>4</v>
      </c>
      <c r="E8558" t="s">
        <v>89</v>
      </c>
      <c r="F8558">
        <v>10</v>
      </c>
      <c r="G8558" s="85">
        <v>0</v>
      </c>
      <c r="H8558" s="85">
        <v>23436.224852071005</v>
      </c>
      <c r="I8558" s="85">
        <v>5419.7159763313612</v>
      </c>
      <c r="J8558" s="85">
        <v>0</v>
      </c>
      <c r="K8558" t="s">
        <v>491</v>
      </c>
    </row>
    <row r="8559" spans="2:11" x14ac:dyDescent="0.25">
      <c r="B8559">
        <v>2026</v>
      </c>
      <c r="C8559" t="s">
        <v>483</v>
      </c>
      <c r="D8559">
        <v>3</v>
      </c>
      <c r="E8559" t="s">
        <v>89</v>
      </c>
      <c r="F8559">
        <v>10</v>
      </c>
      <c r="G8559" s="85">
        <v>7.9425348842900627</v>
      </c>
      <c r="H8559" s="85">
        <v>23436.224852071005</v>
      </c>
      <c r="I8559" s="85">
        <v>5419.7159763313612</v>
      </c>
      <c r="J8559" s="85">
        <v>128066.40700922409</v>
      </c>
      <c r="K8559" t="s">
        <v>491</v>
      </c>
    </row>
    <row r="8560" spans="2:11" x14ac:dyDescent="0.25">
      <c r="B8560">
        <v>2026</v>
      </c>
      <c r="C8560" t="s">
        <v>483</v>
      </c>
      <c r="D8560">
        <v>4</v>
      </c>
      <c r="E8560" t="s">
        <v>89</v>
      </c>
      <c r="F8560">
        <v>10</v>
      </c>
      <c r="G8560" s="85">
        <v>0</v>
      </c>
      <c r="H8560" s="85">
        <v>23436.224852071005</v>
      </c>
      <c r="I8560" s="85">
        <v>5419.7159763313612</v>
      </c>
      <c r="J8560" s="85">
        <v>0</v>
      </c>
      <c r="K8560" t="s">
        <v>491</v>
      </c>
    </row>
    <row r="8561" spans="2:11" x14ac:dyDescent="0.25">
      <c r="B8561">
        <v>2026</v>
      </c>
      <c r="C8561" t="s">
        <v>484</v>
      </c>
      <c r="D8561">
        <v>3</v>
      </c>
      <c r="E8561" t="s">
        <v>89</v>
      </c>
      <c r="F8561">
        <v>10</v>
      </c>
      <c r="G8561" s="85">
        <v>6.5926650904464159</v>
      </c>
      <c r="H8561" s="85">
        <v>23436.224852071005</v>
      </c>
      <c r="I8561" s="85">
        <v>5419.7159763313612</v>
      </c>
      <c r="J8561" s="85">
        <v>106300.94082666164</v>
      </c>
      <c r="K8561" t="s">
        <v>491</v>
      </c>
    </row>
    <row r="8562" spans="2:11" x14ac:dyDescent="0.25">
      <c r="B8562">
        <v>2026</v>
      </c>
      <c r="C8562" t="s">
        <v>484</v>
      </c>
      <c r="D8562">
        <v>4</v>
      </c>
      <c r="E8562" t="s">
        <v>89</v>
      </c>
      <c r="F8562">
        <v>10</v>
      </c>
      <c r="G8562" s="85">
        <v>0</v>
      </c>
      <c r="H8562" s="85">
        <v>23436.224852071005</v>
      </c>
      <c r="I8562" s="85">
        <v>5419.7159763313612</v>
      </c>
      <c r="J8562" s="85">
        <v>0</v>
      </c>
      <c r="K8562" t="s">
        <v>491</v>
      </c>
    </row>
    <row r="8563" spans="2:11" x14ac:dyDescent="0.25">
      <c r="B8563">
        <v>2026</v>
      </c>
      <c r="C8563" t="s">
        <v>485</v>
      </c>
      <c r="D8563">
        <v>3</v>
      </c>
      <c r="E8563" t="s">
        <v>89</v>
      </c>
      <c r="F8563">
        <v>10</v>
      </c>
      <c r="G8563" s="85">
        <v>10.379815300083106</v>
      </c>
      <c r="H8563" s="85">
        <v>23436.224852071005</v>
      </c>
      <c r="I8563" s="85">
        <v>5419.7159763313612</v>
      </c>
      <c r="J8563" s="85">
        <v>167365.41548345159</v>
      </c>
      <c r="K8563" t="s">
        <v>491</v>
      </c>
    </row>
    <row r="8564" spans="2:11" x14ac:dyDescent="0.25">
      <c r="B8564">
        <v>2026</v>
      </c>
      <c r="C8564" t="s">
        <v>485</v>
      </c>
      <c r="D8564">
        <v>4</v>
      </c>
      <c r="E8564" t="s">
        <v>89</v>
      </c>
      <c r="F8564">
        <v>10</v>
      </c>
      <c r="G8564" s="85">
        <v>0</v>
      </c>
      <c r="H8564" s="85">
        <v>23436.224852071005</v>
      </c>
      <c r="I8564" s="85">
        <v>5419.7159763313612</v>
      </c>
      <c r="J8564" s="85">
        <v>0</v>
      </c>
      <c r="K8564" t="s">
        <v>491</v>
      </c>
    </row>
    <row r="8565" spans="2:11" x14ac:dyDescent="0.25">
      <c r="B8565">
        <v>2026</v>
      </c>
      <c r="C8565" t="s">
        <v>486</v>
      </c>
      <c r="D8565">
        <v>3</v>
      </c>
      <c r="E8565" t="s">
        <v>89</v>
      </c>
      <c r="F8565">
        <v>10</v>
      </c>
      <c r="G8565" s="85">
        <v>7.0072637474929609</v>
      </c>
      <c r="H8565" s="85">
        <v>23436.224852071005</v>
      </c>
      <c r="I8565" s="85">
        <v>5419.7159763313612</v>
      </c>
      <c r="J8565" s="85">
        <v>112985.98044339937</v>
      </c>
      <c r="K8565" t="s">
        <v>491</v>
      </c>
    </row>
    <row r="8566" spans="2:11" x14ac:dyDescent="0.25">
      <c r="B8566">
        <v>2026</v>
      </c>
      <c r="C8566" t="s">
        <v>486</v>
      </c>
      <c r="D8566">
        <v>4</v>
      </c>
      <c r="E8566" t="s">
        <v>89</v>
      </c>
      <c r="F8566">
        <v>10</v>
      </c>
      <c r="G8566" s="85">
        <v>0</v>
      </c>
      <c r="H8566" s="85">
        <v>23436.224852071005</v>
      </c>
      <c r="I8566" s="85">
        <v>5419.7159763313612</v>
      </c>
      <c r="J8566" s="85">
        <v>0</v>
      </c>
      <c r="K8566" t="s">
        <v>491</v>
      </c>
    </row>
    <row r="8567" spans="2:11" x14ac:dyDescent="0.25">
      <c r="B8567">
        <v>2026</v>
      </c>
      <c r="C8567" t="s">
        <v>487</v>
      </c>
      <c r="D8567">
        <v>3</v>
      </c>
      <c r="E8567" t="s">
        <v>89</v>
      </c>
      <c r="F8567">
        <v>10</v>
      </c>
      <c r="G8567" s="85">
        <v>10.872027532792577</v>
      </c>
      <c r="H8567" s="85">
        <v>23436.224852071005</v>
      </c>
      <c r="I8567" s="85">
        <v>5419.7159763313612</v>
      </c>
      <c r="J8567" s="85">
        <v>175301.90591722631</v>
      </c>
      <c r="K8567" t="s">
        <v>491</v>
      </c>
    </row>
    <row r="8568" spans="2:11" x14ac:dyDescent="0.25">
      <c r="B8568">
        <v>2026</v>
      </c>
      <c r="C8568" t="s">
        <v>487</v>
      </c>
      <c r="D8568">
        <v>4</v>
      </c>
      <c r="E8568" t="s">
        <v>89</v>
      </c>
      <c r="F8568">
        <v>10</v>
      </c>
      <c r="G8568" s="85">
        <v>0</v>
      </c>
      <c r="H8568" s="85">
        <v>23436.224852071005</v>
      </c>
      <c r="I8568" s="85">
        <v>5419.7159763313612</v>
      </c>
      <c r="J8568" s="85">
        <v>0</v>
      </c>
      <c r="K8568" t="s">
        <v>491</v>
      </c>
    </row>
    <row r="8569" spans="2:11" x14ac:dyDescent="0.25">
      <c r="B8569">
        <v>2026</v>
      </c>
      <c r="C8569" t="s">
        <v>488</v>
      </c>
      <c r="D8569">
        <v>3</v>
      </c>
      <c r="E8569" t="s">
        <v>89</v>
      </c>
      <c r="F8569">
        <v>10</v>
      </c>
      <c r="G8569" s="85">
        <v>9.0644546505273365</v>
      </c>
      <c r="H8569" s="85">
        <v>23436.224852071005</v>
      </c>
      <c r="I8569" s="85">
        <v>5419.7159763313612</v>
      </c>
      <c r="J8569" s="85">
        <v>146156.37897759763</v>
      </c>
      <c r="K8569" t="s">
        <v>491</v>
      </c>
    </row>
    <row r="8570" spans="2:11" x14ac:dyDescent="0.25">
      <c r="B8570">
        <v>2026</v>
      </c>
      <c r="C8570" t="s">
        <v>488</v>
      </c>
      <c r="D8570">
        <v>4</v>
      </c>
      <c r="E8570" t="s">
        <v>89</v>
      </c>
      <c r="F8570">
        <v>10</v>
      </c>
      <c r="G8570" s="85">
        <v>0</v>
      </c>
      <c r="H8570" s="85">
        <v>23436.224852071005</v>
      </c>
      <c r="I8570" s="85">
        <v>5419.7159763313612</v>
      </c>
      <c r="J8570" s="85">
        <v>0</v>
      </c>
      <c r="K8570" t="s">
        <v>491</v>
      </c>
    </row>
    <row r="8571" spans="2:11" x14ac:dyDescent="0.25">
      <c r="B8571">
        <v>2026</v>
      </c>
      <c r="C8571" t="s">
        <v>489</v>
      </c>
      <c r="D8571">
        <v>3</v>
      </c>
      <c r="E8571" t="s">
        <v>89</v>
      </c>
      <c r="F8571">
        <v>10</v>
      </c>
      <c r="G8571" s="85">
        <v>3.0616414625524047</v>
      </c>
      <c r="H8571" s="85">
        <v>23436.224852071005</v>
      </c>
      <c r="I8571" s="85">
        <v>5419.7159763313612</v>
      </c>
      <c r="J8571" s="85">
        <v>49366.282600167557</v>
      </c>
      <c r="K8571" t="s">
        <v>491</v>
      </c>
    </row>
    <row r="8572" spans="2:11" x14ac:dyDescent="0.25">
      <c r="B8572">
        <v>2026</v>
      </c>
      <c r="C8572" t="s">
        <v>489</v>
      </c>
      <c r="D8572">
        <v>4</v>
      </c>
      <c r="E8572" t="s">
        <v>89</v>
      </c>
      <c r="F8572">
        <v>10</v>
      </c>
      <c r="G8572" s="85">
        <v>0</v>
      </c>
      <c r="H8572" s="85">
        <v>23436.224852071005</v>
      </c>
      <c r="I8572" s="85">
        <v>5419.7159763313612</v>
      </c>
      <c r="J8572" s="85">
        <v>0</v>
      </c>
      <c r="K8572" t="s">
        <v>491</v>
      </c>
    </row>
    <row r="8573" spans="2:11" x14ac:dyDescent="0.25">
      <c r="B8573">
        <v>2026</v>
      </c>
      <c r="C8573" t="s">
        <v>490</v>
      </c>
      <c r="D8573">
        <v>3</v>
      </c>
      <c r="E8573" t="s">
        <v>89</v>
      </c>
      <c r="F8573">
        <v>10</v>
      </c>
      <c r="G8573" s="85">
        <v>4.3077313477689367</v>
      </c>
      <c r="H8573" s="85">
        <v>23436.224852071005</v>
      </c>
      <c r="I8573" s="85">
        <v>5419.7159763313612</v>
      </c>
      <c r="J8573" s="85">
        <v>69458.388802415837</v>
      </c>
      <c r="K8573" t="s">
        <v>491</v>
      </c>
    </row>
    <row r="8574" spans="2:11" x14ac:dyDescent="0.25">
      <c r="B8574">
        <v>2026</v>
      </c>
      <c r="C8574" t="s">
        <v>490</v>
      </c>
      <c r="D8574">
        <v>4</v>
      </c>
      <c r="E8574" t="s">
        <v>89</v>
      </c>
      <c r="F8574">
        <v>10</v>
      </c>
      <c r="G8574" s="85">
        <v>0</v>
      </c>
      <c r="H8574" s="85">
        <v>23436.224852071005</v>
      </c>
      <c r="I8574" s="85">
        <v>5419.7159763313612</v>
      </c>
      <c r="J8574" s="85">
        <v>0</v>
      </c>
      <c r="K8574" t="s">
        <v>491</v>
      </c>
    </row>
    <row r="8575" spans="2:11" x14ac:dyDescent="0.25">
      <c r="B8575">
        <v>2026</v>
      </c>
      <c r="C8575" t="s">
        <v>479</v>
      </c>
      <c r="D8575">
        <v>3</v>
      </c>
      <c r="E8575" t="s">
        <v>185</v>
      </c>
      <c r="F8575">
        <v>24</v>
      </c>
      <c r="G8575" s="85">
        <v>23.405205081259492</v>
      </c>
      <c r="H8575" s="85">
        <v>12076.490850376749</v>
      </c>
      <c r="I8575" s="85">
        <v>3366.157158234661</v>
      </c>
      <c r="J8575" s="85">
        <v>181745.71504465892</v>
      </c>
      <c r="K8575" t="s">
        <v>492</v>
      </c>
    </row>
    <row r="8576" spans="2:11" x14ac:dyDescent="0.25">
      <c r="B8576">
        <v>2026</v>
      </c>
      <c r="C8576" t="s">
        <v>479</v>
      </c>
      <c r="D8576">
        <v>4</v>
      </c>
      <c r="E8576" t="s">
        <v>185</v>
      </c>
      <c r="F8576">
        <v>24</v>
      </c>
      <c r="G8576" s="85">
        <v>17.596614039195092</v>
      </c>
      <c r="H8576" s="85">
        <v>12076.490850376749</v>
      </c>
      <c r="I8576" s="85">
        <v>3366.157158234661</v>
      </c>
      <c r="J8576" s="85">
        <v>136640.93904817424</v>
      </c>
      <c r="K8576" t="s">
        <v>492</v>
      </c>
    </row>
    <row r="8577" spans="2:11" x14ac:dyDescent="0.25">
      <c r="B8577">
        <v>2026</v>
      </c>
      <c r="C8577" t="s">
        <v>480</v>
      </c>
      <c r="D8577">
        <v>3</v>
      </c>
      <c r="E8577" t="s">
        <v>185</v>
      </c>
      <c r="F8577">
        <v>24</v>
      </c>
      <c r="G8577" s="85">
        <v>19.563981520538761</v>
      </c>
      <c r="H8577" s="85">
        <v>12076.490850376749</v>
      </c>
      <c r="I8577" s="85">
        <v>3366.157158234661</v>
      </c>
      <c r="J8577" s="85">
        <v>151917.90878251393</v>
      </c>
      <c r="K8577" t="s">
        <v>492</v>
      </c>
    </row>
    <row r="8578" spans="2:11" x14ac:dyDescent="0.25">
      <c r="B8578">
        <v>2026</v>
      </c>
      <c r="C8578" t="s">
        <v>480</v>
      </c>
      <c r="D8578">
        <v>4</v>
      </c>
      <c r="E8578" t="s">
        <v>185</v>
      </c>
      <c r="F8578">
        <v>24</v>
      </c>
      <c r="G8578" s="85">
        <v>14.708686836609438</v>
      </c>
      <c r="H8578" s="85">
        <v>12076.490850376749</v>
      </c>
      <c r="I8578" s="85">
        <v>3366.157158234661</v>
      </c>
      <c r="J8578" s="85">
        <v>114215.65404816743</v>
      </c>
      <c r="K8578" t="s">
        <v>492</v>
      </c>
    </row>
    <row r="8579" spans="2:11" x14ac:dyDescent="0.25">
      <c r="B8579">
        <v>2026</v>
      </c>
      <c r="C8579" t="s">
        <v>481</v>
      </c>
      <c r="D8579">
        <v>3</v>
      </c>
      <c r="E8579" t="s">
        <v>185</v>
      </c>
      <c r="F8579">
        <v>24</v>
      </c>
      <c r="G8579" s="85">
        <v>19.632731357221473</v>
      </c>
      <c r="H8579" s="85">
        <v>12076.490850376749</v>
      </c>
      <c r="I8579" s="85">
        <v>3366.157158234661</v>
      </c>
      <c r="J8579" s="85">
        <v>152451.76388797967</v>
      </c>
      <c r="K8579" t="s">
        <v>492</v>
      </c>
    </row>
    <row r="8580" spans="2:11" x14ac:dyDescent="0.25">
      <c r="B8580">
        <v>2026</v>
      </c>
      <c r="C8580" t="s">
        <v>481</v>
      </c>
      <c r="D8580">
        <v>4</v>
      </c>
      <c r="E8580" t="s">
        <v>185</v>
      </c>
      <c r="F8580">
        <v>24</v>
      </c>
      <c r="G8580" s="85">
        <v>14.760374670027822</v>
      </c>
      <c r="H8580" s="85">
        <v>12076.490850376749</v>
      </c>
      <c r="I8580" s="85">
        <v>3366.157158234661</v>
      </c>
      <c r="J8580" s="85">
        <v>114617.01956541536</v>
      </c>
      <c r="K8580" t="s">
        <v>492</v>
      </c>
    </row>
    <row r="8581" spans="2:11" x14ac:dyDescent="0.25">
      <c r="B8581">
        <v>2026</v>
      </c>
      <c r="C8581" t="s">
        <v>482</v>
      </c>
      <c r="D8581">
        <v>3</v>
      </c>
      <c r="E8581" t="s">
        <v>185</v>
      </c>
      <c r="F8581">
        <v>24</v>
      </c>
      <c r="G8581" s="85">
        <v>22.807980382022198</v>
      </c>
      <c r="H8581" s="85">
        <v>12076.490850376749</v>
      </c>
      <c r="I8581" s="85">
        <v>3366.157158234661</v>
      </c>
      <c r="J8581" s="85">
        <v>177108.1555945978</v>
      </c>
      <c r="K8581" t="s">
        <v>492</v>
      </c>
    </row>
    <row r="8582" spans="2:11" x14ac:dyDescent="0.25">
      <c r="B8582">
        <v>2026</v>
      </c>
      <c r="C8582" t="s">
        <v>482</v>
      </c>
      <c r="D8582">
        <v>4</v>
      </c>
      <c r="E8582" t="s">
        <v>185</v>
      </c>
      <c r="F8582">
        <v>24</v>
      </c>
      <c r="G8582" s="85">
        <v>17.147605688673625</v>
      </c>
      <c r="H8582" s="85">
        <v>12076.490850376749</v>
      </c>
      <c r="I8582" s="85">
        <v>3366.157158234661</v>
      </c>
      <c r="J8582" s="85">
        <v>133154.30676090202</v>
      </c>
      <c r="K8582" t="s">
        <v>492</v>
      </c>
    </row>
    <row r="8583" spans="2:11" x14ac:dyDescent="0.25">
      <c r="B8583">
        <v>2026</v>
      </c>
      <c r="C8583" t="s">
        <v>483</v>
      </c>
      <c r="D8583">
        <v>3</v>
      </c>
      <c r="E8583" t="s">
        <v>185</v>
      </c>
      <c r="F8583">
        <v>24</v>
      </c>
      <c r="G8583" s="85">
        <v>21.661151946437958</v>
      </c>
      <c r="H8583" s="85">
        <v>12076.490850376749</v>
      </c>
      <c r="I8583" s="85">
        <v>3366.157158234661</v>
      </c>
      <c r="J8583" s="85">
        <v>168202.82221532759</v>
      </c>
      <c r="K8583" t="s">
        <v>492</v>
      </c>
    </row>
    <row r="8584" spans="2:11" x14ac:dyDescent="0.25">
      <c r="B8584">
        <v>2026</v>
      </c>
      <c r="C8584" t="s">
        <v>483</v>
      </c>
      <c r="D8584">
        <v>4</v>
      </c>
      <c r="E8584" t="s">
        <v>185</v>
      </c>
      <c r="F8584">
        <v>24</v>
      </c>
      <c r="G8584" s="85">
        <v>16.285391609365764</v>
      </c>
      <c r="H8584" s="85">
        <v>12076.490850376749</v>
      </c>
      <c r="I8584" s="85">
        <v>3366.157158234661</v>
      </c>
      <c r="J8584" s="85">
        <v>126459.05611809301</v>
      </c>
      <c r="K8584" t="s">
        <v>492</v>
      </c>
    </row>
    <row r="8585" spans="2:11" x14ac:dyDescent="0.25">
      <c r="B8585">
        <v>2026</v>
      </c>
      <c r="C8585" t="s">
        <v>484</v>
      </c>
      <c r="D8585">
        <v>3</v>
      </c>
      <c r="E8585" t="s">
        <v>185</v>
      </c>
      <c r="F8585">
        <v>24</v>
      </c>
      <c r="G8585" s="85">
        <v>27.563104103326637</v>
      </c>
      <c r="H8585" s="85">
        <v>12076.490850376749</v>
      </c>
      <c r="I8585" s="85">
        <v>3366.157158234661</v>
      </c>
      <c r="J8585" s="85">
        <v>214032.56441109124</v>
      </c>
      <c r="K8585" t="s">
        <v>492</v>
      </c>
    </row>
    <row r="8586" spans="2:11" x14ac:dyDescent="0.25">
      <c r="B8586">
        <v>2026</v>
      </c>
      <c r="C8586" t="s">
        <v>484</v>
      </c>
      <c r="D8586">
        <v>4</v>
      </c>
      <c r="E8586" t="s">
        <v>185</v>
      </c>
      <c r="F8586">
        <v>24</v>
      </c>
      <c r="G8586" s="85">
        <v>20.722625712720031</v>
      </c>
      <c r="H8586" s="85">
        <v>12076.490850376749</v>
      </c>
      <c r="I8586" s="85">
        <v>3366.157158234661</v>
      </c>
      <c r="J8586" s="85">
        <v>160914.99368133143</v>
      </c>
      <c r="K8586" t="s">
        <v>492</v>
      </c>
    </row>
    <row r="8587" spans="2:11" x14ac:dyDescent="0.25">
      <c r="B8587">
        <v>2026</v>
      </c>
      <c r="C8587" t="s">
        <v>485</v>
      </c>
      <c r="D8587">
        <v>3</v>
      </c>
      <c r="E8587" t="s">
        <v>185</v>
      </c>
      <c r="F8587">
        <v>24</v>
      </c>
      <c r="G8587" s="85">
        <v>23.127295160474002</v>
      </c>
      <c r="H8587" s="85">
        <v>12076.490850376749</v>
      </c>
      <c r="I8587" s="85">
        <v>3366.157158234661</v>
      </c>
      <c r="J8587" s="85">
        <v>179587.69348083143</v>
      </c>
      <c r="K8587" t="s">
        <v>492</v>
      </c>
    </row>
    <row r="8588" spans="2:11" x14ac:dyDescent="0.25">
      <c r="B8588">
        <v>2026</v>
      </c>
      <c r="C8588" t="s">
        <v>485</v>
      </c>
      <c r="D8588">
        <v>4</v>
      </c>
      <c r="E8588" t="s">
        <v>185</v>
      </c>
      <c r="F8588">
        <v>24</v>
      </c>
      <c r="G8588" s="85">
        <v>17.387674463714031</v>
      </c>
      <c r="H8588" s="85">
        <v>12076.490850376749</v>
      </c>
      <c r="I8588" s="85">
        <v>3366.157158234661</v>
      </c>
      <c r="J8588" s="85">
        <v>135018.48487974916</v>
      </c>
      <c r="K8588" t="s">
        <v>492</v>
      </c>
    </row>
    <row r="8589" spans="2:11" x14ac:dyDescent="0.25">
      <c r="B8589">
        <v>2026</v>
      </c>
      <c r="C8589" t="s">
        <v>486</v>
      </c>
      <c r="D8589">
        <v>3</v>
      </c>
      <c r="E8589" t="s">
        <v>185</v>
      </c>
      <c r="F8589">
        <v>24</v>
      </c>
      <c r="G8589" s="85">
        <v>19.286071599753278</v>
      </c>
      <c r="H8589" s="85">
        <v>12076.490850376749</v>
      </c>
      <c r="I8589" s="85">
        <v>3366.157158234661</v>
      </c>
      <c r="J8589" s="85">
        <v>149759.88721868646</v>
      </c>
      <c r="K8589" t="s">
        <v>492</v>
      </c>
    </row>
    <row r="8590" spans="2:11" x14ac:dyDescent="0.25">
      <c r="B8590">
        <v>2026</v>
      </c>
      <c r="C8590" t="s">
        <v>486</v>
      </c>
      <c r="D8590">
        <v>4</v>
      </c>
      <c r="E8590" t="s">
        <v>185</v>
      </c>
      <c r="F8590">
        <v>24</v>
      </c>
      <c r="G8590" s="85">
        <v>14.499747261128377</v>
      </c>
      <c r="H8590" s="85">
        <v>12076.490850376749</v>
      </c>
      <c r="I8590" s="85">
        <v>3366.157158234661</v>
      </c>
      <c r="J8590" s="85">
        <v>112593.19987974237</v>
      </c>
      <c r="K8590" t="s">
        <v>492</v>
      </c>
    </row>
    <row r="8591" spans="2:11" x14ac:dyDescent="0.25">
      <c r="B8591">
        <v>2026</v>
      </c>
      <c r="C8591" t="s">
        <v>487</v>
      </c>
      <c r="D8591">
        <v>3</v>
      </c>
      <c r="E8591" t="s">
        <v>185</v>
      </c>
      <c r="F8591">
        <v>24</v>
      </c>
      <c r="G8591" s="85">
        <v>19.354821436435987</v>
      </c>
      <c r="H8591" s="85">
        <v>12076.490850376749</v>
      </c>
      <c r="I8591" s="85">
        <v>3366.157158234661</v>
      </c>
      <c r="J8591" s="85">
        <v>150293.74232415218</v>
      </c>
      <c r="K8591" t="s">
        <v>492</v>
      </c>
    </row>
    <row r="8592" spans="2:11" x14ac:dyDescent="0.25">
      <c r="B8592">
        <v>2026</v>
      </c>
      <c r="C8592" t="s">
        <v>487</v>
      </c>
      <c r="D8592">
        <v>4</v>
      </c>
      <c r="E8592" t="s">
        <v>185</v>
      </c>
      <c r="F8592">
        <v>24</v>
      </c>
      <c r="G8592" s="85">
        <v>14.551435094546765</v>
      </c>
      <c r="H8592" s="85">
        <v>12076.490850376749</v>
      </c>
      <c r="I8592" s="85">
        <v>3366.157158234661</v>
      </c>
      <c r="J8592" s="85">
        <v>112994.56539699032</v>
      </c>
      <c r="K8592" t="s">
        <v>492</v>
      </c>
    </row>
    <row r="8593" spans="2:11" x14ac:dyDescent="0.25">
      <c r="B8593">
        <v>2026</v>
      </c>
      <c r="C8593" t="s">
        <v>488</v>
      </c>
      <c r="D8593">
        <v>3</v>
      </c>
      <c r="E8593" t="s">
        <v>185</v>
      </c>
      <c r="F8593">
        <v>24</v>
      </c>
      <c r="G8593" s="85">
        <v>22.530070461236708</v>
      </c>
      <c r="H8593" s="85">
        <v>12076.490850376749</v>
      </c>
      <c r="I8593" s="85">
        <v>3366.157158234661</v>
      </c>
      <c r="J8593" s="85">
        <v>174950.13403077031</v>
      </c>
      <c r="K8593" t="s">
        <v>492</v>
      </c>
    </row>
    <row r="8594" spans="2:11" x14ac:dyDescent="0.25">
      <c r="B8594">
        <v>2026</v>
      </c>
      <c r="C8594" t="s">
        <v>488</v>
      </c>
      <c r="D8594">
        <v>4</v>
      </c>
      <c r="E8594" t="s">
        <v>185</v>
      </c>
      <c r="F8594">
        <v>24</v>
      </c>
      <c r="G8594" s="85">
        <v>16.938666113192564</v>
      </c>
      <c r="H8594" s="85">
        <v>12076.490850376749</v>
      </c>
      <c r="I8594" s="85">
        <v>3366.157158234661</v>
      </c>
      <c r="J8594" s="85">
        <v>131531.85259247696</v>
      </c>
      <c r="K8594" t="s">
        <v>492</v>
      </c>
    </row>
    <row r="8595" spans="2:11" x14ac:dyDescent="0.25">
      <c r="B8595">
        <v>2026</v>
      </c>
      <c r="C8595" t="s">
        <v>489</v>
      </c>
      <c r="D8595">
        <v>3</v>
      </c>
      <c r="E8595" t="s">
        <v>185</v>
      </c>
      <c r="F8595">
        <v>24</v>
      </c>
      <c r="G8595" s="85">
        <v>21.383242025652468</v>
      </c>
      <c r="H8595" s="85">
        <v>12076.490850376749</v>
      </c>
      <c r="I8595" s="85">
        <v>3366.157158234661</v>
      </c>
      <c r="J8595" s="85">
        <v>166044.80065150006</v>
      </c>
      <c r="K8595" t="s">
        <v>492</v>
      </c>
    </row>
    <row r="8596" spans="2:11" x14ac:dyDescent="0.25">
      <c r="B8596">
        <v>2026</v>
      </c>
      <c r="C8596" t="s">
        <v>489</v>
      </c>
      <c r="D8596">
        <v>4</v>
      </c>
      <c r="E8596" t="s">
        <v>185</v>
      </c>
      <c r="F8596">
        <v>24</v>
      </c>
      <c r="G8596" s="85">
        <v>16.076452033884703</v>
      </c>
      <c r="H8596" s="85">
        <v>12076.490850376749</v>
      </c>
      <c r="I8596" s="85">
        <v>3366.157158234661</v>
      </c>
      <c r="J8596" s="85">
        <v>124836.60194966794</v>
      </c>
      <c r="K8596" t="s">
        <v>492</v>
      </c>
    </row>
    <row r="8597" spans="2:11" x14ac:dyDescent="0.25">
      <c r="B8597">
        <v>2026</v>
      </c>
      <c r="C8597" t="s">
        <v>490</v>
      </c>
      <c r="D8597">
        <v>3</v>
      </c>
      <c r="E8597" t="s">
        <v>185</v>
      </c>
      <c r="F8597">
        <v>24</v>
      </c>
      <c r="G8597" s="85">
        <v>27.285194182541144</v>
      </c>
      <c r="H8597" s="85">
        <v>12076.490850376749</v>
      </c>
      <c r="I8597" s="85">
        <v>3366.157158234661</v>
      </c>
      <c r="J8597" s="85">
        <v>211874.54284726371</v>
      </c>
      <c r="K8597" t="s">
        <v>492</v>
      </c>
    </row>
    <row r="8598" spans="2:11" x14ac:dyDescent="0.25">
      <c r="B8598">
        <v>2026</v>
      </c>
      <c r="C8598" t="s">
        <v>490</v>
      </c>
      <c r="D8598">
        <v>4</v>
      </c>
      <c r="E8598" t="s">
        <v>185</v>
      </c>
      <c r="F8598">
        <v>24</v>
      </c>
      <c r="G8598" s="85">
        <v>20.513686137238967</v>
      </c>
      <c r="H8598" s="85">
        <v>12076.490850376749</v>
      </c>
      <c r="I8598" s="85">
        <v>3366.157158234661</v>
      </c>
      <c r="J8598" s="85">
        <v>159292.53951290631</v>
      </c>
      <c r="K8598" t="s">
        <v>492</v>
      </c>
    </row>
    <row r="8599" spans="2:11" x14ac:dyDescent="0.25">
      <c r="B8599">
        <v>2026</v>
      </c>
      <c r="C8599" t="s">
        <v>479</v>
      </c>
      <c r="D8599">
        <v>3</v>
      </c>
      <c r="E8599" t="s">
        <v>89</v>
      </c>
      <c r="F8599">
        <v>18</v>
      </c>
      <c r="G8599" s="85">
        <v>19.150221338826643</v>
      </c>
      <c r="H8599" s="85">
        <v>23436.224852071005</v>
      </c>
      <c r="I8599" s="85">
        <v>5419.7159763313612</v>
      </c>
      <c r="J8599" s="85">
        <v>273324.6159975747</v>
      </c>
      <c r="K8599" t="s">
        <v>492</v>
      </c>
    </row>
    <row r="8600" spans="2:11" x14ac:dyDescent="0.25">
      <c r="B8600">
        <v>2026</v>
      </c>
      <c r="C8600" t="s">
        <v>479</v>
      </c>
      <c r="D8600">
        <v>4</v>
      </c>
      <c r="E8600" t="s">
        <v>89</v>
      </c>
      <c r="F8600">
        <v>18</v>
      </c>
      <c r="G8600" s="85">
        <v>8.9160949553241444</v>
      </c>
      <c r="H8600" s="85">
        <v>23436.224852071005</v>
      </c>
      <c r="I8600" s="85">
        <v>5419.7159763313612</v>
      </c>
      <c r="J8600" s="85">
        <v>127256.40016081411</v>
      </c>
      <c r="K8600" t="s">
        <v>492</v>
      </c>
    </row>
    <row r="8601" spans="2:11" x14ac:dyDescent="0.25">
      <c r="B8601">
        <v>2026</v>
      </c>
      <c r="C8601" t="s">
        <v>480</v>
      </c>
      <c r="D8601">
        <v>3</v>
      </c>
      <c r="E8601" t="s">
        <v>89</v>
      </c>
      <c r="F8601">
        <v>18</v>
      </c>
      <c r="G8601" s="85">
        <v>19.460463124964839</v>
      </c>
      <c r="H8601" s="85">
        <v>23436.224852071005</v>
      </c>
      <c r="I8601" s="85">
        <v>5419.7159763313612</v>
      </c>
      <c r="J8601" s="85">
        <v>277752.59181896644</v>
      </c>
      <c r="K8601" t="s">
        <v>492</v>
      </c>
    </row>
    <row r="8602" spans="2:11" x14ac:dyDescent="0.25">
      <c r="B8602">
        <v>2026</v>
      </c>
      <c r="C8602" t="s">
        <v>480</v>
      </c>
      <c r="D8602">
        <v>4</v>
      </c>
      <c r="E8602" t="s">
        <v>89</v>
      </c>
      <c r="F8602">
        <v>18</v>
      </c>
      <c r="G8602" s="85">
        <v>9.0605395116233076</v>
      </c>
      <c r="H8602" s="85">
        <v>23436.224852071005</v>
      </c>
      <c r="I8602" s="85">
        <v>5419.7159763313612</v>
      </c>
      <c r="J8602" s="85">
        <v>129318.00833676576</v>
      </c>
      <c r="K8602" t="s">
        <v>492</v>
      </c>
    </row>
    <row r="8603" spans="2:11" x14ac:dyDescent="0.25">
      <c r="B8603">
        <v>2026</v>
      </c>
      <c r="C8603" t="s">
        <v>481</v>
      </c>
      <c r="D8603">
        <v>3</v>
      </c>
      <c r="E8603" t="s">
        <v>89</v>
      </c>
      <c r="F8603">
        <v>18</v>
      </c>
      <c r="G8603" s="85">
        <v>19.770704911103042</v>
      </c>
      <c r="H8603" s="85">
        <v>23436.224852071005</v>
      </c>
      <c r="I8603" s="85">
        <v>5419.7159763313612</v>
      </c>
      <c r="J8603" s="85">
        <v>282180.56764035823</v>
      </c>
      <c r="K8603" t="s">
        <v>492</v>
      </c>
    </row>
    <row r="8604" spans="2:11" x14ac:dyDescent="0.25">
      <c r="B8604">
        <v>2026</v>
      </c>
      <c r="C8604" t="s">
        <v>481</v>
      </c>
      <c r="D8604">
        <v>4</v>
      </c>
      <c r="E8604" t="s">
        <v>89</v>
      </c>
      <c r="F8604">
        <v>18</v>
      </c>
      <c r="G8604" s="85">
        <v>9.2049840679224708</v>
      </c>
      <c r="H8604" s="85">
        <v>23436.224852071005</v>
      </c>
      <c r="I8604" s="85">
        <v>5419.7159763313612</v>
      </c>
      <c r="J8604" s="85">
        <v>131379.61651271742</v>
      </c>
      <c r="K8604" t="s">
        <v>492</v>
      </c>
    </row>
    <row r="8605" spans="2:11" x14ac:dyDescent="0.25">
      <c r="B8605">
        <v>2026</v>
      </c>
      <c r="C8605" t="s">
        <v>482</v>
      </c>
      <c r="D8605">
        <v>3</v>
      </c>
      <c r="E8605" t="s">
        <v>89</v>
      </c>
      <c r="F8605">
        <v>18</v>
      </c>
      <c r="G8605" s="85">
        <v>20.080946697241242</v>
      </c>
      <c r="H8605" s="85">
        <v>23436.224852071005</v>
      </c>
      <c r="I8605" s="85">
        <v>5419.7159763313612</v>
      </c>
      <c r="J8605" s="85">
        <v>286608.54346175003</v>
      </c>
      <c r="K8605" t="s">
        <v>492</v>
      </c>
    </row>
    <row r="8606" spans="2:11" x14ac:dyDescent="0.25">
      <c r="B8606">
        <v>2026</v>
      </c>
      <c r="C8606" t="s">
        <v>482</v>
      </c>
      <c r="D8606">
        <v>4</v>
      </c>
      <c r="E8606" t="s">
        <v>89</v>
      </c>
      <c r="F8606">
        <v>18</v>
      </c>
      <c r="G8606" s="85">
        <v>9.349428624221634</v>
      </c>
      <c r="H8606" s="85">
        <v>23436.224852071005</v>
      </c>
      <c r="I8606" s="85">
        <v>5419.7159763313612</v>
      </c>
      <c r="J8606" s="85">
        <v>133441.22468866908</v>
      </c>
      <c r="K8606" t="s">
        <v>492</v>
      </c>
    </row>
    <row r="8607" spans="2:11" x14ac:dyDescent="0.25">
      <c r="B8607">
        <v>2026</v>
      </c>
      <c r="C8607" t="s">
        <v>483</v>
      </c>
      <c r="D8607">
        <v>3</v>
      </c>
      <c r="E8607" t="s">
        <v>89</v>
      </c>
      <c r="F8607">
        <v>18</v>
      </c>
      <c r="G8607" s="85">
        <v>20.391188483379445</v>
      </c>
      <c r="H8607" s="85">
        <v>23436.224852071005</v>
      </c>
      <c r="I8607" s="85">
        <v>5419.7159763313612</v>
      </c>
      <c r="J8607" s="85">
        <v>291036.51928314182</v>
      </c>
      <c r="K8607" t="s">
        <v>492</v>
      </c>
    </row>
    <row r="8608" spans="2:11" x14ac:dyDescent="0.25">
      <c r="B8608">
        <v>2026</v>
      </c>
      <c r="C8608" t="s">
        <v>483</v>
      </c>
      <c r="D8608">
        <v>4</v>
      </c>
      <c r="E8608" t="s">
        <v>89</v>
      </c>
      <c r="F8608">
        <v>18</v>
      </c>
      <c r="G8608" s="85">
        <v>9.4938731805207972</v>
      </c>
      <c r="H8608" s="85">
        <v>23436.224852071005</v>
      </c>
      <c r="I8608" s="85">
        <v>5419.7159763313612</v>
      </c>
      <c r="J8608" s="85">
        <v>135502.83286462072</v>
      </c>
      <c r="K8608" t="s">
        <v>492</v>
      </c>
    </row>
    <row r="8609" spans="2:11" x14ac:dyDescent="0.25">
      <c r="B8609">
        <v>2026</v>
      </c>
      <c r="C8609" t="s">
        <v>484</v>
      </c>
      <c r="D8609">
        <v>3</v>
      </c>
      <c r="E8609" t="s">
        <v>89</v>
      </c>
      <c r="F8609">
        <v>18</v>
      </c>
      <c r="G8609" s="85">
        <v>20.701430269517648</v>
      </c>
      <c r="H8609" s="85">
        <v>23436.224852071005</v>
      </c>
      <c r="I8609" s="85">
        <v>5419.7159763313612</v>
      </c>
      <c r="J8609" s="85">
        <v>295464.49510453362</v>
      </c>
      <c r="K8609" t="s">
        <v>492</v>
      </c>
    </row>
    <row r="8610" spans="2:11" x14ac:dyDescent="0.25">
      <c r="B8610">
        <v>2026</v>
      </c>
      <c r="C8610" t="s">
        <v>484</v>
      </c>
      <c r="D8610">
        <v>4</v>
      </c>
      <c r="E8610" t="s">
        <v>89</v>
      </c>
      <c r="F8610">
        <v>18</v>
      </c>
      <c r="G8610" s="85">
        <v>9.6383177368199568</v>
      </c>
      <c r="H8610" s="85">
        <v>23436.224852071005</v>
      </c>
      <c r="I8610" s="85">
        <v>5419.7159763313612</v>
      </c>
      <c r="J8610" s="85">
        <v>137564.44104057233</v>
      </c>
      <c r="K8610" t="s">
        <v>492</v>
      </c>
    </row>
    <row r="8611" spans="2:11" x14ac:dyDescent="0.25">
      <c r="B8611">
        <v>2026</v>
      </c>
      <c r="C8611" t="s">
        <v>485</v>
      </c>
      <c r="D8611">
        <v>3</v>
      </c>
      <c r="E8611" t="s">
        <v>89</v>
      </c>
      <c r="F8611">
        <v>18</v>
      </c>
      <c r="G8611" s="85">
        <v>21.011672055655843</v>
      </c>
      <c r="H8611" s="85">
        <v>23436.224852071005</v>
      </c>
      <c r="I8611" s="85">
        <v>5419.7159763313612</v>
      </c>
      <c r="J8611" s="85">
        <v>299892.47092592536</v>
      </c>
      <c r="K8611" t="s">
        <v>492</v>
      </c>
    </row>
    <row r="8612" spans="2:11" x14ac:dyDescent="0.25">
      <c r="B8612">
        <v>2026</v>
      </c>
      <c r="C8612" t="s">
        <v>485</v>
      </c>
      <c r="D8612">
        <v>4</v>
      </c>
      <c r="E8612" t="s">
        <v>89</v>
      </c>
      <c r="F8612">
        <v>18</v>
      </c>
      <c r="G8612" s="85">
        <v>9.78276229311912</v>
      </c>
      <c r="H8612" s="85">
        <v>23436.224852071005</v>
      </c>
      <c r="I8612" s="85">
        <v>5419.7159763313612</v>
      </c>
      <c r="J8612" s="85">
        <v>139626.049216524</v>
      </c>
      <c r="K8612" t="s">
        <v>492</v>
      </c>
    </row>
    <row r="8613" spans="2:11" x14ac:dyDescent="0.25">
      <c r="B8613">
        <v>2026</v>
      </c>
      <c r="C8613" t="s">
        <v>486</v>
      </c>
      <c r="D8613">
        <v>3</v>
      </c>
      <c r="E8613" t="s">
        <v>89</v>
      </c>
      <c r="F8613">
        <v>18</v>
      </c>
      <c r="G8613" s="85">
        <v>21.321913841794046</v>
      </c>
      <c r="H8613" s="85">
        <v>23436.224852071005</v>
      </c>
      <c r="I8613" s="85">
        <v>5419.7159763313612</v>
      </c>
      <c r="J8613" s="85">
        <v>304320.44674731715</v>
      </c>
      <c r="K8613" t="s">
        <v>492</v>
      </c>
    </row>
    <row r="8614" spans="2:11" x14ac:dyDescent="0.25">
      <c r="B8614">
        <v>2026</v>
      </c>
      <c r="C8614" t="s">
        <v>486</v>
      </c>
      <c r="D8614">
        <v>4</v>
      </c>
      <c r="E8614" t="s">
        <v>89</v>
      </c>
      <c r="F8614">
        <v>18</v>
      </c>
      <c r="G8614" s="85">
        <v>9.9272068494182832</v>
      </c>
      <c r="H8614" s="85">
        <v>23436.224852071005</v>
      </c>
      <c r="I8614" s="85">
        <v>5419.7159763313612</v>
      </c>
      <c r="J8614" s="85">
        <v>141687.65739247564</v>
      </c>
      <c r="K8614" t="s">
        <v>492</v>
      </c>
    </row>
    <row r="8615" spans="2:11" x14ac:dyDescent="0.25">
      <c r="B8615">
        <v>2026</v>
      </c>
      <c r="C8615" t="s">
        <v>487</v>
      </c>
      <c r="D8615">
        <v>3</v>
      </c>
      <c r="E8615" t="s">
        <v>89</v>
      </c>
      <c r="F8615">
        <v>18</v>
      </c>
      <c r="G8615" s="85">
        <v>21.632155627932249</v>
      </c>
      <c r="H8615" s="85">
        <v>23436.224852071005</v>
      </c>
      <c r="I8615" s="85">
        <v>5419.7159763313612</v>
      </c>
      <c r="J8615" s="85">
        <v>308748.42256870901</v>
      </c>
      <c r="K8615" t="s">
        <v>492</v>
      </c>
    </row>
    <row r="8616" spans="2:11" x14ac:dyDescent="0.25">
      <c r="B8616">
        <v>2026</v>
      </c>
      <c r="C8616" t="s">
        <v>487</v>
      </c>
      <c r="D8616">
        <v>4</v>
      </c>
      <c r="E8616" t="s">
        <v>89</v>
      </c>
      <c r="F8616">
        <v>18</v>
      </c>
      <c r="G8616" s="85">
        <v>10.071651405717443</v>
      </c>
      <c r="H8616" s="85">
        <v>23436.224852071005</v>
      </c>
      <c r="I8616" s="85">
        <v>5419.7159763313612</v>
      </c>
      <c r="J8616" s="85">
        <v>143749.26556842725</v>
      </c>
      <c r="K8616" t="s">
        <v>492</v>
      </c>
    </row>
    <row r="8617" spans="2:11" x14ac:dyDescent="0.25">
      <c r="B8617">
        <v>2026</v>
      </c>
      <c r="C8617" t="s">
        <v>488</v>
      </c>
      <c r="D8617">
        <v>3</v>
      </c>
      <c r="E8617" t="s">
        <v>89</v>
      </c>
      <c r="F8617">
        <v>18</v>
      </c>
      <c r="G8617" s="85">
        <v>21.942397414070452</v>
      </c>
      <c r="H8617" s="85">
        <v>23436.224852071005</v>
      </c>
      <c r="I8617" s="85">
        <v>5419.7159763313612</v>
      </c>
      <c r="J8617" s="85">
        <v>313176.3983901008</v>
      </c>
      <c r="K8617" t="s">
        <v>492</v>
      </c>
    </row>
    <row r="8618" spans="2:11" x14ac:dyDescent="0.25">
      <c r="B8618">
        <v>2026</v>
      </c>
      <c r="C8618" t="s">
        <v>488</v>
      </c>
      <c r="D8618">
        <v>4</v>
      </c>
      <c r="E8618" t="s">
        <v>89</v>
      </c>
      <c r="F8618">
        <v>18</v>
      </c>
      <c r="G8618" s="85">
        <v>10.216095962016606</v>
      </c>
      <c r="H8618" s="85">
        <v>23436.224852071005</v>
      </c>
      <c r="I8618" s="85">
        <v>5419.7159763313612</v>
      </c>
      <c r="J8618" s="85">
        <v>145810.87374437891</v>
      </c>
      <c r="K8618" t="s">
        <v>492</v>
      </c>
    </row>
    <row r="8619" spans="2:11" x14ac:dyDescent="0.25">
      <c r="B8619">
        <v>2026</v>
      </c>
      <c r="C8619" t="s">
        <v>489</v>
      </c>
      <c r="D8619">
        <v>3</v>
      </c>
      <c r="E8619" t="s">
        <v>89</v>
      </c>
      <c r="F8619">
        <v>18</v>
      </c>
      <c r="G8619" s="85">
        <v>22.252639200208652</v>
      </c>
      <c r="H8619" s="85">
        <v>23436.224852071005</v>
      </c>
      <c r="I8619" s="85">
        <v>5419.7159763313612</v>
      </c>
      <c r="J8619" s="85">
        <v>317604.3742114926</v>
      </c>
      <c r="K8619" t="s">
        <v>492</v>
      </c>
    </row>
    <row r="8620" spans="2:11" x14ac:dyDescent="0.25">
      <c r="B8620">
        <v>2026</v>
      </c>
      <c r="C8620" t="s">
        <v>489</v>
      </c>
      <c r="D8620">
        <v>4</v>
      </c>
      <c r="E8620" t="s">
        <v>89</v>
      </c>
      <c r="F8620">
        <v>18</v>
      </c>
      <c r="G8620" s="85">
        <v>10.360540518315769</v>
      </c>
      <c r="H8620" s="85">
        <v>23436.224852071005</v>
      </c>
      <c r="I8620" s="85">
        <v>5419.7159763313612</v>
      </c>
      <c r="J8620" s="85">
        <v>147872.48192033055</v>
      </c>
      <c r="K8620" t="s">
        <v>492</v>
      </c>
    </row>
    <row r="8621" spans="2:11" x14ac:dyDescent="0.25">
      <c r="B8621">
        <v>2026</v>
      </c>
      <c r="C8621" t="s">
        <v>490</v>
      </c>
      <c r="D8621">
        <v>3</v>
      </c>
      <c r="E8621" t="s">
        <v>89</v>
      </c>
      <c r="F8621">
        <v>18</v>
      </c>
      <c r="G8621" s="85">
        <v>22.562880986346848</v>
      </c>
      <c r="H8621" s="85">
        <v>23436.224852071005</v>
      </c>
      <c r="I8621" s="85">
        <v>5419.7159763313612</v>
      </c>
      <c r="J8621" s="85">
        <v>322032.35003288428</v>
      </c>
      <c r="K8621" t="s">
        <v>492</v>
      </c>
    </row>
    <row r="8622" spans="2:11" x14ac:dyDescent="0.25">
      <c r="B8622">
        <v>2026</v>
      </c>
      <c r="C8622" t="s">
        <v>490</v>
      </c>
      <c r="D8622">
        <v>4</v>
      </c>
      <c r="E8622" t="s">
        <v>89</v>
      </c>
      <c r="F8622">
        <v>18</v>
      </c>
      <c r="G8622" s="85">
        <v>10.504985074614929</v>
      </c>
      <c r="H8622" s="85">
        <v>23436.224852071005</v>
      </c>
      <c r="I8622" s="85">
        <v>5419.7159763313612</v>
      </c>
      <c r="J8622" s="85">
        <v>149934.09009628216</v>
      </c>
      <c r="K8622" t="s">
        <v>492</v>
      </c>
    </row>
    <row r="8623" spans="2:11" x14ac:dyDescent="0.25">
      <c r="B8623">
        <v>2026</v>
      </c>
      <c r="C8623" t="s">
        <v>479</v>
      </c>
      <c r="D8623">
        <v>3</v>
      </c>
      <c r="E8623" t="s">
        <v>208</v>
      </c>
      <c r="F8623">
        <v>26</v>
      </c>
      <c r="G8623" s="85">
        <v>9.4169026362984241</v>
      </c>
      <c r="H8623" s="85">
        <v>27483.452068491439</v>
      </c>
      <c r="I8623" s="85">
        <v>6023.7970253718286</v>
      </c>
      <c r="J8623" s="85">
        <v>165637.75503254938</v>
      </c>
      <c r="K8623" t="s">
        <v>491</v>
      </c>
    </row>
    <row r="8624" spans="2:11" x14ac:dyDescent="0.25">
      <c r="B8624">
        <v>2026</v>
      </c>
      <c r="C8624" t="s">
        <v>479</v>
      </c>
      <c r="D8624">
        <v>4</v>
      </c>
      <c r="E8624" t="s">
        <v>208</v>
      </c>
      <c r="F8624">
        <v>26</v>
      </c>
      <c r="G8624" s="85">
        <v>6.2515572123325676</v>
      </c>
      <c r="H8624" s="85">
        <v>27483.452068491439</v>
      </c>
      <c r="I8624" s="85">
        <v>6023.7970253718286</v>
      </c>
      <c r="J8624" s="85">
        <v>109961.19871908741</v>
      </c>
      <c r="K8624" t="s">
        <v>491</v>
      </c>
    </row>
    <row r="8625" spans="2:11" x14ac:dyDescent="0.25">
      <c r="B8625">
        <v>2026</v>
      </c>
      <c r="C8625" t="s">
        <v>480</v>
      </c>
      <c r="D8625">
        <v>3</v>
      </c>
      <c r="E8625" t="s">
        <v>208</v>
      </c>
      <c r="F8625">
        <v>26</v>
      </c>
      <c r="G8625" s="85">
        <v>9.5875938148436965</v>
      </c>
      <c r="H8625" s="85">
        <v>27483.452068491439</v>
      </c>
      <c r="I8625" s="85">
        <v>6023.7970253718286</v>
      </c>
      <c r="J8625" s="85">
        <v>168640.11203994989</v>
      </c>
      <c r="K8625" t="s">
        <v>491</v>
      </c>
    </row>
    <row r="8626" spans="2:11" x14ac:dyDescent="0.25">
      <c r="B8626">
        <v>2026</v>
      </c>
      <c r="C8626" t="s">
        <v>480</v>
      </c>
      <c r="D8626">
        <v>4</v>
      </c>
      <c r="E8626" t="s">
        <v>208</v>
      </c>
      <c r="F8626">
        <v>26</v>
      </c>
      <c r="G8626" s="85">
        <v>6.3648732048122021</v>
      </c>
      <c r="H8626" s="85">
        <v>27483.452068491439</v>
      </c>
      <c r="I8626" s="85">
        <v>6023.7970253718286</v>
      </c>
      <c r="J8626" s="85">
        <v>111954.36009374824</v>
      </c>
      <c r="K8626" t="s">
        <v>491</v>
      </c>
    </row>
    <row r="8627" spans="2:11" x14ac:dyDescent="0.25">
      <c r="B8627">
        <v>2026</v>
      </c>
      <c r="C8627" t="s">
        <v>481</v>
      </c>
      <c r="D8627">
        <v>3</v>
      </c>
      <c r="E8627" t="s">
        <v>208</v>
      </c>
      <c r="F8627">
        <v>26</v>
      </c>
      <c r="G8627" s="85">
        <v>9.7582849933889602</v>
      </c>
      <c r="H8627" s="85">
        <v>27483.452068491439</v>
      </c>
      <c r="I8627" s="85">
        <v>6023.7970253718286</v>
      </c>
      <c r="J8627" s="85">
        <v>171642.46904735026</v>
      </c>
      <c r="K8627" t="s">
        <v>491</v>
      </c>
    </row>
    <row r="8628" spans="2:11" x14ac:dyDescent="0.25">
      <c r="B8628">
        <v>2026</v>
      </c>
      <c r="C8628" t="s">
        <v>481</v>
      </c>
      <c r="D8628">
        <v>4</v>
      </c>
      <c r="E8628" t="s">
        <v>208</v>
      </c>
      <c r="F8628">
        <v>26</v>
      </c>
      <c r="G8628" s="85">
        <v>6.4781891972918313</v>
      </c>
      <c r="H8628" s="85">
        <v>27483.452068491439</v>
      </c>
      <c r="I8628" s="85">
        <v>6023.7970253718286</v>
      </c>
      <c r="J8628" s="85">
        <v>113947.521468409</v>
      </c>
      <c r="K8628" t="s">
        <v>491</v>
      </c>
    </row>
    <row r="8629" spans="2:11" x14ac:dyDescent="0.25">
      <c r="B8629">
        <v>2026</v>
      </c>
      <c r="C8629" t="s">
        <v>482</v>
      </c>
      <c r="D8629">
        <v>3</v>
      </c>
      <c r="E8629" t="s">
        <v>208</v>
      </c>
      <c r="F8629">
        <v>26</v>
      </c>
      <c r="G8629" s="85">
        <v>9.9289761719342327</v>
      </c>
      <c r="H8629" s="85">
        <v>27483.452068491439</v>
      </c>
      <c r="I8629" s="85">
        <v>6023.7970253718286</v>
      </c>
      <c r="J8629" s="85">
        <v>174644.82605475077</v>
      </c>
      <c r="K8629" t="s">
        <v>491</v>
      </c>
    </row>
    <row r="8630" spans="2:11" x14ac:dyDescent="0.25">
      <c r="B8630">
        <v>2026</v>
      </c>
      <c r="C8630" t="s">
        <v>482</v>
      </c>
      <c r="D8630">
        <v>4</v>
      </c>
      <c r="E8630" t="s">
        <v>208</v>
      </c>
      <c r="F8630">
        <v>26</v>
      </c>
      <c r="G8630" s="85">
        <v>6.5915051897714658</v>
      </c>
      <c r="H8630" s="85">
        <v>27483.452068491439</v>
      </c>
      <c r="I8630" s="85">
        <v>6023.7970253718286</v>
      </c>
      <c r="J8630" s="85">
        <v>115940.68284306985</v>
      </c>
      <c r="K8630" t="s">
        <v>491</v>
      </c>
    </row>
    <row r="8631" spans="2:11" x14ac:dyDescent="0.25">
      <c r="B8631">
        <v>2026</v>
      </c>
      <c r="C8631" t="s">
        <v>483</v>
      </c>
      <c r="D8631">
        <v>3</v>
      </c>
      <c r="E8631" t="s">
        <v>208</v>
      </c>
      <c r="F8631">
        <v>26</v>
      </c>
      <c r="G8631" s="85">
        <v>10.099667350479502</v>
      </c>
      <c r="H8631" s="85">
        <v>27483.452068491439</v>
      </c>
      <c r="I8631" s="85">
        <v>6023.7970253718286</v>
      </c>
      <c r="J8631" s="85">
        <v>177647.18306215122</v>
      </c>
      <c r="K8631" t="s">
        <v>491</v>
      </c>
    </row>
    <row r="8632" spans="2:11" x14ac:dyDescent="0.25">
      <c r="B8632">
        <v>2026</v>
      </c>
      <c r="C8632" t="s">
        <v>483</v>
      </c>
      <c r="D8632">
        <v>4</v>
      </c>
      <c r="E8632" t="s">
        <v>208</v>
      </c>
      <c r="F8632">
        <v>26</v>
      </c>
      <c r="G8632" s="85">
        <v>6.7048211822510968</v>
      </c>
      <c r="H8632" s="85">
        <v>27483.452068491439</v>
      </c>
      <c r="I8632" s="85">
        <v>6023.7970253718286</v>
      </c>
      <c r="J8632" s="85">
        <v>117933.84421773063</v>
      </c>
      <c r="K8632" t="s">
        <v>491</v>
      </c>
    </row>
    <row r="8633" spans="2:11" x14ac:dyDescent="0.25">
      <c r="B8633">
        <v>2026</v>
      </c>
      <c r="C8633" t="s">
        <v>484</v>
      </c>
      <c r="D8633">
        <v>3</v>
      </c>
      <c r="E8633" t="s">
        <v>208</v>
      </c>
      <c r="F8633">
        <v>26</v>
      </c>
      <c r="G8633" s="85">
        <v>10.270358529024771</v>
      </c>
      <c r="H8633" s="85">
        <v>27483.452068491439</v>
      </c>
      <c r="I8633" s="85">
        <v>6023.7970253718286</v>
      </c>
      <c r="J8633" s="85">
        <v>180649.54006955167</v>
      </c>
      <c r="K8633" t="s">
        <v>491</v>
      </c>
    </row>
    <row r="8634" spans="2:11" x14ac:dyDescent="0.25">
      <c r="B8634">
        <v>2026</v>
      </c>
      <c r="C8634" t="s">
        <v>484</v>
      </c>
      <c r="D8634">
        <v>4</v>
      </c>
      <c r="E8634" t="s">
        <v>208</v>
      </c>
      <c r="F8634">
        <v>26</v>
      </c>
      <c r="G8634" s="85">
        <v>6.8181371747307313</v>
      </c>
      <c r="H8634" s="85">
        <v>27483.452068491439</v>
      </c>
      <c r="I8634" s="85">
        <v>6023.7970253718286</v>
      </c>
      <c r="J8634" s="85">
        <v>119927.00559239148</v>
      </c>
      <c r="K8634" t="s">
        <v>491</v>
      </c>
    </row>
    <row r="8635" spans="2:11" x14ac:dyDescent="0.25">
      <c r="B8635">
        <v>2026</v>
      </c>
      <c r="C8635" t="s">
        <v>485</v>
      </c>
      <c r="D8635">
        <v>3</v>
      </c>
      <c r="E8635" t="s">
        <v>208</v>
      </c>
      <c r="F8635">
        <v>26</v>
      </c>
      <c r="G8635" s="85">
        <v>10.441049707570039</v>
      </c>
      <c r="H8635" s="85">
        <v>27483.452068491439</v>
      </c>
      <c r="I8635" s="85">
        <v>6023.7970253718286</v>
      </c>
      <c r="J8635" s="85">
        <v>183651.89707695213</v>
      </c>
      <c r="K8635" t="s">
        <v>491</v>
      </c>
    </row>
    <row r="8636" spans="2:11" x14ac:dyDescent="0.25">
      <c r="B8636">
        <v>2026</v>
      </c>
      <c r="C8636" t="s">
        <v>485</v>
      </c>
      <c r="D8636">
        <v>4</v>
      </c>
      <c r="E8636" t="s">
        <v>208</v>
      </c>
      <c r="F8636">
        <v>26</v>
      </c>
      <c r="G8636" s="85">
        <v>6.9314531672103623</v>
      </c>
      <c r="H8636" s="85">
        <v>27483.452068491439</v>
      </c>
      <c r="I8636" s="85">
        <v>6023.7970253718286</v>
      </c>
      <c r="J8636" s="85">
        <v>121920.16696705225</v>
      </c>
      <c r="K8636" t="s">
        <v>491</v>
      </c>
    </row>
    <row r="8637" spans="2:11" x14ac:dyDescent="0.25">
      <c r="B8637">
        <v>2026</v>
      </c>
      <c r="C8637" t="s">
        <v>486</v>
      </c>
      <c r="D8637">
        <v>3</v>
      </c>
      <c r="E8637" t="s">
        <v>208</v>
      </c>
      <c r="F8637">
        <v>26</v>
      </c>
      <c r="G8637" s="85">
        <v>10.61174088611531</v>
      </c>
      <c r="H8637" s="85">
        <v>27483.452068491439</v>
      </c>
      <c r="I8637" s="85">
        <v>6023.7970253718286</v>
      </c>
      <c r="J8637" s="85">
        <v>186654.25408435264</v>
      </c>
      <c r="K8637" t="s">
        <v>491</v>
      </c>
    </row>
    <row r="8638" spans="2:11" x14ac:dyDescent="0.25">
      <c r="B8638">
        <v>2026</v>
      </c>
      <c r="C8638" t="s">
        <v>486</v>
      </c>
      <c r="D8638">
        <v>4</v>
      </c>
      <c r="E8638" t="s">
        <v>208</v>
      </c>
      <c r="F8638">
        <v>26</v>
      </c>
      <c r="G8638" s="85">
        <v>7.0447691596899951</v>
      </c>
      <c r="H8638" s="85">
        <v>27483.452068491439</v>
      </c>
      <c r="I8638" s="85">
        <v>6023.7970253718286</v>
      </c>
      <c r="J8638" s="85">
        <v>123913.32834171307</v>
      </c>
      <c r="K8638" t="s">
        <v>491</v>
      </c>
    </row>
    <row r="8639" spans="2:11" x14ac:dyDescent="0.25">
      <c r="B8639">
        <v>2026</v>
      </c>
      <c r="C8639" t="s">
        <v>487</v>
      </c>
      <c r="D8639">
        <v>3</v>
      </c>
      <c r="E8639" t="s">
        <v>208</v>
      </c>
      <c r="F8639">
        <v>26</v>
      </c>
      <c r="G8639" s="85">
        <v>10.782432064660577</v>
      </c>
      <c r="H8639" s="85">
        <v>27483.452068491439</v>
      </c>
      <c r="I8639" s="85">
        <v>6023.7970253718286</v>
      </c>
      <c r="J8639" s="85">
        <v>189656.61109175306</v>
      </c>
      <c r="K8639" t="s">
        <v>491</v>
      </c>
    </row>
    <row r="8640" spans="2:11" x14ac:dyDescent="0.25">
      <c r="B8640">
        <v>2026</v>
      </c>
      <c r="C8640" t="s">
        <v>487</v>
      </c>
      <c r="D8640">
        <v>4</v>
      </c>
      <c r="E8640" t="s">
        <v>208</v>
      </c>
      <c r="F8640">
        <v>26</v>
      </c>
      <c r="G8640" s="85">
        <v>7.1580851521696278</v>
      </c>
      <c r="H8640" s="85">
        <v>27483.452068491439</v>
      </c>
      <c r="I8640" s="85">
        <v>6023.7970253718286</v>
      </c>
      <c r="J8640" s="85">
        <v>125906.48971637389</v>
      </c>
      <c r="K8640" t="s">
        <v>491</v>
      </c>
    </row>
    <row r="8641" spans="2:11" x14ac:dyDescent="0.25">
      <c r="B8641">
        <v>2026</v>
      </c>
      <c r="C8641" t="s">
        <v>488</v>
      </c>
      <c r="D8641">
        <v>3</v>
      </c>
      <c r="E8641" t="s">
        <v>208</v>
      </c>
      <c r="F8641">
        <v>26</v>
      </c>
      <c r="G8641" s="85">
        <v>10.95312324320585</v>
      </c>
      <c r="H8641" s="85">
        <v>27483.452068491439</v>
      </c>
      <c r="I8641" s="85">
        <v>6023.7970253718286</v>
      </c>
      <c r="J8641" s="85">
        <v>192658.96809915357</v>
      </c>
      <c r="K8641" t="s">
        <v>491</v>
      </c>
    </row>
    <row r="8642" spans="2:11" x14ac:dyDescent="0.25">
      <c r="B8642">
        <v>2026</v>
      </c>
      <c r="C8642" t="s">
        <v>488</v>
      </c>
      <c r="D8642">
        <v>4</v>
      </c>
      <c r="E8642" t="s">
        <v>208</v>
      </c>
      <c r="F8642">
        <v>26</v>
      </c>
      <c r="G8642" s="85">
        <v>7.2714011446492623</v>
      </c>
      <c r="H8642" s="85">
        <v>27483.452068491439</v>
      </c>
      <c r="I8642" s="85">
        <v>6023.7970253718286</v>
      </c>
      <c r="J8642" s="85">
        <v>127899.65109103473</v>
      </c>
      <c r="K8642" t="s">
        <v>491</v>
      </c>
    </row>
    <row r="8643" spans="2:11" x14ac:dyDescent="0.25">
      <c r="B8643">
        <v>2026</v>
      </c>
      <c r="C8643" t="s">
        <v>489</v>
      </c>
      <c r="D8643">
        <v>3</v>
      </c>
      <c r="E8643" t="s">
        <v>208</v>
      </c>
      <c r="F8643">
        <v>26</v>
      </c>
      <c r="G8643" s="85">
        <v>11.123814421751113</v>
      </c>
      <c r="H8643" s="85">
        <v>27483.452068491439</v>
      </c>
      <c r="I8643" s="85">
        <v>6023.7970253718286</v>
      </c>
      <c r="J8643" s="85">
        <v>195661.32510655394</v>
      </c>
      <c r="K8643" t="s">
        <v>491</v>
      </c>
    </row>
    <row r="8644" spans="2:11" x14ac:dyDescent="0.25">
      <c r="B8644">
        <v>2026</v>
      </c>
      <c r="C8644" t="s">
        <v>489</v>
      </c>
      <c r="D8644">
        <v>4</v>
      </c>
      <c r="E8644" t="s">
        <v>208</v>
      </c>
      <c r="F8644">
        <v>26</v>
      </c>
      <c r="G8644" s="85">
        <v>7.3847171371288916</v>
      </c>
      <c r="H8644" s="85">
        <v>27483.452068491439</v>
      </c>
      <c r="I8644" s="85">
        <v>6023.7970253718286</v>
      </c>
      <c r="J8644" s="85">
        <v>129892.81246569549</v>
      </c>
      <c r="K8644" t="s">
        <v>491</v>
      </c>
    </row>
    <row r="8645" spans="2:11" x14ac:dyDescent="0.25">
      <c r="B8645">
        <v>2026</v>
      </c>
      <c r="C8645" t="s">
        <v>490</v>
      </c>
      <c r="D8645">
        <v>3</v>
      </c>
      <c r="E8645" t="s">
        <v>208</v>
      </c>
      <c r="F8645">
        <v>26</v>
      </c>
      <c r="G8645" s="85">
        <v>11.294505600296388</v>
      </c>
      <c r="H8645" s="85">
        <v>27483.452068491439</v>
      </c>
      <c r="I8645" s="85">
        <v>6023.7970253718286</v>
      </c>
      <c r="J8645" s="85">
        <v>198663.68211395448</v>
      </c>
      <c r="K8645" t="s">
        <v>491</v>
      </c>
    </row>
    <row r="8646" spans="2:11" x14ac:dyDescent="0.25">
      <c r="B8646">
        <v>2026</v>
      </c>
      <c r="C8646" t="s">
        <v>490</v>
      </c>
      <c r="D8646">
        <v>4</v>
      </c>
      <c r="E8646" t="s">
        <v>208</v>
      </c>
      <c r="F8646">
        <v>26</v>
      </c>
      <c r="G8646" s="85">
        <v>7.4980331296085279</v>
      </c>
      <c r="H8646" s="85">
        <v>27483.452068491439</v>
      </c>
      <c r="I8646" s="85">
        <v>6023.7970253718286</v>
      </c>
      <c r="J8646" s="85">
        <v>131885.97384035637</v>
      </c>
      <c r="K8646" t="s">
        <v>491</v>
      </c>
    </row>
    <row r="8647" spans="2:11" x14ac:dyDescent="0.25">
      <c r="B8647">
        <v>2026</v>
      </c>
      <c r="C8647" t="s">
        <v>479</v>
      </c>
      <c r="D8647">
        <v>3</v>
      </c>
      <c r="E8647" t="s">
        <v>89</v>
      </c>
      <c r="F8647">
        <v>16</v>
      </c>
      <c r="G8647" s="85">
        <v>9.9698496836478014</v>
      </c>
      <c r="H8647" s="85">
        <v>23436.224852071005</v>
      </c>
      <c r="I8647" s="85">
        <v>5419.7159763313612</v>
      </c>
      <c r="J8647" s="85">
        <v>160054.11266521341</v>
      </c>
      <c r="K8647" t="s">
        <v>491</v>
      </c>
    </row>
    <row r="8648" spans="2:11" x14ac:dyDescent="0.25">
      <c r="B8648">
        <v>2026</v>
      </c>
      <c r="C8648" t="s">
        <v>479</v>
      </c>
      <c r="D8648">
        <v>4</v>
      </c>
      <c r="E8648" t="s">
        <v>89</v>
      </c>
      <c r="F8648">
        <v>16</v>
      </c>
      <c r="G8648" s="85">
        <v>7.3760676521296737</v>
      </c>
      <c r="H8648" s="85">
        <v>23436.224852071005</v>
      </c>
      <c r="I8648" s="85">
        <v>5419.7159763313612</v>
      </c>
      <c r="J8648" s="85">
        <v>118414.01831328798</v>
      </c>
      <c r="K8648" t="s">
        <v>491</v>
      </c>
    </row>
    <row r="8649" spans="2:11" x14ac:dyDescent="0.25">
      <c r="B8649">
        <v>2026</v>
      </c>
      <c r="C8649" t="s">
        <v>480</v>
      </c>
      <c r="D8649">
        <v>3</v>
      </c>
      <c r="E8649" t="s">
        <v>89</v>
      </c>
      <c r="F8649">
        <v>16</v>
      </c>
      <c r="G8649" s="85">
        <v>10.109080954615301</v>
      </c>
      <c r="H8649" s="85">
        <v>23436.224852071005</v>
      </c>
      <c r="I8649" s="85">
        <v>5419.7159763313612</v>
      </c>
      <c r="J8649" s="85">
        <v>162289.30559560467</v>
      </c>
      <c r="K8649" t="s">
        <v>491</v>
      </c>
    </row>
    <row r="8650" spans="2:11" x14ac:dyDescent="0.25">
      <c r="B8650">
        <v>2026</v>
      </c>
      <c r="C8650" t="s">
        <v>480</v>
      </c>
      <c r="D8650">
        <v>4</v>
      </c>
      <c r="E8650" t="s">
        <v>89</v>
      </c>
      <c r="F8650">
        <v>16</v>
      </c>
      <c r="G8650" s="85">
        <v>7.4790761534145709</v>
      </c>
      <c r="H8650" s="85">
        <v>23436.224852071005</v>
      </c>
      <c r="I8650" s="85">
        <v>5419.7159763313612</v>
      </c>
      <c r="J8650" s="85">
        <v>120067.69763577254</v>
      </c>
      <c r="K8650" t="s">
        <v>491</v>
      </c>
    </row>
    <row r="8651" spans="2:11" x14ac:dyDescent="0.25">
      <c r="B8651">
        <v>2026</v>
      </c>
      <c r="C8651" t="s">
        <v>481</v>
      </c>
      <c r="D8651">
        <v>3</v>
      </c>
      <c r="E8651" t="s">
        <v>89</v>
      </c>
      <c r="F8651">
        <v>16</v>
      </c>
      <c r="G8651" s="85">
        <v>10.248312225582797</v>
      </c>
      <c r="H8651" s="85">
        <v>23436.224852071005</v>
      </c>
      <c r="I8651" s="85">
        <v>5419.7159763313612</v>
      </c>
      <c r="J8651" s="85">
        <v>164524.49852599588</v>
      </c>
      <c r="K8651" t="s">
        <v>491</v>
      </c>
    </row>
    <row r="8652" spans="2:11" x14ac:dyDescent="0.25">
      <c r="B8652">
        <v>2026</v>
      </c>
      <c r="C8652" t="s">
        <v>481</v>
      </c>
      <c r="D8652">
        <v>4</v>
      </c>
      <c r="E8652" t="s">
        <v>89</v>
      </c>
      <c r="F8652">
        <v>16</v>
      </c>
      <c r="G8652" s="85">
        <v>7.582084654699468</v>
      </c>
      <c r="H8652" s="85">
        <v>23436.224852071005</v>
      </c>
      <c r="I8652" s="85">
        <v>5419.7159763313612</v>
      </c>
      <c r="J8652" s="85">
        <v>121721.37695825711</v>
      </c>
      <c r="K8652" t="s">
        <v>491</v>
      </c>
    </row>
    <row r="8653" spans="2:11" x14ac:dyDescent="0.25">
      <c r="B8653">
        <v>2026</v>
      </c>
      <c r="C8653" t="s">
        <v>482</v>
      </c>
      <c r="D8653">
        <v>3</v>
      </c>
      <c r="E8653" t="s">
        <v>89</v>
      </c>
      <c r="F8653">
        <v>16</v>
      </c>
      <c r="G8653" s="85">
        <v>10.387543496550297</v>
      </c>
      <c r="H8653" s="85">
        <v>23436.224852071005</v>
      </c>
      <c r="I8653" s="85">
        <v>5419.7159763313612</v>
      </c>
      <c r="J8653" s="85">
        <v>166759.69145638714</v>
      </c>
      <c r="K8653" t="s">
        <v>491</v>
      </c>
    </row>
    <row r="8654" spans="2:11" x14ac:dyDescent="0.25">
      <c r="B8654">
        <v>2026</v>
      </c>
      <c r="C8654" t="s">
        <v>482</v>
      </c>
      <c r="D8654">
        <v>4</v>
      </c>
      <c r="E8654" t="s">
        <v>89</v>
      </c>
      <c r="F8654">
        <v>16</v>
      </c>
      <c r="G8654" s="85">
        <v>7.6850931559843652</v>
      </c>
      <c r="H8654" s="85">
        <v>23436.224852071005</v>
      </c>
      <c r="I8654" s="85">
        <v>5419.7159763313612</v>
      </c>
      <c r="J8654" s="85">
        <v>123375.05628074169</v>
      </c>
      <c r="K8654" t="s">
        <v>491</v>
      </c>
    </row>
    <row r="8655" spans="2:11" x14ac:dyDescent="0.25">
      <c r="B8655">
        <v>2026</v>
      </c>
      <c r="C8655" t="s">
        <v>483</v>
      </c>
      <c r="D8655">
        <v>3</v>
      </c>
      <c r="E8655" t="s">
        <v>89</v>
      </c>
      <c r="F8655">
        <v>16</v>
      </c>
      <c r="G8655" s="85">
        <v>10.526774767517797</v>
      </c>
      <c r="H8655" s="85">
        <v>23436.224852071005</v>
      </c>
      <c r="I8655" s="85">
        <v>5419.7159763313612</v>
      </c>
      <c r="J8655" s="85">
        <v>168994.88438677837</v>
      </c>
      <c r="K8655" t="s">
        <v>491</v>
      </c>
    </row>
    <row r="8656" spans="2:11" x14ac:dyDescent="0.25">
      <c r="B8656">
        <v>2026</v>
      </c>
      <c r="C8656" t="s">
        <v>483</v>
      </c>
      <c r="D8656">
        <v>4</v>
      </c>
      <c r="E8656" t="s">
        <v>89</v>
      </c>
      <c r="F8656">
        <v>16</v>
      </c>
      <c r="G8656" s="85">
        <v>7.7881016572692623</v>
      </c>
      <c r="H8656" s="85">
        <v>23436.224852071005</v>
      </c>
      <c r="I8656" s="85">
        <v>5419.7159763313612</v>
      </c>
      <c r="J8656" s="85">
        <v>125028.73560322626</v>
      </c>
      <c r="K8656" t="s">
        <v>491</v>
      </c>
    </row>
    <row r="8657" spans="2:11" x14ac:dyDescent="0.25">
      <c r="B8657">
        <v>2026</v>
      </c>
      <c r="C8657" t="s">
        <v>484</v>
      </c>
      <c r="D8657">
        <v>3</v>
      </c>
      <c r="E8657" t="s">
        <v>89</v>
      </c>
      <c r="F8657">
        <v>16</v>
      </c>
      <c r="G8657" s="85">
        <v>10.666006038485294</v>
      </c>
      <c r="H8657" s="85">
        <v>23436.224852071005</v>
      </c>
      <c r="I8657" s="85">
        <v>5419.7159763313612</v>
      </c>
      <c r="J8657" s="85">
        <v>171230.07731716961</v>
      </c>
      <c r="K8657" t="s">
        <v>491</v>
      </c>
    </row>
    <row r="8658" spans="2:11" x14ac:dyDescent="0.25">
      <c r="B8658">
        <v>2026</v>
      </c>
      <c r="C8658" t="s">
        <v>484</v>
      </c>
      <c r="D8658">
        <v>4</v>
      </c>
      <c r="E8658" t="s">
        <v>89</v>
      </c>
      <c r="F8658">
        <v>16</v>
      </c>
      <c r="G8658" s="85">
        <v>7.8911101585541612</v>
      </c>
      <c r="H8658" s="85">
        <v>23436.224852071005</v>
      </c>
      <c r="I8658" s="85">
        <v>5419.7159763313612</v>
      </c>
      <c r="J8658" s="85">
        <v>126682.41492571085</v>
      </c>
      <c r="K8658" t="s">
        <v>491</v>
      </c>
    </row>
    <row r="8659" spans="2:11" x14ac:dyDescent="0.25">
      <c r="B8659">
        <v>2026</v>
      </c>
      <c r="C8659" t="s">
        <v>485</v>
      </c>
      <c r="D8659">
        <v>3</v>
      </c>
      <c r="E8659" t="s">
        <v>89</v>
      </c>
      <c r="F8659">
        <v>16</v>
      </c>
      <c r="G8659" s="85">
        <v>10.805237309452794</v>
      </c>
      <c r="H8659" s="85">
        <v>23436.224852071005</v>
      </c>
      <c r="I8659" s="85">
        <v>5419.7159763313612</v>
      </c>
      <c r="J8659" s="85">
        <v>173465.27024756087</v>
      </c>
      <c r="K8659" t="s">
        <v>491</v>
      </c>
    </row>
    <row r="8660" spans="2:11" x14ac:dyDescent="0.25">
      <c r="B8660">
        <v>2026</v>
      </c>
      <c r="C8660" t="s">
        <v>485</v>
      </c>
      <c r="D8660">
        <v>4</v>
      </c>
      <c r="E8660" t="s">
        <v>89</v>
      </c>
      <c r="F8660">
        <v>16</v>
      </c>
      <c r="G8660" s="85">
        <v>7.9941186598390583</v>
      </c>
      <c r="H8660" s="85">
        <v>23436.224852071005</v>
      </c>
      <c r="I8660" s="85">
        <v>5419.7159763313612</v>
      </c>
      <c r="J8660" s="85">
        <v>128336.09424819543</v>
      </c>
      <c r="K8660" t="s">
        <v>491</v>
      </c>
    </row>
    <row r="8661" spans="2:11" x14ac:dyDescent="0.25">
      <c r="B8661">
        <v>2026</v>
      </c>
      <c r="C8661" t="s">
        <v>486</v>
      </c>
      <c r="D8661">
        <v>3</v>
      </c>
      <c r="E8661" t="s">
        <v>89</v>
      </c>
      <c r="F8661">
        <v>16</v>
      </c>
      <c r="G8661" s="85">
        <v>10.944468580420294</v>
      </c>
      <c r="H8661" s="85">
        <v>23436.224852071005</v>
      </c>
      <c r="I8661" s="85">
        <v>5419.7159763313612</v>
      </c>
      <c r="J8661" s="85">
        <v>175700.46317795213</v>
      </c>
      <c r="K8661" t="s">
        <v>491</v>
      </c>
    </row>
    <row r="8662" spans="2:11" x14ac:dyDescent="0.25">
      <c r="B8662">
        <v>2026</v>
      </c>
      <c r="C8662" t="s">
        <v>486</v>
      </c>
      <c r="D8662">
        <v>4</v>
      </c>
      <c r="E8662" t="s">
        <v>89</v>
      </c>
      <c r="F8662">
        <v>16</v>
      </c>
      <c r="G8662" s="85">
        <v>8.0971271611239555</v>
      </c>
      <c r="H8662" s="85">
        <v>23436.224852071005</v>
      </c>
      <c r="I8662" s="85">
        <v>5419.7159763313612</v>
      </c>
      <c r="J8662" s="85">
        <v>129989.77357068</v>
      </c>
      <c r="K8662" t="s">
        <v>491</v>
      </c>
    </row>
    <row r="8663" spans="2:11" x14ac:dyDescent="0.25">
      <c r="B8663">
        <v>2026</v>
      </c>
      <c r="C8663" t="s">
        <v>487</v>
      </c>
      <c r="D8663">
        <v>3</v>
      </c>
      <c r="E8663" t="s">
        <v>89</v>
      </c>
      <c r="F8663">
        <v>16</v>
      </c>
      <c r="G8663" s="85">
        <v>11.083699851387792</v>
      </c>
      <c r="H8663" s="85">
        <v>23436.224852071005</v>
      </c>
      <c r="I8663" s="85">
        <v>5419.7159763313612</v>
      </c>
      <c r="J8663" s="85">
        <v>177935.65610834333</v>
      </c>
      <c r="K8663" t="s">
        <v>491</v>
      </c>
    </row>
    <row r="8664" spans="2:11" x14ac:dyDescent="0.25">
      <c r="B8664">
        <v>2026</v>
      </c>
      <c r="C8664" t="s">
        <v>487</v>
      </c>
      <c r="D8664">
        <v>4</v>
      </c>
      <c r="E8664" t="s">
        <v>89</v>
      </c>
      <c r="F8664">
        <v>16</v>
      </c>
      <c r="G8664" s="85">
        <v>8.2001356624088544</v>
      </c>
      <c r="H8664" s="85">
        <v>23436.224852071005</v>
      </c>
      <c r="I8664" s="85">
        <v>5419.7159763313612</v>
      </c>
      <c r="J8664" s="85">
        <v>131643.45289316459</v>
      </c>
      <c r="K8664" t="s">
        <v>491</v>
      </c>
    </row>
    <row r="8665" spans="2:11" x14ac:dyDescent="0.25">
      <c r="B8665">
        <v>2026</v>
      </c>
      <c r="C8665" t="s">
        <v>488</v>
      </c>
      <c r="D8665">
        <v>3</v>
      </c>
      <c r="E8665" t="s">
        <v>89</v>
      </c>
      <c r="F8665">
        <v>16</v>
      </c>
      <c r="G8665" s="85">
        <v>11.222931122355291</v>
      </c>
      <c r="H8665" s="85">
        <v>23436.224852071005</v>
      </c>
      <c r="I8665" s="85">
        <v>5419.7159763313612</v>
      </c>
      <c r="J8665" s="85">
        <v>180170.8490387346</v>
      </c>
      <c r="K8665" t="s">
        <v>491</v>
      </c>
    </row>
    <row r="8666" spans="2:11" x14ac:dyDescent="0.25">
      <c r="B8666">
        <v>2026</v>
      </c>
      <c r="C8666" t="s">
        <v>488</v>
      </c>
      <c r="D8666">
        <v>4</v>
      </c>
      <c r="E8666" t="s">
        <v>89</v>
      </c>
      <c r="F8666">
        <v>16</v>
      </c>
      <c r="G8666" s="85">
        <v>8.3031441636937515</v>
      </c>
      <c r="H8666" s="85">
        <v>23436.224852071005</v>
      </c>
      <c r="I8666" s="85">
        <v>5419.7159763313612</v>
      </c>
      <c r="J8666" s="85">
        <v>133297.13221564915</v>
      </c>
      <c r="K8666" t="s">
        <v>491</v>
      </c>
    </row>
    <row r="8667" spans="2:11" x14ac:dyDescent="0.25">
      <c r="B8667">
        <v>2026</v>
      </c>
      <c r="C8667" t="s">
        <v>489</v>
      </c>
      <c r="D8667">
        <v>3</v>
      </c>
      <c r="E8667" t="s">
        <v>89</v>
      </c>
      <c r="F8667">
        <v>16</v>
      </c>
      <c r="G8667" s="85">
        <v>11.362162393322791</v>
      </c>
      <c r="H8667" s="85">
        <v>23436.224852071005</v>
      </c>
      <c r="I8667" s="85">
        <v>5419.7159763313612</v>
      </c>
      <c r="J8667" s="85">
        <v>182406.04196912586</v>
      </c>
      <c r="K8667" t="s">
        <v>491</v>
      </c>
    </row>
    <row r="8668" spans="2:11" x14ac:dyDescent="0.25">
      <c r="B8668">
        <v>2026</v>
      </c>
      <c r="C8668" t="s">
        <v>489</v>
      </c>
      <c r="D8668">
        <v>4</v>
      </c>
      <c r="E8668" t="s">
        <v>89</v>
      </c>
      <c r="F8668">
        <v>16</v>
      </c>
      <c r="G8668" s="85">
        <v>8.4061526649786487</v>
      </c>
      <c r="H8668" s="85">
        <v>23436.224852071005</v>
      </c>
      <c r="I8668" s="85">
        <v>5419.7159763313612</v>
      </c>
      <c r="J8668" s="85">
        <v>134950.81153813374</v>
      </c>
      <c r="K8668" t="s">
        <v>491</v>
      </c>
    </row>
    <row r="8669" spans="2:11" x14ac:dyDescent="0.25">
      <c r="B8669">
        <v>2026</v>
      </c>
      <c r="C8669" t="s">
        <v>490</v>
      </c>
      <c r="D8669">
        <v>3</v>
      </c>
      <c r="E8669" t="s">
        <v>89</v>
      </c>
      <c r="F8669">
        <v>16</v>
      </c>
      <c r="G8669" s="85">
        <v>11.501393664290287</v>
      </c>
      <c r="H8669" s="85">
        <v>23436.224852071005</v>
      </c>
      <c r="I8669" s="85">
        <v>5419.7159763313612</v>
      </c>
      <c r="J8669" s="85">
        <v>184641.23489951706</v>
      </c>
      <c r="K8669" t="s">
        <v>491</v>
      </c>
    </row>
    <row r="8670" spans="2:11" x14ac:dyDescent="0.25">
      <c r="B8670">
        <v>2026</v>
      </c>
      <c r="C8670" t="s">
        <v>490</v>
      </c>
      <c r="D8670">
        <v>4</v>
      </c>
      <c r="E8670" t="s">
        <v>89</v>
      </c>
      <c r="F8670">
        <v>16</v>
      </c>
      <c r="G8670" s="85">
        <v>8.5091611662635458</v>
      </c>
      <c r="H8670" s="85">
        <v>23436.224852071005</v>
      </c>
      <c r="I8670" s="85">
        <v>5419.7159763313612</v>
      </c>
      <c r="J8670" s="85">
        <v>136604.4908606183</v>
      </c>
      <c r="K8670" t="s">
        <v>491</v>
      </c>
    </row>
    <row r="8671" spans="2:11" x14ac:dyDescent="0.25">
      <c r="B8671">
        <v>2026</v>
      </c>
      <c r="C8671" t="s">
        <v>479</v>
      </c>
      <c r="D8671">
        <v>3</v>
      </c>
      <c r="E8671" t="s">
        <v>89</v>
      </c>
      <c r="F8671">
        <v>5</v>
      </c>
      <c r="G8671" s="85">
        <v>13.964993506475462</v>
      </c>
      <c r="H8671" s="85">
        <v>23436.224852071005</v>
      </c>
      <c r="I8671" s="85">
        <v>5419.7159763313612</v>
      </c>
      <c r="J8671" s="85">
        <v>222882.26168319536</v>
      </c>
      <c r="K8671" t="s">
        <v>491</v>
      </c>
    </row>
    <row r="8672" spans="2:11" x14ac:dyDescent="0.25">
      <c r="B8672">
        <v>2026</v>
      </c>
      <c r="C8672" t="s">
        <v>479</v>
      </c>
      <c r="D8672">
        <v>4</v>
      </c>
      <c r="E8672" t="s">
        <v>89</v>
      </c>
      <c r="F8672">
        <v>5</v>
      </c>
      <c r="G8672" s="85">
        <v>2.1484605394577621</v>
      </c>
      <c r="H8672" s="85">
        <v>23436.224852071005</v>
      </c>
      <c r="I8672" s="85">
        <v>5419.7159763313612</v>
      </c>
      <c r="J8672" s="85">
        <v>34289.578720491576</v>
      </c>
      <c r="K8672" t="s">
        <v>491</v>
      </c>
    </row>
    <row r="8673" spans="2:11" x14ac:dyDescent="0.25">
      <c r="B8673">
        <v>2026</v>
      </c>
      <c r="C8673" t="s">
        <v>480</v>
      </c>
      <c r="D8673">
        <v>3</v>
      </c>
      <c r="E8673" t="s">
        <v>89</v>
      </c>
      <c r="F8673">
        <v>5</v>
      </c>
      <c r="G8673" s="85">
        <v>14.09073770371659</v>
      </c>
      <c r="H8673" s="85">
        <v>23436.224852071005</v>
      </c>
      <c r="I8673" s="85">
        <v>5419.7159763313612</v>
      </c>
      <c r="J8673" s="85">
        <v>224889.1477631384</v>
      </c>
      <c r="K8673" t="s">
        <v>491</v>
      </c>
    </row>
    <row r="8674" spans="2:11" x14ac:dyDescent="0.25">
      <c r="B8674">
        <v>2026</v>
      </c>
      <c r="C8674" t="s">
        <v>480</v>
      </c>
      <c r="D8674">
        <v>4</v>
      </c>
      <c r="E8674" t="s">
        <v>89</v>
      </c>
      <c r="F8674">
        <v>5</v>
      </c>
      <c r="G8674" s="85">
        <v>2.1678058005717826</v>
      </c>
      <c r="H8674" s="85">
        <v>23436.224852071005</v>
      </c>
      <c r="I8674" s="85">
        <v>5419.7159763313612</v>
      </c>
      <c r="J8674" s="85">
        <v>34598.330425098211</v>
      </c>
      <c r="K8674" t="s">
        <v>491</v>
      </c>
    </row>
    <row r="8675" spans="2:11" x14ac:dyDescent="0.25">
      <c r="B8675">
        <v>2026</v>
      </c>
      <c r="C8675" t="s">
        <v>481</v>
      </c>
      <c r="D8675">
        <v>3</v>
      </c>
      <c r="E8675" t="s">
        <v>89</v>
      </c>
      <c r="F8675">
        <v>5</v>
      </c>
      <c r="G8675" s="85">
        <v>14.216481900957696</v>
      </c>
      <c r="H8675" s="85">
        <v>23436.224852071005</v>
      </c>
      <c r="I8675" s="85">
        <v>5419.7159763313612</v>
      </c>
      <c r="J8675" s="85">
        <v>226896.0338430811</v>
      </c>
      <c r="K8675" t="s">
        <v>491</v>
      </c>
    </row>
    <row r="8676" spans="2:11" x14ac:dyDescent="0.25">
      <c r="B8676">
        <v>2026</v>
      </c>
      <c r="C8676" t="s">
        <v>481</v>
      </c>
      <c r="D8676">
        <v>4</v>
      </c>
      <c r="E8676" t="s">
        <v>89</v>
      </c>
      <c r="F8676">
        <v>5</v>
      </c>
      <c r="G8676" s="85">
        <v>2.1871510616857996</v>
      </c>
      <c r="H8676" s="85">
        <v>23436.224852071005</v>
      </c>
      <c r="I8676" s="85">
        <v>5419.7159763313612</v>
      </c>
      <c r="J8676" s="85">
        <v>34907.082129704788</v>
      </c>
      <c r="K8676" t="s">
        <v>491</v>
      </c>
    </row>
    <row r="8677" spans="2:11" x14ac:dyDescent="0.25">
      <c r="B8677">
        <v>2026</v>
      </c>
      <c r="C8677" t="s">
        <v>482</v>
      </c>
      <c r="D8677">
        <v>3</v>
      </c>
      <c r="E8677" t="s">
        <v>89</v>
      </c>
      <c r="F8677">
        <v>5</v>
      </c>
      <c r="G8677" s="85">
        <v>14.342226098198825</v>
      </c>
      <c r="H8677" s="85">
        <v>23436.224852071005</v>
      </c>
      <c r="I8677" s="85">
        <v>5419.7159763313612</v>
      </c>
      <c r="J8677" s="85">
        <v>228902.91992302414</v>
      </c>
      <c r="K8677" t="s">
        <v>491</v>
      </c>
    </row>
    <row r="8678" spans="2:11" x14ac:dyDescent="0.25">
      <c r="B8678">
        <v>2026</v>
      </c>
      <c r="C8678" t="s">
        <v>482</v>
      </c>
      <c r="D8678">
        <v>4</v>
      </c>
      <c r="E8678" t="s">
        <v>89</v>
      </c>
      <c r="F8678">
        <v>5</v>
      </c>
      <c r="G8678" s="85">
        <v>2.2064963227998184</v>
      </c>
      <c r="H8678" s="85">
        <v>23436.224852071005</v>
      </c>
      <c r="I8678" s="85">
        <v>5419.7159763313612</v>
      </c>
      <c r="J8678" s="85">
        <v>35215.833834311394</v>
      </c>
      <c r="K8678" t="s">
        <v>491</v>
      </c>
    </row>
    <row r="8679" spans="2:11" x14ac:dyDescent="0.25">
      <c r="B8679">
        <v>2026</v>
      </c>
      <c r="C8679" t="s">
        <v>483</v>
      </c>
      <c r="D8679">
        <v>3</v>
      </c>
      <c r="E8679" t="s">
        <v>89</v>
      </c>
      <c r="F8679">
        <v>5</v>
      </c>
      <c r="G8679" s="85">
        <v>14.467970295439935</v>
      </c>
      <c r="H8679" s="85">
        <v>23436.224852071005</v>
      </c>
      <c r="I8679" s="85">
        <v>5419.7159763313612</v>
      </c>
      <c r="J8679" s="85">
        <v>230909.80600296688</v>
      </c>
      <c r="K8679" t="s">
        <v>491</v>
      </c>
    </row>
    <row r="8680" spans="2:11" x14ac:dyDescent="0.25">
      <c r="B8680">
        <v>2026</v>
      </c>
      <c r="C8680" t="s">
        <v>483</v>
      </c>
      <c r="D8680">
        <v>4</v>
      </c>
      <c r="E8680" t="s">
        <v>89</v>
      </c>
      <c r="F8680">
        <v>5</v>
      </c>
      <c r="G8680" s="85">
        <v>2.2258415839138355</v>
      </c>
      <c r="H8680" s="85">
        <v>23436.224852071005</v>
      </c>
      <c r="I8680" s="85">
        <v>5419.7159763313612</v>
      </c>
      <c r="J8680" s="85">
        <v>35524.585538917971</v>
      </c>
      <c r="K8680" t="s">
        <v>491</v>
      </c>
    </row>
    <row r="8681" spans="2:11" x14ac:dyDescent="0.25">
      <c r="B8681">
        <v>2026</v>
      </c>
      <c r="C8681" t="s">
        <v>484</v>
      </c>
      <c r="D8681">
        <v>3</v>
      </c>
      <c r="E8681" t="s">
        <v>89</v>
      </c>
      <c r="F8681">
        <v>5</v>
      </c>
      <c r="G8681" s="85">
        <v>14.593714492681062</v>
      </c>
      <c r="H8681" s="85">
        <v>23436.224852071005</v>
      </c>
      <c r="I8681" s="85">
        <v>5419.7159763313612</v>
      </c>
      <c r="J8681" s="85">
        <v>232916.6920829099</v>
      </c>
      <c r="K8681" t="s">
        <v>491</v>
      </c>
    </row>
    <row r="8682" spans="2:11" x14ac:dyDescent="0.25">
      <c r="B8682">
        <v>2026</v>
      </c>
      <c r="C8682" t="s">
        <v>484</v>
      </c>
      <c r="D8682">
        <v>4</v>
      </c>
      <c r="E8682" t="s">
        <v>89</v>
      </c>
      <c r="F8682">
        <v>5</v>
      </c>
      <c r="G8682" s="85">
        <v>2.245186845027856</v>
      </c>
      <c r="H8682" s="85">
        <v>23436.224852071005</v>
      </c>
      <c r="I8682" s="85">
        <v>5419.7159763313612</v>
      </c>
      <c r="J8682" s="85">
        <v>35833.337243524606</v>
      </c>
      <c r="K8682" t="s">
        <v>491</v>
      </c>
    </row>
    <row r="8683" spans="2:11" x14ac:dyDescent="0.25">
      <c r="B8683">
        <v>2026</v>
      </c>
      <c r="C8683" t="s">
        <v>485</v>
      </c>
      <c r="D8683">
        <v>3</v>
      </c>
      <c r="E8683" t="s">
        <v>89</v>
      </c>
      <c r="F8683">
        <v>5</v>
      </c>
      <c r="G8683" s="85">
        <v>14.719458689922167</v>
      </c>
      <c r="H8683" s="85">
        <v>23436.224852071005</v>
      </c>
      <c r="I8683" s="85">
        <v>5419.7159763313612</v>
      </c>
      <c r="J8683" s="85">
        <v>234923.57816285256</v>
      </c>
      <c r="K8683" t="s">
        <v>491</v>
      </c>
    </row>
    <row r="8684" spans="2:11" x14ac:dyDescent="0.25">
      <c r="B8684">
        <v>2026</v>
      </c>
      <c r="C8684" t="s">
        <v>485</v>
      </c>
      <c r="D8684">
        <v>4</v>
      </c>
      <c r="E8684" t="s">
        <v>89</v>
      </c>
      <c r="F8684">
        <v>5</v>
      </c>
      <c r="G8684" s="85">
        <v>2.2645321061418713</v>
      </c>
      <c r="H8684" s="85">
        <v>23436.224852071005</v>
      </c>
      <c r="I8684" s="85">
        <v>5419.7159763313612</v>
      </c>
      <c r="J8684" s="85">
        <v>36142.088948131153</v>
      </c>
      <c r="K8684" t="s">
        <v>491</v>
      </c>
    </row>
    <row r="8685" spans="2:11" x14ac:dyDescent="0.25">
      <c r="B8685">
        <v>2026</v>
      </c>
      <c r="C8685" t="s">
        <v>486</v>
      </c>
      <c r="D8685">
        <v>3</v>
      </c>
      <c r="E8685" t="s">
        <v>89</v>
      </c>
      <c r="F8685">
        <v>5</v>
      </c>
      <c r="G8685" s="85">
        <v>14.845202887163298</v>
      </c>
      <c r="H8685" s="85">
        <v>23436.224852071005</v>
      </c>
      <c r="I8685" s="85">
        <v>5419.7159763313612</v>
      </c>
      <c r="J8685" s="85">
        <v>236930.46424279563</v>
      </c>
      <c r="K8685" t="s">
        <v>491</v>
      </c>
    </row>
    <row r="8686" spans="2:11" x14ac:dyDescent="0.25">
      <c r="B8686">
        <v>2026</v>
      </c>
      <c r="C8686" t="s">
        <v>486</v>
      </c>
      <c r="D8686">
        <v>4</v>
      </c>
      <c r="E8686" t="s">
        <v>89</v>
      </c>
      <c r="F8686">
        <v>5</v>
      </c>
      <c r="G8686" s="85">
        <v>2.2838773672558919</v>
      </c>
      <c r="H8686" s="85">
        <v>23436.224852071005</v>
      </c>
      <c r="I8686" s="85">
        <v>5419.7159763313612</v>
      </c>
      <c r="J8686" s="85">
        <v>36450.840652737788</v>
      </c>
      <c r="K8686" t="s">
        <v>491</v>
      </c>
    </row>
    <row r="8687" spans="2:11" x14ac:dyDescent="0.25">
      <c r="B8687">
        <v>2026</v>
      </c>
      <c r="C8687" t="s">
        <v>487</v>
      </c>
      <c r="D8687">
        <v>3</v>
      </c>
      <c r="E8687" t="s">
        <v>89</v>
      </c>
      <c r="F8687">
        <v>5</v>
      </c>
      <c r="G8687" s="85">
        <v>14.970947084404406</v>
      </c>
      <c r="H8687" s="85">
        <v>23436.224852071005</v>
      </c>
      <c r="I8687" s="85">
        <v>5419.7159763313612</v>
      </c>
      <c r="J8687" s="85">
        <v>238937.35032273835</v>
      </c>
      <c r="K8687" t="s">
        <v>491</v>
      </c>
    </row>
    <row r="8688" spans="2:11" x14ac:dyDescent="0.25">
      <c r="B8688">
        <v>2026</v>
      </c>
      <c r="C8688" t="s">
        <v>487</v>
      </c>
      <c r="D8688">
        <v>4</v>
      </c>
      <c r="E8688" t="s">
        <v>89</v>
      </c>
      <c r="F8688">
        <v>5</v>
      </c>
      <c r="G8688" s="85">
        <v>2.3032226283699071</v>
      </c>
      <c r="H8688" s="85">
        <v>23436.224852071005</v>
      </c>
      <c r="I8688" s="85">
        <v>5419.7159763313612</v>
      </c>
      <c r="J8688" s="85">
        <v>36759.592357344336</v>
      </c>
      <c r="K8688" t="s">
        <v>491</v>
      </c>
    </row>
    <row r="8689" spans="2:11" x14ac:dyDescent="0.25">
      <c r="B8689">
        <v>2026</v>
      </c>
      <c r="C8689" t="s">
        <v>488</v>
      </c>
      <c r="D8689">
        <v>3</v>
      </c>
      <c r="E8689" t="s">
        <v>89</v>
      </c>
      <c r="F8689">
        <v>5</v>
      </c>
      <c r="G8689" s="85">
        <v>15.096691281645533</v>
      </c>
      <c r="H8689" s="85">
        <v>23436.224852071005</v>
      </c>
      <c r="I8689" s="85">
        <v>5419.7159763313612</v>
      </c>
      <c r="J8689" s="85">
        <v>240944.23640268136</v>
      </c>
      <c r="K8689" t="s">
        <v>491</v>
      </c>
    </row>
    <row r="8690" spans="2:11" x14ac:dyDescent="0.25">
      <c r="B8690">
        <v>2026</v>
      </c>
      <c r="C8690" t="s">
        <v>488</v>
      </c>
      <c r="D8690">
        <v>4</v>
      </c>
      <c r="E8690" t="s">
        <v>89</v>
      </c>
      <c r="F8690">
        <v>5</v>
      </c>
      <c r="G8690" s="85">
        <v>2.3225678894839277</v>
      </c>
      <c r="H8690" s="85">
        <v>23436.224852071005</v>
      </c>
      <c r="I8690" s="85">
        <v>5419.7159763313612</v>
      </c>
      <c r="J8690" s="85">
        <v>37068.344061950971</v>
      </c>
      <c r="K8690" t="s">
        <v>491</v>
      </c>
    </row>
    <row r="8691" spans="2:11" x14ac:dyDescent="0.25">
      <c r="B8691">
        <v>2026</v>
      </c>
      <c r="C8691" t="s">
        <v>489</v>
      </c>
      <c r="D8691">
        <v>3</v>
      </c>
      <c r="E8691" t="s">
        <v>89</v>
      </c>
      <c r="F8691">
        <v>5</v>
      </c>
      <c r="G8691" s="85">
        <v>15.22243547888664</v>
      </c>
      <c r="H8691" s="85">
        <v>23436.224852071005</v>
      </c>
      <c r="I8691" s="85">
        <v>5419.7159763313612</v>
      </c>
      <c r="J8691" s="85">
        <v>242951.12248262405</v>
      </c>
      <c r="K8691" t="s">
        <v>491</v>
      </c>
    </row>
    <row r="8692" spans="2:11" x14ac:dyDescent="0.25">
      <c r="B8692">
        <v>2026</v>
      </c>
      <c r="C8692" t="s">
        <v>489</v>
      </c>
      <c r="D8692">
        <v>4</v>
      </c>
      <c r="E8692" t="s">
        <v>89</v>
      </c>
      <c r="F8692">
        <v>5</v>
      </c>
      <c r="G8692" s="85">
        <v>2.3419131505979447</v>
      </c>
      <c r="H8692" s="85">
        <v>23436.224852071005</v>
      </c>
      <c r="I8692" s="85">
        <v>5419.7159763313612</v>
      </c>
      <c r="J8692" s="85">
        <v>37377.095766557548</v>
      </c>
      <c r="K8692" t="s">
        <v>491</v>
      </c>
    </row>
    <row r="8693" spans="2:11" x14ac:dyDescent="0.25">
      <c r="B8693">
        <v>2026</v>
      </c>
      <c r="C8693" t="s">
        <v>490</v>
      </c>
      <c r="D8693">
        <v>3</v>
      </c>
      <c r="E8693" t="s">
        <v>89</v>
      </c>
      <c r="F8693">
        <v>5</v>
      </c>
      <c r="G8693" s="85">
        <v>15.348179676127769</v>
      </c>
      <c r="H8693" s="85">
        <v>23436.224852071005</v>
      </c>
      <c r="I8693" s="85">
        <v>5419.7159763313612</v>
      </c>
      <c r="J8693" s="85">
        <v>244958.00856256709</v>
      </c>
      <c r="K8693" t="s">
        <v>491</v>
      </c>
    </row>
    <row r="8694" spans="2:11" x14ac:dyDescent="0.25">
      <c r="B8694">
        <v>2026</v>
      </c>
      <c r="C8694" t="s">
        <v>490</v>
      </c>
      <c r="D8694">
        <v>4</v>
      </c>
      <c r="E8694" t="s">
        <v>89</v>
      </c>
      <c r="F8694">
        <v>5</v>
      </c>
      <c r="G8694" s="85">
        <v>2.3612584117119635</v>
      </c>
      <c r="H8694" s="85">
        <v>23436.224852071005</v>
      </c>
      <c r="I8694" s="85">
        <v>5419.7159763313612</v>
      </c>
      <c r="J8694" s="85">
        <v>37685.847471164154</v>
      </c>
      <c r="K8694" t="s">
        <v>491</v>
      </c>
    </row>
    <row r="8695" spans="2:11" x14ac:dyDescent="0.25">
      <c r="B8695">
        <v>2026</v>
      </c>
      <c r="C8695" t="s">
        <v>479</v>
      </c>
      <c r="D8695">
        <v>3</v>
      </c>
      <c r="E8695" t="s">
        <v>89</v>
      </c>
      <c r="F8695">
        <v>20</v>
      </c>
      <c r="G8695" s="85">
        <v>3.2628067734044164</v>
      </c>
      <c r="H8695" s="85">
        <v>23436.224852071005</v>
      </c>
      <c r="I8695" s="85">
        <v>5419.7159763313612</v>
      </c>
      <c r="J8695" s="85">
        <v>49474.713954166931</v>
      </c>
      <c r="K8695" t="s">
        <v>491</v>
      </c>
    </row>
    <row r="8696" spans="2:11" x14ac:dyDescent="0.25">
      <c r="B8696">
        <v>2026</v>
      </c>
      <c r="C8696" t="s">
        <v>479</v>
      </c>
      <c r="D8696">
        <v>4</v>
      </c>
      <c r="E8696" t="s">
        <v>89</v>
      </c>
      <c r="F8696">
        <v>20</v>
      </c>
      <c r="G8696" s="85">
        <v>0</v>
      </c>
      <c r="H8696" s="85">
        <v>23436.224852071005</v>
      </c>
      <c r="I8696" s="85">
        <v>5419.7159763313612</v>
      </c>
      <c r="J8696" s="85">
        <v>0</v>
      </c>
      <c r="K8696" t="s">
        <v>491</v>
      </c>
    </row>
    <row r="8697" spans="2:11" x14ac:dyDescent="0.25">
      <c r="B8697">
        <v>2026</v>
      </c>
      <c r="C8697" t="s">
        <v>480</v>
      </c>
      <c r="D8697">
        <v>3</v>
      </c>
      <c r="E8697" t="s">
        <v>89</v>
      </c>
      <c r="F8697">
        <v>20</v>
      </c>
      <c r="G8697" s="85">
        <v>3.3356887068595102</v>
      </c>
      <c r="H8697" s="85">
        <v>23436.224852071005</v>
      </c>
      <c r="I8697" s="85">
        <v>5419.7159763313612</v>
      </c>
      <c r="J8697" s="85">
        <v>50579.840019096322</v>
      </c>
      <c r="K8697" t="s">
        <v>491</v>
      </c>
    </row>
    <row r="8698" spans="2:11" x14ac:dyDescent="0.25">
      <c r="B8698">
        <v>2026</v>
      </c>
      <c r="C8698" t="s">
        <v>480</v>
      </c>
      <c r="D8698">
        <v>4</v>
      </c>
      <c r="E8698" t="s">
        <v>89</v>
      </c>
      <c r="F8698">
        <v>20</v>
      </c>
      <c r="G8698" s="85">
        <v>0</v>
      </c>
      <c r="H8698" s="85">
        <v>23436.224852071005</v>
      </c>
      <c r="I8698" s="85">
        <v>5419.7159763313612</v>
      </c>
      <c r="J8698" s="85">
        <v>0</v>
      </c>
      <c r="K8698" t="s">
        <v>491</v>
      </c>
    </row>
    <row r="8699" spans="2:11" x14ac:dyDescent="0.25">
      <c r="B8699">
        <v>2026</v>
      </c>
      <c r="C8699" t="s">
        <v>481</v>
      </c>
      <c r="D8699">
        <v>3</v>
      </c>
      <c r="E8699" t="s">
        <v>89</v>
      </c>
      <c r="F8699">
        <v>20</v>
      </c>
      <c r="G8699" s="85">
        <v>3.4085706403145939</v>
      </c>
      <c r="H8699" s="85">
        <v>23436.224852071005</v>
      </c>
      <c r="I8699" s="85">
        <v>5419.7159763313612</v>
      </c>
      <c r="J8699" s="85">
        <v>51684.96608402556</v>
      </c>
      <c r="K8699" t="s">
        <v>491</v>
      </c>
    </row>
    <row r="8700" spans="2:11" x14ac:dyDescent="0.25">
      <c r="B8700">
        <v>2026</v>
      </c>
      <c r="C8700" t="s">
        <v>481</v>
      </c>
      <c r="D8700">
        <v>4</v>
      </c>
      <c r="E8700" t="s">
        <v>89</v>
      </c>
      <c r="F8700">
        <v>20</v>
      </c>
      <c r="G8700" s="85">
        <v>0</v>
      </c>
      <c r="H8700" s="85">
        <v>23436.224852071005</v>
      </c>
      <c r="I8700" s="85">
        <v>5419.7159763313612</v>
      </c>
      <c r="J8700" s="85">
        <v>0</v>
      </c>
      <c r="K8700" t="s">
        <v>491</v>
      </c>
    </row>
    <row r="8701" spans="2:11" x14ac:dyDescent="0.25">
      <c r="B8701">
        <v>2026</v>
      </c>
      <c r="C8701" t="s">
        <v>482</v>
      </c>
      <c r="D8701">
        <v>3</v>
      </c>
      <c r="E8701" t="s">
        <v>89</v>
      </c>
      <c r="F8701">
        <v>20</v>
      </c>
      <c r="G8701" s="85">
        <v>3.4814525737696869</v>
      </c>
      <c r="H8701" s="85">
        <v>23436.224852071005</v>
      </c>
      <c r="I8701" s="85">
        <v>5419.7159763313612</v>
      </c>
      <c r="J8701" s="85">
        <v>52790.092148954944</v>
      </c>
      <c r="K8701" t="s">
        <v>491</v>
      </c>
    </row>
    <row r="8702" spans="2:11" x14ac:dyDescent="0.25">
      <c r="B8702">
        <v>2026</v>
      </c>
      <c r="C8702" t="s">
        <v>482</v>
      </c>
      <c r="D8702">
        <v>4</v>
      </c>
      <c r="E8702" t="s">
        <v>89</v>
      </c>
      <c r="F8702">
        <v>20</v>
      </c>
      <c r="G8702" s="85">
        <v>0</v>
      </c>
      <c r="H8702" s="85">
        <v>23436.224852071005</v>
      </c>
      <c r="I8702" s="85">
        <v>5419.7159763313612</v>
      </c>
      <c r="J8702" s="85">
        <v>0</v>
      </c>
      <c r="K8702" t="s">
        <v>491</v>
      </c>
    </row>
    <row r="8703" spans="2:11" x14ac:dyDescent="0.25">
      <c r="B8703">
        <v>2026</v>
      </c>
      <c r="C8703" t="s">
        <v>483</v>
      </c>
      <c r="D8703">
        <v>3</v>
      </c>
      <c r="E8703" t="s">
        <v>89</v>
      </c>
      <c r="F8703">
        <v>20</v>
      </c>
      <c r="G8703" s="85">
        <v>3.554334507224771</v>
      </c>
      <c r="H8703" s="85">
        <v>23436.224852071005</v>
      </c>
      <c r="I8703" s="85">
        <v>5419.7159763313612</v>
      </c>
      <c r="J8703" s="85">
        <v>53895.218213884189</v>
      </c>
      <c r="K8703" t="s">
        <v>491</v>
      </c>
    </row>
    <row r="8704" spans="2:11" x14ac:dyDescent="0.25">
      <c r="B8704">
        <v>2026</v>
      </c>
      <c r="C8704" t="s">
        <v>483</v>
      </c>
      <c r="D8704">
        <v>4</v>
      </c>
      <c r="E8704" t="s">
        <v>89</v>
      </c>
      <c r="F8704">
        <v>20</v>
      </c>
      <c r="G8704" s="85">
        <v>0</v>
      </c>
      <c r="H8704" s="85">
        <v>23436.224852071005</v>
      </c>
      <c r="I8704" s="85">
        <v>5419.7159763313612</v>
      </c>
      <c r="J8704" s="85">
        <v>0</v>
      </c>
      <c r="K8704" t="s">
        <v>491</v>
      </c>
    </row>
    <row r="8705" spans="2:11" x14ac:dyDescent="0.25">
      <c r="B8705">
        <v>2026</v>
      </c>
      <c r="C8705" t="s">
        <v>484</v>
      </c>
      <c r="D8705">
        <v>3</v>
      </c>
      <c r="E8705" t="s">
        <v>89</v>
      </c>
      <c r="F8705">
        <v>20</v>
      </c>
      <c r="G8705" s="85">
        <v>3.6272164406798644</v>
      </c>
      <c r="H8705" s="85">
        <v>23436.224852071005</v>
      </c>
      <c r="I8705" s="85">
        <v>5419.7159763313612</v>
      </c>
      <c r="J8705" s="85">
        <v>55000.34427881358</v>
      </c>
      <c r="K8705" t="s">
        <v>491</v>
      </c>
    </row>
    <row r="8706" spans="2:11" x14ac:dyDescent="0.25">
      <c r="B8706">
        <v>2026</v>
      </c>
      <c r="C8706" t="s">
        <v>484</v>
      </c>
      <c r="D8706">
        <v>4</v>
      </c>
      <c r="E8706" t="s">
        <v>89</v>
      </c>
      <c r="F8706">
        <v>20</v>
      </c>
      <c r="G8706" s="85">
        <v>0</v>
      </c>
      <c r="H8706" s="85">
        <v>23436.224852071005</v>
      </c>
      <c r="I8706" s="85">
        <v>5419.7159763313612</v>
      </c>
      <c r="J8706" s="85">
        <v>0</v>
      </c>
      <c r="K8706" t="s">
        <v>491</v>
      </c>
    </row>
    <row r="8707" spans="2:11" x14ac:dyDescent="0.25">
      <c r="B8707">
        <v>2026</v>
      </c>
      <c r="C8707" t="s">
        <v>485</v>
      </c>
      <c r="D8707">
        <v>3</v>
      </c>
      <c r="E8707" t="s">
        <v>89</v>
      </c>
      <c r="F8707">
        <v>20</v>
      </c>
      <c r="G8707" s="85">
        <v>3.7000983741349485</v>
      </c>
      <c r="H8707" s="85">
        <v>23436.224852071005</v>
      </c>
      <c r="I8707" s="85">
        <v>5419.7159763313612</v>
      </c>
      <c r="J8707" s="85">
        <v>56105.470343742825</v>
      </c>
      <c r="K8707" t="s">
        <v>491</v>
      </c>
    </row>
    <row r="8708" spans="2:11" x14ac:dyDescent="0.25">
      <c r="B8708">
        <v>2026</v>
      </c>
      <c r="C8708" t="s">
        <v>485</v>
      </c>
      <c r="D8708">
        <v>4</v>
      </c>
      <c r="E8708" t="s">
        <v>89</v>
      </c>
      <c r="F8708">
        <v>20</v>
      </c>
      <c r="G8708" s="85">
        <v>0</v>
      </c>
      <c r="H8708" s="85">
        <v>23436.224852071005</v>
      </c>
      <c r="I8708" s="85">
        <v>5419.7159763313612</v>
      </c>
      <c r="J8708" s="85">
        <v>0</v>
      </c>
      <c r="K8708" t="s">
        <v>491</v>
      </c>
    </row>
    <row r="8709" spans="2:11" x14ac:dyDescent="0.25">
      <c r="B8709">
        <v>2026</v>
      </c>
      <c r="C8709" t="s">
        <v>486</v>
      </c>
      <c r="D8709">
        <v>3</v>
      </c>
      <c r="E8709" t="s">
        <v>89</v>
      </c>
      <c r="F8709">
        <v>20</v>
      </c>
      <c r="G8709" s="85">
        <v>3.7729803075900414</v>
      </c>
      <c r="H8709" s="85">
        <v>23436.224852071005</v>
      </c>
      <c r="I8709" s="85">
        <v>5419.7159763313612</v>
      </c>
      <c r="J8709" s="85">
        <v>57210.596408672209</v>
      </c>
      <c r="K8709" t="s">
        <v>491</v>
      </c>
    </row>
    <row r="8710" spans="2:11" x14ac:dyDescent="0.25">
      <c r="B8710">
        <v>2026</v>
      </c>
      <c r="C8710" t="s">
        <v>486</v>
      </c>
      <c r="D8710">
        <v>4</v>
      </c>
      <c r="E8710" t="s">
        <v>89</v>
      </c>
      <c r="F8710">
        <v>20</v>
      </c>
      <c r="G8710" s="85">
        <v>0</v>
      </c>
      <c r="H8710" s="85">
        <v>23436.224852071005</v>
      </c>
      <c r="I8710" s="85">
        <v>5419.7159763313612</v>
      </c>
      <c r="J8710" s="85">
        <v>0</v>
      </c>
      <c r="K8710" t="s">
        <v>491</v>
      </c>
    </row>
    <row r="8711" spans="2:11" x14ac:dyDescent="0.25">
      <c r="B8711">
        <v>2026</v>
      </c>
      <c r="C8711" t="s">
        <v>487</v>
      </c>
      <c r="D8711">
        <v>3</v>
      </c>
      <c r="E8711" t="s">
        <v>89</v>
      </c>
      <c r="F8711">
        <v>20</v>
      </c>
      <c r="G8711" s="85">
        <v>3.8458622410451251</v>
      </c>
      <c r="H8711" s="85">
        <v>23436.224852071005</v>
      </c>
      <c r="I8711" s="85">
        <v>5419.7159763313612</v>
      </c>
      <c r="J8711" s="85">
        <v>58315.722473601447</v>
      </c>
      <c r="K8711" t="s">
        <v>491</v>
      </c>
    </row>
    <row r="8712" spans="2:11" x14ac:dyDescent="0.25">
      <c r="B8712">
        <v>2026</v>
      </c>
      <c r="C8712" t="s">
        <v>487</v>
      </c>
      <c r="D8712">
        <v>4</v>
      </c>
      <c r="E8712" t="s">
        <v>89</v>
      </c>
      <c r="F8712">
        <v>20</v>
      </c>
      <c r="G8712" s="85">
        <v>0</v>
      </c>
      <c r="H8712" s="85">
        <v>23436.224852071005</v>
      </c>
      <c r="I8712" s="85">
        <v>5419.7159763313612</v>
      </c>
      <c r="J8712" s="85">
        <v>0</v>
      </c>
      <c r="K8712" t="s">
        <v>491</v>
      </c>
    </row>
    <row r="8713" spans="2:11" x14ac:dyDescent="0.25">
      <c r="B8713">
        <v>2026</v>
      </c>
      <c r="C8713" t="s">
        <v>488</v>
      </c>
      <c r="D8713">
        <v>3</v>
      </c>
      <c r="E8713" t="s">
        <v>89</v>
      </c>
      <c r="F8713">
        <v>20</v>
      </c>
      <c r="G8713" s="85">
        <v>3.9187441745002181</v>
      </c>
      <c r="H8713" s="85">
        <v>23436.224852071005</v>
      </c>
      <c r="I8713" s="85">
        <v>5419.7159763313612</v>
      </c>
      <c r="J8713" s="85">
        <v>59420.848538530823</v>
      </c>
      <c r="K8713" t="s">
        <v>491</v>
      </c>
    </row>
    <row r="8714" spans="2:11" x14ac:dyDescent="0.25">
      <c r="B8714">
        <v>2026</v>
      </c>
      <c r="C8714" t="s">
        <v>488</v>
      </c>
      <c r="D8714">
        <v>4</v>
      </c>
      <c r="E8714" t="s">
        <v>89</v>
      </c>
      <c r="F8714">
        <v>20</v>
      </c>
      <c r="G8714" s="85">
        <v>0</v>
      </c>
      <c r="H8714" s="85">
        <v>23436.224852071005</v>
      </c>
      <c r="I8714" s="85">
        <v>5419.7159763313612</v>
      </c>
      <c r="J8714" s="85">
        <v>0</v>
      </c>
      <c r="K8714" t="s">
        <v>491</v>
      </c>
    </row>
    <row r="8715" spans="2:11" x14ac:dyDescent="0.25">
      <c r="B8715">
        <v>2026</v>
      </c>
      <c r="C8715" t="s">
        <v>489</v>
      </c>
      <c r="D8715">
        <v>3</v>
      </c>
      <c r="E8715" t="s">
        <v>89</v>
      </c>
      <c r="F8715">
        <v>20</v>
      </c>
      <c r="G8715" s="85">
        <v>3.9916261079553021</v>
      </c>
      <c r="H8715" s="85">
        <v>23436.224852071005</v>
      </c>
      <c r="I8715" s="85">
        <v>5419.7159763313612</v>
      </c>
      <c r="J8715" s="85">
        <v>60525.974603460076</v>
      </c>
      <c r="K8715" t="s">
        <v>491</v>
      </c>
    </row>
    <row r="8716" spans="2:11" x14ac:dyDescent="0.25">
      <c r="B8716">
        <v>2026</v>
      </c>
      <c r="C8716" t="s">
        <v>489</v>
      </c>
      <c r="D8716">
        <v>4</v>
      </c>
      <c r="E8716" t="s">
        <v>89</v>
      </c>
      <c r="F8716">
        <v>20</v>
      </c>
      <c r="G8716" s="85">
        <v>0</v>
      </c>
      <c r="H8716" s="85">
        <v>23436.224852071005</v>
      </c>
      <c r="I8716" s="85">
        <v>5419.7159763313612</v>
      </c>
      <c r="J8716" s="85">
        <v>0</v>
      </c>
      <c r="K8716" t="s">
        <v>491</v>
      </c>
    </row>
    <row r="8717" spans="2:11" x14ac:dyDescent="0.25">
      <c r="B8717">
        <v>2026</v>
      </c>
      <c r="C8717" t="s">
        <v>490</v>
      </c>
      <c r="D8717">
        <v>3</v>
      </c>
      <c r="E8717" t="s">
        <v>89</v>
      </c>
      <c r="F8717">
        <v>20</v>
      </c>
      <c r="G8717" s="85">
        <v>4.0645080414103951</v>
      </c>
      <c r="H8717" s="85">
        <v>23436.224852071005</v>
      </c>
      <c r="I8717" s="85">
        <v>5419.7159763313612</v>
      </c>
      <c r="J8717" s="85">
        <v>61631.100668389452</v>
      </c>
      <c r="K8717" t="s">
        <v>491</v>
      </c>
    </row>
    <row r="8718" spans="2:11" x14ac:dyDescent="0.25">
      <c r="B8718">
        <v>2026</v>
      </c>
      <c r="C8718" t="s">
        <v>490</v>
      </c>
      <c r="D8718">
        <v>4</v>
      </c>
      <c r="E8718" t="s">
        <v>89</v>
      </c>
      <c r="F8718">
        <v>20</v>
      </c>
      <c r="G8718" s="85">
        <v>0</v>
      </c>
      <c r="H8718" s="85">
        <v>23436.224852071005</v>
      </c>
      <c r="I8718" s="85">
        <v>5419.7159763313612</v>
      </c>
      <c r="J8718" s="85">
        <v>0</v>
      </c>
      <c r="K8718" t="s">
        <v>491</v>
      </c>
    </row>
    <row r="8719" spans="2:11" x14ac:dyDescent="0.25">
      <c r="B8719">
        <v>2026</v>
      </c>
      <c r="C8719" t="s">
        <v>479</v>
      </c>
      <c r="D8719">
        <v>3</v>
      </c>
      <c r="E8719" t="s">
        <v>185</v>
      </c>
      <c r="F8719">
        <v>13</v>
      </c>
      <c r="G8719" s="85">
        <v>0</v>
      </c>
      <c r="H8719" s="85">
        <v>12076.490850376749</v>
      </c>
      <c r="I8719" s="85">
        <v>3366.157158234661</v>
      </c>
      <c r="J8719" s="85">
        <v>0</v>
      </c>
      <c r="K8719" t="s">
        <v>491</v>
      </c>
    </row>
    <row r="8720" spans="2:11" x14ac:dyDescent="0.25">
      <c r="B8720">
        <v>2026</v>
      </c>
      <c r="C8720" t="s">
        <v>479</v>
      </c>
      <c r="D8720">
        <v>4</v>
      </c>
      <c r="E8720" t="s">
        <v>185</v>
      </c>
      <c r="F8720">
        <v>13</v>
      </c>
      <c r="G8720" s="85">
        <v>2.8643500504220123</v>
      </c>
      <c r="H8720" s="85">
        <v>12076.490850376749</v>
      </c>
      <c r="I8720" s="85">
        <v>3366.157158234661</v>
      </c>
      <c r="J8720" s="85">
        <v>24040.951537457346</v>
      </c>
      <c r="K8720" t="s">
        <v>491</v>
      </c>
    </row>
    <row r="8721" spans="2:11" x14ac:dyDescent="0.25">
      <c r="B8721">
        <v>2026</v>
      </c>
      <c r="C8721" t="s">
        <v>480</v>
      </c>
      <c r="D8721">
        <v>3</v>
      </c>
      <c r="E8721" t="s">
        <v>185</v>
      </c>
      <c r="F8721">
        <v>13</v>
      </c>
      <c r="G8721" s="85">
        <v>0</v>
      </c>
      <c r="H8721" s="85">
        <v>12076.490850376749</v>
      </c>
      <c r="I8721" s="85">
        <v>3366.157158234661</v>
      </c>
      <c r="J8721" s="85">
        <v>0</v>
      </c>
      <c r="K8721" t="s">
        <v>491</v>
      </c>
    </row>
    <row r="8722" spans="2:11" x14ac:dyDescent="0.25">
      <c r="B8722">
        <v>2026</v>
      </c>
      <c r="C8722" t="s">
        <v>480</v>
      </c>
      <c r="D8722">
        <v>4</v>
      </c>
      <c r="E8722" t="s">
        <v>185</v>
      </c>
      <c r="F8722">
        <v>13</v>
      </c>
      <c r="G8722" s="85">
        <v>4.0804486388325261</v>
      </c>
      <c r="H8722" s="85">
        <v>12076.490850376749</v>
      </c>
      <c r="I8722" s="85">
        <v>3366.157158234661</v>
      </c>
      <c r="J8722" s="85">
        <v>34247.862953343822</v>
      </c>
      <c r="K8722" t="s">
        <v>491</v>
      </c>
    </row>
    <row r="8723" spans="2:11" x14ac:dyDescent="0.25">
      <c r="B8723">
        <v>2026</v>
      </c>
      <c r="C8723" t="s">
        <v>481</v>
      </c>
      <c r="D8723">
        <v>3</v>
      </c>
      <c r="E8723" t="s">
        <v>185</v>
      </c>
      <c r="F8723">
        <v>13</v>
      </c>
      <c r="G8723" s="85">
        <v>0</v>
      </c>
      <c r="H8723" s="85">
        <v>12076.490850376749</v>
      </c>
      <c r="I8723" s="85">
        <v>3366.157158234661</v>
      </c>
      <c r="J8723" s="85">
        <v>0</v>
      </c>
      <c r="K8723" t="s">
        <v>491</v>
      </c>
    </row>
    <row r="8724" spans="2:11" x14ac:dyDescent="0.25">
      <c r="B8724">
        <v>2026</v>
      </c>
      <c r="C8724" t="s">
        <v>481</v>
      </c>
      <c r="D8724">
        <v>4</v>
      </c>
      <c r="E8724" t="s">
        <v>185</v>
      </c>
      <c r="F8724">
        <v>13</v>
      </c>
      <c r="G8724" s="85">
        <v>2.7334548287001375</v>
      </c>
      <c r="H8724" s="85">
        <v>12076.490850376749</v>
      </c>
      <c r="I8724" s="85">
        <v>3366.157158234661</v>
      </c>
      <c r="J8724" s="85">
        <v>22942.326848957175</v>
      </c>
      <c r="K8724" t="s">
        <v>491</v>
      </c>
    </row>
    <row r="8725" spans="2:11" x14ac:dyDescent="0.25">
      <c r="B8725">
        <v>2026</v>
      </c>
      <c r="C8725" t="s">
        <v>482</v>
      </c>
      <c r="D8725">
        <v>3</v>
      </c>
      <c r="E8725" t="s">
        <v>185</v>
      </c>
      <c r="F8725">
        <v>13</v>
      </c>
      <c r="G8725" s="85">
        <v>0</v>
      </c>
      <c r="H8725" s="85">
        <v>12076.490850376749</v>
      </c>
      <c r="I8725" s="85">
        <v>3366.157158234661</v>
      </c>
      <c r="J8725" s="85">
        <v>0</v>
      </c>
      <c r="K8725" t="s">
        <v>491</v>
      </c>
    </row>
    <row r="8726" spans="2:11" x14ac:dyDescent="0.25">
      <c r="B8726">
        <v>2026</v>
      </c>
      <c r="C8726" t="s">
        <v>482</v>
      </c>
      <c r="D8726">
        <v>4</v>
      </c>
      <c r="E8726" t="s">
        <v>185</v>
      </c>
      <c r="F8726">
        <v>13</v>
      </c>
      <c r="G8726" s="85">
        <v>3.9495534171106512</v>
      </c>
      <c r="H8726" s="85">
        <v>12076.490850376749</v>
      </c>
      <c r="I8726" s="85">
        <v>3366.157158234661</v>
      </c>
      <c r="J8726" s="85">
        <v>33149.238264843654</v>
      </c>
      <c r="K8726" t="s">
        <v>491</v>
      </c>
    </row>
    <row r="8727" spans="2:11" x14ac:dyDescent="0.25">
      <c r="B8727">
        <v>2026</v>
      </c>
      <c r="C8727" t="s">
        <v>483</v>
      </c>
      <c r="D8727">
        <v>3</v>
      </c>
      <c r="E8727" t="s">
        <v>185</v>
      </c>
      <c r="F8727">
        <v>13</v>
      </c>
      <c r="G8727" s="85">
        <v>0</v>
      </c>
      <c r="H8727" s="85">
        <v>12076.490850376749</v>
      </c>
      <c r="I8727" s="85">
        <v>3366.157158234661</v>
      </c>
      <c r="J8727" s="85">
        <v>0</v>
      </c>
      <c r="K8727" t="s">
        <v>491</v>
      </c>
    </row>
    <row r="8728" spans="2:11" x14ac:dyDescent="0.25">
      <c r="B8728">
        <v>2026</v>
      </c>
      <c r="C8728" t="s">
        <v>483</v>
      </c>
      <c r="D8728">
        <v>4</v>
      </c>
      <c r="E8728" t="s">
        <v>185</v>
      </c>
      <c r="F8728">
        <v>13</v>
      </c>
      <c r="G8728" s="85">
        <v>2.6025596069782626</v>
      </c>
      <c r="H8728" s="85">
        <v>12076.490850376749</v>
      </c>
      <c r="I8728" s="85">
        <v>3366.157158234661</v>
      </c>
      <c r="J8728" s="85">
        <v>21843.702160457007</v>
      </c>
      <c r="K8728" t="s">
        <v>491</v>
      </c>
    </row>
    <row r="8729" spans="2:11" x14ac:dyDescent="0.25">
      <c r="B8729">
        <v>2026</v>
      </c>
      <c r="C8729" t="s">
        <v>484</v>
      </c>
      <c r="D8729">
        <v>3</v>
      </c>
      <c r="E8729" t="s">
        <v>185</v>
      </c>
      <c r="F8729">
        <v>13</v>
      </c>
      <c r="G8729" s="85">
        <v>0</v>
      </c>
      <c r="H8729" s="85">
        <v>12076.490850376749</v>
      </c>
      <c r="I8729" s="85">
        <v>3366.157158234661</v>
      </c>
      <c r="J8729" s="85">
        <v>0</v>
      </c>
      <c r="K8729" t="s">
        <v>491</v>
      </c>
    </row>
    <row r="8730" spans="2:11" x14ac:dyDescent="0.25">
      <c r="B8730">
        <v>2026</v>
      </c>
      <c r="C8730" t="s">
        <v>484</v>
      </c>
      <c r="D8730">
        <v>4</v>
      </c>
      <c r="E8730" t="s">
        <v>185</v>
      </c>
      <c r="F8730">
        <v>13</v>
      </c>
      <c r="G8730" s="85">
        <v>3.8186581953887755</v>
      </c>
      <c r="H8730" s="85">
        <v>12076.490850376749</v>
      </c>
      <c r="I8730" s="85">
        <v>3366.157158234661</v>
      </c>
      <c r="J8730" s="85">
        <v>32050.613576343476</v>
      </c>
      <c r="K8730" t="s">
        <v>491</v>
      </c>
    </row>
    <row r="8731" spans="2:11" x14ac:dyDescent="0.25">
      <c r="B8731">
        <v>2026</v>
      </c>
      <c r="C8731" t="s">
        <v>485</v>
      </c>
      <c r="D8731">
        <v>3</v>
      </c>
      <c r="E8731" t="s">
        <v>185</v>
      </c>
      <c r="F8731">
        <v>13</v>
      </c>
      <c r="G8731" s="85">
        <v>0</v>
      </c>
      <c r="H8731" s="85">
        <v>12076.490850376749</v>
      </c>
      <c r="I8731" s="85">
        <v>3366.157158234661</v>
      </c>
      <c r="J8731" s="85">
        <v>0</v>
      </c>
      <c r="K8731" t="s">
        <v>491</v>
      </c>
    </row>
    <row r="8732" spans="2:11" x14ac:dyDescent="0.25">
      <c r="B8732">
        <v>2026</v>
      </c>
      <c r="C8732" t="s">
        <v>485</v>
      </c>
      <c r="D8732">
        <v>4</v>
      </c>
      <c r="E8732" t="s">
        <v>185</v>
      </c>
      <c r="F8732">
        <v>13</v>
      </c>
      <c r="G8732" s="85">
        <v>2.4716643852563873</v>
      </c>
      <c r="H8732" s="85">
        <v>12076.490850376749</v>
      </c>
      <c r="I8732" s="85">
        <v>3366.157158234661</v>
      </c>
      <c r="J8732" s="85">
        <v>20745.077471956833</v>
      </c>
      <c r="K8732" t="s">
        <v>491</v>
      </c>
    </row>
    <row r="8733" spans="2:11" x14ac:dyDescent="0.25">
      <c r="B8733">
        <v>2026</v>
      </c>
      <c r="C8733" t="s">
        <v>486</v>
      </c>
      <c r="D8733">
        <v>3</v>
      </c>
      <c r="E8733" t="s">
        <v>185</v>
      </c>
      <c r="F8733">
        <v>13</v>
      </c>
      <c r="G8733" s="85">
        <v>0</v>
      </c>
      <c r="H8733" s="85">
        <v>12076.490850376749</v>
      </c>
      <c r="I8733" s="85">
        <v>3366.157158234661</v>
      </c>
      <c r="J8733" s="85">
        <v>0</v>
      </c>
      <c r="K8733" t="s">
        <v>491</v>
      </c>
    </row>
    <row r="8734" spans="2:11" x14ac:dyDescent="0.25">
      <c r="B8734">
        <v>2026</v>
      </c>
      <c r="C8734" t="s">
        <v>486</v>
      </c>
      <c r="D8734">
        <v>4</v>
      </c>
      <c r="E8734" t="s">
        <v>185</v>
      </c>
      <c r="F8734">
        <v>13</v>
      </c>
      <c r="G8734" s="85">
        <v>3.687762973666902</v>
      </c>
      <c r="H8734" s="85">
        <v>12076.490850376749</v>
      </c>
      <c r="I8734" s="85">
        <v>3366.157158234661</v>
      </c>
      <c r="J8734" s="85">
        <v>30951.988887843319</v>
      </c>
      <c r="K8734" t="s">
        <v>491</v>
      </c>
    </row>
    <row r="8735" spans="2:11" x14ac:dyDescent="0.25">
      <c r="B8735">
        <v>2026</v>
      </c>
      <c r="C8735" t="s">
        <v>487</v>
      </c>
      <c r="D8735">
        <v>3</v>
      </c>
      <c r="E8735" t="s">
        <v>185</v>
      </c>
      <c r="F8735">
        <v>13</v>
      </c>
      <c r="G8735" s="85">
        <v>0</v>
      </c>
      <c r="H8735" s="85">
        <v>12076.490850376749</v>
      </c>
      <c r="I8735" s="85">
        <v>3366.157158234661</v>
      </c>
      <c r="J8735" s="85">
        <v>0</v>
      </c>
      <c r="K8735" t="s">
        <v>491</v>
      </c>
    </row>
    <row r="8736" spans="2:11" x14ac:dyDescent="0.25">
      <c r="B8736">
        <v>2026</v>
      </c>
      <c r="C8736" t="s">
        <v>487</v>
      </c>
      <c r="D8736">
        <v>4</v>
      </c>
      <c r="E8736" t="s">
        <v>185</v>
      </c>
      <c r="F8736">
        <v>13</v>
      </c>
      <c r="G8736" s="85">
        <v>2.3407691635345125</v>
      </c>
      <c r="H8736" s="85">
        <v>12076.490850376749</v>
      </c>
      <c r="I8736" s="85">
        <v>3366.157158234661</v>
      </c>
      <c r="J8736" s="85">
        <v>19646.452783456665</v>
      </c>
      <c r="K8736" t="s">
        <v>491</v>
      </c>
    </row>
    <row r="8737" spans="2:11" x14ac:dyDescent="0.25">
      <c r="B8737">
        <v>2026</v>
      </c>
      <c r="C8737" t="s">
        <v>488</v>
      </c>
      <c r="D8737">
        <v>3</v>
      </c>
      <c r="E8737" t="s">
        <v>185</v>
      </c>
      <c r="F8737">
        <v>13</v>
      </c>
      <c r="G8737" s="85">
        <v>0</v>
      </c>
      <c r="H8737" s="85">
        <v>12076.490850376749</v>
      </c>
      <c r="I8737" s="85">
        <v>3366.157158234661</v>
      </c>
      <c r="J8737" s="85">
        <v>0</v>
      </c>
      <c r="K8737" t="s">
        <v>491</v>
      </c>
    </row>
    <row r="8738" spans="2:11" x14ac:dyDescent="0.25">
      <c r="B8738">
        <v>2026</v>
      </c>
      <c r="C8738" t="s">
        <v>488</v>
      </c>
      <c r="D8738">
        <v>4</v>
      </c>
      <c r="E8738" t="s">
        <v>185</v>
      </c>
      <c r="F8738">
        <v>13</v>
      </c>
      <c r="G8738" s="85">
        <v>3.5568677519450262</v>
      </c>
      <c r="H8738" s="85">
        <v>12076.490850376749</v>
      </c>
      <c r="I8738" s="85">
        <v>3366.157158234661</v>
      </c>
      <c r="J8738" s="85">
        <v>29853.364199343141</v>
      </c>
      <c r="K8738" t="s">
        <v>491</v>
      </c>
    </row>
    <row r="8739" spans="2:11" x14ac:dyDescent="0.25">
      <c r="B8739">
        <v>2026</v>
      </c>
      <c r="C8739" t="s">
        <v>489</v>
      </c>
      <c r="D8739">
        <v>3</v>
      </c>
      <c r="E8739" t="s">
        <v>185</v>
      </c>
      <c r="F8739">
        <v>13</v>
      </c>
      <c r="G8739" s="85">
        <v>0</v>
      </c>
      <c r="H8739" s="85">
        <v>12076.490850376749</v>
      </c>
      <c r="I8739" s="85">
        <v>3366.157158234661</v>
      </c>
      <c r="J8739" s="85">
        <v>0</v>
      </c>
      <c r="K8739" t="s">
        <v>491</v>
      </c>
    </row>
    <row r="8740" spans="2:11" x14ac:dyDescent="0.25">
      <c r="B8740">
        <v>2026</v>
      </c>
      <c r="C8740" t="s">
        <v>489</v>
      </c>
      <c r="D8740">
        <v>4</v>
      </c>
      <c r="E8740" t="s">
        <v>185</v>
      </c>
      <c r="F8740">
        <v>13</v>
      </c>
      <c r="G8740" s="85">
        <v>2.2098739418126376</v>
      </c>
      <c r="H8740" s="85">
        <v>12076.490850376749</v>
      </c>
      <c r="I8740" s="85">
        <v>3366.157158234661</v>
      </c>
      <c r="J8740" s="85">
        <v>18547.828094956494</v>
      </c>
      <c r="K8740" t="s">
        <v>491</v>
      </c>
    </row>
    <row r="8741" spans="2:11" x14ac:dyDescent="0.25">
      <c r="B8741">
        <v>2026</v>
      </c>
      <c r="C8741" t="s">
        <v>490</v>
      </c>
      <c r="D8741">
        <v>3</v>
      </c>
      <c r="E8741" t="s">
        <v>185</v>
      </c>
      <c r="F8741">
        <v>13</v>
      </c>
      <c r="G8741" s="85">
        <v>0</v>
      </c>
      <c r="H8741" s="85">
        <v>12076.490850376749</v>
      </c>
      <c r="I8741" s="85">
        <v>3366.157158234661</v>
      </c>
      <c r="J8741" s="85">
        <v>0</v>
      </c>
      <c r="K8741" t="s">
        <v>491</v>
      </c>
    </row>
    <row r="8742" spans="2:11" x14ac:dyDescent="0.25">
      <c r="B8742">
        <v>2026</v>
      </c>
      <c r="C8742" t="s">
        <v>490</v>
      </c>
      <c r="D8742">
        <v>4</v>
      </c>
      <c r="E8742" t="s">
        <v>185</v>
      </c>
      <c r="F8742">
        <v>13</v>
      </c>
      <c r="G8742" s="85">
        <v>3.425972530223151</v>
      </c>
      <c r="H8742" s="85">
        <v>12076.490850376749</v>
      </c>
      <c r="I8742" s="85">
        <v>3366.157158234661</v>
      </c>
      <c r="J8742" s="85">
        <v>28754.73951084297</v>
      </c>
      <c r="K8742" t="s">
        <v>491</v>
      </c>
    </row>
    <row r="8743" spans="2:11" x14ac:dyDescent="0.25">
      <c r="B8743">
        <v>2026</v>
      </c>
      <c r="C8743" t="s">
        <v>479</v>
      </c>
      <c r="D8743">
        <v>3</v>
      </c>
      <c r="E8743" t="s">
        <v>89</v>
      </c>
      <c r="F8743">
        <v>24</v>
      </c>
      <c r="G8743" s="85">
        <v>20.342334486486727</v>
      </c>
      <c r="H8743" s="85">
        <v>23436.224852071005</v>
      </c>
      <c r="I8743" s="85">
        <v>5419.7159763313612</v>
      </c>
      <c r="J8743" s="85">
        <v>306548.65860158246</v>
      </c>
      <c r="K8743" t="s">
        <v>492</v>
      </c>
    </row>
    <row r="8744" spans="2:11" x14ac:dyDescent="0.25">
      <c r="B8744">
        <v>2026</v>
      </c>
      <c r="C8744" t="s">
        <v>479</v>
      </c>
      <c r="D8744">
        <v>4</v>
      </c>
      <c r="E8744" t="s">
        <v>89</v>
      </c>
      <c r="F8744">
        <v>24</v>
      </c>
      <c r="G8744" s="85">
        <v>14.868694283295518</v>
      </c>
      <c r="H8744" s="85">
        <v>23436.224852071005</v>
      </c>
      <c r="I8744" s="85">
        <v>5419.7159763313612</v>
      </c>
      <c r="J8744" s="85">
        <v>224063.67817465062</v>
      </c>
      <c r="K8744" t="s">
        <v>492</v>
      </c>
    </row>
    <row r="8745" spans="2:11" x14ac:dyDescent="0.25">
      <c r="B8745">
        <v>2026</v>
      </c>
      <c r="C8745" t="s">
        <v>480</v>
      </c>
      <c r="D8745">
        <v>3</v>
      </c>
      <c r="E8745" t="s">
        <v>89</v>
      </c>
      <c r="F8745">
        <v>24</v>
      </c>
      <c r="G8745" s="85">
        <v>20.366722639441385</v>
      </c>
      <c r="H8745" s="85">
        <v>23436.224852071005</v>
      </c>
      <c r="I8745" s="85">
        <v>5419.7159763313612</v>
      </c>
      <c r="J8745" s="85">
        <v>306916.17569156969</v>
      </c>
      <c r="K8745" t="s">
        <v>492</v>
      </c>
    </row>
    <row r="8746" spans="2:11" x14ac:dyDescent="0.25">
      <c r="B8746">
        <v>2026</v>
      </c>
      <c r="C8746" t="s">
        <v>480</v>
      </c>
      <c r="D8746">
        <v>4</v>
      </c>
      <c r="E8746" t="s">
        <v>89</v>
      </c>
      <c r="F8746">
        <v>24</v>
      </c>
      <c r="G8746" s="85">
        <v>14.886520162161972</v>
      </c>
      <c r="H8746" s="85">
        <v>23436.224852071005</v>
      </c>
      <c r="I8746" s="85">
        <v>5419.7159763313612</v>
      </c>
      <c r="J8746" s="85">
        <v>224332.3051239585</v>
      </c>
      <c r="K8746" t="s">
        <v>492</v>
      </c>
    </row>
    <row r="8747" spans="2:11" x14ac:dyDescent="0.25">
      <c r="B8747">
        <v>2026</v>
      </c>
      <c r="C8747" t="s">
        <v>481</v>
      </c>
      <c r="D8747">
        <v>3</v>
      </c>
      <c r="E8747" t="s">
        <v>89</v>
      </c>
      <c r="F8747">
        <v>24</v>
      </c>
      <c r="G8747" s="85">
        <v>20.391110792396031</v>
      </c>
      <c r="H8747" s="85">
        <v>23436.224852071005</v>
      </c>
      <c r="I8747" s="85">
        <v>5419.7159763313612</v>
      </c>
      <c r="J8747" s="85">
        <v>307283.69278155675</v>
      </c>
      <c r="K8747" t="s">
        <v>492</v>
      </c>
    </row>
    <row r="8748" spans="2:11" x14ac:dyDescent="0.25">
      <c r="B8748">
        <v>2026</v>
      </c>
      <c r="C8748" t="s">
        <v>481</v>
      </c>
      <c r="D8748">
        <v>4</v>
      </c>
      <c r="E8748" t="s">
        <v>89</v>
      </c>
      <c r="F8748">
        <v>24</v>
      </c>
      <c r="G8748" s="85">
        <v>14.904346041028422</v>
      </c>
      <c r="H8748" s="85">
        <v>23436.224852071005</v>
      </c>
      <c r="I8748" s="85">
        <v>5419.7159763313612</v>
      </c>
      <c r="J8748" s="85">
        <v>224600.93207326636</v>
      </c>
      <c r="K8748" t="s">
        <v>492</v>
      </c>
    </row>
    <row r="8749" spans="2:11" x14ac:dyDescent="0.25">
      <c r="B8749">
        <v>2026</v>
      </c>
      <c r="C8749" t="s">
        <v>482</v>
      </c>
      <c r="D8749">
        <v>3</v>
      </c>
      <c r="E8749" t="s">
        <v>89</v>
      </c>
      <c r="F8749">
        <v>24</v>
      </c>
      <c r="G8749" s="85">
        <v>20.415498945350684</v>
      </c>
      <c r="H8749" s="85">
        <v>23436.224852071005</v>
      </c>
      <c r="I8749" s="85">
        <v>5419.7159763313612</v>
      </c>
      <c r="J8749" s="85">
        <v>307651.20987154392</v>
      </c>
      <c r="K8749" t="s">
        <v>492</v>
      </c>
    </row>
    <row r="8750" spans="2:11" x14ac:dyDescent="0.25">
      <c r="B8750">
        <v>2026</v>
      </c>
      <c r="C8750" t="s">
        <v>482</v>
      </c>
      <c r="D8750">
        <v>4</v>
      </c>
      <c r="E8750" t="s">
        <v>89</v>
      </c>
      <c r="F8750">
        <v>24</v>
      </c>
      <c r="G8750" s="85">
        <v>14.922171919894872</v>
      </c>
      <c r="H8750" s="85">
        <v>23436.224852071005</v>
      </c>
      <c r="I8750" s="85">
        <v>5419.7159763313612</v>
      </c>
      <c r="J8750" s="85">
        <v>224869.55902257419</v>
      </c>
      <c r="K8750" t="s">
        <v>492</v>
      </c>
    </row>
    <row r="8751" spans="2:11" x14ac:dyDescent="0.25">
      <c r="B8751">
        <v>2026</v>
      </c>
      <c r="C8751" t="s">
        <v>483</v>
      </c>
      <c r="D8751">
        <v>3</v>
      </c>
      <c r="E8751" t="s">
        <v>89</v>
      </c>
      <c r="F8751">
        <v>24</v>
      </c>
      <c r="G8751" s="85">
        <v>20.439887098305334</v>
      </c>
      <c r="H8751" s="85">
        <v>23436.224852071005</v>
      </c>
      <c r="I8751" s="85">
        <v>5419.7159763313612</v>
      </c>
      <c r="J8751" s="85">
        <v>308018.72696153104</v>
      </c>
      <c r="K8751" t="s">
        <v>492</v>
      </c>
    </row>
    <row r="8752" spans="2:11" x14ac:dyDescent="0.25">
      <c r="B8752">
        <v>2026</v>
      </c>
      <c r="C8752" t="s">
        <v>483</v>
      </c>
      <c r="D8752">
        <v>4</v>
      </c>
      <c r="E8752" t="s">
        <v>89</v>
      </c>
      <c r="F8752">
        <v>24</v>
      </c>
      <c r="G8752" s="85">
        <v>14.939997798761325</v>
      </c>
      <c r="H8752" s="85">
        <v>23436.224852071005</v>
      </c>
      <c r="I8752" s="85">
        <v>5419.7159763313612</v>
      </c>
      <c r="J8752" s="85">
        <v>225138.18597188208</v>
      </c>
      <c r="K8752" t="s">
        <v>492</v>
      </c>
    </row>
    <row r="8753" spans="2:11" x14ac:dyDescent="0.25">
      <c r="B8753">
        <v>2026</v>
      </c>
      <c r="C8753" t="s">
        <v>484</v>
      </c>
      <c r="D8753">
        <v>3</v>
      </c>
      <c r="E8753" t="s">
        <v>89</v>
      </c>
      <c r="F8753">
        <v>24</v>
      </c>
      <c r="G8753" s="85">
        <v>20.464275251259984</v>
      </c>
      <c r="H8753" s="85">
        <v>23436.224852071005</v>
      </c>
      <c r="I8753" s="85">
        <v>5419.7159763313612</v>
      </c>
      <c r="J8753" s="85">
        <v>308386.24405151815</v>
      </c>
      <c r="K8753" t="s">
        <v>492</v>
      </c>
    </row>
    <row r="8754" spans="2:11" x14ac:dyDescent="0.25">
      <c r="B8754">
        <v>2026</v>
      </c>
      <c r="C8754" t="s">
        <v>484</v>
      </c>
      <c r="D8754">
        <v>4</v>
      </c>
      <c r="E8754" t="s">
        <v>89</v>
      </c>
      <c r="F8754">
        <v>24</v>
      </c>
      <c r="G8754" s="85">
        <v>14.957823677627779</v>
      </c>
      <c r="H8754" s="85">
        <v>23436.224852071005</v>
      </c>
      <c r="I8754" s="85">
        <v>5419.7159763313612</v>
      </c>
      <c r="J8754" s="85">
        <v>225406.81292118996</v>
      </c>
      <c r="K8754" t="s">
        <v>492</v>
      </c>
    </row>
    <row r="8755" spans="2:11" x14ac:dyDescent="0.25">
      <c r="B8755">
        <v>2026</v>
      </c>
      <c r="C8755" t="s">
        <v>485</v>
      </c>
      <c r="D8755">
        <v>3</v>
      </c>
      <c r="E8755" t="s">
        <v>89</v>
      </c>
      <c r="F8755">
        <v>24</v>
      </c>
      <c r="G8755" s="85">
        <v>20.488663404214634</v>
      </c>
      <c r="H8755" s="85">
        <v>23436.224852071005</v>
      </c>
      <c r="I8755" s="85">
        <v>5419.7159763313612</v>
      </c>
      <c r="J8755" s="85">
        <v>308753.76114150527</v>
      </c>
      <c r="K8755" t="s">
        <v>492</v>
      </c>
    </row>
    <row r="8756" spans="2:11" x14ac:dyDescent="0.25">
      <c r="B8756">
        <v>2026</v>
      </c>
      <c r="C8756" t="s">
        <v>485</v>
      </c>
      <c r="D8756">
        <v>4</v>
      </c>
      <c r="E8756" t="s">
        <v>89</v>
      </c>
      <c r="F8756">
        <v>24</v>
      </c>
      <c r="G8756" s="85">
        <v>14.975649556494226</v>
      </c>
      <c r="H8756" s="85">
        <v>23436.224852071005</v>
      </c>
      <c r="I8756" s="85">
        <v>5419.7159763313612</v>
      </c>
      <c r="J8756" s="85">
        <v>225675.43987049776</v>
      </c>
      <c r="K8756" t="s">
        <v>492</v>
      </c>
    </row>
    <row r="8757" spans="2:11" x14ac:dyDescent="0.25">
      <c r="B8757">
        <v>2026</v>
      </c>
      <c r="C8757" t="s">
        <v>486</v>
      </c>
      <c r="D8757">
        <v>3</v>
      </c>
      <c r="E8757" t="s">
        <v>89</v>
      </c>
      <c r="F8757">
        <v>24</v>
      </c>
      <c r="G8757" s="85">
        <v>20.513051557169284</v>
      </c>
      <c r="H8757" s="85">
        <v>23436.224852071005</v>
      </c>
      <c r="I8757" s="85">
        <v>5419.7159763313612</v>
      </c>
      <c r="J8757" s="85">
        <v>309121.27823149238</v>
      </c>
      <c r="K8757" t="s">
        <v>492</v>
      </c>
    </row>
    <row r="8758" spans="2:11" x14ac:dyDescent="0.25">
      <c r="B8758">
        <v>2026</v>
      </c>
      <c r="C8758" t="s">
        <v>486</v>
      </c>
      <c r="D8758">
        <v>4</v>
      </c>
      <c r="E8758" t="s">
        <v>89</v>
      </c>
      <c r="F8758">
        <v>24</v>
      </c>
      <c r="G8758" s="85">
        <v>14.993475435360679</v>
      </c>
      <c r="H8758" s="85">
        <v>23436.224852071005</v>
      </c>
      <c r="I8758" s="85">
        <v>5419.7159763313612</v>
      </c>
      <c r="J8758" s="85">
        <v>225944.06681980565</v>
      </c>
      <c r="K8758" t="s">
        <v>492</v>
      </c>
    </row>
    <row r="8759" spans="2:11" x14ac:dyDescent="0.25">
      <c r="B8759">
        <v>2026</v>
      </c>
      <c r="C8759" t="s">
        <v>487</v>
      </c>
      <c r="D8759">
        <v>3</v>
      </c>
      <c r="E8759" t="s">
        <v>89</v>
      </c>
      <c r="F8759">
        <v>24</v>
      </c>
      <c r="G8759" s="85">
        <v>20.537439710123937</v>
      </c>
      <c r="H8759" s="85">
        <v>23436.224852071005</v>
      </c>
      <c r="I8759" s="85">
        <v>5419.7159763313612</v>
      </c>
      <c r="J8759" s="85">
        <v>309488.79532147956</v>
      </c>
      <c r="K8759" t="s">
        <v>492</v>
      </c>
    </row>
    <row r="8760" spans="2:11" x14ac:dyDescent="0.25">
      <c r="B8760">
        <v>2026</v>
      </c>
      <c r="C8760" t="s">
        <v>487</v>
      </c>
      <c r="D8760">
        <v>4</v>
      </c>
      <c r="E8760" t="s">
        <v>89</v>
      </c>
      <c r="F8760">
        <v>24</v>
      </c>
      <c r="G8760" s="85">
        <v>15.011301314227129</v>
      </c>
      <c r="H8760" s="85">
        <v>23436.224852071005</v>
      </c>
      <c r="I8760" s="85">
        <v>5419.7159763313612</v>
      </c>
      <c r="J8760" s="85">
        <v>226212.69376911348</v>
      </c>
      <c r="K8760" t="s">
        <v>492</v>
      </c>
    </row>
    <row r="8761" spans="2:11" x14ac:dyDescent="0.25">
      <c r="B8761">
        <v>2026</v>
      </c>
      <c r="C8761" t="s">
        <v>488</v>
      </c>
      <c r="D8761">
        <v>3</v>
      </c>
      <c r="E8761" t="s">
        <v>89</v>
      </c>
      <c r="F8761">
        <v>24</v>
      </c>
      <c r="G8761" s="85">
        <v>20.561827863078587</v>
      </c>
      <c r="H8761" s="85">
        <v>23436.224852071005</v>
      </c>
      <c r="I8761" s="85">
        <v>5419.7159763313612</v>
      </c>
      <c r="J8761" s="85">
        <v>309856.31241146667</v>
      </c>
      <c r="K8761" t="s">
        <v>492</v>
      </c>
    </row>
    <row r="8762" spans="2:11" x14ac:dyDescent="0.25">
      <c r="B8762">
        <v>2026</v>
      </c>
      <c r="C8762" t="s">
        <v>488</v>
      </c>
      <c r="D8762">
        <v>4</v>
      </c>
      <c r="E8762" t="s">
        <v>89</v>
      </c>
      <c r="F8762">
        <v>24</v>
      </c>
      <c r="G8762" s="85">
        <v>15.029127193093583</v>
      </c>
      <c r="H8762" s="85">
        <v>23436.224852071005</v>
      </c>
      <c r="I8762" s="85">
        <v>5419.7159763313612</v>
      </c>
      <c r="J8762" s="85">
        <v>226481.32071842137</v>
      </c>
      <c r="K8762" t="s">
        <v>492</v>
      </c>
    </row>
    <row r="8763" spans="2:11" x14ac:dyDescent="0.25">
      <c r="B8763">
        <v>2026</v>
      </c>
      <c r="C8763" t="s">
        <v>489</v>
      </c>
      <c r="D8763">
        <v>3</v>
      </c>
      <c r="E8763" t="s">
        <v>89</v>
      </c>
      <c r="F8763">
        <v>24</v>
      </c>
      <c r="G8763" s="85">
        <v>20.586216016033234</v>
      </c>
      <c r="H8763" s="85">
        <v>23436.224852071005</v>
      </c>
      <c r="I8763" s="85">
        <v>5419.7159763313612</v>
      </c>
      <c r="J8763" s="85">
        <v>310223.82950145373</v>
      </c>
      <c r="K8763" t="s">
        <v>492</v>
      </c>
    </row>
    <row r="8764" spans="2:11" x14ac:dyDescent="0.25">
      <c r="B8764">
        <v>2026</v>
      </c>
      <c r="C8764" t="s">
        <v>489</v>
      </c>
      <c r="D8764">
        <v>4</v>
      </c>
      <c r="E8764" t="s">
        <v>89</v>
      </c>
      <c r="F8764">
        <v>24</v>
      </c>
      <c r="G8764" s="85">
        <v>15.046953071960033</v>
      </c>
      <c r="H8764" s="85">
        <v>23436.224852071005</v>
      </c>
      <c r="I8764" s="85">
        <v>5419.7159763313612</v>
      </c>
      <c r="J8764" s="85">
        <v>226749.94766772923</v>
      </c>
      <c r="K8764" t="s">
        <v>492</v>
      </c>
    </row>
    <row r="8765" spans="2:11" x14ac:dyDescent="0.25">
      <c r="B8765">
        <v>2026</v>
      </c>
      <c r="C8765" t="s">
        <v>490</v>
      </c>
      <c r="D8765">
        <v>3</v>
      </c>
      <c r="E8765" t="s">
        <v>89</v>
      </c>
      <c r="F8765">
        <v>24</v>
      </c>
      <c r="G8765" s="85">
        <v>20.610604168987887</v>
      </c>
      <c r="H8765" s="85">
        <v>23436.224852071005</v>
      </c>
      <c r="I8765" s="85">
        <v>5419.7159763313612</v>
      </c>
      <c r="J8765" s="85">
        <v>310591.3465914409</v>
      </c>
      <c r="K8765" t="s">
        <v>492</v>
      </c>
    </row>
    <row r="8766" spans="2:11" x14ac:dyDescent="0.25">
      <c r="B8766">
        <v>2026</v>
      </c>
      <c r="C8766" t="s">
        <v>490</v>
      </c>
      <c r="D8766">
        <v>4</v>
      </c>
      <c r="E8766" t="s">
        <v>89</v>
      </c>
      <c r="F8766">
        <v>24</v>
      </c>
      <c r="G8766" s="85">
        <v>15.064778950826483</v>
      </c>
      <c r="H8766" s="85">
        <v>23436.224852071005</v>
      </c>
      <c r="I8766" s="85">
        <v>5419.7159763313612</v>
      </c>
      <c r="J8766" s="85">
        <v>227018.57461703705</v>
      </c>
      <c r="K8766" t="s">
        <v>492</v>
      </c>
    </row>
    <row r="8767" spans="2:11" x14ac:dyDescent="0.25">
      <c r="B8767">
        <v>2026</v>
      </c>
      <c r="C8767" t="s">
        <v>479</v>
      </c>
      <c r="D8767">
        <v>3</v>
      </c>
      <c r="E8767" t="s">
        <v>131</v>
      </c>
      <c r="F8767">
        <v>25</v>
      </c>
      <c r="G8767" s="85">
        <v>14.689438667280211</v>
      </c>
      <c r="H8767" s="85">
        <v>9367.3143996013951</v>
      </c>
      <c r="I8767" s="85">
        <v>2655.2732104301613</v>
      </c>
      <c r="J8767" s="85">
        <v>90678.789040699718</v>
      </c>
      <c r="K8767" t="s">
        <v>491</v>
      </c>
    </row>
    <row r="8768" spans="2:11" x14ac:dyDescent="0.25">
      <c r="B8768">
        <v>2026</v>
      </c>
      <c r="C8768" t="s">
        <v>479</v>
      </c>
      <c r="D8768">
        <v>4</v>
      </c>
      <c r="E8768" t="s">
        <v>131</v>
      </c>
      <c r="F8768">
        <v>25</v>
      </c>
      <c r="G8768" s="85">
        <v>2.6945124182585012</v>
      </c>
      <c r="H8768" s="85">
        <v>9367.3143996013951</v>
      </c>
      <c r="I8768" s="85">
        <v>2655.2732104301613</v>
      </c>
      <c r="J8768" s="85">
        <v>16633.387338826582</v>
      </c>
      <c r="K8768" t="s">
        <v>491</v>
      </c>
    </row>
    <row r="8769" spans="2:11" x14ac:dyDescent="0.25">
      <c r="B8769">
        <v>2026</v>
      </c>
      <c r="C8769" t="s">
        <v>480</v>
      </c>
      <c r="D8769">
        <v>3</v>
      </c>
      <c r="E8769" t="s">
        <v>131</v>
      </c>
      <c r="F8769">
        <v>25</v>
      </c>
      <c r="G8769" s="85">
        <v>14.680420330846298</v>
      </c>
      <c r="H8769" s="85">
        <v>9367.3143996013951</v>
      </c>
      <c r="I8769" s="85">
        <v>2655.2732104301613</v>
      </c>
      <c r="J8769" s="85">
        <v>90623.118307085475</v>
      </c>
      <c r="K8769" t="s">
        <v>491</v>
      </c>
    </row>
    <row r="8770" spans="2:11" x14ac:dyDescent="0.25">
      <c r="B8770">
        <v>2026</v>
      </c>
      <c r="C8770" t="s">
        <v>480</v>
      </c>
      <c r="D8770">
        <v>4</v>
      </c>
      <c r="E8770" t="s">
        <v>131</v>
      </c>
      <c r="F8770">
        <v>25</v>
      </c>
      <c r="G8770" s="85">
        <v>2.6928581671966594</v>
      </c>
      <c r="H8770" s="85">
        <v>9367.3143996013951</v>
      </c>
      <c r="I8770" s="85">
        <v>2655.2732104301613</v>
      </c>
      <c r="J8770" s="85">
        <v>16623.175547453557</v>
      </c>
      <c r="K8770" t="s">
        <v>491</v>
      </c>
    </row>
    <row r="8771" spans="2:11" x14ac:dyDescent="0.25">
      <c r="B8771">
        <v>2026</v>
      </c>
      <c r="C8771" t="s">
        <v>481</v>
      </c>
      <c r="D8771">
        <v>3</v>
      </c>
      <c r="E8771" t="s">
        <v>131</v>
      </c>
      <c r="F8771">
        <v>25</v>
      </c>
      <c r="G8771" s="85">
        <v>14.671401994412353</v>
      </c>
      <c r="H8771" s="85">
        <v>9367.3143996013951</v>
      </c>
      <c r="I8771" s="85">
        <v>2655.2732104301613</v>
      </c>
      <c r="J8771" s="85">
        <v>90567.447573471043</v>
      </c>
      <c r="K8771" t="s">
        <v>491</v>
      </c>
    </row>
    <row r="8772" spans="2:11" x14ac:dyDescent="0.25">
      <c r="B8772">
        <v>2026</v>
      </c>
      <c r="C8772" t="s">
        <v>481</v>
      </c>
      <c r="D8772">
        <v>4</v>
      </c>
      <c r="E8772" t="s">
        <v>131</v>
      </c>
      <c r="F8772">
        <v>25</v>
      </c>
      <c r="G8772" s="85">
        <v>2.6912039161348105</v>
      </c>
      <c r="H8772" s="85">
        <v>9367.3143996013951</v>
      </c>
      <c r="I8772" s="85">
        <v>2655.2732104301613</v>
      </c>
      <c r="J8772" s="85">
        <v>16612.963756080488</v>
      </c>
      <c r="K8772" t="s">
        <v>491</v>
      </c>
    </row>
    <row r="8773" spans="2:11" x14ac:dyDescent="0.25">
      <c r="B8773">
        <v>2026</v>
      </c>
      <c r="C8773" t="s">
        <v>482</v>
      </c>
      <c r="D8773">
        <v>3</v>
      </c>
      <c r="E8773" t="s">
        <v>131</v>
      </c>
      <c r="F8773">
        <v>25</v>
      </c>
      <c r="G8773" s="85">
        <v>14.66238365797844</v>
      </c>
      <c r="H8773" s="85">
        <v>9367.3143996013951</v>
      </c>
      <c r="I8773" s="85">
        <v>2655.2732104301613</v>
      </c>
      <c r="J8773" s="85">
        <v>90511.776839856815</v>
      </c>
      <c r="K8773" t="s">
        <v>491</v>
      </c>
    </row>
    <row r="8774" spans="2:11" x14ac:dyDescent="0.25">
      <c r="B8774">
        <v>2026</v>
      </c>
      <c r="C8774" t="s">
        <v>482</v>
      </c>
      <c r="D8774">
        <v>4</v>
      </c>
      <c r="E8774" t="s">
        <v>131</v>
      </c>
      <c r="F8774">
        <v>25</v>
      </c>
      <c r="G8774" s="85">
        <v>2.6895496650729687</v>
      </c>
      <c r="H8774" s="85">
        <v>9367.3143996013951</v>
      </c>
      <c r="I8774" s="85">
        <v>2655.2732104301613</v>
      </c>
      <c r="J8774" s="85">
        <v>16602.751964707466</v>
      </c>
      <c r="K8774" t="s">
        <v>491</v>
      </c>
    </row>
    <row r="8775" spans="2:11" x14ac:dyDescent="0.25">
      <c r="B8775">
        <v>2026</v>
      </c>
      <c r="C8775" t="s">
        <v>483</v>
      </c>
      <c r="D8775">
        <v>3</v>
      </c>
      <c r="E8775" t="s">
        <v>131</v>
      </c>
      <c r="F8775">
        <v>25</v>
      </c>
      <c r="G8775" s="85">
        <v>14.653365321544493</v>
      </c>
      <c r="H8775" s="85">
        <v>9367.3143996013951</v>
      </c>
      <c r="I8775" s="85">
        <v>2655.2732104301613</v>
      </c>
      <c r="J8775" s="85">
        <v>90456.106106242369</v>
      </c>
      <c r="K8775" t="s">
        <v>491</v>
      </c>
    </row>
    <row r="8776" spans="2:11" x14ac:dyDescent="0.25">
      <c r="B8776">
        <v>2026</v>
      </c>
      <c r="C8776" t="s">
        <v>483</v>
      </c>
      <c r="D8776">
        <v>4</v>
      </c>
      <c r="E8776" t="s">
        <v>131</v>
      </c>
      <c r="F8776">
        <v>25</v>
      </c>
      <c r="G8776" s="85">
        <v>2.6878954140111215</v>
      </c>
      <c r="H8776" s="85">
        <v>9367.3143996013951</v>
      </c>
      <c r="I8776" s="85">
        <v>2655.2732104301613</v>
      </c>
      <c r="J8776" s="85">
        <v>16592.540173334408</v>
      </c>
      <c r="K8776" t="s">
        <v>491</v>
      </c>
    </row>
    <row r="8777" spans="2:11" x14ac:dyDescent="0.25">
      <c r="B8777">
        <v>2026</v>
      </c>
      <c r="C8777" t="s">
        <v>484</v>
      </c>
      <c r="D8777">
        <v>3</v>
      </c>
      <c r="E8777" t="s">
        <v>131</v>
      </c>
      <c r="F8777">
        <v>25</v>
      </c>
      <c r="G8777" s="85">
        <v>14.644346985110582</v>
      </c>
      <c r="H8777" s="85">
        <v>9367.3143996013951</v>
      </c>
      <c r="I8777" s="85">
        <v>2655.2732104301613</v>
      </c>
      <c r="J8777" s="85">
        <v>90400.435372628141</v>
      </c>
      <c r="K8777" t="s">
        <v>491</v>
      </c>
    </row>
    <row r="8778" spans="2:11" x14ac:dyDescent="0.25">
      <c r="B8778">
        <v>2026</v>
      </c>
      <c r="C8778" t="s">
        <v>484</v>
      </c>
      <c r="D8778">
        <v>4</v>
      </c>
      <c r="E8778" t="s">
        <v>131</v>
      </c>
      <c r="F8778">
        <v>25</v>
      </c>
      <c r="G8778" s="85">
        <v>2.6862411629492779</v>
      </c>
      <c r="H8778" s="85">
        <v>9367.3143996013951</v>
      </c>
      <c r="I8778" s="85">
        <v>2655.2732104301613</v>
      </c>
      <c r="J8778" s="85">
        <v>16582.328381961372</v>
      </c>
      <c r="K8778" t="s">
        <v>491</v>
      </c>
    </row>
    <row r="8779" spans="2:11" x14ac:dyDescent="0.25">
      <c r="B8779">
        <v>2026</v>
      </c>
      <c r="C8779" t="s">
        <v>485</v>
      </c>
      <c r="D8779">
        <v>3</v>
      </c>
      <c r="E8779" t="s">
        <v>131</v>
      </c>
      <c r="F8779">
        <v>25</v>
      </c>
      <c r="G8779" s="85">
        <v>14.635328648676635</v>
      </c>
      <c r="H8779" s="85">
        <v>9367.3143996013951</v>
      </c>
      <c r="I8779" s="85">
        <v>2655.2732104301613</v>
      </c>
      <c r="J8779" s="85">
        <v>90344.764639013694</v>
      </c>
      <c r="K8779" t="s">
        <v>491</v>
      </c>
    </row>
    <row r="8780" spans="2:11" x14ac:dyDescent="0.25">
      <c r="B8780">
        <v>2026</v>
      </c>
      <c r="C8780" t="s">
        <v>485</v>
      </c>
      <c r="D8780">
        <v>4</v>
      </c>
      <c r="E8780" t="s">
        <v>131</v>
      </c>
      <c r="F8780">
        <v>25</v>
      </c>
      <c r="G8780" s="85">
        <v>2.6845869118874308</v>
      </c>
      <c r="H8780" s="85">
        <v>9367.3143996013951</v>
      </c>
      <c r="I8780" s="85">
        <v>2655.2732104301613</v>
      </c>
      <c r="J8780" s="85">
        <v>16572.116590588314</v>
      </c>
      <c r="K8780" t="s">
        <v>491</v>
      </c>
    </row>
    <row r="8781" spans="2:11" x14ac:dyDescent="0.25">
      <c r="B8781">
        <v>2026</v>
      </c>
      <c r="C8781" t="s">
        <v>486</v>
      </c>
      <c r="D8781">
        <v>3</v>
      </c>
      <c r="E8781" t="s">
        <v>131</v>
      </c>
      <c r="F8781">
        <v>25</v>
      </c>
      <c r="G8781" s="85">
        <v>14.626310312242726</v>
      </c>
      <c r="H8781" s="85">
        <v>9367.3143996013951</v>
      </c>
      <c r="I8781" s="85">
        <v>2655.2732104301613</v>
      </c>
      <c r="J8781" s="85">
        <v>90289.093905399466</v>
      </c>
      <c r="K8781" t="s">
        <v>491</v>
      </c>
    </row>
    <row r="8782" spans="2:11" x14ac:dyDescent="0.25">
      <c r="B8782">
        <v>2026</v>
      </c>
      <c r="C8782" t="s">
        <v>486</v>
      </c>
      <c r="D8782">
        <v>4</v>
      </c>
      <c r="E8782" t="s">
        <v>131</v>
      </c>
      <c r="F8782">
        <v>25</v>
      </c>
      <c r="G8782" s="85">
        <v>2.682932660825589</v>
      </c>
      <c r="H8782" s="85">
        <v>9367.3143996013951</v>
      </c>
      <c r="I8782" s="85">
        <v>2655.2732104301613</v>
      </c>
      <c r="J8782" s="85">
        <v>16561.904799215288</v>
      </c>
      <c r="K8782" t="s">
        <v>491</v>
      </c>
    </row>
    <row r="8783" spans="2:11" x14ac:dyDescent="0.25">
      <c r="B8783">
        <v>2026</v>
      </c>
      <c r="C8783" t="s">
        <v>487</v>
      </c>
      <c r="D8783">
        <v>3</v>
      </c>
      <c r="E8783" t="s">
        <v>131</v>
      </c>
      <c r="F8783">
        <v>25</v>
      </c>
      <c r="G8783" s="85">
        <v>14.617291975808779</v>
      </c>
      <c r="H8783" s="85">
        <v>9367.3143996013951</v>
      </c>
      <c r="I8783" s="85">
        <v>2655.2732104301613</v>
      </c>
      <c r="J8783" s="85">
        <v>90233.42317178502</v>
      </c>
      <c r="K8783" t="s">
        <v>491</v>
      </c>
    </row>
    <row r="8784" spans="2:11" x14ac:dyDescent="0.25">
      <c r="B8784">
        <v>2026</v>
      </c>
      <c r="C8784" t="s">
        <v>487</v>
      </c>
      <c r="D8784">
        <v>4</v>
      </c>
      <c r="E8784" t="s">
        <v>131</v>
      </c>
      <c r="F8784">
        <v>25</v>
      </c>
      <c r="G8784" s="85">
        <v>2.6812784097637419</v>
      </c>
      <c r="H8784" s="85">
        <v>9367.3143996013951</v>
      </c>
      <c r="I8784" s="85">
        <v>2655.2732104301613</v>
      </c>
      <c r="J8784" s="85">
        <v>16551.69300784223</v>
      </c>
      <c r="K8784" t="s">
        <v>491</v>
      </c>
    </row>
    <row r="8785" spans="2:11" x14ac:dyDescent="0.25">
      <c r="B8785">
        <v>2026</v>
      </c>
      <c r="C8785" t="s">
        <v>488</v>
      </c>
      <c r="D8785">
        <v>3</v>
      </c>
      <c r="E8785" t="s">
        <v>131</v>
      </c>
      <c r="F8785">
        <v>25</v>
      </c>
      <c r="G8785" s="85">
        <v>14.608273639374866</v>
      </c>
      <c r="H8785" s="85">
        <v>9367.3143996013951</v>
      </c>
      <c r="I8785" s="85">
        <v>2655.2732104301613</v>
      </c>
      <c r="J8785" s="85">
        <v>90177.752438170792</v>
      </c>
      <c r="K8785" t="s">
        <v>491</v>
      </c>
    </row>
    <row r="8786" spans="2:11" x14ac:dyDescent="0.25">
      <c r="B8786">
        <v>2026</v>
      </c>
      <c r="C8786" t="s">
        <v>488</v>
      </c>
      <c r="D8786">
        <v>4</v>
      </c>
      <c r="E8786" t="s">
        <v>131</v>
      </c>
      <c r="F8786">
        <v>25</v>
      </c>
      <c r="G8786" s="85">
        <v>2.6796241587019001</v>
      </c>
      <c r="H8786" s="85">
        <v>9367.3143996013951</v>
      </c>
      <c r="I8786" s="85">
        <v>2655.2732104301613</v>
      </c>
      <c r="J8786" s="85">
        <v>16541.481216469208</v>
      </c>
      <c r="K8786" t="s">
        <v>491</v>
      </c>
    </row>
    <row r="8787" spans="2:11" x14ac:dyDescent="0.25">
      <c r="B8787">
        <v>2026</v>
      </c>
      <c r="C8787" t="s">
        <v>489</v>
      </c>
      <c r="D8787">
        <v>3</v>
      </c>
      <c r="E8787" t="s">
        <v>131</v>
      </c>
      <c r="F8787">
        <v>25</v>
      </c>
      <c r="G8787" s="85">
        <v>14.599255302940922</v>
      </c>
      <c r="H8787" s="85">
        <v>9367.3143996013951</v>
      </c>
      <c r="I8787" s="85">
        <v>2655.2732104301613</v>
      </c>
      <c r="J8787" s="85">
        <v>90122.081704556345</v>
      </c>
      <c r="K8787" t="s">
        <v>491</v>
      </c>
    </row>
    <row r="8788" spans="2:11" x14ac:dyDescent="0.25">
      <c r="B8788">
        <v>2026</v>
      </c>
      <c r="C8788" t="s">
        <v>489</v>
      </c>
      <c r="D8788">
        <v>4</v>
      </c>
      <c r="E8788" t="s">
        <v>131</v>
      </c>
      <c r="F8788">
        <v>25</v>
      </c>
      <c r="G8788" s="85">
        <v>2.6779699076400512</v>
      </c>
      <c r="H8788" s="85">
        <v>9367.3143996013951</v>
      </c>
      <c r="I8788" s="85">
        <v>2655.2732104301613</v>
      </c>
      <c r="J8788" s="85">
        <v>16531.269425096139</v>
      </c>
      <c r="K8788" t="s">
        <v>491</v>
      </c>
    </row>
    <row r="8789" spans="2:11" x14ac:dyDescent="0.25">
      <c r="B8789">
        <v>2026</v>
      </c>
      <c r="C8789" t="s">
        <v>490</v>
      </c>
      <c r="D8789">
        <v>3</v>
      </c>
      <c r="E8789" t="s">
        <v>131</v>
      </c>
      <c r="F8789">
        <v>25</v>
      </c>
      <c r="G8789" s="85">
        <v>14.590236966507009</v>
      </c>
      <c r="H8789" s="85">
        <v>9367.3143996013951</v>
      </c>
      <c r="I8789" s="85">
        <v>2655.2732104301613</v>
      </c>
      <c r="J8789" s="85">
        <v>90066.410970942117</v>
      </c>
      <c r="K8789" t="s">
        <v>491</v>
      </c>
    </row>
    <row r="8790" spans="2:11" x14ac:dyDescent="0.25">
      <c r="B8790">
        <v>2026</v>
      </c>
      <c r="C8790" t="s">
        <v>490</v>
      </c>
      <c r="D8790">
        <v>4</v>
      </c>
      <c r="E8790" t="s">
        <v>131</v>
      </c>
      <c r="F8790">
        <v>25</v>
      </c>
      <c r="G8790" s="85">
        <v>2.6763156565782094</v>
      </c>
      <c r="H8790" s="85">
        <v>9367.3143996013951</v>
      </c>
      <c r="I8790" s="85">
        <v>2655.2732104301613</v>
      </c>
      <c r="J8790" s="85">
        <v>16521.057633723114</v>
      </c>
      <c r="K8790" t="s">
        <v>491</v>
      </c>
    </row>
    <row r="8791" spans="2:11" x14ac:dyDescent="0.25">
      <c r="B8791">
        <v>2026</v>
      </c>
      <c r="C8791" t="s">
        <v>479</v>
      </c>
      <c r="D8791">
        <v>3</v>
      </c>
      <c r="E8791" t="s">
        <v>89</v>
      </c>
      <c r="F8791">
        <v>21</v>
      </c>
      <c r="G8791" s="85">
        <v>2.1290044594605062</v>
      </c>
      <c r="H8791" s="85">
        <v>23436.224852071005</v>
      </c>
      <c r="I8791" s="85">
        <v>5419.7159763313612</v>
      </c>
      <c r="J8791" s="85">
        <v>31633.954459368251</v>
      </c>
      <c r="K8791" t="s">
        <v>492</v>
      </c>
    </row>
    <row r="8792" spans="2:11" x14ac:dyDescent="0.25">
      <c r="B8792">
        <v>2026</v>
      </c>
      <c r="C8792" t="s">
        <v>479</v>
      </c>
      <c r="D8792">
        <v>4</v>
      </c>
      <c r="E8792" t="s">
        <v>89</v>
      </c>
      <c r="F8792">
        <v>21</v>
      </c>
      <c r="G8792" s="85">
        <v>0</v>
      </c>
      <c r="H8792" s="85">
        <v>23436.224852071005</v>
      </c>
      <c r="I8792" s="85">
        <v>5419.7159763313612</v>
      </c>
      <c r="J8792" s="85">
        <v>0</v>
      </c>
      <c r="K8792" t="s">
        <v>492</v>
      </c>
    </row>
    <row r="8793" spans="2:11" x14ac:dyDescent="0.25">
      <c r="B8793">
        <v>2026</v>
      </c>
      <c r="C8793" t="s">
        <v>480</v>
      </c>
      <c r="D8793">
        <v>3</v>
      </c>
      <c r="E8793" t="s">
        <v>89</v>
      </c>
      <c r="F8793">
        <v>21</v>
      </c>
      <c r="G8793" s="85">
        <v>2.1680491031949596</v>
      </c>
      <c r="H8793" s="85">
        <v>23436.224852071005</v>
      </c>
      <c r="I8793" s="85">
        <v>5419.7159763313612</v>
      </c>
      <c r="J8793" s="85">
        <v>32214.101896960252</v>
      </c>
      <c r="K8793" t="s">
        <v>492</v>
      </c>
    </row>
    <row r="8794" spans="2:11" x14ac:dyDescent="0.25">
      <c r="B8794">
        <v>2026</v>
      </c>
      <c r="C8794" t="s">
        <v>480</v>
      </c>
      <c r="D8794">
        <v>4</v>
      </c>
      <c r="E8794" t="s">
        <v>89</v>
      </c>
      <c r="F8794">
        <v>21</v>
      </c>
      <c r="G8794" s="85">
        <v>0</v>
      </c>
      <c r="H8794" s="85">
        <v>23436.224852071005</v>
      </c>
      <c r="I8794" s="85">
        <v>5419.7159763313612</v>
      </c>
      <c r="J8794" s="85">
        <v>0</v>
      </c>
      <c r="K8794" t="s">
        <v>492</v>
      </c>
    </row>
    <row r="8795" spans="2:11" x14ac:dyDescent="0.25">
      <c r="B8795">
        <v>2026</v>
      </c>
      <c r="C8795" t="s">
        <v>481</v>
      </c>
      <c r="D8795">
        <v>3</v>
      </c>
      <c r="E8795" t="s">
        <v>89</v>
      </c>
      <c r="F8795">
        <v>21</v>
      </c>
      <c r="G8795" s="85">
        <v>2.207093746929413</v>
      </c>
      <c r="H8795" s="85">
        <v>23436.224852071005</v>
      </c>
      <c r="I8795" s="85">
        <v>5419.7159763313612</v>
      </c>
      <c r="J8795" s="85">
        <v>32794.249334552253</v>
      </c>
      <c r="K8795" t="s">
        <v>492</v>
      </c>
    </row>
    <row r="8796" spans="2:11" x14ac:dyDescent="0.25">
      <c r="B8796">
        <v>2026</v>
      </c>
      <c r="C8796" t="s">
        <v>481</v>
      </c>
      <c r="D8796">
        <v>4</v>
      </c>
      <c r="E8796" t="s">
        <v>89</v>
      </c>
      <c r="F8796">
        <v>21</v>
      </c>
      <c r="G8796" s="85">
        <v>0</v>
      </c>
      <c r="H8796" s="85">
        <v>23436.224852071005</v>
      </c>
      <c r="I8796" s="85">
        <v>5419.7159763313612</v>
      </c>
      <c r="J8796" s="85">
        <v>0</v>
      </c>
      <c r="K8796" t="s">
        <v>492</v>
      </c>
    </row>
    <row r="8797" spans="2:11" x14ac:dyDescent="0.25">
      <c r="B8797">
        <v>2026</v>
      </c>
      <c r="C8797" t="s">
        <v>482</v>
      </c>
      <c r="D8797">
        <v>3</v>
      </c>
      <c r="E8797" t="s">
        <v>89</v>
      </c>
      <c r="F8797">
        <v>21</v>
      </c>
      <c r="G8797" s="85">
        <v>2.2461383906638663</v>
      </c>
      <c r="H8797" s="85">
        <v>23436.224852071005</v>
      </c>
      <c r="I8797" s="85">
        <v>5419.7159763313612</v>
      </c>
      <c r="J8797" s="85">
        <v>33374.396772144253</v>
      </c>
      <c r="K8797" t="s">
        <v>492</v>
      </c>
    </row>
    <row r="8798" spans="2:11" x14ac:dyDescent="0.25">
      <c r="B8798">
        <v>2026</v>
      </c>
      <c r="C8798" t="s">
        <v>482</v>
      </c>
      <c r="D8798">
        <v>4</v>
      </c>
      <c r="E8798" t="s">
        <v>89</v>
      </c>
      <c r="F8798">
        <v>21</v>
      </c>
      <c r="G8798" s="85">
        <v>0</v>
      </c>
      <c r="H8798" s="85">
        <v>23436.224852071005</v>
      </c>
      <c r="I8798" s="85">
        <v>5419.7159763313612</v>
      </c>
      <c r="J8798" s="85">
        <v>0</v>
      </c>
      <c r="K8798" t="s">
        <v>492</v>
      </c>
    </row>
    <row r="8799" spans="2:11" x14ac:dyDescent="0.25">
      <c r="B8799">
        <v>2026</v>
      </c>
      <c r="C8799" t="s">
        <v>483</v>
      </c>
      <c r="D8799">
        <v>3</v>
      </c>
      <c r="E8799" t="s">
        <v>89</v>
      </c>
      <c r="F8799">
        <v>21</v>
      </c>
      <c r="G8799" s="85">
        <v>2.2851830343983193</v>
      </c>
      <c r="H8799" s="85">
        <v>23436.224852071005</v>
      </c>
      <c r="I8799" s="85">
        <v>5419.7159763313612</v>
      </c>
      <c r="J8799" s="85">
        <v>33954.544209736247</v>
      </c>
      <c r="K8799" t="s">
        <v>492</v>
      </c>
    </row>
    <row r="8800" spans="2:11" x14ac:dyDescent="0.25">
      <c r="B8800">
        <v>2026</v>
      </c>
      <c r="C8800" t="s">
        <v>483</v>
      </c>
      <c r="D8800">
        <v>4</v>
      </c>
      <c r="E8800" t="s">
        <v>89</v>
      </c>
      <c r="F8800">
        <v>21</v>
      </c>
      <c r="G8800" s="85">
        <v>0</v>
      </c>
      <c r="H8800" s="85">
        <v>23436.224852071005</v>
      </c>
      <c r="I8800" s="85">
        <v>5419.7159763313612</v>
      </c>
      <c r="J8800" s="85">
        <v>0</v>
      </c>
      <c r="K8800" t="s">
        <v>492</v>
      </c>
    </row>
    <row r="8801" spans="2:11" x14ac:dyDescent="0.25">
      <c r="B8801">
        <v>2026</v>
      </c>
      <c r="C8801" t="s">
        <v>484</v>
      </c>
      <c r="D8801">
        <v>3</v>
      </c>
      <c r="E8801" t="s">
        <v>89</v>
      </c>
      <c r="F8801">
        <v>21</v>
      </c>
      <c r="G8801" s="85">
        <v>2.3242276781327726</v>
      </c>
      <c r="H8801" s="85">
        <v>23436.224852071005</v>
      </c>
      <c r="I8801" s="85">
        <v>5419.7159763313612</v>
      </c>
      <c r="J8801" s="85">
        <v>34534.691647328247</v>
      </c>
      <c r="K8801" t="s">
        <v>492</v>
      </c>
    </row>
    <row r="8802" spans="2:11" x14ac:dyDescent="0.25">
      <c r="B8802">
        <v>2026</v>
      </c>
      <c r="C8802" t="s">
        <v>484</v>
      </c>
      <c r="D8802">
        <v>4</v>
      </c>
      <c r="E8802" t="s">
        <v>89</v>
      </c>
      <c r="F8802">
        <v>21</v>
      </c>
      <c r="G8802" s="85">
        <v>0</v>
      </c>
      <c r="H8802" s="85">
        <v>23436.224852071005</v>
      </c>
      <c r="I8802" s="85">
        <v>5419.7159763313612</v>
      </c>
      <c r="J8802" s="85">
        <v>0</v>
      </c>
      <c r="K8802" t="s">
        <v>492</v>
      </c>
    </row>
    <row r="8803" spans="2:11" x14ac:dyDescent="0.25">
      <c r="B8803">
        <v>2026</v>
      </c>
      <c r="C8803" t="s">
        <v>485</v>
      </c>
      <c r="D8803">
        <v>3</v>
      </c>
      <c r="E8803" t="s">
        <v>89</v>
      </c>
      <c r="F8803">
        <v>21</v>
      </c>
      <c r="G8803" s="85">
        <v>2.3632723218672256</v>
      </c>
      <c r="H8803" s="85">
        <v>23436.224852071005</v>
      </c>
      <c r="I8803" s="85">
        <v>5419.7159763313612</v>
      </c>
      <c r="J8803" s="85">
        <v>35114.839084920248</v>
      </c>
      <c r="K8803" t="s">
        <v>492</v>
      </c>
    </row>
    <row r="8804" spans="2:11" x14ac:dyDescent="0.25">
      <c r="B8804">
        <v>2026</v>
      </c>
      <c r="C8804" t="s">
        <v>485</v>
      </c>
      <c r="D8804">
        <v>4</v>
      </c>
      <c r="E8804" t="s">
        <v>89</v>
      </c>
      <c r="F8804">
        <v>21</v>
      </c>
      <c r="G8804" s="85">
        <v>0</v>
      </c>
      <c r="H8804" s="85">
        <v>23436.224852071005</v>
      </c>
      <c r="I8804" s="85">
        <v>5419.7159763313612</v>
      </c>
      <c r="J8804" s="85">
        <v>0</v>
      </c>
      <c r="K8804" t="s">
        <v>492</v>
      </c>
    </row>
    <row r="8805" spans="2:11" x14ac:dyDescent="0.25">
      <c r="B8805">
        <v>2026</v>
      </c>
      <c r="C8805" t="s">
        <v>486</v>
      </c>
      <c r="D8805">
        <v>3</v>
      </c>
      <c r="E8805" t="s">
        <v>89</v>
      </c>
      <c r="F8805">
        <v>21</v>
      </c>
      <c r="G8805" s="85">
        <v>2.402316965601679</v>
      </c>
      <c r="H8805" s="85">
        <v>23436.224852071005</v>
      </c>
      <c r="I8805" s="85">
        <v>5419.7159763313612</v>
      </c>
      <c r="J8805" s="85">
        <v>35694.986522512248</v>
      </c>
      <c r="K8805" t="s">
        <v>492</v>
      </c>
    </row>
    <row r="8806" spans="2:11" x14ac:dyDescent="0.25">
      <c r="B8806">
        <v>2026</v>
      </c>
      <c r="C8806" t="s">
        <v>486</v>
      </c>
      <c r="D8806">
        <v>4</v>
      </c>
      <c r="E8806" t="s">
        <v>89</v>
      </c>
      <c r="F8806">
        <v>21</v>
      </c>
      <c r="G8806" s="85">
        <v>0</v>
      </c>
      <c r="H8806" s="85">
        <v>23436.224852071005</v>
      </c>
      <c r="I8806" s="85">
        <v>5419.7159763313612</v>
      </c>
      <c r="J8806" s="85">
        <v>0</v>
      </c>
      <c r="K8806" t="s">
        <v>492</v>
      </c>
    </row>
    <row r="8807" spans="2:11" x14ac:dyDescent="0.25">
      <c r="B8807">
        <v>2026</v>
      </c>
      <c r="C8807" t="s">
        <v>487</v>
      </c>
      <c r="D8807">
        <v>3</v>
      </c>
      <c r="E8807" t="s">
        <v>89</v>
      </c>
      <c r="F8807">
        <v>21</v>
      </c>
      <c r="G8807" s="85">
        <v>2.4413616093361323</v>
      </c>
      <c r="H8807" s="85">
        <v>23436.224852071005</v>
      </c>
      <c r="I8807" s="85">
        <v>5419.7159763313612</v>
      </c>
      <c r="J8807" s="85">
        <v>36275.133960104249</v>
      </c>
      <c r="K8807" t="s">
        <v>492</v>
      </c>
    </row>
    <row r="8808" spans="2:11" x14ac:dyDescent="0.25">
      <c r="B8808">
        <v>2026</v>
      </c>
      <c r="C8808" t="s">
        <v>487</v>
      </c>
      <c r="D8808">
        <v>4</v>
      </c>
      <c r="E8808" t="s">
        <v>89</v>
      </c>
      <c r="F8808">
        <v>21</v>
      </c>
      <c r="G8808" s="85">
        <v>0</v>
      </c>
      <c r="H8808" s="85">
        <v>23436.224852071005</v>
      </c>
      <c r="I8808" s="85">
        <v>5419.7159763313612</v>
      </c>
      <c r="J8808" s="85">
        <v>0</v>
      </c>
      <c r="K8808" t="s">
        <v>492</v>
      </c>
    </row>
    <row r="8809" spans="2:11" x14ac:dyDescent="0.25">
      <c r="B8809">
        <v>2026</v>
      </c>
      <c r="C8809" t="s">
        <v>488</v>
      </c>
      <c r="D8809">
        <v>3</v>
      </c>
      <c r="E8809" t="s">
        <v>89</v>
      </c>
      <c r="F8809">
        <v>21</v>
      </c>
      <c r="G8809" s="85">
        <v>2.4804062530705862</v>
      </c>
      <c r="H8809" s="85">
        <v>23436.224852071005</v>
      </c>
      <c r="I8809" s="85">
        <v>5419.7159763313612</v>
      </c>
      <c r="J8809" s="85">
        <v>36855.281397696257</v>
      </c>
      <c r="K8809" t="s">
        <v>492</v>
      </c>
    </row>
    <row r="8810" spans="2:11" x14ac:dyDescent="0.25">
      <c r="B8810">
        <v>2026</v>
      </c>
      <c r="C8810" t="s">
        <v>488</v>
      </c>
      <c r="D8810">
        <v>4</v>
      </c>
      <c r="E8810" t="s">
        <v>89</v>
      </c>
      <c r="F8810">
        <v>21</v>
      </c>
      <c r="G8810" s="85">
        <v>0</v>
      </c>
      <c r="H8810" s="85">
        <v>23436.224852071005</v>
      </c>
      <c r="I8810" s="85">
        <v>5419.7159763313612</v>
      </c>
      <c r="J8810" s="85">
        <v>0</v>
      </c>
      <c r="K8810" t="s">
        <v>492</v>
      </c>
    </row>
    <row r="8811" spans="2:11" x14ac:dyDescent="0.25">
      <c r="B8811">
        <v>2026</v>
      </c>
      <c r="C8811" t="s">
        <v>489</v>
      </c>
      <c r="D8811">
        <v>3</v>
      </c>
      <c r="E8811" t="s">
        <v>89</v>
      </c>
      <c r="F8811">
        <v>21</v>
      </c>
      <c r="G8811" s="85">
        <v>2.5194508968050382</v>
      </c>
      <c r="H8811" s="85">
        <v>23436.224852071005</v>
      </c>
      <c r="I8811" s="85">
        <v>5419.7159763313612</v>
      </c>
      <c r="J8811" s="85">
        <v>37435.428835288236</v>
      </c>
      <c r="K8811" t="s">
        <v>492</v>
      </c>
    </row>
    <row r="8812" spans="2:11" x14ac:dyDescent="0.25">
      <c r="B8812">
        <v>2026</v>
      </c>
      <c r="C8812" t="s">
        <v>489</v>
      </c>
      <c r="D8812">
        <v>4</v>
      </c>
      <c r="E8812" t="s">
        <v>89</v>
      </c>
      <c r="F8812">
        <v>21</v>
      </c>
      <c r="G8812" s="85">
        <v>0</v>
      </c>
      <c r="H8812" s="85">
        <v>23436.224852071005</v>
      </c>
      <c r="I8812" s="85">
        <v>5419.7159763313612</v>
      </c>
      <c r="J8812" s="85">
        <v>0</v>
      </c>
      <c r="K8812" t="s">
        <v>492</v>
      </c>
    </row>
    <row r="8813" spans="2:11" x14ac:dyDescent="0.25">
      <c r="B8813">
        <v>2026</v>
      </c>
      <c r="C8813" t="s">
        <v>490</v>
      </c>
      <c r="D8813">
        <v>3</v>
      </c>
      <c r="E8813" t="s">
        <v>89</v>
      </c>
      <c r="F8813">
        <v>21</v>
      </c>
      <c r="G8813" s="85">
        <v>2.5584955405394934</v>
      </c>
      <c r="H8813" s="85">
        <v>23436.224852071005</v>
      </c>
      <c r="I8813" s="85">
        <v>5419.7159763313612</v>
      </c>
      <c r="J8813" s="85">
        <v>38015.576272880266</v>
      </c>
      <c r="K8813" t="s">
        <v>492</v>
      </c>
    </row>
    <row r="8814" spans="2:11" x14ac:dyDescent="0.25">
      <c r="B8814">
        <v>2026</v>
      </c>
      <c r="C8814" t="s">
        <v>490</v>
      </c>
      <c r="D8814">
        <v>4</v>
      </c>
      <c r="E8814" t="s">
        <v>89</v>
      </c>
      <c r="F8814">
        <v>21</v>
      </c>
      <c r="G8814" s="85">
        <v>0</v>
      </c>
      <c r="H8814" s="85">
        <v>23436.224852071005</v>
      </c>
      <c r="I8814" s="85">
        <v>5419.7159763313612</v>
      </c>
      <c r="J8814" s="85">
        <v>0</v>
      </c>
      <c r="K8814" t="s">
        <v>492</v>
      </c>
    </row>
    <row r="8815" spans="2:11" x14ac:dyDescent="0.25">
      <c r="B8815">
        <v>2026</v>
      </c>
      <c r="C8815" t="s">
        <v>479</v>
      </c>
      <c r="D8815">
        <v>3</v>
      </c>
      <c r="E8815" t="s">
        <v>45</v>
      </c>
      <c r="F8815">
        <v>3</v>
      </c>
      <c r="G8815" s="85">
        <v>14.539280609175513</v>
      </c>
      <c r="H8815" s="85">
        <v>18536.052673839731</v>
      </c>
      <c r="I8815" s="85">
        <v>4748.7393608479206</v>
      </c>
      <c r="J8815" s="85">
        <v>178679.07761316744</v>
      </c>
      <c r="K8815" t="s">
        <v>491</v>
      </c>
    </row>
    <row r="8816" spans="2:11" x14ac:dyDescent="0.25">
      <c r="B8816">
        <v>2026</v>
      </c>
      <c r="C8816" t="s">
        <v>479</v>
      </c>
      <c r="D8816">
        <v>4</v>
      </c>
      <c r="E8816" t="s">
        <v>45</v>
      </c>
      <c r="F8816">
        <v>3</v>
      </c>
      <c r="G8816" s="85">
        <v>9.7697811500809024</v>
      </c>
      <c r="H8816" s="85">
        <v>18536.052673839731</v>
      </c>
      <c r="I8816" s="85">
        <v>4748.7393608479206</v>
      </c>
      <c r="J8816" s="85">
        <v>120064.7770204882</v>
      </c>
      <c r="K8816" t="s">
        <v>491</v>
      </c>
    </row>
    <row r="8817" spans="2:11" x14ac:dyDescent="0.25">
      <c r="B8817">
        <v>2026</v>
      </c>
      <c r="C8817" t="s">
        <v>480</v>
      </c>
      <c r="D8817">
        <v>3</v>
      </c>
      <c r="E8817" t="s">
        <v>45</v>
      </c>
      <c r="F8817">
        <v>3</v>
      </c>
      <c r="G8817" s="85">
        <v>16.432569434940564</v>
      </c>
      <c r="H8817" s="85">
        <v>18536.052673839731</v>
      </c>
      <c r="I8817" s="85">
        <v>4748.7393608479206</v>
      </c>
      <c r="J8817" s="85">
        <v>201946.46684214525</v>
      </c>
      <c r="K8817" t="s">
        <v>491</v>
      </c>
    </row>
    <row r="8818" spans="2:11" x14ac:dyDescent="0.25">
      <c r="B8818">
        <v>2026</v>
      </c>
      <c r="C8818" t="s">
        <v>480</v>
      </c>
      <c r="D8818">
        <v>4</v>
      </c>
      <c r="E8818" t="s">
        <v>45</v>
      </c>
      <c r="F8818">
        <v>3</v>
      </c>
      <c r="G8818" s="85">
        <v>11.04199110178546</v>
      </c>
      <c r="H8818" s="85">
        <v>18536.052673839731</v>
      </c>
      <c r="I8818" s="85">
        <v>4748.7393608479206</v>
      </c>
      <c r="J8818" s="85">
        <v>135699.47771932514</v>
      </c>
      <c r="K8818" t="s">
        <v>491</v>
      </c>
    </row>
    <row r="8819" spans="2:11" x14ac:dyDescent="0.25">
      <c r="B8819">
        <v>2026</v>
      </c>
      <c r="C8819" t="s">
        <v>481</v>
      </c>
      <c r="D8819">
        <v>3</v>
      </c>
      <c r="E8819" t="s">
        <v>45</v>
      </c>
      <c r="F8819">
        <v>3</v>
      </c>
      <c r="G8819" s="85">
        <v>15.802210618088724</v>
      </c>
      <c r="H8819" s="85">
        <v>18536.052673839731</v>
      </c>
      <c r="I8819" s="85">
        <v>4748.7393608479206</v>
      </c>
      <c r="J8819" s="85">
        <v>194199.7333559414</v>
      </c>
      <c r="K8819" t="s">
        <v>491</v>
      </c>
    </row>
    <row r="8820" spans="2:11" x14ac:dyDescent="0.25">
      <c r="B8820">
        <v>2026</v>
      </c>
      <c r="C8820" t="s">
        <v>481</v>
      </c>
      <c r="D8820">
        <v>4</v>
      </c>
      <c r="E8820" t="s">
        <v>45</v>
      </c>
      <c r="F8820">
        <v>3</v>
      </c>
      <c r="G8820" s="85">
        <v>10.618416658715704</v>
      </c>
      <c r="H8820" s="85">
        <v>18536.052673839731</v>
      </c>
      <c r="I8820" s="85">
        <v>4748.7393608479206</v>
      </c>
      <c r="J8820" s="85">
        <v>130494.00072065904</v>
      </c>
      <c r="K8820" t="s">
        <v>491</v>
      </c>
    </row>
    <row r="8821" spans="2:11" x14ac:dyDescent="0.25">
      <c r="B8821">
        <v>2026</v>
      </c>
      <c r="C8821" t="s">
        <v>482</v>
      </c>
      <c r="D8821">
        <v>3</v>
      </c>
      <c r="E8821" t="s">
        <v>45</v>
      </c>
      <c r="F8821">
        <v>3</v>
      </c>
      <c r="G8821" s="85">
        <v>18.088710738405354</v>
      </c>
      <c r="H8821" s="85">
        <v>18536.052673839731</v>
      </c>
      <c r="I8821" s="85">
        <v>4748.7393608479206</v>
      </c>
      <c r="J8821" s="85">
        <v>222299.45461744192</v>
      </c>
      <c r="K8821" t="s">
        <v>491</v>
      </c>
    </row>
    <row r="8822" spans="2:11" x14ac:dyDescent="0.25">
      <c r="B8822">
        <v>2026</v>
      </c>
      <c r="C8822" t="s">
        <v>482</v>
      </c>
      <c r="D8822">
        <v>4</v>
      </c>
      <c r="E8822" t="s">
        <v>45</v>
      </c>
      <c r="F8822">
        <v>3</v>
      </c>
      <c r="G8822" s="85">
        <v>12.154847956494606</v>
      </c>
      <c r="H8822" s="85">
        <v>18536.052673839731</v>
      </c>
      <c r="I8822" s="85">
        <v>4748.7393608479206</v>
      </c>
      <c r="J8822" s="85">
        <v>149375.82400219649</v>
      </c>
      <c r="K8822" t="s">
        <v>491</v>
      </c>
    </row>
    <row r="8823" spans="2:11" x14ac:dyDescent="0.25">
      <c r="B8823">
        <v>2026</v>
      </c>
      <c r="C8823" t="s">
        <v>483</v>
      </c>
      <c r="D8823">
        <v>3</v>
      </c>
      <c r="E8823" t="s">
        <v>45</v>
      </c>
      <c r="F8823">
        <v>3</v>
      </c>
      <c r="G8823" s="85">
        <v>14.679264134511449</v>
      </c>
      <c r="H8823" s="85">
        <v>18536.052673839731</v>
      </c>
      <c r="I8823" s="85">
        <v>4748.7393608479206</v>
      </c>
      <c r="J8823" s="85">
        <v>180399.39155856855</v>
      </c>
      <c r="K8823" t="s">
        <v>491</v>
      </c>
    </row>
    <row r="8824" spans="2:11" x14ac:dyDescent="0.25">
      <c r="B8824">
        <v>2026</v>
      </c>
      <c r="C8824" t="s">
        <v>483</v>
      </c>
      <c r="D8824">
        <v>4</v>
      </c>
      <c r="E8824" t="s">
        <v>45</v>
      </c>
      <c r="F8824">
        <v>3</v>
      </c>
      <c r="G8824" s="85">
        <v>9.8638441538780661</v>
      </c>
      <c r="H8824" s="85">
        <v>18536.052673839731</v>
      </c>
      <c r="I8824" s="85">
        <v>4748.7393608479206</v>
      </c>
      <c r="J8824" s="85">
        <v>121220.75517427624</v>
      </c>
      <c r="K8824" t="s">
        <v>491</v>
      </c>
    </row>
    <row r="8825" spans="2:11" x14ac:dyDescent="0.25">
      <c r="B8825">
        <v>2026</v>
      </c>
      <c r="C8825" t="s">
        <v>484</v>
      </c>
      <c r="D8825">
        <v>3</v>
      </c>
      <c r="E8825" t="s">
        <v>45</v>
      </c>
      <c r="F8825">
        <v>3</v>
      </c>
      <c r="G8825" s="85">
        <v>8.2188900415922781</v>
      </c>
      <c r="H8825" s="85">
        <v>18536.052673839731</v>
      </c>
      <c r="I8825" s="85">
        <v>4748.7393608479206</v>
      </c>
      <c r="J8825" s="85">
        <v>101005.25129895221</v>
      </c>
      <c r="K8825" t="s">
        <v>491</v>
      </c>
    </row>
    <row r="8826" spans="2:11" x14ac:dyDescent="0.25">
      <c r="B8826">
        <v>2026</v>
      </c>
      <c r="C8826" t="s">
        <v>484</v>
      </c>
      <c r="D8826">
        <v>4</v>
      </c>
      <c r="E8826" t="s">
        <v>45</v>
      </c>
      <c r="F8826">
        <v>3</v>
      </c>
      <c r="G8826" s="85">
        <v>5.5227462184244427</v>
      </c>
      <c r="H8826" s="85">
        <v>18536.052673839731</v>
      </c>
      <c r="I8826" s="85">
        <v>4748.7393608479206</v>
      </c>
      <c r="J8826" s="85">
        <v>67871.253518343568</v>
      </c>
      <c r="K8826" t="s">
        <v>491</v>
      </c>
    </row>
    <row r="8827" spans="2:11" x14ac:dyDescent="0.25">
      <c r="B8827">
        <v>2026</v>
      </c>
      <c r="C8827" t="s">
        <v>485</v>
      </c>
      <c r="D8827">
        <v>3</v>
      </c>
      <c r="E8827" t="s">
        <v>45</v>
      </c>
      <c r="F8827">
        <v>3</v>
      </c>
      <c r="G8827" s="85">
        <v>11.192289376841822</v>
      </c>
      <c r="H8827" s="85">
        <v>18536.052673839731</v>
      </c>
      <c r="I8827" s="85">
        <v>4748.7393608479206</v>
      </c>
      <c r="J8827" s="85">
        <v>137546.55378008794</v>
      </c>
      <c r="K8827" t="s">
        <v>491</v>
      </c>
    </row>
    <row r="8828" spans="2:11" x14ac:dyDescent="0.25">
      <c r="B8828">
        <v>2026</v>
      </c>
      <c r="C8828" t="s">
        <v>485</v>
      </c>
      <c r="D8828">
        <v>4</v>
      </c>
      <c r="E8828" t="s">
        <v>45</v>
      </c>
      <c r="F8828">
        <v>3</v>
      </c>
      <c r="G8828" s="85">
        <v>7.520744713539214</v>
      </c>
      <c r="H8828" s="85">
        <v>18536.052673839731</v>
      </c>
      <c r="I8828" s="85">
        <v>4748.7393608479206</v>
      </c>
      <c r="J8828" s="85">
        <v>92425.462063868617</v>
      </c>
      <c r="K8828" t="s">
        <v>491</v>
      </c>
    </row>
    <row r="8829" spans="2:11" x14ac:dyDescent="0.25">
      <c r="B8829">
        <v>2026</v>
      </c>
      <c r="C8829" t="s">
        <v>486</v>
      </c>
      <c r="D8829">
        <v>3</v>
      </c>
      <c r="E8829" t="s">
        <v>45</v>
      </c>
      <c r="F8829">
        <v>3</v>
      </c>
      <c r="G8829" s="85">
        <v>15.835473930886019</v>
      </c>
      <c r="H8829" s="85">
        <v>18536.052673839731</v>
      </c>
      <c r="I8829" s="85">
        <v>4748.7393608479206</v>
      </c>
      <c r="J8829" s="85">
        <v>194608.51960945301</v>
      </c>
      <c r="K8829" t="s">
        <v>491</v>
      </c>
    </row>
    <row r="8830" spans="2:11" x14ac:dyDescent="0.25">
      <c r="B8830">
        <v>2026</v>
      </c>
      <c r="C8830" t="s">
        <v>486</v>
      </c>
      <c r="D8830">
        <v>4</v>
      </c>
      <c r="E8830" t="s">
        <v>45</v>
      </c>
      <c r="F8830">
        <v>3</v>
      </c>
      <c r="G8830" s="85">
        <v>10.640768196944576</v>
      </c>
      <c r="H8830" s="85">
        <v>18536.052673839731</v>
      </c>
      <c r="I8830" s="85">
        <v>4748.7393608479206</v>
      </c>
      <c r="J8830" s="85">
        <v>130768.68777989702</v>
      </c>
      <c r="K8830" t="s">
        <v>491</v>
      </c>
    </row>
    <row r="8831" spans="2:11" x14ac:dyDescent="0.25">
      <c r="B8831">
        <v>2026</v>
      </c>
      <c r="C8831" t="s">
        <v>487</v>
      </c>
      <c r="D8831">
        <v>3</v>
      </c>
      <c r="E8831" t="s">
        <v>45</v>
      </c>
      <c r="F8831">
        <v>3</v>
      </c>
      <c r="G8831" s="85">
        <v>16.933501048427974</v>
      </c>
      <c r="H8831" s="85">
        <v>18536.052673839731</v>
      </c>
      <c r="I8831" s="85">
        <v>4748.7393608479206</v>
      </c>
      <c r="J8831" s="85">
        <v>208102.61727703817</v>
      </c>
      <c r="K8831" t="s">
        <v>491</v>
      </c>
    </row>
    <row r="8832" spans="2:11" x14ac:dyDescent="0.25">
      <c r="B8832">
        <v>2026</v>
      </c>
      <c r="C8832" t="s">
        <v>487</v>
      </c>
      <c r="D8832">
        <v>4</v>
      </c>
      <c r="E8832" t="s">
        <v>45</v>
      </c>
      <c r="F8832">
        <v>3</v>
      </c>
      <c r="G8832" s="85">
        <v>11.378595942594458</v>
      </c>
      <c r="H8832" s="85">
        <v>18536.052673839731</v>
      </c>
      <c r="I8832" s="85">
        <v>4748.7393608479206</v>
      </c>
      <c r="J8832" s="85">
        <v>139836.15023377698</v>
      </c>
      <c r="K8832" t="s">
        <v>491</v>
      </c>
    </row>
    <row r="8833" spans="2:11" x14ac:dyDescent="0.25">
      <c r="B8833">
        <v>2026</v>
      </c>
      <c r="C8833" t="s">
        <v>488</v>
      </c>
      <c r="D8833">
        <v>3</v>
      </c>
      <c r="E8833" t="s">
        <v>45</v>
      </c>
      <c r="F8833">
        <v>3</v>
      </c>
      <c r="G8833" s="85">
        <v>14.71862814038122</v>
      </c>
      <c r="H8833" s="85">
        <v>18536.052673839731</v>
      </c>
      <c r="I8833" s="85">
        <v>4748.7393608479206</v>
      </c>
      <c r="J8833" s="85">
        <v>180883.15168735589</v>
      </c>
      <c r="K8833" t="s">
        <v>491</v>
      </c>
    </row>
    <row r="8834" spans="2:11" x14ac:dyDescent="0.25">
      <c r="B8834">
        <v>2026</v>
      </c>
      <c r="C8834" t="s">
        <v>488</v>
      </c>
      <c r="D8834">
        <v>4</v>
      </c>
      <c r="E8834" t="s">
        <v>45</v>
      </c>
      <c r="F8834">
        <v>3</v>
      </c>
      <c r="G8834" s="85">
        <v>9.8902950996212446</v>
      </c>
      <c r="H8834" s="85">
        <v>18536.052673839731</v>
      </c>
      <c r="I8834" s="85">
        <v>4748.7393608479206</v>
      </c>
      <c r="J8834" s="85">
        <v>121545.82150420212</v>
      </c>
      <c r="K8834" t="s">
        <v>491</v>
      </c>
    </row>
    <row r="8835" spans="2:11" x14ac:dyDescent="0.25">
      <c r="B8835">
        <v>2026</v>
      </c>
      <c r="C8835" t="s">
        <v>489</v>
      </c>
      <c r="D8835">
        <v>3</v>
      </c>
      <c r="E8835" t="s">
        <v>45</v>
      </c>
      <c r="F8835">
        <v>3</v>
      </c>
      <c r="G8835" s="85">
        <v>23.105645878046186</v>
      </c>
      <c r="H8835" s="85">
        <v>18536.052673839731</v>
      </c>
      <c r="I8835" s="85">
        <v>4748.7393608479206</v>
      </c>
      <c r="J8835" s="85">
        <v>283954.59198581998</v>
      </c>
      <c r="K8835" t="s">
        <v>491</v>
      </c>
    </row>
    <row r="8836" spans="2:11" x14ac:dyDescent="0.25">
      <c r="B8836">
        <v>2026</v>
      </c>
      <c r="C8836" t="s">
        <v>489</v>
      </c>
      <c r="D8836">
        <v>4</v>
      </c>
      <c r="E8836" t="s">
        <v>45</v>
      </c>
      <c r="F8836">
        <v>3</v>
      </c>
      <c r="G8836" s="85">
        <v>15.526016013290299</v>
      </c>
      <c r="H8836" s="85">
        <v>18536.052673839731</v>
      </c>
      <c r="I8836" s="85">
        <v>4748.7393608479206</v>
      </c>
      <c r="J8836" s="85">
        <v>190805.46657248226</v>
      </c>
      <c r="K8836" t="s">
        <v>491</v>
      </c>
    </row>
    <row r="8837" spans="2:11" x14ac:dyDescent="0.25">
      <c r="B8837">
        <v>2026</v>
      </c>
      <c r="C8837" t="s">
        <v>490</v>
      </c>
      <c r="D8837">
        <v>3</v>
      </c>
      <c r="E8837" t="s">
        <v>45</v>
      </c>
      <c r="F8837">
        <v>3</v>
      </c>
      <c r="G8837" s="85">
        <v>25.145059907390237</v>
      </c>
      <c r="H8837" s="85">
        <v>18536.052673839731</v>
      </c>
      <c r="I8837" s="85">
        <v>4748.7393608479206</v>
      </c>
      <c r="J8837" s="85">
        <v>309017.77271874982</v>
      </c>
      <c r="K8837" t="s">
        <v>491</v>
      </c>
    </row>
    <row r="8838" spans="2:11" x14ac:dyDescent="0.25">
      <c r="B8838">
        <v>2026</v>
      </c>
      <c r="C8838" t="s">
        <v>490</v>
      </c>
      <c r="D8838">
        <v>4</v>
      </c>
      <c r="E8838" t="s">
        <v>45</v>
      </c>
      <c r="F8838">
        <v>3</v>
      </c>
      <c r="G8838" s="85">
        <v>16.896415916606141</v>
      </c>
      <c r="H8838" s="85">
        <v>18536.052673839731</v>
      </c>
      <c r="I8838" s="85">
        <v>4748.7393608479206</v>
      </c>
      <c r="J8838" s="85">
        <v>207646.86314963616</v>
      </c>
      <c r="K8838" t="s">
        <v>491</v>
      </c>
    </row>
    <row r="8839" spans="2:11" x14ac:dyDescent="0.25">
      <c r="B8839">
        <v>2026</v>
      </c>
      <c r="C8839" t="s">
        <v>479</v>
      </c>
      <c r="D8839">
        <v>3</v>
      </c>
      <c r="E8839" t="s">
        <v>89</v>
      </c>
      <c r="F8839">
        <v>13</v>
      </c>
      <c r="G8839" s="85">
        <v>0</v>
      </c>
      <c r="H8839" s="85">
        <v>23436.224852071005</v>
      </c>
      <c r="I8839" s="85">
        <v>5419.7159763313612</v>
      </c>
      <c r="J8839" s="85">
        <v>0</v>
      </c>
      <c r="K8839" t="s">
        <v>491</v>
      </c>
    </row>
    <row r="8840" spans="2:11" x14ac:dyDescent="0.25">
      <c r="B8840">
        <v>2026</v>
      </c>
      <c r="C8840" t="s">
        <v>479</v>
      </c>
      <c r="D8840">
        <v>4</v>
      </c>
      <c r="E8840" t="s">
        <v>89</v>
      </c>
      <c r="F8840">
        <v>13</v>
      </c>
      <c r="G8840" s="85">
        <v>1.1660019531954542</v>
      </c>
      <c r="H8840" s="85">
        <v>23436.224852071005</v>
      </c>
      <c r="I8840" s="85">
        <v>5419.7159763313612</v>
      </c>
      <c r="J8840" s="85">
        <v>18992.045347364634</v>
      </c>
      <c r="K8840" t="s">
        <v>491</v>
      </c>
    </row>
    <row r="8841" spans="2:11" x14ac:dyDescent="0.25">
      <c r="B8841">
        <v>2026</v>
      </c>
      <c r="C8841" t="s">
        <v>480</v>
      </c>
      <c r="D8841">
        <v>3</v>
      </c>
      <c r="E8841" t="s">
        <v>89</v>
      </c>
      <c r="F8841">
        <v>13</v>
      </c>
      <c r="G8841" s="85">
        <v>0</v>
      </c>
      <c r="H8841" s="85">
        <v>23436.224852071005</v>
      </c>
      <c r="I8841" s="85">
        <v>5419.7159763313612</v>
      </c>
      <c r="J8841" s="85">
        <v>0</v>
      </c>
      <c r="K8841" t="s">
        <v>491</v>
      </c>
    </row>
    <row r="8842" spans="2:11" x14ac:dyDescent="0.25">
      <c r="B8842">
        <v>2026</v>
      </c>
      <c r="C8842" t="s">
        <v>480</v>
      </c>
      <c r="D8842">
        <v>4</v>
      </c>
      <c r="E8842" t="s">
        <v>89</v>
      </c>
      <c r="F8842">
        <v>13</v>
      </c>
      <c r="G8842" s="85">
        <v>3.6110290595982382</v>
      </c>
      <c r="H8842" s="85">
        <v>23436.224852071005</v>
      </c>
      <c r="I8842" s="85">
        <v>5419.7159763313612</v>
      </c>
      <c r="J8842" s="85">
        <v>58817.077846734246</v>
      </c>
      <c r="K8842" t="s">
        <v>491</v>
      </c>
    </row>
    <row r="8843" spans="2:11" x14ac:dyDescent="0.25">
      <c r="B8843">
        <v>2026</v>
      </c>
      <c r="C8843" t="s">
        <v>481</v>
      </c>
      <c r="D8843">
        <v>3</v>
      </c>
      <c r="E8843" t="s">
        <v>89</v>
      </c>
      <c r="F8843">
        <v>13</v>
      </c>
      <c r="G8843" s="85">
        <v>0</v>
      </c>
      <c r="H8843" s="85">
        <v>23436.224852071005</v>
      </c>
      <c r="I8843" s="85">
        <v>5419.7159763313612</v>
      </c>
      <c r="J8843" s="85">
        <v>0</v>
      </c>
      <c r="K8843" t="s">
        <v>491</v>
      </c>
    </row>
    <row r="8844" spans="2:11" x14ac:dyDescent="0.25">
      <c r="B8844">
        <v>2026</v>
      </c>
      <c r="C8844" t="s">
        <v>481</v>
      </c>
      <c r="D8844">
        <v>4</v>
      </c>
      <c r="E8844" t="s">
        <v>89</v>
      </c>
      <c r="F8844">
        <v>13</v>
      </c>
      <c r="G8844" s="85">
        <v>1.1890903742926298</v>
      </c>
      <c r="H8844" s="85">
        <v>23436.224852071005</v>
      </c>
      <c r="I8844" s="85">
        <v>5419.7159763313612</v>
      </c>
      <c r="J8844" s="85">
        <v>19368.113620041964</v>
      </c>
      <c r="K8844" t="s">
        <v>491</v>
      </c>
    </row>
    <row r="8845" spans="2:11" x14ac:dyDescent="0.25">
      <c r="B8845">
        <v>2026</v>
      </c>
      <c r="C8845" t="s">
        <v>482</v>
      </c>
      <c r="D8845">
        <v>3</v>
      </c>
      <c r="E8845" t="s">
        <v>89</v>
      </c>
      <c r="F8845">
        <v>13</v>
      </c>
      <c r="G8845" s="85">
        <v>0</v>
      </c>
      <c r="H8845" s="85">
        <v>23436.224852071005</v>
      </c>
      <c r="I8845" s="85">
        <v>5419.7159763313612</v>
      </c>
      <c r="J8845" s="85">
        <v>0</v>
      </c>
      <c r="K8845" t="s">
        <v>491</v>
      </c>
    </row>
    <row r="8846" spans="2:11" x14ac:dyDescent="0.25">
      <c r="B8846">
        <v>2026</v>
      </c>
      <c r="C8846" t="s">
        <v>482</v>
      </c>
      <c r="D8846">
        <v>4</v>
      </c>
      <c r="E8846" t="s">
        <v>89</v>
      </c>
      <c r="F8846">
        <v>13</v>
      </c>
      <c r="G8846" s="85">
        <v>3.6341174806954135</v>
      </c>
      <c r="H8846" s="85">
        <v>23436.224852071005</v>
      </c>
      <c r="I8846" s="85">
        <v>5419.7159763313612</v>
      </c>
      <c r="J8846" s="85">
        <v>59193.146119411576</v>
      </c>
      <c r="K8846" t="s">
        <v>491</v>
      </c>
    </row>
    <row r="8847" spans="2:11" x14ac:dyDescent="0.25">
      <c r="B8847">
        <v>2026</v>
      </c>
      <c r="C8847" t="s">
        <v>483</v>
      </c>
      <c r="D8847">
        <v>3</v>
      </c>
      <c r="E8847" t="s">
        <v>89</v>
      </c>
      <c r="F8847">
        <v>13</v>
      </c>
      <c r="G8847" s="85">
        <v>0</v>
      </c>
      <c r="H8847" s="85">
        <v>23436.224852071005</v>
      </c>
      <c r="I8847" s="85">
        <v>5419.7159763313612</v>
      </c>
      <c r="J8847" s="85">
        <v>0</v>
      </c>
      <c r="K8847" t="s">
        <v>491</v>
      </c>
    </row>
    <row r="8848" spans="2:11" x14ac:dyDescent="0.25">
      <c r="B8848">
        <v>2026</v>
      </c>
      <c r="C8848" t="s">
        <v>483</v>
      </c>
      <c r="D8848">
        <v>4</v>
      </c>
      <c r="E8848" t="s">
        <v>89</v>
      </c>
      <c r="F8848">
        <v>13</v>
      </c>
      <c r="G8848" s="85">
        <v>1.2121787953898047</v>
      </c>
      <c r="H8848" s="85">
        <v>23436.224852071005</v>
      </c>
      <c r="I8848" s="85">
        <v>5419.7159763313612</v>
      </c>
      <c r="J8848" s="85">
        <v>19744.181892719287</v>
      </c>
      <c r="K8848" t="s">
        <v>491</v>
      </c>
    </row>
    <row r="8849" spans="2:11" x14ac:dyDescent="0.25">
      <c r="B8849">
        <v>2026</v>
      </c>
      <c r="C8849" t="s">
        <v>484</v>
      </c>
      <c r="D8849">
        <v>3</v>
      </c>
      <c r="E8849" t="s">
        <v>89</v>
      </c>
      <c r="F8849">
        <v>13</v>
      </c>
      <c r="G8849" s="85">
        <v>0</v>
      </c>
      <c r="H8849" s="85">
        <v>23436.224852071005</v>
      </c>
      <c r="I8849" s="85">
        <v>5419.7159763313612</v>
      </c>
      <c r="J8849" s="85">
        <v>0</v>
      </c>
      <c r="K8849" t="s">
        <v>491</v>
      </c>
    </row>
    <row r="8850" spans="2:11" x14ac:dyDescent="0.25">
      <c r="B8850">
        <v>2026</v>
      </c>
      <c r="C8850" t="s">
        <v>484</v>
      </c>
      <c r="D8850">
        <v>4</v>
      </c>
      <c r="E8850" t="s">
        <v>89</v>
      </c>
      <c r="F8850">
        <v>13</v>
      </c>
      <c r="G8850" s="85">
        <v>3.6572059017925889</v>
      </c>
      <c r="H8850" s="85">
        <v>23436.224852071005</v>
      </c>
      <c r="I8850" s="85">
        <v>5419.7159763313612</v>
      </c>
      <c r="J8850" s="85">
        <v>59569.214392088899</v>
      </c>
      <c r="K8850" t="s">
        <v>491</v>
      </c>
    </row>
    <row r="8851" spans="2:11" x14ac:dyDescent="0.25">
      <c r="B8851">
        <v>2026</v>
      </c>
      <c r="C8851" t="s">
        <v>485</v>
      </c>
      <c r="D8851">
        <v>3</v>
      </c>
      <c r="E8851" t="s">
        <v>89</v>
      </c>
      <c r="F8851">
        <v>13</v>
      </c>
      <c r="G8851" s="85">
        <v>0</v>
      </c>
      <c r="H8851" s="85">
        <v>23436.224852071005</v>
      </c>
      <c r="I8851" s="85">
        <v>5419.7159763313612</v>
      </c>
      <c r="J8851" s="85">
        <v>0</v>
      </c>
      <c r="K8851" t="s">
        <v>491</v>
      </c>
    </row>
    <row r="8852" spans="2:11" x14ac:dyDescent="0.25">
      <c r="B8852">
        <v>2026</v>
      </c>
      <c r="C8852" t="s">
        <v>485</v>
      </c>
      <c r="D8852">
        <v>4</v>
      </c>
      <c r="E8852" t="s">
        <v>89</v>
      </c>
      <c r="F8852">
        <v>13</v>
      </c>
      <c r="G8852" s="85">
        <v>1.2352672164869805</v>
      </c>
      <c r="H8852" s="85">
        <v>23436.224852071005</v>
      </c>
      <c r="I8852" s="85">
        <v>5419.7159763313612</v>
      </c>
      <c r="J8852" s="85">
        <v>20120.250165396621</v>
      </c>
      <c r="K8852" t="s">
        <v>491</v>
      </c>
    </row>
    <row r="8853" spans="2:11" x14ac:dyDescent="0.25">
      <c r="B8853">
        <v>2026</v>
      </c>
      <c r="C8853" t="s">
        <v>486</v>
      </c>
      <c r="D8853">
        <v>3</v>
      </c>
      <c r="E8853" t="s">
        <v>89</v>
      </c>
      <c r="F8853">
        <v>13</v>
      </c>
      <c r="G8853" s="85">
        <v>0</v>
      </c>
      <c r="H8853" s="85">
        <v>23436.224852071005</v>
      </c>
      <c r="I8853" s="85">
        <v>5419.7159763313612</v>
      </c>
      <c r="J8853" s="85">
        <v>0</v>
      </c>
      <c r="K8853" t="s">
        <v>491</v>
      </c>
    </row>
    <row r="8854" spans="2:11" x14ac:dyDescent="0.25">
      <c r="B8854">
        <v>2026</v>
      </c>
      <c r="C8854" t="s">
        <v>486</v>
      </c>
      <c r="D8854">
        <v>4</v>
      </c>
      <c r="E8854" t="s">
        <v>89</v>
      </c>
      <c r="F8854">
        <v>13</v>
      </c>
      <c r="G8854" s="85">
        <v>3.6802943228897642</v>
      </c>
      <c r="H8854" s="85">
        <v>23436.224852071005</v>
      </c>
      <c r="I8854" s="85">
        <v>5419.7159763313612</v>
      </c>
      <c r="J8854" s="85">
        <v>59945.28266476623</v>
      </c>
      <c r="K8854" t="s">
        <v>491</v>
      </c>
    </row>
    <row r="8855" spans="2:11" x14ac:dyDescent="0.25">
      <c r="B8855">
        <v>2026</v>
      </c>
      <c r="C8855" t="s">
        <v>487</v>
      </c>
      <c r="D8855">
        <v>3</v>
      </c>
      <c r="E8855" t="s">
        <v>89</v>
      </c>
      <c r="F8855">
        <v>13</v>
      </c>
      <c r="G8855" s="85">
        <v>0</v>
      </c>
      <c r="H8855" s="85">
        <v>23436.224852071005</v>
      </c>
      <c r="I8855" s="85">
        <v>5419.7159763313612</v>
      </c>
      <c r="J8855" s="85">
        <v>0</v>
      </c>
      <c r="K8855" t="s">
        <v>491</v>
      </c>
    </row>
    <row r="8856" spans="2:11" x14ac:dyDescent="0.25">
      <c r="B8856">
        <v>2026</v>
      </c>
      <c r="C8856" t="s">
        <v>487</v>
      </c>
      <c r="D8856">
        <v>4</v>
      </c>
      <c r="E8856" t="s">
        <v>89</v>
      </c>
      <c r="F8856">
        <v>13</v>
      </c>
      <c r="G8856" s="85">
        <v>1.258355637584156</v>
      </c>
      <c r="H8856" s="85">
        <v>23436.224852071005</v>
      </c>
      <c r="I8856" s="85">
        <v>5419.7159763313612</v>
      </c>
      <c r="J8856" s="85">
        <v>20496.318438073951</v>
      </c>
      <c r="K8856" t="s">
        <v>491</v>
      </c>
    </row>
    <row r="8857" spans="2:11" x14ac:dyDescent="0.25">
      <c r="B8857">
        <v>2026</v>
      </c>
      <c r="C8857" t="s">
        <v>488</v>
      </c>
      <c r="D8857">
        <v>3</v>
      </c>
      <c r="E8857" t="s">
        <v>89</v>
      </c>
      <c r="F8857">
        <v>13</v>
      </c>
      <c r="G8857" s="85">
        <v>0</v>
      </c>
      <c r="H8857" s="85">
        <v>23436.224852071005</v>
      </c>
      <c r="I8857" s="85">
        <v>5419.7159763313612</v>
      </c>
      <c r="J8857" s="85">
        <v>0</v>
      </c>
      <c r="K8857" t="s">
        <v>491</v>
      </c>
    </row>
    <row r="8858" spans="2:11" x14ac:dyDescent="0.25">
      <c r="B8858">
        <v>2026</v>
      </c>
      <c r="C8858" t="s">
        <v>488</v>
      </c>
      <c r="D8858">
        <v>4</v>
      </c>
      <c r="E8858" t="s">
        <v>89</v>
      </c>
      <c r="F8858">
        <v>13</v>
      </c>
      <c r="G8858" s="85">
        <v>3.70338274398694</v>
      </c>
      <c r="H8858" s="85">
        <v>23436.224852071005</v>
      </c>
      <c r="I8858" s="85">
        <v>5419.7159763313612</v>
      </c>
      <c r="J8858" s="85">
        <v>60321.35093744356</v>
      </c>
      <c r="K8858" t="s">
        <v>491</v>
      </c>
    </row>
    <row r="8859" spans="2:11" x14ac:dyDescent="0.25">
      <c r="B8859">
        <v>2026</v>
      </c>
      <c r="C8859" t="s">
        <v>489</v>
      </c>
      <c r="D8859">
        <v>3</v>
      </c>
      <c r="E8859" t="s">
        <v>89</v>
      </c>
      <c r="F8859">
        <v>13</v>
      </c>
      <c r="G8859" s="85">
        <v>0</v>
      </c>
      <c r="H8859" s="85">
        <v>23436.224852071005</v>
      </c>
      <c r="I8859" s="85">
        <v>5419.7159763313612</v>
      </c>
      <c r="J8859" s="85">
        <v>0</v>
      </c>
      <c r="K8859" t="s">
        <v>491</v>
      </c>
    </row>
    <row r="8860" spans="2:11" x14ac:dyDescent="0.25">
      <c r="B8860">
        <v>2026</v>
      </c>
      <c r="C8860" t="s">
        <v>489</v>
      </c>
      <c r="D8860">
        <v>4</v>
      </c>
      <c r="E8860" t="s">
        <v>89</v>
      </c>
      <c r="F8860">
        <v>13</v>
      </c>
      <c r="G8860" s="85">
        <v>1.2814440586813312</v>
      </c>
      <c r="H8860" s="85">
        <v>23436.224852071005</v>
      </c>
      <c r="I8860" s="85">
        <v>5419.7159763313612</v>
      </c>
      <c r="J8860" s="85">
        <v>20872.386710751274</v>
      </c>
      <c r="K8860" t="s">
        <v>491</v>
      </c>
    </row>
    <row r="8861" spans="2:11" x14ac:dyDescent="0.25">
      <c r="B8861">
        <v>2026</v>
      </c>
      <c r="C8861" t="s">
        <v>490</v>
      </c>
      <c r="D8861">
        <v>3</v>
      </c>
      <c r="E8861" t="s">
        <v>89</v>
      </c>
      <c r="F8861">
        <v>13</v>
      </c>
      <c r="G8861" s="85">
        <v>0</v>
      </c>
      <c r="H8861" s="85">
        <v>23436.224852071005</v>
      </c>
      <c r="I8861" s="85">
        <v>5419.7159763313612</v>
      </c>
      <c r="J8861" s="85">
        <v>0</v>
      </c>
      <c r="K8861" t="s">
        <v>491</v>
      </c>
    </row>
    <row r="8862" spans="2:11" x14ac:dyDescent="0.25">
      <c r="B8862">
        <v>2026</v>
      </c>
      <c r="C8862" t="s">
        <v>490</v>
      </c>
      <c r="D8862">
        <v>4</v>
      </c>
      <c r="E8862" t="s">
        <v>89</v>
      </c>
      <c r="F8862">
        <v>13</v>
      </c>
      <c r="G8862" s="85">
        <v>3.7264711650841154</v>
      </c>
      <c r="H8862" s="85">
        <v>23436.224852071005</v>
      </c>
      <c r="I8862" s="85">
        <v>5419.7159763313612</v>
      </c>
      <c r="J8862" s="85">
        <v>60697.41921012089</v>
      </c>
      <c r="K8862" t="s">
        <v>491</v>
      </c>
    </row>
    <row r="8863" spans="2:11" x14ac:dyDescent="0.25">
      <c r="B8863">
        <v>2026</v>
      </c>
      <c r="C8863" t="s">
        <v>479</v>
      </c>
      <c r="D8863">
        <v>3</v>
      </c>
      <c r="E8863" t="s">
        <v>89</v>
      </c>
      <c r="F8863">
        <v>4</v>
      </c>
      <c r="G8863" s="85">
        <v>33.779263626474155</v>
      </c>
      <c r="H8863" s="85">
        <v>23436.224852071005</v>
      </c>
      <c r="I8863" s="85">
        <v>5419.7159763313612</v>
      </c>
      <c r="J8863" s="85">
        <v>539911.04086282838</v>
      </c>
      <c r="K8863" t="s">
        <v>491</v>
      </c>
    </row>
    <row r="8864" spans="2:11" x14ac:dyDescent="0.25">
      <c r="B8864">
        <v>2026</v>
      </c>
      <c r="C8864" t="s">
        <v>479</v>
      </c>
      <c r="D8864">
        <v>4</v>
      </c>
      <c r="E8864" t="s">
        <v>89</v>
      </c>
      <c r="F8864">
        <v>4</v>
      </c>
      <c r="G8864" s="85">
        <v>7.5156796821739604</v>
      </c>
      <c r="H8864" s="85">
        <v>23436.224852071005</v>
      </c>
      <c r="I8864" s="85">
        <v>5419.7159763313612</v>
      </c>
      <c r="J8864" s="85">
        <v>120126.90640224305</v>
      </c>
      <c r="K8864" t="s">
        <v>491</v>
      </c>
    </row>
    <row r="8865" spans="2:11" x14ac:dyDescent="0.25">
      <c r="B8865">
        <v>2026</v>
      </c>
      <c r="C8865" t="s">
        <v>480</v>
      </c>
      <c r="D8865">
        <v>3</v>
      </c>
      <c r="E8865" t="s">
        <v>89</v>
      </c>
      <c r="F8865">
        <v>4</v>
      </c>
      <c r="G8865" s="85">
        <v>34.097250502089757</v>
      </c>
      <c r="H8865" s="85">
        <v>23436.224852071005</v>
      </c>
      <c r="I8865" s="85">
        <v>5419.7159763313612</v>
      </c>
      <c r="J8865" s="85">
        <v>544993.58579017792</v>
      </c>
      <c r="K8865" t="s">
        <v>491</v>
      </c>
    </row>
    <row r="8866" spans="2:11" x14ac:dyDescent="0.25">
      <c r="B8866">
        <v>2026</v>
      </c>
      <c r="C8866" t="s">
        <v>480</v>
      </c>
      <c r="D8866">
        <v>4</v>
      </c>
      <c r="E8866" t="s">
        <v>89</v>
      </c>
      <c r="F8866">
        <v>4</v>
      </c>
      <c r="G8866" s="85">
        <v>7.5864298183133698</v>
      </c>
      <c r="H8866" s="85">
        <v>23436.224852071005</v>
      </c>
      <c r="I8866" s="85">
        <v>5419.7159763313612</v>
      </c>
      <c r="J8866" s="85">
        <v>121257.74158167774</v>
      </c>
      <c r="K8866" t="s">
        <v>491</v>
      </c>
    </row>
    <row r="8867" spans="2:11" x14ac:dyDescent="0.25">
      <c r="B8867">
        <v>2026</v>
      </c>
      <c r="C8867" t="s">
        <v>481</v>
      </c>
      <c r="D8867">
        <v>3</v>
      </c>
      <c r="E8867" t="s">
        <v>89</v>
      </c>
      <c r="F8867">
        <v>4</v>
      </c>
      <c r="G8867" s="85">
        <v>34.415237377705367</v>
      </c>
      <c r="H8867" s="85">
        <v>23436.224852071005</v>
      </c>
      <c r="I8867" s="85">
        <v>5419.7159763313612</v>
      </c>
      <c r="J8867" s="85">
        <v>550076.13071752759</v>
      </c>
      <c r="K8867" t="s">
        <v>491</v>
      </c>
    </row>
    <row r="8868" spans="2:11" x14ac:dyDescent="0.25">
      <c r="B8868">
        <v>2026</v>
      </c>
      <c r="C8868" t="s">
        <v>481</v>
      </c>
      <c r="D8868">
        <v>4</v>
      </c>
      <c r="E8868" t="s">
        <v>89</v>
      </c>
      <c r="F8868">
        <v>4</v>
      </c>
      <c r="G8868" s="85">
        <v>7.6571799544527863</v>
      </c>
      <c r="H8868" s="85">
        <v>23436.224852071005</v>
      </c>
      <c r="I8868" s="85">
        <v>5419.7159763313612</v>
      </c>
      <c r="J8868" s="85">
        <v>122388.57676111253</v>
      </c>
      <c r="K8868" t="s">
        <v>491</v>
      </c>
    </row>
    <row r="8869" spans="2:11" x14ac:dyDescent="0.25">
      <c r="B8869">
        <v>2026</v>
      </c>
      <c r="C8869" t="s">
        <v>482</v>
      </c>
      <c r="D8869">
        <v>3</v>
      </c>
      <c r="E8869" t="s">
        <v>89</v>
      </c>
      <c r="F8869">
        <v>4</v>
      </c>
      <c r="G8869" s="85">
        <v>34.733224253320962</v>
      </c>
      <c r="H8869" s="85">
        <v>23436.224852071005</v>
      </c>
      <c r="I8869" s="85">
        <v>5419.7159763313612</v>
      </c>
      <c r="J8869" s="85">
        <v>555158.67564487702</v>
      </c>
      <c r="K8869" t="s">
        <v>491</v>
      </c>
    </row>
    <row r="8870" spans="2:11" x14ac:dyDescent="0.25">
      <c r="B8870">
        <v>2026</v>
      </c>
      <c r="C8870" t="s">
        <v>482</v>
      </c>
      <c r="D8870">
        <v>4</v>
      </c>
      <c r="E8870" t="s">
        <v>89</v>
      </c>
      <c r="F8870">
        <v>4</v>
      </c>
      <c r="G8870" s="85">
        <v>7.7279300905921957</v>
      </c>
      <c r="H8870" s="85">
        <v>23436.224852071005</v>
      </c>
      <c r="I8870" s="85">
        <v>5419.7159763313612</v>
      </c>
      <c r="J8870" s="85">
        <v>123519.41194054722</v>
      </c>
      <c r="K8870" t="s">
        <v>491</v>
      </c>
    </row>
    <row r="8871" spans="2:11" x14ac:dyDescent="0.25">
      <c r="B8871">
        <v>2026</v>
      </c>
      <c r="C8871" t="s">
        <v>483</v>
      </c>
      <c r="D8871">
        <v>3</v>
      </c>
      <c r="E8871" t="s">
        <v>89</v>
      </c>
      <c r="F8871">
        <v>4</v>
      </c>
      <c r="G8871" s="85">
        <v>35.051211128936572</v>
      </c>
      <c r="H8871" s="85">
        <v>23436.224852071005</v>
      </c>
      <c r="I8871" s="85">
        <v>5419.7159763313612</v>
      </c>
      <c r="J8871" s="85">
        <v>560241.22057222656</v>
      </c>
      <c r="K8871" t="s">
        <v>491</v>
      </c>
    </row>
    <row r="8872" spans="2:11" x14ac:dyDescent="0.25">
      <c r="B8872">
        <v>2026</v>
      </c>
      <c r="C8872" t="s">
        <v>483</v>
      </c>
      <c r="D8872">
        <v>4</v>
      </c>
      <c r="E8872" t="s">
        <v>89</v>
      </c>
      <c r="F8872">
        <v>4</v>
      </c>
      <c r="G8872" s="85">
        <v>7.7986802267316122</v>
      </c>
      <c r="H8872" s="85">
        <v>23436.224852071005</v>
      </c>
      <c r="I8872" s="85">
        <v>5419.7159763313612</v>
      </c>
      <c r="J8872" s="85">
        <v>124650.24711998201</v>
      </c>
      <c r="K8872" t="s">
        <v>491</v>
      </c>
    </row>
    <row r="8873" spans="2:11" x14ac:dyDescent="0.25">
      <c r="B8873">
        <v>2026</v>
      </c>
      <c r="C8873" t="s">
        <v>484</v>
      </c>
      <c r="D8873">
        <v>3</v>
      </c>
      <c r="E8873" t="s">
        <v>89</v>
      </c>
      <c r="F8873">
        <v>4</v>
      </c>
      <c r="G8873" s="85">
        <v>35.369198004552167</v>
      </c>
      <c r="H8873" s="85">
        <v>23436.224852071005</v>
      </c>
      <c r="I8873" s="85">
        <v>5419.7159763313612</v>
      </c>
      <c r="J8873" s="85">
        <v>565323.76549957599</v>
      </c>
      <c r="K8873" t="s">
        <v>491</v>
      </c>
    </row>
    <row r="8874" spans="2:11" x14ac:dyDescent="0.25">
      <c r="B8874">
        <v>2026</v>
      </c>
      <c r="C8874" t="s">
        <v>484</v>
      </c>
      <c r="D8874">
        <v>4</v>
      </c>
      <c r="E8874" t="s">
        <v>89</v>
      </c>
      <c r="F8874">
        <v>4</v>
      </c>
      <c r="G8874" s="85">
        <v>7.8694303628710216</v>
      </c>
      <c r="H8874" s="85">
        <v>23436.224852071005</v>
      </c>
      <c r="I8874" s="85">
        <v>5419.7159763313612</v>
      </c>
      <c r="J8874" s="85">
        <v>125781.0822994167</v>
      </c>
      <c r="K8874" t="s">
        <v>491</v>
      </c>
    </row>
    <row r="8875" spans="2:11" x14ac:dyDescent="0.25">
      <c r="B8875">
        <v>2026</v>
      </c>
      <c r="C8875" t="s">
        <v>485</v>
      </c>
      <c r="D8875">
        <v>3</v>
      </c>
      <c r="E8875" t="s">
        <v>89</v>
      </c>
      <c r="F8875">
        <v>4</v>
      </c>
      <c r="G8875" s="85">
        <v>35.687184880167777</v>
      </c>
      <c r="H8875" s="85">
        <v>23436.224852071005</v>
      </c>
      <c r="I8875" s="85">
        <v>5419.7159763313612</v>
      </c>
      <c r="J8875" s="85">
        <v>570406.31042692566</v>
      </c>
      <c r="K8875" t="s">
        <v>491</v>
      </c>
    </row>
    <row r="8876" spans="2:11" x14ac:dyDescent="0.25">
      <c r="B8876">
        <v>2026</v>
      </c>
      <c r="C8876" t="s">
        <v>485</v>
      </c>
      <c r="D8876">
        <v>4</v>
      </c>
      <c r="E8876" t="s">
        <v>89</v>
      </c>
      <c r="F8876">
        <v>4</v>
      </c>
      <c r="G8876" s="85">
        <v>7.9401804990104381</v>
      </c>
      <c r="H8876" s="85">
        <v>23436.224852071005</v>
      </c>
      <c r="I8876" s="85">
        <v>5419.7159763313612</v>
      </c>
      <c r="J8876" s="85">
        <v>126911.91747885149</v>
      </c>
      <c r="K8876" t="s">
        <v>491</v>
      </c>
    </row>
    <row r="8877" spans="2:11" x14ac:dyDescent="0.25">
      <c r="B8877">
        <v>2026</v>
      </c>
      <c r="C8877" t="s">
        <v>486</v>
      </c>
      <c r="D8877">
        <v>3</v>
      </c>
      <c r="E8877" t="s">
        <v>89</v>
      </c>
      <c r="F8877">
        <v>4</v>
      </c>
      <c r="G8877" s="85">
        <v>36.005171755783373</v>
      </c>
      <c r="H8877" s="85">
        <v>23436.224852071005</v>
      </c>
      <c r="I8877" s="85">
        <v>5419.7159763313612</v>
      </c>
      <c r="J8877" s="85">
        <v>575488.85535427509</v>
      </c>
      <c r="K8877" t="s">
        <v>491</v>
      </c>
    </row>
    <row r="8878" spans="2:11" x14ac:dyDescent="0.25">
      <c r="B8878">
        <v>2026</v>
      </c>
      <c r="C8878" t="s">
        <v>486</v>
      </c>
      <c r="D8878">
        <v>4</v>
      </c>
      <c r="E8878" t="s">
        <v>89</v>
      </c>
      <c r="F8878">
        <v>4</v>
      </c>
      <c r="G8878" s="85">
        <v>8.0109306351498475</v>
      </c>
      <c r="H8878" s="85">
        <v>23436.224852071005</v>
      </c>
      <c r="I8878" s="85">
        <v>5419.7159763313612</v>
      </c>
      <c r="J8878" s="85">
        <v>128042.75265828618</v>
      </c>
      <c r="K8878" t="s">
        <v>491</v>
      </c>
    </row>
    <row r="8879" spans="2:11" x14ac:dyDescent="0.25">
      <c r="B8879">
        <v>2026</v>
      </c>
      <c r="C8879" t="s">
        <v>487</v>
      </c>
      <c r="D8879">
        <v>3</v>
      </c>
      <c r="E8879" t="s">
        <v>89</v>
      </c>
      <c r="F8879">
        <v>4</v>
      </c>
      <c r="G8879" s="85">
        <v>36.323158631398982</v>
      </c>
      <c r="H8879" s="85">
        <v>23436.224852071005</v>
      </c>
      <c r="I8879" s="85">
        <v>5419.7159763313612</v>
      </c>
      <c r="J8879" s="85">
        <v>580571.40028162475</v>
      </c>
      <c r="K8879" t="s">
        <v>491</v>
      </c>
    </row>
    <row r="8880" spans="2:11" x14ac:dyDescent="0.25">
      <c r="B8880">
        <v>2026</v>
      </c>
      <c r="C8880" t="s">
        <v>487</v>
      </c>
      <c r="D8880">
        <v>4</v>
      </c>
      <c r="E8880" t="s">
        <v>89</v>
      </c>
      <c r="F8880">
        <v>4</v>
      </c>
      <c r="G8880" s="85">
        <v>8.081680771289264</v>
      </c>
      <c r="H8880" s="85">
        <v>23436.224852071005</v>
      </c>
      <c r="I8880" s="85">
        <v>5419.7159763313612</v>
      </c>
      <c r="J8880" s="85">
        <v>129173.58783772097</v>
      </c>
      <c r="K8880" t="s">
        <v>491</v>
      </c>
    </row>
    <row r="8881" spans="2:11" x14ac:dyDescent="0.25">
      <c r="B8881">
        <v>2026</v>
      </c>
      <c r="C8881" t="s">
        <v>488</v>
      </c>
      <c r="D8881">
        <v>3</v>
      </c>
      <c r="E8881" t="s">
        <v>89</v>
      </c>
      <c r="F8881">
        <v>4</v>
      </c>
      <c r="G8881" s="85">
        <v>36.641145507014585</v>
      </c>
      <c r="H8881" s="85">
        <v>23436.224852071005</v>
      </c>
      <c r="I8881" s="85">
        <v>5419.7159763313612</v>
      </c>
      <c r="J8881" s="85">
        <v>585653.9452089743</v>
      </c>
      <c r="K8881" t="s">
        <v>491</v>
      </c>
    </row>
    <row r="8882" spans="2:11" x14ac:dyDescent="0.25">
      <c r="B8882">
        <v>2026</v>
      </c>
      <c r="C8882" t="s">
        <v>488</v>
      </c>
      <c r="D8882">
        <v>4</v>
      </c>
      <c r="E8882" t="s">
        <v>89</v>
      </c>
      <c r="F8882">
        <v>4</v>
      </c>
      <c r="G8882" s="85">
        <v>8.1524309074286734</v>
      </c>
      <c r="H8882" s="85">
        <v>23436.224852071005</v>
      </c>
      <c r="I8882" s="85">
        <v>5419.7159763313612</v>
      </c>
      <c r="J8882" s="85">
        <v>130304.42301715566</v>
      </c>
      <c r="K8882" t="s">
        <v>491</v>
      </c>
    </row>
    <row r="8883" spans="2:11" x14ac:dyDescent="0.25">
      <c r="B8883">
        <v>2026</v>
      </c>
      <c r="C8883" t="s">
        <v>489</v>
      </c>
      <c r="D8883">
        <v>3</v>
      </c>
      <c r="E8883" t="s">
        <v>89</v>
      </c>
      <c r="F8883">
        <v>4</v>
      </c>
      <c r="G8883" s="85">
        <v>36.959132382630195</v>
      </c>
      <c r="H8883" s="85">
        <v>23436.224852071005</v>
      </c>
      <c r="I8883" s="85">
        <v>5419.7159763313612</v>
      </c>
      <c r="J8883" s="85">
        <v>590736.49013632396</v>
      </c>
      <c r="K8883" t="s">
        <v>491</v>
      </c>
    </row>
    <row r="8884" spans="2:11" x14ac:dyDescent="0.25">
      <c r="B8884">
        <v>2026</v>
      </c>
      <c r="C8884" t="s">
        <v>489</v>
      </c>
      <c r="D8884">
        <v>4</v>
      </c>
      <c r="E8884" t="s">
        <v>89</v>
      </c>
      <c r="F8884">
        <v>4</v>
      </c>
      <c r="G8884" s="85">
        <v>8.2231810435680899</v>
      </c>
      <c r="H8884" s="85">
        <v>23436.224852071005</v>
      </c>
      <c r="I8884" s="85">
        <v>5419.7159763313612</v>
      </c>
      <c r="J8884" s="85">
        <v>131435.25819659044</v>
      </c>
      <c r="K8884" t="s">
        <v>491</v>
      </c>
    </row>
    <row r="8885" spans="2:11" x14ac:dyDescent="0.25">
      <c r="B8885">
        <v>2026</v>
      </c>
      <c r="C8885" t="s">
        <v>490</v>
      </c>
      <c r="D8885">
        <v>3</v>
      </c>
      <c r="E8885" t="s">
        <v>89</v>
      </c>
      <c r="F8885">
        <v>4</v>
      </c>
      <c r="G8885" s="85">
        <v>37.27711925824579</v>
      </c>
      <c r="H8885" s="85">
        <v>23436.224852071005</v>
      </c>
      <c r="I8885" s="85">
        <v>5419.7159763313612</v>
      </c>
      <c r="J8885" s="85">
        <v>595819.03506367328</v>
      </c>
      <c r="K8885" t="s">
        <v>491</v>
      </c>
    </row>
    <row r="8886" spans="2:11" x14ac:dyDescent="0.25">
      <c r="B8886">
        <v>2026</v>
      </c>
      <c r="C8886" t="s">
        <v>490</v>
      </c>
      <c r="D8886">
        <v>4</v>
      </c>
      <c r="E8886" t="s">
        <v>89</v>
      </c>
      <c r="F8886">
        <v>4</v>
      </c>
      <c r="G8886" s="85">
        <v>8.2939311797074993</v>
      </c>
      <c r="H8886" s="85">
        <v>23436.224852071005</v>
      </c>
      <c r="I8886" s="85">
        <v>5419.7159763313612</v>
      </c>
      <c r="J8886" s="85">
        <v>132566.09337602512</v>
      </c>
      <c r="K8886" t="s">
        <v>491</v>
      </c>
    </row>
    <row r="8887" spans="2:11" x14ac:dyDescent="0.25">
      <c r="B8887">
        <v>2026</v>
      </c>
      <c r="C8887" t="s">
        <v>479</v>
      </c>
      <c r="D8887">
        <v>3</v>
      </c>
      <c r="E8887" t="s">
        <v>131</v>
      </c>
      <c r="F8887">
        <v>6</v>
      </c>
      <c r="G8887" s="85">
        <v>3.4208207011325937</v>
      </c>
      <c r="H8887" s="85">
        <v>9367.3143996013951</v>
      </c>
      <c r="I8887" s="85">
        <v>2655.2732104301613</v>
      </c>
      <c r="J8887" s="85">
        <v>21277.151600083456</v>
      </c>
      <c r="K8887" t="s">
        <v>491</v>
      </c>
    </row>
    <row r="8888" spans="2:11" x14ac:dyDescent="0.25">
      <c r="B8888">
        <v>2026</v>
      </c>
      <c r="C8888" t="s">
        <v>479</v>
      </c>
      <c r="D8888">
        <v>4</v>
      </c>
      <c r="E8888" t="s">
        <v>131</v>
      </c>
      <c r="F8888">
        <v>6</v>
      </c>
      <c r="G8888" s="85">
        <v>4.0194643238307988</v>
      </c>
      <c r="H8888" s="85">
        <v>9367.3143996013951</v>
      </c>
      <c r="I8888" s="85">
        <v>2655.2732104301613</v>
      </c>
      <c r="J8888" s="85">
        <v>25000.653130098068</v>
      </c>
      <c r="K8888" t="s">
        <v>491</v>
      </c>
    </row>
    <row r="8889" spans="2:11" x14ac:dyDescent="0.25">
      <c r="B8889">
        <v>2026</v>
      </c>
      <c r="C8889" t="s">
        <v>480</v>
      </c>
      <c r="D8889">
        <v>3</v>
      </c>
      <c r="E8889" t="s">
        <v>131</v>
      </c>
      <c r="F8889">
        <v>6</v>
      </c>
      <c r="G8889" s="85">
        <v>3.4277423780916068</v>
      </c>
      <c r="H8889" s="85">
        <v>9367.3143996013951</v>
      </c>
      <c r="I8889" s="85">
        <v>2655.2732104301613</v>
      </c>
      <c r="J8889" s="85">
        <v>21320.203716183831</v>
      </c>
      <c r="K8889" t="s">
        <v>491</v>
      </c>
    </row>
    <row r="8890" spans="2:11" x14ac:dyDescent="0.25">
      <c r="B8890">
        <v>2026</v>
      </c>
      <c r="C8890" t="s">
        <v>480</v>
      </c>
      <c r="D8890">
        <v>4</v>
      </c>
      <c r="E8890" t="s">
        <v>131</v>
      </c>
      <c r="F8890">
        <v>6</v>
      </c>
      <c r="G8890" s="85">
        <v>4.0275972942576388</v>
      </c>
      <c r="H8890" s="85">
        <v>9367.3143996013951</v>
      </c>
      <c r="I8890" s="85">
        <v>2655.2732104301613</v>
      </c>
      <c r="J8890" s="85">
        <v>25051.239366516005</v>
      </c>
      <c r="K8890" t="s">
        <v>491</v>
      </c>
    </row>
    <row r="8891" spans="2:11" x14ac:dyDescent="0.25">
      <c r="B8891">
        <v>2026</v>
      </c>
      <c r="C8891" t="s">
        <v>481</v>
      </c>
      <c r="D8891">
        <v>3</v>
      </c>
      <c r="E8891" t="s">
        <v>131</v>
      </c>
      <c r="F8891">
        <v>6</v>
      </c>
      <c r="G8891" s="85">
        <v>3.4346640550506198</v>
      </c>
      <c r="H8891" s="85">
        <v>9367.3143996013951</v>
      </c>
      <c r="I8891" s="85">
        <v>2655.2732104301613</v>
      </c>
      <c r="J8891" s="85">
        <v>21363.255832284205</v>
      </c>
      <c r="K8891" t="s">
        <v>491</v>
      </c>
    </row>
    <row r="8892" spans="2:11" x14ac:dyDescent="0.25">
      <c r="B8892">
        <v>2026</v>
      </c>
      <c r="C8892" t="s">
        <v>481</v>
      </c>
      <c r="D8892">
        <v>4</v>
      </c>
      <c r="E8892" t="s">
        <v>131</v>
      </c>
      <c r="F8892">
        <v>6</v>
      </c>
      <c r="G8892" s="85">
        <v>4.0357302646844788</v>
      </c>
      <c r="H8892" s="85">
        <v>9367.3143996013951</v>
      </c>
      <c r="I8892" s="85">
        <v>2655.2732104301613</v>
      </c>
      <c r="J8892" s="85">
        <v>25101.825602933946</v>
      </c>
      <c r="K8892" t="s">
        <v>491</v>
      </c>
    </row>
    <row r="8893" spans="2:11" x14ac:dyDescent="0.25">
      <c r="B8893">
        <v>2026</v>
      </c>
      <c r="C8893" t="s">
        <v>482</v>
      </c>
      <c r="D8893">
        <v>3</v>
      </c>
      <c r="E8893" t="s">
        <v>131</v>
      </c>
      <c r="F8893">
        <v>6</v>
      </c>
      <c r="G8893" s="85">
        <v>3.4415857320096324</v>
      </c>
      <c r="H8893" s="85">
        <v>9367.3143996013951</v>
      </c>
      <c r="I8893" s="85">
        <v>2655.2732104301613</v>
      </c>
      <c r="J8893" s="85">
        <v>21406.307948384576</v>
      </c>
      <c r="K8893" t="s">
        <v>491</v>
      </c>
    </row>
    <row r="8894" spans="2:11" x14ac:dyDescent="0.25">
      <c r="B8894">
        <v>2026</v>
      </c>
      <c r="C8894" t="s">
        <v>482</v>
      </c>
      <c r="D8894">
        <v>4</v>
      </c>
      <c r="E8894" t="s">
        <v>131</v>
      </c>
      <c r="F8894">
        <v>6</v>
      </c>
      <c r="G8894" s="85">
        <v>4.0438632351113188</v>
      </c>
      <c r="H8894" s="85">
        <v>9367.3143996013951</v>
      </c>
      <c r="I8894" s="85">
        <v>2655.2732104301613</v>
      </c>
      <c r="J8894" s="85">
        <v>25152.411839351884</v>
      </c>
      <c r="K8894" t="s">
        <v>491</v>
      </c>
    </row>
    <row r="8895" spans="2:11" x14ac:dyDescent="0.25">
      <c r="B8895">
        <v>2026</v>
      </c>
      <c r="C8895" t="s">
        <v>483</v>
      </c>
      <c r="D8895">
        <v>3</v>
      </c>
      <c r="E8895" t="s">
        <v>131</v>
      </c>
      <c r="F8895">
        <v>6</v>
      </c>
      <c r="G8895" s="85">
        <v>3.4485074089686458</v>
      </c>
      <c r="H8895" s="85">
        <v>9367.3143996013951</v>
      </c>
      <c r="I8895" s="85">
        <v>2655.2732104301613</v>
      </c>
      <c r="J8895" s="85">
        <v>21449.360064484954</v>
      </c>
      <c r="K8895" t="s">
        <v>491</v>
      </c>
    </row>
    <row r="8896" spans="2:11" x14ac:dyDescent="0.25">
      <c r="B8896">
        <v>2026</v>
      </c>
      <c r="C8896" t="s">
        <v>483</v>
      </c>
      <c r="D8896">
        <v>4</v>
      </c>
      <c r="E8896" t="s">
        <v>131</v>
      </c>
      <c r="F8896">
        <v>6</v>
      </c>
      <c r="G8896" s="85">
        <v>4.0519962055381598</v>
      </c>
      <c r="H8896" s="85">
        <v>9367.3143996013951</v>
      </c>
      <c r="I8896" s="85">
        <v>2655.2732104301613</v>
      </c>
      <c r="J8896" s="85">
        <v>25202.998075769825</v>
      </c>
      <c r="K8896" t="s">
        <v>491</v>
      </c>
    </row>
    <row r="8897" spans="2:11" x14ac:dyDescent="0.25">
      <c r="B8897">
        <v>2026</v>
      </c>
      <c r="C8897" t="s">
        <v>484</v>
      </c>
      <c r="D8897">
        <v>3</v>
      </c>
      <c r="E8897" t="s">
        <v>131</v>
      </c>
      <c r="F8897">
        <v>6</v>
      </c>
      <c r="G8897" s="85">
        <v>3.455429085927658</v>
      </c>
      <c r="H8897" s="85">
        <v>9367.3143996013951</v>
      </c>
      <c r="I8897" s="85">
        <v>2655.2732104301613</v>
      </c>
      <c r="J8897" s="85">
        <v>21492.412180585325</v>
      </c>
      <c r="K8897" t="s">
        <v>491</v>
      </c>
    </row>
    <row r="8898" spans="2:11" x14ac:dyDescent="0.25">
      <c r="B8898">
        <v>2026</v>
      </c>
      <c r="C8898" t="s">
        <v>484</v>
      </c>
      <c r="D8898">
        <v>4</v>
      </c>
      <c r="E8898" t="s">
        <v>131</v>
      </c>
      <c r="F8898">
        <v>6</v>
      </c>
      <c r="G8898" s="85">
        <v>4.0601291759649989</v>
      </c>
      <c r="H8898" s="85">
        <v>9367.3143996013951</v>
      </c>
      <c r="I8898" s="85">
        <v>2655.2732104301613</v>
      </c>
      <c r="J8898" s="85">
        <v>25253.584312187759</v>
      </c>
      <c r="K8898" t="s">
        <v>491</v>
      </c>
    </row>
    <row r="8899" spans="2:11" x14ac:dyDescent="0.25">
      <c r="B8899">
        <v>2026</v>
      </c>
      <c r="C8899" t="s">
        <v>485</v>
      </c>
      <c r="D8899">
        <v>3</v>
      </c>
      <c r="E8899" t="s">
        <v>131</v>
      </c>
      <c r="F8899">
        <v>6</v>
      </c>
      <c r="G8899" s="85">
        <v>3.4623507628866714</v>
      </c>
      <c r="H8899" s="85">
        <v>9367.3143996013951</v>
      </c>
      <c r="I8899" s="85">
        <v>2655.2732104301613</v>
      </c>
      <c r="J8899" s="85">
        <v>21535.464296685699</v>
      </c>
      <c r="K8899" t="s">
        <v>491</v>
      </c>
    </row>
    <row r="8900" spans="2:11" x14ac:dyDescent="0.25">
      <c r="B8900">
        <v>2026</v>
      </c>
      <c r="C8900" t="s">
        <v>485</v>
      </c>
      <c r="D8900">
        <v>4</v>
      </c>
      <c r="E8900" t="s">
        <v>131</v>
      </c>
      <c r="F8900">
        <v>6</v>
      </c>
      <c r="G8900" s="85">
        <v>4.0682621463918398</v>
      </c>
      <c r="H8900" s="85">
        <v>9367.3143996013951</v>
      </c>
      <c r="I8900" s="85">
        <v>2655.2732104301613</v>
      </c>
      <c r="J8900" s="85">
        <v>25304.170548605704</v>
      </c>
      <c r="K8900" t="s">
        <v>491</v>
      </c>
    </row>
    <row r="8901" spans="2:11" x14ac:dyDescent="0.25">
      <c r="B8901">
        <v>2026</v>
      </c>
      <c r="C8901" t="s">
        <v>486</v>
      </c>
      <c r="D8901">
        <v>3</v>
      </c>
      <c r="E8901" t="s">
        <v>131</v>
      </c>
      <c r="F8901">
        <v>6</v>
      </c>
      <c r="G8901" s="85">
        <v>3.4692724398456845</v>
      </c>
      <c r="H8901" s="85">
        <v>9367.3143996013951</v>
      </c>
      <c r="I8901" s="85">
        <v>2655.2732104301613</v>
      </c>
      <c r="J8901" s="85">
        <v>21578.516412786073</v>
      </c>
      <c r="K8901" t="s">
        <v>491</v>
      </c>
    </row>
    <row r="8902" spans="2:11" x14ac:dyDescent="0.25">
      <c r="B8902">
        <v>2026</v>
      </c>
      <c r="C8902" t="s">
        <v>486</v>
      </c>
      <c r="D8902">
        <v>4</v>
      </c>
      <c r="E8902" t="s">
        <v>131</v>
      </c>
      <c r="F8902">
        <v>6</v>
      </c>
      <c r="G8902" s="85">
        <v>4.0763951168186798</v>
      </c>
      <c r="H8902" s="85">
        <v>9367.3143996013951</v>
      </c>
      <c r="I8902" s="85">
        <v>2655.2732104301613</v>
      </c>
      <c r="J8902" s="85">
        <v>25354.756785023641</v>
      </c>
      <c r="K8902" t="s">
        <v>491</v>
      </c>
    </row>
    <row r="8903" spans="2:11" x14ac:dyDescent="0.25">
      <c r="B8903">
        <v>2026</v>
      </c>
      <c r="C8903" t="s">
        <v>487</v>
      </c>
      <c r="D8903">
        <v>3</v>
      </c>
      <c r="E8903" t="s">
        <v>131</v>
      </c>
      <c r="F8903">
        <v>6</v>
      </c>
      <c r="G8903" s="85">
        <v>3.476194116804697</v>
      </c>
      <c r="H8903" s="85">
        <v>9367.3143996013951</v>
      </c>
      <c r="I8903" s="85">
        <v>2655.2732104301613</v>
      </c>
      <c r="J8903" s="85">
        <v>21621.568528886448</v>
      </c>
      <c r="K8903" t="s">
        <v>491</v>
      </c>
    </row>
    <row r="8904" spans="2:11" x14ac:dyDescent="0.25">
      <c r="B8904">
        <v>2026</v>
      </c>
      <c r="C8904" t="s">
        <v>487</v>
      </c>
      <c r="D8904">
        <v>4</v>
      </c>
      <c r="E8904" t="s">
        <v>131</v>
      </c>
      <c r="F8904">
        <v>6</v>
      </c>
      <c r="G8904" s="85">
        <v>4.0845280872455199</v>
      </c>
      <c r="H8904" s="85">
        <v>9367.3143996013951</v>
      </c>
      <c r="I8904" s="85">
        <v>2655.2732104301613</v>
      </c>
      <c r="J8904" s="85">
        <v>25405.343021441578</v>
      </c>
      <c r="K8904" t="s">
        <v>491</v>
      </c>
    </row>
    <row r="8905" spans="2:11" x14ac:dyDescent="0.25">
      <c r="B8905">
        <v>2026</v>
      </c>
      <c r="C8905" t="s">
        <v>488</v>
      </c>
      <c r="D8905">
        <v>3</v>
      </c>
      <c r="E8905" t="s">
        <v>131</v>
      </c>
      <c r="F8905">
        <v>6</v>
      </c>
      <c r="G8905" s="85">
        <v>3.4831157937637105</v>
      </c>
      <c r="H8905" s="85">
        <v>9367.3143996013951</v>
      </c>
      <c r="I8905" s="85">
        <v>2655.2732104301613</v>
      </c>
      <c r="J8905" s="85">
        <v>21664.620644986822</v>
      </c>
      <c r="K8905" t="s">
        <v>491</v>
      </c>
    </row>
    <row r="8906" spans="2:11" x14ac:dyDescent="0.25">
      <c r="B8906">
        <v>2026</v>
      </c>
      <c r="C8906" t="s">
        <v>488</v>
      </c>
      <c r="D8906">
        <v>4</v>
      </c>
      <c r="E8906" t="s">
        <v>131</v>
      </c>
      <c r="F8906">
        <v>6</v>
      </c>
      <c r="G8906" s="85">
        <v>4.0926610576723608</v>
      </c>
      <c r="H8906" s="85">
        <v>9367.3143996013951</v>
      </c>
      <c r="I8906" s="85">
        <v>2655.2732104301613</v>
      </c>
      <c r="J8906" s="85">
        <v>25455.929257859523</v>
      </c>
      <c r="K8906" t="s">
        <v>491</v>
      </c>
    </row>
    <row r="8907" spans="2:11" x14ac:dyDescent="0.25">
      <c r="B8907">
        <v>2026</v>
      </c>
      <c r="C8907" t="s">
        <v>489</v>
      </c>
      <c r="D8907">
        <v>3</v>
      </c>
      <c r="E8907" t="s">
        <v>131</v>
      </c>
      <c r="F8907">
        <v>6</v>
      </c>
      <c r="G8907" s="85">
        <v>3.4900374707227226</v>
      </c>
      <c r="H8907" s="85">
        <v>9367.3143996013951</v>
      </c>
      <c r="I8907" s="85">
        <v>2655.2732104301613</v>
      </c>
      <c r="J8907" s="85">
        <v>21707.672761087193</v>
      </c>
      <c r="K8907" t="s">
        <v>491</v>
      </c>
    </row>
    <row r="8908" spans="2:11" x14ac:dyDescent="0.25">
      <c r="B8908">
        <v>2026</v>
      </c>
      <c r="C8908" t="s">
        <v>489</v>
      </c>
      <c r="D8908">
        <v>4</v>
      </c>
      <c r="E8908" t="s">
        <v>131</v>
      </c>
      <c r="F8908">
        <v>6</v>
      </c>
      <c r="G8908" s="85">
        <v>4.1007940280991999</v>
      </c>
      <c r="H8908" s="85">
        <v>9367.3143996013951</v>
      </c>
      <c r="I8908" s="85">
        <v>2655.2732104301613</v>
      </c>
      <c r="J8908" s="85">
        <v>25506.515494277457</v>
      </c>
      <c r="K8908" t="s">
        <v>491</v>
      </c>
    </row>
    <row r="8909" spans="2:11" x14ac:dyDescent="0.25">
      <c r="B8909">
        <v>2026</v>
      </c>
      <c r="C8909" t="s">
        <v>490</v>
      </c>
      <c r="D8909">
        <v>3</v>
      </c>
      <c r="E8909" t="s">
        <v>131</v>
      </c>
      <c r="F8909">
        <v>6</v>
      </c>
      <c r="G8909" s="85">
        <v>3.4969591476817357</v>
      </c>
      <c r="H8909" s="85">
        <v>9367.3143996013951</v>
      </c>
      <c r="I8909" s="85">
        <v>2655.2732104301613</v>
      </c>
      <c r="J8909" s="85">
        <v>21750.724877187567</v>
      </c>
      <c r="K8909" t="s">
        <v>491</v>
      </c>
    </row>
    <row r="8910" spans="2:11" x14ac:dyDescent="0.25">
      <c r="B8910">
        <v>2026</v>
      </c>
      <c r="C8910" t="s">
        <v>490</v>
      </c>
      <c r="D8910">
        <v>4</v>
      </c>
      <c r="E8910" t="s">
        <v>131</v>
      </c>
      <c r="F8910">
        <v>6</v>
      </c>
      <c r="G8910" s="85">
        <v>4.1089269985260408</v>
      </c>
      <c r="H8910" s="85">
        <v>9367.3143996013951</v>
      </c>
      <c r="I8910" s="85">
        <v>2655.2732104301613</v>
      </c>
      <c r="J8910" s="85">
        <v>25557.101730695398</v>
      </c>
      <c r="K8910" t="s">
        <v>491</v>
      </c>
    </row>
    <row r="8911" spans="2:11" x14ac:dyDescent="0.25">
      <c r="B8911">
        <v>2026</v>
      </c>
      <c r="C8911" t="s">
        <v>479</v>
      </c>
      <c r="D8911">
        <v>3</v>
      </c>
      <c r="E8911" t="s">
        <v>89</v>
      </c>
      <c r="F8911">
        <v>14</v>
      </c>
      <c r="G8911" s="85">
        <v>2.9580041574511382</v>
      </c>
      <c r="H8911" s="85">
        <v>23436.224852071005</v>
      </c>
      <c r="I8911" s="85">
        <v>5419.7159763313612</v>
      </c>
      <c r="J8911" s="85">
        <v>47417.924174411826</v>
      </c>
      <c r="K8911" t="s">
        <v>491</v>
      </c>
    </row>
    <row r="8912" spans="2:11" x14ac:dyDescent="0.25">
      <c r="B8912">
        <v>2026</v>
      </c>
      <c r="C8912" t="s">
        <v>479</v>
      </c>
      <c r="D8912">
        <v>4</v>
      </c>
      <c r="E8912" t="s">
        <v>89</v>
      </c>
      <c r="F8912">
        <v>14</v>
      </c>
      <c r="G8912" s="85">
        <v>0.6227377173581341</v>
      </c>
      <c r="H8912" s="85">
        <v>23436.224852071005</v>
      </c>
      <c r="I8912" s="85">
        <v>5419.7159763313612</v>
      </c>
      <c r="J8912" s="85">
        <v>9982.7208788235384</v>
      </c>
      <c r="K8912" t="s">
        <v>491</v>
      </c>
    </row>
    <row r="8913" spans="2:11" x14ac:dyDescent="0.25">
      <c r="B8913">
        <v>2026</v>
      </c>
      <c r="C8913" t="s">
        <v>480</v>
      </c>
      <c r="D8913">
        <v>3</v>
      </c>
      <c r="E8913" t="s">
        <v>89</v>
      </c>
      <c r="F8913">
        <v>14</v>
      </c>
      <c r="G8913" s="85">
        <v>3.0279907219720328</v>
      </c>
      <c r="H8913" s="85">
        <v>23436.224852071005</v>
      </c>
      <c r="I8913" s="85">
        <v>5419.7159763313612</v>
      </c>
      <c r="J8913" s="85">
        <v>48539.835244523019</v>
      </c>
      <c r="K8913" t="s">
        <v>491</v>
      </c>
    </row>
    <row r="8914" spans="2:11" x14ac:dyDescent="0.25">
      <c r="B8914">
        <v>2026</v>
      </c>
      <c r="C8914" t="s">
        <v>480</v>
      </c>
      <c r="D8914">
        <v>4</v>
      </c>
      <c r="E8914" t="s">
        <v>89</v>
      </c>
      <c r="F8914">
        <v>14</v>
      </c>
      <c r="G8914" s="85">
        <v>0.6374717309414808</v>
      </c>
      <c r="H8914" s="85">
        <v>23436.224852071005</v>
      </c>
      <c r="I8914" s="85">
        <v>5419.7159763313612</v>
      </c>
      <c r="J8914" s="85">
        <v>10218.912683057481</v>
      </c>
      <c r="K8914" t="s">
        <v>491</v>
      </c>
    </row>
    <row r="8915" spans="2:11" x14ac:dyDescent="0.25">
      <c r="B8915">
        <v>2026</v>
      </c>
      <c r="C8915" t="s">
        <v>481</v>
      </c>
      <c r="D8915">
        <v>3</v>
      </c>
      <c r="E8915" t="s">
        <v>89</v>
      </c>
      <c r="F8915">
        <v>14</v>
      </c>
      <c r="G8915" s="85">
        <v>3.0979772864929274</v>
      </c>
      <c r="H8915" s="85">
        <v>23436.224852071005</v>
      </c>
      <c r="I8915" s="85">
        <v>5419.7159763313612</v>
      </c>
      <c r="J8915" s="85">
        <v>49661.746314634212</v>
      </c>
      <c r="K8915" t="s">
        <v>491</v>
      </c>
    </row>
    <row r="8916" spans="2:11" x14ac:dyDescent="0.25">
      <c r="B8916">
        <v>2026</v>
      </c>
      <c r="C8916" t="s">
        <v>481</v>
      </c>
      <c r="D8916">
        <v>4</v>
      </c>
      <c r="E8916" t="s">
        <v>89</v>
      </c>
      <c r="F8916">
        <v>14</v>
      </c>
      <c r="G8916" s="85">
        <v>0.6522057445248266</v>
      </c>
      <c r="H8916" s="85">
        <v>23436.224852071005</v>
      </c>
      <c r="I8916" s="85">
        <v>5419.7159763313612</v>
      </c>
      <c r="J8916" s="85">
        <v>10455.10448729141</v>
      </c>
      <c r="K8916" t="s">
        <v>491</v>
      </c>
    </row>
    <row r="8917" spans="2:11" x14ac:dyDescent="0.25">
      <c r="B8917">
        <v>2026</v>
      </c>
      <c r="C8917" t="s">
        <v>482</v>
      </c>
      <c r="D8917">
        <v>3</v>
      </c>
      <c r="E8917" t="s">
        <v>89</v>
      </c>
      <c r="F8917">
        <v>14</v>
      </c>
      <c r="G8917" s="85">
        <v>3.1679638510138219</v>
      </c>
      <c r="H8917" s="85">
        <v>23436.224852071005</v>
      </c>
      <c r="I8917" s="85">
        <v>5419.7159763313612</v>
      </c>
      <c r="J8917" s="85">
        <v>50783.657384745398</v>
      </c>
      <c r="K8917" t="s">
        <v>491</v>
      </c>
    </row>
    <row r="8918" spans="2:11" x14ac:dyDescent="0.25">
      <c r="B8918">
        <v>2026</v>
      </c>
      <c r="C8918" t="s">
        <v>482</v>
      </c>
      <c r="D8918">
        <v>4</v>
      </c>
      <c r="E8918" t="s">
        <v>89</v>
      </c>
      <c r="F8918">
        <v>14</v>
      </c>
      <c r="G8918" s="85">
        <v>0.66693975810817285</v>
      </c>
      <c r="H8918" s="85">
        <v>23436.224852071005</v>
      </c>
      <c r="I8918" s="85">
        <v>5419.7159763313612</v>
      </c>
      <c r="J8918" s="85">
        <v>10691.296291525345</v>
      </c>
      <c r="K8918" t="s">
        <v>491</v>
      </c>
    </row>
    <row r="8919" spans="2:11" x14ac:dyDescent="0.25">
      <c r="B8919">
        <v>2026</v>
      </c>
      <c r="C8919" t="s">
        <v>483</v>
      </c>
      <c r="D8919">
        <v>3</v>
      </c>
      <c r="E8919" t="s">
        <v>89</v>
      </c>
      <c r="F8919">
        <v>14</v>
      </c>
      <c r="G8919" s="85">
        <v>3.2379504155347161</v>
      </c>
      <c r="H8919" s="85">
        <v>23436.224852071005</v>
      </c>
      <c r="I8919" s="85">
        <v>5419.7159763313612</v>
      </c>
      <c r="J8919" s="85">
        <v>51905.568454856584</v>
      </c>
      <c r="K8919" t="s">
        <v>491</v>
      </c>
    </row>
    <row r="8920" spans="2:11" x14ac:dyDescent="0.25">
      <c r="B8920">
        <v>2026</v>
      </c>
      <c r="C8920" t="s">
        <v>483</v>
      </c>
      <c r="D8920">
        <v>4</v>
      </c>
      <c r="E8920" t="s">
        <v>89</v>
      </c>
      <c r="F8920">
        <v>14</v>
      </c>
      <c r="G8920" s="85">
        <v>0.6816737716915191</v>
      </c>
      <c r="H8920" s="85">
        <v>23436.224852071005</v>
      </c>
      <c r="I8920" s="85">
        <v>5419.7159763313612</v>
      </c>
      <c r="J8920" s="85">
        <v>10927.48809575928</v>
      </c>
      <c r="K8920" t="s">
        <v>491</v>
      </c>
    </row>
    <row r="8921" spans="2:11" x14ac:dyDescent="0.25">
      <c r="B8921">
        <v>2026</v>
      </c>
      <c r="C8921" t="s">
        <v>484</v>
      </c>
      <c r="D8921">
        <v>3</v>
      </c>
      <c r="E8921" t="s">
        <v>89</v>
      </c>
      <c r="F8921">
        <v>14</v>
      </c>
      <c r="G8921" s="85">
        <v>3.3079369800556115</v>
      </c>
      <c r="H8921" s="85">
        <v>23436.224852071005</v>
      </c>
      <c r="I8921" s="85">
        <v>5419.7159763313612</v>
      </c>
      <c r="J8921" s="85">
        <v>53027.479524967792</v>
      </c>
      <c r="K8921" t="s">
        <v>491</v>
      </c>
    </row>
    <row r="8922" spans="2:11" x14ac:dyDescent="0.25">
      <c r="B8922">
        <v>2026</v>
      </c>
      <c r="C8922" t="s">
        <v>484</v>
      </c>
      <c r="D8922">
        <v>4</v>
      </c>
      <c r="E8922" t="s">
        <v>89</v>
      </c>
      <c r="F8922">
        <v>14</v>
      </c>
      <c r="G8922" s="85">
        <v>0.69640778527486535</v>
      </c>
      <c r="H8922" s="85">
        <v>23436.224852071005</v>
      </c>
      <c r="I8922" s="85">
        <v>5419.7159763313612</v>
      </c>
      <c r="J8922" s="85">
        <v>11163.679899993216</v>
      </c>
      <c r="K8922" t="s">
        <v>491</v>
      </c>
    </row>
    <row r="8923" spans="2:11" x14ac:dyDescent="0.25">
      <c r="B8923">
        <v>2026</v>
      </c>
      <c r="C8923" t="s">
        <v>485</v>
      </c>
      <c r="D8923">
        <v>3</v>
      </c>
      <c r="E8923" t="s">
        <v>89</v>
      </c>
      <c r="F8923">
        <v>14</v>
      </c>
      <c r="G8923" s="85">
        <v>3.3779235445765052</v>
      </c>
      <c r="H8923" s="85">
        <v>23436.224852071005</v>
      </c>
      <c r="I8923" s="85">
        <v>5419.7159763313612</v>
      </c>
      <c r="J8923" s="85">
        <v>54149.39059507897</v>
      </c>
      <c r="K8923" t="s">
        <v>491</v>
      </c>
    </row>
    <row r="8924" spans="2:11" x14ac:dyDescent="0.25">
      <c r="B8924">
        <v>2026</v>
      </c>
      <c r="C8924" t="s">
        <v>485</v>
      </c>
      <c r="D8924">
        <v>4</v>
      </c>
      <c r="E8924" t="s">
        <v>89</v>
      </c>
      <c r="F8924">
        <v>14</v>
      </c>
      <c r="G8924" s="85">
        <v>0.7111417988582116</v>
      </c>
      <c r="H8924" s="85">
        <v>23436.224852071005</v>
      </c>
      <c r="I8924" s="85">
        <v>5419.7159763313612</v>
      </c>
      <c r="J8924" s="85">
        <v>11399.871704227151</v>
      </c>
      <c r="K8924" t="s">
        <v>491</v>
      </c>
    </row>
    <row r="8925" spans="2:11" x14ac:dyDescent="0.25">
      <c r="B8925">
        <v>2026</v>
      </c>
      <c r="C8925" t="s">
        <v>486</v>
      </c>
      <c r="D8925">
        <v>3</v>
      </c>
      <c r="E8925" t="s">
        <v>89</v>
      </c>
      <c r="F8925">
        <v>14</v>
      </c>
      <c r="G8925" s="85">
        <v>3.4479101090974007</v>
      </c>
      <c r="H8925" s="85">
        <v>23436.224852071005</v>
      </c>
      <c r="I8925" s="85">
        <v>5419.7159763313612</v>
      </c>
      <c r="J8925" s="85">
        <v>55271.301665190178</v>
      </c>
      <c r="K8925" t="s">
        <v>491</v>
      </c>
    </row>
    <row r="8926" spans="2:11" x14ac:dyDescent="0.25">
      <c r="B8926">
        <v>2026</v>
      </c>
      <c r="C8926" t="s">
        <v>486</v>
      </c>
      <c r="D8926">
        <v>4</v>
      </c>
      <c r="E8926" t="s">
        <v>89</v>
      </c>
      <c r="F8926">
        <v>14</v>
      </c>
      <c r="G8926" s="85">
        <v>0.72587581244155785</v>
      </c>
      <c r="H8926" s="85">
        <v>23436.224852071005</v>
      </c>
      <c r="I8926" s="85">
        <v>5419.7159763313612</v>
      </c>
      <c r="J8926" s="85">
        <v>11636.063508461086</v>
      </c>
      <c r="K8926" t="s">
        <v>491</v>
      </c>
    </row>
    <row r="8927" spans="2:11" x14ac:dyDescent="0.25">
      <c r="B8927">
        <v>2026</v>
      </c>
      <c r="C8927" t="s">
        <v>487</v>
      </c>
      <c r="D8927">
        <v>3</v>
      </c>
      <c r="E8927" t="s">
        <v>89</v>
      </c>
      <c r="F8927">
        <v>14</v>
      </c>
      <c r="G8927" s="85">
        <v>3.5178966736182953</v>
      </c>
      <c r="H8927" s="85">
        <v>23436.224852071005</v>
      </c>
      <c r="I8927" s="85">
        <v>5419.7159763313612</v>
      </c>
      <c r="J8927" s="85">
        <v>56393.212735301364</v>
      </c>
      <c r="K8927" t="s">
        <v>491</v>
      </c>
    </row>
    <row r="8928" spans="2:11" x14ac:dyDescent="0.25">
      <c r="B8928">
        <v>2026</v>
      </c>
      <c r="C8928" t="s">
        <v>487</v>
      </c>
      <c r="D8928">
        <v>4</v>
      </c>
      <c r="E8928" t="s">
        <v>89</v>
      </c>
      <c r="F8928">
        <v>14</v>
      </c>
      <c r="G8928" s="85">
        <v>0.74060982602490411</v>
      </c>
      <c r="H8928" s="85">
        <v>23436.224852071005</v>
      </c>
      <c r="I8928" s="85">
        <v>5419.7159763313612</v>
      </c>
      <c r="J8928" s="85">
        <v>11872.255312695022</v>
      </c>
      <c r="K8928" t="s">
        <v>491</v>
      </c>
    </row>
    <row r="8929" spans="2:11" x14ac:dyDescent="0.25">
      <c r="B8929">
        <v>2026</v>
      </c>
      <c r="C8929" t="s">
        <v>488</v>
      </c>
      <c r="D8929">
        <v>3</v>
      </c>
      <c r="E8929" t="s">
        <v>89</v>
      </c>
      <c r="F8929">
        <v>14</v>
      </c>
      <c r="G8929" s="85">
        <v>3.5878832381391899</v>
      </c>
      <c r="H8929" s="85">
        <v>23436.224852071005</v>
      </c>
      <c r="I8929" s="85">
        <v>5419.7159763313612</v>
      </c>
      <c r="J8929" s="85">
        <v>57515.123805412557</v>
      </c>
      <c r="K8929" t="s">
        <v>491</v>
      </c>
    </row>
    <row r="8930" spans="2:11" x14ac:dyDescent="0.25">
      <c r="B8930">
        <v>2026</v>
      </c>
      <c r="C8930" t="s">
        <v>488</v>
      </c>
      <c r="D8930">
        <v>4</v>
      </c>
      <c r="E8930" t="s">
        <v>89</v>
      </c>
      <c r="F8930">
        <v>14</v>
      </c>
      <c r="G8930" s="85">
        <v>0.75534383960825036</v>
      </c>
      <c r="H8930" s="85">
        <v>23436.224852071005</v>
      </c>
      <c r="I8930" s="85">
        <v>5419.7159763313612</v>
      </c>
      <c r="J8930" s="85">
        <v>12108.447116928957</v>
      </c>
      <c r="K8930" t="s">
        <v>491</v>
      </c>
    </row>
    <row r="8931" spans="2:11" x14ac:dyDescent="0.25">
      <c r="B8931">
        <v>2026</v>
      </c>
      <c r="C8931" t="s">
        <v>489</v>
      </c>
      <c r="D8931">
        <v>3</v>
      </c>
      <c r="E8931" t="s">
        <v>89</v>
      </c>
      <c r="F8931">
        <v>14</v>
      </c>
      <c r="G8931" s="85">
        <v>3.6578698026600835</v>
      </c>
      <c r="H8931" s="85">
        <v>23436.224852071005</v>
      </c>
      <c r="I8931" s="85">
        <v>5419.7159763313612</v>
      </c>
      <c r="J8931" s="85">
        <v>58637.034875523736</v>
      </c>
      <c r="K8931" t="s">
        <v>491</v>
      </c>
    </row>
    <row r="8932" spans="2:11" x14ac:dyDescent="0.25">
      <c r="B8932">
        <v>2026</v>
      </c>
      <c r="C8932" t="s">
        <v>489</v>
      </c>
      <c r="D8932">
        <v>4</v>
      </c>
      <c r="E8932" t="s">
        <v>89</v>
      </c>
      <c r="F8932">
        <v>14</v>
      </c>
      <c r="G8932" s="85">
        <v>0.77007785319159661</v>
      </c>
      <c r="H8932" s="85">
        <v>23436.224852071005</v>
      </c>
      <c r="I8932" s="85">
        <v>5419.7159763313612</v>
      </c>
      <c r="J8932" s="85">
        <v>12344.638921162892</v>
      </c>
      <c r="K8932" t="s">
        <v>491</v>
      </c>
    </row>
    <row r="8933" spans="2:11" x14ac:dyDescent="0.25">
      <c r="B8933">
        <v>2026</v>
      </c>
      <c r="C8933" t="s">
        <v>490</v>
      </c>
      <c r="D8933">
        <v>3</v>
      </c>
      <c r="E8933" t="s">
        <v>89</v>
      </c>
      <c r="F8933">
        <v>14</v>
      </c>
      <c r="G8933" s="85">
        <v>3.727856367180979</v>
      </c>
      <c r="H8933" s="85">
        <v>23436.224852071005</v>
      </c>
      <c r="I8933" s="85">
        <v>5419.7159763313612</v>
      </c>
      <c r="J8933" s="85">
        <v>59758.945945634943</v>
      </c>
      <c r="K8933" t="s">
        <v>491</v>
      </c>
    </row>
    <row r="8934" spans="2:11" x14ac:dyDescent="0.25">
      <c r="B8934">
        <v>2026</v>
      </c>
      <c r="C8934" t="s">
        <v>490</v>
      </c>
      <c r="D8934">
        <v>4</v>
      </c>
      <c r="E8934" t="s">
        <v>89</v>
      </c>
      <c r="F8934">
        <v>14</v>
      </c>
      <c r="G8934" s="85">
        <v>0.78481186677494286</v>
      </c>
      <c r="H8934" s="85">
        <v>23436.224852071005</v>
      </c>
      <c r="I8934" s="85">
        <v>5419.7159763313612</v>
      </c>
      <c r="J8934" s="85">
        <v>12580.830725396829</v>
      </c>
      <c r="K8934" t="s">
        <v>491</v>
      </c>
    </row>
    <row r="8935" spans="2:11" x14ac:dyDescent="0.25">
      <c r="B8935">
        <v>2026</v>
      </c>
      <c r="C8935" t="s">
        <v>479</v>
      </c>
      <c r="D8935">
        <v>3</v>
      </c>
      <c r="E8935" t="s">
        <v>148</v>
      </c>
      <c r="F8935">
        <v>27</v>
      </c>
      <c r="G8935" s="85">
        <v>12.237390998729671</v>
      </c>
      <c r="H8935" s="85">
        <v>9379.6906330564307</v>
      </c>
      <c r="I8935" s="85">
        <v>2699.8138069321112</v>
      </c>
      <c r="J8935" s="85">
        <v>71280.206810500764</v>
      </c>
      <c r="K8935" t="s">
        <v>491</v>
      </c>
    </row>
    <row r="8936" spans="2:11" x14ac:dyDescent="0.25">
      <c r="B8936">
        <v>2026</v>
      </c>
      <c r="C8936" t="s">
        <v>479</v>
      </c>
      <c r="D8936">
        <v>4</v>
      </c>
      <c r="E8936" t="s">
        <v>148</v>
      </c>
      <c r="F8936">
        <v>27</v>
      </c>
      <c r="G8936" s="85">
        <v>6.526608532655823</v>
      </c>
      <c r="H8936" s="85">
        <v>9379.6906330564307</v>
      </c>
      <c r="I8936" s="85">
        <v>2699.8138069321112</v>
      </c>
      <c r="J8936" s="85">
        <v>38016.110298933738</v>
      </c>
      <c r="K8936" t="s">
        <v>491</v>
      </c>
    </row>
    <row r="8937" spans="2:11" x14ac:dyDescent="0.25">
      <c r="B8937">
        <v>2026</v>
      </c>
      <c r="C8937" t="s">
        <v>480</v>
      </c>
      <c r="D8937">
        <v>3</v>
      </c>
      <c r="E8937" t="s">
        <v>148</v>
      </c>
      <c r="F8937">
        <v>27</v>
      </c>
      <c r="G8937" s="85">
        <v>12.375912554427449</v>
      </c>
      <c r="H8937" s="85">
        <v>9379.6906330564307</v>
      </c>
      <c r="I8937" s="85">
        <v>2699.8138069321112</v>
      </c>
      <c r="J8937" s="85">
        <v>72087.065489681234</v>
      </c>
      <c r="K8937" t="s">
        <v>491</v>
      </c>
    </row>
    <row r="8938" spans="2:11" x14ac:dyDescent="0.25">
      <c r="B8938">
        <v>2026</v>
      </c>
      <c r="C8938" t="s">
        <v>480</v>
      </c>
      <c r="D8938">
        <v>4</v>
      </c>
      <c r="E8938" t="s">
        <v>148</v>
      </c>
      <c r="F8938">
        <v>27</v>
      </c>
      <c r="G8938" s="85">
        <v>6.6004866956946397</v>
      </c>
      <c r="H8938" s="85">
        <v>9379.6906330564307</v>
      </c>
      <c r="I8938" s="85">
        <v>2699.8138069321112</v>
      </c>
      <c r="J8938" s="85">
        <v>38446.434927829992</v>
      </c>
      <c r="K8938" t="s">
        <v>491</v>
      </c>
    </row>
    <row r="8939" spans="2:11" x14ac:dyDescent="0.25">
      <c r="B8939">
        <v>2026</v>
      </c>
      <c r="C8939" t="s">
        <v>481</v>
      </c>
      <c r="D8939">
        <v>3</v>
      </c>
      <c r="E8939" t="s">
        <v>148</v>
      </c>
      <c r="F8939">
        <v>27</v>
      </c>
      <c r="G8939" s="85">
        <v>12.514434110125233</v>
      </c>
      <c r="H8939" s="85">
        <v>9379.6906330564307</v>
      </c>
      <c r="I8939" s="85">
        <v>2699.8138069321112</v>
      </c>
      <c r="J8939" s="85">
        <v>72893.924168861733</v>
      </c>
      <c r="K8939" t="s">
        <v>491</v>
      </c>
    </row>
    <row r="8940" spans="2:11" x14ac:dyDescent="0.25">
      <c r="B8940">
        <v>2026</v>
      </c>
      <c r="C8940" t="s">
        <v>481</v>
      </c>
      <c r="D8940">
        <v>4</v>
      </c>
      <c r="E8940" t="s">
        <v>148</v>
      </c>
      <c r="F8940">
        <v>27</v>
      </c>
      <c r="G8940" s="85">
        <v>6.6743648587334583</v>
      </c>
      <c r="H8940" s="85">
        <v>9379.6906330564307</v>
      </c>
      <c r="I8940" s="85">
        <v>2699.8138069321112</v>
      </c>
      <c r="J8940" s="85">
        <v>38876.759556726262</v>
      </c>
      <c r="K8940" t="s">
        <v>491</v>
      </c>
    </row>
    <row r="8941" spans="2:11" x14ac:dyDescent="0.25">
      <c r="B8941">
        <v>2026</v>
      </c>
      <c r="C8941" t="s">
        <v>482</v>
      </c>
      <c r="D8941">
        <v>3</v>
      </c>
      <c r="E8941" t="s">
        <v>148</v>
      </c>
      <c r="F8941">
        <v>27</v>
      </c>
      <c r="G8941" s="85">
        <v>12.652955665823013</v>
      </c>
      <c r="H8941" s="85">
        <v>9379.6906330564307</v>
      </c>
      <c r="I8941" s="85">
        <v>2699.8138069321112</v>
      </c>
      <c r="J8941" s="85">
        <v>73700.782848042203</v>
      </c>
      <c r="K8941" t="s">
        <v>491</v>
      </c>
    </row>
    <row r="8942" spans="2:11" x14ac:dyDescent="0.25">
      <c r="B8942">
        <v>2026</v>
      </c>
      <c r="C8942" t="s">
        <v>482</v>
      </c>
      <c r="D8942">
        <v>4</v>
      </c>
      <c r="E8942" t="s">
        <v>148</v>
      </c>
      <c r="F8942">
        <v>27</v>
      </c>
      <c r="G8942" s="85">
        <v>6.7482430217722733</v>
      </c>
      <c r="H8942" s="85">
        <v>9379.6906330564307</v>
      </c>
      <c r="I8942" s="85">
        <v>2699.8138069321112</v>
      </c>
      <c r="J8942" s="85">
        <v>39307.084185622509</v>
      </c>
      <c r="K8942" t="s">
        <v>491</v>
      </c>
    </row>
    <row r="8943" spans="2:11" x14ac:dyDescent="0.25">
      <c r="B8943">
        <v>2026</v>
      </c>
      <c r="C8943" t="s">
        <v>483</v>
      </c>
      <c r="D8943">
        <v>3</v>
      </c>
      <c r="E8943" t="s">
        <v>148</v>
      </c>
      <c r="F8943">
        <v>27</v>
      </c>
      <c r="G8943" s="85">
        <v>12.791477221520802</v>
      </c>
      <c r="H8943" s="85">
        <v>9379.6906330564307</v>
      </c>
      <c r="I8943" s="85">
        <v>2699.8138069321112</v>
      </c>
      <c r="J8943" s="85">
        <v>74507.641527222731</v>
      </c>
      <c r="K8943" t="s">
        <v>491</v>
      </c>
    </row>
    <row r="8944" spans="2:11" x14ac:dyDescent="0.25">
      <c r="B8944">
        <v>2026</v>
      </c>
      <c r="C8944" t="s">
        <v>483</v>
      </c>
      <c r="D8944">
        <v>4</v>
      </c>
      <c r="E8944" t="s">
        <v>148</v>
      </c>
      <c r="F8944">
        <v>27</v>
      </c>
      <c r="G8944" s="85">
        <v>6.8221211848110936</v>
      </c>
      <c r="H8944" s="85">
        <v>9379.6906330564307</v>
      </c>
      <c r="I8944" s="85">
        <v>2699.8138069321112</v>
      </c>
      <c r="J8944" s="85">
        <v>39737.408814518785</v>
      </c>
      <c r="K8944" t="s">
        <v>491</v>
      </c>
    </row>
    <row r="8945" spans="2:11" x14ac:dyDescent="0.25">
      <c r="B8945">
        <v>2026</v>
      </c>
      <c r="C8945" t="s">
        <v>484</v>
      </c>
      <c r="D8945">
        <v>3</v>
      </c>
      <c r="E8945" t="s">
        <v>148</v>
      </c>
      <c r="F8945">
        <v>27</v>
      </c>
      <c r="G8945" s="85">
        <v>12.92999877721858</v>
      </c>
      <c r="H8945" s="85">
        <v>9379.6906330564307</v>
      </c>
      <c r="I8945" s="85">
        <v>2699.8138069321112</v>
      </c>
      <c r="J8945" s="85">
        <v>75314.500206403201</v>
      </c>
      <c r="K8945" t="s">
        <v>491</v>
      </c>
    </row>
    <row r="8946" spans="2:11" x14ac:dyDescent="0.25">
      <c r="B8946">
        <v>2026</v>
      </c>
      <c r="C8946" t="s">
        <v>484</v>
      </c>
      <c r="D8946">
        <v>4</v>
      </c>
      <c r="E8946" t="s">
        <v>148</v>
      </c>
      <c r="F8946">
        <v>27</v>
      </c>
      <c r="G8946" s="85">
        <v>6.8959993478499104</v>
      </c>
      <c r="H8946" s="85">
        <v>9379.6906330564307</v>
      </c>
      <c r="I8946" s="85">
        <v>2699.8138069321112</v>
      </c>
      <c r="J8946" s="85">
        <v>40167.733443415047</v>
      </c>
      <c r="K8946" t="s">
        <v>491</v>
      </c>
    </row>
    <row r="8947" spans="2:11" x14ac:dyDescent="0.25">
      <c r="B8947">
        <v>2026</v>
      </c>
      <c r="C8947" t="s">
        <v>485</v>
      </c>
      <c r="D8947">
        <v>3</v>
      </c>
      <c r="E8947" t="s">
        <v>148</v>
      </c>
      <c r="F8947">
        <v>27</v>
      </c>
      <c r="G8947" s="85">
        <v>13.068520332916368</v>
      </c>
      <c r="H8947" s="85">
        <v>9379.6906330564307</v>
      </c>
      <c r="I8947" s="85">
        <v>2699.8138069321112</v>
      </c>
      <c r="J8947" s="85">
        <v>76121.358885583715</v>
      </c>
      <c r="K8947" t="s">
        <v>491</v>
      </c>
    </row>
    <row r="8948" spans="2:11" x14ac:dyDescent="0.25">
      <c r="B8948">
        <v>2026</v>
      </c>
      <c r="C8948" t="s">
        <v>485</v>
      </c>
      <c r="D8948">
        <v>4</v>
      </c>
      <c r="E8948" t="s">
        <v>148</v>
      </c>
      <c r="F8948">
        <v>27</v>
      </c>
      <c r="G8948" s="85">
        <v>6.969877510888729</v>
      </c>
      <c r="H8948" s="85">
        <v>9379.6906330564307</v>
      </c>
      <c r="I8948" s="85">
        <v>2699.8138069321112</v>
      </c>
      <c r="J8948" s="85">
        <v>40598.058072311316</v>
      </c>
      <c r="K8948" t="s">
        <v>491</v>
      </c>
    </row>
    <row r="8949" spans="2:11" x14ac:dyDescent="0.25">
      <c r="B8949">
        <v>2026</v>
      </c>
      <c r="C8949" t="s">
        <v>486</v>
      </c>
      <c r="D8949">
        <v>3</v>
      </c>
      <c r="E8949" t="s">
        <v>148</v>
      </c>
      <c r="F8949">
        <v>27</v>
      </c>
      <c r="G8949" s="85">
        <v>13.20704188861415</v>
      </c>
      <c r="H8949" s="85">
        <v>9379.6906330564307</v>
      </c>
      <c r="I8949" s="85">
        <v>2699.8138069321112</v>
      </c>
      <c r="J8949" s="85">
        <v>76928.2175647642</v>
      </c>
      <c r="K8949" t="s">
        <v>491</v>
      </c>
    </row>
    <row r="8950" spans="2:11" x14ac:dyDescent="0.25">
      <c r="B8950">
        <v>2026</v>
      </c>
      <c r="C8950" t="s">
        <v>486</v>
      </c>
      <c r="D8950">
        <v>4</v>
      </c>
      <c r="E8950" t="s">
        <v>148</v>
      </c>
      <c r="F8950">
        <v>27</v>
      </c>
      <c r="G8950" s="85">
        <v>7.0437556739275458</v>
      </c>
      <c r="H8950" s="85">
        <v>9379.6906330564307</v>
      </c>
      <c r="I8950" s="85">
        <v>2699.8138069321112</v>
      </c>
      <c r="J8950" s="85">
        <v>41028.382701207571</v>
      </c>
      <c r="K8950" t="s">
        <v>491</v>
      </c>
    </row>
    <row r="8951" spans="2:11" x14ac:dyDescent="0.25">
      <c r="B8951">
        <v>2026</v>
      </c>
      <c r="C8951" t="s">
        <v>487</v>
      </c>
      <c r="D8951">
        <v>3</v>
      </c>
      <c r="E8951" t="s">
        <v>148</v>
      </c>
      <c r="F8951">
        <v>27</v>
      </c>
      <c r="G8951" s="85">
        <v>13.345563444311935</v>
      </c>
      <c r="H8951" s="85">
        <v>9379.6906330564307</v>
      </c>
      <c r="I8951" s="85">
        <v>2699.8138069321112</v>
      </c>
      <c r="J8951" s="85">
        <v>77735.076243944713</v>
      </c>
      <c r="K8951" t="s">
        <v>491</v>
      </c>
    </row>
    <row r="8952" spans="2:11" x14ac:dyDescent="0.25">
      <c r="B8952">
        <v>2026</v>
      </c>
      <c r="C8952" t="s">
        <v>487</v>
      </c>
      <c r="D8952">
        <v>4</v>
      </c>
      <c r="E8952" t="s">
        <v>148</v>
      </c>
      <c r="F8952">
        <v>27</v>
      </c>
      <c r="G8952" s="85">
        <v>7.1176338369663661</v>
      </c>
      <c r="H8952" s="85">
        <v>9379.6906330564307</v>
      </c>
      <c r="I8952" s="85">
        <v>2699.8138069321112</v>
      </c>
      <c r="J8952" s="85">
        <v>41458.707330103854</v>
      </c>
      <c r="K8952" t="s">
        <v>491</v>
      </c>
    </row>
    <row r="8953" spans="2:11" x14ac:dyDescent="0.25">
      <c r="B8953">
        <v>2026</v>
      </c>
      <c r="C8953" t="s">
        <v>488</v>
      </c>
      <c r="D8953">
        <v>3</v>
      </c>
      <c r="E8953" t="s">
        <v>148</v>
      </c>
      <c r="F8953">
        <v>27</v>
      </c>
      <c r="G8953" s="85">
        <v>13.484085000009715</v>
      </c>
      <c r="H8953" s="85">
        <v>9379.6906330564307</v>
      </c>
      <c r="I8953" s="85">
        <v>2699.8138069321112</v>
      </c>
      <c r="J8953" s="85">
        <v>78541.934923125184</v>
      </c>
      <c r="K8953" t="s">
        <v>491</v>
      </c>
    </row>
    <row r="8954" spans="2:11" x14ac:dyDescent="0.25">
      <c r="B8954">
        <v>2026</v>
      </c>
      <c r="C8954" t="s">
        <v>488</v>
      </c>
      <c r="D8954">
        <v>4</v>
      </c>
      <c r="E8954" t="s">
        <v>148</v>
      </c>
      <c r="F8954">
        <v>27</v>
      </c>
      <c r="G8954" s="85">
        <v>7.1915120000051811</v>
      </c>
      <c r="H8954" s="85">
        <v>9379.6906330564307</v>
      </c>
      <c r="I8954" s="85">
        <v>2699.8138069321112</v>
      </c>
      <c r="J8954" s="85">
        <v>41889.031959000102</v>
      </c>
      <c r="K8954" t="s">
        <v>491</v>
      </c>
    </row>
    <row r="8955" spans="2:11" x14ac:dyDescent="0.25">
      <c r="B8955">
        <v>2026</v>
      </c>
      <c r="C8955" t="s">
        <v>489</v>
      </c>
      <c r="D8955">
        <v>3</v>
      </c>
      <c r="E8955" t="s">
        <v>148</v>
      </c>
      <c r="F8955">
        <v>27</v>
      </c>
      <c r="G8955" s="85">
        <v>13.622606555707502</v>
      </c>
      <c r="H8955" s="85">
        <v>9379.6906330564307</v>
      </c>
      <c r="I8955" s="85">
        <v>2699.8138069321112</v>
      </c>
      <c r="J8955" s="85">
        <v>79348.793602305712</v>
      </c>
      <c r="K8955" t="s">
        <v>491</v>
      </c>
    </row>
    <row r="8956" spans="2:11" x14ac:dyDescent="0.25">
      <c r="B8956">
        <v>2026</v>
      </c>
      <c r="C8956" t="s">
        <v>489</v>
      </c>
      <c r="D8956">
        <v>4</v>
      </c>
      <c r="E8956" t="s">
        <v>148</v>
      </c>
      <c r="F8956">
        <v>27</v>
      </c>
      <c r="G8956" s="85">
        <v>7.2653901630439996</v>
      </c>
      <c r="H8956" s="85">
        <v>9379.6906330564307</v>
      </c>
      <c r="I8956" s="85">
        <v>2699.8138069321112</v>
      </c>
      <c r="J8956" s="85">
        <v>42319.356587896364</v>
      </c>
      <c r="K8956" t="s">
        <v>491</v>
      </c>
    </row>
    <row r="8957" spans="2:11" x14ac:dyDescent="0.25">
      <c r="B8957">
        <v>2026</v>
      </c>
      <c r="C8957" t="s">
        <v>490</v>
      </c>
      <c r="D8957">
        <v>3</v>
      </c>
      <c r="E8957" t="s">
        <v>148</v>
      </c>
      <c r="F8957">
        <v>27</v>
      </c>
      <c r="G8957" s="85">
        <v>13.761128111405281</v>
      </c>
      <c r="H8957" s="85">
        <v>9379.6906330564307</v>
      </c>
      <c r="I8957" s="85">
        <v>2699.8138069321112</v>
      </c>
      <c r="J8957" s="85">
        <v>80155.652281486167</v>
      </c>
      <c r="K8957" t="s">
        <v>491</v>
      </c>
    </row>
    <row r="8958" spans="2:11" x14ac:dyDescent="0.25">
      <c r="B8958">
        <v>2026</v>
      </c>
      <c r="C8958" t="s">
        <v>490</v>
      </c>
      <c r="D8958">
        <v>4</v>
      </c>
      <c r="E8958" t="s">
        <v>148</v>
      </c>
      <c r="F8958">
        <v>27</v>
      </c>
      <c r="G8958" s="85">
        <v>7.3392683260828164</v>
      </c>
      <c r="H8958" s="85">
        <v>9379.6906330564307</v>
      </c>
      <c r="I8958" s="85">
        <v>2699.8138069321112</v>
      </c>
      <c r="J8958" s="85">
        <v>42749.681216792625</v>
      </c>
      <c r="K8958" t="s">
        <v>491</v>
      </c>
    </row>
    <row r="8959" spans="2:11" x14ac:dyDescent="0.25">
      <c r="B8959">
        <v>2026</v>
      </c>
      <c r="C8959" t="s">
        <v>479</v>
      </c>
      <c r="D8959">
        <v>3</v>
      </c>
      <c r="E8959" t="s">
        <v>89</v>
      </c>
      <c r="F8959">
        <v>27</v>
      </c>
      <c r="G8959" s="85">
        <v>16.860743206177986</v>
      </c>
      <c r="H8959" s="85">
        <v>23436.224852071005</v>
      </c>
      <c r="I8959" s="85">
        <v>5419.7159763313612</v>
      </c>
      <c r="J8959" s="85">
        <v>245389.49691982288</v>
      </c>
      <c r="K8959" t="s">
        <v>491</v>
      </c>
    </row>
    <row r="8960" spans="2:11" x14ac:dyDescent="0.25">
      <c r="B8960">
        <v>2026</v>
      </c>
      <c r="C8960" t="s">
        <v>479</v>
      </c>
      <c r="D8960">
        <v>4</v>
      </c>
      <c r="E8960" t="s">
        <v>89</v>
      </c>
      <c r="F8960">
        <v>27</v>
      </c>
      <c r="G8960" s="85">
        <v>6.0040695319560626</v>
      </c>
      <c r="H8960" s="85">
        <v>23436.224852071005</v>
      </c>
      <c r="I8960" s="85">
        <v>5419.7159763313612</v>
      </c>
      <c r="J8960" s="85">
        <v>87382.601342180817</v>
      </c>
      <c r="K8960" t="s">
        <v>491</v>
      </c>
    </row>
    <row r="8961" spans="2:11" x14ac:dyDescent="0.25">
      <c r="B8961">
        <v>2026</v>
      </c>
      <c r="C8961" t="s">
        <v>480</v>
      </c>
      <c r="D8961">
        <v>3</v>
      </c>
      <c r="E8961" t="s">
        <v>89</v>
      </c>
      <c r="F8961">
        <v>27</v>
      </c>
      <c r="G8961" s="85">
        <v>17.016444884591621</v>
      </c>
      <c r="H8961" s="85">
        <v>23436.224852071005</v>
      </c>
      <c r="I8961" s="85">
        <v>5419.7159763313612</v>
      </c>
      <c r="J8961" s="85">
        <v>247655.56289735905</v>
      </c>
      <c r="K8961" t="s">
        <v>491</v>
      </c>
    </row>
    <row r="8962" spans="2:11" x14ac:dyDescent="0.25">
      <c r="B8962">
        <v>2026</v>
      </c>
      <c r="C8962" t="s">
        <v>480</v>
      </c>
      <c r="D8962">
        <v>4</v>
      </c>
      <c r="E8962" t="s">
        <v>89</v>
      </c>
      <c r="F8962">
        <v>27</v>
      </c>
      <c r="G8962" s="85">
        <v>6.0595145198789666</v>
      </c>
      <c r="H8962" s="85">
        <v>23436.224852071005</v>
      </c>
      <c r="I8962" s="85">
        <v>5419.7159763313612</v>
      </c>
      <c r="J8962" s="85">
        <v>88189.541909791253</v>
      </c>
      <c r="K8962" t="s">
        <v>491</v>
      </c>
    </row>
    <row r="8963" spans="2:11" x14ac:dyDescent="0.25">
      <c r="B8963">
        <v>2026</v>
      </c>
      <c r="C8963" t="s">
        <v>481</v>
      </c>
      <c r="D8963">
        <v>3</v>
      </c>
      <c r="E8963" t="s">
        <v>89</v>
      </c>
      <c r="F8963">
        <v>27</v>
      </c>
      <c r="G8963" s="85">
        <v>17.172146563005274</v>
      </c>
      <c r="H8963" s="85">
        <v>23436.224852071005</v>
      </c>
      <c r="I8963" s="85">
        <v>5419.7159763313612</v>
      </c>
      <c r="J8963" s="85">
        <v>249921.62887489545</v>
      </c>
      <c r="K8963" t="s">
        <v>491</v>
      </c>
    </row>
    <row r="8964" spans="2:11" x14ac:dyDescent="0.25">
      <c r="B8964">
        <v>2026</v>
      </c>
      <c r="C8964" t="s">
        <v>481</v>
      </c>
      <c r="D8964">
        <v>4</v>
      </c>
      <c r="E8964" t="s">
        <v>89</v>
      </c>
      <c r="F8964">
        <v>27</v>
      </c>
      <c r="G8964" s="85">
        <v>6.1149595078018777</v>
      </c>
      <c r="H8964" s="85">
        <v>23436.224852071005</v>
      </c>
      <c r="I8964" s="85">
        <v>5419.7159763313612</v>
      </c>
      <c r="J8964" s="85">
        <v>88996.482477401791</v>
      </c>
      <c r="K8964" t="s">
        <v>491</v>
      </c>
    </row>
    <row r="8965" spans="2:11" x14ac:dyDescent="0.25">
      <c r="B8965">
        <v>2026</v>
      </c>
      <c r="C8965" t="s">
        <v>482</v>
      </c>
      <c r="D8965">
        <v>3</v>
      </c>
      <c r="E8965" t="s">
        <v>89</v>
      </c>
      <c r="F8965">
        <v>27</v>
      </c>
      <c r="G8965" s="85">
        <v>17.327848241418909</v>
      </c>
      <c r="H8965" s="85">
        <v>23436.224852071005</v>
      </c>
      <c r="I8965" s="85">
        <v>5419.7159763313612</v>
      </c>
      <c r="J8965" s="85">
        <v>252187.69485243162</v>
      </c>
      <c r="K8965" t="s">
        <v>491</v>
      </c>
    </row>
    <row r="8966" spans="2:11" x14ac:dyDescent="0.25">
      <c r="B8966">
        <v>2026</v>
      </c>
      <c r="C8966" t="s">
        <v>482</v>
      </c>
      <c r="D8966">
        <v>4</v>
      </c>
      <c r="E8966" t="s">
        <v>89</v>
      </c>
      <c r="F8966">
        <v>27</v>
      </c>
      <c r="G8966" s="85">
        <v>6.1704044957247852</v>
      </c>
      <c r="H8966" s="85">
        <v>23436.224852071005</v>
      </c>
      <c r="I8966" s="85">
        <v>5419.7159763313612</v>
      </c>
      <c r="J8966" s="85">
        <v>89803.423045012285</v>
      </c>
      <c r="K8966" t="s">
        <v>491</v>
      </c>
    </row>
    <row r="8967" spans="2:11" x14ac:dyDescent="0.25">
      <c r="B8967">
        <v>2026</v>
      </c>
      <c r="C8967" t="s">
        <v>483</v>
      </c>
      <c r="D8967">
        <v>3</v>
      </c>
      <c r="E8967" t="s">
        <v>89</v>
      </c>
      <c r="F8967">
        <v>27</v>
      </c>
      <c r="G8967" s="85">
        <v>17.483549919832562</v>
      </c>
      <c r="H8967" s="85">
        <v>23436.224852071005</v>
      </c>
      <c r="I8967" s="85">
        <v>5419.7159763313612</v>
      </c>
      <c r="J8967" s="85">
        <v>254453.76082996806</v>
      </c>
      <c r="K8967" t="s">
        <v>491</v>
      </c>
    </row>
    <row r="8968" spans="2:11" x14ac:dyDescent="0.25">
      <c r="B8968">
        <v>2026</v>
      </c>
      <c r="C8968" t="s">
        <v>483</v>
      </c>
      <c r="D8968">
        <v>4</v>
      </c>
      <c r="E8968" t="s">
        <v>89</v>
      </c>
      <c r="F8968">
        <v>27</v>
      </c>
      <c r="G8968" s="85">
        <v>6.2258494836476963</v>
      </c>
      <c r="H8968" s="85">
        <v>23436.224852071005</v>
      </c>
      <c r="I8968" s="85">
        <v>5419.7159763313612</v>
      </c>
      <c r="J8968" s="85">
        <v>90610.363612622823</v>
      </c>
      <c r="K8968" t="s">
        <v>491</v>
      </c>
    </row>
    <row r="8969" spans="2:11" x14ac:dyDescent="0.25">
      <c r="B8969">
        <v>2026</v>
      </c>
      <c r="C8969" t="s">
        <v>484</v>
      </c>
      <c r="D8969">
        <v>3</v>
      </c>
      <c r="E8969" t="s">
        <v>89</v>
      </c>
      <c r="F8969">
        <v>27</v>
      </c>
      <c r="G8969" s="85">
        <v>17.639251598246197</v>
      </c>
      <c r="H8969" s="85">
        <v>23436.224852071005</v>
      </c>
      <c r="I8969" s="85">
        <v>5419.7159763313612</v>
      </c>
      <c r="J8969" s="85">
        <v>256719.82680750423</v>
      </c>
      <c r="K8969" t="s">
        <v>491</v>
      </c>
    </row>
    <row r="8970" spans="2:11" x14ac:dyDescent="0.25">
      <c r="B8970">
        <v>2026</v>
      </c>
      <c r="C8970" t="s">
        <v>484</v>
      </c>
      <c r="D8970">
        <v>4</v>
      </c>
      <c r="E8970" t="s">
        <v>89</v>
      </c>
      <c r="F8970">
        <v>27</v>
      </c>
      <c r="G8970" s="85">
        <v>6.2812944715706003</v>
      </c>
      <c r="H8970" s="85">
        <v>23436.224852071005</v>
      </c>
      <c r="I8970" s="85">
        <v>5419.7159763313612</v>
      </c>
      <c r="J8970" s="85">
        <v>91417.304180233259</v>
      </c>
      <c r="K8970" t="s">
        <v>491</v>
      </c>
    </row>
    <row r="8971" spans="2:11" x14ac:dyDescent="0.25">
      <c r="B8971">
        <v>2026</v>
      </c>
      <c r="C8971" t="s">
        <v>485</v>
      </c>
      <c r="D8971">
        <v>3</v>
      </c>
      <c r="E8971" t="s">
        <v>89</v>
      </c>
      <c r="F8971">
        <v>27</v>
      </c>
      <c r="G8971" s="85">
        <v>17.794953276659854</v>
      </c>
      <c r="H8971" s="85">
        <v>23436.224852071005</v>
      </c>
      <c r="I8971" s="85">
        <v>5419.7159763313612</v>
      </c>
      <c r="J8971" s="85">
        <v>258985.89278504069</v>
      </c>
      <c r="K8971" t="s">
        <v>491</v>
      </c>
    </row>
    <row r="8972" spans="2:11" x14ac:dyDescent="0.25">
      <c r="B8972">
        <v>2026</v>
      </c>
      <c r="C8972" t="s">
        <v>485</v>
      </c>
      <c r="D8972">
        <v>4</v>
      </c>
      <c r="E8972" t="s">
        <v>89</v>
      </c>
      <c r="F8972">
        <v>27</v>
      </c>
      <c r="G8972" s="85">
        <v>6.3367394594935078</v>
      </c>
      <c r="H8972" s="85">
        <v>23436.224852071005</v>
      </c>
      <c r="I8972" s="85">
        <v>5419.7159763313612</v>
      </c>
      <c r="J8972" s="85">
        <v>92224.244747843739</v>
      </c>
      <c r="K8972" t="s">
        <v>491</v>
      </c>
    </row>
    <row r="8973" spans="2:11" x14ac:dyDescent="0.25">
      <c r="B8973">
        <v>2026</v>
      </c>
      <c r="C8973" t="s">
        <v>486</v>
      </c>
      <c r="D8973">
        <v>3</v>
      </c>
      <c r="E8973" t="s">
        <v>89</v>
      </c>
      <c r="F8973">
        <v>27</v>
      </c>
      <c r="G8973" s="85">
        <v>17.950654955073489</v>
      </c>
      <c r="H8973" s="85">
        <v>23436.224852071005</v>
      </c>
      <c r="I8973" s="85">
        <v>5419.7159763313612</v>
      </c>
      <c r="J8973" s="85">
        <v>261251.95876257686</v>
      </c>
      <c r="K8973" t="s">
        <v>491</v>
      </c>
    </row>
    <row r="8974" spans="2:11" x14ac:dyDescent="0.25">
      <c r="B8974">
        <v>2026</v>
      </c>
      <c r="C8974" t="s">
        <v>486</v>
      </c>
      <c r="D8974">
        <v>4</v>
      </c>
      <c r="E8974" t="s">
        <v>89</v>
      </c>
      <c r="F8974">
        <v>27</v>
      </c>
      <c r="G8974" s="85">
        <v>6.3921844474164118</v>
      </c>
      <c r="H8974" s="85">
        <v>23436.224852071005</v>
      </c>
      <c r="I8974" s="85">
        <v>5419.7159763313612</v>
      </c>
      <c r="J8974" s="85">
        <v>93031.185315454175</v>
      </c>
      <c r="K8974" t="s">
        <v>491</v>
      </c>
    </row>
    <row r="8975" spans="2:11" x14ac:dyDescent="0.25">
      <c r="B8975">
        <v>2026</v>
      </c>
      <c r="C8975" t="s">
        <v>487</v>
      </c>
      <c r="D8975">
        <v>3</v>
      </c>
      <c r="E8975" t="s">
        <v>89</v>
      </c>
      <c r="F8975">
        <v>27</v>
      </c>
      <c r="G8975" s="85">
        <v>18.106356633487142</v>
      </c>
      <c r="H8975" s="85">
        <v>23436.224852071005</v>
      </c>
      <c r="I8975" s="85">
        <v>5419.7159763313612</v>
      </c>
      <c r="J8975" s="85">
        <v>263518.02474011329</v>
      </c>
      <c r="K8975" t="s">
        <v>491</v>
      </c>
    </row>
    <row r="8976" spans="2:11" x14ac:dyDescent="0.25">
      <c r="B8976">
        <v>2026</v>
      </c>
      <c r="C8976" t="s">
        <v>487</v>
      </c>
      <c r="D8976">
        <v>4</v>
      </c>
      <c r="E8976" t="s">
        <v>89</v>
      </c>
      <c r="F8976">
        <v>27</v>
      </c>
      <c r="G8976" s="85">
        <v>6.4476294353393264</v>
      </c>
      <c r="H8976" s="85">
        <v>23436.224852071005</v>
      </c>
      <c r="I8976" s="85">
        <v>5419.7159763313612</v>
      </c>
      <c r="J8976" s="85">
        <v>93838.125883064771</v>
      </c>
      <c r="K8976" t="s">
        <v>491</v>
      </c>
    </row>
    <row r="8977" spans="2:11" x14ac:dyDescent="0.25">
      <c r="B8977">
        <v>2026</v>
      </c>
      <c r="C8977" t="s">
        <v>488</v>
      </c>
      <c r="D8977">
        <v>3</v>
      </c>
      <c r="E8977" t="s">
        <v>89</v>
      </c>
      <c r="F8977">
        <v>27</v>
      </c>
      <c r="G8977" s="85">
        <v>18.262058311900777</v>
      </c>
      <c r="H8977" s="85">
        <v>23436.224852071005</v>
      </c>
      <c r="I8977" s="85">
        <v>5419.7159763313612</v>
      </c>
      <c r="J8977" s="85">
        <v>265784.09071764944</v>
      </c>
      <c r="K8977" t="s">
        <v>491</v>
      </c>
    </row>
    <row r="8978" spans="2:11" x14ac:dyDescent="0.25">
      <c r="B8978">
        <v>2026</v>
      </c>
      <c r="C8978" t="s">
        <v>488</v>
      </c>
      <c r="D8978">
        <v>4</v>
      </c>
      <c r="E8978" t="s">
        <v>89</v>
      </c>
      <c r="F8978">
        <v>27</v>
      </c>
      <c r="G8978" s="85">
        <v>6.5030744232622268</v>
      </c>
      <c r="H8978" s="85">
        <v>23436.224852071005</v>
      </c>
      <c r="I8978" s="85">
        <v>5419.7159763313612</v>
      </c>
      <c r="J8978" s="85">
        <v>94645.066450675149</v>
      </c>
      <c r="K8978" t="s">
        <v>491</v>
      </c>
    </row>
    <row r="8979" spans="2:11" x14ac:dyDescent="0.25">
      <c r="B8979">
        <v>2026</v>
      </c>
      <c r="C8979" t="s">
        <v>489</v>
      </c>
      <c r="D8979">
        <v>3</v>
      </c>
      <c r="E8979" t="s">
        <v>89</v>
      </c>
      <c r="F8979">
        <v>27</v>
      </c>
      <c r="G8979" s="85">
        <v>18.41775999031443</v>
      </c>
      <c r="H8979" s="85">
        <v>23436.224852071005</v>
      </c>
      <c r="I8979" s="85">
        <v>5419.7159763313612</v>
      </c>
      <c r="J8979" s="85">
        <v>268050.15669518587</v>
      </c>
      <c r="K8979" t="s">
        <v>491</v>
      </c>
    </row>
    <row r="8980" spans="2:11" x14ac:dyDescent="0.25">
      <c r="B8980">
        <v>2026</v>
      </c>
      <c r="C8980" t="s">
        <v>489</v>
      </c>
      <c r="D8980">
        <v>4</v>
      </c>
      <c r="E8980" t="s">
        <v>89</v>
      </c>
      <c r="F8980">
        <v>27</v>
      </c>
      <c r="G8980" s="85">
        <v>6.5585194111851379</v>
      </c>
      <c r="H8980" s="85">
        <v>23436.224852071005</v>
      </c>
      <c r="I8980" s="85">
        <v>5419.7159763313612</v>
      </c>
      <c r="J8980" s="85">
        <v>95452.007018285687</v>
      </c>
      <c r="K8980" t="s">
        <v>491</v>
      </c>
    </row>
    <row r="8981" spans="2:11" x14ac:dyDescent="0.25">
      <c r="B8981">
        <v>2026</v>
      </c>
      <c r="C8981" t="s">
        <v>490</v>
      </c>
      <c r="D8981">
        <v>3</v>
      </c>
      <c r="E8981" t="s">
        <v>89</v>
      </c>
      <c r="F8981">
        <v>27</v>
      </c>
      <c r="G8981" s="85">
        <v>18.573461668728065</v>
      </c>
      <c r="H8981" s="85">
        <v>23436.224852071005</v>
      </c>
      <c r="I8981" s="85">
        <v>5419.7159763313612</v>
      </c>
      <c r="J8981" s="85">
        <v>270316.22267272201</v>
      </c>
      <c r="K8981" t="s">
        <v>491</v>
      </c>
    </row>
    <row r="8982" spans="2:11" x14ac:dyDescent="0.25">
      <c r="B8982">
        <v>2026</v>
      </c>
      <c r="C8982" t="s">
        <v>490</v>
      </c>
      <c r="D8982">
        <v>4</v>
      </c>
      <c r="E8982" t="s">
        <v>89</v>
      </c>
      <c r="F8982">
        <v>27</v>
      </c>
      <c r="G8982" s="85">
        <v>6.6139643991080455</v>
      </c>
      <c r="H8982" s="85">
        <v>23436.224852071005</v>
      </c>
      <c r="I8982" s="85">
        <v>5419.7159763313612</v>
      </c>
      <c r="J8982" s="85">
        <v>96258.947585896181</v>
      </c>
      <c r="K8982" t="s">
        <v>491</v>
      </c>
    </row>
    <row r="8983" spans="2:11" x14ac:dyDescent="0.25">
      <c r="B8983">
        <v>2026</v>
      </c>
      <c r="C8983" t="s">
        <v>479</v>
      </c>
      <c r="D8983">
        <v>3</v>
      </c>
      <c r="E8983" t="s">
        <v>185</v>
      </c>
      <c r="F8983">
        <v>25</v>
      </c>
      <c r="G8983" s="85">
        <v>28.971827186015162</v>
      </c>
      <c r="H8983" s="85">
        <v>12076.490850376749</v>
      </c>
      <c r="I8983" s="85">
        <v>3366.157158234661</v>
      </c>
      <c r="J8983" s="85">
        <v>230569.60590827098</v>
      </c>
      <c r="K8983" t="s">
        <v>491</v>
      </c>
    </row>
    <row r="8984" spans="2:11" x14ac:dyDescent="0.25">
      <c r="B8984">
        <v>2026</v>
      </c>
      <c r="C8984" t="s">
        <v>479</v>
      </c>
      <c r="D8984">
        <v>4</v>
      </c>
      <c r="E8984" t="s">
        <v>185</v>
      </c>
      <c r="F8984">
        <v>25</v>
      </c>
      <c r="G8984" s="85">
        <v>2.6672475822045705</v>
      </c>
      <c r="H8984" s="85">
        <v>12076.490850376749</v>
      </c>
      <c r="I8984" s="85">
        <v>3366.157158234661</v>
      </c>
      <c r="J8984" s="85">
        <v>21227.043083618599</v>
      </c>
      <c r="K8984" t="s">
        <v>491</v>
      </c>
    </row>
    <row r="8985" spans="2:11" x14ac:dyDescent="0.25">
      <c r="B8985">
        <v>2026</v>
      </c>
      <c r="C8985" t="s">
        <v>480</v>
      </c>
      <c r="D8985">
        <v>3</v>
      </c>
      <c r="E8985" t="s">
        <v>185</v>
      </c>
      <c r="F8985">
        <v>25</v>
      </c>
      <c r="G8985" s="85">
        <v>25.701860831765561</v>
      </c>
      <c r="H8985" s="85">
        <v>12076.490850376749</v>
      </c>
      <c r="I8985" s="85">
        <v>3366.157158234661</v>
      </c>
      <c r="J8985" s="85">
        <v>204545.88124665993</v>
      </c>
      <c r="K8985" t="s">
        <v>491</v>
      </c>
    </row>
    <row r="8986" spans="2:11" x14ac:dyDescent="0.25">
      <c r="B8986">
        <v>2026</v>
      </c>
      <c r="C8986" t="s">
        <v>480</v>
      </c>
      <c r="D8986">
        <v>4</v>
      </c>
      <c r="E8986" t="s">
        <v>185</v>
      </c>
      <c r="F8986">
        <v>25</v>
      </c>
      <c r="G8986" s="85">
        <v>2.366203060702226</v>
      </c>
      <c r="H8986" s="85">
        <v>12076.490850376749</v>
      </c>
      <c r="I8986" s="85">
        <v>3366.157158234661</v>
      </c>
      <c r="J8986" s="85">
        <v>18831.208114771864</v>
      </c>
      <c r="K8986" t="s">
        <v>491</v>
      </c>
    </row>
    <row r="8987" spans="2:11" x14ac:dyDescent="0.25">
      <c r="B8987">
        <v>2026</v>
      </c>
      <c r="C8987" t="s">
        <v>481</v>
      </c>
      <c r="D8987">
        <v>3</v>
      </c>
      <c r="E8987" t="s">
        <v>185</v>
      </c>
      <c r="F8987">
        <v>25</v>
      </c>
      <c r="G8987" s="85">
        <v>25.628831909006287</v>
      </c>
      <c r="H8987" s="85">
        <v>12076.490850376749</v>
      </c>
      <c r="I8987" s="85">
        <v>3366.157158234661</v>
      </c>
      <c r="J8987" s="85">
        <v>203964.68732221739</v>
      </c>
      <c r="K8987" t="s">
        <v>491</v>
      </c>
    </row>
    <row r="8988" spans="2:11" x14ac:dyDescent="0.25">
      <c r="B8988">
        <v>2026</v>
      </c>
      <c r="C8988" t="s">
        <v>481</v>
      </c>
      <c r="D8988">
        <v>4</v>
      </c>
      <c r="E8988" t="s">
        <v>185</v>
      </c>
      <c r="F8988">
        <v>25</v>
      </c>
      <c r="G8988" s="85">
        <v>2.3594797630513717</v>
      </c>
      <c r="H8988" s="85">
        <v>12076.490850376749</v>
      </c>
      <c r="I8988" s="85">
        <v>3366.157158234661</v>
      </c>
      <c r="J8988" s="85">
        <v>18777.701372521595</v>
      </c>
      <c r="K8988" t="s">
        <v>491</v>
      </c>
    </row>
    <row r="8989" spans="2:11" x14ac:dyDescent="0.25">
      <c r="B8989">
        <v>2026</v>
      </c>
      <c r="C8989" t="s">
        <v>482</v>
      </c>
      <c r="D8989">
        <v>3</v>
      </c>
      <c r="E8989" t="s">
        <v>185</v>
      </c>
      <c r="F8989">
        <v>25</v>
      </c>
      <c r="G8989" s="85">
        <v>29.351331921913079</v>
      </c>
      <c r="H8989" s="85">
        <v>12076.490850376749</v>
      </c>
      <c r="I8989" s="85">
        <v>3366.157158234661</v>
      </c>
      <c r="J8989" s="85">
        <v>233589.85923349249</v>
      </c>
      <c r="K8989" t="s">
        <v>491</v>
      </c>
    </row>
    <row r="8990" spans="2:11" x14ac:dyDescent="0.25">
      <c r="B8990">
        <v>2026</v>
      </c>
      <c r="C8990" t="s">
        <v>482</v>
      </c>
      <c r="D8990">
        <v>4</v>
      </c>
      <c r="E8990" t="s">
        <v>185</v>
      </c>
      <c r="F8990">
        <v>25</v>
      </c>
      <c r="G8990" s="85">
        <v>2.7021861134459684</v>
      </c>
      <c r="H8990" s="85">
        <v>12076.490850376749</v>
      </c>
      <c r="I8990" s="85">
        <v>3366.157158234661</v>
      </c>
      <c r="J8990" s="85">
        <v>21505.098151654882</v>
      </c>
      <c r="K8990" t="s">
        <v>491</v>
      </c>
    </row>
    <row r="8991" spans="2:11" x14ac:dyDescent="0.25">
      <c r="B8991">
        <v>2026</v>
      </c>
      <c r="C8991" t="s">
        <v>483</v>
      </c>
      <c r="D8991">
        <v>3</v>
      </c>
      <c r="E8991" t="s">
        <v>185</v>
      </c>
      <c r="F8991">
        <v>25</v>
      </c>
      <c r="G8991" s="85">
        <v>26.081365567663482</v>
      </c>
      <c r="H8991" s="85">
        <v>12076.490850376749</v>
      </c>
      <c r="I8991" s="85">
        <v>3366.157158234661</v>
      </c>
      <c r="J8991" s="85">
        <v>207566.13457188147</v>
      </c>
      <c r="K8991" t="s">
        <v>491</v>
      </c>
    </row>
    <row r="8992" spans="2:11" x14ac:dyDescent="0.25">
      <c r="B8992">
        <v>2026</v>
      </c>
      <c r="C8992" t="s">
        <v>483</v>
      </c>
      <c r="D8992">
        <v>4</v>
      </c>
      <c r="E8992" t="s">
        <v>185</v>
      </c>
      <c r="F8992">
        <v>25</v>
      </c>
      <c r="G8992" s="85">
        <v>2.4011415919436239</v>
      </c>
      <c r="H8992" s="85">
        <v>12076.490850376749</v>
      </c>
      <c r="I8992" s="85">
        <v>3366.157158234661</v>
      </c>
      <c r="J8992" s="85">
        <v>19109.26318280815</v>
      </c>
      <c r="K8992" t="s">
        <v>491</v>
      </c>
    </row>
    <row r="8993" spans="2:11" x14ac:dyDescent="0.25">
      <c r="B8993">
        <v>2026</v>
      </c>
      <c r="C8993" t="s">
        <v>484</v>
      </c>
      <c r="D8993">
        <v>3</v>
      </c>
      <c r="E8993" t="s">
        <v>185</v>
      </c>
      <c r="F8993">
        <v>25</v>
      </c>
      <c r="G8993" s="85">
        <v>26.008336644904205</v>
      </c>
      <c r="H8993" s="85">
        <v>12076.490850376749</v>
      </c>
      <c r="I8993" s="85">
        <v>3366.157158234661</v>
      </c>
      <c r="J8993" s="85">
        <v>206984.9406474389</v>
      </c>
      <c r="K8993" t="s">
        <v>491</v>
      </c>
    </row>
    <row r="8994" spans="2:11" x14ac:dyDescent="0.25">
      <c r="B8994">
        <v>2026</v>
      </c>
      <c r="C8994" t="s">
        <v>484</v>
      </c>
      <c r="D8994">
        <v>4</v>
      </c>
      <c r="E8994" t="s">
        <v>185</v>
      </c>
      <c r="F8994">
        <v>25</v>
      </c>
      <c r="G8994" s="85">
        <v>2.3944182942927696</v>
      </c>
      <c r="H8994" s="85">
        <v>12076.490850376749</v>
      </c>
      <c r="I8994" s="85">
        <v>3366.157158234661</v>
      </c>
      <c r="J8994" s="85">
        <v>19055.756440557881</v>
      </c>
      <c r="K8994" t="s">
        <v>491</v>
      </c>
    </row>
    <row r="8995" spans="2:11" x14ac:dyDescent="0.25">
      <c r="B8995">
        <v>2026</v>
      </c>
      <c r="C8995" t="s">
        <v>485</v>
      </c>
      <c r="D8995">
        <v>3</v>
      </c>
      <c r="E8995" t="s">
        <v>185</v>
      </c>
      <c r="F8995">
        <v>25</v>
      </c>
      <c r="G8995" s="85">
        <v>29.730836657810997</v>
      </c>
      <c r="H8995" s="85">
        <v>12076.490850376749</v>
      </c>
      <c r="I8995" s="85">
        <v>3366.157158234661</v>
      </c>
      <c r="J8995" s="85">
        <v>236610.112558714</v>
      </c>
      <c r="K8995" t="s">
        <v>491</v>
      </c>
    </row>
    <row r="8996" spans="2:11" x14ac:dyDescent="0.25">
      <c r="B8996">
        <v>2026</v>
      </c>
      <c r="C8996" t="s">
        <v>485</v>
      </c>
      <c r="D8996">
        <v>4</v>
      </c>
      <c r="E8996" t="s">
        <v>185</v>
      </c>
      <c r="F8996">
        <v>25</v>
      </c>
      <c r="G8996" s="85">
        <v>2.7371246446873627</v>
      </c>
      <c r="H8996" s="85">
        <v>12076.490850376749</v>
      </c>
      <c r="I8996" s="85">
        <v>3366.157158234661</v>
      </c>
      <c r="J8996" s="85">
        <v>21783.153219691139</v>
      </c>
      <c r="K8996" t="s">
        <v>491</v>
      </c>
    </row>
    <row r="8997" spans="2:11" x14ac:dyDescent="0.25">
      <c r="B8997">
        <v>2026</v>
      </c>
      <c r="C8997" t="s">
        <v>486</v>
      </c>
      <c r="D8997">
        <v>3</v>
      </c>
      <c r="E8997" t="s">
        <v>185</v>
      </c>
      <c r="F8997">
        <v>25</v>
      </c>
      <c r="G8997" s="85">
        <v>26.4608703035614</v>
      </c>
      <c r="H8997" s="85">
        <v>12076.490850376749</v>
      </c>
      <c r="I8997" s="85">
        <v>3366.157158234661</v>
      </c>
      <c r="J8997" s="85">
        <v>210586.38789710298</v>
      </c>
      <c r="K8997" t="s">
        <v>491</v>
      </c>
    </row>
    <row r="8998" spans="2:11" x14ac:dyDescent="0.25">
      <c r="B8998">
        <v>2026</v>
      </c>
      <c r="C8998" t="s">
        <v>486</v>
      </c>
      <c r="D8998">
        <v>4</v>
      </c>
      <c r="E8998" t="s">
        <v>185</v>
      </c>
      <c r="F8998">
        <v>25</v>
      </c>
      <c r="G8998" s="85">
        <v>2.4360801231850182</v>
      </c>
      <c r="H8998" s="85">
        <v>12076.490850376749</v>
      </c>
      <c r="I8998" s="85">
        <v>3366.157158234661</v>
      </c>
      <c r="J8998" s="85">
        <v>19387.318250844404</v>
      </c>
      <c r="K8998" t="s">
        <v>491</v>
      </c>
    </row>
    <row r="8999" spans="2:11" x14ac:dyDescent="0.25">
      <c r="B8999">
        <v>2026</v>
      </c>
      <c r="C8999" t="s">
        <v>487</v>
      </c>
      <c r="D8999">
        <v>3</v>
      </c>
      <c r="E8999" t="s">
        <v>185</v>
      </c>
      <c r="F8999">
        <v>25</v>
      </c>
      <c r="G8999" s="85">
        <v>26.387841380802126</v>
      </c>
      <c r="H8999" s="85">
        <v>12076.490850376749</v>
      </c>
      <c r="I8999" s="85">
        <v>3366.157158234661</v>
      </c>
      <c r="J8999" s="85">
        <v>210005.19397266043</v>
      </c>
      <c r="K8999" t="s">
        <v>491</v>
      </c>
    </row>
    <row r="9000" spans="2:11" x14ac:dyDescent="0.25">
      <c r="B9000">
        <v>2026</v>
      </c>
      <c r="C9000" t="s">
        <v>487</v>
      </c>
      <c r="D9000">
        <v>4</v>
      </c>
      <c r="E9000" t="s">
        <v>185</v>
      </c>
      <c r="F9000">
        <v>25</v>
      </c>
      <c r="G9000" s="85">
        <v>2.429356825534164</v>
      </c>
      <c r="H9000" s="85">
        <v>12076.490850376749</v>
      </c>
      <c r="I9000" s="85">
        <v>3366.157158234661</v>
      </c>
      <c r="J9000" s="85">
        <v>19333.811508594135</v>
      </c>
      <c r="K9000" t="s">
        <v>491</v>
      </c>
    </row>
    <row r="9001" spans="2:11" x14ac:dyDescent="0.25">
      <c r="B9001">
        <v>2026</v>
      </c>
      <c r="C9001" t="s">
        <v>488</v>
      </c>
      <c r="D9001">
        <v>3</v>
      </c>
      <c r="E9001" t="s">
        <v>185</v>
      </c>
      <c r="F9001">
        <v>25</v>
      </c>
      <c r="G9001" s="85">
        <v>30.110341393708914</v>
      </c>
      <c r="H9001" s="85">
        <v>12076.490850376749</v>
      </c>
      <c r="I9001" s="85">
        <v>3366.157158234661</v>
      </c>
      <c r="J9001" s="85">
        <v>239630.3658839355</v>
      </c>
      <c r="K9001" t="s">
        <v>491</v>
      </c>
    </row>
    <row r="9002" spans="2:11" x14ac:dyDescent="0.25">
      <c r="B9002">
        <v>2026</v>
      </c>
      <c r="C9002" t="s">
        <v>488</v>
      </c>
      <c r="D9002">
        <v>4</v>
      </c>
      <c r="E9002" t="s">
        <v>185</v>
      </c>
      <c r="F9002">
        <v>25</v>
      </c>
      <c r="G9002" s="85">
        <v>2.7720631759287571</v>
      </c>
      <c r="H9002" s="85">
        <v>12076.490850376749</v>
      </c>
      <c r="I9002" s="85">
        <v>3366.157158234661</v>
      </c>
      <c r="J9002" s="85">
        <v>22061.208287727397</v>
      </c>
      <c r="K9002" t="s">
        <v>491</v>
      </c>
    </row>
    <row r="9003" spans="2:11" x14ac:dyDescent="0.25">
      <c r="B9003">
        <v>2026</v>
      </c>
      <c r="C9003" t="s">
        <v>489</v>
      </c>
      <c r="D9003">
        <v>3</v>
      </c>
      <c r="E9003" t="s">
        <v>185</v>
      </c>
      <c r="F9003">
        <v>25</v>
      </c>
      <c r="G9003" s="85">
        <v>26.840375039459321</v>
      </c>
      <c r="H9003" s="85">
        <v>12076.490850376749</v>
      </c>
      <c r="I9003" s="85">
        <v>3366.157158234661</v>
      </c>
      <c r="J9003" s="85">
        <v>213606.64122232454</v>
      </c>
      <c r="K9003" t="s">
        <v>491</v>
      </c>
    </row>
    <row r="9004" spans="2:11" x14ac:dyDescent="0.25">
      <c r="B9004">
        <v>2026</v>
      </c>
      <c r="C9004" t="s">
        <v>489</v>
      </c>
      <c r="D9004">
        <v>4</v>
      </c>
      <c r="E9004" t="s">
        <v>185</v>
      </c>
      <c r="F9004">
        <v>25</v>
      </c>
      <c r="G9004" s="85">
        <v>2.4710186544264161</v>
      </c>
      <c r="H9004" s="85">
        <v>12076.490850376749</v>
      </c>
      <c r="I9004" s="85">
        <v>3366.157158234661</v>
      </c>
      <c r="J9004" s="85">
        <v>19665.373318880691</v>
      </c>
      <c r="K9004" t="s">
        <v>491</v>
      </c>
    </row>
    <row r="9005" spans="2:11" x14ac:dyDescent="0.25">
      <c r="B9005">
        <v>2026</v>
      </c>
      <c r="C9005" t="s">
        <v>490</v>
      </c>
      <c r="D9005">
        <v>3</v>
      </c>
      <c r="E9005" t="s">
        <v>185</v>
      </c>
      <c r="F9005">
        <v>25</v>
      </c>
      <c r="G9005" s="85">
        <v>26.767346116700043</v>
      </c>
      <c r="H9005" s="85">
        <v>12076.490850376749</v>
      </c>
      <c r="I9005" s="85">
        <v>3366.157158234661</v>
      </c>
      <c r="J9005" s="85">
        <v>213025.44729788197</v>
      </c>
      <c r="K9005" t="s">
        <v>491</v>
      </c>
    </row>
    <row r="9006" spans="2:11" x14ac:dyDescent="0.25">
      <c r="B9006">
        <v>2026</v>
      </c>
      <c r="C9006" t="s">
        <v>490</v>
      </c>
      <c r="D9006">
        <v>4</v>
      </c>
      <c r="E9006" t="s">
        <v>185</v>
      </c>
      <c r="F9006">
        <v>25</v>
      </c>
      <c r="G9006" s="85">
        <v>2.4642953567755619</v>
      </c>
      <c r="H9006" s="85">
        <v>12076.490850376749</v>
      </c>
      <c r="I9006" s="85">
        <v>3366.157158234661</v>
      </c>
      <c r="J9006" s="85">
        <v>19611.866576630422</v>
      </c>
      <c r="K9006" t="s">
        <v>491</v>
      </c>
    </row>
    <row r="9007" spans="2:11" x14ac:dyDescent="0.25">
      <c r="B9007">
        <v>2026</v>
      </c>
      <c r="C9007" t="s">
        <v>479</v>
      </c>
      <c r="D9007">
        <v>3</v>
      </c>
      <c r="E9007" t="s">
        <v>70</v>
      </c>
      <c r="F9007">
        <v>23</v>
      </c>
      <c r="G9007" s="85">
        <v>24.378274937425672</v>
      </c>
      <c r="H9007" s="85">
        <v>24503.913814264284</v>
      </c>
      <c r="I9007" s="85">
        <v>5272.1260057275331</v>
      </c>
      <c r="J9007" s="85">
        <v>385896.59361259802</v>
      </c>
      <c r="K9007" t="s">
        <v>491</v>
      </c>
    </row>
    <row r="9008" spans="2:11" x14ac:dyDescent="0.25">
      <c r="B9008">
        <v>2026</v>
      </c>
      <c r="C9008" t="s">
        <v>479</v>
      </c>
      <c r="D9008">
        <v>4</v>
      </c>
      <c r="E9008" t="s">
        <v>70</v>
      </c>
      <c r="F9008">
        <v>23</v>
      </c>
      <c r="G9008" s="85">
        <v>7.186659085599473</v>
      </c>
      <c r="H9008" s="85">
        <v>24503.913814264284</v>
      </c>
      <c r="I9008" s="85">
        <v>5272.1260057275331</v>
      </c>
      <c r="J9008" s="85">
        <v>113761.42355053464</v>
      </c>
      <c r="K9008" t="s">
        <v>491</v>
      </c>
    </row>
    <row r="9009" spans="2:11" x14ac:dyDescent="0.25">
      <c r="B9009">
        <v>2026</v>
      </c>
      <c r="C9009" t="s">
        <v>480</v>
      </c>
      <c r="D9009">
        <v>3</v>
      </c>
      <c r="E9009" t="s">
        <v>70</v>
      </c>
      <c r="F9009">
        <v>23</v>
      </c>
      <c r="G9009" s="85">
        <v>25.496462193676219</v>
      </c>
      <c r="H9009" s="85">
        <v>24503.913814264284</v>
      </c>
      <c r="I9009" s="85">
        <v>5272.1260057275331</v>
      </c>
      <c r="J9009" s="85">
        <v>403596.97045696835</v>
      </c>
      <c r="K9009" t="s">
        <v>491</v>
      </c>
    </row>
    <row r="9010" spans="2:11" x14ac:dyDescent="0.25">
      <c r="B9010">
        <v>2026</v>
      </c>
      <c r="C9010" t="s">
        <v>480</v>
      </c>
      <c r="D9010">
        <v>4</v>
      </c>
      <c r="E9010" t="s">
        <v>70</v>
      </c>
      <c r="F9010">
        <v>23</v>
      </c>
      <c r="G9010" s="85">
        <v>7.5162981033380767</v>
      </c>
      <c r="H9010" s="85">
        <v>24503.913814264284</v>
      </c>
      <c r="I9010" s="85">
        <v>5272.1260057275331</v>
      </c>
      <c r="J9010" s="85">
        <v>118979.45371852825</v>
      </c>
      <c r="K9010" t="s">
        <v>491</v>
      </c>
    </row>
    <row r="9011" spans="2:11" x14ac:dyDescent="0.25">
      <c r="B9011">
        <v>2026</v>
      </c>
      <c r="C9011" t="s">
        <v>481</v>
      </c>
      <c r="D9011">
        <v>3</v>
      </c>
      <c r="E9011" t="s">
        <v>70</v>
      </c>
      <c r="F9011">
        <v>23</v>
      </c>
      <c r="G9011" s="85">
        <v>16.676498088750218</v>
      </c>
      <c r="H9011" s="85">
        <v>24503.913814264284</v>
      </c>
      <c r="I9011" s="85">
        <v>5272.1260057275331</v>
      </c>
      <c r="J9011" s="85">
        <v>263981.09884124907</v>
      </c>
      <c r="K9011" t="s">
        <v>491</v>
      </c>
    </row>
    <row r="9012" spans="2:11" x14ac:dyDescent="0.25">
      <c r="B9012">
        <v>2026</v>
      </c>
      <c r="C9012" t="s">
        <v>481</v>
      </c>
      <c r="D9012">
        <v>4</v>
      </c>
      <c r="E9012" t="s">
        <v>70</v>
      </c>
      <c r="F9012">
        <v>23</v>
      </c>
      <c r="G9012" s="85">
        <v>4.9161930781864811</v>
      </c>
      <c r="H9012" s="85">
        <v>24503.913814264284</v>
      </c>
      <c r="I9012" s="85">
        <v>5272.1260057275331</v>
      </c>
      <c r="J9012" s="85">
        <v>77821.017577478051</v>
      </c>
      <c r="K9012" t="s">
        <v>491</v>
      </c>
    </row>
    <row r="9013" spans="2:11" x14ac:dyDescent="0.25">
      <c r="B9013">
        <v>2026</v>
      </c>
      <c r="C9013" t="s">
        <v>482</v>
      </c>
      <c r="D9013">
        <v>3</v>
      </c>
      <c r="E9013" t="s">
        <v>70</v>
      </c>
      <c r="F9013">
        <v>23</v>
      </c>
      <c r="G9013" s="85">
        <v>14.516876790539527</v>
      </c>
      <c r="H9013" s="85">
        <v>24503.913814264284</v>
      </c>
      <c r="I9013" s="85">
        <v>5272.1260057275331</v>
      </c>
      <c r="J9013" s="85">
        <v>229795.31233207745</v>
      </c>
      <c r="K9013" t="s">
        <v>491</v>
      </c>
    </row>
    <row r="9014" spans="2:11" x14ac:dyDescent="0.25">
      <c r="B9014">
        <v>2026</v>
      </c>
      <c r="C9014" t="s">
        <v>482</v>
      </c>
      <c r="D9014">
        <v>4</v>
      </c>
      <c r="E9014" t="s">
        <v>70</v>
      </c>
      <c r="F9014">
        <v>23</v>
      </c>
      <c r="G9014" s="85">
        <v>4.2795417128180091</v>
      </c>
      <c r="H9014" s="85">
        <v>24503.913814264284</v>
      </c>
      <c r="I9014" s="85">
        <v>5272.1260057275331</v>
      </c>
      <c r="J9014" s="85">
        <v>67743.12675685517</v>
      </c>
      <c r="K9014" t="s">
        <v>491</v>
      </c>
    </row>
    <row r="9015" spans="2:11" x14ac:dyDescent="0.25">
      <c r="B9015">
        <v>2026</v>
      </c>
      <c r="C9015" t="s">
        <v>483</v>
      </c>
      <c r="D9015">
        <v>3</v>
      </c>
      <c r="E9015" t="s">
        <v>70</v>
      </c>
      <c r="F9015">
        <v>23</v>
      </c>
      <c r="G9015" s="85">
        <v>27.327392837770791</v>
      </c>
      <c r="H9015" s="85">
        <v>24503.913814264284</v>
      </c>
      <c r="I9015" s="85">
        <v>5272.1260057275331</v>
      </c>
      <c r="J9015" s="85">
        <v>432579.73894696991</v>
      </c>
      <c r="K9015" t="s">
        <v>491</v>
      </c>
    </row>
    <row r="9016" spans="2:11" x14ac:dyDescent="0.25">
      <c r="B9016">
        <v>2026</v>
      </c>
      <c r="C9016" t="s">
        <v>483</v>
      </c>
      <c r="D9016">
        <v>4</v>
      </c>
      <c r="E9016" t="s">
        <v>70</v>
      </c>
      <c r="F9016">
        <v>23</v>
      </c>
      <c r="G9016" s="85">
        <v>8.0560522238515055</v>
      </c>
      <c r="H9016" s="85">
        <v>24503.913814264284</v>
      </c>
      <c r="I9016" s="85">
        <v>5272.1260057275331</v>
      </c>
      <c r="J9016" s="85">
        <v>127523.50685719925</v>
      </c>
      <c r="K9016" t="s">
        <v>491</v>
      </c>
    </row>
    <row r="9017" spans="2:11" x14ac:dyDescent="0.25">
      <c r="B9017">
        <v>2026</v>
      </c>
      <c r="C9017" t="s">
        <v>484</v>
      </c>
      <c r="D9017">
        <v>3</v>
      </c>
      <c r="E9017" t="s">
        <v>70</v>
      </c>
      <c r="F9017">
        <v>23</v>
      </c>
      <c r="G9017" s="85">
        <v>29.312467206098287</v>
      </c>
      <c r="H9017" s="85">
        <v>24503.913814264284</v>
      </c>
      <c r="I9017" s="85">
        <v>5272.1260057275331</v>
      </c>
      <c r="J9017" s="85">
        <v>464002.52988568565</v>
      </c>
      <c r="K9017" t="s">
        <v>491</v>
      </c>
    </row>
    <row r="9018" spans="2:11" x14ac:dyDescent="0.25">
      <c r="B9018">
        <v>2026</v>
      </c>
      <c r="C9018" t="s">
        <v>484</v>
      </c>
      <c r="D9018">
        <v>4</v>
      </c>
      <c r="E9018" t="s">
        <v>70</v>
      </c>
      <c r="F9018">
        <v>23</v>
      </c>
      <c r="G9018" s="85">
        <v>8.6412475578671213</v>
      </c>
      <c r="H9018" s="85">
        <v>24503.913814264284</v>
      </c>
      <c r="I9018" s="85">
        <v>5272.1260057275331</v>
      </c>
      <c r="J9018" s="85">
        <v>136786.87297208069</v>
      </c>
      <c r="K9018" t="s">
        <v>491</v>
      </c>
    </row>
    <row r="9019" spans="2:11" x14ac:dyDescent="0.25">
      <c r="B9019">
        <v>2026</v>
      </c>
      <c r="C9019" t="s">
        <v>485</v>
      </c>
      <c r="D9019">
        <v>3</v>
      </c>
      <c r="E9019" t="s">
        <v>70</v>
      </c>
      <c r="F9019">
        <v>23</v>
      </c>
      <c r="G9019" s="85">
        <v>24.807674170813559</v>
      </c>
      <c r="H9019" s="85">
        <v>24503.913814264284</v>
      </c>
      <c r="I9019" s="85">
        <v>5272.1260057275331</v>
      </c>
      <c r="J9019" s="85">
        <v>392693.78093982179</v>
      </c>
      <c r="K9019" t="s">
        <v>491</v>
      </c>
    </row>
    <row r="9020" spans="2:11" x14ac:dyDescent="0.25">
      <c r="B9020">
        <v>2026</v>
      </c>
      <c r="C9020" t="s">
        <v>485</v>
      </c>
      <c r="D9020">
        <v>4</v>
      </c>
      <c r="E9020" t="s">
        <v>70</v>
      </c>
      <c r="F9020">
        <v>23</v>
      </c>
      <c r="G9020" s="85">
        <v>7.3132449867716254</v>
      </c>
      <c r="H9020" s="85">
        <v>24503.913814264284</v>
      </c>
      <c r="I9020" s="85">
        <v>5272.1260057275331</v>
      </c>
      <c r="J9020" s="85">
        <v>115765.21865856016</v>
      </c>
      <c r="K9020" t="s">
        <v>491</v>
      </c>
    </row>
    <row r="9021" spans="2:11" x14ac:dyDescent="0.25">
      <c r="B9021">
        <v>2026</v>
      </c>
      <c r="C9021" t="s">
        <v>486</v>
      </c>
      <c r="D9021">
        <v>3</v>
      </c>
      <c r="E9021" t="s">
        <v>70</v>
      </c>
      <c r="F9021">
        <v>23</v>
      </c>
      <c r="G9021" s="85">
        <v>26.285187959306011</v>
      </c>
      <c r="H9021" s="85">
        <v>24503.913814264284</v>
      </c>
      <c r="I9021" s="85">
        <v>5272.1260057275331</v>
      </c>
      <c r="J9021" s="85">
        <v>416082.12730388535</v>
      </c>
      <c r="K9021" t="s">
        <v>491</v>
      </c>
    </row>
    <row r="9022" spans="2:11" x14ac:dyDescent="0.25">
      <c r="B9022">
        <v>2026</v>
      </c>
      <c r="C9022" t="s">
        <v>486</v>
      </c>
      <c r="D9022">
        <v>4</v>
      </c>
      <c r="E9022" t="s">
        <v>70</v>
      </c>
      <c r="F9022">
        <v>23</v>
      </c>
      <c r="G9022" s="85">
        <v>7.7488126354023485</v>
      </c>
      <c r="H9022" s="85">
        <v>24503.913814264284</v>
      </c>
      <c r="I9022" s="85">
        <v>5272.1260057275331</v>
      </c>
      <c r="J9022" s="85">
        <v>122660.04908958467</v>
      </c>
      <c r="K9022" t="s">
        <v>491</v>
      </c>
    </row>
    <row r="9023" spans="2:11" x14ac:dyDescent="0.25">
      <c r="B9023">
        <v>2026</v>
      </c>
      <c r="C9023" t="s">
        <v>487</v>
      </c>
      <c r="D9023">
        <v>3</v>
      </c>
      <c r="E9023" t="s">
        <v>70</v>
      </c>
      <c r="F9023">
        <v>23</v>
      </c>
      <c r="G9023" s="85">
        <v>45.857763643260171</v>
      </c>
      <c r="H9023" s="85">
        <v>24503.913814264284</v>
      </c>
      <c r="I9023" s="85">
        <v>5272.1260057275331</v>
      </c>
      <c r="J9023" s="85">
        <v>725906.76846695971</v>
      </c>
      <c r="K9023" t="s">
        <v>491</v>
      </c>
    </row>
    <row r="9024" spans="2:11" x14ac:dyDescent="0.25">
      <c r="B9024">
        <v>2026</v>
      </c>
      <c r="C9024" t="s">
        <v>487</v>
      </c>
      <c r="D9024">
        <v>4</v>
      </c>
      <c r="E9024" t="s">
        <v>70</v>
      </c>
      <c r="F9024">
        <v>23</v>
      </c>
      <c r="G9024" s="85">
        <v>13.518762692521783</v>
      </c>
      <c r="H9024" s="85">
        <v>24503.913814264284</v>
      </c>
      <c r="I9024" s="85">
        <v>5272.1260057275331</v>
      </c>
      <c r="J9024" s="85">
        <v>213995.63694690715</v>
      </c>
      <c r="K9024" t="s">
        <v>491</v>
      </c>
    </row>
    <row r="9025" spans="2:11" x14ac:dyDescent="0.25">
      <c r="B9025">
        <v>2026</v>
      </c>
      <c r="C9025" t="s">
        <v>488</v>
      </c>
      <c r="D9025">
        <v>3</v>
      </c>
      <c r="E9025" t="s">
        <v>70</v>
      </c>
      <c r="F9025">
        <v>23</v>
      </c>
      <c r="G9025" s="85">
        <v>31.550445465415439</v>
      </c>
      <c r="H9025" s="85">
        <v>24503.913814264284</v>
      </c>
      <c r="I9025" s="85">
        <v>5272.1260057275331</v>
      </c>
      <c r="J9025" s="85">
        <v>499428.67013007571</v>
      </c>
      <c r="K9025" t="s">
        <v>491</v>
      </c>
    </row>
    <row r="9026" spans="2:11" x14ac:dyDescent="0.25">
      <c r="B9026">
        <v>2026</v>
      </c>
      <c r="C9026" t="s">
        <v>488</v>
      </c>
      <c r="D9026">
        <v>4</v>
      </c>
      <c r="E9026" t="s">
        <v>70</v>
      </c>
      <c r="F9026">
        <v>23</v>
      </c>
      <c r="G9026" s="85">
        <v>9.300998374197615</v>
      </c>
      <c r="H9026" s="85">
        <v>24503.913814264284</v>
      </c>
      <c r="I9026" s="85">
        <v>5272.1260057275331</v>
      </c>
      <c r="J9026" s="85">
        <v>147230.41720597609</v>
      </c>
      <c r="K9026" t="s">
        <v>491</v>
      </c>
    </row>
    <row r="9027" spans="2:11" x14ac:dyDescent="0.25">
      <c r="B9027">
        <v>2026</v>
      </c>
      <c r="C9027" t="s">
        <v>489</v>
      </c>
      <c r="D9027">
        <v>3</v>
      </c>
      <c r="E9027" t="s">
        <v>70</v>
      </c>
      <c r="F9027">
        <v>23</v>
      </c>
      <c r="G9027" s="85">
        <v>47.709908568210132</v>
      </c>
      <c r="H9027" s="85">
        <v>24503.913814264284</v>
      </c>
      <c r="I9027" s="85">
        <v>5272.1260057275331</v>
      </c>
      <c r="J9027" s="85">
        <v>755225.34901663521</v>
      </c>
      <c r="K9027" t="s">
        <v>491</v>
      </c>
    </row>
    <row r="9028" spans="2:11" x14ac:dyDescent="0.25">
      <c r="B9028">
        <v>2026</v>
      </c>
      <c r="C9028" t="s">
        <v>489</v>
      </c>
      <c r="D9028">
        <v>4</v>
      </c>
      <c r="E9028" t="s">
        <v>70</v>
      </c>
      <c r="F9028">
        <v>23</v>
      </c>
      <c r="G9028" s="85">
        <v>14.064770733981021</v>
      </c>
      <c r="H9028" s="85">
        <v>24503.913814264284</v>
      </c>
      <c r="I9028" s="85">
        <v>5272.1260057275331</v>
      </c>
      <c r="J9028" s="85">
        <v>222638.68670432598</v>
      </c>
      <c r="K9028" t="s">
        <v>491</v>
      </c>
    </row>
    <row r="9029" spans="2:11" x14ac:dyDescent="0.25">
      <c r="B9029">
        <v>2026</v>
      </c>
      <c r="C9029" t="s">
        <v>490</v>
      </c>
      <c r="D9029">
        <v>3</v>
      </c>
      <c r="E9029" t="s">
        <v>70</v>
      </c>
      <c r="F9029">
        <v>23</v>
      </c>
      <c r="G9029" s="85">
        <v>47.230986827388463</v>
      </c>
      <c r="H9029" s="85">
        <v>24503.913814264284</v>
      </c>
      <c r="I9029" s="85">
        <v>5272.1260057275331</v>
      </c>
      <c r="J9029" s="85">
        <v>747644.24375531217</v>
      </c>
      <c r="K9029" t="s">
        <v>491</v>
      </c>
    </row>
    <row r="9030" spans="2:11" x14ac:dyDescent="0.25">
      <c r="B9030">
        <v>2026</v>
      </c>
      <c r="C9030" t="s">
        <v>490</v>
      </c>
      <c r="D9030">
        <v>4</v>
      </c>
      <c r="E9030" t="s">
        <v>70</v>
      </c>
      <c r="F9030">
        <v>23</v>
      </c>
      <c r="G9030" s="85">
        <v>13.9235857121203</v>
      </c>
      <c r="H9030" s="85">
        <v>24503.913814264284</v>
      </c>
      <c r="I9030" s="85">
        <v>5272.1260057275331</v>
      </c>
      <c r="J9030" s="85">
        <v>220403.79440185506</v>
      </c>
      <c r="K9030" t="s">
        <v>491</v>
      </c>
    </row>
    <row r="9031" spans="2:11" x14ac:dyDescent="0.25">
      <c r="B9031">
        <v>2026</v>
      </c>
      <c r="C9031" t="s">
        <v>479</v>
      </c>
      <c r="D9031">
        <v>3</v>
      </c>
      <c r="E9031" t="s">
        <v>89</v>
      </c>
      <c r="F9031">
        <v>23</v>
      </c>
      <c r="G9031" s="85">
        <v>40.349988116696032</v>
      </c>
      <c r="H9031" s="85">
        <v>23436.224852071005</v>
      </c>
      <c r="I9031" s="85">
        <v>5419.7159763313612</v>
      </c>
      <c r="J9031" s="85">
        <v>610890.80070570775</v>
      </c>
      <c r="K9031" t="s">
        <v>491</v>
      </c>
    </row>
    <row r="9032" spans="2:11" x14ac:dyDescent="0.25">
      <c r="B9032">
        <v>2026</v>
      </c>
      <c r="C9032" t="s">
        <v>479</v>
      </c>
      <c r="D9032">
        <v>4</v>
      </c>
      <c r="E9032" t="s">
        <v>89</v>
      </c>
      <c r="F9032">
        <v>23</v>
      </c>
      <c r="G9032" s="85">
        <v>19.349117108591081</v>
      </c>
      <c r="H9032" s="85">
        <v>23436.224852071005</v>
      </c>
      <c r="I9032" s="85">
        <v>5419.7159763313612</v>
      </c>
      <c r="J9032" s="85">
        <v>292941.78747291252</v>
      </c>
      <c r="K9032" t="s">
        <v>491</v>
      </c>
    </row>
    <row r="9033" spans="2:11" x14ac:dyDescent="0.25">
      <c r="B9033">
        <v>2026</v>
      </c>
      <c r="C9033" t="s">
        <v>480</v>
      </c>
      <c r="D9033">
        <v>3</v>
      </c>
      <c r="E9033" t="s">
        <v>89</v>
      </c>
      <c r="F9033">
        <v>23</v>
      </c>
      <c r="G9033" s="85">
        <v>37.599493026162037</v>
      </c>
      <c r="H9033" s="85">
        <v>23436.224852071005</v>
      </c>
      <c r="I9033" s="85">
        <v>5419.7159763313612</v>
      </c>
      <c r="J9033" s="85">
        <v>569248.85168371594</v>
      </c>
      <c r="K9033" t="s">
        <v>491</v>
      </c>
    </row>
    <row r="9034" spans="2:11" x14ac:dyDescent="0.25">
      <c r="B9034">
        <v>2026</v>
      </c>
      <c r="C9034" t="s">
        <v>480</v>
      </c>
      <c r="D9034">
        <v>4</v>
      </c>
      <c r="E9034" t="s">
        <v>89</v>
      </c>
      <c r="F9034">
        <v>23</v>
      </c>
      <c r="G9034" s="85">
        <v>18.030166246463672</v>
      </c>
      <c r="H9034" s="85">
        <v>23436.224852071005</v>
      </c>
      <c r="I9034" s="85">
        <v>5419.7159763313612</v>
      </c>
      <c r="J9034" s="85">
        <v>272973.13355593407</v>
      </c>
      <c r="K9034" t="s">
        <v>491</v>
      </c>
    </row>
    <row r="9035" spans="2:11" x14ac:dyDescent="0.25">
      <c r="B9035">
        <v>2026</v>
      </c>
      <c r="C9035" t="s">
        <v>481</v>
      </c>
      <c r="D9035">
        <v>3</v>
      </c>
      <c r="E9035" t="s">
        <v>89</v>
      </c>
      <c r="F9035">
        <v>23</v>
      </c>
      <c r="G9035" s="85">
        <v>34.768396889359209</v>
      </c>
      <c r="H9035" s="85">
        <v>23436.224852071005</v>
      </c>
      <c r="I9035" s="85">
        <v>5419.7159763313612</v>
      </c>
      <c r="J9035" s="85">
        <v>526386.61884031433</v>
      </c>
      <c r="K9035" t="s">
        <v>491</v>
      </c>
    </row>
    <row r="9036" spans="2:11" x14ac:dyDescent="0.25">
      <c r="B9036">
        <v>2026</v>
      </c>
      <c r="C9036" t="s">
        <v>481</v>
      </c>
      <c r="D9036">
        <v>4</v>
      </c>
      <c r="E9036" t="s">
        <v>89</v>
      </c>
      <c r="F9036">
        <v>23</v>
      </c>
      <c r="G9036" s="85">
        <v>16.672564590219032</v>
      </c>
      <c r="H9036" s="85">
        <v>23436.224852071005</v>
      </c>
      <c r="I9036" s="85">
        <v>5419.7159763313612</v>
      </c>
      <c r="J9036" s="85">
        <v>252419.31429769454</v>
      </c>
      <c r="K9036" t="s">
        <v>491</v>
      </c>
    </row>
    <row r="9037" spans="2:11" x14ac:dyDescent="0.25">
      <c r="B9037">
        <v>2026</v>
      </c>
      <c r="C9037" t="s">
        <v>482</v>
      </c>
      <c r="D9037">
        <v>3</v>
      </c>
      <c r="E9037" t="s">
        <v>89</v>
      </c>
      <c r="F9037">
        <v>23</v>
      </c>
      <c r="G9037" s="85">
        <v>20.872764819987637</v>
      </c>
      <c r="H9037" s="85">
        <v>23436.224852071005</v>
      </c>
      <c r="I9037" s="85">
        <v>5419.7159763313612</v>
      </c>
      <c r="J9037" s="85">
        <v>316009.51100523549</v>
      </c>
      <c r="K9037" t="s">
        <v>491</v>
      </c>
    </row>
    <row r="9038" spans="2:11" x14ac:dyDescent="0.25">
      <c r="B9038">
        <v>2026</v>
      </c>
      <c r="C9038" t="s">
        <v>482</v>
      </c>
      <c r="D9038">
        <v>4</v>
      </c>
      <c r="E9038" t="s">
        <v>89</v>
      </c>
      <c r="F9038">
        <v>23</v>
      </c>
      <c r="G9038" s="85">
        <v>10.009162077420974</v>
      </c>
      <c r="H9038" s="85">
        <v>23436.224852071005</v>
      </c>
      <c r="I9038" s="85">
        <v>5419.7159763313612</v>
      </c>
      <c r="J9038" s="85">
        <v>151536.72457561005</v>
      </c>
      <c r="K9038" t="s">
        <v>491</v>
      </c>
    </row>
    <row r="9039" spans="2:11" x14ac:dyDescent="0.25">
      <c r="B9039">
        <v>2026</v>
      </c>
      <c r="C9039" t="s">
        <v>483</v>
      </c>
      <c r="D9039">
        <v>3</v>
      </c>
      <c r="E9039" t="s">
        <v>89</v>
      </c>
      <c r="F9039">
        <v>23</v>
      </c>
      <c r="G9039" s="85">
        <v>15.255925108966977</v>
      </c>
      <c r="H9039" s="85">
        <v>23436.224852071005</v>
      </c>
      <c r="I9039" s="85">
        <v>5419.7159763313612</v>
      </c>
      <c r="J9039" s="85">
        <v>230971.67410234845</v>
      </c>
      <c r="K9039" t="s">
        <v>491</v>
      </c>
    </row>
    <row r="9040" spans="2:11" x14ac:dyDescent="0.25">
      <c r="B9040">
        <v>2026</v>
      </c>
      <c r="C9040" t="s">
        <v>483</v>
      </c>
      <c r="D9040">
        <v>4</v>
      </c>
      <c r="E9040" t="s">
        <v>89</v>
      </c>
      <c r="F9040">
        <v>23</v>
      </c>
      <c r="G9040" s="85">
        <v>7.3157067773993703</v>
      </c>
      <c r="H9040" s="85">
        <v>23436.224852071005</v>
      </c>
      <c r="I9040" s="85">
        <v>5419.7159763313612</v>
      </c>
      <c r="J9040" s="85">
        <v>110758.34664557062</v>
      </c>
      <c r="K9040" t="s">
        <v>491</v>
      </c>
    </row>
    <row r="9041" spans="2:11" x14ac:dyDescent="0.25">
      <c r="B9041">
        <v>2026</v>
      </c>
      <c r="C9041" t="s">
        <v>484</v>
      </c>
      <c r="D9041">
        <v>3</v>
      </c>
      <c r="E9041" t="s">
        <v>89</v>
      </c>
      <c r="F9041">
        <v>23</v>
      </c>
      <c r="G9041" s="85">
        <v>24.273628237540382</v>
      </c>
      <c r="H9041" s="85">
        <v>23436.224852071005</v>
      </c>
      <c r="I9041" s="85">
        <v>5419.7159763313612</v>
      </c>
      <c r="J9041" s="85">
        <v>367497.90724047238</v>
      </c>
      <c r="K9041" t="s">
        <v>491</v>
      </c>
    </row>
    <row r="9042" spans="2:11" x14ac:dyDescent="0.25">
      <c r="B9042">
        <v>2026</v>
      </c>
      <c r="C9042" t="s">
        <v>484</v>
      </c>
      <c r="D9042">
        <v>4</v>
      </c>
      <c r="E9042" t="s">
        <v>89</v>
      </c>
      <c r="F9042">
        <v>23</v>
      </c>
      <c r="G9042" s="85">
        <v>11.639985470633402</v>
      </c>
      <c r="H9042" s="85">
        <v>23436.224852071005</v>
      </c>
      <c r="I9042" s="85">
        <v>5419.7159763313612</v>
      </c>
      <c r="J9042" s="85">
        <v>176227.06662993415</v>
      </c>
      <c r="K9042" t="s">
        <v>491</v>
      </c>
    </row>
    <row r="9043" spans="2:11" x14ac:dyDescent="0.25">
      <c r="B9043">
        <v>2026</v>
      </c>
      <c r="C9043" t="s">
        <v>485</v>
      </c>
      <c r="D9043">
        <v>3</v>
      </c>
      <c r="E9043" t="s">
        <v>89</v>
      </c>
      <c r="F9043">
        <v>23</v>
      </c>
      <c r="G9043" s="85">
        <v>25.554593490853478</v>
      </c>
      <c r="H9043" s="85">
        <v>23436.224852071005</v>
      </c>
      <c r="I9043" s="85">
        <v>5419.7159763313612</v>
      </c>
      <c r="J9043" s="85">
        <v>386891.4665894733</v>
      </c>
      <c r="K9043" t="s">
        <v>491</v>
      </c>
    </row>
    <row r="9044" spans="2:11" x14ac:dyDescent="0.25">
      <c r="B9044">
        <v>2026</v>
      </c>
      <c r="C9044" t="s">
        <v>485</v>
      </c>
      <c r="D9044">
        <v>4</v>
      </c>
      <c r="E9044" t="s">
        <v>89</v>
      </c>
      <c r="F9044">
        <v>23</v>
      </c>
      <c r="G9044" s="85">
        <v>12.254249510233834</v>
      </c>
      <c r="H9044" s="85">
        <v>23436.224852071005</v>
      </c>
      <c r="I9044" s="85">
        <v>5419.7159763313612</v>
      </c>
      <c r="J9044" s="85">
        <v>185526.90210723286</v>
      </c>
      <c r="K9044" t="s">
        <v>491</v>
      </c>
    </row>
    <row r="9045" spans="2:11" x14ac:dyDescent="0.25">
      <c r="B9045">
        <v>2026</v>
      </c>
      <c r="C9045" t="s">
        <v>486</v>
      </c>
      <c r="D9045">
        <v>3</v>
      </c>
      <c r="E9045" t="s">
        <v>89</v>
      </c>
      <c r="F9045">
        <v>23</v>
      </c>
      <c r="G9045" s="85">
        <v>28.09832384710889</v>
      </c>
      <c r="H9045" s="85">
        <v>23436.224852071005</v>
      </c>
      <c r="I9045" s="85">
        <v>5419.7159763313612</v>
      </c>
      <c r="J9045" s="85">
        <v>425403.03862806072</v>
      </c>
      <c r="K9045" t="s">
        <v>491</v>
      </c>
    </row>
    <row r="9046" spans="2:11" x14ac:dyDescent="0.25">
      <c r="B9046">
        <v>2026</v>
      </c>
      <c r="C9046" t="s">
        <v>486</v>
      </c>
      <c r="D9046">
        <v>4</v>
      </c>
      <c r="E9046" t="s">
        <v>89</v>
      </c>
      <c r="F9046">
        <v>23</v>
      </c>
      <c r="G9046" s="85">
        <v>13.474050031946955</v>
      </c>
      <c r="H9046" s="85">
        <v>23436.224852071005</v>
      </c>
      <c r="I9046" s="85">
        <v>5419.7159763313612</v>
      </c>
      <c r="J9046" s="85">
        <v>203994.43957602914</v>
      </c>
      <c r="K9046" t="s">
        <v>491</v>
      </c>
    </row>
    <row r="9047" spans="2:11" x14ac:dyDescent="0.25">
      <c r="B9047">
        <v>2026</v>
      </c>
      <c r="C9047" t="s">
        <v>487</v>
      </c>
      <c r="D9047">
        <v>3</v>
      </c>
      <c r="E9047" t="s">
        <v>89</v>
      </c>
      <c r="F9047">
        <v>23</v>
      </c>
      <c r="G9047" s="85">
        <v>28.346694864545665</v>
      </c>
      <c r="H9047" s="85">
        <v>23436.224852071005</v>
      </c>
      <c r="I9047" s="85">
        <v>5419.7159763313612</v>
      </c>
      <c r="J9047" s="85">
        <v>429163.32646941597</v>
      </c>
      <c r="K9047" t="s">
        <v>491</v>
      </c>
    </row>
    <row r="9048" spans="2:11" x14ac:dyDescent="0.25">
      <c r="B9048">
        <v>2026</v>
      </c>
      <c r="C9048" t="s">
        <v>487</v>
      </c>
      <c r="D9048">
        <v>4</v>
      </c>
      <c r="E9048" t="s">
        <v>89</v>
      </c>
      <c r="F9048">
        <v>23</v>
      </c>
      <c r="G9048" s="85">
        <v>13.593151923349385</v>
      </c>
      <c r="H9048" s="85">
        <v>23436.224852071005</v>
      </c>
      <c r="I9048" s="85">
        <v>5419.7159763313612</v>
      </c>
      <c r="J9048" s="85">
        <v>205797.61854088958</v>
      </c>
      <c r="K9048" t="s">
        <v>491</v>
      </c>
    </row>
    <row r="9049" spans="2:11" x14ac:dyDescent="0.25">
      <c r="B9049">
        <v>2026</v>
      </c>
      <c r="C9049" t="s">
        <v>488</v>
      </c>
      <c r="D9049">
        <v>3</v>
      </c>
      <c r="E9049" t="s">
        <v>89</v>
      </c>
      <c r="F9049">
        <v>23</v>
      </c>
      <c r="G9049" s="85">
        <v>22.958750241788696</v>
      </c>
      <c r="H9049" s="85">
        <v>23436.224852071005</v>
      </c>
      <c r="I9049" s="85">
        <v>5419.7159763313612</v>
      </c>
      <c r="J9049" s="85">
        <v>347590.91571095824</v>
      </c>
      <c r="K9049" t="s">
        <v>491</v>
      </c>
    </row>
    <row r="9050" spans="2:11" x14ac:dyDescent="0.25">
      <c r="B9050">
        <v>2026</v>
      </c>
      <c r="C9050" t="s">
        <v>488</v>
      </c>
      <c r="D9050">
        <v>4</v>
      </c>
      <c r="E9050" t="s">
        <v>89</v>
      </c>
      <c r="F9050">
        <v>23</v>
      </c>
      <c r="G9050" s="85">
        <v>11.009459180272945</v>
      </c>
      <c r="H9050" s="85">
        <v>23436.224852071005</v>
      </c>
      <c r="I9050" s="85">
        <v>5419.7159763313612</v>
      </c>
      <c r="J9050" s="85">
        <v>166681.02390817885</v>
      </c>
      <c r="K9050" t="s">
        <v>491</v>
      </c>
    </row>
    <row r="9051" spans="2:11" x14ac:dyDescent="0.25">
      <c r="B9051">
        <v>2026</v>
      </c>
      <c r="C9051" t="s">
        <v>489</v>
      </c>
      <c r="D9051">
        <v>3</v>
      </c>
      <c r="E9051" t="s">
        <v>89</v>
      </c>
      <c r="F9051">
        <v>23</v>
      </c>
      <c r="G9051" s="85">
        <v>50.347722681728875</v>
      </c>
      <c r="H9051" s="85">
        <v>23436.224852071005</v>
      </c>
      <c r="I9051" s="85">
        <v>5419.7159763313612</v>
      </c>
      <c r="J9051" s="85">
        <v>762254.51501492888</v>
      </c>
      <c r="K9051" t="s">
        <v>491</v>
      </c>
    </row>
    <row r="9052" spans="2:11" x14ac:dyDescent="0.25">
      <c r="B9052">
        <v>2026</v>
      </c>
      <c r="C9052" t="s">
        <v>489</v>
      </c>
      <c r="D9052">
        <v>4</v>
      </c>
      <c r="E9052" t="s">
        <v>89</v>
      </c>
      <c r="F9052">
        <v>23</v>
      </c>
      <c r="G9052" s="85">
        <v>24.143352397086367</v>
      </c>
      <c r="H9052" s="85">
        <v>23436.224852071005</v>
      </c>
      <c r="I9052" s="85">
        <v>5419.7159763313612</v>
      </c>
      <c r="J9052" s="85">
        <v>365525.55690774374</v>
      </c>
      <c r="K9052" t="s">
        <v>491</v>
      </c>
    </row>
    <row r="9053" spans="2:11" x14ac:dyDescent="0.25">
      <c r="B9053">
        <v>2026</v>
      </c>
      <c r="C9053" t="s">
        <v>490</v>
      </c>
      <c r="D9053">
        <v>3</v>
      </c>
      <c r="E9053" t="s">
        <v>89</v>
      </c>
      <c r="F9053">
        <v>23</v>
      </c>
      <c r="G9053" s="85">
        <v>27.802947274080971</v>
      </c>
      <c r="H9053" s="85">
        <v>23436.224852071005</v>
      </c>
      <c r="I9053" s="85">
        <v>5419.7159763313612</v>
      </c>
      <c r="J9053" s="85">
        <v>420931.09601720108</v>
      </c>
      <c r="K9053" t="s">
        <v>491</v>
      </c>
    </row>
    <row r="9054" spans="2:11" x14ac:dyDescent="0.25">
      <c r="B9054">
        <v>2026</v>
      </c>
      <c r="C9054" t="s">
        <v>490</v>
      </c>
      <c r="D9054">
        <v>4</v>
      </c>
      <c r="E9054" t="s">
        <v>89</v>
      </c>
      <c r="F9054">
        <v>23</v>
      </c>
      <c r="G9054" s="85">
        <v>13.332407464763975</v>
      </c>
      <c r="H9054" s="85">
        <v>23436.224852071005</v>
      </c>
      <c r="I9054" s="85">
        <v>5419.7159763313612</v>
      </c>
      <c r="J9054" s="85">
        <v>201849.99925971046</v>
      </c>
      <c r="K9054" t="s">
        <v>491</v>
      </c>
    </row>
    <row r="9055" spans="2:11" x14ac:dyDescent="0.25">
      <c r="B9055">
        <v>2026</v>
      </c>
      <c r="C9055" t="s">
        <v>479</v>
      </c>
      <c r="D9055">
        <v>3</v>
      </c>
      <c r="E9055" t="s">
        <v>70</v>
      </c>
      <c r="F9055">
        <v>10</v>
      </c>
      <c r="G9055" s="85">
        <v>5.5750270783792901</v>
      </c>
      <c r="H9055" s="85">
        <v>24503.913814264284</v>
      </c>
      <c r="I9055" s="85">
        <v>5272.1260057275331</v>
      </c>
      <c r="J9055" s="85">
        <v>93987.668332067464</v>
      </c>
      <c r="K9055" t="s">
        <v>491</v>
      </c>
    </row>
    <row r="9056" spans="2:11" x14ac:dyDescent="0.25">
      <c r="B9056">
        <v>2026</v>
      </c>
      <c r="C9056" t="s">
        <v>479</v>
      </c>
      <c r="D9056">
        <v>4</v>
      </c>
      <c r="E9056" t="s">
        <v>70</v>
      </c>
      <c r="F9056">
        <v>10</v>
      </c>
      <c r="G9056" s="85">
        <v>0</v>
      </c>
      <c r="H9056" s="85">
        <v>24503.913814264284</v>
      </c>
      <c r="I9056" s="85">
        <v>5272.1260057275331</v>
      </c>
      <c r="J9056" s="85">
        <v>0</v>
      </c>
      <c r="K9056" t="s">
        <v>491</v>
      </c>
    </row>
    <row r="9057" spans="2:11" x14ac:dyDescent="0.25">
      <c r="B9057">
        <v>2026</v>
      </c>
      <c r="C9057" t="s">
        <v>480</v>
      </c>
      <c r="D9057">
        <v>3</v>
      </c>
      <c r="E9057" t="s">
        <v>70</v>
      </c>
      <c r="F9057">
        <v>10</v>
      </c>
      <c r="G9057" s="85">
        <v>5.5414621454933348</v>
      </c>
      <c r="H9057" s="85">
        <v>24503.913814264284</v>
      </c>
      <c r="I9057" s="85">
        <v>5272.1260057275331</v>
      </c>
      <c r="J9057" s="85">
        <v>93421.807442905585</v>
      </c>
      <c r="K9057" t="s">
        <v>491</v>
      </c>
    </row>
    <row r="9058" spans="2:11" x14ac:dyDescent="0.25">
      <c r="B9058">
        <v>2026</v>
      </c>
      <c r="C9058" t="s">
        <v>480</v>
      </c>
      <c r="D9058">
        <v>4</v>
      </c>
      <c r="E9058" t="s">
        <v>70</v>
      </c>
      <c r="F9058">
        <v>10</v>
      </c>
      <c r="G9058" s="85">
        <v>0</v>
      </c>
      <c r="H9058" s="85">
        <v>24503.913814264284</v>
      </c>
      <c r="I9058" s="85">
        <v>5272.1260057275331</v>
      </c>
      <c r="J9058" s="85">
        <v>0</v>
      </c>
      <c r="K9058" t="s">
        <v>491</v>
      </c>
    </row>
    <row r="9059" spans="2:11" x14ac:dyDescent="0.25">
      <c r="B9059">
        <v>2026</v>
      </c>
      <c r="C9059" t="s">
        <v>481</v>
      </c>
      <c r="D9059">
        <v>3</v>
      </c>
      <c r="E9059" t="s">
        <v>70</v>
      </c>
      <c r="F9059">
        <v>10</v>
      </c>
      <c r="G9059" s="85">
        <v>5.5078972126073893</v>
      </c>
      <c r="H9059" s="85">
        <v>24503.913814264284</v>
      </c>
      <c r="I9059" s="85">
        <v>5272.1260057275331</v>
      </c>
      <c r="J9059" s="85">
        <v>92855.946553743866</v>
      </c>
      <c r="K9059" t="s">
        <v>491</v>
      </c>
    </row>
    <row r="9060" spans="2:11" x14ac:dyDescent="0.25">
      <c r="B9060">
        <v>2026</v>
      </c>
      <c r="C9060" t="s">
        <v>481</v>
      </c>
      <c r="D9060">
        <v>4</v>
      </c>
      <c r="E9060" t="s">
        <v>70</v>
      </c>
      <c r="F9060">
        <v>10</v>
      </c>
      <c r="G9060" s="85">
        <v>0</v>
      </c>
      <c r="H9060" s="85">
        <v>24503.913814264284</v>
      </c>
      <c r="I9060" s="85">
        <v>5272.1260057275331</v>
      </c>
      <c r="J9060" s="85">
        <v>0</v>
      </c>
      <c r="K9060" t="s">
        <v>491</v>
      </c>
    </row>
    <row r="9061" spans="2:11" x14ac:dyDescent="0.25">
      <c r="B9061">
        <v>2026</v>
      </c>
      <c r="C9061" t="s">
        <v>482</v>
      </c>
      <c r="D9061">
        <v>3</v>
      </c>
      <c r="E9061" t="s">
        <v>70</v>
      </c>
      <c r="F9061">
        <v>10</v>
      </c>
      <c r="G9061" s="85">
        <v>5.474332279721434</v>
      </c>
      <c r="H9061" s="85">
        <v>24503.913814264284</v>
      </c>
      <c r="I9061" s="85">
        <v>5272.1260057275331</v>
      </c>
      <c r="J9061" s="85">
        <v>92290.085664581988</v>
      </c>
      <c r="K9061" t="s">
        <v>491</v>
      </c>
    </row>
    <row r="9062" spans="2:11" x14ac:dyDescent="0.25">
      <c r="B9062">
        <v>2026</v>
      </c>
      <c r="C9062" t="s">
        <v>482</v>
      </c>
      <c r="D9062">
        <v>4</v>
      </c>
      <c r="E9062" t="s">
        <v>70</v>
      </c>
      <c r="F9062">
        <v>10</v>
      </c>
      <c r="G9062" s="85">
        <v>0</v>
      </c>
      <c r="H9062" s="85">
        <v>24503.913814264284</v>
      </c>
      <c r="I9062" s="85">
        <v>5272.1260057275331</v>
      </c>
      <c r="J9062" s="85">
        <v>0</v>
      </c>
      <c r="K9062" t="s">
        <v>491</v>
      </c>
    </row>
    <row r="9063" spans="2:11" x14ac:dyDescent="0.25">
      <c r="B9063">
        <v>2026</v>
      </c>
      <c r="C9063" t="s">
        <v>483</v>
      </c>
      <c r="D9063">
        <v>3</v>
      </c>
      <c r="E9063" t="s">
        <v>70</v>
      </c>
      <c r="F9063">
        <v>10</v>
      </c>
      <c r="G9063" s="85">
        <v>5.4407673468354885</v>
      </c>
      <c r="H9063" s="85">
        <v>24503.913814264284</v>
      </c>
      <c r="I9063" s="85">
        <v>5272.1260057275331</v>
      </c>
      <c r="J9063" s="85">
        <v>91724.224775420269</v>
      </c>
      <c r="K9063" t="s">
        <v>491</v>
      </c>
    </row>
    <row r="9064" spans="2:11" x14ac:dyDescent="0.25">
      <c r="B9064">
        <v>2026</v>
      </c>
      <c r="C9064" t="s">
        <v>483</v>
      </c>
      <c r="D9064">
        <v>4</v>
      </c>
      <c r="E9064" t="s">
        <v>70</v>
      </c>
      <c r="F9064">
        <v>10</v>
      </c>
      <c r="G9064" s="85">
        <v>0</v>
      </c>
      <c r="H9064" s="85">
        <v>24503.913814264284</v>
      </c>
      <c r="I9064" s="85">
        <v>5272.1260057275331</v>
      </c>
      <c r="J9064" s="85">
        <v>0</v>
      </c>
      <c r="K9064" t="s">
        <v>491</v>
      </c>
    </row>
    <row r="9065" spans="2:11" x14ac:dyDescent="0.25">
      <c r="B9065">
        <v>2026</v>
      </c>
      <c r="C9065" t="s">
        <v>484</v>
      </c>
      <c r="D9065">
        <v>3</v>
      </c>
      <c r="E9065" t="s">
        <v>70</v>
      </c>
      <c r="F9065">
        <v>10</v>
      </c>
      <c r="G9065" s="85">
        <v>5.407202413949534</v>
      </c>
      <c r="H9065" s="85">
        <v>24503.913814264284</v>
      </c>
      <c r="I9065" s="85">
        <v>5272.1260057275331</v>
      </c>
      <c r="J9065" s="85">
        <v>91158.363886258405</v>
      </c>
      <c r="K9065" t="s">
        <v>491</v>
      </c>
    </row>
    <row r="9066" spans="2:11" x14ac:dyDescent="0.25">
      <c r="B9066">
        <v>2026</v>
      </c>
      <c r="C9066" t="s">
        <v>484</v>
      </c>
      <c r="D9066">
        <v>4</v>
      </c>
      <c r="E9066" t="s">
        <v>70</v>
      </c>
      <c r="F9066">
        <v>10</v>
      </c>
      <c r="G9066" s="85">
        <v>0</v>
      </c>
      <c r="H9066" s="85">
        <v>24503.913814264284</v>
      </c>
      <c r="I9066" s="85">
        <v>5272.1260057275331</v>
      </c>
      <c r="J9066" s="85">
        <v>0</v>
      </c>
      <c r="K9066" t="s">
        <v>491</v>
      </c>
    </row>
    <row r="9067" spans="2:11" x14ac:dyDescent="0.25">
      <c r="B9067">
        <v>2026</v>
      </c>
      <c r="C9067" t="s">
        <v>485</v>
      </c>
      <c r="D9067">
        <v>3</v>
      </c>
      <c r="E9067" t="s">
        <v>70</v>
      </c>
      <c r="F9067">
        <v>10</v>
      </c>
      <c r="G9067" s="85">
        <v>5.3736374810635885</v>
      </c>
      <c r="H9067" s="85">
        <v>24503.913814264284</v>
      </c>
      <c r="I9067" s="85">
        <v>5272.1260057275331</v>
      </c>
      <c r="J9067" s="85">
        <v>90592.502997096686</v>
      </c>
      <c r="K9067" t="s">
        <v>491</v>
      </c>
    </row>
    <row r="9068" spans="2:11" x14ac:dyDescent="0.25">
      <c r="B9068">
        <v>2026</v>
      </c>
      <c r="C9068" t="s">
        <v>485</v>
      </c>
      <c r="D9068">
        <v>4</v>
      </c>
      <c r="E9068" t="s">
        <v>70</v>
      </c>
      <c r="F9068">
        <v>10</v>
      </c>
      <c r="G9068" s="85">
        <v>0</v>
      </c>
      <c r="H9068" s="85">
        <v>24503.913814264284</v>
      </c>
      <c r="I9068" s="85">
        <v>5272.1260057275331</v>
      </c>
      <c r="J9068" s="85">
        <v>0</v>
      </c>
      <c r="K9068" t="s">
        <v>491</v>
      </c>
    </row>
    <row r="9069" spans="2:11" x14ac:dyDescent="0.25">
      <c r="B9069">
        <v>2026</v>
      </c>
      <c r="C9069" t="s">
        <v>486</v>
      </c>
      <c r="D9069">
        <v>3</v>
      </c>
      <c r="E9069" t="s">
        <v>70</v>
      </c>
      <c r="F9069">
        <v>10</v>
      </c>
      <c r="G9069" s="85">
        <v>5.3400725481776332</v>
      </c>
      <c r="H9069" s="85">
        <v>24503.913814264284</v>
      </c>
      <c r="I9069" s="85">
        <v>5272.1260057275331</v>
      </c>
      <c r="J9069" s="85">
        <v>90026.642107934807</v>
      </c>
      <c r="K9069" t="s">
        <v>491</v>
      </c>
    </row>
    <row r="9070" spans="2:11" x14ac:dyDescent="0.25">
      <c r="B9070">
        <v>2026</v>
      </c>
      <c r="C9070" t="s">
        <v>486</v>
      </c>
      <c r="D9070">
        <v>4</v>
      </c>
      <c r="E9070" t="s">
        <v>70</v>
      </c>
      <c r="F9070">
        <v>10</v>
      </c>
      <c r="G9070" s="85">
        <v>0</v>
      </c>
      <c r="H9070" s="85">
        <v>24503.913814264284</v>
      </c>
      <c r="I9070" s="85">
        <v>5272.1260057275331</v>
      </c>
      <c r="J9070" s="85">
        <v>0</v>
      </c>
      <c r="K9070" t="s">
        <v>491</v>
      </c>
    </row>
    <row r="9071" spans="2:11" x14ac:dyDescent="0.25">
      <c r="B9071">
        <v>2026</v>
      </c>
      <c r="C9071" t="s">
        <v>487</v>
      </c>
      <c r="D9071">
        <v>3</v>
      </c>
      <c r="E9071" t="s">
        <v>70</v>
      </c>
      <c r="F9071">
        <v>10</v>
      </c>
      <c r="G9071" s="85">
        <v>5.3065076152916877</v>
      </c>
      <c r="H9071" s="85">
        <v>24503.913814264284</v>
      </c>
      <c r="I9071" s="85">
        <v>5272.1260057275331</v>
      </c>
      <c r="J9071" s="85">
        <v>89460.781218773089</v>
      </c>
      <c r="K9071" t="s">
        <v>491</v>
      </c>
    </row>
    <row r="9072" spans="2:11" x14ac:dyDescent="0.25">
      <c r="B9072">
        <v>2026</v>
      </c>
      <c r="C9072" t="s">
        <v>487</v>
      </c>
      <c r="D9072">
        <v>4</v>
      </c>
      <c r="E9072" t="s">
        <v>70</v>
      </c>
      <c r="F9072">
        <v>10</v>
      </c>
      <c r="G9072" s="85">
        <v>0</v>
      </c>
      <c r="H9072" s="85">
        <v>24503.913814264284</v>
      </c>
      <c r="I9072" s="85">
        <v>5272.1260057275331</v>
      </c>
      <c r="J9072" s="85">
        <v>0</v>
      </c>
      <c r="K9072" t="s">
        <v>491</v>
      </c>
    </row>
    <row r="9073" spans="2:11" x14ac:dyDescent="0.25">
      <c r="B9073">
        <v>2026</v>
      </c>
      <c r="C9073" t="s">
        <v>488</v>
      </c>
      <c r="D9073">
        <v>3</v>
      </c>
      <c r="E9073" t="s">
        <v>70</v>
      </c>
      <c r="F9073">
        <v>10</v>
      </c>
      <c r="G9073" s="85">
        <v>5.2729426824057333</v>
      </c>
      <c r="H9073" s="85">
        <v>24503.913814264284</v>
      </c>
      <c r="I9073" s="85">
        <v>5272.1260057275331</v>
      </c>
      <c r="J9073" s="85">
        <v>88894.920329611225</v>
      </c>
      <c r="K9073" t="s">
        <v>491</v>
      </c>
    </row>
    <row r="9074" spans="2:11" x14ac:dyDescent="0.25">
      <c r="B9074">
        <v>2026</v>
      </c>
      <c r="C9074" t="s">
        <v>488</v>
      </c>
      <c r="D9074">
        <v>4</v>
      </c>
      <c r="E9074" t="s">
        <v>70</v>
      </c>
      <c r="F9074">
        <v>10</v>
      </c>
      <c r="G9074" s="85">
        <v>0</v>
      </c>
      <c r="H9074" s="85">
        <v>24503.913814264284</v>
      </c>
      <c r="I9074" s="85">
        <v>5272.1260057275331</v>
      </c>
      <c r="J9074" s="85">
        <v>0</v>
      </c>
      <c r="K9074" t="s">
        <v>491</v>
      </c>
    </row>
    <row r="9075" spans="2:11" x14ac:dyDescent="0.25">
      <c r="B9075">
        <v>2026</v>
      </c>
      <c r="C9075" t="s">
        <v>489</v>
      </c>
      <c r="D9075">
        <v>3</v>
      </c>
      <c r="E9075" t="s">
        <v>70</v>
      </c>
      <c r="F9075">
        <v>10</v>
      </c>
      <c r="G9075" s="85">
        <v>5.2393777495197869</v>
      </c>
      <c r="H9075" s="85">
        <v>24503.913814264284</v>
      </c>
      <c r="I9075" s="85">
        <v>5272.1260057275331</v>
      </c>
      <c r="J9075" s="85">
        <v>88329.059440449491</v>
      </c>
      <c r="K9075" t="s">
        <v>491</v>
      </c>
    </row>
    <row r="9076" spans="2:11" x14ac:dyDescent="0.25">
      <c r="B9076">
        <v>2026</v>
      </c>
      <c r="C9076" t="s">
        <v>489</v>
      </c>
      <c r="D9076">
        <v>4</v>
      </c>
      <c r="E9076" t="s">
        <v>70</v>
      </c>
      <c r="F9076">
        <v>10</v>
      </c>
      <c r="G9076" s="85">
        <v>0</v>
      </c>
      <c r="H9076" s="85">
        <v>24503.913814264284</v>
      </c>
      <c r="I9076" s="85">
        <v>5272.1260057275331</v>
      </c>
      <c r="J9076" s="85">
        <v>0</v>
      </c>
      <c r="K9076" t="s">
        <v>491</v>
      </c>
    </row>
    <row r="9077" spans="2:11" x14ac:dyDescent="0.25">
      <c r="B9077">
        <v>2026</v>
      </c>
      <c r="C9077" t="s">
        <v>490</v>
      </c>
      <c r="D9077">
        <v>3</v>
      </c>
      <c r="E9077" t="s">
        <v>70</v>
      </c>
      <c r="F9077">
        <v>10</v>
      </c>
      <c r="G9077" s="85">
        <v>5.2058128166338316</v>
      </c>
      <c r="H9077" s="85">
        <v>24503.913814264284</v>
      </c>
      <c r="I9077" s="85">
        <v>5272.1260057275331</v>
      </c>
      <c r="J9077" s="85">
        <v>87763.198551287613</v>
      </c>
      <c r="K9077" t="s">
        <v>491</v>
      </c>
    </row>
    <row r="9078" spans="2:11" x14ac:dyDescent="0.25">
      <c r="B9078">
        <v>2026</v>
      </c>
      <c r="C9078" t="s">
        <v>490</v>
      </c>
      <c r="D9078">
        <v>4</v>
      </c>
      <c r="E9078" t="s">
        <v>70</v>
      </c>
      <c r="F9078">
        <v>10</v>
      </c>
      <c r="G9078" s="85">
        <v>0</v>
      </c>
      <c r="H9078" s="85">
        <v>24503.913814264284</v>
      </c>
      <c r="I9078" s="85">
        <v>5272.1260057275331</v>
      </c>
      <c r="J9078" s="85">
        <v>0</v>
      </c>
      <c r="K9078" t="s">
        <v>491</v>
      </c>
    </row>
    <row r="9079" spans="2:11" x14ac:dyDescent="0.25">
      <c r="B9079">
        <v>2026</v>
      </c>
      <c r="C9079" t="s">
        <v>479</v>
      </c>
      <c r="D9079">
        <v>3</v>
      </c>
      <c r="E9079" t="s">
        <v>89</v>
      </c>
      <c r="F9079">
        <v>17</v>
      </c>
      <c r="G9079" s="85">
        <v>37.48652132032737</v>
      </c>
      <c r="H9079" s="85">
        <v>23436.224852071005</v>
      </c>
      <c r="I9079" s="85">
        <v>5419.7159763313612</v>
      </c>
      <c r="J9079" s="85">
        <v>606194.35438375059</v>
      </c>
      <c r="K9079" t="s">
        <v>491</v>
      </c>
    </row>
    <row r="9080" spans="2:11" x14ac:dyDescent="0.25">
      <c r="B9080">
        <v>2026</v>
      </c>
      <c r="C9080" t="s">
        <v>479</v>
      </c>
      <c r="D9080">
        <v>4</v>
      </c>
      <c r="E9080" t="s">
        <v>89</v>
      </c>
      <c r="F9080">
        <v>17</v>
      </c>
      <c r="G9080" s="85">
        <v>3.9165022274968919</v>
      </c>
      <c r="H9080" s="85">
        <v>23436.224852071005</v>
      </c>
      <c r="I9080" s="85">
        <v>5419.7159763313612</v>
      </c>
      <c r="J9080" s="85">
        <v>63333.738517705329</v>
      </c>
      <c r="K9080" t="s">
        <v>491</v>
      </c>
    </row>
    <row r="9081" spans="2:11" x14ac:dyDescent="0.25">
      <c r="B9081">
        <v>2026</v>
      </c>
      <c r="C9081" t="s">
        <v>480</v>
      </c>
      <c r="D9081">
        <v>3</v>
      </c>
      <c r="E9081" t="s">
        <v>89</v>
      </c>
      <c r="F9081">
        <v>17</v>
      </c>
      <c r="G9081" s="85">
        <v>23.672305062023312</v>
      </c>
      <c r="H9081" s="85">
        <v>23436.224852071005</v>
      </c>
      <c r="I9081" s="85">
        <v>5419.7159763313612</v>
      </c>
      <c r="J9081" s="85">
        <v>382804.73029827391</v>
      </c>
      <c r="K9081" t="s">
        <v>491</v>
      </c>
    </row>
    <row r="9082" spans="2:11" x14ac:dyDescent="0.25">
      <c r="B9082">
        <v>2026</v>
      </c>
      <c r="C9082" t="s">
        <v>480</v>
      </c>
      <c r="D9082">
        <v>4</v>
      </c>
      <c r="E9082" t="s">
        <v>89</v>
      </c>
      <c r="F9082">
        <v>17</v>
      </c>
      <c r="G9082" s="85">
        <v>2.4732259020024365</v>
      </c>
      <c r="H9082" s="85">
        <v>23436.224852071005</v>
      </c>
      <c r="I9082" s="85">
        <v>5419.7159763313612</v>
      </c>
      <c r="J9082" s="85">
        <v>39994.524061013704</v>
      </c>
      <c r="K9082" t="s">
        <v>491</v>
      </c>
    </row>
    <row r="9083" spans="2:11" x14ac:dyDescent="0.25">
      <c r="B9083">
        <v>2026</v>
      </c>
      <c r="C9083" t="s">
        <v>481</v>
      </c>
      <c r="D9083">
        <v>3</v>
      </c>
      <c r="E9083" t="s">
        <v>89</v>
      </c>
      <c r="F9083">
        <v>17</v>
      </c>
      <c r="G9083" s="85">
        <v>21.627840149722392</v>
      </c>
      <c r="H9083" s="85">
        <v>23436.224852071005</v>
      </c>
      <c r="I9083" s="85">
        <v>5419.7159763313612</v>
      </c>
      <c r="J9083" s="85">
        <v>349743.69812134467</v>
      </c>
      <c r="K9083" t="s">
        <v>491</v>
      </c>
    </row>
    <row r="9084" spans="2:11" x14ac:dyDescent="0.25">
      <c r="B9084">
        <v>2026</v>
      </c>
      <c r="C9084" t="s">
        <v>481</v>
      </c>
      <c r="D9084">
        <v>4</v>
      </c>
      <c r="E9084" t="s">
        <v>89</v>
      </c>
      <c r="F9084">
        <v>17</v>
      </c>
      <c r="G9084" s="85">
        <v>2.2596250902695054</v>
      </c>
      <c r="H9084" s="85">
        <v>23436.224852071005</v>
      </c>
      <c r="I9084" s="85">
        <v>5419.7159763313612</v>
      </c>
      <c r="J9084" s="85">
        <v>36540.386370886779</v>
      </c>
      <c r="K9084" t="s">
        <v>491</v>
      </c>
    </row>
    <row r="9085" spans="2:11" x14ac:dyDescent="0.25">
      <c r="B9085">
        <v>2026</v>
      </c>
      <c r="C9085" t="s">
        <v>482</v>
      </c>
      <c r="D9085">
        <v>3</v>
      </c>
      <c r="E9085" t="s">
        <v>89</v>
      </c>
      <c r="F9085">
        <v>17</v>
      </c>
      <c r="G9085" s="85">
        <v>33.715009102593982</v>
      </c>
      <c r="H9085" s="85">
        <v>23436.224852071005</v>
      </c>
      <c r="I9085" s="85">
        <v>5419.7159763313612</v>
      </c>
      <c r="J9085" s="85">
        <v>545205.24861042912</v>
      </c>
      <c r="K9085" t="s">
        <v>491</v>
      </c>
    </row>
    <row r="9086" spans="2:11" x14ac:dyDescent="0.25">
      <c r="B9086">
        <v>2026</v>
      </c>
      <c r="C9086" t="s">
        <v>482</v>
      </c>
      <c r="D9086">
        <v>4</v>
      </c>
      <c r="E9086" t="s">
        <v>89</v>
      </c>
      <c r="F9086">
        <v>17</v>
      </c>
      <c r="G9086" s="85">
        <v>3.522463637584444</v>
      </c>
      <c r="H9086" s="85">
        <v>23436.224852071005</v>
      </c>
      <c r="I9086" s="85">
        <v>5419.7159763313612</v>
      </c>
      <c r="J9086" s="85">
        <v>56961.742392134351</v>
      </c>
      <c r="K9086" t="s">
        <v>491</v>
      </c>
    </row>
    <row r="9087" spans="2:11" x14ac:dyDescent="0.25">
      <c r="B9087">
        <v>2026</v>
      </c>
      <c r="C9087" t="s">
        <v>483</v>
      </c>
      <c r="D9087">
        <v>3</v>
      </c>
      <c r="E9087" t="s">
        <v>89</v>
      </c>
      <c r="F9087">
        <v>17</v>
      </c>
      <c r="G9087" s="85">
        <v>27.905109729991995</v>
      </c>
      <c r="H9087" s="85">
        <v>23436.224852071005</v>
      </c>
      <c r="I9087" s="85">
        <v>5419.7159763313612</v>
      </c>
      <c r="J9087" s="85">
        <v>451253.39404612669</v>
      </c>
      <c r="K9087" t="s">
        <v>491</v>
      </c>
    </row>
    <row r="9088" spans="2:11" x14ac:dyDescent="0.25">
      <c r="B9088">
        <v>2026</v>
      </c>
      <c r="C9088" t="s">
        <v>483</v>
      </c>
      <c r="D9088">
        <v>4</v>
      </c>
      <c r="E9088" t="s">
        <v>89</v>
      </c>
      <c r="F9088">
        <v>17</v>
      </c>
      <c r="G9088" s="85">
        <v>2.9154592255215519</v>
      </c>
      <c r="H9088" s="85">
        <v>23436.224852071005</v>
      </c>
      <c r="I9088" s="85">
        <v>5419.7159763313612</v>
      </c>
      <c r="J9088" s="85">
        <v>47145.876989893834</v>
      </c>
      <c r="K9088" t="s">
        <v>491</v>
      </c>
    </row>
    <row r="9089" spans="2:11" x14ac:dyDescent="0.25">
      <c r="B9089">
        <v>2026</v>
      </c>
      <c r="C9089" t="s">
        <v>484</v>
      </c>
      <c r="D9089">
        <v>3</v>
      </c>
      <c r="E9089" t="s">
        <v>89</v>
      </c>
      <c r="F9089">
        <v>17</v>
      </c>
      <c r="G9089" s="85">
        <v>21.844925095438786</v>
      </c>
      <c r="H9089" s="85">
        <v>23436.224852071005</v>
      </c>
      <c r="I9089" s="85">
        <v>5419.7159763313612</v>
      </c>
      <c r="J9089" s="85">
        <v>353254.17772521288</v>
      </c>
      <c r="K9089" t="s">
        <v>491</v>
      </c>
    </row>
    <row r="9090" spans="2:11" x14ac:dyDescent="0.25">
      <c r="B9090">
        <v>2026</v>
      </c>
      <c r="C9090" t="s">
        <v>484</v>
      </c>
      <c r="D9090">
        <v>4</v>
      </c>
      <c r="E9090" t="s">
        <v>89</v>
      </c>
      <c r="F9090">
        <v>17</v>
      </c>
      <c r="G9090" s="85">
        <v>2.2823056069861423</v>
      </c>
      <c r="H9090" s="85">
        <v>23436.224852071005</v>
      </c>
      <c r="I9090" s="85">
        <v>5419.7159763313612</v>
      </c>
      <c r="J9090" s="85">
        <v>36907.15289666404</v>
      </c>
      <c r="K9090" t="s">
        <v>491</v>
      </c>
    </row>
    <row r="9091" spans="2:11" x14ac:dyDescent="0.25">
      <c r="B9091">
        <v>2026</v>
      </c>
      <c r="C9091" t="s">
        <v>485</v>
      </c>
      <c r="D9091">
        <v>3</v>
      </c>
      <c r="E9091" t="s">
        <v>89</v>
      </c>
      <c r="F9091">
        <v>17</v>
      </c>
      <c r="G9091" s="85">
        <v>25.110458882375987</v>
      </c>
      <c r="H9091" s="85">
        <v>23436.224852071005</v>
      </c>
      <c r="I9091" s="85">
        <v>5419.7159763313612</v>
      </c>
      <c r="J9091" s="85">
        <v>406061.10874917253</v>
      </c>
      <c r="K9091" t="s">
        <v>491</v>
      </c>
    </row>
    <row r="9092" spans="2:11" x14ac:dyDescent="0.25">
      <c r="B9092">
        <v>2026</v>
      </c>
      <c r="C9092" t="s">
        <v>485</v>
      </c>
      <c r="D9092">
        <v>4</v>
      </c>
      <c r="E9092" t="s">
        <v>89</v>
      </c>
      <c r="F9092">
        <v>17</v>
      </c>
      <c r="G9092" s="85">
        <v>2.6234807787557024</v>
      </c>
      <c r="H9092" s="85">
        <v>23436.224852071005</v>
      </c>
      <c r="I9092" s="85">
        <v>5419.7159763313612</v>
      </c>
      <c r="J9092" s="85">
        <v>42424.294943943438</v>
      </c>
      <c r="K9092" t="s">
        <v>491</v>
      </c>
    </row>
    <row r="9093" spans="2:11" x14ac:dyDescent="0.25">
      <c r="B9093">
        <v>2026</v>
      </c>
      <c r="C9093" t="s">
        <v>486</v>
      </c>
      <c r="D9093">
        <v>3</v>
      </c>
      <c r="E9093" t="s">
        <v>89</v>
      </c>
      <c r="F9093">
        <v>17</v>
      </c>
      <c r="G9093" s="85">
        <v>19.494115563606979</v>
      </c>
      <c r="H9093" s="85">
        <v>23436.224852071005</v>
      </c>
      <c r="I9093" s="85">
        <v>5419.7159763313612</v>
      </c>
      <c r="J9093" s="85">
        <v>315239.2481922555</v>
      </c>
      <c r="K9093" t="s">
        <v>491</v>
      </c>
    </row>
    <row r="9094" spans="2:11" x14ac:dyDescent="0.25">
      <c r="B9094">
        <v>2026</v>
      </c>
      <c r="C9094" t="s">
        <v>486</v>
      </c>
      <c r="D9094">
        <v>4</v>
      </c>
      <c r="E9094" t="s">
        <v>89</v>
      </c>
      <c r="F9094">
        <v>17</v>
      </c>
      <c r="G9094" s="85">
        <v>2.0366986409738637</v>
      </c>
      <c r="H9094" s="85">
        <v>23436.224852071005</v>
      </c>
      <c r="I9094" s="85">
        <v>5419.7159763313612</v>
      </c>
      <c r="J9094" s="85">
        <v>32935.443840981919</v>
      </c>
      <c r="K9094" t="s">
        <v>491</v>
      </c>
    </row>
    <row r="9095" spans="2:11" x14ac:dyDescent="0.25">
      <c r="B9095">
        <v>2026</v>
      </c>
      <c r="C9095" t="s">
        <v>487</v>
      </c>
      <c r="D9095">
        <v>3</v>
      </c>
      <c r="E9095" t="s">
        <v>89</v>
      </c>
      <c r="F9095">
        <v>17</v>
      </c>
      <c r="G9095" s="85">
        <v>20.315227932087073</v>
      </c>
      <c r="H9095" s="85">
        <v>23436.224852071005</v>
      </c>
      <c r="I9095" s="85">
        <v>5419.7159763313612</v>
      </c>
      <c r="J9095" s="85">
        <v>328517.4523188516</v>
      </c>
      <c r="K9095" t="s">
        <v>491</v>
      </c>
    </row>
    <row r="9096" spans="2:11" x14ac:dyDescent="0.25">
      <c r="B9096">
        <v>2026</v>
      </c>
      <c r="C9096" t="s">
        <v>487</v>
      </c>
      <c r="D9096">
        <v>4</v>
      </c>
      <c r="E9096" t="s">
        <v>89</v>
      </c>
      <c r="F9096">
        <v>17</v>
      </c>
      <c r="G9096" s="85">
        <v>2.1224865003673088</v>
      </c>
      <c r="H9096" s="85">
        <v>23436.224852071005</v>
      </c>
      <c r="I9096" s="85">
        <v>5419.7159763313612</v>
      </c>
      <c r="J9096" s="85">
        <v>34322.718898984538</v>
      </c>
      <c r="K9096" t="s">
        <v>491</v>
      </c>
    </row>
    <row r="9097" spans="2:11" x14ac:dyDescent="0.25">
      <c r="B9097">
        <v>2026</v>
      </c>
      <c r="C9097" t="s">
        <v>488</v>
      </c>
      <c r="D9097">
        <v>3</v>
      </c>
      <c r="E9097" t="s">
        <v>89</v>
      </c>
      <c r="F9097">
        <v>17</v>
      </c>
      <c r="G9097" s="85">
        <v>17.555229386834622</v>
      </c>
      <c r="H9097" s="85">
        <v>23436.224852071005</v>
      </c>
      <c r="I9097" s="85">
        <v>5419.7159763313612</v>
      </c>
      <c r="J9097" s="85">
        <v>283885.52923528315</v>
      </c>
      <c r="K9097" t="s">
        <v>491</v>
      </c>
    </row>
    <row r="9098" spans="2:11" x14ac:dyDescent="0.25">
      <c r="B9098">
        <v>2026</v>
      </c>
      <c r="C9098" t="s">
        <v>488</v>
      </c>
      <c r="D9098">
        <v>4</v>
      </c>
      <c r="E9098" t="s">
        <v>89</v>
      </c>
      <c r="F9098">
        <v>17</v>
      </c>
      <c r="G9098" s="85">
        <v>1.8341284434006333</v>
      </c>
      <c r="H9098" s="85">
        <v>23436.224852071005</v>
      </c>
      <c r="I9098" s="85">
        <v>5419.7159763313612</v>
      </c>
      <c r="J9098" s="85">
        <v>29659.682158910196</v>
      </c>
      <c r="K9098" t="s">
        <v>491</v>
      </c>
    </row>
    <row r="9099" spans="2:11" x14ac:dyDescent="0.25">
      <c r="B9099">
        <v>2026</v>
      </c>
      <c r="C9099" t="s">
        <v>489</v>
      </c>
      <c r="D9099">
        <v>3</v>
      </c>
      <c r="E9099" t="s">
        <v>89</v>
      </c>
      <c r="F9099">
        <v>17</v>
      </c>
      <c r="G9099" s="85">
        <v>15.532712173395064</v>
      </c>
      <c r="H9099" s="85">
        <v>23436.224852071005</v>
      </c>
      <c r="I9099" s="85">
        <v>5419.7159763313612</v>
      </c>
      <c r="J9099" s="85">
        <v>251179.41319014918</v>
      </c>
      <c r="K9099" t="s">
        <v>491</v>
      </c>
    </row>
    <row r="9100" spans="2:11" x14ac:dyDescent="0.25">
      <c r="B9100">
        <v>2026</v>
      </c>
      <c r="C9100" t="s">
        <v>489</v>
      </c>
      <c r="D9100">
        <v>4</v>
      </c>
      <c r="E9100" t="s">
        <v>89</v>
      </c>
      <c r="F9100">
        <v>17</v>
      </c>
      <c r="G9100" s="85">
        <v>1.6228206748323206</v>
      </c>
      <c r="H9100" s="85">
        <v>23436.224852071005</v>
      </c>
      <c r="I9100" s="85">
        <v>5419.7159763313612</v>
      </c>
      <c r="J9100" s="85">
        <v>26242.625258672309</v>
      </c>
      <c r="K9100" t="s">
        <v>491</v>
      </c>
    </row>
    <row r="9101" spans="2:11" x14ac:dyDescent="0.25">
      <c r="B9101">
        <v>2026</v>
      </c>
      <c r="C9101" t="s">
        <v>490</v>
      </c>
      <c r="D9101">
        <v>3</v>
      </c>
      <c r="E9101" t="s">
        <v>89</v>
      </c>
      <c r="F9101">
        <v>17</v>
      </c>
      <c r="G9101" s="85">
        <v>15.629557564384703</v>
      </c>
      <c r="H9101" s="85">
        <v>23436.224852071005</v>
      </c>
      <c r="I9101" s="85">
        <v>5419.7159763313612</v>
      </c>
      <c r="J9101" s="85">
        <v>252745.49953794191</v>
      </c>
      <c r="K9101" t="s">
        <v>491</v>
      </c>
    </row>
    <row r="9102" spans="2:11" x14ac:dyDescent="0.25">
      <c r="B9102">
        <v>2026</v>
      </c>
      <c r="C9102" t="s">
        <v>490</v>
      </c>
      <c r="D9102">
        <v>4</v>
      </c>
      <c r="E9102" t="s">
        <v>89</v>
      </c>
      <c r="F9102">
        <v>17</v>
      </c>
      <c r="G9102" s="85">
        <v>1.6329388500103423</v>
      </c>
      <c r="H9102" s="85">
        <v>23436.224852071005</v>
      </c>
      <c r="I9102" s="85">
        <v>5419.7159763313612</v>
      </c>
      <c r="J9102" s="85">
        <v>26406.246220381992</v>
      </c>
      <c r="K9102" t="s">
        <v>491</v>
      </c>
    </row>
    <row r="9103" spans="2:11" x14ac:dyDescent="0.25">
      <c r="B9103">
        <v>2026</v>
      </c>
      <c r="C9103" t="s">
        <v>479</v>
      </c>
      <c r="D9103">
        <v>3</v>
      </c>
      <c r="E9103" t="s">
        <v>169</v>
      </c>
      <c r="F9103">
        <v>9</v>
      </c>
      <c r="G9103" s="85">
        <v>7.6317259906670598</v>
      </c>
      <c r="H9103" s="85">
        <v>22963.846685082874</v>
      </c>
      <c r="I9103" s="85">
        <v>5596.9095303867407</v>
      </c>
      <c r="J9103" s="85">
        <v>115316.99091969429</v>
      </c>
      <c r="K9103" t="s">
        <v>491</v>
      </c>
    </row>
    <row r="9104" spans="2:11" x14ac:dyDescent="0.25">
      <c r="B9104">
        <v>2026</v>
      </c>
      <c r="C9104" t="s">
        <v>479</v>
      </c>
      <c r="D9104">
        <v>4</v>
      </c>
      <c r="E9104" t="s">
        <v>169</v>
      </c>
      <c r="F9104">
        <v>9</v>
      </c>
      <c r="G9104" s="85">
        <v>3.9546216497092948</v>
      </c>
      <c r="H9104" s="85">
        <v>22963.846685082874</v>
      </c>
      <c r="I9104" s="85">
        <v>5596.9095303867407</v>
      </c>
      <c r="J9104" s="85">
        <v>59755.168022023405</v>
      </c>
      <c r="K9104" t="s">
        <v>491</v>
      </c>
    </row>
    <row r="9105" spans="2:11" x14ac:dyDescent="0.25">
      <c r="B9105">
        <v>2026</v>
      </c>
      <c r="C9105" t="s">
        <v>480</v>
      </c>
      <c r="D9105">
        <v>3</v>
      </c>
      <c r="E9105" t="s">
        <v>169</v>
      </c>
      <c r="F9105">
        <v>9</v>
      </c>
      <c r="G9105" s="85">
        <v>5.9202117442724473</v>
      </c>
      <c r="H9105" s="85">
        <v>22963.846685082874</v>
      </c>
      <c r="I9105" s="85">
        <v>5596.9095303867407</v>
      </c>
      <c r="J9105" s="85">
        <v>89455.649323864287</v>
      </c>
      <c r="K9105" t="s">
        <v>491</v>
      </c>
    </row>
    <row r="9106" spans="2:11" x14ac:dyDescent="0.25">
      <c r="B9106">
        <v>2026</v>
      </c>
      <c r="C9106" t="s">
        <v>480</v>
      </c>
      <c r="D9106">
        <v>4</v>
      </c>
      <c r="E9106" t="s">
        <v>169</v>
      </c>
      <c r="F9106">
        <v>9</v>
      </c>
      <c r="G9106" s="85">
        <v>3.0677460856684506</v>
      </c>
      <c r="H9106" s="85">
        <v>22963.846685082874</v>
      </c>
      <c r="I9106" s="85">
        <v>5596.9095303867407</v>
      </c>
      <c r="J9106" s="85">
        <v>46354.291013275142</v>
      </c>
      <c r="K9106" t="s">
        <v>491</v>
      </c>
    </row>
    <row r="9107" spans="2:11" x14ac:dyDescent="0.25">
      <c r="B9107">
        <v>2026</v>
      </c>
      <c r="C9107" t="s">
        <v>481</v>
      </c>
      <c r="D9107">
        <v>3</v>
      </c>
      <c r="E9107" t="s">
        <v>169</v>
      </c>
      <c r="F9107">
        <v>9</v>
      </c>
      <c r="G9107" s="85">
        <v>4.638925600684642</v>
      </c>
      <c r="H9107" s="85">
        <v>22963.846685082874</v>
      </c>
      <c r="I9107" s="85">
        <v>5596.9095303867407</v>
      </c>
      <c r="J9107" s="85">
        <v>70095.145190679279</v>
      </c>
      <c r="K9107" t="s">
        <v>491</v>
      </c>
    </row>
    <row r="9108" spans="2:11" x14ac:dyDescent="0.25">
      <c r="B9108">
        <v>2026</v>
      </c>
      <c r="C9108" t="s">
        <v>481</v>
      </c>
      <c r="D9108">
        <v>4</v>
      </c>
      <c r="E9108" t="s">
        <v>169</v>
      </c>
      <c r="F9108">
        <v>9</v>
      </c>
      <c r="G9108" s="85">
        <v>2.4038069021729518</v>
      </c>
      <c r="H9108" s="85">
        <v>22963.846685082874</v>
      </c>
      <c r="I9108" s="85">
        <v>5596.9095303867407</v>
      </c>
      <c r="J9108" s="85">
        <v>36322.029780624733</v>
      </c>
      <c r="K9108" t="s">
        <v>491</v>
      </c>
    </row>
    <row r="9109" spans="2:11" x14ac:dyDescent="0.25">
      <c r="B9109">
        <v>2026</v>
      </c>
      <c r="C9109" t="s">
        <v>482</v>
      </c>
      <c r="D9109">
        <v>3</v>
      </c>
      <c r="E9109" t="s">
        <v>169</v>
      </c>
      <c r="F9109">
        <v>9</v>
      </c>
      <c r="G9109" s="85">
        <v>14.05482905802727</v>
      </c>
      <c r="H9109" s="85">
        <v>22963.846685082874</v>
      </c>
      <c r="I9109" s="85">
        <v>5596.9095303867407</v>
      </c>
      <c r="J9109" s="85">
        <v>212371.43430521953</v>
      </c>
      <c r="K9109" t="s">
        <v>491</v>
      </c>
    </row>
    <row r="9110" spans="2:11" x14ac:dyDescent="0.25">
      <c r="B9110">
        <v>2026</v>
      </c>
      <c r="C9110" t="s">
        <v>482</v>
      </c>
      <c r="D9110">
        <v>4</v>
      </c>
      <c r="E9110" t="s">
        <v>169</v>
      </c>
      <c r="F9110">
        <v>9</v>
      </c>
      <c r="G9110" s="85">
        <v>7.2829568755232224</v>
      </c>
      <c r="H9110" s="85">
        <v>22963.846685082874</v>
      </c>
      <c r="I9110" s="85">
        <v>5596.9095303867407</v>
      </c>
      <c r="J9110" s="85">
        <v>110047.01595815923</v>
      </c>
      <c r="K9110" t="s">
        <v>491</v>
      </c>
    </row>
    <row r="9111" spans="2:11" x14ac:dyDescent="0.25">
      <c r="B9111">
        <v>2026</v>
      </c>
      <c r="C9111" t="s">
        <v>483</v>
      </c>
      <c r="D9111">
        <v>3</v>
      </c>
      <c r="E9111" t="s">
        <v>169</v>
      </c>
      <c r="F9111">
        <v>9</v>
      </c>
      <c r="G9111" s="85">
        <v>13.743106037811833</v>
      </c>
      <c r="H9111" s="85">
        <v>22963.846685082874</v>
      </c>
      <c r="I9111" s="85">
        <v>5596.9095303867407</v>
      </c>
      <c r="J9111" s="85">
        <v>207661.23365917915</v>
      </c>
      <c r="K9111" t="s">
        <v>491</v>
      </c>
    </row>
    <row r="9112" spans="2:11" x14ac:dyDescent="0.25">
      <c r="B9112">
        <v>2026</v>
      </c>
      <c r="C9112" t="s">
        <v>483</v>
      </c>
      <c r="D9112">
        <v>4</v>
      </c>
      <c r="E9112" t="s">
        <v>169</v>
      </c>
      <c r="F9112">
        <v>9</v>
      </c>
      <c r="G9112" s="85">
        <v>7.1214276741388591</v>
      </c>
      <c r="H9112" s="85">
        <v>22963.846685082874</v>
      </c>
      <c r="I9112" s="85">
        <v>5596.9095303867407</v>
      </c>
      <c r="J9112" s="85">
        <v>107606.27562339284</v>
      </c>
      <c r="K9112" t="s">
        <v>491</v>
      </c>
    </row>
    <row r="9113" spans="2:11" x14ac:dyDescent="0.25">
      <c r="B9113">
        <v>2026</v>
      </c>
      <c r="C9113" t="s">
        <v>484</v>
      </c>
      <c r="D9113">
        <v>3</v>
      </c>
      <c r="E9113" t="s">
        <v>169</v>
      </c>
      <c r="F9113">
        <v>9</v>
      </c>
      <c r="G9113" s="85">
        <v>12.970419544816563</v>
      </c>
      <c r="H9113" s="85">
        <v>22963.846685082874</v>
      </c>
      <c r="I9113" s="85">
        <v>5596.9095303867407</v>
      </c>
      <c r="J9113" s="85">
        <v>195985.77762138742</v>
      </c>
      <c r="K9113" t="s">
        <v>491</v>
      </c>
    </row>
    <row r="9114" spans="2:11" x14ac:dyDescent="0.25">
      <c r="B9114">
        <v>2026</v>
      </c>
      <c r="C9114" t="s">
        <v>484</v>
      </c>
      <c r="D9114">
        <v>4</v>
      </c>
      <c r="E9114" t="s">
        <v>169</v>
      </c>
      <c r="F9114">
        <v>9</v>
      </c>
      <c r="G9114" s="85">
        <v>6.7210355823140393</v>
      </c>
      <c r="H9114" s="85">
        <v>22963.846685082874</v>
      </c>
      <c r="I9114" s="85">
        <v>5596.9095303867407</v>
      </c>
      <c r="J9114" s="85">
        <v>101556.26658562805</v>
      </c>
      <c r="K9114" t="s">
        <v>491</v>
      </c>
    </row>
    <row r="9115" spans="2:11" x14ac:dyDescent="0.25">
      <c r="B9115">
        <v>2026</v>
      </c>
      <c r="C9115" t="s">
        <v>485</v>
      </c>
      <c r="D9115">
        <v>3</v>
      </c>
      <c r="E9115" t="s">
        <v>169</v>
      </c>
      <c r="F9115">
        <v>9</v>
      </c>
      <c r="G9115" s="85">
        <v>7.1608482729189848</v>
      </c>
      <c r="H9115" s="85">
        <v>22963.846685082874</v>
      </c>
      <c r="I9115" s="85">
        <v>5596.9095303867407</v>
      </c>
      <c r="J9115" s="85">
        <v>108201.92919338944</v>
      </c>
      <c r="K9115" t="s">
        <v>491</v>
      </c>
    </row>
    <row r="9116" spans="2:11" x14ac:dyDescent="0.25">
      <c r="B9116">
        <v>2026</v>
      </c>
      <c r="C9116" t="s">
        <v>485</v>
      </c>
      <c r="D9116">
        <v>4</v>
      </c>
      <c r="E9116" t="s">
        <v>169</v>
      </c>
      <c r="F9116">
        <v>9</v>
      </c>
      <c r="G9116" s="85">
        <v>3.7106213777852926</v>
      </c>
      <c r="H9116" s="85">
        <v>22963.846685082874</v>
      </c>
      <c r="I9116" s="85">
        <v>5596.9095303867407</v>
      </c>
      <c r="J9116" s="85">
        <v>56068.272400210895</v>
      </c>
      <c r="K9116" t="s">
        <v>491</v>
      </c>
    </row>
    <row r="9117" spans="2:11" x14ac:dyDescent="0.25">
      <c r="B9117">
        <v>2026</v>
      </c>
      <c r="C9117" t="s">
        <v>486</v>
      </c>
      <c r="D9117">
        <v>3</v>
      </c>
      <c r="E9117" t="s">
        <v>169</v>
      </c>
      <c r="F9117">
        <v>9</v>
      </c>
      <c r="G9117" s="85">
        <v>5.4493340265243715</v>
      </c>
      <c r="H9117" s="85">
        <v>22963.846685082874</v>
      </c>
      <c r="I9117" s="85">
        <v>5596.9095303867407</v>
      </c>
      <c r="J9117" s="85">
        <v>82340.587597559424</v>
      </c>
      <c r="K9117" t="s">
        <v>491</v>
      </c>
    </row>
    <row r="9118" spans="2:11" x14ac:dyDescent="0.25">
      <c r="B9118">
        <v>2026</v>
      </c>
      <c r="C9118" t="s">
        <v>486</v>
      </c>
      <c r="D9118">
        <v>4</v>
      </c>
      <c r="E9118" t="s">
        <v>169</v>
      </c>
      <c r="F9118">
        <v>9</v>
      </c>
      <c r="G9118" s="85">
        <v>2.8237458137444476</v>
      </c>
      <c r="H9118" s="85">
        <v>22963.846685082874</v>
      </c>
      <c r="I9118" s="85">
        <v>5596.9095303867407</v>
      </c>
      <c r="J9118" s="85">
        <v>42667.395391462618</v>
      </c>
      <c r="K9118" t="s">
        <v>491</v>
      </c>
    </row>
    <row r="9119" spans="2:11" x14ac:dyDescent="0.25">
      <c r="B9119">
        <v>2026</v>
      </c>
      <c r="C9119" t="s">
        <v>487</v>
      </c>
      <c r="D9119">
        <v>3</v>
      </c>
      <c r="E9119" t="s">
        <v>169</v>
      </c>
      <c r="F9119">
        <v>9</v>
      </c>
      <c r="G9119" s="85">
        <v>4.1680478829365679</v>
      </c>
      <c r="H9119" s="85">
        <v>22963.846685082874</v>
      </c>
      <c r="I9119" s="85">
        <v>5596.9095303867407</v>
      </c>
      <c r="J9119" s="85">
        <v>62980.083464374446</v>
      </c>
      <c r="K9119" t="s">
        <v>491</v>
      </c>
    </row>
    <row r="9120" spans="2:11" x14ac:dyDescent="0.25">
      <c r="B9120">
        <v>2026</v>
      </c>
      <c r="C9120" t="s">
        <v>487</v>
      </c>
      <c r="D9120">
        <v>4</v>
      </c>
      <c r="E9120" t="s">
        <v>169</v>
      </c>
      <c r="F9120">
        <v>9</v>
      </c>
      <c r="G9120" s="85">
        <v>2.1598066302489496</v>
      </c>
      <c r="H9120" s="85">
        <v>22963.846685082874</v>
      </c>
      <c r="I9120" s="85">
        <v>5596.9095303867407</v>
      </c>
      <c r="J9120" s="85">
        <v>32635.134158812223</v>
      </c>
      <c r="K9120" t="s">
        <v>491</v>
      </c>
    </row>
    <row r="9121" spans="2:11" x14ac:dyDescent="0.25">
      <c r="B9121">
        <v>2026</v>
      </c>
      <c r="C9121" t="s">
        <v>488</v>
      </c>
      <c r="D9121">
        <v>3</v>
      </c>
      <c r="E9121" t="s">
        <v>169</v>
      </c>
      <c r="F9121">
        <v>9</v>
      </c>
      <c r="G9121" s="85">
        <v>13.583951340279194</v>
      </c>
      <c r="H9121" s="85">
        <v>22963.846685082874</v>
      </c>
      <c r="I9121" s="85">
        <v>5596.9095303867407</v>
      </c>
      <c r="J9121" s="85">
        <v>205256.37257891468</v>
      </c>
      <c r="K9121" t="s">
        <v>491</v>
      </c>
    </row>
    <row r="9122" spans="2:11" x14ac:dyDescent="0.25">
      <c r="B9122">
        <v>2026</v>
      </c>
      <c r="C9122" t="s">
        <v>488</v>
      </c>
      <c r="D9122">
        <v>4</v>
      </c>
      <c r="E9122" t="s">
        <v>169</v>
      </c>
      <c r="F9122">
        <v>9</v>
      </c>
      <c r="G9122" s="85">
        <v>7.0389566035992193</v>
      </c>
      <c r="H9122" s="85">
        <v>22963.846685082874</v>
      </c>
      <c r="I9122" s="85">
        <v>5596.9095303867407</v>
      </c>
      <c r="J9122" s="85">
        <v>106360.12033634671</v>
      </c>
      <c r="K9122" t="s">
        <v>491</v>
      </c>
    </row>
    <row r="9123" spans="2:11" x14ac:dyDescent="0.25">
      <c r="B9123">
        <v>2026</v>
      </c>
      <c r="C9123" t="s">
        <v>489</v>
      </c>
      <c r="D9123">
        <v>3</v>
      </c>
      <c r="E9123" t="s">
        <v>169</v>
      </c>
      <c r="F9123">
        <v>9</v>
      </c>
      <c r="G9123" s="85">
        <v>13.272228320063759</v>
      </c>
      <c r="H9123" s="85">
        <v>22963.846685082874</v>
      </c>
      <c r="I9123" s="85">
        <v>5596.9095303867407</v>
      </c>
      <c r="J9123" s="85">
        <v>200546.17193287433</v>
      </c>
      <c r="K9123" t="s">
        <v>491</v>
      </c>
    </row>
    <row r="9124" spans="2:11" x14ac:dyDescent="0.25">
      <c r="B9124">
        <v>2026</v>
      </c>
      <c r="C9124" t="s">
        <v>489</v>
      </c>
      <c r="D9124">
        <v>4</v>
      </c>
      <c r="E9124" t="s">
        <v>169</v>
      </c>
      <c r="F9124">
        <v>9</v>
      </c>
      <c r="G9124" s="85">
        <v>6.8774274022148578</v>
      </c>
      <c r="H9124" s="85">
        <v>22963.846685082874</v>
      </c>
      <c r="I9124" s="85">
        <v>5596.9095303867407</v>
      </c>
      <c r="J9124" s="85">
        <v>103919.38000158034</v>
      </c>
      <c r="K9124" t="s">
        <v>491</v>
      </c>
    </row>
    <row r="9125" spans="2:11" x14ac:dyDescent="0.25">
      <c r="B9125">
        <v>2026</v>
      </c>
      <c r="C9125" t="s">
        <v>490</v>
      </c>
      <c r="D9125">
        <v>3</v>
      </c>
      <c r="E9125" t="s">
        <v>169</v>
      </c>
      <c r="F9125">
        <v>9</v>
      </c>
      <c r="G9125" s="85">
        <v>12.499541827068487</v>
      </c>
      <c r="H9125" s="85">
        <v>22963.846685082874</v>
      </c>
      <c r="I9125" s="85">
        <v>5596.9095303867407</v>
      </c>
      <c r="J9125" s="85">
        <v>188870.71589508254</v>
      </c>
      <c r="K9125" t="s">
        <v>491</v>
      </c>
    </row>
    <row r="9126" spans="2:11" x14ac:dyDescent="0.25">
      <c r="B9126">
        <v>2026</v>
      </c>
      <c r="C9126" t="s">
        <v>490</v>
      </c>
      <c r="D9126">
        <v>4</v>
      </c>
      <c r="E9126" t="s">
        <v>169</v>
      </c>
      <c r="F9126">
        <v>9</v>
      </c>
      <c r="G9126" s="85">
        <v>6.4770353103900362</v>
      </c>
      <c r="H9126" s="85">
        <v>22963.846685082874</v>
      </c>
      <c r="I9126" s="85">
        <v>5596.9095303867407</v>
      </c>
      <c r="J9126" s="85">
        <v>97869.370963815527</v>
      </c>
      <c r="K9126" t="s">
        <v>491</v>
      </c>
    </row>
    <row r="9127" spans="2:11" x14ac:dyDescent="0.25">
      <c r="B9127">
        <v>2026</v>
      </c>
      <c r="C9127" t="s">
        <v>479</v>
      </c>
      <c r="D9127">
        <v>3</v>
      </c>
      <c r="E9127" t="s">
        <v>89</v>
      </c>
      <c r="F9127">
        <v>7</v>
      </c>
      <c r="G9127" s="85">
        <v>10.197443157796512</v>
      </c>
      <c r="H9127" s="85">
        <v>23436.224852071005</v>
      </c>
      <c r="I9127" s="85">
        <v>5419.7159763313612</v>
      </c>
      <c r="J9127" s="85">
        <v>159645.03326923779</v>
      </c>
      <c r="K9127" t="s">
        <v>491</v>
      </c>
    </row>
    <row r="9128" spans="2:11" x14ac:dyDescent="0.25">
      <c r="B9128">
        <v>2026</v>
      </c>
      <c r="C9128" t="s">
        <v>479</v>
      </c>
      <c r="D9128">
        <v>4</v>
      </c>
      <c r="E9128" t="s">
        <v>89</v>
      </c>
      <c r="F9128">
        <v>7</v>
      </c>
      <c r="G9128" s="85">
        <v>15.891015587566224</v>
      </c>
      <c r="H9128" s="85">
        <v>23436.224852071005</v>
      </c>
      <c r="I9128" s="85">
        <v>5419.7159763313612</v>
      </c>
      <c r="J9128" s="85">
        <v>248780.17684456211</v>
      </c>
      <c r="K9128" t="s">
        <v>491</v>
      </c>
    </row>
    <row r="9129" spans="2:11" x14ac:dyDescent="0.25">
      <c r="B9129">
        <v>2026</v>
      </c>
      <c r="C9129" t="s">
        <v>480</v>
      </c>
      <c r="D9129">
        <v>3</v>
      </c>
      <c r="E9129" t="s">
        <v>89</v>
      </c>
      <c r="F9129">
        <v>7</v>
      </c>
      <c r="G9129" s="85">
        <v>11.175181717288387</v>
      </c>
      <c r="H9129" s="85">
        <v>23436.224852071005</v>
      </c>
      <c r="I9129" s="85">
        <v>5419.7159763313612</v>
      </c>
      <c r="J9129" s="85">
        <v>174951.91975473458</v>
      </c>
      <c r="K9129" t="s">
        <v>491</v>
      </c>
    </row>
    <row r="9130" spans="2:11" x14ac:dyDescent="0.25">
      <c r="B9130">
        <v>2026</v>
      </c>
      <c r="C9130" t="s">
        <v>480</v>
      </c>
      <c r="D9130">
        <v>4</v>
      </c>
      <c r="E9130" t="s">
        <v>89</v>
      </c>
      <c r="F9130">
        <v>7</v>
      </c>
      <c r="G9130" s="85">
        <v>17.414658176107736</v>
      </c>
      <c r="H9130" s="85">
        <v>23436.224852071005</v>
      </c>
      <c r="I9130" s="85">
        <v>5419.7159763313612</v>
      </c>
      <c r="J9130" s="85">
        <v>272633.40828446136</v>
      </c>
      <c r="K9130" t="s">
        <v>491</v>
      </c>
    </row>
    <row r="9131" spans="2:11" x14ac:dyDescent="0.25">
      <c r="B9131">
        <v>2026</v>
      </c>
      <c r="C9131" t="s">
        <v>481</v>
      </c>
      <c r="D9131">
        <v>3</v>
      </c>
      <c r="E9131" t="s">
        <v>89</v>
      </c>
      <c r="F9131">
        <v>7</v>
      </c>
      <c r="G9131" s="85">
        <v>12.901678893823052</v>
      </c>
      <c r="H9131" s="85">
        <v>23436.224852071005</v>
      </c>
      <c r="I9131" s="85">
        <v>5419.7159763313612</v>
      </c>
      <c r="J9131" s="85">
        <v>201980.92054660362</v>
      </c>
      <c r="K9131" t="s">
        <v>491</v>
      </c>
    </row>
    <row r="9132" spans="2:11" x14ac:dyDescent="0.25">
      <c r="B9132">
        <v>2026</v>
      </c>
      <c r="C9132" t="s">
        <v>481</v>
      </c>
      <c r="D9132">
        <v>4</v>
      </c>
      <c r="E9132" t="s">
        <v>89</v>
      </c>
      <c r="F9132">
        <v>7</v>
      </c>
      <c r="G9132" s="85">
        <v>20.105116276207582</v>
      </c>
      <c r="H9132" s="85">
        <v>23436.224852071005</v>
      </c>
      <c r="I9132" s="85">
        <v>5419.7159763313612</v>
      </c>
      <c r="J9132" s="85">
        <v>314753.6011851239</v>
      </c>
      <c r="K9132" t="s">
        <v>491</v>
      </c>
    </row>
    <row r="9133" spans="2:11" x14ac:dyDescent="0.25">
      <c r="B9133">
        <v>2026</v>
      </c>
      <c r="C9133" t="s">
        <v>482</v>
      </c>
      <c r="D9133">
        <v>3</v>
      </c>
      <c r="E9133" t="s">
        <v>89</v>
      </c>
      <c r="F9133">
        <v>7</v>
      </c>
      <c r="G9133" s="85">
        <v>9.378458265865536</v>
      </c>
      <c r="H9133" s="85">
        <v>23436.224852071005</v>
      </c>
      <c r="I9133" s="85">
        <v>5419.7159763313612</v>
      </c>
      <c r="J9133" s="85">
        <v>146823.49866530517</v>
      </c>
      <c r="K9133" t="s">
        <v>491</v>
      </c>
    </row>
    <row r="9134" spans="2:11" x14ac:dyDescent="0.25">
      <c r="B9134">
        <v>2026</v>
      </c>
      <c r="C9134" t="s">
        <v>482</v>
      </c>
      <c r="D9134">
        <v>4</v>
      </c>
      <c r="E9134" t="s">
        <v>89</v>
      </c>
      <c r="F9134">
        <v>7</v>
      </c>
      <c r="G9134" s="85">
        <v>14.614764130973789</v>
      </c>
      <c r="H9134" s="85">
        <v>23436.224852071005</v>
      </c>
      <c r="I9134" s="85">
        <v>5419.7159763313612</v>
      </c>
      <c r="J9134" s="85">
        <v>228799.95208676718</v>
      </c>
      <c r="K9134" t="s">
        <v>491</v>
      </c>
    </row>
    <row r="9135" spans="2:11" x14ac:dyDescent="0.25">
      <c r="B9135">
        <v>2026</v>
      </c>
      <c r="C9135" t="s">
        <v>483</v>
      </c>
      <c r="D9135">
        <v>3</v>
      </c>
      <c r="E9135" t="s">
        <v>89</v>
      </c>
      <c r="F9135">
        <v>7</v>
      </c>
      <c r="G9135" s="85">
        <v>9.1408827435635729</v>
      </c>
      <c r="H9135" s="85">
        <v>23436.224852071005</v>
      </c>
      <c r="I9135" s="85">
        <v>5419.7159763313612</v>
      </c>
      <c r="J9135" s="85">
        <v>143104.15926081382</v>
      </c>
      <c r="K9135" t="s">
        <v>491</v>
      </c>
    </row>
    <row r="9136" spans="2:11" x14ac:dyDescent="0.25">
      <c r="B9136">
        <v>2026</v>
      </c>
      <c r="C9136" t="s">
        <v>483</v>
      </c>
      <c r="D9136">
        <v>4</v>
      </c>
      <c r="E9136" t="s">
        <v>89</v>
      </c>
      <c r="F9136">
        <v>7</v>
      </c>
      <c r="G9136" s="85">
        <v>14.244542275386564</v>
      </c>
      <c r="H9136" s="85">
        <v>23436.224852071005</v>
      </c>
      <c r="I9136" s="85">
        <v>5419.7159763313612</v>
      </c>
      <c r="J9136" s="85">
        <v>223003.98151476815</v>
      </c>
      <c r="K9136" t="s">
        <v>491</v>
      </c>
    </row>
    <row r="9137" spans="2:11" x14ac:dyDescent="0.25">
      <c r="B9137">
        <v>2026</v>
      </c>
      <c r="C9137" t="s">
        <v>484</v>
      </c>
      <c r="D9137">
        <v>3</v>
      </c>
      <c r="E9137" t="s">
        <v>89</v>
      </c>
      <c r="F9137">
        <v>7</v>
      </c>
      <c r="G9137" s="85">
        <v>8.5288421357074586</v>
      </c>
      <c r="H9137" s="85">
        <v>23436.224852071005</v>
      </c>
      <c r="I9137" s="85">
        <v>5419.7159763313612</v>
      </c>
      <c r="J9137" s="85">
        <v>133522.41982953201</v>
      </c>
      <c r="K9137" t="s">
        <v>491</v>
      </c>
    </row>
    <row r="9138" spans="2:11" x14ac:dyDescent="0.25">
      <c r="B9138">
        <v>2026</v>
      </c>
      <c r="C9138" t="s">
        <v>484</v>
      </c>
      <c r="D9138">
        <v>4</v>
      </c>
      <c r="E9138" t="s">
        <v>89</v>
      </c>
      <c r="F9138">
        <v>7</v>
      </c>
      <c r="G9138" s="85">
        <v>13.290778994810784</v>
      </c>
      <c r="H9138" s="85">
        <v>23436.224852071005</v>
      </c>
      <c r="I9138" s="85">
        <v>5419.7159763313612</v>
      </c>
      <c r="J9138" s="85">
        <v>208072.43756768727</v>
      </c>
      <c r="K9138" t="s">
        <v>491</v>
      </c>
    </row>
    <row r="9139" spans="2:11" x14ac:dyDescent="0.25">
      <c r="B9139">
        <v>2026</v>
      </c>
      <c r="C9139" t="s">
        <v>485</v>
      </c>
      <c r="D9139">
        <v>3</v>
      </c>
      <c r="E9139" t="s">
        <v>89</v>
      </c>
      <c r="F9139">
        <v>7</v>
      </c>
      <c r="G9139" s="85">
        <v>8.6303652095275432</v>
      </c>
      <c r="H9139" s="85">
        <v>23436.224852071005</v>
      </c>
      <c r="I9139" s="85">
        <v>5419.7159763313612</v>
      </c>
      <c r="J9139" s="85">
        <v>135111.80397679357</v>
      </c>
      <c r="K9139" t="s">
        <v>491</v>
      </c>
    </row>
    <row r="9140" spans="2:11" x14ac:dyDescent="0.25">
      <c r="B9140">
        <v>2026</v>
      </c>
      <c r="C9140" t="s">
        <v>485</v>
      </c>
      <c r="D9140">
        <v>4</v>
      </c>
      <c r="E9140" t="s">
        <v>89</v>
      </c>
      <c r="F9140">
        <v>7</v>
      </c>
      <c r="G9140" s="85">
        <v>13.448985784847086</v>
      </c>
      <c r="H9140" s="85">
        <v>23436.224852071005</v>
      </c>
      <c r="I9140" s="85">
        <v>5419.7159763313612</v>
      </c>
      <c r="J9140" s="85">
        <v>210549.2278638366</v>
      </c>
      <c r="K9140" t="s">
        <v>491</v>
      </c>
    </row>
    <row r="9141" spans="2:11" x14ac:dyDescent="0.25">
      <c r="B9141">
        <v>2026</v>
      </c>
      <c r="C9141" t="s">
        <v>486</v>
      </c>
      <c r="D9141">
        <v>3</v>
      </c>
      <c r="E9141" t="s">
        <v>89</v>
      </c>
      <c r="F9141">
        <v>7</v>
      </c>
      <c r="G9141" s="85">
        <v>10.747172014069923</v>
      </c>
      <c r="H9141" s="85">
        <v>23436.224852071005</v>
      </c>
      <c r="I9141" s="85">
        <v>5419.7159763313612</v>
      </c>
      <c r="J9141" s="85">
        <v>168251.25741687918</v>
      </c>
      <c r="K9141" t="s">
        <v>491</v>
      </c>
    </row>
    <row r="9142" spans="2:11" x14ac:dyDescent="0.25">
      <c r="B9142">
        <v>2026</v>
      </c>
      <c r="C9142" t="s">
        <v>486</v>
      </c>
      <c r="D9142">
        <v>4</v>
      </c>
      <c r="E9142" t="s">
        <v>89</v>
      </c>
      <c r="F9142">
        <v>7</v>
      </c>
      <c r="G9142" s="85">
        <v>16.747676388592289</v>
      </c>
      <c r="H9142" s="85">
        <v>23436.224852071005</v>
      </c>
      <c r="I9142" s="85">
        <v>5419.7159763313612</v>
      </c>
      <c r="J9142" s="85">
        <v>262191.54280796996</v>
      </c>
      <c r="K9142" t="s">
        <v>491</v>
      </c>
    </row>
    <row r="9143" spans="2:11" x14ac:dyDescent="0.25">
      <c r="B9143">
        <v>2026</v>
      </c>
      <c r="C9143" t="s">
        <v>487</v>
      </c>
      <c r="D9143">
        <v>3</v>
      </c>
      <c r="E9143" t="s">
        <v>89</v>
      </c>
      <c r="F9143">
        <v>7</v>
      </c>
      <c r="G9143" s="85">
        <v>11.7249105735618</v>
      </c>
      <c r="H9143" s="85">
        <v>23436.224852071005</v>
      </c>
      <c r="I9143" s="85">
        <v>5419.7159763313612</v>
      </c>
      <c r="J9143" s="85">
        <v>183558.143902376</v>
      </c>
      <c r="K9143" t="s">
        <v>491</v>
      </c>
    </row>
    <row r="9144" spans="2:11" x14ac:dyDescent="0.25">
      <c r="B9144">
        <v>2026</v>
      </c>
      <c r="C9144" t="s">
        <v>487</v>
      </c>
      <c r="D9144">
        <v>4</v>
      </c>
      <c r="E9144" t="s">
        <v>89</v>
      </c>
      <c r="F9144">
        <v>7</v>
      </c>
      <c r="G9144" s="85">
        <v>18.271318977133799</v>
      </c>
      <c r="H9144" s="85">
        <v>23436.224852071005</v>
      </c>
      <c r="I9144" s="85">
        <v>5419.7159763313612</v>
      </c>
      <c r="J9144" s="85">
        <v>286044.77424786915</v>
      </c>
      <c r="K9144" t="s">
        <v>491</v>
      </c>
    </row>
    <row r="9145" spans="2:11" x14ac:dyDescent="0.25">
      <c r="B9145">
        <v>2026</v>
      </c>
      <c r="C9145" t="s">
        <v>488</v>
      </c>
      <c r="D9145">
        <v>3</v>
      </c>
      <c r="E9145" t="s">
        <v>89</v>
      </c>
      <c r="F9145">
        <v>7</v>
      </c>
      <c r="G9145" s="85">
        <v>13.451407750096463</v>
      </c>
      <c r="H9145" s="85">
        <v>23436.224852071005</v>
      </c>
      <c r="I9145" s="85">
        <v>5419.7159763313612</v>
      </c>
      <c r="J9145" s="85">
        <v>210587.14469424501</v>
      </c>
      <c r="K9145" t="s">
        <v>491</v>
      </c>
    </row>
    <row r="9146" spans="2:11" x14ac:dyDescent="0.25">
      <c r="B9146">
        <v>2026</v>
      </c>
      <c r="C9146" t="s">
        <v>488</v>
      </c>
      <c r="D9146">
        <v>4</v>
      </c>
      <c r="E9146" t="s">
        <v>89</v>
      </c>
      <c r="F9146">
        <v>7</v>
      </c>
      <c r="G9146" s="85">
        <v>20.961777077233648</v>
      </c>
      <c r="H9146" s="85">
        <v>23436.224852071005</v>
      </c>
      <c r="I9146" s="85">
        <v>5419.7159763313612</v>
      </c>
      <c r="J9146" s="85">
        <v>328164.96714853175</v>
      </c>
      <c r="K9146" t="s">
        <v>491</v>
      </c>
    </row>
    <row r="9147" spans="2:11" x14ac:dyDescent="0.25">
      <c r="B9147">
        <v>2026</v>
      </c>
      <c r="C9147" t="s">
        <v>489</v>
      </c>
      <c r="D9147">
        <v>3</v>
      </c>
      <c r="E9147" t="s">
        <v>89</v>
      </c>
      <c r="F9147">
        <v>7</v>
      </c>
      <c r="G9147" s="85">
        <v>9.9281871221389491</v>
      </c>
      <c r="H9147" s="85">
        <v>23436.224852071005</v>
      </c>
      <c r="I9147" s="85">
        <v>5419.7159763313612</v>
      </c>
      <c r="J9147" s="85">
        <v>155429.72281294659</v>
      </c>
      <c r="K9147" t="s">
        <v>491</v>
      </c>
    </row>
    <row r="9148" spans="2:11" x14ac:dyDescent="0.25">
      <c r="B9148">
        <v>2026</v>
      </c>
      <c r="C9148" t="s">
        <v>489</v>
      </c>
      <c r="D9148">
        <v>4</v>
      </c>
      <c r="E9148" t="s">
        <v>89</v>
      </c>
      <c r="F9148">
        <v>7</v>
      </c>
      <c r="G9148" s="85">
        <v>15.471424931999858</v>
      </c>
      <c r="H9148" s="85">
        <v>23436.224852071005</v>
      </c>
      <c r="I9148" s="85">
        <v>5419.7159763313612</v>
      </c>
      <c r="J9148" s="85">
        <v>242211.31805017506</v>
      </c>
      <c r="K9148" t="s">
        <v>491</v>
      </c>
    </row>
    <row r="9149" spans="2:11" x14ac:dyDescent="0.25">
      <c r="B9149">
        <v>2026</v>
      </c>
      <c r="C9149" t="s">
        <v>490</v>
      </c>
      <c r="D9149">
        <v>3</v>
      </c>
      <c r="E9149" t="s">
        <v>89</v>
      </c>
      <c r="F9149">
        <v>7</v>
      </c>
      <c r="G9149" s="85">
        <v>9.6906115998369824</v>
      </c>
      <c r="H9149" s="85">
        <v>23436.224852071005</v>
      </c>
      <c r="I9149" s="85">
        <v>5419.7159763313612</v>
      </c>
      <c r="J9149" s="85">
        <v>151710.38340845518</v>
      </c>
      <c r="K9149" t="s">
        <v>491</v>
      </c>
    </row>
    <row r="9150" spans="2:11" x14ac:dyDescent="0.25">
      <c r="B9150">
        <v>2026</v>
      </c>
      <c r="C9150" t="s">
        <v>490</v>
      </c>
      <c r="D9150">
        <v>4</v>
      </c>
      <c r="E9150" t="s">
        <v>89</v>
      </c>
      <c r="F9150">
        <v>7</v>
      </c>
      <c r="G9150" s="85">
        <v>15.101203076412625</v>
      </c>
      <c r="H9150" s="85">
        <v>23436.224852071005</v>
      </c>
      <c r="I9150" s="85">
        <v>5419.7159763313612</v>
      </c>
      <c r="J9150" s="85">
        <v>236415.34747817591</v>
      </c>
      <c r="K9150" t="s">
        <v>491</v>
      </c>
    </row>
    <row r="9151" spans="2:11" x14ac:dyDescent="0.25">
      <c r="B9151">
        <v>2026</v>
      </c>
      <c r="C9151" t="s">
        <v>479</v>
      </c>
      <c r="D9151">
        <v>3</v>
      </c>
      <c r="E9151" t="s">
        <v>89</v>
      </c>
      <c r="F9151">
        <v>22</v>
      </c>
      <c r="G9151" s="85">
        <v>2.9198787361641148</v>
      </c>
      <c r="H9151" s="85">
        <v>23436.224852071005</v>
      </c>
      <c r="I9151" s="85">
        <v>5419.7159763313612</v>
      </c>
      <c r="J9151" s="85">
        <v>42427.179452944321</v>
      </c>
      <c r="K9151" t="s">
        <v>491</v>
      </c>
    </row>
    <row r="9152" spans="2:11" x14ac:dyDescent="0.25">
      <c r="B9152">
        <v>2026</v>
      </c>
      <c r="C9152" t="s">
        <v>479</v>
      </c>
      <c r="D9152">
        <v>4</v>
      </c>
      <c r="E9152" t="s">
        <v>89</v>
      </c>
      <c r="F9152">
        <v>22</v>
      </c>
      <c r="G9152" s="85">
        <v>4.1712553373773069</v>
      </c>
      <c r="H9152" s="85">
        <v>23436.224852071005</v>
      </c>
      <c r="I9152" s="85">
        <v>5419.7159763313612</v>
      </c>
      <c r="J9152" s="85">
        <v>60610.256361349035</v>
      </c>
      <c r="K9152" t="s">
        <v>491</v>
      </c>
    </row>
    <row r="9153" spans="2:11" x14ac:dyDescent="0.25">
      <c r="B9153">
        <v>2026</v>
      </c>
      <c r="C9153" t="s">
        <v>480</v>
      </c>
      <c r="D9153">
        <v>3</v>
      </c>
      <c r="E9153" t="s">
        <v>89</v>
      </c>
      <c r="F9153">
        <v>22</v>
      </c>
      <c r="G9153" s="85">
        <v>2.9376213723695681</v>
      </c>
      <c r="H9153" s="85">
        <v>23436.224852071005</v>
      </c>
      <c r="I9153" s="85">
        <v>5419.7159763313612</v>
      </c>
      <c r="J9153" s="85">
        <v>42684.988108123616</v>
      </c>
      <c r="K9153" t="s">
        <v>491</v>
      </c>
    </row>
    <row r="9154" spans="2:11" x14ac:dyDescent="0.25">
      <c r="B9154">
        <v>2026</v>
      </c>
      <c r="C9154" t="s">
        <v>480</v>
      </c>
      <c r="D9154">
        <v>4</v>
      </c>
      <c r="E9154" t="s">
        <v>89</v>
      </c>
      <c r="F9154">
        <v>22</v>
      </c>
      <c r="G9154" s="85">
        <v>4.1966019605279552</v>
      </c>
      <c r="H9154" s="85">
        <v>23436.224852071005</v>
      </c>
      <c r="I9154" s="85">
        <v>5419.7159763313612</v>
      </c>
      <c r="J9154" s="85">
        <v>60978.554440176602</v>
      </c>
      <c r="K9154" t="s">
        <v>491</v>
      </c>
    </row>
    <row r="9155" spans="2:11" x14ac:dyDescent="0.25">
      <c r="B9155">
        <v>2026</v>
      </c>
      <c r="C9155" t="s">
        <v>481</v>
      </c>
      <c r="D9155">
        <v>3</v>
      </c>
      <c r="E9155" t="s">
        <v>89</v>
      </c>
      <c r="F9155">
        <v>22</v>
      </c>
      <c r="G9155" s="85">
        <v>2.9553640085750255</v>
      </c>
      <c r="H9155" s="85">
        <v>23436.224852071005</v>
      </c>
      <c r="I9155" s="85">
        <v>5419.7159763313612</v>
      </c>
      <c r="J9155" s="85">
        <v>42942.796763302962</v>
      </c>
      <c r="K9155" t="s">
        <v>491</v>
      </c>
    </row>
    <row r="9156" spans="2:11" x14ac:dyDescent="0.25">
      <c r="B9156">
        <v>2026</v>
      </c>
      <c r="C9156" t="s">
        <v>481</v>
      </c>
      <c r="D9156">
        <v>4</v>
      </c>
      <c r="E9156" t="s">
        <v>89</v>
      </c>
      <c r="F9156">
        <v>22</v>
      </c>
      <c r="G9156" s="85">
        <v>4.2219485836786079</v>
      </c>
      <c r="H9156" s="85">
        <v>23436.224852071005</v>
      </c>
      <c r="I9156" s="85">
        <v>5419.7159763313612</v>
      </c>
      <c r="J9156" s="85">
        <v>61346.852519004235</v>
      </c>
      <c r="K9156" t="s">
        <v>491</v>
      </c>
    </row>
    <row r="9157" spans="2:11" x14ac:dyDescent="0.25">
      <c r="B9157">
        <v>2026</v>
      </c>
      <c r="C9157" t="s">
        <v>482</v>
      </c>
      <c r="D9157">
        <v>3</v>
      </c>
      <c r="E9157" t="s">
        <v>89</v>
      </c>
      <c r="F9157">
        <v>22</v>
      </c>
      <c r="G9157" s="85">
        <v>2.9731066447804788</v>
      </c>
      <c r="H9157" s="85">
        <v>23436.224852071005</v>
      </c>
      <c r="I9157" s="85">
        <v>5419.7159763313612</v>
      </c>
      <c r="J9157" s="85">
        <v>43200.605418482257</v>
      </c>
      <c r="K9157" t="s">
        <v>491</v>
      </c>
    </row>
    <row r="9158" spans="2:11" x14ac:dyDescent="0.25">
      <c r="B9158">
        <v>2026</v>
      </c>
      <c r="C9158" t="s">
        <v>482</v>
      </c>
      <c r="D9158">
        <v>4</v>
      </c>
      <c r="E9158" t="s">
        <v>89</v>
      </c>
      <c r="F9158">
        <v>22</v>
      </c>
      <c r="G9158" s="85">
        <v>4.2472952068292553</v>
      </c>
      <c r="H9158" s="85">
        <v>23436.224852071005</v>
      </c>
      <c r="I9158" s="85">
        <v>5419.7159763313612</v>
      </c>
      <c r="J9158" s="85">
        <v>61715.150597831787</v>
      </c>
      <c r="K9158" t="s">
        <v>491</v>
      </c>
    </row>
    <row r="9159" spans="2:11" x14ac:dyDescent="0.25">
      <c r="B9159">
        <v>2026</v>
      </c>
      <c r="C9159" t="s">
        <v>483</v>
      </c>
      <c r="D9159">
        <v>3</v>
      </c>
      <c r="E9159" t="s">
        <v>89</v>
      </c>
      <c r="F9159">
        <v>22</v>
      </c>
      <c r="G9159" s="85">
        <v>2.9908492809859362</v>
      </c>
      <c r="H9159" s="85">
        <v>23436.224852071005</v>
      </c>
      <c r="I9159" s="85">
        <v>5419.7159763313612</v>
      </c>
      <c r="J9159" s="85">
        <v>43458.414073661603</v>
      </c>
      <c r="K9159" t="s">
        <v>491</v>
      </c>
    </row>
    <row r="9160" spans="2:11" x14ac:dyDescent="0.25">
      <c r="B9160">
        <v>2026</v>
      </c>
      <c r="C9160" t="s">
        <v>483</v>
      </c>
      <c r="D9160">
        <v>4</v>
      </c>
      <c r="E9160" t="s">
        <v>89</v>
      </c>
      <c r="F9160">
        <v>22</v>
      </c>
      <c r="G9160" s="85">
        <v>4.2726418299799089</v>
      </c>
      <c r="H9160" s="85">
        <v>23436.224852071005</v>
      </c>
      <c r="I9160" s="85">
        <v>5419.7159763313612</v>
      </c>
      <c r="J9160" s="85">
        <v>62083.448676659435</v>
      </c>
      <c r="K9160" t="s">
        <v>491</v>
      </c>
    </row>
    <row r="9161" spans="2:11" x14ac:dyDescent="0.25">
      <c r="B9161">
        <v>2026</v>
      </c>
      <c r="C9161" t="s">
        <v>484</v>
      </c>
      <c r="D9161">
        <v>3</v>
      </c>
      <c r="E9161" t="s">
        <v>89</v>
      </c>
      <c r="F9161">
        <v>22</v>
      </c>
      <c r="G9161" s="85">
        <v>3.0085919171913886</v>
      </c>
      <c r="H9161" s="85">
        <v>23436.224852071005</v>
      </c>
      <c r="I9161" s="85">
        <v>5419.7159763313612</v>
      </c>
      <c r="J9161" s="85">
        <v>43716.222728840883</v>
      </c>
      <c r="K9161" t="s">
        <v>491</v>
      </c>
    </row>
    <row r="9162" spans="2:11" x14ac:dyDescent="0.25">
      <c r="B9162">
        <v>2026</v>
      </c>
      <c r="C9162" t="s">
        <v>484</v>
      </c>
      <c r="D9162">
        <v>4</v>
      </c>
      <c r="E9162" t="s">
        <v>89</v>
      </c>
      <c r="F9162">
        <v>22</v>
      </c>
      <c r="G9162" s="85">
        <v>4.2979884531305554</v>
      </c>
      <c r="H9162" s="85">
        <v>23436.224852071005</v>
      </c>
      <c r="I9162" s="85">
        <v>5419.7159763313612</v>
      </c>
      <c r="J9162" s="85">
        <v>62451.746755486973</v>
      </c>
      <c r="K9162" t="s">
        <v>491</v>
      </c>
    </row>
    <row r="9163" spans="2:11" x14ac:dyDescent="0.25">
      <c r="B9163">
        <v>2026</v>
      </c>
      <c r="C9163" t="s">
        <v>485</v>
      </c>
      <c r="D9163">
        <v>3</v>
      </c>
      <c r="E9163" t="s">
        <v>89</v>
      </c>
      <c r="F9163">
        <v>22</v>
      </c>
      <c r="G9163" s="85">
        <v>3.0263345533968455</v>
      </c>
      <c r="H9163" s="85">
        <v>23436.224852071005</v>
      </c>
      <c r="I9163" s="85">
        <v>5419.7159763313612</v>
      </c>
      <c r="J9163" s="85">
        <v>43974.031384020222</v>
      </c>
      <c r="K9163" t="s">
        <v>491</v>
      </c>
    </row>
    <row r="9164" spans="2:11" x14ac:dyDescent="0.25">
      <c r="B9164">
        <v>2026</v>
      </c>
      <c r="C9164" t="s">
        <v>485</v>
      </c>
      <c r="D9164">
        <v>4</v>
      </c>
      <c r="E9164" t="s">
        <v>89</v>
      </c>
      <c r="F9164">
        <v>22</v>
      </c>
      <c r="G9164" s="85">
        <v>4.3233350762812091</v>
      </c>
      <c r="H9164" s="85">
        <v>23436.224852071005</v>
      </c>
      <c r="I9164" s="85">
        <v>5419.7159763313612</v>
      </c>
      <c r="J9164" s="85">
        <v>62820.04483431462</v>
      </c>
      <c r="K9164" t="s">
        <v>491</v>
      </c>
    </row>
    <row r="9165" spans="2:11" x14ac:dyDescent="0.25">
      <c r="B9165">
        <v>2026</v>
      </c>
      <c r="C9165" t="s">
        <v>486</v>
      </c>
      <c r="D9165">
        <v>3</v>
      </c>
      <c r="E9165" t="s">
        <v>89</v>
      </c>
      <c r="F9165">
        <v>22</v>
      </c>
      <c r="G9165" s="85">
        <v>3.0440771896022989</v>
      </c>
      <c r="H9165" s="85">
        <v>23436.224852071005</v>
      </c>
      <c r="I9165" s="85">
        <v>5419.7159763313612</v>
      </c>
      <c r="J9165" s="85">
        <v>44231.840039199509</v>
      </c>
      <c r="K9165" t="s">
        <v>491</v>
      </c>
    </row>
    <row r="9166" spans="2:11" x14ac:dyDescent="0.25">
      <c r="B9166">
        <v>2026</v>
      </c>
      <c r="C9166" t="s">
        <v>486</v>
      </c>
      <c r="D9166">
        <v>4</v>
      </c>
      <c r="E9166" t="s">
        <v>89</v>
      </c>
      <c r="F9166">
        <v>22</v>
      </c>
      <c r="G9166" s="85">
        <v>4.3486816994318565</v>
      </c>
      <c r="H9166" s="85">
        <v>23436.224852071005</v>
      </c>
      <c r="I9166" s="85">
        <v>5419.7159763313612</v>
      </c>
      <c r="J9166" s="85">
        <v>63188.342913142173</v>
      </c>
      <c r="K9166" t="s">
        <v>491</v>
      </c>
    </row>
    <row r="9167" spans="2:11" x14ac:dyDescent="0.25">
      <c r="B9167">
        <v>2026</v>
      </c>
      <c r="C9167" t="s">
        <v>487</v>
      </c>
      <c r="D9167">
        <v>3</v>
      </c>
      <c r="E9167" t="s">
        <v>89</v>
      </c>
      <c r="F9167">
        <v>22</v>
      </c>
      <c r="G9167" s="85">
        <v>3.0618198258077562</v>
      </c>
      <c r="H9167" s="85">
        <v>23436.224852071005</v>
      </c>
      <c r="I9167" s="85">
        <v>5419.7159763313612</v>
      </c>
      <c r="J9167" s="85">
        <v>44489.648694378862</v>
      </c>
      <c r="K9167" t="s">
        <v>491</v>
      </c>
    </row>
    <row r="9168" spans="2:11" x14ac:dyDescent="0.25">
      <c r="B9168">
        <v>2026</v>
      </c>
      <c r="C9168" t="s">
        <v>487</v>
      </c>
      <c r="D9168">
        <v>4</v>
      </c>
      <c r="E9168" t="s">
        <v>89</v>
      </c>
      <c r="F9168">
        <v>22</v>
      </c>
      <c r="G9168" s="85">
        <v>4.3740283225825092</v>
      </c>
      <c r="H9168" s="85">
        <v>23436.224852071005</v>
      </c>
      <c r="I9168" s="85">
        <v>5419.7159763313612</v>
      </c>
      <c r="J9168" s="85">
        <v>63556.640991969805</v>
      </c>
      <c r="K9168" t="s">
        <v>491</v>
      </c>
    </row>
    <row r="9169" spans="2:11" x14ac:dyDescent="0.25">
      <c r="B9169">
        <v>2026</v>
      </c>
      <c r="C9169" t="s">
        <v>488</v>
      </c>
      <c r="D9169">
        <v>3</v>
      </c>
      <c r="E9169" t="s">
        <v>89</v>
      </c>
      <c r="F9169">
        <v>22</v>
      </c>
      <c r="G9169" s="85">
        <v>3.0795624620132092</v>
      </c>
      <c r="H9169" s="85">
        <v>23436.224852071005</v>
      </c>
      <c r="I9169" s="85">
        <v>5419.7159763313612</v>
      </c>
      <c r="J9169" s="85">
        <v>44747.457349558143</v>
      </c>
      <c r="K9169" t="s">
        <v>491</v>
      </c>
    </row>
    <row r="9170" spans="2:11" x14ac:dyDescent="0.25">
      <c r="B9170">
        <v>2026</v>
      </c>
      <c r="C9170" t="s">
        <v>488</v>
      </c>
      <c r="D9170">
        <v>4</v>
      </c>
      <c r="E9170" t="s">
        <v>89</v>
      </c>
      <c r="F9170">
        <v>22</v>
      </c>
      <c r="G9170" s="85">
        <v>4.3993749457331566</v>
      </c>
      <c r="H9170" s="85">
        <v>23436.224852071005</v>
      </c>
      <c r="I9170" s="85">
        <v>5419.7159763313612</v>
      </c>
      <c r="J9170" s="85">
        <v>63924.939070797358</v>
      </c>
      <c r="K9170" t="s">
        <v>491</v>
      </c>
    </row>
    <row r="9171" spans="2:11" x14ac:dyDescent="0.25">
      <c r="B9171">
        <v>2026</v>
      </c>
      <c r="C9171" t="s">
        <v>489</v>
      </c>
      <c r="D9171">
        <v>3</v>
      </c>
      <c r="E9171" t="s">
        <v>89</v>
      </c>
      <c r="F9171">
        <v>22</v>
      </c>
      <c r="G9171" s="85">
        <v>3.0973050982186665</v>
      </c>
      <c r="H9171" s="85">
        <v>23436.224852071005</v>
      </c>
      <c r="I9171" s="85">
        <v>5419.7159763313612</v>
      </c>
      <c r="J9171" s="85">
        <v>45005.266004737496</v>
      </c>
      <c r="K9171" t="s">
        <v>491</v>
      </c>
    </row>
    <row r="9172" spans="2:11" x14ac:dyDescent="0.25">
      <c r="B9172">
        <v>2026</v>
      </c>
      <c r="C9172" t="s">
        <v>489</v>
      </c>
      <c r="D9172">
        <v>4</v>
      </c>
      <c r="E9172" t="s">
        <v>89</v>
      </c>
      <c r="F9172">
        <v>22</v>
      </c>
      <c r="G9172" s="85">
        <v>4.4247215688838102</v>
      </c>
      <c r="H9172" s="85">
        <v>23436.224852071005</v>
      </c>
      <c r="I9172" s="85">
        <v>5419.7159763313612</v>
      </c>
      <c r="J9172" s="85">
        <v>64293.237149625005</v>
      </c>
      <c r="K9172" t="s">
        <v>491</v>
      </c>
    </row>
    <row r="9173" spans="2:11" x14ac:dyDescent="0.25">
      <c r="B9173">
        <v>2026</v>
      </c>
      <c r="C9173" t="s">
        <v>490</v>
      </c>
      <c r="D9173">
        <v>3</v>
      </c>
      <c r="E9173" t="s">
        <v>89</v>
      </c>
      <c r="F9173">
        <v>22</v>
      </c>
      <c r="G9173" s="85">
        <v>3.1150477344241199</v>
      </c>
      <c r="H9173" s="85">
        <v>23436.224852071005</v>
      </c>
      <c r="I9173" s="85">
        <v>5419.7159763313612</v>
      </c>
      <c r="J9173" s="85">
        <v>45263.074659916783</v>
      </c>
      <c r="K9173" t="s">
        <v>491</v>
      </c>
    </row>
    <row r="9174" spans="2:11" x14ac:dyDescent="0.25">
      <c r="B9174">
        <v>2026</v>
      </c>
      <c r="C9174" t="s">
        <v>490</v>
      </c>
      <c r="D9174">
        <v>4</v>
      </c>
      <c r="E9174" t="s">
        <v>89</v>
      </c>
      <c r="F9174">
        <v>22</v>
      </c>
      <c r="G9174" s="85">
        <v>4.4500681920344576</v>
      </c>
      <c r="H9174" s="85">
        <v>23436.224852071005</v>
      </c>
      <c r="I9174" s="85">
        <v>5419.7159763313612</v>
      </c>
      <c r="J9174" s="85">
        <v>64661.535228452558</v>
      </c>
      <c r="K9174" t="s">
        <v>491</v>
      </c>
    </row>
    <row r="9175" spans="2:11" x14ac:dyDescent="0.25">
      <c r="B9175">
        <v>2026</v>
      </c>
      <c r="C9175" t="s">
        <v>479</v>
      </c>
      <c r="D9175">
        <v>3</v>
      </c>
      <c r="E9175" t="s">
        <v>148</v>
      </c>
      <c r="F9175">
        <v>13</v>
      </c>
      <c r="G9175" s="85">
        <v>0</v>
      </c>
      <c r="H9175" s="85">
        <v>9379.6906330564307</v>
      </c>
      <c r="I9175" s="85">
        <v>2699.8138069321112</v>
      </c>
      <c r="J9175" s="85">
        <v>0</v>
      </c>
      <c r="K9175" t="s">
        <v>491</v>
      </c>
    </row>
    <row r="9176" spans="2:11" x14ac:dyDescent="0.25">
      <c r="B9176">
        <v>2026</v>
      </c>
      <c r="C9176" t="s">
        <v>479</v>
      </c>
      <c r="D9176">
        <v>4</v>
      </c>
      <c r="E9176" t="s">
        <v>148</v>
      </c>
      <c r="F9176">
        <v>13</v>
      </c>
      <c r="G9176" s="85">
        <v>0</v>
      </c>
      <c r="H9176" s="85">
        <v>9379.6906330564307</v>
      </c>
      <c r="I9176" s="85">
        <v>2699.8138069321112</v>
      </c>
      <c r="J9176" s="85">
        <v>0</v>
      </c>
      <c r="K9176" t="s">
        <v>491</v>
      </c>
    </row>
    <row r="9177" spans="2:11" x14ac:dyDescent="0.25">
      <c r="B9177">
        <v>2026</v>
      </c>
      <c r="C9177" t="s">
        <v>480</v>
      </c>
      <c r="D9177">
        <v>3</v>
      </c>
      <c r="E9177" t="s">
        <v>148</v>
      </c>
      <c r="F9177">
        <v>13</v>
      </c>
      <c r="G9177" s="85">
        <v>0</v>
      </c>
      <c r="H9177" s="85">
        <v>9379.6906330564307</v>
      </c>
      <c r="I9177" s="85">
        <v>2699.8138069321112</v>
      </c>
      <c r="J9177" s="85">
        <v>0</v>
      </c>
      <c r="K9177" t="s">
        <v>491</v>
      </c>
    </row>
    <row r="9178" spans="2:11" x14ac:dyDescent="0.25">
      <c r="B9178">
        <v>2026</v>
      </c>
      <c r="C9178" t="s">
        <v>480</v>
      </c>
      <c r="D9178">
        <v>4</v>
      </c>
      <c r="E9178" t="s">
        <v>148</v>
      </c>
      <c r="F9178">
        <v>13</v>
      </c>
      <c r="G9178" s="85">
        <v>1.8515033553098237</v>
      </c>
      <c r="H9178" s="85">
        <v>9379.6906330564307</v>
      </c>
      <c r="I9178" s="85">
        <v>2699.8138069321112</v>
      </c>
      <c r="J9178" s="85">
        <v>12069.737431816115</v>
      </c>
      <c r="K9178" t="s">
        <v>491</v>
      </c>
    </row>
    <row r="9179" spans="2:11" x14ac:dyDescent="0.25">
      <c r="B9179">
        <v>2026</v>
      </c>
      <c r="C9179" t="s">
        <v>481</v>
      </c>
      <c r="D9179">
        <v>3</v>
      </c>
      <c r="E9179" t="s">
        <v>148</v>
      </c>
      <c r="F9179">
        <v>13</v>
      </c>
      <c r="G9179" s="85">
        <v>0</v>
      </c>
      <c r="H9179" s="85">
        <v>9379.6906330564307</v>
      </c>
      <c r="I9179" s="85">
        <v>2699.8138069321112</v>
      </c>
      <c r="J9179" s="85">
        <v>0</v>
      </c>
      <c r="K9179" t="s">
        <v>491</v>
      </c>
    </row>
    <row r="9180" spans="2:11" x14ac:dyDescent="0.25">
      <c r="B9180">
        <v>2026</v>
      </c>
      <c r="C9180" t="s">
        <v>481</v>
      </c>
      <c r="D9180">
        <v>4</v>
      </c>
      <c r="E9180" t="s">
        <v>148</v>
      </c>
      <c r="F9180">
        <v>13</v>
      </c>
      <c r="G9180" s="85">
        <v>0</v>
      </c>
      <c r="H9180" s="85">
        <v>9379.6906330564307</v>
      </c>
      <c r="I9180" s="85">
        <v>2699.8138069321112</v>
      </c>
      <c r="J9180" s="85">
        <v>0</v>
      </c>
      <c r="K9180" t="s">
        <v>491</v>
      </c>
    </row>
    <row r="9181" spans="2:11" x14ac:dyDescent="0.25">
      <c r="B9181">
        <v>2026</v>
      </c>
      <c r="C9181" t="s">
        <v>482</v>
      </c>
      <c r="D9181">
        <v>3</v>
      </c>
      <c r="E9181" t="s">
        <v>148</v>
      </c>
      <c r="F9181">
        <v>13</v>
      </c>
      <c r="G9181" s="85">
        <v>0</v>
      </c>
      <c r="H9181" s="85">
        <v>9379.6906330564307</v>
      </c>
      <c r="I9181" s="85">
        <v>2699.8138069321112</v>
      </c>
      <c r="J9181" s="85">
        <v>0</v>
      </c>
      <c r="K9181" t="s">
        <v>491</v>
      </c>
    </row>
    <row r="9182" spans="2:11" x14ac:dyDescent="0.25">
      <c r="B9182">
        <v>2026</v>
      </c>
      <c r="C9182" t="s">
        <v>482</v>
      </c>
      <c r="D9182">
        <v>4</v>
      </c>
      <c r="E9182" t="s">
        <v>148</v>
      </c>
      <c r="F9182">
        <v>13</v>
      </c>
      <c r="G9182" s="85">
        <v>1.80982674436869</v>
      </c>
      <c r="H9182" s="85">
        <v>9379.6906330564307</v>
      </c>
      <c r="I9182" s="85">
        <v>2699.8138069321112</v>
      </c>
      <c r="J9182" s="85">
        <v>11798.052398318963</v>
      </c>
      <c r="K9182" t="s">
        <v>491</v>
      </c>
    </row>
    <row r="9183" spans="2:11" x14ac:dyDescent="0.25">
      <c r="B9183">
        <v>2026</v>
      </c>
      <c r="C9183" t="s">
        <v>483</v>
      </c>
      <c r="D9183">
        <v>3</v>
      </c>
      <c r="E9183" t="s">
        <v>148</v>
      </c>
      <c r="F9183">
        <v>13</v>
      </c>
      <c r="G9183" s="85">
        <v>0</v>
      </c>
      <c r="H9183" s="85">
        <v>9379.6906330564307</v>
      </c>
      <c r="I9183" s="85">
        <v>2699.8138069321112</v>
      </c>
      <c r="J9183" s="85">
        <v>0</v>
      </c>
      <c r="K9183" t="s">
        <v>491</v>
      </c>
    </row>
    <row r="9184" spans="2:11" x14ac:dyDescent="0.25">
      <c r="B9184">
        <v>2026</v>
      </c>
      <c r="C9184" t="s">
        <v>483</v>
      </c>
      <c r="D9184">
        <v>4</v>
      </c>
      <c r="E9184" t="s">
        <v>148</v>
      </c>
      <c r="F9184">
        <v>13</v>
      </c>
      <c r="G9184" s="85">
        <v>0</v>
      </c>
      <c r="H9184" s="85">
        <v>9379.6906330564307</v>
      </c>
      <c r="I9184" s="85">
        <v>2699.8138069321112</v>
      </c>
      <c r="J9184" s="85">
        <v>0</v>
      </c>
      <c r="K9184" t="s">
        <v>491</v>
      </c>
    </row>
    <row r="9185" spans="2:11" x14ac:dyDescent="0.25">
      <c r="B9185">
        <v>2026</v>
      </c>
      <c r="C9185" t="s">
        <v>484</v>
      </c>
      <c r="D9185">
        <v>3</v>
      </c>
      <c r="E9185" t="s">
        <v>148</v>
      </c>
      <c r="F9185">
        <v>13</v>
      </c>
      <c r="G9185" s="85">
        <v>0</v>
      </c>
      <c r="H9185" s="85">
        <v>9379.6906330564307</v>
      </c>
      <c r="I9185" s="85">
        <v>2699.8138069321112</v>
      </c>
      <c r="J9185" s="85">
        <v>0</v>
      </c>
      <c r="K9185" t="s">
        <v>491</v>
      </c>
    </row>
    <row r="9186" spans="2:11" x14ac:dyDescent="0.25">
      <c r="B9186">
        <v>2026</v>
      </c>
      <c r="C9186" t="s">
        <v>484</v>
      </c>
      <c r="D9186">
        <v>4</v>
      </c>
      <c r="E9186" t="s">
        <v>148</v>
      </c>
      <c r="F9186">
        <v>13</v>
      </c>
      <c r="G9186" s="85">
        <v>1.7681501334275564</v>
      </c>
      <c r="H9186" s="85">
        <v>9379.6906330564307</v>
      </c>
      <c r="I9186" s="85">
        <v>2699.8138069321112</v>
      </c>
      <c r="J9186" s="85">
        <v>11526.367364821812</v>
      </c>
      <c r="K9186" t="s">
        <v>491</v>
      </c>
    </row>
    <row r="9187" spans="2:11" x14ac:dyDescent="0.25">
      <c r="B9187">
        <v>2026</v>
      </c>
      <c r="C9187" t="s">
        <v>485</v>
      </c>
      <c r="D9187">
        <v>3</v>
      </c>
      <c r="E9187" t="s">
        <v>148</v>
      </c>
      <c r="F9187">
        <v>13</v>
      </c>
      <c r="G9187" s="85">
        <v>0</v>
      </c>
      <c r="H9187" s="85">
        <v>9379.6906330564307</v>
      </c>
      <c r="I9187" s="85">
        <v>2699.8138069321112</v>
      </c>
      <c r="J9187" s="85">
        <v>0</v>
      </c>
      <c r="K9187" t="s">
        <v>491</v>
      </c>
    </row>
    <row r="9188" spans="2:11" x14ac:dyDescent="0.25">
      <c r="B9188">
        <v>2026</v>
      </c>
      <c r="C9188" t="s">
        <v>485</v>
      </c>
      <c r="D9188">
        <v>4</v>
      </c>
      <c r="E9188" t="s">
        <v>148</v>
      </c>
      <c r="F9188">
        <v>13</v>
      </c>
      <c r="G9188" s="85">
        <v>0</v>
      </c>
      <c r="H9188" s="85">
        <v>9379.6906330564307</v>
      </c>
      <c r="I9188" s="85">
        <v>2699.8138069321112</v>
      </c>
      <c r="J9188" s="85">
        <v>0</v>
      </c>
      <c r="K9188" t="s">
        <v>491</v>
      </c>
    </row>
    <row r="9189" spans="2:11" x14ac:dyDescent="0.25">
      <c r="B9189">
        <v>2026</v>
      </c>
      <c r="C9189" t="s">
        <v>486</v>
      </c>
      <c r="D9189">
        <v>3</v>
      </c>
      <c r="E9189" t="s">
        <v>148</v>
      </c>
      <c r="F9189">
        <v>13</v>
      </c>
      <c r="G9189" s="85">
        <v>0</v>
      </c>
      <c r="H9189" s="85">
        <v>9379.6906330564307</v>
      </c>
      <c r="I9189" s="85">
        <v>2699.8138069321112</v>
      </c>
      <c r="J9189" s="85">
        <v>0</v>
      </c>
      <c r="K9189" t="s">
        <v>491</v>
      </c>
    </row>
    <row r="9190" spans="2:11" x14ac:dyDescent="0.25">
      <c r="B9190">
        <v>2026</v>
      </c>
      <c r="C9190" t="s">
        <v>486</v>
      </c>
      <c r="D9190">
        <v>4</v>
      </c>
      <c r="E9190" t="s">
        <v>148</v>
      </c>
      <c r="F9190">
        <v>13</v>
      </c>
      <c r="G9190" s="85">
        <v>1.7264735224864227</v>
      </c>
      <c r="H9190" s="85">
        <v>9379.6906330564307</v>
      </c>
      <c r="I9190" s="85">
        <v>2699.8138069321112</v>
      </c>
      <c r="J9190" s="85">
        <v>11254.68233132466</v>
      </c>
      <c r="K9190" t="s">
        <v>491</v>
      </c>
    </row>
    <row r="9191" spans="2:11" x14ac:dyDescent="0.25">
      <c r="B9191">
        <v>2026</v>
      </c>
      <c r="C9191" t="s">
        <v>487</v>
      </c>
      <c r="D9191">
        <v>3</v>
      </c>
      <c r="E9191" t="s">
        <v>148</v>
      </c>
      <c r="F9191">
        <v>13</v>
      </c>
      <c r="G9191" s="85">
        <v>0</v>
      </c>
      <c r="H9191" s="85">
        <v>9379.6906330564307</v>
      </c>
      <c r="I9191" s="85">
        <v>2699.8138069321112</v>
      </c>
      <c r="J9191" s="85">
        <v>0</v>
      </c>
      <c r="K9191" t="s">
        <v>491</v>
      </c>
    </row>
    <row r="9192" spans="2:11" x14ac:dyDescent="0.25">
      <c r="B9192">
        <v>2026</v>
      </c>
      <c r="C9192" t="s">
        <v>487</v>
      </c>
      <c r="D9192">
        <v>4</v>
      </c>
      <c r="E9192" t="s">
        <v>148</v>
      </c>
      <c r="F9192">
        <v>13</v>
      </c>
      <c r="G9192" s="85">
        <v>0</v>
      </c>
      <c r="H9192" s="85">
        <v>9379.6906330564307</v>
      </c>
      <c r="I9192" s="85">
        <v>2699.8138069321112</v>
      </c>
      <c r="J9192" s="85">
        <v>0</v>
      </c>
      <c r="K9192" t="s">
        <v>491</v>
      </c>
    </row>
    <row r="9193" spans="2:11" x14ac:dyDescent="0.25">
      <c r="B9193">
        <v>2026</v>
      </c>
      <c r="C9193" t="s">
        <v>488</v>
      </c>
      <c r="D9193">
        <v>3</v>
      </c>
      <c r="E9193" t="s">
        <v>148</v>
      </c>
      <c r="F9193">
        <v>13</v>
      </c>
      <c r="G9193" s="85">
        <v>0</v>
      </c>
      <c r="H9193" s="85">
        <v>9379.6906330564307</v>
      </c>
      <c r="I9193" s="85">
        <v>2699.8138069321112</v>
      </c>
      <c r="J9193" s="85">
        <v>0</v>
      </c>
      <c r="K9193" t="s">
        <v>491</v>
      </c>
    </row>
    <row r="9194" spans="2:11" x14ac:dyDescent="0.25">
      <c r="B9194">
        <v>2026</v>
      </c>
      <c r="C9194" t="s">
        <v>488</v>
      </c>
      <c r="D9194">
        <v>4</v>
      </c>
      <c r="E9194" t="s">
        <v>148</v>
      </c>
      <c r="F9194">
        <v>13</v>
      </c>
      <c r="G9194" s="85">
        <v>1.684796911545289</v>
      </c>
      <c r="H9194" s="85">
        <v>9379.6906330564307</v>
      </c>
      <c r="I9194" s="85">
        <v>2699.8138069321112</v>
      </c>
      <c r="J9194" s="85">
        <v>10982.997297827507</v>
      </c>
      <c r="K9194" t="s">
        <v>491</v>
      </c>
    </row>
    <row r="9195" spans="2:11" x14ac:dyDescent="0.25">
      <c r="B9195">
        <v>2026</v>
      </c>
      <c r="C9195" t="s">
        <v>489</v>
      </c>
      <c r="D9195">
        <v>3</v>
      </c>
      <c r="E9195" t="s">
        <v>148</v>
      </c>
      <c r="F9195">
        <v>13</v>
      </c>
      <c r="G9195" s="85">
        <v>0</v>
      </c>
      <c r="H9195" s="85">
        <v>9379.6906330564307</v>
      </c>
      <c r="I9195" s="85">
        <v>2699.8138069321112</v>
      </c>
      <c r="J9195" s="85">
        <v>0</v>
      </c>
      <c r="K9195" t="s">
        <v>491</v>
      </c>
    </row>
    <row r="9196" spans="2:11" x14ac:dyDescent="0.25">
      <c r="B9196">
        <v>2026</v>
      </c>
      <c r="C9196" t="s">
        <v>489</v>
      </c>
      <c r="D9196">
        <v>4</v>
      </c>
      <c r="E9196" t="s">
        <v>148</v>
      </c>
      <c r="F9196">
        <v>13</v>
      </c>
      <c r="G9196" s="85">
        <v>0</v>
      </c>
      <c r="H9196" s="85">
        <v>9379.6906330564307</v>
      </c>
      <c r="I9196" s="85">
        <v>2699.8138069321112</v>
      </c>
      <c r="J9196" s="85">
        <v>0</v>
      </c>
      <c r="K9196" t="s">
        <v>491</v>
      </c>
    </row>
    <row r="9197" spans="2:11" x14ac:dyDescent="0.25">
      <c r="B9197">
        <v>2026</v>
      </c>
      <c r="C9197" t="s">
        <v>490</v>
      </c>
      <c r="D9197">
        <v>3</v>
      </c>
      <c r="E9197" t="s">
        <v>148</v>
      </c>
      <c r="F9197">
        <v>13</v>
      </c>
      <c r="G9197" s="85">
        <v>0</v>
      </c>
      <c r="H9197" s="85">
        <v>9379.6906330564307</v>
      </c>
      <c r="I9197" s="85">
        <v>2699.8138069321112</v>
      </c>
      <c r="J9197" s="85">
        <v>0</v>
      </c>
      <c r="K9197" t="s">
        <v>491</v>
      </c>
    </row>
    <row r="9198" spans="2:11" x14ac:dyDescent="0.25">
      <c r="B9198">
        <v>2026</v>
      </c>
      <c r="C9198" t="s">
        <v>490</v>
      </c>
      <c r="D9198">
        <v>4</v>
      </c>
      <c r="E9198" t="s">
        <v>148</v>
      </c>
      <c r="F9198">
        <v>13</v>
      </c>
      <c r="G9198" s="85">
        <v>1.643120300604155</v>
      </c>
      <c r="H9198" s="85">
        <v>9379.6906330564307</v>
      </c>
      <c r="I9198" s="85">
        <v>2699.8138069321112</v>
      </c>
      <c r="J9198" s="85">
        <v>10711.312264330354</v>
      </c>
      <c r="K9198" t="s">
        <v>491</v>
      </c>
    </row>
    <row r="9199" spans="2:11" x14ac:dyDescent="0.25">
      <c r="B9199">
        <v>2026</v>
      </c>
      <c r="C9199" t="s">
        <v>479</v>
      </c>
      <c r="D9199">
        <v>3</v>
      </c>
      <c r="E9199" t="s">
        <v>89</v>
      </c>
      <c r="F9199">
        <v>12</v>
      </c>
      <c r="G9199" s="85">
        <v>1.6794705164236163</v>
      </c>
      <c r="H9199" s="85">
        <v>23436.224852071005</v>
      </c>
      <c r="I9199" s="85">
        <v>5419.7159763313612</v>
      </c>
      <c r="J9199" s="85">
        <v>27198.07002083143</v>
      </c>
      <c r="K9199" t="s">
        <v>491</v>
      </c>
    </row>
    <row r="9200" spans="2:11" x14ac:dyDescent="0.25">
      <c r="B9200">
        <v>2026</v>
      </c>
      <c r="C9200" t="s">
        <v>479</v>
      </c>
      <c r="D9200">
        <v>4</v>
      </c>
      <c r="E9200" t="s">
        <v>89</v>
      </c>
      <c r="F9200">
        <v>12</v>
      </c>
      <c r="G9200" s="85">
        <v>1.586166598844527</v>
      </c>
      <c r="H9200" s="85">
        <v>23436.224852071005</v>
      </c>
      <c r="I9200" s="85">
        <v>5419.7159763313612</v>
      </c>
      <c r="J9200" s="85">
        <v>25687.06613078525</v>
      </c>
      <c r="K9200" t="s">
        <v>491</v>
      </c>
    </row>
    <row r="9201" spans="2:11" x14ac:dyDescent="0.25">
      <c r="B9201">
        <v>2026</v>
      </c>
      <c r="C9201" t="s">
        <v>480</v>
      </c>
      <c r="D9201">
        <v>3</v>
      </c>
      <c r="E9201" t="s">
        <v>89</v>
      </c>
      <c r="F9201">
        <v>12</v>
      </c>
      <c r="G9201" s="85">
        <v>1.6632825298805247</v>
      </c>
      <c r="H9201" s="85">
        <v>23436.224852071005</v>
      </c>
      <c r="I9201" s="85">
        <v>5419.7159763313612</v>
      </c>
      <c r="J9201" s="85">
        <v>26935.914783695829</v>
      </c>
      <c r="K9201" t="s">
        <v>491</v>
      </c>
    </row>
    <row r="9202" spans="2:11" x14ac:dyDescent="0.25">
      <c r="B9202">
        <v>2026</v>
      </c>
      <c r="C9202" t="s">
        <v>480</v>
      </c>
      <c r="D9202">
        <v>4</v>
      </c>
      <c r="E9202" t="s">
        <v>89</v>
      </c>
      <c r="F9202">
        <v>12</v>
      </c>
      <c r="G9202" s="85">
        <v>1.5708779448871624</v>
      </c>
      <c r="H9202" s="85">
        <v>23436.224852071005</v>
      </c>
      <c r="I9202" s="85">
        <v>5419.7159763313612</v>
      </c>
      <c r="J9202" s="85">
        <v>25439.47507349051</v>
      </c>
      <c r="K9202" t="s">
        <v>491</v>
      </c>
    </row>
    <row r="9203" spans="2:11" x14ac:dyDescent="0.25">
      <c r="B9203">
        <v>2026</v>
      </c>
      <c r="C9203" t="s">
        <v>481</v>
      </c>
      <c r="D9203">
        <v>3</v>
      </c>
      <c r="E9203" t="s">
        <v>89</v>
      </c>
      <c r="F9203">
        <v>12</v>
      </c>
      <c r="G9203" s="85">
        <v>1.6470945433374244</v>
      </c>
      <c r="H9203" s="85">
        <v>23436.224852071005</v>
      </c>
      <c r="I9203" s="85">
        <v>5419.7159763313612</v>
      </c>
      <c r="J9203" s="85">
        <v>26673.75954656009</v>
      </c>
      <c r="K9203" t="s">
        <v>491</v>
      </c>
    </row>
    <row r="9204" spans="2:11" x14ac:dyDescent="0.25">
      <c r="B9204">
        <v>2026</v>
      </c>
      <c r="C9204" t="s">
        <v>481</v>
      </c>
      <c r="D9204">
        <v>4</v>
      </c>
      <c r="E9204" t="s">
        <v>89</v>
      </c>
      <c r="F9204">
        <v>12</v>
      </c>
      <c r="G9204" s="85">
        <v>1.5555892909297899</v>
      </c>
      <c r="H9204" s="85">
        <v>23436.224852071005</v>
      </c>
      <c r="I9204" s="85">
        <v>5419.7159763313612</v>
      </c>
      <c r="J9204" s="85">
        <v>25191.884016195643</v>
      </c>
      <c r="K9204" t="s">
        <v>491</v>
      </c>
    </row>
    <row r="9205" spans="2:11" x14ac:dyDescent="0.25">
      <c r="B9205">
        <v>2026</v>
      </c>
      <c r="C9205" t="s">
        <v>482</v>
      </c>
      <c r="D9205">
        <v>3</v>
      </c>
      <c r="E9205" t="s">
        <v>89</v>
      </c>
      <c r="F9205">
        <v>12</v>
      </c>
      <c r="G9205" s="85">
        <v>1.6309065567943326</v>
      </c>
      <c r="H9205" s="85">
        <v>23436.224852071005</v>
      </c>
      <c r="I9205" s="85">
        <v>5419.7159763313612</v>
      </c>
      <c r="J9205" s="85">
        <v>26411.604309424485</v>
      </c>
      <c r="K9205" t="s">
        <v>491</v>
      </c>
    </row>
    <row r="9206" spans="2:11" x14ac:dyDescent="0.25">
      <c r="B9206">
        <v>2026</v>
      </c>
      <c r="C9206" t="s">
        <v>482</v>
      </c>
      <c r="D9206">
        <v>4</v>
      </c>
      <c r="E9206" t="s">
        <v>89</v>
      </c>
      <c r="F9206">
        <v>12</v>
      </c>
      <c r="G9206" s="85">
        <v>1.5403006369724255</v>
      </c>
      <c r="H9206" s="85">
        <v>23436.224852071005</v>
      </c>
      <c r="I9206" s="85">
        <v>5419.7159763313612</v>
      </c>
      <c r="J9206" s="85">
        <v>24944.292958900907</v>
      </c>
      <c r="K9206" t="s">
        <v>491</v>
      </c>
    </row>
    <row r="9207" spans="2:11" x14ac:dyDescent="0.25">
      <c r="B9207">
        <v>2026</v>
      </c>
      <c r="C9207" t="s">
        <v>483</v>
      </c>
      <c r="D9207">
        <v>3</v>
      </c>
      <c r="E9207" t="s">
        <v>89</v>
      </c>
      <c r="F9207">
        <v>12</v>
      </c>
      <c r="G9207" s="85">
        <v>1.6147185702512326</v>
      </c>
      <c r="H9207" s="85">
        <v>23436.224852071005</v>
      </c>
      <c r="I9207" s="85">
        <v>5419.7159763313612</v>
      </c>
      <c r="J9207" s="85">
        <v>26149.449072288749</v>
      </c>
      <c r="K9207" t="s">
        <v>491</v>
      </c>
    </row>
    <row r="9208" spans="2:11" x14ac:dyDescent="0.25">
      <c r="B9208">
        <v>2026</v>
      </c>
      <c r="C9208" t="s">
        <v>483</v>
      </c>
      <c r="D9208">
        <v>4</v>
      </c>
      <c r="E9208" t="s">
        <v>89</v>
      </c>
      <c r="F9208">
        <v>12</v>
      </c>
      <c r="G9208" s="85">
        <v>1.5250119830150533</v>
      </c>
      <c r="H9208" s="85">
        <v>23436.224852071005</v>
      </c>
      <c r="I9208" s="85">
        <v>5419.7159763313612</v>
      </c>
      <c r="J9208" s="85">
        <v>24696.701901606044</v>
      </c>
      <c r="K9208" t="s">
        <v>491</v>
      </c>
    </row>
    <row r="9209" spans="2:11" x14ac:dyDescent="0.25">
      <c r="B9209">
        <v>2026</v>
      </c>
      <c r="C9209" t="s">
        <v>484</v>
      </c>
      <c r="D9209">
        <v>3</v>
      </c>
      <c r="E9209" t="s">
        <v>89</v>
      </c>
      <c r="F9209">
        <v>12</v>
      </c>
      <c r="G9209" s="85">
        <v>1.5985305837081407</v>
      </c>
      <c r="H9209" s="85">
        <v>23436.224852071005</v>
      </c>
      <c r="I9209" s="85">
        <v>5419.7159763313612</v>
      </c>
      <c r="J9209" s="85">
        <v>25887.293835153145</v>
      </c>
      <c r="K9209" t="s">
        <v>491</v>
      </c>
    </row>
    <row r="9210" spans="2:11" x14ac:dyDescent="0.25">
      <c r="B9210">
        <v>2026</v>
      </c>
      <c r="C9210" t="s">
        <v>484</v>
      </c>
      <c r="D9210">
        <v>4</v>
      </c>
      <c r="E9210" t="s">
        <v>89</v>
      </c>
      <c r="F9210">
        <v>12</v>
      </c>
      <c r="G9210" s="85">
        <v>1.5097233290576888</v>
      </c>
      <c r="H9210" s="85">
        <v>23436.224852071005</v>
      </c>
      <c r="I9210" s="85">
        <v>5419.7159763313612</v>
      </c>
      <c r="J9210" s="85">
        <v>24449.110844311308</v>
      </c>
      <c r="K9210" t="s">
        <v>491</v>
      </c>
    </row>
    <row r="9211" spans="2:11" x14ac:dyDescent="0.25">
      <c r="B9211">
        <v>2026</v>
      </c>
      <c r="C9211" t="s">
        <v>485</v>
      </c>
      <c r="D9211">
        <v>3</v>
      </c>
      <c r="E9211" t="s">
        <v>89</v>
      </c>
      <c r="F9211">
        <v>12</v>
      </c>
      <c r="G9211" s="85">
        <v>1.5823425971650407</v>
      </c>
      <c r="H9211" s="85">
        <v>23436.224852071005</v>
      </c>
      <c r="I9211" s="85">
        <v>5419.7159763313612</v>
      </c>
      <c r="J9211" s="85">
        <v>25625.138598017405</v>
      </c>
      <c r="K9211" t="s">
        <v>491</v>
      </c>
    </row>
    <row r="9212" spans="2:11" x14ac:dyDescent="0.25">
      <c r="B9212">
        <v>2026</v>
      </c>
      <c r="C9212" t="s">
        <v>485</v>
      </c>
      <c r="D9212">
        <v>4</v>
      </c>
      <c r="E9212" t="s">
        <v>89</v>
      </c>
      <c r="F9212">
        <v>12</v>
      </c>
      <c r="G9212" s="85">
        <v>1.4944346751003166</v>
      </c>
      <c r="H9212" s="85">
        <v>23436.224852071005</v>
      </c>
      <c r="I9212" s="85">
        <v>5419.7159763313612</v>
      </c>
      <c r="J9212" s="85">
        <v>24201.519787016445</v>
      </c>
      <c r="K9212" t="s">
        <v>491</v>
      </c>
    </row>
    <row r="9213" spans="2:11" x14ac:dyDescent="0.25">
      <c r="B9213">
        <v>2026</v>
      </c>
      <c r="C9213" t="s">
        <v>486</v>
      </c>
      <c r="D9213">
        <v>3</v>
      </c>
      <c r="E9213" t="s">
        <v>89</v>
      </c>
      <c r="F9213">
        <v>12</v>
      </c>
      <c r="G9213" s="85">
        <v>1.5661546106219491</v>
      </c>
      <c r="H9213" s="85">
        <v>23436.224852071005</v>
      </c>
      <c r="I9213" s="85">
        <v>5419.7159763313612</v>
      </c>
      <c r="J9213" s="85">
        <v>25362.983360881804</v>
      </c>
      <c r="K9213" t="s">
        <v>491</v>
      </c>
    </row>
    <row r="9214" spans="2:11" x14ac:dyDescent="0.25">
      <c r="B9214">
        <v>2026</v>
      </c>
      <c r="C9214" t="s">
        <v>486</v>
      </c>
      <c r="D9214">
        <v>4</v>
      </c>
      <c r="E9214" t="s">
        <v>89</v>
      </c>
      <c r="F9214">
        <v>12</v>
      </c>
      <c r="G9214" s="85">
        <v>1.4791460211429523</v>
      </c>
      <c r="H9214" s="85">
        <v>23436.224852071005</v>
      </c>
      <c r="I9214" s="85">
        <v>5419.7159763313612</v>
      </c>
      <c r="J9214" s="85">
        <v>23953.928729721712</v>
      </c>
      <c r="K9214" t="s">
        <v>491</v>
      </c>
    </row>
    <row r="9215" spans="2:11" x14ac:dyDescent="0.25">
      <c r="B9215">
        <v>2026</v>
      </c>
      <c r="C9215" t="s">
        <v>487</v>
      </c>
      <c r="D9215">
        <v>3</v>
      </c>
      <c r="E9215" t="s">
        <v>89</v>
      </c>
      <c r="F9215">
        <v>12</v>
      </c>
      <c r="G9215" s="85">
        <v>1.5499666240788492</v>
      </c>
      <c r="H9215" s="85">
        <v>23436.224852071005</v>
      </c>
      <c r="I9215" s="85">
        <v>5419.7159763313612</v>
      </c>
      <c r="J9215" s="85">
        <v>25100.828123746072</v>
      </c>
      <c r="K9215" t="s">
        <v>491</v>
      </c>
    </row>
    <row r="9216" spans="2:11" x14ac:dyDescent="0.25">
      <c r="B9216">
        <v>2026</v>
      </c>
      <c r="C9216" t="s">
        <v>487</v>
      </c>
      <c r="D9216">
        <v>4</v>
      </c>
      <c r="E9216" t="s">
        <v>89</v>
      </c>
      <c r="F9216">
        <v>12</v>
      </c>
      <c r="G9216" s="85">
        <v>1.4638573671855799</v>
      </c>
      <c r="H9216" s="85">
        <v>23436.224852071005</v>
      </c>
      <c r="I9216" s="85">
        <v>5419.7159763313612</v>
      </c>
      <c r="J9216" s="85">
        <v>23706.337672426849</v>
      </c>
      <c r="K9216" t="s">
        <v>491</v>
      </c>
    </row>
    <row r="9217" spans="2:11" x14ac:dyDescent="0.25">
      <c r="B9217">
        <v>2026</v>
      </c>
      <c r="C9217" t="s">
        <v>488</v>
      </c>
      <c r="D9217">
        <v>3</v>
      </c>
      <c r="E9217" t="s">
        <v>89</v>
      </c>
      <c r="F9217">
        <v>12</v>
      </c>
      <c r="G9217" s="85">
        <v>1.5337786375357569</v>
      </c>
      <c r="H9217" s="85">
        <v>23436.224852071005</v>
      </c>
      <c r="I9217" s="85">
        <v>5419.7159763313612</v>
      </c>
      <c r="J9217" s="85">
        <v>24838.67288661046</v>
      </c>
      <c r="K9217" t="s">
        <v>491</v>
      </c>
    </row>
    <row r="9218" spans="2:11" x14ac:dyDescent="0.25">
      <c r="B9218">
        <v>2026</v>
      </c>
      <c r="C9218" t="s">
        <v>488</v>
      </c>
      <c r="D9218">
        <v>4</v>
      </c>
      <c r="E9218" t="s">
        <v>89</v>
      </c>
      <c r="F9218">
        <v>12</v>
      </c>
      <c r="G9218" s="85">
        <v>1.448568713228215</v>
      </c>
      <c r="H9218" s="85">
        <v>23436.224852071005</v>
      </c>
      <c r="I9218" s="85">
        <v>5419.7159763313612</v>
      </c>
      <c r="J9218" s="85">
        <v>23458.746615132106</v>
      </c>
      <c r="K9218" t="s">
        <v>491</v>
      </c>
    </row>
    <row r="9219" spans="2:11" x14ac:dyDescent="0.25">
      <c r="B9219">
        <v>2026</v>
      </c>
      <c r="C9219" t="s">
        <v>489</v>
      </c>
      <c r="D9219">
        <v>3</v>
      </c>
      <c r="E9219" t="s">
        <v>89</v>
      </c>
      <c r="F9219">
        <v>12</v>
      </c>
      <c r="G9219" s="85">
        <v>1.5175906509926571</v>
      </c>
      <c r="H9219" s="85">
        <v>23436.224852071005</v>
      </c>
      <c r="I9219" s="85">
        <v>5419.7159763313612</v>
      </c>
      <c r="J9219" s="85">
        <v>24576.517649474728</v>
      </c>
      <c r="K9219" t="s">
        <v>491</v>
      </c>
    </row>
    <row r="9220" spans="2:11" x14ac:dyDescent="0.25">
      <c r="B9220">
        <v>2026</v>
      </c>
      <c r="C9220" t="s">
        <v>489</v>
      </c>
      <c r="D9220">
        <v>4</v>
      </c>
      <c r="E9220" t="s">
        <v>89</v>
      </c>
      <c r="F9220">
        <v>12</v>
      </c>
      <c r="G9220" s="85">
        <v>1.433280059270843</v>
      </c>
      <c r="H9220" s="85">
        <v>23436.224852071005</v>
      </c>
      <c r="I9220" s="85">
        <v>5419.7159763313612</v>
      </c>
      <c r="J9220" s="85">
        <v>23211.155557837246</v>
      </c>
      <c r="K9220" t="s">
        <v>491</v>
      </c>
    </row>
    <row r="9221" spans="2:11" x14ac:dyDescent="0.25">
      <c r="B9221">
        <v>2026</v>
      </c>
      <c r="C9221" t="s">
        <v>490</v>
      </c>
      <c r="D9221">
        <v>3</v>
      </c>
      <c r="E9221" t="s">
        <v>89</v>
      </c>
      <c r="F9221">
        <v>12</v>
      </c>
      <c r="G9221" s="85">
        <v>1.5014026644495653</v>
      </c>
      <c r="H9221" s="85">
        <v>23436.224852071005</v>
      </c>
      <c r="I9221" s="85">
        <v>5419.7159763313612</v>
      </c>
      <c r="J9221" s="85">
        <v>24314.362412339124</v>
      </c>
      <c r="K9221" t="s">
        <v>491</v>
      </c>
    </row>
    <row r="9222" spans="2:11" x14ac:dyDescent="0.25">
      <c r="B9222">
        <v>2026</v>
      </c>
      <c r="C9222" t="s">
        <v>490</v>
      </c>
      <c r="D9222">
        <v>4</v>
      </c>
      <c r="E9222" t="s">
        <v>89</v>
      </c>
      <c r="F9222">
        <v>12</v>
      </c>
      <c r="G9222" s="85">
        <v>1.4179914053134786</v>
      </c>
      <c r="H9222" s="85">
        <v>23436.224852071005</v>
      </c>
      <c r="I9222" s="85">
        <v>5419.7159763313612</v>
      </c>
      <c r="J9222" s="85">
        <v>22963.56450054251</v>
      </c>
      <c r="K9222" t="s">
        <v>491</v>
      </c>
    </row>
    <row r="9223" spans="2:11" x14ac:dyDescent="0.25">
      <c r="B9223">
        <v>2026</v>
      </c>
      <c r="C9223" t="s">
        <v>479</v>
      </c>
      <c r="D9223">
        <v>3</v>
      </c>
      <c r="E9223" t="s">
        <v>169</v>
      </c>
      <c r="F9223">
        <v>32</v>
      </c>
      <c r="G9223" s="85">
        <v>1.607596094742797</v>
      </c>
      <c r="H9223" s="85">
        <v>22963.846685082874</v>
      </c>
      <c r="I9223" s="85">
        <v>5596.9095303867407</v>
      </c>
      <c r="J9223" s="85">
        <v>23515.867990021758</v>
      </c>
      <c r="K9223" t="s">
        <v>492</v>
      </c>
    </row>
    <row r="9224" spans="2:11" x14ac:dyDescent="0.25">
      <c r="B9224">
        <v>2026</v>
      </c>
      <c r="C9224" t="s">
        <v>479</v>
      </c>
      <c r="D9224">
        <v>4</v>
      </c>
      <c r="E9224" t="s">
        <v>169</v>
      </c>
      <c r="F9224">
        <v>32</v>
      </c>
      <c r="G9224" s="85">
        <v>0</v>
      </c>
      <c r="H9224" s="85">
        <v>22963.846685082874</v>
      </c>
      <c r="I9224" s="85">
        <v>5596.9095303867407</v>
      </c>
      <c r="J9224" s="85">
        <v>0</v>
      </c>
      <c r="K9224" t="s">
        <v>492</v>
      </c>
    </row>
    <row r="9225" spans="2:11" x14ac:dyDescent="0.25">
      <c r="B9225">
        <v>2026</v>
      </c>
      <c r="C9225" t="s">
        <v>480</v>
      </c>
      <c r="D9225">
        <v>3</v>
      </c>
      <c r="E9225" t="s">
        <v>169</v>
      </c>
      <c r="F9225">
        <v>32</v>
      </c>
      <c r="G9225" s="85">
        <v>1.5958404993773596</v>
      </c>
      <c r="H9225" s="85">
        <v>22963.846685082874</v>
      </c>
      <c r="I9225" s="85">
        <v>5596.9095303867407</v>
      </c>
      <c r="J9225" s="85">
        <v>23343.907489705933</v>
      </c>
      <c r="K9225" t="s">
        <v>492</v>
      </c>
    </row>
    <row r="9226" spans="2:11" x14ac:dyDescent="0.25">
      <c r="B9226">
        <v>2026</v>
      </c>
      <c r="C9226" t="s">
        <v>480</v>
      </c>
      <c r="D9226">
        <v>4</v>
      </c>
      <c r="E9226" t="s">
        <v>169</v>
      </c>
      <c r="F9226">
        <v>32</v>
      </c>
      <c r="G9226" s="85">
        <v>0</v>
      </c>
      <c r="H9226" s="85">
        <v>22963.846685082874</v>
      </c>
      <c r="I9226" s="85">
        <v>5596.9095303867407</v>
      </c>
      <c r="J9226" s="85">
        <v>0</v>
      </c>
      <c r="K9226" t="s">
        <v>492</v>
      </c>
    </row>
    <row r="9227" spans="2:11" x14ac:dyDescent="0.25">
      <c r="B9227">
        <v>2026</v>
      </c>
      <c r="C9227" t="s">
        <v>481</v>
      </c>
      <c r="D9227">
        <v>3</v>
      </c>
      <c r="E9227" t="s">
        <v>169</v>
      </c>
      <c r="F9227">
        <v>32</v>
      </c>
      <c r="G9227" s="85">
        <v>1.5840849040119243</v>
      </c>
      <c r="H9227" s="85">
        <v>22963.846685082874</v>
      </c>
      <c r="I9227" s="85">
        <v>5596.9095303867407</v>
      </c>
      <c r="J9227" s="85">
        <v>23171.946989390141</v>
      </c>
      <c r="K9227" t="s">
        <v>492</v>
      </c>
    </row>
    <row r="9228" spans="2:11" x14ac:dyDescent="0.25">
      <c r="B9228">
        <v>2026</v>
      </c>
      <c r="C9228" t="s">
        <v>481</v>
      </c>
      <c r="D9228">
        <v>4</v>
      </c>
      <c r="E9228" t="s">
        <v>169</v>
      </c>
      <c r="F9228">
        <v>32</v>
      </c>
      <c r="G9228" s="85">
        <v>0</v>
      </c>
      <c r="H9228" s="85">
        <v>22963.846685082874</v>
      </c>
      <c r="I9228" s="85">
        <v>5596.9095303867407</v>
      </c>
      <c r="J9228" s="85">
        <v>0</v>
      </c>
      <c r="K9228" t="s">
        <v>492</v>
      </c>
    </row>
    <row r="9229" spans="2:11" x14ac:dyDescent="0.25">
      <c r="B9229">
        <v>2026</v>
      </c>
      <c r="C9229" t="s">
        <v>482</v>
      </c>
      <c r="D9229">
        <v>3</v>
      </c>
      <c r="E9229" t="s">
        <v>169</v>
      </c>
      <c r="F9229">
        <v>32</v>
      </c>
      <c r="G9229" s="85">
        <v>1.5723293086464869</v>
      </c>
      <c r="H9229" s="85">
        <v>22963.846685082874</v>
      </c>
      <c r="I9229" s="85">
        <v>5596.9095303867407</v>
      </c>
      <c r="J9229" s="85">
        <v>22999.986489074316</v>
      </c>
      <c r="K9229" t="s">
        <v>492</v>
      </c>
    </row>
    <row r="9230" spans="2:11" x14ac:dyDescent="0.25">
      <c r="B9230">
        <v>2026</v>
      </c>
      <c r="C9230" t="s">
        <v>482</v>
      </c>
      <c r="D9230">
        <v>4</v>
      </c>
      <c r="E9230" t="s">
        <v>169</v>
      </c>
      <c r="F9230">
        <v>32</v>
      </c>
      <c r="G9230" s="85">
        <v>0</v>
      </c>
      <c r="H9230" s="85">
        <v>22963.846685082874</v>
      </c>
      <c r="I9230" s="85">
        <v>5596.9095303867407</v>
      </c>
      <c r="J9230" s="85">
        <v>0</v>
      </c>
      <c r="K9230" t="s">
        <v>492</v>
      </c>
    </row>
    <row r="9231" spans="2:11" x14ac:dyDescent="0.25">
      <c r="B9231">
        <v>2026</v>
      </c>
      <c r="C9231" t="s">
        <v>483</v>
      </c>
      <c r="D9231">
        <v>3</v>
      </c>
      <c r="E9231" t="s">
        <v>169</v>
      </c>
      <c r="F9231">
        <v>32</v>
      </c>
      <c r="G9231" s="85">
        <v>1.5605737132810515</v>
      </c>
      <c r="H9231" s="85">
        <v>22963.846685082874</v>
      </c>
      <c r="I9231" s="85">
        <v>5596.9095303867407</v>
      </c>
      <c r="J9231" s="85">
        <v>22828.02598875852</v>
      </c>
      <c r="K9231" t="s">
        <v>492</v>
      </c>
    </row>
    <row r="9232" spans="2:11" x14ac:dyDescent="0.25">
      <c r="B9232">
        <v>2026</v>
      </c>
      <c r="C9232" t="s">
        <v>483</v>
      </c>
      <c r="D9232">
        <v>4</v>
      </c>
      <c r="E9232" t="s">
        <v>169</v>
      </c>
      <c r="F9232">
        <v>32</v>
      </c>
      <c r="G9232" s="85">
        <v>0</v>
      </c>
      <c r="H9232" s="85">
        <v>22963.846685082874</v>
      </c>
      <c r="I9232" s="85">
        <v>5596.9095303867407</v>
      </c>
      <c r="J9232" s="85">
        <v>0</v>
      </c>
      <c r="K9232" t="s">
        <v>492</v>
      </c>
    </row>
    <row r="9233" spans="2:11" x14ac:dyDescent="0.25">
      <c r="B9233">
        <v>2026</v>
      </c>
      <c r="C9233" t="s">
        <v>484</v>
      </c>
      <c r="D9233">
        <v>3</v>
      </c>
      <c r="E9233" t="s">
        <v>169</v>
      </c>
      <c r="F9233">
        <v>32</v>
      </c>
      <c r="G9233" s="85">
        <v>1.5488181179156144</v>
      </c>
      <c r="H9233" s="85">
        <v>22963.846685082874</v>
      </c>
      <c r="I9233" s="85">
        <v>5596.9095303867407</v>
      </c>
      <c r="J9233" s="85">
        <v>22656.065488442699</v>
      </c>
      <c r="K9233" t="s">
        <v>492</v>
      </c>
    </row>
    <row r="9234" spans="2:11" x14ac:dyDescent="0.25">
      <c r="B9234">
        <v>2026</v>
      </c>
      <c r="C9234" t="s">
        <v>484</v>
      </c>
      <c r="D9234">
        <v>4</v>
      </c>
      <c r="E9234" t="s">
        <v>169</v>
      </c>
      <c r="F9234">
        <v>32</v>
      </c>
      <c r="G9234" s="85">
        <v>0</v>
      </c>
      <c r="H9234" s="85">
        <v>22963.846685082874</v>
      </c>
      <c r="I9234" s="85">
        <v>5596.9095303867407</v>
      </c>
      <c r="J9234" s="85">
        <v>0</v>
      </c>
      <c r="K9234" t="s">
        <v>492</v>
      </c>
    </row>
    <row r="9235" spans="2:11" x14ac:dyDescent="0.25">
      <c r="B9235">
        <v>2026</v>
      </c>
      <c r="C9235" t="s">
        <v>485</v>
      </c>
      <c r="D9235">
        <v>3</v>
      </c>
      <c r="E9235" t="s">
        <v>169</v>
      </c>
      <c r="F9235">
        <v>32</v>
      </c>
      <c r="G9235" s="85">
        <v>1.5370625225501788</v>
      </c>
      <c r="H9235" s="85">
        <v>22963.846685082874</v>
      </c>
      <c r="I9235" s="85">
        <v>5596.9095303867407</v>
      </c>
      <c r="J9235" s="85">
        <v>22484.104988126899</v>
      </c>
      <c r="K9235" t="s">
        <v>492</v>
      </c>
    </row>
    <row r="9236" spans="2:11" x14ac:dyDescent="0.25">
      <c r="B9236">
        <v>2026</v>
      </c>
      <c r="C9236" t="s">
        <v>485</v>
      </c>
      <c r="D9236">
        <v>4</v>
      </c>
      <c r="E9236" t="s">
        <v>169</v>
      </c>
      <c r="F9236">
        <v>32</v>
      </c>
      <c r="G9236" s="85">
        <v>0</v>
      </c>
      <c r="H9236" s="85">
        <v>22963.846685082874</v>
      </c>
      <c r="I9236" s="85">
        <v>5596.9095303867407</v>
      </c>
      <c r="J9236" s="85">
        <v>0</v>
      </c>
      <c r="K9236" t="s">
        <v>492</v>
      </c>
    </row>
    <row r="9237" spans="2:11" x14ac:dyDescent="0.25">
      <c r="B9237">
        <v>2026</v>
      </c>
      <c r="C9237" t="s">
        <v>486</v>
      </c>
      <c r="D9237">
        <v>3</v>
      </c>
      <c r="E9237" t="s">
        <v>169</v>
      </c>
      <c r="F9237">
        <v>32</v>
      </c>
      <c r="G9237" s="85">
        <v>1.5253069271847419</v>
      </c>
      <c r="H9237" s="85">
        <v>22963.846685082874</v>
      </c>
      <c r="I9237" s="85">
        <v>5596.9095303867407</v>
      </c>
      <c r="J9237" s="85">
        <v>22312.144487811081</v>
      </c>
      <c r="K9237" t="s">
        <v>492</v>
      </c>
    </row>
    <row r="9238" spans="2:11" x14ac:dyDescent="0.25">
      <c r="B9238">
        <v>2026</v>
      </c>
      <c r="C9238" t="s">
        <v>486</v>
      </c>
      <c r="D9238">
        <v>4</v>
      </c>
      <c r="E9238" t="s">
        <v>169</v>
      </c>
      <c r="F9238">
        <v>32</v>
      </c>
      <c r="G9238" s="85">
        <v>0</v>
      </c>
      <c r="H9238" s="85">
        <v>22963.846685082874</v>
      </c>
      <c r="I9238" s="85">
        <v>5596.9095303867407</v>
      </c>
      <c r="J9238" s="85">
        <v>0</v>
      </c>
      <c r="K9238" t="s">
        <v>492</v>
      </c>
    </row>
    <row r="9239" spans="2:11" x14ac:dyDescent="0.25">
      <c r="B9239">
        <v>2026</v>
      </c>
      <c r="C9239" t="s">
        <v>487</v>
      </c>
      <c r="D9239">
        <v>3</v>
      </c>
      <c r="E9239" t="s">
        <v>169</v>
      </c>
      <c r="F9239">
        <v>32</v>
      </c>
      <c r="G9239" s="85">
        <v>1.5135513318193063</v>
      </c>
      <c r="H9239" s="85">
        <v>22963.846685082874</v>
      </c>
      <c r="I9239" s="85">
        <v>5596.9095303867407</v>
      </c>
      <c r="J9239" s="85">
        <v>22140.183987495286</v>
      </c>
      <c r="K9239" t="s">
        <v>492</v>
      </c>
    </row>
    <row r="9240" spans="2:11" x14ac:dyDescent="0.25">
      <c r="B9240">
        <v>2026</v>
      </c>
      <c r="C9240" t="s">
        <v>487</v>
      </c>
      <c r="D9240">
        <v>4</v>
      </c>
      <c r="E9240" t="s">
        <v>169</v>
      </c>
      <c r="F9240">
        <v>32</v>
      </c>
      <c r="G9240" s="85">
        <v>0</v>
      </c>
      <c r="H9240" s="85">
        <v>22963.846685082874</v>
      </c>
      <c r="I9240" s="85">
        <v>5596.9095303867407</v>
      </c>
      <c r="J9240" s="85">
        <v>0</v>
      </c>
      <c r="K9240" t="s">
        <v>492</v>
      </c>
    </row>
    <row r="9241" spans="2:11" x14ac:dyDescent="0.25">
      <c r="B9241">
        <v>2026</v>
      </c>
      <c r="C9241" t="s">
        <v>488</v>
      </c>
      <c r="D9241">
        <v>3</v>
      </c>
      <c r="E9241" t="s">
        <v>169</v>
      </c>
      <c r="F9241">
        <v>32</v>
      </c>
      <c r="G9241" s="85">
        <v>1.5017957364538692</v>
      </c>
      <c r="H9241" s="85">
        <v>22963.846685082874</v>
      </c>
      <c r="I9241" s="85">
        <v>5596.9095303867407</v>
      </c>
      <c r="J9241" s="85">
        <v>21968.223487179464</v>
      </c>
      <c r="K9241" t="s">
        <v>492</v>
      </c>
    </row>
    <row r="9242" spans="2:11" x14ac:dyDescent="0.25">
      <c r="B9242">
        <v>2026</v>
      </c>
      <c r="C9242" t="s">
        <v>488</v>
      </c>
      <c r="D9242">
        <v>4</v>
      </c>
      <c r="E9242" t="s">
        <v>169</v>
      </c>
      <c r="F9242">
        <v>32</v>
      </c>
      <c r="G9242" s="85">
        <v>0</v>
      </c>
      <c r="H9242" s="85">
        <v>22963.846685082874</v>
      </c>
      <c r="I9242" s="85">
        <v>5596.9095303867407</v>
      </c>
      <c r="J9242" s="85">
        <v>0</v>
      </c>
      <c r="K9242" t="s">
        <v>492</v>
      </c>
    </row>
    <row r="9243" spans="2:11" x14ac:dyDescent="0.25">
      <c r="B9243">
        <v>2026</v>
      </c>
      <c r="C9243" t="s">
        <v>489</v>
      </c>
      <c r="D9243">
        <v>3</v>
      </c>
      <c r="E9243" t="s">
        <v>169</v>
      </c>
      <c r="F9243">
        <v>32</v>
      </c>
      <c r="G9243" s="85">
        <v>1.4900401410884336</v>
      </c>
      <c r="H9243" s="85">
        <v>22963.846685082874</v>
      </c>
      <c r="I9243" s="85">
        <v>5596.9095303867407</v>
      </c>
      <c r="J9243" s="85">
        <v>21796.262986863665</v>
      </c>
      <c r="K9243" t="s">
        <v>492</v>
      </c>
    </row>
    <row r="9244" spans="2:11" x14ac:dyDescent="0.25">
      <c r="B9244">
        <v>2026</v>
      </c>
      <c r="C9244" t="s">
        <v>489</v>
      </c>
      <c r="D9244">
        <v>4</v>
      </c>
      <c r="E9244" t="s">
        <v>169</v>
      </c>
      <c r="F9244">
        <v>32</v>
      </c>
      <c r="G9244" s="85">
        <v>0</v>
      </c>
      <c r="H9244" s="85">
        <v>22963.846685082874</v>
      </c>
      <c r="I9244" s="85">
        <v>5596.9095303867407</v>
      </c>
      <c r="J9244" s="85">
        <v>0</v>
      </c>
      <c r="K9244" t="s">
        <v>492</v>
      </c>
    </row>
    <row r="9245" spans="2:11" x14ac:dyDescent="0.25">
      <c r="B9245">
        <v>2026</v>
      </c>
      <c r="C9245" t="s">
        <v>490</v>
      </c>
      <c r="D9245">
        <v>3</v>
      </c>
      <c r="E9245" t="s">
        <v>169</v>
      </c>
      <c r="F9245">
        <v>32</v>
      </c>
      <c r="G9245" s="85">
        <v>1.4782845457229965</v>
      </c>
      <c r="H9245" s="85">
        <v>22963.846685082874</v>
      </c>
      <c r="I9245" s="85">
        <v>5596.9095303867407</v>
      </c>
      <c r="J9245" s="85">
        <v>21624.302486547844</v>
      </c>
      <c r="K9245" t="s">
        <v>492</v>
      </c>
    </row>
    <row r="9246" spans="2:11" x14ac:dyDescent="0.25">
      <c r="B9246">
        <v>2026</v>
      </c>
      <c r="C9246" t="s">
        <v>490</v>
      </c>
      <c r="D9246">
        <v>4</v>
      </c>
      <c r="E9246" t="s">
        <v>169</v>
      </c>
      <c r="F9246">
        <v>32</v>
      </c>
      <c r="G9246" s="85">
        <v>0</v>
      </c>
      <c r="H9246" s="85">
        <v>22963.846685082874</v>
      </c>
      <c r="I9246" s="85">
        <v>5596.9095303867407</v>
      </c>
      <c r="J9246" s="85">
        <v>0</v>
      </c>
      <c r="K9246" t="s">
        <v>492</v>
      </c>
    </row>
    <row r="9247" spans="2:11" x14ac:dyDescent="0.25">
      <c r="B9247">
        <v>2026</v>
      </c>
      <c r="C9247" t="s">
        <v>479</v>
      </c>
      <c r="D9247">
        <v>3</v>
      </c>
      <c r="E9247" t="s">
        <v>70</v>
      </c>
      <c r="F9247">
        <v>6</v>
      </c>
      <c r="G9247" s="85">
        <v>5.3686575981738525</v>
      </c>
      <c r="H9247" s="85">
        <v>24503.913814264284</v>
      </c>
      <c r="I9247" s="85">
        <v>5272.1260057275331</v>
      </c>
      <c r="J9247" s="85">
        <v>87351.273727740918</v>
      </c>
      <c r="K9247" t="s">
        <v>491</v>
      </c>
    </row>
    <row r="9248" spans="2:11" x14ac:dyDescent="0.25">
      <c r="B9248">
        <v>2026</v>
      </c>
      <c r="C9248" t="s">
        <v>479</v>
      </c>
      <c r="D9248">
        <v>4</v>
      </c>
      <c r="E9248" t="s">
        <v>70</v>
      </c>
      <c r="F9248">
        <v>6</v>
      </c>
      <c r="G9248" s="85">
        <v>6.4989013030525573</v>
      </c>
      <c r="H9248" s="85">
        <v>24503.913814264284</v>
      </c>
      <c r="I9248" s="85">
        <v>5272.1260057275331</v>
      </c>
      <c r="J9248" s="85">
        <v>105741.01556516004</v>
      </c>
      <c r="K9248" t="s">
        <v>491</v>
      </c>
    </row>
    <row r="9249" spans="2:11" x14ac:dyDescent="0.25">
      <c r="B9249">
        <v>2026</v>
      </c>
      <c r="C9249" t="s">
        <v>480</v>
      </c>
      <c r="D9249">
        <v>3</v>
      </c>
      <c r="E9249" t="s">
        <v>70</v>
      </c>
      <c r="F9249">
        <v>6</v>
      </c>
      <c r="G9249" s="85">
        <v>5.2912793086107914</v>
      </c>
      <c r="H9249" s="85">
        <v>24503.913814264284</v>
      </c>
      <c r="I9249" s="85">
        <v>5272.1260057275331</v>
      </c>
      <c r="J9249" s="85">
        <v>86092.28262454475</v>
      </c>
      <c r="K9249" t="s">
        <v>491</v>
      </c>
    </row>
    <row r="9250" spans="2:11" x14ac:dyDescent="0.25">
      <c r="B9250">
        <v>2026</v>
      </c>
      <c r="C9250" t="s">
        <v>480</v>
      </c>
      <c r="D9250">
        <v>4</v>
      </c>
      <c r="E9250" t="s">
        <v>70</v>
      </c>
      <c r="F9250">
        <v>6</v>
      </c>
      <c r="G9250" s="85">
        <v>6.4052328472656956</v>
      </c>
      <c r="H9250" s="85">
        <v>24503.913814264284</v>
      </c>
      <c r="I9250" s="85">
        <v>5272.1260057275331</v>
      </c>
      <c r="J9250" s="85">
        <v>104216.9737033963</v>
      </c>
      <c r="K9250" t="s">
        <v>491</v>
      </c>
    </row>
    <row r="9251" spans="2:11" x14ac:dyDescent="0.25">
      <c r="B9251">
        <v>2026</v>
      </c>
      <c r="C9251" t="s">
        <v>481</v>
      </c>
      <c r="D9251">
        <v>3</v>
      </c>
      <c r="E9251" t="s">
        <v>70</v>
      </c>
      <c r="F9251">
        <v>6</v>
      </c>
      <c r="G9251" s="85">
        <v>5.213901019047726</v>
      </c>
      <c r="H9251" s="85">
        <v>24503.913814264284</v>
      </c>
      <c r="I9251" s="85">
        <v>5272.1260057275331</v>
      </c>
      <c r="J9251" s="85">
        <v>84833.291521348525</v>
      </c>
      <c r="K9251" t="s">
        <v>491</v>
      </c>
    </row>
    <row r="9252" spans="2:11" x14ac:dyDescent="0.25">
      <c r="B9252">
        <v>2026</v>
      </c>
      <c r="C9252" t="s">
        <v>481</v>
      </c>
      <c r="D9252">
        <v>4</v>
      </c>
      <c r="E9252" t="s">
        <v>70</v>
      </c>
      <c r="F9252">
        <v>6</v>
      </c>
      <c r="G9252" s="85">
        <v>6.311564391478826</v>
      </c>
      <c r="H9252" s="85">
        <v>24503.913814264284</v>
      </c>
      <c r="I9252" s="85">
        <v>5272.1260057275331</v>
      </c>
      <c r="J9252" s="85">
        <v>102692.93184163242</v>
      </c>
      <c r="K9252" t="s">
        <v>491</v>
      </c>
    </row>
    <row r="9253" spans="2:11" x14ac:dyDescent="0.25">
      <c r="B9253">
        <v>2026</v>
      </c>
      <c r="C9253" t="s">
        <v>482</v>
      </c>
      <c r="D9253">
        <v>3</v>
      </c>
      <c r="E9253" t="s">
        <v>70</v>
      </c>
      <c r="F9253">
        <v>6</v>
      </c>
      <c r="G9253" s="85">
        <v>5.1365227294846649</v>
      </c>
      <c r="H9253" s="85">
        <v>24503.913814264284</v>
      </c>
      <c r="I9253" s="85">
        <v>5272.1260057275331</v>
      </c>
      <c r="J9253" s="85">
        <v>83574.300418152372</v>
      </c>
      <c r="K9253" t="s">
        <v>491</v>
      </c>
    </row>
    <row r="9254" spans="2:11" x14ac:dyDescent="0.25">
      <c r="B9254">
        <v>2026</v>
      </c>
      <c r="C9254" t="s">
        <v>482</v>
      </c>
      <c r="D9254">
        <v>4</v>
      </c>
      <c r="E9254" t="s">
        <v>70</v>
      </c>
      <c r="F9254">
        <v>6</v>
      </c>
      <c r="G9254" s="85">
        <v>6.2178959356919625</v>
      </c>
      <c r="H9254" s="85">
        <v>24503.913814264284</v>
      </c>
      <c r="I9254" s="85">
        <v>5272.1260057275331</v>
      </c>
      <c r="J9254" s="85">
        <v>101168.88997986865</v>
      </c>
      <c r="K9254" t="s">
        <v>491</v>
      </c>
    </row>
    <row r="9255" spans="2:11" x14ac:dyDescent="0.25">
      <c r="B9255">
        <v>2026</v>
      </c>
      <c r="C9255" t="s">
        <v>483</v>
      </c>
      <c r="D9255">
        <v>3</v>
      </c>
      <c r="E9255" t="s">
        <v>70</v>
      </c>
      <c r="F9255">
        <v>6</v>
      </c>
      <c r="G9255" s="85">
        <v>5.0591444399215986</v>
      </c>
      <c r="H9255" s="85">
        <v>24503.913814264284</v>
      </c>
      <c r="I9255" s="85">
        <v>5272.1260057275331</v>
      </c>
      <c r="J9255" s="85">
        <v>82315.309314956117</v>
      </c>
      <c r="K9255" t="s">
        <v>491</v>
      </c>
    </row>
    <row r="9256" spans="2:11" x14ac:dyDescent="0.25">
      <c r="B9256">
        <v>2026</v>
      </c>
      <c r="C9256" t="s">
        <v>483</v>
      </c>
      <c r="D9256">
        <v>4</v>
      </c>
      <c r="E9256" t="s">
        <v>70</v>
      </c>
      <c r="F9256">
        <v>6</v>
      </c>
      <c r="G9256" s="85">
        <v>6.124227479905092</v>
      </c>
      <c r="H9256" s="85">
        <v>24503.913814264284</v>
      </c>
      <c r="I9256" s="85">
        <v>5272.1260057275331</v>
      </c>
      <c r="J9256" s="85">
        <v>99644.848118104754</v>
      </c>
      <c r="K9256" t="s">
        <v>491</v>
      </c>
    </row>
    <row r="9257" spans="2:11" x14ac:dyDescent="0.25">
      <c r="B9257">
        <v>2026</v>
      </c>
      <c r="C9257" t="s">
        <v>484</v>
      </c>
      <c r="D9257">
        <v>3</v>
      </c>
      <c r="E9257" t="s">
        <v>70</v>
      </c>
      <c r="F9257">
        <v>6</v>
      </c>
      <c r="G9257" s="85">
        <v>4.9817661503585375</v>
      </c>
      <c r="H9257" s="85">
        <v>24503.913814264284</v>
      </c>
      <c r="I9257" s="85">
        <v>5272.1260057275331</v>
      </c>
      <c r="J9257" s="85">
        <v>81056.318211759964</v>
      </c>
      <c r="K9257" t="s">
        <v>491</v>
      </c>
    </row>
    <row r="9258" spans="2:11" x14ac:dyDescent="0.25">
      <c r="B9258">
        <v>2026</v>
      </c>
      <c r="C9258" t="s">
        <v>484</v>
      </c>
      <c r="D9258">
        <v>4</v>
      </c>
      <c r="E9258" t="s">
        <v>70</v>
      </c>
      <c r="F9258">
        <v>6</v>
      </c>
      <c r="G9258" s="85">
        <v>6.0305590241182303</v>
      </c>
      <c r="H9258" s="85">
        <v>24503.913814264284</v>
      </c>
      <c r="I9258" s="85">
        <v>5272.1260057275331</v>
      </c>
      <c r="J9258" s="85">
        <v>98120.80625634102</v>
      </c>
      <c r="K9258" t="s">
        <v>491</v>
      </c>
    </row>
    <row r="9259" spans="2:11" x14ac:dyDescent="0.25">
      <c r="B9259">
        <v>2026</v>
      </c>
      <c r="C9259" t="s">
        <v>485</v>
      </c>
      <c r="D9259">
        <v>3</v>
      </c>
      <c r="E9259" t="s">
        <v>70</v>
      </c>
      <c r="F9259">
        <v>6</v>
      </c>
      <c r="G9259" s="85">
        <v>4.9043878607954721</v>
      </c>
      <c r="H9259" s="85">
        <v>24503.913814264284</v>
      </c>
      <c r="I9259" s="85">
        <v>5272.1260057275331</v>
      </c>
      <c r="J9259" s="85">
        <v>79797.327108563724</v>
      </c>
      <c r="K9259" t="s">
        <v>491</v>
      </c>
    </row>
    <row r="9260" spans="2:11" x14ac:dyDescent="0.25">
      <c r="B9260">
        <v>2026</v>
      </c>
      <c r="C9260" t="s">
        <v>485</v>
      </c>
      <c r="D9260">
        <v>4</v>
      </c>
      <c r="E9260" t="s">
        <v>70</v>
      </c>
      <c r="F9260">
        <v>6</v>
      </c>
      <c r="G9260" s="85">
        <v>5.9368905683313606</v>
      </c>
      <c r="H9260" s="85">
        <v>24503.913814264284</v>
      </c>
      <c r="I9260" s="85">
        <v>5272.1260057275331</v>
      </c>
      <c r="J9260" s="85">
        <v>96596.764394577142</v>
      </c>
      <c r="K9260" t="s">
        <v>491</v>
      </c>
    </row>
    <row r="9261" spans="2:11" x14ac:dyDescent="0.25">
      <c r="B9261">
        <v>2026</v>
      </c>
      <c r="C9261" t="s">
        <v>486</v>
      </c>
      <c r="D9261">
        <v>3</v>
      </c>
      <c r="E9261" t="s">
        <v>70</v>
      </c>
      <c r="F9261">
        <v>6</v>
      </c>
      <c r="G9261" s="85">
        <v>4.8270095712324119</v>
      </c>
      <c r="H9261" s="85">
        <v>24503.913814264284</v>
      </c>
      <c r="I9261" s="85">
        <v>5272.1260057275331</v>
      </c>
      <c r="J9261" s="85">
        <v>78538.336005367586</v>
      </c>
      <c r="K9261" t="s">
        <v>491</v>
      </c>
    </row>
    <row r="9262" spans="2:11" x14ac:dyDescent="0.25">
      <c r="B9262">
        <v>2026</v>
      </c>
      <c r="C9262" t="s">
        <v>486</v>
      </c>
      <c r="D9262">
        <v>4</v>
      </c>
      <c r="E9262" t="s">
        <v>70</v>
      </c>
      <c r="F9262">
        <v>6</v>
      </c>
      <c r="G9262" s="85">
        <v>5.8432221125444981</v>
      </c>
      <c r="H9262" s="85">
        <v>24503.913814264284</v>
      </c>
      <c r="I9262" s="85">
        <v>5272.1260057275331</v>
      </c>
      <c r="J9262" s="85">
        <v>95072.722532813379</v>
      </c>
      <c r="K9262" t="s">
        <v>491</v>
      </c>
    </row>
    <row r="9263" spans="2:11" x14ac:dyDescent="0.25">
      <c r="B9263">
        <v>2026</v>
      </c>
      <c r="C9263" t="s">
        <v>487</v>
      </c>
      <c r="D9263">
        <v>3</v>
      </c>
      <c r="E9263" t="s">
        <v>70</v>
      </c>
      <c r="F9263">
        <v>6</v>
      </c>
      <c r="G9263" s="85">
        <v>4.7496312816693438</v>
      </c>
      <c r="H9263" s="85">
        <v>24503.913814264284</v>
      </c>
      <c r="I9263" s="85">
        <v>5272.1260057275331</v>
      </c>
      <c r="J9263" s="85">
        <v>77279.344902171302</v>
      </c>
      <c r="K9263" t="s">
        <v>491</v>
      </c>
    </row>
    <row r="9264" spans="2:11" x14ac:dyDescent="0.25">
      <c r="B9264">
        <v>2026</v>
      </c>
      <c r="C9264" t="s">
        <v>487</v>
      </c>
      <c r="D9264">
        <v>4</v>
      </c>
      <c r="E9264" t="s">
        <v>70</v>
      </c>
      <c r="F9264">
        <v>6</v>
      </c>
      <c r="G9264" s="85">
        <v>5.7495536567576275</v>
      </c>
      <c r="H9264" s="85">
        <v>24503.913814264284</v>
      </c>
      <c r="I9264" s="85">
        <v>5272.1260057275331</v>
      </c>
      <c r="J9264" s="85">
        <v>93548.680671049486</v>
      </c>
      <c r="K9264" t="s">
        <v>491</v>
      </c>
    </row>
    <row r="9265" spans="2:11" x14ac:dyDescent="0.25">
      <c r="B9265">
        <v>2026</v>
      </c>
      <c r="C9265" t="s">
        <v>488</v>
      </c>
      <c r="D9265">
        <v>3</v>
      </c>
      <c r="E9265" t="s">
        <v>70</v>
      </c>
      <c r="F9265">
        <v>6</v>
      </c>
      <c r="G9265" s="85">
        <v>4.6722529921062845</v>
      </c>
      <c r="H9265" s="85">
        <v>24503.913814264284</v>
      </c>
      <c r="I9265" s="85">
        <v>5272.1260057275331</v>
      </c>
      <c r="J9265" s="85">
        <v>76020.353798975179</v>
      </c>
      <c r="K9265" t="s">
        <v>491</v>
      </c>
    </row>
    <row r="9266" spans="2:11" x14ac:dyDescent="0.25">
      <c r="B9266">
        <v>2026</v>
      </c>
      <c r="C9266" t="s">
        <v>488</v>
      </c>
      <c r="D9266">
        <v>4</v>
      </c>
      <c r="E9266" t="s">
        <v>70</v>
      </c>
      <c r="F9266">
        <v>6</v>
      </c>
      <c r="G9266" s="85">
        <v>5.6558852009707659</v>
      </c>
      <c r="H9266" s="85">
        <v>24503.913814264284</v>
      </c>
      <c r="I9266" s="85">
        <v>5272.1260057275331</v>
      </c>
      <c r="J9266" s="85">
        <v>92024.638809285752</v>
      </c>
      <c r="K9266" t="s">
        <v>491</v>
      </c>
    </row>
    <row r="9267" spans="2:11" x14ac:dyDescent="0.25">
      <c r="B9267">
        <v>2026</v>
      </c>
      <c r="C9267" t="s">
        <v>489</v>
      </c>
      <c r="D9267">
        <v>3</v>
      </c>
      <c r="E9267" t="s">
        <v>70</v>
      </c>
      <c r="F9267">
        <v>6</v>
      </c>
      <c r="G9267" s="85">
        <v>4.5948747025432173</v>
      </c>
      <c r="H9267" s="85">
        <v>24503.913814264284</v>
      </c>
      <c r="I9267" s="85">
        <v>5272.1260057275331</v>
      </c>
      <c r="J9267" s="85">
        <v>74761.362695778909</v>
      </c>
      <c r="K9267" t="s">
        <v>491</v>
      </c>
    </row>
    <row r="9268" spans="2:11" x14ac:dyDescent="0.25">
      <c r="B9268">
        <v>2026</v>
      </c>
      <c r="C9268" t="s">
        <v>489</v>
      </c>
      <c r="D9268">
        <v>4</v>
      </c>
      <c r="E9268" t="s">
        <v>70</v>
      </c>
      <c r="F9268">
        <v>6</v>
      </c>
      <c r="G9268" s="85">
        <v>5.5622167451838944</v>
      </c>
      <c r="H9268" s="85">
        <v>24503.913814264284</v>
      </c>
      <c r="I9268" s="85">
        <v>5272.1260057275331</v>
      </c>
      <c r="J9268" s="85">
        <v>90500.596947521844</v>
      </c>
      <c r="K9268" t="s">
        <v>491</v>
      </c>
    </row>
    <row r="9269" spans="2:11" x14ac:dyDescent="0.25">
      <c r="B9269">
        <v>2026</v>
      </c>
      <c r="C9269" t="s">
        <v>490</v>
      </c>
      <c r="D9269">
        <v>3</v>
      </c>
      <c r="E9269" t="s">
        <v>70</v>
      </c>
      <c r="F9269">
        <v>6</v>
      </c>
      <c r="G9269" s="85">
        <v>4.517496412980158</v>
      </c>
      <c r="H9269" s="85">
        <v>24503.913814264284</v>
      </c>
      <c r="I9269" s="85">
        <v>5272.1260057275331</v>
      </c>
      <c r="J9269" s="85">
        <v>73502.371592582786</v>
      </c>
      <c r="K9269" t="s">
        <v>491</v>
      </c>
    </row>
    <row r="9270" spans="2:11" x14ac:dyDescent="0.25">
      <c r="B9270">
        <v>2026</v>
      </c>
      <c r="C9270" t="s">
        <v>490</v>
      </c>
      <c r="D9270">
        <v>4</v>
      </c>
      <c r="E9270" t="s">
        <v>70</v>
      </c>
      <c r="F9270">
        <v>6</v>
      </c>
      <c r="G9270" s="85">
        <v>5.4685482893970327</v>
      </c>
      <c r="H9270" s="85">
        <v>24503.913814264284</v>
      </c>
      <c r="I9270" s="85">
        <v>5272.1260057275331</v>
      </c>
      <c r="J9270" s="85">
        <v>88976.555085758097</v>
      </c>
      <c r="K9270" t="s">
        <v>491</v>
      </c>
    </row>
    <row r="9271" spans="2:11" x14ac:dyDescent="0.25">
      <c r="B9271">
        <v>2026</v>
      </c>
      <c r="C9271" t="s">
        <v>479</v>
      </c>
      <c r="D9271">
        <v>3</v>
      </c>
      <c r="E9271" t="s">
        <v>89</v>
      </c>
      <c r="F9271">
        <v>26</v>
      </c>
      <c r="G9271" s="85">
        <v>6.3369414418280758</v>
      </c>
      <c r="H9271" s="85">
        <v>23436.224852071005</v>
      </c>
      <c r="I9271" s="85">
        <v>5419.7159763313612</v>
      </c>
      <c r="J9271" s="85">
        <v>95048.950083257485</v>
      </c>
      <c r="K9271" t="s">
        <v>491</v>
      </c>
    </row>
    <row r="9272" spans="2:11" x14ac:dyDescent="0.25">
      <c r="B9272">
        <v>2026</v>
      </c>
      <c r="C9272" t="s">
        <v>479</v>
      </c>
      <c r="D9272">
        <v>4</v>
      </c>
      <c r="E9272" t="s">
        <v>89</v>
      </c>
      <c r="F9272">
        <v>26</v>
      </c>
      <c r="G9272" s="85">
        <v>7.0873687178340319</v>
      </c>
      <c r="H9272" s="85">
        <v>23436.224852071005</v>
      </c>
      <c r="I9272" s="85">
        <v>5419.7159763313612</v>
      </c>
      <c r="J9272" s="85">
        <v>106304.74680364324</v>
      </c>
      <c r="K9272" t="s">
        <v>491</v>
      </c>
    </row>
    <row r="9273" spans="2:11" x14ac:dyDescent="0.25">
      <c r="B9273">
        <v>2026</v>
      </c>
      <c r="C9273" t="s">
        <v>480</v>
      </c>
      <c r="D9273">
        <v>3</v>
      </c>
      <c r="E9273" t="s">
        <v>89</v>
      </c>
      <c r="F9273">
        <v>26</v>
      </c>
      <c r="G9273" s="85">
        <v>6.3857222341695179</v>
      </c>
      <c r="H9273" s="85">
        <v>23436.224852071005</v>
      </c>
      <c r="I9273" s="85">
        <v>5419.7159763313612</v>
      </c>
      <c r="J9273" s="85">
        <v>95780.622158634273</v>
      </c>
      <c r="K9273" t="s">
        <v>491</v>
      </c>
    </row>
    <row r="9274" spans="2:11" x14ac:dyDescent="0.25">
      <c r="B9274">
        <v>2026</v>
      </c>
      <c r="C9274" t="s">
        <v>480</v>
      </c>
      <c r="D9274">
        <v>4</v>
      </c>
      <c r="E9274" t="s">
        <v>89</v>
      </c>
      <c r="F9274">
        <v>26</v>
      </c>
      <c r="G9274" s="85">
        <v>7.1419261829527505</v>
      </c>
      <c r="H9274" s="85">
        <v>23436.224852071005</v>
      </c>
      <c r="I9274" s="85">
        <v>5419.7159763313612</v>
      </c>
      <c r="J9274" s="85">
        <v>107123.06425636727</v>
      </c>
      <c r="K9274" t="s">
        <v>491</v>
      </c>
    </row>
    <row r="9275" spans="2:11" x14ac:dyDescent="0.25">
      <c r="B9275">
        <v>2026</v>
      </c>
      <c r="C9275" t="s">
        <v>481</v>
      </c>
      <c r="D9275">
        <v>3</v>
      </c>
      <c r="E9275" t="s">
        <v>89</v>
      </c>
      <c r="F9275">
        <v>26</v>
      </c>
      <c r="G9275" s="85">
        <v>6.4345030265109573</v>
      </c>
      <c r="H9275" s="85">
        <v>23436.224852071005</v>
      </c>
      <c r="I9275" s="85">
        <v>5419.7159763313612</v>
      </c>
      <c r="J9275" s="85">
        <v>96512.294234011017</v>
      </c>
      <c r="K9275" t="s">
        <v>491</v>
      </c>
    </row>
    <row r="9276" spans="2:11" x14ac:dyDescent="0.25">
      <c r="B9276">
        <v>2026</v>
      </c>
      <c r="C9276" t="s">
        <v>481</v>
      </c>
      <c r="D9276">
        <v>4</v>
      </c>
      <c r="E9276" t="s">
        <v>89</v>
      </c>
      <c r="F9276">
        <v>26</v>
      </c>
      <c r="G9276" s="85">
        <v>7.1964836480714647</v>
      </c>
      <c r="H9276" s="85">
        <v>23436.224852071005</v>
      </c>
      <c r="I9276" s="85">
        <v>5419.7159763313612</v>
      </c>
      <c r="J9276" s="85">
        <v>107941.38170909125</v>
      </c>
      <c r="K9276" t="s">
        <v>491</v>
      </c>
    </row>
    <row r="9277" spans="2:11" x14ac:dyDescent="0.25">
      <c r="B9277">
        <v>2026</v>
      </c>
      <c r="C9277" t="s">
        <v>482</v>
      </c>
      <c r="D9277">
        <v>3</v>
      </c>
      <c r="E9277" t="s">
        <v>89</v>
      </c>
      <c r="F9277">
        <v>26</v>
      </c>
      <c r="G9277" s="85">
        <v>6.4832838188523985</v>
      </c>
      <c r="H9277" s="85">
        <v>23436.224852071005</v>
      </c>
      <c r="I9277" s="85">
        <v>5419.7159763313612</v>
      </c>
      <c r="J9277" s="85">
        <v>97243.966309387775</v>
      </c>
      <c r="K9277" t="s">
        <v>491</v>
      </c>
    </row>
    <row r="9278" spans="2:11" x14ac:dyDescent="0.25">
      <c r="B9278">
        <v>2026</v>
      </c>
      <c r="C9278" t="s">
        <v>482</v>
      </c>
      <c r="D9278">
        <v>4</v>
      </c>
      <c r="E9278" t="s">
        <v>89</v>
      </c>
      <c r="F9278">
        <v>26</v>
      </c>
      <c r="G9278" s="85">
        <v>7.2510411131901824</v>
      </c>
      <c r="H9278" s="85">
        <v>23436.224852071005</v>
      </c>
      <c r="I9278" s="85">
        <v>5419.7159763313612</v>
      </c>
      <c r="J9278" s="85">
        <v>108759.69916181528</v>
      </c>
      <c r="K9278" t="s">
        <v>491</v>
      </c>
    </row>
    <row r="9279" spans="2:11" x14ac:dyDescent="0.25">
      <c r="B9279">
        <v>2026</v>
      </c>
      <c r="C9279" t="s">
        <v>483</v>
      </c>
      <c r="D9279">
        <v>3</v>
      </c>
      <c r="E9279" t="s">
        <v>89</v>
      </c>
      <c r="F9279">
        <v>26</v>
      </c>
      <c r="G9279" s="85">
        <v>6.5320646111938361</v>
      </c>
      <c r="H9279" s="85">
        <v>23436.224852071005</v>
      </c>
      <c r="I9279" s="85">
        <v>5419.7159763313612</v>
      </c>
      <c r="J9279" s="85">
        <v>97975.63838476449</v>
      </c>
      <c r="K9279" t="s">
        <v>491</v>
      </c>
    </row>
    <row r="9280" spans="2:11" x14ac:dyDescent="0.25">
      <c r="B9280">
        <v>2026</v>
      </c>
      <c r="C9280" t="s">
        <v>483</v>
      </c>
      <c r="D9280">
        <v>4</v>
      </c>
      <c r="E9280" t="s">
        <v>89</v>
      </c>
      <c r="F9280">
        <v>26</v>
      </c>
      <c r="G9280" s="85">
        <v>7.3055985783088948</v>
      </c>
      <c r="H9280" s="85">
        <v>23436.224852071005</v>
      </c>
      <c r="I9280" s="85">
        <v>5419.7159763313612</v>
      </c>
      <c r="J9280" s="85">
        <v>109578.01661453923</v>
      </c>
      <c r="K9280" t="s">
        <v>491</v>
      </c>
    </row>
    <row r="9281" spans="2:11" x14ac:dyDescent="0.25">
      <c r="B9281">
        <v>2026</v>
      </c>
      <c r="C9281" t="s">
        <v>484</v>
      </c>
      <c r="D9281">
        <v>3</v>
      </c>
      <c r="E9281" t="s">
        <v>89</v>
      </c>
      <c r="F9281">
        <v>26</v>
      </c>
      <c r="G9281" s="85">
        <v>6.5808454035352772</v>
      </c>
      <c r="H9281" s="85">
        <v>23436.224852071005</v>
      </c>
      <c r="I9281" s="85">
        <v>5419.7159763313612</v>
      </c>
      <c r="J9281" s="85">
        <v>98707.310460141263</v>
      </c>
      <c r="K9281" t="s">
        <v>491</v>
      </c>
    </row>
    <row r="9282" spans="2:11" x14ac:dyDescent="0.25">
      <c r="B9282">
        <v>2026</v>
      </c>
      <c r="C9282" t="s">
        <v>484</v>
      </c>
      <c r="D9282">
        <v>4</v>
      </c>
      <c r="E9282" t="s">
        <v>89</v>
      </c>
      <c r="F9282">
        <v>26</v>
      </c>
      <c r="G9282" s="85">
        <v>7.3601560434276125</v>
      </c>
      <c r="H9282" s="85">
        <v>23436.224852071005</v>
      </c>
      <c r="I9282" s="85">
        <v>5419.7159763313612</v>
      </c>
      <c r="J9282" s="85">
        <v>110396.33406726325</v>
      </c>
      <c r="K9282" t="s">
        <v>491</v>
      </c>
    </row>
    <row r="9283" spans="2:11" x14ac:dyDescent="0.25">
      <c r="B9283">
        <v>2026</v>
      </c>
      <c r="C9283" t="s">
        <v>485</v>
      </c>
      <c r="D9283">
        <v>3</v>
      </c>
      <c r="E9283" t="s">
        <v>89</v>
      </c>
      <c r="F9283">
        <v>26</v>
      </c>
      <c r="G9283" s="85">
        <v>6.6296261958767149</v>
      </c>
      <c r="H9283" s="85">
        <v>23436.224852071005</v>
      </c>
      <c r="I9283" s="85">
        <v>5419.7159763313612</v>
      </c>
      <c r="J9283" s="85">
        <v>99438.982535517978</v>
      </c>
      <c r="K9283" t="s">
        <v>491</v>
      </c>
    </row>
    <row r="9284" spans="2:11" x14ac:dyDescent="0.25">
      <c r="B9284">
        <v>2026</v>
      </c>
      <c r="C9284" t="s">
        <v>485</v>
      </c>
      <c r="D9284">
        <v>4</v>
      </c>
      <c r="E9284" t="s">
        <v>89</v>
      </c>
      <c r="F9284">
        <v>26</v>
      </c>
      <c r="G9284" s="85">
        <v>7.4147135085463249</v>
      </c>
      <c r="H9284" s="85">
        <v>23436.224852071005</v>
      </c>
      <c r="I9284" s="85">
        <v>5419.7159763313612</v>
      </c>
      <c r="J9284" s="85">
        <v>111214.65151998719</v>
      </c>
      <c r="K9284" t="s">
        <v>491</v>
      </c>
    </row>
    <row r="9285" spans="2:11" x14ac:dyDescent="0.25">
      <c r="B9285">
        <v>2026</v>
      </c>
      <c r="C9285" t="s">
        <v>486</v>
      </c>
      <c r="D9285">
        <v>3</v>
      </c>
      <c r="E9285" t="s">
        <v>89</v>
      </c>
      <c r="F9285">
        <v>26</v>
      </c>
      <c r="G9285" s="85">
        <v>6.6784069882181578</v>
      </c>
      <c r="H9285" s="85">
        <v>23436.224852071005</v>
      </c>
      <c r="I9285" s="85">
        <v>5419.7159763313612</v>
      </c>
      <c r="J9285" s="85">
        <v>100170.65461089477</v>
      </c>
      <c r="K9285" t="s">
        <v>491</v>
      </c>
    </row>
    <row r="9286" spans="2:11" x14ac:dyDescent="0.25">
      <c r="B9286">
        <v>2026</v>
      </c>
      <c r="C9286" t="s">
        <v>486</v>
      </c>
      <c r="D9286">
        <v>4</v>
      </c>
      <c r="E9286" t="s">
        <v>89</v>
      </c>
      <c r="F9286">
        <v>26</v>
      </c>
      <c r="G9286" s="85">
        <v>7.4692709736650444</v>
      </c>
      <c r="H9286" s="85">
        <v>23436.224852071005</v>
      </c>
      <c r="I9286" s="85">
        <v>5419.7159763313612</v>
      </c>
      <c r="J9286" s="85">
        <v>112032.96897271124</v>
      </c>
      <c r="K9286" t="s">
        <v>491</v>
      </c>
    </row>
    <row r="9287" spans="2:11" x14ac:dyDescent="0.25">
      <c r="B9287">
        <v>2026</v>
      </c>
      <c r="C9287" t="s">
        <v>487</v>
      </c>
      <c r="D9287">
        <v>3</v>
      </c>
      <c r="E9287" t="s">
        <v>89</v>
      </c>
      <c r="F9287">
        <v>26</v>
      </c>
      <c r="G9287" s="85">
        <v>6.7271877805595937</v>
      </c>
      <c r="H9287" s="85">
        <v>23436.224852071005</v>
      </c>
      <c r="I9287" s="85">
        <v>5419.7159763313612</v>
      </c>
      <c r="J9287" s="85">
        <v>100902.32668627145</v>
      </c>
      <c r="K9287" t="s">
        <v>491</v>
      </c>
    </row>
    <row r="9288" spans="2:11" x14ac:dyDescent="0.25">
      <c r="B9288">
        <v>2026</v>
      </c>
      <c r="C9288" t="s">
        <v>487</v>
      </c>
      <c r="D9288">
        <v>4</v>
      </c>
      <c r="E9288" t="s">
        <v>89</v>
      </c>
      <c r="F9288">
        <v>26</v>
      </c>
      <c r="G9288" s="85">
        <v>7.5238284387837568</v>
      </c>
      <c r="H9288" s="85">
        <v>23436.224852071005</v>
      </c>
      <c r="I9288" s="85">
        <v>5419.7159763313612</v>
      </c>
      <c r="J9288" s="85">
        <v>112851.28642543519</v>
      </c>
      <c r="K9288" t="s">
        <v>491</v>
      </c>
    </row>
    <row r="9289" spans="2:11" x14ac:dyDescent="0.25">
      <c r="B9289">
        <v>2026</v>
      </c>
      <c r="C9289" t="s">
        <v>488</v>
      </c>
      <c r="D9289">
        <v>3</v>
      </c>
      <c r="E9289" t="s">
        <v>89</v>
      </c>
      <c r="F9289">
        <v>26</v>
      </c>
      <c r="G9289" s="85">
        <v>6.7759685729010366</v>
      </c>
      <c r="H9289" s="85">
        <v>23436.224852071005</v>
      </c>
      <c r="I9289" s="85">
        <v>5419.7159763313612</v>
      </c>
      <c r="J9289" s="85">
        <v>101633.99876164825</v>
      </c>
      <c r="K9289" t="s">
        <v>491</v>
      </c>
    </row>
    <row r="9290" spans="2:11" x14ac:dyDescent="0.25">
      <c r="B9290">
        <v>2026</v>
      </c>
      <c r="C9290" t="s">
        <v>488</v>
      </c>
      <c r="D9290">
        <v>4</v>
      </c>
      <c r="E9290" t="s">
        <v>89</v>
      </c>
      <c r="F9290">
        <v>26</v>
      </c>
      <c r="G9290" s="85">
        <v>7.5783859039024746</v>
      </c>
      <c r="H9290" s="85">
        <v>23436.224852071005</v>
      </c>
      <c r="I9290" s="85">
        <v>5419.7159763313612</v>
      </c>
      <c r="J9290" s="85">
        <v>113669.60387815922</v>
      </c>
      <c r="K9290" t="s">
        <v>491</v>
      </c>
    </row>
    <row r="9291" spans="2:11" x14ac:dyDescent="0.25">
      <c r="B9291">
        <v>2026</v>
      </c>
      <c r="C9291" t="s">
        <v>489</v>
      </c>
      <c r="D9291">
        <v>3</v>
      </c>
      <c r="E9291" t="s">
        <v>89</v>
      </c>
      <c r="F9291">
        <v>26</v>
      </c>
      <c r="G9291" s="85">
        <v>6.8247493652424724</v>
      </c>
      <c r="H9291" s="85">
        <v>23436.224852071005</v>
      </c>
      <c r="I9291" s="85">
        <v>5419.7159763313612</v>
      </c>
      <c r="J9291" s="85">
        <v>102365.67083702494</v>
      </c>
      <c r="K9291" t="s">
        <v>491</v>
      </c>
    </row>
    <row r="9292" spans="2:11" x14ac:dyDescent="0.25">
      <c r="B9292">
        <v>2026</v>
      </c>
      <c r="C9292" t="s">
        <v>489</v>
      </c>
      <c r="D9292">
        <v>4</v>
      </c>
      <c r="E9292" t="s">
        <v>89</v>
      </c>
      <c r="F9292">
        <v>26</v>
      </c>
      <c r="G9292" s="85">
        <v>7.632943369021187</v>
      </c>
      <c r="H9292" s="85">
        <v>23436.224852071005</v>
      </c>
      <c r="I9292" s="85">
        <v>5419.7159763313612</v>
      </c>
      <c r="J9292" s="85">
        <v>114487.92133088317</v>
      </c>
      <c r="K9292" t="s">
        <v>491</v>
      </c>
    </row>
    <row r="9293" spans="2:11" x14ac:dyDescent="0.25">
      <c r="B9293">
        <v>2026</v>
      </c>
      <c r="C9293" t="s">
        <v>490</v>
      </c>
      <c r="D9293">
        <v>3</v>
      </c>
      <c r="E9293" t="s">
        <v>89</v>
      </c>
      <c r="F9293">
        <v>26</v>
      </c>
      <c r="G9293" s="85">
        <v>6.8735301575839163</v>
      </c>
      <c r="H9293" s="85">
        <v>23436.224852071005</v>
      </c>
      <c r="I9293" s="85">
        <v>5419.7159763313612</v>
      </c>
      <c r="J9293" s="85">
        <v>103097.34291240174</v>
      </c>
      <c r="K9293" t="s">
        <v>491</v>
      </c>
    </row>
    <row r="9294" spans="2:11" x14ac:dyDescent="0.25">
      <c r="B9294">
        <v>2026</v>
      </c>
      <c r="C9294" t="s">
        <v>490</v>
      </c>
      <c r="D9294">
        <v>4</v>
      </c>
      <c r="E9294" t="s">
        <v>89</v>
      </c>
      <c r="F9294">
        <v>26</v>
      </c>
      <c r="G9294" s="85">
        <v>7.6875008341399056</v>
      </c>
      <c r="H9294" s="85">
        <v>23436.224852071005</v>
      </c>
      <c r="I9294" s="85">
        <v>5419.7159763313612</v>
      </c>
      <c r="J9294" s="85">
        <v>115306.2387836072</v>
      </c>
      <c r="K9294" t="s">
        <v>491</v>
      </c>
    </row>
    <row r="9295" spans="2:11" x14ac:dyDescent="0.25">
      <c r="B9295">
        <v>2026</v>
      </c>
      <c r="C9295" t="s">
        <v>479</v>
      </c>
      <c r="D9295">
        <v>3</v>
      </c>
      <c r="E9295" t="s">
        <v>148</v>
      </c>
      <c r="F9295">
        <v>29</v>
      </c>
      <c r="G9295" s="85">
        <v>4.1393983731479107</v>
      </c>
      <c r="H9295" s="85">
        <v>9379.6906330564307</v>
      </c>
      <c r="I9295" s="85">
        <v>2699.8138069321112</v>
      </c>
      <c r="J9295" s="85">
        <v>25935.952466265793</v>
      </c>
      <c r="K9295" t="s">
        <v>492</v>
      </c>
    </row>
    <row r="9296" spans="2:11" x14ac:dyDescent="0.25">
      <c r="B9296">
        <v>2026</v>
      </c>
      <c r="C9296" t="s">
        <v>479</v>
      </c>
      <c r="D9296">
        <v>4</v>
      </c>
      <c r="E9296" t="s">
        <v>148</v>
      </c>
      <c r="F9296">
        <v>29</v>
      </c>
      <c r="G9296" s="85">
        <v>0</v>
      </c>
      <c r="H9296" s="85">
        <v>9379.6906330564307</v>
      </c>
      <c r="I9296" s="85">
        <v>2699.8138069321112</v>
      </c>
      <c r="J9296" s="85">
        <v>0</v>
      </c>
      <c r="K9296" t="s">
        <v>492</v>
      </c>
    </row>
    <row r="9297" spans="2:11" x14ac:dyDescent="0.25">
      <c r="B9297">
        <v>2026</v>
      </c>
      <c r="C9297" t="s">
        <v>480</v>
      </c>
      <c r="D9297">
        <v>3</v>
      </c>
      <c r="E9297" t="s">
        <v>148</v>
      </c>
      <c r="F9297">
        <v>29</v>
      </c>
      <c r="G9297" s="85">
        <v>4.1671747916117088</v>
      </c>
      <c r="H9297" s="85">
        <v>9379.6906330564307</v>
      </c>
      <c r="I9297" s="85">
        <v>2699.8138069321112</v>
      </c>
      <c r="J9297" s="85">
        <v>26109.989319938402</v>
      </c>
      <c r="K9297" t="s">
        <v>492</v>
      </c>
    </row>
    <row r="9298" spans="2:11" x14ac:dyDescent="0.25">
      <c r="B9298">
        <v>2026</v>
      </c>
      <c r="C9298" t="s">
        <v>480</v>
      </c>
      <c r="D9298">
        <v>4</v>
      </c>
      <c r="E9298" t="s">
        <v>148</v>
      </c>
      <c r="F9298">
        <v>29</v>
      </c>
      <c r="G9298" s="85">
        <v>0</v>
      </c>
      <c r="H9298" s="85">
        <v>9379.6906330564307</v>
      </c>
      <c r="I9298" s="85">
        <v>2699.8138069321112</v>
      </c>
      <c r="J9298" s="85">
        <v>0</v>
      </c>
      <c r="K9298" t="s">
        <v>492</v>
      </c>
    </row>
    <row r="9299" spans="2:11" x14ac:dyDescent="0.25">
      <c r="B9299">
        <v>2026</v>
      </c>
      <c r="C9299" t="s">
        <v>481</v>
      </c>
      <c r="D9299">
        <v>3</v>
      </c>
      <c r="E9299" t="s">
        <v>148</v>
      </c>
      <c r="F9299">
        <v>29</v>
      </c>
      <c r="G9299" s="85">
        <v>4.1949512100755051</v>
      </c>
      <c r="H9299" s="85">
        <v>9379.6906330564307</v>
      </c>
      <c r="I9299" s="85">
        <v>2699.8138069321112</v>
      </c>
      <c r="J9299" s="85">
        <v>26284.026173611001</v>
      </c>
      <c r="K9299" t="s">
        <v>492</v>
      </c>
    </row>
    <row r="9300" spans="2:11" x14ac:dyDescent="0.25">
      <c r="B9300">
        <v>2026</v>
      </c>
      <c r="C9300" t="s">
        <v>481</v>
      </c>
      <c r="D9300">
        <v>4</v>
      </c>
      <c r="E9300" t="s">
        <v>148</v>
      </c>
      <c r="F9300">
        <v>29</v>
      </c>
      <c r="G9300" s="85">
        <v>0</v>
      </c>
      <c r="H9300" s="85">
        <v>9379.6906330564307</v>
      </c>
      <c r="I9300" s="85">
        <v>2699.8138069321112</v>
      </c>
      <c r="J9300" s="85">
        <v>0</v>
      </c>
      <c r="K9300" t="s">
        <v>492</v>
      </c>
    </row>
    <row r="9301" spans="2:11" x14ac:dyDescent="0.25">
      <c r="B9301">
        <v>2026</v>
      </c>
      <c r="C9301" t="s">
        <v>482</v>
      </c>
      <c r="D9301">
        <v>3</v>
      </c>
      <c r="E9301" t="s">
        <v>148</v>
      </c>
      <c r="F9301">
        <v>29</v>
      </c>
      <c r="G9301" s="85">
        <v>4.2227276285393041</v>
      </c>
      <c r="H9301" s="85">
        <v>9379.6906330564307</v>
      </c>
      <c r="I9301" s="85">
        <v>2699.8138069321112</v>
      </c>
      <c r="J9301" s="85">
        <v>26458.063027283613</v>
      </c>
      <c r="K9301" t="s">
        <v>492</v>
      </c>
    </row>
    <row r="9302" spans="2:11" x14ac:dyDescent="0.25">
      <c r="B9302">
        <v>2026</v>
      </c>
      <c r="C9302" t="s">
        <v>482</v>
      </c>
      <c r="D9302">
        <v>4</v>
      </c>
      <c r="E9302" t="s">
        <v>148</v>
      </c>
      <c r="F9302">
        <v>29</v>
      </c>
      <c r="G9302" s="85">
        <v>0</v>
      </c>
      <c r="H9302" s="85">
        <v>9379.6906330564307</v>
      </c>
      <c r="I9302" s="85">
        <v>2699.8138069321112</v>
      </c>
      <c r="J9302" s="85">
        <v>0</v>
      </c>
      <c r="K9302" t="s">
        <v>492</v>
      </c>
    </row>
    <row r="9303" spans="2:11" x14ac:dyDescent="0.25">
      <c r="B9303">
        <v>2026</v>
      </c>
      <c r="C9303" t="s">
        <v>483</v>
      </c>
      <c r="D9303">
        <v>3</v>
      </c>
      <c r="E9303" t="s">
        <v>148</v>
      </c>
      <c r="F9303">
        <v>29</v>
      </c>
      <c r="G9303" s="85">
        <v>4.2505040470030986</v>
      </c>
      <c r="H9303" s="85">
        <v>9379.6906330564307</v>
      </c>
      <c r="I9303" s="85">
        <v>2699.8138069321112</v>
      </c>
      <c r="J9303" s="85">
        <v>26632.099880956197</v>
      </c>
      <c r="K9303" t="s">
        <v>492</v>
      </c>
    </row>
    <row r="9304" spans="2:11" x14ac:dyDescent="0.25">
      <c r="B9304">
        <v>2026</v>
      </c>
      <c r="C9304" t="s">
        <v>483</v>
      </c>
      <c r="D9304">
        <v>4</v>
      </c>
      <c r="E9304" t="s">
        <v>148</v>
      </c>
      <c r="F9304">
        <v>29</v>
      </c>
      <c r="G9304" s="85">
        <v>0</v>
      </c>
      <c r="H9304" s="85">
        <v>9379.6906330564307</v>
      </c>
      <c r="I9304" s="85">
        <v>2699.8138069321112</v>
      </c>
      <c r="J9304" s="85">
        <v>0</v>
      </c>
      <c r="K9304" t="s">
        <v>492</v>
      </c>
    </row>
    <row r="9305" spans="2:11" x14ac:dyDescent="0.25">
      <c r="B9305">
        <v>2026</v>
      </c>
      <c r="C9305" t="s">
        <v>484</v>
      </c>
      <c r="D9305">
        <v>3</v>
      </c>
      <c r="E9305" t="s">
        <v>148</v>
      </c>
      <c r="F9305">
        <v>29</v>
      </c>
      <c r="G9305" s="85">
        <v>4.2782804654668967</v>
      </c>
      <c r="H9305" s="85">
        <v>9379.6906330564307</v>
      </c>
      <c r="I9305" s="85">
        <v>2699.8138069321112</v>
      </c>
      <c r="J9305" s="85">
        <v>26806.136734628806</v>
      </c>
      <c r="K9305" t="s">
        <v>492</v>
      </c>
    </row>
    <row r="9306" spans="2:11" x14ac:dyDescent="0.25">
      <c r="B9306">
        <v>2026</v>
      </c>
      <c r="C9306" t="s">
        <v>484</v>
      </c>
      <c r="D9306">
        <v>4</v>
      </c>
      <c r="E9306" t="s">
        <v>148</v>
      </c>
      <c r="F9306">
        <v>29</v>
      </c>
      <c r="G9306" s="85">
        <v>0</v>
      </c>
      <c r="H9306" s="85">
        <v>9379.6906330564307</v>
      </c>
      <c r="I9306" s="85">
        <v>2699.8138069321112</v>
      </c>
      <c r="J9306" s="85">
        <v>0</v>
      </c>
      <c r="K9306" t="s">
        <v>492</v>
      </c>
    </row>
    <row r="9307" spans="2:11" x14ac:dyDescent="0.25">
      <c r="B9307">
        <v>2026</v>
      </c>
      <c r="C9307" t="s">
        <v>485</v>
      </c>
      <c r="D9307">
        <v>3</v>
      </c>
      <c r="E9307" t="s">
        <v>148</v>
      </c>
      <c r="F9307">
        <v>29</v>
      </c>
      <c r="G9307" s="85">
        <v>4.306056883930693</v>
      </c>
      <c r="H9307" s="85">
        <v>9379.6906330564307</v>
      </c>
      <c r="I9307" s="85">
        <v>2699.8138069321112</v>
      </c>
      <c r="J9307" s="85">
        <v>26980.173588301404</v>
      </c>
      <c r="K9307" t="s">
        <v>492</v>
      </c>
    </row>
    <row r="9308" spans="2:11" x14ac:dyDescent="0.25">
      <c r="B9308">
        <v>2026</v>
      </c>
      <c r="C9308" t="s">
        <v>485</v>
      </c>
      <c r="D9308">
        <v>4</v>
      </c>
      <c r="E9308" t="s">
        <v>148</v>
      </c>
      <c r="F9308">
        <v>29</v>
      </c>
      <c r="G9308" s="85">
        <v>0</v>
      </c>
      <c r="H9308" s="85">
        <v>9379.6906330564307</v>
      </c>
      <c r="I9308" s="85">
        <v>2699.8138069321112</v>
      </c>
      <c r="J9308" s="85">
        <v>0</v>
      </c>
      <c r="K9308" t="s">
        <v>492</v>
      </c>
    </row>
    <row r="9309" spans="2:11" x14ac:dyDescent="0.25">
      <c r="B9309">
        <v>2026</v>
      </c>
      <c r="C9309" t="s">
        <v>486</v>
      </c>
      <c r="D9309">
        <v>3</v>
      </c>
      <c r="E9309" t="s">
        <v>148</v>
      </c>
      <c r="F9309">
        <v>29</v>
      </c>
      <c r="G9309" s="85">
        <v>4.333833302394491</v>
      </c>
      <c r="H9309" s="85">
        <v>9379.6906330564307</v>
      </c>
      <c r="I9309" s="85">
        <v>2699.8138069321112</v>
      </c>
      <c r="J9309" s="85">
        <v>27154.21044197401</v>
      </c>
      <c r="K9309" t="s">
        <v>492</v>
      </c>
    </row>
    <row r="9310" spans="2:11" x14ac:dyDescent="0.25">
      <c r="B9310">
        <v>2026</v>
      </c>
      <c r="C9310" t="s">
        <v>486</v>
      </c>
      <c r="D9310">
        <v>4</v>
      </c>
      <c r="E9310" t="s">
        <v>148</v>
      </c>
      <c r="F9310">
        <v>29</v>
      </c>
      <c r="G9310" s="85">
        <v>0</v>
      </c>
      <c r="H9310" s="85">
        <v>9379.6906330564307</v>
      </c>
      <c r="I9310" s="85">
        <v>2699.8138069321112</v>
      </c>
      <c r="J9310" s="85">
        <v>0</v>
      </c>
      <c r="K9310" t="s">
        <v>492</v>
      </c>
    </row>
    <row r="9311" spans="2:11" x14ac:dyDescent="0.25">
      <c r="B9311">
        <v>2026</v>
      </c>
      <c r="C9311" t="s">
        <v>487</v>
      </c>
      <c r="D9311">
        <v>3</v>
      </c>
      <c r="E9311" t="s">
        <v>148</v>
      </c>
      <c r="F9311">
        <v>29</v>
      </c>
      <c r="G9311" s="85">
        <v>4.3616097208582874</v>
      </c>
      <c r="H9311" s="85">
        <v>9379.6906330564307</v>
      </c>
      <c r="I9311" s="85">
        <v>2699.8138069321112</v>
      </c>
      <c r="J9311" s="85">
        <v>27328.247295646608</v>
      </c>
      <c r="K9311" t="s">
        <v>492</v>
      </c>
    </row>
    <row r="9312" spans="2:11" x14ac:dyDescent="0.25">
      <c r="B9312">
        <v>2026</v>
      </c>
      <c r="C9312" t="s">
        <v>487</v>
      </c>
      <c r="D9312">
        <v>4</v>
      </c>
      <c r="E9312" t="s">
        <v>148</v>
      </c>
      <c r="F9312">
        <v>29</v>
      </c>
      <c r="G9312" s="85">
        <v>0</v>
      </c>
      <c r="H9312" s="85">
        <v>9379.6906330564307</v>
      </c>
      <c r="I9312" s="85">
        <v>2699.8138069321112</v>
      </c>
      <c r="J9312" s="85">
        <v>0</v>
      </c>
      <c r="K9312" t="s">
        <v>492</v>
      </c>
    </row>
    <row r="9313" spans="2:11" x14ac:dyDescent="0.25">
      <c r="B9313">
        <v>2026</v>
      </c>
      <c r="C9313" t="s">
        <v>488</v>
      </c>
      <c r="D9313">
        <v>3</v>
      </c>
      <c r="E9313" t="s">
        <v>148</v>
      </c>
      <c r="F9313">
        <v>29</v>
      </c>
      <c r="G9313" s="85">
        <v>4.3893861393220845</v>
      </c>
      <c r="H9313" s="85">
        <v>9379.6906330564307</v>
      </c>
      <c r="I9313" s="85">
        <v>2699.8138069321112</v>
      </c>
      <c r="J9313" s="85">
        <v>27502.28414931921</v>
      </c>
      <c r="K9313" t="s">
        <v>492</v>
      </c>
    </row>
    <row r="9314" spans="2:11" x14ac:dyDescent="0.25">
      <c r="B9314">
        <v>2026</v>
      </c>
      <c r="C9314" t="s">
        <v>488</v>
      </c>
      <c r="D9314">
        <v>4</v>
      </c>
      <c r="E9314" t="s">
        <v>148</v>
      </c>
      <c r="F9314">
        <v>29</v>
      </c>
      <c r="G9314" s="85">
        <v>0</v>
      </c>
      <c r="H9314" s="85">
        <v>9379.6906330564307</v>
      </c>
      <c r="I9314" s="85">
        <v>2699.8138069321112</v>
      </c>
      <c r="J9314" s="85">
        <v>0</v>
      </c>
      <c r="K9314" t="s">
        <v>492</v>
      </c>
    </row>
    <row r="9315" spans="2:11" x14ac:dyDescent="0.25">
      <c r="B9315">
        <v>2026</v>
      </c>
      <c r="C9315" t="s">
        <v>489</v>
      </c>
      <c r="D9315">
        <v>3</v>
      </c>
      <c r="E9315" t="s">
        <v>148</v>
      </c>
      <c r="F9315">
        <v>29</v>
      </c>
      <c r="G9315" s="85">
        <v>4.4171625577858817</v>
      </c>
      <c r="H9315" s="85">
        <v>9379.6906330564307</v>
      </c>
      <c r="I9315" s="85">
        <v>2699.8138069321112</v>
      </c>
      <c r="J9315" s="85">
        <v>27676.321002991812</v>
      </c>
      <c r="K9315" t="s">
        <v>492</v>
      </c>
    </row>
    <row r="9316" spans="2:11" x14ac:dyDescent="0.25">
      <c r="B9316">
        <v>2026</v>
      </c>
      <c r="C9316" t="s">
        <v>489</v>
      </c>
      <c r="D9316">
        <v>4</v>
      </c>
      <c r="E9316" t="s">
        <v>148</v>
      </c>
      <c r="F9316">
        <v>29</v>
      </c>
      <c r="G9316" s="85">
        <v>0</v>
      </c>
      <c r="H9316" s="85">
        <v>9379.6906330564307</v>
      </c>
      <c r="I9316" s="85">
        <v>2699.8138069321112</v>
      </c>
      <c r="J9316" s="85">
        <v>0</v>
      </c>
      <c r="K9316" t="s">
        <v>492</v>
      </c>
    </row>
    <row r="9317" spans="2:11" x14ac:dyDescent="0.25">
      <c r="B9317">
        <v>2026</v>
      </c>
      <c r="C9317" t="s">
        <v>490</v>
      </c>
      <c r="D9317">
        <v>3</v>
      </c>
      <c r="E9317" t="s">
        <v>148</v>
      </c>
      <c r="F9317">
        <v>29</v>
      </c>
      <c r="G9317" s="85">
        <v>4.4449389762496798</v>
      </c>
      <c r="H9317" s="85">
        <v>9379.6906330564307</v>
      </c>
      <c r="I9317" s="85">
        <v>2699.8138069321112</v>
      </c>
      <c r="J9317" s="85">
        <v>27850.357856664421</v>
      </c>
      <c r="K9317" t="s">
        <v>492</v>
      </c>
    </row>
    <row r="9318" spans="2:11" x14ac:dyDescent="0.25">
      <c r="B9318">
        <v>2026</v>
      </c>
      <c r="C9318" t="s">
        <v>490</v>
      </c>
      <c r="D9318">
        <v>4</v>
      </c>
      <c r="E9318" t="s">
        <v>148</v>
      </c>
      <c r="F9318">
        <v>29</v>
      </c>
      <c r="G9318" s="85">
        <v>0</v>
      </c>
      <c r="H9318" s="85">
        <v>9379.6906330564307</v>
      </c>
      <c r="I9318" s="85">
        <v>2699.8138069321112</v>
      </c>
      <c r="J9318" s="85">
        <v>0</v>
      </c>
      <c r="K9318" t="s">
        <v>492</v>
      </c>
    </row>
    <row r="9319" spans="2:11" x14ac:dyDescent="0.25">
      <c r="B9319">
        <v>2026</v>
      </c>
      <c r="C9319" t="s">
        <v>479</v>
      </c>
      <c r="D9319">
        <v>3</v>
      </c>
      <c r="E9319" t="s">
        <v>89</v>
      </c>
      <c r="F9319">
        <v>25</v>
      </c>
      <c r="G9319" s="85">
        <v>18.851880493227242</v>
      </c>
      <c r="H9319" s="85">
        <v>23436.224852071005</v>
      </c>
      <c r="I9319" s="85">
        <v>5419.7159763313612</v>
      </c>
      <c r="J9319" s="85">
        <v>291157.343771482</v>
      </c>
      <c r="K9319" t="s">
        <v>491</v>
      </c>
    </row>
    <row r="9320" spans="2:11" x14ac:dyDescent="0.25">
      <c r="B9320">
        <v>2026</v>
      </c>
      <c r="C9320" t="s">
        <v>479</v>
      </c>
      <c r="D9320">
        <v>4</v>
      </c>
      <c r="E9320" t="s">
        <v>89</v>
      </c>
      <c r="F9320">
        <v>25</v>
      </c>
      <c r="G9320" s="85">
        <v>2.421342448671389</v>
      </c>
      <c r="H9320" s="85">
        <v>23436.224852071005</v>
      </c>
      <c r="I9320" s="85">
        <v>5419.7159763313612</v>
      </c>
      <c r="J9320" s="85">
        <v>37396.356080740814</v>
      </c>
      <c r="K9320" t="s">
        <v>491</v>
      </c>
    </row>
    <row r="9321" spans="2:11" x14ac:dyDescent="0.25">
      <c r="B9321">
        <v>2026</v>
      </c>
      <c r="C9321" t="s">
        <v>480</v>
      </c>
      <c r="D9321">
        <v>3</v>
      </c>
      <c r="E9321" t="s">
        <v>89</v>
      </c>
      <c r="F9321">
        <v>25</v>
      </c>
      <c r="G9321" s="85">
        <v>18.85199602773088</v>
      </c>
      <c r="H9321" s="85">
        <v>23436.224852071005</v>
      </c>
      <c r="I9321" s="85">
        <v>5419.7159763313612</v>
      </c>
      <c r="J9321" s="85">
        <v>291159.12814090902</v>
      </c>
      <c r="K9321" t="s">
        <v>491</v>
      </c>
    </row>
    <row r="9322" spans="2:11" x14ac:dyDescent="0.25">
      <c r="B9322">
        <v>2026</v>
      </c>
      <c r="C9322" t="s">
        <v>480</v>
      </c>
      <c r="D9322">
        <v>4</v>
      </c>
      <c r="E9322" t="s">
        <v>89</v>
      </c>
      <c r="F9322">
        <v>25</v>
      </c>
      <c r="G9322" s="85">
        <v>2.4213572879654315</v>
      </c>
      <c r="H9322" s="85">
        <v>23436.224852071005</v>
      </c>
      <c r="I9322" s="85">
        <v>5419.7159763313612</v>
      </c>
      <c r="J9322" s="85">
        <v>37396.585265804781</v>
      </c>
      <c r="K9322" t="s">
        <v>491</v>
      </c>
    </row>
    <row r="9323" spans="2:11" x14ac:dyDescent="0.25">
      <c r="B9323">
        <v>2026</v>
      </c>
      <c r="C9323" t="s">
        <v>481</v>
      </c>
      <c r="D9323">
        <v>3</v>
      </c>
      <c r="E9323" t="s">
        <v>89</v>
      </c>
      <c r="F9323">
        <v>25</v>
      </c>
      <c r="G9323" s="85">
        <v>18.852111562234523</v>
      </c>
      <c r="H9323" s="85">
        <v>23436.224852071005</v>
      </c>
      <c r="I9323" s="85">
        <v>5419.7159763313612</v>
      </c>
      <c r="J9323" s="85">
        <v>291160.91251033603</v>
      </c>
      <c r="K9323" t="s">
        <v>491</v>
      </c>
    </row>
    <row r="9324" spans="2:11" x14ac:dyDescent="0.25">
      <c r="B9324">
        <v>2026</v>
      </c>
      <c r="C9324" t="s">
        <v>481</v>
      </c>
      <c r="D9324">
        <v>4</v>
      </c>
      <c r="E9324" t="s">
        <v>89</v>
      </c>
      <c r="F9324">
        <v>25</v>
      </c>
      <c r="G9324" s="85">
        <v>2.4213721272594775</v>
      </c>
      <c r="H9324" s="85">
        <v>23436.224852071005</v>
      </c>
      <c r="I9324" s="85">
        <v>5419.7159763313612</v>
      </c>
      <c r="J9324" s="85">
        <v>37396.814450868813</v>
      </c>
      <c r="K9324" t="s">
        <v>491</v>
      </c>
    </row>
    <row r="9325" spans="2:11" x14ac:dyDescent="0.25">
      <c r="B9325">
        <v>2026</v>
      </c>
      <c r="C9325" t="s">
        <v>482</v>
      </c>
      <c r="D9325">
        <v>3</v>
      </c>
      <c r="E9325" t="s">
        <v>89</v>
      </c>
      <c r="F9325">
        <v>25</v>
      </c>
      <c r="G9325" s="85">
        <v>18.852227096738158</v>
      </c>
      <c r="H9325" s="85">
        <v>23436.224852071005</v>
      </c>
      <c r="I9325" s="85">
        <v>5419.7159763313612</v>
      </c>
      <c r="J9325" s="85">
        <v>291162.69687976298</v>
      </c>
      <c r="K9325" t="s">
        <v>491</v>
      </c>
    </row>
    <row r="9326" spans="2:11" x14ac:dyDescent="0.25">
      <c r="B9326">
        <v>2026</v>
      </c>
      <c r="C9326" t="s">
        <v>482</v>
      </c>
      <c r="D9326">
        <v>4</v>
      </c>
      <c r="E9326" t="s">
        <v>89</v>
      </c>
      <c r="F9326">
        <v>25</v>
      </c>
      <c r="G9326" s="85">
        <v>2.4213869665535235</v>
      </c>
      <c r="H9326" s="85">
        <v>23436.224852071005</v>
      </c>
      <c r="I9326" s="85">
        <v>5419.7159763313612</v>
      </c>
      <c r="J9326" s="85">
        <v>37397.043635932838</v>
      </c>
      <c r="K9326" t="s">
        <v>491</v>
      </c>
    </row>
    <row r="9327" spans="2:11" x14ac:dyDescent="0.25">
      <c r="B9327">
        <v>2026</v>
      </c>
      <c r="C9327" t="s">
        <v>483</v>
      </c>
      <c r="D9327">
        <v>3</v>
      </c>
      <c r="E9327" t="s">
        <v>89</v>
      </c>
      <c r="F9327">
        <v>25</v>
      </c>
      <c r="G9327" s="85">
        <v>18.852342631241797</v>
      </c>
      <c r="H9327" s="85">
        <v>23436.224852071005</v>
      </c>
      <c r="I9327" s="85">
        <v>5419.7159763313612</v>
      </c>
      <c r="J9327" s="85">
        <v>291164.48124918999</v>
      </c>
      <c r="K9327" t="s">
        <v>491</v>
      </c>
    </row>
    <row r="9328" spans="2:11" x14ac:dyDescent="0.25">
      <c r="B9328">
        <v>2026</v>
      </c>
      <c r="C9328" t="s">
        <v>483</v>
      </c>
      <c r="D9328">
        <v>4</v>
      </c>
      <c r="E9328" t="s">
        <v>89</v>
      </c>
      <c r="F9328">
        <v>25</v>
      </c>
      <c r="G9328" s="85">
        <v>2.4214018058475695</v>
      </c>
      <c r="H9328" s="85">
        <v>23436.224852071005</v>
      </c>
      <c r="I9328" s="85">
        <v>5419.7159763313612</v>
      </c>
      <c r="J9328" s="85">
        <v>37397.272820996863</v>
      </c>
      <c r="K9328" t="s">
        <v>491</v>
      </c>
    </row>
    <row r="9329" spans="2:11" x14ac:dyDescent="0.25">
      <c r="B9329">
        <v>2026</v>
      </c>
      <c r="C9329" t="s">
        <v>484</v>
      </c>
      <c r="D9329">
        <v>3</v>
      </c>
      <c r="E9329" t="s">
        <v>89</v>
      </c>
      <c r="F9329">
        <v>25</v>
      </c>
      <c r="G9329" s="85">
        <v>18.852458165745436</v>
      </c>
      <c r="H9329" s="85">
        <v>23436.224852071005</v>
      </c>
      <c r="I9329" s="85">
        <v>5419.7159763313612</v>
      </c>
      <c r="J9329" s="85">
        <v>291166.26561861695</v>
      </c>
      <c r="K9329" t="s">
        <v>491</v>
      </c>
    </row>
    <row r="9330" spans="2:11" x14ac:dyDescent="0.25">
      <c r="B9330">
        <v>2026</v>
      </c>
      <c r="C9330" t="s">
        <v>484</v>
      </c>
      <c r="D9330">
        <v>4</v>
      </c>
      <c r="E9330" t="s">
        <v>89</v>
      </c>
      <c r="F9330">
        <v>25</v>
      </c>
      <c r="G9330" s="85">
        <v>2.4214166451416155</v>
      </c>
      <c r="H9330" s="85">
        <v>23436.224852071005</v>
      </c>
      <c r="I9330" s="85">
        <v>5419.7159763313612</v>
      </c>
      <c r="J9330" s="85">
        <v>37397.502006060895</v>
      </c>
      <c r="K9330" t="s">
        <v>491</v>
      </c>
    </row>
    <row r="9331" spans="2:11" x14ac:dyDescent="0.25">
      <c r="B9331">
        <v>2026</v>
      </c>
      <c r="C9331" t="s">
        <v>485</v>
      </c>
      <c r="D9331">
        <v>3</v>
      </c>
      <c r="E9331" t="s">
        <v>89</v>
      </c>
      <c r="F9331">
        <v>25</v>
      </c>
      <c r="G9331" s="85">
        <v>18.852573700249074</v>
      </c>
      <c r="H9331" s="85">
        <v>23436.224852071005</v>
      </c>
      <c r="I9331" s="85">
        <v>5419.7159763313612</v>
      </c>
      <c r="J9331" s="85">
        <v>291168.04998804396</v>
      </c>
      <c r="K9331" t="s">
        <v>491</v>
      </c>
    </row>
    <row r="9332" spans="2:11" x14ac:dyDescent="0.25">
      <c r="B9332">
        <v>2026</v>
      </c>
      <c r="C9332" t="s">
        <v>485</v>
      </c>
      <c r="D9332">
        <v>4</v>
      </c>
      <c r="E9332" t="s">
        <v>89</v>
      </c>
      <c r="F9332">
        <v>25</v>
      </c>
      <c r="G9332" s="85">
        <v>2.4214314844356579</v>
      </c>
      <c r="H9332" s="85">
        <v>23436.224852071005</v>
      </c>
      <c r="I9332" s="85">
        <v>5419.7159763313612</v>
      </c>
      <c r="J9332" s="85">
        <v>37397.731191124862</v>
      </c>
      <c r="K9332" t="s">
        <v>491</v>
      </c>
    </row>
    <row r="9333" spans="2:11" x14ac:dyDescent="0.25">
      <c r="B9333">
        <v>2026</v>
      </c>
      <c r="C9333" t="s">
        <v>486</v>
      </c>
      <c r="D9333">
        <v>3</v>
      </c>
      <c r="E9333" t="s">
        <v>89</v>
      </c>
      <c r="F9333">
        <v>25</v>
      </c>
      <c r="G9333" s="85">
        <v>18.85268923475271</v>
      </c>
      <c r="H9333" s="85">
        <v>23436.224852071005</v>
      </c>
      <c r="I9333" s="85">
        <v>5419.7159763313612</v>
      </c>
      <c r="J9333" s="85">
        <v>291169.83435747091</v>
      </c>
      <c r="K9333" t="s">
        <v>491</v>
      </c>
    </row>
    <row r="9334" spans="2:11" x14ac:dyDescent="0.25">
      <c r="B9334">
        <v>2026</v>
      </c>
      <c r="C9334" t="s">
        <v>486</v>
      </c>
      <c r="D9334">
        <v>4</v>
      </c>
      <c r="E9334" t="s">
        <v>89</v>
      </c>
      <c r="F9334">
        <v>25</v>
      </c>
      <c r="G9334" s="85">
        <v>2.4214463237297039</v>
      </c>
      <c r="H9334" s="85">
        <v>23436.224852071005</v>
      </c>
      <c r="I9334" s="85">
        <v>5419.7159763313612</v>
      </c>
      <c r="J9334" s="85">
        <v>37397.960376188894</v>
      </c>
      <c r="K9334" t="s">
        <v>491</v>
      </c>
    </row>
    <row r="9335" spans="2:11" x14ac:dyDescent="0.25">
      <c r="B9335">
        <v>2026</v>
      </c>
      <c r="C9335" t="s">
        <v>487</v>
      </c>
      <c r="D9335">
        <v>3</v>
      </c>
      <c r="E9335" t="s">
        <v>89</v>
      </c>
      <c r="F9335">
        <v>25</v>
      </c>
      <c r="G9335" s="85">
        <v>18.852804769256352</v>
      </c>
      <c r="H9335" s="85">
        <v>23436.224852071005</v>
      </c>
      <c r="I9335" s="85">
        <v>5419.7159763313612</v>
      </c>
      <c r="J9335" s="85">
        <v>291171.61872689793</v>
      </c>
      <c r="K9335" t="s">
        <v>491</v>
      </c>
    </row>
    <row r="9336" spans="2:11" x14ac:dyDescent="0.25">
      <c r="B9336">
        <v>2026</v>
      </c>
      <c r="C9336" t="s">
        <v>487</v>
      </c>
      <c r="D9336">
        <v>4</v>
      </c>
      <c r="E9336" t="s">
        <v>89</v>
      </c>
      <c r="F9336">
        <v>25</v>
      </c>
      <c r="G9336" s="85">
        <v>2.4214611630237499</v>
      </c>
      <c r="H9336" s="85">
        <v>23436.224852071005</v>
      </c>
      <c r="I9336" s="85">
        <v>5419.7159763313612</v>
      </c>
      <c r="J9336" s="85">
        <v>37398.189561252919</v>
      </c>
      <c r="K9336" t="s">
        <v>491</v>
      </c>
    </row>
    <row r="9337" spans="2:11" x14ac:dyDescent="0.25">
      <c r="B9337">
        <v>2026</v>
      </c>
      <c r="C9337" t="s">
        <v>488</v>
      </c>
      <c r="D9337">
        <v>3</v>
      </c>
      <c r="E9337" t="s">
        <v>89</v>
      </c>
      <c r="F9337">
        <v>25</v>
      </c>
      <c r="G9337" s="85">
        <v>18.852920303759987</v>
      </c>
      <c r="H9337" s="85">
        <v>23436.224852071005</v>
      </c>
      <c r="I9337" s="85">
        <v>5419.7159763313612</v>
      </c>
      <c r="J9337" s="85">
        <v>291173.40309632488</v>
      </c>
      <c r="K9337" t="s">
        <v>491</v>
      </c>
    </row>
    <row r="9338" spans="2:11" x14ac:dyDescent="0.25">
      <c r="B9338">
        <v>2026</v>
      </c>
      <c r="C9338" t="s">
        <v>488</v>
      </c>
      <c r="D9338">
        <v>4</v>
      </c>
      <c r="E9338" t="s">
        <v>89</v>
      </c>
      <c r="F9338">
        <v>25</v>
      </c>
      <c r="G9338" s="85">
        <v>2.4214760023177959</v>
      </c>
      <c r="H9338" s="85">
        <v>23436.224852071005</v>
      </c>
      <c r="I9338" s="85">
        <v>5419.7159763313612</v>
      </c>
      <c r="J9338" s="85">
        <v>37398.418746316944</v>
      </c>
      <c r="K9338" t="s">
        <v>491</v>
      </c>
    </row>
    <row r="9339" spans="2:11" x14ac:dyDescent="0.25">
      <c r="B9339">
        <v>2026</v>
      </c>
      <c r="C9339" t="s">
        <v>489</v>
      </c>
      <c r="D9339">
        <v>3</v>
      </c>
      <c r="E9339" t="s">
        <v>89</v>
      </c>
      <c r="F9339">
        <v>25</v>
      </c>
      <c r="G9339" s="85">
        <v>18.853035838263626</v>
      </c>
      <c r="H9339" s="85">
        <v>23436.224852071005</v>
      </c>
      <c r="I9339" s="85">
        <v>5419.7159763313612</v>
      </c>
      <c r="J9339" s="85">
        <v>291175.18746575189</v>
      </c>
      <c r="K9339" t="s">
        <v>491</v>
      </c>
    </row>
    <row r="9340" spans="2:11" x14ac:dyDescent="0.25">
      <c r="B9340">
        <v>2026</v>
      </c>
      <c r="C9340" t="s">
        <v>489</v>
      </c>
      <c r="D9340">
        <v>4</v>
      </c>
      <c r="E9340" t="s">
        <v>89</v>
      </c>
      <c r="F9340">
        <v>25</v>
      </c>
      <c r="G9340" s="85">
        <v>2.4214908416118419</v>
      </c>
      <c r="H9340" s="85">
        <v>23436.224852071005</v>
      </c>
      <c r="I9340" s="85">
        <v>5419.7159763313612</v>
      </c>
      <c r="J9340" s="85">
        <v>37398.647931380976</v>
      </c>
      <c r="K9340" t="s">
        <v>491</v>
      </c>
    </row>
    <row r="9341" spans="2:11" x14ac:dyDescent="0.25">
      <c r="B9341">
        <v>2026</v>
      </c>
      <c r="C9341" t="s">
        <v>490</v>
      </c>
      <c r="D9341">
        <v>3</v>
      </c>
      <c r="E9341" t="s">
        <v>89</v>
      </c>
      <c r="F9341">
        <v>25</v>
      </c>
      <c r="G9341" s="85">
        <v>18.853151372767265</v>
      </c>
      <c r="H9341" s="85">
        <v>23436.224852071005</v>
      </c>
      <c r="I9341" s="85">
        <v>5419.7159763313612</v>
      </c>
      <c r="J9341" s="85">
        <v>291176.97183517885</v>
      </c>
      <c r="K9341" t="s">
        <v>491</v>
      </c>
    </row>
    <row r="9342" spans="2:11" x14ac:dyDescent="0.25">
      <c r="B9342">
        <v>2026</v>
      </c>
      <c r="C9342" t="s">
        <v>490</v>
      </c>
      <c r="D9342">
        <v>4</v>
      </c>
      <c r="E9342" t="s">
        <v>89</v>
      </c>
      <c r="F9342">
        <v>25</v>
      </c>
      <c r="G9342" s="85">
        <v>2.4215056809058879</v>
      </c>
      <c r="H9342" s="85">
        <v>23436.224852071005</v>
      </c>
      <c r="I9342" s="85">
        <v>5419.7159763313612</v>
      </c>
      <c r="J9342" s="85">
        <v>37398.877116445001</v>
      </c>
      <c r="K9342" t="s">
        <v>491</v>
      </c>
    </row>
    <row r="9343" spans="2:11" x14ac:dyDescent="0.25">
      <c r="B9343">
        <v>2026</v>
      </c>
      <c r="C9343" t="s">
        <v>479</v>
      </c>
      <c r="D9343">
        <v>3</v>
      </c>
      <c r="E9343" t="s">
        <v>45</v>
      </c>
      <c r="F9343">
        <v>2</v>
      </c>
      <c r="G9343" s="85">
        <v>18.365599362145133</v>
      </c>
      <c r="H9343" s="85">
        <v>18536.052673839731</v>
      </c>
      <c r="I9343" s="85">
        <v>4748.7393608479206</v>
      </c>
      <c r="J9343" s="85">
        <v>221276.71615618371</v>
      </c>
      <c r="K9343" t="s">
        <v>491</v>
      </c>
    </row>
    <row r="9344" spans="2:11" x14ac:dyDescent="0.25">
      <c r="B9344">
        <v>2026</v>
      </c>
      <c r="C9344" t="s">
        <v>479</v>
      </c>
      <c r="D9344">
        <v>4</v>
      </c>
      <c r="E9344" t="s">
        <v>45</v>
      </c>
      <c r="F9344">
        <v>2</v>
      </c>
      <c r="G9344" s="85">
        <v>5.684590278759206</v>
      </c>
      <c r="H9344" s="85">
        <v>18536.052673839731</v>
      </c>
      <c r="I9344" s="85">
        <v>4748.7393608479206</v>
      </c>
      <c r="J9344" s="85">
        <v>68490.412143580645</v>
      </c>
      <c r="K9344" t="s">
        <v>491</v>
      </c>
    </row>
    <row r="9345" spans="2:11" x14ac:dyDescent="0.25">
      <c r="B9345">
        <v>2026</v>
      </c>
      <c r="C9345" t="s">
        <v>480</v>
      </c>
      <c r="D9345">
        <v>3</v>
      </c>
      <c r="E9345" t="s">
        <v>45</v>
      </c>
      <c r="F9345">
        <v>2</v>
      </c>
      <c r="G9345" s="85">
        <v>15.217754167679178</v>
      </c>
      <c r="H9345" s="85">
        <v>18536.052673839731</v>
      </c>
      <c r="I9345" s="85">
        <v>4748.7393608479206</v>
      </c>
      <c r="J9345" s="85">
        <v>183350.11033926948</v>
      </c>
      <c r="K9345" t="s">
        <v>491</v>
      </c>
    </row>
    <row r="9346" spans="2:11" x14ac:dyDescent="0.25">
      <c r="B9346">
        <v>2026</v>
      </c>
      <c r="C9346" t="s">
        <v>480</v>
      </c>
      <c r="D9346">
        <v>4</v>
      </c>
      <c r="E9346" t="s">
        <v>45</v>
      </c>
      <c r="F9346">
        <v>2</v>
      </c>
      <c r="G9346" s="85">
        <v>4.7102572423768869</v>
      </c>
      <c r="H9346" s="85">
        <v>18536.052673839731</v>
      </c>
      <c r="I9346" s="85">
        <v>4748.7393608479206</v>
      </c>
      <c r="J9346" s="85">
        <v>56751.224628821488</v>
      </c>
      <c r="K9346" t="s">
        <v>491</v>
      </c>
    </row>
    <row r="9347" spans="2:11" x14ac:dyDescent="0.25">
      <c r="B9347">
        <v>2026</v>
      </c>
      <c r="C9347" t="s">
        <v>481</v>
      </c>
      <c r="D9347">
        <v>3</v>
      </c>
      <c r="E9347" t="s">
        <v>45</v>
      </c>
      <c r="F9347">
        <v>2</v>
      </c>
      <c r="G9347" s="85">
        <v>21.119513947288119</v>
      </c>
      <c r="H9347" s="85">
        <v>18536.052673839731</v>
      </c>
      <c r="I9347" s="85">
        <v>4748.7393608479206</v>
      </c>
      <c r="J9347" s="85">
        <v>254457.07493233655</v>
      </c>
      <c r="K9347" t="s">
        <v>491</v>
      </c>
    </row>
    <row r="9348" spans="2:11" x14ac:dyDescent="0.25">
      <c r="B9348">
        <v>2026</v>
      </c>
      <c r="C9348" t="s">
        <v>481</v>
      </c>
      <c r="D9348">
        <v>4</v>
      </c>
      <c r="E9348" t="s">
        <v>45</v>
      </c>
      <c r="F9348">
        <v>2</v>
      </c>
      <c r="G9348" s="85">
        <v>6.5369924122558452</v>
      </c>
      <c r="H9348" s="85">
        <v>18536.052673839731</v>
      </c>
      <c r="I9348" s="85">
        <v>4748.7393608479206</v>
      </c>
      <c r="J9348" s="85">
        <v>78760.523193342247</v>
      </c>
      <c r="K9348" t="s">
        <v>491</v>
      </c>
    </row>
    <row r="9349" spans="2:11" x14ac:dyDescent="0.25">
      <c r="B9349">
        <v>2026</v>
      </c>
      <c r="C9349" t="s">
        <v>482</v>
      </c>
      <c r="D9349">
        <v>3</v>
      </c>
      <c r="E9349" t="s">
        <v>45</v>
      </c>
      <c r="F9349">
        <v>2</v>
      </c>
      <c r="G9349" s="85">
        <v>23.96559961669438</v>
      </c>
      <c r="H9349" s="85">
        <v>18536.052673839731</v>
      </c>
      <c r="I9349" s="85">
        <v>4748.7393608479206</v>
      </c>
      <c r="J9349" s="85">
        <v>288747.95095588022</v>
      </c>
      <c r="K9349" t="s">
        <v>491</v>
      </c>
    </row>
    <row r="9350" spans="2:11" x14ac:dyDescent="0.25">
      <c r="B9350">
        <v>2026</v>
      </c>
      <c r="C9350" t="s">
        <v>482</v>
      </c>
      <c r="D9350">
        <v>4</v>
      </c>
      <c r="E9350" t="s">
        <v>45</v>
      </c>
      <c r="F9350">
        <v>2</v>
      </c>
      <c r="G9350" s="85">
        <v>7.4179236908815902</v>
      </c>
      <c r="H9350" s="85">
        <v>18536.052673839731</v>
      </c>
      <c r="I9350" s="85">
        <v>4748.7393608479206</v>
      </c>
      <c r="J9350" s="85">
        <v>89374.36577205811</v>
      </c>
      <c r="K9350" t="s">
        <v>491</v>
      </c>
    </row>
    <row r="9351" spans="2:11" x14ac:dyDescent="0.25">
      <c r="B9351">
        <v>2026</v>
      </c>
      <c r="C9351" t="s">
        <v>483</v>
      </c>
      <c r="D9351">
        <v>3</v>
      </c>
      <c r="E9351" t="s">
        <v>45</v>
      </c>
      <c r="F9351">
        <v>2</v>
      </c>
      <c r="G9351" s="85">
        <v>22.197061254942511</v>
      </c>
      <c r="H9351" s="85">
        <v>18536.052673839731</v>
      </c>
      <c r="I9351" s="85">
        <v>4748.7393608479206</v>
      </c>
      <c r="J9351" s="85">
        <v>267439.83280693996</v>
      </c>
      <c r="K9351" t="s">
        <v>491</v>
      </c>
    </row>
    <row r="9352" spans="2:11" x14ac:dyDescent="0.25">
      <c r="B9352">
        <v>2026</v>
      </c>
      <c r="C9352" t="s">
        <v>483</v>
      </c>
      <c r="D9352">
        <v>4</v>
      </c>
      <c r="E9352" t="s">
        <v>45</v>
      </c>
      <c r="F9352">
        <v>2</v>
      </c>
      <c r="G9352" s="85">
        <v>6.8705189598631549</v>
      </c>
      <c r="H9352" s="85">
        <v>18536.052673839731</v>
      </c>
      <c r="I9352" s="85">
        <v>4748.7393608479206</v>
      </c>
      <c r="J9352" s="85">
        <v>82778.995868814702</v>
      </c>
      <c r="K9352" t="s">
        <v>491</v>
      </c>
    </row>
    <row r="9353" spans="2:11" x14ac:dyDescent="0.25">
      <c r="B9353">
        <v>2026</v>
      </c>
      <c r="C9353" t="s">
        <v>484</v>
      </c>
      <c r="D9353">
        <v>3</v>
      </c>
      <c r="E9353" t="s">
        <v>45</v>
      </c>
      <c r="F9353">
        <v>2</v>
      </c>
      <c r="G9353" s="85">
        <v>26.365010123874629</v>
      </c>
      <c r="H9353" s="85">
        <v>18536.052673839731</v>
      </c>
      <c r="I9353" s="85">
        <v>4748.7393608479206</v>
      </c>
      <c r="J9353" s="85">
        <v>317657.09066159761</v>
      </c>
      <c r="K9353" t="s">
        <v>491</v>
      </c>
    </row>
    <row r="9354" spans="2:11" x14ac:dyDescent="0.25">
      <c r="B9354">
        <v>2026</v>
      </c>
      <c r="C9354" t="s">
        <v>484</v>
      </c>
      <c r="D9354">
        <v>4</v>
      </c>
      <c r="E9354" t="s">
        <v>45</v>
      </c>
      <c r="F9354">
        <v>2</v>
      </c>
      <c r="G9354" s="85">
        <v>8.16059837167548</v>
      </c>
      <c r="H9354" s="85">
        <v>18536.052673839731</v>
      </c>
      <c r="I9354" s="85">
        <v>4748.7393608479206</v>
      </c>
      <c r="J9354" s="85">
        <v>98322.432823827839</v>
      </c>
      <c r="K9354" t="s">
        <v>491</v>
      </c>
    </row>
    <row r="9355" spans="2:11" x14ac:dyDescent="0.25">
      <c r="B9355">
        <v>2026</v>
      </c>
      <c r="C9355" t="s">
        <v>485</v>
      </c>
      <c r="D9355">
        <v>3</v>
      </c>
      <c r="E9355" t="s">
        <v>45</v>
      </c>
      <c r="F9355">
        <v>2</v>
      </c>
      <c r="G9355" s="85">
        <v>19.445757675542712</v>
      </c>
      <c r="H9355" s="85">
        <v>18536.052673839731</v>
      </c>
      <c r="I9355" s="85">
        <v>4748.7393608479206</v>
      </c>
      <c r="J9355" s="85">
        <v>234290.93256177893</v>
      </c>
      <c r="K9355" t="s">
        <v>491</v>
      </c>
    </row>
    <row r="9356" spans="2:11" x14ac:dyDescent="0.25">
      <c r="B9356">
        <v>2026</v>
      </c>
      <c r="C9356" t="s">
        <v>485</v>
      </c>
      <c r="D9356">
        <v>4</v>
      </c>
      <c r="E9356" t="s">
        <v>45</v>
      </c>
      <c r="F9356">
        <v>2</v>
      </c>
      <c r="G9356" s="85">
        <v>6.0189249948108383</v>
      </c>
      <c r="H9356" s="85">
        <v>18536.052673839731</v>
      </c>
      <c r="I9356" s="85">
        <v>4748.7393608479206</v>
      </c>
      <c r="J9356" s="85">
        <v>72518.621983407749</v>
      </c>
      <c r="K9356" t="s">
        <v>491</v>
      </c>
    </row>
    <row r="9357" spans="2:11" x14ac:dyDescent="0.25">
      <c r="B9357">
        <v>2026</v>
      </c>
      <c r="C9357" t="s">
        <v>486</v>
      </c>
      <c r="D9357">
        <v>3</v>
      </c>
      <c r="E9357" t="s">
        <v>45</v>
      </c>
      <c r="F9357">
        <v>2</v>
      </c>
      <c r="G9357" s="85">
        <v>16.297912481076761</v>
      </c>
      <c r="H9357" s="85">
        <v>18536.052673839731</v>
      </c>
      <c r="I9357" s="85">
        <v>4748.7393608479206</v>
      </c>
      <c r="J9357" s="85">
        <v>196364.32674486472</v>
      </c>
      <c r="K9357" t="s">
        <v>491</v>
      </c>
    </row>
    <row r="9358" spans="2:11" x14ac:dyDescent="0.25">
      <c r="B9358">
        <v>2026</v>
      </c>
      <c r="C9358" t="s">
        <v>486</v>
      </c>
      <c r="D9358">
        <v>4</v>
      </c>
      <c r="E9358" t="s">
        <v>45</v>
      </c>
      <c r="F9358">
        <v>2</v>
      </c>
      <c r="G9358" s="85">
        <v>5.0445919584285193</v>
      </c>
      <c r="H9358" s="85">
        <v>18536.052673839731</v>
      </c>
      <c r="I9358" s="85">
        <v>4748.7393608479206</v>
      </c>
      <c r="J9358" s="85">
        <v>60779.434468648586</v>
      </c>
      <c r="K9358" t="s">
        <v>491</v>
      </c>
    </row>
    <row r="9359" spans="2:11" x14ac:dyDescent="0.25">
      <c r="B9359">
        <v>2026</v>
      </c>
      <c r="C9359" t="s">
        <v>487</v>
      </c>
      <c r="D9359">
        <v>3</v>
      </c>
      <c r="E9359" t="s">
        <v>45</v>
      </c>
      <c r="F9359">
        <v>2</v>
      </c>
      <c r="G9359" s="85">
        <v>22.199672260685702</v>
      </c>
      <c r="H9359" s="85">
        <v>18536.052673839731</v>
      </c>
      <c r="I9359" s="85">
        <v>4748.7393608479206</v>
      </c>
      <c r="J9359" s="85">
        <v>267471.29133793182</v>
      </c>
      <c r="K9359" t="s">
        <v>491</v>
      </c>
    </row>
    <row r="9360" spans="2:11" x14ac:dyDescent="0.25">
      <c r="B9360">
        <v>2026</v>
      </c>
      <c r="C9360" t="s">
        <v>487</v>
      </c>
      <c r="D9360">
        <v>4</v>
      </c>
      <c r="E9360" t="s">
        <v>45</v>
      </c>
      <c r="F9360">
        <v>2</v>
      </c>
      <c r="G9360" s="85">
        <v>6.8713271283074775</v>
      </c>
      <c r="H9360" s="85">
        <v>18536.052673839731</v>
      </c>
      <c r="I9360" s="85">
        <v>4748.7393608479206</v>
      </c>
      <c r="J9360" s="85">
        <v>82788.733033169337</v>
      </c>
      <c r="K9360" t="s">
        <v>491</v>
      </c>
    </row>
    <row r="9361" spans="2:11" x14ac:dyDescent="0.25">
      <c r="B9361">
        <v>2026</v>
      </c>
      <c r="C9361" t="s">
        <v>488</v>
      </c>
      <c r="D9361">
        <v>3</v>
      </c>
      <c r="E9361" t="s">
        <v>45</v>
      </c>
      <c r="F9361">
        <v>2</v>
      </c>
      <c r="G9361" s="85">
        <v>25.045757930091959</v>
      </c>
      <c r="H9361" s="85">
        <v>18536.052673839731</v>
      </c>
      <c r="I9361" s="85">
        <v>4748.7393608479206</v>
      </c>
      <c r="J9361" s="85">
        <v>301762.16736147541</v>
      </c>
      <c r="K9361" t="s">
        <v>491</v>
      </c>
    </row>
    <row r="9362" spans="2:11" x14ac:dyDescent="0.25">
      <c r="B9362">
        <v>2026</v>
      </c>
      <c r="C9362" t="s">
        <v>488</v>
      </c>
      <c r="D9362">
        <v>4</v>
      </c>
      <c r="E9362" t="s">
        <v>45</v>
      </c>
      <c r="F9362">
        <v>2</v>
      </c>
      <c r="G9362" s="85">
        <v>7.7522584069332225</v>
      </c>
      <c r="H9362" s="85">
        <v>18536.052673839731</v>
      </c>
      <c r="I9362" s="85">
        <v>4748.7393608479206</v>
      </c>
      <c r="J9362" s="85">
        <v>93402.575611885215</v>
      </c>
      <c r="K9362" t="s">
        <v>491</v>
      </c>
    </row>
    <row r="9363" spans="2:11" x14ac:dyDescent="0.25">
      <c r="B9363">
        <v>2026</v>
      </c>
      <c r="C9363" t="s">
        <v>489</v>
      </c>
      <c r="D9363">
        <v>3</v>
      </c>
      <c r="E9363" t="s">
        <v>45</v>
      </c>
      <c r="F9363">
        <v>2</v>
      </c>
      <c r="G9363" s="85">
        <v>23.27721956834009</v>
      </c>
      <c r="H9363" s="85">
        <v>18536.052673839731</v>
      </c>
      <c r="I9363" s="85">
        <v>4748.7393608479206</v>
      </c>
      <c r="J9363" s="85">
        <v>280454.04921253514</v>
      </c>
      <c r="K9363" t="s">
        <v>491</v>
      </c>
    </row>
    <row r="9364" spans="2:11" x14ac:dyDescent="0.25">
      <c r="B9364">
        <v>2026</v>
      </c>
      <c r="C9364" t="s">
        <v>489</v>
      </c>
      <c r="D9364">
        <v>4</v>
      </c>
      <c r="E9364" t="s">
        <v>45</v>
      </c>
      <c r="F9364">
        <v>2</v>
      </c>
      <c r="G9364" s="85">
        <v>7.2048536759147872</v>
      </c>
      <c r="H9364" s="85">
        <v>18536.052673839731</v>
      </c>
      <c r="I9364" s="85">
        <v>4748.7393608479206</v>
      </c>
      <c r="J9364" s="85">
        <v>86807.205708641806</v>
      </c>
      <c r="K9364" t="s">
        <v>491</v>
      </c>
    </row>
    <row r="9365" spans="2:11" x14ac:dyDescent="0.25">
      <c r="B9365">
        <v>2026</v>
      </c>
      <c r="C9365" t="s">
        <v>490</v>
      </c>
      <c r="D9365">
        <v>3</v>
      </c>
      <c r="E9365" t="s">
        <v>45</v>
      </c>
      <c r="F9365">
        <v>2</v>
      </c>
      <c r="G9365" s="85">
        <v>27.445168437272216</v>
      </c>
      <c r="H9365" s="85">
        <v>18536.052673839731</v>
      </c>
      <c r="I9365" s="85">
        <v>4748.7393608479206</v>
      </c>
      <c r="J9365" s="85">
        <v>330671.30706719292</v>
      </c>
      <c r="K9365" t="s">
        <v>491</v>
      </c>
    </row>
    <row r="9366" spans="2:11" x14ac:dyDescent="0.25">
      <c r="B9366">
        <v>2026</v>
      </c>
      <c r="C9366" t="s">
        <v>490</v>
      </c>
      <c r="D9366">
        <v>4</v>
      </c>
      <c r="E9366" t="s">
        <v>45</v>
      </c>
      <c r="F9366">
        <v>2</v>
      </c>
      <c r="G9366" s="85">
        <v>8.4949330877271123</v>
      </c>
      <c r="H9366" s="85">
        <v>18536.052673839731</v>
      </c>
      <c r="I9366" s="85">
        <v>4748.7393608479206</v>
      </c>
      <c r="J9366" s="85">
        <v>102350.64266365493</v>
      </c>
      <c r="K9366" t="s">
        <v>491</v>
      </c>
    </row>
    <row r="9367" spans="2:11" x14ac:dyDescent="0.25">
      <c r="B9367">
        <v>2026</v>
      </c>
      <c r="C9367" t="s">
        <v>479</v>
      </c>
      <c r="D9367">
        <v>3</v>
      </c>
      <c r="E9367" t="s">
        <v>89</v>
      </c>
      <c r="F9367">
        <v>6</v>
      </c>
      <c r="G9367" s="85">
        <v>5.9097132033013073</v>
      </c>
      <c r="H9367" s="85">
        <v>23436.224852071005</v>
      </c>
      <c r="I9367" s="85">
        <v>5419.7159763313612</v>
      </c>
      <c r="J9367" s="85">
        <v>91964.907982697972</v>
      </c>
      <c r="K9367" t="s">
        <v>491</v>
      </c>
    </row>
    <row r="9368" spans="2:11" x14ac:dyDescent="0.25">
      <c r="B9368">
        <v>2026</v>
      </c>
      <c r="C9368" t="s">
        <v>479</v>
      </c>
      <c r="D9368">
        <v>4</v>
      </c>
      <c r="E9368" t="s">
        <v>89</v>
      </c>
      <c r="F9368">
        <v>6</v>
      </c>
      <c r="G9368" s="85">
        <v>11.023888090773593</v>
      </c>
      <c r="H9368" s="85">
        <v>23436.224852071005</v>
      </c>
      <c r="I9368" s="85">
        <v>5419.7159763313612</v>
      </c>
      <c r="J9368" s="85">
        <v>171549.92450618659</v>
      </c>
      <c r="K9368" t="s">
        <v>491</v>
      </c>
    </row>
    <row r="9369" spans="2:11" x14ac:dyDescent="0.25">
      <c r="B9369">
        <v>2026</v>
      </c>
      <c r="C9369" t="s">
        <v>480</v>
      </c>
      <c r="D9369">
        <v>3</v>
      </c>
      <c r="E9369" t="s">
        <v>89</v>
      </c>
      <c r="F9369">
        <v>6</v>
      </c>
      <c r="G9369" s="85">
        <v>3.0331272317685753</v>
      </c>
      <c r="H9369" s="85">
        <v>23436.224852071005</v>
      </c>
      <c r="I9369" s="85">
        <v>5419.7159763313612</v>
      </c>
      <c r="J9369" s="85">
        <v>47200.474400955558</v>
      </c>
      <c r="K9369" t="s">
        <v>491</v>
      </c>
    </row>
    <row r="9370" spans="2:11" x14ac:dyDescent="0.25">
      <c r="B9370">
        <v>2026</v>
      </c>
      <c r="C9370" t="s">
        <v>480</v>
      </c>
      <c r="D9370">
        <v>4</v>
      </c>
      <c r="E9370" t="s">
        <v>89</v>
      </c>
      <c r="F9370">
        <v>6</v>
      </c>
      <c r="G9370" s="85">
        <v>5.6579488746452276</v>
      </c>
      <c r="H9370" s="85">
        <v>23436.224852071005</v>
      </c>
      <c r="I9370" s="85">
        <v>5419.7159763313612</v>
      </c>
      <c r="J9370" s="85">
        <v>88047.038786397883</v>
      </c>
      <c r="K9370" t="s">
        <v>491</v>
      </c>
    </row>
    <row r="9371" spans="2:11" x14ac:dyDescent="0.25">
      <c r="B9371">
        <v>2026</v>
      </c>
      <c r="C9371" t="s">
        <v>481</v>
      </c>
      <c r="D9371">
        <v>3</v>
      </c>
      <c r="E9371" t="s">
        <v>89</v>
      </c>
      <c r="F9371">
        <v>6</v>
      </c>
      <c r="G9371" s="85">
        <v>0.27139703142311583</v>
      </c>
      <c r="H9371" s="85">
        <v>23436.224852071005</v>
      </c>
      <c r="I9371" s="85">
        <v>5419.7159763313612</v>
      </c>
      <c r="J9371" s="85">
        <v>4223.3865101375031</v>
      </c>
      <c r="K9371" t="s">
        <v>491</v>
      </c>
    </row>
    <row r="9372" spans="2:11" x14ac:dyDescent="0.25">
      <c r="B9372">
        <v>2026</v>
      </c>
      <c r="C9372" t="s">
        <v>481</v>
      </c>
      <c r="D9372">
        <v>4</v>
      </c>
      <c r="E9372" t="s">
        <v>89</v>
      </c>
      <c r="F9372">
        <v>6</v>
      </c>
      <c r="G9372" s="85">
        <v>0.5062598470777353</v>
      </c>
      <c r="H9372" s="85">
        <v>23436.224852071005</v>
      </c>
      <c r="I9372" s="85">
        <v>5419.7159763313612</v>
      </c>
      <c r="J9372" s="85">
        <v>7878.2402208334206</v>
      </c>
      <c r="K9372" t="s">
        <v>491</v>
      </c>
    </row>
    <row r="9373" spans="2:11" x14ac:dyDescent="0.25">
      <c r="B9373">
        <v>2026</v>
      </c>
      <c r="C9373" t="s">
        <v>482</v>
      </c>
      <c r="D9373">
        <v>3</v>
      </c>
      <c r="E9373" t="s">
        <v>89</v>
      </c>
      <c r="F9373">
        <v>6</v>
      </c>
      <c r="G9373" s="85">
        <v>4.9702515011512638</v>
      </c>
      <c r="H9373" s="85">
        <v>23436.224852071005</v>
      </c>
      <c r="I9373" s="85">
        <v>5419.7159763313612</v>
      </c>
      <c r="J9373" s="85">
        <v>77345.330683543434</v>
      </c>
      <c r="K9373" t="s">
        <v>491</v>
      </c>
    </row>
    <row r="9374" spans="2:11" x14ac:dyDescent="0.25">
      <c r="B9374">
        <v>2026</v>
      </c>
      <c r="C9374" t="s">
        <v>482</v>
      </c>
      <c r="D9374">
        <v>4</v>
      </c>
      <c r="E9374" t="s">
        <v>89</v>
      </c>
      <c r="F9374">
        <v>6</v>
      </c>
      <c r="G9374" s="85">
        <v>9.2714306848398582</v>
      </c>
      <c r="H9374" s="85">
        <v>23436.224852071005</v>
      </c>
      <c r="I9374" s="85">
        <v>5419.7159763313612</v>
      </c>
      <c r="J9374" s="85">
        <v>144278.7899289176</v>
      </c>
      <c r="K9374" t="s">
        <v>491</v>
      </c>
    </row>
    <row r="9375" spans="2:11" x14ac:dyDescent="0.25">
      <c r="B9375">
        <v>2026</v>
      </c>
      <c r="C9375" t="s">
        <v>483</v>
      </c>
      <c r="D9375">
        <v>3</v>
      </c>
      <c r="E9375" t="s">
        <v>89</v>
      </c>
      <c r="F9375">
        <v>6</v>
      </c>
      <c r="G9375" s="85">
        <v>5.6414994220939567</v>
      </c>
      <c r="H9375" s="85">
        <v>23436.224852071005</v>
      </c>
      <c r="I9375" s="85">
        <v>5419.7159763313612</v>
      </c>
      <c r="J9375" s="85">
        <v>87791.058108790996</v>
      </c>
      <c r="K9375" t="s">
        <v>491</v>
      </c>
    </row>
    <row r="9376" spans="2:11" x14ac:dyDescent="0.25">
      <c r="B9376">
        <v>2026</v>
      </c>
      <c r="C9376" t="s">
        <v>483</v>
      </c>
      <c r="D9376">
        <v>4</v>
      </c>
      <c r="E9376" t="s">
        <v>89</v>
      </c>
      <c r="F9376">
        <v>6</v>
      </c>
      <c r="G9376" s="85">
        <v>10.523566229675264</v>
      </c>
      <c r="H9376" s="85">
        <v>23436.224852071005</v>
      </c>
      <c r="I9376" s="85">
        <v>5419.7159763313612</v>
      </c>
      <c r="J9376" s="85">
        <v>163764.0891644755</v>
      </c>
      <c r="K9376" t="s">
        <v>491</v>
      </c>
    </row>
    <row r="9377" spans="2:11" x14ac:dyDescent="0.25">
      <c r="B9377">
        <v>2026</v>
      </c>
      <c r="C9377" t="s">
        <v>484</v>
      </c>
      <c r="D9377">
        <v>3</v>
      </c>
      <c r="E9377" t="s">
        <v>89</v>
      </c>
      <c r="F9377">
        <v>6</v>
      </c>
      <c r="G9377" s="85">
        <v>7.3467206717783347</v>
      </c>
      <c r="H9377" s="85">
        <v>23436.224852071005</v>
      </c>
      <c r="I9377" s="85">
        <v>5419.7159763313612</v>
      </c>
      <c r="J9377" s="85">
        <v>114327.11999919904</v>
      </c>
      <c r="K9377" t="s">
        <v>491</v>
      </c>
    </row>
    <row r="9378" spans="2:11" x14ac:dyDescent="0.25">
      <c r="B9378">
        <v>2026</v>
      </c>
      <c r="C9378" t="s">
        <v>484</v>
      </c>
      <c r="D9378">
        <v>4</v>
      </c>
      <c r="E9378" t="s">
        <v>89</v>
      </c>
      <c r="F9378">
        <v>6</v>
      </c>
      <c r="G9378" s="85">
        <v>13.704459714663432</v>
      </c>
      <c r="H9378" s="85">
        <v>23436.224852071005</v>
      </c>
      <c r="I9378" s="85">
        <v>5419.7159763313612</v>
      </c>
      <c r="J9378" s="85">
        <v>213264.05076773668</v>
      </c>
      <c r="K9378" t="s">
        <v>491</v>
      </c>
    </row>
    <row r="9379" spans="2:11" x14ac:dyDescent="0.25">
      <c r="B9379">
        <v>2026</v>
      </c>
      <c r="C9379" t="s">
        <v>485</v>
      </c>
      <c r="D9379">
        <v>3</v>
      </c>
      <c r="E9379" t="s">
        <v>89</v>
      </c>
      <c r="F9379">
        <v>6</v>
      </c>
      <c r="G9379" s="85">
        <v>5.889124288848155</v>
      </c>
      <c r="H9379" s="85">
        <v>23436.224852071005</v>
      </c>
      <c r="I9379" s="85">
        <v>5419.7159763313612</v>
      </c>
      <c r="J9379" s="85">
        <v>91644.5104341181</v>
      </c>
      <c r="K9379" t="s">
        <v>491</v>
      </c>
    </row>
    <row r="9380" spans="2:11" x14ac:dyDescent="0.25">
      <c r="B9380">
        <v>2026</v>
      </c>
      <c r="C9380" t="s">
        <v>485</v>
      </c>
      <c r="D9380">
        <v>4</v>
      </c>
      <c r="E9380" t="s">
        <v>89</v>
      </c>
      <c r="F9380">
        <v>6</v>
      </c>
      <c r="G9380" s="85">
        <v>10.985481846505213</v>
      </c>
      <c r="H9380" s="85">
        <v>23436.224852071005</v>
      </c>
      <c r="I9380" s="85">
        <v>5419.7159763313612</v>
      </c>
      <c r="J9380" s="85">
        <v>170952.25984825878</v>
      </c>
      <c r="K9380" t="s">
        <v>491</v>
      </c>
    </row>
    <row r="9381" spans="2:11" x14ac:dyDescent="0.25">
      <c r="B9381">
        <v>2026</v>
      </c>
      <c r="C9381" t="s">
        <v>486</v>
      </c>
      <c r="D9381">
        <v>3</v>
      </c>
      <c r="E9381" t="s">
        <v>89</v>
      </c>
      <c r="F9381">
        <v>6</v>
      </c>
      <c r="G9381" s="85">
        <v>3.0125383173154225</v>
      </c>
      <c r="H9381" s="85">
        <v>23436.224852071005</v>
      </c>
      <c r="I9381" s="85">
        <v>5419.7159763313612</v>
      </c>
      <c r="J9381" s="85">
        <v>46880.076852375685</v>
      </c>
      <c r="K9381" t="s">
        <v>491</v>
      </c>
    </row>
    <row r="9382" spans="2:11" x14ac:dyDescent="0.25">
      <c r="B9382">
        <v>2026</v>
      </c>
      <c r="C9382" t="s">
        <v>486</v>
      </c>
      <c r="D9382">
        <v>4</v>
      </c>
      <c r="E9382" t="s">
        <v>89</v>
      </c>
      <c r="F9382">
        <v>6</v>
      </c>
      <c r="G9382" s="85">
        <v>5.619542630376845</v>
      </c>
      <c r="H9382" s="85">
        <v>23436.224852071005</v>
      </c>
      <c r="I9382" s="85">
        <v>5419.7159763313612</v>
      </c>
      <c r="J9382" s="85">
        <v>87449.374128470023</v>
      </c>
      <c r="K9382" t="s">
        <v>491</v>
      </c>
    </row>
    <row r="9383" spans="2:11" x14ac:dyDescent="0.25">
      <c r="B9383">
        <v>2026</v>
      </c>
      <c r="C9383" t="s">
        <v>487</v>
      </c>
      <c r="D9383">
        <v>3</v>
      </c>
      <c r="E9383" t="s">
        <v>89</v>
      </c>
      <c r="F9383">
        <v>6</v>
      </c>
      <c r="G9383" s="85">
        <v>0.25080811696996347</v>
      </c>
      <c r="H9383" s="85">
        <v>23436.224852071005</v>
      </c>
      <c r="I9383" s="85">
        <v>5419.7159763313612</v>
      </c>
      <c r="J9383" s="85">
        <v>3902.988961557639</v>
      </c>
      <c r="K9383" t="s">
        <v>491</v>
      </c>
    </row>
    <row r="9384" spans="2:11" x14ac:dyDescent="0.25">
      <c r="B9384">
        <v>2026</v>
      </c>
      <c r="C9384" t="s">
        <v>487</v>
      </c>
      <c r="D9384">
        <v>4</v>
      </c>
      <c r="E9384" t="s">
        <v>89</v>
      </c>
      <c r="F9384">
        <v>6</v>
      </c>
      <c r="G9384" s="85">
        <v>0.4678536028093549</v>
      </c>
      <c r="H9384" s="85">
        <v>23436.224852071005</v>
      </c>
      <c r="I9384" s="85">
        <v>5419.7159763313612</v>
      </c>
      <c r="J9384" s="85">
        <v>7280.5755629055957</v>
      </c>
      <c r="K9384" t="s">
        <v>491</v>
      </c>
    </row>
    <row r="9385" spans="2:11" x14ac:dyDescent="0.25">
      <c r="B9385">
        <v>2026</v>
      </c>
      <c r="C9385" t="s">
        <v>488</v>
      </c>
      <c r="D9385">
        <v>3</v>
      </c>
      <c r="E9385" t="s">
        <v>89</v>
      </c>
      <c r="F9385">
        <v>6</v>
      </c>
      <c r="G9385" s="85">
        <v>4.9496625866981123</v>
      </c>
      <c r="H9385" s="85">
        <v>23436.224852071005</v>
      </c>
      <c r="I9385" s="85">
        <v>5419.7159763313612</v>
      </c>
      <c r="J9385" s="85">
        <v>77024.93313496359</v>
      </c>
      <c r="K9385" t="s">
        <v>491</v>
      </c>
    </row>
    <row r="9386" spans="2:11" x14ac:dyDescent="0.25">
      <c r="B9386">
        <v>2026</v>
      </c>
      <c r="C9386" t="s">
        <v>488</v>
      </c>
      <c r="D9386">
        <v>4</v>
      </c>
      <c r="E9386" t="s">
        <v>89</v>
      </c>
      <c r="F9386">
        <v>6</v>
      </c>
      <c r="G9386" s="85">
        <v>9.2330244405714783</v>
      </c>
      <c r="H9386" s="85">
        <v>23436.224852071005</v>
      </c>
      <c r="I9386" s="85">
        <v>5419.7159763313612</v>
      </c>
      <c r="J9386" s="85">
        <v>143681.12527098978</v>
      </c>
      <c r="K9386" t="s">
        <v>491</v>
      </c>
    </row>
    <row r="9387" spans="2:11" x14ac:dyDescent="0.25">
      <c r="B9387">
        <v>2026</v>
      </c>
      <c r="C9387" t="s">
        <v>489</v>
      </c>
      <c r="D9387">
        <v>3</v>
      </c>
      <c r="E9387" t="s">
        <v>89</v>
      </c>
      <c r="F9387">
        <v>6</v>
      </c>
      <c r="G9387" s="85">
        <v>5.6209105076408044</v>
      </c>
      <c r="H9387" s="85">
        <v>23436.224852071005</v>
      </c>
      <c r="I9387" s="85">
        <v>5419.7159763313612</v>
      </c>
      <c r="J9387" s="85">
        <v>87470.660560211138</v>
      </c>
      <c r="K9387" t="s">
        <v>491</v>
      </c>
    </row>
    <row r="9388" spans="2:11" x14ac:dyDescent="0.25">
      <c r="B9388">
        <v>2026</v>
      </c>
      <c r="C9388" t="s">
        <v>489</v>
      </c>
      <c r="D9388">
        <v>4</v>
      </c>
      <c r="E9388" t="s">
        <v>89</v>
      </c>
      <c r="F9388">
        <v>6</v>
      </c>
      <c r="G9388" s="85">
        <v>10.485159985406884</v>
      </c>
      <c r="H9388" s="85">
        <v>23436.224852071005</v>
      </c>
      <c r="I9388" s="85">
        <v>5419.7159763313612</v>
      </c>
      <c r="J9388" s="85">
        <v>163166.42450654769</v>
      </c>
      <c r="K9388" t="s">
        <v>491</v>
      </c>
    </row>
    <row r="9389" spans="2:11" x14ac:dyDescent="0.25">
      <c r="B9389">
        <v>2026</v>
      </c>
      <c r="C9389" t="s">
        <v>490</v>
      </c>
      <c r="D9389">
        <v>3</v>
      </c>
      <c r="E9389" t="s">
        <v>89</v>
      </c>
      <c r="F9389">
        <v>6</v>
      </c>
      <c r="G9389" s="85">
        <v>7.3261317573251796</v>
      </c>
      <c r="H9389" s="85">
        <v>23436.224852071005</v>
      </c>
      <c r="I9389" s="85">
        <v>5419.7159763313612</v>
      </c>
      <c r="J9389" s="85">
        <v>114006.72245061914</v>
      </c>
      <c r="K9389" t="s">
        <v>491</v>
      </c>
    </row>
    <row r="9390" spans="2:11" x14ac:dyDescent="0.25">
      <c r="B9390">
        <v>2026</v>
      </c>
      <c r="C9390" t="s">
        <v>490</v>
      </c>
      <c r="D9390">
        <v>4</v>
      </c>
      <c r="E9390" t="s">
        <v>89</v>
      </c>
      <c r="F9390">
        <v>6</v>
      </c>
      <c r="G9390" s="85">
        <v>13.666053470395049</v>
      </c>
      <c r="H9390" s="85">
        <v>23436.224852071005</v>
      </c>
      <c r="I9390" s="85">
        <v>5419.7159763313612</v>
      </c>
      <c r="J9390" s="85">
        <v>212666.38610980881</v>
      </c>
      <c r="K9390" t="s">
        <v>491</v>
      </c>
    </row>
    <row r="9391" spans="2:11" x14ac:dyDescent="0.25">
      <c r="B9391">
        <v>2026</v>
      </c>
      <c r="C9391" t="s">
        <v>479</v>
      </c>
      <c r="D9391">
        <v>3</v>
      </c>
      <c r="E9391" t="s">
        <v>148</v>
      </c>
      <c r="F9391">
        <v>5</v>
      </c>
      <c r="G9391" s="85">
        <v>10.654620877135914</v>
      </c>
      <c r="H9391" s="85">
        <v>9379.6906330564307</v>
      </c>
      <c r="I9391" s="85">
        <v>2699.8138069321112</v>
      </c>
      <c r="J9391" s="85">
        <v>68057.129442866717</v>
      </c>
      <c r="K9391" t="s">
        <v>491</v>
      </c>
    </row>
    <row r="9392" spans="2:11" x14ac:dyDescent="0.25">
      <c r="B9392">
        <v>2026</v>
      </c>
      <c r="C9392" t="s">
        <v>479</v>
      </c>
      <c r="D9392">
        <v>4</v>
      </c>
      <c r="E9392" t="s">
        <v>148</v>
      </c>
      <c r="F9392">
        <v>5</v>
      </c>
      <c r="G9392" s="85">
        <v>2.7256006894998848</v>
      </c>
      <c r="H9392" s="85">
        <v>9379.6906330564307</v>
      </c>
      <c r="I9392" s="85">
        <v>2699.8138069321112</v>
      </c>
      <c r="J9392" s="85">
        <v>17409.963345849625</v>
      </c>
      <c r="K9392" t="s">
        <v>491</v>
      </c>
    </row>
    <row r="9393" spans="2:11" x14ac:dyDescent="0.25">
      <c r="B9393">
        <v>2026</v>
      </c>
      <c r="C9393" t="s">
        <v>480</v>
      </c>
      <c r="D9393">
        <v>3</v>
      </c>
      <c r="E9393" t="s">
        <v>148</v>
      </c>
      <c r="F9393">
        <v>5</v>
      </c>
      <c r="G9393" s="85">
        <v>10.747660637914361</v>
      </c>
      <c r="H9393" s="85">
        <v>9379.6906330564307</v>
      </c>
      <c r="I9393" s="85">
        <v>2699.8138069321112</v>
      </c>
      <c r="J9393" s="85">
        <v>68651.427364458665</v>
      </c>
      <c r="K9393" t="s">
        <v>491</v>
      </c>
    </row>
    <row r="9394" spans="2:11" x14ac:dyDescent="0.25">
      <c r="B9394">
        <v>2026</v>
      </c>
      <c r="C9394" t="s">
        <v>480</v>
      </c>
      <c r="D9394">
        <v>4</v>
      </c>
      <c r="E9394" t="s">
        <v>148</v>
      </c>
      <c r="F9394">
        <v>5</v>
      </c>
      <c r="G9394" s="85">
        <v>2.7494015585362312</v>
      </c>
      <c r="H9394" s="85">
        <v>9379.6906330564307</v>
      </c>
      <c r="I9394" s="85">
        <v>2699.8138069321112</v>
      </c>
      <c r="J9394" s="85">
        <v>17561.993046721982</v>
      </c>
      <c r="K9394" t="s">
        <v>491</v>
      </c>
    </row>
    <row r="9395" spans="2:11" x14ac:dyDescent="0.25">
      <c r="B9395">
        <v>2026</v>
      </c>
      <c r="C9395" t="s">
        <v>481</v>
      </c>
      <c r="D9395">
        <v>3</v>
      </c>
      <c r="E9395" t="s">
        <v>148</v>
      </c>
      <c r="F9395">
        <v>5</v>
      </c>
      <c r="G9395" s="85">
        <v>10.840700398692771</v>
      </c>
      <c r="H9395" s="85">
        <v>9379.6906330564307</v>
      </c>
      <c r="I9395" s="85">
        <v>2699.8138069321112</v>
      </c>
      <c r="J9395" s="85">
        <v>69245.725286050394</v>
      </c>
      <c r="K9395" t="s">
        <v>491</v>
      </c>
    </row>
    <row r="9396" spans="2:11" x14ac:dyDescent="0.25">
      <c r="B9396">
        <v>2026</v>
      </c>
      <c r="C9396" t="s">
        <v>481</v>
      </c>
      <c r="D9396">
        <v>4</v>
      </c>
      <c r="E9396" t="s">
        <v>148</v>
      </c>
      <c r="F9396">
        <v>5</v>
      </c>
      <c r="G9396" s="85">
        <v>2.7732024275725706</v>
      </c>
      <c r="H9396" s="85">
        <v>9379.6906330564307</v>
      </c>
      <c r="I9396" s="85">
        <v>2699.8138069321112</v>
      </c>
      <c r="J9396" s="85">
        <v>17714.022747594292</v>
      </c>
      <c r="K9396" t="s">
        <v>491</v>
      </c>
    </row>
    <row r="9397" spans="2:11" x14ac:dyDescent="0.25">
      <c r="B9397">
        <v>2026</v>
      </c>
      <c r="C9397" t="s">
        <v>482</v>
      </c>
      <c r="D9397">
        <v>3</v>
      </c>
      <c r="E9397" t="s">
        <v>148</v>
      </c>
      <c r="F9397">
        <v>5</v>
      </c>
      <c r="G9397" s="85">
        <v>10.933740159471217</v>
      </c>
      <c r="H9397" s="85">
        <v>9379.6906330564307</v>
      </c>
      <c r="I9397" s="85">
        <v>2699.8138069321112</v>
      </c>
      <c r="J9397" s="85">
        <v>69840.023207642327</v>
      </c>
      <c r="K9397" t="s">
        <v>491</v>
      </c>
    </row>
    <row r="9398" spans="2:11" x14ac:dyDescent="0.25">
      <c r="B9398">
        <v>2026</v>
      </c>
      <c r="C9398" t="s">
        <v>482</v>
      </c>
      <c r="D9398">
        <v>4</v>
      </c>
      <c r="E9398" t="s">
        <v>148</v>
      </c>
      <c r="F9398">
        <v>5</v>
      </c>
      <c r="G9398" s="85">
        <v>2.7970032966089171</v>
      </c>
      <c r="H9398" s="85">
        <v>9379.6906330564307</v>
      </c>
      <c r="I9398" s="85">
        <v>2699.8138069321112</v>
      </c>
      <c r="J9398" s="85">
        <v>17866.052448466649</v>
      </c>
      <c r="K9398" t="s">
        <v>491</v>
      </c>
    </row>
    <row r="9399" spans="2:11" x14ac:dyDescent="0.25">
      <c r="B9399">
        <v>2026</v>
      </c>
      <c r="C9399" t="s">
        <v>483</v>
      </c>
      <c r="D9399">
        <v>3</v>
      </c>
      <c r="E9399" t="s">
        <v>148</v>
      </c>
      <c r="F9399">
        <v>5</v>
      </c>
      <c r="G9399" s="85">
        <v>11.026779920249627</v>
      </c>
      <c r="H9399" s="85">
        <v>9379.6906330564307</v>
      </c>
      <c r="I9399" s="85">
        <v>2699.8138069321112</v>
      </c>
      <c r="J9399" s="85">
        <v>70434.321129234057</v>
      </c>
      <c r="K9399" t="s">
        <v>491</v>
      </c>
    </row>
    <row r="9400" spans="2:11" x14ac:dyDescent="0.25">
      <c r="B9400">
        <v>2026</v>
      </c>
      <c r="C9400" t="s">
        <v>483</v>
      </c>
      <c r="D9400">
        <v>4</v>
      </c>
      <c r="E9400" t="s">
        <v>148</v>
      </c>
      <c r="F9400">
        <v>5</v>
      </c>
      <c r="G9400" s="85">
        <v>2.8208041656452547</v>
      </c>
      <c r="H9400" s="85">
        <v>9379.6906330564307</v>
      </c>
      <c r="I9400" s="85">
        <v>2699.8138069321112</v>
      </c>
      <c r="J9400" s="85">
        <v>18018.082149338952</v>
      </c>
      <c r="K9400" t="s">
        <v>491</v>
      </c>
    </row>
    <row r="9401" spans="2:11" x14ac:dyDescent="0.25">
      <c r="B9401">
        <v>2026</v>
      </c>
      <c r="C9401" t="s">
        <v>484</v>
      </c>
      <c r="D9401">
        <v>3</v>
      </c>
      <c r="E9401" t="s">
        <v>148</v>
      </c>
      <c r="F9401">
        <v>5</v>
      </c>
      <c r="G9401" s="85">
        <v>11.119819681028074</v>
      </c>
      <c r="H9401" s="85">
        <v>9379.6906330564307</v>
      </c>
      <c r="I9401" s="85">
        <v>2699.8138069321112</v>
      </c>
      <c r="J9401" s="85">
        <v>71028.619050826004</v>
      </c>
      <c r="K9401" t="s">
        <v>491</v>
      </c>
    </row>
    <row r="9402" spans="2:11" x14ac:dyDescent="0.25">
      <c r="B9402">
        <v>2026</v>
      </c>
      <c r="C9402" t="s">
        <v>484</v>
      </c>
      <c r="D9402">
        <v>4</v>
      </c>
      <c r="E9402" t="s">
        <v>148</v>
      </c>
      <c r="F9402">
        <v>5</v>
      </c>
      <c r="G9402" s="85">
        <v>2.8446050346816012</v>
      </c>
      <c r="H9402" s="85">
        <v>9379.6906330564307</v>
      </c>
      <c r="I9402" s="85">
        <v>2699.8138069321112</v>
      </c>
      <c r="J9402" s="85">
        <v>18170.11185021131</v>
      </c>
      <c r="K9402" t="s">
        <v>491</v>
      </c>
    </row>
    <row r="9403" spans="2:11" x14ac:dyDescent="0.25">
      <c r="B9403">
        <v>2026</v>
      </c>
      <c r="C9403" t="s">
        <v>485</v>
      </c>
      <c r="D9403">
        <v>3</v>
      </c>
      <c r="E9403" t="s">
        <v>148</v>
      </c>
      <c r="F9403">
        <v>5</v>
      </c>
      <c r="G9403" s="85">
        <v>11.212859441806485</v>
      </c>
      <c r="H9403" s="85">
        <v>9379.6906330564307</v>
      </c>
      <c r="I9403" s="85">
        <v>2699.8138069321112</v>
      </c>
      <c r="J9403" s="85">
        <v>71622.916972417734</v>
      </c>
      <c r="K9403" t="s">
        <v>491</v>
      </c>
    </row>
    <row r="9404" spans="2:11" x14ac:dyDescent="0.25">
      <c r="B9404">
        <v>2026</v>
      </c>
      <c r="C9404" t="s">
        <v>485</v>
      </c>
      <c r="D9404">
        <v>4</v>
      </c>
      <c r="E9404" t="s">
        <v>148</v>
      </c>
      <c r="F9404">
        <v>5</v>
      </c>
      <c r="G9404" s="85">
        <v>2.8684059037179388</v>
      </c>
      <c r="H9404" s="85">
        <v>9379.6906330564307</v>
      </c>
      <c r="I9404" s="85">
        <v>2699.8138069321112</v>
      </c>
      <c r="J9404" s="85">
        <v>18322.141551083612</v>
      </c>
      <c r="K9404" t="s">
        <v>491</v>
      </c>
    </row>
    <row r="9405" spans="2:11" x14ac:dyDescent="0.25">
      <c r="B9405">
        <v>2026</v>
      </c>
      <c r="C9405" t="s">
        <v>486</v>
      </c>
      <c r="D9405">
        <v>3</v>
      </c>
      <c r="E9405" t="s">
        <v>148</v>
      </c>
      <c r="F9405">
        <v>5</v>
      </c>
      <c r="G9405" s="85">
        <v>11.305899202584932</v>
      </c>
      <c r="H9405" s="85">
        <v>9379.6906330564307</v>
      </c>
      <c r="I9405" s="85">
        <v>2699.8138069321112</v>
      </c>
      <c r="J9405" s="85">
        <v>72217.214894009681</v>
      </c>
      <c r="K9405" t="s">
        <v>491</v>
      </c>
    </row>
    <row r="9406" spans="2:11" x14ac:dyDescent="0.25">
      <c r="B9406">
        <v>2026</v>
      </c>
      <c r="C9406" t="s">
        <v>486</v>
      </c>
      <c r="D9406">
        <v>4</v>
      </c>
      <c r="E9406" t="s">
        <v>148</v>
      </c>
      <c r="F9406">
        <v>5</v>
      </c>
      <c r="G9406" s="85">
        <v>2.8922067727542853</v>
      </c>
      <c r="H9406" s="85">
        <v>9379.6906330564307</v>
      </c>
      <c r="I9406" s="85">
        <v>2699.8138069321112</v>
      </c>
      <c r="J9406" s="85">
        <v>18474.17125195597</v>
      </c>
      <c r="K9406" t="s">
        <v>491</v>
      </c>
    </row>
    <row r="9407" spans="2:11" x14ac:dyDescent="0.25">
      <c r="B9407">
        <v>2026</v>
      </c>
      <c r="C9407" t="s">
        <v>487</v>
      </c>
      <c r="D9407">
        <v>3</v>
      </c>
      <c r="E9407" t="s">
        <v>148</v>
      </c>
      <c r="F9407">
        <v>5</v>
      </c>
      <c r="G9407" s="85">
        <v>11.398938963363342</v>
      </c>
      <c r="H9407" s="85">
        <v>9379.6906330564307</v>
      </c>
      <c r="I9407" s="85">
        <v>2699.8138069321112</v>
      </c>
      <c r="J9407" s="85">
        <v>72811.512815601411</v>
      </c>
      <c r="K9407" t="s">
        <v>491</v>
      </c>
    </row>
    <row r="9408" spans="2:11" x14ac:dyDescent="0.25">
      <c r="B9408">
        <v>2026</v>
      </c>
      <c r="C9408" t="s">
        <v>487</v>
      </c>
      <c r="D9408">
        <v>4</v>
      </c>
      <c r="E9408" t="s">
        <v>148</v>
      </c>
      <c r="F9408">
        <v>5</v>
      </c>
      <c r="G9408" s="85">
        <v>2.9160076417906229</v>
      </c>
      <c r="H9408" s="85">
        <v>9379.6906330564307</v>
      </c>
      <c r="I9408" s="85">
        <v>2699.8138069321112</v>
      </c>
      <c r="J9408" s="85">
        <v>18626.200952828269</v>
      </c>
      <c r="K9408" t="s">
        <v>491</v>
      </c>
    </row>
    <row r="9409" spans="2:11" x14ac:dyDescent="0.25">
      <c r="B9409">
        <v>2026</v>
      </c>
      <c r="C9409" t="s">
        <v>488</v>
      </c>
      <c r="D9409">
        <v>3</v>
      </c>
      <c r="E9409" t="s">
        <v>148</v>
      </c>
      <c r="F9409">
        <v>5</v>
      </c>
      <c r="G9409" s="85">
        <v>11.49197872414179</v>
      </c>
      <c r="H9409" s="85">
        <v>9379.6906330564307</v>
      </c>
      <c r="I9409" s="85">
        <v>2699.8138069321112</v>
      </c>
      <c r="J9409" s="85">
        <v>73405.810737193358</v>
      </c>
      <c r="K9409" t="s">
        <v>491</v>
      </c>
    </row>
    <row r="9410" spans="2:11" x14ac:dyDescent="0.25">
      <c r="B9410">
        <v>2026</v>
      </c>
      <c r="C9410" t="s">
        <v>488</v>
      </c>
      <c r="D9410">
        <v>4</v>
      </c>
      <c r="E9410" t="s">
        <v>148</v>
      </c>
      <c r="F9410">
        <v>5</v>
      </c>
      <c r="G9410" s="85">
        <v>2.9398085108269694</v>
      </c>
      <c r="H9410" s="85">
        <v>9379.6906330564307</v>
      </c>
      <c r="I9410" s="85">
        <v>2699.8138069321112</v>
      </c>
      <c r="J9410" s="85">
        <v>18778.230653700626</v>
      </c>
      <c r="K9410" t="s">
        <v>491</v>
      </c>
    </row>
    <row r="9411" spans="2:11" x14ac:dyDescent="0.25">
      <c r="B9411">
        <v>2026</v>
      </c>
      <c r="C9411" t="s">
        <v>489</v>
      </c>
      <c r="D9411">
        <v>3</v>
      </c>
      <c r="E9411" t="s">
        <v>148</v>
      </c>
      <c r="F9411">
        <v>5</v>
      </c>
      <c r="G9411" s="85">
        <v>11.5850184849202</v>
      </c>
      <c r="H9411" s="85">
        <v>9379.6906330564307</v>
      </c>
      <c r="I9411" s="85">
        <v>2699.8138069321112</v>
      </c>
      <c r="J9411" s="85">
        <v>74000.108658785088</v>
      </c>
      <c r="K9411" t="s">
        <v>491</v>
      </c>
    </row>
    <row r="9412" spans="2:11" x14ac:dyDescent="0.25">
      <c r="B9412">
        <v>2026</v>
      </c>
      <c r="C9412" t="s">
        <v>489</v>
      </c>
      <c r="D9412">
        <v>4</v>
      </c>
      <c r="E9412" t="s">
        <v>148</v>
      </c>
      <c r="F9412">
        <v>5</v>
      </c>
      <c r="G9412" s="85">
        <v>2.963609379863307</v>
      </c>
      <c r="H9412" s="85">
        <v>9379.6906330564307</v>
      </c>
      <c r="I9412" s="85">
        <v>2699.8138069321112</v>
      </c>
      <c r="J9412" s="85">
        <v>18930.260354572929</v>
      </c>
      <c r="K9412" t="s">
        <v>491</v>
      </c>
    </row>
    <row r="9413" spans="2:11" x14ac:dyDescent="0.25">
      <c r="B9413">
        <v>2026</v>
      </c>
      <c r="C9413" t="s">
        <v>490</v>
      </c>
      <c r="D9413">
        <v>3</v>
      </c>
      <c r="E9413" t="s">
        <v>148</v>
      </c>
      <c r="F9413">
        <v>5</v>
      </c>
      <c r="G9413" s="85">
        <v>11.678058245698645</v>
      </c>
      <c r="H9413" s="85">
        <v>9379.6906330564307</v>
      </c>
      <c r="I9413" s="85">
        <v>2699.8138069321112</v>
      </c>
      <c r="J9413" s="85">
        <v>74594.406580377021</v>
      </c>
      <c r="K9413" t="s">
        <v>491</v>
      </c>
    </row>
    <row r="9414" spans="2:11" x14ac:dyDescent="0.25">
      <c r="B9414">
        <v>2026</v>
      </c>
      <c r="C9414" t="s">
        <v>490</v>
      </c>
      <c r="D9414">
        <v>4</v>
      </c>
      <c r="E9414" t="s">
        <v>148</v>
      </c>
      <c r="F9414">
        <v>5</v>
      </c>
      <c r="G9414" s="85">
        <v>2.9874102488996535</v>
      </c>
      <c r="H9414" s="85">
        <v>9379.6906330564307</v>
      </c>
      <c r="I9414" s="85">
        <v>2699.8138069321112</v>
      </c>
      <c r="J9414" s="85">
        <v>19082.290055445286</v>
      </c>
      <c r="K9414" t="s">
        <v>491</v>
      </c>
    </row>
    <row r="9415" spans="2:11" x14ac:dyDescent="0.25">
      <c r="B9415">
        <v>2026</v>
      </c>
      <c r="C9415" t="s">
        <v>479</v>
      </c>
      <c r="D9415">
        <v>3</v>
      </c>
      <c r="E9415" t="s">
        <v>45</v>
      </c>
      <c r="F9415">
        <v>1</v>
      </c>
      <c r="G9415" s="85">
        <v>20.122959024506645</v>
      </c>
      <c r="H9415" s="85">
        <v>18536.052673839731</v>
      </c>
      <c r="I9415" s="85">
        <v>4748.7393608479206</v>
      </c>
      <c r="J9415" s="85">
        <v>259235.15876008279</v>
      </c>
      <c r="K9415" t="s">
        <v>491</v>
      </c>
    </row>
    <row r="9416" spans="2:11" x14ac:dyDescent="0.25">
      <c r="B9416">
        <v>2026</v>
      </c>
      <c r="C9416" t="s">
        <v>479</v>
      </c>
      <c r="D9416">
        <v>4</v>
      </c>
      <c r="E9416" t="s">
        <v>45</v>
      </c>
      <c r="F9416">
        <v>1</v>
      </c>
      <c r="G9416" s="85">
        <v>6.0216430414243369</v>
      </c>
      <c r="H9416" s="85">
        <v>18536.052673839731</v>
      </c>
      <c r="I9416" s="85">
        <v>4748.7393608479206</v>
      </c>
      <c r="J9416" s="85">
        <v>77574.157356236901</v>
      </c>
      <c r="K9416" t="s">
        <v>491</v>
      </c>
    </row>
    <row r="9417" spans="2:11" x14ac:dyDescent="0.25">
      <c r="B9417">
        <v>2026</v>
      </c>
      <c r="C9417" t="s">
        <v>480</v>
      </c>
      <c r="D9417">
        <v>3</v>
      </c>
      <c r="E9417" t="s">
        <v>45</v>
      </c>
      <c r="F9417">
        <v>1</v>
      </c>
      <c r="G9417" s="85">
        <v>21.748338041926488</v>
      </c>
      <c r="H9417" s="85">
        <v>18536.052673839731</v>
      </c>
      <c r="I9417" s="85">
        <v>4748.7393608479206</v>
      </c>
      <c r="J9417" s="85">
        <v>280174.19596196723</v>
      </c>
      <c r="K9417" t="s">
        <v>491</v>
      </c>
    </row>
    <row r="9418" spans="2:11" x14ac:dyDescent="0.25">
      <c r="B9418">
        <v>2026</v>
      </c>
      <c r="C9418" t="s">
        <v>480</v>
      </c>
      <c r="D9418">
        <v>4</v>
      </c>
      <c r="E9418" t="s">
        <v>45</v>
      </c>
      <c r="F9418">
        <v>1</v>
      </c>
      <c r="G9418" s="85">
        <v>6.5080253989098225</v>
      </c>
      <c r="H9418" s="85">
        <v>18536.052673839731</v>
      </c>
      <c r="I9418" s="85">
        <v>4748.7393608479206</v>
      </c>
      <c r="J9418" s="85">
        <v>83840.005609831118</v>
      </c>
      <c r="K9418" t="s">
        <v>491</v>
      </c>
    </row>
    <row r="9419" spans="2:11" x14ac:dyDescent="0.25">
      <c r="B9419">
        <v>2026</v>
      </c>
      <c r="C9419" t="s">
        <v>481</v>
      </c>
      <c r="D9419">
        <v>3</v>
      </c>
      <c r="E9419" t="s">
        <v>45</v>
      </c>
      <c r="F9419">
        <v>1</v>
      </c>
      <c r="G9419" s="85">
        <v>21.550584630331741</v>
      </c>
      <c r="H9419" s="85">
        <v>18536.052673839731</v>
      </c>
      <c r="I9419" s="85">
        <v>4748.7393608479206</v>
      </c>
      <c r="J9419" s="85">
        <v>277626.62644260976</v>
      </c>
      <c r="K9419" t="s">
        <v>491</v>
      </c>
    </row>
    <row r="9420" spans="2:11" x14ac:dyDescent="0.25">
      <c r="B9420">
        <v>2026</v>
      </c>
      <c r="C9420" t="s">
        <v>481</v>
      </c>
      <c r="D9420">
        <v>4</v>
      </c>
      <c r="E9420" t="s">
        <v>45</v>
      </c>
      <c r="F9420">
        <v>1</v>
      </c>
      <c r="G9420" s="85">
        <v>6.448849188621999</v>
      </c>
      <c r="H9420" s="85">
        <v>18536.052673839731</v>
      </c>
      <c r="I9420" s="85">
        <v>4748.7393608479206</v>
      </c>
      <c r="J9420" s="85">
        <v>83077.664730932476</v>
      </c>
      <c r="K9420" t="s">
        <v>491</v>
      </c>
    </row>
    <row r="9421" spans="2:11" x14ac:dyDescent="0.25">
      <c r="B9421">
        <v>2026</v>
      </c>
      <c r="C9421" t="s">
        <v>482</v>
      </c>
      <c r="D9421">
        <v>3</v>
      </c>
      <c r="E9421" t="s">
        <v>45</v>
      </c>
      <c r="F9421">
        <v>1</v>
      </c>
      <c r="G9421" s="85">
        <v>16.904880921608473</v>
      </c>
      <c r="H9421" s="85">
        <v>18536.052673839731</v>
      </c>
      <c r="I9421" s="85">
        <v>4748.7393608479206</v>
      </c>
      <c r="J9421" s="85">
        <v>217778.08542950652</v>
      </c>
      <c r="K9421" t="s">
        <v>491</v>
      </c>
    </row>
    <row r="9422" spans="2:11" x14ac:dyDescent="0.25">
      <c r="B9422">
        <v>2026</v>
      </c>
      <c r="C9422" t="s">
        <v>482</v>
      </c>
      <c r="D9422">
        <v>4</v>
      </c>
      <c r="E9422" t="s">
        <v>45</v>
      </c>
      <c r="F9422">
        <v>1</v>
      </c>
      <c r="G9422" s="85">
        <v>5.0586575485116256</v>
      </c>
      <c r="H9422" s="85">
        <v>18536.052673839731</v>
      </c>
      <c r="I9422" s="85">
        <v>4748.7393608479206</v>
      </c>
      <c r="J9422" s="85">
        <v>65168.442230799286</v>
      </c>
      <c r="K9422" t="s">
        <v>491</v>
      </c>
    </row>
    <row r="9423" spans="2:11" x14ac:dyDescent="0.25">
      <c r="B9423">
        <v>2026</v>
      </c>
      <c r="C9423" t="s">
        <v>483</v>
      </c>
      <c r="D9423">
        <v>3</v>
      </c>
      <c r="E9423" t="s">
        <v>45</v>
      </c>
      <c r="F9423">
        <v>1</v>
      </c>
      <c r="G9423" s="85">
        <v>28.44781140920557</v>
      </c>
      <c r="H9423" s="85">
        <v>18536.052673839731</v>
      </c>
      <c r="I9423" s="85">
        <v>4748.7393608479206</v>
      </c>
      <c r="J9423" s="85">
        <v>366480.54086186289</v>
      </c>
      <c r="K9423" t="s">
        <v>491</v>
      </c>
    </row>
    <row r="9424" spans="2:11" x14ac:dyDescent="0.25">
      <c r="B9424">
        <v>2026</v>
      </c>
      <c r="C9424" t="s">
        <v>483</v>
      </c>
      <c r="D9424">
        <v>4</v>
      </c>
      <c r="E9424" t="s">
        <v>45</v>
      </c>
      <c r="F9424">
        <v>1</v>
      </c>
      <c r="G9424" s="85">
        <v>8.5127920504819699</v>
      </c>
      <c r="H9424" s="85">
        <v>18536.052673839731</v>
      </c>
      <c r="I9424" s="85">
        <v>4748.7393608479206</v>
      </c>
      <c r="J9424" s="85">
        <v>109666.52548517867</v>
      </c>
      <c r="K9424" t="s">
        <v>491</v>
      </c>
    </row>
    <row r="9425" spans="2:11" x14ac:dyDescent="0.25">
      <c r="B9425">
        <v>2026</v>
      </c>
      <c r="C9425" t="s">
        <v>484</v>
      </c>
      <c r="D9425">
        <v>3</v>
      </c>
      <c r="E9425" t="s">
        <v>45</v>
      </c>
      <c r="F9425">
        <v>1</v>
      </c>
      <c r="G9425" s="85">
        <v>28.255256753413462</v>
      </c>
      <c r="H9425" s="85">
        <v>18536.052673839731</v>
      </c>
      <c r="I9425" s="85">
        <v>4748.7393608479206</v>
      </c>
      <c r="J9425" s="85">
        <v>363999.94460842578</v>
      </c>
      <c r="K9425" t="s">
        <v>491</v>
      </c>
    </row>
    <row r="9426" spans="2:11" x14ac:dyDescent="0.25">
      <c r="B9426">
        <v>2026</v>
      </c>
      <c r="C9426" t="s">
        <v>484</v>
      </c>
      <c r="D9426">
        <v>4</v>
      </c>
      <c r="E9426" t="s">
        <v>45</v>
      </c>
      <c r="F9426">
        <v>1</v>
      </c>
      <c r="G9426" s="85">
        <v>8.4551715284835751</v>
      </c>
      <c r="H9426" s="85">
        <v>18536.052673839731</v>
      </c>
      <c r="I9426" s="85">
        <v>4748.7393608479206</v>
      </c>
      <c r="J9426" s="85">
        <v>108924.22584873349</v>
      </c>
      <c r="K9426" t="s">
        <v>491</v>
      </c>
    </row>
    <row r="9427" spans="2:11" x14ac:dyDescent="0.25">
      <c r="B9427">
        <v>2026</v>
      </c>
      <c r="C9427" t="s">
        <v>485</v>
      </c>
      <c r="D9427">
        <v>3</v>
      </c>
      <c r="E9427" t="s">
        <v>45</v>
      </c>
      <c r="F9427">
        <v>1</v>
      </c>
      <c r="G9427" s="85">
        <v>19.94722593642387</v>
      </c>
      <c r="H9427" s="85">
        <v>18536.052673839731</v>
      </c>
      <c r="I9427" s="85">
        <v>4748.7393608479206</v>
      </c>
      <c r="J9427" s="85">
        <v>256971.26730490179</v>
      </c>
      <c r="K9427" t="s">
        <v>491</v>
      </c>
    </row>
    <row r="9428" spans="2:11" x14ac:dyDescent="0.25">
      <c r="B9428">
        <v>2026</v>
      </c>
      <c r="C9428" t="s">
        <v>485</v>
      </c>
      <c r="D9428">
        <v>4</v>
      </c>
      <c r="E9428" t="s">
        <v>45</v>
      </c>
      <c r="F9428">
        <v>1</v>
      </c>
      <c r="G9428" s="85">
        <v>5.9690562461268399</v>
      </c>
      <c r="H9428" s="85">
        <v>18536.052673839731</v>
      </c>
      <c r="I9428" s="85">
        <v>4748.7393608479206</v>
      </c>
      <c r="J9428" s="85">
        <v>76896.704988966827</v>
      </c>
      <c r="K9428" t="s">
        <v>491</v>
      </c>
    </row>
    <row r="9429" spans="2:11" x14ac:dyDescent="0.25">
      <c r="B9429">
        <v>2026</v>
      </c>
      <c r="C9429" t="s">
        <v>486</v>
      </c>
      <c r="D9429">
        <v>3</v>
      </c>
      <c r="E9429" t="s">
        <v>45</v>
      </c>
      <c r="F9429">
        <v>1</v>
      </c>
      <c r="G9429" s="85">
        <v>21.572604953843719</v>
      </c>
      <c r="H9429" s="85">
        <v>18536.052673839731</v>
      </c>
      <c r="I9429" s="85">
        <v>4748.7393608479206</v>
      </c>
      <c r="J9429" s="85">
        <v>277910.30450678628</v>
      </c>
      <c r="K9429" t="s">
        <v>491</v>
      </c>
    </row>
    <row r="9430" spans="2:11" x14ac:dyDescent="0.25">
      <c r="B9430">
        <v>2026</v>
      </c>
      <c r="C9430" t="s">
        <v>486</v>
      </c>
      <c r="D9430">
        <v>4</v>
      </c>
      <c r="E9430" t="s">
        <v>45</v>
      </c>
      <c r="F9430">
        <v>1</v>
      </c>
      <c r="G9430" s="85">
        <v>6.4554386036123255</v>
      </c>
      <c r="H9430" s="85">
        <v>18536.052673839731</v>
      </c>
      <c r="I9430" s="85">
        <v>4748.7393608479206</v>
      </c>
      <c r="J9430" s="85">
        <v>83162.553242561058</v>
      </c>
      <c r="K9430" t="s">
        <v>491</v>
      </c>
    </row>
    <row r="9431" spans="2:11" x14ac:dyDescent="0.25">
      <c r="B9431">
        <v>2026</v>
      </c>
      <c r="C9431" t="s">
        <v>487</v>
      </c>
      <c r="D9431">
        <v>3</v>
      </c>
      <c r="E9431" t="s">
        <v>45</v>
      </c>
      <c r="F9431">
        <v>1</v>
      </c>
      <c r="G9431" s="85">
        <v>21.374851542248965</v>
      </c>
      <c r="H9431" s="85">
        <v>18536.052673839731</v>
      </c>
      <c r="I9431" s="85">
        <v>4748.7393608479206</v>
      </c>
      <c r="J9431" s="85">
        <v>275362.73498742876</v>
      </c>
      <c r="K9431" t="s">
        <v>491</v>
      </c>
    </row>
    <row r="9432" spans="2:11" x14ac:dyDescent="0.25">
      <c r="B9432">
        <v>2026</v>
      </c>
      <c r="C9432" t="s">
        <v>487</v>
      </c>
      <c r="D9432">
        <v>4</v>
      </c>
      <c r="E9432" t="s">
        <v>45</v>
      </c>
      <c r="F9432">
        <v>1</v>
      </c>
      <c r="G9432" s="85">
        <v>6.396262393324502</v>
      </c>
      <c r="H9432" s="85">
        <v>18536.052673839731</v>
      </c>
      <c r="I9432" s="85">
        <v>4748.7393608479206</v>
      </c>
      <c r="J9432" s="85">
        <v>82400.212363662402</v>
      </c>
      <c r="K9432" t="s">
        <v>491</v>
      </c>
    </row>
    <row r="9433" spans="2:11" x14ac:dyDescent="0.25">
      <c r="B9433">
        <v>2026</v>
      </c>
      <c r="C9433" t="s">
        <v>488</v>
      </c>
      <c r="D9433">
        <v>3</v>
      </c>
      <c r="E9433" t="s">
        <v>45</v>
      </c>
      <c r="F9433">
        <v>1</v>
      </c>
      <c r="G9433" s="85">
        <v>16.729147833525698</v>
      </c>
      <c r="H9433" s="85">
        <v>18536.052673839731</v>
      </c>
      <c r="I9433" s="85">
        <v>4748.7393608479206</v>
      </c>
      <c r="J9433" s="85">
        <v>215514.19397432552</v>
      </c>
      <c r="K9433" t="s">
        <v>491</v>
      </c>
    </row>
    <row r="9434" spans="2:11" x14ac:dyDescent="0.25">
      <c r="B9434">
        <v>2026</v>
      </c>
      <c r="C9434" t="s">
        <v>488</v>
      </c>
      <c r="D9434">
        <v>4</v>
      </c>
      <c r="E9434" t="s">
        <v>45</v>
      </c>
      <c r="F9434">
        <v>1</v>
      </c>
      <c r="G9434" s="85">
        <v>5.0060707532141286</v>
      </c>
      <c r="H9434" s="85">
        <v>18536.052673839731</v>
      </c>
      <c r="I9434" s="85">
        <v>4748.7393608479206</v>
      </c>
      <c r="J9434" s="85">
        <v>64490.989863529219</v>
      </c>
      <c r="K9434" t="s">
        <v>491</v>
      </c>
    </row>
    <row r="9435" spans="2:11" x14ac:dyDescent="0.25">
      <c r="B9435">
        <v>2026</v>
      </c>
      <c r="C9435" t="s">
        <v>489</v>
      </c>
      <c r="D9435">
        <v>3</v>
      </c>
      <c r="E9435" t="s">
        <v>45</v>
      </c>
      <c r="F9435">
        <v>1</v>
      </c>
      <c r="G9435" s="85">
        <v>28.272078321122802</v>
      </c>
      <c r="H9435" s="85">
        <v>18536.052673839731</v>
      </c>
      <c r="I9435" s="85">
        <v>4748.7393608479206</v>
      </c>
      <c r="J9435" s="85">
        <v>364216.649406682</v>
      </c>
      <c r="K9435" t="s">
        <v>491</v>
      </c>
    </row>
    <row r="9436" spans="2:11" x14ac:dyDescent="0.25">
      <c r="B9436">
        <v>2026</v>
      </c>
      <c r="C9436" t="s">
        <v>489</v>
      </c>
      <c r="D9436">
        <v>4</v>
      </c>
      <c r="E9436" t="s">
        <v>45</v>
      </c>
      <c r="F9436">
        <v>1</v>
      </c>
      <c r="G9436" s="85">
        <v>8.4602052551844729</v>
      </c>
      <c r="H9436" s="85">
        <v>18536.052673839731</v>
      </c>
      <c r="I9436" s="85">
        <v>4748.7393608479206</v>
      </c>
      <c r="J9436" s="85">
        <v>108989.0731179086</v>
      </c>
      <c r="K9436" t="s">
        <v>491</v>
      </c>
    </row>
    <row r="9437" spans="2:11" x14ac:dyDescent="0.25">
      <c r="B9437">
        <v>2026</v>
      </c>
      <c r="C9437" t="s">
        <v>490</v>
      </c>
      <c r="D9437">
        <v>3</v>
      </c>
      <c r="E9437" t="s">
        <v>45</v>
      </c>
      <c r="F9437">
        <v>1</v>
      </c>
      <c r="G9437" s="85">
        <v>28.079523665330694</v>
      </c>
      <c r="H9437" s="85">
        <v>18536.052673839731</v>
      </c>
      <c r="I9437" s="85">
        <v>4748.7393608479206</v>
      </c>
      <c r="J9437" s="85">
        <v>361736.05315324484</v>
      </c>
      <c r="K9437" t="s">
        <v>491</v>
      </c>
    </row>
    <row r="9438" spans="2:11" x14ac:dyDescent="0.25">
      <c r="B9438">
        <v>2026</v>
      </c>
      <c r="C9438" t="s">
        <v>490</v>
      </c>
      <c r="D9438">
        <v>4</v>
      </c>
      <c r="E9438" t="s">
        <v>45</v>
      </c>
      <c r="F9438">
        <v>1</v>
      </c>
      <c r="G9438" s="85">
        <v>8.4025847331860781</v>
      </c>
      <c r="H9438" s="85">
        <v>18536.052673839731</v>
      </c>
      <c r="I9438" s="85">
        <v>4748.7393608479206</v>
      </c>
      <c r="J9438" s="85">
        <v>108246.77348146342</v>
      </c>
      <c r="K9438" t="s">
        <v>491</v>
      </c>
    </row>
    <row r="9439" spans="2:11" x14ac:dyDescent="0.25">
      <c r="B9439">
        <v>2026</v>
      </c>
      <c r="C9439" t="s">
        <v>479</v>
      </c>
      <c r="D9439">
        <v>3</v>
      </c>
      <c r="E9439" t="s">
        <v>89</v>
      </c>
      <c r="F9439">
        <v>31</v>
      </c>
      <c r="G9439" s="85">
        <v>2.7671606981174048</v>
      </c>
      <c r="H9439" s="85">
        <v>23436.224852071005</v>
      </c>
      <c r="I9439" s="85">
        <v>5419.7159763313612</v>
      </c>
      <c r="J9439" s="85">
        <v>42607.632812140888</v>
      </c>
      <c r="K9439" t="s">
        <v>491</v>
      </c>
    </row>
    <row r="9440" spans="2:11" x14ac:dyDescent="0.25">
      <c r="B9440">
        <v>2026</v>
      </c>
      <c r="C9440" t="s">
        <v>479</v>
      </c>
      <c r="D9440">
        <v>4</v>
      </c>
      <c r="E9440" t="s">
        <v>89</v>
      </c>
      <c r="F9440">
        <v>31</v>
      </c>
      <c r="G9440" s="85">
        <v>0</v>
      </c>
      <c r="H9440" s="85">
        <v>23436.224852071005</v>
      </c>
      <c r="I9440" s="85">
        <v>5419.7159763313612</v>
      </c>
      <c r="J9440" s="85">
        <v>0</v>
      </c>
      <c r="K9440" t="s">
        <v>491</v>
      </c>
    </row>
    <row r="9441" spans="2:11" x14ac:dyDescent="0.25">
      <c r="B9441">
        <v>2026</v>
      </c>
      <c r="C9441" t="s">
        <v>480</v>
      </c>
      <c r="D9441">
        <v>3</v>
      </c>
      <c r="E9441" t="s">
        <v>89</v>
      </c>
      <c r="F9441">
        <v>31</v>
      </c>
      <c r="G9441" s="85">
        <v>2.8445348632197223</v>
      </c>
      <c r="H9441" s="85">
        <v>23436.224852071005</v>
      </c>
      <c r="I9441" s="85">
        <v>5419.7159763313612</v>
      </c>
      <c r="J9441" s="85">
        <v>43799.009235659905</v>
      </c>
      <c r="K9441" t="s">
        <v>491</v>
      </c>
    </row>
    <row r="9442" spans="2:11" x14ac:dyDescent="0.25">
      <c r="B9442">
        <v>2026</v>
      </c>
      <c r="C9442" t="s">
        <v>480</v>
      </c>
      <c r="D9442">
        <v>4</v>
      </c>
      <c r="E9442" t="s">
        <v>89</v>
      </c>
      <c r="F9442">
        <v>31</v>
      </c>
      <c r="G9442" s="85">
        <v>0</v>
      </c>
      <c r="H9442" s="85">
        <v>23436.224852071005</v>
      </c>
      <c r="I9442" s="85">
        <v>5419.7159763313612</v>
      </c>
      <c r="J9442" s="85">
        <v>0</v>
      </c>
      <c r="K9442" t="s">
        <v>491</v>
      </c>
    </row>
    <row r="9443" spans="2:11" x14ac:dyDescent="0.25">
      <c r="B9443">
        <v>2026</v>
      </c>
      <c r="C9443" t="s">
        <v>481</v>
      </c>
      <c r="D9443">
        <v>3</v>
      </c>
      <c r="E9443" t="s">
        <v>89</v>
      </c>
      <c r="F9443">
        <v>31</v>
      </c>
      <c r="G9443" s="85">
        <v>2.921909028322037</v>
      </c>
      <c r="H9443" s="85">
        <v>23436.224852071005</v>
      </c>
      <c r="I9443" s="85">
        <v>5419.7159763313612</v>
      </c>
      <c r="J9443" s="85">
        <v>44990.385659178879</v>
      </c>
      <c r="K9443" t="s">
        <v>491</v>
      </c>
    </row>
    <row r="9444" spans="2:11" x14ac:dyDescent="0.25">
      <c r="B9444">
        <v>2026</v>
      </c>
      <c r="C9444" t="s">
        <v>481</v>
      </c>
      <c r="D9444">
        <v>4</v>
      </c>
      <c r="E9444" t="s">
        <v>89</v>
      </c>
      <c r="F9444">
        <v>31</v>
      </c>
      <c r="G9444" s="85">
        <v>0</v>
      </c>
      <c r="H9444" s="85">
        <v>23436.224852071005</v>
      </c>
      <c r="I9444" s="85">
        <v>5419.7159763313612</v>
      </c>
      <c r="J9444" s="85">
        <v>0</v>
      </c>
      <c r="K9444" t="s">
        <v>491</v>
      </c>
    </row>
    <row r="9445" spans="2:11" x14ac:dyDescent="0.25">
      <c r="B9445">
        <v>2026</v>
      </c>
      <c r="C9445" t="s">
        <v>482</v>
      </c>
      <c r="D9445">
        <v>3</v>
      </c>
      <c r="E9445" t="s">
        <v>89</v>
      </c>
      <c r="F9445">
        <v>31</v>
      </c>
      <c r="G9445" s="85">
        <v>2.9992831934243549</v>
      </c>
      <c r="H9445" s="85">
        <v>23436.224852071005</v>
      </c>
      <c r="I9445" s="85">
        <v>5419.7159763313612</v>
      </c>
      <c r="J9445" s="85">
        <v>46181.762082697911</v>
      </c>
      <c r="K9445" t="s">
        <v>491</v>
      </c>
    </row>
    <row r="9446" spans="2:11" x14ac:dyDescent="0.25">
      <c r="B9446">
        <v>2026</v>
      </c>
      <c r="C9446" t="s">
        <v>482</v>
      </c>
      <c r="D9446">
        <v>4</v>
      </c>
      <c r="E9446" t="s">
        <v>89</v>
      </c>
      <c r="F9446">
        <v>31</v>
      </c>
      <c r="G9446" s="85">
        <v>0</v>
      </c>
      <c r="H9446" s="85">
        <v>23436.224852071005</v>
      </c>
      <c r="I9446" s="85">
        <v>5419.7159763313612</v>
      </c>
      <c r="J9446" s="85">
        <v>0</v>
      </c>
      <c r="K9446" t="s">
        <v>491</v>
      </c>
    </row>
    <row r="9447" spans="2:11" x14ac:dyDescent="0.25">
      <c r="B9447">
        <v>2026</v>
      </c>
      <c r="C9447" t="s">
        <v>483</v>
      </c>
      <c r="D9447">
        <v>3</v>
      </c>
      <c r="E9447" t="s">
        <v>89</v>
      </c>
      <c r="F9447">
        <v>31</v>
      </c>
      <c r="G9447" s="85">
        <v>3.0766573585266692</v>
      </c>
      <c r="H9447" s="85">
        <v>23436.224852071005</v>
      </c>
      <c r="I9447" s="85">
        <v>5419.7159763313612</v>
      </c>
      <c r="J9447" s="85">
        <v>47373.138506216877</v>
      </c>
      <c r="K9447" t="s">
        <v>491</v>
      </c>
    </row>
    <row r="9448" spans="2:11" x14ac:dyDescent="0.25">
      <c r="B9448">
        <v>2026</v>
      </c>
      <c r="C9448" t="s">
        <v>483</v>
      </c>
      <c r="D9448">
        <v>4</v>
      </c>
      <c r="E9448" t="s">
        <v>89</v>
      </c>
      <c r="F9448">
        <v>31</v>
      </c>
      <c r="G9448" s="85">
        <v>0</v>
      </c>
      <c r="H9448" s="85">
        <v>23436.224852071005</v>
      </c>
      <c r="I9448" s="85">
        <v>5419.7159763313612</v>
      </c>
      <c r="J9448" s="85">
        <v>0</v>
      </c>
      <c r="K9448" t="s">
        <v>491</v>
      </c>
    </row>
    <row r="9449" spans="2:11" x14ac:dyDescent="0.25">
      <c r="B9449">
        <v>2026</v>
      </c>
      <c r="C9449" t="s">
        <v>484</v>
      </c>
      <c r="D9449">
        <v>3</v>
      </c>
      <c r="E9449" t="s">
        <v>89</v>
      </c>
      <c r="F9449">
        <v>31</v>
      </c>
      <c r="G9449" s="85">
        <v>3.1540315236289875</v>
      </c>
      <c r="H9449" s="85">
        <v>23436.224852071005</v>
      </c>
      <c r="I9449" s="85">
        <v>5419.7159763313612</v>
      </c>
      <c r="J9449" s="85">
        <v>48564.514929735909</v>
      </c>
      <c r="K9449" t="s">
        <v>491</v>
      </c>
    </row>
    <row r="9450" spans="2:11" x14ac:dyDescent="0.25">
      <c r="B9450">
        <v>2026</v>
      </c>
      <c r="C9450" t="s">
        <v>484</v>
      </c>
      <c r="D9450">
        <v>4</v>
      </c>
      <c r="E9450" t="s">
        <v>89</v>
      </c>
      <c r="F9450">
        <v>31</v>
      </c>
      <c r="G9450" s="85">
        <v>0</v>
      </c>
      <c r="H9450" s="85">
        <v>23436.224852071005</v>
      </c>
      <c r="I9450" s="85">
        <v>5419.7159763313612</v>
      </c>
      <c r="J9450" s="85">
        <v>0</v>
      </c>
      <c r="K9450" t="s">
        <v>491</v>
      </c>
    </row>
    <row r="9451" spans="2:11" x14ac:dyDescent="0.25">
      <c r="B9451">
        <v>2026</v>
      </c>
      <c r="C9451" t="s">
        <v>485</v>
      </c>
      <c r="D9451">
        <v>3</v>
      </c>
      <c r="E9451" t="s">
        <v>89</v>
      </c>
      <c r="F9451">
        <v>31</v>
      </c>
      <c r="G9451" s="85">
        <v>3.2314056887313019</v>
      </c>
      <c r="H9451" s="85">
        <v>23436.224852071005</v>
      </c>
      <c r="I9451" s="85">
        <v>5419.7159763313612</v>
      </c>
      <c r="J9451" s="85">
        <v>49755.891353254883</v>
      </c>
      <c r="K9451" t="s">
        <v>491</v>
      </c>
    </row>
    <row r="9452" spans="2:11" x14ac:dyDescent="0.25">
      <c r="B9452">
        <v>2026</v>
      </c>
      <c r="C9452" t="s">
        <v>485</v>
      </c>
      <c r="D9452">
        <v>4</v>
      </c>
      <c r="E9452" t="s">
        <v>89</v>
      </c>
      <c r="F9452">
        <v>31</v>
      </c>
      <c r="G9452" s="85">
        <v>0</v>
      </c>
      <c r="H9452" s="85">
        <v>23436.224852071005</v>
      </c>
      <c r="I9452" s="85">
        <v>5419.7159763313612</v>
      </c>
      <c r="J9452" s="85">
        <v>0</v>
      </c>
      <c r="K9452" t="s">
        <v>491</v>
      </c>
    </row>
    <row r="9453" spans="2:11" x14ac:dyDescent="0.25">
      <c r="B9453">
        <v>2026</v>
      </c>
      <c r="C9453" t="s">
        <v>486</v>
      </c>
      <c r="D9453">
        <v>3</v>
      </c>
      <c r="E9453" t="s">
        <v>89</v>
      </c>
      <c r="F9453">
        <v>31</v>
      </c>
      <c r="G9453" s="85">
        <v>3.3087798538336193</v>
      </c>
      <c r="H9453" s="85">
        <v>23436.224852071005</v>
      </c>
      <c r="I9453" s="85">
        <v>5419.7159763313612</v>
      </c>
      <c r="J9453" s="85">
        <v>50947.267776773901</v>
      </c>
      <c r="K9453" t="s">
        <v>491</v>
      </c>
    </row>
    <row r="9454" spans="2:11" x14ac:dyDescent="0.25">
      <c r="B9454">
        <v>2026</v>
      </c>
      <c r="C9454" t="s">
        <v>486</v>
      </c>
      <c r="D9454">
        <v>4</v>
      </c>
      <c r="E9454" t="s">
        <v>89</v>
      </c>
      <c r="F9454">
        <v>31</v>
      </c>
      <c r="G9454" s="85">
        <v>0</v>
      </c>
      <c r="H9454" s="85">
        <v>23436.224852071005</v>
      </c>
      <c r="I9454" s="85">
        <v>5419.7159763313612</v>
      </c>
      <c r="J9454" s="85">
        <v>0</v>
      </c>
      <c r="K9454" t="s">
        <v>491</v>
      </c>
    </row>
    <row r="9455" spans="2:11" x14ac:dyDescent="0.25">
      <c r="B9455">
        <v>2026</v>
      </c>
      <c r="C9455" t="s">
        <v>487</v>
      </c>
      <c r="D9455">
        <v>3</v>
      </c>
      <c r="E9455" t="s">
        <v>89</v>
      </c>
      <c r="F9455">
        <v>31</v>
      </c>
      <c r="G9455" s="85">
        <v>3.3861540189359349</v>
      </c>
      <c r="H9455" s="85">
        <v>23436.224852071005</v>
      </c>
      <c r="I9455" s="85">
        <v>5419.7159763313612</v>
      </c>
      <c r="J9455" s="85">
        <v>52138.644200292896</v>
      </c>
      <c r="K9455" t="s">
        <v>491</v>
      </c>
    </row>
    <row r="9456" spans="2:11" x14ac:dyDescent="0.25">
      <c r="B9456">
        <v>2026</v>
      </c>
      <c r="C9456" t="s">
        <v>487</v>
      </c>
      <c r="D9456">
        <v>4</v>
      </c>
      <c r="E9456" t="s">
        <v>89</v>
      </c>
      <c r="F9456">
        <v>31</v>
      </c>
      <c r="G9456" s="85">
        <v>0</v>
      </c>
      <c r="H9456" s="85">
        <v>23436.224852071005</v>
      </c>
      <c r="I9456" s="85">
        <v>5419.7159763313612</v>
      </c>
      <c r="J9456" s="85">
        <v>0</v>
      </c>
      <c r="K9456" t="s">
        <v>491</v>
      </c>
    </row>
    <row r="9457" spans="2:11" x14ac:dyDescent="0.25">
      <c r="B9457">
        <v>2026</v>
      </c>
      <c r="C9457" t="s">
        <v>488</v>
      </c>
      <c r="D9457">
        <v>3</v>
      </c>
      <c r="E9457" t="s">
        <v>89</v>
      </c>
      <c r="F9457">
        <v>31</v>
      </c>
      <c r="G9457" s="85">
        <v>3.4635281840382519</v>
      </c>
      <c r="H9457" s="85">
        <v>23436.224852071005</v>
      </c>
      <c r="I9457" s="85">
        <v>5419.7159763313612</v>
      </c>
      <c r="J9457" s="85">
        <v>53330.020623811906</v>
      </c>
      <c r="K9457" t="s">
        <v>491</v>
      </c>
    </row>
    <row r="9458" spans="2:11" x14ac:dyDescent="0.25">
      <c r="B9458">
        <v>2026</v>
      </c>
      <c r="C9458" t="s">
        <v>488</v>
      </c>
      <c r="D9458">
        <v>4</v>
      </c>
      <c r="E9458" t="s">
        <v>89</v>
      </c>
      <c r="F9458">
        <v>31</v>
      </c>
      <c r="G9458" s="85">
        <v>0</v>
      </c>
      <c r="H9458" s="85">
        <v>23436.224852071005</v>
      </c>
      <c r="I9458" s="85">
        <v>5419.7159763313612</v>
      </c>
      <c r="J9458" s="85">
        <v>0</v>
      </c>
      <c r="K9458" t="s">
        <v>491</v>
      </c>
    </row>
    <row r="9459" spans="2:11" x14ac:dyDescent="0.25">
      <c r="B9459">
        <v>2026</v>
      </c>
      <c r="C9459" t="s">
        <v>489</v>
      </c>
      <c r="D9459">
        <v>3</v>
      </c>
      <c r="E9459" t="s">
        <v>89</v>
      </c>
      <c r="F9459">
        <v>31</v>
      </c>
      <c r="G9459" s="85">
        <v>3.5409023491405667</v>
      </c>
      <c r="H9459" s="85">
        <v>23436.224852071005</v>
      </c>
      <c r="I9459" s="85">
        <v>5419.7159763313612</v>
      </c>
      <c r="J9459" s="85">
        <v>54521.397047330887</v>
      </c>
      <c r="K9459" t="s">
        <v>491</v>
      </c>
    </row>
    <row r="9460" spans="2:11" x14ac:dyDescent="0.25">
      <c r="B9460">
        <v>2026</v>
      </c>
      <c r="C9460" t="s">
        <v>489</v>
      </c>
      <c r="D9460">
        <v>4</v>
      </c>
      <c r="E9460" t="s">
        <v>89</v>
      </c>
      <c r="F9460">
        <v>31</v>
      </c>
      <c r="G9460" s="85">
        <v>0</v>
      </c>
      <c r="H9460" s="85">
        <v>23436.224852071005</v>
      </c>
      <c r="I9460" s="85">
        <v>5419.7159763313612</v>
      </c>
      <c r="J9460" s="85">
        <v>0</v>
      </c>
      <c r="K9460" t="s">
        <v>491</v>
      </c>
    </row>
    <row r="9461" spans="2:11" x14ac:dyDescent="0.25">
      <c r="B9461">
        <v>2026</v>
      </c>
      <c r="C9461" t="s">
        <v>490</v>
      </c>
      <c r="D9461">
        <v>3</v>
      </c>
      <c r="E9461" t="s">
        <v>89</v>
      </c>
      <c r="F9461">
        <v>31</v>
      </c>
      <c r="G9461" s="85">
        <v>3.6182765142428837</v>
      </c>
      <c r="H9461" s="85">
        <v>23436.224852071005</v>
      </c>
      <c r="I9461" s="85">
        <v>5419.7159763313612</v>
      </c>
      <c r="J9461" s="85">
        <v>55712.773470849897</v>
      </c>
      <c r="K9461" t="s">
        <v>491</v>
      </c>
    </row>
    <row r="9462" spans="2:11" x14ac:dyDescent="0.25">
      <c r="B9462">
        <v>2026</v>
      </c>
      <c r="C9462" t="s">
        <v>490</v>
      </c>
      <c r="D9462">
        <v>4</v>
      </c>
      <c r="E9462" t="s">
        <v>89</v>
      </c>
      <c r="F9462">
        <v>31</v>
      </c>
      <c r="G9462" s="85">
        <v>0</v>
      </c>
      <c r="H9462" s="85">
        <v>23436.224852071005</v>
      </c>
      <c r="I9462" s="85">
        <v>5419.7159763313612</v>
      </c>
      <c r="J9462" s="85">
        <v>0</v>
      </c>
      <c r="K9462" t="s">
        <v>491</v>
      </c>
    </row>
    <row r="9463" spans="2:11" x14ac:dyDescent="0.25">
      <c r="B9463">
        <v>2026</v>
      </c>
      <c r="C9463" t="s">
        <v>479</v>
      </c>
      <c r="D9463">
        <v>3</v>
      </c>
      <c r="E9463" t="s">
        <v>89</v>
      </c>
      <c r="F9463">
        <v>29</v>
      </c>
      <c r="G9463" s="85">
        <v>4.4644359689956179</v>
      </c>
      <c r="H9463" s="85">
        <v>23436.224852071005</v>
      </c>
      <c r="I9463" s="85">
        <v>5419.7159763313612</v>
      </c>
      <c r="J9463" s="85">
        <v>69892.522838312609</v>
      </c>
      <c r="K9463" t="s">
        <v>492</v>
      </c>
    </row>
    <row r="9464" spans="2:11" x14ac:dyDescent="0.25">
      <c r="B9464">
        <v>2026</v>
      </c>
      <c r="C9464" t="s">
        <v>479</v>
      </c>
      <c r="D9464">
        <v>4</v>
      </c>
      <c r="E9464" t="s">
        <v>89</v>
      </c>
      <c r="F9464">
        <v>29</v>
      </c>
      <c r="G9464" s="85">
        <v>0</v>
      </c>
      <c r="H9464" s="85">
        <v>23436.224852071005</v>
      </c>
      <c r="I9464" s="85">
        <v>5419.7159763313612</v>
      </c>
      <c r="J9464" s="85">
        <v>0</v>
      </c>
      <c r="K9464" t="s">
        <v>492</v>
      </c>
    </row>
    <row r="9465" spans="2:11" x14ac:dyDescent="0.25">
      <c r="B9465">
        <v>2026</v>
      </c>
      <c r="C9465" t="s">
        <v>480</v>
      </c>
      <c r="D9465">
        <v>3</v>
      </c>
      <c r="E9465" t="s">
        <v>89</v>
      </c>
      <c r="F9465">
        <v>29</v>
      </c>
      <c r="G9465" s="85">
        <v>4.4604968990577518</v>
      </c>
      <c r="H9465" s="85">
        <v>23436.224852071005</v>
      </c>
      <c r="I9465" s="85">
        <v>5419.7159763313612</v>
      </c>
      <c r="J9465" s="85">
        <v>69830.855129892996</v>
      </c>
      <c r="K9465" t="s">
        <v>492</v>
      </c>
    </row>
    <row r="9466" spans="2:11" x14ac:dyDescent="0.25">
      <c r="B9466">
        <v>2026</v>
      </c>
      <c r="C9466" t="s">
        <v>480</v>
      </c>
      <c r="D9466">
        <v>4</v>
      </c>
      <c r="E9466" t="s">
        <v>89</v>
      </c>
      <c r="F9466">
        <v>29</v>
      </c>
      <c r="G9466" s="85">
        <v>0</v>
      </c>
      <c r="H9466" s="85">
        <v>23436.224852071005</v>
      </c>
      <c r="I9466" s="85">
        <v>5419.7159763313612</v>
      </c>
      <c r="J9466" s="85">
        <v>0</v>
      </c>
      <c r="K9466" t="s">
        <v>492</v>
      </c>
    </row>
    <row r="9467" spans="2:11" x14ac:dyDescent="0.25">
      <c r="B9467">
        <v>2026</v>
      </c>
      <c r="C9467" t="s">
        <v>481</v>
      </c>
      <c r="D9467">
        <v>3</v>
      </c>
      <c r="E9467" t="s">
        <v>89</v>
      </c>
      <c r="F9467">
        <v>29</v>
      </c>
      <c r="G9467" s="85">
        <v>4.4565578291198831</v>
      </c>
      <c r="H9467" s="85">
        <v>23436.224852071005</v>
      </c>
      <c r="I9467" s="85">
        <v>5419.7159763313612</v>
      </c>
      <c r="J9467" s="85">
        <v>69769.187421473354</v>
      </c>
      <c r="K9467" t="s">
        <v>492</v>
      </c>
    </row>
    <row r="9468" spans="2:11" x14ac:dyDescent="0.25">
      <c r="B9468">
        <v>2026</v>
      </c>
      <c r="C9468" t="s">
        <v>481</v>
      </c>
      <c r="D9468">
        <v>4</v>
      </c>
      <c r="E9468" t="s">
        <v>89</v>
      </c>
      <c r="F9468">
        <v>29</v>
      </c>
      <c r="G9468" s="85">
        <v>0</v>
      </c>
      <c r="H9468" s="85">
        <v>23436.224852071005</v>
      </c>
      <c r="I9468" s="85">
        <v>5419.7159763313612</v>
      </c>
      <c r="J9468" s="85">
        <v>0</v>
      </c>
      <c r="K9468" t="s">
        <v>492</v>
      </c>
    </row>
    <row r="9469" spans="2:11" x14ac:dyDescent="0.25">
      <c r="B9469">
        <v>2026</v>
      </c>
      <c r="C9469" t="s">
        <v>482</v>
      </c>
      <c r="D9469">
        <v>3</v>
      </c>
      <c r="E9469" t="s">
        <v>89</v>
      </c>
      <c r="F9469">
        <v>29</v>
      </c>
      <c r="G9469" s="85">
        <v>4.452618759182017</v>
      </c>
      <c r="H9469" s="85">
        <v>23436.224852071005</v>
      </c>
      <c r="I9469" s="85">
        <v>5419.7159763313612</v>
      </c>
      <c r="J9469" s="85">
        <v>69707.519713053742</v>
      </c>
      <c r="K9469" t="s">
        <v>492</v>
      </c>
    </row>
    <row r="9470" spans="2:11" x14ac:dyDescent="0.25">
      <c r="B9470">
        <v>2026</v>
      </c>
      <c r="C9470" t="s">
        <v>482</v>
      </c>
      <c r="D9470">
        <v>4</v>
      </c>
      <c r="E9470" t="s">
        <v>89</v>
      </c>
      <c r="F9470">
        <v>29</v>
      </c>
      <c r="G9470" s="85">
        <v>0</v>
      </c>
      <c r="H9470" s="85">
        <v>23436.224852071005</v>
      </c>
      <c r="I9470" s="85">
        <v>5419.7159763313612</v>
      </c>
      <c r="J9470" s="85">
        <v>0</v>
      </c>
      <c r="K9470" t="s">
        <v>492</v>
      </c>
    </row>
    <row r="9471" spans="2:11" x14ac:dyDescent="0.25">
      <c r="B9471">
        <v>2026</v>
      </c>
      <c r="C9471" t="s">
        <v>483</v>
      </c>
      <c r="D9471">
        <v>3</v>
      </c>
      <c r="E9471" t="s">
        <v>89</v>
      </c>
      <c r="F9471">
        <v>29</v>
      </c>
      <c r="G9471" s="85">
        <v>4.4486796892441491</v>
      </c>
      <c r="H9471" s="85">
        <v>23436.224852071005</v>
      </c>
      <c r="I9471" s="85">
        <v>5419.7159763313612</v>
      </c>
      <c r="J9471" s="85">
        <v>69645.852004634115</v>
      </c>
      <c r="K9471" t="s">
        <v>492</v>
      </c>
    </row>
    <row r="9472" spans="2:11" x14ac:dyDescent="0.25">
      <c r="B9472">
        <v>2026</v>
      </c>
      <c r="C9472" t="s">
        <v>483</v>
      </c>
      <c r="D9472">
        <v>4</v>
      </c>
      <c r="E9472" t="s">
        <v>89</v>
      </c>
      <c r="F9472">
        <v>29</v>
      </c>
      <c r="G9472" s="85">
        <v>0</v>
      </c>
      <c r="H9472" s="85">
        <v>23436.224852071005</v>
      </c>
      <c r="I9472" s="85">
        <v>5419.7159763313612</v>
      </c>
      <c r="J9472" s="85">
        <v>0</v>
      </c>
      <c r="K9472" t="s">
        <v>492</v>
      </c>
    </row>
    <row r="9473" spans="2:11" x14ac:dyDescent="0.25">
      <c r="B9473">
        <v>2026</v>
      </c>
      <c r="C9473" t="s">
        <v>484</v>
      </c>
      <c r="D9473">
        <v>3</v>
      </c>
      <c r="E9473" t="s">
        <v>89</v>
      </c>
      <c r="F9473">
        <v>29</v>
      </c>
      <c r="G9473" s="85">
        <v>4.4447406193062831</v>
      </c>
      <c r="H9473" s="85">
        <v>23436.224852071005</v>
      </c>
      <c r="I9473" s="85">
        <v>5419.7159763313612</v>
      </c>
      <c r="J9473" s="85">
        <v>69584.184296214517</v>
      </c>
      <c r="K9473" t="s">
        <v>492</v>
      </c>
    </row>
    <row r="9474" spans="2:11" x14ac:dyDescent="0.25">
      <c r="B9474">
        <v>2026</v>
      </c>
      <c r="C9474" t="s">
        <v>484</v>
      </c>
      <c r="D9474">
        <v>4</v>
      </c>
      <c r="E9474" t="s">
        <v>89</v>
      </c>
      <c r="F9474">
        <v>29</v>
      </c>
      <c r="G9474" s="85">
        <v>0</v>
      </c>
      <c r="H9474" s="85">
        <v>23436.224852071005</v>
      </c>
      <c r="I9474" s="85">
        <v>5419.7159763313612</v>
      </c>
      <c r="J9474" s="85">
        <v>0</v>
      </c>
      <c r="K9474" t="s">
        <v>492</v>
      </c>
    </row>
    <row r="9475" spans="2:11" x14ac:dyDescent="0.25">
      <c r="B9475">
        <v>2026</v>
      </c>
      <c r="C9475" t="s">
        <v>485</v>
      </c>
      <c r="D9475">
        <v>3</v>
      </c>
      <c r="E9475" t="s">
        <v>89</v>
      </c>
      <c r="F9475">
        <v>29</v>
      </c>
      <c r="G9475" s="85">
        <v>4.4408015493684143</v>
      </c>
      <c r="H9475" s="85">
        <v>23436.224852071005</v>
      </c>
      <c r="I9475" s="85">
        <v>5419.7159763313612</v>
      </c>
      <c r="J9475" s="85">
        <v>69522.51658779486</v>
      </c>
      <c r="K9475" t="s">
        <v>492</v>
      </c>
    </row>
    <row r="9476" spans="2:11" x14ac:dyDescent="0.25">
      <c r="B9476">
        <v>2026</v>
      </c>
      <c r="C9476" t="s">
        <v>485</v>
      </c>
      <c r="D9476">
        <v>4</v>
      </c>
      <c r="E9476" t="s">
        <v>89</v>
      </c>
      <c r="F9476">
        <v>29</v>
      </c>
      <c r="G9476" s="85">
        <v>0</v>
      </c>
      <c r="H9476" s="85">
        <v>23436.224852071005</v>
      </c>
      <c r="I9476" s="85">
        <v>5419.7159763313612</v>
      </c>
      <c r="J9476" s="85">
        <v>0</v>
      </c>
      <c r="K9476" t="s">
        <v>492</v>
      </c>
    </row>
    <row r="9477" spans="2:11" x14ac:dyDescent="0.25">
      <c r="B9477">
        <v>2026</v>
      </c>
      <c r="C9477" t="s">
        <v>486</v>
      </c>
      <c r="D9477">
        <v>3</v>
      </c>
      <c r="E9477" t="s">
        <v>89</v>
      </c>
      <c r="F9477">
        <v>29</v>
      </c>
      <c r="G9477" s="85">
        <v>4.4368624794305482</v>
      </c>
      <c r="H9477" s="85">
        <v>23436.224852071005</v>
      </c>
      <c r="I9477" s="85">
        <v>5419.7159763313612</v>
      </c>
      <c r="J9477" s="85">
        <v>69460.848879375262</v>
      </c>
      <c r="K9477" t="s">
        <v>492</v>
      </c>
    </row>
    <row r="9478" spans="2:11" x14ac:dyDescent="0.25">
      <c r="B9478">
        <v>2026</v>
      </c>
      <c r="C9478" t="s">
        <v>486</v>
      </c>
      <c r="D9478">
        <v>4</v>
      </c>
      <c r="E9478" t="s">
        <v>89</v>
      </c>
      <c r="F9478">
        <v>29</v>
      </c>
      <c r="G9478" s="85">
        <v>0</v>
      </c>
      <c r="H9478" s="85">
        <v>23436.224852071005</v>
      </c>
      <c r="I9478" s="85">
        <v>5419.7159763313612</v>
      </c>
      <c r="J9478" s="85">
        <v>0</v>
      </c>
      <c r="K9478" t="s">
        <v>492</v>
      </c>
    </row>
    <row r="9479" spans="2:11" x14ac:dyDescent="0.25">
      <c r="B9479">
        <v>2026</v>
      </c>
      <c r="C9479" t="s">
        <v>487</v>
      </c>
      <c r="D9479">
        <v>3</v>
      </c>
      <c r="E9479" t="s">
        <v>89</v>
      </c>
      <c r="F9479">
        <v>29</v>
      </c>
      <c r="G9479" s="85">
        <v>4.4329234094926813</v>
      </c>
      <c r="H9479" s="85">
        <v>23436.224852071005</v>
      </c>
      <c r="I9479" s="85">
        <v>5419.7159763313612</v>
      </c>
      <c r="J9479" s="85">
        <v>69399.181170955635</v>
      </c>
      <c r="K9479" t="s">
        <v>492</v>
      </c>
    </row>
    <row r="9480" spans="2:11" x14ac:dyDescent="0.25">
      <c r="B9480">
        <v>2026</v>
      </c>
      <c r="C9480" t="s">
        <v>487</v>
      </c>
      <c r="D9480">
        <v>4</v>
      </c>
      <c r="E9480" t="s">
        <v>89</v>
      </c>
      <c r="F9480">
        <v>29</v>
      </c>
      <c r="G9480" s="85">
        <v>0</v>
      </c>
      <c r="H9480" s="85">
        <v>23436.224852071005</v>
      </c>
      <c r="I9480" s="85">
        <v>5419.7159763313612</v>
      </c>
      <c r="J9480" s="85">
        <v>0</v>
      </c>
      <c r="K9480" t="s">
        <v>492</v>
      </c>
    </row>
    <row r="9481" spans="2:11" x14ac:dyDescent="0.25">
      <c r="B9481">
        <v>2026</v>
      </c>
      <c r="C9481" t="s">
        <v>488</v>
      </c>
      <c r="D9481">
        <v>3</v>
      </c>
      <c r="E9481" t="s">
        <v>89</v>
      </c>
      <c r="F9481">
        <v>29</v>
      </c>
      <c r="G9481" s="85">
        <v>4.4289843395548152</v>
      </c>
      <c r="H9481" s="85">
        <v>23436.224852071005</v>
      </c>
      <c r="I9481" s="85">
        <v>5419.7159763313612</v>
      </c>
      <c r="J9481" s="85">
        <v>69337.513462536037</v>
      </c>
      <c r="K9481" t="s">
        <v>492</v>
      </c>
    </row>
    <row r="9482" spans="2:11" x14ac:dyDescent="0.25">
      <c r="B9482">
        <v>2026</v>
      </c>
      <c r="C9482" t="s">
        <v>488</v>
      </c>
      <c r="D9482">
        <v>4</v>
      </c>
      <c r="E9482" t="s">
        <v>89</v>
      </c>
      <c r="F9482">
        <v>29</v>
      </c>
      <c r="G9482" s="85">
        <v>0</v>
      </c>
      <c r="H9482" s="85">
        <v>23436.224852071005</v>
      </c>
      <c r="I9482" s="85">
        <v>5419.7159763313612</v>
      </c>
      <c r="J9482" s="85">
        <v>0</v>
      </c>
      <c r="K9482" t="s">
        <v>492</v>
      </c>
    </row>
    <row r="9483" spans="2:11" x14ac:dyDescent="0.25">
      <c r="B9483">
        <v>2026</v>
      </c>
      <c r="C9483" t="s">
        <v>489</v>
      </c>
      <c r="D9483">
        <v>3</v>
      </c>
      <c r="E9483" t="s">
        <v>89</v>
      </c>
      <c r="F9483">
        <v>29</v>
      </c>
      <c r="G9483" s="85">
        <v>4.4250452696169464</v>
      </c>
      <c r="H9483" s="85">
        <v>23436.224852071005</v>
      </c>
      <c r="I9483" s="85">
        <v>5419.7159763313612</v>
      </c>
      <c r="J9483" s="85">
        <v>69275.845754116395</v>
      </c>
      <c r="K9483" t="s">
        <v>492</v>
      </c>
    </row>
    <row r="9484" spans="2:11" x14ac:dyDescent="0.25">
      <c r="B9484">
        <v>2026</v>
      </c>
      <c r="C9484" t="s">
        <v>489</v>
      </c>
      <c r="D9484">
        <v>4</v>
      </c>
      <c r="E9484" t="s">
        <v>89</v>
      </c>
      <c r="F9484">
        <v>29</v>
      </c>
      <c r="G9484" s="85">
        <v>0</v>
      </c>
      <c r="H9484" s="85">
        <v>23436.224852071005</v>
      </c>
      <c r="I9484" s="85">
        <v>5419.7159763313612</v>
      </c>
      <c r="J9484" s="85">
        <v>0</v>
      </c>
      <c r="K9484" t="s">
        <v>492</v>
      </c>
    </row>
    <row r="9485" spans="2:11" x14ac:dyDescent="0.25">
      <c r="B9485">
        <v>2026</v>
      </c>
      <c r="C9485" t="s">
        <v>490</v>
      </c>
      <c r="D9485">
        <v>3</v>
      </c>
      <c r="E9485" t="s">
        <v>89</v>
      </c>
      <c r="F9485">
        <v>29</v>
      </c>
      <c r="G9485" s="85">
        <v>4.4211061996790804</v>
      </c>
      <c r="H9485" s="85">
        <v>23436.224852071005</v>
      </c>
      <c r="I9485" s="85">
        <v>5419.7159763313612</v>
      </c>
      <c r="J9485" s="85">
        <v>69214.178045696783</v>
      </c>
      <c r="K9485" t="s">
        <v>492</v>
      </c>
    </row>
    <row r="9486" spans="2:11" x14ac:dyDescent="0.25">
      <c r="B9486">
        <v>2026</v>
      </c>
      <c r="C9486" t="s">
        <v>490</v>
      </c>
      <c r="D9486">
        <v>4</v>
      </c>
      <c r="E9486" t="s">
        <v>89</v>
      </c>
      <c r="F9486">
        <v>29</v>
      </c>
      <c r="G9486" s="85">
        <v>0</v>
      </c>
      <c r="H9486" s="85">
        <v>23436.224852071005</v>
      </c>
      <c r="I9486" s="85">
        <v>5419.7159763313612</v>
      </c>
      <c r="J9486" s="85">
        <v>0</v>
      </c>
      <c r="K9486" t="s">
        <v>492</v>
      </c>
    </row>
    <row r="9487" spans="2:11" x14ac:dyDescent="0.25">
      <c r="B9487">
        <v>2026</v>
      </c>
      <c r="C9487" t="s">
        <v>479</v>
      </c>
      <c r="D9487">
        <v>3</v>
      </c>
      <c r="E9487" t="s">
        <v>131</v>
      </c>
      <c r="F9487">
        <v>30</v>
      </c>
      <c r="G9487" s="85">
        <v>1.4334238300441253</v>
      </c>
      <c r="H9487" s="85">
        <v>9367.3143996013951</v>
      </c>
      <c r="I9487" s="85">
        <v>2655.2732104301613</v>
      </c>
      <c r="J9487" s="85">
        <v>8781.474921273295</v>
      </c>
      <c r="K9487" t="s">
        <v>491</v>
      </c>
    </row>
    <row r="9488" spans="2:11" x14ac:dyDescent="0.25">
      <c r="B9488">
        <v>2026</v>
      </c>
      <c r="C9488" t="s">
        <v>479</v>
      </c>
      <c r="D9488">
        <v>4</v>
      </c>
      <c r="E9488" t="s">
        <v>131</v>
      </c>
      <c r="F9488">
        <v>30</v>
      </c>
      <c r="G9488" s="85">
        <v>0</v>
      </c>
      <c r="H9488" s="85">
        <v>9367.3143996013951</v>
      </c>
      <c r="I9488" s="85">
        <v>2655.2732104301613</v>
      </c>
      <c r="J9488" s="85">
        <v>0</v>
      </c>
      <c r="K9488" t="s">
        <v>491</v>
      </c>
    </row>
    <row r="9489" spans="2:11" x14ac:dyDescent="0.25">
      <c r="B9489">
        <v>2026</v>
      </c>
      <c r="C9489" t="s">
        <v>480</v>
      </c>
      <c r="D9489">
        <v>3</v>
      </c>
      <c r="E9489" t="s">
        <v>131</v>
      </c>
      <c r="F9489">
        <v>30</v>
      </c>
      <c r="G9489" s="85">
        <v>0.96236554877085934</v>
      </c>
      <c r="H9489" s="85">
        <v>9367.3143996013951</v>
      </c>
      <c r="I9489" s="85">
        <v>2655.2732104301613</v>
      </c>
      <c r="J9489" s="85">
        <v>5895.6665533937467</v>
      </c>
      <c r="K9489" t="s">
        <v>491</v>
      </c>
    </row>
    <row r="9490" spans="2:11" x14ac:dyDescent="0.25">
      <c r="B9490">
        <v>2026</v>
      </c>
      <c r="C9490" t="s">
        <v>480</v>
      </c>
      <c r="D9490">
        <v>4</v>
      </c>
      <c r="E9490" t="s">
        <v>131</v>
      </c>
      <c r="F9490">
        <v>30</v>
      </c>
      <c r="G9490" s="85">
        <v>0</v>
      </c>
      <c r="H9490" s="85">
        <v>9367.3143996013951</v>
      </c>
      <c r="I9490" s="85">
        <v>2655.2732104301613</v>
      </c>
      <c r="J9490" s="85">
        <v>0</v>
      </c>
      <c r="K9490" t="s">
        <v>491</v>
      </c>
    </row>
    <row r="9491" spans="2:11" x14ac:dyDescent="0.25">
      <c r="B9491">
        <v>2026</v>
      </c>
      <c r="C9491" t="s">
        <v>481</v>
      </c>
      <c r="D9491">
        <v>3</v>
      </c>
      <c r="E9491" t="s">
        <v>131</v>
      </c>
      <c r="F9491">
        <v>30</v>
      </c>
      <c r="G9491" s="85">
        <v>4.2892157365159811</v>
      </c>
      <c r="H9491" s="85">
        <v>9367.3143996013951</v>
      </c>
      <c r="I9491" s="85">
        <v>2655.2732104301613</v>
      </c>
      <c r="J9491" s="85">
        <v>26276.69474490764</v>
      </c>
      <c r="K9491" t="s">
        <v>491</v>
      </c>
    </row>
    <row r="9492" spans="2:11" x14ac:dyDescent="0.25">
      <c r="B9492">
        <v>2026</v>
      </c>
      <c r="C9492" t="s">
        <v>481</v>
      </c>
      <c r="D9492">
        <v>4</v>
      </c>
      <c r="E9492" t="s">
        <v>131</v>
      </c>
      <c r="F9492">
        <v>30</v>
      </c>
      <c r="G9492" s="85">
        <v>0</v>
      </c>
      <c r="H9492" s="85">
        <v>9367.3143996013951</v>
      </c>
      <c r="I9492" s="85">
        <v>2655.2732104301613</v>
      </c>
      <c r="J9492" s="85">
        <v>0</v>
      </c>
      <c r="K9492" t="s">
        <v>491</v>
      </c>
    </row>
    <row r="9493" spans="2:11" x14ac:dyDescent="0.25">
      <c r="B9493">
        <v>2026</v>
      </c>
      <c r="C9493" t="s">
        <v>482</v>
      </c>
      <c r="D9493">
        <v>3</v>
      </c>
      <c r="E9493" t="s">
        <v>131</v>
      </c>
      <c r="F9493">
        <v>30</v>
      </c>
      <c r="G9493" s="85">
        <v>3.8531374530049898</v>
      </c>
      <c r="H9493" s="85">
        <v>9367.3143996013951</v>
      </c>
      <c r="I9493" s="85">
        <v>2655.2732104301613</v>
      </c>
      <c r="J9493" s="85">
        <v>23605.181665453816</v>
      </c>
      <c r="K9493" t="s">
        <v>491</v>
      </c>
    </row>
    <row r="9494" spans="2:11" x14ac:dyDescent="0.25">
      <c r="B9494">
        <v>2026</v>
      </c>
      <c r="C9494" t="s">
        <v>482</v>
      </c>
      <c r="D9494">
        <v>4</v>
      </c>
      <c r="E9494" t="s">
        <v>131</v>
      </c>
      <c r="F9494">
        <v>30</v>
      </c>
      <c r="G9494" s="85">
        <v>0</v>
      </c>
      <c r="H9494" s="85">
        <v>9367.3143996013951</v>
      </c>
      <c r="I9494" s="85">
        <v>2655.2732104301613</v>
      </c>
      <c r="J9494" s="85">
        <v>0</v>
      </c>
      <c r="K9494" t="s">
        <v>491</v>
      </c>
    </row>
    <row r="9495" spans="2:11" x14ac:dyDescent="0.25">
      <c r="B9495">
        <v>2026</v>
      </c>
      <c r="C9495" t="s">
        <v>483</v>
      </c>
      <c r="D9495">
        <v>3</v>
      </c>
      <c r="E9495" t="s">
        <v>131</v>
      </c>
      <c r="F9495">
        <v>30</v>
      </c>
      <c r="G9495" s="85">
        <v>5.0408840464183138</v>
      </c>
      <c r="H9495" s="85">
        <v>9367.3143996013951</v>
      </c>
      <c r="I9495" s="85">
        <v>2655.2732104301613</v>
      </c>
      <c r="J9495" s="85">
        <v>30881.582897436834</v>
      </c>
      <c r="K9495" t="s">
        <v>491</v>
      </c>
    </row>
    <row r="9496" spans="2:11" x14ac:dyDescent="0.25">
      <c r="B9496">
        <v>2026</v>
      </c>
      <c r="C9496" t="s">
        <v>483</v>
      </c>
      <c r="D9496">
        <v>4</v>
      </c>
      <c r="E9496" t="s">
        <v>131</v>
      </c>
      <c r="F9496">
        <v>30</v>
      </c>
      <c r="G9496" s="85">
        <v>0</v>
      </c>
      <c r="H9496" s="85">
        <v>9367.3143996013951</v>
      </c>
      <c r="I9496" s="85">
        <v>2655.2732104301613</v>
      </c>
      <c r="J9496" s="85">
        <v>0</v>
      </c>
      <c r="K9496" t="s">
        <v>491</v>
      </c>
    </row>
    <row r="9497" spans="2:11" x14ac:dyDescent="0.25">
      <c r="B9497">
        <v>2026</v>
      </c>
      <c r="C9497" t="s">
        <v>484</v>
      </c>
      <c r="D9497">
        <v>3</v>
      </c>
      <c r="E9497" t="s">
        <v>131</v>
      </c>
      <c r="F9497">
        <v>30</v>
      </c>
      <c r="G9497" s="85">
        <v>1.9249537489202542</v>
      </c>
      <c r="H9497" s="85">
        <v>9367.3143996013951</v>
      </c>
      <c r="I9497" s="85">
        <v>2655.2732104301613</v>
      </c>
      <c r="J9497" s="85">
        <v>11792.697118921111</v>
      </c>
      <c r="K9497" t="s">
        <v>491</v>
      </c>
    </row>
    <row r="9498" spans="2:11" x14ac:dyDescent="0.25">
      <c r="B9498">
        <v>2026</v>
      </c>
      <c r="C9498" t="s">
        <v>484</v>
      </c>
      <c r="D9498">
        <v>4</v>
      </c>
      <c r="E9498" t="s">
        <v>131</v>
      </c>
      <c r="F9498">
        <v>30</v>
      </c>
      <c r="G9498" s="85">
        <v>0</v>
      </c>
      <c r="H9498" s="85">
        <v>9367.3143996013951</v>
      </c>
      <c r="I9498" s="85">
        <v>2655.2732104301613</v>
      </c>
      <c r="J9498" s="85">
        <v>0</v>
      </c>
      <c r="K9498" t="s">
        <v>491</v>
      </c>
    </row>
    <row r="9499" spans="2:11" x14ac:dyDescent="0.25">
      <c r="B9499">
        <v>2026</v>
      </c>
      <c r="C9499" t="s">
        <v>485</v>
      </c>
      <c r="D9499">
        <v>3</v>
      </c>
      <c r="E9499" t="s">
        <v>131</v>
      </c>
      <c r="F9499">
        <v>30</v>
      </c>
      <c r="G9499" s="85">
        <v>1.5942130831082471</v>
      </c>
      <c r="H9499" s="85">
        <v>9367.3143996013951</v>
      </c>
      <c r="I9499" s="85">
        <v>2655.2732104301613</v>
      </c>
      <c r="J9499" s="85">
        <v>9766.5058408090645</v>
      </c>
      <c r="K9499" t="s">
        <v>491</v>
      </c>
    </row>
    <row r="9500" spans="2:11" x14ac:dyDescent="0.25">
      <c r="B9500">
        <v>2026</v>
      </c>
      <c r="C9500" t="s">
        <v>485</v>
      </c>
      <c r="D9500">
        <v>4</v>
      </c>
      <c r="E9500" t="s">
        <v>131</v>
      </c>
      <c r="F9500">
        <v>30</v>
      </c>
      <c r="G9500" s="85">
        <v>0</v>
      </c>
      <c r="H9500" s="85">
        <v>9367.3143996013951</v>
      </c>
      <c r="I9500" s="85">
        <v>2655.2732104301613</v>
      </c>
      <c r="J9500" s="85">
        <v>0</v>
      </c>
      <c r="K9500" t="s">
        <v>491</v>
      </c>
    </row>
    <row r="9501" spans="2:11" x14ac:dyDescent="0.25">
      <c r="B9501">
        <v>2026</v>
      </c>
      <c r="C9501" t="s">
        <v>486</v>
      </c>
      <c r="D9501">
        <v>3</v>
      </c>
      <c r="E9501" t="s">
        <v>131</v>
      </c>
      <c r="F9501">
        <v>30</v>
      </c>
      <c r="G9501" s="85">
        <v>1.1231548018349813</v>
      </c>
      <c r="H9501" s="85">
        <v>9367.3143996013951</v>
      </c>
      <c r="I9501" s="85">
        <v>2655.2732104301613</v>
      </c>
      <c r="J9501" s="85">
        <v>6880.697472929518</v>
      </c>
      <c r="K9501" t="s">
        <v>491</v>
      </c>
    </row>
    <row r="9502" spans="2:11" x14ac:dyDescent="0.25">
      <c r="B9502">
        <v>2026</v>
      </c>
      <c r="C9502" t="s">
        <v>486</v>
      </c>
      <c r="D9502">
        <v>4</v>
      </c>
      <c r="E9502" t="s">
        <v>131</v>
      </c>
      <c r="F9502">
        <v>30</v>
      </c>
      <c r="G9502" s="85">
        <v>0</v>
      </c>
      <c r="H9502" s="85">
        <v>9367.3143996013951</v>
      </c>
      <c r="I9502" s="85">
        <v>2655.2732104301613</v>
      </c>
      <c r="J9502" s="85">
        <v>0</v>
      </c>
      <c r="K9502" t="s">
        <v>491</v>
      </c>
    </row>
    <row r="9503" spans="2:11" x14ac:dyDescent="0.25">
      <c r="B9503">
        <v>2026</v>
      </c>
      <c r="C9503" t="s">
        <v>487</v>
      </c>
      <c r="D9503">
        <v>3</v>
      </c>
      <c r="E9503" t="s">
        <v>131</v>
      </c>
      <c r="F9503">
        <v>30</v>
      </c>
      <c r="G9503" s="85">
        <v>4.450004989580103</v>
      </c>
      <c r="H9503" s="85">
        <v>9367.3143996013951</v>
      </c>
      <c r="I9503" s="85">
        <v>2655.2732104301613</v>
      </c>
      <c r="J9503" s="85">
        <v>27261.725664443409</v>
      </c>
      <c r="K9503" t="s">
        <v>491</v>
      </c>
    </row>
    <row r="9504" spans="2:11" x14ac:dyDescent="0.25">
      <c r="B9504">
        <v>2026</v>
      </c>
      <c r="C9504" t="s">
        <v>487</v>
      </c>
      <c r="D9504">
        <v>4</v>
      </c>
      <c r="E9504" t="s">
        <v>131</v>
      </c>
      <c r="F9504">
        <v>30</v>
      </c>
      <c r="G9504" s="85">
        <v>0</v>
      </c>
      <c r="H9504" s="85">
        <v>9367.3143996013951</v>
      </c>
      <c r="I9504" s="85">
        <v>2655.2732104301613</v>
      </c>
      <c r="J9504" s="85">
        <v>0</v>
      </c>
      <c r="K9504" t="s">
        <v>491</v>
      </c>
    </row>
    <row r="9505" spans="2:11" x14ac:dyDescent="0.25">
      <c r="B9505">
        <v>2026</v>
      </c>
      <c r="C9505" t="s">
        <v>488</v>
      </c>
      <c r="D9505">
        <v>3</v>
      </c>
      <c r="E9505" t="s">
        <v>131</v>
      </c>
      <c r="F9505">
        <v>30</v>
      </c>
      <c r="G9505" s="85">
        <v>4.0139267060691113</v>
      </c>
      <c r="H9505" s="85">
        <v>9367.3143996013951</v>
      </c>
      <c r="I9505" s="85">
        <v>2655.2732104301613</v>
      </c>
      <c r="J9505" s="85">
        <v>24590.212584989586</v>
      </c>
      <c r="K9505" t="s">
        <v>491</v>
      </c>
    </row>
    <row r="9506" spans="2:11" x14ac:dyDescent="0.25">
      <c r="B9506">
        <v>2026</v>
      </c>
      <c r="C9506" t="s">
        <v>488</v>
      </c>
      <c r="D9506">
        <v>4</v>
      </c>
      <c r="E9506" t="s">
        <v>131</v>
      </c>
      <c r="F9506">
        <v>30</v>
      </c>
      <c r="G9506" s="85">
        <v>0</v>
      </c>
      <c r="H9506" s="85">
        <v>9367.3143996013951</v>
      </c>
      <c r="I9506" s="85">
        <v>2655.2732104301613</v>
      </c>
      <c r="J9506" s="85">
        <v>0</v>
      </c>
      <c r="K9506" t="s">
        <v>491</v>
      </c>
    </row>
    <row r="9507" spans="2:11" x14ac:dyDescent="0.25">
      <c r="B9507">
        <v>2026</v>
      </c>
      <c r="C9507" t="s">
        <v>489</v>
      </c>
      <c r="D9507">
        <v>3</v>
      </c>
      <c r="E9507" t="s">
        <v>131</v>
      </c>
      <c r="F9507">
        <v>30</v>
      </c>
      <c r="G9507" s="85">
        <v>5.2016732994824357</v>
      </c>
      <c r="H9507" s="85">
        <v>9367.3143996013951</v>
      </c>
      <c r="I9507" s="85">
        <v>2655.2732104301613</v>
      </c>
      <c r="J9507" s="85">
        <v>31866.613816972607</v>
      </c>
      <c r="K9507" t="s">
        <v>491</v>
      </c>
    </row>
    <row r="9508" spans="2:11" x14ac:dyDescent="0.25">
      <c r="B9508">
        <v>2026</v>
      </c>
      <c r="C9508" t="s">
        <v>489</v>
      </c>
      <c r="D9508">
        <v>4</v>
      </c>
      <c r="E9508" t="s">
        <v>131</v>
      </c>
      <c r="F9508">
        <v>30</v>
      </c>
      <c r="G9508" s="85">
        <v>0</v>
      </c>
      <c r="H9508" s="85">
        <v>9367.3143996013951</v>
      </c>
      <c r="I9508" s="85">
        <v>2655.2732104301613</v>
      </c>
      <c r="J9508" s="85">
        <v>0</v>
      </c>
      <c r="K9508" t="s">
        <v>491</v>
      </c>
    </row>
    <row r="9509" spans="2:11" x14ac:dyDescent="0.25">
      <c r="B9509">
        <v>2026</v>
      </c>
      <c r="C9509" t="s">
        <v>490</v>
      </c>
      <c r="D9509">
        <v>3</v>
      </c>
      <c r="E9509" t="s">
        <v>131</v>
      </c>
      <c r="F9509">
        <v>30</v>
      </c>
      <c r="G9509" s="85">
        <v>2.0857430019843761</v>
      </c>
      <c r="H9509" s="85">
        <v>9367.3143996013951</v>
      </c>
      <c r="I9509" s="85">
        <v>2655.2732104301613</v>
      </c>
      <c r="J9509" s="85">
        <v>12777.728038456882</v>
      </c>
      <c r="K9509" t="s">
        <v>491</v>
      </c>
    </row>
    <row r="9510" spans="2:11" x14ac:dyDescent="0.25">
      <c r="B9510">
        <v>2026</v>
      </c>
      <c r="C9510" t="s">
        <v>490</v>
      </c>
      <c r="D9510">
        <v>4</v>
      </c>
      <c r="E9510" t="s">
        <v>131</v>
      </c>
      <c r="F9510">
        <v>30</v>
      </c>
      <c r="G9510" s="85">
        <v>0</v>
      </c>
      <c r="H9510" s="85">
        <v>9367.3143996013951</v>
      </c>
      <c r="I9510" s="85">
        <v>2655.2732104301613</v>
      </c>
      <c r="J9510" s="85">
        <v>0</v>
      </c>
      <c r="K9510" t="s">
        <v>491</v>
      </c>
    </row>
    <row r="9511" spans="2:11" x14ac:dyDescent="0.25">
      <c r="B9511">
        <v>2026</v>
      </c>
      <c r="C9511" t="s">
        <v>479</v>
      </c>
      <c r="D9511">
        <v>3</v>
      </c>
      <c r="E9511" t="s">
        <v>89</v>
      </c>
      <c r="F9511">
        <v>8</v>
      </c>
      <c r="G9511" s="85">
        <v>15.925456859357071</v>
      </c>
      <c r="H9511" s="85">
        <v>23436.224852071005</v>
      </c>
      <c r="I9511" s="85">
        <v>5419.7159763313612</v>
      </c>
      <c r="J9511" s="85">
        <v>251558.76419597011</v>
      </c>
      <c r="K9511" t="s">
        <v>491</v>
      </c>
    </row>
    <row r="9512" spans="2:11" x14ac:dyDescent="0.25">
      <c r="B9512">
        <v>2026</v>
      </c>
      <c r="C9512" t="s">
        <v>479</v>
      </c>
      <c r="D9512">
        <v>4</v>
      </c>
      <c r="E9512" t="s">
        <v>89</v>
      </c>
      <c r="F9512">
        <v>8</v>
      </c>
      <c r="G9512" s="85">
        <v>10.428344846990166</v>
      </c>
      <c r="H9512" s="85">
        <v>23436.224852071005</v>
      </c>
      <c r="I9512" s="85">
        <v>5419.7159763313612</v>
      </c>
      <c r="J9512" s="85">
        <v>164726.29736690433</v>
      </c>
      <c r="K9512" t="s">
        <v>491</v>
      </c>
    </row>
    <row r="9513" spans="2:11" x14ac:dyDescent="0.25">
      <c r="B9513">
        <v>2026</v>
      </c>
      <c r="C9513" t="s">
        <v>480</v>
      </c>
      <c r="D9513">
        <v>3</v>
      </c>
      <c r="E9513" t="s">
        <v>89</v>
      </c>
      <c r="F9513">
        <v>8</v>
      </c>
      <c r="G9513" s="85">
        <v>16.143669265319453</v>
      </c>
      <c r="H9513" s="85">
        <v>23436.224852071005</v>
      </c>
      <c r="I9513" s="85">
        <v>5419.7159763313612</v>
      </c>
      <c r="J9513" s="85">
        <v>255005.65075381935</v>
      </c>
      <c r="K9513" t="s">
        <v>491</v>
      </c>
    </row>
    <row r="9514" spans="2:11" x14ac:dyDescent="0.25">
      <c r="B9514">
        <v>2026</v>
      </c>
      <c r="C9514" t="s">
        <v>480</v>
      </c>
      <c r="D9514">
        <v>4</v>
      </c>
      <c r="E9514" t="s">
        <v>89</v>
      </c>
      <c r="F9514">
        <v>8</v>
      </c>
      <c r="G9514" s="85">
        <v>10.571235204193957</v>
      </c>
      <c r="H9514" s="85">
        <v>23436.224852071005</v>
      </c>
      <c r="I9514" s="85">
        <v>5419.7159763313612</v>
      </c>
      <c r="J9514" s="85">
        <v>166983.39567128275</v>
      </c>
      <c r="K9514" t="s">
        <v>491</v>
      </c>
    </row>
    <row r="9515" spans="2:11" x14ac:dyDescent="0.25">
      <c r="B9515">
        <v>2026</v>
      </c>
      <c r="C9515" t="s">
        <v>481</v>
      </c>
      <c r="D9515">
        <v>3</v>
      </c>
      <c r="E9515" t="s">
        <v>89</v>
      </c>
      <c r="F9515">
        <v>8</v>
      </c>
      <c r="G9515" s="85">
        <v>16.361881671281836</v>
      </c>
      <c r="H9515" s="85">
        <v>23436.224852071005</v>
      </c>
      <c r="I9515" s="85">
        <v>5419.7159763313612</v>
      </c>
      <c r="J9515" s="85">
        <v>258452.53731166865</v>
      </c>
      <c r="K9515" t="s">
        <v>491</v>
      </c>
    </row>
    <row r="9516" spans="2:11" x14ac:dyDescent="0.25">
      <c r="B9516">
        <v>2026</v>
      </c>
      <c r="C9516" t="s">
        <v>481</v>
      </c>
      <c r="D9516">
        <v>4</v>
      </c>
      <c r="E9516" t="s">
        <v>89</v>
      </c>
      <c r="F9516">
        <v>8</v>
      </c>
      <c r="G9516" s="85">
        <v>10.714125561397751</v>
      </c>
      <c r="H9516" s="85">
        <v>23436.224852071005</v>
      </c>
      <c r="I9516" s="85">
        <v>5419.7159763313612</v>
      </c>
      <c r="J9516" s="85">
        <v>169240.4939756612</v>
      </c>
      <c r="K9516" t="s">
        <v>491</v>
      </c>
    </row>
    <row r="9517" spans="2:11" x14ac:dyDescent="0.25">
      <c r="B9517">
        <v>2026</v>
      </c>
      <c r="C9517" t="s">
        <v>482</v>
      </c>
      <c r="D9517">
        <v>3</v>
      </c>
      <c r="E9517" t="s">
        <v>89</v>
      </c>
      <c r="F9517">
        <v>8</v>
      </c>
      <c r="G9517" s="85">
        <v>16.580094077244215</v>
      </c>
      <c r="H9517" s="85">
        <v>23436.224852071005</v>
      </c>
      <c r="I9517" s="85">
        <v>5419.7159763313612</v>
      </c>
      <c r="J9517" s="85">
        <v>261899.42386951786</v>
      </c>
      <c r="K9517" t="s">
        <v>491</v>
      </c>
    </row>
    <row r="9518" spans="2:11" x14ac:dyDescent="0.25">
      <c r="B9518">
        <v>2026</v>
      </c>
      <c r="C9518" t="s">
        <v>482</v>
      </c>
      <c r="D9518">
        <v>4</v>
      </c>
      <c r="E9518" t="s">
        <v>89</v>
      </c>
      <c r="F9518">
        <v>8</v>
      </c>
      <c r="G9518" s="85">
        <v>10.857015918601544</v>
      </c>
      <c r="H9518" s="85">
        <v>23436.224852071005</v>
      </c>
      <c r="I9518" s="85">
        <v>5419.7159763313612</v>
      </c>
      <c r="J9518" s="85">
        <v>171497.59228003965</v>
      </c>
      <c r="K9518" t="s">
        <v>491</v>
      </c>
    </row>
    <row r="9519" spans="2:11" x14ac:dyDescent="0.25">
      <c r="B9519">
        <v>2026</v>
      </c>
      <c r="C9519" t="s">
        <v>483</v>
      </c>
      <c r="D9519">
        <v>3</v>
      </c>
      <c r="E9519" t="s">
        <v>89</v>
      </c>
      <c r="F9519">
        <v>8</v>
      </c>
      <c r="G9519" s="85">
        <v>16.798306483206595</v>
      </c>
      <c r="H9519" s="85">
        <v>23436.224852071005</v>
      </c>
      <c r="I9519" s="85">
        <v>5419.7159763313612</v>
      </c>
      <c r="J9519" s="85">
        <v>265346.31042736711</v>
      </c>
      <c r="K9519" t="s">
        <v>491</v>
      </c>
    </row>
    <row r="9520" spans="2:11" x14ac:dyDescent="0.25">
      <c r="B9520">
        <v>2026</v>
      </c>
      <c r="C9520" t="s">
        <v>483</v>
      </c>
      <c r="D9520">
        <v>4</v>
      </c>
      <c r="E9520" t="s">
        <v>89</v>
      </c>
      <c r="F9520">
        <v>8</v>
      </c>
      <c r="G9520" s="85">
        <v>10.999906275805337</v>
      </c>
      <c r="H9520" s="85">
        <v>23436.224852071005</v>
      </c>
      <c r="I9520" s="85">
        <v>5419.7159763313612</v>
      </c>
      <c r="J9520" s="85">
        <v>173754.6905844181</v>
      </c>
      <c r="K9520" t="s">
        <v>491</v>
      </c>
    </row>
    <row r="9521" spans="2:11" x14ac:dyDescent="0.25">
      <c r="B9521">
        <v>2026</v>
      </c>
      <c r="C9521" t="s">
        <v>484</v>
      </c>
      <c r="D9521">
        <v>3</v>
      </c>
      <c r="E9521" t="s">
        <v>89</v>
      </c>
      <c r="F9521">
        <v>8</v>
      </c>
      <c r="G9521" s="85">
        <v>17.016518889168974</v>
      </c>
      <c r="H9521" s="85">
        <v>23436.224852071005</v>
      </c>
      <c r="I9521" s="85">
        <v>5419.7159763313612</v>
      </c>
      <c r="J9521" s="85">
        <v>268793.19698521629</v>
      </c>
      <c r="K9521" t="s">
        <v>491</v>
      </c>
    </row>
    <row r="9522" spans="2:11" x14ac:dyDescent="0.25">
      <c r="B9522">
        <v>2026</v>
      </c>
      <c r="C9522" t="s">
        <v>484</v>
      </c>
      <c r="D9522">
        <v>4</v>
      </c>
      <c r="E9522" t="s">
        <v>89</v>
      </c>
      <c r="F9522">
        <v>8</v>
      </c>
      <c r="G9522" s="85">
        <v>11.14279663300913</v>
      </c>
      <c r="H9522" s="85">
        <v>23436.224852071005</v>
      </c>
      <c r="I9522" s="85">
        <v>5419.7159763313612</v>
      </c>
      <c r="J9522" s="85">
        <v>176011.78888879652</v>
      </c>
      <c r="K9522" t="s">
        <v>491</v>
      </c>
    </row>
    <row r="9523" spans="2:11" x14ac:dyDescent="0.25">
      <c r="B9523">
        <v>2026</v>
      </c>
      <c r="C9523" t="s">
        <v>485</v>
      </c>
      <c r="D9523">
        <v>3</v>
      </c>
      <c r="E9523" t="s">
        <v>89</v>
      </c>
      <c r="F9523">
        <v>8</v>
      </c>
      <c r="G9523" s="85">
        <v>17.234731295131358</v>
      </c>
      <c r="H9523" s="85">
        <v>23436.224852071005</v>
      </c>
      <c r="I9523" s="85">
        <v>5419.7159763313612</v>
      </c>
      <c r="J9523" s="85">
        <v>272240.08354306559</v>
      </c>
      <c r="K9523" t="s">
        <v>491</v>
      </c>
    </row>
    <row r="9524" spans="2:11" x14ac:dyDescent="0.25">
      <c r="B9524">
        <v>2026</v>
      </c>
      <c r="C9524" t="s">
        <v>485</v>
      </c>
      <c r="D9524">
        <v>4</v>
      </c>
      <c r="E9524" t="s">
        <v>89</v>
      </c>
      <c r="F9524">
        <v>8</v>
      </c>
      <c r="G9524" s="85">
        <v>11.28568699021292</v>
      </c>
      <c r="H9524" s="85">
        <v>23436.224852071005</v>
      </c>
      <c r="I9524" s="85">
        <v>5419.7159763313612</v>
      </c>
      <c r="J9524" s="85">
        <v>178268.88719317492</v>
      </c>
      <c r="K9524" t="s">
        <v>491</v>
      </c>
    </row>
    <row r="9525" spans="2:11" x14ac:dyDescent="0.25">
      <c r="B9525">
        <v>2026</v>
      </c>
      <c r="C9525" t="s">
        <v>486</v>
      </c>
      <c r="D9525">
        <v>3</v>
      </c>
      <c r="E9525" t="s">
        <v>89</v>
      </c>
      <c r="F9525">
        <v>8</v>
      </c>
      <c r="G9525" s="85">
        <v>17.452943701093737</v>
      </c>
      <c r="H9525" s="85">
        <v>23436.224852071005</v>
      </c>
      <c r="I9525" s="85">
        <v>5419.7159763313612</v>
      </c>
      <c r="J9525" s="85">
        <v>275686.97010091483</v>
      </c>
      <c r="K9525" t="s">
        <v>491</v>
      </c>
    </row>
    <row r="9526" spans="2:11" x14ac:dyDescent="0.25">
      <c r="B9526">
        <v>2026</v>
      </c>
      <c r="C9526" t="s">
        <v>486</v>
      </c>
      <c r="D9526">
        <v>4</v>
      </c>
      <c r="E9526" t="s">
        <v>89</v>
      </c>
      <c r="F9526">
        <v>8</v>
      </c>
      <c r="G9526" s="85">
        <v>11.428577347416713</v>
      </c>
      <c r="H9526" s="85">
        <v>23436.224852071005</v>
      </c>
      <c r="I9526" s="85">
        <v>5419.7159763313612</v>
      </c>
      <c r="J9526" s="85">
        <v>180525.98549755337</v>
      </c>
      <c r="K9526" t="s">
        <v>491</v>
      </c>
    </row>
    <row r="9527" spans="2:11" x14ac:dyDescent="0.25">
      <c r="B9527">
        <v>2026</v>
      </c>
      <c r="C9527" t="s">
        <v>487</v>
      </c>
      <c r="D9527">
        <v>3</v>
      </c>
      <c r="E9527" t="s">
        <v>89</v>
      </c>
      <c r="F9527">
        <v>8</v>
      </c>
      <c r="G9527" s="85">
        <v>17.671156107056117</v>
      </c>
      <c r="H9527" s="85">
        <v>23436.224852071005</v>
      </c>
      <c r="I9527" s="85">
        <v>5419.7159763313612</v>
      </c>
      <c r="J9527" s="85">
        <v>279133.85665876401</v>
      </c>
      <c r="K9527" t="s">
        <v>491</v>
      </c>
    </row>
    <row r="9528" spans="2:11" x14ac:dyDescent="0.25">
      <c r="B9528">
        <v>2026</v>
      </c>
      <c r="C9528" t="s">
        <v>487</v>
      </c>
      <c r="D9528">
        <v>4</v>
      </c>
      <c r="E9528" t="s">
        <v>89</v>
      </c>
      <c r="F9528">
        <v>8</v>
      </c>
      <c r="G9528" s="85">
        <v>11.571467704620506</v>
      </c>
      <c r="H9528" s="85">
        <v>23436.224852071005</v>
      </c>
      <c r="I9528" s="85">
        <v>5419.7159763313612</v>
      </c>
      <c r="J9528" s="85">
        <v>182783.08380193182</v>
      </c>
      <c r="K9528" t="s">
        <v>491</v>
      </c>
    </row>
    <row r="9529" spans="2:11" x14ac:dyDescent="0.25">
      <c r="B9529">
        <v>2026</v>
      </c>
      <c r="C9529" t="s">
        <v>488</v>
      </c>
      <c r="D9529">
        <v>3</v>
      </c>
      <c r="E9529" t="s">
        <v>89</v>
      </c>
      <c r="F9529">
        <v>8</v>
      </c>
      <c r="G9529" s="85">
        <v>17.8893685130185</v>
      </c>
      <c r="H9529" s="85">
        <v>23436.224852071005</v>
      </c>
      <c r="I9529" s="85">
        <v>5419.7159763313612</v>
      </c>
      <c r="J9529" s="85">
        <v>282580.74321661331</v>
      </c>
      <c r="K9529" t="s">
        <v>491</v>
      </c>
    </row>
    <row r="9530" spans="2:11" x14ac:dyDescent="0.25">
      <c r="B9530">
        <v>2026</v>
      </c>
      <c r="C9530" t="s">
        <v>488</v>
      </c>
      <c r="D9530">
        <v>4</v>
      </c>
      <c r="E9530" t="s">
        <v>89</v>
      </c>
      <c r="F9530">
        <v>8</v>
      </c>
      <c r="G9530" s="85">
        <v>11.714358061824299</v>
      </c>
      <c r="H9530" s="85">
        <v>23436.224852071005</v>
      </c>
      <c r="I9530" s="85">
        <v>5419.7159763313612</v>
      </c>
      <c r="J9530" s="85">
        <v>185040.18210631027</v>
      </c>
      <c r="K9530" t="s">
        <v>491</v>
      </c>
    </row>
    <row r="9531" spans="2:11" x14ac:dyDescent="0.25">
      <c r="B9531">
        <v>2026</v>
      </c>
      <c r="C9531" t="s">
        <v>489</v>
      </c>
      <c r="D9531">
        <v>3</v>
      </c>
      <c r="E9531" t="s">
        <v>89</v>
      </c>
      <c r="F9531">
        <v>8</v>
      </c>
      <c r="G9531" s="85">
        <v>18.107580918980879</v>
      </c>
      <c r="H9531" s="85">
        <v>23436.224852071005</v>
      </c>
      <c r="I9531" s="85">
        <v>5419.7159763313612</v>
      </c>
      <c r="J9531" s="85">
        <v>286027.62977446249</v>
      </c>
      <c r="K9531" t="s">
        <v>491</v>
      </c>
    </row>
    <row r="9532" spans="2:11" x14ac:dyDescent="0.25">
      <c r="B9532">
        <v>2026</v>
      </c>
      <c r="C9532" t="s">
        <v>489</v>
      </c>
      <c r="D9532">
        <v>4</v>
      </c>
      <c r="E9532" t="s">
        <v>89</v>
      </c>
      <c r="F9532">
        <v>8</v>
      </c>
      <c r="G9532" s="85">
        <v>11.857248419028092</v>
      </c>
      <c r="H9532" s="85">
        <v>23436.224852071005</v>
      </c>
      <c r="I9532" s="85">
        <v>5419.7159763313612</v>
      </c>
      <c r="J9532" s="85">
        <v>187297.28041068872</v>
      </c>
      <c r="K9532" t="s">
        <v>491</v>
      </c>
    </row>
    <row r="9533" spans="2:11" x14ac:dyDescent="0.25">
      <c r="B9533">
        <v>2026</v>
      </c>
      <c r="C9533" t="s">
        <v>490</v>
      </c>
      <c r="D9533">
        <v>3</v>
      </c>
      <c r="E9533" t="s">
        <v>89</v>
      </c>
      <c r="F9533">
        <v>8</v>
      </c>
      <c r="G9533" s="85">
        <v>18.325793324943259</v>
      </c>
      <c r="H9533" s="85">
        <v>23436.224852071005</v>
      </c>
      <c r="I9533" s="85">
        <v>5419.7159763313612</v>
      </c>
      <c r="J9533" s="85">
        <v>289474.51633231173</v>
      </c>
      <c r="K9533" t="s">
        <v>491</v>
      </c>
    </row>
    <row r="9534" spans="2:11" x14ac:dyDescent="0.25">
      <c r="B9534">
        <v>2026</v>
      </c>
      <c r="C9534" t="s">
        <v>490</v>
      </c>
      <c r="D9534">
        <v>4</v>
      </c>
      <c r="E9534" t="s">
        <v>89</v>
      </c>
      <c r="F9534">
        <v>8</v>
      </c>
      <c r="G9534" s="85">
        <v>12.000138776231882</v>
      </c>
      <c r="H9534" s="85">
        <v>23436.224852071005</v>
      </c>
      <c r="I9534" s="85">
        <v>5419.7159763313612</v>
      </c>
      <c r="J9534" s="85">
        <v>189554.37871506711</v>
      </c>
      <c r="K9534" t="s">
        <v>491</v>
      </c>
    </row>
    <row r="9535" spans="2:11" x14ac:dyDescent="0.25">
      <c r="B9535">
        <v>2026</v>
      </c>
      <c r="C9535" t="s">
        <v>479</v>
      </c>
      <c r="D9535">
        <v>3</v>
      </c>
      <c r="E9535" t="s">
        <v>131</v>
      </c>
      <c r="F9535">
        <v>9</v>
      </c>
      <c r="G9535" s="85">
        <v>8.1177829358122562</v>
      </c>
      <c r="H9535" s="85">
        <v>9367.3143996013951</v>
      </c>
      <c r="I9535" s="85">
        <v>2655.2732104301613</v>
      </c>
      <c r="J9535" s="85">
        <v>50035.520841756988</v>
      </c>
      <c r="K9535" t="s">
        <v>491</v>
      </c>
    </row>
    <row r="9536" spans="2:11" x14ac:dyDescent="0.25">
      <c r="B9536">
        <v>2026</v>
      </c>
      <c r="C9536" t="s">
        <v>479</v>
      </c>
      <c r="D9536">
        <v>4</v>
      </c>
      <c r="E9536" t="s">
        <v>131</v>
      </c>
      <c r="F9536">
        <v>9</v>
      </c>
      <c r="G9536" s="85">
        <v>3.7718991418925629</v>
      </c>
      <c r="H9536" s="85">
        <v>9367.3143996013951</v>
      </c>
      <c r="I9536" s="85">
        <v>2655.2732104301613</v>
      </c>
      <c r="J9536" s="85">
        <v>23248.827865866882</v>
      </c>
      <c r="K9536" t="s">
        <v>491</v>
      </c>
    </row>
    <row r="9537" spans="2:11" x14ac:dyDescent="0.25">
      <c r="B9537">
        <v>2026</v>
      </c>
      <c r="C9537" t="s">
        <v>480</v>
      </c>
      <c r="D9537">
        <v>3</v>
      </c>
      <c r="E9537" t="s">
        <v>131</v>
      </c>
      <c r="F9537">
        <v>9</v>
      </c>
      <c r="G9537" s="85">
        <v>8.2080985164540099</v>
      </c>
      <c r="H9537" s="85">
        <v>9367.3143996013951</v>
      </c>
      <c r="I9537" s="85">
        <v>2655.2732104301613</v>
      </c>
      <c r="J9537" s="85">
        <v>50592.198342654432</v>
      </c>
      <c r="K9537" t="s">
        <v>491</v>
      </c>
    </row>
    <row r="9538" spans="2:11" x14ac:dyDescent="0.25">
      <c r="B9538">
        <v>2026</v>
      </c>
      <c r="C9538" t="s">
        <v>480</v>
      </c>
      <c r="D9538">
        <v>4</v>
      </c>
      <c r="E9538" t="s">
        <v>131</v>
      </c>
      <c r="F9538">
        <v>9</v>
      </c>
      <c r="G9538" s="85">
        <v>3.8138639571402475</v>
      </c>
      <c r="H9538" s="85">
        <v>9367.3143996013951</v>
      </c>
      <c r="I9538" s="85">
        <v>2655.2732104301613</v>
      </c>
      <c r="J9538" s="85">
        <v>23507.486098607111</v>
      </c>
      <c r="K9538" t="s">
        <v>491</v>
      </c>
    </row>
    <row r="9539" spans="2:11" x14ac:dyDescent="0.25">
      <c r="B9539">
        <v>2026</v>
      </c>
      <c r="C9539" t="s">
        <v>481</v>
      </c>
      <c r="D9539">
        <v>3</v>
      </c>
      <c r="E9539" t="s">
        <v>131</v>
      </c>
      <c r="F9539">
        <v>9</v>
      </c>
      <c r="G9539" s="85">
        <v>8.2984140970957583</v>
      </c>
      <c r="H9539" s="85">
        <v>9367.3143996013951</v>
      </c>
      <c r="I9539" s="85">
        <v>2655.2732104301613</v>
      </c>
      <c r="J9539" s="85">
        <v>51148.875843551839</v>
      </c>
      <c r="K9539" t="s">
        <v>491</v>
      </c>
    </row>
    <row r="9540" spans="2:11" x14ac:dyDescent="0.25">
      <c r="B9540">
        <v>2026</v>
      </c>
      <c r="C9540" t="s">
        <v>481</v>
      </c>
      <c r="D9540">
        <v>4</v>
      </c>
      <c r="E9540" t="s">
        <v>131</v>
      </c>
      <c r="F9540">
        <v>9</v>
      </c>
      <c r="G9540" s="85">
        <v>3.8558287723879285</v>
      </c>
      <c r="H9540" s="85">
        <v>9367.3143996013951</v>
      </c>
      <c r="I9540" s="85">
        <v>2655.2732104301613</v>
      </c>
      <c r="J9540" s="85">
        <v>23766.144331347321</v>
      </c>
      <c r="K9540" t="s">
        <v>491</v>
      </c>
    </row>
    <row r="9541" spans="2:11" x14ac:dyDescent="0.25">
      <c r="B9541">
        <v>2026</v>
      </c>
      <c r="C9541" t="s">
        <v>482</v>
      </c>
      <c r="D9541">
        <v>3</v>
      </c>
      <c r="E9541" t="s">
        <v>131</v>
      </c>
      <c r="F9541">
        <v>9</v>
      </c>
      <c r="G9541" s="85">
        <v>8.3887296777375138</v>
      </c>
      <c r="H9541" s="85">
        <v>9367.3143996013951</v>
      </c>
      <c r="I9541" s="85">
        <v>2655.2732104301613</v>
      </c>
      <c r="J9541" s="85">
        <v>51705.55334444929</v>
      </c>
      <c r="K9541" t="s">
        <v>491</v>
      </c>
    </row>
    <row r="9542" spans="2:11" x14ac:dyDescent="0.25">
      <c r="B9542">
        <v>2026</v>
      </c>
      <c r="C9542" t="s">
        <v>482</v>
      </c>
      <c r="D9542">
        <v>4</v>
      </c>
      <c r="E9542" t="s">
        <v>131</v>
      </c>
      <c r="F9542">
        <v>9</v>
      </c>
      <c r="G9542" s="85">
        <v>3.8977935876356131</v>
      </c>
      <c r="H9542" s="85">
        <v>9367.3143996013951</v>
      </c>
      <c r="I9542" s="85">
        <v>2655.2732104301613</v>
      </c>
      <c r="J9542" s="85">
        <v>24024.802564087553</v>
      </c>
      <c r="K9542" t="s">
        <v>491</v>
      </c>
    </row>
    <row r="9543" spans="2:11" x14ac:dyDescent="0.25">
      <c r="B9543">
        <v>2026</v>
      </c>
      <c r="C9543" t="s">
        <v>483</v>
      </c>
      <c r="D9543">
        <v>3</v>
      </c>
      <c r="E9543" t="s">
        <v>131</v>
      </c>
      <c r="F9543">
        <v>9</v>
      </c>
      <c r="G9543" s="85">
        <v>8.4790452583792622</v>
      </c>
      <c r="H9543" s="85">
        <v>9367.3143996013951</v>
      </c>
      <c r="I9543" s="85">
        <v>2655.2732104301613</v>
      </c>
      <c r="J9543" s="85">
        <v>52262.230845346698</v>
      </c>
      <c r="K9543" t="s">
        <v>491</v>
      </c>
    </row>
    <row r="9544" spans="2:11" x14ac:dyDescent="0.25">
      <c r="B9544">
        <v>2026</v>
      </c>
      <c r="C9544" t="s">
        <v>483</v>
      </c>
      <c r="D9544">
        <v>4</v>
      </c>
      <c r="E9544" t="s">
        <v>131</v>
      </c>
      <c r="F9544">
        <v>9</v>
      </c>
      <c r="G9544" s="85">
        <v>3.9397584028832942</v>
      </c>
      <c r="H9544" s="85">
        <v>9367.3143996013951</v>
      </c>
      <c r="I9544" s="85">
        <v>2655.2732104301613</v>
      </c>
      <c r="J9544" s="85">
        <v>24283.460796827763</v>
      </c>
      <c r="K9544" t="s">
        <v>491</v>
      </c>
    </row>
    <row r="9545" spans="2:11" x14ac:dyDescent="0.25">
      <c r="B9545">
        <v>2026</v>
      </c>
      <c r="C9545" t="s">
        <v>484</v>
      </c>
      <c r="D9545">
        <v>3</v>
      </c>
      <c r="E9545" t="s">
        <v>131</v>
      </c>
      <c r="F9545">
        <v>9</v>
      </c>
      <c r="G9545" s="85">
        <v>8.5693608390210159</v>
      </c>
      <c r="H9545" s="85">
        <v>9367.3143996013951</v>
      </c>
      <c r="I9545" s="85">
        <v>2655.2732104301613</v>
      </c>
      <c r="J9545" s="85">
        <v>52818.908346244134</v>
      </c>
      <c r="K9545" t="s">
        <v>491</v>
      </c>
    </row>
    <row r="9546" spans="2:11" x14ac:dyDescent="0.25">
      <c r="B9546">
        <v>2026</v>
      </c>
      <c r="C9546" t="s">
        <v>484</v>
      </c>
      <c r="D9546">
        <v>4</v>
      </c>
      <c r="E9546" t="s">
        <v>131</v>
      </c>
      <c r="F9546">
        <v>9</v>
      </c>
      <c r="G9546" s="85">
        <v>3.9817232181309752</v>
      </c>
      <c r="H9546" s="85">
        <v>9367.3143996013951</v>
      </c>
      <c r="I9546" s="85">
        <v>2655.2732104301613</v>
      </c>
      <c r="J9546" s="85">
        <v>24542.11902956797</v>
      </c>
      <c r="K9546" t="s">
        <v>491</v>
      </c>
    </row>
    <row r="9547" spans="2:11" x14ac:dyDescent="0.25">
      <c r="B9547">
        <v>2026</v>
      </c>
      <c r="C9547" t="s">
        <v>485</v>
      </c>
      <c r="D9547">
        <v>3</v>
      </c>
      <c r="E9547" t="s">
        <v>131</v>
      </c>
      <c r="F9547">
        <v>9</v>
      </c>
      <c r="G9547" s="85">
        <v>8.659676419662766</v>
      </c>
      <c r="H9547" s="85">
        <v>9367.3143996013951</v>
      </c>
      <c r="I9547" s="85">
        <v>2655.2732104301613</v>
      </c>
      <c r="J9547" s="85">
        <v>53375.585847141556</v>
      </c>
      <c r="K9547" t="s">
        <v>491</v>
      </c>
    </row>
    <row r="9548" spans="2:11" x14ac:dyDescent="0.25">
      <c r="B9548">
        <v>2026</v>
      </c>
      <c r="C9548" t="s">
        <v>485</v>
      </c>
      <c r="D9548">
        <v>4</v>
      </c>
      <c r="E9548" t="s">
        <v>131</v>
      </c>
      <c r="F9548">
        <v>9</v>
      </c>
      <c r="G9548" s="85">
        <v>4.023688033378658</v>
      </c>
      <c r="H9548" s="85">
        <v>9367.3143996013951</v>
      </c>
      <c r="I9548" s="85">
        <v>2655.2732104301613</v>
      </c>
      <c r="J9548" s="85">
        <v>24800.777262308191</v>
      </c>
      <c r="K9548" t="s">
        <v>491</v>
      </c>
    </row>
    <row r="9549" spans="2:11" x14ac:dyDescent="0.25">
      <c r="B9549">
        <v>2026</v>
      </c>
      <c r="C9549" t="s">
        <v>486</v>
      </c>
      <c r="D9549">
        <v>3</v>
      </c>
      <c r="E9549" t="s">
        <v>131</v>
      </c>
      <c r="F9549">
        <v>9</v>
      </c>
      <c r="G9549" s="85">
        <v>8.7499920003045197</v>
      </c>
      <c r="H9549" s="85">
        <v>9367.3143996013951</v>
      </c>
      <c r="I9549" s="85">
        <v>2655.2732104301613</v>
      </c>
      <c r="J9549" s="85">
        <v>53932.263348038992</v>
      </c>
      <c r="K9549" t="s">
        <v>491</v>
      </c>
    </row>
    <row r="9550" spans="2:11" x14ac:dyDescent="0.25">
      <c r="B9550">
        <v>2026</v>
      </c>
      <c r="C9550" t="s">
        <v>486</v>
      </c>
      <c r="D9550">
        <v>4</v>
      </c>
      <c r="E9550" t="s">
        <v>131</v>
      </c>
      <c r="F9550">
        <v>9</v>
      </c>
      <c r="G9550" s="85">
        <v>4.0656528486263408</v>
      </c>
      <c r="H9550" s="85">
        <v>9367.3143996013951</v>
      </c>
      <c r="I9550" s="85">
        <v>2655.2732104301613</v>
      </c>
      <c r="J9550" s="85">
        <v>25059.435495048412</v>
      </c>
      <c r="K9550" t="s">
        <v>491</v>
      </c>
    </row>
    <row r="9551" spans="2:11" x14ac:dyDescent="0.25">
      <c r="B9551">
        <v>2026</v>
      </c>
      <c r="C9551" t="s">
        <v>487</v>
      </c>
      <c r="D9551">
        <v>3</v>
      </c>
      <c r="E9551" t="s">
        <v>131</v>
      </c>
      <c r="F9551">
        <v>9</v>
      </c>
      <c r="G9551" s="85">
        <v>8.8403075809462699</v>
      </c>
      <c r="H9551" s="85">
        <v>9367.3143996013951</v>
      </c>
      <c r="I9551" s="85">
        <v>2655.2732104301613</v>
      </c>
      <c r="J9551" s="85">
        <v>54488.940848936414</v>
      </c>
      <c r="K9551" t="s">
        <v>491</v>
      </c>
    </row>
    <row r="9552" spans="2:11" x14ac:dyDescent="0.25">
      <c r="B9552">
        <v>2026</v>
      </c>
      <c r="C9552" t="s">
        <v>487</v>
      </c>
      <c r="D9552">
        <v>4</v>
      </c>
      <c r="E9552" t="s">
        <v>131</v>
      </c>
      <c r="F9552">
        <v>9</v>
      </c>
      <c r="G9552" s="85">
        <v>4.1076176638740236</v>
      </c>
      <c r="H9552" s="85">
        <v>9367.3143996013951</v>
      </c>
      <c r="I9552" s="85">
        <v>2655.2732104301613</v>
      </c>
      <c r="J9552" s="85">
        <v>25318.093727788633</v>
      </c>
      <c r="K9552" t="s">
        <v>491</v>
      </c>
    </row>
    <row r="9553" spans="2:11" x14ac:dyDescent="0.25">
      <c r="B9553">
        <v>2026</v>
      </c>
      <c r="C9553" t="s">
        <v>488</v>
      </c>
      <c r="D9553">
        <v>3</v>
      </c>
      <c r="E9553" t="s">
        <v>131</v>
      </c>
      <c r="F9553">
        <v>9</v>
      </c>
      <c r="G9553" s="85">
        <v>8.9306231615880218</v>
      </c>
      <c r="H9553" s="85">
        <v>9367.3143996013951</v>
      </c>
      <c r="I9553" s="85">
        <v>2655.2732104301613</v>
      </c>
      <c r="J9553" s="85">
        <v>55045.618349833843</v>
      </c>
      <c r="K9553" t="s">
        <v>491</v>
      </c>
    </row>
    <row r="9554" spans="2:11" x14ac:dyDescent="0.25">
      <c r="B9554">
        <v>2026</v>
      </c>
      <c r="C9554" t="s">
        <v>488</v>
      </c>
      <c r="D9554">
        <v>4</v>
      </c>
      <c r="E9554" t="s">
        <v>131</v>
      </c>
      <c r="F9554">
        <v>9</v>
      </c>
      <c r="G9554" s="85">
        <v>4.1495824791217064</v>
      </c>
      <c r="H9554" s="85">
        <v>9367.3143996013951</v>
      </c>
      <c r="I9554" s="85">
        <v>2655.2732104301613</v>
      </c>
      <c r="J9554" s="85">
        <v>25576.751960528851</v>
      </c>
      <c r="K9554" t="s">
        <v>491</v>
      </c>
    </row>
    <row r="9555" spans="2:11" x14ac:dyDescent="0.25">
      <c r="B9555">
        <v>2026</v>
      </c>
      <c r="C9555" t="s">
        <v>489</v>
      </c>
      <c r="D9555">
        <v>3</v>
      </c>
      <c r="E9555" t="s">
        <v>131</v>
      </c>
      <c r="F9555">
        <v>9</v>
      </c>
      <c r="G9555" s="85">
        <v>9.020938742229772</v>
      </c>
      <c r="H9555" s="85">
        <v>9367.3143996013951</v>
      </c>
      <c r="I9555" s="85">
        <v>2655.2732104301613</v>
      </c>
      <c r="J9555" s="85">
        <v>55602.295850731258</v>
      </c>
      <c r="K9555" t="s">
        <v>491</v>
      </c>
    </row>
    <row r="9556" spans="2:11" x14ac:dyDescent="0.25">
      <c r="B9556">
        <v>2026</v>
      </c>
      <c r="C9556" t="s">
        <v>489</v>
      </c>
      <c r="D9556">
        <v>4</v>
      </c>
      <c r="E9556" t="s">
        <v>131</v>
      </c>
      <c r="F9556">
        <v>9</v>
      </c>
      <c r="G9556" s="85">
        <v>4.1915472943693874</v>
      </c>
      <c r="H9556" s="85">
        <v>9367.3143996013951</v>
      </c>
      <c r="I9556" s="85">
        <v>2655.2732104301613</v>
      </c>
      <c r="J9556" s="85">
        <v>25835.410193269061</v>
      </c>
      <c r="K9556" t="s">
        <v>491</v>
      </c>
    </row>
    <row r="9557" spans="2:11" x14ac:dyDescent="0.25">
      <c r="B9557">
        <v>2026</v>
      </c>
      <c r="C9557" t="s">
        <v>490</v>
      </c>
      <c r="D9557">
        <v>3</v>
      </c>
      <c r="E9557" t="s">
        <v>131</v>
      </c>
      <c r="F9557">
        <v>9</v>
      </c>
      <c r="G9557" s="85">
        <v>9.1112543228715257</v>
      </c>
      <c r="H9557" s="85">
        <v>9367.3143996013951</v>
      </c>
      <c r="I9557" s="85">
        <v>2655.2732104301613</v>
      </c>
      <c r="J9557" s="85">
        <v>56158.973351628701</v>
      </c>
      <c r="K9557" t="s">
        <v>491</v>
      </c>
    </row>
    <row r="9558" spans="2:11" x14ac:dyDescent="0.25">
      <c r="B9558">
        <v>2026</v>
      </c>
      <c r="C9558" t="s">
        <v>490</v>
      </c>
      <c r="D9558">
        <v>4</v>
      </c>
      <c r="E9558" t="s">
        <v>131</v>
      </c>
      <c r="F9558">
        <v>9</v>
      </c>
      <c r="G9558" s="85">
        <v>4.233512109617072</v>
      </c>
      <c r="H9558" s="85">
        <v>9367.3143996013951</v>
      </c>
      <c r="I9558" s="85">
        <v>2655.2732104301613</v>
      </c>
      <c r="J9558" s="85">
        <v>26094.068426009293</v>
      </c>
      <c r="K9558" t="s">
        <v>491</v>
      </c>
    </row>
    <row r="9559" spans="2:11" x14ac:dyDescent="0.25">
      <c r="B9559">
        <v>2026</v>
      </c>
      <c r="C9559" t="s">
        <v>479</v>
      </c>
      <c r="D9559">
        <v>3</v>
      </c>
      <c r="E9559" t="s">
        <v>89</v>
      </c>
      <c r="F9559">
        <v>3</v>
      </c>
      <c r="G9559" s="85">
        <v>28.914041036719638</v>
      </c>
      <c r="H9559" s="85">
        <v>23436.224852071005</v>
      </c>
      <c r="I9559" s="85">
        <v>5419.7159763313612</v>
      </c>
      <c r="J9559" s="85">
        <v>449272.64619961171</v>
      </c>
      <c r="K9559" t="s">
        <v>491</v>
      </c>
    </row>
    <row r="9560" spans="2:11" x14ac:dyDescent="0.25">
      <c r="B9560">
        <v>2026</v>
      </c>
      <c r="C9560" t="s">
        <v>479</v>
      </c>
      <c r="D9560">
        <v>4</v>
      </c>
      <c r="E9560" t="s">
        <v>89</v>
      </c>
      <c r="F9560">
        <v>3</v>
      </c>
      <c r="G9560" s="85">
        <v>14.983466643678248</v>
      </c>
      <c r="H9560" s="85">
        <v>23436.224852071005</v>
      </c>
      <c r="I9560" s="85">
        <v>5419.7159763313612</v>
      </c>
      <c r="J9560" s="85">
        <v>232816.35727430868</v>
      </c>
      <c r="K9560" t="s">
        <v>491</v>
      </c>
    </row>
    <row r="9561" spans="2:11" x14ac:dyDescent="0.25">
      <c r="B9561">
        <v>2026</v>
      </c>
      <c r="C9561" t="s">
        <v>480</v>
      </c>
      <c r="D9561">
        <v>3</v>
      </c>
      <c r="E9561" t="s">
        <v>89</v>
      </c>
      <c r="F9561">
        <v>3</v>
      </c>
      <c r="G9561" s="85">
        <v>29.252087595716432</v>
      </c>
      <c r="H9561" s="85">
        <v>23436.224852071005</v>
      </c>
      <c r="I9561" s="85">
        <v>5419.7159763313612</v>
      </c>
      <c r="J9561" s="85">
        <v>454525.28701541078</v>
      </c>
      <c r="K9561" t="s">
        <v>491</v>
      </c>
    </row>
    <row r="9562" spans="2:11" x14ac:dyDescent="0.25">
      <c r="B9562">
        <v>2026</v>
      </c>
      <c r="C9562" t="s">
        <v>480</v>
      </c>
      <c r="D9562">
        <v>4</v>
      </c>
      <c r="E9562" t="s">
        <v>89</v>
      </c>
      <c r="F9562">
        <v>3</v>
      </c>
      <c r="G9562" s="85">
        <v>15.158644832514121</v>
      </c>
      <c r="H9562" s="85">
        <v>23436.224852071005</v>
      </c>
      <c r="I9562" s="85">
        <v>5419.7159763313612</v>
      </c>
      <c r="J9562" s="85">
        <v>235538.31399958266</v>
      </c>
      <c r="K9562" t="s">
        <v>491</v>
      </c>
    </row>
    <row r="9563" spans="2:11" x14ac:dyDescent="0.25">
      <c r="B9563">
        <v>2026</v>
      </c>
      <c r="C9563" t="s">
        <v>481</v>
      </c>
      <c r="D9563">
        <v>3</v>
      </c>
      <c r="E9563" t="s">
        <v>89</v>
      </c>
      <c r="F9563">
        <v>3</v>
      </c>
      <c r="G9563" s="85">
        <v>29.590134154713226</v>
      </c>
      <c r="H9563" s="85">
        <v>23436.224852071005</v>
      </c>
      <c r="I9563" s="85">
        <v>5419.7159763313612</v>
      </c>
      <c r="J9563" s="85">
        <v>459777.9278312099</v>
      </c>
      <c r="K9563" t="s">
        <v>491</v>
      </c>
    </row>
    <row r="9564" spans="2:11" x14ac:dyDescent="0.25">
      <c r="B9564">
        <v>2026</v>
      </c>
      <c r="C9564" t="s">
        <v>481</v>
      </c>
      <c r="D9564">
        <v>4</v>
      </c>
      <c r="E9564" t="s">
        <v>89</v>
      </c>
      <c r="F9564">
        <v>3</v>
      </c>
      <c r="G9564" s="85">
        <v>15.333823021349993</v>
      </c>
      <c r="H9564" s="85">
        <v>23436.224852071005</v>
      </c>
      <c r="I9564" s="85">
        <v>5419.7159763313612</v>
      </c>
      <c r="J9564" s="85">
        <v>238260.27072485667</v>
      </c>
      <c r="K9564" t="s">
        <v>491</v>
      </c>
    </row>
    <row r="9565" spans="2:11" x14ac:dyDescent="0.25">
      <c r="B9565">
        <v>2026</v>
      </c>
      <c r="C9565" t="s">
        <v>482</v>
      </c>
      <c r="D9565">
        <v>3</v>
      </c>
      <c r="E9565" t="s">
        <v>89</v>
      </c>
      <c r="F9565">
        <v>3</v>
      </c>
      <c r="G9565" s="85">
        <v>29.928180713710017</v>
      </c>
      <c r="H9565" s="85">
        <v>23436.224852071005</v>
      </c>
      <c r="I9565" s="85">
        <v>5419.7159763313612</v>
      </c>
      <c r="J9565" s="85">
        <v>465030.56864700891</v>
      </c>
      <c r="K9565" t="s">
        <v>491</v>
      </c>
    </row>
    <row r="9566" spans="2:11" x14ac:dyDescent="0.25">
      <c r="B9566">
        <v>2026</v>
      </c>
      <c r="C9566" t="s">
        <v>482</v>
      </c>
      <c r="D9566">
        <v>4</v>
      </c>
      <c r="E9566" t="s">
        <v>89</v>
      </c>
      <c r="F9566">
        <v>3</v>
      </c>
      <c r="G9566" s="85">
        <v>15.509001210185868</v>
      </c>
      <c r="H9566" s="85">
        <v>23436.224852071005</v>
      </c>
      <c r="I9566" s="85">
        <v>5419.7159763313612</v>
      </c>
      <c r="J9566" s="85">
        <v>240982.22745013074</v>
      </c>
      <c r="K9566" t="s">
        <v>491</v>
      </c>
    </row>
    <row r="9567" spans="2:11" x14ac:dyDescent="0.25">
      <c r="B9567">
        <v>2026</v>
      </c>
      <c r="C9567" t="s">
        <v>483</v>
      </c>
      <c r="D9567">
        <v>3</v>
      </c>
      <c r="E9567" t="s">
        <v>89</v>
      </c>
      <c r="F9567">
        <v>3</v>
      </c>
      <c r="G9567" s="85">
        <v>30.266227272706818</v>
      </c>
      <c r="H9567" s="85">
        <v>23436.224852071005</v>
      </c>
      <c r="I9567" s="85">
        <v>5419.7159763313612</v>
      </c>
      <c r="J9567" s="85">
        <v>470283.2094628081</v>
      </c>
      <c r="K9567" t="s">
        <v>491</v>
      </c>
    </row>
    <row r="9568" spans="2:11" x14ac:dyDescent="0.25">
      <c r="B9568">
        <v>2026</v>
      </c>
      <c r="C9568" t="s">
        <v>483</v>
      </c>
      <c r="D9568">
        <v>4</v>
      </c>
      <c r="E9568" t="s">
        <v>89</v>
      </c>
      <c r="F9568">
        <v>3</v>
      </c>
      <c r="G9568" s="85">
        <v>15.68417939902174</v>
      </c>
      <c r="H9568" s="85">
        <v>23436.224852071005</v>
      </c>
      <c r="I9568" s="85">
        <v>5419.7159763313612</v>
      </c>
      <c r="J9568" s="85">
        <v>243704.18417540475</v>
      </c>
      <c r="K9568" t="s">
        <v>491</v>
      </c>
    </row>
    <row r="9569" spans="2:11" x14ac:dyDescent="0.25">
      <c r="B9569">
        <v>2026</v>
      </c>
      <c r="C9569" t="s">
        <v>484</v>
      </c>
      <c r="D9569">
        <v>3</v>
      </c>
      <c r="E9569" t="s">
        <v>89</v>
      </c>
      <c r="F9569">
        <v>3</v>
      </c>
      <c r="G9569" s="85">
        <v>30.604273831703608</v>
      </c>
      <c r="H9569" s="85">
        <v>23436.224852071005</v>
      </c>
      <c r="I9569" s="85">
        <v>5419.7159763313612</v>
      </c>
      <c r="J9569" s="85">
        <v>475535.8502786071</v>
      </c>
      <c r="K9569" t="s">
        <v>491</v>
      </c>
    </row>
    <row r="9570" spans="2:11" x14ac:dyDescent="0.25">
      <c r="B9570">
        <v>2026</v>
      </c>
      <c r="C9570" t="s">
        <v>484</v>
      </c>
      <c r="D9570">
        <v>4</v>
      </c>
      <c r="E9570" t="s">
        <v>89</v>
      </c>
      <c r="F9570">
        <v>3</v>
      </c>
      <c r="G9570" s="85">
        <v>15.859357587857616</v>
      </c>
      <c r="H9570" s="85">
        <v>23436.224852071005</v>
      </c>
      <c r="I9570" s="85">
        <v>5419.7159763313612</v>
      </c>
      <c r="J9570" s="85">
        <v>246426.14090067882</v>
      </c>
      <c r="K9570" t="s">
        <v>491</v>
      </c>
    </row>
    <row r="9571" spans="2:11" x14ac:dyDescent="0.25">
      <c r="B9571">
        <v>2026</v>
      </c>
      <c r="C9571" t="s">
        <v>485</v>
      </c>
      <c r="D9571">
        <v>3</v>
      </c>
      <c r="E9571" t="s">
        <v>89</v>
      </c>
      <c r="F9571">
        <v>3</v>
      </c>
      <c r="G9571" s="85">
        <v>30.942320390700402</v>
      </c>
      <c r="H9571" s="85">
        <v>23436.224852071005</v>
      </c>
      <c r="I9571" s="85">
        <v>5419.7159763313612</v>
      </c>
      <c r="J9571" s="85">
        <v>480788.49109440617</v>
      </c>
      <c r="K9571" t="s">
        <v>491</v>
      </c>
    </row>
    <row r="9572" spans="2:11" x14ac:dyDescent="0.25">
      <c r="B9572">
        <v>2026</v>
      </c>
      <c r="C9572" t="s">
        <v>485</v>
      </c>
      <c r="D9572">
        <v>4</v>
      </c>
      <c r="E9572" t="s">
        <v>89</v>
      </c>
      <c r="F9572">
        <v>3</v>
      </c>
      <c r="G9572" s="85">
        <v>16.034535776693488</v>
      </c>
      <c r="H9572" s="85">
        <v>23436.224852071005</v>
      </c>
      <c r="I9572" s="85">
        <v>5419.7159763313612</v>
      </c>
      <c r="J9572" s="85">
        <v>249148.0976259528</v>
      </c>
      <c r="K9572" t="s">
        <v>491</v>
      </c>
    </row>
    <row r="9573" spans="2:11" x14ac:dyDescent="0.25">
      <c r="B9573">
        <v>2026</v>
      </c>
      <c r="C9573" t="s">
        <v>486</v>
      </c>
      <c r="D9573">
        <v>3</v>
      </c>
      <c r="E9573" t="s">
        <v>89</v>
      </c>
      <c r="F9573">
        <v>3</v>
      </c>
      <c r="G9573" s="85">
        <v>31.280366949697196</v>
      </c>
      <c r="H9573" s="85">
        <v>23436.224852071005</v>
      </c>
      <c r="I9573" s="85">
        <v>5419.7159763313612</v>
      </c>
      <c r="J9573" s="85">
        <v>486041.13191020524</v>
      </c>
      <c r="K9573" t="s">
        <v>491</v>
      </c>
    </row>
    <row r="9574" spans="2:11" x14ac:dyDescent="0.25">
      <c r="B9574">
        <v>2026</v>
      </c>
      <c r="C9574" t="s">
        <v>486</v>
      </c>
      <c r="D9574">
        <v>4</v>
      </c>
      <c r="E9574" t="s">
        <v>89</v>
      </c>
      <c r="F9574">
        <v>3</v>
      </c>
      <c r="G9574" s="85">
        <v>16.20971396552936</v>
      </c>
      <c r="H9574" s="85">
        <v>23436.224852071005</v>
      </c>
      <c r="I9574" s="85">
        <v>5419.7159763313612</v>
      </c>
      <c r="J9574" s="85">
        <v>251870.05435122681</v>
      </c>
      <c r="K9574" t="s">
        <v>491</v>
      </c>
    </row>
    <row r="9575" spans="2:11" x14ac:dyDescent="0.25">
      <c r="B9575">
        <v>2026</v>
      </c>
      <c r="C9575" t="s">
        <v>487</v>
      </c>
      <c r="D9575">
        <v>3</v>
      </c>
      <c r="E9575" t="s">
        <v>89</v>
      </c>
      <c r="F9575">
        <v>3</v>
      </c>
      <c r="G9575" s="85">
        <v>31.618413508693994</v>
      </c>
      <c r="H9575" s="85">
        <v>23436.224852071005</v>
      </c>
      <c r="I9575" s="85">
        <v>5419.7159763313612</v>
      </c>
      <c r="J9575" s="85">
        <v>491293.77272600436</v>
      </c>
      <c r="K9575" t="s">
        <v>491</v>
      </c>
    </row>
    <row r="9576" spans="2:11" x14ac:dyDescent="0.25">
      <c r="B9576">
        <v>2026</v>
      </c>
      <c r="C9576" t="s">
        <v>487</v>
      </c>
      <c r="D9576">
        <v>4</v>
      </c>
      <c r="E9576" t="s">
        <v>89</v>
      </c>
      <c r="F9576">
        <v>3</v>
      </c>
      <c r="G9576" s="85">
        <v>16.384892154365236</v>
      </c>
      <c r="H9576" s="85">
        <v>23436.224852071005</v>
      </c>
      <c r="I9576" s="85">
        <v>5419.7159763313612</v>
      </c>
      <c r="J9576" s="85">
        <v>254592.01107650087</v>
      </c>
      <c r="K9576" t="s">
        <v>491</v>
      </c>
    </row>
    <row r="9577" spans="2:11" x14ac:dyDescent="0.25">
      <c r="B9577">
        <v>2026</v>
      </c>
      <c r="C9577" t="s">
        <v>488</v>
      </c>
      <c r="D9577">
        <v>3</v>
      </c>
      <c r="E9577" t="s">
        <v>89</v>
      </c>
      <c r="F9577">
        <v>3</v>
      </c>
      <c r="G9577" s="85">
        <v>31.956460067690784</v>
      </c>
      <c r="H9577" s="85">
        <v>23436.224852071005</v>
      </c>
      <c r="I9577" s="85">
        <v>5419.7159763313612</v>
      </c>
      <c r="J9577" s="85">
        <v>496546.41354180337</v>
      </c>
      <c r="K9577" t="s">
        <v>491</v>
      </c>
    </row>
    <row r="9578" spans="2:11" x14ac:dyDescent="0.25">
      <c r="B9578">
        <v>2026</v>
      </c>
      <c r="C9578" t="s">
        <v>488</v>
      </c>
      <c r="D9578">
        <v>4</v>
      </c>
      <c r="E9578" t="s">
        <v>89</v>
      </c>
      <c r="F9578">
        <v>3</v>
      </c>
      <c r="G9578" s="85">
        <v>16.560070343201112</v>
      </c>
      <c r="H9578" s="85">
        <v>23436.224852071005</v>
      </c>
      <c r="I9578" s="85">
        <v>5419.7159763313612</v>
      </c>
      <c r="J9578" s="85">
        <v>257313.96780177494</v>
      </c>
      <c r="K9578" t="s">
        <v>491</v>
      </c>
    </row>
    <row r="9579" spans="2:11" x14ac:dyDescent="0.25">
      <c r="B9579">
        <v>2026</v>
      </c>
      <c r="C9579" t="s">
        <v>489</v>
      </c>
      <c r="D9579">
        <v>3</v>
      </c>
      <c r="E9579" t="s">
        <v>89</v>
      </c>
      <c r="F9579">
        <v>3</v>
      </c>
      <c r="G9579" s="85">
        <v>32.294506626687578</v>
      </c>
      <c r="H9579" s="85">
        <v>23436.224852071005</v>
      </c>
      <c r="I9579" s="85">
        <v>5419.7159763313612</v>
      </c>
      <c r="J9579" s="85">
        <v>501799.05435760244</v>
      </c>
      <c r="K9579" t="s">
        <v>491</v>
      </c>
    </row>
    <row r="9580" spans="2:11" x14ac:dyDescent="0.25">
      <c r="B9580">
        <v>2026</v>
      </c>
      <c r="C9580" t="s">
        <v>489</v>
      </c>
      <c r="D9580">
        <v>4</v>
      </c>
      <c r="E9580" t="s">
        <v>89</v>
      </c>
      <c r="F9580">
        <v>3</v>
      </c>
      <c r="G9580" s="85">
        <v>16.735248532036984</v>
      </c>
      <c r="H9580" s="85">
        <v>23436.224852071005</v>
      </c>
      <c r="I9580" s="85">
        <v>5419.7159763313612</v>
      </c>
      <c r="J9580" s="85">
        <v>260035.92452704892</v>
      </c>
      <c r="K9580" t="s">
        <v>491</v>
      </c>
    </row>
    <row r="9581" spans="2:11" x14ac:dyDescent="0.25">
      <c r="B9581">
        <v>2026</v>
      </c>
      <c r="C9581" t="s">
        <v>490</v>
      </c>
      <c r="D9581">
        <v>3</v>
      </c>
      <c r="E9581" t="s">
        <v>89</v>
      </c>
      <c r="F9581">
        <v>3</v>
      </c>
      <c r="G9581" s="85">
        <v>32.632553185684372</v>
      </c>
      <c r="H9581" s="85">
        <v>23436.224852071005</v>
      </c>
      <c r="I9581" s="85">
        <v>5419.7159763313612</v>
      </c>
      <c r="J9581" s="85">
        <v>507051.6951734015</v>
      </c>
      <c r="K9581" t="s">
        <v>491</v>
      </c>
    </row>
    <row r="9582" spans="2:11" x14ac:dyDescent="0.25">
      <c r="B9582">
        <v>2026</v>
      </c>
      <c r="C9582" t="s">
        <v>490</v>
      </c>
      <c r="D9582">
        <v>4</v>
      </c>
      <c r="E9582" t="s">
        <v>89</v>
      </c>
      <c r="F9582">
        <v>3</v>
      </c>
      <c r="G9582" s="85">
        <v>16.910426720872856</v>
      </c>
      <c r="H9582" s="85">
        <v>23436.224852071005</v>
      </c>
      <c r="I9582" s="85">
        <v>5419.7159763313612</v>
      </c>
      <c r="J9582" s="85">
        <v>262757.88125232293</v>
      </c>
      <c r="K9582" t="s">
        <v>491</v>
      </c>
    </row>
    <row r="9583" spans="2:11" x14ac:dyDescent="0.25">
      <c r="B9583">
        <v>2026</v>
      </c>
      <c r="C9583" t="s">
        <v>479</v>
      </c>
      <c r="D9583">
        <v>3</v>
      </c>
      <c r="E9583" t="s">
        <v>169</v>
      </c>
      <c r="F9583">
        <v>18</v>
      </c>
      <c r="G9583" s="85">
        <v>10.452146915406363</v>
      </c>
      <c r="H9583" s="85">
        <v>22963.846685082874</v>
      </c>
      <c r="I9583" s="85">
        <v>5596.9095303867407</v>
      </c>
      <c r="J9583" s="85">
        <v>146173.09307087032</v>
      </c>
      <c r="K9583" t="s">
        <v>492</v>
      </c>
    </row>
    <row r="9584" spans="2:11" x14ac:dyDescent="0.25">
      <c r="B9584">
        <v>2026</v>
      </c>
      <c r="C9584" t="s">
        <v>479</v>
      </c>
      <c r="D9584">
        <v>4</v>
      </c>
      <c r="E9584" t="s">
        <v>169</v>
      </c>
      <c r="F9584">
        <v>18</v>
      </c>
      <c r="G9584" s="85">
        <v>4.9772128168601739</v>
      </c>
      <c r="H9584" s="85">
        <v>22963.846685082874</v>
      </c>
      <c r="I9584" s="85">
        <v>5596.9095303867407</v>
      </c>
      <c r="J9584" s="85">
        <v>69606.234795652548</v>
      </c>
      <c r="K9584" t="s">
        <v>492</v>
      </c>
    </row>
    <row r="9585" spans="2:11" x14ac:dyDescent="0.25">
      <c r="B9585">
        <v>2026</v>
      </c>
      <c r="C9585" t="s">
        <v>480</v>
      </c>
      <c r="D9585">
        <v>3</v>
      </c>
      <c r="E9585" t="s">
        <v>169</v>
      </c>
      <c r="F9585">
        <v>18</v>
      </c>
      <c r="G9585" s="85">
        <v>10.486046957930172</v>
      </c>
      <c r="H9585" s="85">
        <v>22963.846685082874</v>
      </c>
      <c r="I9585" s="85">
        <v>5596.9095303867407</v>
      </c>
      <c r="J9585" s="85">
        <v>146647.18457676328</v>
      </c>
      <c r="K9585" t="s">
        <v>492</v>
      </c>
    </row>
    <row r="9586" spans="2:11" x14ac:dyDescent="0.25">
      <c r="B9586">
        <v>2026</v>
      </c>
      <c r="C9586" t="s">
        <v>480</v>
      </c>
      <c r="D9586">
        <v>4</v>
      </c>
      <c r="E9586" t="s">
        <v>169</v>
      </c>
      <c r="F9586">
        <v>18</v>
      </c>
      <c r="G9586" s="85">
        <v>4.9933556942524646</v>
      </c>
      <c r="H9586" s="85">
        <v>22963.846685082874</v>
      </c>
      <c r="I9586" s="85">
        <v>5596.9095303867407</v>
      </c>
      <c r="J9586" s="85">
        <v>69831.992655601585</v>
      </c>
      <c r="K9586" t="s">
        <v>492</v>
      </c>
    </row>
    <row r="9587" spans="2:11" x14ac:dyDescent="0.25">
      <c r="B9587">
        <v>2026</v>
      </c>
      <c r="C9587" t="s">
        <v>481</v>
      </c>
      <c r="D9587">
        <v>3</v>
      </c>
      <c r="E9587" t="s">
        <v>169</v>
      </c>
      <c r="F9587">
        <v>18</v>
      </c>
      <c r="G9587" s="85">
        <v>10.519947000453985</v>
      </c>
      <c r="H9587" s="85">
        <v>22963.846685082874</v>
      </c>
      <c r="I9587" s="85">
        <v>5596.9095303867407</v>
      </c>
      <c r="J9587" s="85">
        <v>147121.27608265626</v>
      </c>
      <c r="K9587" t="s">
        <v>492</v>
      </c>
    </row>
    <row r="9588" spans="2:11" x14ac:dyDescent="0.25">
      <c r="B9588">
        <v>2026</v>
      </c>
      <c r="C9588" t="s">
        <v>481</v>
      </c>
      <c r="D9588">
        <v>4</v>
      </c>
      <c r="E9588" t="s">
        <v>169</v>
      </c>
      <c r="F9588">
        <v>18</v>
      </c>
      <c r="G9588" s="85">
        <v>5.0094985716447571</v>
      </c>
      <c r="H9588" s="85">
        <v>22963.846685082874</v>
      </c>
      <c r="I9588" s="85">
        <v>5596.9095303867407</v>
      </c>
      <c r="J9588" s="85">
        <v>70057.750515550622</v>
      </c>
      <c r="K9588" t="s">
        <v>492</v>
      </c>
    </row>
    <row r="9589" spans="2:11" x14ac:dyDescent="0.25">
      <c r="B9589">
        <v>2026</v>
      </c>
      <c r="C9589" t="s">
        <v>482</v>
      </c>
      <c r="D9589">
        <v>3</v>
      </c>
      <c r="E9589" t="s">
        <v>169</v>
      </c>
      <c r="F9589">
        <v>18</v>
      </c>
      <c r="G9589" s="85">
        <v>10.553847042977797</v>
      </c>
      <c r="H9589" s="85">
        <v>22963.846685082874</v>
      </c>
      <c r="I9589" s="85">
        <v>5596.9095303867407</v>
      </c>
      <c r="J9589" s="85">
        <v>147595.36758854921</v>
      </c>
      <c r="K9589" t="s">
        <v>492</v>
      </c>
    </row>
    <row r="9590" spans="2:11" x14ac:dyDescent="0.25">
      <c r="B9590">
        <v>2026</v>
      </c>
      <c r="C9590" t="s">
        <v>482</v>
      </c>
      <c r="D9590">
        <v>4</v>
      </c>
      <c r="E9590" t="s">
        <v>169</v>
      </c>
      <c r="F9590">
        <v>18</v>
      </c>
      <c r="G9590" s="85">
        <v>5.0256414490370478</v>
      </c>
      <c r="H9590" s="85">
        <v>22963.846685082874</v>
      </c>
      <c r="I9590" s="85">
        <v>5596.9095303867407</v>
      </c>
      <c r="J9590" s="85">
        <v>70283.508375499659</v>
      </c>
      <c r="K9590" t="s">
        <v>492</v>
      </c>
    </row>
    <row r="9591" spans="2:11" x14ac:dyDescent="0.25">
      <c r="B9591">
        <v>2026</v>
      </c>
      <c r="C9591" t="s">
        <v>483</v>
      </c>
      <c r="D9591">
        <v>3</v>
      </c>
      <c r="E9591" t="s">
        <v>169</v>
      </c>
      <c r="F9591">
        <v>18</v>
      </c>
      <c r="G9591" s="85">
        <v>10.587747085501604</v>
      </c>
      <c r="H9591" s="85">
        <v>22963.846685082874</v>
      </c>
      <c r="I9591" s="85">
        <v>5596.9095303867407</v>
      </c>
      <c r="J9591" s="85">
        <v>148069.45909444214</v>
      </c>
      <c r="K9591" t="s">
        <v>492</v>
      </c>
    </row>
    <row r="9592" spans="2:11" x14ac:dyDescent="0.25">
      <c r="B9592">
        <v>2026</v>
      </c>
      <c r="C9592" t="s">
        <v>483</v>
      </c>
      <c r="D9592">
        <v>4</v>
      </c>
      <c r="E9592" t="s">
        <v>169</v>
      </c>
      <c r="F9592">
        <v>18</v>
      </c>
      <c r="G9592" s="85">
        <v>5.0417843264293367</v>
      </c>
      <c r="H9592" s="85">
        <v>22963.846685082874</v>
      </c>
      <c r="I9592" s="85">
        <v>5596.9095303867407</v>
      </c>
      <c r="J9592" s="85">
        <v>70509.266235448653</v>
      </c>
      <c r="K9592" t="s">
        <v>492</v>
      </c>
    </row>
    <row r="9593" spans="2:11" x14ac:dyDescent="0.25">
      <c r="B9593">
        <v>2026</v>
      </c>
      <c r="C9593" t="s">
        <v>484</v>
      </c>
      <c r="D9593">
        <v>3</v>
      </c>
      <c r="E9593" t="s">
        <v>169</v>
      </c>
      <c r="F9593">
        <v>18</v>
      </c>
      <c r="G9593" s="85">
        <v>10.621647128025415</v>
      </c>
      <c r="H9593" s="85">
        <v>22963.846685082874</v>
      </c>
      <c r="I9593" s="85">
        <v>5596.9095303867407</v>
      </c>
      <c r="J9593" s="85">
        <v>148543.55060033512</v>
      </c>
      <c r="K9593" t="s">
        <v>492</v>
      </c>
    </row>
    <row r="9594" spans="2:11" x14ac:dyDescent="0.25">
      <c r="B9594">
        <v>2026</v>
      </c>
      <c r="C9594" t="s">
        <v>484</v>
      </c>
      <c r="D9594">
        <v>4</v>
      </c>
      <c r="E9594" t="s">
        <v>169</v>
      </c>
      <c r="F9594">
        <v>18</v>
      </c>
      <c r="G9594" s="85">
        <v>5.0579272038216274</v>
      </c>
      <c r="H9594" s="85">
        <v>22963.846685082874</v>
      </c>
      <c r="I9594" s="85">
        <v>5596.9095303867407</v>
      </c>
      <c r="J9594" s="85">
        <v>70735.02409539769</v>
      </c>
      <c r="K9594" t="s">
        <v>492</v>
      </c>
    </row>
    <row r="9595" spans="2:11" x14ac:dyDescent="0.25">
      <c r="B9595">
        <v>2026</v>
      </c>
      <c r="C9595" t="s">
        <v>485</v>
      </c>
      <c r="D9595">
        <v>3</v>
      </c>
      <c r="E9595" t="s">
        <v>169</v>
      </c>
      <c r="F9595">
        <v>18</v>
      </c>
      <c r="G9595" s="85">
        <v>10.655547170549225</v>
      </c>
      <c r="H9595" s="85">
        <v>22963.846685082874</v>
      </c>
      <c r="I9595" s="85">
        <v>5596.9095303867407</v>
      </c>
      <c r="J9595" s="85">
        <v>149017.64210622804</v>
      </c>
      <c r="K9595" t="s">
        <v>492</v>
      </c>
    </row>
    <row r="9596" spans="2:11" x14ac:dyDescent="0.25">
      <c r="B9596">
        <v>2026</v>
      </c>
      <c r="C9596" t="s">
        <v>485</v>
      </c>
      <c r="D9596">
        <v>4</v>
      </c>
      <c r="E9596" t="s">
        <v>169</v>
      </c>
      <c r="F9596">
        <v>18</v>
      </c>
      <c r="G9596" s="85">
        <v>5.0740700812139181</v>
      </c>
      <c r="H9596" s="85">
        <v>22963.846685082874</v>
      </c>
      <c r="I9596" s="85">
        <v>5596.9095303867407</v>
      </c>
      <c r="J9596" s="85">
        <v>70960.781955346712</v>
      </c>
      <c r="K9596" t="s">
        <v>492</v>
      </c>
    </row>
    <row r="9597" spans="2:11" x14ac:dyDescent="0.25">
      <c r="B9597">
        <v>2026</v>
      </c>
      <c r="C9597" t="s">
        <v>486</v>
      </c>
      <c r="D9597">
        <v>3</v>
      </c>
      <c r="E9597" t="s">
        <v>169</v>
      </c>
      <c r="F9597">
        <v>18</v>
      </c>
      <c r="G9597" s="85">
        <v>10.689447213073038</v>
      </c>
      <c r="H9597" s="85">
        <v>22963.846685082874</v>
      </c>
      <c r="I9597" s="85">
        <v>5596.9095303867407</v>
      </c>
      <c r="J9597" s="85">
        <v>149491.73361212102</v>
      </c>
      <c r="K9597" t="s">
        <v>492</v>
      </c>
    </row>
    <row r="9598" spans="2:11" x14ac:dyDescent="0.25">
      <c r="B9598">
        <v>2026</v>
      </c>
      <c r="C9598" t="s">
        <v>486</v>
      </c>
      <c r="D9598">
        <v>4</v>
      </c>
      <c r="E9598" t="s">
        <v>169</v>
      </c>
      <c r="F9598">
        <v>18</v>
      </c>
      <c r="G9598" s="85">
        <v>5.0902129586062106</v>
      </c>
      <c r="H9598" s="85">
        <v>22963.846685082874</v>
      </c>
      <c r="I9598" s="85">
        <v>5596.9095303867407</v>
      </c>
      <c r="J9598" s="85">
        <v>71186.539815295764</v>
      </c>
      <c r="K9598" t="s">
        <v>492</v>
      </c>
    </row>
    <row r="9599" spans="2:11" x14ac:dyDescent="0.25">
      <c r="B9599">
        <v>2026</v>
      </c>
      <c r="C9599" t="s">
        <v>487</v>
      </c>
      <c r="D9599">
        <v>3</v>
      </c>
      <c r="E9599" t="s">
        <v>169</v>
      </c>
      <c r="F9599">
        <v>18</v>
      </c>
      <c r="G9599" s="85">
        <v>10.723347255596849</v>
      </c>
      <c r="H9599" s="85">
        <v>22963.846685082874</v>
      </c>
      <c r="I9599" s="85">
        <v>5596.9095303867407</v>
      </c>
      <c r="J9599" s="85">
        <v>149965.82511801401</v>
      </c>
      <c r="K9599" t="s">
        <v>492</v>
      </c>
    </row>
    <row r="9600" spans="2:11" x14ac:dyDescent="0.25">
      <c r="B9600">
        <v>2026</v>
      </c>
      <c r="C9600" t="s">
        <v>487</v>
      </c>
      <c r="D9600">
        <v>4</v>
      </c>
      <c r="E9600" t="s">
        <v>169</v>
      </c>
      <c r="F9600">
        <v>18</v>
      </c>
      <c r="G9600" s="85">
        <v>5.1063558359985013</v>
      </c>
      <c r="H9600" s="85">
        <v>22963.846685082874</v>
      </c>
      <c r="I9600" s="85">
        <v>5596.9095303867407</v>
      </c>
      <c r="J9600" s="85">
        <v>71412.297675244787</v>
      </c>
      <c r="K9600" t="s">
        <v>492</v>
      </c>
    </row>
    <row r="9601" spans="2:11" x14ac:dyDescent="0.25">
      <c r="B9601">
        <v>2026</v>
      </c>
      <c r="C9601" t="s">
        <v>488</v>
      </c>
      <c r="D9601">
        <v>3</v>
      </c>
      <c r="E9601" t="s">
        <v>169</v>
      </c>
      <c r="F9601">
        <v>18</v>
      </c>
      <c r="G9601" s="85">
        <v>10.757247298120658</v>
      </c>
      <c r="H9601" s="85">
        <v>22963.846685082874</v>
      </c>
      <c r="I9601" s="85">
        <v>5596.9095303867407</v>
      </c>
      <c r="J9601" s="85">
        <v>150439.91662390693</v>
      </c>
      <c r="K9601" t="s">
        <v>492</v>
      </c>
    </row>
    <row r="9602" spans="2:11" x14ac:dyDescent="0.25">
      <c r="B9602">
        <v>2026</v>
      </c>
      <c r="C9602" t="s">
        <v>488</v>
      </c>
      <c r="D9602">
        <v>4</v>
      </c>
      <c r="E9602" t="s">
        <v>169</v>
      </c>
      <c r="F9602">
        <v>18</v>
      </c>
      <c r="G9602" s="85">
        <v>5.122498713390792</v>
      </c>
      <c r="H9602" s="85">
        <v>22963.846685082874</v>
      </c>
      <c r="I9602" s="85">
        <v>5596.9095303867407</v>
      </c>
      <c r="J9602" s="85">
        <v>71638.055535193809</v>
      </c>
      <c r="K9602" t="s">
        <v>492</v>
      </c>
    </row>
    <row r="9603" spans="2:11" x14ac:dyDescent="0.25">
      <c r="B9603">
        <v>2026</v>
      </c>
      <c r="C9603" t="s">
        <v>489</v>
      </c>
      <c r="D9603">
        <v>3</v>
      </c>
      <c r="E9603" t="s">
        <v>169</v>
      </c>
      <c r="F9603">
        <v>18</v>
      </c>
      <c r="G9603" s="85">
        <v>10.791147340644468</v>
      </c>
      <c r="H9603" s="85">
        <v>22963.846685082874</v>
      </c>
      <c r="I9603" s="85">
        <v>5596.9095303867407</v>
      </c>
      <c r="J9603" s="85">
        <v>150914.00812979988</v>
      </c>
      <c r="K9603" t="s">
        <v>492</v>
      </c>
    </row>
    <row r="9604" spans="2:11" x14ac:dyDescent="0.25">
      <c r="B9604">
        <v>2026</v>
      </c>
      <c r="C9604" t="s">
        <v>489</v>
      </c>
      <c r="D9604">
        <v>4</v>
      </c>
      <c r="E9604" t="s">
        <v>169</v>
      </c>
      <c r="F9604">
        <v>18</v>
      </c>
      <c r="G9604" s="85">
        <v>5.1386415907830809</v>
      </c>
      <c r="H9604" s="85">
        <v>22963.846685082874</v>
      </c>
      <c r="I9604" s="85">
        <v>5596.9095303867407</v>
      </c>
      <c r="J9604" s="85">
        <v>71863.813395142817</v>
      </c>
      <c r="K9604" t="s">
        <v>492</v>
      </c>
    </row>
    <row r="9605" spans="2:11" x14ac:dyDescent="0.25">
      <c r="B9605">
        <v>2026</v>
      </c>
      <c r="C9605" t="s">
        <v>490</v>
      </c>
      <c r="D9605">
        <v>3</v>
      </c>
      <c r="E9605" t="s">
        <v>169</v>
      </c>
      <c r="F9605">
        <v>18</v>
      </c>
      <c r="G9605" s="85">
        <v>10.825047383168281</v>
      </c>
      <c r="H9605" s="85">
        <v>22963.846685082874</v>
      </c>
      <c r="I9605" s="85">
        <v>5596.9095303867407</v>
      </c>
      <c r="J9605" s="85">
        <v>151388.09963569287</v>
      </c>
      <c r="K9605" t="s">
        <v>492</v>
      </c>
    </row>
    <row r="9606" spans="2:11" x14ac:dyDescent="0.25">
      <c r="B9606">
        <v>2026</v>
      </c>
      <c r="C9606" t="s">
        <v>490</v>
      </c>
      <c r="D9606">
        <v>4</v>
      </c>
      <c r="E9606" t="s">
        <v>169</v>
      </c>
      <c r="F9606">
        <v>18</v>
      </c>
      <c r="G9606" s="85">
        <v>5.1547844681753734</v>
      </c>
      <c r="H9606" s="85">
        <v>22963.846685082874</v>
      </c>
      <c r="I9606" s="85">
        <v>5596.9095303867407</v>
      </c>
      <c r="J9606" s="85">
        <v>72089.571255091869</v>
      </c>
      <c r="K9606" t="s">
        <v>492</v>
      </c>
    </row>
    <row r="9607" spans="2:11" x14ac:dyDescent="0.25">
      <c r="B9607">
        <v>2026</v>
      </c>
      <c r="C9607" t="s">
        <v>479</v>
      </c>
      <c r="D9607">
        <v>3</v>
      </c>
      <c r="E9607" t="s">
        <v>89</v>
      </c>
      <c r="F9607">
        <v>32</v>
      </c>
      <c r="G9607" s="85">
        <v>4.2371275572962679</v>
      </c>
      <c r="H9607" s="85">
        <v>23436.224852071005</v>
      </c>
      <c r="I9607" s="85">
        <v>5419.7159763313612</v>
      </c>
      <c r="J9607" s="85">
        <v>63255.548639729983</v>
      </c>
      <c r="K9607" t="s">
        <v>492</v>
      </c>
    </row>
    <row r="9608" spans="2:11" x14ac:dyDescent="0.25">
      <c r="B9608">
        <v>2026</v>
      </c>
      <c r="C9608" t="s">
        <v>479</v>
      </c>
      <c r="D9608">
        <v>4</v>
      </c>
      <c r="E9608" t="s">
        <v>89</v>
      </c>
      <c r="F9608">
        <v>32</v>
      </c>
      <c r="G9608" s="85">
        <v>0</v>
      </c>
      <c r="H9608" s="85">
        <v>23436.224852071005</v>
      </c>
      <c r="I9608" s="85">
        <v>5419.7159763313612</v>
      </c>
      <c r="J9608" s="85">
        <v>0</v>
      </c>
      <c r="K9608" t="s">
        <v>492</v>
      </c>
    </row>
    <row r="9609" spans="2:11" x14ac:dyDescent="0.25">
      <c r="B9609">
        <v>2026</v>
      </c>
      <c r="C9609" t="s">
        <v>480</v>
      </c>
      <c r="D9609">
        <v>3</v>
      </c>
      <c r="E9609" t="s">
        <v>89</v>
      </c>
      <c r="F9609">
        <v>32</v>
      </c>
      <c r="G9609" s="85">
        <v>4.2942295911203079</v>
      </c>
      <c r="H9609" s="85">
        <v>23436.224852071005</v>
      </c>
      <c r="I9609" s="85">
        <v>5419.7159763313612</v>
      </c>
      <c r="J9609" s="85">
        <v>64108.01777811224</v>
      </c>
      <c r="K9609" t="s">
        <v>492</v>
      </c>
    </row>
    <row r="9610" spans="2:11" x14ac:dyDescent="0.25">
      <c r="B9610">
        <v>2026</v>
      </c>
      <c r="C9610" t="s">
        <v>480</v>
      </c>
      <c r="D9610">
        <v>4</v>
      </c>
      <c r="E9610" t="s">
        <v>89</v>
      </c>
      <c r="F9610">
        <v>32</v>
      </c>
      <c r="G9610" s="85">
        <v>0</v>
      </c>
      <c r="H9610" s="85">
        <v>23436.224852071005</v>
      </c>
      <c r="I9610" s="85">
        <v>5419.7159763313612</v>
      </c>
      <c r="J9610" s="85">
        <v>0</v>
      </c>
      <c r="K9610" t="s">
        <v>492</v>
      </c>
    </row>
    <row r="9611" spans="2:11" x14ac:dyDescent="0.25">
      <c r="B9611">
        <v>2026</v>
      </c>
      <c r="C9611" t="s">
        <v>481</v>
      </c>
      <c r="D9611">
        <v>3</v>
      </c>
      <c r="E9611" t="s">
        <v>89</v>
      </c>
      <c r="F9611">
        <v>32</v>
      </c>
      <c r="G9611" s="85">
        <v>4.3513316249443443</v>
      </c>
      <c r="H9611" s="85">
        <v>23436.224852071005</v>
      </c>
      <c r="I9611" s="85">
        <v>5419.7159763313612</v>
      </c>
      <c r="J9611" s="85">
        <v>64960.486916494447</v>
      </c>
      <c r="K9611" t="s">
        <v>492</v>
      </c>
    </row>
    <row r="9612" spans="2:11" x14ac:dyDescent="0.25">
      <c r="B9612">
        <v>2026</v>
      </c>
      <c r="C9612" t="s">
        <v>481</v>
      </c>
      <c r="D9612">
        <v>4</v>
      </c>
      <c r="E9612" t="s">
        <v>89</v>
      </c>
      <c r="F9612">
        <v>32</v>
      </c>
      <c r="G9612" s="85">
        <v>0</v>
      </c>
      <c r="H9612" s="85">
        <v>23436.224852071005</v>
      </c>
      <c r="I9612" s="85">
        <v>5419.7159763313612</v>
      </c>
      <c r="J9612" s="85">
        <v>0</v>
      </c>
      <c r="K9612" t="s">
        <v>492</v>
      </c>
    </row>
    <row r="9613" spans="2:11" x14ac:dyDescent="0.25">
      <c r="B9613">
        <v>2026</v>
      </c>
      <c r="C9613" t="s">
        <v>482</v>
      </c>
      <c r="D9613">
        <v>3</v>
      </c>
      <c r="E9613" t="s">
        <v>89</v>
      </c>
      <c r="F9613">
        <v>32</v>
      </c>
      <c r="G9613" s="85">
        <v>4.4084336587683843</v>
      </c>
      <c r="H9613" s="85">
        <v>23436.224852071005</v>
      </c>
      <c r="I9613" s="85">
        <v>5419.7159763313612</v>
      </c>
      <c r="J9613" s="85">
        <v>65812.956054876704</v>
      </c>
      <c r="K9613" t="s">
        <v>492</v>
      </c>
    </row>
    <row r="9614" spans="2:11" x14ac:dyDescent="0.25">
      <c r="B9614">
        <v>2026</v>
      </c>
      <c r="C9614" t="s">
        <v>482</v>
      </c>
      <c r="D9614">
        <v>4</v>
      </c>
      <c r="E9614" t="s">
        <v>89</v>
      </c>
      <c r="F9614">
        <v>32</v>
      </c>
      <c r="G9614" s="85">
        <v>0</v>
      </c>
      <c r="H9614" s="85">
        <v>23436.224852071005</v>
      </c>
      <c r="I9614" s="85">
        <v>5419.7159763313612</v>
      </c>
      <c r="J9614" s="85">
        <v>0</v>
      </c>
      <c r="K9614" t="s">
        <v>492</v>
      </c>
    </row>
    <row r="9615" spans="2:11" x14ac:dyDescent="0.25">
      <c r="B9615">
        <v>2026</v>
      </c>
      <c r="C9615" t="s">
        <v>483</v>
      </c>
      <c r="D9615">
        <v>3</v>
      </c>
      <c r="E9615" t="s">
        <v>89</v>
      </c>
      <c r="F9615">
        <v>32</v>
      </c>
      <c r="G9615" s="85">
        <v>4.4655356925924217</v>
      </c>
      <c r="H9615" s="85">
        <v>23436.224852071005</v>
      </c>
      <c r="I9615" s="85">
        <v>5419.7159763313612</v>
      </c>
      <c r="J9615" s="85">
        <v>66665.425193258925</v>
      </c>
      <c r="K9615" t="s">
        <v>492</v>
      </c>
    </row>
    <row r="9616" spans="2:11" x14ac:dyDescent="0.25">
      <c r="B9616">
        <v>2026</v>
      </c>
      <c r="C9616" t="s">
        <v>483</v>
      </c>
      <c r="D9616">
        <v>4</v>
      </c>
      <c r="E9616" t="s">
        <v>89</v>
      </c>
      <c r="F9616">
        <v>32</v>
      </c>
      <c r="G9616" s="85">
        <v>0</v>
      </c>
      <c r="H9616" s="85">
        <v>23436.224852071005</v>
      </c>
      <c r="I9616" s="85">
        <v>5419.7159763313612</v>
      </c>
      <c r="J9616" s="85">
        <v>0</v>
      </c>
      <c r="K9616" t="s">
        <v>492</v>
      </c>
    </row>
    <row r="9617" spans="2:11" x14ac:dyDescent="0.25">
      <c r="B9617">
        <v>2026</v>
      </c>
      <c r="C9617" t="s">
        <v>484</v>
      </c>
      <c r="D9617">
        <v>3</v>
      </c>
      <c r="E9617" t="s">
        <v>89</v>
      </c>
      <c r="F9617">
        <v>32</v>
      </c>
      <c r="G9617" s="85">
        <v>4.5226377264164617</v>
      </c>
      <c r="H9617" s="85">
        <v>23436.224852071005</v>
      </c>
      <c r="I9617" s="85">
        <v>5419.7159763313612</v>
      </c>
      <c r="J9617" s="85">
        <v>67517.894331641175</v>
      </c>
      <c r="K9617" t="s">
        <v>492</v>
      </c>
    </row>
    <row r="9618" spans="2:11" x14ac:dyDescent="0.25">
      <c r="B9618">
        <v>2026</v>
      </c>
      <c r="C9618" t="s">
        <v>484</v>
      </c>
      <c r="D9618">
        <v>4</v>
      </c>
      <c r="E9618" t="s">
        <v>89</v>
      </c>
      <c r="F9618">
        <v>32</v>
      </c>
      <c r="G9618" s="85">
        <v>0</v>
      </c>
      <c r="H9618" s="85">
        <v>23436.224852071005</v>
      </c>
      <c r="I9618" s="85">
        <v>5419.7159763313612</v>
      </c>
      <c r="J9618" s="85">
        <v>0</v>
      </c>
      <c r="K9618" t="s">
        <v>492</v>
      </c>
    </row>
    <row r="9619" spans="2:11" x14ac:dyDescent="0.25">
      <c r="B9619">
        <v>2026</v>
      </c>
      <c r="C9619" t="s">
        <v>485</v>
      </c>
      <c r="D9619">
        <v>3</v>
      </c>
      <c r="E9619" t="s">
        <v>89</v>
      </c>
      <c r="F9619">
        <v>32</v>
      </c>
      <c r="G9619" s="85">
        <v>4.579739760240499</v>
      </c>
      <c r="H9619" s="85">
        <v>23436.224852071005</v>
      </c>
      <c r="I9619" s="85">
        <v>5419.7159763313612</v>
      </c>
      <c r="J9619" s="85">
        <v>68370.363470023396</v>
      </c>
      <c r="K9619" t="s">
        <v>492</v>
      </c>
    </row>
    <row r="9620" spans="2:11" x14ac:dyDescent="0.25">
      <c r="B9620">
        <v>2026</v>
      </c>
      <c r="C9620" t="s">
        <v>485</v>
      </c>
      <c r="D9620">
        <v>4</v>
      </c>
      <c r="E9620" t="s">
        <v>89</v>
      </c>
      <c r="F9620">
        <v>32</v>
      </c>
      <c r="G9620" s="85">
        <v>0</v>
      </c>
      <c r="H9620" s="85">
        <v>23436.224852071005</v>
      </c>
      <c r="I9620" s="85">
        <v>5419.7159763313612</v>
      </c>
      <c r="J9620" s="85">
        <v>0</v>
      </c>
      <c r="K9620" t="s">
        <v>492</v>
      </c>
    </row>
    <row r="9621" spans="2:11" x14ac:dyDescent="0.25">
      <c r="B9621">
        <v>2026</v>
      </c>
      <c r="C9621" t="s">
        <v>486</v>
      </c>
      <c r="D9621">
        <v>3</v>
      </c>
      <c r="E9621" t="s">
        <v>89</v>
      </c>
      <c r="F9621">
        <v>32</v>
      </c>
      <c r="G9621" s="85">
        <v>4.636841794064539</v>
      </c>
      <c r="H9621" s="85">
        <v>23436.224852071005</v>
      </c>
      <c r="I9621" s="85">
        <v>5419.7159763313612</v>
      </c>
      <c r="J9621" s="85">
        <v>69222.832608405661</v>
      </c>
      <c r="K9621" t="s">
        <v>492</v>
      </c>
    </row>
    <row r="9622" spans="2:11" x14ac:dyDescent="0.25">
      <c r="B9622">
        <v>2026</v>
      </c>
      <c r="C9622" t="s">
        <v>486</v>
      </c>
      <c r="D9622">
        <v>4</v>
      </c>
      <c r="E9622" t="s">
        <v>89</v>
      </c>
      <c r="F9622">
        <v>32</v>
      </c>
      <c r="G9622" s="85">
        <v>0</v>
      </c>
      <c r="H9622" s="85">
        <v>23436.224852071005</v>
      </c>
      <c r="I9622" s="85">
        <v>5419.7159763313612</v>
      </c>
      <c r="J9622" s="85">
        <v>0</v>
      </c>
      <c r="K9622" t="s">
        <v>492</v>
      </c>
    </row>
    <row r="9623" spans="2:11" x14ac:dyDescent="0.25">
      <c r="B9623">
        <v>2026</v>
      </c>
      <c r="C9623" t="s">
        <v>487</v>
      </c>
      <c r="D9623">
        <v>3</v>
      </c>
      <c r="E9623" t="s">
        <v>89</v>
      </c>
      <c r="F9623">
        <v>32</v>
      </c>
      <c r="G9623" s="85">
        <v>4.6939438278885763</v>
      </c>
      <c r="H9623" s="85">
        <v>23436.224852071005</v>
      </c>
      <c r="I9623" s="85">
        <v>5419.7159763313612</v>
      </c>
      <c r="J9623" s="85">
        <v>70075.301746787867</v>
      </c>
      <c r="K9623" t="s">
        <v>492</v>
      </c>
    </row>
    <row r="9624" spans="2:11" x14ac:dyDescent="0.25">
      <c r="B9624">
        <v>2026</v>
      </c>
      <c r="C9624" t="s">
        <v>487</v>
      </c>
      <c r="D9624">
        <v>4</v>
      </c>
      <c r="E9624" t="s">
        <v>89</v>
      </c>
      <c r="F9624">
        <v>32</v>
      </c>
      <c r="G9624" s="85">
        <v>0</v>
      </c>
      <c r="H9624" s="85">
        <v>23436.224852071005</v>
      </c>
      <c r="I9624" s="85">
        <v>5419.7159763313612</v>
      </c>
      <c r="J9624" s="85">
        <v>0</v>
      </c>
      <c r="K9624" t="s">
        <v>492</v>
      </c>
    </row>
    <row r="9625" spans="2:11" x14ac:dyDescent="0.25">
      <c r="B9625">
        <v>2026</v>
      </c>
      <c r="C9625" t="s">
        <v>488</v>
      </c>
      <c r="D9625">
        <v>3</v>
      </c>
      <c r="E9625" t="s">
        <v>89</v>
      </c>
      <c r="F9625">
        <v>32</v>
      </c>
      <c r="G9625" s="85">
        <v>4.7510458617126154</v>
      </c>
      <c r="H9625" s="85">
        <v>23436.224852071005</v>
      </c>
      <c r="I9625" s="85">
        <v>5419.7159763313612</v>
      </c>
      <c r="J9625" s="85">
        <v>70927.770885170117</v>
      </c>
      <c r="K9625" t="s">
        <v>492</v>
      </c>
    </row>
    <row r="9626" spans="2:11" x14ac:dyDescent="0.25">
      <c r="B9626">
        <v>2026</v>
      </c>
      <c r="C9626" t="s">
        <v>488</v>
      </c>
      <c r="D9626">
        <v>4</v>
      </c>
      <c r="E9626" t="s">
        <v>89</v>
      </c>
      <c r="F9626">
        <v>32</v>
      </c>
      <c r="G9626" s="85">
        <v>0</v>
      </c>
      <c r="H9626" s="85">
        <v>23436.224852071005</v>
      </c>
      <c r="I9626" s="85">
        <v>5419.7159763313612</v>
      </c>
      <c r="J9626" s="85">
        <v>0</v>
      </c>
      <c r="K9626" t="s">
        <v>492</v>
      </c>
    </row>
    <row r="9627" spans="2:11" x14ac:dyDescent="0.25">
      <c r="B9627">
        <v>2026</v>
      </c>
      <c r="C9627" t="s">
        <v>489</v>
      </c>
      <c r="D9627">
        <v>3</v>
      </c>
      <c r="E9627" t="s">
        <v>89</v>
      </c>
      <c r="F9627">
        <v>32</v>
      </c>
      <c r="G9627" s="85">
        <v>4.8081478955366537</v>
      </c>
      <c r="H9627" s="85">
        <v>23436.224852071005</v>
      </c>
      <c r="I9627" s="85">
        <v>5419.7159763313612</v>
      </c>
      <c r="J9627" s="85">
        <v>71780.240023552353</v>
      </c>
      <c r="K9627" t="s">
        <v>492</v>
      </c>
    </row>
    <row r="9628" spans="2:11" x14ac:dyDescent="0.25">
      <c r="B9628">
        <v>2026</v>
      </c>
      <c r="C9628" t="s">
        <v>489</v>
      </c>
      <c r="D9628">
        <v>4</v>
      </c>
      <c r="E9628" t="s">
        <v>89</v>
      </c>
      <c r="F9628">
        <v>32</v>
      </c>
      <c r="G9628" s="85">
        <v>0</v>
      </c>
      <c r="H9628" s="85">
        <v>23436.224852071005</v>
      </c>
      <c r="I9628" s="85">
        <v>5419.7159763313612</v>
      </c>
      <c r="J9628" s="85">
        <v>0</v>
      </c>
      <c r="K9628" t="s">
        <v>492</v>
      </c>
    </row>
    <row r="9629" spans="2:11" x14ac:dyDescent="0.25">
      <c r="B9629">
        <v>2026</v>
      </c>
      <c r="C9629" t="s">
        <v>490</v>
      </c>
      <c r="D9629">
        <v>3</v>
      </c>
      <c r="E9629" t="s">
        <v>89</v>
      </c>
      <c r="F9629">
        <v>32</v>
      </c>
      <c r="G9629" s="85">
        <v>4.8652499293606928</v>
      </c>
      <c r="H9629" s="85">
        <v>23436.224852071005</v>
      </c>
      <c r="I9629" s="85">
        <v>5419.7159763313612</v>
      </c>
      <c r="J9629" s="85">
        <v>72632.709161934588</v>
      </c>
      <c r="K9629" t="s">
        <v>492</v>
      </c>
    </row>
    <row r="9630" spans="2:11" x14ac:dyDescent="0.25">
      <c r="B9630">
        <v>2026</v>
      </c>
      <c r="C9630" t="s">
        <v>490</v>
      </c>
      <c r="D9630">
        <v>4</v>
      </c>
      <c r="E9630" t="s">
        <v>89</v>
      </c>
      <c r="F9630">
        <v>32</v>
      </c>
      <c r="G9630" s="85">
        <v>0</v>
      </c>
      <c r="H9630" s="85">
        <v>23436.224852071005</v>
      </c>
      <c r="I9630" s="85">
        <v>5419.7159763313612</v>
      </c>
      <c r="J9630" s="85">
        <v>0</v>
      </c>
      <c r="K9630" t="s">
        <v>492</v>
      </c>
    </row>
    <row r="9631" spans="2:11" x14ac:dyDescent="0.25">
      <c r="B9631">
        <v>2026</v>
      </c>
      <c r="C9631" t="s">
        <v>479</v>
      </c>
      <c r="D9631">
        <v>3</v>
      </c>
      <c r="E9631" t="s">
        <v>185</v>
      </c>
      <c r="F9631">
        <v>17</v>
      </c>
      <c r="G9631" s="85">
        <v>16.72634558924026</v>
      </c>
      <c r="H9631" s="85">
        <v>12076.490850376749</v>
      </c>
      <c r="I9631" s="85">
        <v>3366.157158234661</v>
      </c>
      <c r="J9631" s="85">
        <v>139376.93603340266</v>
      </c>
      <c r="K9631" t="s">
        <v>491</v>
      </c>
    </row>
    <row r="9632" spans="2:11" x14ac:dyDescent="0.25">
      <c r="B9632">
        <v>2026</v>
      </c>
      <c r="C9632" t="s">
        <v>479</v>
      </c>
      <c r="D9632">
        <v>4</v>
      </c>
      <c r="E9632" t="s">
        <v>185</v>
      </c>
      <c r="F9632">
        <v>17</v>
      </c>
      <c r="G9632" s="85">
        <v>6.4806874054251935</v>
      </c>
      <c r="H9632" s="85">
        <v>12076.490850376749</v>
      </c>
      <c r="I9632" s="85">
        <v>3366.157158234661</v>
      </c>
      <c r="J9632" s="85">
        <v>54002.133887480741</v>
      </c>
      <c r="K9632" t="s">
        <v>491</v>
      </c>
    </row>
    <row r="9633" spans="2:11" x14ac:dyDescent="0.25">
      <c r="B9633">
        <v>2026</v>
      </c>
      <c r="C9633" t="s">
        <v>480</v>
      </c>
      <c r="D9633">
        <v>3</v>
      </c>
      <c r="E9633" t="s">
        <v>185</v>
      </c>
      <c r="F9633">
        <v>17</v>
      </c>
      <c r="G9633" s="85">
        <v>21.39769766622782</v>
      </c>
      <c r="H9633" s="85">
        <v>12076.490850376749</v>
      </c>
      <c r="I9633" s="85">
        <v>3366.157158234661</v>
      </c>
      <c r="J9633" s="85">
        <v>178302.27905887645</v>
      </c>
      <c r="K9633" t="s">
        <v>491</v>
      </c>
    </row>
    <row r="9634" spans="2:11" x14ac:dyDescent="0.25">
      <c r="B9634">
        <v>2026</v>
      </c>
      <c r="C9634" t="s">
        <v>480</v>
      </c>
      <c r="D9634">
        <v>4</v>
      </c>
      <c r="E9634" t="s">
        <v>185</v>
      </c>
      <c r="F9634">
        <v>17</v>
      </c>
      <c r="G9634" s="85">
        <v>8.2906208669886396</v>
      </c>
      <c r="H9634" s="85">
        <v>12076.490850376749</v>
      </c>
      <c r="I9634" s="85">
        <v>3366.157158234661</v>
      </c>
      <c r="J9634" s="85">
        <v>69083.90886045029</v>
      </c>
      <c r="K9634" t="s">
        <v>491</v>
      </c>
    </row>
    <row r="9635" spans="2:11" x14ac:dyDescent="0.25">
      <c r="B9635">
        <v>2026</v>
      </c>
      <c r="C9635" t="s">
        <v>481</v>
      </c>
      <c r="D9635">
        <v>3</v>
      </c>
      <c r="E9635" t="s">
        <v>185</v>
      </c>
      <c r="F9635">
        <v>17</v>
      </c>
      <c r="G9635" s="85">
        <v>29.581191215575291</v>
      </c>
      <c r="H9635" s="85">
        <v>12076.490850376749</v>
      </c>
      <c r="I9635" s="85">
        <v>3366.157158234661</v>
      </c>
      <c r="J9635" s="85">
        <v>246493.51969011666</v>
      </c>
      <c r="K9635" t="s">
        <v>491</v>
      </c>
    </row>
    <row r="9636" spans="2:11" x14ac:dyDescent="0.25">
      <c r="B9636">
        <v>2026</v>
      </c>
      <c r="C9636" t="s">
        <v>481</v>
      </c>
      <c r="D9636">
        <v>4</v>
      </c>
      <c r="E9636" t="s">
        <v>185</v>
      </c>
      <c r="F9636">
        <v>17</v>
      </c>
      <c r="G9636" s="85">
        <v>11.461347149946146</v>
      </c>
      <c r="H9636" s="85">
        <v>12076.490850376749</v>
      </c>
      <c r="I9636" s="85">
        <v>3366.157158234661</v>
      </c>
      <c r="J9636" s="85">
        <v>95504.869252628225</v>
      </c>
      <c r="K9636" t="s">
        <v>491</v>
      </c>
    </row>
    <row r="9637" spans="2:11" x14ac:dyDescent="0.25">
      <c r="B9637">
        <v>2026</v>
      </c>
      <c r="C9637" t="s">
        <v>482</v>
      </c>
      <c r="D9637">
        <v>3</v>
      </c>
      <c r="E9637" t="s">
        <v>185</v>
      </c>
      <c r="F9637">
        <v>17</v>
      </c>
      <c r="G9637" s="85">
        <v>17.364773115865386</v>
      </c>
      <c r="H9637" s="85">
        <v>12076.490850376749</v>
      </c>
      <c r="I9637" s="85">
        <v>3366.157158234661</v>
      </c>
      <c r="J9637" s="85">
        <v>144696.81132030539</v>
      </c>
      <c r="K9637" t="s">
        <v>491</v>
      </c>
    </row>
    <row r="9638" spans="2:11" x14ac:dyDescent="0.25">
      <c r="B9638">
        <v>2026</v>
      </c>
      <c r="C9638" t="s">
        <v>482</v>
      </c>
      <c r="D9638">
        <v>4</v>
      </c>
      <c r="E9638" t="s">
        <v>185</v>
      </c>
      <c r="F9638">
        <v>17</v>
      </c>
      <c r="G9638" s="85">
        <v>6.7280486242282862</v>
      </c>
      <c r="H9638" s="85">
        <v>12076.490850376749</v>
      </c>
      <c r="I9638" s="85">
        <v>3366.157158234661</v>
      </c>
      <c r="J9638" s="85">
        <v>56063.340179454113</v>
      </c>
      <c r="K9638" t="s">
        <v>491</v>
      </c>
    </row>
    <row r="9639" spans="2:11" x14ac:dyDescent="0.25">
      <c r="B9639">
        <v>2026</v>
      </c>
      <c r="C9639" t="s">
        <v>483</v>
      </c>
      <c r="D9639">
        <v>3</v>
      </c>
      <c r="E9639" t="s">
        <v>185</v>
      </c>
      <c r="F9639">
        <v>17</v>
      </c>
      <c r="G9639" s="85">
        <v>22.036125192852943</v>
      </c>
      <c r="H9639" s="85">
        <v>12076.490850376749</v>
      </c>
      <c r="I9639" s="85">
        <v>3366.157158234661</v>
      </c>
      <c r="J9639" s="85">
        <v>183622.15434577916</v>
      </c>
      <c r="K9639" t="s">
        <v>491</v>
      </c>
    </row>
    <row r="9640" spans="2:11" x14ac:dyDescent="0.25">
      <c r="B9640">
        <v>2026</v>
      </c>
      <c r="C9640" t="s">
        <v>483</v>
      </c>
      <c r="D9640">
        <v>4</v>
      </c>
      <c r="E9640" t="s">
        <v>185</v>
      </c>
      <c r="F9640">
        <v>17</v>
      </c>
      <c r="G9640" s="85">
        <v>8.5379820857917323</v>
      </c>
      <c r="H9640" s="85">
        <v>12076.490850376749</v>
      </c>
      <c r="I9640" s="85">
        <v>3366.157158234661</v>
      </c>
      <c r="J9640" s="85">
        <v>71145.115152423678</v>
      </c>
      <c r="K9640" t="s">
        <v>491</v>
      </c>
    </row>
    <row r="9641" spans="2:11" x14ac:dyDescent="0.25">
      <c r="B9641">
        <v>2026</v>
      </c>
      <c r="C9641" t="s">
        <v>484</v>
      </c>
      <c r="D9641">
        <v>3</v>
      </c>
      <c r="E9641" t="s">
        <v>185</v>
      </c>
      <c r="F9641">
        <v>17</v>
      </c>
      <c r="G9641" s="85">
        <v>30.219618742200414</v>
      </c>
      <c r="H9641" s="85">
        <v>12076.490850376749</v>
      </c>
      <c r="I9641" s="85">
        <v>3366.157158234661</v>
      </c>
      <c r="J9641" s="85">
        <v>251813.39497701934</v>
      </c>
      <c r="K9641" t="s">
        <v>491</v>
      </c>
    </row>
    <row r="9642" spans="2:11" x14ac:dyDescent="0.25">
      <c r="B9642">
        <v>2026</v>
      </c>
      <c r="C9642" t="s">
        <v>484</v>
      </c>
      <c r="D9642">
        <v>4</v>
      </c>
      <c r="E9642" t="s">
        <v>185</v>
      </c>
      <c r="F9642">
        <v>17</v>
      </c>
      <c r="G9642" s="85">
        <v>11.708708368749239</v>
      </c>
      <c r="H9642" s="85">
        <v>12076.490850376749</v>
      </c>
      <c r="I9642" s="85">
        <v>3366.157158234661</v>
      </c>
      <c r="J9642" s="85">
        <v>97566.075544601597</v>
      </c>
      <c r="K9642" t="s">
        <v>491</v>
      </c>
    </row>
    <row r="9643" spans="2:11" x14ac:dyDescent="0.25">
      <c r="B9643">
        <v>2026</v>
      </c>
      <c r="C9643" t="s">
        <v>485</v>
      </c>
      <c r="D9643">
        <v>3</v>
      </c>
      <c r="E9643" t="s">
        <v>185</v>
      </c>
      <c r="F9643">
        <v>17</v>
      </c>
      <c r="G9643" s="85">
        <v>18.003200642490512</v>
      </c>
      <c r="H9643" s="85">
        <v>12076.490850376749</v>
      </c>
      <c r="I9643" s="85">
        <v>3366.157158234661</v>
      </c>
      <c r="J9643" s="85">
        <v>150016.6866072081</v>
      </c>
      <c r="K9643" t="s">
        <v>491</v>
      </c>
    </row>
    <row r="9644" spans="2:11" x14ac:dyDescent="0.25">
      <c r="B9644">
        <v>2026</v>
      </c>
      <c r="C9644" t="s">
        <v>485</v>
      </c>
      <c r="D9644">
        <v>4</v>
      </c>
      <c r="E9644" t="s">
        <v>185</v>
      </c>
      <c r="F9644">
        <v>17</v>
      </c>
      <c r="G9644" s="85">
        <v>6.9754098430313789</v>
      </c>
      <c r="H9644" s="85">
        <v>12076.490850376749</v>
      </c>
      <c r="I9644" s="85">
        <v>3366.157158234661</v>
      </c>
      <c r="J9644" s="85">
        <v>58124.546471427493</v>
      </c>
      <c r="K9644" t="s">
        <v>491</v>
      </c>
    </row>
    <row r="9645" spans="2:11" x14ac:dyDescent="0.25">
      <c r="B9645">
        <v>2026</v>
      </c>
      <c r="C9645" t="s">
        <v>486</v>
      </c>
      <c r="D9645">
        <v>3</v>
      </c>
      <c r="E9645" t="s">
        <v>185</v>
      </c>
      <c r="F9645">
        <v>17</v>
      </c>
      <c r="G9645" s="85">
        <v>22.674552719478068</v>
      </c>
      <c r="H9645" s="85">
        <v>12076.490850376749</v>
      </c>
      <c r="I9645" s="85">
        <v>3366.157158234661</v>
      </c>
      <c r="J9645" s="85">
        <v>188942.02963268186</v>
      </c>
      <c r="K9645" t="s">
        <v>491</v>
      </c>
    </row>
    <row r="9646" spans="2:11" x14ac:dyDescent="0.25">
      <c r="B9646">
        <v>2026</v>
      </c>
      <c r="C9646" t="s">
        <v>486</v>
      </c>
      <c r="D9646">
        <v>4</v>
      </c>
      <c r="E9646" t="s">
        <v>185</v>
      </c>
      <c r="F9646">
        <v>17</v>
      </c>
      <c r="G9646" s="85">
        <v>8.785343304594825</v>
      </c>
      <c r="H9646" s="85">
        <v>12076.490850376749</v>
      </c>
      <c r="I9646" s="85">
        <v>3366.157158234661</v>
      </c>
      <c r="J9646" s="85">
        <v>73206.32144439705</v>
      </c>
      <c r="K9646" t="s">
        <v>491</v>
      </c>
    </row>
    <row r="9647" spans="2:11" x14ac:dyDescent="0.25">
      <c r="B9647">
        <v>2026</v>
      </c>
      <c r="C9647" t="s">
        <v>487</v>
      </c>
      <c r="D9647">
        <v>3</v>
      </c>
      <c r="E9647" t="s">
        <v>185</v>
      </c>
      <c r="F9647">
        <v>17</v>
      </c>
      <c r="G9647" s="85">
        <v>30.858046268825543</v>
      </c>
      <c r="H9647" s="85">
        <v>12076.490850376749</v>
      </c>
      <c r="I9647" s="85">
        <v>3366.157158234661</v>
      </c>
      <c r="J9647" s="85">
        <v>257133.27026392211</v>
      </c>
      <c r="K9647" t="s">
        <v>491</v>
      </c>
    </row>
    <row r="9648" spans="2:11" x14ac:dyDescent="0.25">
      <c r="B9648">
        <v>2026</v>
      </c>
      <c r="C9648" t="s">
        <v>487</v>
      </c>
      <c r="D9648">
        <v>4</v>
      </c>
      <c r="E9648" t="s">
        <v>185</v>
      </c>
      <c r="F9648">
        <v>17</v>
      </c>
      <c r="G9648" s="85">
        <v>11.956069587552332</v>
      </c>
      <c r="H9648" s="85">
        <v>12076.490850376749</v>
      </c>
      <c r="I9648" s="85">
        <v>3366.157158234661</v>
      </c>
      <c r="J9648" s="85">
        <v>99627.281836574984</v>
      </c>
      <c r="K9648" t="s">
        <v>491</v>
      </c>
    </row>
    <row r="9649" spans="2:11" x14ac:dyDescent="0.25">
      <c r="B9649">
        <v>2026</v>
      </c>
      <c r="C9649" t="s">
        <v>488</v>
      </c>
      <c r="D9649">
        <v>3</v>
      </c>
      <c r="E9649" t="s">
        <v>185</v>
      </c>
      <c r="F9649">
        <v>17</v>
      </c>
      <c r="G9649" s="85">
        <v>18.641628169115638</v>
      </c>
      <c r="H9649" s="85">
        <v>12076.490850376749</v>
      </c>
      <c r="I9649" s="85">
        <v>3366.157158234661</v>
      </c>
      <c r="J9649" s="85">
        <v>155336.56189411084</v>
      </c>
      <c r="K9649" t="s">
        <v>491</v>
      </c>
    </row>
    <row r="9650" spans="2:11" x14ac:dyDescent="0.25">
      <c r="B9650">
        <v>2026</v>
      </c>
      <c r="C9650" t="s">
        <v>488</v>
      </c>
      <c r="D9650">
        <v>4</v>
      </c>
      <c r="E9650" t="s">
        <v>185</v>
      </c>
      <c r="F9650">
        <v>17</v>
      </c>
      <c r="G9650" s="85">
        <v>7.2227710618344751</v>
      </c>
      <c r="H9650" s="85">
        <v>12076.490850376749</v>
      </c>
      <c r="I9650" s="85">
        <v>3366.157158234661</v>
      </c>
      <c r="J9650" s="85">
        <v>60185.752763400895</v>
      </c>
      <c r="K9650" t="s">
        <v>491</v>
      </c>
    </row>
    <row r="9651" spans="2:11" x14ac:dyDescent="0.25">
      <c r="B9651">
        <v>2026</v>
      </c>
      <c r="C9651" t="s">
        <v>489</v>
      </c>
      <c r="D9651">
        <v>3</v>
      </c>
      <c r="E9651" t="s">
        <v>185</v>
      </c>
      <c r="F9651">
        <v>17</v>
      </c>
      <c r="G9651" s="85">
        <v>23.312980246103194</v>
      </c>
      <c r="H9651" s="85">
        <v>12076.490850376749</v>
      </c>
      <c r="I9651" s="85">
        <v>3366.157158234661</v>
      </c>
      <c r="J9651" s="85">
        <v>194261.9049195846</v>
      </c>
      <c r="K9651" t="s">
        <v>491</v>
      </c>
    </row>
    <row r="9652" spans="2:11" x14ac:dyDescent="0.25">
      <c r="B9652">
        <v>2026</v>
      </c>
      <c r="C9652" t="s">
        <v>489</v>
      </c>
      <c r="D9652">
        <v>4</v>
      </c>
      <c r="E9652" t="s">
        <v>185</v>
      </c>
      <c r="F9652">
        <v>17</v>
      </c>
      <c r="G9652" s="85">
        <v>9.0327045233979177</v>
      </c>
      <c r="H9652" s="85">
        <v>12076.490850376749</v>
      </c>
      <c r="I9652" s="85">
        <v>3366.157158234661</v>
      </c>
      <c r="J9652" s="85">
        <v>75267.527736370423</v>
      </c>
      <c r="K9652" t="s">
        <v>491</v>
      </c>
    </row>
    <row r="9653" spans="2:11" x14ac:dyDescent="0.25">
      <c r="B9653">
        <v>2026</v>
      </c>
      <c r="C9653" t="s">
        <v>490</v>
      </c>
      <c r="D9653">
        <v>3</v>
      </c>
      <c r="E9653" t="s">
        <v>185</v>
      </c>
      <c r="F9653">
        <v>17</v>
      </c>
      <c r="G9653" s="85">
        <v>31.496473795450669</v>
      </c>
      <c r="H9653" s="85">
        <v>12076.490850376749</v>
      </c>
      <c r="I9653" s="85">
        <v>3366.157158234661</v>
      </c>
      <c r="J9653" s="85">
        <v>262453.14555082482</v>
      </c>
      <c r="K9653" t="s">
        <v>491</v>
      </c>
    </row>
    <row r="9654" spans="2:11" x14ac:dyDescent="0.25">
      <c r="B9654">
        <v>2026</v>
      </c>
      <c r="C9654" t="s">
        <v>490</v>
      </c>
      <c r="D9654">
        <v>4</v>
      </c>
      <c r="E9654" t="s">
        <v>185</v>
      </c>
      <c r="F9654">
        <v>17</v>
      </c>
      <c r="G9654" s="85">
        <v>12.203430806355428</v>
      </c>
      <c r="H9654" s="85">
        <v>12076.490850376749</v>
      </c>
      <c r="I9654" s="85">
        <v>3366.157158234661</v>
      </c>
      <c r="J9654" s="85">
        <v>101688.48812854839</v>
      </c>
      <c r="K9654" t="s">
        <v>491</v>
      </c>
    </row>
    <row r="9655" spans="2:11" x14ac:dyDescent="0.25">
      <c r="B9655">
        <v>2026</v>
      </c>
      <c r="C9655" t="s">
        <v>479</v>
      </c>
      <c r="D9655">
        <v>3</v>
      </c>
      <c r="E9655" t="s">
        <v>208</v>
      </c>
      <c r="F9655">
        <v>19</v>
      </c>
      <c r="G9655" s="85">
        <v>2.1900502779783477</v>
      </c>
      <c r="H9655" s="85">
        <v>27483.452068491439</v>
      </c>
      <c r="I9655" s="85">
        <v>6023.7970253718286</v>
      </c>
      <c r="J9655" s="85">
        <v>36655.7963820242</v>
      </c>
      <c r="K9655" t="s">
        <v>491</v>
      </c>
    </row>
    <row r="9656" spans="2:11" x14ac:dyDescent="0.25">
      <c r="B9656">
        <v>2026</v>
      </c>
      <c r="C9656" t="s">
        <v>479</v>
      </c>
      <c r="D9656">
        <v>4</v>
      </c>
      <c r="E9656" t="s">
        <v>208</v>
      </c>
      <c r="F9656">
        <v>19</v>
      </c>
      <c r="G9656" s="85">
        <v>0</v>
      </c>
      <c r="H9656" s="85">
        <v>27483.452068491439</v>
      </c>
      <c r="I9656" s="85">
        <v>6023.7970253718286</v>
      </c>
      <c r="J9656" s="85">
        <v>0</v>
      </c>
      <c r="K9656" t="s">
        <v>491</v>
      </c>
    </row>
    <row r="9657" spans="2:11" x14ac:dyDescent="0.25">
      <c r="B9657">
        <v>2026</v>
      </c>
      <c r="C9657" t="s">
        <v>480</v>
      </c>
      <c r="D9657">
        <v>3</v>
      </c>
      <c r="E9657" t="s">
        <v>208</v>
      </c>
      <c r="F9657">
        <v>19</v>
      </c>
      <c r="G9657" s="85">
        <v>2.2550812815678887</v>
      </c>
      <c r="H9657" s="85">
        <v>27483.452068491439</v>
      </c>
      <c r="I9657" s="85">
        <v>6023.7970253718286</v>
      </c>
      <c r="J9657" s="85">
        <v>37744.247752326693</v>
      </c>
      <c r="K9657" t="s">
        <v>491</v>
      </c>
    </row>
    <row r="9658" spans="2:11" x14ac:dyDescent="0.25">
      <c r="B9658">
        <v>2026</v>
      </c>
      <c r="C9658" t="s">
        <v>480</v>
      </c>
      <c r="D9658">
        <v>4</v>
      </c>
      <c r="E9658" t="s">
        <v>208</v>
      </c>
      <c r="F9658">
        <v>19</v>
      </c>
      <c r="G9658" s="85">
        <v>0</v>
      </c>
      <c r="H9658" s="85">
        <v>27483.452068491439</v>
      </c>
      <c r="I9658" s="85">
        <v>6023.7970253718286</v>
      </c>
      <c r="J9658" s="85">
        <v>0</v>
      </c>
      <c r="K9658" t="s">
        <v>491</v>
      </c>
    </row>
    <row r="9659" spans="2:11" x14ac:dyDescent="0.25">
      <c r="B9659">
        <v>2026</v>
      </c>
      <c r="C9659" t="s">
        <v>481</v>
      </c>
      <c r="D9659">
        <v>3</v>
      </c>
      <c r="E9659" t="s">
        <v>208</v>
      </c>
      <c r="F9659">
        <v>19</v>
      </c>
      <c r="G9659" s="85">
        <v>2.3201122851574199</v>
      </c>
      <c r="H9659" s="85">
        <v>27483.452068491439</v>
      </c>
      <c r="I9659" s="85">
        <v>6023.7970253718286</v>
      </c>
      <c r="J9659" s="85">
        <v>38832.699122629027</v>
      </c>
      <c r="K9659" t="s">
        <v>491</v>
      </c>
    </row>
    <row r="9660" spans="2:11" x14ac:dyDescent="0.25">
      <c r="B9660">
        <v>2026</v>
      </c>
      <c r="C9660" t="s">
        <v>481</v>
      </c>
      <c r="D9660">
        <v>4</v>
      </c>
      <c r="E9660" t="s">
        <v>208</v>
      </c>
      <c r="F9660">
        <v>19</v>
      </c>
      <c r="G9660" s="85">
        <v>0</v>
      </c>
      <c r="H9660" s="85">
        <v>27483.452068491439</v>
      </c>
      <c r="I9660" s="85">
        <v>6023.7970253718286</v>
      </c>
      <c r="J9660" s="85">
        <v>0</v>
      </c>
      <c r="K9660" t="s">
        <v>491</v>
      </c>
    </row>
    <row r="9661" spans="2:11" x14ac:dyDescent="0.25">
      <c r="B9661">
        <v>2026</v>
      </c>
      <c r="C9661" t="s">
        <v>482</v>
      </c>
      <c r="D9661">
        <v>3</v>
      </c>
      <c r="E9661" t="s">
        <v>208</v>
      </c>
      <c r="F9661">
        <v>19</v>
      </c>
      <c r="G9661" s="85">
        <v>2.3851432887469604</v>
      </c>
      <c r="H9661" s="85">
        <v>27483.452068491439</v>
      </c>
      <c r="I9661" s="85">
        <v>6023.7970253718286</v>
      </c>
      <c r="J9661" s="85">
        <v>39921.15049293152</v>
      </c>
      <c r="K9661" t="s">
        <v>491</v>
      </c>
    </row>
    <row r="9662" spans="2:11" x14ac:dyDescent="0.25">
      <c r="B9662">
        <v>2026</v>
      </c>
      <c r="C9662" t="s">
        <v>482</v>
      </c>
      <c r="D9662">
        <v>4</v>
      </c>
      <c r="E9662" t="s">
        <v>208</v>
      </c>
      <c r="F9662">
        <v>19</v>
      </c>
      <c r="G9662" s="85">
        <v>0</v>
      </c>
      <c r="H9662" s="85">
        <v>27483.452068491439</v>
      </c>
      <c r="I9662" s="85">
        <v>6023.7970253718286</v>
      </c>
      <c r="J9662" s="85">
        <v>0</v>
      </c>
      <c r="K9662" t="s">
        <v>491</v>
      </c>
    </row>
    <row r="9663" spans="2:11" x14ac:dyDescent="0.25">
      <c r="B9663">
        <v>2026</v>
      </c>
      <c r="C9663" t="s">
        <v>483</v>
      </c>
      <c r="D9663">
        <v>3</v>
      </c>
      <c r="E9663" t="s">
        <v>208</v>
      </c>
      <c r="F9663">
        <v>19</v>
      </c>
      <c r="G9663" s="85">
        <v>2.450174292336492</v>
      </c>
      <c r="H9663" s="85">
        <v>27483.452068491439</v>
      </c>
      <c r="I9663" s="85">
        <v>6023.7970253718286</v>
      </c>
      <c r="J9663" s="85">
        <v>41009.60186323386</v>
      </c>
      <c r="K9663" t="s">
        <v>491</v>
      </c>
    </row>
    <row r="9664" spans="2:11" x14ac:dyDescent="0.25">
      <c r="B9664">
        <v>2026</v>
      </c>
      <c r="C9664" t="s">
        <v>483</v>
      </c>
      <c r="D9664">
        <v>4</v>
      </c>
      <c r="E9664" t="s">
        <v>208</v>
      </c>
      <c r="F9664">
        <v>19</v>
      </c>
      <c r="G9664" s="85">
        <v>0</v>
      </c>
      <c r="H9664" s="85">
        <v>27483.452068491439</v>
      </c>
      <c r="I9664" s="85">
        <v>6023.7970253718286</v>
      </c>
      <c r="J9664" s="85">
        <v>0</v>
      </c>
      <c r="K9664" t="s">
        <v>491</v>
      </c>
    </row>
    <row r="9665" spans="2:11" x14ac:dyDescent="0.25">
      <c r="B9665">
        <v>2026</v>
      </c>
      <c r="C9665" t="s">
        <v>484</v>
      </c>
      <c r="D9665">
        <v>3</v>
      </c>
      <c r="E9665" t="s">
        <v>208</v>
      </c>
      <c r="F9665">
        <v>19</v>
      </c>
      <c r="G9665" s="85">
        <v>2.5152052959260325</v>
      </c>
      <c r="H9665" s="85">
        <v>27483.452068491439</v>
      </c>
      <c r="I9665" s="85">
        <v>6023.7970253718286</v>
      </c>
      <c r="J9665" s="85">
        <v>42098.053233536346</v>
      </c>
      <c r="K9665" t="s">
        <v>491</v>
      </c>
    </row>
    <row r="9666" spans="2:11" x14ac:dyDescent="0.25">
      <c r="B9666">
        <v>2026</v>
      </c>
      <c r="C9666" t="s">
        <v>484</v>
      </c>
      <c r="D9666">
        <v>4</v>
      </c>
      <c r="E9666" t="s">
        <v>208</v>
      </c>
      <c r="F9666">
        <v>19</v>
      </c>
      <c r="G9666" s="85">
        <v>0</v>
      </c>
      <c r="H9666" s="85">
        <v>27483.452068491439</v>
      </c>
      <c r="I9666" s="85">
        <v>6023.7970253718286</v>
      </c>
      <c r="J9666" s="85">
        <v>0</v>
      </c>
      <c r="K9666" t="s">
        <v>491</v>
      </c>
    </row>
    <row r="9667" spans="2:11" x14ac:dyDescent="0.25">
      <c r="B9667">
        <v>2026</v>
      </c>
      <c r="C9667" t="s">
        <v>485</v>
      </c>
      <c r="D9667">
        <v>3</v>
      </c>
      <c r="E9667" t="s">
        <v>208</v>
      </c>
      <c r="F9667">
        <v>19</v>
      </c>
      <c r="G9667" s="85">
        <v>2.5802362995155641</v>
      </c>
      <c r="H9667" s="85">
        <v>27483.452068491439</v>
      </c>
      <c r="I9667" s="85">
        <v>6023.7970253718286</v>
      </c>
      <c r="J9667" s="85">
        <v>43186.504603838694</v>
      </c>
      <c r="K9667" t="s">
        <v>491</v>
      </c>
    </row>
    <row r="9668" spans="2:11" x14ac:dyDescent="0.25">
      <c r="B9668">
        <v>2026</v>
      </c>
      <c r="C9668" t="s">
        <v>485</v>
      </c>
      <c r="D9668">
        <v>4</v>
      </c>
      <c r="E9668" t="s">
        <v>208</v>
      </c>
      <c r="F9668">
        <v>19</v>
      </c>
      <c r="G9668" s="85">
        <v>0</v>
      </c>
      <c r="H9668" s="85">
        <v>27483.452068491439</v>
      </c>
      <c r="I9668" s="85">
        <v>6023.7970253718286</v>
      </c>
      <c r="J9668" s="85">
        <v>0</v>
      </c>
      <c r="K9668" t="s">
        <v>491</v>
      </c>
    </row>
    <row r="9669" spans="2:11" x14ac:dyDescent="0.25">
      <c r="B9669">
        <v>2026</v>
      </c>
      <c r="C9669" t="s">
        <v>486</v>
      </c>
      <c r="D9669">
        <v>3</v>
      </c>
      <c r="E9669" t="s">
        <v>208</v>
      </c>
      <c r="F9669">
        <v>19</v>
      </c>
      <c r="G9669" s="85">
        <v>2.6452673031051046</v>
      </c>
      <c r="H9669" s="85">
        <v>27483.452068491439</v>
      </c>
      <c r="I9669" s="85">
        <v>6023.7970253718286</v>
      </c>
      <c r="J9669" s="85">
        <v>44274.955974141179</v>
      </c>
      <c r="K9669" t="s">
        <v>491</v>
      </c>
    </row>
    <row r="9670" spans="2:11" x14ac:dyDescent="0.25">
      <c r="B9670">
        <v>2026</v>
      </c>
      <c r="C9670" t="s">
        <v>486</v>
      </c>
      <c r="D9670">
        <v>4</v>
      </c>
      <c r="E9670" t="s">
        <v>208</v>
      </c>
      <c r="F9670">
        <v>19</v>
      </c>
      <c r="G9670" s="85">
        <v>0</v>
      </c>
      <c r="H9670" s="85">
        <v>27483.452068491439</v>
      </c>
      <c r="I9670" s="85">
        <v>6023.7970253718286</v>
      </c>
      <c r="J9670" s="85">
        <v>0</v>
      </c>
      <c r="K9670" t="s">
        <v>491</v>
      </c>
    </row>
    <row r="9671" spans="2:11" x14ac:dyDescent="0.25">
      <c r="B9671">
        <v>2026</v>
      </c>
      <c r="C9671" t="s">
        <v>487</v>
      </c>
      <c r="D9671">
        <v>3</v>
      </c>
      <c r="E9671" t="s">
        <v>208</v>
      </c>
      <c r="F9671">
        <v>19</v>
      </c>
      <c r="G9671" s="85">
        <v>2.7102983066946362</v>
      </c>
      <c r="H9671" s="85">
        <v>27483.452068491439</v>
      </c>
      <c r="I9671" s="85">
        <v>6023.7970253718286</v>
      </c>
      <c r="J9671" s="85">
        <v>45363.40734444352</v>
      </c>
      <c r="K9671" t="s">
        <v>491</v>
      </c>
    </row>
    <row r="9672" spans="2:11" x14ac:dyDescent="0.25">
      <c r="B9672">
        <v>2026</v>
      </c>
      <c r="C9672" t="s">
        <v>487</v>
      </c>
      <c r="D9672">
        <v>4</v>
      </c>
      <c r="E9672" t="s">
        <v>208</v>
      </c>
      <c r="F9672">
        <v>19</v>
      </c>
      <c r="G9672" s="85">
        <v>0</v>
      </c>
      <c r="H9672" s="85">
        <v>27483.452068491439</v>
      </c>
      <c r="I9672" s="85">
        <v>6023.7970253718286</v>
      </c>
      <c r="J9672" s="85">
        <v>0</v>
      </c>
      <c r="K9672" t="s">
        <v>491</v>
      </c>
    </row>
    <row r="9673" spans="2:11" x14ac:dyDescent="0.25">
      <c r="B9673">
        <v>2026</v>
      </c>
      <c r="C9673" t="s">
        <v>488</v>
      </c>
      <c r="D9673">
        <v>3</v>
      </c>
      <c r="E9673" t="s">
        <v>208</v>
      </c>
      <c r="F9673">
        <v>19</v>
      </c>
      <c r="G9673" s="85">
        <v>2.7753293102841767</v>
      </c>
      <c r="H9673" s="85">
        <v>27483.452068491439</v>
      </c>
      <c r="I9673" s="85">
        <v>6023.7970253718286</v>
      </c>
      <c r="J9673" s="85">
        <v>46451.858714746013</v>
      </c>
      <c r="K9673" t="s">
        <v>491</v>
      </c>
    </row>
    <row r="9674" spans="2:11" x14ac:dyDescent="0.25">
      <c r="B9674">
        <v>2026</v>
      </c>
      <c r="C9674" t="s">
        <v>488</v>
      </c>
      <c r="D9674">
        <v>4</v>
      </c>
      <c r="E9674" t="s">
        <v>208</v>
      </c>
      <c r="F9674">
        <v>19</v>
      </c>
      <c r="G9674" s="85">
        <v>0</v>
      </c>
      <c r="H9674" s="85">
        <v>27483.452068491439</v>
      </c>
      <c r="I9674" s="85">
        <v>6023.7970253718286</v>
      </c>
      <c r="J9674" s="85">
        <v>0</v>
      </c>
      <c r="K9674" t="s">
        <v>491</v>
      </c>
    </row>
    <row r="9675" spans="2:11" x14ac:dyDescent="0.25">
      <c r="B9675">
        <v>2026</v>
      </c>
      <c r="C9675" t="s">
        <v>489</v>
      </c>
      <c r="D9675">
        <v>3</v>
      </c>
      <c r="E9675" t="s">
        <v>208</v>
      </c>
      <c r="F9675">
        <v>19</v>
      </c>
      <c r="G9675" s="85">
        <v>2.8403603138737079</v>
      </c>
      <c r="H9675" s="85">
        <v>27483.452068491439</v>
      </c>
      <c r="I9675" s="85">
        <v>6023.7970253718286</v>
      </c>
      <c r="J9675" s="85">
        <v>47540.310085048346</v>
      </c>
      <c r="K9675" t="s">
        <v>491</v>
      </c>
    </row>
    <row r="9676" spans="2:11" x14ac:dyDescent="0.25">
      <c r="B9676">
        <v>2026</v>
      </c>
      <c r="C9676" t="s">
        <v>489</v>
      </c>
      <c r="D9676">
        <v>4</v>
      </c>
      <c r="E9676" t="s">
        <v>208</v>
      </c>
      <c r="F9676">
        <v>19</v>
      </c>
      <c r="G9676" s="85">
        <v>0</v>
      </c>
      <c r="H9676" s="85">
        <v>27483.452068491439</v>
      </c>
      <c r="I9676" s="85">
        <v>6023.7970253718286</v>
      </c>
      <c r="J9676" s="85">
        <v>0</v>
      </c>
      <c r="K9676" t="s">
        <v>491</v>
      </c>
    </row>
    <row r="9677" spans="2:11" x14ac:dyDescent="0.25">
      <c r="B9677">
        <v>2026</v>
      </c>
      <c r="C9677" t="s">
        <v>490</v>
      </c>
      <c r="D9677">
        <v>3</v>
      </c>
      <c r="E9677" t="s">
        <v>208</v>
      </c>
      <c r="F9677">
        <v>19</v>
      </c>
      <c r="G9677" s="85">
        <v>2.9053913174632484</v>
      </c>
      <c r="H9677" s="85">
        <v>27483.452068491439</v>
      </c>
      <c r="I9677" s="85">
        <v>6023.7970253718286</v>
      </c>
      <c r="J9677" s="85">
        <v>48628.761455350832</v>
      </c>
      <c r="K9677" t="s">
        <v>491</v>
      </c>
    </row>
    <row r="9678" spans="2:11" x14ac:dyDescent="0.25">
      <c r="B9678">
        <v>2026</v>
      </c>
      <c r="C9678" t="s">
        <v>490</v>
      </c>
      <c r="D9678">
        <v>4</v>
      </c>
      <c r="E9678" t="s">
        <v>208</v>
      </c>
      <c r="F9678">
        <v>19</v>
      </c>
      <c r="G9678" s="85">
        <v>0</v>
      </c>
      <c r="H9678" s="85">
        <v>27483.452068491439</v>
      </c>
      <c r="I9678" s="85">
        <v>6023.7970253718286</v>
      </c>
      <c r="J9678" s="85">
        <v>0</v>
      </c>
      <c r="K9678" t="s">
        <v>491</v>
      </c>
    </row>
    <row r="9679" spans="2:11" x14ac:dyDescent="0.25">
      <c r="B9679">
        <v>2026</v>
      </c>
      <c r="C9679" t="s">
        <v>479</v>
      </c>
      <c r="D9679">
        <v>3</v>
      </c>
      <c r="E9679" t="s">
        <v>131</v>
      </c>
      <c r="F9679">
        <v>18</v>
      </c>
      <c r="G9679" s="85">
        <v>10.899410248751638</v>
      </c>
      <c r="H9679" s="85">
        <v>9367.3143996013951</v>
      </c>
      <c r="I9679" s="85">
        <v>2655.2732104301613</v>
      </c>
      <c r="J9679" s="85">
        <v>62177.805365309192</v>
      </c>
      <c r="K9679" t="s">
        <v>492</v>
      </c>
    </row>
    <row r="9680" spans="2:11" x14ac:dyDescent="0.25">
      <c r="B9680">
        <v>2026</v>
      </c>
      <c r="C9680" t="s">
        <v>479</v>
      </c>
      <c r="D9680">
        <v>4</v>
      </c>
      <c r="E9680" t="s">
        <v>131</v>
      </c>
      <c r="F9680">
        <v>18</v>
      </c>
      <c r="G9680" s="85">
        <v>5.0078371413183191</v>
      </c>
      <c r="H9680" s="85">
        <v>9367.3143996013951</v>
      </c>
      <c r="I9680" s="85">
        <v>2655.2732104301613</v>
      </c>
      <c r="J9680" s="85">
        <v>28568.180843520433</v>
      </c>
      <c r="K9680" t="s">
        <v>492</v>
      </c>
    </row>
    <row r="9681" spans="2:11" x14ac:dyDescent="0.25">
      <c r="B9681">
        <v>2026</v>
      </c>
      <c r="C9681" t="s">
        <v>480</v>
      </c>
      <c r="D9681">
        <v>3</v>
      </c>
      <c r="E9681" t="s">
        <v>131</v>
      </c>
      <c r="F9681">
        <v>18</v>
      </c>
      <c r="G9681" s="85">
        <v>10.620372637933373</v>
      </c>
      <c r="H9681" s="85">
        <v>9367.3143996013951</v>
      </c>
      <c r="I9681" s="85">
        <v>2655.2732104301613</v>
      </c>
      <c r="J9681" s="85">
        <v>60585.981050131581</v>
      </c>
      <c r="K9681" t="s">
        <v>492</v>
      </c>
    </row>
    <row r="9682" spans="2:11" x14ac:dyDescent="0.25">
      <c r="B9682">
        <v>2026</v>
      </c>
      <c r="C9682" t="s">
        <v>480</v>
      </c>
      <c r="D9682">
        <v>4</v>
      </c>
      <c r="E9682" t="s">
        <v>131</v>
      </c>
      <c r="F9682">
        <v>18</v>
      </c>
      <c r="G9682" s="85">
        <v>4.8796306714829001</v>
      </c>
      <c r="H9682" s="85">
        <v>9367.3143996013951</v>
      </c>
      <c r="I9682" s="85">
        <v>2655.2732104301613</v>
      </c>
      <c r="J9682" s="85">
        <v>27836.8021041145</v>
      </c>
      <c r="K9682" t="s">
        <v>492</v>
      </c>
    </row>
    <row r="9683" spans="2:11" x14ac:dyDescent="0.25">
      <c r="B9683">
        <v>2026</v>
      </c>
      <c r="C9683" t="s">
        <v>481</v>
      </c>
      <c r="D9683">
        <v>3</v>
      </c>
      <c r="E9683" t="s">
        <v>131</v>
      </c>
      <c r="F9683">
        <v>18</v>
      </c>
      <c r="G9683" s="85">
        <v>10.341335027115111</v>
      </c>
      <c r="H9683" s="85">
        <v>9367.3143996013951</v>
      </c>
      <c r="I9683" s="85">
        <v>2655.2732104301613</v>
      </c>
      <c r="J9683" s="85">
        <v>58994.156734953976</v>
      </c>
      <c r="K9683" t="s">
        <v>492</v>
      </c>
    </row>
    <row r="9684" spans="2:11" x14ac:dyDescent="0.25">
      <c r="B9684">
        <v>2026</v>
      </c>
      <c r="C9684" t="s">
        <v>481</v>
      </c>
      <c r="D9684">
        <v>4</v>
      </c>
      <c r="E9684" t="s">
        <v>131</v>
      </c>
      <c r="F9684">
        <v>18</v>
      </c>
      <c r="G9684" s="85">
        <v>4.7514242016474828</v>
      </c>
      <c r="H9684" s="85">
        <v>9367.3143996013951</v>
      </c>
      <c r="I9684" s="85">
        <v>2655.2732104301613</v>
      </c>
      <c r="J9684" s="85">
        <v>27105.423364708578</v>
      </c>
      <c r="K9684" t="s">
        <v>492</v>
      </c>
    </row>
    <row r="9685" spans="2:11" x14ac:dyDescent="0.25">
      <c r="B9685">
        <v>2026</v>
      </c>
      <c r="C9685" t="s">
        <v>482</v>
      </c>
      <c r="D9685">
        <v>3</v>
      </c>
      <c r="E9685" t="s">
        <v>131</v>
      </c>
      <c r="F9685">
        <v>18</v>
      </c>
      <c r="G9685" s="85">
        <v>10.062297416296849</v>
      </c>
      <c r="H9685" s="85">
        <v>9367.3143996013951</v>
      </c>
      <c r="I9685" s="85">
        <v>2655.2732104301613</v>
      </c>
      <c r="J9685" s="85">
        <v>57402.332419776372</v>
      </c>
      <c r="K9685" t="s">
        <v>492</v>
      </c>
    </row>
    <row r="9686" spans="2:11" x14ac:dyDescent="0.25">
      <c r="B9686">
        <v>2026</v>
      </c>
      <c r="C9686" t="s">
        <v>482</v>
      </c>
      <c r="D9686">
        <v>4</v>
      </c>
      <c r="E9686" t="s">
        <v>131</v>
      </c>
      <c r="F9686">
        <v>18</v>
      </c>
      <c r="G9686" s="85">
        <v>4.6232177318120637</v>
      </c>
      <c r="H9686" s="85">
        <v>9367.3143996013951</v>
      </c>
      <c r="I9686" s="85">
        <v>2655.2732104301613</v>
      </c>
      <c r="J9686" s="85">
        <v>26374.044625302649</v>
      </c>
      <c r="K9686" t="s">
        <v>492</v>
      </c>
    </row>
    <row r="9687" spans="2:11" x14ac:dyDescent="0.25">
      <c r="B9687">
        <v>2026</v>
      </c>
      <c r="C9687" t="s">
        <v>483</v>
      </c>
      <c r="D9687">
        <v>3</v>
      </c>
      <c r="E9687" t="s">
        <v>131</v>
      </c>
      <c r="F9687">
        <v>18</v>
      </c>
      <c r="G9687" s="85">
        <v>9.783259805478588</v>
      </c>
      <c r="H9687" s="85">
        <v>9367.3143996013951</v>
      </c>
      <c r="I9687" s="85">
        <v>2655.2732104301613</v>
      </c>
      <c r="J9687" s="85">
        <v>55810.508104598783</v>
      </c>
      <c r="K9687" t="s">
        <v>492</v>
      </c>
    </row>
    <row r="9688" spans="2:11" x14ac:dyDescent="0.25">
      <c r="B9688">
        <v>2026</v>
      </c>
      <c r="C9688" t="s">
        <v>483</v>
      </c>
      <c r="D9688">
        <v>4</v>
      </c>
      <c r="E9688" t="s">
        <v>131</v>
      </c>
      <c r="F9688">
        <v>18</v>
      </c>
      <c r="G9688" s="85">
        <v>4.4950112619766465</v>
      </c>
      <c r="H9688" s="85">
        <v>9367.3143996013951</v>
      </c>
      <c r="I9688" s="85">
        <v>2655.2732104301613</v>
      </c>
      <c r="J9688" s="85">
        <v>25642.665885896728</v>
      </c>
      <c r="K9688" t="s">
        <v>492</v>
      </c>
    </row>
    <row r="9689" spans="2:11" x14ac:dyDescent="0.25">
      <c r="B9689">
        <v>2026</v>
      </c>
      <c r="C9689" t="s">
        <v>484</v>
      </c>
      <c r="D9689">
        <v>3</v>
      </c>
      <c r="E9689" t="s">
        <v>131</v>
      </c>
      <c r="F9689">
        <v>18</v>
      </c>
      <c r="G9689" s="85">
        <v>9.504222194660322</v>
      </c>
      <c r="H9689" s="85">
        <v>9367.3143996013951</v>
      </c>
      <c r="I9689" s="85">
        <v>2655.2732104301613</v>
      </c>
      <c r="J9689" s="85">
        <v>54218.683789421157</v>
      </c>
      <c r="K9689" t="s">
        <v>492</v>
      </c>
    </row>
    <row r="9690" spans="2:11" x14ac:dyDescent="0.25">
      <c r="B9690">
        <v>2026</v>
      </c>
      <c r="C9690" t="s">
        <v>484</v>
      </c>
      <c r="D9690">
        <v>4</v>
      </c>
      <c r="E9690" t="s">
        <v>131</v>
      </c>
      <c r="F9690">
        <v>18</v>
      </c>
      <c r="G9690" s="85">
        <v>4.3668047921412292</v>
      </c>
      <c r="H9690" s="85">
        <v>9367.3143996013951</v>
      </c>
      <c r="I9690" s="85">
        <v>2655.2732104301613</v>
      </c>
      <c r="J9690" s="85">
        <v>24911.287146490802</v>
      </c>
      <c r="K9690" t="s">
        <v>492</v>
      </c>
    </row>
    <row r="9691" spans="2:11" x14ac:dyDescent="0.25">
      <c r="B9691">
        <v>2026</v>
      </c>
      <c r="C9691" t="s">
        <v>485</v>
      </c>
      <c r="D9691">
        <v>3</v>
      </c>
      <c r="E9691" t="s">
        <v>131</v>
      </c>
      <c r="F9691">
        <v>18</v>
      </c>
      <c r="G9691" s="85">
        <v>9.2251845838420614</v>
      </c>
      <c r="H9691" s="85">
        <v>9367.3143996013951</v>
      </c>
      <c r="I9691" s="85">
        <v>2655.2732104301613</v>
      </c>
      <c r="J9691" s="85">
        <v>52626.859474243567</v>
      </c>
      <c r="K9691" t="s">
        <v>492</v>
      </c>
    </row>
    <row r="9692" spans="2:11" x14ac:dyDescent="0.25">
      <c r="B9692">
        <v>2026</v>
      </c>
      <c r="C9692" t="s">
        <v>485</v>
      </c>
      <c r="D9692">
        <v>4</v>
      </c>
      <c r="E9692" t="s">
        <v>131</v>
      </c>
      <c r="F9692">
        <v>18</v>
      </c>
      <c r="G9692" s="85">
        <v>4.2385983223058119</v>
      </c>
      <c r="H9692" s="85">
        <v>9367.3143996013951</v>
      </c>
      <c r="I9692" s="85">
        <v>2655.2732104301613</v>
      </c>
      <c r="J9692" s="85">
        <v>24179.90840708488</v>
      </c>
      <c r="K9692" t="s">
        <v>492</v>
      </c>
    </row>
    <row r="9693" spans="2:11" x14ac:dyDescent="0.25">
      <c r="B9693">
        <v>2026</v>
      </c>
      <c r="C9693" t="s">
        <v>486</v>
      </c>
      <c r="D9693">
        <v>3</v>
      </c>
      <c r="E9693" t="s">
        <v>131</v>
      </c>
      <c r="F9693">
        <v>18</v>
      </c>
      <c r="G9693" s="85">
        <v>8.946146973023799</v>
      </c>
      <c r="H9693" s="85">
        <v>9367.3143996013951</v>
      </c>
      <c r="I9693" s="85">
        <v>2655.2732104301613</v>
      </c>
      <c r="J9693" s="85">
        <v>51035.035159065963</v>
      </c>
      <c r="K9693" t="s">
        <v>492</v>
      </c>
    </row>
    <row r="9694" spans="2:11" x14ac:dyDescent="0.25">
      <c r="B9694">
        <v>2026</v>
      </c>
      <c r="C9694" t="s">
        <v>486</v>
      </c>
      <c r="D9694">
        <v>4</v>
      </c>
      <c r="E9694" t="s">
        <v>131</v>
      </c>
      <c r="F9694">
        <v>18</v>
      </c>
      <c r="G9694" s="85">
        <v>4.1103918524703928</v>
      </c>
      <c r="H9694" s="85">
        <v>9367.3143996013951</v>
      </c>
      <c r="I9694" s="85">
        <v>2655.2732104301613</v>
      </c>
      <c r="J9694" s="85">
        <v>23448.529667678951</v>
      </c>
      <c r="K9694" t="s">
        <v>492</v>
      </c>
    </row>
    <row r="9695" spans="2:11" x14ac:dyDescent="0.25">
      <c r="B9695">
        <v>2026</v>
      </c>
      <c r="C9695" t="s">
        <v>487</v>
      </c>
      <c r="D9695">
        <v>3</v>
      </c>
      <c r="E9695" t="s">
        <v>131</v>
      </c>
      <c r="F9695">
        <v>18</v>
      </c>
      <c r="G9695" s="85">
        <v>8.6671093622055366</v>
      </c>
      <c r="H9695" s="85">
        <v>9367.3143996013951</v>
      </c>
      <c r="I9695" s="85">
        <v>2655.2732104301613</v>
      </c>
      <c r="J9695" s="85">
        <v>49443.210843888366</v>
      </c>
      <c r="K9695" t="s">
        <v>492</v>
      </c>
    </row>
    <row r="9696" spans="2:11" x14ac:dyDescent="0.25">
      <c r="B9696">
        <v>2026</v>
      </c>
      <c r="C9696" t="s">
        <v>487</v>
      </c>
      <c r="D9696">
        <v>4</v>
      </c>
      <c r="E9696" t="s">
        <v>131</v>
      </c>
      <c r="F9696">
        <v>18</v>
      </c>
      <c r="G9696" s="85">
        <v>3.9821853826349756</v>
      </c>
      <c r="H9696" s="85">
        <v>9367.3143996013951</v>
      </c>
      <c r="I9696" s="85">
        <v>2655.2732104301613</v>
      </c>
      <c r="J9696" s="85">
        <v>22717.150928273029</v>
      </c>
      <c r="K9696" t="s">
        <v>492</v>
      </c>
    </row>
    <row r="9697" spans="2:11" x14ac:dyDescent="0.25">
      <c r="B9697">
        <v>2026</v>
      </c>
      <c r="C9697" t="s">
        <v>488</v>
      </c>
      <c r="D9697">
        <v>3</v>
      </c>
      <c r="E9697" t="s">
        <v>131</v>
      </c>
      <c r="F9697">
        <v>18</v>
      </c>
      <c r="G9697" s="85">
        <v>8.3880717513872725</v>
      </c>
      <c r="H9697" s="85">
        <v>9367.3143996013951</v>
      </c>
      <c r="I9697" s="85">
        <v>2655.2732104301613</v>
      </c>
      <c r="J9697" s="85">
        <v>47851.386528710755</v>
      </c>
      <c r="K9697" t="s">
        <v>492</v>
      </c>
    </row>
    <row r="9698" spans="2:11" x14ac:dyDescent="0.25">
      <c r="B9698">
        <v>2026</v>
      </c>
      <c r="C9698" t="s">
        <v>488</v>
      </c>
      <c r="D9698">
        <v>4</v>
      </c>
      <c r="E9698" t="s">
        <v>131</v>
      </c>
      <c r="F9698">
        <v>18</v>
      </c>
      <c r="G9698" s="85">
        <v>3.8539789127995565</v>
      </c>
      <c r="H9698" s="85">
        <v>9367.3143996013951</v>
      </c>
      <c r="I9698" s="85">
        <v>2655.2732104301613</v>
      </c>
      <c r="J9698" s="85">
        <v>21985.772188867097</v>
      </c>
      <c r="K9698" t="s">
        <v>492</v>
      </c>
    </row>
    <row r="9699" spans="2:11" x14ac:dyDescent="0.25">
      <c r="B9699">
        <v>2026</v>
      </c>
      <c r="C9699" t="s">
        <v>489</v>
      </c>
      <c r="D9699">
        <v>3</v>
      </c>
      <c r="E9699" t="s">
        <v>131</v>
      </c>
      <c r="F9699">
        <v>18</v>
      </c>
      <c r="G9699" s="85">
        <v>8.1090341405690118</v>
      </c>
      <c r="H9699" s="85">
        <v>9367.3143996013951</v>
      </c>
      <c r="I9699" s="85">
        <v>2655.2732104301613</v>
      </c>
      <c r="J9699" s="85">
        <v>46259.562213533158</v>
      </c>
      <c r="K9699" t="s">
        <v>492</v>
      </c>
    </row>
    <row r="9700" spans="2:11" x14ac:dyDescent="0.25">
      <c r="B9700">
        <v>2026</v>
      </c>
      <c r="C9700" t="s">
        <v>489</v>
      </c>
      <c r="D9700">
        <v>4</v>
      </c>
      <c r="E9700" t="s">
        <v>131</v>
      </c>
      <c r="F9700">
        <v>18</v>
      </c>
      <c r="G9700" s="85">
        <v>3.7257724429641392</v>
      </c>
      <c r="H9700" s="85">
        <v>9367.3143996013951</v>
      </c>
      <c r="I9700" s="85">
        <v>2655.2732104301613</v>
      </c>
      <c r="J9700" s="85">
        <v>21254.393449461175</v>
      </c>
      <c r="K9700" t="s">
        <v>492</v>
      </c>
    </row>
    <row r="9701" spans="2:11" x14ac:dyDescent="0.25">
      <c r="B9701">
        <v>2026</v>
      </c>
      <c r="C9701" t="s">
        <v>490</v>
      </c>
      <c r="D9701">
        <v>3</v>
      </c>
      <c r="E9701" t="s">
        <v>131</v>
      </c>
      <c r="F9701">
        <v>18</v>
      </c>
      <c r="G9701" s="85">
        <v>7.8299965297507503</v>
      </c>
      <c r="H9701" s="85">
        <v>9367.3143996013951</v>
      </c>
      <c r="I9701" s="85">
        <v>2655.2732104301613</v>
      </c>
      <c r="J9701" s="85">
        <v>44667.737898355561</v>
      </c>
      <c r="K9701" t="s">
        <v>492</v>
      </c>
    </row>
    <row r="9702" spans="2:11" x14ac:dyDescent="0.25">
      <c r="B9702">
        <v>2026</v>
      </c>
      <c r="C9702" t="s">
        <v>490</v>
      </c>
      <c r="D9702">
        <v>4</v>
      </c>
      <c r="E9702" t="s">
        <v>131</v>
      </c>
      <c r="F9702">
        <v>18</v>
      </c>
      <c r="G9702" s="85">
        <v>3.5975659731287228</v>
      </c>
      <c r="H9702" s="85">
        <v>9367.3143996013951</v>
      </c>
      <c r="I9702" s="85">
        <v>2655.2732104301613</v>
      </c>
      <c r="J9702" s="85">
        <v>20523.014710055257</v>
      </c>
      <c r="K9702" t="s">
        <v>492</v>
      </c>
    </row>
    <row r="9703" spans="2:11" x14ac:dyDescent="0.25">
      <c r="B9703">
        <v>2026</v>
      </c>
      <c r="C9703" t="s">
        <v>479</v>
      </c>
      <c r="D9703">
        <v>3</v>
      </c>
      <c r="E9703" t="s">
        <v>208</v>
      </c>
      <c r="F9703">
        <v>28</v>
      </c>
      <c r="G9703" s="85">
        <v>10.686322361714913</v>
      </c>
      <c r="H9703" s="85">
        <v>27483.452068491439</v>
      </c>
      <c r="I9703" s="85">
        <v>6023.7970253718286</v>
      </c>
      <c r="J9703" s="85">
        <v>192077.85658448259</v>
      </c>
      <c r="K9703" t="s">
        <v>491</v>
      </c>
    </row>
    <row r="9704" spans="2:11" x14ac:dyDescent="0.25">
      <c r="B9704">
        <v>2026</v>
      </c>
      <c r="C9704" t="s">
        <v>479</v>
      </c>
      <c r="D9704">
        <v>4</v>
      </c>
      <c r="E9704" t="s">
        <v>208</v>
      </c>
      <c r="F9704">
        <v>28</v>
      </c>
      <c r="G9704" s="85">
        <v>4.2584592869991749</v>
      </c>
      <c r="H9704" s="85">
        <v>27483.452068491439</v>
      </c>
      <c r="I9704" s="85">
        <v>6023.7970253718286</v>
      </c>
      <c r="J9704" s="85">
        <v>76542.303751711093</v>
      </c>
      <c r="K9704" t="s">
        <v>491</v>
      </c>
    </row>
    <row r="9705" spans="2:11" x14ac:dyDescent="0.25">
      <c r="B9705">
        <v>2026</v>
      </c>
      <c r="C9705" t="s">
        <v>480</v>
      </c>
      <c r="D9705">
        <v>3</v>
      </c>
      <c r="E9705" t="s">
        <v>208</v>
      </c>
      <c r="F9705">
        <v>28</v>
      </c>
      <c r="G9705" s="85">
        <v>10.834139598686324</v>
      </c>
      <c r="H9705" s="85">
        <v>27483.452068491439</v>
      </c>
      <c r="I9705" s="85">
        <v>6023.7970253718286</v>
      </c>
      <c r="J9705" s="85">
        <v>194734.7498619518</v>
      </c>
      <c r="K9705" t="s">
        <v>491</v>
      </c>
    </row>
    <row r="9706" spans="2:11" x14ac:dyDescent="0.25">
      <c r="B9706">
        <v>2026</v>
      </c>
      <c r="C9706" t="s">
        <v>480</v>
      </c>
      <c r="D9706">
        <v>4</v>
      </c>
      <c r="E9706" t="s">
        <v>208</v>
      </c>
      <c r="F9706">
        <v>28</v>
      </c>
      <c r="G9706" s="85">
        <v>4.3173639002283846</v>
      </c>
      <c r="H9706" s="85">
        <v>27483.452068491439</v>
      </c>
      <c r="I9706" s="85">
        <v>6023.7970253718286</v>
      </c>
      <c r="J9706" s="85">
        <v>77601.065734461998</v>
      </c>
      <c r="K9706" t="s">
        <v>491</v>
      </c>
    </row>
    <row r="9707" spans="2:11" x14ac:dyDescent="0.25">
      <c r="B9707">
        <v>2026</v>
      </c>
      <c r="C9707" t="s">
        <v>481</v>
      </c>
      <c r="D9707">
        <v>3</v>
      </c>
      <c r="E9707" t="s">
        <v>208</v>
      </c>
      <c r="F9707">
        <v>28</v>
      </c>
      <c r="G9707" s="85">
        <v>10.981956835657739</v>
      </c>
      <c r="H9707" s="85">
        <v>27483.452068491439</v>
      </c>
      <c r="I9707" s="85">
        <v>6023.7970253718286</v>
      </c>
      <c r="J9707" s="85">
        <v>197391.64313942107</v>
      </c>
      <c r="K9707" t="s">
        <v>491</v>
      </c>
    </row>
    <row r="9708" spans="2:11" x14ac:dyDescent="0.25">
      <c r="B9708">
        <v>2026</v>
      </c>
      <c r="C9708" t="s">
        <v>481</v>
      </c>
      <c r="D9708">
        <v>4</v>
      </c>
      <c r="E9708" t="s">
        <v>208</v>
      </c>
      <c r="F9708">
        <v>28</v>
      </c>
      <c r="G9708" s="85">
        <v>4.3762685134575943</v>
      </c>
      <c r="H9708" s="85">
        <v>27483.452068491439</v>
      </c>
      <c r="I9708" s="85">
        <v>6023.7970253718286</v>
      </c>
      <c r="J9708" s="85">
        <v>78659.827717212887</v>
      </c>
      <c r="K9708" t="s">
        <v>491</v>
      </c>
    </row>
    <row r="9709" spans="2:11" x14ac:dyDescent="0.25">
      <c r="B9709">
        <v>2026</v>
      </c>
      <c r="C9709" t="s">
        <v>482</v>
      </c>
      <c r="D9709">
        <v>3</v>
      </c>
      <c r="E9709" t="s">
        <v>208</v>
      </c>
      <c r="F9709">
        <v>28</v>
      </c>
      <c r="G9709" s="85">
        <v>11.129774072629152</v>
      </c>
      <c r="H9709" s="85">
        <v>27483.452068491439</v>
      </c>
      <c r="I9709" s="85">
        <v>6023.7970253718286</v>
      </c>
      <c r="J9709" s="85">
        <v>200048.5364168903</v>
      </c>
      <c r="K9709" t="s">
        <v>491</v>
      </c>
    </row>
    <row r="9710" spans="2:11" x14ac:dyDescent="0.25">
      <c r="B9710">
        <v>2026</v>
      </c>
      <c r="C9710" t="s">
        <v>482</v>
      </c>
      <c r="D9710">
        <v>4</v>
      </c>
      <c r="E9710" t="s">
        <v>208</v>
      </c>
      <c r="F9710">
        <v>28</v>
      </c>
      <c r="G9710" s="85">
        <v>4.435173126686804</v>
      </c>
      <c r="H9710" s="85">
        <v>27483.452068491439</v>
      </c>
      <c r="I9710" s="85">
        <v>6023.7970253718286</v>
      </c>
      <c r="J9710" s="85">
        <v>79718.589699963792</v>
      </c>
      <c r="K9710" t="s">
        <v>491</v>
      </c>
    </row>
    <row r="9711" spans="2:11" x14ac:dyDescent="0.25">
      <c r="B9711">
        <v>2026</v>
      </c>
      <c r="C9711" t="s">
        <v>483</v>
      </c>
      <c r="D9711">
        <v>3</v>
      </c>
      <c r="E9711" t="s">
        <v>208</v>
      </c>
      <c r="F9711">
        <v>28</v>
      </c>
      <c r="G9711" s="85">
        <v>11.277591309600567</v>
      </c>
      <c r="H9711" s="85">
        <v>27483.452068491439</v>
      </c>
      <c r="I9711" s="85">
        <v>6023.7970253718286</v>
      </c>
      <c r="J9711" s="85">
        <v>202705.42969435957</v>
      </c>
      <c r="K9711" t="s">
        <v>491</v>
      </c>
    </row>
    <row r="9712" spans="2:11" x14ac:dyDescent="0.25">
      <c r="B9712">
        <v>2026</v>
      </c>
      <c r="C9712" t="s">
        <v>483</v>
      </c>
      <c r="D9712">
        <v>4</v>
      </c>
      <c r="E9712" t="s">
        <v>208</v>
      </c>
      <c r="F9712">
        <v>28</v>
      </c>
      <c r="G9712" s="85">
        <v>4.4940777399160137</v>
      </c>
      <c r="H9712" s="85">
        <v>27483.452068491439</v>
      </c>
      <c r="I9712" s="85">
        <v>6023.7970253718286</v>
      </c>
      <c r="J9712" s="85">
        <v>80777.351682714696</v>
      </c>
      <c r="K9712" t="s">
        <v>491</v>
      </c>
    </row>
    <row r="9713" spans="2:11" x14ac:dyDescent="0.25">
      <c r="B9713">
        <v>2026</v>
      </c>
      <c r="C9713" t="s">
        <v>484</v>
      </c>
      <c r="D9713">
        <v>3</v>
      </c>
      <c r="E9713" t="s">
        <v>208</v>
      </c>
      <c r="F9713">
        <v>28</v>
      </c>
      <c r="G9713" s="85">
        <v>11.42540854657198</v>
      </c>
      <c r="H9713" s="85">
        <v>27483.452068491439</v>
      </c>
      <c r="I9713" s="85">
        <v>6023.7970253718286</v>
      </c>
      <c r="J9713" s="85">
        <v>205362.32297182881</v>
      </c>
      <c r="K9713" t="s">
        <v>491</v>
      </c>
    </row>
    <row r="9714" spans="2:11" x14ac:dyDescent="0.25">
      <c r="B9714">
        <v>2026</v>
      </c>
      <c r="C9714" t="s">
        <v>484</v>
      </c>
      <c r="D9714">
        <v>4</v>
      </c>
      <c r="E9714" t="s">
        <v>208</v>
      </c>
      <c r="F9714">
        <v>28</v>
      </c>
      <c r="G9714" s="85">
        <v>4.5529823531452251</v>
      </c>
      <c r="H9714" s="85">
        <v>27483.452068491439</v>
      </c>
      <c r="I9714" s="85">
        <v>6023.7970253718286</v>
      </c>
      <c r="J9714" s="85">
        <v>81836.113665465615</v>
      </c>
      <c r="K9714" t="s">
        <v>491</v>
      </c>
    </row>
    <row r="9715" spans="2:11" x14ac:dyDescent="0.25">
      <c r="B9715">
        <v>2026</v>
      </c>
      <c r="C9715" t="s">
        <v>485</v>
      </c>
      <c r="D9715">
        <v>3</v>
      </c>
      <c r="E9715" t="s">
        <v>208</v>
      </c>
      <c r="F9715">
        <v>28</v>
      </c>
      <c r="G9715" s="85">
        <v>11.573225783543393</v>
      </c>
      <c r="H9715" s="85">
        <v>27483.452068491439</v>
      </c>
      <c r="I9715" s="85">
        <v>6023.7970253718286</v>
      </c>
      <c r="J9715" s="85">
        <v>208019.21624929804</v>
      </c>
      <c r="K9715" t="s">
        <v>491</v>
      </c>
    </row>
    <row r="9716" spans="2:11" x14ac:dyDescent="0.25">
      <c r="B9716">
        <v>2026</v>
      </c>
      <c r="C9716" t="s">
        <v>485</v>
      </c>
      <c r="D9716">
        <v>4</v>
      </c>
      <c r="E9716" t="s">
        <v>208</v>
      </c>
      <c r="F9716">
        <v>28</v>
      </c>
      <c r="G9716" s="85">
        <v>4.6118869663744348</v>
      </c>
      <c r="H9716" s="85">
        <v>27483.452068491439</v>
      </c>
      <c r="I9716" s="85">
        <v>6023.7970253718286</v>
      </c>
      <c r="J9716" s="85">
        <v>82894.875648216519</v>
      </c>
      <c r="K9716" t="s">
        <v>491</v>
      </c>
    </row>
    <row r="9717" spans="2:11" x14ac:dyDescent="0.25">
      <c r="B9717">
        <v>2026</v>
      </c>
      <c r="C9717" t="s">
        <v>486</v>
      </c>
      <c r="D9717">
        <v>3</v>
      </c>
      <c r="E9717" t="s">
        <v>208</v>
      </c>
      <c r="F9717">
        <v>28</v>
      </c>
      <c r="G9717" s="85">
        <v>11.721043020514806</v>
      </c>
      <c r="H9717" s="85">
        <v>27483.452068491439</v>
      </c>
      <c r="I9717" s="85">
        <v>6023.7970253718286</v>
      </c>
      <c r="J9717" s="85">
        <v>210676.10952676731</v>
      </c>
      <c r="K9717" t="s">
        <v>491</v>
      </c>
    </row>
    <row r="9718" spans="2:11" x14ac:dyDescent="0.25">
      <c r="B9718">
        <v>2026</v>
      </c>
      <c r="C9718" t="s">
        <v>486</v>
      </c>
      <c r="D9718">
        <v>4</v>
      </c>
      <c r="E9718" t="s">
        <v>208</v>
      </c>
      <c r="F9718">
        <v>28</v>
      </c>
      <c r="G9718" s="85">
        <v>4.6707915796036445</v>
      </c>
      <c r="H9718" s="85">
        <v>27483.452068491439</v>
      </c>
      <c r="I9718" s="85">
        <v>6023.7970253718286</v>
      </c>
      <c r="J9718" s="85">
        <v>83953.637630967423</v>
      </c>
      <c r="K9718" t="s">
        <v>491</v>
      </c>
    </row>
    <row r="9719" spans="2:11" x14ac:dyDescent="0.25">
      <c r="B9719">
        <v>2026</v>
      </c>
      <c r="C9719" t="s">
        <v>487</v>
      </c>
      <c r="D9719">
        <v>3</v>
      </c>
      <c r="E9719" t="s">
        <v>208</v>
      </c>
      <c r="F9719">
        <v>28</v>
      </c>
      <c r="G9719" s="85">
        <v>11.868860257486217</v>
      </c>
      <c r="H9719" s="85">
        <v>27483.452068491439</v>
      </c>
      <c r="I9719" s="85">
        <v>6023.7970253718286</v>
      </c>
      <c r="J9719" s="85">
        <v>213333.00280423649</v>
      </c>
      <c r="K9719" t="s">
        <v>491</v>
      </c>
    </row>
    <row r="9720" spans="2:11" x14ac:dyDescent="0.25">
      <c r="B9720">
        <v>2026</v>
      </c>
      <c r="C9720" t="s">
        <v>487</v>
      </c>
      <c r="D9720">
        <v>4</v>
      </c>
      <c r="E9720" t="s">
        <v>208</v>
      </c>
      <c r="F9720">
        <v>28</v>
      </c>
      <c r="G9720" s="85">
        <v>4.7296961928328525</v>
      </c>
      <c r="H9720" s="85">
        <v>27483.452068491439</v>
      </c>
      <c r="I9720" s="85">
        <v>6023.7970253718286</v>
      </c>
      <c r="J9720" s="85">
        <v>85012.399613718284</v>
      </c>
      <c r="K9720" t="s">
        <v>491</v>
      </c>
    </row>
    <row r="9721" spans="2:11" x14ac:dyDescent="0.25">
      <c r="B9721">
        <v>2026</v>
      </c>
      <c r="C9721" t="s">
        <v>488</v>
      </c>
      <c r="D9721">
        <v>3</v>
      </c>
      <c r="E9721" t="s">
        <v>208</v>
      </c>
      <c r="F9721">
        <v>28</v>
      </c>
      <c r="G9721" s="85">
        <v>12.016677494457632</v>
      </c>
      <c r="H9721" s="85">
        <v>27483.452068491439</v>
      </c>
      <c r="I9721" s="85">
        <v>6023.7970253718286</v>
      </c>
      <c r="J9721" s="85">
        <v>215989.89608170578</v>
      </c>
      <c r="K9721" t="s">
        <v>491</v>
      </c>
    </row>
    <row r="9722" spans="2:11" x14ac:dyDescent="0.25">
      <c r="B9722">
        <v>2026</v>
      </c>
      <c r="C9722" t="s">
        <v>488</v>
      </c>
      <c r="D9722">
        <v>4</v>
      </c>
      <c r="E9722" t="s">
        <v>208</v>
      </c>
      <c r="F9722">
        <v>28</v>
      </c>
      <c r="G9722" s="85">
        <v>4.788600806062064</v>
      </c>
      <c r="H9722" s="85">
        <v>27483.452068491439</v>
      </c>
      <c r="I9722" s="85">
        <v>6023.7970253718286</v>
      </c>
      <c r="J9722" s="85">
        <v>86071.161596469217</v>
      </c>
      <c r="K9722" t="s">
        <v>491</v>
      </c>
    </row>
    <row r="9723" spans="2:11" x14ac:dyDescent="0.25">
      <c r="B9723">
        <v>2026</v>
      </c>
      <c r="C9723" t="s">
        <v>489</v>
      </c>
      <c r="D9723">
        <v>3</v>
      </c>
      <c r="E9723" t="s">
        <v>208</v>
      </c>
      <c r="F9723">
        <v>28</v>
      </c>
      <c r="G9723" s="85">
        <v>12.164494731429043</v>
      </c>
      <c r="H9723" s="85">
        <v>27483.452068491439</v>
      </c>
      <c r="I9723" s="85">
        <v>6023.7970253718286</v>
      </c>
      <c r="J9723" s="85">
        <v>218646.78935917499</v>
      </c>
      <c r="K9723" t="s">
        <v>491</v>
      </c>
    </row>
    <row r="9724" spans="2:11" x14ac:dyDescent="0.25">
      <c r="B9724">
        <v>2026</v>
      </c>
      <c r="C9724" t="s">
        <v>489</v>
      </c>
      <c r="D9724">
        <v>4</v>
      </c>
      <c r="E9724" t="s">
        <v>208</v>
      </c>
      <c r="F9724">
        <v>28</v>
      </c>
      <c r="G9724" s="85">
        <v>4.8475054192912719</v>
      </c>
      <c r="H9724" s="85">
        <v>27483.452068491439</v>
      </c>
      <c r="I9724" s="85">
        <v>6023.7970253718286</v>
      </c>
      <c r="J9724" s="85">
        <v>87129.923579220093</v>
      </c>
      <c r="K9724" t="s">
        <v>491</v>
      </c>
    </row>
    <row r="9725" spans="2:11" x14ac:dyDescent="0.25">
      <c r="B9725">
        <v>2026</v>
      </c>
      <c r="C9725" t="s">
        <v>490</v>
      </c>
      <c r="D9725">
        <v>3</v>
      </c>
      <c r="E9725" t="s">
        <v>208</v>
      </c>
      <c r="F9725">
        <v>28</v>
      </c>
      <c r="G9725" s="85">
        <v>12.312311968400458</v>
      </c>
      <c r="H9725" s="85">
        <v>27483.452068491439</v>
      </c>
      <c r="I9725" s="85">
        <v>6023.7970253718286</v>
      </c>
      <c r="J9725" s="85">
        <v>221303.68263664425</v>
      </c>
      <c r="K9725" t="s">
        <v>491</v>
      </c>
    </row>
    <row r="9726" spans="2:11" x14ac:dyDescent="0.25">
      <c r="B9726">
        <v>2026</v>
      </c>
      <c r="C9726" t="s">
        <v>490</v>
      </c>
      <c r="D9726">
        <v>4</v>
      </c>
      <c r="E9726" t="s">
        <v>208</v>
      </c>
      <c r="F9726">
        <v>28</v>
      </c>
      <c r="G9726" s="85">
        <v>4.9064100325204834</v>
      </c>
      <c r="H9726" s="85">
        <v>27483.452068491439</v>
      </c>
      <c r="I9726" s="85">
        <v>6023.7970253718286</v>
      </c>
      <c r="J9726" s="85">
        <v>88188.685561971026</v>
      </c>
      <c r="K9726" t="s">
        <v>491</v>
      </c>
    </row>
    <row r="9727" spans="2:11" x14ac:dyDescent="0.25">
      <c r="B9727">
        <v>2026</v>
      </c>
      <c r="C9727" t="s">
        <v>479</v>
      </c>
      <c r="D9727">
        <v>3</v>
      </c>
      <c r="E9727" t="s">
        <v>208</v>
      </c>
      <c r="F9727">
        <v>7</v>
      </c>
      <c r="G9727" s="85">
        <v>9.3268270003675529</v>
      </c>
      <c r="H9727" s="85">
        <v>27483.452068491439</v>
      </c>
      <c r="I9727" s="85">
        <v>6023.7970253718286</v>
      </c>
      <c r="J9727" s="85">
        <v>171230.71308089656</v>
      </c>
      <c r="K9727" t="s">
        <v>491</v>
      </c>
    </row>
    <row r="9728" spans="2:11" x14ac:dyDescent="0.25">
      <c r="B9728">
        <v>2026</v>
      </c>
      <c r="C9728" t="s">
        <v>479</v>
      </c>
      <c r="D9728">
        <v>4</v>
      </c>
      <c r="E9728" t="s">
        <v>208</v>
      </c>
      <c r="F9728">
        <v>7</v>
      </c>
      <c r="G9728" s="85">
        <v>17.86705413323422</v>
      </c>
      <c r="H9728" s="85">
        <v>27483.452068491439</v>
      </c>
      <c r="I9728" s="85">
        <v>6023.7970253718286</v>
      </c>
      <c r="J9728" s="85">
        <v>328020.28168509086</v>
      </c>
      <c r="K9728" t="s">
        <v>491</v>
      </c>
    </row>
    <row r="9729" spans="2:11" x14ac:dyDescent="0.25">
      <c r="B9729">
        <v>2026</v>
      </c>
      <c r="C9729" t="s">
        <v>480</v>
      </c>
      <c r="D9729">
        <v>3</v>
      </c>
      <c r="E9729" t="s">
        <v>208</v>
      </c>
      <c r="F9729">
        <v>7</v>
      </c>
      <c r="G9729" s="85">
        <v>5.7052187322942727</v>
      </c>
      <c r="H9729" s="85">
        <v>27483.452068491439</v>
      </c>
      <c r="I9729" s="85">
        <v>6023.7970253718286</v>
      </c>
      <c r="J9729" s="85">
        <v>104741.80252027177</v>
      </c>
      <c r="K9729" t="s">
        <v>491</v>
      </c>
    </row>
    <row r="9730" spans="2:11" x14ac:dyDescent="0.25">
      <c r="B9730">
        <v>2026</v>
      </c>
      <c r="C9730" t="s">
        <v>480</v>
      </c>
      <c r="D9730">
        <v>4</v>
      </c>
      <c r="E9730" t="s">
        <v>208</v>
      </c>
      <c r="F9730">
        <v>7</v>
      </c>
      <c r="G9730" s="85">
        <v>10.929274438973362</v>
      </c>
      <c r="H9730" s="85">
        <v>27483.452068491439</v>
      </c>
      <c r="I9730" s="85">
        <v>6023.7970253718286</v>
      </c>
      <c r="J9730" s="85">
        <v>200649.95904485791</v>
      </c>
      <c r="K9730" t="s">
        <v>491</v>
      </c>
    </row>
    <row r="9731" spans="2:11" x14ac:dyDescent="0.25">
      <c r="B9731">
        <v>2026</v>
      </c>
      <c r="C9731" t="s">
        <v>481</v>
      </c>
      <c r="D9731">
        <v>3</v>
      </c>
      <c r="E9731" t="s">
        <v>208</v>
      </c>
      <c r="F9731">
        <v>7</v>
      </c>
      <c r="G9731" s="85">
        <v>4.9748076163667152</v>
      </c>
      <c r="H9731" s="85">
        <v>27483.452068491439</v>
      </c>
      <c r="I9731" s="85">
        <v>6023.7970253718286</v>
      </c>
      <c r="J9731" s="85">
        <v>91332.224298486341</v>
      </c>
      <c r="K9731" t="s">
        <v>491</v>
      </c>
    </row>
    <row r="9732" spans="2:11" x14ac:dyDescent="0.25">
      <c r="B9732">
        <v>2026</v>
      </c>
      <c r="C9732" t="s">
        <v>481</v>
      </c>
      <c r="D9732">
        <v>4</v>
      </c>
      <c r="E9732" t="s">
        <v>208</v>
      </c>
      <c r="F9732">
        <v>7</v>
      </c>
      <c r="G9732" s="85">
        <v>9.5300531446061143</v>
      </c>
      <c r="H9732" s="85">
        <v>27483.452068491439</v>
      </c>
      <c r="I9732" s="85">
        <v>6023.7970253718286</v>
      </c>
      <c r="J9732" s="85">
        <v>174961.73088505209</v>
      </c>
      <c r="K9732" t="s">
        <v>491</v>
      </c>
    </row>
    <row r="9733" spans="2:11" x14ac:dyDescent="0.25">
      <c r="B9733">
        <v>2026</v>
      </c>
      <c r="C9733" t="s">
        <v>482</v>
      </c>
      <c r="D9733">
        <v>3</v>
      </c>
      <c r="E9733" t="s">
        <v>208</v>
      </c>
      <c r="F9733">
        <v>7</v>
      </c>
      <c r="G9733" s="85">
        <v>5.1122358126577367</v>
      </c>
      <c r="H9733" s="85">
        <v>27483.452068491439</v>
      </c>
      <c r="I9733" s="85">
        <v>6023.7970253718286</v>
      </c>
      <c r="J9733" s="85">
        <v>93855.261130562852</v>
      </c>
      <c r="K9733" t="s">
        <v>491</v>
      </c>
    </row>
    <row r="9734" spans="2:11" x14ac:dyDescent="0.25">
      <c r="B9734">
        <v>2026</v>
      </c>
      <c r="C9734" t="s">
        <v>482</v>
      </c>
      <c r="D9734">
        <v>4</v>
      </c>
      <c r="E9734" t="s">
        <v>208</v>
      </c>
      <c r="F9734">
        <v>7</v>
      </c>
      <c r="G9734" s="85">
        <v>9.7933192073804811</v>
      </c>
      <c r="H9734" s="85">
        <v>27483.452068491439</v>
      </c>
      <c r="I9734" s="85">
        <v>6023.7970253718286</v>
      </c>
      <c r="J9734" s="85">
        <v>179795.01831035531</v>
      </c>
      <c r="K9734" t="s">
        <v>491</v>
      </c>
    </row>
    <row r="9735" spans="2:11" x14ac:dyDescent="0.25">
      <c r="B9735">
        <v>2026</v>
      </c>
      <c r="C9735" t="s">
        <v>483</v>
      </c>
      <c r="D9735">
        <v>3</v>
      </c>
      <c r="E9735" t="s">
        <v>208</v>
      </c>
      <c r="F9735">
        <v>7</v>
      </c>
      <c r="G9735" s="85">
        <v>1.168717597871799</v>
      </c>
      <c r="H9735" s="85">
        <v>27483.452068491439</v>
      </c>
      <c r="I9735" s="85">
        <v>6023.7970253718286</v>
      </c>
      <c r="J9735" s="85">
        <v>21456.423247251641</v>
      </c>
      <c r="K9735" t="s">
        <v>491</v>
      </c>
    </row>
    <row r="9736" spans="2:11" x14ac:dyDescent="0.25">
      <c r="B9736">
        <v>2026</v>
      </c>
      <c r="C9736" t="s">
        <v>483</v>
      </c>
      <c r="D9736">
        <v>4</v>
      </c>
      <c r="E9736" t="s">
        <v>208</v>
      </c>
      <c r="F9736">
        <v>7</v>
      </c>
      <c r="G9736" s="85">
        <v>2.2388686513447711</v>
      </c>
      <c r="H9736" s="85">
        <v>27483.452068491439</v>
      </c>
      <c r="I9736" s="85">
        <v>6023.7970253718286</v>
      </c>
      <c r="J9736" s="85">
        <v>41103.268630277234</v>
      </c>
      <c r="K9736" t="s">
        <v>491</v>
      </c>
    </row>
    <row r="9737" spans="2:11" x14ac:dyDescent="0.25">
      <c r="B9737">
        <v>2026</v>
      </c>
      <c r="C9737" t="s">
        <v>484</v>
      </c>
      <c r="D9737">
        <v>3</v>
      </c>
      <c r="E9737" t="s">
        <v>208</v>
      </c>
      <c r="F9737">
        <v>7</v>
      </c>
      <c r="G9737" s="85">
        <v>2.8031509953663147</v>
      </c>
      <c r="H9737" s="85">
        <v>27483.452068491439</v>
      </c>
      <c r="I9737" s="85">
        <v>6023.7970253718286</v>
      </c>
      <c r="J9737" s="85">
        <v>51462.897702625305</v>
      </c>
      <c r="K9737" t="s">
        <v>491</v>
      </c>
    </row>
    <row r="9738" spans="2:11" x14ac:dyDescent="0.25">
      <c r="B9738">
        <v>2026</v>
      </c>
      <c r="C9738" t="s">
        <v>484</v>
      </c>
      <c r="D9738">
        <v>4</v>
      </c>
      <c r="E9738" t="s">
        <v>208</v>
      </c>
      <c r="F9738">
        <v>7</v>
      </c>
      <c r="G9738" s="85">
        <v>5.369891665822216</v>
      </c>
      <c r="H9738" s="85">
        <v>27483.452068491439</v>
      </c>
      <c r="I9738" s="85">
        <v>6023.7970253718286</v>
      </c>
      <c r="J9738" s="85">
        <v>98585.551020691826</v>
      </c>
      <c r="K9738" t="s">
        <v>491</v>
      </c>
    </row>
    <row r="9739" spans="2:11" x14ac:dyDescent="0.25">
      <c r="B9739">
        <v>2026</v>
      </c>
      <c r="C9739" t="s">
        <v>485</v>
      </c>
      <c r="D9739">
        <v>3</v>
      </c>
      <c r="E9739" t="s">
        <v>208</v>
      </c>
      <c r="F9739">
        <v>7</v>
      </c>
      <c r="G9739" s="85">
        <v>10.464039161572218</v>
      </c>
      <c r="H9739" s="85">
        <v>27483.452068491439</v>
      </c>
      <c r="I9739" s="85">
        <v>6023.7970253718286</v>
      </c>
      <c r="J9739" s="85">
        <v>192108.72971824478</v>
      </c>
      <c r="K9739" t="s">
        <v>491</v>
      </c>
    </row>
    <row r="9740" spans="2:11" x14ac:dyDescent="0.25">
      <c r="B9740">
        <v>2026</v>
      </c>
      <c r="C9740" t="s">
        <v>485</v>
      </c>
      <c r="D9740">
        <v>4</v>
      </c>
      <c r="E9740" t="s">
        <v>208</v>
      </c>
      <c r="F9740">
        <v>7</v>
      </c>
      <c r="G9740" s="85">
        <v>20.045568996264841</v>
      </c>
      <c r="H9740" s="85">
        <v>27483.452068491439</v>
      </c>
      <c r="I9740" s="85">
        <v>6023.7970253718286</v>
      </c>
      <c r="J9740" s="85">
        <v>368015.51837591449</v>
      </c>
      <c r="K9740" t="s">
        <v>491</v>
      </c>
    </row>
    <row r="9741" spans="2:11" x14ac:dyDescent="0.25">
      <c r="B9741">
        <v>2026</v>
      </c>
      <c r="C9741" t="s">
        <v>486</v>
      </c>
      <c r="D9741">
        <v>3</v>
      </c>
      <c r="E9741" t="s">
        <v>208</v>
      </c>
      <c r="F9741">
        <v>7</v>
      </c>
      <c r="G9741" s="85">
        <v>8.4280713114359411</v>
      </c>
      <c r="H9741" s="85">
        <v>27483.452068491439</v>
      </c>
      <c r="I9741" s="85">
        <v>6023.7970253718286</v>
      </c>
      <c r="J9741" s="85">
        <v>154730.50593700854</v>
      </c>
      <c r="K9741" t="s">
        <v>491</v>
      </c>
    </row>
    <row r="9742" spans="2:11" x14ac:dyDescent="0.25">
      <c r="B9742">
        <v>2026</v>
      </c>
      <c r="C9742" t="s">
        <v>486</v>
      </c>
      <c r="D9742">
        <v>4</v>
      </c>
      <c r="E9742" t="s">
        <v>208</v>
      </c>
      <c r="F9742">
        <v>7</v>
      </c>
      <c r="G9742" s="85">
        <v>16.145341427931498</v>
      </c>
      <c r="H9742" s="85">
        <v>27483.452068491439</v>
      </c>
      <c r="I9742" s="85">
        <v>6023.7970253718286</v>
      </c>
      <c r="J9742" s="85">
        <v>296411.45113234158</v>
      </c>
      <c r="K9742" t="s">
        <v>491</v>
      </c>
    </row>
    <row r="9743" spans="2:11" x14ac:dyDescent="0.25">
      <c r="B9743">
        <v>2026</v>
      </c>
      <c r="C9743" t="s">
        <v>487</v>
      </c>
      <c r="D9743">
        <v>3</v>
      </c>
      <c r="E9743" t="s">
        <v>208</v>
      </c>
      <c r="F9743">
        <v>7</v>
      </c>
      <c r="G9743" s="85">
        <v>7.5452275220747778</v>
      </c>
      <c r="H9743" s="85">
        <v>27483.452068491439</v>
      </c>
      <c r="I9743" s="85">
        <v>6023.7970253718286</v>
      </c>
      <c r="J9743" s="85">
        <v>138522.42449780146</v>
      </c>
      <c r="K9743" t="s">
        <v>491</v>
      </c>
    </row>
    <row r="9744" spans="2:11" x14ac:dyDescent="0.25">
      <c r="B9744">
        <v>2026</v>
      </c>
      <c r="C9744" t="s">
        <v>487</v>
      </c>
      <c r="D9744">
        <v>4</v>
      </c>
      <c r="E9744" t="s">
        <v>208</v>
      </c>
      <c r="F9744">
        <v>7</v>
      </c>
      <c r="G9744" s="85">
        <v>14.454110554336015</v>
      </c>
      <c r="H9744" s="85">
        <v>27483.452068491439</v>
      </c>
      <c r="I9744" s="85">
        <v>6023.7970253718286</v>
      </c>
      <c r="J9744" s="85">
        <v>265362.2348813304</v>
      </c>
      <c r="K9744" t="s">
        <v>491</v>
      </c>
    </row>
    <row r="9745" spans="2:11" x14ac:dyDescent="0.25">
      <c r="B9745">
        <v>2026</v>
      </c>
      <c r="C9745" t="s">
        <v>488</v>
      </c>
      <c r="D9745">
        <v>3</v>
      </c>
      <c r="E9745" t="s">
        <v>208</v>
      </c>
      <c r="F9745">
        <v>7</v>
      </c>
      <c r="G9745" s="85">
        <v>9.7122660132369063</v>
      </c>
      <c r="H9745" s="85">
        <v>27483.452068491439</v>
      </c>
      <c r="I9745" s="85">
        <v>6023.7970253718286</v>
      </c>
      <c r="J9745" s="85">
        <v>178306.96709742493</v>
      </c>
      <c r="K9745" t="s">
        <v>491</v>
      </c>
    </row>
    <row r="9746" spans="2:11" x14ac:dyDescent="0.25">
      <c r="B9746">
        <v>2026</v>
      </c>
      <c r="C9746" t="s">
        <v>488</v>
      </c>
      <c r="D9746">
        <v>4</v>
      </c>
      <c r="E9746" t="s">
        <v>208</v>
      </c>
      <c r="F9746">
        <v>7</v>
      </c>
      <c r="G9746" s="85">
        <v>18.605425254273101</v>
      </c>
      <c r="H9746" s="85">
        <v>27483.452068491439</v>
      </c>
      <c r="I9746" s="85">
        <v>6023.7970253718286</v>
      </c>
      <c r="J9746" s="85">
        <v>341575.99721072952</v>
      </c>
      <c r="K9746" t="s">
        <v>491</v>
      </c>
    </row>
    <row r="9747" spans="2:11" x14ac:dyDescent="0.25">
      <c r="B9747">
        <v>2026</v>
      </c>
      <c r="C9747" t="s">
        <v>489</v>
      </c>
      <c r="D9747">
        <v>3</v>
      </c>
      <c r="E9747" t="s">
        <v>208</v>
      </c>
      <c r="F9747">
        <v>7</v>
      </c>
      <c r="G9747" s="85">
        <v>12.19221175219198</v>
      </c>
      <c r="H9747" s="85">
        <v>27483.452068491439</v>
      </c>
      <c r="I9747" s="85">
        <v>6023.7970253718286</v>
      </c>
      <c r="J9747" s="85">
        <v>223836.15695657788</v>
      </c>
      <c r="K9747" t="s">
        <v>491</v>
      </c>
    </row>
    <row r="9748" spans="2:11" x14ac:dyDescent="0.25">
      <c r="B9748">
        <v>2026</v>
      </c>
      <c r="C9748" t="s">
        <v>489</v>
      </c>
      <c r="D9748">
        <v>4</v>
      </c>
      <c r="E9748" t="s">
        <v>208</v>
      </c>
      <c r="F9748">
        <v>7</v>
      </c>
      <c r="G9748" s="85">
        <v>23.356164681909931</v>
      </c>
      <c r="H9748" s="85">
        <v>27483.452068491439</v>
      </c>
      <c r="I9748" s="85">
        <v>6023.7970253718286</v>
      </c>
      <c r="J9748" s="85">
        <v>428794.56573609484</v>
      </c>
      <c r="K9748" t="s">
        <v>491</v>
      </c>
    </row>
    <row r="9749" spans="2:11" x14ac:dyDescent="0.25">
      <c r="B9749">
        <v>2026</v>
      </c>
      <c r="C9749" t="s">
        <v>490</v>
      </c>
      <c r="D9749">
        <v>3</v>
      </c>
      <c r="E9749" t="s">
        <v>208</v>
      </c>
      <c r="F9749">
        <v>7</v>
      </c>
      <c r="G9749" s="85">
        <v>9.2455231580929311</v>
      </c>
      <c r="H9749" s="85">
        <v>27483.452068491439</v>
      </c>
      <c r="I9749" s="85">
        <v>6023.7970253718286</v>
      </c>
      <c r="J9749" s="85">
        <v>169738.06023246786</v>
      </c>
      <c r="K9749" t="s">
        <v>491</v>
      </c>
    </row>
    <row r="9750" spans="2:11" x14ac:dyDescent="0.25">
      <c r="B9750">
        <v>2026</v>
      </c>
      <c r="C9750" t="s">
        <v>490</v>
      </c>
      <c r="D9750">
        <v>4</v>
      </c>
      <c r="E9750" t="s">
        <v>208</v>
      </c>
      <c r="F9750">
        <v>7</v>
      </c>
      <c r="G9750" s="85">
        <v>17.711303399238261</v>
      </c>
      <c r="H9750" s="85">
        <v>27483.452068491439</v>
      </c>
      <c r="I9750" s="85">
        <v>6023.7970253718286</v>
      </c>
      <c r="J9750" s="85">
        <v>325160.86237304076</v>
      </c>
      <c r="K9750" t="s">
        <v>491</v>
      </c>
    </row>
    <row r="9751" spans="2:11" x14ac:dyDescent="0.25">
      <c r="B9751">
        <v>2026</v>
      </c>
      <c r="C9751" t="s">
        <v>479</v>
      </c>
      <c r="D9751">
        <v>3</v>
      </c>
      <c r="E9751" t="s">
        <v>208</v>
      </c>
      <c r="F9751">
        <v>11</v>
      </c>
      <c r="G9751" s="85">
        <v>0</v>
      </c>
      <c r="H9751" s="85">
        <v>27483.452068491439</v>
      </c>
      <c r="I9751" s="85">
        <v>6023.7970253718286</v>
      </c>
      <c r="J9751" s="85">
        <v>0</v>
      </c>
      <c r="K9751" t="s">
        <v>491</v>
      </c>
    </row>
    <row r="9752" spans="2:11" x14ac:dyDescent="0.25">
      <c r="B9752">
        <v>2026</v>
      </c>
      <c r="C9752" t="s">
        <v>479</v>
      </c>
      <c r="D9752">
        <v>4</v>
      </c>
      <c r="E9752" t="s">
        <v>208</v>
      </c>
      <c r="F9752">
        <v>11</v>
      </c>
      <c r="G9752" s="85">
        <v>3.6123900200111989</v>
      </c>
      <c r="H9752" s="85">
        <v>27483.452068491439</v>
      </c>
      <c r="I9752" s="85">
        <v>6023.7970253718286</v>
      </c>
      <c r="J9752" s="85">
        <v>68404.573149727818</v>
      </c>
      <c r="K9752" t="s">
        <v>491</v>
      </c>
    </row>
    <row r="9753" spans="2:11" x14ac:dyDescent="0.25">
      <c r="B9753">
        <v>2026</v>
      </c>
      <c r="C9753" t="s">
        <v>480</v>
      </c>
      <c r="D9753">
        <v>3</v>
      </c>
      <c r="E9753" t="s">
        <v>208</v>
      </c>
      <c r="F9753">
        <v>11</v>
      </c>
      <c r="G9753" s="85">
        <v>0</v>
      </c>
      <c r="H9753" s="85">
        <v>27483.452068491439</v>
      </c>
      <c r="I9753" s="85">
        <v>6023.7970253718286</v>
      </c>
      <c r="J9753" s="85">
        <v>0</v>
      </c>
      <c r="K9753" t="s">
        <v>491</v>
      </c>
    </row>
    <row r="9754" spans="2:11" x14ac:dyDescent="0.25">
      <c r="B9754">
        <v>2026</v>
      </c>
      <c r="C9754" t="s">
        <v>480</v>
      </c>
      <c r="D9754">
        <v>4</v>
      </c>
      <c r="E9754" t="s">
        <v>208</v>
      </c>
      <c r="F9754">
        <v>11</v>
      </c>
      <c r="G9754" s="85">
        <v>2.7282088879664013</v>
      </c>
      <c r="H9754" s="85">
        <v>27483.452068491439</v>
      </c>
      <c r="I9754" s="85">
        <v>6023.7970253718286</v>
      </c>
      <c r="J9754" s="85">
        <v>51661.632163422022</v>
      </c>
      <c r="K9754" t="s">
        <v>491</v>
      </c>
    </row>
    <row r="9755" spans="2:11" x14ac:dyDescent="0.25">
      <c r="B9755">
        <v>2026</v>
      </c>
      <c r="C9755" t="s">
        <v>481</v>
      </c>
      <c r="D9755">
        <v>3</v>
      </c>
      <c r="E9755" t="s">
        <v>208</v>
      </c>
      <c r="F9755">
        <v>11</v>
      </c>
      <c r="G9755" s="85">
        <v>0</v>
      </c>
      <c r="H9755" s="85">
        <v>27483.452068491439</v>
      </c>
      <c r="I9755" s="85">
        <v>6023.7970253718286</v>
      </c>
      <c r="J9755" s="85">
        <v>0</v>
      </c>
      <c r="K9755" t="s">
        <v>491</v>
      </c>
    </row>
    <row r="9756" spans="2:11" x14ac:dyDescent="0.25">
      <c r="B9756">
        <v>2026</v>
      </c>
      <c r="C9756" t="s">
        <v>481</v>
      </c>
      <c r="D9756">
        <v>4</v>
      </c>
      <c r="E9756" t="s">
        <v>208</v>
      </c>
      <c r="F9756">
        <v>11</v>
      </c>
      <c r="G9756" s="85">
        <v>1.5405455099064043</v>
      </c>
      <c r="H9756" s="85">
        <v>27483.452068491439</v>
      </c>
      <c r="I9756" s="85">
        <v>6023.7970253718286</v>
      </c>
      <c r="J9756" s="85">
        <v>29171.921481100391</v>
      </c>
      <c r="K9756" t="s">
        <v>491</v>
      </c>
    </row>
    <row r="9757" spans="2:11" x14ac:dyDescent="0.25">
      <c r="B9757">
        <v>2026</v>
      </c>
      <c r="C9757" t="s">
        <v>482</v>
      </c>
      <c r="D9757">
        <v>3</v>
      </c>
      <c r="E9757" t="s">
        <v>208</v>
      </c>
      <c r="F9757">
        <v>11</v>
      </c>
      <c r="G9757" s="85">
        <v>0</v>
      </c>
      <c r="H9757" s="85">
        <v>27483.452068491439</v>
      </c>
      <c r="I9757" s="85">
        <v>6023.7970253718286</v>
      </c>
      <c r="J9757" s="85">
        <v>0</v>
      </c>
      <c r="K9757" t="s">
        <v>491</v>
      </c>
    </row>
    <row r="9758" spans="2:11" x14ac:dyDescent="0.25">
      <c r="B9758">
        <v>2026</v>
      </c>
      <c r="C9758" t="s">
        <v>482</v>
      </c>
      <c r="D9758">
        <v>4</v>
      </c>
      <c r="E9758" t="s">
        <v>208</v>
      </c>
      <c r="F9758">
        <v>11</v>
      </c>
      <c r="G9758" s="85">
        <v>1.3167938263540695</v>
      </c>
      <c r="H9758" s="85">
        <v>27483.452068491439</v>
      </c>
      <c r="I9758" s="85">
        <v>6023.7970253718286</v>
      </c>
      <c r="J9758" s="85">
        <v>24934.937567363697</v>
      </c>
      <c r="K9758" t="s">
        <v>491</v>
      </c>
    </row>
    <row r="9759" spans="2:11" x14ac:dyDescent="0.25">
      <c r="B9759">
        <v>2026</v>
      </c>
      <c r="C9759" t="s">
        <v>483</v>
      </c>
      <c r="D9759">
        <v>3</v>
      </c>
      <c r="E9759" t="s">
        <v>208</v>
      </c>
      <c r="F9759">
        <v>11</v>
      </c>
      <c r="G9759" s="85">
        <v>0</v>
      </c>
      <c r="H9759" s="85">
        <v>27483.452068491439</v>
      </c>
      <c r="I9759" s="85">
        <v>6023.7970253718286</v>
      </c>
      <c r="J9759" s="85">
        <v>0</v>
      </c>
      <c r="K9759" t="s">
        <v>491</v>
      </c>
    </row>
    <row r="9760" spans="2:11" x14ac:dyDescent="0.25">
      <c r="B9760">
        <v>2026</v>
      </c>
      <c r="C9760" t="s">
        <v>483</v>
      </c>
      <c r="D9760">
        <v>4</v>
      </c>
      <c r="E9760" t="s">
        <v>208</v>
      </c>
      <c r="F9760">
        <v>11</v>
      </c>
      <c r="G9760" s="85">
        <v>4.573567321499727</v>
      </c>
      <c r="H9760" s="85">
        <v>27483.452068491439</v>
      </c>
      <c r="I9760" s="85">
        <v>6023.7970253718286</v>
      </c>
      <c r="J9760" s="85">
        <v>86605.521182832555</v>
      </c>
      <c r="K9760" t="s">
        <v>491</v>
      </c>
    </row>
    <row r="9761" spans="2:11" x14ac:dyDescent="0.25">
      <c r="B9761">
        <v>2026</v>
      </c>
      <c r="C9761" t="s">
        <v>484</v>
      </c>
      <c r="D9761">
        <v>3</v>
      </c>
      <c r="E9761" t="s">
        <v>208</v>
      </c>
      <c r="F9761">
        <v>11</v>
      </c>
      <c r="G9761" s="85">
        <v>0</v>
      </c>
      <c r="H9761" s="85">
        <v>27483.452068491439</v>
      </c>
      <c r="I9761" s="85">
        <v>6023.7970253718286</v>
      </c>
      <c r="J9761" s="85">
        <v>0</v>
      </c>
      <c r="K9761" t="s">
        <v>491</v>
      </c>
    </row>
    <row r="9762" spans="2:11" x14ac:dyDescent="0.25">
      <c r="B9762">
        <v>2026</v>
      </c>
      <c r="C9762" t="s">
        <v>484</v>
      </c>
      <c r="D9762">
        <v>4</v>
      </c>
      <c r="E9762" t="s">
        <v>208</v>
      </c>
      <c r="F9762">
        <v>11</v>
      </c>
      <c r="G9762" s="85">
        <v>2.9353426569978853</v>
      </c>
      <c r="H9762" s="85">
        <v>27483.452068491439</v>
      </c>
      <c r="I9762" s="85">
        <v>6023.7970253718286</v>
      </c>
      <c r="J9762" s="85">
        <v>55583.937611339592</v>
      </c>
      <c r="K9762" t="s">
        <v>491</v>
      </c>
    </row>
    <row r="9763" spans="2:11" x14ac:dyDescent="0.25">
      <c r="B9763">
        <v>2026</v>
      </c>
      <c r="C9763" t="s">
        <v>485</v>
      </c>
      <c r="D9763">
        <v>3</v>
      </c>
      <c r="E9763" t="s">
        <v>208</v>
      </c>
      <c r="F9763">
        <v>11</v>
      </c>
      <c r="G9763" s="85">
        <v>0</v>
      </c>
      <c r="H9763" s="85">
        <v>27483.452068491439</v>
      </c>
      <c r="I9763" s="85">
        <v>6023.7970253718286</v>
      </c>
      <c r="J9763" s="85">
        <v>0</v>
      </c>
      <c r="K9763" t="s">
        <v>491</v>
      </c>
    </row>
    <row r="9764" spans="2:11" x14ac:dyDescent="0.25">
      <c r="B9764">
        <v>2026</v>
      </c>
      <c r="C9764" t="s">
        <v>485</v>
      </c>
      <c r="D9764">
        <v>4</v>
      </c>
      <c r="E9764" t="s">
        <v>208</v>
      </c>
      <c r="F9764">
        <v>11</v>
      </c>
      <c r="G9764" s="85">
        <v>5.6719923741871865</v>
      </c>
      <c r="H9764" s="85">
        <v>27483.452068491439</v>
      </c>
      <c r="I9764" s="85">
        <v>6023.7970253718286</v>
      </c>
      <c r="J9764" s="85">
        <v>107405.40614813872</v>
      </c>
      <c r="K9764" t="s">
        <v>491</v>
      </c>
    </row>
    <row r="9765" spans="2:11" x14ac:dyDescent="0.25">
      <c r="B9765">
        <v>2026</v>
      </c>
      <c r="C9765" t="s">
        <v>486</v>
      </c>
      <c r="D9765">
        <v>3</v>
      </c>
      <c r="E9765" t="s">
        <v>208</v>
      </c>
      <c r="F9765">
        <v>11</v>
      </c>
      <c r="G9765" s="85">
        <v>0</v>
      </c>
      <c r="H9765" s="85">
        <v>27483.452068491439</v>
      </c>
      <c r="I9765" s="85">
        <v>6023.7970253718286</v>
      </c>
      <c r="J9765" s="85">
        <v>0</v>
      </c>
      <c r="K9765" t="s">
        <v>491</v>
      </c>
    </row>
    <row r="9766" spans="2:11" x14ac:dyDescent="0.25">
      <c r="B9766">
        <v>2026</v>
      </c>
      <c r="C9766" t="s">
        <v>486</v>
      </c>
      <c r="D9766">
        <v>4</v>
      </c>
      <c r="E9766" t="s">
        <v>208</v>
      </c>
      <c r="F9766">
        <v>11</v>
      </c>
      <c r="G9766" s="85">
        <v>1.1073836597676181</v>
      </c>
      <c r="H9766" s="85">
        <v>27483.452068491439</v>
      </c>
      <c r="I9766" s="85">
        <v>6023.7970253718286</v>
      </c>
      <c r="J9766" s="85">
        <v>20969.526031176581</v>
      </c>
      <c r="K9766" t="s">
        <v>491</v>
      </c>
    </row>
    <row r="9767" spans="2:11" x14ac:dyDescent="0.25">
      <c r="B9767">
        <v>2026</v>
      </c>
      <c r="C9767" t="s">
        <v>487</v>
      </c>
      <c r="D9767">
        <v>3</v>
      </c>
      <c r="E9767" t="s">
        <v>208</v>
      </c>
      <c r="F9767">
        <v>11</v>
      </c>
      <c r="G9767" s="85">
        <v>0</v>
      </c>
      <c r="H9767" s="85">
        <v>27483.452068491439</v>
      </c>
      <c r="I9767" s="85">
        <v>6023.7970253718286</v>
      </c>
      <c r="J9767" s="85">
        <v>0</v>
      </c>
      <c r="K9767" t="s">
        <v>491</v>
      </c>
    </row>
    <row r="9768" spans="2:11" x14ac:dyDescent="0.25">
      <c r="B9768">
        <v>2026</v>
      </c>
      <c r="C9768" t="s">
        <v>487</v>
      </c>
      <c r="D9768">
        <v>4</v>
      </c>
      <c r="E9768" t="s">
        <v>208</v>
      </c>
      <c r="F9768">
        <v>11</v>
      </c>
      <c r="G9768" s="85">
        <v>2.7891498504672403</v>
      </c>
      <c r="H9768" s="85">
        <v>27483.452068491439</v>
      </c>
      <c r="I9768" s="85">
        <v>6023.7970253718286</v>
      </c>
      <c r="J9768" s="85">
        <v>52815.616230510808</v>
      </c>
      <c r="K9768" t="s">
        <v>491</v>
      </c>
    </row>
    <row r="9769" spans="2:11" x14ac:dyDescent="0.25">
      <c r="B9769">
        <v>2026</v>
      </c>
      <c r="C9769" t="s">
        <v>488</v>
      </c>
      <c r="D9769">
        <v>3</v>
      </c>
      <c r="E9769" t="s">
        <v>208</v>
      </c>
      <c r="F9769">
        <v>11</v>
      </c>
      <c r="G9769" s="85">
        <v>0</v>
      </c>
      <c r="H9769" s="85">
        <v>27483.452068491439</v>
      </c>
      <c r="I9769" s="85">
        <v>6023.7970253718286</v>
      </c>
      <c r="J9769" s="85">
        <v>0</v>
      </c>
      <c r="K9769" t="s">
        <v>491</v>
      </c>
    </row>
    <row r="9770" spans="2:11" x14ac:dyDescent="0.25">
      <c r="B9770">
        <v>2026</v>
      </c>
      <c r="C9770" t="s">
        <v>488</v>
      </c>
      <c r="D9770">
        <v>4</v>
      </c>
      <c r="E9770" t="s">
        <v>208</v>
      </c>
      <c r="F9770">
        <v>11</v>
      </c>
      <c r="G9770" s="85">
        <v>1.3975157540706769</v>
      </c>
      <c r="H9770" s="85">
        <v>27483.452068491439</v>
      </c>
      <c r="I9770" s="85">
        <v>6023.7970253718286</v>
      </c>
      <c r="J9770" s="85">
        <v>26463.495939712589</v>
      </c>
      <c r="K9770" t="s">
        <v>491</v>
      </c>
    </row>
    <row r="9771" spans="2:11" x14ac:dyDescent="0.25">
      <c r="B9771">
        <v>2026</v>
      </c>
      <c r="C9771" t="s">
        <v>489</v>
      </c>
      <c r="D9771">
        <v>3</v>
      </c>
      <c r="E9771" t="s">
        <v>208</v>
      </c>
      <c r="F9771">
        <v>11</v>
      </c>
      <c r="G9771" s="85">
        <v>0</v>
      </c>
      <c r="H9771" s="85">
        <v>27483.452068491439</v>
      </c>
      <c r="I9771" s="85">
        <v>6023.7970253718286</v>
      </c>
      <c r="J9771" s="85">
        <v>0</v>
      </c>
      <c r="K9771" t="s">
        <v>491</v>
      </c>
    </row>
    <row r="9772" spans="2:11" x14ac:dyDescent="0.25">
      <c r="B9772">
        <v>2026</v>
      </c>
      <c r="C9772" t="s">
        <v>489</v>
      </c>
      <c r="D9772">
        <v>4</v>
      </c>
      <c r="E9772" t="s">
        <v>208</v>
      </c>
      <c r="F9772">
        <v>11</v>
      </c>
      <c r="G9772" s="85">
        <v>4.680877360741678</v>
      </c>
      <c r="H9772" s="85">
        <v>27483.452068491439</v>
      </c>
      <c r="I9772" s="85">
        <v>6023.7970253718286</v>
      </c>
      <c r="J9772" s="85">
        <v>88637.554653294705</v>
      </c>
      <c r="K9772" t="s">
        <v>491</v>
      </c>
    </row>
    <row r="9773" spans="2:11" x14ac:dyDescent="0.25">
      <c r="B9773">
        <v>2026</v>
      </c>
      <c r="C9773" t="s">
        <v>490</v>
      </c>
      <c r="D9773">
        <v>3</v>
      </c>
      <c r="E9773" t="s">
        <v>208</v>
      </c>
      <c r="F9773">
        <v>11</v>
      </c>
      <c r="G9773" s="85">
        <v>0</v>
      </c>
      <c r="H9773" s="85">
        <v>27483.452068491439</v>
      </c>
      <c r="I9773" s="85">
        <v>6023.7970253718286</v>
      </c>
      <c r="J9773" s="85">
        <v>0</v>
      </c>
      <c r="K9773" t="s">
        <v>491</v>
      </c>
    </row>
    <row r="9774" spans="2:11" x14ac:dyDescent="0.25">
      <c r="B9774">
        <v>2026</v>
      </c>
      <c r="C9774" t="s">
        <v>490</v>
      </c>
      <c r="D9774">
        <v>4</v>
      </c>
      <c r="E9774" t="s">
        <v>208</v>
      </c>
      <c r="F9774">
        <v>11</v>
      </c>
      <c r="G9774" s="85">
        <v>11.1310812628784</v>
      </c>
      <c r="H9774" s="85">
        <v>27483.452068491439</v>
      </c>
      <c r="I9774" s="85">
        <v>6023.7970253718286</v>
      </c>
      <c r="J9774" s="85">
        <v>210779.25092921438</v>
      </c>
      <c r="K9774" t="s">
        <v>491</v>
      </c>
    </row>
    <row r="9775" spans="2:11" x14ac:dyDescent="0.25">
      <c r="B9775">
        <v>2026</v>
      </c>
      <c r="C9775" t="s">
        <v>479</v>
      </c>
      <c r="D9775">
        <v>3</v>
      </c>
      <c r="E9775" t="s">
        <v>70</v>
      </c>
      <c r="F9775">
        <v>31</v>
      </c>
      <c r="G9775" s="85">
        <v>3.9609588956414084</v>
      </c>
      <c r="H9775" s="85">
        <v>24503.913814264284</v>
      </c>
      <c r="I9775" s="85">
        <v>5272.1260057275331</v>
      </c>
      <c r="J9775" s="85">
        <v>63767.759978220813</v>
      </c>
      <c r="K9775" t="s">
        <v>491</v>
      </c>
    </row>
    <row r="9776" spans="2:11" x14ac:dyDescent="0.25">
      <c r="B9776">
        <v>2026</v>
      </c>
      <c r="C9776" t="s">
        <v>479</v>
      </c>
      <c r="D9776">
        <v>4</v>
      </c>
      <c r="E9776" t="s">
        <v>70</v>
      </c>
      <c r="F9776">
        <v>31</v>
      </c>
      <c r="G9776" s="85">
        <v>0</v>
      </c>
      <c r="H9776" s="85">
        <v>24503.913814264284</v>
      </c>
      <c r="I9776" s="85">
        <v>5272.1260057275331</v>
      </c>
      <c r="J9776" s="85">
        <v>0</v>
      </c>
      <c r="K9776" t="s">
        <v>491</v>
      </c>
    </row>
    <row r="9777" spans="2:11" x14ac:dyDescent="0.25">
      <c r="B9777">
        <v>2026</v>
      </c>
      <c r="C9777" t="s">
        <v>480</v>
      </c>
      <c r="D9777">
        <v>3</v>
      </c>
      <c r="E9777" t="s">
        <v>70</v>
      </c>
      <c r="F9777">
        <v>31</v>
      </c>
      <c r="G9777" s="85">
        <v>4.0786603503935961</v>
      </c>
      <c r="H9777" s="85">
        <v>24503.913814264284</v>
      </c>
      <c r="I9777" s="85">
        <v>5272.1260057275331</v>
      </c>
      <c r="J9777" s="85">
        <v>65662.644099331985</v>
      </c>
      <c r="K9777" t="s">
        <v>491</v>
      </c>
    </row>
    <row r="9778" spans="2:11" x14ac:dyDescent="0.25">
      <c r="B9778">
        <v>2026</v>
      </c>
      <c r="C9778" t="s">
        <v>480</v>
      </c>
      <c r="D9778">
        <v>4</v>
      </c>
      <c r="E9778" t="s">
        <v>70</v>
      </c>
      <c r="F9778">
        <v>31</v>
      </c>
      <c r="G9778" s="85">
        <v>0</v>
      </c>
      <c r="H9778" s="85">
        <v>24503.913814264284</v>
      </c>
      <c r="I9778" s="85">
        <v>5272.1260057275331</v>
      </c>
      <c r="J9778" s="85">
        <v>0</v>
      </c>
      <c r="K9778" t="s">
        <v>491</v>
      </c>
    </row>
    <row r="9779" spans="2:11" x14ac:dyDescent="0.25">
      <c r="B9779">
        <v>2026</v>
      </c>
      <c r="C9779" t="s">
        <v>481</v>
      </c>
      <c r="D9779">
        <v>3</v>
      </c>
      <c r="E9779" t="s">
        <v>70</v>
      </c>
      <c r="F9779">
        <v>31</v>
      </c>
      <c r="G9779" s="85">
        <v>4.1963618051457816</v>
      </c>
      <c r="H9779" s="85">
        <v>24503.913814264284</v>
      </c>
      <c r="I9779" s="85">
        <v>5272.1260057275331</v>
      </c>
      <c r="J9779" s="85">
        <v>67557.528220443113</v>
      </c>
      <c r="K9779" t="s">
        <v>491</v>
      </c>
    </row>
    <row r="9780" spans="2:11" x14ac:dyDescent="0.25">
      <c r="B9780">
        <v>2026</v>
      </c>
      <c r="C9780" t="s">
        <v>481</v>
      </c>
      <c r="D9780">
        <v>4</v>
      </c>
      <c r="E9780" t="s">
        <v>70</v>
      </c>
      <c r="F9780">
        <v>31</v>
      </c>
      <c r="G9780" s="85">
        <v>0</v>
      </c>
      <c r="H9780" s="85">
        <v>24503.913814264284</v>
      </c>
      <c r="I9780" s="85">
        <v>5272.1260057275331</v>
      </c>
      <c r="J9780" s="85">
        <v>0</v>
      </c>
      <c r="K9780" t="s">
        <v>491</v>
      </c>
    </row>
    <row r="9781" spans="2:11" x14ac:dyDescent="0.25">
      <c r="B9781">
        <v>2026</v>
      </c>
      <c r="C9781" t="s">
        <v>482</v>
      </c>
      <c r="D9781">
        <v>3</v>
      </c>
      <c r="E9781" t="s">
        <v>70</v>
      </c>
      <c r="F9781">
        <v>31</v>
      </c>
      <c r="G9781" s="85">
        <v>4.3140632598979689</v>
      </c>
      <c r="H9781" s="85">
        <v>24503.913814264284</v>
      </c>
      <c r="I9781" s="85">
        <v>5272.1260057275331</v>
      </c>
      <c r="J9781" s="85">
        <v>69452.412341554271</v>
      </c>
      <c r="K9781" t="s">
        <v>491</v>
      </c>
    </row>
    <row r="9782" spans="2:11" x14ac:dyDescent="0.25">
      <c r="B9782">
        <v>2026</v>
      </c>
      <c r="C9782" t="s">
        <v>482</v>
      </c>
      <c r="D9782">
        <v>4</v>
      </c>
      <c r="E9782" t="s">
        <v>70</v>
      </c>
      <c r="F9782">
        <v>31</v>
      </c>
      <c r="G9782" s="85">
        <v>0</v>
      </c>
      <c r="H9782" s="85">
        <v>24503.913814264284</v>
      </c>
      <c r="I9782" s="85">
        <v>5272.1260057275331</v>
      </c>
      <c r="J9782" s="85">
        <v>0</v>
      </c>
      <c r="K9782" t="s">
        <v>491</v>
      </c>
    </row>
    <row r="9783" spans="2:11" x14ac:dyDescent="0.25">
      <c r="B9783">
        <v>2026</v>
      </c>
      <c r="C9783" t="s">
        <v>483</v>
      </c>
      <c r="D9783">
        <v>3</v>
      </c>
      <c r="E9783" t="s">
        <v>70</v>
      </c>
      <c r="F9783">
        <v>31</v>
      </c>
      <c r="G9783" s="85">
        <v>4.4317647146501544</v>
      </c>
      <c r="H9783" s="85">
        <v>24503.913814264284</v>
      </c>
      <c r="I9783" s="85">
        <v>5272.1260057275331</v>
      </c>
      <c r="J9783" s="85">
        <v>71347.296462665399</v>
      </c>
      <c r="K9783" t="s">
        <v>491</v>
      </c>
    </row>
    <row r="9784" spans="2:11" x14ac:dyDescent="0.25">
      <c r="B9784">
        <v>2026</v>
      </c>
      <c r="C9784" t="s">
        <v>483</v>
      </c>
      <c r="D9784">
        <v>4</v>
      </c>
      <c r="E9784" t="s">
        <v>70</v>
      </c>
      <c r="F9784">
        <v>31</v>
      </c>
      <c r="G9784" s="85">
        <v>0</v>
      </c>
      <c r="H9784" s="85">
        <v>24503.913814264284</v>
      </c>
      <c r="I9784" s="85">
        <v>5272.1260057275331</v>
      </c>
      <c r="J9784" s="85">
        <v>0</v>
      </c>
      <c r="K9784" t="s">
        <v>491</v>
      </c>
    </row>
    <row r="9785" spans="2:11" x14ac:dyDescent="0.25">
      <c r="B9785">
        <v>2026</v>
      </c>
      <c r="C9785" t="s">
        <v>484</v>
      </c>
      <c r="D9785">
        <v>3</v>
      </c>
      <c r="E9785" t="s">
        <v>70</v>
      </c>
      <c r="F9785">
        <v>31</v>
      </c>
      <c r="G9785" s="85">
        <v>4.5494661694023426</v>
      </c>
      <c r="H9785" s="85">
        <v>24503.913814264284</v>
      </c>
      <c r="I9785" s="85">
        <v>5272.1260057275331</v>
      </c>
      <c r="J9785" s="85">
        <v>73242.180583776571</v>
      </c>
      <c r="K9785" t="s">
        <v>491</v>
      </c>
    </row>
    <row r="9786" spans="2:11" x14ac:dyDescent="0.25">
      <c r="B9786">
        <v>2026</v>
      </c>
      <c r="C9786" t="s">
        <v>484</v>
      </c>
      <c r="D9786">
        <v>4</v>
      </c>
      <c r="E9786" t="s">
        <v>70</v>
      </c>
      <c r="F9786">
        <v>31</v>
      </c>
      <c r="G9786" s="85">
        <v>0</v>
      </c>
      <c r="H9786" s="85">
        <v>24503.913814264284</v>
      </c>
      <c r="I9786" s="85">
        <v>5272.1260057275331</v>
      </c>
      <c r="J9786" s="85">
        <v>0</v>
      </c>
      <c r="K9786" t="s">
        <v>491</v>
      </c>
    </row>
    <row r="9787" spans="2:11" x14ac:dyDescent="0.25">
      <c r="B9787">
        <v>2026</v>
      </c>
      <c r="C9787" t="s">
        <v>485</v>
      </c>
      <c r="D9787">
        <v>3</v>
      </c>
      <c r="E9787" t="s">
        <v>70</v>
      </c>
      <c r="F9787">
        <v>31</v>
      </c>
      <c r="G9787" s="85">
        <v>4.6671676241545272</v>
      </c>
      <c r="H9787" s="85">
        <v>24503.913814264284</v>
      </c>
      <c r="I9787" s="85">
        <v>5272.1260057275331</v>
      </c>
      <c r="J9787" s="85">
        <v>75137.064704887685</v>
      </c>
      <c r="K9787" t="s">
        <v>491</v>
      </c>
    </row>
    <row r="9788" spans="2:11" x14ac:dyDescent="0.25">
      <c r="B9788">
        <v>2026</v>
      </c>
      <c r="C9788" t="s">
        <v>485</v>
      </c>
      <c r="D9788">
        <v>4</v>
      </c>
      <c r="E9788" t="s">
        <v>70</v>
      </c>
      <c r="F9788">
        <v>31</v>
      </c>
      <c r="G9788" s="85">
        <v>0</v>
      </c>
      <c r="H9788" s="85">
        <v>24503.913814264284</v>
      </c>
      <c r="I9788" s="85">
        <v>5272.1260057275331</v>
      </c>
      <c r="J9788" s="85">
        <v>0</v>
      </c>
      <c r="K9788" t="s">
        <v>491</v>
      </c>
    </row>
    <row r="9789" spans="2:11" x14ac:dyDescent="0.25">
      <c r="B9789">
        <v>2026</v>
      </c>
      <c r="C9789" t="s">
        <v>486</v>
      </c>
      <c r="D9789">
        <v>3</v>
      </c>
      <c r="E9789" t="s">
        <v>70</v>
      </c>
      <c r="F9789">
        <v>31</v>
      </c>
      <c r="G9789" s="85">
        <v>4.7848690789067145</v>
      </c>
      <c r="H9789" s="85">
        <v>24503.913814264284</v>
      </c>
      <c r="I9789" s="85">
        <v>5272.1260057275331</v>
      </c>
      <c r="J9789" s="85">
        <v>77031.948825998843</v>
      </c>
      <c r="K9789" t="s">
        <v>491</v>
      </c>
    </row>
    <row r="9790" spans="2:11" x14ac:dyDescent="0.25">
      <c r="B9790">
        <v>2026</v>
      </c>
      <c r="C9790" t="s">
        <v>486</v>
      </c>
      <c r="D9790">
        <v>4</v>
      </c>
      <c r="E9790" t="s">
        <v>70</v>
      </c>
      <c r="F9790">
        <v>31</v>
      </c>
      <c r="G9790" s="85">
        <v>0</v>
      </c>
      <c r="H9790" s="85">
        <v>24503.913814264284</v>
      </c>
      <c r="I9790" s="85">
        <v>5272.1260057275331</v>
      </c>
      <c r="J9790" s="85">
        <v>0</v>
      </c>
      <c r="K9790" t="s">
        <v>491</v>
      </c>
    </row>
    <row r="9791" spans="2:11" x14ac:dyDescent="0.25">
      <c r="B9791">
        <v>2026</v>
      </c>
      <c r="C9791" t="s">
        <v>487</v>
      </c>
      <c r="D9791">
        <v>3</v>
      </c>
      <c r="E9791" t="s">
        <v>70</v>
      </c>
      <c r="F9791">
        <v>31</v>
      </c>
      <c r="G9791" s="85">
        <v>4.9025705336589001</v>
      </c>
      <c r="H9791" s="85">
        <v>24503.913814264284</v>
      </c>
      <c r="I9791" s="85">
        <v>5272.1260057275331</v>
      </c>
      <c r="J9791" s="85">
        <v>78926.832947109986</v>
      </c>
      <c r="K9791" t="s">
        <v>491</v>
      </c>
    </row>
    <row r="9792" spans="2:11" x14ac:dyDescent="0.25">
      <c r="B9792">
        <v>2026</v>
      </c>
      <c r="C9792" t="s">
        <v>487</v>
      </c>
      <c r="D9792">
        <v>4</v>
      </c>
      <c r="E9792" t="s">
        <v>70</v>
      </c>
      <c r="F9792">
        <v>31</v>
      </c>
      <c r="G9792" s="85">
        <v>0</v>
      </c>
      <c r="H9792" s="85">
        <v>24503.913814264284</v>
      </c>
      <c r="I9792" s="85">
        <v>5272.1260057275331</v>
      </c>
      <c r="J9792" s="85">
        <v>0</v>
      </c>
      <c r="K9792" t="s">
        <v>491</v>
      </c>
    </row>
    <row r="9793" spans="2:11" x14ac:dyDescent="0.25">
      <c r="B9793">
        <v>2026</v>
      </c>
      <c r="C9793" t="s">
        <v>488</v>
      </c>
      <c r="D9793">
        <v>3</v>
      </c>
      <c r="E9793" t="s">
        <v>70</v>
      </c>
      <c r="F9793">
        <v>31</v>
      </c>
      <c r="G9793" s="85">
        <v>5.0202719884110873</v>
      </c>
      <c r="H9793" s="85">
        <v>24503.913814264284</v>
      </c>
      <c r="I9793" s="85">
        <v>5272.1260057275331</v>
      </c>
      <c r="J9793" s="85">
        <v>80821.717068221144</v>
      </c>
      <c r="K9793" t="s">
        <v>491</v>
      </c>
    </row>
    <row r="9794" spans="2:11" x14ac:dyDescent="0.25">
      <c r="B9794">
        <v>2026</v>
      </c>
      <c r="C9794" t="s">
        <v>488</v>
      </c>
      <c r="D9794">
        <v>4</v>
      </c>
      <c r="E9794" t="s">
        <v>70</v>
      </c>
      <c r="F9794">
        <v>31</v>
      </c>
      <c r="G9794" s="85">
        <v>0</v>
      </c>
      <c r="H9794" s="85">
        <v>24503.913814264284</v>
      </c>
      <c r="I9794" s="85">
        <v>5272.1260057275331</v>
      </c>
      <c r="J9794" s="85">
        <v>0</v>
      </c>
      <c r="K9794" t="s">
        <v>491</v>
      </c>
    </row>
    <row r="9795" spans="2:11" x14ac:dyDescent="0.25">
      <c r="B9795">
        <v>2026</v>
      </c>
      <c r="C9795" t="s">
        <v>489</v>
      </c>
      <c r="D9795">
        <v>3</v>
      </c>
      <c r="E9795" t="s">
        <v>70</v>
      </c>
      <c r="F9795">
        <v>31</v>
      </c>
      <c r="G9795" s="85">
        <v>5.1379734431632729</v>
      </c>
      <c r="H9795" s="85">
        <v>24503.913814264284</v>
      </c>
      <c r="I9795" s="85">
        <v>5272.1260057275331</v>
      </c>
      <c r="J9795" s="85">
        <v>82716.601189332272</v>
      </c>
      <c r="K9795" t="s">
        <v>491</v>
      </c>
    </row>
    <row r="9796" spans="2:11" x14ac:dyDescent="0.25">
      <c r="B9796">
        <v>2026</v>
      </c>
      <c r="C9796" t="s">
        <v>489</v>
      </c>
      <c r="D9796">
        <v>4</v>
      </c>
      <c r="E9796" t="s">
        <v>70</v>
      </c>
      <c r="F9796">
        <v>31</v>
      </c>
      <c r="G9796" s="85">
        <v>0</v>
      </c>
      <c r="H9796" s="85">
        <v>24503.913814264284</v>
      </c>
      <c r="I9796" s="85">
        <v>5272.1260057275331</v>
      </c>
      <c r="J9796" s="85">
        <v>0</v>
      </c>
      <c r="K9796" t="s">
        <v>491</v>
      </c>
    </row>
    <row r="9797" spans="2:11" x14ac:dyDescent="0.25">
      <c r="B9797">
        <v>2026</v>
      </c>
      <c r="C9797" t="s">
        <v>490</v>
      </c>
      <c r="D9797">
        <v>3</v>
      </c>
      <c r="E9797" t="s">
        <v>70</v>
      </c>
      <c r="F9797">
        <v>31</v>
      </c>
      <c r="G9797" s="85">
        <v>5.2556748979154602</v>
      </c>
      <c r="H9797" s="85">
        <v>24503.913814264284</v>
      </c>
      <c r="I9797" s="85">
        <v>5272.1260057275331</v>
      </c>
      <c r="J9797" s="85">
        <v>84611.48531044343</v>
      </c>
      <c r="K9797" t="s">
        <v>491</v>
      </c>
    </row>
    <row r="9798" spans="2:11" x14ac:dyDescent="0.25">
      <c r="B9798">
        <v>2026</v>
      </c>
      <c r="C9798" t="s">
        <v>490</v>
      </c>
      <c r="D9798">
        <v>4</v>
      </c>
      <c r="E9798" t="s">
        <v>70</v>
      </c>
      <c r="F9798">
        <v>31</v>
      </c>
      <c r="G9798" s="85">
        <v>0</v>
      </c>
      <c r="H9798" s="85">
        <v>24503.913814264284</v>
      </c>
      <c r="I9798" s="85">
        <v>5272.1260057275331</v>
      </c>
      <c r="J9798" s="85">
        <v>0</v>
      </c>
      <c r="K9798" t="s">
        <v>491</v>
      </c>
    </row>
    <row r="9799" spans="2:11" x14ac:dyDescent="0.25">
      <c r="B9799">
        <v>2026</v>
      </c>
      <c r="C9799" t="s">
        <v>479</v>
      </c>
      <c r="D9799">
        <v>3</v>
      </c>
      <c r="E9799" t="s">
        <v>208</v>
      </c>
      <c r="F9799">
        <v>10</v>
      </c>
      <c r="G9799" s="85">
        <v>4.4004290531355199</v>
      </c>
      <c r="H9799" s="85">
        <v>27483.452068491439</v>
      </c>
      <c r="I9799" s="85">
        <v>6023.7970253718286</v>
      </c>
      <c r="J9799" s="85">
        <v>83206.018902301279</v>
      </c>
      <c r="K9799" t="s">
        <v>491</v>
      </c>
    </row>
    <row r="9800" spans="2:11" x14ac:dyDescent="0.25">
      <c r="B9800">
        <v>2026</v>
      </c>
      <c r="C9800" t="s">
        <v>479</v>
      </c>
      <c r="D9800">
        <v>4</v>
      </c>
      <c r="E9800" t="s">
        <v>208</v>
      </c>
      <c r="F9800">
        <v>10</v>
      </c>
      <c r="G9800" s="85">
        <v>0</v>
      </c>
      <c r="H9800" s="85">
        <v>27483.452068491439</v>
      </c>
      <c r="I9800" s="85">
        <v>6023.7970253718286</v>
      </c>
      <c r="J9800" s="85">
        <v>0</v>
      </c>
      <c r="K9800" t="s">
        <v>491</v>
      </c>
    </row>
    <row r="9801" spans="2:11" x14ac:dyDescent="0.25">
      <c r="B9801">
        <v>2026</v>
      </c>
      <c r="C9801" t="s">
        <v>480</v>
      </c>
      <c r="D9801">
        <v>3</v>
      </c>
      <c r="E9801" t="s">
        <v>208</v>
      </c>
      <c r="F9801">
        <v>10</v>
      </c>
      <c r="G9801" s="85">
        <v>4.4539659325224772</v>
      </c>
      <c r="H9801" s="85">
        <v>27483.452068491439</v>
      </c>
      <c r="I9801" s="85">
        <v>6023.7970253718286</v>
      </c>
      <c r="J9801" s="85">
        <v>84218.327144168579</v>
      </c>
      <c r="K9801" t="s">
        <v>491</v>
      </c>
    </row>
    <row r="9802" spans="2:11" x14ac:dyDescent="0.25">
      <c r="B9802">
        <v>2026</v>
      </c>
      <c r="C9802" t="s">
        <v>480</v>
      </c>
      <c r="D9802">
        <v>4</v>
      </c>
      <c r="E9802" t="s">
        <v>208</v>
      </c>
      <c r="F9802">
        <v>10</v>
      </c>
      <c r="G9802" s="85">
        <v>0</v>
      </c>
      <c r="H9802" s="85">
        <v>27483.452068491439</v>
      </c>
      <c r="I9802" s="85">
        <v>6023.7970253718286</v>
      </c>
      <c r="J9802" s="85">
        <v>0</v>
      </c>
      <c r="K9802" t="s">
        <v>491</v>
      </c>
    </row>
    <row r="9803" spans="2:11" x14ac:dyDescent="0.25">
      <c r="B9803">
        <v>2026</v>
      </c>
      <c r="C9803" t="s">
        <v>481</v>
      </c>
      <c r="D9803">
        <v>3</v>
      </c>
      <c r="E9803" t="s">
        <v>208</v>
      </c>
      <c r="F9803">
        <v>10</v>
      </c>
      <c r="G9803" s="85">
        <v>4.5075028119094318</v>
      </c>
      <c r="H9803" s="85">
        <v>27483.452068491439</v>
      </c>
      <c r="I9803" s="85">
        <v>6023.7970253718286</v>
      </c>
      <c r="J9803" s="85">
        <v>85230.635386035821</v>
      </c>
      <c r="K9803" t="s">
        <v>491</v>
      </c>
    </row>
    <row r="9804" spans="2:11" x14ac:dyDescent="0.25">
      <c r="B9804">
        <v>2026</v>
      </c>
      <c r="C9804" t="s">
        <v>481</v>
      </c>
      <c r="D9804">
        <v>4</v>
      </c>
      <c r="E9804" t="s">
        <v>208</v>
      </c>
      <c r="F9804">
        <v>10</v>
      </c>
      <c r="G9804" s="85">
        <v>0</v>
      </c>
      <c r="H9804" s="85">
        <v>27483.452068491439</v>
      </c>
      <c r="I9804" s="85">
        <v>6023.7970253718286</v>
      </c>
      <c r="J9804" s="85">
        <v>0</v>
      </c>
      <c r="K9804" t="s">
        <v>491</v>
      </c>
    </row>
    <row r="9805" spans="2:11" x14ac:dyDescent="0.25">
      <c r="B9805">
        <v>2026</v>
      </c>
      <c r="C9805" t="s">
        <v>482</v>
      </c>
      <c r="D9805">
        <v>3</v>
      </c>
      <c r="E9805" t="s">
        <v>208</v>
      </c>
      <c r="F9805">
        <v>10</v>
      </c>
      <c r="G9805" s="85">
        <v>4.5610396912963891</v>
      </c>
      <c r="H9805" s="85">
        <v>27483.452068491439</v>
      </c>
      <c r="I9805" s="85">
        <v>6023.7970253718286</v>
      </c>
      <c r="J9805" s="85">
        <v>86242.943627903122</v>
      </c>
      <c r="K9805" t="s">
        <v>491</v>
      </c>
    </row>
    <row r="9806" spans="2:11" x14ac:dyDescent="0.25">
      <c r="B9806">
        <v>2026</v>
      </c>
      <c r="C9806" t="s">
        <v>482</v>
      </c>
      <c r="D9806">
        <v>4</v>
      </c>
      <c r="E9806" t="s">
        <v>208</v>
      </c>
      <c r="F9806">
        <v>10</v>
      </c>
      <c r="G9806" s="85">
        <v>0</v>
      </c>
      <c r="H9806" s="85">
        <v>27483.452068491439</v>
      </c>
      <c r="I9806" s="85">
        <v>6023.7970253718286</v>
      </c>
      <c r="J9806" s="85">
        <v>0</v>
      </c>
      <c r="K9806" t="s">
        <v>491</v>
      </c>
    </row>
    <row r="9807" spans="2:11" x14ac:dyDescent="0.25">
      <c r="B9807">
        <v>2026</v>
      </c>
      <c r="C9807" t="s">
        <v>483</v>
      </c>
      <c r="D9807">
        <v>3</v>
      </c>
      <c r="E9807" t="s">
        <v>208</v>
      </c>
      <c r="F9807">
        <v>10</v>
      </c>
      <c r="G9807" s="85">
        <v>4.6145765706833437</v>
      </c>
      <c r="H9807" s="85">
        <v>27483.452068491439</v>
      </c>
      <c r="I9807" s="85">
        <v>6023.7970253718286</v>
      </c>
      <c r="J9807" s="85">
        <v>87255.251869770364</v>
      </c>
      <c r="K9807" t="s">
        <v>491</v>
      </c>
    </row>
    <row r="9808" spans="2:11" x14ac:dyDescent="0.25">
      <c r="B9808">
        <v>2026</v>
      </c>
      <c r="C9808" t="s">
        <v>483</v>
      </c>
      <c r="D9808">
        <v>4</v>
      </c>
      <c r="E9808" t="s">
        <v>208</v>
      </c>
      <c r="F9808">
        <v>10</v>
      </c>
      <c r="G9808" s="85">
        <v>0</v>
      </c>
      <c r="H9808" s="85">
        <v>27483.452068491439</v>
      </c>
      <c r="I9808" s="85">
        <v>6023.7970253718286</v>
      </c>
      <c r="J9808" s="85">
        <v>0</v>
      </c>
      <c r="K9808" t="s">
        <v>491</v>
      </c>
    </row>
    <row r="9809" spans="2:11" x14ac:dyDescent="0.25">
      <c r="B9809">
        <v>2026</v>
      </c>
      <c r="C9809" t="s">
        <v>484</v>
      </c>
      <c r="D9809">
        <v>3</v>
      </c>
      <c r="E9809" t="s">
        <v>208</v>
      </c>
      <c r="F9809">
        <v>10</v>
      </c>
      <c r="G9809" s="85">
        <v>4.6681134500703019</v>
      </c>
      <c r="H9809" s="85">
        <v>27483.452068491439</v>
      </c>
      <c r="I9809" s="85">
        <v>6023.7970253718286</v>
      </c>
      <c r="J9809" s="85">
        <v>88267.560111637678</v>
      </c>
      <c r="K9809" t="s">
        <v>491</v>
      </c>
    </row>
    <row r="9810" spans="2:11" x14ac:dyDescent="0.25">
      <c r="B9810">
        <v>2026</v>
      </c>
      <c r="C9810" t="s">
        <v>484</v>
      </c>
      <c r="D9810">
        <v>4</v>
      </c>
      <c r="E9810" t="s">
        <v>208</v>
      </c>
      <c r="F9810">
        <v>10</v>
      </c>
      <c r="G9810" s="85">
        <v>0</v>
      </c>
      <c r="H9810" s="85">
        <v>27483.452068491439</v>
      </c>
      <c r="I9810" s="85">
        <v>6023.7970253718286</v>
      </c>
      <c r="J9810" s="85">
        <v>0</v>
      </c>
      <c r="K9810" t="s">
        <v>491</v>
      </c>
    </row>
    <row r="9811" spans="2:11" x14ac:dyDescent="0.25">
      <c r="B9811">
        <v>2026</v>
      </c>
      <c r="C9811" t="s">
        <v>485</v>
      </c>
      <c r="D9811">
        <v>3</v>
      </c>
      <c r="E9811" t="s">
        <v>208</v>
      </c>
      <c r="F9811">
        <v>10</v>
      </c>
      <c r="G9811" s="85">
        <v>4.7216503294572574</v>
      </c>
      <c r="H9811" s="85">
        <v>27483.452068491439</v>
      </c>
      <c r="I9811" s="85">
        <v>6023.7970253718286</v>
      </c>
      <c r="J9811" s="85">
        <v>89279.868353504949</v>
      </c>
      <c r="K9811" t="s">
        <v>491</v>
      </c>
    </row>
    <row r="9812" spans="2:11" x14ac:dyDescent="0.25">
      <c r="B9812">
        <v>2026</v>
      </c>
      <c r="C9812" t="s">
        <v>485</v>
      </c>
      <c r="D9812">
        <v>4</v>
      </c>
      <c r="E9812" t="s">
        <v>208</v>
      </c>
      <c r="F9812">
        <v>10</v>
      </c>
      <c r="G9812" s="85">
        <v>0</v>
      </c>
      <c r="H9812" s="85">
        <v>27483.452068491439</v>
      </c>
      <c r="I9812" s="85">
        <v>6023.7970253718286</v>
      </c>
      <c r="J9812" s="85">
        <v>0</v>
      </c>
      <c r="K9812" t="s">
        <v>491</v>
      </c>
    </row>
    <row r="9813" spans="2:11" x14ac:dyDescent="0.25">
      <c r="B9813">
        <v>2026</v>
      </c>
      <c r="C9813" t="s">
        <v>486</v>
      </c>
      <c r="D9813">
        <v>3</v>
      </c>
      <c r="E9813" t="s">
        <v>208</v>
      </c>
      <c r="F9813">
        <v>10</v>
      </c>
      <c r="G9813" s="85">
        <v>4.7751872088442147</v>
      </c>
      <c r="H9813" s="85">
        <v>27483.452068491439</v>
      </c>
      <c r="I9813" s="85">
        <v>6023.7970253718286</v>
      </c>
      <c r="J9813" s="85">
        <v>90292.176595372235</v>
      </c>
      <c r="K9813" t="s">
        <v>491</v>
      </c>
    </row>
    <row r="9814" spans="2:11" x14ac:dyDescent="0.25">
      <c r="B9814">
        <v>2026</v>
      </c>
      <c r="C9814" t="s">
        <v>486</v>
      </c>
      <c r="D9814">
        <v>4</v>
      </c>
      <c r="E9814" t="s">
        <v>208</v>
      </c>
      <c r="F9814">
        <v>10</v>
      </c>
      <c r="G9814" s="85">
        <v>0</v>
      </c>
      <c r="H9814" s="85">
        <v>27483.452068491439</v>
      </c>
      <c r="I9814" s="85">
        <v>6023.7970253718286</v>
      </c>
      <c r="J9814" s="85">
        <v>0</v>
      </c>
      <c r="K9814" t="s">
        <v>491</v>
      </c>
    </row>
    <row r="9815" spans="2:11" x14ac:dyDescent="0.25">
      <c r="B9815">
        <v>2026</v>
      </c>
      <c r="C9815" t="s">
        <v>487</v>
      </c>
      <c r="D9815">
        <v>3</v>
      </c>
      <c r="E9815" t="s">
        <v>208</v>
      </c>
      <c r="F9815">
        <v>10</v>
      </c>
      <c r="G9815" s="85">
        <v>4.8287240882311693</v>
      </c>
      <c r="H9815" s="85">
        <v>27483.452068491439</v>
      </c>
      <c r="I9815" s="85">
        <v>6023.7970253718286</v>
      </c>
      <c r="J9815" s="85">
        <v>91304.484837239492</v>
      </c>
      <c r="K9815" t="s">
        <v>491</v>
      </c>
    </row>
    <row r="9816" spans="2:11" x14ac:dyDescent="0.25">
      <c r="B9816">
        <v>2026</v>
      </c>
      <c r="C9816" t="s">
        <v>487</v>
      </c>
      <c r="D9816">
        <v>4</v>
      </c>
      <c r="E9816" t="s">
        <v>208</v>
      </c>
      <c r="F9816">
        <v>10</v>
      </c>
      <c r="G9816" s="85">
        <v>0</v>
      </c>
      <c r="H9816" s="85">
        <v>27483.452068491439</v>
      </c>
      <c r="I9816" s="85">
        <v>6023.7970253718286</v>
      </c>
      <c r="J9816" s="85">
        <v>0</v>
      </c>
      <c r="K9816" t="s">
        <v>491</v>
      </c>
    </row>
    <row r="9817" spans="2:11" x14ac:dyDescent="0.25">
      <c r="B9817">
        <v>2026</v>
      </c>
      <c r="C9817" t="s">
        <v>488</v>
      </c>
      <c r="D9817">
        <v>3</v>
      </c>
      <c r="E9817" t="s">
        <v>208</v>
      </c>
      <c r="F9817">
        <v>10</v>
      </c>
      <c r="G9817" s="85">
        <v>4.8822609676181266</v>
      </c>
      <c r="H9817" s="85">
        <v>27483.452068491439</v>
      </c>
      <c r="I9817" s="85">
        <v>6023.7970253718286</v>
      </c>
      <c r="J9817" s="85">
        <v>92316.793079106777</v>
      </c>
      <c r="K9817" t="s">
        <v>491</v>
      </c>
    </row>
    <row r="9818" spans="2:11" x14ac:dyDescent="0.25">
      <c r="B9818">
        <v>2026</v>
      </c>
      <c r="C9818" t="s">
        <v>488</v>
      </c>
      <c r="D9818">
        <v>4</v>
      </c>
      <c r="E9818" t="s">
        <v>208</v>
      </c>
      <c r="F9818">
        <v>10</v>
      </c>
      <c r="G9818" s="85">
        <v>0</v>
      </c>
      <c r="H9818" s="85">
        <v>27483.452068491439</v>
      </c>
      <c r="I9818" s="85">
        <v>6023.7970253718286</v>
      </c>
      <c r="J9818" s="85">
        <v>0</v>
      </c>
      <c r="K9818" t="s">
        <v>491</v>
      </c>
    </row>
    <row r="9819" spans="2:11" x14ac:dyDescent="0.25">
      <c r="B9819">
        <v>2026</v>
      </c>
      <c r="C9819" t="s">
        <v>489</v>
      </c>
      <c r="D9819">
        <v>3</v>
      </c>
      <c r="E9819" t="s">
        <v>208</v>
      </c>
      <c r="F9819">
        <v>10</v>
      </c>
      <c r="G9819" s="85">
        <v>4.9357978470050812</v>
      </c>
      <c r="H9819" s="85">
        <v>27483.452068491439</v>
      </c>
      <c r="I9819" s="85">
        <v>6023.7970253718286</v>
      </c>
      <c r="J9819" s="85">
        <v>93329.101320974034</v>
      </c>
      <c r="K9819" t="s">
        <v>491</v>
      </c>
    </row>
    <row r="9820" spans="2:11" x14ac:dyDescent="0.25">
      <c r="B9820">
        <v>2026</v>
      </c>
      <c r="C9820" t="s">
        <v>489</v>
      </c>
      <c r="D9820">
        <v>4</v>
      </c>
      <c r="E9820" t="s">
        <v>208</v>
      </c>
      <c r="F9820">
        <v>10</v>
      </c>
      <c r="G9820" s="85">
        <v>0</v>
      </c>
      <c r="H9820" s="85">
        <v>27483.452068491439</v>
      </c>
      <c r="I9820" s="85">
        <v>6023.7970253718286</v>
      </c>
      <c r="J9820" s="85">
        <v>0</v>
      </c>
      <c r="K9820" t="s">
        <v>491</v>
      </c>
    </row>
    <row r="9821" spans="2:11" x14ac:dyDescent="0.25">
      <c r="B9821">
        <v>2026</v>
      </c>
      <c r="C9821" t="s">
        <v>490</v>
      </c>
      <c r="D9821">
        <v>3</v>
      </c>
      <c r="E9821" t="s">
        <v>208</v>
      </c>
      <c r="F9821">
        <v>10</v>
      </c>
      <c r="G9821" s="85">
        <v>4.9893347263920385</v>
      </c>
      <c r="H9821" s="85">
        <v>27483.452068491439</v>
      </c>
      <c r="I9821" s="85">
        <v>6023.7970253718286</v>
      </c>
      <c r="J9821" s="85">
        <v>94341.40956284132</v>
      </c>
      <c r="K9821" t="s">
        <v>491</v>
      </c>
    </row>
    <row r="9822" spans="2:11" x14ac:dyDescent="0.25">
      <c r="B9822">
        <v>2026</v>
      </c>
      <c r="C9822" t="s">
        <v>490</v>
      </c>
      <c r="D9822">
        <v>4</v>
      </c>
      <c r="E9822" t="s">
        <v>208</v>
      </c>
      <c r="F9822">
        <v>10</v>
      </c>
      <c r="G9822" s="85">
        <v>0</v>
      </c>
      <c r="H9822" s="85">
        <v>27483.452068491439</v>
      </c>
      <c r="I9822" s="85">
        <v>6023.7970253718286</v>
      </c>
      <c r="J9822" s="85">
        <v>0</v>
      </c>
      <c r="K9822" t="s">
        <v>491</v>
      </c>
    </row>
    <row r="9823" spans="2:11" x14ac:dyDescent="0.25">
      <c r="B9823">
        <v>2026</v>
      </c>
      <c r="C9823" t="s">
        <v>479</v>
      </c>
      <c r="D9823">
        <v>3</v>
      </c>
      <c r="E9823" t="s">
        <v>45</v>
      </c>
      <c r="F9823">
        <v>32</v>
      </c>
      <c r="G9823" s="85">
        <v>2.8599971442165981</v>
      </c>
      <c r="H9823" s="85">
        <v>18536.052673839731</v>
      </c>
      <c r="I9823" s="85">
        <v>4748.7393608479206</v>
      </c>
      <c r="J9823" s="85">
        <v>33769.317762690553</v>
      </c>
      <c r="K9823" t="s">
        <v>492</v>
      </c>
    </row>
    <row r="9824" spans="2:11" x14ac:dyDescent="0.25">
      <c r="B9824">
        <v>2026</v>
      </c>
      <c r="C9824" t="s">
        <v>479</v>
      </c>
      <c r="D9824">
        <v>4</v>
      </c>
      <c r="E9824" t="s">
        <v>45</v>
      </c>
      <c r="F9824">
        <v>32</v>
      </c>
      <c r="G9824" s="85">
        <v>0</v>
      </c>
      <c r="H9824" s="85">
        <v>18536.052673839731</v>
      </c>
      <c r="I9824" s="85">
        <v>4748.7393608479206</v>
      </c>
      <c r="J9824" s="85">
        <v>0</v>
      </c>
      <c r="K9824" t="s">
        <v>492</v>
      </c>
    </row>
    <row r="9825" spans="2:11" x14ac:dyDescent="0.25">
      <c r="B9825">
        <v>2026</v>
      </c>
      <c r="C9825" t="s">
        <v>480</v>
      </c>
      <c r="D9825">
        <v>3</v>
      </c>
      <c r="E9825" t="s">
        <v>45</v>
      </c>
      <c r="F9825">
        <v>32</v>
      </c>
      <c r="G9825" s="85">
        <v>2.8834231850414023</v>
      </c>
      <c r="H9825" s="85">
        <v>18536.052673839731</v>
      </c>
      <c r="I9825" s="85">
        <v>4748.7393608479206</v>
      </c>
      <c r="J9825" s="85">
        <v>34045.919932778124</v>
      </c>
      <c r="K9825" t="s">
        <v>492</v>
      </c>
    </row>
    <row r="9826" spans="2:11" x14ac:dyDescent="0.25">
      <c r="B9826">
        <v>2026</v>
      </c>
      <c r="C9826" t="s">
        <v>480</v>
      </c>
      <c r="D9826">
        <v>4</v>
      </c>
      <c r="E9826" t="s">
        <v>45</v>
      </c>
      <c r="F9826">
        <v>32</v>
      </c>
      <c r="G9826" s="85">
        <v>0</v>
      </c>
      <c r="H9826" s="85">
        <v>18536.052673839731</v>
      </c>
      <c r="I9826" s="85">
        <v>4748.7393608479206</v>
      </c>
      <c r="J9826" s="85">
        <v>0</v>
      </c>
      <c r="K9826" t="s">
        <v>492</v>
      </c>
    </row>
    <row r="9827" spans="2:11" x14ac:dyDescent="0.25">
      <c r="B9827">
        <v>2026</v>
      </c>
      <c r="C9827" t="s">
        <v>481</v>
      </c>
      <c r="D9827">
        <v>3</v>
      </c>
      <c r="E9827" t="s">
        <v>45</v>
      </c>
      <c r="F9827">
        <v>32</v>
      </c>
      <c r="G9827" s="85">
        <v>2.9068492258662113</v>
      </c>
      <c r="H9827" s="85">
        <v>18536.052673839731</v>
      </c>
      <c r="I9827" s="85">
        <v>4748.7393608479206</v>
      </c>
      <c r="J9827" s="85">
        <v>34322.522102865754</v>
      </c>
      <c r="K9827" t="s">
        <v>492</v>
      </c>
    </row>
    <row r="9828" spans="2:11" x14ac:dyDescent="0.25">
      <c r="B9828">
        <v>2026</v>
      </c>
      <c r="C9828" t="s">
        <v>481</v>
      </c>
      <c r="D9828">
        <v>4</v>
      </c>
      <c r="E9828" t="s">
        <v>45</v>
      </c>
      <c r="F9828">
        <v>32</v>
      </c>
      <c r="G9828" s="85">
        <v>0</v>
      </c>
      <c r="H9828" s="85">
        <v>18536.052673839731</v>
      </c>
      <c r="I9828" s="85">
        <v>4748.7393608479206</v>
      </c>
      <c r="J9828" s="85">
        <v>0</v>
      </c>
      <c r="K9828" t="s">
        <v>492</v>
      </c>
    </row>
    <row r="9829" spans="2:11" x14ac:dyDescent="0.25">
      <c r="B9829">
        <v>2026</v>
      </c>
      <c r="C9829" t="s">
        <v>482</v>
      </c>
      <c r="D9829">
        <v>3</v>
      </c>
      <c r="E9829" t="s">
        <v>45</v>
      </c>
      <c r="F9829">
        <v>32</v>
      </c>
      <c r="G9829" s="85">
        <v>2.930275266691015</v>
      </c>
      <c r="H9829" s="85">
        <v>18536.052673839731</v>
      </c>
      <c r="I9829" s="85">
        <v>4748.7393608479206</v>
      </c>
      <c r="J9829" s="85">
        <v>34599.124272953326</v>
      </c>
      <c r="K9829" t="s">
        <v>492</v>
      </c>
    </row>
    <row r="9830" spans="2:11" x14ac:dyDescent="0.25">
      <c r="B9830">
        <v>2026</v>
      </c>
      <c r="C9830" t="s">
        <v>482</v>
      </c>
      <c r="D9830">
        <v>4</v>
      </c>
      <c r="E9830" t="s">
        <v>45</v>
      </c>
      <c r="F9830">
        <v>32</v>
      </c>
      <c r="G9830" s="85">
        <v>0</v>
      </c>
      <c r="H9830" s="85">
        <v>18536.052673839731</v>
      </c>
      <c r="I9830" s="85">
        <v>4748.7393608479206</v>
      </c>
      <c r="J9830" s="85">
        <v>0</v>
      </c>
      <c r="K9830" t="s">
        <v>492</v>
      </c>
    </row>
    <row r="9831" spans="2:11" x14ac:dyDescent="0.25">
      <c r="B9831">
        <v>2026</v>
      </c>
      <c r="C9831" t="s">
        <v>483</v>
      </c>
      <c r="D9831">
        <v>3</v>
      </c>
      <c r="E9831" t="s">
        <v>45</v>
      </c>
      <c r="F9831">
        <v>32</v>
      </c>
      <c r="G9831" s="85">
        <v>2.9537013075158245</v>
      </c>
      <c r="H9831" s="85">
        <v>18536.052673839731</v>
      </c>
      <c r="I9831" s="85">
        <v>4748.7393608479206</v>
      </c>
      <c r="J9831" s="85">
        <v>34875.726443040963</v>
      </c>
      <c r="K9831" t="s">
        <v>492</v>
      </c>
    </row>
    <row r="9832" spans="2:11" x14ac:dyDescent="0.25">
      <c r="B9832">
        <v>2026</v>
      </c>
      <c r="C9832" t="s">
        <v>483</v>
      </c>
      <c r="D9832">
        <v>4</v>
      </c>
      <c r="E9832" t="s">
        <v>45</v>
      </c>
      <c r="F9832">
        <v>32</v>
      </c>
      <c r="G9832" s="85">
        <v>0</v>
      </c>
      <c r="H9832" s="85">
        <v>18536.052673839731</v>
      </c>
      <c r="I9832" s="85">
        <v>4748.7393608479206</v>
      </c>
      <c r="J9832" s="85">
        <v>0</v>
      </c>
      <c r="K9832" t="s">
        <v>492</v>
      </c>
    </row>
    <row r="9833" spans="2:11" x14ac:dyDescent="0.25">
      <c r="B9833">
        <v>2026</v>
      </c>
      <c r="C9833" t="s">
        <v>484</v>
      </c>
      <c r="D9833">
        <v>3</v>
      </c>
      <c r="E9833" t="s">
        <v>45</v>
      </c>
      <c r="F9833">
        <v>32</v>
      </c>
      <c r="G9833" s="85">
        <v>2.9771273483406286</v>
      </c>
      <c r="H9833" s="85">
        <v>18536.052673839731</v>
      </c>
      <c r="I9833" s="85">
        <v>4748.7393608479206</v>
      </c>
      <c r="J9833" s="85">
        <v>35152.328613128535</v>
      </c>
      <c r="K9833" t="s">
        <v>492</v>
      </c>
    </row>
    <row r="9834" spans="2:11" x14ac:dyDescent="0.25">
      <c r="B9834">
        <v>2026</v>
      </c>
      <c r="C9834" t="s">
        <v>484</v>
      </c>
      <c r="D9834">
        <v>4</v>
      </c>
      <c r="E9834" t="s">
        <v>45</v>
      </c>
      <c r="F9834">
        <v>32</v>
      </c>
      <c r="G9834" s="85">
        <v>0</v>
      </c>
      <c r="H9834" s="85">
        <v>18536.052673839731</v>
      </c>
      <c r="I9834" s="85">
        <v>4748.7393608479206</v>
      </c>
      <c r="J9834" s="85">
        <v>0</v>
      </c>
      <c r="K9834" t="s">
        <v>492</v>
      </c>
    </row>
    <row r="9835" spans="2:11" x14ac:dyDescent="0.25">
      <c r="B9835">
        <v>2026</v>
      </c>
      <c r="C9835" t="s">
        <v>485</v>
      </c>
      <c r="D9835">
        <v>3</v>
      </c>
      <c r="E9835" t="s">
        <v>45</v>
      </c>
      <c r="F9835">
        <v>32</v>
      </c>
      <c r="G9835" s="85">
        <v>3.0005533891654377</v>
      </c>
      <c r="H9835" s="85">
        <v>18536.052673839731</v>
      </c>
      <c r="I9835" s="85">
        <v>4748.7393608479206</v>
      </c>
      <c r="J9835" s="85">
        <v>35428.930783216165</v>
      </c>
      <c r="K9835" t="s">
        <v>492</v>
      </c>
    </row>
    <row r="9836" spans="2:11" x14ac:dyDescent="0.25">
      <c r="B9836">
        <v>2026</v>
      </c>
      <c r="C9836" t="s">
        <v>485</v>
      </c>
      <c r="D9836">
        <v>4</v>
      </c>
      <c r="E9836" t="s">
        <v>45</v>
      </c>
      <c r="F9836">
        <v>32</v>
      </c>
      <c r="G9836" s="85">
        <v>0</v>
      </c>
      <c r="H9836" s="85">
        <v>18536.052673839731</v>
      </c>
      <c r="I9836" s="85">
        <v>4748.7393608479206</v>
      </c>
      <c r="J9836" s="85">
        <v>0</v>
      </c>
      <c r="K9836" t="s">
        <v>492</v>
      </c>
    </row>
    <row r="9837" spans="2:11" x14ac:dyDescent="0.25">
      <c r="B9837">
        <v>2026</v>
      </c>
      <c r="C9837" t="s">
        <v>486</v>
      </c>
      <c r="D9837">
        <v>3</v>
      </c>
      <c r="E9837" t="s">
        <v>45</v>
      </c>
      <c r="F9837">
        <v>32</v>
      </c>
      <c r="G9837" s="85">
        <v>3.0239794299902418</v>
      </c>
      <c r="H9837" s="85">
        <v>18536.052673839731</v>
      </c>
      <c r="I9837" s="85">
        <v>4748.7393608479206</v>
      </c>
      <c r="J9837" s="85">
        <v>35705.532953303737</v>
      </c>
      <c r="K9837" t="s">
        <v>492</v>
      </c>
    </row>
    <row r="9838" spans="2:11" x14ac:dyDescent="0.25">
      <c r="B9838">
        <v>2026</v>
      </c>
      <c r="C9838" t="s">
        <v>486</v>
      </c>
      <c r="D9838">
        <v>4</v>
      </c>
      <c r="E9838" t="s">
        <v>45</v>
      </c>
      <c r="F9838">
        <v>32</v>
      </c>
      <c r="G9838" s="85">
        <v>0</v>
      </c>
      <c r="H9838" s="85">
        <v>18536.052673839731</v>
      </c>
      <c r="I9838" s="85">
        <v>4748.7393608479206</v>
      </c>
      <c r="J9838" s="85">
        <v>0</v>
      </c>
      <c r="K9838" t="s">
        <v>492</v>
      </c>
    </row>
    <row r="9839" spans="2:11" x14ac:dyDescent="0.25">
      <c r="B9839">
        <v>2026</v>
      </c>
      <c r="C9839" t="s">
        <v>487</v>
      </c>
      <c r="D9839">
        <v>3</v>
      </c>
      <c r="E9839" t="s">
        <v>45</v>
      </c>
      <c r="F9839">
        <v>32</v>
      </c>
      <c r="G9839" s="85">
        <v>3.0474054708150509</v>
      </c>
      <c r="H9839" s="85">
        <v>18536.052673839731</v>
      </c>
      <c r="I9839" s="85">
        <v>4748.7393608479206</v>
      </c>
      <c r="J9839" s="85">
        <v>35982.135123391367</v>
      </c>
      <c r="K9839" t="s">
        <v>492</v>
      </c>
    </row>
    <row r="9840" spans="2:11" x14ac:dyDescent="0.25">
      <c r="B9840">
        <v>2026</v>
      </c>
      <c r="C9840" t="s">
        <v>487</v>
      </c>
      <c r="D9840">
        <v>4</v>
      </c>
      <c r="E9840" t="s">
        <v>45</v>
      </c>
      <c r="F9840">
        <v>32</v>
      </c>
      <c r="G9840" s="85">
        <v>0</v>
      </c>
      <c r="H9840" s="85">
        <v>18536.052673839731</v>
      </c>
      <c r="I9840" s="85">
        <v>4748.7393608479206</v>
      </c>
      <c r="J9840" s="85">
        <v>0</v>
      </c>
      <c r="K9840" t="s">
        <v>492</v>
      </c>
    </row>
    <row r="9841" spans="2:11" x14ac:dyDescent="0.25">
      <c r="B9841">
        <v>2026</v>
      </c>
      <c r="C9841" t="s">
        <v>488</v>
      </c>
      <c r="D9841">
        <v>3</v>
      </c>
      <c r="E9841" t="s">
        <v>45</v>
      </c>
      <c r="F9841">
        <v>32</v>
      </c>
      <c r="G9841" s="85">
        <v>3.0708315116398546</v>
      </c>
      <c r="H9841" s="85">
        <v>18536.052673839731</v>
      </c>
      <c r="I9841" s="85">
        <v>4748.7393608479206</v>
      </c>
      <c r="J9841" s="85">
        <v>36258.737293478938</v>
      </c>
      <c r="K9841" t="s">
        <v>492</v>
      </c>
    </row>
    <row r="9842" spans="2:11" x14ac:dyDescent="0.25">
      <c r="B9842">
        <v>2026</v>
      </c>
      <c r="C9842" t="s">
        <v>488</v>
      </c>
      <c r="D9842">
        <v>4</v>
      </c>
      <c r="E9842" t="s">
        <v>45</v>
      </c>
      <c r="F9842">
        <v>32</v>
      </c>
      <c r="G9842" s="85">
        <v>0</v>
      </c>
      <c r="H9842" s="85">
        <v>18536.052673839731</v>
      </c>
      <c r="I9842" s="85">
        <v>4748.7393608479206</v>
      </c>
      <c r="J9842" s="85">
        <v>0</v>
      </c>
      <c r="K9842" t="s">
        <v>492</v>
      </c>
    </row>
    <row r="9843" spans="2:11" x14ac:dyDescent="0.25">
      <c r="B9843">
        <v>2026</v>
      </c>
      <c r="C9843" t="s">
        <v>489</v>
      </c>
      <c r="D9843">
        <v>3</v>
      </c>
      <c r="E9843" t="s">
        <v>45</v>
      </c>
      <c r="F9843">
        <v>32</v>
      </c>
      <c r="G9843" s="85">
        <v>3.0942575524646641</v>
      </c>
      <c r="H9843" s="85">
        <v>18536.052673839731</v>
      </c>
      <c r="I9843" s="85">
        <v>4748.7393608479206</v>
      </c>
      <c r="J9843" s="85">
        <v>36535.339463566575</v>
      </c>
      <c r="K9843" t="s">
        <v>492</v>
      </c>
    </row>
    <row r="9844" spans="2:11" x14ac:dyDescent="0.25">
      <c r="B9844">
        <v>2026</v>
      </c>
      <c r="C9844" t="s">
        <v>489</v>
      </c>
      <c r="D9844">
        <v>4</v>
      </c>
      <c r="E9844" t="s">
        <v>45</v>
      </c>
      <c r="F9844">
        <v>32</v>
      </c>
      <c r="G9844" s="85">
        <v>0</v>
      </c>
      <c r="H9844" s="85">
        <v>18536.052673839731</v>
      </c>
      <c r="I9844" s="85">
        <v>4748.7393608479206</v>
      </c>
      <c r="J9844" s="85">
        <v>0</v>
      </c>
      <c r="K9844" t="s">
        <v>492</v>
      </c>
    </row>
    <row r="9845" spans="2:11" x14ac:dyDescent="0.25">
      <c r="B9845">
        <v>2026</v>
      </c>
      <c r="C9845" t="s">
        <v>490</v>
      </c>
      <c r="D9845">
        <v>3</v>
      </c>
      <c r="E9845" t="s">
        <v>45</v>
      </c>
      <c r="F9845">
        <v>32</v>
      </c>
      <c r="G9845" s="85">
        <v>3.1176835932894678</v>
      </c>
      <c r="H9845" s="85">
        <v>18536.052673839731</v>
      </c>
      <c r="I9845" s="85">
        <v>4748.7393608479206</v>
      </c>
      <c r="J9845" s="85">
        <v>36811.94163365414</v>
      </c>
      <c r="K9845" t="s">
        <v>492</v>
      </c>
    </row>
    <row r="9846" spans="2:11" x14ac:dyDescent="0.25">
      <c r="B9846">
        <v>2026</v>
      </c>
      <c r="C9846" t="s">
        <v>490</v>
      </c>
      <c r="D9846">
        <v>4</v>
      </c>
      <c r="E9846" t="s">
        <v>45</v>
      </c>
      <c r="F9846">
        <v>32</v>
      </c>
      <c r="G9846" s="85">
        <v>0</v>
      </c>
      <c r="H9846" s="85">
        <v>18536.052673839731</v>
      </c>
      <c r="I9846" s="85">
        <v>4748.7393608479206</v>
      </c>
      <c r="J9846" s="85">
        <v>0</v>
      </c>
      <c r="K9846" t="s">
        <v>492</v>
      </c>
    </row>
    <row r="9847" spans="2:11" x14ac:dyDescent="0.25">
      <c r="B9847">
        <v>2026</v>
      </c>
      <c r="C9847" t="s">
        <v>479</v>
      </c>
      <c r="D9847">
        <v>3</v>
      </c>
      <c r="E9847" t="s">
        <v>208</v>
      </c>
      <c r="F9847">
        <v>18</v>
      </c>
      <c r="G9847" s="85">
        <v>12.99180377904999</v>
      </c>
      <c r="H9847" s="85">
        <v>27483.452068491439</v>
      </c>
      <c r="I9847" s="85">
        <v>6023.7970253718286</v>
      </c>
      <c r="J9847" s="85">
        <v>217449.30641486269</v>
      </c>
      <c r="K9847" t="s">
        <v>492</v>
      </c>
    </row>
    <row r="9848" spans="2:11" x14ac:dyDescent="0.25">
      <c r="B9848">
        <v>2026</v>
      </c>
      <c r="C9848" t="s">
        <v>479</v>
      </c>
      <c r="D9848">
        <v>4</v>
      </c>
      <c r="E9848" t="s">
        <v>208</v>
      </c>
      <c r="F9848">
        <v>18</v>
      </c>
      <c r="G9848" s="85">
        <v>6.4545267182541348</v>
      </c>
      <c r="H9848" s="85">
        <v>27483.452068491439</v>
      </c>
      <c r="I9848" s="85">
        <v>6023.7970253718286</v>
      </c>
      <c r="J9848" s="85">
        <v>108032.13949273432</v>
      </c>
      <c r="K9848" t="s">
        <v>492</v>
      </c>
    </row>
    <row r="9849" spans="2:11" x14ac:dyDescent="0.25">
      <c r="B9849">
        <v>2026</v>
      </c>
      <c r="C9849" t="s">
        <v>480</v>
      </c>
      <c r="D9849">
        <v>3</v>
      </c>
      <c r="E9849" t="s">
        <v>208</v>
      </c>
      <c r="F9849">
        <v>18</v>
      </c>
      <c r="G9849" s="85">
        <v>13.011752424249446</v>
      </c>
      <c r="H9849" s="85">
        <v>27483.452068491439</v>
      </c>
      <c r="I9849" s="85">
        <v>6023.7970253718286</v>
      </c>
      <c r="J9849" s="85">
        <v>217783.19531407257</v>
      </c>
      <c r="K9849" t="s">
        <v>492</v>
      </c>
    </row>
    <row r="9850" spans="2:11" x14ac:dyDescent="0.25">
      <c r="B9850">
        <v>2026</v>
      </c>
      <c r="C9850" t="s">
        <v>480</v>
      </c>
      <c r="D9850">
        <v>4</v>
      </c>
      <c r="E9850" t="s">
        <v>208</v>
      </c>
      <c r="F9850">
        <v>18</v>
      </c>
      <c r="G9850" s="85">
        <v>6.4644375101366673</v>
      </c>
      <c r="H9850" s="85">
        <v>27483.452068491439</v>
      </c>
      <c r="I9850" s="85">
        <v>6023.7970253718286</v>
      </c>
      <c r="J9850" s="85">
        <v>108198.02060189593</v>
      </c>
      <c r="K9850" t="s">
        <v>492</v>
      </c>
    </row>
    <row r="9851" spans="2:11" x14ac:dyDescent="0.25">
      <c r="B9851">
        <v>2026</v>
      </c>
      <c r="C9851" t="s">
        <v>481</v>
      </c>
      <c r="D9851">
        <v>3</v>
      </c>
      <c r="E9851" t="s">
        <v>208</v>
      </c>
      <c r="F9851">
        <v>18</v>
      </c>
      <c r="G9851" s="85">
        <v>13.031701069448905</v>
      </c>
      <c r="H9851" s="85">
        <v>27483.452068491439</v>
      </c>
      <c r="I9851" s="85">
        <v>6023.7970253718286</v>
      </c>
      <c r="J9851" s="85">
        <v>218117.08421328251</v>
      </c>
      <c r="K9851" t="s">
        <v>492</v>
      </c>
    </row>
    <row r="9852" spans="2:11" x14ac:dyDescent="0.25">
      <c r="B9852">
        <v>2026</v>
      </c>
      <c r="C9852" t="s">
        <v>481</v>
      </c>
      <c r="D9852">
        <v>4</v>
      </c>
      <c r="E9852" t="s">
        <v>208</v>
      </c>
      <c r="F9852">
        <v>18</v>
      </c>
      <c r="G9852" s="85">
        <v>6.4743483020192034</v>
      </c>
      <c r="H9852" s="85">
        <v>27483.452068491439</v>
      </c>
      <c r="I9852" s="85">
        <v>6023.7970253718286</v>
      </c>
      <c r="J9852" s="85">
        <v>108363.9017110576</v>
      </c>
      <c r="K9852" t="s">
        <v>492</v>
      </c>
    </row>
    <row r="9853" spans="2:11" x14ac:dyDescent="0.25">
      <c r="B9853">
        <v>2026</v>
      </c>
      <c r="C9853" t="s">
        <v>482</v>
      </c>
      <c r="D9853">
        <v>3</v>
      </c>
      <c r="E9853" t="s">
        <v>208</v>
      </c>
      <c r="F9853">
        <v>18</v>
      </c>
      <c r="G9853" s="85">
        <v>13.051649714648361</v>
      </c>
      <c r="H9853" s="85">
        <v>27483.452068491439</v>
      </c>
      <c r="I9853" s="85">
        <v>6023.7970253718286</v>
      </c>
      <c r="J9853" s="85">
        <v>218450.97311249241</v>
      </c>
      <c r="K9853" t="s">
        <v>492</v>
      </c>
    </row>
    <row r="9854" spans="2:11" x14ac:dyDescent="0.25">
      <c r="B9854">
        <v>2026</v>
      </c>
      <c r="C9854" t="s">
        <v>482</v>
      </c>
      <c r="D9854">
        <v>4</v>
      </c>
      <c r="E9854" t="s">
        <v>208</v>
      </c>
      <c r="F9854">
        <v>18</v>
      </c>
      <c r="G9854" s="85">
        <v>6.4842590939017359</v>
      </c>
      <c r="H9854" s="85">
        <v>27483.452068491439</v>
      </c>
      <c r="I9854" s="85">
        <v>6023.7970253718286</v>
      </c>
      <c r="J9854" s="85">
        <v>108529.78282021919</v>
      </c>
      <c r="K9854" t="s">
        <v>492</v>
      </c>
    </row>
    <row r="9855" spans="2:11" x14ac:dyDescent="0.25">
      <c r="B9855">
        <v>2026</v>
      </c>
      <c r="C9855" t="s">
        <v>483</v>
      </c>
      <c r="D9855">
        <v>3</v>
      </c>
      <c r="E9855" t="s">
        <v>208</v>
      </c>
      <c r="F9855">
        <v>18</v>
      </c>
      <c r="G9855" s="85">
        <v>13.071598359847815</v>
      </c>
      <c r="H9855" s="85">
        <v>27483.452068491439</v>
      </c>
      <c r="I9855" s="85">
        <v>6023.7970253718286</v>
      </c>
      <c r="J9855" s="85">
        <v>218784.86201170227</v>
      </c>
      <c r="K9855" t="s">
        <v>492</v>
      </c>
    </row>
    <row r="9856" spans="2:11" x14ac:dyDescent="0.25">
      <c r="B9856">
        <v>2026</v>
      </c>
      <c r="C9856" t="s">
        <v>483</v>
      </c>
      <c r="D9856">
        <v>4</v>
      </c>
      <c r="E9856" t="s">
        <v>208</v>
      </c>
      <c r="F9856">
        <v>18</v>
      </c>
      <c r="G9856" s="85">
        <v>6.4941698857842667</v>
      </c>
      <c r="H9856" s="85">
        <v>27483.452068491439</v>
      </c>
      <c r="I9856" s="85">
        <v>6023.7970253718286</v>
      </c>
      <c r="J9856" s="85">
        <v>108695.66392938077</v>
      </c>
      <c r="K9856" t="s">
        <v>492</v>
      </c>
    </row>
    <row r="9857" spans="2:11" x14ac:dyDescent="0.25">
      <c r="B9857">
        <v>2026</v>
      </c>
      <c r="C9857" t="s">
        <v>484</v>
      </c>
      <c r="D9857">
        <v>3</v>
      </c>
      <c r="E9857" t="s">
        <v>208</v>
      </c>
      <c r="F9857">
        <v>18</v>
      </c>
      <c r="G9857" s="85">
        <v>13.091547005047271</v>
      </c>
      <c r="H9857" s="85">
        <v>27483.452068491439</v>
      </c>
      <c r="I9857" s="85">
        <v>6023.7970253718286</v>
      </c>
      <c r="J9857" s="85">
        <v>219118.75091091215</v>
      </c>
      <c r="K9857" t="s">
        <v>492</v>
      </c>
    </row>
    <row r="9858" spans="2:11" x14ac:dyDescent="0.25">
      <c r="B9858">
        <v>2026</v>
      </c>
      <c r="C9858" t="s">
        <v>484</v>
      </c>
      <c r="D9858">
        <v>4</v>
      </c>
      <c r="E9858" t="s">
        <v>208</v>
      </c>
      <c r="F9858">
        <v>18</v>
      </c>
      <c r="G9858" s="85">
        <v>6.5040806776667992</v>
      </c>
      <c r="H9858" s="85">
        <v>27483.452068491439</v>
      </c>
      <c r="I9858" s="85">
        <v>6023.7970253718286</v>
      </c>
      <c r="J9858" s="85">
        <v>108861.54503854238</v>
      </c>
      <c r="K9858" t="s">
        <v>492</v>
      </c>
    </row>
    <row r="9859" spans="2:11" x14ac:dyDescent="0.25">
      <c r="B9859">
        <v>2026</v>
      </c>
      <c r="C9859" t="s">
        <v>485</v>
      </c>
      <c r="D9859">
        <v>3</v>
      </c>
      <c r="E9859" t="s">
        <v>208</v>
      </c>
      <c r="F9859">
        <v>18</v>
      </c>
      <c r="G9859" s="85">
        <v>13.111495650246727</v>
      </c>
      <c r="H9859" s="85">
        <v>27483.452068491439</v>
      </c>
      <c r="I9859" s="85">
        <v>6023.7970253718286</v>
      </c>
      <c r="J9859" s="85">
        <v>219452.63981012203</v>
      </c>
      <c r="K9859" t="s">
        <v>492</v>
      </c>
    </row>
    <row r="9860" spans="2:11" x14ac:dyDescent="0.25">
      <c r="B9860">
        <v>2026</v>
      </c>
      <c r="C9860" t="s">
        <v>485</v>
      </c>
      <c r="D9860">
        <v>4</v>
      </c>
      <c r="E9860" t="s">
        <v>208</v>
      </c>
      <c r="F9860">
        <v>18</v>
      </c>
      <c r="G9860" s="85">
        <v>6.5139914695493317</v>
      </c>
      <c r="H9860" s="85">
        <v>27483.452068491439</v>
      </c>
      <c r="I9860" s="85">
        <v>6023.7970253718286</v>
      </c>
      <c r="J9860" s="85">
        <v>109027.42614770398</v>
      </c>
      <c r="K9860" t="s">
        <v>492</v>
      </c>
    </row>
    <row r="9861" spans="2:11" x14ac:dyDescent="0.25">
      <c r="B9861">
        <v>2026</v>
      </c>
      <c r="C9861" t="s">
        <v>486</v>
      </c>
      <c r="D9861">
        <v>3</v>
      </c>
      <c r="E9861" t="s">
        <v>208</v>
      </c>
      <c r="F9861">
        <v>18</v>
      </c>
      <c r="G9861" s="85">
        <v>13.131444295446185</v>
      </c>
      <c r="H9861" s="85">
        <v>27483.452068491439</v>
      </c>
      <c r="I9861" s="85">
        <v>6023.7970253718286</v>
      </c>
      <c r="J9861" s="85">
        <v>219786.52870933196</v>
      </c>
      <c r="K9861" t="s">
        <v>492</v>
      </c>
    </row>
    <row r="9862" spans="2:11" x14ac:dyDescent="0.25">
      <c r="B9862">
        <v>2026</v>
      </c>
      <c r="C9862" t="s">
        <v>486</v>
      </c>
      <c r="D9862">
        <v>4</v>
      </c>
      <c r="E9862" t="s">
        <v>208</v>
      </c>
      <c r="F9862">
        <v>18</v>
      </c>
      <c r="G9862" s="85">
        <v>6.5239022614318625</v>
      </c>
      <c r="H9862" s="85">
        <v>27483.452068491439</v>
      </c>
      <c r="I9862" s="85">
        <v>6023.7970253718286</v>
      </c>
      <c r="J9862" s="85">
        <v>109193.30725686556</v>
      </c>
      <c r="K9862" t="s">
        <v>492</v>
      </c>
    </row>
    <row r="9863" spans="2:11" x14ac:dyDescent="0.25">
      <c r="B9863">
        <v>2026</v>
      </c>
      <c r="C9863" t="s">
        <v>487</v>
      </c>
      <c r="D9863">
        <v>3</v>
      </c>
      <c r="E9863" t="s">
        <v>208</v>
      </c>
      <c r="F9863">
        <v>18</v>
      </c>
      <c r="G9863" s="85">
        <v>13.151392940645643</v>
      </c>
      <c r="H9863" s="85">
        <v>27483.452068491439</v>
      </c>
      <c r="I9863" s="85">
        <v>6023.7970253718286</v>
      </c>
      <c r="J9863" s="85">
        <v>220120.41760854187</v>
      </c>
      <c r="K9863" t="s">
        <v>492</v>
      </c>
    </row>
    <row r="9864" spans="2:11" x14ac:dyDescent="0.25">
      <c r="B9864">
        <v>2026</v>
      </c>
      <c r="C9864" t="s">
        <v>487</v>
      </c>
      <c r="D9864">
        <v>4</v>
      </c>
      <c r="E9864" t="s">
        <v>208</v>
      </c>
      <c r="F9864">
        <v>18</v>
      </c>
      <c r="G9864" s="85">
        <v>6.5338130533143968</v>
      </c>
      <c r="H9864" s="85">
        <v>27483.452068491439</v>
      </c>
      <c r="I9864" s="85">
        <v>6023.7970253718286</v>
      </c>
      <c r="J9864" s="85">
        <v>109359.18836602719</v>
      </c>
      <c r="K9864" t="s">
        <v>492</v>
      </c>
    </row>
    <row r="9865" spans="2:11" x14ac:dyDescent="0.25">
      <c r="B9865">
        <v>2026</v>
      </c>
      <c r="C9865" t="s">
        <v>488</v>
      </c>
      <c r="D9865">
        <v>3</v>
      </c>
      <c r="E9865" t="s">
        <v>208</v>
      </c>
      <c r="F9865">
        <v>18</v>
      </c>
      <c r="G9865" s="85">
        <v>13.171341585845099</v>
      </c>
      <c r="H9865" s="85">
        <v>27483.452068491439</v>
      </c>
      <c r="I9865" s="85">
        <v>6023.7970253718286</v>
      </c>
      <c r="J9865" s="85">
        <v>220454.30650775175</v>
      </c>
      <c r="K9865" t="s">
        <v>492</v>
      </c>
    </row>
    <row r="9866" spans="2:11" x14ac:dyDescent="0.25">
      <c r="B9866">
        <v>2026</v>
      </c>
      <c r="C9866" t="s">
        <v>488</v>
      </c>
      <c r="D9866">
        <v>4</v>
      </c>
      <c r="E9866" t="s">
        <v>208</v>
      </c>
      <c r="F9866">
        <v>18</v>
      </c>
      <c r="G9866" s="85">
        <v>6.5437238451969293</v>
      </c>
      <c r="H9866" s="85">
        <v>27483.452068491439</v>
      </c>
      <c r="I9866" s="85">
        <v>6023.7970253718286</v>
      </c>
      <c r="J9866" s="85">
        <v>109525.06947518879</v>
      </c>
      <c r="K9866" t="s">
        <v>492</v>
      </c>
    </row>
    <row r="9867" spans="2:11" x14ac:dyDescent="0.25">
      <c r="B9867">
        <v>2026</v>
      </c>
      <c r="C9867" t="s">
        <v>489</v>
      </c>
      <c r="D9867">
        <v>3</v>
      </c>
      <c r="E9867" t="s">
        <v>208</v>
      </c>
      <c r="F9867">
        <v>18</v>
      </c>
      <c r="G9867" s="85">
        <v>13.191290231044558</v>
      </c>
      <c r="H9867" s="85">
        <v>27483.452068491439</v>
      </c>
      <c r="I9867" s="85">
        <v>6023.7970253718286</v>
      </c>
      <c r="J9867" s="85">
        <v>220788.19540696172</v>
      </c>
      <c r="K9867" t="s">
        <v>492</v>
      </c>
    </row>
    <row r="9868" spans="2:11" x14ac:dyDescent="0.25">
      <c r="B9868">
        <v>2026</v>
      </c>
      <c r="C9868" t="s">
        <v>489</v>
      </c>
      <c r="D9868">
        <v>4</v>
      </c>
      <c r="E9868" t="s">
        <v>208</v>
      </c>
      <c r="F9868">
        <v>18</v>
      </c>
      <c r="G9868" s="85">
        <v>6.5536346370794618</v>
      </c>
      <c r="H9868" s="85">
        <v>27483.452068491439</v>
      </c>
      <c r="I9868" s="85">
        <v>6023.7970253718286</v>
      </c>
      <c r="J9868" s="85">
        <v>109690.9505843504</v>
      </c>
      <c r="K9868" t="s">
        <v>492</v>
      </c>
    </row>
    <row r="9869" spans="2:11" x14ac:dyDescent="0.25">
      <c r="B9869">
        <v>2026</v>
      </c>
      <c r="C9869" t="s">
        <v>490</v>
      </c>
      <c r="D9869">
        <v>3</v>
      </c>
      <c r="E9869" t="s">
        <v>208</v>
      </c>
      <c r="F9869">
        <v>18</v>
      </c>
      <c r="G9869" s="85">
        <v>13.211238876244014</v>
      </c>
      <c r="H9869" s="85">
        <v>27483.452068491439</v>
      </c>
      <c r="I9869" s="85">
        <v>6023.7970253718286</v>
      </c>
      <c r="J9869" s="85">
        <v>221122.0843061716</v>
      </c>
      <c r="K9869" t="s">
        <v>492</v>
      </c>
    </row>
    <row r="9870" spans="2:11" x14ac:dyDescent="0.25">
      <c r="B9870">
        <v>2026</v>
      </c>
      <c r="C9870" t="s">
        <v>490</v>
      </c>
      <c r="D9870">
        <v>4</v>
      </c>
      <c r="E9870" t="s">
        <v>208</v>
      </c>
      <c r="F9870">
        <v>18</v>
      </c>
      <c r="G9870" s="85">
        <v>6.5635454289619943</v>
      </c>
      <c r="H9870" s="85">
        <v>27483.452068491439</v>
      </c>
      <c r="I9870" s="85">
        <v>6023.7970253718286</v>
      </c>
      <c r="J9870" s="85">
        <v>109856.83169351201</v>
      </c>
      <c r="K9870" t="s">
        <v>492</v>
      </c>
    </row>
    <row r="9871" spans="2:11" x14ac:dyDescent="0.25">
      <c r="B9871">
        <v>2026</v>
      </c>
      <c r="C9871" t="s">
        <v>479</v>
      </c>
      <c r="D9871">
        <v>3</v>
      </c>
      <c r="E9871" t="s">
        <v>208</v>
      </c>
      <c r="F9871">
        <v>16</v>
      </c>
      <c r="G9871" s="85">
        <v>8.9739304847982186</v>
      </c>
      <c r="H9871" s="85">
        <v>27483.452068491439</v>
      </c>
      <c r="I9871" s="85">
        <v>6023.7970253718286</v>
      </c>
      <c r="J9871" s="85">
        <v>168944.69301627431</v>
      </c>
      <c r="K9871" t="s">
        <v>491</v>
      </c>
    </row>
    <row r="9872" spans="2:11" x14ac:dyDescent="0.25">
      <c r="B9872">
        <v>2026</v>
      </c>
      <c r="C9872" t="s">
        <v>479</v>
      </c>
      <c r="D9872">
        <v>4</v>
      </c>
      <c r="E9872" t="s">
        <v>208</v>
      </c>
      <c r="F9872">
        <v>16</v>
      </c>
      <c r="G9872" s="85">
        <v>7.4515672775556627</v>
      </c>
      <c r="H9872" s="85">
        <v>27483.452068491439</v>
      </c>
      <c r="I9872" s="85">
        <v>6023.7970253718286</v>
      </c>
      <c r="J9872" s="85">
        <v>140284.43259387062</v>
      </c>
      <c r="K9872" t="s">
        <v>491</v>
      </c>
    </row>
    <row r="9873" spans="2:11" x14ac:dyDescent="0.25">
      <c r="B9873">
        <v>2026</v>
      </c>
      <c r="C9873" t="s">
        <v>480</v>
      </c>
      <c r="D9873">
        <v>3</v>
      </c>
      <c r="E9873" t="s">
        <v>208</v>
      </c>
      <c r="F9873">
        <v>16</v>
      </c>
      <c r="G9873" s="85">
        <v>9.113290385618674</v>
      </c>
      <c r="H9873" s="85">
        <v>27483.452068491439</v>
      </c>
      <c r="I9873" s="85">
        <v>6023.7970253718286</v>
      </c>
      <c r="J9873" s="85">
        <v>171568.30545708537</v>
      </c>
      <c r="K9873" t="s">
        <v>491</v>
      </c>
    </row>
    <row r="9874" spans="2:11" x14ac:dyDescent="0.25">
      <c r="B9874">
        <v>2026</v>
      </c>
      <c r="C9874" t="s">
        <v>480</v>
      </c>
      <c r="D9874">
        <v>4</v>
      </c>
      <c r="E9874" t="s">
        <v>208</v>
      </c>
      <c r="F9874">
        <v>16</v>
      </c>
      <c r="G9874" s="85">
        <v>7.567285766629789</v>
      </c>
      <c r="H9874" s="85">
        <v>27483.452068491439</v>
      </c>
      <c r="I9874" s="85">
        <v>6023.7970253718286</v>
      </c>
      <c r="J9874" s="85">
        <v>142462.9679241869</v>
      </c>
      <c r="K9874" t="s">
        <v>491</v>
      </c>
    </row>
    <row r="9875" spans="2:11" x14ac:dyDescent="0.25">
      <c r="B9875">
        <v>2026</v>
      </c>
      <c r="C9875" t="s">
        <v>481</v>
      </c>
      <c r="D9875">
        <v>3</v>
      </c>
      <c r="E9875" t="s">
        <v>208</v>
      </c>
      <c r="F9875">
        <v>16</v>
      </c>
      <c r="G9875" s="85">
        <v>9.2526502864391063</v>
      </c>
      <c r="H9875" s="85">
        <v>27483.452068491439</v>
      </c>
      <c r="I9875" s="85">
        <v>6023.7970253718286</v>
      </c>
      <c r="J9875" s="85">
        <v>174191.917897896</v>
      </c>
      <c r="K9875" t="s">
        <v>491</v>
      </c>
    </row>
    <row r="9876" spans="2:11" x14ac:dyDescent="0.25">
      <c r="B9876">
        <v>2026</v>
      </c>
      <c r="C9876" t="s">
        <v>481</v>
      </c>
      <c r="D9876">
        <v>4</v>
      </c>
      <c r="E9876" t="s">
        <v>208</v>
      </c>
      <c r="F9876">
        <v>16</v>
      </c>
      <c r="G9876" s="85">
        <v>7.6830042557038993</v>
      </c>
      <c r="H9876" s="85">
        <v>27483.452068491439</v>
      </c>
      <c r="I9876" s="85">
        <v>6023.7970253718286</v>
      </c>
      <c r="J9876" s="85">
        <v>144641.5032545029</v>
      </c>
      <c r="K9876" t="s">
        <v>491</v>
      </c>
    </row>
    <row r="9877" spans="2:11" x14ac:dyDescent="0.25">
      <c r="B9877">
        <v>2026</v>
      </c>
      <c r="C9877" t="s">
        <v>482</v>
      </c>
      <c r="D9877">
        <v>3</v>
      </c>
      <c r="E9877" t="s">
        <v>208</v>
      </c>
      <c r="F9877">
        <v>16</v>
      </c>
      <c r="G9877" s="85">
        <v>9.3920101872595598</v>
      </c>
      <c r="H9877" s="85">
        <v>27483.452068491439</v>
      </c>
      <c r="I9877" s="85">
        <v>6023.7970253718286</v>
      </c>
      <c r="J9877" s="85">
        <v>176815.53033870703</v>
      </c>
      <c r="K9877" t="s">
        <v>491</v>
      </c>
    </row>
    <row r="9878" spans="2:11" x14ac:dyDescent="0.25">
      <c r="B9878">
        <v>2026</v>
      </c>
      <c r="C9878" t="s">
        <v>482</v>
      </c>
      <c r="D9878">
        <v>4</v>
      </c>
      <c r="E9878" t="s">
        <v>208</v>
      </c>
      <c r="F9878">
        <v>16</v>
      </c>
      <c r="G9878" s="85">
        <v>7.7987227447780274</v>
      </c>
      <c r="H9878" s="85">
        <v>27483.452068491439</v>
      </c>
      <c r="I9878" s="85">
        <v>6023.7970253718286</v>
      </c>
      <c r="J9878" s="85">
        <v>146820.03858481924</v>
      </c>
      <c r="K9878" t="s">
        <v>491</v>
      </c>
    </row>
    <row r="9879" spans="2:11" x14ac:dyDescent="0.25">
      <c r="B9879">
        <v>2026</v>
      </c>
      <c r="C9879" t="s">
        <v>483</v>
      </c>
      <c r="D9879">
        <v>3</v>
      </c>
      <c r="E9879" t="s">
        <v>208</v>
      </c>
      <c r="F9879">
        <v>16</v>
      </c>
      <c r="G9879" s="85">
        <v>9.5313700880799921</v>
      </c>
      <c r="H9879" s="85">
        <v>27483.452068491439</v>
      </c>
      <c r="I9879" s="85">
        <v>6023.7970253718286</v>
      </c>
      <c r="J9879" s="85">
        <v>179439.14277951766</v>
      </c>
      <c r="K9879" t="s">
        <v>491</v>
      </c>
    </row>
    <row r="9880" spans="2:11" x14ac:dyDescent="0.25">
      <c r="B9880">
        <v>2026</v>
      </c>
      <c r="C9880" t="s">
        <v>483</v>
      </c>
      <c r="D9880">
        <v>4</v>
      </c>
      <c r="E9880" t="s">
        <v>208</v>
      </c>
      <c r="F9880">
        <v>16</v>
      </c>
      <c r="G9880" s="85">
        <v>7.9144412338521342</v>
      </c>
      <c r="H9880" s="85">
        <v>27483.452068491439</v>
      </c>
      <c r="I9880" s="85">
        <v>6023.7970253718286</v>
      </c>
      <c r="J9880" s="85">
        <v>148998.57391513514</v>
      </c>
      <c r="K9880" t="s">
        <v>491</v>
      </c>
    </row>
    <row r="9881" spans="2:11" x14ac:dyDescent="0.25">
      <c r="B9881">
        <v>2026</v>
      </c>
      <c r="C9881" t="s">
        <v>484</v>
      </c>
      <c r="D9881">
        <v>3</v>
      </c>
      <c r="E9881" t="s">
        <v>208</v>
      </c>
      <c r="F9881">
        <v>16</v>
      </c>
      <c r="G9881" s="85">
        <v>9.6707299889004474</v>
      </c>
      <c r="H9881" s="85">
        <v>27483.452068491439</v>
      </c>
      <c r="I9881" s="85">
        <v>6023.7970253718286</v>
      </c>
      <c r="J9881" s="85">
        <v>182062.75522032872</v>
      </c>
      <c r="K9881" t="s">
        <v>491</v>
      </c>
    </row>
    <row r="9882" spans="2:11" x14ac:dyDescent="0.25">
      <c r="B9882">
        <v>2026</v>
      </c>
      <c r="C9882" t="s">
        <v>484</v>
      </c>
      <c r="D9882">
        <v>4</v>
      </c>
      <c r="E9882" t="s">
        <v>208</v>
      </c>
      <c r="F9882">
        <v>16</v>
      </c>
      <c r="G9882" s="85">
        <v>8.030159722926264</v>
      </c>
      <c r="H9882" s="85">
        <v>27483.452068491439</v>
      </c>
      <c r="I9882" s="85">
        <v>6023.7970253718286</v>
      </c>
      <c r="J9882" s="85">
        <v>151177.10924545152</v>
      </c>
      <c r="K9882" t="s">
        <v>491</v>
      </c>
    </row>
    <row r="9883" spans="2:11" x14ac:dyDescent="0.25">
      <c r="B9883">
        <v>2026</v>
      </c>
      <c r="C9883" t="s">
        <v>485</v>
      </c>
      <c r="D9883">
        <v>3</v>
      </c>
      <c r="E9883" t="s">
        <v>208</v>
      </c>
      <c r="F9883">
        <v>16</v>
      </c>
      <c r="G9883" s="85">
        <v>9.8100898897208797</v>
      </c>
      <c r="H9883" s="85">
        <v>27483.452068491439</v>
      </c>
      <c r="I9883" s="85">
        <v>6023.7970253718286</v>
      </c>
      <c r="J9883" s="85">
        <v>184686.36766113935</v>
      </c>
      <c r="K9883" t="s">
        <v>491</v>
      </c>
    </row>
    <row r="9884" spans="2:11" x14ac:dyDescent="0.25">
      <c r="B9884">
        <v>2026</v>
      </c>
      <c r="C9884" t="s">
        <v>485</v>
      </c>
      <c r="D9884">
        <v>4</v>
      </c>
      <c r="E9884" t="s">
        <v>208</v>
      </c>
      <c r="F9884">
        <v>16</v>
      </c>
      <c r="G9884" s="85">
        <v>8.1458782120003708</v>
      </c>
      <c r="H9884" s="85">
        <v>27483.452068491439</v>
      </c>
      <c r="I9884" s="85">
        <v>6023.7970253718286</v>
      </c>
      <c r="J9884" s="85">
        <v>153355.64457576745</v>
      </c>
      <c r="K9884" t="s">
        <v>491</v>
      </c>
    </row>
    <row r="9885" spans="2:11" x14ac:dyDescent="0.25">
      <c r="B9885">
        <v>2026</v>
      </c>
      <c r="C9885" t="s">
        <v>486</v>
      </c>
      <c r="D9885">
        <v>3</v>
      </c>
      <c r="E9885" t="s">
        <v>208</v>
      </c>
      <c r="F9885">
        <v>16</v>
      </c>
      <c r="G9885" s="85">
        <v>9.949449790541335</v>
      </c>
      <c r="H9885" s="85">
        <v>27483.452068491439</v>
      </c>
      <c r="I9885" s="85">
        <v>6023.7970253718286</v>
      </c>
      <c r="J9885" s="85">
        <v>187309.98010195041</v>
      </c>
      <c r="K9885" t="s">
        <v>491</v>
      </c>
    </row>
    <row r="9886" spans="2:11" x14ac:dyDescent="0.25">
      <c r="B9886">
        <v>2026</v>
      </c>
      <c r="C9886" t="s">
        <v>486</v>
      </c>
      <c r="D9886">
        <v>4</v>
      </c>
      <c r="E9886" t="s">
        <v>208</v>
      </c>
      <c r="F9886">
        <v>16</v>
      </c>
      <c r="G9886" s="85">
        <v>8.2615967010745006</v>
      </c>
      <c r="H9886" s="85">
        <v>27483.452068491439</v>
      </c>
      <c r="I9886" s="85">
        <v>6023.7970253718286</v>
      </c>
      <c r="J9886" s="85">
        <v>155534.17990608382</v>
      </c>
      <c r="K9886" t="s">
        <v>491</v>
      </c>
    </row>
    <row r="9887" spans="2:11" x14ac:dyDescent="0.25">
      <c r="B9887">
        <v>2026</v>
      </c>
      <c r="C9887" t="s">
        <v>487</v>
      </c>
      <c r="D9887">
        <v>3</v>
      </c>
      <c r="E9887" t="s">
        <v>208</v>
      </c>
      <c r="F9887">
        <v>16</v>
      </c>
      <c r="G9887" s="85">
        <v>10.088809691361764</v>
      </c>
      <c r="H9887" s="85">
        <v>27483.452068491439</v>
      </c>
      <c r="I9887" s="85">
        <v>6023.7970253718286</v>
      </c>
      <c r="J9887" s="85">
        <v>189933.59254276098</v>
      </c>
      <c r="K9887" t="s">
        <v>491</v>
      </c>
    </row>
    <row r="9888" spans="2:11" x14ac:dyDescent="0.25">
      <c r="B9888">
        <v>2026</v>
      </c>
      <c r="C9888" t="s">
        <v>487</v>
      </c>
      <c r="D9888">
        <v>4</v>
      </c>
      <c r="E9888" t="s">
        <v>208</v>
      </c>
      <c r="F9888">
        <v>16</v>
      </c>
      <c r="G9888" s="85">
        <v>8.3773151901486074</v>
      </c>
      <c r="H9888" s="85">
        <v>27483.452068491439</v>
      </c>
      <c r="I9888" s="85">
        <v>6023.7970253718286</v>
      </c>
      <c r="J9888" s="85">
        <v>157712.71523639973</v>
      </c>
      <c r="K9888" t="s">
        <v>491</v>
      </c>
    </row>
    <row r="9889" spans="2:11" x14ac:dyDescent="0.25">
      <c r="B9889">
        <v>2026</v>
      </c>
      <c r="C9889" t="s">
        <v>488</v>
      </c>
      <c r="D9889">
        <v>3</v>
      </c>
      <c r="E9889" t="s">
        <v>208</v>
      </c>
      <c r="F9889">
        <v>16</v>
      </c>
      <c r="G9889" s="85">
        <v>10.228169592182223</v>
      </c>
      <c r="H9889" s="85">
        <v>27483.452068491439</v>
      </c>
      <c r="I9889" s="85">
        <v>6023.7970253718286</v>
      </c>
      <c r="J9889" s="85">
        <v>192557.2049835721</v>
      </c>
      <c r="K9889" t="s">
        <v>491</v>
      </c>
    </row>
    <row r="9890" spans="2:11" x14ac:dyDescent="0.25">
      <c r="B9890">
        <v>2026</v>
      </c>
      <c r="C9890" t="s">
        <v>488</v>
      </c>
      <c r="D9890">
        <v>4</v>
      </c>
      <c r="E9890" t="s">
        <v>208</v>
      </c>
      <c r="F9890">
        <v>16</v>
      </c>
      <c r="G9890" s="85">
        <v>8.4930336792227372</v>
      </c>
      <c r="H9890" s="85">
        <v>27483.452068491439</v>
      </c>
      <c r="I9890" s="85">
        <v>6023.7970253718286</v>
      </c>
      <c r="J9890" s="85">
        <v>159891.2505667161</v>
      </c>
      <c r="K9890" t="s">
        <v>491</v>
      </c>
    </row>
    <row r="9891" spans="2:11" x14ac:dyDescent="0.25">
      <c r="B9891">
        <v>2026</v>
      </c>
      <c r="C9891" t="s">
        <v>489</v>
      </c>
      <c r="D9891">
        <v>3</v>
      </c>
      <c r="E9891" t="s">
        <v>208</v>
      </c>
      <c r="F9891">
        <v>16</v>
      </c>
      <c r="G9891" s="85">
        <v>10.367529493002651</v>
      </c>
      <c r="H9891" s="85">
        <v>27483.452068491439</v>
      </c>
      <c r="I9891" s="85">
        <v>6023.7970253718286</v>
      </c>
      <c r="J9891" s="85">
        <v>195180.81742438267</v>
      </c>
      <c r="K9891" t="s">
        <v>491</v>
      </c>
    </row>
    <row r="9892" spans="2:11" x14ac:dyDescent="0.25">
      <c r="B9892">
        <v>2026</v>
      </c>
      <c r="C9892" t="s">
        <v>489</v>
      </c>
      <c r="D9892">
        <v>4</v>
      </c>
      <c r="E9892" t="s">
        <v>208</v>
      </c>
      <c r="F9892">
        <v>16</v>
      </c>
      <c r="G9892" s="85">
        <v>8.608752168296844</v>
      </c>
      <c r="H9892" s="85">
        <v>27483.452068491439</v>
      </c>
      <c r="I9892" s="85">
        <v>6023.7970253718286</v>
      </c>
      <c r="J9892" s="85">
        <v>162069.78589703204</v>
      </c>
      <c r="K9892" t="s">
        <v>491</v>
      </c>
    </row>
    <row r="9893" spans="2:11" x14ac:dyDescent="0.25">
      <c r="B9893">
        <v>2026</v>
      </c>
      <c r="C9893" t="s">
        <v>490</v>
      </c>
      <c r="D9893">
        <v>3</v>
      </c>
      <c r="E9893" t="s">
        <v>208</v>
      </c>
      <c r="F9893">
        <v>16</v>
      </c>
      <c r="G9893" s="85">
        <v>10.506889393823108</v>
      </c>
      <c r="H9893" s="85">
        <v>27483.452068491439</v>
      </c>
      <c r="I9893" s="85">
        <v>6023.7970253718286</v>
      </c>
      <c r="J9893" s="85">
        <v>197804.42986519376</v>
      </c>
      <c r="K9893" t="s">
        <v>491</v>
      </c>
    </row>
    <row r="9894" spans="2:11" x14ac:dyDescent="0.25">
      <c r="B9894">
        <v>2026</v>
      </c>
      <c r="C9894" t="s">
        <v>490</v>
      </c>
      <c r="D9894">
        <v>4</v>
      </c>
      <c r="E9894" t="s">
        <v>208</v>
      </c>
      <c r="F9894">
        <v>16</v>
      </c>
      <c r="G9894" s="85">
        <v>8.724470657370972</v>
      </c>
      <c r="H9894" s="85">
        <v>27483.452068491439</v>
      </c>
      <c r="I9894" s="85">
        <v>6023.7970253718286</v>
      </c>
      <c r="J9894" s="85">
        <v>164248.32122734835</v>
      </c>
      <c r="K9894" t="s">
        <v>491</v>
      </c>
    </row>
    <row r="9895" spans="2:11" x14ac:dyDescent="0.25">
      <c r="B9895">
        <v>2026</v>
      </c>
      <c r="C9895" t="s">
        <v>479</v>
      </c>
      <c r="D9895">
        <v>3</v>
      </c>
      <c r="E9895" t="s">
        <v>208</v>
      </c>
      <c r="F9895">
        <v>31</v>
      </c>
      <c r="G9895" s="85">
        <v>1.3187332260965734</v>
      </c>
      <c r="H9895" s="85">
        <v>27483.452068491439</v>
      </c>
      <c r="I9895" s="85">
        <v>6023.7970253718286</v>
      </c>
      <c r="J9895" s="85">
        <v>23811.875306732836</v>
      </c>
      <c r="K9895" t="s">
        <v>491</v>
      </c>
    </row>
    <row r="9896" spans="2:11" x14ac:dyDescent="0.25">
      <c r="B9896">
        <v>2026</v>
      </c>
      <c r="C9896" t="s">
        <v>479</v>
      </c>
      <c r="D9896">
        <v>4</v>
      </c>
      <c r="E9896" t="s">
        <v>208</v>
      </c>
      <c r="F9896">
        <v>31</v>
      </c>
      <c r="G9896" s="85">
        <v>0</v>
      </c>
      <c r="H9896" s="85">
        <v>27483.452068491439</v>
      </c>
      <c r="I9896" s="85">
        <v>6023.7970253718286</v>
      </c>
      <c r="J9896" s="85">
        <v>0</v>
      </c>
      <c r="K9896" t="s">
        <v>491</v>
      </c>
    </row>
    <row r="9897" spans="2:11" x14ac:dyDescent="0.25">
      <c r="B9897">
        <v>2026</v>
      </c>
      <c r="C9897" t="s">
        <v>480</v>
      </c>
      <c r="D9897">
        <v>3</v>
      </c>
      <c r="E9897" t="s">
        <v>208</v>
      </c>
      <c r="F9897">
        <v>31</v>
      </c>
      <c r="G9897" s="85">
        <v>1.3110028768176454</v>
      </c>
      <c r="H9897" s="85">
        <v>27483.452068491439</v>
      </c>
      <c r="I9897" s="85">
        <v>6023.7970253718286</v>
      </c>
      <c r="J9897" s="85">
        <v>23672.291265423599</v>
      </c>
      <c r="K9897" t="s">
        <v>491</v>
      </c>
    </row>
    <row r="9898" spans="2:11" x14ac:dyDescent="0.25">
      <c r="B9898">
        <v>2026</v>
      </c>
      <c r="C9898" t="s">
        <v>480</v>
      </c>
      <c r="D9898">
        <v>4</v>
      </c>
      <c r="E9898" t="s">
        <v>208</v>
      </c>
      <c r="F9898">
        <v>31</v>
      </c>
      <c r="G9898" s="85">
        <v>0</v>
      </c>
      <c r="H9898" s="85">
        <v>27483.452068491439</v>
      </c>
      <c r="I9898" s="85">
        <v>6023.7970253718286</v>
      </c>
      <c r="J9898" s="85">
        <v>0</v>
      </c>
      <c r="K9898" t="s">
        <v>491</v>
      </c>
    </row>
    <row r="9899" spans="2:11" x14ac:dyDescent="0.25">
      <c r="B9899">
        <v>2026</v>
      </c>
      <c r="C9899" t="s">
        <v>481</v>
      </c>
      <c r="D9899">
        <v>3</v>
      </c>
      <c r="E9899" t="s">
        <v>208</v>
      </c>
      <c r="F9899">
        <v>31</v>
      </c>
      <c r="G9899" s="85">
        <v>1.3032725275387131</v>
      </c>
      <c r="H9899" s="85">
        <v>27483.452068491439</v>
      </c>
      <c r="I9899" s="85">
        <v>6023.7970253718286</v>
      </c>
      <c r="J9899" s="85">
        <v>23532.707224114285</v>
      </c>
      <c r="K9899" t="s">
        <v>491</v>
      </c>
    </row>
    <row r="9900" spans="2:11" x14ac:dyDescent="0.25">
      <c r="B9900">
        <v>2026</v>
      </c>
      <c r="C9900" t="s">
        <v>481</v>
      </c>
      <c r="D9900">
        <v>4</v>
      </c>
      <c r="E9900" t="s">
        <v>208</v>
      </c>
      <c r="F9900">
        <v>31</v>
      </c>
      <c r="G9900" s="85">
        <v>0</v>
      </c>
      <c r="H9900" s="85">
        <v>27483.452068491439</v>
      </c>
      <c r="I9900" s="85">
        <v>6023.7970253718286</v>
      </c>
      <c r="J9900" s="85">
        <v>0</v>
      </c>
      <c r="K9900" t="s">
        <v>491</v>
      </c>
    </row>
    <row r="9901" spans="2:11" x14ac:dyDescent="0.25">
      <c r="B9901">
        <v>2026</v>
      </c>
      <c r="C9901" t="s">
        <v>482</v>
      </c>
      <c r="D9901">
        <v>3</v>
      </c>
      <c r="E9901" t="s">
        <v>208</v>
      </c>
      <c r="F9901">
        <v>31</v>
      </c>
      <c r="G9901" s="85">
        <v>1.2955421782597853</v>
      </c>
      <c r="H9901" s="85">
        <v>27483.452068491439</v>
      </c>
      <c r="I9901" s="85">
        <v>6023.7970253718286</v>
      </c>
      <c r="J9901" s="85">
        <v>23393.123182805055</v>
      </c>
      <c r="K9901" t="s">
        <v>491</v>
      </c>
    </row>
    <row r="9902" spans="2:11" x14ac:dyDescent="0.25">
      <c r="B9902">
        <v>2026</v>
      </c>
      <c r="C9902" t="s">
        <v>482</v>
      </c>
      <c r="D9902">
        <v>4</v>
      </c>
      <c r="E9902" t="s">
        <v>208</v>
      </c>
      <c r="F9902">
        <v>31</v>
      </c>
      <c r="G9902" s="85">
        <v>0</v>
      </c>
      <c r="H9902" s="85">
        <v>27483.452068491439</v>
      </c>
      <c r="I9902" s="85">
        <v>6023.7970253718286</v>
      </c>
      <c r="J9902" s="85">
        <v>0</v>
      </c>
      <c r="K9902" t="s">
        <v>491</v>
      </c>
    </row>
    <row r="9903" spans="2:11" x14ac:dyDescent="0.25">
      <c r="B9903">
        <v>2026</v>
      </c>
      <c r="C9903" t="s">
        <v>483</v>
      </c>
      <c r="D9903">
        <v>3</v>
      </c>
      <c r="E9903" t="s">
        <v>208</v>
      </c>
      <c r="F9903">
        <v>31</v>
      </c>
      <c r="G9903" s="85">
        <v>1.2878118289808533</v>
      </c>
      <c r="H9903" s="85">
        <v>27483.452068491439</v>
      </c>
      <c r="I9903" s="85">
        <v>6023.7970253718286</v>
      </c>
      <c r="J9903" s="85">
        <v>23253.539141495745</v>
      </c>
      <c r="K9903" t="s">
        <v>491</v>
      </c>
    </row>
    <row r="9904" spans="2:11" x14ac:dyDescent="0.25">
      <c r="B9904">
        <v>2026</v>
      </c>
      <c r="C9904" t="s">
        <v>483</v>
      </c>
      <c r="D9904">
        <v>4</v>
      </c>
      <c r="E9904" t="s">
        <v>208</v>
      </c>
      <c r="F9904">
        <v>31</v>
      </c>
      <c r="G9904" s="85">
        <v>0</v>
      </c>
      <c r="H9904" s="85">
        <v>27483.452068491439</v>
      </c>
      <c r="I9904" s="85">
        <v>6023.7970253718286</v>
      </c>
      <c r="J9904" s="85">
        <v>0</v>
      </c>
      <c r="K9904" t="s">
        <v>491</v>
      </c>
    </row>
    <row r="9905" spans="2:11" x14ac:dyDescent="0.25">
      <c r="B9905">
        <v>2026</v>
      </c>
      <c r="C9905" t="s">
        <v>484</v>
      </c>
      <c r="D9905">
        <v>3</v>
      </c>
      <c r="E9905" t="s">
        <v>208</v>
      </c>
      <c r="F9905">
        <v>31</v>
      </c>
      <c r="G9905" s="85">
        <v>1.2800814797019253</v>
      </c>
      <c r="H9905" s="85">
        <v>27483.452068491439</v>
      </c>
      <c r="I9905" s="85">
        <v>6023.7970253718286</v>
      </c>
      <c r="J9905" s="85">
        <v>23113.955100186511</v>
      </c>
      <c r="K9905" t="s">
        <v>491</v>
      </c>
    </row>
    <row r="9906" spans="2:11" x14ac:dyDescent="0.25">
      <c r="B9906">
        <v>2026</v>
      </c>
      <c r="C9906" t="s">
        <v>484</v>
      </c>
      <c r="D9906">
        <v>4</v>
      </c>
      <c r="E9906" t="s">
        <v>208</v>
      </c>
      <c r="F9906">
        <v>31</v>
      </c>
      <c r="G9906" s="85">
        <v>0</v>
      </c>
      <c r="H9906" s="85">
        <v>27483.452068491439</v>
      </c>
      <c r="I9906" s="85">
        <v>6023.7970253718286</v>
      </c>
      <c r="J9906" s="85">
        <v>0</v>
      </c>
      <c r="K9906" t="s">
        <v>491</v>
      </c>
    </row>
    <row r="9907" spans="2:11" x14ac:dyDescent="0.25">
      <c r="B9907">
        <v>2026</v>
      </c>
      <c r="C9907" t="s">
        <v>485</v>
      </c>
      <c r="D9907">
        <v>3</v>
      </c>
      <c r="E9907" t="s">
        <v>208</v>
      </c>
      <c r="F9907">
        <v>31</v>
      </c>
      <c r="G9907" s="85">
        <v>1.2723511304229929</v>
      </c>
      <c r="H9907" s="85">
        <v>27483.452068491439</v>
      </c>
      <c r="I9907" s="85">
        <v>6023.7970253718286</v>
      </c>
      <c r="J9907" s="85">
        <v>22974.371058877194</v>
      </c>
      <c r="K9907" t="s">
        <v>491</v>
      </c>
    </row>
    <row r="9908" spans="2:11" x14ac:dyDescent="0.25">
      <c r="B9908">
        <v>2026</v>
      </c>
      <c r="C9908" t="s">
        <v>485</v>
      </c>
      <c r="D9908">
        <v>4</v>
      </c>
      <c r="E9908" t="s">
        <v>208</v>
      </c>
      <c r="F9908">
        <v>31</v>
      </c>
      <c r="G9908" s="85">
        <v>0</v>
      </c>
      <c r="H9908" s="85">
        <v>27483.452068491439</v>
      </c>
      <c r="I9908" s="85">
        <v>6023.7970253718286</v>
      </c>
      <c r="J9908" s="85">
        <v>0</v>
      </c>
      <c r="K9908" t="s">
        <v>491</v>
      </c>
    </row>
    <row r="9909" spans="2:11" x14ac:dyDescent="0.25">
      <c r="B9909">
        <v>2026</v>
      </c>
      <c r="C9909" t="s">
        <v>486</v>
      </c>
      <c r="D9909">
        <v>3</v>
      </c>
      <c r="E9909" t="s">
        <v>208</v>
      </c>
      <c r="F9909">
        <v>31</v>
      </c>
      <c r="G9909" s="85">
        <v>1.2646207811440651</v>
      </c>
      <c r="H9909" s="85">
        <v>27483.452068491439</v>
      </c>
      <c r="I9909" s="85">
        <v>6023.7970253718286</v>
      </c>
      <c r="J9909" s="85">
        <v>22834.787017567964</v>
      </c>
      <c r="K9909" t="s">
        <v>491</v>
      </c>
    </row>
    <row r="9910" spans="2:11" x14ac:dyDescent="0.25">
      <c r="B9910">
        <v>2026</v>
      </c>
      <c r="C9910" t="s">
        <v>486</v>
      </c>
      <c r="D9910">
        <v>4</v>
      </c>
      <c r="E9910" t="s">
        <v>208</v>
      </c>
      <c r="F9910">
        <v>31</v>
      </c>
      <c r="G9910" s="85">
        <v>0</v>
      </c>
      <c r="H9910" s="85">
        <v>27483.452068491439</v>
      </c>
      <c r="I9910" s="85">
        <v>6023.7970253718286</v>
      </c>
      <c r="J9910" s="85">
        <v>0</v>
      </c>
      <c r="K9910" t="s">
        <v>491</v>
      </c>
    </row>
    <row r="9911" spans="2:11" x14ac:dyDescent="0.25">
      <c r="B9911">
        <v>2026</v>
      </c>
      <c r="C9911" t="s">
        <v>487</v>
      </c>
      <c r="D9911">
        <v>3</v>
      </c>
      <c r="E9911" t="s">
        <v>208</v>
      </c>
      <c r="F9911">
        <v>31</v>
      </c>
      <c r="G9911" s="85">
        <v>1.2568904318651328</v>
      </c>
      <c r="H9911" s="85">
        <v>27483.452068491439</v>
      </c>
      <c r="I9911" s="85">
        <v>6023.7970253718286</v>
      </c>
      <c r="J9911" s="85">
        <v>22695.20297625865</v>
      </c>
      <c r="K9911" t="s">
        <v>491</v>
      </c>
    </row>
    <row r="9912" spans="2:11" x14ac:dyDescent="0.25">
      <c r="B9912">
        <v>2026</v>
      </c>
      <c r="C9912" t="s">
        <v>487</v>
      </c>
      <c r="D9912">
        <v>4</v>
      </c>
      <c r="E9912" t="s">
        <v>208</v>
      </c>
      <c r="F9912">
        <v>31</v>
      </c>
      <c r="G9912" s="85">
        <v>0</v>
      </c>
      <c r="H9912" s="85">
        <v>27483.452068491439</v>
      </c>
      <c r="I9912" s="85">
        <v>6023.7970253718286</v>
      </c>
      <c r="J9912" s="85">
        <v>0</v>
      </c>
      <c r="K9912" t="s">
        <v>491</v>
      </c>
    </row>
    <row r="9913" spans="2:11" x14ac:dyDescent="0.25">
      <c r="B9913">
        <v>2026</v>
      </c>
      <c r="C9913" t="s">
        <v>488</v>
      </c>
      <c r="D9913">
        <v>3</v>
      </c>
      <c r="E9913" t="s">
        <v>208</v>
      </c>
      <c r="F9913">
        <v>31</v>
      </c>
      <c r="G9913" s="85">
        <v>1.2491600825862048</v>
      </c>
      <c r="H9913" s="85">
        <v>27483.452068491439</v>
      </c>
      <c r="I9913" s="85">
        <v>6023.7970253718286</v>
      </c>
      <c r="J9913" s="85">
        <v>22555.618934949416</v>
      </c>
      <c r="K9913" t="s">
        <v>491</v>
      </c>
    </row>
    <row r="9914" spans="2:11" x14ac:dyDescent="0.25">
      <c r="B9914">
        <v>2026</v>
      </c>
      <c r="C9914" t="s">
        <v>488</v>
      </c>
      <c r="D9914">
        <v>4</v>
      </c>
      <c r="E9914" t="s">
        <v>208</v>
      </c>
      <c r="F9914">
        <v>31</v>
      </c>
      <c r="G9914" s="85">
        <v>0</v>
      </c>
      <c r="H9914" s="85">
        <v>27483.452068491439</v>
      </c>
      <c r="I9914" s="85">
        <v>6023.7970253718286</v>
      </c>
      <c r="J9914" s="85">
        <v>0</v>
      </c>
      <c r="K9914" t="s">
        <v>491</v>
      </c>
    </row>
    <row r="9915" spans="2:11" x14ac:dyDescent="0.25">
      <c r="B9915">
        <v>2026</v>
      </c>
      <c r="C9915" t="s">
        <v>489</v>
      </c>
      <c r="D9915">
        <v>3</v>
      </c>
      <c r="E9915" t="s">
        <v>208</v>
      </c>
      <c r="F9915">
        <v>31</v>
      </c>
      <c r="G9915" s="85">
        <v>1.2414297333072728</v>
      </c>
      <c r="H9915" s="85">
        <v>27483.452068491439</v>
      </c>
      <c r="I9915" s="85">
        <v>6023.7970253718286</v>
      </c>
      <c r="J9915" s="85">
        <v>22416.034893640106</v>
      </c>
      <c r="K9915" t="s">
        <v>491</v>
      </c>
    </row>
    <row r="9916" spans="2:11" x14ac:dyDescent="0.25">
      <c r="B9916">
        <v>2026</v>
      </c>
      <c r="C9916" t="s">
        <v>489</v>
      </c>
      <c r="D9916">
        <v>4</v>
      </c>
      <c r="E9916" t="s">
        <v>208</v>
      </c>
      <c r="F9916">
        <v>31</v>
      </c>
      <c r="G9916" s="85">
        <v>0</v>
      </c>
      <c r="H9916" s="85">
        <v>27483.452068491439</v>
      </c>
      <c r="I9916" s="85">
        <v>6023.7970253718286</v>
      </c>
      <c r="J9916" s="85">
        <v>0</v>
      </c>
      <c r="K9916" t="s">
        <v>491</v>
      </c>
    </row>
    <row r="9917" spans="2:11" x14ac:dyDescent="0.25">
      <c r="B9917">
        <v>2026</v>
      </c>
      <c r="C9917" t="s">
        <v>490</v>
      </c>
      <c r="D9917">
        <v>3</v>
      </c>
      <c r="E9917" t="s">
        <v>208</v>
      </c>
      <c r="F9917">
        <v>31</v>
      </c>
      <c r="G9917" s="85">
        <v>1.233699384028345</v>
      </c>
      <c r="H9917" s="85">
        <v>27483.452068491439</v>
      </c>
      <c r="I9917" s="85">
        <v>6023.7970253718286</v>
      </c>
      <c r="J9917" s="85">
        <v>22276.450852330876</v>
      </c>
      <c r="K9917" t="s">
        <v>491</v>
      </c>
    </row>
    <row r="9918" spans="2:11" x14ac:dyDescent="0.25">
      <c r="B9918">
        <v>2026</v>
      </c>
      <c r="C9918" t="s">
        <v>490</v>
      </c>
      <c r="D9918">
        <v>4</v>
      </c>
      <c r="E9918" t="s">
        <v>208</v>
      </c>
      <c r="F9918">
        <v>31</v>
      </c>
      <c r="G9918" s="85">
        <v>0</v>
      </c>
      <c r="H9918" s="85">
        <v>27483.452068491439</v>
      </c>
      <c r="I9918" s="85">
        <v>6023.7970253718286</v>
      </c>
      <c r="J9918" s="85">
        <v>0</v>
      </c>
      <c r="K9918" t="s">
        <v>491</v>
      </c>
    </row>
    <row r="9919" spans="2:11" x14ac:dyDescent="0.25">
      <c r="B9919">
        <v>2026</v>
      </c>
      <c r="C9919" t="s">
        <v>479</v>
      </c>
      <c r="D9919">
        <v>3</v>
      </c>
      <c r="E9919" t="s">
        <v>148</v>
      </c>
      <c r="F9919">
        <v>2</v>
      </c>
      <c r="G9919" s="85">
        <v>29.362474146331337</v>
      </c>
      <c r="H9919" s="85">
        <v>9379.6906330564307</v>
      </c>
      <c r="I9919" s="85">
        <v>2699.8138069321112</v>
      </c>
      <c r="J9919" s="85">
        <v>179017.10041390869</v>
      </c>
      <c r="K9919" t="s">
        <v>491</v>
      </c>
    </row>
    <row r="9920" spans="2:11" x14ac:dyDescent="0.25">
      <c r="B9920">
        <v>2026</v>
      </c>
      <c r="C9920" t="s">
        <v>479</v>
      </c>
      <c r="D9920">
        <v>4</v>
      </c>
      <c r="E9920" t="s">
        <v>148</v>
      </c>
      <c r="F9920">
        <v>2</v>
      </c>
      <c r="G9920" s="85">
        <v>7.3612963352774301</v>
      </c>
      <c r="H9920" s="85">
        <v>9379.6906330564307</v>
      </c>
      <c r="I9920" s="85">
        <v>2699.8138069321112</v>
      </c>
      <c r="J9920" s="85">
        <v>44880.343484050325</v>
      </c>
      <c r="K9920" t="s">
        <v>491</v>
      </c>
    </row>
    <row r="9921" spans="2:11" x14ac:dyDescent="0.25">
      <c r="B9921">
        <v>2026</v>
      </c>
      <c r="C9921" t="s">
        <v>480</v>
      </c>
      <c r="D9921">
        <v>3</v>
      </c>
      <c r="E9921" t="s">
        <v>148</v>
      </c>
      <c r="F9921">
        <v>2</v>
      </c>
      <c r="G9921" s="85">
        <v>29.598857899565928</v>
      </c>
      <c r="H9921" s="85">
        <v>9379.6906330564307</v>
      </c>
      <c r="I9921" s="85">
        <v>2699.8138069321112</v>
      </c>
      <c r="J9921" s="85">
        <v>180458.28462332248</v>
      </c>
      <c r="K9921" t="s">
        <v>491</v>
      </c>
    </row>
    <row r="9922" spans="2:11" x14ac:dyDescent="0.25">
      <c r="B9922">
        <v>2026</v>
      </c>
      <c r="C9922" t="s">
        <v>480</v>
      </c>
      <c r="D9922">
        <v>4</v>
      </c>
      <c r="E9922" t="s">
        <v>148</v>
      </c>
      <c r="F9922">
        <v>2</v>
      </c>
      <c r="G9922" s="85">
        <v>7.4205587410179348</v>
      </c>
      <c r="H9922" s="85">
        <v>9379.6906330564307</v>
      </c>
      <c r="I9922" s="85">
        <v>2699.8138069321112</v>
      </c>
      <c r="J9922" s="85">
        <v>45241.65445486112</v>
      </c>
      <c r="K9922" t="s">
        <v>491</v>
      </c>
    </row>
    <row r="9923" spans="2:11" x14ac:dyDescent="0.25">
      <c r="B9923">
        <v>2026</v>
      </c>
      <c r="C9923" t="s">
        <v>481</v>
      </c>
      <c r="D9923">
        <v>3</v>
      </c>
      <c r="E9923" t="s">
        <v>148</v>
      </c>
      <c r="F9923">
        <v>2</v>
      </c>
      <c r="G9923" s="85">
        <v>29.835241652800555</v>
      </c>
      <c r="H9923" s="85">
        <v>9379.6906330564307</v>
      </c>
      <c r="I9923" s="85">
        <v>2699.8138069321112</v>
      </c>
      <c r="J9923" s="85">
        <v>181899.46883273649</v>
      </c>
      <c r="K9923" t="s">
        <v>491</v>
      </c>
    </row>
    <row r="9924" spans="2:11" x14ac:dyDescent="0.25">
      <c r="B9924">
        <v>2026</v>
      </c>
      <c r="C9924" t="s">
        <v>481</v>
      </c>
      <c r="D9924">
        <v>4</v>
      </c>
      <c r="E9924" t="s">
        <v>148</v>
      </c>
      <c r="F9924">
        <v>2</v>
      </c>
      <c r="G9924" s="85">
        <v>7.4798211467584466</v>
      </c>
      <c r="H9924" s="85">
        <v>9379.6906330564307</v>
      </c>
      <c r="I9924" s="85">
        <v>2699.8138069321112</v>
      </c>
      <c r="J9924" s="85">
        <v>45602.965425671951</v>
      </c>
      <c r="K9924" t="s">
        <v>491</v>
      </c>
    </row>
    <row r="9925" spans="2:11" x14ac:dyDescent="0.25">
      <c r="B9925">
        <v>2026</v>
      </c>
      <c r="C9925" t="s">
        <v>482</v>
      </c>
      <c r="D9925">
        <v>3</v>
      </c>
      <c r="E9925" t="s">
        <v>148</v>
      </c>
      <c r="F9925">
        <v>2</v>
      </c>
      <c r="G9925" s="85">
        <v>30.071625406035153</v>
      </c>
      <c r="H9925" s="85">
        <v>9379.6906330564307</v>
      </c>
      <c r="I9925" s="85">
        <v>2699.8138069321112</v>
      </c>
      <c r="J9925" s="85">
        <v>183340.65304215034</v>
      </c>
      <c r="K9925" t="s">
        <v>491</v>
      </c>
    </row>
    <row r="9926" spans="2:11" x14ac:dyDescent="0.25">
      <c r="B9926">
        <v>2026</v>
      </c>
      <c r="C9926" t="s">
        <v>482</v>
      </c>
      <c r="D9926">
        <v>4</v>
      </c>
      <c r="E9926" t="s">
        <v>148</v>
      </c>
      <c r="F9926">
        <v>2</v>
      </c>
      <c r="G9926" s="85">
        <v>7.5390835524989512</v>
      </c>
      <c r="H9926" s="85">
        <v>9379.6906330564307</v>
      </c>
      <c r="I9926" s="85">
        <v>2699.8138069321112</v>
      </c>
      <c r="J9926" s="85">
        <v>45964.276396482739</v>
      </c>
      <c r="K9926" t="s">
        <v>491</v>
      </c>
    </row>
    <row r="9927" spans="2:11" x14ac:dyDescent="0.25">
      <c r="B9927">
        <v>2026</v>
      </c>
      <c r="C9927" t="s">
        <v>483</v>
      </c>
      <c r="D9927">
        <v>3</v>
      </c>
      <c r="E9927" t="s">
        <v>148</v>
      </c>
      <c r="F9927">
        <v>2</v>
      </c>
      <c r="G9927" s="85">
        <v>30.308009159269773</v>
      </c>
      <c r="H9927" s="85">
        <v>9379.6906330564307</v>
      </c>
      <c r="I9927" s="85">
        <v>2699.8138069321112</v>
      </c>
      <c r="J9927" s="85">
        <v>184781.83725156428</v>
      </c>
      <c r="K9927" t="s">
        <v>491</v>
      </c>
    </row>
    <row r="9928" spans="2:11" x14ac:dyDescent="0.25">
      <c r="B9928">
        <v>2026</v>
      </c>
      <c r="C9928" t="s">
        <v>483</v>
      </c>
      <c r="D9928">
        <v>4</v>
      </c>
      <c r="E9928" t="s">
        <v>148</v>
      </c>
      <c r="F9928">
        <v>2</v>
      </c>
      <c r="G9928" s="85">
        <v>7.598345958239463</v>
      </c>
      <c r="H9928" s="85">
        <v>9379.6906330564307</v>
      </c>
      <c r="I9928" s="85">
        <v>2699.8138069321112</v>
      </c>
      <c r="J9928" s="85">
        <v>46325.587367293578</v>
      </c>
      <c r="K9928" t="s">
        <v>491</v>
      </c>
    </row>
    <row r="9929" spans="2:11" x14ac:dyDescent="0.25">
      <c r="B9929">
        <v>2026</v>
      </c>
      <c r="C9929" t="s">
        <v>484</v>
      </c>
      <c r="D9929">
        <v>3</v>
      </c>
      <c r="E9929" t="s">
        <v>148</v>
      </c>
      <c r="F9929">
        <v>2</v>
      </c>
      <c r="G9929" s="85">
        <v>30.544392912504378</v>
      </c>
      <c r="H9929" s="85">
        <v>9379.6906330564307</v>
      </c>
      <c r="I9929" s="85">
        <v>2699.8138069321112</v>
      </c>
      <c r="J9929" s="85">
        <v>186223.02146097817</v>
      </c>
      <c r="K9929" t="s">
        <v>491</v>
      </c>
    </row>
    <row r="9930" spans="2:11" x14ac:dyDescent="0.25">
      <c r="B9930">
        <v>2026</v>
      </c>
      <c r="C9930" t="s">
        <v>484</v>
      </c>
      <c r="D9930">
        <v>4</v>
      </c>
      <c r="E9930" t="s">
        <v>148</v>
      </c>
      <c r="F9930">
        <v>2</v>
      </c>
      <c r="G9930" s="85">
        <v>7.6576083639799677</v>
      </c>
      <c r="H9930" s="85">
        <v>9379.6906330564307</v>
      </c>
      <c r="I9930" s="85">
        <v>2699.8138069321112</v>
      </c>
      <c r="J9930" s="85">
        <v>46686.898338104365</v>
      </c>
      <c r="K9930" t="s">
        <v>491</v>
      </c>
    </row>
    <row r="9931" spans="2:11" x14ac:dyDescent="0.25">
      <c r="B9931">
        <v>2026</v>
      </c>
      <c r="C9931" t="s">
        <v>485</v>
      </c>
      <c r="D9931">
        <v>3</v>
      </c>
      <c r="E9931" t="s">
        <v>148</v>
      </c>
      <c r="F9931">
        <v>2</v>
      </c>
      <c r="G9931" s="85">
        <v>30.780776665738994</v>
      </c>
      <c r="H9931" s="85">
        <v>9379.6906330564307</v>
      </c>
      <c r="I9931" s="85">
        <v>2699.8138069321112</v>
      </c>
      <c r="J9931" s="85">
        <v>187664.20567039211</v>
      </c>
      <c r="K9931" t="s">
        <v>491</v>
      </c>
    </row>
    <row r="9932" spans="2:11" x14ac:dyDescent="0.25">
      <c r="B9932">
        <v>2026</v>
      </c>
      <c r="C9932" t="s">
        <v>485</v>
      </c>
      <c r="D9932">
        <v>4</v>
      </c>
      <c r="E9932" t="s">
        <v>148</v>
      </c>
      <c r="F9932">
        <v>2</v>
      </c>
      <c r="G9932" s="85">
        <v>7.7168707697204759</v>
      </c>
      <c r="H9932" s="85">
        <v>9379.6906330564307</v>
      </c>
      <c r="I9932" s="85">
        <v>2699.8138069321112</v>
      </c>
      <c r="J9932" s="85">
        <v>47048.209308915182</v>
      </c>
      <c r="K9932" t="s">
        <v>491</v>
      </c>
    </row>
    <row r="9933" spans="2:11" x14ac:dyDescent="0.25">
      <c r="B9933">
        <v>2026</v>
      </c>
      <c r="C9933" t="s">
        <v>486</v>
      </c>
      <c r="D9933">
        <v>3</v>
      </c>
      <c r="E9933" t="s">
        <v>148</v>
      </c>
      <c r="F9933">
        <v>2</v>
      </c>
      <c r="G9933" s="85">
        <v>31.017160418973596</v>
      </c>
      <c r="H9933" s="85">
        <v>9379.6906330564307</v>
      </c>
      <c r="I9933" s="85">
        <v>2699.8138069321112</v>
      </c>
      <c r="J9933" s="85">
        <v>189105.38987980597</v>
      </c>
      <c r="K9933" t="s">
        <v>491</v>
      </c>
    </row>
    <row r="9934" spans="2:11" x14ac:dyDescent="0.25">
      <c r="B9934">
        <v>2026</v>
      </c>
      <c r="C9934" t="s">
        <v>486</v>
      </c>
      <c r="D9934">
        <v>4</v>
      </c>
      <c r="E9934" t="s">
        <v>148</v>
      </c>
      <c r="F9934">
        <v>2</v>
      </c>
      <c r="G9934" s="85">
        <v>7.7761331754609841</v>
      </c>
      <c r="H9934" s="85">
        <v>9379.6906330564307</v>
      </c>
      <c r="I9934" s="85">
        <v>2699.8138069321112</v>
      </c>
      <c r="J9934" s="85">
        <v>47409.520279725992</v>
      </c>
      <c r="K9934" t="s">
        <v>491</v>
      </c>
    </row>
    <row r="9935" spans="2:11" x14ac:dyDescent="0.25">
      <c r="B9935">
        <v>2026</v>
      </c>
      <c r="C9935" t="s">
        <v>487</v>
      </c>
      <c r="D9935">
        <v>3</v>
      </c>
      <c r="E9935" t="s">
        <v>148</v>
      </c>
      <c r="F9935">
        <v>2</v>
      </c>
      <c r="G9935" s="85">
        <v>31.253544172208215</v>
      </c>
      <c r="H9935" s="85">
        <v>9379.6906330564307</v>
      </c>
      <c r="I9935" s="85">
        <v>2699.8138069321112</v>
      </c>
      <c r="J9935" s="85">
        <v>190546.57408921994</v>
      </c>
      <c r="K9935" t="s">
        <v>491</v>
      </c>
    </row>
    <row r="9936" spans="2:11" x14ac:dyDescent="0.25">
      <c r="B9936">
        <v>2026</v>
      </c>
      <c r="C9936" t="s">
        <v>487</v>
      </c>
      <c r="D9936">
        <v>4</v>
      </c>
      <c r="E9936" t="s">
        <v>148</v>
      </c>
      <c r="F9936">
        <v>2</v>
      </c>
      <c r="G9936" s="85">
        <v>7.8353955812014959</v>
      </c>
      <c r="H9936" s="85">
        <v>9379.6906330564307</v>
      </c>
      <c r="I9936" s="85">
        <v>2699.8138069321112</v>
      </c>
      <c r="J9936" s="85">
        <v>47770.831250536823</v>
      </c>
      <c r="K9936" t="s">
        <v>491</v>
      </c>
    </row>
    <row r="9937" spans="2:11" x14ac:dyDescent="0.25">
      <c r="B9937">
        <v>2026</v>
      </c>
      <c r="C9937" t="s">
        <v>488</v>
      </c>
      <c r="D9937">
        <v>3</v>
      </c>
      <c r="E9937" t="s">
        <v>148</v>
      </c>
      <c r="F9937">
        <v>2</v>
      </c>
      <c r="G9937" s="85">
        <v>31.489927925442814</v>
      </c>
      <c r="H9937" s="85">
        <v>9379.6906330564307</v>
      </c>
      <c r="I9937" s="85">
        <v>2699.8138069321112</v>
      </c>
      <c r="J9937" s="85">
        <v>191987.75829863377</v>
      </c>
      <c r="K9937" t="s">
        <v>491</v>
      </c>
    </row>
    <row r="9938" spans="2:11" x14ac:dyDescent="0.25">
      <c r="B9938">
        <v>2026</v>
      </c>
      <c r="C9938" t="s">
        <v>488</v>
      </c>
      <c r="D9938">
        <v>4</v>
      </c>
      <c r="E9938" t="s">
        <v>148</v>
      </c>
      <c r="F9938">
        <v>2</v>
      </c>
      <c r="G9938" s="85">
        <v>7.8946579869420006</v>
      </c>
      <c r="H9938" s="85">
        <v>9379.6906330564307</v>
      </c>
      <c r="I9938" s="85">
        <v>2699.8138069321112</v>
      </c>
      <c r="J9938" s="85">
        <v>48132.142221347618</v>
      </c>
      <c r="K9938" t="s">
        <v>491</v>
      </c>
    </row>
    <row r="9939" spans="2:11" x14ac:dyDescent="0.25">
      <c r="B9939">
        <v>2026</v>
      </c>
      <c r="C9939" t="s">
        <v>489</v>
      </c>
      <c r="D9939">
        <v>3</v>
      </c>
      <c r="E9939" t="s">
        <v>148</v>
      </c>
      <c r="F9939">
        <v>2</v>
      </c>
      <c r="G9939" s="85">
        <v>31.726311678677437</v>
      </c>
      <c r="H9939" s="85">
        <v>9379.6906330564307</v>
      </c>
      <c r="I9939" s="85">
        <v>2699.8138069321112</v>
      </c>
      <c r="J9939" s="85">
        <v>193428.94250804777</v>
      </c>
      <c r="K9939" t="s">
        <v>491</v>
      </c>
    </row>
    <row r="9940" spans="2:11" x14ac:dyDescent="0.25">
      <c r="B9940">
        <v>2026</v>
      </c>
      <c r="C9940" t="s">
        <v>489</v>
      </c>
      <c r="D9940">
        <v>4</v>
      </c>
      <c r="E9940" t="s">
        <v>148</v>
      </c>
      <c r="F9940">
        <v>2</v>
      </c>
      <c r="G9940" s="85">
        <v>7.9539203926825088</v>
      </c>
      <c r="H9940" s="85">
        <v>9379.6906330564307</v>
      </c>
      <c r="I9940" s="85">
        <v>2699.8138069321112</v>
      </c>
      <c r="J9940" s="85">
        <v>48493.453192158428</v>
      </c>
      <c r="K9940" t="s">
        <v>491</v>
      </c>
    </row>
    <row r="9941" spans="2:11" x14ac:dyDescent="0.25">
      <c r="B9941">
        <v>2026</v>
      </c>
      <c r="C9941" t="s">
        <v>490</v>
      </c>
      <c r="D9941">
        <v>3</v>
      </c>
      <c r="E9941" t="s">
        <v>148</v>
      </c>
      <c r="F9941">
        <v>2</v>
      </c>
      <c r="G9941" s="85">
        <v>31.962695431912039</v>
      </c>
      <c r="H9941" s="85">
        <v>9379.6906330564307</v>
      </c>
      <c r="I9941" s="85">
        <v>2699.8138069321112</v>
      </c>
      <c r="J9941" s="85">
        <v>194870.12671746162</v>
      </c>
      <c r="K9941" t="s">
        <v>491</v>
      </c>
    </row>
    <row r="9942" spans="2:11" x14ac:dyDescent="0.25">
      <c r="B9942">
        <v>2026</v>
      </c>
      <c r="C9942" t="s">
        <v>490</v>
      </c>
      <c r="D9942">
        <v>4</v>
      </c>
      <c r="E9942" t="s">
        <v>148</v>
      </c>
      <c r="F9942">
        <v>2</v>
      </c>
      <c r="G9942" s="85">
        <v>8.0131827984230171</v>
      </c>
      <c r="H9942" s="85">
        <v>9379.6906330564307</v>
      </c>
      <c r="I9942" s="85">
        <v>2699.8138069321112</v>
      </c>
      <c r="J9942" s="85">
        <v>48854.764162969244</v>
      </c>
      <c r="K9942" t="s">
        <v>491</v>
      </c>
    </row>
    <row r="9943" spans="2:11" x14ac:dyDescent="0.25">
      <c r="B9943">
        <v>2026</v>
      </c>
      <c r="C9943" t="s">
        <v>479</v>
      </c>
      <c r="D9943">
        <v>3</v>
      </c>
      <c r="E9943" t="s">
        <v>208</v>
      </c>
      <c r="F9943">
        <v>21</v>
      </c>
      <c r="G9943" s="85">
        <v>0.75800952245471198</v>
      </c>
      <c r="H9943" s="85">
        <v>27483.452068491439</v>
      </c>
      <c r="I9943" s="85">
        <v>6023.7970253718286</v>
      </c>
      <c r="J9943" s="85">
        <v>13207.943451553198</v>
      </c>
      <c r="K9943" t="s">
        <v>492</v>
      </c>
    </row>
    <row r="9944" spans="2:11" x14ac:dyDescent="0.25">
      <c r="B9944">
        <v>2026</v>
      </c>
      <c r="C9944" t="s">
        <v>479</v>
      </c>
      <c r="D9944">
        <v>4</v>
      </c>
      <c r="E9944" t="s">
        <v>208</v>
      </c>
      <c r="F9944">
        <v>21</v>
      </c>
      <c r="G9944" s="85">
        <v>0</v>
      </c>
      <c r="H9944" s="85">
        <v>27483.452068491439</v>
      </c>
      <c r="I9944" s="85">
        <v>6023.7970253718286</v>
      </c>
      <c r="J9944" s="85">
        <v>0</v>
      </c>
      <c r="K9944" t="s">
        <v>492</v>
      </c>
    </row>
    <row r="9945" spans="2:11" x14ac:dyDescent="0.25">
      <c r="B9945">
        <v>2026</v>
      </c>
      <c r="C9945" t="s">
        <v>480</v>
      </c>
      <c r="D9945">
        <v>3</v>
      </c>
      <c r="E9945" t="s">
        <v>208</v>
      </c>
      <c r="F9945">
        <v>21</v>
      </c>
      <c r="G9945" s="85">
        <v>1.9102316793173035</v>
      </c>
      <c r="H9945" s="85">
        <v>27483.452068491439</v>
      </c>
      <c r="I9945" s="85">
        <v>6023.7970253718286</v>
      </c>
      <c r="J9945" s="85">
        <v>33284.848346078463</v>
      </c>
      <c r="K9945" t="s">
        <v>492</v>
      </c>
    </row>
    <row r="9946" spans="2:11" x14ac:dyDescent="0.25">
      <c r="B9946">
        <v>2026</v>
      </c>
      <c r="C9946" t="s">
        <v>480</v>
      </c>
      <c r="D9946">
        <v>4</v>
      </c>
      <c r="E9946" t="s">
        <v>208</v>
      </c>
      <c r="F9946">
        <v>21</v>
      </c>
      <c r="G9946" s="85">
        <v>0</v>
      </c>
      <c r="H9946" s="85">
        <v>27483.452068491439</v>
      </c>
      <c r="I9946" s="85">
        <v>6023.7970253718286</v>
      </c>
      <c r="J9946" s="85">
        <v>0</v>
      </c>
      <c r="K9946" t="s">
        <v>492</v>
      </c>
    </row>
    <row r="9947" spans="2:11" x14ac:dyDescent="0.25">
      <c r="B9947">
        <v>2026</v>
      </c>
      <c r="C9947" t="s">
        <v>481</v>
      </c>
      <c r="D9947">
        <v>3</v>
      </c>
      <c r="E9947" t="s">
        <v>208</v>
      </c>
      <c r="F9947">
        <v>21</v>
      </c>
      <c r="G9947" s="85">
        <v>0</v>
      </c>
      <c r="H9947" s="85">
        <v>27483.452068491439</v>
      </c>
      <c r="I9947" s="85">
        <v>6023.7970253718286</v>
      </c>
      <c r="J9947" s="85">
        <v>0</v>
      </c>
      <c r="K9947" t="s">
        <v>492</v>
      </c>
    </row>
    <row r="9948" spans="2:11" x14ac:dyDescent="0.25">
      <c r="B9948">
        <v>2026</v>
      </c>
      <c r="C9948" t="s">
        <v>481</v>
      </c>
      <c r="D9948">
        <v>4</v>
      </c>
      <c r="E9948" t="s">
        <v>208</v>
      </c>
      <c r="F9948">
        <v>21</v>
      </c>
      <c r="G9948" s="85">
        <v>0</v>
      </c>
      <c r="H9948" s="85">
        <v>27483.452068491439</v>
      </c>
      <c r="I9948" s="85">
        <v>6023.7970253718286</v>
      </c>
      <c r="J9948" s="85">
        <v>0</v>
      </c>
      <c r="K9948" t="s">
        <v>492</v>
      </c>
    </row>
    <row r="9949" spans="2:11" x14ac:dyDescent="0.25">
      <c r="B9949">
        <v>2026</v>
      </c>
      <c r="C9949" t="s">
        <v>482</v>
      </c>
      <c r="D9949">
        <v>3</v>
      </c>
      <c r="E9949" t="s">
        <v>208</v>
      </c>
      <c r="F9949">
        <v>21</v>
      </c>
      <c r="G9949" s="85">
        <v>0</v>
      </c>
      <c r="H9949" s="85">
        <v>27483.452068491439</v>
      </c>
      <c r="I9949" s="85">
        <v>6023.7970253718286</v>
      </c>
      <c r="J9949" s="85">
        <v>0</v>
      </c>
      <c r="K9949" t="s">
        <v>492</v>
      </c>
    </row>
    <row r="9950" spans="2:11" x14ac:dyDescent="0.25">
      <c r="B9950">
        <v>2026</v>
      </c>
      <c r="C9950" t="s">
        <v>482</v>
      </c>
      <c r="D9950">
        <v>4</v>
      </c>
      <c r="E9950" t="s">
        <v>208</v>
      </c>
      <c r="F9950">
        <v>21</v>
      </c>
      <c r="G9950" s="85">
        <v>0</v>
      </c>
      <c r="H9950" s="85">
        <v>27483.452068491439</v>
      </c>
      <c r="I9950" s="85">
        <v>6023.7970253718286</v>
      </c>
      <c r="J9950" s="85">
        <v>0</v>
      </c>
      <c r="K9950" t="s">
        <v>492</v>
      </c>
    </row>
    <row r="9951" spans="2:11" x14ac:dyDescent="0.25">
      <c r="B9951">
        <v>2026</v>
      </c>
      <c r="C9951" t="s">
        <v>483</v>
      </c>
      <c r="D9951">
        <v>3</v>
      </c>
      <c r="E9951" t="s">
        <v>208</v>
      </c>
      <c r="F9951">
        <v>21</v>
      </c>
      <c r="G9951" s="85">
        <v>6.478421138175956</v>
      </c>
      <c r="H9951" s="85">
        <v>27483.452068491439</v>
      </c>
      <c r="I9951" s="85">
        <v>6023.7970253718286</v>
      </c>
      <c r="J9951" s="85">
        <v>112883.30491057543</v>
      </c>
      <c r="K9951" t="s">
        <v>492</v>
      </c>
    </row>
    <row r="9952" spans="2:11" x14ac:dyDescent="0.25">
      <c r="B9952">
        <v>2026</v>
      </c>
      <c r="C9952" t="s">
        <v>483</v>
      </c>
      <c r="D9952">
        <v>4</v>
      </c>
      <c r="E9952" t="s">
        <v>208</v>
      </c>
      <c r="F9952">
        <v>21</v>
      </c>
      <c r="G9952" s="85">
        <v>0</v>
      </c>
      <c r="H9952" s="85">
        <v>27483.452068491439</v>
      </c>
      <c r="I9952" s="85">
        <v>6023.7970253718286</v>
      </c>
      <c r="J9952" s="85">
        <v>0</v>
      </c>
      <c r="K9952" t="s">
        <v>492</v>
      </c>
    </row>
    <row r="9953" spans="2:11" x14ac:dyDescent="0.25">
      <c r="B9953">
        <v>2026</v>
      </c>
      <c r="C9953" t="s">
        <v>484</v>
      </c>
      <c r="D9953">
        <v>3</v>
      </c>
      <c r="E9953" t="s">
        <v>208</v>
      </c>
      <c r="F9953">
        <v>21</v>
      </c>
      <c r="G9953" s="85">
        <v>1.946967184760066</v>
      </c>
      <c r="H9953" s="85">
        <v>27483.452068491439</v>
      </c>
      <c r="I9953" s="85">
        <v>6023.7970253718286</v>
      </c>
      <c r="J9953" s="85">
        <v>33924.946477010875</v>
      </c>
      <c r="K9953" t="s">
        <v>492</v>
      </c>
    </row>
    <row r="9954" spans="2:11" x14ac:dyDescent="0.25">
      <c r="B9954">
        <v>2026</v>
      </c>
      <c r="C9954" t="s">
        <v>484</v>
      </c>
      <c r="D9954">
        <v>4</v>
      </c>
      <c r="E9954" t="s">
        <v>208</v>
      </c>
      <c r="F9954">
        <v>21</v>
      </c>
      <c r="G9954" s="85">
        <v>0</v>
      </c>
      <c r="H9954" s="85">
        <v>27483.452068491439</v>
      </c>
      <c r="I9954" s="85">
        <v>6023.7970253718286</v>
      </c>
      <c r="J9954" s="85">
        <v>0</v>
      </c>
      <c r="K9954" t="s">
        <v>492</v>
      </c>
    </row>
    <row r="9955" spans="2:11" x14ac:dyDescent="0.25">
      <c r="B9955">
        <v>2026</v>
      </c>
      <c r="C9955" t="s">
        <v>485</v>
      </c>
      <c r="D9955">
        <v>3</v>
      </c>
      <c r="E9955" t="s">
        <v>208</v>
      </c>
      <c r="F9955">
        <v>21</v>
      </c>
      <c r="G9955" s="85">
        <v>0.80496152389801789</v>
      </c>
      <c r="H9955" s="85">
        <v>27483.452068491439</v>
      </c>
      <c r="I9955" s="85">
        <v>6023.7970253718286</v>
      </c>
      <c r="J9955" s="85">
        <v>14026.059005025654</v>
      </c>
      <c r="K9955" t="s">
        <v>492</v>
      </c>
    </row>
    <row r="9956" spans="2:11" x14ac:dyDescent="0.25">
      <c r="B9956">
        <v>2026</v>
      </c>
      <c r="C9956" t="s">
        <v>485</v>
      </c>
      <c r="D9956">
        <v>4</v>
      </c>
      <c r="E9956" t="s">
        <v>208</v>
      </c>
      <c r="F9956">
        <v>21</v>
      </c>
      <c r="G9956" s="85">
        <v>0</v>
      </c>
      <c r="H9956" s="85">
        <v>27483.452068491439</v>
      </c>
      <c r="I9956" s="85">
        <v>6023.7970253718286</v>
      </c>
      <c r="J9956" s="85">
        <v>0</v>
      </c>
      <c r="K9956" t="s">
        <v>492</v>
      </c>
    </row>
    <row r="9957" spans="2:11" x14ac:dyDescent="0.25">
      <c r="B9957">
        <v>2026</v>
      </c>
      <c r="C9957" t="s">
        <v>486</v>
      </c>
      <c r="D9957">
        <v>3</v>
      </c>
      <c r="E9957" t="s">
        <v>208</v>
      </c>
      <c r="F9957">
        <v>21</v>
      </c>
      <c r="G9957" s="85">
        <v>5.8148277655640124</v>
      </c>
      <c r="H9957" s="85">
        <v>27483.452068491439</v>
      </c>
      <c r="I9957" s="85">
        <v>6023.7970253718286</v>
      </c>
      <c r="J9957" s="85">
        <v>101320.51647501501</v>
      </c>
      <c r="K9957" t="s">
        <v>492</v>
      </c>
    </row>
    <row r="9958" spans="2:11" x14ac:dyDescent="0.25">
      <c r="B9958">
        <v>2026</v>
      </c>
      <c r="C9958" t="s">
        <v>486</v>
      </c>
      <c r="D9958">
        <v>4</v>
      </c>
      <c r="E9958" t="s">
        <v>208</v>
      </c>
      <c r="F9958">
        <v>21</v>
      </c>
      <c r="G9958" s="85">
        <v>0</v>
      </c>
      <c r="H9958" s="85">
        <v>27483.452068491439</v>
      </c>
      <c r="I9958" s="85">
        <v>6023.7970253718286</v>
      </c>
      <c r="J9958" s="85">
        <v>0</v>
      </c>
      <c r="K9958" t="s">
        <v>492</v>
      </c>
    </row>
    <row r="9959" spans="2:11" x14ac:dyDescent="0.25">
      <c r="B9959">
        <v>2026</v>
      </c>
      <c r="C9959" t="s">
        <v>487</v>
      </c>
      <c r="D9959">
        <v>3</v>
      </c>
      <c r="E9959" t="s">
        <v>208</v>
      </c>
      <c r="F9959">
        <v>21</v>
      </c>
      <c r="G9959" s="85">
        <v>0.74102272446685469</v>
      </c>
      <c r="H9959" s="85">
        <v>27483.452068491439</v>
      </c>
      <c r="I9959" s="85">
        <v>6023.7970253718286</v>
      </c>
      <c r="J9959" s="85">
        <v>12911.956843733265</v>
      </c>
      <c r="K9959" t="s">
        <v>492</v>
      </c>
    </row>
    <row r="9960" spans="2:11" x14ac:dyDescent="0.25">
      <c r="B9960">
        <v>2026</v>
      </c>
      <c r="C9960" t="s">
        <v>487</v>
      </c>
      <c r="D9960">
        <v>4</v>
      </c>
      <c r="E9960" t="s">
        <v>208</v>
      </c>
      <c r="F9960">
        <v>21</v>
      </c>
      <c r="G9960" s="85">
        <v>0</v>
      </c>
      <c r="H9960" s="85">
        <v>27483.452068491439</v>
      </c>
      <c r="I9960" s="85">
        <v>6023.7970253718286</v>
      </c>
      <c r="J9960" s="85">
        <v>0</v>
      </c>
      <c r="K9960" t="s">
        <v>492</v>
      </c>
    </row>
    <row r="9961" spans="2:11" x14ac:dyDescent="0.25">
      <c r="B9961">
        <v>2026</v>
      </c>
      <c r="C9961" t="s">
        <v>488</v>
      </c>
      <c r="D9961">
        <v>3</v>
      </c>
      <c r="E9961" t="s">
        <v>208</v>
      </c>
      <c r="F9961">
        <v>21</v>
      </c>
      <c r="G9961" s="85">
        <v>4.5802006220289435</v>
      </c>
      <c r="H9961" s="85">
        <v>27483.452068491439</v>
      </c>
      <c r="I9961" s="85">
        <v>6023.7970253718286</v>
      </c>
      <c r="J9961" s="85">
        <v>79807.745180590922</v>
      </c>
      <c r="K9961" t="s">
        <v>492</v>
      </c>
    </row>
    <row r="9962" spans="2:11" x14ac:dyDescent="0.25">
      <c r="B9962">
        <v>2026</v>
      </c>
      <c r="C9962" t="s">
        <v>488</v>
      </c>
      <c r="D9962">
        <v>4</v>
      </c>
      <c r="E9962" t="s">
        <v>208</v>
      </c>
      <c r="F9962">
        <v>21</v>
      </c>
      <c r="G9962" s="85">
        <v>0</v>
      </c>
      <c r="H9962" s="85">
        <v>27483.452068491439</v>
      </c>
      <c r="I9962" s="85">
        <v>6023.7970253718286</v>
      </c>
      <c r="J9962" s="85">
        <v>0</v>
      </c>
      <c r="K9962" t="s">
        <v>492</v>
      </c>
    </row>
    <row r="9963" spans="2:11" x14ac:dyDescent="0.25">
      <c r="B9963">
        <v>2026</v>
      </c>
      <c r="C9963" t="s">
        <v>489</v>
      </c>
      <c r="D9963">
        <v>3</v>
      </c>
      <c r="E9963" t="s">
        <v>208</v>
      </c>
      <c r="F9963">
        <v>21</v>
      </c>
      <c r="G9963" s="85">
        <v>3.0588636237542404</v>
      </c>
      <c r="H9963" s="85">
        <v>27483.452068491439</v>
      </c>
      <c r="I9963" s="85">
        <v>6023.7970253718286</v>
      </c>
      <c r="J9963" s="85">
        <v>53299.195553276069</v>
      </c>
      <c r="K9963" t="s">
        <v>492</v>
      </c>
    </row>
    <row r="9964" spans="2:11" x14ac:dyDescent="0.25">
      <c r="B9964">
        <v>2026</v>
      </c>
      <c r="C9964" t="s">
        <v>489</v>
      </c>
      <c r="D9964">
        <v>4</v>
      </c>
      <c r="E9964" t="s">
        <v>208</v>
      </c>
      <c r="F9964">
        <v>21</v>
      </c>
      <c r="G9964" s="85">
        <v>0</v>
      </c>
      <c r="H9964" s="85">
        <v>27483.452068491439</v>
      </c>
      <c r="I9964" s="85">
        <v>6023.7970253718286</v>
      </c>
      <c r="J9964" s="85">
        <v>0</v>
      </c>
      <c r="K9964" t="s">
        <v>492</v>
      </c>
    </row>
    <row r="9965" spans="2:11" x14ac:dyDescent="0.25">
      <c r="B9965">
        <v>2026</v>
      </c>
      <c r="C9965" t="s">
        <v>490</v>
      </c>
      <c r="D9965">
        <v>3</v>
      </c>
      <c r="E9965" t="s">
        <v>208</v>
      </c>
      <c r="F9965">
        <v>21</v>
      </c>
      <c r="G9965" s="85">
        <v>4.8439942155799036</v>
      </c>
      <c r="H9965" s="85">
        <v>27483.452068491439</v>
      </c>
      <c r="I9965" s="85">
        <v>6023.7970253718286</v>
      </c>
      <c r="J9965" s="85">
        <v>84404.218923057997</v>
      </c>
      <c r="K9965" t="s">
        <v>492</v>
      </c>
    </row>
    <row r="9966" spans="2:11" x14ac:dyDescent="0.25">
      <c r="B9966">
        <v>2026</v>
      </c>
      <c r="C9966" t="s">
        <v>490</v>
      </c>
      <c r="D9966">
        <v>4</v>
      </c>
      <c r="E9966" t="s">
        <v>208</v>
      </c>
      <c r="F9966">
        <v>21</v>
      </c>
      <c r="G9966" s="85">
        <v>0</v>
      </c>
      <c r="H9966" s="85">
        <v>27483.452068491439</v>
      </c>
      <c r="I9966" s="85">
        <v>6023.7970253718286</v>
      </c>
      <c r="J9966" s="85">
        <v>0</v>
      </c>
      <c r="K9966" t="s">
        <v>492</v>
      </c>
    </row>
    <row r="9967" spans="2:11" x14ac:dyDescent="0.25">
      <c r="B9967">
        <v>2026</v>
      </c>
      <c r="C9967" t="s">
        <v>479</v>
      </c>
      <c r="D9967">
        <v>3</v>
      </c>
      <c r="E9967" t="s">
        <v>185</v>
      </c>
      <c r="F9967">
        <v>2</v>
      </c>
      <c r="G9967" s="85">
        <v>32.443560263688468</v>
      </c>
      <c r="H9967" s="85">
        <v>12076.490850376749</v>
      </c>
      <c r="I9967" s="85">
        <v>3366.157158234661</v>
      </c>
      <c r="J9967" s="85">
        <v>254672.83314075231</v>
      </c>
      <c r="K9967" t="s">
        <v>491</v>
      </c>
    </row>
    <row r="9968" spans="2:11" x14ac:dyDescent="0.25">
      <c r="B9968">
        <v>2026</v>
      </c>
      <c r="C9968" t="s">
        <v>479</v>
      </c>
      <c r="D9968">
        <v>4</v>
      </c>
      <c r="E9968" t="s">
        <v>185</v>
      </c>
      <c r="F9968">
        <v>2</v>
      </c>
      <c r="G9968" s="85">
        <v>7.6638331331547533</v>
      </c>
      <c r="H9968" s="85">
        <v>12076.490850376749</v>
      </c>
      <c r="I9968" s="85">
        <v>3366.157158234661</v>
      </c>
      <c r="J9968" s="85">
        <v>60158.936962382417</v>
      </c>
      <c r="K9968" t="s">
        <v>491</v>
      </c>
    </row>
    <row r="9969" spans="2:11" x14ac:dyDescent="0.25">
      <c r="B9969">
        <v>2026</v>
      </c>
      <c r="C9969" t="s">
        <v>480</v>
      </c>
      <c r="D9969">
        <v>3</v>
      </c>
      <c r="E9969" t="s">
        <v>185</v>
      </c>
      <c r="F9969">
        <v>2</v>
      </c>
      <c r="G9969" s="85">
        <v>32.509354498747271</v>
      </c>
      <c r="H9969" s="85">
        <v>12076.490850376749</v>
      </c>
      <c r="I9969" s="85">
        <v>3366.157158234661</v>
      </c>
      <c r="J9969" s="85">
        <v>255189.29940125416</v>
      </c>
      <c r="K9969" t="s">
        <v>491</v>
      </c>
    </row>
    <row r="9970" spans="2:11" x14ac:dyDescent="0.25">
      <c r="B9970">
        <v>2026</v>
      </c>
      <c r="C9970" t="s">
        <v>480</v>
      </c>
      <c r="D9970">
        <v>4</v>
      </c>
      <c r="E9970" t="s">
        <v>185</v>
      </c>
      <c r="F9970">
        <v>2</v>
      </c>
      <c r="G9970" s="85">
        <v>7.679375078444231</v>
      </c>
      <c r="H9970" s="85">
        <v>12076.490850376749</v>
      </c>
      <c r="I9970" s="85">
        <v>3366.157158234661</v>
      </c>
      <c r="J9970" s="85">
        <v>60280.936866437944</v>
      </c>
      <c r="K9970" t="s">
        <v>491</v>
      </c>
    </row>
    <row r="9971" spans="2:11" x14ac:dyDescent="0.25">
      <c r="B9971">
        <v>2026</v>
      </c>
      <c r="C9971" t="s">
        <v>481</v>
      </c>
      <c r="D9971">
        <v>3</v>
      </c>
      <c r="E9971" t="s">
        <v>185</v>
      </c>
      <c r="F9971">
        <v>2</v>
      </c>
      <c r="G9971" s="85">
        <v>32.575148733806067</v>
      </c>
      <c r="H9971" s="85">
        <v>12076.490850376749</v>
      </c>
      <c r="I9971" s="85">
        <v>3366.157158234661</v>
      </c>
      <c r="J9971" s="85">
        <v>255705.76566175598</v>
      </c>
      <c r="K9971" t="s">
        <v>491</v>
      </c>
    </row>
    <row r="9972" spans="2:11" x14ac:dyDescent="0.25">
      <c r="B9972">
        <v>2026</v>
      </c>
      <c r="C9972" t="s">
        <v>481</v>
      </c>
      <c r="D9972">
        <v>4</v>
      </c>
      <c r="E9972" t="s">
        <v>185</v>
      </c>
      <c r="F9972">
        <v>2</v>
      </c>
      <c r="G9972" s="85">
        <v>7.6949170237337157</v>
      </c>
      <c r="H9972" s="85">
        <v>12076.490850376749</v>
      </c>
      <c r="I9972" s="85">
        <v>3366.157158234661</v>
      </c>
      <c r="J9972" s="85">
        <v>60402.936770493528</v>
      </c>
      <c r="K9972" t="s">
        <v>491</v>
      </c>
    </row>
    <row r="9973" spans="2:11" x14ac:dyDescent="0.25">
      <c r="B9973">
        <v>2026</v>
      </c>
      <c r="C9973" t="s">
        <v>482</v>
      </c>
      <c r="D9973">
        <v>3</v>
      </c>
      <c r="E9973" t="s">
        <v>185</v>
      </c>
      <c r="F9973">
        <v>2</v>
      </c>
      <c r="G9973" s="85">
        <v>32.64094296886487</v>
      </c>
      <c r="H9973" s="85">
        <v>12076.490850376749</v>
      </c>
      <c r="I9973" s="85">
        <v>3366.157158234661</v>
      </c>
      <c r="J9973" s="85">
        <v>256222.23192225784</v>
      </c>
      <c r="K9973" t="s">
        <v>491</v>
      </c>
    </row>
    <row r="9974" spans="2:11" x14ac:dyDescent="0.25">
      <c r="B9974">
        <v>2026</v>
      </c>
      <c r="C9974" t="s">
        <v>482</v>
      </c>
      <c r="D9974">
        <v>4</v>
      </c>
      <c r="E9974" t="s">
        <v>185</v>
      </c>
      <c r="F9974">
        <v>2</v>
      </c>
      <c r="G9974" s="85">
        <v>7.7104589690231933</v>
      </c>
      <c r="H9974" s="85">
        <v>12076.490850376749</v>
      </c>
      <c r="I9974" s="85">
        <v>3366.157158234661</v>
      </c>
      <c r="J9974" s="85">
        <v>60524.936674549062</v>
      </c>
      <c r="K9974" t="s">
        <v>491</v>
      </c>
    </row>
    <row r="9975" spans="2:11" x14ac:dyDescent="0.25">
      <c r="B9975">
        <v>2026</v>
      </c>
      <c r="C9975" t="s">
        <v>483</v>
      </c>
      <c r="D9975">
        <v>3</v>
      </c>
      <c r="E9975" t="s">
        <v>185</v>
      </c>
      <c r="F9975">
        <v>2</v>
      </c>
      <c r="G9975" s="85">
        <v>32.706737203923673</v>
      </c>
      <c r="H9975" s="85">
        <v>12076.490850376749</v>
      </c>
      <c r="I9975" s="85">
        <v>3366.157158234661</v>
      </c>
      <c r="J9975" s="85">
        <v>256738.69818275969</v>
      </c>
      <c r="K9975" t="s">
        <v>491</v>
      </c>
    </row>
    <row r="9976" spans="2:11" x14ac:dyDescent="0.25">
      <c r="B9976">
        <v>2026</v>
      </c>
      <c r="C9976" t="s">
        <v>483</v>
      </c>
      <c r="D9976">
        <v>4</v>
      </c>
      <c r="E9976" t="s">
        <v>185</v>
      </c>
      <c r="F9976">
        <v>2</v>
      </c>
      <c r="G9976" s="85">
        <v>7.726000914312678</v>
      </c>
      <c r="H9976" s="85">
        <v>12076.490850376749</v>
      </c>
      <c r="I9976" s="85">
        <v>3366.157158234661</v>
      </c>
      <c r="J9976" s="85">
        <v>60646.936578604647</v>
      </c>
      <c r="K9976" t="s">
        <v>491</v>
      </c>
    </row>
    <row r="9977" spans="2:11" x14ac:dyDescent="0.25">
      <c r="B9977">
        <v>2026</v>
      </c>
      <c r="C9977" t="s">
        <v>484</v>
      </c>
      <c r="D9977">
        <v>3</v>
      </c>
      <c r="E9977" t="s">
        <v>185</v>
      </c>
      <c r="F9977">
        <v>2</v>
      </c>
      <c r="G9977" s="85">
        <v>32.772531438982483</v>
      </c>
      <c r="H9977" s="85">
        <v>12076.490850376749</v>
      </c>
      <c r="I9977" s="85">
        <v>3366.157158234661</v>
      </c>
      <c r="J9977" s="85">
        <v>257255.16444326163</v>
      </c>
      <c r="K9977" t="s">
        <v>491</v>
      </c>
    </row>
    <row r="9978" spans="2:11" x14ac:dyDescent="0.25">
      <c r="B9978">
        <v>2026</v>
      </c>
      <c r="C9978" t="s">
        <v>484</v>
      </c>
      <c r="D9978">
        <v>4</v>
      </c>
      <c r="E9978" t="s">
        <v>185</v>
      </c>
      <c r="F9978">
        <v>2</v>
      </c>
      <c r="G9978" s="85">
        <v>7.7415428596021556</v>
      </c>
      <c r="H9978" s="85">
        <v>12076.490850376749</v>
      </c>
      <c r="I9978" s="85">
        <v>3366.157158234661</v>
      </c>
      <c r="J9978" s="85">
        <v>60768.936482660181</v>
      </c>
      <c r="K9978" t="s">
        <v>491</v>
      </c>
    </row>
    <row r="9979" spans="2:11" x14ac:dyDescent="0.25">
      <c r="B9979">
        <v>2026</v>
      </c>
      <c r="C9979" t="s">
        <v>485</v>
      </c>
      <c r="D9979">
        <v>3</v>
      </c>
      <c r="E9979" t="s">
        <v>185</v>
      </c>
      <c r="F9979">
        <v>2</v>
      </c>
      <c r="G9979" s="85">
        <v>32.838325674041279</v>
      </c>
      <c r="H9979" s="85">
        <v>12076.490850376749</v>
      </c>
      <c r="I9979" s="85">
        <v>3366.157158234661</v>
      </c>
      <c r="J9979" s="85">
        <v>257771.63070376343</v>
      </c>
      <c r="K9979" t="s">
        <v>491</v>
      </c>
    </row>
    <row r="9980" spans="2:11" x14ac:dyDescent="0.25">
      <c r="B9980">
        <v>2026</v>
      </c>
      <c r="C9980" t="s">
        <v>485</v>
      </c>
      <c r="D9980">
        <v>4</v>
      </c>
      <c r="E9980" t="s">
        <v>185</v>
      </c>
      <c r="F9980">
        <v>2</v>
      </c>
      <c r="G9980" s="85">
        <v>7.7570848048916403</v>
      </c>
      <c r="H9980" s="85">
        <v>12076.490850376749</v>
      </c>
      <c r="I9980" s="85">
        <v>3366.157158234661</v>
      </c>
      <c r="J9980" s="85">
        <v>60890.936386715766</v>
      </c>
      <c r="K9980" t="s">
        <v>491</v>
      </c>
    </row>
    <row r="9981" spans="2:11" x14ac:dyDescent="0.25">
      <c r="B9981">
        <v>2026</v>
      </c>
      <c r="C9981" t="s">
        <v>486</v>
      </c>
      <c r="D9981">
        <v>3</v>
      </c>
      <c r="E9981" t="s">
        <v>185</v>
      </c>
      <c r="F9981">
        <v>2</v>
      </c>
      <c r="G9981" s="85">
        <v>32.904119909100089</v>
      </c>
      <c r="H9981" s="85">
        <v>12076.490850376749</v>
      </c>
      <c r="I9981" s="85">
        <v>3366.157158234661</v>
      </c>
      <c r="J9981" s="85">
        <v>258288.09696426534</v>
      </c>
      <c r="K9981" t="s">
        <v>491</v>
      </c>
    </row>
    <row r="9982" spans="2:11" x14ac:dyDescent="0.25">
      <c r="B9982">
        <v>2026</v>
      </c>
      <c r="C9982" t="s">
        <v>486</v>
      </c>
      <c r="D9982">
        <v>4</v>
      </c>
      <c r="E9982" t="s">
        <v>185</v>
      </c>
      <c r="F9982">
        <v>2</v>
      </c>
      <c r="G9982" s="85">
        <v>7.7726267501811179</v>
      </c>
      <c r="H9982" s="85">
        <v>12076.490850376749</v>
      </c>
      <c r="I9982" s="85">
        <v>3366.157158234661</v>
      </c>
      <c r="J9982" s="85">
        <v>61012.9362907713</v>
      </c>
      <c r="K9982" t="s">
        <v>491</v>
      </c>
    </row>
    <row r="9983" spans="2:11" x14ac:dyDescent="0.25">
      <c r="B9983">
        <v>2026</v>
      </c>
      <c r="C9983" t="s">
        <v>487</v>
      </c>
      <c r="D9983">
        <v>3</v>
      </c>
      <c r="E9983" t="s">
        <v>185</v>
      </c>
      <c r="F9983">
        <v>2</v>
      </c>
      <c r="G9983" s="85">
        <v>32.969914144158892</v>
      </c>
      <c r="H9983" s="85">
        <v>12076.490850376749</v>
      </c>
      <c r="I9983" s="85">
        <v>3366.157158234661</v>
      </c>
      <c r="J9983" s="85">
        <v>258804.56322476722</v>
      </c>
      <c r="K9983" t="s">
        <v>491</v>
      </c>
    </row>
    <row r="9984" spans="2:11" x14ac:dyDescent="0.25">
      <c r="B9984">
        <v>2026</v>
      </c>
      <c r="C9984" t="s">
        <v>487</v>
      </c>
      <c r="D9984">
        <v>4</v>
      </c>
      <c r="E9984" t="s">
        <v>185</v>
      </c>
      <c r="F9984">
        <v>2</v>
      </c>
      <c r="G9984" s="85">
        <v>7.7881686954706026</v>
      </c>
      <c r="H9984" s="85">
        <v>12076.490850376749</v>
      </c>
      <c r="I9984" s="85">
        <v>3366.157158234661</v>
      </c>
      <c r="J9984" s="85">
        <v>61134.936194826885</v>
      </c>
      <c r="K9984" t="s">
        <v>491</v>
      </c>
    </row>
    <row r="9985" spans="2:11" x14ac:dyDescent="0.25">
      <c r="B9985">
        <v>2026</v>
      </c>
      <c r="C9985" t="s">
        <v>488</v>
      </c>
      <c r="D9985">
        <v>3</v>
      </c>
      <c r="E9985" t="s">
        <v>185</v>
      </c>
      <c r="F9985">
        <v>2</v>
      </c>
      <c r="G9985" s="85">
        <v>33.035708379217695</v>
      </c>
      <c r="H9985" s="85">
        <v>12076.490850376749</v>
      </c>
      <c r="I9985" s="85">
        <v>3366.157158234661</v>
      </c>
      <c r="J9985" s="85">
        <v>259321.02948526907</v>
      </c>
      <c r="K9985" t="s">
        <v>491</v>
      </c>
    </row>
    <row r="9986" spans="2:11" x14ac:dyDescent="0.25">
      <c r="B9986">
        <v>2026</v>
      </c>
      <c r="C9986" t="s">
        <v>488</v>
      </c>
      <c r="D9986">
        <v>4</v>
      </c>
      <c r="E9986" t="s">
        <v>185</v>
      </c>
      <c r="F9986">
        <v>2</v>
      </c>
      <c r="G9986" s="85">
        <v>7.8037106407600803</v>
      </c>
      <c r="H9986" s="85">
        <v>12076.490850376749</v>
      </c>
      <c r="I9986" s="85">
        <v>3366.157158234661</v>
      </c>
      <c r="J9986" s="85">
        <v>61256.936098882419</v>
      </c>
      <c r="K9986" t="s">
        <v>491</v>
      </c>
    </row>
    <row r="9987" spans="2:11" x14ac:dyDescent="0.25">
      <c r="B9987">
        <v>2026</v>
      </c>
      <c r="C9987" t="s">
        <v>489</v>
      </c>
      <c r="D9987">
        <v>3</v>
      </c>
      <c r="E9987" t="s">
        <v>185</v>
      </c>
      <c r="F9987">
        <v>2</v>
      </c>
      <c r="G9987" s="85">
        <v>33.101502614276498</v>
      </c>
      <c r="H9987" s="85">
        <v>12076.490850376749</v>
      </c>
      <c r="I9987" s="85">
        <v>3366.157158234661</v>
      </c>
      <c r="J9987" s="85">
        <v>259837.49574577092</v>
      </c>
      <c r="K9987" t="s">
        <v>491</v>
      </c>
    </row>
    <row r="9988" spans="2:11" x14ac:dyDescent="0.25">
      <c r="B9988">
        <v>2026</v>
      </c>
      <c r="C9988" t="s">
        <v>489</v>
      </c>
      <c r="D9988">
        <v>4</v>
      </c>
      <c r="E9988" t="s">
        <v>185</v>
      </c>
      <c r="F9988">
        <v>2</v>
      </c>
      <c r="G9988" s="85">
        <v>7.819252586049565</v>
      </c>
      <c r="H9988" s="85">
        <v>12076.490850376749</v>
      </c>
      <c r="I9988" s="85">
        <v>3366.157158234661</v>
      </c>
      <c r="J9988" s="85">
        <v>61378.936002938004</v>
      </c>
      <c r="K9988" t="s">
        <v>491</v>
      </c>
    </row>
    <row r="9989" spans="2:11" x14ac:dyDescent="0.25">
      <c r="B9989">
        <v>2026</v>
      </c>
      <c r="C9989" t="s">
        <v>490</v>
      </c>
      <c r="D9989">
        <v>3</v>
      </c>
      <c r="E9989" t="s">
        <v>185</v>
      </c>
      <c r="F9989">
        <v>2</v>
      </c>
      <c r="G9989" s="85">
        <v>33.167296849335301</v>
      </c>
      <c r="H9989" s="85">
        <v>12076.490850376749</v>
      </c>
      <c r="I9989" s="85">
        <v>3366.157158234661</v>
      </c>
      <c r="J9989" s="85">
        <v>260353.96200627278</v>
      </c>
      <c r="K9989" t="s">
        <v>491</v>
      </c>
    </row>
    <row r="9990" spans="2:11" x14ac:dyDescent="0.25">
      <c r="B9990">
        <v>2026</v>
      </c>
      <c r="C9990" t="s">
        <v>490</v>
      </c>
      <c r="D9990">
        <v>4</v>
      </c>
      <c r="E9990" t="s">
        <v>185</v>
      </c>
      <c r="F9990">
        <v>2</v>
      </c>
      <c r="G9990" s="85">
        <v>7.8347945313390426</v>
      </c>
      <c r="H9990" s="85">
        <v>12076.490850376749</v>
      </c>
      <c r="I9990" s="85">
        <v>3366.157158234661</v>
      </c>
      <c r="J9990" s="85">
        <v>61500.935906993531</v>
      </c>
      <c r="K9990" t="s">
        <v>491</v>
      </c>
    </row>
    <row r="9991" spans="2:11" x14ac:dyDescent="0.25">
      <c r="B9991">
        <v>2026</v>
      </c>
      <c r="C9991" t="s">
        <v>479</v>
      </c>
      <c r="D9991">
        <v>3</v>
      </c>
      <c r="E9991" t="s">
        <v>208</v>
      </c>
      <c r="F9991">
        <v>13</v>
      </c>
      <c r="G9991" s="85">
        <v>0</v>
      </c>
      <c r="H9991" s="85">
        <v>27483.452068491439</v>
      </c>
      <c r="I9991" s="85">
        <v>6023.7970253718286</v>
      </c>
      <c r="J9991" s="85">
        <v>0</v>
      </c>
      <c r="K9991" t="s">
        <v>491</v>
      </c>
    </row>
    <row r="9992" spans="2:11" x14ac:dyDescent="0.25">
      <c r="B9992">
        <v>2026</v>
      </c>
      <c r="C9992" t="s">
        <v>479</v>
      </c>
      <c r="D9992">
        <v>4</v>
      </c>
      <c r="E9992" t="s">
        <v>208</v>
      </c>
      <c r="F9992">
        <v>13</v>
      </c>
      <c r="G9992" s="85">
        <v>2.1382174380244261</v>
      </c>
      <c r="H9992" s="85">
        <v>27483.452068491439</v>
      </c>
      <c r="I9992" s="85">
        <v>6023.7970253718286</v>
      </c>
      <c r="J9992" s="85">
        <v>40842.089546620038</v>
      </c>
      <c r="K9992" t="s">
        <v>491</v>
      </c>
    </row>
    <row r="9993" spans="2:11" x14ac:dyDescent="0.25">
      <c r="B9993">
        <v>2026</v>
      </c>
      <c r="C9993" t="s">
        <v>480</v>
      </c>
      <c r="D9993">
        <v>3</v>
      </c>
      <c r="E9993" t="s">
        <v>208</v>
      </c>
      <c r="F9993">
        <v>13</v>
      </c>
      <c r="G9993" s="85">
        <v>0</v>
      </c>
      <c r="H9993" s="85">
        <v>27483.452068491439</v>
      </c>
      <c r="I9993" s="85">
        <v>6023.7970253718286</v>
      </c>
      <c r="J9993" s="85">
        <v>0</v>
      </c>
      <c r="K9993" t="s">
        <v>491</v>
      </c>
    </row>
    <row r="9994" spans="2:11" x14ac:dyDescent="0.25">
      <c r="B9994">
        <v>2026</v>
      </c>
      <c r="C9994" t="s">
        <v>480</v>
      </c>
      <c r="D9994">
        <v>4</v>
      </c>
      <c r="E9994" t="s">
        <v>208</v>
      </c>
      <c r="F9994">
        <v>13</v>
      </c>
      <c r="G9994" s="85">
        <v>2.1306823026651442</v>
      </c>
      <c r="H9994" s="85">
        <v>27483.452068491439</v>
      </c>
      <c r="I9994" s="85">
        <v>6023.7970253718286</v>
      </c>
      <c r="J9994" s="85">
        <v>40698.160932243925</v>
      </c>
      <c r="K9994" t="s">
        <v>491</v>
      </c>
    </row>
    <row r="9995" spans="2:11" x14ac:dyDescent="0.25">
      <c r="B9995">
        <v>2026</v>
      </c>
      <c r="C9995" t="s">
        <v>481</v>
      </c>
      <c r="D9995">
        <v>3</v>
      </c>
      <c r="E9995" t="s">
        <v>208</v>
      </c>
      <c r="F9995">
        <v>13</v>
      </c>
      <c r="G9995" s="85">
        <v>0</v>
      </c>
      <c r="H9995" s="85">
        <v>27483.452068491439</v>
      </c>
      <c r="I9995" s="85">
        <v>6023.7970253718286</v>
      </c>
      <c r="J9995" s="85">
        <v>0</v>
      </c>
      <c r="K9995" t="s">
        <v>491</v>
      </c>
    </row>
    <row r="9996" spans="2:11" x14ac:dyDescent="0.25">
      <c r="B9996">
        <v>2026</v>
      </c>
      <c r="C9996" t="s">
        <v>481</v>
      </c>
      <c r="D9996">
        <v>4</v>
      </c>
      <c r="E9996" t="s">
        <v>208</v>
      </c>
      <c r="F9996">
        <v>13</v>
      </c>
      <c r="G9996" s="85">
        <v>2.1231471673058668</v>
      </c>
      <c r="H9996" s="85">
        <v>27483.452068491439</v>
      </c>
      <c r="I9996" s="85">
        <v>6023.7970253718286</v>
      </c>
      <c r="J9996" s="85">
        <v>40554.2323178679</v>
      </c>
      <c r="K9996" t="s">
        <v>491</v>
      </c>
    </row>
    <row r="9997" spans="2:11" x14ac:dyDescent="0.25">
      <c r="B9997">
        <v>2026</v>
      </c>
      <c r="C9997" t="s">
        <v>482</v>
      </c>
      <c r="D9997">
        <v>3</v>
      </c>
      <c r="E9997" t="s">
        <v>208</v>
      </c>
      <c r="F9997">
        <v>13</v>
      </c>
      <c r="G9997" s="85">
        <v>0</v>
      </c>
      <c r="H9997" s="85">
        <v>27483.452068491439</v>
      </c>
      <c r="I9997" s="85">
        <v>6023.7970253718286</v>
      </c>
      <c r="J9997" s="85">
        <v>0</v>
      </c>
      <c r="K9997" t="s">
        <v>491</v>
      </c>
    </row>
    <row r="9998" spans="2:11" x14ac:dyDescent="0.25">
      <c r="B9998">
        <v>2026</v>
      </c>
      <c r="C9998" t="s">
        <v>482</v>
      </c>
      <c r="D9998">
        <v>4</v>
      </c>
      <c r="E9998" t="s">
        <v>208</v>
      </c>
      <c r="F9998">
        <v>13</v>
      </c>
      <c r="G9998" s="85">
        <v>2.115612031946585</v>
      </c>
      <c r="H9998" s="85">
        <v>27483.452068491439</v>
      </c>
      <c r="I9998" s="85">
        <v>6023.7970253718286</v>
      </c>
      <c r="J9998" s="85">
        <v>40410.303703491787</v>
      </c>
      <c r="K9998" t="s">
        <v>491</v>
      </c>
    </row>
    <row r="9999" spans="2:11" x14ac:dyDescent="0.25">
      <c r="B9999">
        <v>2026</v>
      </c>
      <c r="C9999" t="s">
        <v>483</v>
      </c>
      <c r="D9999">
        <v>3</v>
      </c>
      <c r="E9999" t="s">
        <v>208</v>
      </c>
      <c r="F9999">
        <v>13</v>
      </c>
      <c r="G9999" s="85">
        <v>0</v>
      </c>
      <c r="H9999" s="85">
        <v>27483.452068491439</v>
      </c>
      <c r="I9999" s="85">
        <v>6023.7970253718286</v>
      </c>
      <c r="J9999" s="85">
        <v>0</v>
      </c>
      <c r="K9999" t="s">
        <v>491</v>
      </c>
    </row>
    <row r="10000" spans="2:11" x14ac:dyDescent="0.25">
      <c r="B10000">
        <v>2026</v>
      </c>
      <c r="C10000" t="s">
        <v>483</v>
      </c>
      <c r="D10000">
        <v>4</v>
      </c>
      <c r="E10000" t="s">
        <v>208</v>
      </c>
      <c r="F10000">
        <v>13</v>
      </c>
      <c r="G10000" s="85">
        <v>2.1080768965873076</v>
      </c>
      <c r="H10000" s="85">
        <v>27483.452068491439</v>
      </c>
      <c r="I10000" s="85">
        <v>6023.7970253718286</v>
      </c>
      <c r="J10000" s="85">
        <v>40266.375089115762</v>
      </c>
      <c r="K10000" t="s">
        <v>491</v>
      </c>
    </row>
    <row r="10001" spans="2:11" x14ac:dyDescent="0.25">
      <c r="B10001">
        <v>2026</v>
      </c>
      <c r="C10001" t="s">
        <v>484</v>
      </c>
      <c r="D10001">
        <v>3</v>
      </c>
      <c r="E10001" t="s">
        <v>208</v>
      </c>
      <c r="F10001">
        <v>13</v>
      </c>
      <c r="G10001" s="85">
        <v>0</v>
      </c>
      <c r="H10001" s="85">
        <v>27483.452068491439</v>
      </c>
      <c r="I10001" s="85">
        <v>6023.7970253718286</v>
      </c>
      <c r="J10001" s="85">
        <v>0</v>
      </c>
      <c r="K10001" t="s">
        <v>491</v>
      </c>
    </row>
    <row r="10002" spans="2:11" x14ac:dyDescent="0.25">
      <c r="B10002">
        <v>2026</v>
      </c>
      <c r="C10002" t="s">
        <v>484</v>
      </c>
      <c r="D10002">
        <v>4</v>
      </c>
      <c r="E10002" t="s">
        <v>208</v>
      </c>
      <c r="F10002">
        <v>13</v>
      </c>
      <c r="G10002" s="85">
        <v>2.1005417612280253</v>
      </c>
      <c r="H10002" s="85">
        <v>27483.452068491439</v>
      </c>
      <c r="I10002" s="85">
        <v>6023.7970253718286</v>
      </c>
      <c r="J10002" s="85">
        <v>40122.446474739641</v>
      </c>
      <c r="K10002" t="s">
        <v>491</v>
      </c>
    </row>
    <row r="10003" spans="2:11" x14ac:dyDescent="0.25">
      <c r="B10003">
        <v>2026</v>
      </c>
      <c r="C10003" t="s">
        <v>485</v>
      </c>
      <c r="D10003">
        <v>3</v>
      </c>
      <c r="E10003" t="s">
        <v>208</v>
      </c>
      <c r="F10003">
        <v>13</v>
      </c>
      <c r="G10003" s="85">
        <v>0</v>
      </c>
      <c r="H10003" s="85">
        <v>27483.452068491439</v>
      </c>
      <c r="I10003" s="85">
        <v>6023.7970253718286</v>
      </c>
      <c r="J10003" s="85">
        <v>0</v>
      </c>
      <c r="K10003" t="s">
        <v>491</v>
      </c>
    </row>
    <row r="10004" spans="2:11" x14ac:dyDescent="0.25">
      <c r="B10004">
        <v>2026</v>
      </c>
      <c r="C10004" t="s">
        <v>485</v>
      </c>
      <c r="D10004">
        <v>4</v>
      </c>
      <c r="E10004" t="s">
        <v>208</v>
      </c>
      <c r="F10004">
        <v>13</v>
      </c>
      <c r="G10004" s="85">
        <v>2.0930066258687483</v>
      </c>
      <c r="H10004" s="85">
        <v>27483.452068491439</v>
      </c>
      <c r="I10004" s="85">
        <v>6023.7970253718286</v>
      </c>
      <c r="J10004" s="85">
        <v>39978.517860363623</v>
      </c>
      <c r="K10004" t="s">
        <v>491</v>
      </c>
    </row>
    <row r="10005" spans="2:11" x14ac:dyDescent="0.25">
      <c r="B10005">
        <v>2026</v>
      </c>
      <c r="C10005" t="s">
        <v>486</v>
      </c>
      <c r="D10005">
        <v>3</v>
      </c>
      <c r="E10005" t="s">
        <v>208</v>
      </c>
      <c r="F10005">
        <v>13</v>
      </c>
      <c r="G10005" s="85">
        <v>0</v>
      </c>
      <c r="H10005" s="85">
        <v>27483.452068491439</v>
      </c>
      <c r="I10005" s="85">
        <v>6023.7970253718286</v>
      </c>
      <c r="J10005" s="85">
        <v>0</v>
      </c>
      <c r="K10005" t="s">
        <v>491</v>
      </c>
    </row>
    <row r="10006" spans="2:11" x14ac:dyDescent="0.25">
      <c r="B10006">
        <v>2026</v>
      </c>
      <c r="C10006" t="s">
        <v>486</v>
      </c>
      <c r="D10006">
        <v>4</v>
      </c>
      <c r="E10006" t="s">
        <v>208</v>
      </c>
      <c r="F10006">
        <v>13</v>
      </c>
      <c r="G10006" s="85">
        <v>2.085471490509466</v>
      </c>
      <c r="H10006" s="85">
        <v>27483.452068491439</v>
      </c>
      <c r="I10006" s="85">
        <v>6023.7970253718286</v>
      </c>
      <c r="J10006" s="85">
        <v>39834.58924598751</v>
      </c>
      <c r="K10006" t="s">
        <v>491</v>
      </c>
    </row>
    <row r="10007" spans="2:11" x14ac:dyDescent="0.25">
      <c r="B10007">
        <v>2026</v>
      </c>
      <c r="C10007" t="s">
        <v>487</v>
      </c>
      <c r="D10007">
        <v>3</v>
      </c>
      <c r="E10007" t="s">
        <v>208</v>
      </c>
      <c r="F10007">
        <v>13</v>
      </c>
      <c r="G10007" s="85">
        <v>0</v>
      </c>
      <c r="H10007" s="85">
        <v>27483.452068491439</v>
      </c>
      <c r="I10007" s="85">
        <v>6023.7970253718286</v>
      </c>
      <c r="J10007" s="85">
        <v>0</v>
      </c>
      <c r="K10007" t="s">
        <v>491</v>
      </c>
    </row>
    <row r="10008" spans="2:11" x14ac:dyDescent="0.25">
      <c r="B10008">
        <v>2026</v>
      </c>
      <c r="C10008" t="s">
        <v>487</v>
      </c>
      <c r="D10008">
        <v>4</v>
      </c>
      <c r="E10008" t="s">
        <v>208</v>
      </c>
      <c r="F10008">
        <v>13</v>
      </c>
      <c r="G10008" s="85">
        <v>2.0779363551501886</v>
      </c>
      <c r="H10008" s="85">
        <v>27483.452068491439</v>
      </c>
      <c r="I10008" s="85">
        <v>6023.7970253718286</v>
      </c>
      <c r="J10008" s="85">
        <v>39690.660631611485</v>
      </c>
      <c r="K10008" t="s">
        <v>491</v>
      </c>
    </row>
    <row r="10009" spans="2:11" x14ac:dyDescent="0.25">
      <c r="B10009">
        <v>2026</v>
      </c>
      <c r="C10009" t="s">
        <v>488</v>
      </c>
      <c r="D10009">
        <v>3</v>
      </c>
      <c r="E10009" t="s">
        <v>208</v>
      </c>
      <c r="F10009">
        <v>13</v>
      </c>
      <c r="G10009" s="85">
        <v>0</v>
      </c>
      <c r="H10009" s="85">
        <v>27483.452068491439</v>
      </c>
      <c r="I10009" s="85">
        <v>6023.7970253718286</v>
      </c>
      <c r="J10009" s="85">
        <v>0</v>
      </c>
      <c r="K10009" t="s">
        <v>491</v>
      </c>
    </row>
    <row r="10010" spans="2:11" x14ac:dyDescent="0.25">
      <c r="B10010">
        <v>2026</v>
      </c>
      <c r="C10010" t="s">
        <v>488</v>
      </c>
      <c r="D10010">
        <v>4</v>
      </c>
      <c r="E10010" t="s">
        <v>208</v>
      </c>
      <c r="F10010">
        <v>13</v>
      </c>
      <c r="G10010" s="85">
        <v>2.0704012197909063</v>
      </c>
      <c r="H10010" s="85">
        <v>27483.452068491439</v>
      </c>
      <c r="I10010" s="85">
        <v>6023.7970253718286</v>
      </c>
      <c r="J10010" s="85">
        <v>39546.732017235365</v>
      </c>
      <c r="K10010" t="s">
        <v>491</v>
      </c>
    </row>
    <row r="10011" spans="2:11" x14ac:dyDescent="0.25">
      <c r="B10011">
        <v>2026</v>
      </c>
      <c r="C10011" t="s">
        <v>489</v>
      </c>
      <c r="D10011">
        <v>3</v>
      </c>
      <c r="E10011" t="s">
        <v>208</v>
      </c>
      <c r="F10011">
        <v>13</v>
      </c>
      <c r="G10011" s="85">
        <v>0</v>
      </c>
      <c r="H10011" s="85">
        <v>27483.452068491439</v>
      </c>
      <c r="I10011" s="85">
        <v>6023.7970253718286</v>
      </c>
      <c r="J10011" s="85">
        <v>0</v>
      </c>
      <c r="K10011" t="s">
        <v>491</v>
      </c>
    </row>
    <row r="10012" spans="2:11" x14ac:dyDescent="0.25">
      <c r="B10012">
        <v>2026</v>
      </c>
      <c r="C10012" t="s">
        <v>489</v>
      </c>
      <c r="D10012">
        <v>4</v>
      </c>
      <c r="E10012" t="s">
        <v>208</v>
      </c>
      <c r="F10012">
        <v>13</v>
      </c>
      <c r="G10012" s="85">
        <v>2.0628660844316293</v>
      </c>
      <c r="H10012" s="85">
        <v>27483.452068491439</v>
      </c>
      <c r="I10012" s="85">
        <v>6023.7970253718286</v>
      </c>
      <c r="J10012" s="85">
        <v>39402.803402859347</v>
      </c>
      <c r="K10012" t="s">
        <v>491</v>
      </c>
    </row>
    <row r="10013" spans="2:11" x14ac:dyDescent="0.25">
      <c r="B10013">
        <v>2026</v>
      </c>
      <c r="C10013" t="s">
        <v>490</v>
      </c>
      <c r="D10013">
        <v>3</v>
      </c>
      <c r="E10013" t="s">
        <v>208</v>
      </c>
      <c r="F10013">
        <v>13</v>
      </c>
      <c r="G10013" s="85">
        <v>0</v>
      </c>
      <c r="H10013" s="85">
        <v>27483.452068491439</v>
      </c>
      <c r="I10013" s="85">
        <v>6023.7970253718286</v>
      </c>
      <c r="J10013" s="85">
        <v>0</v>
      </c>
      <c r="K10013" t="s">
        <v>491</v>
      </c>
    </row>
    <row r="10014" spans="2:11" x14ac:dyDescent="0.25">
      <c r="B10014">
        <v>2026</v>
      </c>
      <c r="C10014" t="s">
        <v>490</v>
      </c>
      <c r="D10014">
        <v>4</v>
      </c>
      <c r="E10014" t="s">
        <v>208</v>
      </c>
      <c r="F10014">
        <v>13</v>
      </c>
      <c r="G10014" s="85">
        <v>2.0553309490723475</v>
      </c>
      <c r="H10014" s="85">
        <v>27483.452068491439</v>
      </c>
      <c r="I10014" s="85">
        <v>6023.7970253718286</v>
      </c>
      <c r="J10014" s="85">
        <v>39258.874788483234</v>
      </c>
      <c r="K10014" t="s">
        <v>491</v>
      </c>
    </row>
    <row r="10015" spans="2:11" x14ac:dyDescent="0.25">
      <c r="B10015">
        <v>2026</v>
      </c>
      <c r="C10015" t="s">
        <v>479</v>
      </c>
      <c r="D10015">
        <v>3</v>
      </c>
      <c r="E10015" t="s">
        <v>185</v>
      </c>
      <c r="F10015">
        <v>32</v>
      </c>
      <c r="G10015" s="85">
        <v>5.3535134032905418</v>
      </c>
      <c r="H10015" s="85">
        <v>12076.490850376749</v>
      </c>
      <c r="I10015" s="85">
        <v>3366.157158234661</v>
      </c>
      <c r="J10015" s="85">
        <v>41183.104637716191</v>
      </c>
      <c r="K10015" t="s">
        <v>492</v>
      </c>
    </row>
    <row r="10016" spans="2:11" x14ac:dyDescent="0.25">
      <c r="B10016">
        <v>2026</v>
      </c>
      <c r="C10016" t="s">
        <v>479</v>
      </c>
      <c r="D10016">
        <v>4</v>
      </c>
      <c r="E10016" t="s">
        <v>185</v>
      </c>
      <c r="F10016">
        <v>32</v>
      </c>
      <c r="G10016" s="85">
        <v>0</v>
      </c>
      <c r="H10016" s="85">
        <v>12076.490850376749</v>
      </c>
      <c r="I10016" s="85">
        <v>3366.157158234661</v>
      </c>
      <c r="J10016" s="85">
        <v>0</v>
      </c>
      <c r="K10016" t="s">
        <v>492</v>
      </c>
    </row>
    <row r="10017" spans="2:11" x14ac:dyDescent="0.25">
      <c r="B10017">
        <v>2026</v>
      </c>
      <c r="C10017" t="s">
        <v>480</v>
      </c>
      <c r="D10017">
        <v>3</v>
      </c>
      <c r="E10017" t="s">
        <v>185</v>
      </c>
      <c r="F10017">
        <v>32</v>
      </c>
      <c r="G10017" s="85">
        <v>5.4017167358138725</v>
      </c>
      <c r="H10017" s="85">
        <v>12076.490850376749</v>
      </c>
      <c r="I10017" s="85">
        <v>3366.157158234661</v>
      </c>
      <c r="J10017" s="85">
        <v>41553.919603076094</v>
      </c>
      <c r="K10017" t="s">
        <v>492</v>
      </c>
    </row>
    <row r="10018" spans="2:11" x14ac:dyDescent="0.25">
      <c r="B10018">
        <v>2026</v>
      </c>
      <c r="C10018" t="s">
        <v>480</v>
      </c>
      <c r="D10018">
        <v>4</v>
      </c>
      <c r="E10018" t="s">
        <v>185</v>
      </c>
      <c r="F10018">
        <v>32</v>
      </c>
      <c r="G10018" s="85">
        <v>0</v>
      </c>
      <c r="H10018" s="85">
        <v>12076.490850376749</v>
      </c>
      <c r="I10018" s="85">
        <v>3366.157158234661</v>
      </c>
      <c r="J10018" s="85">
        <v>0</v>
      </c>
      <c r="K10018" t="s">
        <v>492</v>
      </c>
    </row>
    <row r="10019" spans="2:11" x14ac:dyDescent="0.25">
      <c r="B10019">
        <v>2026</v>
      </c>
      <c r="C10019" t="s">
        <v>481</v>
      </c>
      <c r="D10019">
        <v>3</v>
      </c>
      <c r="E10019" t="s">
        <v>185</v>
      </c>
      <c r="F10019">
        <v>32</v>
      </c>
      <c r="G10019" s="85">
        <v>5.4499200683371987</v>
      </c>
      <c r="H10019" s="85">
        <v>12076.490850376749</v>
      </c>
      <c r="I10019" s="85">
        <v>3366.157158234661</v>
      </c>
      <c r="J10019" s="85">
        <v>41924.734568435961</v>
      </c>
      <c r="K10019" t="s">
        <v>492</v>
      </c>
    </row>
    <row r="10020" spans="2:11" x14ac:dyDescent="0.25">
      <c r="B10020">
        <v>2026</v>
      </c>
      <c r="C10020" t="s">
        <v>481</v>
      </c>
      <c r="D10020">
        <v>4</v>
      </c>
      <c r="E10020" t="s">
        <v>185</v>
      </c>
      <c r="F10020">
        <v>32</v>
      </c>
      <c r="G10020" s="85">
        <v>0</v>
      </c>
      <c r="H10020" s="85">
        <v>12076.490850376749</v>
      </c>
      <c r="I10020" s="85">
        <v>3366.157158234661</v>
      </c>
      <c r="J10020" s="85">
        <v>0</v>
      </c>
      <c r="K10020" t="s">
        <v>492</v>
      </c>
    </row>
    <row r="10021" spans="2:11" x14ac:dyDescent="0.25">
      <c r="B10021">
        <v>2026</v>
      </c>
      <c r="C10021" t="s">
        <v>482</v>
      </c>
      <c r="D10021">
        <v>3</v>
      </c>
      <c r="E10021" t="s">
        <v>185</v>
      </c>
      <c r="F10021">
        <v>32</v>
      </c>
      <c r="G10021" s="85">
        <v>5.4981234008605302</v>
      </c>
      <c r="H10021" s="85">
        <v>12076.490850376749</v>
      </c>
      <c r="I10021" s="85">
        <v>3366.157158234661</v>
      </c>
      <c r="J10021" s="85">
        <v>42295.549533795871</v>
      </c>
      <c r="K10021" t="s">
        <v>492</v>
      </c>
    </row>
    <row r="10022" spans="2:11" x14ac:dyDescent="0.25">
      <c r="B10022">
        <v>2026</v>
      </c>
      <c r="C10022" t="s">
        <v>482</v>
      </c>
      <c r="D10022">
        <v>4</v>
      </c>
      <c r="E10022" t="s">
        <v>185</v>
      </c>
      <c r="F10022">
        <v>32</v>
      </c>
      <c r="G10022" s="85">
        <v>0</v>
      </c>
      <c r="H10022" s="85">
        <v>12076.490850376749</v>
      </c>
      <c r="I10022" s="85">
        <v>3366.157158234661</v>
      </c>
      <c r="J10022" s="85">
        <v>0</v>
      </c>
      <c r="K10022" t="s">
        <v>492</v>
      </c>
    </row>
    <row r="10023" spans="2:11" x14ac:dyDescent="0.25">
      <c r="B10023">
        <v>2026</v>
      </c>
      <c r="C10023" t="s">
        <v>483</v>
      </c>
      <c r="D10023">
        <v>3</v>
      </c>
      <c r="E10023" t="s">
        <v>185</v>
      </c>
      <c r="F10023">
        <v>32</v>
      </c>
      <c r="G10023" s="85">
        <v>5.5463267333838564</v>
      </c>
      <c r="H10023" s="85">
        <v>12076.490850376749</v>
      </c>
      <c r="I10023" s="85">
        <v>3366.157158234661</v>
      </c>
      <c r="J10023" s="85">
        <v>42666.364499155738</v>
      </c>
      <c r="K10023" t="s">
        <v>492</v>
      </c>
    </row>
    <row r="10024" spans="2:11" x14ac:dyDescent="0.25">
      <c r="B10024">
        <v>2026</v>
      </c>
      <c r="C10024" t="s">
        <v>483</v>
      </c>
      <c r="D10024">
        <v>4</v>
      </c>
      <c r="E10024" t="s">
        <v>185</v>
      </c>
      <c r="F10024">
        <v>32</v>
      </c>
      <c r="G10024" s="85">
        <v>0</v>
      </c>
      <c r="H10024" s="85">
        <v>12076.490850376749</v>
      </c>
      <c r="I10024" s="85">
        <v>3366.157158234661</v>
      </c>
      <c r="J10024" s="85">
        <v>0</v>
      </c>
      <c r="K10024" t="s">
        <v>492</v>
      </c>
    </row>
    <row r="10025" spans="2:11" x14ac:dyDescent="0.25">
      <c r="B10025">
        <v>2026</v>
      </c>
      <c r="C10025" t="s">
        <v>484</v>
      </c>
      <c r="D10025">
        <v>3</v>
      </c>
      <c r="E10025" t="s">
        <v>185</v>
      </c>
      <c r="F10025">
        <v>32</v>
      </c>
      <c r="G10025" s="85">
        <v>5.5945300659071879</v>
      </c>
      <c r="H10025" s="85">
        <v>12076.490850376749</v>
      </c>
      <c r="I10025" s="85">
        <v>3366.157158234661</v>
      </c>
      <c r="J10025" s="85">
        <v>43037.179464515648</v>
      </c>
      <c r="K10025" t="s">
        <v>492</v>
      </c>
    </row>
    <row r="10026" spans="2:11" x14ac:dyDescent="0.25">
      <c r="B10026">
        <v>2026</v>
      </c>
      <c r="C10026" t="s">
        <v>484</v>
      </c>
      <c r="D10026">
        <v>4</v>
      </c>
      <c r="E10026" t="s">
        <v>185</v>
      </c>
      <c r="F10026">
        <v>32</v>
      </c>
      <c r="G10026" s="85">
        <v>0</v>
      </c>
      <c r="H10026" s="85">
        <v>12076.490850376749</v>
      </c>
      <c r="I10026" s="85">
        <v>3366.157158234661</v>
      </c>
      <c r="J10026" s="85">
        <v>0</v>
      </c>
      <c r="K10026" t="s">
        <v>492</v>
      </c>
    </row>
    <row r="10027" spans="2:11" x14ac:dyDescent="0.25">
      <c r="B10027">
        <v>2026</v>
      </c>
      <c r="C10027" t="s">
        <v>485</v>
      </c>
      <c r="D10027">
        <v>3</v>
      </c>
      <c r="E10027" t="s">
        <v>185</v>
      </c>
      <c r="F10027">
        <v>32</v>
      </c>
      <c r="G10027" s="85">
        <v>5.6427333984305141</v>
      </c>
      <c r="H10027" s="85">
        <v>12076.490850376749</v>
      </c>
      <c r="I10027" s="85">
        <v>3366.157158234661</v>
      </c>
      <c r="J10027" s="85">
        <v>43407.994429875514</v>
      </c>
      <c r="K10027" t="s">
        <v>492</v>
      </c>
    </row>
    <row r="10028" spans="2:11" x14ac:dyDescent="0.25">
      <c r="B10028">
        <v>2026</v>
      </c>
      <c r="C10028" t="s">
        <v>485</v>
      </c>
      <c r="D10028">
        <v>4</v>
      </c>
      <c r="E10028" t="s">
        <v>185</v>
      </c>
      <c r="F10028">
        <v>32</v>
      </c>
      <c r="G10028" s="85">
        <v>0</v>
      </c>
      <c r="H10028" s="85">
        <v>12076.490850376749</v>
      </c>
      <c r="I10028" s="85">
        <v>3366.157158234661</v>
      </c>
      <c r="J10028" s="85">
        <v>0</v>
      </c>
      <c r="K10028" t="s">
        <v>492</v>
      </c>
    </row>
    <row r="10029" spans="2:11" x14ac:dyDescent="0.25">
      <c r="B10029">
        <v>2026</v>
      </c>
      <c r="C10029" t="s">
        <v>486</v>
      </c>
      <c r="D10029">
        <v>3</v>
      </c>
      <c r="E10029" t="s">
        <v>185</v>
      </c>
      <c r="F10029">
        <v>32</v>
      </c>
      <c r="G10029" s="85">
        <v>5.6909367309538448</v>
      </c>
      <c r="H10029" s="85">
        <v>12076.490850376749</v>
      </c>
      <c r="I10029" s="85">
        <v>3366.157158234661</v>
      </c>
      <c r="J10029" s="85">
        <v>43778.809395235417</v>
      </c>
      <c r="K10029" t="s">
        <v>492</v>
      </c>
    </row>
    <row r="10030" spans="2:11" x14ac:dyDescent="0.25">
      <c r="B10030">
        <v>2026</v>
      </c>
      <c r="C10030" t="s">
        <v>486</v>
      </c>
      <c r="D10030">
        <v>4</v>
      </c>
      <c r="E10030" t="s">
        <v>185</v>
      </c>
      <c r="F10030">
        <v>32</v>
      </c>
      <c r="G10030" s="85">
        <v>0</v>
      </c>
      <c r="H10030" s="85">
        <v>12076.490850376749</v>
      </c>
      <c r="I10030" s="85">
        <v>3366.157158234661</v>
      </c>
      <c r="J10030" s="85">
        <v>0</v>
      </c>
      <c r="K10030" t="s">
        <v>492</v>
      </c>
    </row>
    <row r="10031" spans="2:11" x14ac:dyDescent="0.25">
      <c r="B10031">
        <v>2026</v>
      </c>
      <c r="C10031" t="s">
        <v>487</v>
      </c>
      <c r="D10031">
        <v>3</v>
      </c>
      <c r="E10031" t="s">
        <v>185</v>
      </c>
      <c r="F10031">
        <v>32</v>
      </c>
      <c r="G10031" s="85">
        <v>5.7391400634771701</v>
      </c>
      <c r="H10031" s="85">
        <v>12076.490850376749</v>
      </c>
      <c r="I10031" s="85">
        <v>3366.157158234661</v>
      </c>
      <c r="J10031" s="85">
        <v>44149.624360595277</v>
      </c>
      <c r="K10031" t="s">
        <v>492</v>
      </c>
    </row>
    <row r="10032" spans="2:11" x14ac:dyDescent="0.25">
      <c r="B10032">
        <v>2026</v>
      </c>
      <c r="C10032" t="s">
        <v>487</v>
      </c>
      <c r="D10032">
        <v>4</v>
      </c>
      <c r="E10032" t="s">
        <v>185</v>
      </c>
      <c r="F10032">
        <v>32</v>
      </c>
      <c r="G10032" s="85">
        <v>0</v>
      </c>
      <c r="H10032" s="85">
        <v>12076.490850376749</v>
      </c>
      <c r="I10032" s="85">
        <v>3366.157158234661</v>
      </c>
      <c r="J10032" s="85">
        <v>0</v>
      </c>
      <c r="K10032" t="s">
        <v>492</v>
      </c>
    </row>
    <row r="10033" spans="2:11" x14ac:dyDescent="0.25">
      <c r="B10033">
        <v>2026</v>
      </c>
      <c r="C10033" t="s">
        <v>488</v>
      </c>
      <c r="D10033">
        <v>3</v>
      </c>
      <c r="E10033" t="s">
        <v>185</v>
      </c>
      <c r="F10033">
        <v>32</v>
      </c>
      <c r="G10033" s="85">
        <v>5.7873433960005016</v>
      </c>
      <c r="H10033" s="85">
        <v>12076.490850376749</v>
      </c>
      <c r="I10033" s="85">
        <v>3366.157158234661</v>
      </c>
      <c r="J10033" s="85">
        <v>44520.439325955187</v>
      </c>
      <c r="K10033" t="s">
        <v>492</v>
      </c>
    </row>
    <row r="10034" spans="2:11" x14ac:dyDescent="0.25">
      <c r="B10034">
        <v>2026</v>
      </c>
      <c r="C10034" t="s">
        <v>488</v>
      </c>
      <c r="D10034">
        <v>4</v>
      </c>
      <c r="E10034" t="s">
        <v>185</v>
      </c>
      <c r="F10034">
        <v>32</v>
      </c>
      <c r="G10034" s="85">
        <v>0</v>
      </c>
      <c r="H10034" s="85">
        <v>12076.490850376749</v>
      </c>
      <c r="I10034" s="85">
        <v>3366.157158234661</v>
      </c>
      <c r="J10034" s="85">
        <v>0</v>
      </c>
      <c r="K10034" t="s">
        <v>492</v>
      </c>
    </row>
    <row r="10035" spans="2:11" x14ac:dyDescent="0.25">
      <c r="B10035">
        <v>2026</v>
      </c>
      <c r="C10035" t="s">
        <v>489</v>
      </c>
      <c r="D10035">
        <v>3</v>
      </c>
      <c r="E10035" t="s">
        <v>185</v>
      </c>
      <c r="F10035">
        <v>32</v>
      </c>
      <c r="G10035" s="85">
        <v>5.8355467285238278</v>
      </c>
      <c r="H10035" s="85">
        <v>12076.490850376749</v>
      </c>
      <c r="I10035" s="85">
        <v>3366.157158234661</v>
      </c>
      <c r="J10035" s="85">
        <v>44891.254291315054</v>
      </c>
      <c r="K10035" t="s">
        <v>492</v>
      </c>
    </row>
    <row r="10036" spans="2:11" x14ac:dyDescent="0.25">
      <c r="B10036">
        <v>2026</v>
      </c>
      <c r="C10036" t="s">
        <v>489</v>
      </c>
      <c r="D10036">
        <v>4</v>
      </c>
      <c r="E10036" t="s">
        <v>185</v>
      </c>
      <c r="F10036">
        <v>32</v>
      </c>
      <c r="G10036" s="85">
        <v>0</v>
      </c>
      <c r="H10036" s="85">
        <v>12076.490850376749</v>
      </c>
      <c r="I10036" s="85">
        <v>3366.157158234661</v>
      </c>
      <c r="J10036" s="85">
        <v>0</v>
      </c>
      <c r="K10036" t="s">
        <v>492</v>
      </c>
    </row>
    <row r="10037" spans="2:11" x14ac:dyDescent="0.25">
      <c r="B10037">
        <v>2026</v>
      </c>
      <c r="C10037" t="s">
        <v>490</v>
      </c>
      <c r="D10037">
        <v>3</v>
      </c>
      <c r="E10037" t="s">
        <v>185</v>
      </c>
      <c r="F10037">
        <v>32</v>
      </c>
      <c r="G10037" s="85">
        <v>5.8837500610471585</v>
      </c>
      <c r="H10037" s="85">
        <v>12076.490850376749</v>
      </c>
      <c r="I10037" s="85">
        <v>3366.157158234661</v>
      </c>
      <c r="J10037" s="85">
        <v>45262.069256674957</v>
      </c>
      <c r="K10037" t="s">
        <v>492</v>
      </c>
    </row>
    <row r="10038" spans="2:11" x14ac:dyDescent="0.25">
      <c r="B10038">
        <v>2026</v>
      </c>
      <c r="C10038" t="s">
        <v>490</v>
      </c>
      <c r="D10038">
        <v>4</v>
      </c>
      <c r="E10038" t="s">
        <v>185</v>
      </c>
      <c r="F10038">
        <v>32</v>
      </c>
      <c r="G10038" s="85">
        <v>0</v>
      </c>
      <c r="H10038" s="85">
        <v>12076.490850376749</v>
      </c>
      <c r="I10038" s="85">
        <v>3366.157158234661</v>
      </c>
      <c r="J10038" s="85">
        <v>0</v>
      </c>
      <c r="K10038" t="s">
        <v>492</v>
      </c>
    </row>
    <row r="10039" spans="2:11" x14ac:dyDescent="0.25">
      <c r="B10039">
        <v>2026</v>
      </c>
      <c r="C10039" t="s">
        <v>479</v>
      </c>
      <c r="D10039">
        <v>3</v>
      </c>
      <c r="E10039" t="s">
        <v>208</v>
      </c>
      <c r="F10039">
        <v>4</v>
      </c>
      <c r="G10039" s="85">
        <v>28.566096102039534</v>
      </c>
      <c r="H10039" s="85">
        <v>27483.452068491439</v>
      </c>
      <c r="I10039" s="85">
        <v>6023.7970253718286</v>
      </c>
      <c r="J10039" s="85">
        <v>535434.74430894863</v>
      </c>
      <c r="K10039" t="s">
        <v>491</v>
      </c>
    </row>
    <row r="10040" spans="2:11" x14ac:dyDescent="0.25">
      <c r="B10040">
        <v>2026</v>
      </c>
      <c r="C10040" t="s">
        <v>479</v>
      </c>
      <c r="D10040">
        <v>4</v>
      </c>
      <c r="E10040" t="s">
        <v>208</v>
      </c>
      <c r="F10040">
        <v>4</v>
      </c>
      <c r="G10040" s="85">
        <v>10.511681430806686</v>
      </c>
      <c r="H10040" s="85">
        <v>27483.452068491439</v>
      </c>
      <c r="I10040" s="85">
        <v>6023.7970253718286</v>
      </c>
      <c r="J10040" s="85">
        <v>197027.95366424802</v>
      </c>
      <c r="K10040" t="s">
        <v>491</v>
      </c>
    </row>
    <row r="10041" spans="2:11" x14ac:dyDescent="0.25">
      <c r="B10041">
        <v>2026</v>
      </c>
      <c r="C10041" t="s">
        <v>480</v>
      </c>
      <c r="D10041">
        <v>3</v>
      </c>
      <c r="E10041" t="s">
        <v>208</v>
      </c>
      <c r="F10041">
        <v>4</v>
      </c>
      <c r="G10041" s="85">
        <v>28.994321942081957</v>
      </c>
      <c r="H10041" s="85">
        <v>27483.452068491439</v>
      </c>
      <c r="I10041" s="85">
        <v>6023.7970253718286</v>
      </c>
      <c r="J10041" s="85">
        <v>543461.28711516818</v>
      </c>
      <c r="K10041" t="s">
        <v>491</v>
      </c>
    </row>
    <row r="10042" spans="2:11" x14ac:dyDescent="0.25">
      <c r="B10042">
        <v>2026</v>
      </c>
      <c r="C10042" t="s">
        <v>480</v>
      </c>
      <c r="D10042">
        <v>4</v>
      </c>
      <c r="E10042" t="s">
        <v>208</v>
      </c>
      <c r="F10042">
        <v>4</v>
      </c>
      <c r="G10042" s="85">
        <v>10.669258916889714</v>
      </c>
      <c r="H10042" s="85">
        <v>27483.452068491439</v>
      </c>
      <c r="I10042" s="85">
        <v>6023.7970253718286</v>
      </c>
      <c r="J10042" s="85">
        <v>199981.54104518835</v>
      </c>
      <c r="K10042" t="s">
        <v>491</v>
      </c>
    </row>
    <row r="10043" spans="2:11" x14ac:dyDescent="0.25">
      <c r="B10043">
        <v>2026</v>
      </c>
      <c r="C10043" t="s">
        <v>481</v>
      </c>
      <c r="D10043">
        <v>3</v>
      </c>
      <c r="E10043" t="s">
        <v>208</v>
      </c>
      <c r="F10043">
        <v>4</v>
      </c>
      <c r="G10043" s="85">
        <v>29.422547782124372</v>
      </c>
      <c r="H10043" s="85">
        <v>27483.452068491439</v>
      </c>
      <c r="I10043" s="85">
        <v>6023.7970253718286</v>
      </c>
      <c r="J10043" s="85">
        <v>551487.82992138749</v>
      </c>
      <c r="K10043" t="s">
        <v>491</v>
      </c>
    </row>
    <row r="10044" spans="2:11" x14ac:dyDescent="0.25">
      <c r="B10044">
        <v>2026</v>
      </c>
      <c r="C10044" t="s">
        <v>481</v>
      </c>
      <c r="D10044">
        <v>4</v>
      </c>
      <c r="E10044" t="s">
        <v>208</v>
      </c>
      <c r="F10044">
        <v>4</v>
      </c>
      <c r="G10044" s="85">
        <v>10.826836402972734</v>
      </c>
      <c r="H10044" s="85">
        <v>27483.452068491439</v>
      </c>
      <c r="I10044" s="85">
        <v>6023.7970253718286</v>
      </c>
      <c r="J10044" s="85">
        <v>202935.12842612856</v>
      </c>
      <c r="K10044" t="s">
        <v>491</v>
      </c>
    </row>
    <row r="10045" spans="2:11" x14ac:dyDescent="0.25">
      <c r="B10045">
        <v>2026</v>
      </c>
      <c r="C10045" t="s">
        <v>482</v>
      </c>
      <c r="D10045">
        <v>3</v>
      </c>
      <c r="E10045" t="s">
        <v>208</v>
      </c>
      <c r="F10045">
        <v>4</v>
      </c>
      <c r="G10045" s="85">
        <v>29.850773622166791</v>
      </c>
      <c r="H10045" s="85">
        <v>27483.452068491439</v>
      </c>
      <c r="I10045" s="85">
        <v>6023.7970253718286</v>
      </c>
      <c r="J10045" s="85">
        <v>559514.37272760691</v>
      </c>
      <c r="K10045" t="s">
        <v>491</v>
      </c>
    </row>
    <row r="10046" spans="2:11" x14ac:dyDescent="0.25">
      <c r="B10046">
        <v>2026</v>
      </c>
      <c r="C10046" t="s">
        <v>482</v>
      </c>
      <c r="D10046">
        <v>4</v>
      </c>
      <c r="E10046" t="s">
        <v>208</v>
      </c>
      <c r="F10046">
        <v>4</v>
      </c>
      <c r="G10046" s="85">
        <v>10.984413889055759</v>
      </c>
      <c r="H10046" s="85">
        <v>27483.452068491439</v>
      </c>
      <c r="I10046" s="85">
        <v>6023.7970253718286</v>
      </c>
      <c r="J10046" s="85">
        <v>205888.71580706883</v>
      </c>
      <c r="K10046" t="s">
        <v>491</v>
      </c>
    </row>
    <row r="10047" spans="2:11" x14ac:dyDescent="0.25">
      <c r="B10047">
        <v>2026</v>
      </c>
      <c r="C10047" t="s">
        <v>483</v>
      </c>
      <c r="D10047">
        <v>3</v>
      </c>
      <c r="E10047" t="s">
        <v>208</v>
      </c>
      <c r="F10047">
        <v>4</v>
      </c>
      <c r="G10047" s="85">
        <v>30.27899946220921</v>
      </c>
      <c r="H10047" s="85">
        <v>27483.452068491439</v>
      </c>
      <c r="I10047" s="85">
        <v>6023.7970253718286</v>
      </c>
      <c r="J10047" s="85">
        <v>567540.91553382622</v>
      </c>
      <c r="K10047" t="s">
        <v>491</v>
      </c>
    </row>
    <row r="10048" spans="2:11" x14ac:dyDescent="0.25">
      <c r="B10048">
        <v>2026</v>
      </c>
      <c r="C10048" t="s">
        <v>483</v>
      </c>
      <c r="D10048">
        <v>4</v>
      </c>
      <c r="E10048" t="s">
        <v>208</v>
      </c>
      <c r="F10048">
        <v>4</v>
      </c>
      <c r="G10048" s="85">
        <v>11.141991375138783</v>
      </c>
      <c r="H10048" s="85">
        <v>27483.452068491439</v>
      </c>
      <c r="I10048" s="85">
        <v>6023.7970253718286</v>
      </c>
      <c r="J10048" s="85">
        <v>208842.3031880091</v>
      </c>
      <c r="K10048" t="s">
        <v>491</v>
      </c>
    </row>
    <row r="10049" spans="2:11" x14ac:dyDescent="0.25">
      <c r="B10049">
        <v>2026</v>
      </c>
      <c r="C10049" t="s">
        <v>484</v>
      </c>
      <c r="D10049">
        <v>3</v>
      </c>
      <c r="E10049" t="s">
        <v>208</v>
      </c>
      <c r="F10049">
        <v>4</v>
      </c>
      <c r="G10049" s="85">
        <v>30.707225302251622</v>
      </c>
      <c r="H10049" s="85">
        <v>27483.452068491439</v>
      </c>
      <c r="I10049" s="85">
        <v>6023.7970253718286</v>
      </c>
      <c r="J10049" s="85">
        <v>575567.45834004553</v>
      </c>
      <c r="K10049" t="s">
        <v>491</v>
      </c>
    </row>
    <row r="10050" spans="2:11" x14ac:dyDescent="0.25">
      <c r="B10050">
        <v>2026</v>
      </c>
      <c r="C10050" t="s">
        <v>484</v>
      </c>
      <c r="D10050">
        <v>4</v>
      </c>
      <c r="E10050" t="s">
        <v>208</v>
      </c>
      <c r="F10050">
        <v>4</v>
      </c>
      <c r="G10050" s="85">
        <v>11.299568861221807</v>
      </c>
      <c r="H10050" s="85">
        <v>27483.452068491439</v>
      </c>
      <c r="I10050" s="85">
        <v>6023.7970253718286</v>
      </c>
      <c r="J10050" s="85">
        <v>211795.8905689494</v>
      </c>
      <c r="K10050" t="s">
        <v>491</v>
      </c>
    </row>
    <row r="10051" spans="2:11" x14ac:dyDescent="0.25">
      <c r="B10051">
        <v>2026</v>
      </c>
      <c r="C10051" t="s">
        <v>485</v>
      </c>
      <c r="D10051">
        <v>3</v>
      </c>
      <c r="E10051" t="s">
        <v>208</v>
      </c>
      <c r="F10051">
        <v>4</v>
      </c>
      <c r="G10051" s="85">
        <v>31.135451142294045</v>
      </c>
      <c r="H10051" s="85">
        <v>27483.452068491439</v>
      </c>
      <c r="I10051" s="85">
        <v>6023.7970253718286</v>
      </c>
      <c r="J10051" s="85">
        <v>583594.00114626496</v>
      </c>
      <c r="K10051" t="s">
        <v>491</v>
      </c>
    </row>
    <row r="10052" spans="2:11" x14ac:dyDescent="0.25">
      <c r="B10052">
        <v>2026</v>
      </c>
      <c r="C10052" t="s">
        <v>485</v>
      </c>
      <c r="D10052">
        <v>4</v>
      </c>
      <c r="E10052" t="s">
        <v>208</v>
      </c>
      <c r="F10052">
        <v>4</v>
      </c>
      <c r="G10052" s="85">
        <v>11.457146347304835</v>
      </c>
      <c r="H10052" s="85">
        <v>27483.452068491439</v>
      </c>
      <c r="I10052" s="85">
        <v>6023.7970253718286</v>
      </c>
      <c r="J10052" s="85">
        <v>214749.47794988973</v>
      </c>
      <c r="K10052" t="s">
        <v>491</v>
      </c>
    </row>
    <row r="10053" spans="2:11" x14ac:dyDescent="0.25">
      <c r="B10053">
        <v>2026</v>
      </c>
      <c r="C10053" t="s">
        <v>486</v>
      </c>
      <c r="D10053">
        <v>3</v>
      </c>
      <c r="E10053" t="s">
        <v>208</v>
      </c>
      <c r="F10053">
        <v>4</v>
      </c>
      <c r="G10053" s="85">
        <v>31.56367698233646</v>
      </c>
      <c r="H10053" s="85">
        <v>27483.452068491439</v>
      </c>
      <c r="I10053" s="85">
        <v>6023.7970253718286</v>
      </c>
      <c r="J10053" s="85">
        <v>591620.54395248427</v>
      </c>
      <c r="K10053" t="s">
        <v>491</v>
      </c>
    </row>
    <row r="10054" spans="2:11" x14ac:dyDescent="0.25">
      <c r="B10054">
        <v>2026</v>
      </c>
      <c r="C10054" t="s">
        <v>486</v>
      </c>
      <c r="D10054">
        <v>4</v>
      </c>
      <c r="E10054" t="s">
        <v>208</v>
      </c>
      <c r="F10054">
        <v>4</v>
      </c>
      <c r="G10054" s="85">
        <v>11.614723833387856</v>
      </c>
      <c r="H10054" s="85">
        <v>27483.452068491439</v>
      </c>
      <c r="I10054" s="85">
        <v>6023.7970253718286</v>
      </c>
      <c r="J10054" s="85">
        <v>217703.06533082994</v>
      </c>
      <c r="K10054" t="s">
        <v>491</v>
      </c>
    </row>
    <row r="10055" spans="2:11" x14ac:dyDescent="0.25">
      <c r="B10055">
        <v>2026</v>
      </c>
      <c r="C10055" t="s">
        <v>487</v>
      </c>
      <c r="D10055">
        <v>3</v>
      </c>
      <c r="E10055" t="s">
        <v>208</v>
      </c>
      <c r="F10055">
        <v>4</v>
      </c>
      <c r="G10055" s="85">
        <v>31.991902822378883</v>
      </c>
      <c r="H10055" s="85">
        <v>27483.452068491439</v>
      </c>
      <c r="I10055" s="85">
        <v>6023.7970253718286</v>
      </c>
      <c r="J10055" s="85">
        <v>599647.08675870381</v>
      </c>
      <c r="K10055" t="s">
        <v>491</v>
      </c>
    </row>
    <row r="10056" spans="2:11" x14ac:dyDescent="0.25">
      <c r="B10056">
        <v>2026</v>
      </c>
      <c r="C10056" t="s">
        <v>487</v>
      </c>
      <c r="D10056">
        <v>4</v>
      </c>
      <c r="E10056" t="s">
        <v>208</v>
      </c>
      <c r="F10056">
        <v>4</v>
      </c>
      <c r="G10056" s="85">
        <v>11.772301319470884</v>
      </c>
      <c r="H10056" s="85">
        <v>27483.452068491439</v>
      </c>
      <c r="I10056" s="85">
        <v>6023.7970253718286</v>
      </c>
      <c r="J10056" s="85">
        <v>220656.65271177026</v>
      </c>
      <c r="K10056" t="s">
        <v>491</v>
      </c>
    </row>
    <row r="10057" spans="2:11" x14ac:dyDescent="0.25">
      <c r="B10057">
        <v>2026</v>
      </c>
      <c r="C10057" t="s">
        <v>488</v>
      </c>
      <c r="D10057">
        <v>3</v>
      </c>
      <c r="E10057" t="s">
        <v>208</v>
      </c>
      <c r="F10057">
        <v>4</v>
      </c>
      <c r="G10057" s="85">
        <v>32.420128662421298</v>
      </c>
      <c r="H10057" s="85">
        <v>27483.452068491439</v>
      </c>
      <c r="I10057" s="85">
        <v>6023.7970253718286</v>
      </c>
      <c r="J10057" s="85">
        <v>607673.62956492312</v>
      </c>
      <c r="K10057" t="s">
        <v>491</v>
      </c>
    </row>
    <row r="10058" spans="2:11" x14ac:dyDescent="0.25">
      <c r="B10058">
        <v>2026</v>
      </c>
      <c r="C10058" t="s">
        <v>488</v>
      </c>
      <c r="D10058">
        <v>4</v>
      </c>
      <c r="E10058" t="s">
        <v>208</v>
      </c>
      <c r="F10058">
        <v>4</v>
      </c>
      <c r="G10058" s="85">
        <v>11.929878805553905</v>
      </c>
      <c r="H10058" s="85">
        <v>27483.452068491439</v>
      </c>
      <c r="I10058" s="85">
        <v>6023.7970253718286</v>
      </c>
      <c r="J10058" s="85">
        <v>223610.24009271048</v>
      </c>
      <c r="K10058" t="s">
        <v>491</v>
      </c>
    </row>
    <row r="10059" spans="2:11" x14ac:dyDescent="0.25">
      <c r="B10059">
        <v>2026</v>
      </c>
      <c r="C10059" t="s">
        <v>489</v>
      </c>
      <c r="D10059">
        <v>3</v>
      </c>
      <c r="E10059" t="s">
        <v>208</v>
      </c>
      <c r="F10059">
        <v>4</v>
      </c>
      <c r="G10059" s="85">
        <v>32.848354502463714</v>
      </c>
      <c r="H10059" s="85">
        <v>27483.452068491439</v>
      </c>
      <c r="I10059" s="85">
        <v>6023.7970253718286</v>
      </c>
      <c r="J10059" s="85">
        <v>615700.17237114243</v>
      </c>
      <c r="K10059" t="s">
        <v>491</v>
      </c>
    </row>
    <row r="10060" spans="2:11" x14ac:dyDescent="0.25">
      <c r="B10060">
        <v>2026</v>
      </c>
      <c r="C10060" t="s">
        <v>489</v>
      </c>
      <c r="D10060">
        <v>4</v>
      </c>
      <c r="E10060" t="s">
        <v>208</v>
      </c>
      <c r="F10060">
        <v>4</v>
      </c>
      <c r="G10060" s="85">
        <v>12.087456291636933</v>
      </c>
      <c r="H10060" s="85">
        <v>27483.452068491439</v>
      </c>
      <c r="I10060" s="85">
        <v>6023.7970253718286</v>
      </c>
      <c r="J10060" s="85">
        <v>226563.8274736508</v>
      </c>
      <c r="K10060" t="s">
        <v>491</v>
      </c>
    </row>
    <row r="10061" spans="2:11" x14ac:dyDescent="0.25">
      <c r="B10061">
        <v>2026</v>
      </c>
      <c r="C10061" t="s">
        <v>490</v>
      </c>
      <c r="D10061">
        <v>3</v>
      </c>
      <c r="E10061" t="s">
        <v>208</v>
      </c>
      <c r="F10061">
        <v>4</v>
      </c>
      <c r="G10061" s="85">
        <v>33.276580342506136</v>
      </c>
      <c r="H10061" s="85">
        <v>27483.452068491439</v>
      </c>
      <c r="I10061" s="85">
        <v>6023.7970253718286</v>
      </c>
      <c r="J10061" s="85">
        <v>623726.71517736185</v>
      </c>
      <c r="K10061" t="s">
        <v>491</v>
      </c>
    </row>
    <row r="10062" spans="2:11" x14ac:dyDescent="0.25">
      <c r="B10062">
        <v>2026</v>
      </c>
      <c r="C10062" t="s">
        <v>490</v>
      </c>
      <c r="D10062">
        <v>4</v>
      </c>
      <c r="E10062" t="s">
        <v>208</v>
      </c>
      <c r="F10062">
        <v>4</v>
      </c>
      <c r="G10062" s="85">
        <v>12.245033777719954</v>
      </c>
      <c r="H10062" s="85">
        <v>27483.452068491439</v>
      </c>
      <c r="I10062" s="85">
        <v>6023.7970253718286</v>
      </c>
      <c r="J10062" s="85">
        <v>229517.41485459101</v>
      </c>
      <c r="K10062" t="s">
        <v>491</v>
      </c>
    </row>
    <row r="10063" spans="2:11" x14ac:dyDescent="0.25">
      <c r="B10063">
        <v>2026</v>
      </c>
      <c r="C10063" t="s">
        <v>479</v>
      </c>
      <c r="D10063">
        <v>3</v>
      </c>
      <c r="E10063" t="s">
        <v>208</v>
      </c>
      <c r="F10063">
        <v>2</v>
      </c>
      <c r="G10063" s="85">
        <v>28.482794426848681</v>
      </c>
      <c r="H10063" s="85">
        <v>27483.452068491439</v>
      </c>
      <c r="I10063" s="85">
        <v>6023.7970253718286</v>
      </c>
      <c r="J10063" s="85">
        <v>508823.58501454402</v>
      </c>
      <c r="K10063" t="s">
        <v>491</v>
      </c>
    </row>
    <row r="10064" spans="2:11" x14ac:dyDescent="0.25">
      <c r="B10064">
        <v>2026</v>
      </c>
      <c r="C10064" t="s">
        <v>479</v>
      </c>
      <c r="D10064">
        <v>4</v>
      </c>
      <c r="E10064" t="s">
        <v>208</v>
      </c>
      <c r="F10064">
        <v>2</v>
      </c>
      <c r="G10064" s="85">
        <v>7.92986890292946</v>
      </c>
      <c r="H10064" s="85">
        <v>27483.452068491439</v>
      </c>
      <c r="I10064" s="85">
        <v>6023.7970253718286</v>
      </c>
      <c r="J10064" s="85">
        <v>141661.1117370037</v>
      </c>
      <c r="K10064" t="s">
        <v>491</v>
      </c>
    </row>
    <row r="10065" spans="2:11" x14ac:dyDescent="0.25">
      <c r="B10065">
        <v>2026</v>
      </c>
      <c r="C10065" t="s">
        <v>480</v>
      </c>
      <c r="D10065">
        <v>3</v>
      </c>
      <c r="E10065" t="s">
        <v>208</v>
      </c>
      <c r="F10065">
        <v>2</v>
      </c>
      <c r="G10065" s="85">
        <v>28.809944297444233</v>
      </c>
      <c r="H10065" s="85">
        <v>27483.452068491439</v>
      </c>
      <c r="I10065" s="85">
        <v>6023.7970253718286</v>
      </c>
      <c r="J10065" s="85">
        <v>514667.87007656595</v>
      </c>
      <c r="K10065" t="s">
        <v>491</v>
      </c>
    </row>
    <row r="10066" spans="2:11" x14ac:dyDescent="0.25">
      <c r="B10066">
        <v>2026</v>
      </c>
      <c r="C10066" t="s">
        <v>480</v>
      </c>
      <c r="D10066">
        <v>4</v>
      </c>
      <c r="E10066" t="s">
        <v>208</v>
      </c>
      <c r="F10066">
        <v>2</v>
      </c>
      <c r="G10066" s="85">
        <v>8.0209504009929944</v>
      </c>
      <c r="H10066" s="85">
        <v>27483.452068491439</v>
      </c>
      <c r="I10066" s="85">
        <v>6023.7970253718286</v>
      </c>
      <c r="J10066" s="85">
        <v>143288.21382813479</v>
      </c>
      <c r="K10066" t="s">
        <v>491</v>
      </c>
    </row>
    <row r="10067" spans="2:11" x14ac:dyDescent="0.25">
      <c r="B10067">
        <v>2026</v>
      </c>
      <c r="C10067" t="s">
        <v>481</v>
      </c>
      <c r="D10067">
        <v>3</v>
      </c>
      <c r="E10067" t="s">
        <v>208</v>
      </c>
      <c r="F10067">
        <v>2</v>
      </c>
      <c r="G10067" s="85">
        <v>29.137094168039766</v>
      </c>
      <c r="H10067" s="85">
        <v>27483.452068491439</v>
      </c>
      <c r="I10067" s="85">
        <v>6023.7970253718286</v>
      </c>
      <c r="J10067" s="85">
        <v>520512.15513858752</v>
      </c>
      <c r="K10067" t="s">
        <v>491</v>
      </c>
    </row>
    <row r="10068" spans="2:11" x14ac:dyDescent="0.25">
      <c r="B10068">
        <v>2026</v>
      </c>
      <c r="C10068" t="s">
        <v>481</v>
      </c>
      <c r="D10068">
        <v>4</v>
      </c>
      <c r="E10068" t="s">
        <v>208</v>
      </c>
      <c r="F10068">
        <v>2</v>
      </c>
      <c r="G10068" s="85">
        <v>8.1120318990565252</v>
      </c>
      <c r="H10068" s="85">
        <v>27483.452068491439</v>
      </c>
      <c r="I10068" s="85">
        <v>6023.7970253718286</v>
      </c>
      <c r="J10068" s="85">
        <v>144915.31591926582</v>
      </c>
      <c r="K10068" t="s">
        <v>491</v>
      </c>
    </row>
    <row r="10069" spans="2:11" x14ac:dyDescent="0.25">
      <c r="B10069">
        <v>2026</v>
      </c>
      <c r="C10069" t="s">
        <v>482</v>
      </c>
      <c r="D10069">
        <v>3</v>
      </c>
      <c r="E10069" t="s">
        <v>208</v>
      </c>
      <c r="F10069">
        <v>2</v>
      </c>
      <c r="G10069" s="85">
        <v>29.464244038635314</v>
      </c>
      <c r="H10069" s="85">
        <v>27483.452068491439</v>
      </c>
      <c r="I10069" s="85">
        <v>6023.7970253718286</v>
      </c>
      <c r="J10069" s="85">
        <v>526356.44020060939</v>
      </c>
      <c r="K10069" t="s">
        <v>491</v>
      </c>
    </row>
    <row r="10070" spans="2:11" x14ac:dyDescent="0.25">
      <c r="B10070">
        <v>2026</v>
      </c>
      <c r="C10070" t="s">
        <v>482</v>
      </c>
      <c r="D10070">
        <v>4</v>
      </c>
      <c r="E10070" t="s">
        <v>208</v>
      </c>
      <c r="F10070">
        <v>2</v>
      </c>
      <c r="G10070" s="85">
        <v>8.203113397120056</v>
      </c>
      <c r="H10070" s="85">
        <v>27483.452068491439</v>
      </c>
      <c r="I10070" s="85">
        <v>6023.7970253718286</v>
      </c>
      <c r="J10070" s="85">
        <v>146542.41801039688</v>
      </c>
      <c r="K10070" t="s">
        <v>491</v>
      </c>
    </row>
    <row r="10071" spans="2:11" x14ac:dyDescent="0.25">
      <c r="B10071">
        <v>2026</v>
      </c>
      <c r="C10071" t="s">
        <v>483</v>
      </c>
      <c r="D10071">
        <v>3</v>
      </c>
      <c r="E10071" t="s">
        <v>208</v>
      </c>
      <c r="F10071">
        <v>2</v>
      </c>
      <c r="G10071" s="85">
        <v>29.791393909230855</v>
      </c>
      <c r="H10071" s="85">
        <v>27483.452068491439</v>
      </c>
      <c r="I10071" s="85">
        <v>6023.7970253718286</v>
      </c>
      <c r="J10071" s="85">
        <v>532200.72526263108</v>
      </c>
      <c r="K10071" t="s">
        <v>491</v>
      </c>
    </row>
    <row r="10072" spans="2:11" x14ac:dyDescent="0.25">
      <c r="B10072">
        <v>2026</v>
      </c>
      <c r="C10072" t="s">
        <v>483</v>
      </c>
      <c r="D10072">
        <v>4</v>
      </c>
      <c r="E10072" t="s">
        <v>208</v>
      </c>
      <c r="F10072">
        <v>2</v>
      </c>
      <c r="G10072" s="85">
        <v>8.2941948951835869</v>
      </c>
      <c r="H10072" s="85">
        <v>27483.452068491439</v>
      </c>
      <c r="I10072" s="85">
        <v>6023.7970253718286</v>
      </c>
      <c r="J10072" s="85">
        <v>148169.52010152792</v>
      </c>
      <c r="K10072" t="s">
        <v>491</v>
      </c>
    </row>
    <row r="10073" spans="2:11" x14ac:dyDescent="0.25">
      <c r="B10073">
        <v>2026</v>
      </c>
      <c r="C10073" t="s">
        <v>484</v>
      </c>
      <c r="D10073">
        <v>3</v>
      </c>
      <c r="E10073" t="s">
        <v>208</v>
      </c>
      <c r="F10073">
        <v>2</v>
      </c>
      <c r="G10073" s="85">
        <v>30.11854377982641</v>
      </c>
      <c r="H10073" s="85">
        <v>27483.452068491439</v>
      </c>
      <c r="I10073" s="85">
        <v>6023.7970253718286</v>
      </c>
      <c r="J10073" s="85">
        <v>538045.01032465301</v>
      </c>
      <c r="K10073" t="s">
        <v>491</v>
      </c>
    </row>
    <row r="10074" spans="2:11" x14ac:dyDescent="0.25">
      <c r="B10074">
        <v>2026</v>
      </c>
      <c r="C10074" t="s">
        <v>484</v>
      </c>
      <c r="D10074">
        <v>4</v>
      </c>
      <c r="E10074" t="s">
        <v>208</v>
      </c>
      <c r="F10074">
        <v>2</v>
      </c>
      <c r="G10074" s="85">
        <v>8.3852763932471248</v>
      </c>
      <c r="H10074" s="85">
        <v>27483.452068491439</v>
      </c>
      <c r="I10074" s="85">
        <v>6023.7970253718286</v>
      </c>
      <c r="J10074" s="85">
        <v>149796.62219265907</v>
      </c>
      <c r="K10074" t="s">
        <v>491</v>
      </c>
    </row>
    <row r="10075" spans="2:11" x14ac:dyDescent="0.25">
      <c r="B10075">
        <v>2026</v>
      </c>
      <c r="C10075" t="s">
        <v>485</v>
      </c>
      <c r="D10075">
        <v>3</v>
      </c>
      <c r="E10075" t="s">
        <v>208</v>
      </c>
      <c r="F10075">
        <v>2</v>
      </c>
      <c r="G10075" s="85">
        <v>30.445693650421941</v>
      </c>
      <c r="H10075" s="85">
        <v>27483.452068491439</v>
      </c>
      <c r="I10075" s="85">
        <v>6023.7970253718286</v>
      </c>
      <c r="J10075" s="85">
        <v>543889.29538667458</v>
      </c>
      <c r="K10075" t="s">
        <v>491</v>
      </c>
    </row>
    <row r="10076" spans="2:11" x14ac:dyDescent="0.25">
      <c r="B10076">
        <v>2026</v>
      </c>
      <c r="C10076" t="s">
        <v>485</v>
      </c>
      <c r="D10076">
        <v>4</v>
      </c>
      <c r="E10076" t="s">
        <v>208</v>
      </c>
      <c r="F10076">
        <v>2</v>
      </c>
      <c r="G10076" s="85">
        <v>8.4763578913106521</v>
      </c>
      <c r="H10076" s="85">
        <v>27483.452068491439</v>
      </c>
      <c r="I10076" s="85">
        <v>6023.7970253718286</v>
      </c>
      <c r="J10076" s="85">
        <v>151423.72428379004</v>
      </c>
      <c r="K10076" t="s">
        <v>491</v>
      </c>
    </row>
    <row r="10077" spans="2:11" x14ac:dyDescent="0.25">
      <c r="B10077">
        <v>2026</v>
      </c>
      <c r="C10077" t="s">
        <v>486</v>
      </c>
      <c r="D10077">
        <v>3</v>
      </c>
      <c r="E10077" t="s">
        <v>208</v>
      </c>
      <c r="F10077">
        <v>2</v>
      </c>
      <c r="G10077" s="85">
        <v>30.772843521017499</v>
      </c>
      <c r="H10077" s="85">
        <v>27483.452068491439</v>
      </c>
      <c r="I10077" s="85">
        <v>6023.7970253718286</v>
      </c>
      <c r="J10077" s="85">
        <v>549733.58044869662</v>
      </c>
      <c r="K10077" t="s">
        <v>491</v>
      </c>
    </row>
    <row r="10078" spans="2:11" x14ac:dyDescent="0.25">
      <c r="B10078">
        <v>2026</v>
      </c>
      <c r="C10078" t="s">
        <v>486</v>
      </c>
      <c r="D10078">
        <v>4</v>
      </c>
      <c r="E10078" t="s">
        <v>208</v>
      </c>
      <c r="F10078">
        <v>2</v>
      </c>
      <c r="G10078" s="85">
        <v>8.5674393893741865</v>
      </c>
      <c r="H10078" s="85">
        <v>27483.452068491439</v>
      </c>
      <c r="I10078" s="85">
        <v>6023.7970253718286</v>
      </c>
      <c r="J10078" s="85">
        <v>153050.82637492116</v>
      </c>
      <c r="K10078" t="s">
        <v>491</v>
      </c>
    </row>
    <row r="10079" spans="2:11" x14ac:dyDescent="0.25">
      <c r="B10079">
        <v>2026</v>
      </c>
      <c r="C10079" t="s">
        <v>487</v>
      </c>
      <c r="D10079">
        <v>3</v>
      </c>
      <c r="E10079" t="s">
        <v>208</v>
      </c>
      <c r="F10079">
        <v>2</v>
      </c>
      <c r="G10079" s="85">
        <v>31.099993391613026</v>
      </c>
      <c r="H10079" s="85">
        <v>27483.452068491439</v>
      </c>
      <c r="I10079" s="85">
        <v>6023.7970253718286</v>
      </c>
      <c r="J10079" s="85">
        <v>555577.86551071808</v>
      </c>
      <c r="K10079" t="s">
        <v>491</v>
      </c>
    </row>
    <row r="10080" spans="2:11" x14ac:dyDescent="0.25">
      <c r="B10080">
        <v>2026</v>
      </c>
      <c r="C10080" t="s">
        <v>487</v>
      </c>
      <c r="D10080">
        <v>4</v>
      </c>
      <c r="E10080" t="s">
        <v>208</v>
      </c>
      <c r="F10080">
        <v>2</v>
      </c>
      <c r="G10080" s="85">
        <v>8.6585208874377173</v>
      </c>
      <c r="H10080" s="85">
        <v>27483.452068491439</v>
      </c>
      <c r="I10080" s="85">
        <v>6023.7970253718286</v>
      </c>
      <c r="J10080" s="85">
        <v>154677.9284660522</v>
      </c>
      <c r="K10080" t="s">
        <v>491</v>
      </c>
    </row>
    <row r="10081" spans="2:11" x14ac:dyDescent="0.25">
      <c r="B10081">
        <v>2026</v>
      </c>
      <c r="C10081" t="s">
        <v>488</v>
      </c>
      <c r="D10081">
        <v>3</v>
      </c>
      <c r="E10081" t="s">
        <v>208</v>
      </c>
      <c r="F10081">
        <v>2</v>
      </c>
      <c r="G10081" s="85">
        <v>31.427143262208578</v>
      </c>
      <c r="H10081" s="85">
        <v>27483.452068491439</v>
      </c>
      <c r="I10081" s="85">
        <v>6023.7970253718286</v>
      </c>
      <c r="J10081" s="85">
        <v>561422.15057274001</v>
      </c>
      <c r="K10081" t="s">
        <v>491</v>
      </c>
    </row>
    <row r="10082" spans="2:11" x14ac:dyDescent="0.25">
      <c r="B10082">
        <v>2026</v>
      </c>
      <c r="C10082" t="s">
        <v>488</v>
      </c>
      <c r="D10082">
        <v>4</v>
      </c>
      <c r="E10082" t="s">
        <v>208</v>
      </c>
      <c r="F10082">
        <v>2</v>
      </c>
      <c r="G10082" s="85">
        <v>8.7496023855012517</v>
      </c>
      <c r="H10082" s="85">
        <v>27483.452068491439</v>
      </c>
      <c r="I10082" s="85">
        <v>6023.7970253718286</v>
      </c>
      <c r="J10082" s="85">
        <v>156305.03055718329</v>
      </c>
      <c r="K10082" t="s">
        <v>491</v>
      </c>
    </row>
    <row r="10083" spans="2:11" x14ac:dyDescent="0.25">
      <c r="B10083">
        <v>2026</v>
      </c>
      <c r="C10083" t="s">
        <v>489</v>
      </c>
      <c r="D10083">
        <v>3</v>
      </c>
      <c r="E10083" t="s">
        <v>208</v>
      </c>
      <c r="F10083">
        <v>2</v>
      </c>
      <c r="G10083" s="85">
        <v>31.754293132804108</v>
      </c>
      <c r="H10083" s="85">
        <v>27483.452068491439</v>
      </c>
      <c r="I10083" s="85">
        <v>6023.7970253718286</v>
      </c>
      <c r="J10083" s="85">
        <v>567266.43563476158</v>
      </c>
      <c r="K10083" t="s">
        <v>491</v>
      </c>
    </row>
    <row r="10084" spans="2:11" x14ac:dyDescent="0.25">
      <c r="B10084">
        <v>2026</v>
      </c>
      <c r="C10084" t="s">
        <v>489</v>
      </c>
      <c r="D10084">
        <v>4</v>
      </c>
      <c r="E10084" t="s">
        <v>208</v>
      </c>
      <c r="F10084">
        <v>2</v>
      </c>
      <c r="G10084" s="85">
        <v>8.840683883564779</v>
      </c>
      <c r="H10084" s="85">
        <v>27483.452068491439</v>
      </c>
      <c r="I10084" s="85">
        <v>6023.7970253718286</v>
      </c>
      <c r="J10084" s="85">
        <v>157932.13264831426</v>
      </c>
      <c r="K10084" t="s">
        <v>491</v>
      </c>
    </row>
    <row r="10085" spans="2:11" x14ac:dyDescent="0.25">
      <c r="B10085">
        <v>2026</v>
      </c>
      <c r="C10085" t="s">
        <v>490</v>
      </c>
      <c r="D10085">
        <v>3</v>
      </c>
      <c r="E10085" t="s">
        <v>208</v>
      </c>
      <c r="F10085">
        <v>2</v>
      </c>
      <c r="G10085" s="85">
        <v>32.081443003399663</v>
      </c>
      <c r="H10085" s="85">
        <v>27483.452068491439</v>
      </c>
      <c r="I10085" s="85">
        <v>6023.7970253718286</v>
      </c>
      <c r="J10085" s="85">
        <v>573110.72069678351</v>
      </c>
      <c r="K10085" t="s">
        <v>491</v>
      </c>
    </row>
    <row r="10086" spans="2:11" x14ac:dyDescent="0.25">
      <c r="B10086">
        <v>2026</v>
      </c>
      <c r="C10086" t="s">
        <v>490</v>
      </c>
      <c r="D10086">
        <v>4</v>
      </c>
      <c r="E10086" t="s">
        <v>208</v>
      </c>
      <c r="F10086">
        <v>2</v>
      </c>
      <c r="G10086" s="85">
        <v>8.9317653816283169</v>
      </c>
      <c r="H10086" s="85">
        <v>27483.452068491439</v>
      </c>
      <c r="I10086" s="85">
        <v>6023.7970253718286</v>
      </c>
      <c r="J10086" s="85">
        <v>159559.23473944544</v>
      </c>
      <c r="K10086" t="s">
        <v>491</v>
      </c>
    </row>
    <row r="10087" spans="2:11" x14ac:dyDescent="0.25">
      <c r="B10087">
        <v>2026</v>
      </c>
      <c r="C10087" t="s">
        <v>479</v>
      </c>
      <c r="D10087">
        <v>3</v>
      </c>
      <c r="E10087" t="s">
        <v>208</v>
      </c>
      <c r="F10087">
        <v>27</v>
      </c>
      <c r="G10087" s="85">
        <v>16.488876683909336</v>
      </c>
      <c r="H10087" s="85">
        <v>27483.452068491439</v>
      </c>
      <c r="I10087" s="85">
        <v>6023.7970253718286</v>
      </c>
      <c r="J10087" s="85">
        <v>281419.34749540826</v>
      </c>
      <c r="K10087" t="s">
        <v>491</v>
      </c>
    </row>
    <row r="10088" spans="2:11" x14ac:dyDescent="0.25">
      <c r="B10088">
        <v>2026</v>
      </c>
      <c r="C10088" t="s">
        <v>479</v>
      </c>
      <c r="D10088">
        <v>4</v>
      </c>
      <c r="E10088" t="s">
        <v>208</v>
      </c>
      <c r="F10088">
        <v>27</v>
      </c>
      <c r="G10088" s="85">
        <v>4.4238449639756752</v>
      </c>
      <c r="H10088" s="85">
        <v>27483.452068491439</v>
      </c>
      <c r="I10088" s="85">
        <v>6023.7970253718286</v>
      </c>
      <c r="J10088" s="85">
        <v>75502.751767060749</v>
      </c>
      <c r="K10088" t="s">
        <v>491</v>
      </c>
    </row>
    <row r="10089" spans="2:11" x14ac:dyDescent="0.25">
      <c r="B10089">
        <v>2026</v>
      </c>
      <c r="C10089" t="s">
        <v>480</v>
      </c>
      <c r="D10089">
        <v>3</v>
      </c>
      <c r="E10089" t="s">
        <v>208</v>
      </c>
      <c r="F10089">
        <v>27</v>
      </c>
      <c r="G10089" s="85">
        <v>16.706584841655392</v>
      </c>
      <c r="H10089" s="85">
        <v>27483.452068491439</v>
      </c>
      <c r="I10089" s="85">
        <v>6023.7970253718286</v>
      </c>
      <c r="J10089" s="85">
        <v>285135.02133249323</v>
      </c>
      <c r="K10089" t="s">
        <v>491</v>
      </c>
    </row>
    <row r="10090" spans="2:11" x14ac:dyDescent="0.25">
      <c r="B10090">
        <v>2026</v>
      </c>
      <c r="C10090" t="s">
        <v>480</v>
      </c>
      <c r="D10090">
        <v>4</v>
      </c>
      <c r="E10090" t="s">
        <v>208</v>
      </c>
      <c r="F10090">
        <v>27</v>
      </c>
      <c r="G10090" s="85">
        <v>4.4822544697124229</v>
      </c>
      <c r="H10090" s="85">
        <v>27483.452068491439</v>
      </c>
      <c r="I10090" s="85">
        <v>6023.7970253718286</v>
      </c>
      <c r="J10090" s="85">
        <v>76499.639869693317</v>
      </c>
      <c r="K10090" t="s">
        <v>491</v>
      </c>
    </row>
    <row r="10091" spans="2:11" x14ac:dyDescent="0.25">
      <c r="B10091">
        <v>2026</v>
      </c>
      <c r="C10091" t="s">
        <v>481</v>
      </c>
      <c r="D10091">
        <v>3</v>
      </c>
      <c r="E10091" t="s">
        <v>208</v>
      </c>
      <c r="F10091">
        <v>27</v>
      </c>
      <c r="G10091" s="85">
        <v>16.924292999401448</v>
      </c>
      <c r="H10091" s="85">
        <v>27483.452068491439</v>
      </c>
      <c r="I10091" s="85">
        <v>6023.7970253718286</v>
      </c>
      <c r="J10091" s="85">
        <v>288850.69516957825</v>
      </c>
      <c r="K10091" t="s">
        <v>491</v>
      </c>
    </row>
    <row r="10092" spans="2:11" x14ac:dyDescent="0.25">
      <c r="B10092">
        <v>2026</v>
      </c>
      <c r="C10092" t="s">
        <v>481</v>
      </c>
      <c r="D10092">
        <v>4</v>
      </c>
      <c r="E10092" t="s">
        <v>208</v>
      </c>
      <c r="F10092">
        <v>27</v>
      </c>
      <c r="G10092" s="85">
        <v>4.5406639754491707</v>
      </c>
      <c r="H10092" s="85">
        <v>27483.452068491439</v>
      </c>
      <c r="I10092" s="85">
        <v>6023.7970253718286</v>
      </c>
      <c r="J10092" s="85">
        <v>77496.527972325886</v>
      </c>
      <c r="K10092" t="s">
        <v>491</v>
      </c>
    </row>
    <row r="10093" spans="2:11" x14ac:dyDescent="0.25">
      <c r="B10093">
        <v>2026</v>
      </c>
      <c r="C10093" t="s">
        <v>482</v>
      </c>
      <c r="D10093">
        <v>3</v>
      </c>
      <c r="E10093" t="s">
        <v>208</v>
      </c>
      <c r="F10093">
        <v>27</v>
      </c>
      <c r="G10093" s="85">
        <v>17.142001157147504</v>
      </c>
      <c r="H10093" s="85">
        <v>27483.452068491439</v>
      </c>
      <c r="I10093" s="85">
        <v>6023.7970253718286</v>
      </c>
      <c r="J10093" s="85">
        <v>292566.36900666321</v>
      </c>
      <c r="K10093" t="s">
        <v>491</v>
      </c>
    </row>
    <row r="10094" spans="2:11" x14ac:dyDescent="0.25">
      <c r="B10094">
        <v>2026</v>
      </c>
      <c r="C10094" t="s">
        <v>482</v>
      </c>
      <c r="D10094">
        <v>4</v>
      </c>
      <c r="E10094" t="s">
        <v>208</v>
      </c>
      <c r="F10094">
        <v>27</v>
      </c>
      <c r="G10094" s="85">
        <v>4.5990734811859184</v>
      </c>
      <c r="H10094" s="85">
        <v>27483.452068491439</v>
      </c>
      <c r="I10094" s="85">
        <v>6023.7970253718286</v>
      </c>
      <c r="J10094" s="85">
        <v>78493.41607495847</v>
      </c>
      <c r="K10094" t="s">
        <v>491</v>
      </c>
    </row>
    <row r="10095" spans="2:11" x14ac:dyDescent="0.25">
      <c r="B10095">
        <v>2026</v>
      </c>
      <c r="C10095" t="s">
        <v>483</v>
      </c>
      <c r="D10095">
        <v>3</v>
      </c>
      <c r="E10095" t="s">
        <v>208</v>
      </c>
      <c r="F10095">
        <v>27</v>
      </c>
      <c r="G10095" s="85">
        <v>17.359709314893564</v>
      </c>
      <c r="H10095" s="85">
        <v>27483.452068491439</v>
      </c>
      <c r="I10095" s="85">
        <v>6023.7970253718286</v>
      </c>
      <c r="J10095" s="85">
        <v>296282.04284374823</v>
      </c>
      <c r="K10095" t="s">
        <v>491</v>
      </c>
    </row>
    <row r="10096" spans="2:11" x14ac:dyDescent="0.25">
      <c r="B10096">
        <v>2026</v>
      </c>
      <c r="C10096" t="s">
        <v>483</v>
      </c>
      <c r="D10096">
        <v>4</v>
      </c>
      <c r="E10096" t="s">
        <v>208</v>
      </c>
      <c r="F10096">
        <v>27</v>
      </c>
      <c r="G10096" s="85">
        <v>4.6574829869226626</v>
      </c>
      <c r="H10096" s="85">
        <v>27483.452068491439</v>
      </c>
      <c r="I10096" s="85">
        <v>6023.7970253718286</v>
      </c>
      <c r="J10096" s="85">
        <v>79490.304177590981</v>
      </c>
      <c r="K10096" t="s">
        <v>491</v>
      </c>
    </row>
    <row r="10097" spans="2:11" x14ac:dyDescent="0.25">
      <c r="B10097">
        <v>2026</v>
      </c>
      <c r="C10097" t="s">
        <v>484</v>
      </c>
      <c r="D10097">
        <v>3</v>
      </c>
      <c r="E10097" t="s">
        <v>208</v>
      </c>
      <c r="F10097">
        <v>27</v>
      </c>
      <c r="G10097" s="85">
        <v>17.57741747263962</v>
      </c>
      <c r="H10097" s="85">
        <v>27483.452068491439</v>
      </c>
      <c r="I10097" s="85">
        <v>6023.7970253718286</v>
      </c>
      <c r="J10097" s="85">
        <v>299997.71668083325</v>
      </c>
      <c r="K10097" t="s">
        <v>491</v>
      </c>
    </row>
    <row r="10098" spans="2:11" x14ac:dyDescent="0.25">
      <c r="B10098">
        <v>2026</v>
      </c>
      <c r="C10098" t="s">
        <v>484</v>
      </c>
      <c r="D10098">
        <v>4</v>
      </c>
      <c r="E10098" t="s">
        <v>208</v>
      </c>
      <c r="F10098">
        <v>27</v>
      </c>
      <c r="G10098" s="85">
        <v>4.7158924926594104</v>
      </c>
      <c r="H10098" s="85">
        <v>27483.452068491439</v>
      </c>
      <c r="I10098" s="85">
        <v>6023.7970253718286</v>
      </c>
      <c r="J10098" s="85">
        <v>80487.192280223549</v>
      </c>
      <c r="K10098" t="s">
        <v>491</v>
      </c>
    </row>
    <row r="10099" spans="2:11" x14ac:dyDescent="0.25">
      <c r="B10099">
        <v>2026</v>
      </c>
      <c r="C10099" t="s">
        <v>485</v>
      </c>
      <c r="D10099">
        <v>3</v>
      </c>
      <c r="E10099" t="s">
        <v>208</v>
      </c>
      <c r="F10099">
        <v>27</v>
      </c>
      <c r="G10099" s="85">
        <v>17.795125630385677</v>
      </c>
      <c r="H10099" s="85">
        <v>27483.452068491439</v>
      </c>
      <c r="I10099" s="85">
        <v>6023.7970253718286</v>
      </c>
      <c r="J10099" s="85">
        <v>303713.39051791822</v>
      </c>
      <c r="K10099" t="s">
        <v>491</v>
      </c>
    </row>
    <row r="10100" spans="2:11" x14ac:dyDescent="0.25">
      <c r="B10100">
        <v>2026</v>
      </c>
      <c r="C10100" t="s">
        <v>485</v>
      </c>
      <c r="D10100">
        <v>4</v>
      </c>
      <c r="E10100" t="s">
        <v>208</v>
      </c>
      <c r="F10100">
        <v>27</v>
      </c>
      <c r="G10100" s="85">
        <v>4.7743019983961581</v>
      </c>
      <c r="H10100" s="85">
        <v>27483.452068491439</v>
      </c>
      <c r="I10100" s="85">
        <v>6023.7970253718286</v>
      </c>
      <c r="J10100" s="85">
        <v>81484.080382856133</v>
      </c>
      <c r="K10100" t="s">
        <v>491</v>
      </c>
    </row>
    <row r="10101" spans="2:11" x14ac:dyDescent="0.25">
      <c r="B10101">
        <v>2026</v>
      </c>
      <c r="C10101" t="s">
        <v>486</v>
      </c>
      <c r="D10101">
        <v>3</v>
      </c>
      <c r="E10101" t="s">
        <v>208</v>
      </c>
      <c r="F10101">
        <v>27</v>
      </c>
      <c r="G10101" s="85">
        <v>18.012833788131733</v>
      </c>
      <c r="H10101" s="85">
        <v>27483.452068491439</v>
      </c>
      <c r="I10101" s="85">
        <v>6023.7970253718286</v>
      </c>
      <c r="J10101" s="85">
        <v>307429.06435500324</v>
      </c>
      <c r="K10101" t="s">
        <v>491</v>
      </c>
    </row>
    <row r="10102" spans="2:11" x14ac:dyDescent="0.25">
      <c r="B10102">
        <v>2026</v>
      </c>
      <c r="C10102" t="s">
        <v>486</v>
      </c>
      <c r="D10102">
        <v>4</v>
      </c>
      <c r="E10102" t="s">
        <v>208</v>
      </c>
      <c r="F10102">
        <v>27</v>
      </c>
      <c r="G10102" s="85">
        <v>4.8327115041329058</v>
      </c>
      <c r="H10102" s="85">
        <v>27483.452068491439</v>
      </c>
      <c r="I10102" s="85">
        <v>6023.7970253718286</v>
      </c>
      <c r="J10102" s="85">
        <v>82480.968485488702</v>
      </c>
      <c r="K10102" t="s">
        <v>491</v>
      </c>
    </row>
    <row r="10103" spans="2:11" x14ac:dyDescent="0.25">
      <c r="B10103">
        <v>2026</v>
      </c>
      <c r="C10103" t="s">
        <v>487</v>
      </c>
      <c r="D10103">
        <v>3</v>
      </c>
      <c r="E10103" t="s">
        <v>208</v>
      </c>
      <c r="F10103">
        <v>27</v>
      </c>
      <c r="G10103" s="85">
        <v>18.230541945877789</v>
      </c>
      <c r="H10103" s="85">
        <v>27483.452068491439</v>
      </c>
      <c r="I10103" s="85">
        <v>6023.7970253718286</v>
      </c>
      <c r="J10103" s="85">
        <v>311144.7381920882</v>
      </c>
      <c r="K10103" t="s">
        <v>491</v>
      </c>
    </row>
    <row r="10104" spans="2:11" x14ac:dyDescent="0.25">
      <c r="B10104">
        <v>2026</v>
      </c>
      <c r="C10104" t="s">
        <v>487</v>
      </c>
      <c r="D10104">
        <v>4</v>
      </c>
      <c r="E10104" t="s">
        <v>208</v>
      </c>
      <c r="F10104">
        <v>27</v>
      </c>
      <c r="G10104" s="85">
        <v>4.8911210098696536</v>
      </c>
      <c r="H10104" s="85">
        <v>27483.452068491439</v>
      </c>
      <c r="I10104" s="85">
        <v>6023.7970253718286</v>
      </c>
      <c r="J10104" s="85">
        <v>83477.856588121271</v>
      </c>
      <c r="K10104" t="s">
        <v>491</v>
      </c>
    </row>
    <row r="10105" spans="2:11" x14ac:dyDescent="0.25">
      <c r="B10105">
        <v>2026</v>
      </c>
      <c r="C10105" t="s">
        <v>488</v>
      </c>
      <c r="D10105">
        <v>3</v>
      </c>
      <c r="E10105" t="s">
        <v>208</v>
      </c>
      <c r="F10105">
        <v>27</v>
      </c>
      <c r="G10105" s="85">
        <v>18.448250103623849</v>
      </c>
      <c r="H10105" s="85">
        <v>27483.452068491439</v>
      </c>
      <c r="I10105" s="85">
        <v>6023.7970253718286</v>
      </c>
      <c r="J10105" s="85">
        <v>314860.41202917323</v>
      </c>
      <c r="K10105" t="s">
        <v>491</v>
      </c>
    </row>
    <row r="10106" spans="2:11" x14ac:dyDescent="0.25">
      <c r="B10106">
        <v>2026</v>
      </c>
      <c r="C10106" t="s">
        <v>488</v>
      </c>
      <c r="D10106">
        <v>4</v>
      </c>
      <c r="E10106" t="s">
        <v>208</v>
      </c>
      <c r="F10106">
        <v>27</v>
      </c>
      <c r="G10106" s="85">
        <v>4.9495305156063978</v>
      </c>
      <c r="H10106" s="85">
        <v>27483.452068491439</v>
      </c>
      <c r="I10106" s="85">
        <v>6023.7970253718286</v>
      </c>
      <c r="J10106" s="85">
        <v>84474.744690753781</v>
      </c>
      <c r="K10106" t="s">
        <v>491</v>
      </c>
    </row>
    <row r="10107" spans="2:11" x14ac:dyDescent="0.25">
      <c r="B10107">
        <v>2026</v>
      </c>
      <c r="C10107" t="s">
        <v>489</v>
      </c>
      <c r="D10107">
        <v>3</v>
      </c>
      <c r="E10107" t="s">
        <v>208</v>
      </c>
      <c r="F10107">
        <v>27</v>
      </c>
      <c r="G10107" s="85">
        <v>18.665958261369909</v>
      </c>
      <c r="H10107" s="85">
        <v>27483.452068491439</v>
      </c>
      <c r="I10107" s="85">
        <v>6023.7970253718286</v>
      </c>
      <c r="J10107" s="85">
        <v>318576.08586625831</v>
      </c>
      <c r="K10107" t="s">
        <v>491</v>
      </c>
    </row>
    <row r="10108" spans="2:11" x14ac:dyDescent="0.25">
      <c r="B10108">
        <v>2026</v>
      </c>
      <c r="C10108" t="s">
        <v>489</v>
      </c>
      <c r="D10108">
        <v>4</v>
      </c>
      <c r="E10108" t="s">
        <v>208</v>
      </c>
      <c r="F10108">
        <v>27</v>
      </c>
      <c r="G10108" s="85">
        <v>5.0079400213431455</v>
      </c>
      <c r="H10108" s="85">
        <v>27483.452068491439</v>
      </c>
      <c r="I10108" s="85">
        <v>6023.7970253718286</v>
      </c>
      <c r="J10108" s="85">
        <v>85471.632793386365</v>
      </c>
      <c r="K10108" t="s">
        <v>491</v>
      </c>
    </row>
    <row r="10109" spans="2:11" x14ac:dyDescent="0.25">
      <c r="B10109">
        <v>2026</v>
      </c>
      <c r="C10109" t="s">
        <v>490</v>
      </c>
      <c r="D10109">
        <v>3</v>
      </c>
      <c r="E10109" t="s">
        <v>208</v>
      </c>
      <c r="F10109">
        <v>27</v>
      </c>
      <c r="G10109" s="85">
        <v>18.883666419115965</v>
      </c>
      <c r="H10109" s="85">
        <v>27483.452068491439</v>
      </c>
      <c r="I10109" s="85">
        <v>6023.7970253718286</v>
      </c>
      <c r="J10109" s="85">
        <v>322291.75970334327</v>
      </c>
      <c r="K10109" t="s">
        <v>491</v>
      </c>
    </row>
    <row r="10110" spans="2:11" x14ac:dyDescent="0.25">
      <c r="B10110">
        <v>2026</v>
      </c>
      <c r="C10110" t="s">
        <v>490</v>
      </c>
      <c r="D10110">
        <v>4</v>
      </c>
      <c r="E10110" t="s">
        <v>208</v>
      </c>
      <c r="F10110">
        <v>27</v>
      </c>
      <c r="G10110" s="85">
        <v>5.0663495270798933</v>
      </c>
      <c r="H10110" s="85">
        <v>27483.452068491439</v>
      </c>
      <c r="I10110" s="85">
        <v>6023.7970253718286</v>
      </c>
      <c r="J10110" s="85">
        <v>86468.520896018934</v>
      </c>
      <c r="K10110" t="s">
        <v>491</v>
      </c>
    </row>
    <row r="10111" spans="2:11" x14ac:dyDescent="0.25">
      <c r="B10111">
        <v>2026</v>
      </c>
      <c r="C10111" t="s">
        <v>479</v>
      </c>
      <c r="D10111">
        <v>3</v>
      </c>
      <c r="E10111" t="s">
        <v>169</v>
      </c>
      <c r="F10111">
        <v>24</v>
      </c>
      <c r="G10111" s="85">
        <v>11.860564090035362</v>
      </c>
      <c r="H10111" s="85">
        <v>22963.846685082874</v>
      </c>
      <c r="I10111" s="85">
        <v>5596.9095303867407</v>
      </c>
      <c r="J10111" s="85">
        <v>175130.16475787628</v>
      </c>
      <c r="K10111" t="s">
        <v>492</v>
      </c>
    </row>
    <row r="10112" spans="2:11" x14ac:dyDescent="0.25">
      <c r="B10112">
        <v>2026</v>
      </c>
      <c r="C10112" t="s">
        <v>479</v>
      </c>
      <c r="D10112">
        <v>4</v>
      </c>
      <c r="E10112" t="s">
        <v>169</v>
      </c>
      <c r="F10112">
        <v>24</v>
      </c>
      <c r="G10112" s="85">
        <v>10.723249725237453</v>
      </c>
      <c r="H10112" s="85">
        <v>22963.846685082874</v>
      </c>
      <c r="I10112" s="85">
        <v>5596.9095303867407</v>
      </c>
      <c r="J10112" s="85">
        <v>158336.86128794297</v>
      </c>
      <c r="K10112" t="s">
        <v>492</v>
      </c>
    </row>
    <row r="10113" spans="2:11" x14ac:dyDescent="0.25">
      <c r="B10113">
        <v>2026</v>
      </c>
      <c r="C10113" t="s">
        <v>480</v>
      </c>
      <c r="D10113">
        <v>3</v>
      </c>
      <c r="E10113" t="s">
        <v>169</v>
      </c>
      <c r="F10113">
        <v>24</v>
      </c>
      <c r="G10113" s="85">
        <v>11.875875235461516</v>
      </c>
      <c r="H10113" s="85">
        <v>22963.846685082874</v>
      </c>
      <c r="I10113" s="85">
        <v>5596.9095303867407</v>
      </c>
      <c r="J10113" s="85">
        <v>175356.2453557938</v>
      </c>
      <c r="K10113" t="s">
        <v>492</v>
      </c>
    </row>
    <row r="10114" spans="2:11" x14ac:dyDescent="0.25">
      <c r="B10114">
        <v>2026</v>
      </c>
      <c r="C10114" t="s">
        <v>480</v>
      </c>
      <c r="D10114">
        <v>4</v>
      </c>
      <c r="E10114" t="s">
        <v>169</v>
      </c>
      <c r="F10114">
        <v>24</v>
      </c>
      <c r="G10114" s="85">
        <v>10.737092678636442</v>
      </c>
      <c r="H10114" s="85">
        <v>22963.846685082874</v>
      </c>
      <c r="I10114" s="85">
        <v>5596.9095303867407</v>
      </c>
      <c r="J10114" s="85">
        <v>158541.26292441634</v>
      </c>
      <c r="K10114" t="s">
        <v>492</v>
      </c>
    </row>
    <row r="10115" spans="2:11" x14ac:dyDescent="0.25">
      <c r="B10115">
        <v>2026</v>
      </c>
      <c r="C10115" t="s">
        <v>481</v>
      </c>
      <c r="D10115">
        <v>3</v>
      </c>
      <c r="E10115" t="s">
        <v>169</v>
      </c>
      <c r="F10115">
        <v>24</v>
      </c>
      <c r="G10115" s="85">
        <v>11.891186380887657</v>
      </c>
      <c r="H10115" s="85">
        <v>22963.846685082874</v>
      </c>
      <c r="I10115" s="85">
        <v>5596.9095303867407</v>
      </c>
      <c r="J10115" s="85">
        <v>175582.32595371112</v>
      </c>
      <c r="K10115" t="s">
        <v>492</v>
      </c>
    </row>
    <row r="10116" spans="2:11" x14ac:dyDescent="0.25">
      <c r="B10116">
        <v>2026</v>
      </c>
      <c r="C10116" t="s">
        <v>481</v>
      </c>
      <c r="D10116">
        <v>4</v>
      </c>
      <c r="E10116" t="s">
        <v>169</v>
      </c>
      <c r="F10116">
        <v>24</v>
      </c>
      <c r="G10116" s="85">
        <v>10.750935632035418</v>
      </c>
      <c r="H10116" s="85">
        <v>22963.846685082874</v>
      </c>
      <c r="I10116" s="85">
        <v>5596.9095303867407</v>
      </c>
      <c r="J10116" s="85">
        <v>158745.66456088953</v>
      </c>
      <c r="K10116" t="s">
        <v>492</v>
      </c>
    </row>
    <row r="10117" spans="2:11" x14ac:dyDescent="0.25">
      <c r="B10117">
        <v>2026</v>
      </c>
      <c r="C10117" t="s">
        <v>482</v>
      </c>
      <c r="D10117">
        <v>3</v>
      </c>
      <c r="E10117" t="s">
        <v>169</v>
      </c>
      <c r="F10117">
        <v>24</v>
      </c>
      <c r="G10117" s="85">
        <v>11.906497526313812</v>
      </c>
      <c r="H10117" s="85">
        <v>22963.846685082874</v>
      </c>
      <c r="I10117" s="85">
        <v>5596.9095303867407</v>
      </c>
      <c r="J10117" s="85">
        <v>175808.40655162864</v>
      </c>
      <c r="K10117" t="s">
        <v>492</v>
      </c>
    </row>
    <row r="10118" spans="2:11" x14ac:dyDescent="0.25">
      <c r="B10118">
        <v>2026</v>
      </c>
      <c r="C10118" t="s">
        <v>482</v>
      </c>
      <c r="D10118">
        <v>4</v>
      </c>
      <c r="E10118" t="s">
        <v>169</v>
      </c>
      <c r="F10118">
        <v>24</v>
      </c>
      <c r="G10118" s="85">
        <v>10.764778585434408</v>
      </c>
      <c r="H10118" s="85">
        <v>22963.846685082874</v>
      </c>
      <c r="I10118" s="85">
        <v>5596.9095303867407</v>
      </c>
      <c r="J10118" s="85">
        <v>158950.06619736293</v>
      </c>
      <c r="K10118" t="s">
        <v>492</v>
      </c>
    </row>
    <row r="10119" spans="2:11" x14ac:dyDescent="0.25">
      <c r="B10119">
        <v>2026</v>
      </c>
      <c r="C10119" t="s">
        <v>483</v>
      </c>
      <c r="D10119">
        <v>3</v>
      </c>
      <c r="E10119" t="s">
        <v>169</v>
      </c>
      <c r="F10119">
        <v>24</v>
      </c>
      <c r="G10119" s="85">
        <v>11.921808671739953</v>
      </c>
      <c r="H10119" s="85">
        <v>22963.846685082874</v>
      </c>
      <c r="I10119" s="85">
        <v>5596.9095303867407</v>
      </c>
      <c r="J10119" s="85">
        <v>176034.48714954595</v>
      </c>
      <c r="K10119" t="s">
        <v>492</v>
      </c>
    </row>
    <row r="10120" spans="2:11" x14ac:dyDescent="0.25">
      <c r="B10120">
        <v>2026</v>
      </c>
      <c r="C10120" t="s">
        <v>483</v>
      </c>
      <c r="D10120">
        <v>4</v>
      </c>
      <c r="E10120" t="s">
        <v>169</v>
      </c>
      <c r="F10120">
        <v>24</v>
      </c>
      <c r="G10120" s="85">
        <v>10.778621538833384</v>
      </c>
      <c r="H10120" s="85">
        <v>22963.846685082874</v>
      </c>
      <c r="I10120" s="85">
        <v>5596.9095303867407</v>
      </c>
      <c r="J10120" s="85">
        <v>159154.4678338361</v>
      </c>
      <c r="K10120" t="s">
        <v>492</v>
      </c>
    </row>
    <row r="10121" spans="2:11" x14ac:dyDescent="0.25">
      <c r="B10121">
        <v>2026</v>
      </c>
      <c r="C10121" t="s">
        <v>484</v>
      </c>
      <c r="D10121">
        <v>3</v>
      </c>
      <c r="E10121" t="s">
        <v>169</v>
      </c>
      <c r="F10121">
        <v>24</v>
      </c>
      <c r="G10121" s="85">
        <v>11.937119817166106</v>
      </c>
      <c r="H10121" s="85">
        <v>22963.846685082874</v>
      </c>
      <c r="I10121" s="85">
        <v>5596.9095303867407</v>
      </c>
      <c r="J10121" s="85">
        <v>176260.56774746347</v>
      </c>
      <c r="K10121" t="s">
        <v>492</v>
      </c>
    </row>
    <row r="10122" spans="2:11" x14ac:dyDescent="0.25">
      <c r="B10122">
        <v>2026</v>
      </c>
      <c r="C10122" t="s">
        <v>484</v>
      </c>
      <c r="D10122">
        <v>4</v>
      </c>
      <c r="E10122" t="s">
        <v>169</v>
      </c>
      <c r="F10122">
        <v>24</v>
      </c>
      <c r="G10122" s="85">
        <v>10.792464492232373</v>
      </c>
      <c r="H10122" s="85">
        <v>22963.846685082874</v>
      </c>
      <c r="I10122" s="85">
        <v>5596.9095303867407</v>
      </c>
      <c r="J10122" s="85">
        <v>159358.86947030947</v>
      </c>
      <c r="K10122" t="s">
        <v>492</v>
      </c>
    </row>
    <row r="10123" spans="2:11" x14ac:dyDescent="0.25">
      <c r="B10123">
        <v>2026</v>
      </c>
      <c r="C10123" t="s">
        <v>485</v>
      </c>
      <c r="D10123">
        <v>3</v>
      </c>
      <c r="E10123" t="s">
        <v>169</v>
      </c>
      <c r="F10123">
        <v>24</v>
      </c>
      <c r="G10123" s="85">
        <v>11.952430962592247</v>
      </c>
      <c r="H10123" s="85">
        <v>22963.846685082874</v>
      </c>
      <c r="I10123" s="85">
        <v>5596.9095303867407</v>
      </c>
      <c r="J10123" s="85">
        <v>176486.64834538079</v>
      </c>
      <c r="K10123" t="s">
        <v>492</v>
      </c>
    </row>
    <row r="10124" spans="2:11" x14ac:dyDescent="0.25">
      <c r="B10124">
        <v>2026</v>
      </c>
      <c r="C10124" t="s">
        <v>485</v>
      </c>
      <c r="D10124">
        <v>4</v>
      </c>
      <c r="E10124" t="s">
        <v>169</v>
      </c>
      <c r="F10124">
        <v>24</v>
      </c>
      <c r="G10124" s="85">
        <v>10.806307445631349</v>
      </c>
      <c r="H10124" s="85">
        <v>22963.846685082874</v>
      </c>
      <c r="I10124" s="85">
        <v>5596.9095303867407</v>
      </c>
      <c r="J10124" s="85">
        <v>159563.27110678266</v>
      </c>
      <c r="K10124" t="s">
        <v>492</v>
      </c>
    </row>
    <row r="10125" spans="2:11" x14ac:dyDescent="0.25">
      <c r="B10125">
        <v>2026</v>
      </c>
      <c r="C10125" t="s">
        <v>486</v>
      </c>
      <c r="D10125">
        <v>3</v>
      </c>
      <c r="E10125" t="s">
        <v>169</v>
      </c>
      <c r="F10125">
        <v>24</v>
      </c>
      <c r="G10125" s="85">
        <v>11.967742108018401</v>
      </c>
      <c r="H10125" s="85">
        <v>22963.846685082874</v>
      </c>
      <c r="I10125" s="85">
        <v>5596.9095303867407</v>
      </c>
      <c r="J10125" s="85">
        <v>176712.72894329828</v>
      </c>
      <c r="K10125" t="s">
        <v>492</v>
      </c>
    </row>
    <row r="10126" spans="2:11" x14ac:dyDescent="0.25">
      <c r="B10126">
        <v>2026</v>
      </c>
      <c r="C10126" t="s">
        <v>486</v>
      </c>
      <c r="D10126">
        <v>4</v>
      </c>
      <c r="E10126" t="s">
        <v>169</v>
      </c>
      <c r="F10126">
        <v>24</v>
      </c>
      <c r="G10126" s="85">
        <v>10.820150399030338</v>
      </c>
      <c r="H10126" s="85">
        <v>22963.846685082874</v>
      </c>
      <c r="I10126" s="85">
        <v>5596.9095303867407</v>
      </c>
      <c r="J10126" s="85">
        <v>159767.67274325603</v>
      </c>
      <c r="K10126" t="s">
        <v>492</v>
      </c>
    </row>
    <row r="10127" spans="2:11" x14ac:dyDescent="0.25">
      <c r="B10127">
        <v>2026</v>
      </c>
      <c r="C10127" t="s">
        <v>487</v>
      </c>
      <c r="D10127">
        <v>3</v>
      </c>
      <c r="E10127" t="s">
        <v>169</v>
      </c>
      <c r="F10127">
        <v>24</v>
      </c>
      <c r="G10127" s="85">
        <v>11.983053253444542</v>
      </c>
      <c r="H10127" s="85">
        <v>22963.846685082874</v>
      </c>
      <c r="I10127" s="85">
        <v>5596.9095303867407</v>
      </c>
      <c r="J10127" s="85">
        <v>176938.8095412156</v>
      </c>
      <c r="K10127" t="s">
        <v>492</v>
      </c>
    </row>
    <row r="10128" spans="2:11" x14ac:dyDescent="0.25">
      <c r="B10128">
        <v>2026</v>
      </c>
      <c r="C10128" t="s">
        <v>487</v>
      </c>
      <c r="D10128">
        <v>4</v>
      </c>
      <c r="E10128" t="s">
        <v>169</v>
      </c>
      <c r="F10128">
        <v>24</v>
      </c>
      <c r="G10128" s="85">
        <v>10.833993352429314</v>
      </c>
      <c r="H10128" s="85">
        <v>22963.846685082874</v>
      </c>
      <c r="I10128" s="85">
        <v>5596.9095303867407</v>
      </c>
      <c r="J10128" s="85">
        <v>159972.07437972919</v>
      </c>
      <c r="K10128" t="s">
        <v>492</v>
      </c>
    </row>
    <row r="10129" spans="2:11" x14ac:dyDescent="0.25">
      <c r="B10129">
        <v>2026</v>
      </c>
      <c r="C10129" t="s">
        <v>488</v>
      </c>
      <c r="D10129">
        <v>3</v>
      </c>
      <c r="E10129" t="s">
        <v>169</v>
      </c>
      <c r="F10129">
        <v>24</v>
      </c>
      <c r="G10129" s="85">
        <v>11.998364398870695</v>
      </c>
      <c r="H10129" s="85">
        <v>22963.846685082874</v>
      </c>
      <c r="I10129" s="85">
        <v>5596.9095303867407</v>
      </c>
      <c r="J10129" s="85">
        <v>177164.89013913312</v>
      </c>
      <c r="K10129" t="s">
        <v>492</v>
      </c>
    </row>
    <row r="10130" spans="2:11" x14ac:dyDescent="0.25">
      <c r="B10130">
        <v>2026</v>
      </c>
      <c r="C10130" t="s">
        <v>488</v>
      </c>
      <c r="D10130">
        <v>4</v>
      </c>
      <c r="E10130" t="s">
        <v>169</v>
      </c>
      <c r="F10130">
        <v>24</v>
      </c>
      <c r="G10130" s="85">
        <v>10.847836305828302</v>
      </c>
      <c r="H10130" s="85">
        <v>22963.846685082874</v>
      </c>
      <c r="I10130" s="85">
        <v>5596.9095303867407</v>
      </c>
      <c r="J10130" s="85">
        <v>160176.47601620256</v>
      </c>
      <c r="K10130" t="s">
        <v>492</v>
      </c>
    </row>
    <row r="10131" spans="2:11" x14ac:dyDescent="0.25">
      <c r="B10131">
        <v>2026</v>
      </c>
      <c r="C10131" t="s">
        <v>489</v>
      </c>
      <c r="D10131">
        <v>3</v>
      </c>
      <c r="E10131" t="s">
        <v>169</v>
      </c>
      <c r="F10131">
        <v>24</v>
      </c>
      <c r="G10131" s="85">
        <v>12.013675544296838</v>
      </c>
      <c r="H10131" s="85">
        <v>22963.846685082874</v>
      </c>
      <c r="I10131" s="85">
        <v>5596.9095303867407</v>
      </c>
      <c r="J10131" s="85">
        <v>177390.97073705046</v>
      </c>
      <c r="K10131" t="s">
        <v>492</v>
      </c>
    </row>
    <row r="10132" spans="2:11" x14ac:dyDescent="0.25">
      <c r="B10132">
        <v>2026</v>
      </c>
      <c r="C10132" t="s">
        <v>489</v>
      </c>
      <c r="D10132">
        <v>4</v>
      </c>
      <c r="E10132" t="s">
        <v>169</v>
      </c>
      <c r="F10132">
        <v>24</v>
      </c>
      <c r="G10132" s="85">
        <v>10.86167925922728</v>
      </c>
      <c r="H10132" s="85">
        <v>22963.846685082874</v>
      </c>
      <c r="I10132" s="85">
        <v>5596.9095303867407</v>
      </c>
      <c r="J10132" s="85">
        <v>160380.87765267579</v>
      </c>
      <c r="K10132" t="s">
        <v>492</v>
      </c>
    </row>
    <row r="10133" spans="2:11" x14ac:dyDescent="0.25">
      <c r="B10133">
        <v>2026</v>
      </c>
      <c r="C10133" t="s">
        <v>490</v>
      </c>
      <c r="D10133">
        <v>3</v>
      </c>
      <c r="E10133" t="s">
        <v>169</v>
      </c>
      <c r="F10133">
        <v>24</v>
      </c>
      <c r="G10133" s="85">
        <v>12.02898668972299</v>
      </c>
      <c r="H10133" s="85">
        <v>22963.846685082874</v>
      </c>
      <c r="I10133" s="85">
        <v>5596.9095303867407</v>
      </c>
      <c r="J10133" s="85">
        <v>177617.05133496792</v>
      </c>
      <c r="K10133" t="s">
        <v>492</v>
      </c>
    </row>
    <row r="10134" spans="2:11" x14ac:dyDescent="0.25">
      <c r="B10134">
        <v>2026</v>
      </c>
      <c r="C10134" t="s">
        <v>490</v>
      </c>
      <c r="D10134">
        <v>4</v>
      </c>
      <c r="E10134" t="s">
        <v>169</v>
      </c>
      <c r="F10134">
        <v>24</v>
      </c>
      <c r="G10134" s="85">
        <v>10.875522212626267</v>
      </c>
      <c r="H10134" s="85">
        <v>22963.846685082874</v>
      </c>
      <c r="I10134" s="85">
        <v>5596.9095303867407</v>
      </c>
      <c r="J10134" s="85">
        <v>160585.27928914913</v>
      </c>
      <c r="K10134" t="s">
        <v>492</v>
      </c>
    </row>
    <row r="10135" spans="2:11" x14ac:dyDescent="0.25">
      <c r="B10135">
        <v>2026</v>
      </c>
      <c r="C10135" t="s">
        <v>479</v>
      </c>
      <c r="D10135">
        <v>3</v>
      </c>
      <c r="E10135" t="s">
        <v>208</v>
      </c>
      <c r="F10135">
        <v>5</v>
      </c>
      <c r="G10135" s="85">
        <v>10.991350836495769</v>
      </c>
      <c r="H10135" s="85">
        <v>27483.452068491439</v>
      </c>
      <c r="I10135" s="85">
        <v>6023.7970253718286</v>
      </c>
      <c r="J10135" s="85">
        <v>205716.65970419004</v>
      </c>
      <c r="K10135" t="s">
        <v>491</v>
      </c>
    </row>
    <row r="10136" spans="2:11" x14ac:dyDescent="0.25">
      <c r="B10136">
        <v>2026</v>
      </c>
      <c r="C10136" t="s">
        <v>479</v>
      </c>
      <c r="D10136">
        <v>4</v>
      </c>
      <c r="E10136" t="s">
        <v>208</v>
      </c>
      <c r="F10136">
        <v>5</v>
      </c>
      <c r="G10136" s="85">
        <v>2.1326501623051488</v>
      </c>
      <c r="H10136" s="85">
        <v>27483.452068491439</v>
      </c>
      <c r="I10136" s="85">
        <v>6023.7970253718286</v>
      </c>
      <c r="J10136" s="85">
        <v>39915.172778424923</v>
      </c>
      <c r="K10136" t="s">
        <v>491</v>
      </c>
    </row>
    <row r="10137" spans="2:11" x14ac:dyDescent="0.25">
      <c r="B10137">
        <v>2026</v>
      </c>
      <c r="C10137" t="s">
        <v>480</v>
      </c>
      <c r="D10137">
        <v>3</v>
      </c>
      <c r="E10137" t="s">
        <v>208</v>
      </c>
      <c r="F10137">
        <v>5</v>
      </c>
      <c r="G10137" s="85">
        <v>11.084901200042445</v>
      </c>
      <c r="H10137" s="85">
        <v>27483.452068491439</v>
      </c>
      <c r="I10137" s="85">
        <v>6023.7970253718286</v>
      </c>
      <c r="J10137" s="85">
        <v>207467.56990523956</v>
      </c>
      <c r="K10137" t="s">
        <v>491</v>
      </c>
    </row>
    <row r="10138" spans="2:11" x14ac:dyDescent="0.25">
      <c r="B10138">
        <v>2026</v>
      </c>
      <c r="C10138" t="s">
        <v>480</v>
      </c>
      <c r="D10138">
        <v>4</v>
      </c>
      <c r="E10138" t="s">
        <v>208</v>
      </c>
      <c r="F10138">
        <v>5</v>
      </c>
      <c r="G10138" s="85">
        <v>2.1508017253813687</v>
      </c>
      <c r="H10138" s="85">
        <v>27483.452068491439</v>
      </c>
      <c r="I10138" s="85">
        <v>6023.7970253718286</v>
      </c>
      <c r="J10138" s="85">
        <v>40254.901623404672</v>
      </c>
      <c r="K10138" t="s">
        <v>491</v>
      </c>
    </row>
    <row r="10139" spans="2:11" x14ac:dyDescent="0.25">
      <c r="B10139">
        <v>2026</v>
      </c>
      <c r="C10139" t="s">
        <v>481</v>
      </c>
      <c r="D10139">
        <v>3</v>
      </c>
      <c r="E10139" t="s">
        <v>208</v>
      </c>
      <c r="F10139">
        <v>5</v>
      </c>
      <c r="G10139" s="85">
        <v>11.17845156358913</v>
      </c>
      <c r="H10139" s="85">
        <v>27483.452068491439</v>
      </c>
      <c r="I10139" s="85">
        <v>6023.7970253718286</v>
      </c>
      <c r="J10139" s="85">
        <v>209218.48010628927</v>
      </c>
      <c r="K10139" t="s">
        <v>491</v>
      </c>
    </row>
    <row r="10140" spans="2:11" x14ac:dyDescent="0.25">
      <c r="B10140">
        <v>2026</v>
      </c>
      <c r="C10140" t="s">
        <v>481</v>
      </c>
      <c r="D10140">
        <v>4</v>
      </c>
      <c r="E10140" t="s">
        <v>208</v>
      </c>
      <c r="F10140">
        <v>5</v>
      </c>
      <c r="G10140" s="85">
        <v>2.1689532884575922</v>
      </c>
      <c r="H10140" s="85">
        <v>27483.452068491439</v>
      </c>
      <c r="I10140" s="85">
        <v>6023.7970253718286</v>
      </c>
      <c r="J10140" s="85">
        <v>40594.630468384479</v>
      </c>
      <c r="K10140" t="s">
        <v>491</v>
      </c>
    </row>
    <row r="10141" spans="2:11" x14ac:dyDescent="0.25">
      <c r="B10141">
        <v>2026</v>
      </c>
      <c r="C10141" t="s">
        <v>482</v>
      </c>
      <c r="D10141">
        <v>3</v>
      </c>
      <c r="E10141" t="s">
        <v>208</v>
      </c>
      <c r="F10141">
        <v>5</v>
      </c>
      <c r="G10141" s="85">
        <v>11.272001927135808</v>
      </c>
      <c r="H10141" s="85">
        <v>27483.452068491439</v>
      </c>
      <c r="I10141" s="85">
        <v>6023.7970253718286</v>
      </c>
      <c r="J10141" s="85">
        <v>210969.39030733885</v>
      </c>
      <c r="K10141" t="s">
        <v>491</v>
      </c>
    </row>
    <row r="10142" spans="2:11" x14ac:dyDescent="0.25">
      <c r="B10142">
        <v>2026</v>
      </c>
      <c r="C10142" t="s">
        <v>482</v>
      </c>
      <c r="D10142">
        <v>4</v>
      </c>
      <c r="E10142" t="s">
        <v>208</v>
      </c>
      <c r="F10142">
        <v>5</v>
      </c>
      <c r="G10142" s="85">
        <v>2.1871048515338138</v>
      </c>
      <c r="H10142" s="85">
        <v>27483.452068491439</v>
      </c>
      <c r="I10142" s="85">
        <v>6023.7970253718286</v>
      </c>
      <c r="J10142" s="85">
        <v>40934.359313364264</v>
      </c>
      <c r="K10142" t="s">
        <v>491</v>
      </c>
    </row>
    <row r="10143" spans="2:11" x14ac:dyDescent="0.25">
      <c r="B10143">
        <v>2026</v>
      </c>
      <c r="C10143" t="s">
        <v>483</v>
      </c>
      <c r="D10143">
        <v>3</v>
      </c>
      <c r="E10143" t="s">
        <v>208</v>
      </c>
      <c r="F10143">
        <v>5</v>
      </c>
      <c r="G10143" s="85">
        <v>11.365552290682494</v>
      </c>
      <c r="H10143" s="85">
        <v>27483.452068491439</v>
      </c>
      <c r="I10143" s="85">
        <v>6023.7970253718286</v>
      </c>
      <c r="J10143" s="85">
        <v>212720.30050838858</v>
      </c>
      <c r="K10143" t="s">
        <v>491</v>
      </c>
    </row>
    <row r="10144" spans="2:11" x14ac:dyDescent="0.25">
      <c r="B10144">
        <v>2026</v>
      </c>
      <c r="C10144" t="s">
        <v>483</v>
      </c>
      <c r="D10144">
        <v>4</v>
      </c>
      <c r="E10144" t="s">
        <v>208</v>
      </c>
      <c r="F10144">
        <v>5</v>
      </c>
      <c r="G10144" s="85">
        <v>2.2052564146100355</v>
      </c>
      <c r="H10144" s="85">
        <v>27483.452068491439</v>
      </c>
      <c r="I10144" s="85">
        <v>6023.7970253718286</v>
      </c>
      <c r="J10144" s="85">
        <v>41274.088158344042</v>
      </c>
      <c r="K10144" t="s">
        <v>491</v>
      </c>
    </row>
    <row r="10145" spans="2:11" x14ac:dyDescent="0.25">
      <c r="B10145">
        <v>2026</v>
      </c>
      <c r="C10145" t="s">
        <v>484</v>
      </c>
      <c r="D10145">
        <v>3</v>
      </c>
      <c r="E10145" t="s">
        <v>208</v>
      </c>
      <c r="F10145">
        <v>5</v>
      </c>
      <c r="G10145" s="85">
        <v>11.459102654229168</v>
      </c>
      <c r="H10145" s="85">
        <v>27483.452068491439</v>
      </c>
      <c r="I10145" s="85">
        <v>6023.7970253718286</v>
      </c>
      <c r="J10145" s="85">
        <v>214471.21070943808</v>
      </c>
      <c r="K10145" t="s">
        <v>491</v>
      </c>
    </row>
    <row r="10146" spans="2:11" x14ac:dyDescent="0.25">
      <c r="B10146">
        <v>2026</v>
      </c>
      <c r="C10146" t="s">
        <v>484</v>
      </c>
      <c r="D10146">
        <v>4</v>
      </c>
      <c r="E10146" t="s">
        <v>208</v>
      </c>
      <c r="F10146">
        <v>5</v>
      </c>
      <c r="G10146" s="85">
        <v>2.2234079776862572</v>
      </c>
      <c r="H10146" s="85">
        <v>27483.452068491439</v>
      </c>
      <c r="I10146" s="85">
        <v>6023.7970253718286</v>
      </c>
      <c r="J10146" s="85">
        <v>41613.81700332382</v>
      </c>
      <c r="K10146" t="s">
        <v>491</v>
      </c>
    </row>
    <row r="10147" spans="2:11" x14ac:dyDescent="0.25">
      <c r="B10147">
        <v>2026</v>
      </c>
      <c r="C10147" t="s">
        <v>485</v>
      </c>
      <c r="D10147">
        <v>3</v>
      </c>
      <c r="E10147" t="s">
        <v>208</v>
      </c>
      <c r="F10147">
        <v>5</v>
      </c>
      <c r="G10147" s="85">
        <v>11.552653017775853</v>
      </c>
      <c r="H10147" s="85">
        <v>27483.452068491439</v>
      </c>
      <c r="I10147" s="85">
        <v>6023.7970253718286</v>
      </c>
      <c r="J10147" s="85">
        <v>216222.12091048778</v>
      </c>
      <c r="K10147" t="s">
        <v>491</v>
      </c>
    </row>
    <row r="10148" spans="2:11" x14ac:dyDescent="0.25">
      <c r="B10148">
        <v>2026</v>
      </c>
      <c r="C10148" t="s">
        <v>485</v>
      </c>
      <c r="D10148">
        <v>4</v>
      </c>
      <c r="E10148" t="s">
        <v>208</v>
      </c>
      <c r="F10148">
        <v>5</v>
      </c>
      <c r="G10148" s="85">
        <v>2.2415595407624789</v>
      </c>
      <c r="H10148" s="85">
        <v>27483.452068491439</v>
      </c>
      <c r="I10148" s="85">
        <v>6023.7970253718286</v>
      </c>
      <c r="J10148" s="85">
        <v>41953.545848303598</v>
      </c>
      <c r="K10148" t="s">
        <v>491</v>
      </c>
    </row>
    <row r="10149" spans="2:11" x14ac:dyDescent="0.25">
      <c r="B10149">
        <v>2026</v>
      </c>
      <c r="C10149" t="s">
        <v>486</v>
      </c>
      <c r="D10149">
        <v>3</v>
      </c>
      <c r="E10149" t="s">
        <v>208</v>
      </c>
      <c r="F10149">
        <v>5</v>
      </c>
      <c r="G10149" s="85">
        <v>11.646203381322531</v>
      </c>
      <c r="H10149" s="85">
        <v>27483.452068491439</v>
      </c>
      <c r="I10149" s="85">
        <v>6023.7970253718286</v>
      </c>
      <c r="J10149" s="85">
        <v>217973.03111153736</v>
      </c>
      <c r="K10149" t="s">
        <v>491</v>
      </c>
    </row>
    <row r="10150" spans="2:11" x14ac:dyDescent="0.25">
      <c r="B10150">
        <v>2026</v>
      </c>
      <c r="C10150" t="s">
        <v>486</v>
      </c>
      <c r="D10150">
        <v>4</v>
      </c>
      <c r="E10150" t="s">
        <v>208</v>
      </c>
      <c r="F10150">
        <v>5</v>
      </c>
      <c r="G10150" s="85">
        <v>2.2597111038386988</v>
      </c>
      <c r="H10150" s="85">
        <v>27483.452068491439</v>
      </c>
      <c r="I10150" s="85">
        <v>6023.7970253718286</v>
      </c>
      <c r="J10150" s="85">
        <v>42293.274693283347</v>
      </c>
      <c r="K10150" t="s">
        <v>491</v>
      </c>
    </row>
    <row r="10151" spans="2:11" x14ac:dyDescent="0.25">
      <c r="B10151">
        <v>2026</v>
      </c>
      <c r="C10151" t="s">
        <v>487</v>
      </c>
      <c r="D10151">
        <v>3</v>
      </c>
      <c r="E10151" t="s">
        <v>208</v>
      </c>
      <c r="F10151">
        <v>5</v>
      </c>
      <c r="G10151" s="85">
        <v>11.739753744869216</v>
      </c>
      <c r="H10151" s="85">
        <v>27483.452068491439</v>
      </c>
      <c r="I10151" s="85">
        <v>6023.7970253718286</v>
      </c>
      <c r="J10151" s="85">
        <v>219723.94131258706</v>
      </c>
      <c r="K10151" t="s">
        <v>491</v>
      </c>
    </row>
    <row r="10152" spans="2:11" x14ac:dyDescent="0.25">
      <c r="B10152">
        <v>2026</v>
      </c>
      <c r="C10152" t="s">
        <v>487</v>
      </c>
      <c r="D10152">
        <v>4</v>
      </c>
      <c r="E10152" t="s">
        <v>208</v>
      </c>
      <c r="F10152">
        <v>5</v>
      </c>
      <c r="G10152" s="85">
        <v>2.2778626669149222</v>
      </c>
      <c r="H10152" s="85">
        <v>27483.452068491439</v>
      </c>
      <c r="I10152" s="85">
        <v>6023.7970253718286</v>
      </c>
      <c r="J10152" s="85">
        <v>42633.003538263154</v>
      </c>
      <c r="K10152" t="s">
        <v>491</v>
      </c>
    </row>
    <row r="10153" spans="2:11" x14ac:dyDescent="0.25">
      <c r="B10153">
        <v>2026</v>
      </c>
      <c r="C10153" t="s">
        <v>488</v>
      </c>
      <c r="D10153">
        <v>3</v>
      </c>
      <c r="E10153" t="s">
        <v>208</v>
      </c>
      <c r="F10153">
        <v>5</v>
      </c>
      <c r="G10153" s="85">
        <v>11.833304108415893</v>
      </c>
      <c r="H10153" s="85">
        <v>27483.452068491439</v>
      </c>
      <c r="I10153" s="85">
        <v>6023.7970253718286</v>
      </c>
      <c r="J10153" s="85">
        <v>221474.85151363662</v>
      </c>
      <c r="K10153" t="s">
        <v>491</v>
      </c>
    </row>
    <row r="10154" spans="2:11" x14ac:dyDescent="0.25">
      <c r="B10154">
        <v>2026</v>
      </c>
      <c r="C10154" t="s">
        <v>488</v>
      </c>
      <c r="D10154">
        <v>4</v>
      </c>
      <c r="E10154" t="s">
        <v>208</v>
      </c>
      <c r="F10154">
        <v>5</v>
      </c>
      <c r="G10154" s="85">
        <v>2.2960142299911421</v>
      </c>
      <c r="H10154" s="85">
        <v>27483.452068491439</v>
      </c>
      <c r="I10154" s="85">
        <v>6023.7970253718286</v>
      </c>
      <c r="J10154" s="85">
        <v>42972.732383242903</v>
      </c>
      <c r="K10154" t="s">
        <v>491</v>
      </c>
    </row>
    <row r="10155" spans="2:11" x14ac:dyDescent="0.25">
      <c r="B10155">
        <v>2026</v>
      </c>
      <c r="C10155" t="s">
        <v>489</v>
      </c>
      <c r="D10155">
        <v>3</v>
      </c>
      <c r="E10155" t="s">
        <v>208</v>
      </c>
      <c r="F10155">
        <v>5</v>
      </c>
      <c r="G10155" s="85">
        <v>11.926854471962578</v>
      </c>
      <c r="H10155" s="85">
        <v>27483.452068491439</v>
      </c>
      <c r="I10155" s="85">
        <v>6023.7970253718286</v>
      </c>
      <c r="J10155" s="85">
        <v>223225.76171468632</v>
      </c>
      <c r="K10155" t="s">
        <v>491</v>
      </c>
    </row>
    <row r="10156" spans="2:11" x14ac:dyDescent="0.25">
      <c r="B10156">
        <v>2026</v>
      </c>
      <c r="C10156" t="s">
        <v>489</v>
      </c>
      <c r="D10156">
        <v>4</v>
      </c>
      <c r="E10156" t="s">
        <v>208</v>
      </c>
      <c r="F10156">
        <v>5</v>
      </c>
      <c r="G10156" s="85">
        <v>2.3141657930673656</v>
      </c>
      <c r="H10156" s="85">
        <v>27483.452068491439</v>
      </c>
      <c r="I10156" s="85">
        <v>6023.7970253718286</v>
      </c>
      <c r="J10156" s="85">
        <v>43312.461228222717</v>
      </c>
      <c r="K10156" t="s">
        <v>491</v>
      </c>
    </row>
    <row r="10157" spans="2:11" x14ac:dyDescent="0.25">
      <c r="B10157">
        <v>2026</v>
      </c>
      <c r="C10157" t="s">
        <v>490</v>
      </c>
      <c r="D10157">
        <v>3</v>
      </c>
      <c r="E10157" t="s">
        <v>208</v>
      </c>
      <c r="F10157">
        <v>5</v>
      </c>
      <c r="G10157" s="85">
        <v>12.020404835509256</v>
      </c>
      <c r="H10157" s="85">
        <v>27483.452068491439</v>
      </c>
      <c r="I10157" s="85">
        <v>6023.7970253718286</v>
      </c>
      <c r="J10157" s="85">
        <v>224976.6719157359</v>
      </c>
      <c r="K10157" t="s">
        <v>491</v>
      </c>
    </row>
    <row r="10158" spans="2:11" x14ac:dyDescent="0.25">
      <c r="B10158">
        <v>2026</v>
      </c>
      <c r="C10158" t="s">
        <v>490</v>
      </c>
      <c r="D10158">
        <v>4</v>
      </c>
      <c r="E10158" t="s">
        <v>208</v>
      </c>
      <c r="F10158">
        <v>5</v>
      </c>
      <c r="G10158" s="85">
        <v>2.3323173561435855</v>
      </c>
      <c r="H10158" s="85">
        <v>27483.452068491439</v>
      </c>
      <c r="I10158" s="85">
        <v>6023.7970253718286</v>
      </c>
      <c r="J10158" s="85">
        <v>43652.190073202459</v>
      </c>
      <c r="K10158" t="s">
        <v>491</v>
      </c>
    </row>
    <row r="10159" spans="2:11" x14ac:dyDescent="0.25">
      <c r="B10159">
        <v>2026</v>
      </c>
      <c r="C10159" t="s">
        <v>479</v>
      </c>
      <c r="D10159">
        <v>3</v>
      </c>
      <c r="E10159" t="s">
        <v>185</v>
      </c>
      <c r="F10159">
        <v>5</v>
      </c>
      <c r="G10159" s="85">
        <v>16.805772661861315</v>
      </c>
      <c r="H10159" s="85">
        <v>12076.490850376749</v>
      </c>
      <c r="I10159" s="85">
        <v>3366.157158234661</v>
      </c>
      <c r="J10159" s="85">
        <v>138212.19141323082</v>
      </c>
      <c r="K10159" t="s">
        <v>491</v>
      </c>
    </row>
    <row r="10160" spans="2:11" x14ac:dyDescent="0.25">
      <c r="B10160">
        <v>2026</v>
      </c>
      <c r="C10160" t="s">
        <v>479</v>
      </c>
      <c r="D10160">
        <v>4</v>
      </c>
      <c r="E10160" t="s">
        <v>185</v>
      </c>
      <c r="F10160">
        <v>5</v>
      </c>
      <c r="G10160" s="85">
        <v>3.7346161470802919</v>
      </c>
      <c r="H10160" s="85">
        <v>12076.490850376749</v>
      </c>
      <c r="I10160" s="85">
        <v>3366.157158234661</v>
      </c>
      <c r="J10160" s="85">
        <v>30713.820314051289</v>
      </c>
      <c r="K10160" t="s">
        <v>491</v>
      </c>
    </row>
    <row r="10161" spans="2:11" x14ac:dyDescent="0.25">
      <c r="B10161">
        <v>2026</v>
      </c>
      <c r="C10161" t="s">
        <v>480</v>
      </c>
      <c r="D10161">
        <v>3</v>
      </c>
      <c r="E10161" t="s">
        <v>185</v>
      </c>
      <c r="F10161">
        <v>5</v>
      </c>
      <c r="G10161" s="85">
        <v>17.001644253422885</v>
      </c>
      <c r="H10161" s="85">
        <v>12076.490850376749</v>
      </c>
      <c r="I10161" s="85">
        <v>3366.157158234661</v>
      </c>
      <c r="J10161" s="85">
        <v>139823.05706338675</v>
      </c>
      <c r="K10161" t="s">
        <v>491</v>
      </c>
    </row>
    <row r="10162" spans="2:11" x14ac:dyDescent="0.25">
      <c r="B10162">
        <v>2026</v>
      </c>
      <c r="C10162" t="s">
        <v>480</v>
      </c>
      <c r="D10162">
        <v>4</v>
      </c>
      <c r="E10162" t="s">
        <v>185</v>
      </c>
      <c r="F10162">
        <v>5</v>
      </c>
      <c r="G10162" s="85">
        <v>3.7781431674273058</v>
      </c>
      <c r="H10162" s="85">
        <v>12076.490850376749</v>
      </c>
      <c r="I10162" s="85">
        <v>3366.157158234661</v>
      </c>
      <c r="J10162" s="85">
        <v>31071.79045853037</v>
      </c>
      <c r="K10162" t="s">
        <v>491</v>
      </c>
    </row>
    <row r="10163" spans="2:11" x14ac:dyDescent="0.25">
      <c r="B10163">
        <v>2026</v>
      </c>
      <c r="C10163" t="s">
        <v>481</v>
      </c>
      <c r="D10163">
        <v>3</v>
      </c>
      <c r="E10163" t="s">
        <v>185</v>
      </c>
      <c r="F10163">
        <v>5</v>
      </c>
      <c r="G10163" s="85">
        <v>17.197515844984412</v>
      </c>
      <c r="H10163" s="85">
        <v>12076.490850376749</v>
      </c>
      <c r="I10163" s="85">
        <v>3366.157158234661</v>
      </c>
      <c r="J10163" s="85">
        <v>141433.92271354233</v>
      </c>
      <c r="K10163" t="s">
        <v>491</v>
      </c>
    </row>
    <row r="10164" spans="2:11" x14ac:dyDescent="0.25">
      <c r="B10164">
        <v>2026</v>
      </c>
      <c r="C10164" t="s">
        <v>481</v>
      </c>
      <c r="D10164">
        <v>4</v>
      </c>
      <c r="E10164" t="s">
        <v>185</v>
      </c>
      <c r="F10164">
        <v>5</v>
      </c>
      <c r="G10164" s="85">
        <v>3.8216701877743127</v>
      </c>
      <c r="H10164" s="85">
        <v>12076.490850376749</v>
      </c>
      <c r="I10164" s="85">
        <v>3366.157158234661</v>
      </c>
      <c r="J10164" s="85">
        <v>31429.760603009392</v>
      </c>
      <c r="K10164" t="s">
        <v>491</v>
      </c>
    </row>
    <row r="10165" spans="2:11" x14ac:dyDescent="0.25">
      <c r="B10165">
        <v>2026</v>
      </c>
      <c r="C10165" t="s">
        <v>482</v>
      </c>
      <c r="D10165">
        <v>3</v>
      </c>
      <c r="E10165" t="s">
        <v>185</v>
      </c>
      <c r="F10165">
        <v>5</v>
      </c>
      <c r="G10165" s="85">
        <v>17.393387436545979</v>
      </c>
      <c r="H10165" s="85">
        <v>12076.490850376749</v>
      </c>
      <c r="I10165" s="85">
        <v>3366.157158234661</v>
      </c>
      <c r="J10165" s="85">
        <v>143044.7883636982</v>
      </c>
      <c r="K10165" t="s">
        <v>491</v>
      </c>
    </row>
    <row r="10166" spans="2:11" x14ac:dyDescent="0.25">
      <c r="B10166">
        <v>2026</v>
      </c>
      <c r="C10166" t="s">
        <v>482</v>
      </c>
      <c r="D10166">
        <v>4</v>
      </c>
      <c r="E10166" t="s">
        <v>185</v>
      </c>
      <c r="F10166">
        <v>5</v>
      </c>
      <c r="G10166" s="85">
        <v>3.8651972081213266</v>
      </c>
      <c r="H10166" s="85">
        <v>12076.490850376749</v>
      </c>
      <c r="I10166" s="85">
        <v>3366.157158234661</v>
      </c>
      <c r="J10166" s="85">
        <v>31787.730747488473</v>
      </c>
      <c r="K10166" t="s">
        <v>491</v>
      </c>
    </row>
    <row r="10167" spans="2:11" x14ac:dyDescent="0.25">
      <c r="B10167">
        <v>2026</v>
      </c>
      <c r="C10167" t="s">
        <v>483</v>
      </c>
      <c r="D10167">
        <v>3</v>
      </c>
      <c r="E10167" t="s">
        <v>185</v>
      </c>
      <c r="F10167">
        <v>5</v>
      </c>
      <c r="G10167" s="85">
        <v>17.589259028107506</v>
      </c>
      <c r="H10167" s="85">
        <v>12076.490850376749</v>
      </c>
      <c r="I10167" s="85">
        <v>3366.157158234661</v>
      </c>
      <c r="J10167" s="85">
        <v>144655.65401385378</v>
      </c>
      <c r="K10167" t="s">
        <v>491</v>
      </c>
    </row>
    <row r="10168" spans="2:11" x14ac:dyDescent="0.25">
      <c r="B10168">
        <v>2026</v>
      </c>
      <c r="C10168" t="s">
        <v>483</v>
      </c>
      <c r="D10168">
        <v>4</v>
      </c>
      <c r="E10168" t="s">
        <v>185</v>
      </c>
      <c r="F10168">
        <v>5</v>
      </c>
      <c r="G10168" s="85">
        <v>3.9087242284683335</v>
      </c>
      <c r="H10168" s="85">
        <v>12076.490850376749</v>
      </c>
      <c r="I10168" s="85">
        <v>3366.157158234661</v>
      </c>
      <c r="J10168" s="85">
        <v>32145.700891967495</v>
      </c>
      <c r="K10168" t="s">
        <v>491</v>
      </c>
    </row>
    <row r="10169" spans="2:11" x14ac:dyDescent="0.25">
      <c r="B10169">
        <v>2026</v>
      </c>
      <c r="C10169" t="s">
        <v>484</v>
      </c>
      <c r="D10169">
        <v>3</v>
      </c>
      <c r="E10169" t="s">
        <v>185</v>
      </c>
      <c r="F10169">
        <v>5</v>
      </c>
      <c r="G10169" s="85">
        <v>17.785130619669076</v>
      </c>
      <c r="H10169" s="85">
        <v>12076.490850376749</v>
      </c>
      <c r="I10169" s="85">
        <v>3366.157158234661</v>
      </c>
      <c r="J10169" s="85">
        <v>146266.51966400971</v>
      </c>
      <c r="K10169" t="s">
        <v>491</v>
      </c>
    </row>
    <row r="10170" spans="2:11" x14ac:dyDescent="0.25">
      <c r="B10170">
        <v>2026</v>
      </c>
      <c r="C10170" t="s">
        <v>484</v>
      </c>
      <c r="D10170">
        <v>4</v>
      </c>
      <c r="E10170" t="s">
        <v>185</v>
      </c>
      <c r="F10170">
        <v>5</v>
      </c>
      <c r="G10170" s="85">
        <v>3.9522512488153474</v>
      </c>
      <c r="H10170" s="85">
        <v>12076.490850376749</v>
      </c>
      <c r="I10170" s="85">
        <v>3366.157158234661</v>
      </c>
      <c r="J10170" s="85">
        <v>32503.67103644658</v>
      </c>
      <c r="K10170" t="s">
        <v>491</v>
      </c>
    </row>
    <row r="10171" spans="2:11" x14ac:dyDescent="0.25">
      <c r="B10171">
        <v>2026</v>
      </c>
      <c r="C10171" t="s">
        <v>485</v>
      </c>
      <c r="D10171">
        <v>3</v>
      </c>
      <c r="E10171" t="s">
        <v>185</v>
      </c>
      <c r="F10171">
        <v>5</v>
      </c>
      <c r="G10171" s="85">
        <v>17.981002211230603</v>
      </c>
      <c r="H10171" s="85">
        <v>12076.490850376749</v>
      </c>
      <c r="I10171" s="85">
        <v>3366.157158234661</v>
      </c>
      <c r="J10171" s="85">
        <v>147877.38531416527</v>
      </c>
      <c r="K10171" t="s">
        <v>491</v>
      </c>
    </row>
    <row r="10172" spans="2:11" x14ac:dyDescent="0.25">
      <c r="B10172">
        <v>2026</v>
      </c>
      <c r="C10172" t="s">
        <v>485</v>
      </c>
      <c r="D10172">
        <v>4</v>
      </c>
      <c r="E10172" t="s">
        <v>185</v>
      </c>
      <c r="F10172">
        <v>5</v>
      </c>
      <c r="G10172" s="85">
        <v>3.9957782691623542</v>
      </c>
      <c r="H10172" s="85">
        <v>12076.490850376749</v>
      </c>
      <c r="I10172" s="85">
        <v>3366.157158234661</v>
      </c>
      <c r="J10172" s="85">
        <v>32861.641180925602</v>
      </c>
      <c r="K10172" t="s">
        <v>491</v>
      </c>
    </row>
    <row r="10173" spans="2:11" x14ac:dyDescent="0.25">
      <c r="B10173">
        <v>2026</v>
      </c>
      <c r="C10173" t="s">
        <v>486</v>
      </c>
      <c r="D10173">
        <v>3</v>
      </c>
      <c r="E10173" t="s">
        <v>185</v>
      </c>
      <c r="F10173">
        <v>5</v>
      </c>
      <c r="G10173" s="85">
        <v>18.176873802792169</v>
      </c>
      <c r="H10173" s="85">
        <v>12076.490850376749</v>
      </c>
      <c r="I10173" s="85">
        <v>3366.157158234661</v>
      </c>
      <c r="J10173" s="85">
        <v>149488.25096432117</v>
      </c>
      <c r="K10173" t="s">
        <v>491</v>
      </c>
    </row>
    <row r="10174" spans="2:11" x14ac:dyDescent="0.25">
      <c r="B10174">
        <v>2026</v>
      </c>
      <c r="C10174" t="s">
        <v>486</v>
      </c>
      <c r="D10174">
        <v>4</v>
      </c>
      <c r="E10174" t="s">
        <v>185</v>
      </c>
      <c r="F10174">
        <v>5</v>
      </c>
      <c r="G10174" s="85">
        <v>4.0393052895093717</v>
      </c>
      <c r="H10174" s="85">
        <v>12076.490850376749</v>
      </c>
      <c r="I10174" s="85">
        <v>3366.157158234661</v>
      </c>
      <c r="J10174" s="85">
        <v>33219.611325404709</v>
      </c>
      <c r="K10174" t="s">
        <v>491</v>
      </c>
    </row>
    <row r="10175" spans="2:11" x14ac:dyDescent="0.25">
      <c r="B10175">
        <v>2026</v>
      </c>
      <c r="C10175" t="s">
        <v>487</v>
      </c>
      <c r="D10175">
        <v>3</v>
      </c>
      <c r="E10175" t="s">
        <v>185</v>
      </c>
      <c r="F10175">
        <v>5</v>
      </c>
      <c r="G10175" s="85">
        <v>18.3727453943537</v>
      </c>
      <c r="H10175" s="85">
        <v>12076.490850376749</v>
      </c>
      <c r="I10175" s="85">
        <v>3366.157158234661</v>
      </c>
      <c r="J10175" s="85">
        <v>151099.11661447678</v>
      </c>
      <c r="K10175" t="s">
        <v>491</v>
      </c>
    </row>
    <row r="10176" spans="2:11" x14ac:dyDescent="0.25">
      <c r="B10176">
        <v>2026</v>
      </c>
      <c r="C10176" t="s">
        <v>487</v>
      </c>
      <c r="D10176">
        <v>4</v>
      </c>
      <c r="E10176" t="s">
        <v>185</v>
      </c>
      <c r="F10176">
        <v>5</v>
      </c>
      <c r="G10176" s="85">
        <v>4.082832309856375</v>
      </c>
      <c r="H10176" s="85">
        <v>12076.490850376749</v>
      </c>
      <c r="I10176" s="85">
        <v>3366.157158234661</v>
      </c>
      <c r="J10176" s="85">
        <v>33577.581469883706</v>
      </c>
      <c r="K10176" t="s">
        <v>491</v>
      </c>
    </row>
    <row r="10177" spans="2:11" x14ac:dyDescent="0.25">
      <c r="B10177">
        <v>2026</v>
      </c>
      <c r="C10177" t="s">
        <v>488</v>
      </c>
      <c r="D10177">
        <v>3</v>
      </c>
      <c r="E10177" t="s">
        <v>185</v>
      </c>
      <c r="F10177">
        <v>5</v>
      </c>
      <c r="G10177" s="85">
        <v>18.568616985915266</v>
      </c>
      <c r="H10177" s="85">
        <v>12076.490850376749</v>
      </c>
      <c r="I10177" s="85">
        <v>3366.157158234661</v>
      </c>
      <c r="J10177" s="85">
        <v>152709.98226463265</v>
      </c>
      <c r="K10177" t="s">
        <v>491</v>
      </c>
    </row>
    <row r="10178" spans="2:11" x14ac:dyDescent="0.25">
      <c r="B10178">
        <v>2026</v>
      </c>
      <c r="C10178" t="s">
        <v>488</v>
      </c>
      <c r="D10178">
        <v>4</v>
      </c>
      <c r="E10178" t="s">
        <v>185</v>
      </c>
      <c r="F10178">
        <v>5</v>
      </c>
      <c r="G10178" s="85">
        <v>4.1263593302033925</v>
      </c>
      <c r="H10178" s="85">
        <v>12076.490850376749</v>
      </c>
      <c r="I10178" s="85">
        <v>3366.157158234661</v>
      </c>
      <c r="J10178" s="85">
        <v>33935.551614362812</v>
      </c>
      <c r="K10178" t="s">
        <v>491</v>
      </c>
    </row>
    <row r="10179" spans="2:11" x14ac:dyDescent="0.25">
      <c r="B10179">
        <v>2026</v>
      </c>
      <c r="C10179" t="s">
        <v>489</v>
      </c>
      <c r="D10179">
        <v>3</v>
      </c>
      <c r="E10179" t="s">
        <v>185</v>
      </c>
      <c r="F10179">
        <v>5</v>
      </c>
      <c r="G10179" s="85">
        <v>18.764488577476794</v>
      </c>
      <c r="H10179" s="85">
        <v>12076.490850376749</v>
      </c>
      <c r="I10179" s="85">
        <v>3366.157158234661</v>
      </c>
      <c r="J10179" s="85">
        <v>154320.84791478823</v>
      </c>
      <c r="K10179" t="s">
        <v>491</v>
      </c>
    </row>
    <row r="10180" spans="2:11" x14ac:dyDescent="0.25">
      <c r="B10180">
        <v>2026</v>
      </c>
      <c r="C10180" t="s">
        <v>489</v>
      </c>
      <c r="D10180">
        <v>4</v>
      </c>
      <c r="E10180" t="s">
        <v>185</v>
      </c>
      <c r="F10180">
        <v>5</v>
      </c>
      <c r="G10180" s="85">
        <v>4.1698863505503958</v>
      </c>
      <c r="H10180" s="85">
        <v>12076.490850376749</v>
      </c>
      <c r="I10180" s="85">
        <v>3366.157158234661</v>
      </c>
      <c r="J10180" s="85">
        <v>34293.521758841809</v>
      </c>
      <c r="K10180" t="s">
        <v>491</v>
      </c>
    </row>
    <row r="10181" spans="2:11" x14ac:dyDescent="0.25">
      <c r="B10181">
        <v>2026</v>
      </c>
      <c r="C10181" t="s">
        <v>490</v>
      </c>
      <c r="D10181">
        <v>3</v>
      </c>
      <c r="E10181" t="s">
        <v>185</v>
      </c>
      <c r="F10181">
        <v>5</v>
      </c>
      <c r="G10181" s="85">
        <v>18.96036016903836</v>
      </c>
      <c r="H10181" s="85">
        <v>12076.490850376749</v>
      </c>
      <c r="I10181" s="85">
        <v>3366.157158234661</v>
      </c>
      <c r="J10181" s="85">
        <v>155931.71356494413</v>
      </c>
      <c r="K10181" t="s">
        <v>491</v>
      </c>
    </row>
    <row r="10182" spans="2:11" x14ac:dyDescent="0.25">
      <c r="B10182">
        <v>2026</v>
      </c>
      <c r="C10182" t="s">
        <v>490</v>
      </c>
      <c r="D10182">
        <v>4</v>
      </c>
      <c r="E10182" t="s">
        <v>185</v>
      </c>
      <c r="F10182">
        <v>5</v>
      </c>
      <c r="G10182" s="85">
        <v>4.2134133708974133</v>
      </c>
      <c r="H10182" s="85">
        <v>12076.490850376749</v>
      </c>
      <c r="I10182" s="85">
        <v>3366.157158234661</v>
      </c>
      <c r="J10182" s="85">
        <v>34651.491903320915</v>
      </c>
      <c r="K10182" t="s">
        <v>491</v>
      </c>
    </row>
    <row r="10183" spans="2:11" x14ac:dyDescent="0.25">
      <c r="B10183">
        <v>2026</v>
      </c>
      <c r="C10183" t="s">
        <v>479</v>
      </c>
      <c r="D10183">
        <v>3</v>
      </c>
      <c r="E10183" t="s">
        <v>208</v>
      </c>
      <c r="F10183">
        <v>23</v>
      </c>
      <c r="G10183" s="85">
        <v>23.095769144040872</v>
      </c>
      <c r="H10183" s="85">
        <v>27483.452068491439</v>
      </c>
      <c r="I10183" s="85">
        <v>6023.7970253718286</v>
      </c>
      <c r="J10183" s="85">
        <v>410049.44590885332</v>
      </c>
      <c r="K10183" t="s">
        <v>491</v>
      </c>
    </row>
    <row r="10184" spans="2:11" x14ac:dyDescent="0.25">
      <c r="B10184">
        <v>2026</v>
      </c>
      <c r="C10184" t="s">
        <v>479</v>
      </c>
      <c r="D10184">
        <v>4</v>
      </c>
      <c r="E10184" t="s">
        <v>208</v>
      </c>
      <c r="F10184">
        <v>23</v>
      </c>
      <c r="G10184" s="85">
        <v>9.5882435537381809</v>
      </c>
      <c r="H10184" s="85">
        <v>27483.452068491439</v>
      </c>
      <c r="I10184" s="85">
        <v>6023.7970253718286</v>
      </c>
      <c r="J10184" s="85">
        <v>170232.64875609972</v>
      </c>
      <c r="K10184" t="s">
        <v>491</v>
      </c>
    </row>
    <row r="10185" spans="2:11" x14ac:dyDescent="0.25">
      <c r="B10185">
        <v>2026</v>
      </c>
      <c r="C10185" t="s">
        <v>480</v>
      </c>
      <c r="D10185">
        <v>3</v>
      </c>
      <c r="E10185" t="s">
        <v>208</v>
      </c>
      <c r="F10185">
        <v>23</v>
      </c>
      <c r="G10185" s="85">
        <v>21.650105297656449</v>
      </c>
      <c r="H10185" s="85">
        <v>27483.452068491439</v>
      </c>
      <c r="I10185" s="85">
        <v>6023.7970253718286</v>
      </c>
      <c r="J10185" s="85">
        <v>384382.68177195312</v>
      </c>
      <c r="K10185" t="s">
        <v>491</v>
      </c>
    </row>
    <row r="10186" spans="2:11" x14ac:dyDescent="0.25">
      <c r="B10186">
        <v>2026</v>
      </c>
      <c r="C10186" t="s">
        <v>480</v>
      </c>
      <c r="D10186">
        <v>4</v>
      </c>
      <c r="E10186" t="s">
        <v>208</v>
      </c>
      <c r="F10186">
        <v>23</v>
      </c>
      <c r="G10186" s="85">
        <v>8.98807401751192</v>
      </c>
      <c r="H10186" s="85">
        <v>27483.452068491439</v>
      </c>
      <c r="I10186" s="85">
        <v>6023.7970253718286</v>
      </c>
      <c r="J10186" s="85">
        <v>159577.05273562903</v>
      </c>
      <c r="K10186" t="s">
        <v>491</v>
      </c>
    </row>
    <row r="10187" spans="2:11" x14ac:dyDescent="0.25">
      <c r="B10187">
        <v>2026</v>
      </c>
      <c r="C10187" t="s">
        <v>481</v>
      </c>
      <c r="D10187">
        <v>3</v>
      </c>
      <c r="E10187" t="s">
        <v>208</v>
      </c>
      <c r="F10187">
        <v>23</v>
      </c>
      <c r="G10187" s="85">
        <v>25.996427962350186</v>
      </c>
      <c r="H10187" s="85">
        <v>27483.452068491439</v>
      </c>
      <c r="I10187" s="85">
        <v>6023.7970253718286</v>
      </c>
      <c r="J10187" s="85">
        <v>461548.64187848632</v>
      </c>
      <c r="K10187" t="s">
        <v>491</v>
      </c>
    </row>
    <row r="10188" spans="2:11" x14ac:dyDescent="0.25">
      <c r="B10188">
        <v>2026</v>
      </c>
      <c r="C10188" t="s">
        <v>481</v>
      </c>
      <c r="D10188">
        <v>4</v>
      </c>
      <c r="E10188" t="s">
        <v>208</v>
      </c>
      <c r="F10188">
        <v>23</v>
      </c>
      <c r="G10188" s="85">
        <v>10.792456457096893</v>
      </c>
      <c r="H10188" s="85">
        <v>27483.452068491439</v>
      </c>
      <c r="I10188" s="85">
        <v>6023.7970253718286</v>
      </c>
      <c r="J10188" s="85">
        <v>191612.6179919776</v>
      </c>
      <c r="K10188" t="s">
        <v>491</v>
      </c>
    </row>
    <row r="10189" spans="2:11" x14ac:dyDescent="0.25">
      <c r="B10189">
        <v>2026</v>
      </c>
      <c r="C10189" t="s">
        <v>482</v>
      </c>
      <c r="D10189">
        <v>3</v>
      </c>
      <c r="E10189" t="s">
        <v>208</v>
      </c>
      <c r="F10189">
        <v>23</v>
      </c>
      <c r="G10189" s="85">
        <v>33.423330666417698</v>
      </c>
      <c r="H10189" s="85">
        <v>27483.452068491439</v>
      </c>
      <c r="I10189" s="85">
        <v>6023.7970253718286</v>
      </c>
      <c r="J10189" s="85">
        <v>593408.17509553081</v>
      </c>
      <c r="K10189" t="s">
        <v>491</v>
      </c>
    </row>
    <row r="10190" spans="2:11" x14ac:dyDescent="0.25">
      <c r="B10190">
        <v>2026</v>
      </c>
      <c r="C10190" t="s">
        <v>482</v>
      </c>
      <c r="D10190">
        <v>4</v>
      </c>
      <c r="E10190" t="s">
        <v>208</v>
      </c>
      <c r="F10190">
        <v>23</v>
      </c>
      <c r="G10190" s="85">
        <v>13.875746367573406</v>
      </c>
      <c r="H10190" s="85">
        <v>27483.452068491439</v>
      </c>
      <c r="I10190" s="85">
        <v>6023.7970253718286</v>
      </c>
      <c r="J10190" s="85">
        <v>246354.30299420518</v>
      </c>
      <c r="K10190" t="s">
        <v>491</v>
      </c>
    </row>
    <row r="10191" spans="2:11" x14ac:dyDescent="0.25">
      <c r="B10191">
        <v>2026</v>
      </c>
      <c r="C10191" t="s">
        <v>483</v>
      </c>
      <c r="D10191">
        <v>3</v>
      </c>
      <c r="E10191" t="s">
        <v>208</v>
      </c>
      <c r="F10191">
        <v>23</v>
      </c>
      <c r="G10191" s="85">
        <v>30.366329674588243</v>
      </c>
      <c r="H10191" s="85">
        <v>27483.452068491439</v>
      </c>
      <c r="I10191" s="85">
        <v>6023.7970253718286</v>
      </c>
      <c r="J10191" s="85">
        <v>539133.23170548072</v>
      </c>
      <c r="K10191" t="s">
        <v>491</v>
      </c>
    </row>
    <row r="10192" spans="2:11" x14ac:dyDescent="0.25">
      <c r="B10192">
        <v>2026</v>
      </c>
      <c r="C10192" t="s">
        <v>483</v>
      </c>
      <c r="D10192">
        <v>4</v>
      </c>
      <c r="E10192" t="s">
        <v>208</v>
      </c>
      <c r="F10192">
        <v>23</v>
      </c>
      <c r="G10192" s="85">
        <v>12.606627773995726</v>
      </c>
      <c r="H10192" s="85">
        <v>27483.452068491439</v>
      </c>
      <c r="I10192" s="85">
        <v>6023.7970253718286</v>
      </c>
      <c r="J10192" s="85">
        <v>223821.97801106321</v>
      </c>
      <c r="K10192" t="s">
        <v>491</v>
      </c>
    </row>
    <row r="10193" spans="2:11" x14ac:dyDescent="0.25">
      <c r="B10193">
        <v>2026</v>
      </c>
      <c r="C10193" t="s">
        <v>484</v>
      </c>
      <c r="D10193">
        <v>3</v>
      </c>
      <c r="E10193" t="s">
        <v>208</v>
      </c>
      <c r="F10193">
        <v>23</v>
      </c>
      <c r="G10193" s="85">
        <v>31.911908973044991</v>
      </c>
      <c r="H10193" s="85">
        <v>27483.452068491439</v>
      </c>
      <c r="I10193" s="85">
        <v>6023.7970253718286</v>
      </c>
      <c r="J10193" s="85">
        <v>566573.92575588461</v>
      </c>
      <c r="K10193" t="s">
        <v>491</v>
      </c>
    </row>
    <row r="10194" spans="2:11" x14ac:dyDescent="0.25">
      <c r="B10194">
        <v>2026</v>
      </c>
      <c r="C10194" t="s">
        <v>484</v>
      </c>
      <c r="D10194">
        <v>4</v>
      </c>
      <c r="E10194" t="s">
        <v>208</v>
      </c>
      <c r="F10194">
        <v>23</v>
      </c>
      <c r="G10194" s="85">
        <v>13.248277361536861</v>
      </c>
      <c r="H10194" s="85">
        <v>27483.452068491439</v>
      </c>
      <c r="I10194" s="85">
        <v>6023.7970253718286</v>
      </c>
      <c r="J10194" s="85">
        <v>235214.02372289757</v>
      </c>
      <c r="K10194" t="s">
        <v>491</v>
      </c>
    </row>
    <row r="10195" spans="2:11" x14ac:dyDescent="0.25">
      <c r="B10195">
        <v>2026</v>
      </c>
      <c r="C10195" t="s">
        <v>485</v>
      </c>
      <c r="D10195">
        <v>3</v>
      </c>
      <c r="E10195" t="s">
        <v>208</v>
      </c>
      <c r="F10195">
        <v>23</v>
      </c>
      <c r="G10195" s="85">
        <v>24.628739616709009</v>
      </c>
      <c r="H10195" s="85">
        <v>27483.452068491439</v>
      </c>
      <c r="I10195" s="85">
        <v>6023.7970253718286</v>
      </c>
      <c r="J10195" s="85">
        <v>437266.27895701322</v>
      </c>
      <c r="K10195" t="s">
        <v>491</v>
      </c>
    </row>
    <row r="10196" spans="2:11" x14ac:dyDescent="0.25">
      <c r="B10196">
        <v>2026</v>
      </c>
      <c r="C10196" t="s">
        <v>485</v>
      </c>
      <c r="D10196">
        <v>4</v>
      </c>
      <c r="E10196" t="s">
        <v>208</v>
      </c>
      <c r="F10196">
        <v>23</v>
      </c>
      <c r="G10196" s="85">
        <v>10.224658568148893</v>
      </c>
      <c r="H10196" s="85">
        <v>27483.452068491439</v>
      </c>
      <c r="I10196" s="85">
        <v>6023.7970253718286</v>
      </c>
      <c r="J10196" s="85">
        <v>181531.75823366916</v>
      </c>
      <c r="K10196" t="s">
        <v>491</v>
      </c>
    </row>
    <row r="10197" spans="2:11" x14ac:dyDescent="0.25">
      <c r="B10197">
        <v>2026</v>
      </c>
      <c r="C10197" t="s">
        <v>486</v>
      </c>
      <c r="D10197">
        <v>3</v>
      </c>
      <c r="E10197" t="s">
        <v>208</v>
      </c>
      <c r="F10197">
        <v>23</v>
      </c>
      <c r="G10197" s="85">
        <v>23.183075770324592</v>
      </c>
      <c r="H10197" s="85">
        <v>27483.452068491439</v>
      </c>
      <c r="I10197" s="85">
        <v>6023.7970253718286</v>
      </c>
      <c r="J10197" s="85">
        <v>411599.51482011314</v>
      </c>
      <c r="K10197" t="s">
        <v>491</v>
      </c>
    </row>
    <row r="10198" spans="2:11" x14ac:dyDescent="0.25">
      <c r="B10198">
        <v>2026</v>
      </c>
      <c r="C10198" t="s">
        <v>486</v>
      </c>
      <c r="D10198">
        <v>4</v>
      </c>
      <c r="E10198" t="s">
        <v>208</v>
      </c>
      <c r="F10198">
        <v>23</v>
      </c>
      <c r="G10198" s="85">
        <v>9.6244890319226357</v>
      </c>
      <c r="H10198" s="85">
        <v>27483.452068491439</v>
      </c>
      <c r="I10198" s="85">
        <v>6023.7970253718286</v>
      </c>
      <c r="J10198" s="85">
        <v>170876.16221319852</v>
      </c>
      <c r="K10198" t="s">
        <v>491</v>
      </c>
    </row>
    <row r="10199" spans="2:11" x14ac:dyDescent="0.25">
      <c r="B10199">
        <v>2026</v>
      </c>
      <c r="C10199" t="s">
        <v>487</v>
      </c>
      <c r="D10199">
        <v>3</v>
      </c>
      <c r="E10199" t="s">
        <v>208</v>
      </c>
      <c r="F10199">
        <v>23</v>
      </c>
      <c r="G10199" s="85">
        <v>27.529398435018333</v>
      </c>
      <c r="H10199" s="85">
        <v>27483.452068491439</v>
      </c>
      <c r="I10199" s="85">
        <v>6023.7970253718286</v>
      </c>
      <c r="J10199" s="85">
        <v>488765.47492664639</v>
      </c>
      <c r="K10199" t="s">
        <v>491</v>
      </c>
    </row>
    <row r="10200" spans="2:11" x14ac:dyDescent="0.25">
      <c r="B10200">
        <v>2026</v>
      </c>
      <c r="C10200" t="s">
        <v>487</v>
      </c>
      <c r="D10200">
        <v>4</v>
      </c>
      <c r="E10200" t="s">
        <v>208</v>
      </c>
      <c r="F10200">
        <v>23</v>
      </c>
      <c r="G10200" s="85">
        <v>11.428871471507609</v>
      </c>
      <c r="H10200" s="85">
        <v>27483.452068491439</v>
      </c>
      <c r="I10200" s="85">
        <v>6023.7970253718286</v>
      </c>
      <c r="J10200" s="85">
        <v>202911.7274695471</v>
      </c>
      <c r="K10200" t="s">
        <v>491</v>
      </c>
    </row>
    <row r="10201" spans="2:11" x14ac:dyDescent="0.25">
      <c r="B10201">
        <v>2026</v>
      </c>
      <c r="C10201" t="s">
        <v>488</v>
      </c>
      <c r="D10201">
        <v>3</v>
      </c>
      <c r="E10201" t="s">
        <v>208</v>
      </c>
      <c r="F10201">
        <v>23</v>
      </c>
      <c r="G10201" s="85">
        <v>34.956301139085838</v>
      </c>
      <c r="H10201" s="85">
        <v>27483.452068491439</v>
      </c>
      <c r="I10201" s="85">
        <v>6023.7970253718286</v>
      </c>
      <c r="J10201" s="85">
        <v>620625.00814369065</v>
      </c>
      <c r="K10201" t="s">
        <v>491</v>
      </c>
    </row>
    <row r="10202" spans="2:11" x14ac:dyDescent="0.25">
      <c r="B10202">
        <v>2026</v>
      </c>
      <c r="C10202" t="s">
        <v>488</v>
      </c>
      <c r="D10202">
        <v>4</v>
      </c>
      <c r="E10202" t="s">
        <v>208</v>
      </c>
      <c r="F10202">
        <v>23</v>
      </c>
      <c r="G10202" s="85">
        <v>14.512161381984122</v>
      </c>
      <c r="H10202" s="85">
        <v>27483.452068491439</v>
      </c>
      <c r="I10202" s="85">
        <v>6023.7970253718286</v>
      </c>
      <c r="J10202" s="85">
        <v>257653.41247177465</v>
      </c>
      <c r="K10202" t="s">
        <v>491</v>
      </c>
    </row>
    <row r="10203" spans="2:11" x14ac:dyDescent="0.25">
      <c r="B10203">
        <v>2026</v>
      </c>
      <c r="C10203" t="s">
        <v>489</v>
      </c>
      <c r="D10203">
        <v>3</v>
      </c>
      <c r="E10203" t="s">
        <v>208</v>
      </c>
      <c r="F10203">
        <v>23</v>
      </c>
      <c r="G10203" s="85">
        <v>31.899300147256387</v>
      </c>
      <c r="H10203" s="85">
        <v>27483.452068491439</v>
      </c>
      <c r="I10203" s="85">
        <v>6023.7970253718286</v>
      </c>
      <c r="J10203" s="85">
        <v>566350.06475364068</v>
      </c>
      <c r="K10203" t="s">
        <v>491</v>
      </c>
    </row>
    <row r="10204" spans="2:11" x14ac:dyDescent="0.25">
      <c r="B10204">
        <v>2026</v>
      </c>
      <c r="C10204" t="s">
        <v>489</v>
      </c>
      <c r="D10204">
        <v>4</v>
      </c>
      <c r="E10204" t="s">
        <v>208</v>
      </c>
      <c r="F10204">
        <v>23</v>
      </c>
      <c r="G10204" s="85">
        <v>13.243042788406438</v>
      </c>
      <c r="H10204" s="85">
        <v>27483.452068491439</v>
      </c>
      <c r="I10204" s="85">
        <v>6023.7970253718286</v>
      </c>
      <c r="J10204" s="85">
        <v>235121.08748863265</v>
      </c>
      <c r="K10204" t="s">
        <v>491</v>
      </c>
    </row>
    <row r="10205" spans="2:11" x14ac:dyDescent="0.25">
      <c r="B10205">
        <v>2026</v>
      </c>
      <c r="C10205" t="s">
        <v>490</v>
      </c>
      <c r="D10205">
        <v>3</v>
      </c>
      <c r="E10205" t="s">
        <v>208</v>
      </c>
      <c r="F10205">
        <v>23</v>
      </c>
      <c r="G10205" s="85">
        <v>33.444879445713127</v>
      </c>
      <c r="H10205" s="85">
        <v>27483.452068491439</v>
      </c>
      <c r="I10205" s="85">
        <v>6023.7970253718286</v>
      </c>
      <c r="J10205" s="85">
        <v>593790.75880404445</v>
      </c>
      <c r="K10205" t="s">
        <v>491</v>
      </c>
    </row>
    <row r="10206" spans="2:11" x14ac:dyDescent="0.25">
      <c r="B10206">
        <v>2026</v>
      </c>
      <c r="C10206" t="s">
        <v>490</v>
      </c>
      <c r="D10206">
        <v>4</v>
      </c>
      <c r="E10206" t="s">
        <v>208</v>
      </c>
      <c r="F10206">
        <v>23</v>
      </c>
      <c r="G10206" s="85">
        <v>13.884692375947573</v>
      </c>
      <c r="H10206" s="85">
        <v>27483.452068491439</v>
      </c>
      <c r="I10206" s="85">
        <v>6023.7970253718286</v>
      </c>
      <c r="J10206" s="85">
        <v>246513.13320046698</v>
      </c>
      <c r="K10206" t="s">
        <v>491</v>
      </c>
    </row>
    <row r="10207" spans="2:11" x14ac:dyDescent="0.25">
      <c r="B10207">
        <v>2026</v>
      </c>
      <c r="C10207" t="s">
        <v>479</v>
      </c>
      <c r="D10207">
        <v>3</v>
      </c>
      <c r="E10207" t="s">
        <v>169</v>
      </c>
      <c r="F10207">
        <v>25</v>
      </c>
      <c r="G10207" s="85">
        <v>21.562663385603901</v>
      </c>
      <c r="H10207" s="85">
        <v>22963.846685082874</v>
      </c>
      <c r="I10207" s="85">
        <v>5596.9095303867407</v>
      </c>
      <c r="J10207" s="85">
        <v>326311.55773586925</v>
      </c>
      <c r="K10207" t="s">
        <v>491</v>
      </c>
    </row>
    <row r="10208" spans="2:11" x14ac:dyDescent="0.25">
      <c r="B10208">
        <v>2026</v>
      </c>
      <c r="C10208" t="s">
        <v>479</v>
      </c>
      <c r="D10208">
        <v>4</v>
      </c>
      <c r="E10208" t="s">
        <v>169</v>
      </c>
      <c r="F10208">
        <v>25</v>
      </c>
      <c r="G10208" s="85">
        <v>2.6224860874383111</v>
      </c>
      <c r="H10208" s="85">
        <v>22963.846685082874</v>
      </c>
      <c r="I10208" s="85">
        <v>5596.9095303867407</v>
      </c>
      <c r="J10208" s="85">
        <v>39686.540805713805</v>
      </c>
      <c r="K10208" t="s">
        <v>491</v>
      </c>
    </row>
    <row r="10209" spans="2:11" x14ac:dyDescent="0.25">
      <c r="B10209">
        <v>2026</v>
      </c>
      <c r="C10209" t="s">
        <v>480</v>
      </c>
      <c r="D10209">
        <v>3</v>
      </c>
      <c r="E10209" t="s">
        <v>169</v>
      </c>
      <c r="F10209">
        <v>25</v>
      </c>
      <c r="G10209" s="85">
        <v>15.169362725570503</v>
      </c>
      <c r="H10209" s="85">
        <v>22963.846685082874</v>
      </c>
      <c r="I10209" s="85">
        <v>5596.9095303867407</v>
      </c>
      <c r="J10209" s="85">
        <v>229560.62024073146</v>
      </c>
      <c r="K10209" t="s">
        <v>491</v>
      </c>
    </row>
    <row r="10210" spans="2:11" x14ac:dyDescent="0.25">
      <c r="B10210">
        <v>2026</v>
      </c>
      <c r="C10210" t="s">
        <v>480</v>
      </c>
      <c r="D10210">
        <v>4</v>
      </c>
      <c r="E10210" t="s">
        <v>169</v>
      </c>
      <c r="F10210">
        <v>25</v>
      </c>
      <c r="G10210" s="85">
        <v>1.8449224936504667</v>
      </c>
      <c r="H10210" s="85">
        <v>22963.846685082874</v>
      </c>
      <c r="I10210" s="85">
        <v>5596.9095303867407</v>
      </c>
      <c r="J10210" s="85">
        <v>27919.534894143017</v>
      </c>
      <c r="K10210" t="s">
        <v>491</v>
      </c>
    </row>
    <row r="10211" spans="2:11" x14ac:dyDescent="0.25">
      <c r="B10211">
        <v>2026</v>
      </c>
      <c r="C10211" t="s">
        <v>481</v>
      </c>
      <c r="D10211">
        <v>3</v>
      </c>
      <c r="E10211" t="s">
        <v>169</v>
      </c>
      <c r="F10211">
        <v>25</v>
      </c>
      <c r="G10211" s="85">
        <v>16.421076030164766</v>
      </c>
      <c r="H10211" s="85">
        <v>22963.846685082874</v>
      </c>
      <c r="I10211" s="85">
        <v>5596.9095303867407</v>
      </c>
      <c r="J10211" s="85">
        <v>248503.01668576259</v>
      </c>
      <c r="K10211" t="s">
        <v>491</v>
      </c>
    </row>
    <row r="10212" spans="2:11" x14ac:dyDescent="0.25">
      <c r="B10212">
        <v>2026</v>
      </c>
      <c r="C10212" t="s">
        <v>481</v>
      </c>
      <c r="D10212">
        <v>4</v>
      </c>
      <c r="E10212" t="s">
        <v>169</v>
      </c>
      <c r="F10212">
        <v>25</v>
      </c>
      <c r="G10212" s="85">
        <v>1.99715789556058</v>
      </c>
      <c r="H10212" s="85">
        <v>22963.846685082874</v>
      </c>
      <c r="I10212" s="85">
        <v>5596.9095303867407</v>
      </c>
      <c r="J10212" s="85">
        <v>30223.339867187347</v>
      </c>
      <c r="K10212" t="s">
        <v>491</v>
      </c>
    </row>
    <row r="10213" spans="2:11" x14ac:dyDescent="0.25">
      <c r="B10213">
        <v>2026</v>
      </c>
      <c r="C10213" t="s">
        <v>482</v>
      </c>
      <c r="D10213">
        <v>3</v>
      </c>
      <c r="E10213" t="s">
        <v>169</v>
      </c>
      <c r="F10213">
        <v>25</v>
      </c>
      <c r="G10213" s="85">
        <v>14.74342391811496</v>
      </c>
      <c r="H10213" s="85">
        <v>22963.846685082874</v>
      </c>
      <c r="I10213" s="85">
        <v>5596.9095303867407</v>
      </c>
      <c r="J10213" s="85">
        <v>223114.81374292323</v>
      </c>
      <c r="K10213" t="s">
        <v>491</v>
      </c>
    </row>
    <row r="10214" spans="2:11" x14ac:dyDescent="0.25">
      <c r="B10214">
        <v>2026</v>
      </c>
      <c r="C10214" t="s">
        <v>482</v>
      </c>
      <c r="D10214">
        <v>4</v>
      </c>
      <c r="E10214" t="s">
        <v>169</v>
      </c>
      <c r="F10214">
        <v>25</v>
      </c>
      <c r="G10214" s="85">
        <v>1.793119125176144</v>
      </c>
      <c r="H10214" s="85">
        <v>22963.846685082874</v>
      </c>
      <c r="I10214" s="85">
        <v>5596.9095303867407</v>
      </c>
      <c r="J10214" s="85">
        <v>27135.585455220396</v>
      </c>
      <c r="K10214" t="s">
        <v>491</v>
      </c>
    </row>
    <row r="10215" spans="2:11" x14ac:dyDescent="0.25">
      <c r="B10215">
        <v>2026</v>
      </c>
      <c r="C10215" t="s">
        <v>483</v>
      </c>
      <c r="D10215">
        <v>3</v>
      </c>
      <c r="E10215" t="s">
        <v>169</v>
      </c>
      <c r="F10215">
        <v>25</v>
      </c>
      <c r="G10215" s="85">
        <v>22.115535230800269</v>
      </c>
      <c r="H10215" s="85">
        <v>22963.846685082874</v>
      </c>
      <c r="I10215" s="85">
        <v>5596.9095303867407</v>
      </c>
      <c r="J10215" s="85">
        <v>334678.26410270791</v>
      </c>
      <c r="K10215" t="s">
        <v>491</v>
      </c>
    </row>
    <row r="10216" spans="2:11" x14ac:dyDescent="0.25">
      <c r="B10216">
        <v>2026</v>
      </c>
      <c r="C10216" t="s">
        <v>483</v>
      </c>
      <c r="D10216">
        <v>4</v>
      </c>
      <c r="E10216" t="s">
        <v>169</v>
      </c>
      <c r="F10216">
        <v>25</v>
      </c>
      <c r="G10216" s="85">
        <v>2.6897272578000333</v>
      </c>
      <c r="H10216" s="85">
        <v>22963.846685082874</v>
      </c>
      <c r="I10216" s="85">
        <v>5596.9095303867407</v>
      </c>
      <c r="J10216" s="85">
        <v>40704.113201680702</v>
      </c>
      <c r="K10216" t="s">
        <v>491</v>
      </c>
    </row>
    <row r="10217" spans="2:11" x14ac:dyDescent="0.25">
      <c r="B10217">
        <v>2026</v>
      </c>
      <c r="C10217" t="s">
        <v>484</v>
      </c>
      <c r="D10217">
        <v>3</v>
      </c>
      <c r="E10217" t="s">
        <v>169</v>
      </c>
      <c r="F10217">
        <v>25</v>
      </c>
      <c r="G10217" s="85">
        <v>23.137528660393585</v>
      </c>
      <c r="H10217" s="85">
        <v>22963.846685082874</v>
      </c>
      <c r="I10217" s="85">
        <v>5596.9095303867407</v>
      </c>
      <c r="J10217" s="85">
        <v>350144.26948630391</v>
      </c>
      <c r="K10217" t="s">
        <v>491</v>
      </c>
    </row>
    <row r="10218" spans="2:11" x14ac:dyDescent="0.25">
      <c r="B10218">
        <v>2026</v>
      </c>
      <c r="C10218" t="s">
        <v>484</v>
      </c>
      <c r="D10218">
        <v>4</v>
      </c>
      <c r="E10218" t="s">
        <v>169</v>
      </c>
      <c r="F10218">
        <v>25</v>
      </c>
      <c r="G10218" s="85">
        <v>2.8140237559938157</v>
      </c>
      <c r="H10218" s="85">
        <v>22963.846685082874</v>
      </c>
      <c r="I10218" s="85">
        <v>5596.9095303867407</v>
      </c>
      <c r="J10218" s="85">
        <v>42585.113856442389</v>
      </c>
      <c r="K10218" t="s">
        <v>491</v>
      </c>
    </row>
    <row r="10219" spans="2:11" x14ac:dyDescent="0.25">
      <c r="B10219">
        <v>2026</v>
      </c>
      <c r="C10219" t="s">
        <v>485</v>
      </c>
      <c r="D10219">
        <v>3</v>
      </c>
      <c r="E10219" t="s">
        <v>169</v>
      </c>
      <c r="F10219">
        <v>25</v>
      </c>
      <c r="G10219" s="85">
        <v>22.38858350802478</v>
      </c>
      <c r="H10219" s="85">
        <v>22963.846685082874</v>
      </c>
      <c r="I10219" s="85">
        <v>5596.9095303867407</v>
      </c>
      <c r="J10219" s="85">
        <v>338810.35145596648</v>
      </c>
      <c r="K10219" t="s">
        <v>491</v>
      </c>
    </row>
    <row r="10220" spans="2:11" x14ac:dyDescent="0.25">
      <c r="B10220">
        <v>2026</v>
      </c>
      <c r="C10220" t="s">
        <v>485</v>
      </c>
      <c r="D10220">
        <v>4</v>
      </c>
      <c r="E10220" t="s">
        <v>169</v>
      </c>
      <c r="F10220">
        <v>25</v>
      </c>
      <c r="G10220" s="85">
        <v>2.7229358320570682</v>
      </c>
      <c r="H10220" s="85">
        <v>22963.846685082874</v>
      </c>
      <c r="I10220" s="85">
        <v>5596.9095303867407</v>
      </c>
      <c r="J10220" s="85">
        <v>41206.664366266195</v>
      </c>
      <c r="K10220" t="s">
        <v>491</v>
      </c>
    </row>
    <row r="10221" spans="2:11" x14ac:dyDescent="0.25">
      <c r="B10221">
        <v>2026</v>
      </c>
      <c r="C10221" t="s">
        <v>486</v>
      </c>
      <c r="D10221">
        <v>3</v>
      </c>
      <c r="E10221" t="s">
        <v>169</v>
      </c>
      <c r="F10221">
        <v>25</v>
      </c>
      <c r="G10221" s="85">
        <v>15.995282847991385</v>
      </c>
      <c r="H10221" s="85">
        <v>22963.846685082874</v>
      </c>
      <c r="I10221" s="85">
        <v>5596.9095303867407</v>
      </c>
      <c r="J10221" s="85">
        <v>242059.41396082874</v>
      </c>
      <c r="K10221" t="s">
        <v>491</v>
      </c>
    </row>
    <row r="10222" spans="2:11" x14ac:dyDescent="0.25">
      <c r="B10222">
        <v>2026</v>
      </c>
      <c r="C10222" t="s">
        <v>486</v>
      </c>
      <c r="D10222">
        <v>4</v>
      </c>
      <c r="E10222" t="s">
        <v>169</v>
      </c>
      <c r="F10222">
        <v>25</v>
      </c>
      <c r="G10222" s="85">
        <v>1.9453722382692238</v>
      </c>
      <c r="H10222" s="85">
        <v>22963.846685082874</v>
      </c>
      <c r="I10222" s="85">
        <v>5596.9095303867407</v>
      </c>
      <c r="J10222" s="85">
        <v>29439.658454695407</v>
      </c>
      <c r="K10222" t="s">
        <v>491</v>
      </c>
    </row>
    <row r="10223" spans="2:11" x14ac:dyDescent="0.25">
      <c r="B10223">
        <v>2026</v>
      </c>
      <c r="C10223" t="s">
        <v>487</v>
      </c>
      <c r="D10223">
        <v>3</v>
      </c>
      <c r="E10223" t="s">
        <v>169</v>
      </c>
      <c r="F10223">
        <v>25</v>
      </c>
      <c r="G10223" s="85">
        <v>17.246996152585652</v>
      </c>
      <c r="H10223" s="85">
        <v>22963.846685082874</v>
      </c>
      <c r="I10223" s="85">
        <v>5596.9095303867407</v>
      </c>
      <c r="J10223" s="85">
        <v>261001.81040585993</v>
      </c>
      <c r="K10223" t="s">
        <v>491</v>
      </c>
    </row>
    <row r="10224" spans="2:11" x14ac:dyDescent="0.25">
      <c r="B10224">
        <v>2026</v>
      </c>
      <c r="C10224" t="s">
        <v>487</v>
      </c>
      <c r="D10224">
        <v>4</v>
      </c>
      <c r="E10224" t="s">
        <v>169</v>
      </c>
      <c r="F10224">
        <v>25</v>
      </c>
      <c r="G10224" s="85">
        <v>2.0976076401793371</v>
      </c>
      <c r="H10224" s="85">
        <v>22963.846685082874</v>
      </c>
      <c r="I10224" s="85">
        <v>5596.9095303867407</v>
      </c>
      <c r="J10224" s="85">
        <v>31743.463427739738</v>
      </c>
      <c r="K10224" t="s">
        <v>491</v>
      </c>
    </row>
    <row r="10225" spans="2:11" x14ac:dyDescent="0.25">
      <c r="B10225">
        <v>2026</v>
      </c>
      <c r="C10225" t="s">
        <v>488</v>
      </c>
      <c r="D10225">
        <v>3</v>
      </c>
      <c r="E10225" t="s">
        <v>169</v>
      </c>
      <c r="F10225">
        <v>25</v>
      </c>
      <c r="G10225" s="85">
        <v>15.569344040535846</v>
      </c>
      <c r="H10225" s="85">
        <v>22963.846685082874</v>
      </c>
      <c r="I10225" s="85">
        <v>5596.9095303867407</v>
      </c>
      <c r="J10225" s="85">
        <v>235613.6074630206</v>
      </c>
      <c r="K10225" t="s">
        <v>491</v>
      </c>
    </row>
    <row r="10226" spans="2:11" x14ac:dyDescent="0.25">
      <c r="B10226">
        <v>2026</v>
      </c>
      <c r="C10226" t="s">
        <v>488</v>
      </c>
      <c r="D10226">
        <v>4</v>
      </c>
      <c r="E10226" t="s">
        <v>169</v>
      </c>
      <c r="F10226">
        <v>25</v>
      </c>
      <c r="G10226" s="85">
        <v>1.8935688697949011</v>
      </c>
      <c r="H10226" s="85">
        <v>22963.846685082874</v>
      </c>
      <c r="I10226" s="85">
        <v>5596.9095303867407</v>
      </c>
      <c r="J10226" s="85">
        <v>28655.709015772791</v>
      </c>
      <c r="K10226" t="s">
        <v>491</v>
      </c>
    </row>
    <row r="10227" spans="2:11" x14ac:dyDescent="0.25">
      <c r="B10227">
        <v>2026</v>
      </c>
      <c r="C10227" t="s">
        <v>489</v>
      </c>
      <c r="D10227">
        <v>3</v>
      </c>
      <c r="E10227" t="s">
        <v>169</v>
      </c>
      <c r="F10227">
        <v>25</v>
      </c>
      <c r="G10227" s="85">
        <v>22.941455353221148</v>
      </c>
      <c r="H10227" s="85">
        <v>22963.846685082874</v>
      </c>
      <c r="I10227" s="85">
        <v>5596.9095303867407</v>
      </c>
      <c r="J10227" s="85">
        <v>347177.05782280513</v>
      </c>
      <c r="K10227" t="s">
        <v>491</v>
      </c>
    </row>
    <row r="10228" spans="2:11" x14ac:dyDescent="0.25">
      <c r="B10228">
        <v>2026</v>
      </c>
      <c r="C10228" t="s">
        <v>489</v>
      </c>
      <c r="D10228">
        <v>4</v>
      </c>
      <c r="E10228" t="s">
        <v>169</v>
      </c>
      <c r="F10228">
        <v>25</v>
      </c>
      <c r="G10228" s="85">
        <v>2.7901770024187904</v>
      </c>
      <c r="H10228" s="85">
        <v>22963.846685082874</v>
      </c>
      <c r="I10228" s="85">
        <v>5596.9095303867407</v>
      </c>
      <c r="J10228" s="85">
        <v>42224.236762233093</v>
      </c>
      <c r="K10228" t="s">
        <v>491</v>
      </c>
    </row>
    <row r="10229" spans="2:11" x14ac:dyDescent="0.25">
      <c r="B10229">
        <v>2026</v>
      </c>
      <c r="C10229" t="s">
        <v>490</v>
      </c>
      <c r="D10229">
        <v>3</v>
      </c>
      <c r="E10229" t="s">
        <v>169</v>
      </c>
      <c r="F10229">
        <v>25</v>
      </c>
      <c r="G10229" s="85">
        <v>23.963448782814471</v>
      </c>
      <c r="H10229" s="85">
        <v>22963.846685082874</v>
      </c>
      <c r="I10229" s="85">
        <v>5596.9095303867407</v>
      </c>
      <c r="J10229" s="85">
        <v>362643.06320640125</v>
      </c>
      <c r="K10229" t="s">
        <v>491</v>
      </c>
    </row>
    <row r="10230" spans="2:11" x14ac:dyDescent="0.25">
      <c r="B10230">
        <v>2026</v>
      </c>
      <c r="C10230" t="s">
        <v>490</v>
      </c>
      <c r="D10230">
        <v>4</v>
      </c>
      <c r="E10230" t="s">
        <v>169</v>
      </c>
      <c r="F10230">
        <v>25</v>
      </c>
      <c r="G10230" s="85">
        <v>2.9144735006125693</v>
      </c>
      <c r="H10230" s="85">
        <v>22963.846685082874</v>
      </c>
      <c r="I10230" s="85">
        <v>5596.9095303867407</v>
      </c>
      <c r="J10230" s="85">
        <v>44105.237416994722</v>
      </c>
      <c r="K10230" t="s">
        <v>491</v>
      </c>
    </row>
    <row r="10231" spans="2:11" x14ac:dyDescent="0.25">
      <c r="B10231">
        <v>2026</v>
      </c>
      <c r="C10231" t="s">
        <v>479</v>
      </c>
      <c r="D10231">
        <v>3</v>
      </c>
      <c r="E10231" t="s">
        <v>208</v>
      </c>
      <c r="F10231">
        <v>30</v>
      </c>
      <c r="G10231" s="85">
        <v>2.8033096234855566</v>
      </c>
      <c r="H10231" s="85">
        <v>27483.452068491439</v>
      </c>
      <c r="I10231" s="85">
        <v>6023.7970253718286</v>
      </c>
      <c r="J10231" s="85">
        <v>50387.185188314776</v>
      </c>
      <c r="K10231" t="s">
        <v>491</v>
      </c>
    </row>
    <row r="10232" spans="2:11" x14ac:dyDescent="0.25">
      <c r="B10232">
        <v>2026</v>
      </c>
      <c r="C10232" t="s">
        <v>479</v>
      </c>
      <c r="D10232">
        <v>4</v>
      </c>
      <c r="E10232" t="s">
        <v>208</v>
      </c>
      <c r="F10232">
        <v>30</v>
      </c>
      <c r="G10232" s="85">
        <v>0</v>
      </c>
      <c r="H10232" s="85">
        <v>27483.452068491439</v>
      </c>
      <c r="I10232" s="85">
        <v>6023.7970253718286</v>
      </c>
      <c r="J10232" s="85">
        <v>0</v>
      </c>
      <c r="K10232" t="s">
        <v>491</v>
      </c>
    </row>
    <row r="10233" spans="2:11" x14ac:dyDescent="0.25">
      <c r="B10233">
        <v>2026</v>
      </c>
      <c r="C10233" t="s">
        <v>480</v>
      </c>
      <c r="D10233">
        <v>3</v>
      </c>
      <c r="E10233" t="s">
        <v>208</v>
      </c>
      <c r="F10233">
        <v>30</v>
      </c>
      <c r="G10233" s="85">
        <v>2.7745353636771299</v>
      </c>
      <c r="H10233" s="85">
        <v>27483.452068491439</v>
      </c>
      <c r="I10233" s="85">
        <v>6023.7970253718286</v>
      </c>
      <c r="J10233" s="85">
        <v>49869.99153069048</v>
      </c>
      <c r="K10233" t="s">
        <v>491</v>
      </c>
    </row>
    <row r="10234" spans="2:11" x14ac:dyDescent="0.25">
      <c r="B10234">
        <v>2026</v>
      </c>
      <c r="C10234" t="s">
        <v>480</v>
      </c>
      <c r="D10234">
        <v>4</v>
      </c>
      <c r="E10234" t="s">
        <v>208</v>
      </c>
      <c r="F10234">
        <v>30</v>
      </c>
      <c r="G10234" s="85">
        <v>0</v>
      </c>
      <c r="H10234" s="85">
        <v>27483.452068491439</v>
      </c>
      <c r="I10234" s="85">
        <v>6023.7970253718286</v>
      </c>
      <c r="J10234" s="85">
        <v>0</v>
      </c>
      <c r="K10234" t="s">
        <v>491</v>
      </c>
    </row>
    <row r="10235" spans="2:11" x14ac:dyDescent="0.25">
      <c r="B10235">
        <v>2026</v>
      </c>
      <c r="C10235" t="s">
        <v>481</v>
      </c>
      <c r="D10235">
        <v>3</v>
      </c>
      <c r="E10235" t="s">
        <v>208</v>
      </c>
      <c r="F10235">
        <v>30</v>
      </c>
      <c r="G10235" s="85">
        <v>2.7457611038687189</v>
      </c>
      <c r="H10235" s="85">
        <v>27483.452068491439</v>
      </c>
      <c r="I10235" s="85">
        <v>6023.7970253718286</v>
      </c>
      <c r="J10235" s="85">
        <v>49352.797873066469</v>
      </c>
      <c r="K10235" t="s">
        <v>491</v>
      </c>
    </row>
    <row r="10236" spans="2:11" x14ac:dyDescent="0.25">
      <c r="B10236">
        <v>2026</v>
      </c>
      <c r="C10236" t="s">
        <v>481</v>
      </c>
      <c r="D10236">
        <v>4</v>
      </c>
      <c r="E10236" t="s">
        <v>208</v>
      </c>
      <c r="F10236">
        <v>30</v>
      </c>
      <c r="G10236" s="85">
        <v>0</v>
      </c>
      <c r="H10236" s="85">
        <v>27483.452068491439</v>
      </c>
      <c r="I10236" s="85">
        <v>6023.7970253718286</v>
      </c>
      <c r="J10236" s="85">
        <v>0</v>
      </c>
      <c r="K10236" t="s">
        <v>491</v>
      </c>
    </row>
    <row r="10237" spans="2:11" x14ac:dyDescent="0.25">
      <c r="B10237">
        <v>2026</v>
      </c>
      <c r="C10237" t="s">
        <v>482</v>
      </c>
      <c r="D10237">
        <v>3</v>
      </c>
      <c r="E10237" t="s">
        <v>208</v>
      </c>
      <c r="F10237">
        <v>30</v>
      </c>
      <c r="G10237" s="85">
        <v>2.7169868440602922</v>
      </c>
      <c r="H10237" s="85">
        <v>27483.452068491439</v>
      </c>
      <c r="I10237" s="85">
        <v>6023.7970253718286</v>
      </c>
      <c r="J10237" s="85">
        <v>48835.604215442174</v>
      </c>
      <c r="K10237" t="s">
        <v>491</v>
      </c>
    </row>
    <row r="10238" spans="2:11" x14ac:dyDescent="0.25">
      <c r="B10238">
        <v>2026</v>
      </c>
      <c r="C10238" t="s">
        <v>482</v>
      </c>
      <c r="D10238">
        <v>4</v>
      </c>
      <c r="E10238" t="s">
        <v>208</v>
      </c>
      <c r="F10238">
        <v>30</v>
      </c>
      <c r="G10238" s="85">
        <v>0</v>
      </c>
      <c r="H10238" s="85">
        <v>27483.452068491439</v>
      </c>
      <c r="I10238" s="85">
        <v>6023.7970253718286</v>
      </c>
      <c r="J10238" s="85">
        <v>0</v>
      </c>
      <c r="K10238" t="s">
        <v>491</v>
      </c>
    </row>
    <row r="10239" spans="2:11" x14ac:dyDescent="0.25">
      <c r="B10239">
        <v>2026</v>
      </c>
      <c r="C10239" t="s">
        <v>483</v>
      </c>
      <c r="D10239">
        <v>3</v>
      </c>
      <c r="E10239" t="s">
        <v>208</v>
      </c>
      <c r="F10239">
        <v>30</v>
      </c>
      <c r="G10239" s="85">
        <v>2.6882125842518807</v>
      </c>
      <c r="H10239" s="85">
        <v>27483.452068491439</v>
      </c>
      <c r="I10239" s="85">
        <v>6023.7970253718286</v>
      </c>
      <c r="J10239" s="85">
        <v>48318.410557818155</v>
      </c>
      <c r="K10239" t="s">
        <v>491</v>
      </c>
    </row>
    <row r="10240" spans="2:11" x14ac:dyDescent="0.25">
      <c r="B10240">
        <v>2026</v>
      </c>
      <c r="C10240" t="s">
        <v>483</v>
      </c>
      <c r="D10240">
        <v>4</v>
      </c>
      <c r="E10240" t="s">
        <v>208</v>
      </c>
      <c r="F10240">
        <v>30</v>
      </c>
      <c r="G10240" s="85">
        <v>0</v>
      </c>
      <c r="H10240" s="85">
        <v>27483.452068491439</v>
      </c>
      <c r="I10240" s="85">
        <v>6023.7970253718286</v>
      </c>
      <c r="J10240" s="85">
        <v>0</v>
      </c>
      <c r="K10240" t="s">
        <v>491</v>
      </c>
    </row>
    <row r="10241" spans="2:11" x14ac:dyDescent="0.25">
      <c r="B10241">
        <v>2026</v>
      </c>
      <c r="C10241" t="s">
        <v>484</v>
      </c>
      <c r="D10241">
        <v>3</v>
      </c>
      <c r="E10241" t="s">
        <v>208</v>
      </c>
      <c r="F10241">
        <v>30</v>
      </c>
      <c r="G10241" s="85">
        <v>2.6594383244434545</v>
      </c>
      <c r="H10241" s="85">
        <v>27483.452068491439</v>
      </c>
      <c r="I10241" s="85">
        <v>6023.7970253718286</v>
      </c>
      <c r="J10241" s="85">
        <v>47801.216900193867</v>
      </c>
      <c r="K10241" t="s">
        <v>491</v>
      </c>
    </row>
    <row r="10242" spans="2:11" x14ac:dyDescent="0.25">
      <c r="B10242">
        <v>2026</v>
      </c>
      <c r="C10242" t="s">
        <v>484</v>
      </c>
      <c r="D10242">
        <v>4</v>
      </c>
      <c r="E10242" t="s">
        <v>208</v>
      </c>
      <c r="F10242">
        <v>30</v>
      </c>
      <c r="G10242" s="85">
        <v>0</v>
      </c>
      <c r="H10242" s="85">
        <v>27483.452068491439</v>
      </c>
      <c r="I10242" s="85">
        <v>6023.7970253718286</v>
      </c>
      <c r="J10242" s="85">
        <v>0</v>
      </c>
      <c r="K10242" t="s">
        <v>491</v>
      </c>
    </row>
    <row r="10243" spans="2:11" x14ac:dyDescent="0.25">
      <c r="B10243">
        <v>2026</v>
      </c>
      <c r="C10243" t="s">
        <v>485</v>
      </c>
      <c r="D10243">
        <v>3</v>
      </c>
      <c r="E10243" t="s">
        <v>208</v>
      </c>
      <c r="F10243">
        <v>30</v>
      </c>
      <c r="G10243" s="85">
        <v>2.630664064635043</v>
      </c>
      <c r="H10243" s="85">
        <v>27483.452068491439</v>
      </c>
      <c r="I10243" s="85">
        <v>6023.7970253718286</v>
      </c>
      <c r="J10243" s="85">
        <v>47284.023242569849</v>
      </c>
      <c r="K10243" t="s">
        <v>491</v>
      </c>
    </row>
    <row r="10244" spans="2:11" x14ac:dyDescent="0.25">
      <c r="B10244">
        <v>2026</v>
      </c>
      <c r="C10244" t="s">
        <v>485</v>
      </c>
      <c r="D10244">
        <v>4</v>
      </c>
      <c r="E10244" t="s">
        <v>208</v>
      </c>
      <c r="F10244">
        <v>30</v>
      </c>
      <c r="G10244" s="85">
        <v>0</v>
      </c>
      <c r="H10244" s="85">
        <v>27483.452068491439</v>
      </c>
      <c r="I10244" s="85">
        <v>6023.7970253718286</v>
      </c>
      <c r="J10244" s="85">
        <v>0</v>
      </c>
      <c r="K10244" t="s">
        <v>491</v>
      </c>
    </row>
    <row r="10245" spans="2:11" x14ac:dyDescent="0.25">
      <c r="B10245">
        <v>2026</v>
      </c>
      <c r="C10245" t="s">
        <v>486</v>
      </c>
      <c r="D10245">
        <v>3</v>
      </c>
      <c r="E10245" t="s">
        <v>208</v>
      </c>
      <c r="F10245">
        <v>30</v>
      </c>
      <c r="G10245" s="85">
        <v>2.6018898048266168</v>
      </c>
      <c r="H10245" s="85">
        <v>27483.452068491439</v>
      </c>
      <c r="I10245" s="85">
        <v>6023.7970253718286</v>
      </c>
      <c r="J10245" s="85">
        <v>46766.829584945561</v>
      </c>
      <c r="K10245" t="s">
        <v>491</v>
      </c>
    </row>
    <row r="10246" spans="2:11" x14ac:dyDescent="0.25">
      <c r="B10246">
        <v>2026</v>
      </c>
      <c r="C10246" t="s">
        <v>486</v>
      </c>
      <c r="D10246">
        <v>4</v>
      </c>
      <c r="E10246" t="s">
        <v>208</v>
      </c>
      <c r="F10246">
        <v>30</v>
      </c>
      <c r="G10246" s="85">
        <v>0</v>
      </c>
      <c r="H10246" s="85">
        <v>27483.452068491439</v>
      </c>
      <c r="I10246" s="85">
        <v>6023.7970253718286</v>
      </c>
      <c r="J10246" s="85">
        <v>0</v>
      </c>
      <c r="K10246" t="s">
        <v>491</v>
      </c>
    </row>
    <row r="10247" spans="2:11" x14ac:dyDescent="0.25">
      <c r="B10247">
        <v>2026</v>
      </c>
      <c r="C10247" t="s">
        <v>487</v>
      </c>
      <c r="D10247">
        <v>3</v>
      </c>
      <c r="E10247" t="s">
        <v>208</v>
      </c>
      <c r="F10247">
        <v>30</v>
      </c>
      <c r="G10247" s="85">
        <v>2.5731155450182053</v>
      </c>
      <c r="H10247" s="85">
        <v>27483.452068491439</v>
      </c>
      <c r="I10247" s="85">
        <v>6023.7970253718286</v>
      </c>
      <c r="J10247" s="85">
        <v>46249.635927321542</v>
      </c>
      <c r="K10247" t="s">
        <v>491</v>
      </c>
    </row>
    <row r="10248" spans="2:11" x14ac:dyDescent="0.25">
      <c r="B10248">
        <v>2026</v>
      </c>
      <c r="C10248" t="s">
        <v>487</v>
      </c>
      <c r="D10248">
        <v>4</v>
      </c>
      <c r="E10248" t="s">
        <v>208</v>
      </c>
      <c r="F10248">
        <v>30</v>
      </c>
      <c r="G10248" s="85">
        <v>0</v>
      </c>
      <c r="H10248" s="85">
        <v>27483.452068491439</v>
      </c>
      <c r="I10248" s="85">
        <v>6023.7970253718286</v>
      </c>
      <c r="J10248" s="85">
        <v>0</v>
      </c>
      <c r="K10248" t="s">
        <v>491</v>
      </c>
    </row>
    <row r="10249" spans="2:11" x14ac:dyDescent="0.25">
      <c r="B10249">
        <v>2026</v>
      </c>
      <c r="C10249" t="s">
        <v>488</v>
      </c>
      <c r="D10249">
        <v>3</v>
      </c>
      <c r="E10249" t="s">
        <v>208</v>
      </c>
      <c r="F10249">
        <v>30</v>
      </c>
      <c r="G10249" s="85">
        <v>2.5443412852097791</v>
      </c>
      <c r="H10249" s="85">
        <v>27483.452068491439</v>
      </c>
      <c r="I10249" s="85">
        <v>6023.7970253718286</v>
      </c>
      <c r="J10249" s="85">
        <v>45732.442269697254</v>
      </c>
      <c r="K10249" t="s">
        <v>491</v>
      </c>
    </row>
    <row r="10250" spans="2:11" x14ac:dyDescent="0.25">
      <c r="B10250">
        <v>2026</v>
      </c>
      <c r="C10250" t="s">
        <v>488</v>
      </c>
      <c r="D10250">
        <v>4</v>
      </c>
      <c r="E10250" t="s">
        <v>208</v>
      </c>
      <c r="F10250">
        <v>30</v>
      </c>
      <c r="G10250" s="85">
        <v>0</v>
      </c>
      <c r="H10250" s="85">
        <v>27483.452068491439</v>
      </c>
      <c r="I10250" s="85">
        <v>6023.7970253718286</v>
      </c>
      <c r="J10250" s="85">
        <v>0</v>
      </c>
      <c r="K10250" t="s">
        <v>491</v>
      </c>
    </row>
    <row r="10251" spans="2:11" x14ac:dyDescent="0.25">
      <c r="B10251">
        <v>2026</v>
      </c>
      <c r="C10251" t="s">
        <v>489</v>
      </c>
      <c r="D10251">
        <v>3</v>
      </c>
      <c r="E10251" t="s">
        <v>208</v>
      </c>
      <c r="F10251">
        <v>30</v>
      </c>
      <c r="G10251" s="85">
        <v>2.5155670254013676</v>
      </c>
      <c r="H10251" s="85">
        <v>27483.452068491439</v>
      </c>
      <c r="I10251" s="85">
        <v>6023.7970253718286</v>
      </c>
      <c r="J10251" s="85">
        <v>45215.248612073236</v>
      </c>
      <c r="K10251" t="s">
        <v>491</v>
      </c>
    </row>
    <row r="10252" spans="2:11" x14ac:dyDescent="0.25">
      <c r="B10252">
        <v>2026</v>
      </c>
      <c r="C10252" t="s">
        <v>489</v>
      </c>
      <c r="D10252">
        <v>4</v>
      </c>
      <c r="E10252" t="s">
        <v>208</v>
      </c>
      <c r="F10252">
        <v>30</v>
      </c>
      <c r="G10252" s="85">
        <v>0</v>
      </c>
      <c r="H10252" s="85">
        <v>27483.452068491439</v>
      </c>
      <c r="I10252" s="85">
        <v>6023.7970253718286</v>
      </c>
      <c r="J10252" s="85">
        <v>0</v>
      </c>
      <c r="K10252" t="s">
        <v>491</v>
      </c>
    </row>
    <row r="10253" spans="2:11" x14ac:dyDescent="0.25">
      <c r="B10253">
        <v>2026</v>
      </c>
      <c r="C10253" t="s">
        <v>490</v>
      </c>
      <c r="D10253">
        <v>3</v>
      </c>
      <c r="E10253" t="s">
        <v>208</v>
      </c>
      <c r="F10253">
        <v>30</v>
      </c>
      <c r="G10253" s="85">
        <v>2.4867927655929414</v>
      </c>
      <c r="H10253" s="85">
        <v>27483.452068491439</v>
      </c>
      <c r="I10253" s="85">
        <v>6023.7970253718286</v>
      </c>
      <c r="J10253" s="85">
        <v>44698.054954448948</v>
      </c>
      <c r="K10253" t="s">
        <v>491</v>
      </c>
    </row>
    <row r="10254" spans="2:11" x14ac:dyDescent="0.25">
      <c r="B10254">
        <v>2026</v>
      </c>
      <c r="C10254" t="s">
        <v>490</v>
      </c>
      <c r="D10254">
        <v>4</v>
      </c>
      <c r="E10254" t="s">
        <v>208</v>
      </c>
      <c r="F10254">
        <v>30</v>
      </c>
      <c r="G10254" s="85">
        <v>0</v>
      </c>
      <c r="H10254" s="85">
        <v>27483.452068491439</v>
      </c>
      <c r="I10254" s="85">
        <v>6023.7970253718286</v>
      </c>
      <c r="J10254" s="85">
        <v>0</v>
      </c>
      <c r="K10254" t="s">
        <v>491</v>
      </c>
    </row>
    <row r="10255" spans="2:11" x14ac:dyDescent="0.25">
      <c r="B10255">
        <v>2026</v>
      </c>
      <c r="C10255" t="s">
        <v>479</v>
      </c>
      <c r="D10255">
        <v>3</v>
      </c>
      <c r="E10255" t="s">
        <v>208</v>
      </c>
      <c r="F10255">
        <v>17</v>
      </c>
      <c r="G10255" s="85">
        <v>22.064972379218609</v>
      </c>
      <c r="H10255" s="85">
        <v>27483.452068491439</v>
      </c>
      <c r="I10255" s="85">
        <v>6023.7970253718286</v>
      </c>
      <c r="J10255" s="85">
        <v>418430.9114360211</v>
      </c>
      <c r="K10255" t="s">
        <v>491</v>
      </c>
    </row>
    <row r="10256" spans="2:11" x14ac:dyDescent="0.25">
      <c r="B10256">
        <v>2026</v>
      </c>
      <c r="C10256" t="s">
        <v>479</v>
      </c>
      <c r="D10256">
        <v>4</v>
      </c>
      <c r="E10256" t="s">
        <v>208</v>
      </c>
      <c r="F10256">
        <v>17</v>
      </c>
      <c r="G10256" s="85">
        <v>5.2987568079127101</v>
      </c>
      <c r="H10256" s="85">
        <v>27483.452068491439</v>
      </c>
      <c r="I10256" s="85">
        <v>6023.7970253718286</v>
      </c>
      <c r="J10256" s="85">
        <v>100483.40883947455</v>
      </c>
      <c r="K10256" t="s">
        <v>491</v>
      </c>
    </row>
    <row r="10257" spans="2:11" x14ac:dyDescent="0.25">
      <c r="B10257">
        <v>2026</v>
      </c>
      <c r="C10257" t="s">
        <v>480</v>
      </c>
      <c r="D10257">
        <v>3</v>
      </c>
      <c r="E10257" t="s">
        <v>208</v>
      </c>
      <c r="F10257">
        <v>17</v>
      </c>
      <c r="G10257" s="85">
        <v>22.454747066494395</v>
      </c>
      <c r="H10257" s="85">
        <v>27483.452068491439</v>
      </c>
      <c r="I10257" s="85">
        <v>6023.7970253718286</v>
      </c>
      <c r="J10257" s="85">
        <v>425822.43565134722</v>
      </c>
      <c r="K10257" t="s">
        <v>491</v>
      </c>
    </row>
    <row r="10258" spans="2:11" x14ac:dyDescent="0.25">
      <c r="B10258">
        <v>2026</v>
      </c>
      <c r="C10258" t="s">
        <v>480</v>
      </c>
      <c r="D10258">
        <v>4</v>
      </c>
      <c r="E10258" t="s">
        <v>208</v>
      </c>
      <c r="F10258">
        <v>17</v>
      </c>
      <c r="G10258" s="85">
        <v>5.3923586145344977</v>
      </c>
      <c r="H10258" s="85">
        <v>27483.452068491439</v>
      </c>
      <c r="I10258" s="85">
        <v>6023.7970253718286</v>
      </c>
      <c r="J10258" s="85">
        <v>102258.43436788628</v>
      </c>
      <c r="K10258" t="s">
        <v>491</v>
      </c>
    </row>
    <row r="10259" spans="2:11" x14ac:dyDescent="0.25">
      <c r="B10259">
        <v>2026</v>
      </c>
      <c r="C10259" t="s">
        <v>481</v>
      </c>
      <c r="D10259">
        <v>3</v>
      </c>
      <c r="E10259" t="s">
        <v>208</v>
      </c>
      <c r="F10259">
        <v>17</v>
      </c>
      <c r="G10259" s="85">
        <v>22.844521753770184</v>
      </c>
      <c r="H10259" s="85">
        <v>27483.452068491439</v>
      </c>
      <c r="I10259" s="85">
        <v>6023.7970253718286</v>
      </c>
      <c r="J10259" s="85">
        <v>433213.95986667345</v>
      </c>
      <c r="K10259" t="s">
        <v>491</v>
      </c>
    </row>
    <row r="10260" spans="2:11" x14ac:dyDescent="0.25">
      <c r="B10260">
        <v>2026</v>
      </c>
      <c r="C10260" t="s">
        <v>481</v>
      </c>
      <c r="D10260">
        <v>4</v>
      </c>
      <c r="E10260" t="s">
        <v>208</v>
      </c>
      <c r="F10260">
        <v>17</v>
      </c>
      <c r="G10260" s="85">
        <v>5.4859604211562818</v>
      </c>
      <c r="H10260" s="85">
        <v>27483.452068491439</v>
      </c>
      <c r="I10260" s="85">
        <v>6023.7970253718286</v>
      </c>
      <c r="J10260" s="85">
        <v>104033.45989629795</v>
      </c>
      <c r="K10260" t="s">
        <v>491</v>
      </c>
    </row>
    <row r="10261" spans="2:11" x14ac:dyDescent="0.25">
      <c r="B10261">
        <v>2026</v>
      </c>
      <c r="C10261" t="s">
        <v>482</v>
      </c>
      <c r="D10261">
        <v>3</v>
      </c>
      <c r="E10261" t="s">
        <v>208</v>
      </c>
      <c r="F10261">
        <v>17</v>
      </c>
      <c r="G10261" s="85">
        <v>23.234296441045977</v>
      </c>
      <c r="H10261" s="85">
        <v>27483.452068491439</v>
      </c>
      <c r="I10261" s="85">
        <v>6023.7970253718286</v>
      </c>
      <c r="J10261" s="85">
        <v>440605.48408199975</v>
      </c>
      <c r="K10261" t="s">
        <v>491</v>
      </c>
    </row>
    <row r="10262" spans="2:11" x14ac:dyDescent="0.25">
      <c r="B10262">
        <v>2026</v>
      </c>
      <c r="C10262" t="s">
        <v>482</v>
      </c>
      <c r="D10262">
        <v>4</v>
      </c>
      <c r="E10262" t="s">
        <v>208</v>
      </c>
      <c r="F10262">
        <v>17</v>
      </c>
      <c r="G10262" s="85">
        <v>5.5795622277780659</v>
      </c>
      <c r="H10262" s="85">
        <v>27483.452068491439</v>
      </c>
      <c r="I10262" s="85">
        <v>6023.7970253718286</v>
      </c>
      <c r="J10262" s="85">
        <v>105808.48542470961</v>
      </c>
      <c r="K10262" t="s">
        <v>491</v>
      </c>
    </row>
    <row r="10263" spans="2:11" x14ac:dyDescent="0.25">
      <c r="B10263">
        <v>2026</v>
      </c>
      <c r="C10263" t="s">
        <v>483</v>
      </c>
      <c r="D10263">
        <v>3</v>
      </c>
      <c r="E10263" t="s">
        <v>208</v>
      </c>
      <c r="F10263">
        <v>17</v>
      </c>
      <c r="G10263" s="85">
        <v>23.62407112832177</v>
      </c>
      <c r="H10263" s="85">
        <v>27483.452068491439</v>
      </c>
      <c r="I10263" s="85">
        <v>6023.7970253718286</v>
      </c>
      <c r="J10263" s="85">
        <v>447997.00829732604</v>
      </c>
      <c r="K10263" t="s">
        <v>491</v>
      </c>
    </row>
    <row r="10264" spans="2:11" x14ac:dyDescent="0.25">
      <c r="B10264">
        <v>2026</v>
      </c>
      <c r="C10264" t="s">
        <v>483</v>
      </c>
      <c r="D10264">
        <v>4</v>
      </c>
      <c r="E10264" t="s">
        <v>208</v>
      </c>
      <c r="F10264">
        <v>17</v>
      </c>
      <c r="G10264" s="85">
        <v>5.67316403439985</v>
      </c>
      <c r="H10264" s="85">
        <v>27483.452068491439</v>
      </c>
      <c r="I10264" s="85">
        <v>6023.7970253718286</v>
      </c>
      <c r="J10264" s="85">
        <v>107583.51095312128</v>
      </c>
      <c r="K10264" t="s">
        <v>491</v>
      </c>
    </row>
    <row r="10265" spans="2:11" x14ac:dyDescent="0.25">
      <c r="B10265">
        <v>2026</v>
      </c>
      <c r="C10265" t="s">
        <v>484</v>
      </c>
      <c r="D10265">
        <v>3</v>
      </c>
      <c r="E10265" t="s">
        <v>208</v>
      </c>
      <c r="F10265">
        <v>17</v>
      </c>
      <c r="G10265" s="85">
        <v>24.013845815597559</v>
      </c>
      <c r="H10265" s="85">
        <v>27483.452068491439</v>
      </c>
      <c r="I10265" s="85">
        <v>6023.7970253718286</v>
      </c>
      <c r="J10265" s="85">
        <v>455388.53251265228</v>
      </c>
      <c r="K10265" t="s">
        <v>491</v>
      </c>
    </row>
    <row r="10266" spans="2:11" x14ac:dyDescent="0.25">
      <c r="B10266">
        <v>2026</v>
      </c>
      <c r="C10266" t="s">
        <v>484</v>
      </c>
      <c r="D10266">
        <v>4</v>
      </c>
      <c r="E10266" t="s">
        <v>208</v>
      </c>
      <c r="F10266">
        <v>17</v>
      </c>
      <c r="G10266" s="85">
        <v>5.7667658410216376</v>
      </c>
      <c r="H10266" s="85">
        <v>27483.452068491439</v>
      </c>
      <c r="I10266" s="85">
        <v>6023.7970253718286</v>
      </c>
      <c r="J10266" s="85">
        <v>109358.53648153301</v>
      </c>
      <c r="K10266" t="s">
        <v>491</v>
      </c>
    </row>
    <row r="10267" spans="2:11" x14ac:dyDescent="0.25">
      <c r="B10267">
        <v>2026</v>
      </c>
      <c r="C10267" t="s">
        <v>485</v>
      </c>
      <c r="D10267">
        <v>3</v>
      </c>
      <c r="E10267" t="s">
        <v>208</v>
      </c>
      <c r="F10267">
        <v>17</v>
      </c>
      <c r="G10267" s="85">
        <v>24.403620502873352</v>
      </c>
      <c r="H10267" s="85">
        <v>27483.452068491439</v>
      </c>
      <c r="I10267" s="85">
        <v>6023.7970253718286</v>
      </c>
      <c r="J10267" s="85">
        <v>462780.05672797852</v>
      </c>
      <c r="K10267" t="s">
        <v>491</v>
      </c>
    </row>
    <row r="10268" spans="2:11" x14ac:dyDescent="0.25">
      <c r="B10268">
        <v>2026</v>
      </c>
      <c r="C10268" t="s">
        <v>485</v>
      </c>
      <c r="D10268">
        <v>4</v>
      </c>
      <c r="E10268" t="s">
        <v>208</v>
      </c>
      <c r="F10268">
        <v>17</v>
      </c>
      <c r="G10268" s="85">
        <v>5.8603676476434217</v>
      </c>
      <c r="H10268" s="85">
        <v>27483.452068491439</v>
      </c>
      <c r="I10268" s="85">
        <v>6023.7970253718286</v>
      </c>
      <c r="J10268" s="85">
        <v>111133.56200994467</v>
      </c>
      <c r="K10268" t="s">
        <v>491</v>
      </c>
    </row>
    <row r="10269" spans="2:11" x14ac:dyDescent="0.25">
      <c r="B10269">
        <v>2026</v>
      </c>
      <c r="C10269" t="s">
        <v>486</v>
      </c>
      <c r="D10269">
        <v>3</v>
      </c>
      <c r="E10269" t="s">
        <v>208</v>
      </c>
      <c r="F10269">
        <v>17</v>
      </c>
      <c r="G10269" s="85">
        <v>24.793395190149141</v>
      </c>
      <c r="H10269" s="85">
        <v>27483.452068491439</v>
      </c>
      <c r="I10269" s="85">
        <v>6023.7970253718286</v>
      </c>
      <c r="J10269" s="85">
        <v>470171.58094330475</v>
      </c>
      <c r="K10269" t="s">
        <v>491</v>
      </c>
    </row>
    <row r="10270" spans="2:11" x14ac:dyDescent="0.25">
      <c r="B10270">
        <v>2026</v>
      </c>
      <c r="C10270" t="s">
        <v>486</v>
      </c>
      <c r="D10270">
        <v>4</v>
      </c>
      <c r="E10270" t="s">
        <v>208</v>
      </c>
      <c r="F10270">
        <v>17</v>
      </c>
      <c r="G10270" s="85">
        <v>5.9539694542652057</v>
      </c>
      <c r="H10270" s="85">
        <v>27483.452068491439</v>
      </c>
      <c r="I10270" s="85">
        <v>6023.7970253718286</v>
      </c>
      <c r="J10270" s="85">
        <v>112908.58753835634</v>
      </c>
      <c r="K10270" t="s">
        <v>491</v>
      </c>
    </row>
    <row r="10271" spans="2:11" x14ac:dyDescent="0.25">
      <c r="B10271">
        <v>2026</v>
      </c>
      <c r="C10271" t="s">
        <v>487</v>
      </c>
      <c r="D10271">
        <v>3</v>
      </c>
      <c r="E10271" t="s">
        <v>208</v>
      </c>
      <c r="F10271">
        <v>17</v>
      </c>
      <c r="G10271" s="85">
        <v>25.183169877424934</v>
      </c>
      <c r="H10271" s="85">
        <v>27483.452068491439</v>
      </c>
      <c r="I10271" s="85">
        <v>6023.7970253718286</v>
      </c>
      <c r="J10271" s="85">
        <v>477563.10515863105</v>
      </c>
      <c r="K10271" t="s">
        <v>491</v>
      </c>
    </row>
    <row r="10272" spans="2:11" x14ac:dyDescent="0.25">
      <c r="B10272">
        <v>2026</v>
      </c>
      <c r="C10272" t="s">
        <v>487</v>
      </c>
      <c r="D10272">
        <v>4</v>
      </c>
      <c r="E10272" t="s">
        <v>208</v>
      </c>
      <c r="F10272">
        <v>17</v>
      </c>
      <c r="G10272" s="85">
        <v>6.0475712608869898</v>
      </c>
      <c r="H10272" s="85">
        <v>27483.452068491439</v>
      </c>
      <c r="I10272" s="85">
        <v>6023.7970253718286</v>
      </c>
      <c r="J10272" s="85">
        <v>114683.613066768</v>
      </c>
      <c r="K10272" t="s">
        <v>491</v>
      </c>
    </row>
    <row r="10273" spans="2:11" x14ac:dyDescent="0.25">
      <c r="B10273">
        <v>2026</v>
      </c>
      <c r="C10273" t="s">
        <v>488</v>
      </c>
      <c r="D10273">
        <v>3</v>
      </c>
      <c r="E10273" t="s">
        <v>208</v>
      </c>
      <c r="F10273">
        <v>17</v>
      </c>
      <c r="G10273" s="85">
        <v>25.572944564700723</v>
      </c>
      <c r="H10273" s="85">
        <v>27483.452068491439</v>
      </c>
      <c r="I10273" s="85">
        <v>6023.7970253718286</v>
      </c>
      <c r="J10273" s="85">
        <v>484954.62937395729</v>
      </c>
      <c r="K10273" t="s">
        <v>491</v>
      </c>
    </row>
    <row r="10274" spans="2:11" x14ac:dyDescent="0.25">
      <c r="B10274">
        <v>2026</v>
      </c>
      <c r="C10274" t="s">
        <v>488</v>
      </c>
      <c r="D10274">
        <v>4</v>
      </c>
      <c r="E10274" t="s">
        <v>208</v>
      </c>
      <c r="F10274">
        <v>17</v>
      </c>
      <c r="G10274" s="85">
        <v>6.1411730675087775</v>
      </c>
      <c r="H10274" s="85">
        <v>27483.452068491439</v>
      </c>
      <c r="I10274" s="85">
        <v>6023.7970253718286</v>
      </c>
      <c r="J10274" s="85">
        <v>116458.63859517974</v>
      </c>
      <c r="K10274" t="s">
        <v>491</v>
      </c>
    </row>
    <row r="10275" spans="2:11" x14ac:dyDescent="0.25">
      <c r="B10275">
        <v>2026</v>
      </c>
      <c r="C10275" t="s">
        <v>489</v>
      </c>
      <c r="D10275">
        <v>3</v>
      </c>
      <c r="E10275" t="s">
        <v>208</v>
      </c>
      <c r="F10275">
        <v>17</v>
      </c>
      <c r="G10275" s="85">
        <v>25.962719251976512</v>
      </c>
      <c r="H10275" s="85">
        <v>27483.452068491439</v>
      </c>
      <c r="I10275" s="85">
        <v>6023.7970253718286</v>
      </c>
      <c r="J10275" s="85">
        <v>492346.15358928352</v>
      </c>
      <c r="K10275" t="s">
        <v>491</v>
      </c>
    </row>
    <row r="10276" spans="2:11" x14ac:dyDescent="0.25">
      <c r="B10276">
        <v>2026</v>
      </c>
      <c r="C10276" t="s">
        <v>489</v>
      </c>
      <c r="D10276">
        <v>4</v>
      </c>
      <c r="E10276" t="s">
        <v>208</v>
      </c>
      <c r="F10276">
        <v>17</v>
      </c>
      <c r="G10276" s="85">
        <v>6.2347748741305615</v>
      </c>
      <c r="H10276" s="85">
        <v>27483.452068491439</v>
      </c>
      <c r="I10276" s="85">
        <v>6023.7970253718286</v>
      </c>
      <c r="J10276" s="85">
        <v>118233.6641235914</v>
      </c>
      <c r="K10276" t="s">
        <v>491</v>
      </c>
    </row>
    <row r="10277" spans="2:11" x14ac:dyDescent="0.25">
      <c r="B10277">
        <v>2026</v>
      </c>
      <c r="C10277" t="s">
        <v>490</v>
      </c>
      <c r="D10277">
        <v>3</v>
      </c>
      <c r="E10277" t="s">
        <v>208</v>
      </c>
      <c r="F10277">
        <v>17</v>
      </c>
      <c r="G10277" s="85">
        <v>26.352493939252309</v>
      </c>
      <c r="H10277" s="85">
        <v>27483.452068491439</v>
      </c>
      <c r="I10277" s="85">
        <v>6023.7970253718286</v>
      </c>
      <c r="J10277" s="85">
        <v>499737.67780460988</v>
      </c>
      <c r="K10277" t="s">
        <v>491</v>
      </c>
    </row>
    <row r="10278" spans="2:11" x14ac:dyDescent="0.25">
      <c r="B10278">
        <v>2026</v>
      </c>
      <c r="C10278" t="s">
        <v>490</v>
      </c>
      <c r="D10278">
        <v>4</v>
      </c>
      <c r="E10278" t="s">
        <v>208</v>
      </c>
      <c r="F10278">
        <v>17</v>
      </c>
      <c r="G10278" s="85">
        <v>6.3283766807523456</v>
      </c>
      <c r="H10278" s="85">
        <v>27483.452068491439</v>
      </c>
      <c r="I10278" s="85">
        <v>6023.7970253718286</v>
      </c>
      <c r="J10278" s="85">
        <v>120008.68965200307</v>
      </c>
      <c r="K10278" t="s">
        <v>491</v>
      </c>
    </row>
    <row r="10279" spans="2:11" x14ac:dyDescent="0.25">
      <c r="B10279">
        <v>2026</v>
      </c>
      <c r="C10279" t="s">
        <v>479</v>
      </c>
      <c r="D10279">
        <v>3</v>
      </c>
      <c r="E10279" t="s">
        <v>148</v>
      </c>
      <c r="F10279">
        <v>9</v>
      </c>
      <c r="G10279" s="85">
        <v>8.8817979067634258</v>
      </c>
      <c r="H10279" s="85">
        <v>9379.6906330564307</v>
      </c>
      <c r="I10279" s="85">
        <v>2699.8138069321112</v>
      </c>
      <c r="J10279" s="85">
        <v>54817.003943046075</v>
      </c>
      <c r="K10279" t="s">
        <v>491</v>
      </c>
    </row>
    <row r="10280" spans="2:11" x14ac:dyDescent="0.25">
      <c r="B10280">
        <v>2026</v>
      </c>
      <c r="C10280" t="s">
        <v>479</v>
      </c>
      <c r="D10280">
        <v>4</v>
      </c>
      <c r="E10280" t="s">
        <v>148</v>
      </c>
      <c r="F10280">
        <v>9</v>
      </c>
      <c r="G10280" s="85">
        <v>5.9483600659975231</v>
      </c>
      <c r="H10280" s="85">
        <v>9379.6906330564307</v>
      </c>
      <c r="I10280" s="85">
        <v>2699.8138069321112</v>
      </c>
      <c r="J10280" s="85">
        <v>36712.305393049202</v>
      </c>
      <c r="K10280" t="s">
        <v>491</v>
      </c>
    </row>
    <row r="10281" spans="2:11" x14ac:dyDescent="0.25">
      <c r="B10281">
        <v>2026</v>
      </c>
      <c r="C10281" t="s">
        <v>480</v>
      </c>
      <c r="D10281">
        <v>3</v>
      </c>
      <c r="E10281" t="s">
        <v>148</v>
      </c>
      <c r="F10281">
        <v>9</v>
      </c>
      <c r="G10281" s="85">
        <v>8.9940777205167404</v>
      </c>
      <c r="H10281" s="85">
        <v>9379.6906330564307</v>
      </c>
      <c r="I10281" s="85">
        <v>2699.8138069321112</v>
      </c>
      <c r="J10281" s="85">
        <v>55509.976588657955</v>
      </c>
      <c r="K10281" t="s">
        <v>491</v>
      </c>
    </row>
    <row r="10282" spans="2:11" x14ac:dyDescent="0.25">
      <c r="B10282">
        <v>2026</v>
      </c>
      <c r="C10282" t="s">
        <v>480</v>
      </c>
      <c r="D10282">
        <v>4</v>
      </c>
      <c r="E10282" t="s">
        <v>148</v>
      </c>
      <c r="F10282">
        <v>9</v>
      </c>
      <c r="G10282" s="85">
        <v>6.0235566385112111</v>
      </c>
      <c r="H10282" s="85">
        <v>9379.6906330564307</v>
      </c>
      <c r="I10282" s="85">
        <v>2699.8138069321112</v>
      </c>
      <c r="J10282" s="85">
        <v>37176.406339192938</v>
      </c>
      <c r="K10282" t="s">
        <v>491</v>
      </c>
    </row>
    <row r="10283" spans="2:11" x14ac:dyDescent="0.25">
      <c r="B10283">
        <v>2026</v>
      </c>
      <c r="C10283" t="s">
        <v>481</v>
      </c>
      <c r="D10283">
        <v>3</v>
      </c>
      <c r="E10283" t="s">
        <v>148</v>
      </c>
      <c r="F10283">
        <v>9</v>
      </c>
      <c r="G10283" s="85">
        <v>9.1063575342700602</v>
      </c>
      <c r="H10283" s="85">
        <v>9379.6906330564307</v>
      </c>
      <c r="I10283" s="85">
        <v>2699.8138069321112</v>
      </c>
      <c r="J10283" s="85">
        <v>56202.949234269872</v>
      </c>
      <c r="K10283" t="s">
        <v>491</v>
      </c>
    </row>
    <row r="10284" spans="2:11" x14ac:dyDescent="0.25">
      <c r="B10284">
        <v>2026</v>
      </c>
      <c r="C10284" t="s">
        <v>481</v>
      </c>
      <c r="D10284">
        <v>4</v>
      </c>
      <c r="E10284" t="s">
        <v>148</v>
      </c>
      <c r="F10284">
        <v>9</v>
      </c>
      <c r="G10284" s="85">
        <v>6.0987532110249045</v>
      </c>
      <c r="H10284" s="85">
        <v>9379.6906330564307</v>
      </c>
      <c r="I10284" s="85">
        <v>2699.8138069321112</v>
      </c>
      <c r="J10284" s="85">
        <v>37640.507285336709</v>
      </c>
      <c r="K10284" t="s">
        <v>491</v>
      </c>
    </row>
    <row r="10285" spans="2:11" x14ac:dyDescent="0.25">
      <c r="B10285">
        <v>2026</v>
      </c>
      <c r="C10285" t="s">
        <v>482</v>
      </c>
      <c r="D10285">
        <v>3</v>
      </c>
      <c r="E10285" t="s">
        <v>148</v>
      </c>
      <c r="F10285">
        <v>9</v>
      </c>
      <c r="G10285" s="85">
        <v>9.218637348023373</v>
      </c>
      <c r="H10285" s="85">
        <v>9379.6906330564307</v>
      </c>
      <c r="I10285" s="85">
        <v>2699.8138069321112</v>
      </c>
      <c r="J10285" s="85">
        <v>56895.921879881738</v>
      </c>
      <c r="K10285" t="s">
        <v>491</v>
      </c>
    </row>
    <row r="10286" spans="2:11" x14ac:dyDescent="0.25">
      <c r="B10286">
        <v>2026</v>
      </c>
      <c r="C10286" t="s">
        <v>482</v>
      </c>
      <c r="D10286">
        <v>4</v>
      </c>
      <c r="E10286" t="s">
        <v>148</v>
      </c>
      <c r="F10286">
        <v>9</v>
      </c>
      <c r="G10286" s="85">
        <v>6.1739497835385908</v>
      </c>
      <c r="H10286" s="85">
        <v>9379.6906330564307</v>
      </c>
      <c r="I10286" s="85">
        <v>2699.8138069321112</v>
      </c>
      <c r="J10286" s="85">
        <v>38104.608231480437</v>
      </c>
      <c r="K10286" t="s">
        <v>491</v>
      </c>
    </row>
    <row r="10287" spans="2:11" x14ac:dyDescent="0.25">
      <c r="B10287">
        <v>2026</v>
      </c>
      <c r="C10287" t="s">
        <v>483</v>
      </c>
      <c r="D10287">
        <v>3</v>
      </c>
      <c r="E10287" t="s">
        <v>148</v>
      </c>
      <c r="F10287">
        <v>9</v>
      </c>
      <c r="G10287" s="85">
        <v>9.3309171617766964</v>
      </c>
      <c r="H10287" s="85">
        <v>9379.6906330564307</v>
      </c>
      <c r="I10287" s="85">
        <v>2699.8138069321112</v>
      </c>
      <c r="J10287" s="85">
        <v>57588.894525493677</v>
      </c>
      <c r="K10287" t="s">
        <v>491</v>
      </c>
    </row>
    <row r="10288" spans="2:11" x14ac:dyDescent="0.25">
      <c r="B10288">
        <v>2026</v>
      </c>
      <c r="C10288" t="s">
        <v>483</v>
      </c>
      <c r="D10288">
        <v>4</v>
      </c>
      <c r="E10288" t="s">
        <v>148</v>
      </c>
      <c r="F10288">
        <v>9</v>
      </c>
      <c r="G10288" s="85">
        <v>6.2491463560522824</v>
      </c>
      <c r="H10288" s="85">
        <v>9379.6906330564307</v>
      </c>
      <c r="I10288" s="85">
        <v>2699.8138069321112</v>
      </c>
      <c r="J10288" s="85">
        <v>38568.709177624201</v>
      </c>
      <c r="K10288" t="s">
        <v>491</v>
      </c>
    </row>
    <row r="10289" spans="2:11" x14ac:dyDescent="0.25">
      <c r="B10289">
        <v>2026</v>
      </c>
      <c r="C10289" t="s">
        <v>484</v>
      </c>
      <c r="D10289">
        <v>3</v>
      </c>
      <c r="E10289" t="s">
        <v>148</v>
      </c>
      <c r="F10289">
        <v>9</v>
      </c>
      <c r="G10289" s="85">
        <v>9.4431969755300091</v>
      </c>
      <c r="H10289" s="85">
        <v>9379.6906330564307</v>
      </c>
      <c r="I10289" s="85">
        <v>2699.8138069321112</v>
      </c>
      <c r="J10289" s="85">
        <v>58281.867171105543</v>
      </c>
      <c r="K10289" t="s">
        <v>491</v>
      </c>
    </row>
    <row r="10290" spans="2:11" x14ac:dyDescent="0.25">
      <c r="B10290">
        <v>2026</v>
      </c>
      <c r="C10290" t="s">
        <v>484</v>
      </c>
      <c r="D10290">
        <v>4</v>
      </c>
      <c r="E10290" t="s">
        <v>148</v>
      </c>
      <c r="F10290">
        <v>9</v>
      </c>
      <c r="G10290" s="85">
        <v>6.3243429285659705</v>
      </c>
      <c r="H10290" s="85">
        <v>9379.6906330564307</v>
      </c>
      <c r="I10290" s="85">
        <v>2699.8138069321112</v>
      </c>
      <c r="J10290" s="85">
        <v>39032.810123767944</v>
      </c>
      <c r="K10290" t="s">
        <v>491</v>
      </c>
    </row>
    <row r="10291" spans="2:11" x14ac:dyDescent="0.25">
      <c r="B10291">
        <v>2026</v>
      </c>
      <c r="C10291" t="s">
        <v>485</v>
      </c>
      <c r="D10291">
        <v>3</v>
      </c>
      <c r="E10291" t="s">
        <v>148</v>
      </c>
      <c r="F10291">
        <v>9</v>
      </c>
      <c r="G10291" s="85">
        <v>9.555476789283329</v>
      </c>
      <c r="H10291" s="85">
        <v>9379.6906330564307</v>
      </c>
      <c r="I10291" s="85">
        <v>2699.8138069321112</v>
      </c>
      <c r="J10291" s="85">
        <v>58974.83981671746</v>
      </c>
      <c r="K10291" t="s">
        <v>491</v>
      </c>
    </row>
    <row r="10292" spans="2:11" x14ac:dyDescent="0.25">
      <c r="B10292">
        <v>2026</v>
      </c>
      <c r="C10292" t="s">
        <v>485</v>
      </c>
      <c r="D10292">
        <v>4</v>
      </c>
      <c r="E10292" t="s">
        <v>148</v>
      </c>
      <c r="F10292">
        <v>9</v>
      </c>
      <c r="G10292" s="85">
        <v>6.3995395010796621</v>
      </c>
      <c r="H10292" s="85">
        <v>9379.6906330564307</v>
      </c>
      <c r="I10292" s="85">
        <v>2699.8138069321112</v>
      </c>
      <c r="J10292" s="85">
        <v>39496.911069911701</v>
      </c>
      <c r="K10292" t="s">
        <v>491</v>
      </c>
    </row>
    <row r="10293" spans="2:11" x14ac:dyDescent="0.25">
      <c r="B10293">
        <v>2026</v>
      </c>
      <c r="C10293" t="s">
        <v>486</v>
      </c>
      <c r="D10293">
        <v>3</v>
      </c>
      <c r="E10293" t="s">
        <v>148</v>
      </c>
      <c r="F10293">
        <v>9</v>
      </c>
      <c r="G10293" s="85">
        <v>9.6677566030366453</v>
      </c>
      <c r="H10293" s="85">
        <v>9379.6906330564307</v>
      </c>
      <c r="I10293" s="85">
        <v>2699.8138069321112</v>
      </c>
      <c r="J10293" s="85">
        <v>59667.812462329355</v>
      </c>
      <c r="K10293" t="s">
        <v>491</v>
      </c>
    </row>
    <row r="10294" spans="2:11" x14ac:dyDescent="0.25">
      <c r="B10294">
        <v>2026</v>
      </c>
      <c r="C10294" t="s">
        <v>486</v>
      </c>
      <c r="D10294">
        <v>4</v>
      </c>
      <c r="E10294" t="s">
        <v>148</v>
      </c>
      <c r="F10294">
        <v>9</v>
      </c>
      <c r="G10294" s="85">
        <v>6.4747360735933501</v>
      </c>
      <c r="H10294" s="85">
        <v>9379.6906330564307</v>
      </c>
      <c r="I10294" s="85">
        <v>2699.8138069321112</v>
      </c>
      <c r="J10294" s="85">
        <v>39961.012016055443</v>
      </c>
      <c r="K10294" t="s">
        <v>491</v>
      </c>
    </row>
    <row r="10295" spans="2:11" x14ac:dyDescent="0.25">
      <c r="B10295">
        <v>2026</v>
      </c>
      <c r="C10295" t="s">
        <v>487</v>
      </c>
      <c r="D10295">
        <v>3</v>
      </c>
      <c r="E10295" t="s">
        <v>148</v>
      </c>
      <c r="F10295">
        <v>9</v>
      </c>
      <c r="G10295" s="85">
        <v>9.7800364167899652</v>
      </c>
      <c r="H10295" s="85">
        <v>9379.6906330564307</v>
      </c>
      <c r="I10295" s="85">
        <v>2699.8138069321112</v>
      </c>
      <c r="J10295" s="85">
        <v>60360.785107941265</v>
      </c>
      <c r="K10295" t="s">
        <v>491</v>
      </c>
    </row>
    <row r="10296" spans="2:11" x14ac:dyDescent="0.25">
      <c r="B10296">
        <v>2026</v>
      </c>
      <c r="C10296" t="s">
        <v>487</v>
      </c>
      <c r="D10296">
        <v>4</v>
      </c>
      <c r="E10296" t="s">
        <v>148</v>
      </c>
      <c r="F10296">
        <v>9</v>
      </c>
      <c r="G10296" s="85">
        <v>6.5499326461070417</v>
      </c>
      <c r="H10296" s="85">
        <v>9379.6906330564307</v>
      </c>
      <c r="I10296" s="85">
        <v>2699.8138069321112</v>
      </c>
      <c r="J10296" s="85">
        <v>40425.1129621992</v>
      </c>
      <c r="K10296" t="s">
        <v>491</v>
      </c>
    </row>
    <row r="10297" spans="2:11" x14ac:dyDescent="0.25">
      <c r="B10297">
        <v>2026</v>
      </c>
      <c r="C10297" t="s">
        <v>488</v>
      </c>
      <c r="D10297">
        <v>3</v>
      </c>
      <c r="E10297" t="s">
        <v>148</v>
      </c>
      <c r="F10297">
        <v>9</v>
      </c>
      <c r="G10297" s="85">
        <v>9.8923162305432797</v>
      </c>
      <c r="H10297" s="85">
        <v>9379.6906330564307</v>
      </c>
      <c r="I10297" s="85">
        <v>2699.8138069321112</v>
      </c>
      <c r="J10297" s="85">
        <v>61053.757753553145</v>
      </c>
      <c r="K10297" t="s">
        <v>491</v>
      </c>
    </row>
    <row r="10298" spans="2:11" x14ac:dyDescent="0.25">
      <c r="B10298">
        <v>2026</v>
      </c>
      <c r="C10298" t="s">
        <v>488</v>
      </c>
      <c r="D10298">
        <v>4</v>
      </c>
      <c r="E10298" t="s">
        <v>148</v>
      </c>
      <c r="F10298">
        <v>9</v>
      </c>
      <c r="G10298" s="85">
        <v>6.625129218620728</v>
      </c>
      <c r="H10298" s="85">
        <v>9379.6906330564307</v>
      </c>
      <c r="I10298" s="85">
        <v>2699.8138069321112</v>
      </c>
      <c r="J10298" s="85">
        <v>40889.213908342928</v>
      </c>
      <c r="K10298" t="s">
        <v>491</v>
      </c>
    </row>
    <row r="10299" spans="2:11" x14ac:dyDescent="0.25">
      <c r="B10299">
        <v>2026</v>
      </c>
      <c r="C10299" t="s">
        <v>489</v>
      </c>
      <c r="D10299">
        <v>3</v>
      </c>
      <c r="E10299" t="s">
        <v>148</v>
      </c>
      <c r="F10299">
        <v>9</v>
      </c>
      <c r="G10299" s="85">
        <v>10.004596044296601</v>
      </c>
      <c r="H10299" s="85">
        <v>9379.6906330564307</v>
      </c>
      <c r="I10299" s="85">
        <v>2699.8138069321112</v>
      </c>
      <c r="J10299" s="85">
        <v>61746.730399165077</v>
      </c>
      <c r="K10299" t="s">
        <v>491</v>
      </c>
    </row>
    <row r="10300" spans="2:11" x14ac:dyDescent="0.25">
      <c r="B10300">
        <v>2026</v>
      </c>
      <c r="C10300" t="s">
        <v>489</v>
      </c>
      <c r="D10300">
        <v>4</v>
      </c>
      <c r="E10300" t="s">
        <v>148</v>
      </c>
      <c r="F10300">
        <v>9</v>
      </c>
      <c r="G10300" s="85">
        <v>6.7003257911344214</v>
      </c>
      <c r="H10300" s="85">
        <v>9379.6906330564307</v>
      </c>
      <c r="I10300" s="85">
        <v>2699.8138069321112</v>
      </c>
      <c r="J10300" s="85">
        <v>41353.3148544867</v>
      </c>
      <c r="K10300" t="s">
        <v>491</v>
      </c>
    </row>
    <row r="10301" spans="2:11" x14ac:dyDescent="0.25">
      <c r="B10301">
        <v>2026</v>
      </c>
      <c r="C10301" t="s">
        <v>490</v>
      </c>
      <c r="D10301">
        <v>3</v>
      </c>
      <c r="E10301" t="s">
        <v>148</v>
      </c>
      <c r="F10301">
        <v>9</v>
      </c>
      <c r="G10301" s="85">
        <v>10.116875858049914</v>
      </c>
      <c r="H10301" s="85">
        <v>9379.6906330564307</v>
      </c>
      <c r="I10301" s="85">
        <v>2699.8138069321112</v>
      </c>
      <c r="J10301" s="85">
        <v>62439.703044776943</v>
      </c>
      <c r="K10301" t="s">
        <v>491</v>
      </c>
    </row>
    <row r="10302" spans="2:11" x14ac:dyDescent="0.25">
      <c r="B10302">
        <v>2026</v>
      </c>
      <c r="C10302" t="s">
        <v>490</v>
      </c>
      <c r="D10302">
        <v>4</v>
      </c>
      <c r="E10302" t="s">
        <v>148</v>
      </c>
      <c r="F10302">
        <v>9</v>
      </c>
      <c r="G10302" s="85">
        <v>6.7755223636481094</v>
      </c>
      <c r="H10302" s="85">
        <v>9379.6906330564307</v>
      </c>
      <c r="I10302" s="85">
        <v>2699.8138069321112</v>
      </c>
      <c r="J10302" s="85">
        <v>41817.415800630442</v>
      </c>
      <c r="K10302" t="s">
        <v>491</v>
      </c>
    </row>
    <row r="10303" spans="2:11" x14ac:dyDescent="0.25">
      <c r="B10303">
        <v>2026</v>
      </c>
      <c r="C10303" t="s">
        <v>479</v>
      </c>
      <c r="D10303">
        <v>3</v>
      </c>
      <c r="E10303" t="s">
        <v>185</v>
      </c>
      <c r="F10303">
        <v>15</v>
      </c>
      <c r="G10303" s="85">
        <v>43.161364198130755</v>
      </c>
      <c r="H10303" s="85">
        <v>12076.490850376749</v>
      </c>
      <c r="I10303" s="85">
        <v>3366.157158234661</v>
      </c>
      <c r="J10303" s="85">
        <v>352878.00402389769</v>
      </c>
      <c r="K10303" t="s">
        <v>491</v>
      </c>
    </row>
    <row r="10304" spans="2:11" x14ac:dyDescent="0.25">
      <c r="B10304">
        <v>2026</v>
      </c>
      <c r="C10304" t="s">
        <v>479</v>
      </c>
      <c r="D10304">
        <v>4</v>
      </c>
      <c r="E10304" t="s">
        <v>185</v>
      </c>
      <c r="F10304">
        <v>15</v>
      </c>
      <c r="G10304" s="85">
        <v>13.572225851365339</v>
      </c>
      <c r="H10304" s="85">
        <v>12076.490850376749</v>
      </c>
      <c r="I10304" s="85">
        <v>3366.157158234661</v>
      </c>
      <c r="J10304" s="85">
        <v>110963.59110907723</v>
      </c>
      <c r="K10304" t="s">
        <v>491</v>
      </c>
    </row>
    <row r="10305" spans="2:11" x14ac:dyDescent="0.25">
      <c r="B10305">
        <v>2026</v>
      </c>
      <c r="C10305" t="s">
        <v>480</v>
      </c>
      <c r="D10305">
        <v>3</v>
      </c>
      <c r="E10305" t="s">
        <v>185</v>
      </c>
      <c r="F10305">
        <v>15</v>
      </c>
      <c r="G10305" s="85">
        <v>43.374489991694482</v>
      </c>
      <c r="H10305" s="85">
        <v>12076.490850376749</v>
      </c>
      <c r="I10305" s="85">
        <v>3366.157158234661</v>
      </c>
      <c r="J10305" s="85">
        <v>354620.47454205691</v>
      </c>
      <c r="K10305" t="s">
        <v>491</v>
      </c>
    </row>
    <row r="10306" spans="2:11" x14ac:dyDescent="0.25">
      <c r="B10306">
        <v>2026</v>
      </c>
      <c r="C10306" t="s">
        <v>480</v>
      </c>
      <c r="D10306">
        <v>4</v>
      </c>
      <c r="E10306" t="s">
        <v>185</v>
      </c>
      <c r="F10306">
        <v>15</v>
      </c>
      <c r="G10306" s="85">
        <v>13.639243923169559</v>
      </c>
      <c r="H10306" s="85">
        <v>12076.490850376749</v>
      </c>
      <c r="I10306" s="85">
        <v>3366.157158234661</v>
      </c>
      <c r="J10306" s="85">
        <v>111511.51640873279</v>
      </c>
      <c r="K10306" t="s">
        <v>491</v>
      </c>
    </row>
    <row r="10307" spans="2:11" x14ac:dyDescent="0.25">
      <c r="B10307">
        <v>2026</v>
      </c>
      <c r="C10307" t="s">
        <v>481</v>
      </c>
      <c r="D10307">
        <v>3</v>
      </c>
      <c r="E10307" t="s">
        <v>185</v>
      </c>
      <c r="F10307">
        <v>15</v>
      </c>
      <c r="G10307" s="85">
        <v>43.58761578525823</v>
      </c>
      <c r="H10307" s="85">
        <v>12076.490850376749</v>
      </c>
      <c r="I10307" s="85">
        <v>3366.157158234661</v>
      </c>
      <c r="J10307" s="85">
        <v>356362.94506021636</v>
      </c>
      <c r="K10307" t="s">
        <v>491</v>
      </c>
    </row>
    <row r="10308" spans="2:11" x14ac:dyDescent="0.25">
      <c r="B10308">
        <v>2026</v>
      </c>
      <c r="C10308" t="s">
        <v>481</v>
      </c>
      <c r="D10308">
        <v>4</v>
      </c>
      <c r="E10308" t="s">
        <v>185</v>
      </c>
      <c r="F10308">
        <v>15</v>
      </c>
      <c r="G10308" s="85">
        <v>13.706261994973779</v>
      </c>
      <c r="H10308" s="85">
        <v>12076.490850376749</v>
      </c>
      <c r="I10308" s="85">
        <v>3366.157158234661</v>
      </c>
      <c r="J10308" s="85">
        <v>112059.44170838835</v>
      </c>
      <c r="K10308" t="s">
        <v>491</v>
      </c>
    </row>
    <row r="10309" spans="2:11" x14ac:dyDescent="0.25">
      <c r="B10309">
        <v>2026</v>
      </c>
      <c r="C10309" t="s">
        <v>482</v>
      </c>
      <c r="D10309">
        <v>3</v>
      </c>
      <c r="E10309" t="s">
        <v>185</v>
      </c>
      <c r="F10309">
        <v>15</v>
      </c>
      <c r="G10309" s="85">
        <v>43.800741578821963</v>
      </c>
      <c r="H10309" s="85">
        <v>12076.490850376749</v>
      </c>
      <c r="I10309" s="85">
        <v>3366.157158234661</v>
      </c>
      <c r="J10309" s="85">
        <v>358105.41557837563</v>
      </c>
      <c r="K10309" t="s">
        <v>491</v>
      </c>
    </row>
    <row r="10310" spans="2:11" x14ac:dyDescent="0.25">
      <c r="B10310">
        <v>2026</v>
      </c>
      <c r="C10310" t="s">
        <v>482</v>
      </c>
      <c r="D10310">
        <v>4</v>
      </c>
      <c r="E10310" t="s">
        <v>185</v>
      </c>
      <c r="F10310">
        <v>15</v>
      </c>
      <c r="G10310" s="85">
        <v>13.773280066778</v>
      </c>
      <c r="H10310" s="85">
        <v>12076.490850376749</v>
      </c>
      <c r="I10310" s="85">
        <v>3366.157158234661</v>
      </c>
      <c r="J10310" s="85">
        <v>112607.3670080439</v>
      </c>
      <c r="K10310" t="s">
        <v>491</v>
      </c>
    </row>
    <row r="10311" spans="2:11" x14ac:dyDescent="0.25">
      <c r="B10311">
        <v>2026</v>
      </c>
      <c r="C10311" t="s">
        <v>483</v>
      </c>
      <c r="D10311">
        <v>3</v>
      </c>
      <c r="E10311" t="s">
        <v>185</v>
      </c>
      <c r="F10311">
        <v>15</v>
      </c>
      <c r="G10311" s="85">
        <v>44.013867372385711</v>
      </c>
      <c r="H10311" s="85">
        <v>12076.490850376749</v>
      </c>
      <c r="I10311" s="85">
        <v>3366.157158234661</v>
      </c>
      <c r="J10311" s="85">
        <v>359847.88609653508</v>
      </c>
      <c r="K10311" t="s">
        <v>491</v>
      </c>
    </row>
    <row r="10312" spans="2:11" x14ac:dyDescent="0.25">
      <c r="B10312">
        <v>2026</v>
      </c>
      <c r="C10312" t="s">
        <v>483</v>
      </c>
      <c r="D10312">
        <v>4</v>
      </c>
      <c r="E10312" t="s">
        <v>185</v>
      </c>
      <c r="F10312">
        <v>15</v>
      </c>
      <c r="G10312" s="85">
        <v>13.840298138582227</v>
      </c>
      <c r="H10312" s="85">
        <v>12076.490850376749</v>
      </c>
      <c r="I10312" s="85">
        <v>3366.157158234661</v>
      </c>
      <c r="J10312" s="85">
        <v>113155.29230769952</v>
      </c>
      <c r="K10312" t="s">
        <v>491</v>
      </c>
    </row>
    <row r="10313" spans="2:11" x14ac:dyDescent="0.25">
      <c r="B10313">
        <v>2026</v>
      </c>
      <c r="C10313" t="s">
        <v>484</v>
      </c>
      <c r="D10313">
        <v>3</v>
      </c>
      <c r="E10313" t="s">
        <v>185</v>
      </c>
      <c r="F10313">
        <v>15</v>
      </c>
      <c r="G10313" s="85">
        <v>44.22699316594943</v>
      </c>
      <c r="H10313" s="85">
        <v>12076.490850376749</v>
      </c>
      <c r="I10313" s="85">
        <v>3366.157158234661</v>
      </c>
      <c r="J10313" s="85">
        <v>361590.35661469429</v>
      </c>
      <c r="K10313" t="s">
        <v>491</v>
      </c>
    </row>
    <row r="10314" spans="2:11" x14ac:dyDescent="0.25">
      <c r="B10314">
        <v>2026</v>
      </c>
      <c r="C10314" t="s">
        <v>484</v>
      </c>
      <c r="D10314">
        <v>4</v>
      </c>
      <c r="E10314" t="s">
        <v>185</v>
      </c>
      <c r="F10314">
        <v>15</v>
      </c>
      <c r="G10314" s="85">
        <v>13.907316210386448</v>
      </c>
      <c r="H10314" s="85">
        <v>12076.490850376749</v>
      </c>
      <c r="I10314" s="85">
        <v>3366.157158234661</v>
      </c>
      <c r="J10314" s="85">
        <v>113703.21760735508</v>
      </c>
      <c r="K10314" t="s">
        <v>491</v>
      </c>
    </row>
    <row r="10315" spans="2:11" x14ac:dyDescent="0.25">
      <c r="B10315">
        <v>2026</v>
      </c>
      <c r="C10315" t="s">
        <v>485</v>
      </c>
      <c r="D10315">
        <v>3</v>
      </c>
      <c r="E10315" t="s">
        <v>185</v>
      </c>
      <c r="F10315">
        <v>15</v>
      </c>
      <c r="G10315" s="85">
        <v>44.440118959513185</v>
      </c>
      <c r="H10315" s="85">
        <v>12076.490850376749</v>
      </c>
      <c r="I10315" s="85">
        <v>3366.157158234661</v>
      </c>
      <c r="J10315" s="85">
        <v>363332.82713285374</v>
      </c>
      <c r="K10315" t="s">
        <v>491</v>
      </c>
    </row>
    <row r="10316" spans="2:11" x14ac:dyDescent="0.25">
      <c r="B10316">
        <v>2026</v>
      </c>
      <c r="C10316" t="s">
        <v>485</v>
      </c>
      <c r="D10316">
        <v>4</v>
      </c>
      <c r="E10316" t="s">
        <v>185</v>
      </c>
      <c r="F10316">
        <v>15</v>
      </c>
      <c r="G10316" s="85">
        <v>13.974334282190675</v>
      </c>
      <c r="H10316" s="85">
        <v>12076.490850376749</v>
      </c>
      <c r="I10316" s="85">
        <v>3366.157158234661</v>
      </c>
      <c r="J10316" s="85">
        <v>114251.1429070107</v>
      </c>
      <c r="K10316" t="s">
        <v>491</v>
      </c>
    </row>
    <row r="10317" spans="2:11" x14ac:dyDescent="0.25">
      <c r="B10317">
        <v>2026</v>
      </c>
      <c r="C10317" t="s">
        <v>486</v>
      </c>
      <c r="D10317">
        <v>3</v>
      </c>
      <c r="E10317" t="s">
        <v>185</v>
      </c>
      <c r="F10317">
        <v>15</v>
      </c>
      <c r="G10317" s="85">
        <v>44.653244753076905</v>
      </c>
      <c r="H10317" s="85">
        <v>12076.490850376749</v>
      </c>
      <c r="I10317" s="85">
        <v>3366.157158234661</v>
      </c>
      <c r="J10317" s="85">
        <v>365075.29765101295</v>
      </c>
      <c r="K10317" t="s">
        <v>491</v>
      </c>
    </row>
    <row r="10318" spans="2:11" x14ac:dyDescent="0.25">
      <c r="B10318">
        <v>2026</v>
      </c>
      <c r="C10318" t="s">
        <v>486</v>
      </c>
      <c r="D10318">
        <v>4</v>
      </c>
      <c r="E10318" t="s">
        <v>185</v>
      </c>
      <c r="F10318">
        <v>15</v>
      </c>
      <c r="G10318" s="85">
        <v>14.041352353994888</v>
      </c>
      <c r="H10318" s="85">
        <v>12076.490850376749</v>
      </c>
      <c r="I10318" s="85">
        <v>3366.157158234661</v>
      </c>
      <c r="J10318" s="85">
        <v>114799.0682066662</v>
      </c>
      <c r="K10318" t="s">
        <v>491</v>
      </c>
    </row>
    <row r="10319" spans="2:11" x14ac:dyDescent="0.25">
      <c r="B10319">
        <v>2026</v>
      </c>
      <c r="C10319" t="s">
        <v>487</v>
      </c>
      <c r="D10319">
        <v>3</v>
      </c>
      <c r="E10319" t="s">
        <v>185</v>
      </c>
      <c r="F10319">
        <v>15</v>
      </c>
      <c r="G10319" s="85">
        <v>44.86637054664066</v>
      </c>
      <c r="H10319" s="85">
        <v>12076.490850376749</v>
      </c>
      <c r="I10319" s="85">
        <v>3366.157158234661</v>
      </c>
      <c r="J10319" s="85">
        <v>366817.76816917246</v>
      </c>
      <c r="K10319" t="s">
        <v>491</v>
      </c>
    </row>
    <row r="10320" spans="2:11" x14ac:dyDescent="0.25">
      <c r="B10320">
        <v>2026</v>
      </c>
      <c r="C10320" t="s">
        <v>487</v>
      </c>
      <c r="D10320">
        <v>4</v>
      </c>
      <c r="E10320" t="s">
        <v>185</v>
      </c>
      <c r="F10320">
        <v>15</v>
      </c>
      <c r="G10320" s="85">
        <v>14.108370425799116</v>
      </c>
      <c r="H10320" s="85">
        <v>12076.490850376749</v>
      </c>
      <c r="I10320" s="85">
        <v>3366.157158234661</v>
      </c>
      <c r="J10320" s="85">
        <v>115346.99350632181</v>
      </c>
      <c r="K10320" t="s">
        <v>491</v>
      </c>
    </row>
    <row r="10321" spans="2:11" x14ac:dyDescent="0.25">
      <c r="B10321">
        <v>2026</v>
      </c>
      <c r="C10321" t="s">
        <v>488</v>
      </c>
      <c r="D10321">
        <v>3</v>
      </c>
      <c r="E10321" t="s">
        <v>185</v>
      </c>
      <c r="F10321">
        <v>15</v>
      </c>
      <c r="G10321" s="85">
        <v>45.079496340204393</v>
      </c>
      <c r="H10321" s="85">
        <v>12076.490850376749</v>
      </c>
      <c r="I10321" s="85">
        <v>3366.157158234661</v>
      </c>
      <c r="J10321" s="85">
        <v>368560.23868733173</v>
      </c>
      <c r="K10321" t="s">
        <v>491</v>
      </c>
    </row>
    <row r="10322" spans="2:11" x14ac:dyDescent="0.25">
      <c r="B10322">
        <v>2026</v>
      </c>
      <c r="C10322" t="s">
        <v>488</v>
      </c>
      <c r="D10322">
        <v>4</v>
      </c>
      <c r="E10322" t="s">
        <v>185</v>
      </c>
      <c r="F10322">
        <v>15</v>
      </c>
      <c r="G10322" s="85">
        <v>14.175388497603336</v>
      </c>
      <c r="H10322" s="85">
        <v>12076.490850376749</v>
      </c>
      <c r="I10322" s="85">
        <v>3366.157158234661</v>
      </c>
      <c r="J10322" s="85">
        <v>115894.91880597737</v>
      </c>
      <c r="K10322" t="s">
        <v>491</v>
      </c>
    </row>
    <row r="10323" spans="2:11" x14ac:dyDescent="0.25">
      <c r="B10323">
        <v>2026</v>
      </c>
      <c r="C10323" t="s">
        <v>489</v>
      </c>
      <c r="D10323">
        <v>3</v>
      </c>
      <c r="E10323" t="s">
        <v>185</v>
      </c>
      <c r="F10323">
        <v>15</v>
      </c>
      <c r="G10323" s="85">
        <v>45.292622133768148</v>
      </c>
      <c r="H10323" s="85">
        <v>12076.490850376749</v>
      </c>
      <c r="I10323" s="85">
        <v>3366.157158234661</v>
      </c>
      <c r="J10323" s="85">
        <v>370302.70920549124</v>
      </c>
      <c r="K10323" t="s">
        <v>491</v>
      </c>
    </row>
    <row r="10324" spans="2:11" x14ac:dyDescent="0.25">
      <c r="B10324">
        <v>2026</v>
      </c>
      <c r="C10324" t="s">
        <v>489</v>
      </c>
      <c r="D10324">
        <v>4</v>
      </c>
      <c r="E10324" t="s">
        <v>185</v>
      </c>
      <c r="F10324">
        <v>15</v>
      </c>
      <c r="G10324" s="85">
        <v>14.242406569407564</v>
      </c>
      <c r="H10324" s="85">
        <v>12076.490850376749</v>
      </c>
      <c r="I10324" s="85">
        <v>3366.157158234661</v>
      </c>
      <c r="J10324" s="85">
        <v>116442.84410563299</v>
      </c>
      <c r="K10324" t="s">
        <v>491</v>
      </c>
    </row>
    <row r="10325" spans="2:11" x14ac:dyDescent="0.25">
      <c r="B10325">
        <v>2026</v>
      </c>
      <c r="C10325" t="s">
        <v>490</v>
      </c>
      <c r="D10325">
        <v>3</v>
      </c>
      <c r="E10325" t="s">
        <v>185</v>
      </c>
      <c r="F10325">
        <v>15</v>
      </c>
      <c r="G10325" s="85">
        <v>45.505747927331861</v>
      </c>
      <c r="H10325" s="85">
        <v>12076.490850376749</v>
      </c>
      <c r="I10325" s="85">
        <v>3366.157158234661</v>
      </c>
      <c r="J10325" s="85">
        <v>372045.17972365039</v>
      </c>
      <c r="K10325" t="s">
        <v>491</v>
      </c>
    </row>
    <row r="10326" spans="2:11" x14ac:dyDescent="0.25">
      <c r="B10326">
        <v>2026</v>
      </c>
      <c r="C10326" t="s">
        <v>490</v>
      </c>
      <c r="D10326">
        <v>4</v>
      </c>
      <c r="E10326" t="s">
        <v>185</v>
      </c>
      <c r="F10326">
        <v>15</v>
      </c>
      <c r="G10326" s="85">
        <v>14.309424641211784</v>
      </c>
      <c r="H10326" s="85">
        <v>12076.490850376749</v>
      </c>
      <c r="I10326" s="85">
        <v>3366.157158234661</v>
      </c>
      <c r="J10326" s="85">
        <v>116990.76940528855</v>
      </c>
      <c r="K10326" t="s">
        <v>491</v>
      </c>
    </row>
    <row r="10327" spans="2:11" x14ac:dyDescent="0.25">
      <c r="B10327">
        <v>2026</v>
      </c>
      <c r="C10327" t="s">
        <v>479</v>
      </c>
      <c r="D10327">
        <v>3</v>
      </c>
      <c r="E10327" t="s">
        <v>208</v>
      </c>
      <c r="F10327">
        <v>22</v>
      </c>
      <c r="G10327" s="85">
        <v>2.5658856179674321</v>
      </c>
      <c r="H10327" s="85">
        <v>27483.452068491439</v>
      </c>
      <c r="I10327" s="85">
        <v>6023.7970253718286</v>
      </c>
      <c r="J10327" s="85">
        <v>43722.024524676461</v>
      </c>
      <c r="K10327" t="s">
        <v>491</v>
      </c>
    </row>
    <row r="10328" spans="2:11" x14ac:dyDescent="0.25">
      <c r="B10328">
        <v>2026</v>
      </c>
      <c r="C10328" t="s">
        <v>479</v>
      </c>
      <c r="D10328">
        <v>4</v>
      </c>
      <c r="E10328" t="s">
        <v>208</v>
      </c>
      <c r="F10328">
        <v>22</v>
      </c>
      <c r="G10328" s="85">
        <v>2.4857016924059505</v>
      </c>
      <c r="H10328" s="85">
        <v>27483.452068491439</v>
      </c>
      <c r="I10328" s="85">
        <v>6023.7970253718286</v>
      </c>
      <c r="J10328" s="85">
        <v>42355.711258280338</v>
      </c>
      <c r="K10328" t="s">
        <v>491</v>
      </c>
    </row>
    <row r="10329" spans="2:11" x14ac:dyDescent="0.25">
      <c r="B10329">
        <v>2026</v>
      </c>
      <c r="C10329" t="s">
        <v>480</v>
      </c>
      <c r="D10329">
        <v>3</v>
      </c>
      <c r="E10329" t="s">
        <v>208</v>
      </c>
      <c r="F10329">
        <v>22</v>
      </c>
      <c r="G10329" s="85">
        <v>2.5983508591450741</v>
      </c>
      <c r="H10329" s="85">
        <v>27483.452068491439</v>
      </c>
      <c r="I10329" s="85">
        <v>6023.7970253718286</v>
      </c>
      <c r="J10329" s="85">
        <v>44275.22380255106</v>
      </c>
      <c r="K10329" t="s">
        <v>491</v>
      </c>
    </row>
    <row r="10330" spans="2:11" x14ac:dyDescent="0.25">
      <c r="B10330">
        <v>2026</v>
      </c>
      <c r="C10330" t="s">
        <v>480</v>
      </c>
      <c r="D10330">
        <v>4</v>
      </c>
      <c r="E10330" t="s">
        <v>208</v>
      </c>
      <c r="F10330">
        <v>22</v>
      </c>
      <c r="G10330" s="85">
        <v>2.5171523947967911</v>
      </c>
      <c r="H10330" s="85">
        <v>27483.452068491439</v>
      </c>
      <c r="I10330" s="85">
        <v>6023.7970253718286</v>
      </c>
      <c r="J10330" s="85">
        <v>42891.62305872135</v>
      </c>
      <c r="K10330" t="s">
        <v>491</v>
      </c>
    </row>
    <row r="10331" spans="2:11" x14ac:dyDescent="0.25">
      <c r="B10331">
        <v>2026</v>
      </c>
      <c r="C10331" t="s">
        <v>481</v>
      </c>
      <c r="D10331">
        <v>3</v>
      </c>
      <c r="E10331" t="s">
        <v>208</v>
      </c>
      <c r="F10331">
        <v>22</v>
      </c>
      <c r="G10331" s="85">
        <v>2.6308161003227086</v>
      </c>
      <c r="H10331" s="85">
        <v>27483.452068491439</v>
      </c>
      <c r="I10331" s="85">
        <v>6023.7970253718286</v>
      </c>
      <c r="J10331" s="85">
        <v>44828.423080425535</v>
      </c>
      <c r="K10331" t="s">
        <v>491</v>
      </c>
    </row>
    <row r="10332" spans="2:11" x14ac:dyDescent="0.25">
      <c r="B10332">
        <v>2026</v>
      </c>
      <c r="C10332" t="s">
        <v>481</v>
      </c>
      <c r="D10332">
        <v>4</v>
      </c>
      <c r="E10332" t="s">
        <v>208</v>
      </c>
      <c r="F10332">
        <v>22</v>
      </c>
      <c r="G10332" s="85">
        <v>2.5486030971876241</v>
      </c>
      <c r="H10332" s="85">
        <v>27483.452068491439</v>
      </c>
      <c r="I10332" s="85">
        <v>6023.7970253718286</v>
      </c>
      <c r="J10332" s="85">
        <v>43427.534859162239</v>
      </c>
      <c r="K10332" t="s">
        <v>491</v>
      </c>
    </row>
    <row r="10333" spans="2:11" x14ac:dyDescent="0.25">
      <c r="B10333">
        <v>2026</v>
      </c>
      <c r="C10333" t="s">
        <v>482</v>
      </c>
      <c r="D10333">
        <v>3</v>
      </c>
      <c r="E10333" t="s">
        <v>208</v>
      </c>
      <c r="F10333">
        <v>22</v>
      </c>
      <c r="G10333" s="85">
        <v>2.6632813415003502</v>
      </c>
      <c r="H10333" s="85">
        <v>27483.452068491439</v>
      </c>
      <c r="I10333" s="85">
        <v>6023.7970253718286</v>
      </c>
      <c r="J10333" s="85">
        <v>45381.622358300119</v>
      </c>
      <c r="K10333" t="s">
        <v>491</v>
      </c>
    </row>
    <row r="10334" spans="2:11" x14ac:dyDescent="0.25">
      <c r="B10334">
        <v>2026</v>
      </c>
      <c r="C10334" t="s">
        <v>482</v>
      </c>
      <c r="D10334">
        <v>4</v>
      </c>
      <c r="E10334" t="s">
        <v>208</v>
      </c>
      <c r="F10334">
        <v>22</v>
      </c>
      <c r="G10334" s="85">
        <v>2.5800537995784643</v>
      </c>
      <c r="H10334" s="85">
        <v>27483.452068491439</v>
      </c>
      <c r="I10334" s="85">
        <v>6023.7970253718286</v>
      </c>
      <c r="J10334" s="85">
        <v>43963.446659603243</v>
      </c>
      <c r="K10334" t="s">
        <v>491</v>
      </c>
    </row>
    <row r="10335" spans="2:11" x14ac:dyDescent="0.25">
      <c r="B10335">
        <v>2026</v>
      </c>
      <c r="C10335" t="s">
        <v>483</v>
      </c>
      <c r="D10335">
        <v>3</v>
      </c>
      <c r="E10335" t="s">
        <v>208</v>
      </c>
      <c r="F10335">
        <v>22</v>
      </c>
      <c r="G10335" s="85">
        <v>2.6957465826779847</v>
      </c>
      <c r="H10335" s="85">
        <v>27483.452068491439</v>
      </c>
      <c r="I10335" s="85">
        <v>6023.7970253718286</v>
      </c>
      <c r="J10335" s="85">
        <v>45934.821636174594</v>
      </c>
      <c r="K10335" t="s">
        <v>491</v>
      </c>
    </row>
    <row r="10336" spans="2:11" x14ac:dyDescent="0.25">
      <c r="B10336">
        <v>2026</v>
      </c>
      <c r="C10336" t="s">
        <v>483</v>
      </c>
      <c r="D10336">
        <v>4</v>
      </c>
      <c r="E10336" t="s">
        <v>208</v>
      </c>
      <c r="F10336">
        <v>22</v>
      </c>
      <c r="G10336" s="85">
        <v>2.6115045019692982</v>
      </c>
      <c r="H10336" s="85">
        <v>27483.452068491439</v>
      </c>
      <c r="I10336" s="85">
        <v>6023.7970253718286</v>
      </c>
      <c r="J10336" s="85">
        <v>44499.358460044146</v>
      </c>
      <c r="K10336" t="s">
        <v>491</v>
      </c>
    </row>
    <row r="10337" spans="2:11" x14ac:dyDescent="0.25">
      <c r="B10337">
        <v>2026</v>
      </c>
      <c r="C10337" t="s">
        <v>484</v>
      </c>
      <c r="D10337">
        <v>3</v>
      </c>
      <c r="E10337" t="s">
        <v>208</v>
      </c>
      <c r="F10337">
        <v>22</v>
      </c>
      <c r="G10337" s="85">
        <v>2.7282118238556263</v>
      </c>
      <c r="H10337" s="85">
        <v>27483.452068491439</v>
      </c>
      <c r="I10337" s="85">
        <v>6023.7970253718286</v>
      </c>
      <c r="J10337" s="85">
        <v>46488.020914049186</v>
      </c>
      <c r="K10337" t="s">
        <v>491</v>
      </c>
    </row>
    <row r="10338" spans="2:11" x14ac:dyDescent="0.25">
      <c r="B10338">
        <v>2026</v>
      </c>
      <c r="C10338" t="s">
        <v>484</v>
      </c>
      <c r="D10338">
        <v>4</v>
      </c>
      <c r="E10338" t="s">
        <v>208</v>
      </c>
      <c r="F10338">
        <v>22</v>
      </c>
      <c r="G10338" s="85">
        <v>2.6429552043601383</v>
      </c>
      <c r="H10338" s="85">
        <v>27483.452068491439</v>
      </c>
      <c r="I10338" s="85">
        <v>6023.7970253718286</v>
      </c>
      <c r="J10338" s="85">
        <v>45035.270260485151</v>
      </c>
      <c r="K10338" t="s">
        <v>491</v>
      </c>
    </row>
    <row r="10339" spans="2:11" x14ac:dyDescent="0.25">
      <c r="B10339">
        <v>2026</v>
      </c>
      <c r="C10339" t="s">
        <v>485</v>
      </c>
      <c r="D10339">
        <v>3</v>
      </c>
      <c r="E10339" t="s">
        <v>208</v>
      </c>
      <c r="F10339">
        <v>22</v>
      </c>
      <c r="G10339" s="85">
        <v>2.7606770650332608</v>
      </c>
      <c r="H10339" s="85">
        <v>27483.452068491439</v>
      </c>
      <c r="I10339" s="85">
        <v>6023.7970253718286</v>
      </c>
      <c r="J10339" s="85">
        <v>47041.220191923654</v>
      </c>
      <c r="K10339" t="s">
        <v>491</v>
      </c>
    </row>
    <row r="10340" spans="2:11" x14ac:dyDescent="0.25">
      <c r="B10340">
        <v>2026</v>
      </c>
      <c r="C10340" t="s">
        <v>485</v>
      </c>
      <c r="D10340">
        <v>4</v>
      </c>
      <c r="E10340" t="s">
        <v>208</v>
      </c>
      <c r="F10340">
        <v>22</v>
      </c>
      <c r="G10340" s="85">
        <v>2.6744059067509713</v>
      </c>
      <c r="H10340" s="85">
        <v>27483.452068491439</v>
      </c>
      <c r="I10340" s="85">
        <v>6023.7970253718286</v>
      </c>
      <c r="J10340" s="85">
        <v>45571.182060926039</v>
      </c>
      <c r="K10340" t="s">
        <v>491</v>
      </c>
    </row>
    <row r="10341" spans="2:11" x14ac:dyDescent="0.25">
      <c r="B10341">
        <v>2026</v>
      </c>
      <c r="C10341" t="s">
        <v>486</v>
      </c>
      <c r="D10341">
        <v>3</v>
      </c>
      <c r="E10341" t="s">
        <v>208</v>
      </c>
      <c r="F10341">
        <v>22</v>
      </c>
      <c r="G10341" s="85">
        <v>2.7931423062109029</v>
      </c>
      <c r="H10341" s="85">
        <v>27483.452068491439</v>
      </c>
      <c r="I10341" s="85">
        <v>6023.7970253718286</v>
      </c>
      <c r="J10341" s="85">
        <v>47594.419469798253</v>
      </c>
      <c r="K10341" t="s">
        <v>491</v>
      </c>
    </row>
    <row r="10342" spans="2:11" x14ac:dyDescent="0.25">
      <c r="B10342">
        <v>2026</v>
      </c>
      <c r="C10342" t="s">
        <v>486</v>
      </c>
      <c r="D10342">
        <v>4</v>
      </c>
      <c r="E10342" t="s">
        <v>208</v>
      </c>
      <c r="F10342">
        <v>22</v>
      </c>
      <c r="G10342" s="85">
        <v>2.7058566091418128</v>
      </c>
      <c r="H10342" s="85">
        <v>27483.452068491439</v>
      </c>
      <c r="I10342" s="85">
        <v>6023.7970253718286</v>
      </c>
      <c r="J10342" s="85">
        <v>46107.093861367066</v>
      </c>
      <c r="K10342" t="s">
        <v>491</v>
      </c>
    </row>
    <row r="10343" spans="2:11" x14ac:dyDescent="0.25">
      <c r="B10343">
        <v>2026</v>
      </c>
      <c r="C10343" t="s">
        <v>487</v>
      </c>
      <c r="D10343">
        <v>3</v>
      </c>
      <c r="E10343" t="s">
        <v>208</v>
      </c>
      <c r="F10343">
        <v>22</v>
      </c>
      <c r="G10343" s="85">
        <v>2.8256075473885378</v>
      </c>
      <c r="H10343" s="85">
        <v>27483.452068491439</v>
      </c>
      <c r="I10343" s="85">
        <v>6023.7970253718286</v>
      </c>
      <c r="J10343" s="85">
        <v>48147.618747672728</v>
      </c>
      <c r="K10343" t="s">
        <v>491</v>
      </c>
    </row>
    <row r="10344" spans="2:11" x14ac:dyDescent="0.25">
      <c r="B10344">
        <v>2026</v>
      </c>
      <c r="C10344" t="s">
        <v>487</v>
      </c>
      <c r="D10344">
        <v>4</v>
      </c>
      <c r="E10344" t="s">
        <v>208</v>
      </c>
      <c r="F10344">
        <v>22</v>
      </c>
      <c r="G10344" s="85">
        <v>2.7373073115326463</v>
      </c>
      <c r="H10344" s="85">
        <v>27483.452068491439</v>
      </c>
      <c r="I10344" s="85">
        <v>6023.7970253718286</v>
      </c>
      <c r="J10344" s="85">
        <v>46643.005661807962</v>
      </c>
      <c r="K10344" t="s">
        <v>491</v>
      </c>
    </row>
    <row r="10345" spans="2:11" x14ac:dyDescent="0.25">
      <c r="B10345">
        <v>2026</v>
      </c>
      <c r="C10345" t="s">
        <v>488</v>
      </c>
      <c r="D10345">
        <v>3</v>
      </c>
      <c r="E10345" t="s">
        <v>208</v>
      </c>
      <c r="F10345">
        <v>22</v>
      </c>
      <c r="G10345" s="85">
        <v>2.8580727885661794</v>
      </c>
      <c r="H10345" s="85">
        <v>27483.452068491439</v>
      </c>
      <c r="I10345" s="85">
        <v>6023.7970253718286</v>
      </c>
      <c r="J10345" s="85">
        <v>48700.81802554732</v>
      </c>
      <c r="K10345" t="s">
        <v>491</v>
      </c>
    </row>
    <row r="10346" spans="2:11" x14ac:dyDescent="0.25">
      <c r="B10346">
        <v>2026</v>
      </c>
      <c r="C10346" t="s">
        <v>488</v>
      </c>
      <c r="D10346">
        <v>4</v>
      </c>
      <c r="E10346" t="s">
        <v>208</v>
      </c>
      <c r="F10346">
        <v>22</v>
      </c>
      <c r="G10346" s="85">
        <v>2.7687580139234864</v>
      </c>
      <c r="H10346" s="85">
        <v>27483.452068491439</v>
      </c>
      <c r="I10346" s="85">
        <v>6023.7970253718286</v>
      </c>
      <c r="J10346" s="85">
        <v>47178.917462248966</v>
      </c>
      <c r="K10346" t="s">
        <v>491</v>
      </c>
    </row>
    <row r="10347" spans="2:11" x14ac:dyDescent="0.25">
      <c r="B10347">
        <v>2026</v>
      </c>
      <c r="C10347" t="s">
        <v>489</v>
      </c>
      <c r="D10347">
        <v>3</v>
      </c>
      <c r="E10347" t="s">
        <v>208</v>
      </c>
      <c r="F10347">
        <v>22</v>
      </c>
      <c r="G10347" s="85">
        <v>2.8905380297438135</v>
      </c>
      <c r="H10347" s="85">
        <v>27483.452068491439</v>
      </c>
      <c r="I10347" s="85">
        <v>6023.7970253718286</v>
      </c>
      <c r="J10347" s="85">
        <v>49254.017303421781</v>
      </c>
      <c r="K10347" t="s">
        <v>491</v>
      </c>
    </row>
    <row r="10348" spans="2:11" x14ac:dyDescent="0.25">
      <c r="B10348">
        <v>2026</v>
      </c>
      <c r="C10348" t="s">
        <v>489</v>
      </c>
      <c r="D10348">
        <v>4</v>
      </c>
      <c r="E10348" t="s">
        <v>208</v>
      </c>
      <c r="F10348">
        <v>22</v>
      </c>
      <c r="G10348" s="85">
        <v>2.8002087163143199</v>
      </c>
      <c r="H10348" s="85">
        <v>27483.452068491439</v>
      </c>
      <c r="I10348" s="85">
        <v>6023.7970253718286</v>
      </c>
      <c r="J10348" s="85">
        <v>47714.829262689862</v>
      </c>
      <c r="K10348" t="s">
        <v>491</v>
      </c>
    </row>
    <row r="10349" spans="2:11" x14ac:dyDescent="0.25">
      <c r="B10349">
        <v>2026</v>
      </c>
      <c r="C10349" t="s">
        <v>490</v>
      </c>
      <c r="D10349">
        <v>3</v>
      </c>
      <c r="E10349" t="s">
        <v>208</v>
      </c>
      <c r="F10349">
        <v>22</v>
      </c>
      <c r="G10349" s="85">
        <v>2.9230032709214551</v>
      </c>
      <c r="H10349" s="85">
        <v>27483.452068491439</v>
      </c>
      <c r="I10349" s="85">
        <v>6023.7970253718286</v>
      </c>
      <c r="J10349" s="85">
        <v>49807.216581296372</v>
      </c>
      <c r="K10349" t="s">
        <v>491</v>
      </c>
    </row>
    <row r="10350" spans="2:11" x14ac:dyDescent="0.25">
      <c r="B10350">
        <v>2026</v>
      </c>
      <c r="C10350" t="s">
        <v>490</v>
      </c>
      <c r="D10350">
        <v>4</v>
      </c>
      <c r="E10350" t="s">
        <v>208</v>
      </c>
      <c r="F10350">
        <v>22</v>
      </c>
      <c r="G10350" s="85">
        <v>2.83165941870516</v>
      </c>
      <c r="H10350" s="85">
        <v>27483.452068491439</v>
      </c>
      <c r="I10350" s="85">
        <v>6023.7970253718286</v>
      </c>
      <c r="J10350" s="85">
        <v>48250.741063130867</v>
      </c>
      <c r="K10350" t="s">
        <v>491</v>
      </c>
    </row>
    <row r="10351" spans="2:11" x14ac:dyDescent="0.25">
      <c r="B10351">
        <v>2026</v>
      </c>
      <c r="C10351" t="s">
        <v>479</v>
      </c>
      <c r="D10351">
        <v>3</v>
      </c>
      <c r="E10351" t="s">
        <v>208</v>
      </c>
      <c r="F10351">
        <v>9</v>
      </c>
      <c r="G10351" s="85">
        <v>10.830795328410069</v>
      </c>
      <c r="H10351" s="85">
        <v>27483.452068491439</v>
      </c>
      <c r="I10351" s="85">
        <v>6023.7970253718286</v>
      </c>
      <c r="J10351" s="85">
        <v>195865.3099309754</v>
      </c>
      <c r="K10351" t="s">
        <v>491</v>
      </c>
    </row>
    <row r="10352" spans="2:11" x14ac:dyDescent="0.25">
      <c r="B10352">
        <v>2026</v>
      </c>
      <c r="C10352" t="s">
        <v>479</v>
      </c>
      <c r="D10352">
        <v>4</v>
      </c>
      <c r="E10352" t="s">
        <v>208</v>
      </c>
      <c r="F10352">
        <v>9</v>
      </c>
      <c r="G10352" s="85">
        <v>5.4153976642050345</v>
      </c>
      <c r="H10352" s="85">
        <v>27483.452068491439</v>
      </c>
      <c r="I10352" s="85">
        <v>6023.7970253718286</v>
      </c>
      <c r="J10352" s="85">
        <v>97932.654965487702</v>
      </c>
      <c r="K10352" t="s">
        <v>491</v>
      </c>
    </row>
    <row r="10353" spans="2:11" x14ac:dyDescent="0.25">
      <c r="B10353">
        <v>2026</v>
      </c>
      <c r="C10353" t="s">
        <v>480</v>
      </c>
      <c r="D10353">
        <v>3</v>
      </c>
      <c r="E10353" t="s">
        <v>208</v>
      </c>
      <c r="F10353">
        <v>9</v>
      </c>
      <c r="G10353" s="85">
        <v>12.409327496863053</v>
      </c>
      <c r="H10353" s="85">
        <v>27483.452068491439</v>
      </c>
      <c r="I10353" s="85">
        <v>6023.7970253718286</v>
      </c>
      <c r="J10353" s="85">
        <v>224411.66161015953</v>
      </c>
      <c r="K10353" t="s">
        <v>491</v>
      </c>
    </row>
    <row r="10354" spans="2:11" x14ac:dyDescent="0.25">
      <c r="B10354">
        <v>2026</v>
      </c>
      <c r="C10354" t="s">
        <v>480</v>
      </c>
      <c r="D10354">
        <v>4</v>
      </c>
      <c r="E10354" t="s">
        <v>208</v>
      </c>
      <c r="F10354">
        <v>9</v>
      </c>
      <c r="G10354" s="85">
        <v>6.2046637484315283</v>
      </c>
      <c r="H10354" s="85">
        <v>27483.452068491439</v>
      </c>
      <c r="I10354" s="85">
        <v>6023.7970253718286</v>
      </c>
      <c r="J10354" s="85">
        <v>112205.83080507979</v>
      </c>
      <c r="K10354" t="s">
        <v>491</v>
      </c>
    </row>
    <row r="10355" spans="2:11" x14ac:dyDescent="0.25">
      <c r="B10355">
        <v>2026</v>
      </c>
      <c r="C10355" t="s">
        <v>481</v>
      </c>
      <c r="D10355">
        <v>3</v>
      </c>
      <c r="E10355" t="s">
        <v>208</v>
      </c>
      <c r="F10355">
        <v>9</v>
      </c>
      <c r="G10355" s="85">
        <v>15.362950584340595</v>
      </c>
      <c r="H10355" s="85">
        <v>27483.452068491439</v>
      </c>
      <c r="I10355" s="85">
        <v>6023.7970253718286</v>
      </c>
      <c r="J10355" s="85">
        <v>277825.3107380853</v>
      </c>
      <c r="K10355" t="s">
        <v>491</v>
      </c>
    </row>
    <row r="10356" spans="2:11" x14ac:dyDescent="0.25">
      <c r="B10356">
        <v>2026</v>
      </c>
      <c r="C10356" t="s">
        <v>481</v>
      </c>
      <c r="D10356">
        <v>4</v>
      </c>
      <c r="E10356" t="s">
        <v>208</v>
      </c>
      <c r="F10356">
        <v>9</v>
      </c>
      <c r="G10356" s="85">
        <v>7.6814752921702976</v>
      </c>
      <c r="H10356" s="85">
        <v>27483.452068491439</v>
      </c>
      <c r="I10356" s="85">
        <v>6023.7970253718286</v>
      </c>
      <c r="J10356" s="85">
        <v>138912.65536904265</v>
      </c>
      <c r="K10356" t="s">
        <v>491</v>
      </c>
    </row>
    <row r="10357" spans="2:11" x14ac:dyDescent="0.25">
      <c r="B10357">
        <v>2026</v>
      </c>
      <c r="C10357" t="s">
        <v>482</v>
      </c>
      <c r="D10357">
        <v>3</v>
      </c>
      <c r="E10357" t="s">
        <v>208</v>
      </c>
      <c r="F10357">
        <v>9</v>
      </c>
      <c r="G10357" s="85">
        <v>10.683051251883024</v>
      </c>
      <c r="H10357" s="85">
        <v>27483.452068491439</v>
      </c>
      <c r="I10357" s="85">
        <v>6023.7970253718286</v>
      </c>
      <c r="J10357" s="85">
        <v>193193.48958334784</v>
      </c>
      <c r="K10357" t="s">
        <v>491</v>
      </c>
    </row>
    <row r="10358" spans="2:11" x14ac:dyDescent="0.25">
      <c r="B10358">
        <v>2026</v>
      </c>
      <c r="C10358" t="s">
        <v>482</v>
      </c>
      <c r="D10358">
        <v>4</v>
      </c>
      <c r="E10358" t="s">
        <v>208</v>
      </c>
      <c r="F10358">
        <v>9</v>
      </c>
      <c r="G10358" s="85">
        <v>5.3415256259415127</v>
      </c>
      <c r="H10358" s="85">
        <v>27483.452068491439</v>
      </c>
      <c r="I10358" s="85">
        <v>6023.7970253718286</v>
      </c>
      <c r="J10358" s="85">
        <v>96596.744791673933</v>
      </c>
      <c r="K10358" t="s">
        <v>491</v>
      </c>
    </row>
    <row r="10359" spans="2:11" x14ac:dyDescent="0.25">
      <c r="B10359">
        <v>2026</v>
      </c>
      <c r="C10359" t="s">
        <v>483</v>
      </c>
      <c r="D10359">
        <v>3</v>
      </c>
      <c r="E10359" t="s">
        <v>208</v>
      </c>
      <c r="F10359">
        <v>9</v>
      </c>
      <c r="G10359" s="85">
        <v>11.276761891518692</v>
      </c>
      <c r="H10359" s="85">
        <v>27483.452068491439</v>
      </c>
      <c r="I10359" s="85">
        <v>6023.7970253718286</v>
      </c>
      <c r="J10359" s="85">
        <v>203930.21896614088</v>
      </c>
      <c r="K10359" t="s">
        <v>491</v>
      </c>
    </row>
    <row r="10360" spans="2:11" x14ac:dyDescent="0.25">
      <c r="B10360">
        <v>2026</v>
      </c>
      <c r="C10360" t="s">
        <v>483</v>
      </c>
      <c r="D10360">
        <v>4</v>
      </c>
      <c r="E10360" t="s">
        <v>208</v>
      </c>
      <c r="F10360">
        <v>9</v>
      </c>
      <c r="G10360" s="85">
        <v>5.6383809457593479</v>
      </c>
      <c r="H10360" s="85">
        <v>27483.452068491439</v>
      </c>
      <c r="I10360" s="85">
        <v>6023.7970253718286</v>
      </c>
      <c r="J10360" s="85">
        <v>101965.10948307047</v>
      </c>
      <c r="K10360" t="s">
        <v>491</v>
      </c>
    </row>
    <row r="10361" spans="2:11" x14ac:dyDescent="0.25">
      <c r="B10361">
        <v>2026</v>
      </c>
      <c r="C10361" t="s">
        <v>484</v>
      </c>
      <c r="D10361">
        <v>3</v>
      </c>
      <c r="E10361" t="s">
        <v>208</v>
      </c>
      <c r="F10361">
        <v>9</v>
      </c>
      <c r="G10361" s="85">
        <v>7.3118061411979598</v>
      </c>
      <c r="H10361" s="85">
        <v>27483.452068491439</v>
      </c>
      <c r="I10361" s="85">
        <v>6023.7970253718286</v>
      </c>
      <c r="J10361" s="85">
        <v>132227.51723914075</v>
      </c>
      <c r="K10361" t="s">
        <v>491</v>
      </c>
    </row>
    <row r="10362" spans="2:11" x14ac:dyDescent="0.25">
      <c r="B10362">
        <v>2026</v>
      </c>
      <c r="C10362" t="s">
        <v>484</v>
      </c>
      <c r="D10362">
        <v>4</v>
      </c>
      <c r="E10362" t="s">
        <v>208</v>
      </c>
      <c r="F10362">
        <v>9</v>
      </c>
      <c r="G10362" s="85">
        <v>3.6559030705989803</v>
      </c>
      <c r="H10362" s="85">
        <v>27483.452068491439</v>
      </c>
      <c r="I10362" s="85">
        <v>6023.7970253718286</v>
      </c>
      <c r="J10362" s="85">
        <v>66113.758619570392</v>
      </c>
      <c r="K10362" t="s">
        <v>491</v>
      </c>
    </row>
    <row r="10363" spans="2:11" x14ac:dyDescent="0.25">
      <c r="B10363">
        <v>2026</v>
      </c>
      <c r="C10363" t="s">
        <v>485</v>
      </c>
      <c r="D10363">
        <v>3</v>
      </c>
      <c r="E10363" t="s">
        <v>208</v>
      </c>
      <c r="F10363">
        <v>9</v>
      </c>
      <c r="G10363" s="85">
        <v>9.8922791081185011</v>
      </c>
      <c r="H10363" s="85">
        <v>27483.452068491439</v>
      </c>
      <c r="I10363" s="85">
        <v>6023.7970253718286</v>
      </c>
      <c r="J10363" s="85">
        <v>178893.07799520303</v>
      </c>
      <c r="K10363" t="s">
        <v>491</v>
      </c>
    </row>
    <row r="10364" spans="2:11" x14ac:dyDescent="0.25">
      <c r="B10364">
        <v>2026</v>
      </c>
      <c r="C10364" t="s">
        <v>485</v>
      </c>
      <c r="D10364">
        <v>4</v>
      </c>
      <c r="E10364" t="s">
        <v>208</v>
      </c>
      <c r="F10364">
        <v>9</v>
      </c>
      <c r="G10364" s="85">
        <v>4.9461395540592523</v>
      </c>
      <c r="H10364" s="85">
        <v>27483.452068491439</v>
      </c>
      <c r="I10364" s="85">
        <v>6023.7970253718286</v>
      </c>
      <c r="J10364" s="85">
        <v>89446.538997601543</v>
      </c>
      <c r="K10364" t="s">
        <v>491</v>
      </c>
    </row>
    <row r="10365" spans="2:11" x14ac:dyDescent="0.25">
      <c r="B10365">
        <v>2026</v>
      </c>
      <c r="C10365" t="s">
        <v>486</v>
      </c>
      <c r="D10365">
        <v>3</v>
      </c>
      <c r="E10365" t="s">
        <v>208</v>
      </c>
      <c r="F10365">
        <v>9</v>
      </c>
      <c r="G10365" s="85">
        <v>9.8122318395624681</v>
      </c>
      <c r="H10365" s="85">
        <v>27483.452068491439</v>
      </c>
      <c r="I10365" s="85">
        <v>6023.7970253718286</v>
      </c>
      <c r="J10365" s="85">
        <v>177445.49426848174</v>
      </c>
      <c r="K10365" t="s">
        <v>491</v>
      </c>
    </row>
    <row r="10366" spans="2:11" x14ac:dyDescent="0.25">
      <c r="B10366">
        <v>2026</v>
      </c>
      <c r="C10366" t="s">
        <v>486</v>
      </c>
      <c r="D10366">
        <v>4</v>
      </c>
      <c r="E10366" t="s">
        <v>208</v>
      </c>
      <c r="F10366">
        <v>9</v>
      </c>
      <c r="G10366" s="85">
        <v>4.9061159197812341</v>
      </c>
      <c r="H10366" s="85">
        <v>27483.452068491439</v>
      </c>
      <c r="I10366" s="85">
        <v>6023.7970253718286</v>
      </c>
      <c r="J10366" s="85">
        <v>88722.747134240868</v>
      </c>
      <c r="K10366" t="s">
        <v>491</v>
      </c>
    </row>
    <row r="10367" spans="2:11" x14ac:dyDescent="0.25">
      <c r="B10367">
        <v>2026</v>
      </c>
      <c r="C10367" t="s">
        <v>487</v>
      </c>
      <c r="D10367">
        <v>3</v>
      </c>
      <c r="E10367" t="s">
        <v>208</v>
      </c>
      <c r="F10367">
        <v>9</v>
      </c>
      <c r="G10367" s="85">
        <v>13.1066111862547</v>
      </c>
      <c r="H10367" s="85">
        <v>27483.452068491439</v>
      </c>
      <c r="I10367" s="85">
        <v>6023.7970253718286</v>
      </c>
      <c r="J10367" s="85">
        <v>237021.41756910234</v>
      </c>
      <c r="K10367" t="s">
        <v>491</v>
      </c>
    </row>
    <row r="10368" spans="2:11" x14ac:dyDescent="0.25">
      <c r="B10368">
        <v>2026</v>
      </c>
      <c r="C10368" t="s">
        <v>487</v>
      </c>
      <c r="D10368">
        <v>4</v>
      </c>
      <c r="E10368" t="s">
        <v>208</v>
      </c>
      <c r="F10368">
        <v>9</v>
      </c>
      <c r="G10368" s="85">
        <v>6.5533055931273516</v>
      </c>
      <c r="H10368" s="85">
        <v>27483.452068491439</v>
      </c>
      <c r="I10368" s="85">
        <v>6023.7970253718286</v>
      </c>
      <c r="J10368" s="85">
        <v>118510.7087845512</v>
      </c>
      <c r="K10368" t="s">
        <v>491</v>
      </c>
    </row>
    <row r="10369" spans="2:11" x14ac:dyDescent="0.25">
      <c r="B10369">
        <v>2026</v>
      </c>
      <c r="C10369" t="s">
        <v>488</v>
      </c>
      <c r="D10369">
        <v>3</v>
      </c>
      <c r="E10369" t="s">
        <v>208</v>
      </c>
      <c r="F10369">
        <v>9</v>
      </c>
      <c r="G10369" s="85">
        <v>11.648263136944301</v>
      </c>
      <c r="H10369" s="85">
        <v>27483.452068491439</v>
      </c>
      <c r="I10369" s="85">
        <v>6023.7970253718286</v>
      </c>
      <c r="J10369" s="85">
        <v>210648.48889634293</v>
      </c>
      <c r="K10369" t="s">
        <v>491</v>
      </c>
    </row>
    <row r="10370" spans="2:11" x14ac:dyDescent="0.25">
      <c r="B10370">
        <v>2026</v>
      </c>
      <c r="C10370" t="s">
        <v>488</v>
      </c>
      <c r="D10370">
        <v>4</v>
      </c>
      <c r="E10370" t="s">
        <v>208</v>
      </c>
      <c r="F10370">
        <v>9</v>
      </c>
      <c r="G10370" s="85">
        <v>5.8241315684721506</v>
      </c>
      <c r="H10370" s="85">
        <v>27483.452068491439</v>
      </c>
      <c r="I10370" s="85">
        <v>6023.7970253718286</v>
      </c>
      <c r="J10370" s="85">
        <v>105324.24444817146</v>
      </c>
      <c r="K10370" t="s">
        <v>491</v>
      </c>
    </row>
    <row r="10371" spans="2:11" x14ac:dyDescent="0.25">
      <c r="B10371">
        <v>2026</v>
      </c>
      <c r="C10371" t="s">
        <v>489</v>
      </c>
      <c r="D10371">
        <v>3</v>
      </c>
      <c r="E10371" t="s">
        <v>208</v>
      </c>
      <c r="F10371">
        <v>9</v>
      </c>
      <c r="G10371" s="85">
        <v>13.076099676887212</v>
      </c>
      <c r="H10371" s="85">
        <v>27483.452068491439</v>
      </c>
      <c r="I10371" s="85">
        <v>6023.7970253718286</v>
      </c>
      <c r="J10371" s="85">
        <v>236469.64403285531</v>
      </c>
      <c r="K10371" t="s">
        <v>491</v>
      </c>
    </row>
    <row r="10372" spans="2:11" x14ac:dyDescent="0.25">
      <c r="B10372">
        <v>2026</v>
      </c>
      <c r="C10372" t="s">
        <v>489</v>
      </c>
      <c r="D10372">
        <v>4</v>
      </c>
      <c r="E10372" t="s">
        <v>208</v>
      </c>
      <c r="F10372">
        <v>9</v>
      </c>
      <c r="G10372" s="85">
        <v>6.538049838443607</v>
      </c>
      <c r="H10372" s="85">
        <v>27483.452068491439</v>
      </c>
      <c r="I10372" s="85">
        <v>6023.7970253718286</v>
      </c>
      <c r="J10372" s="85">
        <v>118234.82201642767</v>
      </c>
      <c r="K10372" t="s">
        <v>491</v>
      </c>
    </row>
    <row r="10373" spans="2:11" x14ac:dyDescent="0.25">
      <c r="B10373">
        <v>2026</v>
      </c>
      <c r="C10373" t="s">
        <v>490</v>
      </c>
      <c r="D10373">
        <v>3</v>
      </c>
      <c r="E10373" t="s">
        <v>208</v>
      </c>
      <c r="F10373">
        <v>9</v>
      </c>
      <c r="G10373" s="85">
        <v>14.508797789279164</v>
      </c>
      <c r="H10373" s="85">
        <v>27483.452068491439</v>
      </c>
      <c r="I10373" s="85">
        <v>6023.7970253718286</v>
      </c>
      <c r="J10373" s="85">
        <v>262378.71638741216</v>
      </c>
      <c r="K10373" t="s">
        <v>491</v>
      </c>
    </row>
    <row r="10374" spans="2:11" x14ac:dyDescent="0.25">
      <c r="B10374">
        <v>2026</v>
      </c>
      <c r="C10374" t="s">
        <v>490</v>
      </c>
      <c r="D10374">
        <v>4</v>
      </c>
      <c r="E10374" t="s">
        <v>208</v>
      </c>
      <c r="F10374">
        <v>9</v>
      </c>
      <c r="G10374" s="85">
        <v>7.2543988946395821</v>
      </c>
      <c r="H10374" s="85">
        <v>27483.452068491439</v>
      </c>
      <c r="I10374" s="85">
        <v>6023.7970253718286</v>
      </c>
      <c r="J10374" s="85">
        <v>131189.35819370608</v>
      </c>
      <c r="K10374" t="s">
        <v>491</v>
      </c>
    </row>
    <row r="10375" spans="2:11" x14ac:dyDescent="0.25">
      <c r="B10375">
        <v>2026</v>
      </c>
      <c r="C10375" t="s">
        <v>479</v>
      </c>
      <c r="D10375">
        <v>3</v>
      </c>
      <c r="E10375" t="s">
        <v>208</v>
      </c>
      <c r="F10375">
        <v>1</v>
      </c>
      <c r="G10375" s="85">
        <v>18.737507824642432</v>
      </c>
      <c r="H10375" s="85">
        <v>27483.452068491439</v>
      </c>
      <c r="I10375" s="85">
        <v>6023.7970253718286</v>
      </c>
      <c r="J10375" s="85">
        <v>357905.12173617282</v>
      </c>
      <c r="K10375" t="s">
        <v>491</v>
      </c>
    </row>
    <row r="10376" spans="2:11" x14ac:dyDescent="0.25">
      <c r="B10376">
        <v>2026</v>
      </c>
      <c r="C10376" t="s">
        <v>479</v>
      </c>
      <c r="D10376">
        <v>4</v>
      </c>
      <c r="E10376" t="s">
        <v>208</v>
      </c>
      <c r="F10376">
        <v>1</v>
      </c>
      <c r="G10376" s="85">
        <v>4.2497440427024067</v>
      </c>
      <c r="H10376" s="85">
        <v>27483.452068491439</v>
      </c>
      <c r="I10376" s="85">
        <v>6023.7970253718286</v>
      </c>
      <c r="J10376" s="85">
        <v>81174.357507173205</v>
      </c>
      <c r="K10376" t="s">
        <v>491</v>
      </c>
    </row>
    <row r="10377" spans="2:11" x14ac:dyDescent="0.25">
      <c r="B10377">
        <v>2026</v>
      </c>
      <c r="C10377" t="s">
        <v>480</v>
      </c>
      <c r="D10377">
        <v>3</v>
      </c>
      <c r="E10377" t="s">
        <v>208</v>
      </c>
      <c r="F10377">
        <v>1</v>
      </c>
      <c r="G10377" s="85">
        <v>17.377092406572871</v>
      </c>
      <c r="H10377" s="85">
        <v>27483.452068491439</v>
      </c>
      <c r="I10377" s="85">
        <v>6023.7970253718286</v>
      </c>
      <c r="J10377" s="85">
        <v>331919.82794082549</v>
      </c>
      <c r="K10377" t="s">
        <v>491</v>
      </c>
    </row>
    <row r="10378" spans="2:11" x14ac:dyDescent="0.25">
      <c r="B10378">
        <v>2026</v>
      </c>
      <c r="C10378" t="s">
        <v>480</v>
      </c>
      <c r="D10378">
        <v>4</v>
      </c>
      <c r="E10378" t="s">
        <v>208</v>
      </c>
      <c r="F10378">
        <v>1</v>
      </c>
      <c r="G10378" s="85">
        <v>3.9411962159237426</v>
      </c>
      <c r="H10378" s="85">
        <v>27483.452068491439</v>
      </c>
      <c r="I10378" s="85">
        <v>6023.7970253718286</v>
      </c>
      <c r="J10378" s="85">
        <v>75280.785718537722</v>
      </c>
      <c r="K10378" t="s">
        <v>491</v>
      </c>
    </row>
    <row r="10379" spans="2:11" x14ac:dyDescent="0.25">
      <c r="B10379">
        <v>2026</v>
      </c>
      <c r="C10379" t="s">
        <v>481</v>
      </c>
      <c r="D10379">
        <v>3</v>
      </c>
      <c r="E10379" t="s">
        <v>208</v>
      </c>
      <c r="F10379">
        <v>1</v>
      </c>
      <c r="G10379" s="85">
        <v>22.924003261394795</v>
      </c>
      <c r="H10379" s="85">
        <v>27483.452068491439</v>
      </c>
      <c r="I10379" s="85">
        <v>6023.7970253718286</v>
      </c>
      <c r="J10379" s="85">
        <v>437871.36767247732</v>
      </c>
      <c r="K10379" t="s">
        <v>491</v>
      </c>
    </row>
    <row r="10380" spans="2:11" x14ac:dyDescent="0.25">
      <c r="B10380">
        <v>2026</v>
      </c>
      <c r="C10380" t="s">
        <v>481</v>
      </c>
      <c r="D10380">
        <v>4</v>
      </c>
      <c r="E10380" t="s">
        <v>208</v>
      </c>
      <c r="F10380">
        <v>1</v>
      </c>
      <c r="G10380" s="85">
        <v>5.1992584716565524</v>
      </c>
      <c r="H10380" s="85">
        <v>27483.452068491439</v>
      </c>
      <c r="I10380" s="85">
        <v>6023.7970253718286</v>
      </c>
      <c r="J10380" s="85">
        <v>99311.031843242294</v>
      </c>
      <c r="K10380" t="s">
        <v>491</v>
      </c>
    </row>
    <row r="10381" spans="2:11" x14ac:dyDescent="0.25">
      <c r="B10381">
        <v>2026</v>
      </c>
      <c r="C10381" t="s">
        <v>482</v>
      </c>
      <c r="D10381">
        <v>3</v>
      </c>
      <c r="E10381" t="s">
        <v>208</v>
      </c>
      <c r="F10381">
        <v>1</v>
      </c>
      <c r="G10381" s="85">
        <v>14.347548613604078</v>
      </c>
      <c r="H10381" s="85">
        <v>27483.452068491439</v>
      </c>
      <c r="I10381" s="85">
        <v>6023.7970253718286</v>
      </c>
      <c r="J10381" s="85">
        <v>274052.51441252528</v>
      </c>
      <c r="K10381" t="s">
        <v>491</v>
      </c>
    </row>
    <row r="10382" spans="2:11" x14ac:dyDescent="0.25">
      <c r="B10382">
        <v>2026</v>
      </c>
      <c r="C10382" t="s">
        <v>482</v>
      </c>
      <c r="D10382">
        <v>4</v>
      </c>
      <c r="E10382" t="s">
        <v>208</v>
      </c>
      <c r="F10382">
        <v>1</v>
      </c>
      <c r="G10382" s="85">
        <v>3.2540831907143275</v>
      </c>
      <c r="H10382" s="85">
        <v>27483.452068491439</v>
      </c>
      <c r="I10382" s="85">
        <v>6023.7970253718286</v>
      </c>
      <c r="J10382" s="85">
        <v>62156.240382222233</v>
      </c>
      <c r="K10382" t="s">
        <v>491</v>
      </c>
    </row>
    <row r="10383" spans="2:11" x14ac:dyDescent="0.25">
      <c r="B10383">
        <v>2026</v>
      </c>
      <c r="C10383" t="s">
        <v>483</v>
      </c>
      <c r="D10383">
        <v>3</v>
      </c>
      <c r="E10383" t="s">
        <v>208</v>
      </c>
      <c r="F10383">
        <v>1</v>
      </c>
      <c r="G10383" s="85">
        <v>25.098624462220293</v>
      </c>
      <c r="H10383" s="85">
        <v>27483.452068491439</v>
      </c>
      <c r="I10383" s="85">
        <v>6023.7970253718286</v>
      </c>
      <c r="J10383" s="85">
        <v>479408.80546278629</v>
      </c>
      <c r="K10383" t="s">
        <v>491</v>
      </c>
    </row>
    <row r="10384" spans="2:11" x14ac:dyDescent="0.25">
      <c r="B10384">
        <v>2026</v>
      </c>
      <c r="C10384" t="s">
        <v>483</v>
      </c>
      <c r="D10384">
        <v>4</v>
      </c>
      <c r="E10384" t="s">
        <v>208</v>
      </c>
      <c r="F10384">
        <v>1</v>
      </c>
      <c r="G10384" s="85">
        <v>5.6924715275138809</v>
      </c>
      <c r="H10384" s="85">
        <v>27483.452068491439</v>
      </c>
      <c r="I10384" s="85">
        <v>6023.7970253718286</v>
      </c>
      <c r="J10384" s="85">
        <v>108731.8940224876</v>
      </c>
      <c r="K10384" t="s">
        <v>491</v>
      </c>
    </row>
    <row r="10385" spans="2:11" x14ac:dyDescent="0.25">
      <c r="B10385">
        <v>2026</v>
      </c>
      <c r="C10385" t="s">
        <v>484</v>
      </c>
      <c r="D10385">
        <v>3</v>
      </c>
      <c r="E10385" t="s">
        <v>208</v>
      </c>
      <c r="F10385">
        <v>1</v>
      </c>
      <c r="G10385" s="85">
        <v>19.293114288266327</v>
      </c>
      <c r="H10385" s="85">
        <v>27483.452068491439</v>
      </c>
      <c r="I10385" s="85">
        <v>6023.7970253718286</v>
      </c>
      <c r="J10385" s="85">
        <v>368517.76034647902</v>
      </c>
      <c r="K10385" t="s">
        <v>491</v>
      </c>
    </row>
    <row r="10386" spans="2:11" x14ac:dyDescent="0.25">
      <c r="B10386">
        <v>2026</v>
      </c>
      <c r="C10386" t="s">
        <v>484</v>
      </c>
      <c r="D10386">
        <v>4</v>
      </c>
      <c r="E10386" t="s">
        <v>208</v>
      </c>
      <c r="F10386">
        <v>1</v>
      </c>
      <c r="G10386" s="85">
        <v>4.3757578798129835</v>
      </c>
      <c r="H10386" s="85">
        <v>27483.452068491439</v>
      </c>
      <c r="I10386" s="85">
        <v>6023.7970253718286</v>
      </c>
      <c r="J10386" s="85">
        <v>83581.347707448891</v>
      </c>
      <c r="K10386" t="s">
        <v>491</v>
      </c>
    </row>
    <row r="10387" spans="2:11" x14ac:dyDescent="0.25">
      <c r="B10387">
        <v>2026</v>
      </c>
      <c r="C10387" t="s">
        <v>485</v>
      </c>
      <c r="D10387">
        <v>3</v>
      </c>
      <c r="E10387" t="s">
        <v>208</v>
      </c>
      <c r="F10387">
        <v>1</v>
      </c>
      <c r="G10387" s="85">
        <v>19.928754023362661</v>
      </c>
      <c r="H10387" s="85">
        <v>27483.452068491439</v>
      </c>
      <c r="I10387" s="85">
        <v>6023.7970253718286</v>
      </c>
      <c r="J10387" s="85">
        <v>380659.11441016133</v>
      </c>
      <c r="K10387" t="s">
        <v>491</v>
      </c>
    </row>
    <row r="10388" spans="2:11" x14ac:dyDescent="0.25">
      <c r="B10388">
        <v>2026</v>
      </c>
      <c r="C10388" t="s">
        <v>485</v>
      </c>
      <c r="D10388">
        <v>4</v>
      </c>
      <c r="E10388" t="s">
        <v>208</v>
      </c>
      <c r="F10388">
        <v>1</v>
      </c>
      <c r="G10388" s="85">
        <v>4.5199235929276149</v>
      </c>
      <c r="H10388" s="85">
        <v>27483.452068491439</v>
      </c>
      <c r="I10388" s="85">
        <v>6023.7970253718286</v>
      </c>
      <c r="J10388" s="85">
        <v>86335.056876531467</v>
      </c>
      <c r="K10388" t="s">
        <v>491</v>
      </c>
    </row>
    <row r="10389" spans="2:11" x14ac:dyDescent="0.25">
      <c r="B10389">
        <v>2026</v>
      </c>
      <c r="C10389" t="s">
        <v>486</v>
      </c>
      <c r="D10389">
        <v>3</v>
      </c>
      <c r="E10389" t="s">
        <v>208</v>
      </c>
      <c r="F10389">
        <v>1</v>
      </c>
      <c r="G10389" s="85">
        <v>2.1022951115317978</v>
      </c>
      <c r="H10389" s="85">
        <v>27483.452068491439</v>
      </c>
      <c r="I10389" s="85">
        <v>6023.7970253718286</v>
      </c>
      <c r="J10389" s="85">
        <v>40155.937217467581</v>
      </c>
      <c r="K10389" t="s">
        <v>491</v>
      </c>
    </row>
    <row r="10390" spans="2:11" x14ac:dyDescent="0.25">
      <c r="B10390">
        <v>2026</v>
      </c>
      <c r="C10390" t="s">
        <v>486</v>
      </c>
      <c r="D10390">
        <v>4</v>
      </c>
      <c r="E10390" t="s">
        <v>208</v>
      </c>
      <c r="F10390">
        <v>1</v>
      </c>
      <c r="G10390" s="85">
        <v>0.47680920055360376</v>
      </c>
      <c r="H10390" s="85">
        <v>27483.452068491439</v>
      </c>
      <c r="I10390" s="85">
        <v>6023.7970253718286</v>
      </c>
      <c r="J10390" s="85">
        <v>9107.5321524153314</v>
      </c>
      <c r="K10390" t="s">
        <v>491</v>
      </c>
    </row>
    <row r="10391" spans="2:11" x14ac:dyDescent="0.25">
      <c r="B10391">
        <v>2026</v>
      </c>
      <c r="C10391" t="s">
        <v>487</v>
      </c>
      <c r="D10391">
        <v>3</v>
      </c>
      <c r="E10391" t="s">
        <v>208</v>
      </c>
      <c r="F10391">
        <v>1</v>
      </c>
      <c r="G10391" s="85">
        <v>25.055540309945808</v>
      </c>
      <c r="H10391" s="85">
        <v>27483.452068491439</v>
      </c>
      <c r="I10391" s="85">
        <v>6023.7970253718286</v>
      </c>
      <c r="J10391" s="85">
        <v>478585.85510519281</v>
      </c>
      <c r="K10391" t="s">
        <v>491</v>
      </c>
    </row>
    <row r="10392" spans="2:11" x14ac:dyDescent="0.25">
      <c r="B10392">
        <v>2026</v>
      </c>
      <c r="C10392" t="s">
        <v>487</v>
      </c>
      <c r="D10392">
        <v>4</v>
      </c>
      <c r="E10392" t="s">
        <v>208</v>
      </c>
      <c r="F10392">
        <v>1</v>
      </c>
      <c r="G10392" s="85">
        <v>5.6826998641114201</v>
      </c>
      <c r="H10392" s="85">
        <v>27483.452068491439</v>
      </c>
      <c r="I10392" s="85">
        <v>6023.7970253718286</v>
      </c>
      <c r="J10392" s="85">
        <v>108545.24548777568</v>
      </c>
      <c r="K10392" t="s">
        <v>491</v>
      </c>
    </row>
    <row r="10393" spans="2:11" x14ac:dyDescent="0.25">
      <c r="B10393">
        <v>2026</v>
      </c>
      <c r="C10393" t="s">
        <v>488</v>
      </c>
      <c r="D10393">
        <v>3</v>
      </c>
      <c r="E10393" t="s">
        <v>208</v>
      </c>
      <c r="F10393">
        <v>1</v>
      </c>
      <c r="G10393" s="85">
        <v>25.41174530640307</v>
      </c>
      <c r="H10393" s="85">
        <v>27483.452068491439</v>
      </c>
      <c r="I10393" s="85">
        <v>6023.7970253718286</v>
      </c>
      <c r="J10393" s="85">
        <v>485389.72645314259</v>
      </c>
      <c r="K10393" t="s">
        <v>491</v>
      </c>
    </row>
    <row r="10394" spans="2:11" x14ac:dyDescent="0.25">
      <c r="B10394">
        <v>2026</v>
      </c>
      <c r="C10394" t="s">
        <v>488</v>
      </c>
      <c r="D10394">
        <v>4</v>
      </c>
      <c r="E10394" t="s">
        <v>208</v>
      </c>
      <c r="F10394">
        <v>1</v>
      </c>
      <c r="G10394" s="85">
        <v>5.763488626194512</v>
      </c>
      <c r="H10394" s="85">
        <v>27483.452068491439</v>
      </c>
      <c r="I10394" s="85">
        <v>6023.7970253718286</v>
      </c>
      <c r="J10394" s="85">
        <v>110088.39156669215</v>
      </c>
      <c r="K10394" t="s">
        <v>491</v>
      </c>
    </row>
    <row r="10395" spans="2:11" x14ac:dyDescent="0.25">
      <c r="B10395">
        <v>2026</v>
      </c>
      <c r="C10395" t="s">
        <v>489</v>
      </c>
      <c r="D10395">
        <v>3</v>
      </c>
      <c r="E10395" t="s">
        <v>208</v>
      </c>
      <c r="F10395">
        <v>1</v>
      </c>
      <c r="G10395" s="85">
        <v>47.242137201348932</v>
      </c>
      <c r="H10395" s="85">
        <v>27483.452068491439</v>
      </c>
      <c r="I10395" s="85">
        <v>6023.7970253718286</v>
      </c>
      <c r="J10395" s="85">
        <v>902372.02430352697</v>
      </c>
      <c r="K10395" t="s">
        <v>491</v>
      </c>
    </row>
    <row r="10396" spans="2:11" x14ac:dyDescent="0.25">
      <c r="B10396">
        <v>2026</v>
      </c>
      <c r="C10396" t="s">
        <v>489</v>
      </c>
      <c r="D10396">
        <v>4</v>
      </c>
      <c r="E10396" t="s">
        <v>208</v>
      </c>
      <c r="F10396">
        <v>1</v>
      </c>
      <c r="G10396" s="85">
        <v>10.714711530202855</v>
      </c>
      <c r="H10396" s="85">
        <v>27483.452068491439</v>
      </c>
      <c r="I10396" s="85">
        <v>6023.7970253718286</v>
      </c>
      <c r="J10396" s="85">
        <v>204661.69623378973</v>
      </c>
      <c r="K10396" t="s">
        <v>491</v>
      </c>
    </row>
    <row r="10397" spans="2:11" x14ac:dyDescent="0.25">
      <c r="B10397">
        <v>2026</v>
      </c>
      <c r="C10397" t="s">
        <v>490</v>
      </c>
      <c r="D10397">
        <v>3</v>
      </c>
      <c r="E10397" t="s">
        <v>208</v>
      </c>
      <c r="F10397">
        <v>1</v>
      </c>
      <c r="G10397" s="85">
        <v>60.42270066375292</v>
      </c>
      <c r="H10397" s="85">
        <v>27483.452068491439</v>
      </c>
      <c r="I10397" s="85">
        <v>6023.7970253718286</v>
      </c>
      <c r="J10397" s="85">
        <v>1154133.9562910362</v>
      </c>
      <c r="K10397" t="s">
        <v>491</v>
      </c>
    </row>
    <row r="10398" spans="2:11" x14ac:dyDescent="0.25">
      <c r="B10398">
        <v>2026</v>
      </c>
      <c r="C10398" t="s">
        <v>490</v>
      </c>
      <c r="D10398">
        <v>4</v>
      </c>
      <c r="E10398" t="s">
        <v>208</v>
      </c>
      <c r="F10398">
        <v>1</v>
      </c>
      <c r="G10398" s="85">
        <v>13.704117676315093</v>
      </c>
      <c r="H10398" s="85">
        <v>27483.452068491439</v>
      </c>
      <c r="I10398" s="85">
        <v>6023.7970253718286</v>
      </c>
      <c r="J10398" s="85">
        <v>261762.34060209067</v>
      </c>
      <c r="K10398" t="s">
        <v>491</v>
      </c>
    </row>
    <row r="10399" spans="2:11" x14ac:dyDescent="0.25">
      <c r="B10399">
        <v>2026</v>
      </c>
      <c r="C10399" t="s">
        <v>479</v>
      </c>
      <c r="D10399">
        <v>3</v>
      </c>
      <c r="E10399" t="s">
        <v>45</v>
      </c>
      <c r="F10399">
        <v>5</v>
      </c>
      <c r="G10399" s="85">
        <v>9.9153299085061803</v>
      </c>
      <c r="H10399" s="85">
        <v>18536.052673839731</v>
      </c>
      <c r="I10399" s="85">
        <v>4748.7393608479206</v>
      </c>
      <c r="J10399" s="85">
        <v>125161.72375200952</v>
      </c>
      <c r="K10399" t="s">
        <v>491</v>
      </c>
    </row>
    <row r="10400" spans="2:11" x14ac:dyDescent="0.25">
      <c r="B10400">
        <v>2026</v>
      </c>
      <c r="C10400" t="s">
        <v>479</v>
      </c>
      <c r="D10400">
        <v>4</v>
      </c>
      <c r="E10400" t="s">
        <v>45</v>
      </c>
      <c r="F10400">
        <v>5</v>
      </c>
      <c r="G10400" s="85">
        <v>1.1864497326417638</v>
      </c>
      <c r="H10400" s="85">
        <v>18536.052673839731</v>
      </c>
      <c r="I10400" s="85">
        <v>4748.7393608479206</v>
      </c>
      <c r="J10400" s="85">
        <v>14976.616517334456</v>
      </c>
      <c r="K10400" t="s">
        <v>491</v>
      </c>
    </row>
    <row r="10401" spans="2:11" x14ac:dyDescent="0.25">
      <c r="B10401">
        <v>2026</v>
      </c>
      <c r="C10401" t="s">
        <v>480</v>
      </c>
      <c r="D10401">
        <v>3</v>
      </c>
      <c r="E10401" t="s">
        <v>45</v>
      </c>
      <c r="F10401">
        <v>5</v>
      </c>
      <c r="G10401" s="85">
        <v>9.9454767312042343</v>
      </c>
      <c r="H10401" s="85">
        <v>18536.052673839731</v>
      </c>
      <c r="I10401" s="85">
        <v>4748.7393608479206</v>
      </c>
      <c r="J10401" s="85">
        <v>125542.26865866943</v>
      </c>
      <c r="K10401" t="s">
        <v>491</v>
      </c>
    </row>
    <row r="10402" spans="2:11" x14ac:dyDescent="0.25">
      <c r="B10402">
        <v>2026</v>
      </c>
      <c r="C10402" t="s">
        <v>480</v>
      </c>
      <c r="D10402">
        <v>4</v>
      </c>
      <c r="E10402" t="s">
        <v>45</v>
      </c>
      <c r="F10402">
        <v>5</v>
      </c>
      <c r="G10402" s="85">
        <v>1.1900570447594809</v>
      </c>
      <c r="H10402" s="85">
        <v>18536.052673839731</v>
      </c>
      <c r="I10402" s="85">
        <v>4748.7393608479206</v>
      </c>
      <c r="J10402" s="85">
        <v>15022.15180531087</v>
      </c>
      <c r="K10402" t="s">
        <v>491</v>
      </c>
    </row>
    <row r="10403" spans="2:11" x14ac:dyDescent="0.25">
      <c r="B10403">
        <v>2026</v>
      </c>
      <c r="C10403" t="s">
        <v>481</v>
      </c>
      <c r="D10403">
        <v>3</v>
      </c>
      <c r="E10403" t="s">
        <v>45</v>
      </c>
      <c r="F10403">
        <v>5</v>
      </c>
      <c r="G10403" s="85">
        <v>9.9756235539022722</v>
      </c>
      <c r="H10403" s="85">
        <v>18536.052673839731</v>
      </c>
      <c r="I10403" s="85">
        <v>4748.7393608479206</v>
      </c>
      <c r="J10403" s="85">
        <v>125922.81356532912</v>
      </c>
      <c r="K10403" t="s">
        <v>491</v>
      </c>
    </row>
    <row r="10404" spans="2:11" x14ac:dyDescent="0.25">
      <c r="B10404">
        <v>2026</v>
      </c>
      <c r="C10404" t="s">
        <v>481</v>
      </c>
      <c r="D10404">
        <v>4</v>
      </c>
      <c r="E10404" t="s">
        <v>45</v>
      </c>
      <c r="F10404">
        <v>5</v>
      </c>
      <c r="G10404" s="85">
        <v>1.1936643568771945</v>
      </c>
      <c r="H10404" s="85">
        <v>18536.052673839731</v>
      </c>
      <c r="I10404" s="85">
        <v>4748.7393608479206</v>
      </c>
      <c r="J10404" s="85">
        <v>15067.687093287241</v>
      </c>
      <c r="K10404" t="s">
        <v>491</v>
      </c>
    </row>
    <row r="10405" spans="2:11" x14ac:dyDescent="0.25">
      <c r="B10405">
        <v>2026</v>
      </c>
      <c r="C10405" t="s">
        <v>482</v>
      </c>
      <c r="D10405">
        <v>3</v>
      </c>
      <c r="E10405" t="s">
        <v>45</v>
      </c>
      <c r="F10405">
        <v>5</v>
      </c>
      <c r="G10405" s="85">
        <v>10.005770376600328</v>
      </c>
      <c r="H10405" s="85">
        <v>18536.052673839731</v>
      </c>
      <c r="I10405" s="85">
        <v>4748.7393608479206</v>
      </c>
      <c r="J10405" s="85">
        <v>126303.35847198905</v>
      </c>
      <c r="K10405" t="s">
        <v>491</v>
      </c>
    </row>
    <row r="10406" spans="2:11" x14ac:dyDescent="0.25">
      <c r="B10406">
        <v>2026</v>
      </c>
      <c r="C10406" t="s">
        <v>482</v>
      </c>
      <c r="D10406">
        <v>4</v>
      </c>
      <c r="E10406" t="s">
        <v>45</v>
      </c>
      <c r="F10406">
        <v>5</v>
      </c>
      <c r="G10406" s="85">
        <v>1.1972716689949099</v>
      </c>
      <c r="H10406" s="85">
        <v>18536.052673839731</v>
      </c>
      <c r="I10406" s="85">
        <v>4748.7393608479206</v>
      </c>
      <c r="J10406" s="85">
        <v>15113.222381263633</v>
      </c>
      <c r="K10406" t="s">
        <v>491</v>
      </c>
    </row>
    <row r="10407" spans="2:11" x14ac:dyDescent="0.25">
      <c r="B10407">
        <v>2026</v>
      </c>
      <c r="C10407" t="s">
        <v>483</v>
      </c>
      <c r="D10407">
        <v>3</v>
      </c>
      <c r="E10407" t="s">
        <v>45</v>
      </c>
      <c r="F10407">
        <v>5</v>
      </c>
      <c r="G10407" s="85">
        <v>10.035917199298364</v>
      </c>
      <c r="H10407" s="85">
        <v>18536.052673839731</v>
      </c>
      <c r="I10407" s="85">
        <v>4748.7393608479206</v>
      </c>
      <c r="J10407" s="85">
        <v>126683.90337864874</v>
      </c>
      <c r="K10407" t="s">
        <v>491</v>
      </c>
    </row>
    <row r="10408" spans="2:11" x14ac:dyDescent="0.25">
      <c r="B10408">
        <v>2026</v>
      </c>
      <c r="C10408" t="s">
        <v>483</v>
      </c>
      <c r="D10408">
        <v>4</v>
      </c>
      <c r="E10408" t="s">
        <v>45</v>
      </c>
      <c r="F10408">
        <v>5</v>
      </c>
      <c r="G10408" s="85">
        <v>1.2008789811126235</v>
      </c>
      <c r="H10408" s="85">
        <v>18536.052673839731</v>
      </c>
      <c r="I10408" s="85">
        <v>4748.7393608479206</v>
      </c>
      <c r="J10408" s="85">
        <v>15158.757669240003</v>
      </c>
      <c r="K10408" t="s">
        <v>491</v>
      </c>
    </row>
    <row r="10409" spans="2:11" x14ac:dyDescent="0.25">
      <c r="B10409">
        <v>2026</v>
      </c>
      <c r="C10409" t="s">
        <v>484</v>
      </c>
      <c r="D10409">
        <v>3</v>
      </c>
      <c r="E10409" t="s">
        <v>45</v>
      </c>
      <c r="F10409">
        <v>5</v>
      </c>
      <c r="G10409" s="85">
        <v>10.066064021996418</v>
      </c>
      <c r="H10409" s="85">
        <v>18536.052673839731</v>
      </c>
      <c r="I10409" s="85">
        <v>4748.7393608479206</v>
      </c>
      <c r="J10409" s="85">
        <v>127064.44828530864</v>
      </c>
      <c r="K10409" t="s">
        <v>491</v>
      </c>
    </row>
    <row r="10410" spans="2:11" x14ac:dyDescent="0.25">
      <c r="B10410">
        <v>2026</v>
      </c>
      <c r="C10410" t="s">
        <v>484</v>
      </c>
      <c r="D10410">
        <v>4</v>
      </c>
      <c r="E10410" t="s">
        <v>45</v>
      </c>
      <c r="F10410">
        <v>5</v>
      </c>
      <c r="G10410" s="85">
        <v>1.2044862932303406</v>
      </c>
      <c r="H10410" s="85">
        <v>18536.052673839731</v>
      </c>
      <c r="I10410" s="85">
        <v>4748.7393608479206</v>
      </c>
      <c r="J10410" s="85">
        <v>15204.292957216418</v>
      </c>
      <c r="K10410" t="s">
        <v>491</v>
      </c>
    </row>
    <row r="10411" spans="2:11" x14ac:dyDescent="0.25">
      <c r="B10411">
        <v>2026</v>
      </c>
      <c r="C10411" t="s">
        <v>485</v>
      </c>
      <c r="D10411">
        <v>3</v>
      </c>
      <c r="E10411" t="s">
        <v>45</v>
      </c>
      <c r="F10411">
        <v>5</v>
      </c>
      <c r="G10411" s="85">
        <v>10.096210844694456</v>
      </c>
      <c r="H10411" s="85">
        <v>18536.052673839731</v>
      </c>
      <c r="I10411" s="85">
        <v>4748.7393608479206</v>
      </c>
      <c r="J10411" s="85">
        <v>127444.99319196834</v>
      </c>
      <c r="K10411" t="s">
        <v>491</v>
      </c>
    </row>
    <row r="10412" spans="2:11" x14ac:dyDescent="0.25">
      <c r="B10412">
        <v>2026</v>
      </c>
      <c r="C10412" t="s">
        <v>485</v>
      </c>
      <c r="D10412">
        <v>4</v>
      </c>
      <c r="E10412" t="s">
        <v>45</v>
      </c>
      <c r="F10412">
        <v>5</v>
      </c>
      <c r="G10412" s="85">
        <v>1.2080936053480542</v>
      </c>
      <c r="H10412" s="85">
        <v>18536.052673839731</v>
      </c>
      <c r="I10412" s="85">
        <v>4748.7393608479206</v>
      </c>
      <c r="J10412" s="85">
        <v>15249.828245192788</v>
      </c>
      <c r="K10412" t="s">
        <v>491</v>
      </c>
    </row>
    <row r="10413" spans="2:11" x14ac:dyDescent="0.25">
      <c r="B10413">
        <v>2026</v>
      </c>
      <c r="C10413" t="s">
        <v>486</v>
      </c>
      <c r="D10413">
        <v>3</v>
      </c>
      <c r="E10413" t="s">
        <v>45</v>
      </c>
      <c r="F10413">
        <v>5</v>
      </c>
      <c r="G10413" s="85">
        <v>10.126357667392512</v>
      </c>
      <c r="H10413" s="85">
        <v>18536.052673839731</v>
      </c>
      <c r="I10413" s="85">
        <v>4748.7393608479206</v>
      </c>
      <c r="J10413" s="85">
        <v>127825.53809862827</v>
      </c>
      <c r="K10413" t="s">
        <v>491</v>
      </c>
    </row>
    <row r="10414" spans="2:11" x14ac:dyDescent="0.25">
      <c r="B10414">
        <v>2026</v>
      </c>
      <c r="C10414" t="s">
        <v>486</v>
      </c>
      <c r="D10414">
        <v>4</v>
      </c>
      <c r="E10414" t="s">
        <v>45</v>
      </c>
      <c r="F10414">
        <v>5</v>
      </c>
      <c r="G10414" s="85">
        <v>1.2117009174657696</v>
      </c>
      <c r="H10414" s="85">
        <v>18536.052673839731</v>
      </c>
      <c r="I10414" s="85">
        <v>4748.7393608479206</v>
      </c>
      <c r="J10414" s="85">
        <v>15295.36353316918</v>
      </c>
      <c r="K10414" t="s">
        <v>491</v>
      </c>
    </row>
    <row r="10415" spans="2:11" x14ac:dyDescent="0.25">
      <c r="B10415">
        <v>2026</v>
      </c>
      <c r="C10415" t="s">
        <v>487</v>
      </c>
      <c r="D10415">
        <v>3</v>
      </c>
      <c r="E10415" t="s">
        <v>45</v>
      </c>
      <c r="F10415">
        <v>5</v>
      </c>
      <c r="G10415" s="85">
        <v>10.156504490090549</v>
      </c>
      <c r="H10415" s="85">
        <v>18536.052673839731</v>
      </c>
      <c r="I10415" s="85">
        <v>4748.7393608479206</v>
      </c>
      <c r="J10415" s="85">
        <v>128206.08300528796</v>
      </c>
      <c r="K10415" t="s">
        <v>491</v>
      </c>
    </row>
    <row r="10416" spans="2:11" x14ac:dyDescent="0.25">
      <c r="B10416">
        <v>2026</v>
      </c>
      <c r="C10416" t="s">
        <v>487</v>
      </c>
      <c r="D10416">
        <v>4</v>
      </c>
      <c r="E10416" t="s">
        <v>45</v>
      </c>
      <c r="F10416">
        <v>5</v>
      </c>
      <c r="G10416" s="85">
        <v>1.2153082295834832</v>
      </c>
      <c r="H10416" s="85">
        <v>18536.052673839731</v>
      </c>
      <c r="I10416" s="85">
        <v>4748.7393608479206</v>
      </c>
      <c r="J10416" s="85">
        <v>15340.898821145551</v>
      </c>
      <c r="K10416" t="s">
        <v>491</v>
      </c>
    </row>
    <row r="10417" spans="2:11" x14ac:dyDescent="0.25">
      <c r="B10417">
        <v>2026</v>
      </c>
      <c r="C10417" t="s">
        <v>488</v>
      </c>
      <c r="D10417">
        <v>3</v>
      </c>
      <c r="E10417" t="s">
        <v>45</v>
      </c>
      <c r="F10417">
        <v>5</v>
      </c>
      <c r="G10417" s="85">
        <v>10.186651312788603</v>
      </c>
      <c r="H10417" s="85">
        <v>18536.052673839731</v>
      </c>
      <c r="I10417" s="85">
        <v>4748.7393608479206</v>
      </c>
      <c r="J10417" s="85">
        <v>128586.62791194787</v>
      </c>
      <c r="K10417" t="s">
        <v>491</v>
      </c>
    </row>
    <row r="10418" spans="2:11" x14ac:dyDescent="0.25">
      <c r="B10418">
        <v>2026</v>
      </c>
      <c r="C10418" t="s">
        <v>488</v>
      </c>
      <c r="D10418">
        <v>4</v>
      </c>
      <c r="E10418" t="s">
        <v>45</v>
      </c>
      <c r="F10418">
        <v>5</v>
      </c>
      <c r="G10418" s="85">
        <v>1.2189155417012003</v>
      </c>
      <c r="H10418" s="85">
        <v>18536.052673839731</v>
      </c>
      <c r="I10418" s="85">
        <v>4748.7393608479206</v>
      </c>
      <c r="J10418" s="85">
        <v>15386.434109121967</v>
      </c>
      <c r="K10418" t="s">
        <v>491</v>
      </c>
    </row>
    <row r="10419" spans="2:11" x14ac:dyDescent="0.25">
      <c r="B10419">
        <v>2026</v>
      </c>
      <c r="C10419" t="s">
        <v>489</v>
      </c>
      <c r="D10419">
        <v>3</v>
      </c>
      <c r="E10419" t="s">
        <v>45</v>
      </c>
      <c r="F10419">
        <v>5</v>
      </c>
      <c r="G10419" s="85">
        <v>10.216798135486641</v>
      </c>
      <c r="H10419" s="85">
        <v>18536.052673839731</v>
      </c>
      <c r="I10419" s="85">
        <v>4748.7393608479206</v>
      </c>
      <c r="J10419" s="85">
        <v>128967.17281860758</v>
      </c>
      <c r="K10419" t="s">
        <v>491</v>
      </c>
    </row>
    <row r="10420" spans="2:11" x14ac:dyDescent="0.25">
      <c r="B10420">
        <v>2026</v>
      </c>
      <c r="C10420" t="s">
        <v>489</v>
      </c>
      <c r="D10420">
        <v>4</v>
      </c>
      <c r="E10420" t="s">
        <v>45</v>
      </c>
      <c r="F10420">
        <v>5</v>
      </c>
      <c r="G10420" s="85">
        <v>1.2225228538189139</v>
      </c>
      <c r="H10420" s="85">
        <v>18536.052673839731</v>
      </c>
      <c r="I10420" s="85">
        <v>4748.7393608479206</v>
      </c>
      <c r="J10420" s="85">
        <v>15431.969397098337</v>
      </c>
      <c r="K10420" t="s">
        <v>491</v>
      </c>
    </row>
    <row r="10421" spans="2:11" x14ac:dyDescent="0.25">
      <c r="B10421">
        <v>2026</v>
      </c>
      <c r="C10421" t="s">
        <v>490</v>
      </c>
      <c r="D10421">
        <v>3</v>
      </c>
      <c r="E10421" t="s">
        <v>45</v>
      </c>
      <c r="F10421">
        <v>5</v>
      </c>
      <c r="G10421" s="85">
        <v>10.246944958184697</v>
      </c>
      <c r="H10421" s="85">
        <v>18536.052673839731</v>
      </c>
      <c r="I10421" s="85">
        <v>4748.7393608479206</v>
      </c>
      <c r="J10421" s="85">
        <v>129347.7177252675</v>
      </c>
      <c r="K10421" t="s">
        <v>491</v>
      </c>
    </row>
    <row r="10422" spans="2:11" x14ac:dyDescent="0.25">
      <c r="B10422">
        <v>2026</v>
      </c>
      <c r="C10422" t="s">
        <v>490</v>
      </c>
      <c r="D10422">
        <v>4</v>
      </c>
      <c r="E10422" t="s">
        <v>45</v>
      </c>
      <c r="F10422">
        <v>5</v>
      </c>
      <c r="G10422" s="85">
        <v>1.2261301659366293</v>
      </c>
      <c r="H10422" s="85">
        <v>18536.052673839731</v>
      </c>
      <c r="I10422" s="85">
        <v>4748.7393608479206</v>
      </c>
      <c r="J10422" s="85">
        <v>15477.504685074729</v>
      </c>
      <c r="K10422" t="s">
        <v>491</v>
      </c>
    </row>
    <row r="10423" spans="2:11" x14ac:dyDescent="0.25">
      <c r="B10423">
        <v>2026</v>
      </c>
      <c r="C10423" t="s">
        <v>479</v>
      </c>
      <c r="D10423">
        <v>3</v>
      </c>
      <c r="E10423" t="s">
        <v>208</v>
      </c>
      <c r="F10423">
        <v>29</v>
      </c>
      <c r="G10423" s="85">
        <v>4.2626231544848032</v>
      </c>
      <c r="H10423" s="85">
        <v>27483.452068491439</v>
      </c>
      <c r="I10423" s="85">
        <v>6023.7970253718286</v>
      </c>
      <c r="J10423" s="85">
        <v>78257.268233753013</v>
      </c>
      <c r="K10423" t="s">
        <v>492</v>
      </c>
    </row>
    <row r="10424" spans="2:11" x14ac:dyDescent="0.25">
      <c r="B10424">
        <v>2026</v>
      </c>
      <c r="C10424" t="s">
        <v>479</v>
      </c>
      <c r="D10424">
        <v>4</v>
      </c>
      <c r="E10424" t="s">
        <v>208</v>
      </c>
      <c r="F10424">
        <v>29</v>
      </c>
      <c r="G10424" s="85">
        <v>0</v>
      </c>
      <c r="H10424" s="85">
        <v>27483.452068491439</v>
      </c>
      <c r="I10424" s="85">
        <v>6023.7970253718286</v>
      </c>
      <c r="J10424" s="85">
        <v>0</v>
      </c>
      <c r="K10424" t="s">
        <v>492</v>
      </c>
    </row>
    <row r="10425" spans="2:11" x14ac:dyDescent="0.25">
      <c r="B10425">
        <v>2026</v>
      </c>
      <c r="C10425" t="s">
        <v>480</v>
      </c>
      <c r="D10425">
        <v>3</v>
      </c>
      <c r="E10425" t="s">
        <v>208</v>
      </c>
      <c r="F10425">
        <v>29</v>
      </c>
      <c r="G10425" s="85">
        <v>4.309068451697855</v>
      </c>
      <c r="H10425" s="85">
        <v>27483.452068491439</v>
      </c>
      <c r="I10425" s="85">
        <v>6023.7970253718286</v>
      </c>
      <c r="J10425" s="85">
        <v>79109.954936393857</v>
      </c>
      <c r="K10425" t="s">
        <v>492</v>
      </c>
    </row>
    <row r="10426" spans="2:11" x14ac:dyDescent="0.25">
      <c r="B10426">
        <v>2026</v>
      </c>
      <c r="C10426" t="s">
        <v>480</v>
      </c>
      <c r="D10426">
        <v>4</v>
      </c>
      <c r="E10426" t="s">
        <v>208</v>
      </c>
      <c r="F10426">
        <v>29</v>
      </c>
      <c r="G10426" s="85">
        <v>0</v>
      </c>
      <c r="H10426" s="85">
        <v>27483.452068491439</v>
      </c>
      <c r="I10426" s="85">
        <v>6023.7970253718286</v>
      </c>
      <c r="J10426" s="85">
        <v>0</v>
      </c>
      <c r="K10426" t="s">
        <v>492</v>
      </c>
    </row>
    <row r="10427" spans="2:11" x14ac:dyDescent="0.25">
      <c r="B10427">
        <v>2026</v>
      </c>
      <c r="C10427" t="s">
        <v>481</v>
      </c>
      <c r="D10427">
        <v>3</v>
      </c>
      <c r="E10427" t="s">
        <v>208</v>
      </c>
      <c r="F10427">
        <v>29</v>
      </c>
      <c r="G10427" s="85">
        <v>4.3555137489109219</v>
      </c>
      <c r="H10427" s="85">
        <v>27483.452068491439</v>
      </c>
      <c r="I10427" s="85">
        <v>6023.7970253718286</v>
      </c>
      <c r="J10427" s="85">
        <v>79962.641639034977</v>
      </c>
      <c r="K10427" t="s">
        <v>492</v>
      </c>
    </row>
    <row r="10428" spans="2:11" x14ac:dyDescent="0.25">
      <c r="B10428">
        <v>2026</v>
      </c>
      <c r="C10428" t="s">
        <v>481</v>
      </c>
      <c r="D10428">
        <v>4</v>
      </c>
      <c r="E10428" t="s">
        <v>208</v>
      </c>
      <c r="F10428">
        <v>29</v>
      </c>
      <c r="G10428" s="85">
        <v>0</v>
      </c>
      <c r="H10428" s="85">
        <v>27483.452068491439</v>
      </c>
      <c r="I10428" s="85">
        <v>6023.7970253718286</v>
      </c>
      <c r="J10428" s="85">
        <v>0</v>
      </c>
      <c r="K10428" t="s">
        <v>492</v>
      </c>
    </row>
    <row r="10429" spans="2:11" x14ac:dyDescent="0.25">
      <c r="B10429">
        <v>2026</v>
      </c>
      <c r="C10429" t="s">
        <v>482</v>
      </c>
      <c r="D10429">
        <v>3</v>
      </c>
      <c r="E10429" t="s">
        <v>208</v>
      </c>
      <c r="F10429">
        <v>29</v>
      </c>
      <c r="G10429" s="85">
        <v>4.4019590461239737</v>
      </c>
      <c r="H10429" s="85">
        <v>27483.452068491439</v>
      </c>
      <c r="I10429" s="85">
        <v>6023.7970253718286</v>
      </c>
      <c r="J10429" s="85">
        <v>80815.32834167582</v>
      </c>
      <c r="K10429" t="s">
        <v>492</v>
      </c>
    </row>
    <row r="10430" spans="2:11" x14ac:dyDescent="0.25">
      <c r="B10430">
        <v>2026</v>
      </c>
      <c r="C10430" t="s">
        <v>482</v>
      </c>
      <c r="D10430">
        <v>4</v>
      </c>
      <c r="E10430" t="s">
        <v>208</v>
      </c>
      <c r="F10430">
        <v>29</v>
      </c>
      <c r="G10430" s="85">
        <v>0</v>
      </c>
      <c r="H10430" s="85">
        <v>27483.452068491439</v>
      </c>
      <c r="I10430" s="85">
        <v>6023.7970253718286</v>
      </c>
      <c r="J10430" s="85">
        <v>0</v>
      </c>
      <c r="K10430" t="s">
        <v>492</v>
      </c>
    </row>
    <row r="10431" spans="2:11" x14ac:dyDescent="0.25">
      <c r="B10431">
        <v>2026</v>
      </c>
      <c r="C10431" t="s">
        <v>483</v>
      </c>
      <c r="D10431">
        <v>3</v>
      </c>
      <c r="E10431" t="s">
        <v>208</v>
      </c>
      <c r="F10431">
        <v>29</v>
      </c>
      <c r="G10431" s="85">
        <v>4.4484043433370415</v>
      </c>
      <c r="H10431" s="85">
        <v>27483.452068491439</v>
      </c>
      <c r="I10431" s="85">
        <v>6023.7970253718286</v>
      </c>
      <c r="J10431" s="85">
        <v>81668.01504431697</v>
      </c>
      <c r="K10431" t="s">
        <v>492</v>
      </c>
    </row>
    <row r="10432" spans="2:11" x14ac:dyDescent="0.25">
      <c r="B10432">
        <v>2026</v>
      </c>
      <c r="C10432" t="s">
        <v>483</v>
      </c>
      <c r="D10432">
        <v>4</v>
      </c>
      <c r="E10432" t="s">
        <v>208</v>
      </c>
      <c r="F10432">
        <v>29</v>
      </c>
      <c r="G10432" s="85">
        <v>0</v>
      </c>
      <c r="H10432" s="85">
        <v>27483.452068491439</v>
      </c>
      <c r="I10432" s="85">
        <v>6023.7970253718286</v>
      </c>
      <c r="J10432" s="85">
        <v>0</v>
      </c>
      <c r="K10432" t="s">
        <v>492</v>
      </c>
    </row>
    <row r="10433" spans="2:11" x14ac:dyDescent="0.25">
      <c r="B10433">
        <v>2026</v>
      </c>
      <c r="C10433" t="s">
        <v>484</v>
      </c>
      <c r="D10433">
        <v>3</v>
      </c>
      <c r="E10433" t="s">
        <v>208</v>
      </c>
      <c r="F10433">
        <v>29</v>
      </c>
      <c r="G10433" s="85">
        <v>4.4948496405500933</v>
      </c>
      <c r="H10433" s="85">
        <v>27483.452068491439</v>
      </c>
      <c r="I10433" s="85">
        <v>6023.7970253718286</v>
      </c>
      <c r="J10433" s="85">
        <v>82520.701746957813</v>
      </c>
      <c r="K10433" t="s">
        <v>492</v>
      </c>
    </row>
    <row r="10434" spans="2:11" x14ac:dyDescent="0.25">
      <c r="B10434">
        <v>2026</v>
      </c>
      <c r="C10434" t="s">
        <v>484</v>
      </c>
      <c r="D10434">
        <v>4</v>
      </c>
      <c r="E10434" t="s">
        <v>208</v>
      </c>
      <c r="F10434">
        <v>29</v>
      </c>
      <c r="G10434" s="85">
        <v>0</v>
      </c>
      <c r="H10434" s="85">
        <v>27483.452068491439</v>
      </c>
      <c r="I10434" s="85">
        <v>6023.7970253718286</v>
      </c>
      <c r="J10434" s="85">
        <v>0</v>
      </c>
      <c r="K10434" t="s">
        <v>492</v>
      </c>
    </row>
    <row r="10435" spans="2:11" x14ac:dyDescent="0.25">
      <c r="B10435">
        <v>2026</v>
      </c>
      <c r="C10435" t="s">
        <v>485</v>
      </c>
      <c r="D10435">
        <v>3</v>
      </c>
      <c r="E10435" t="s">
        <v>208</v>
      </c>
      <c r="F10435">
        <v>29</v>
      </c>
      <c r="G10435" s="85">
        <v>4.5412949377631602</v>
      </c>
      <c r="H10435" s="85">
        <v>27483.452068491439</v>
      </c>
      <c r="I10435" s="85">
        <v>6023.7970253718286</v>
      </c>
      <c r="J10435" s="85">
        <v>83373.388449598948</v>
      </c>
      <c r="K10435" t="s">
        <v>492</v>
      </c>
    </row>
    <row r="10436" spans="2:11" x14ac:dyDescent="0.25">
      <c r="B10436">
        <v>2026</v>
      </c>
      <c r="C10436" t="s">
        <v>485</v>
      </c>
      <c r="D10436">
        <v>4</v>
      </c>
      <c r="E10436" t="s">
        <v>208</v>
      </c>
      <c r="F10436">
        <v>29</v>
      </c>
      <c r="G10436" s="85">
        <v>0</v>
      </c>
      <c r="H10436" s="85">
        <v>27483.452068491439</v>
      </c>
      <c r="I10436" s="85">
        <v>6023.7970253718286</v>
      </c>
      <c r="J10436" s="85">
        <v>0</v>
      </c>
      <c r="K10436" t="s">
        <v>492</v>
      </c>
    </row>
    <row r="10437" spans="2:11" x14ac:dyDescent="0.25">
      <c r="B10437">
        <v>2026</v>
      </c>
      <c r="C10437" t="s">
        <v>486</v>
      </c>
      <c r="D10437">
        <v>3</v>
      </c>
      <c r="E10437" t="s">
        <v>208</v>
      </c>
      <c r="F10437">
        <v>29</v>
      </c>
      <c r="G10437" s="85">
        <v>4.5877402349762129</v>
      </c>
      <c r="H10437" s="85">
        <v>27483.452068491439</v>
      </c>
      <c r="I10437" s="85">
        <v>6023.7970253718286</v>
      </c>
      <c r="J10437" s="85">
        <v>84226.075152239806</v>
      </c>
      <c r="K10437" t="s">
        <v>492</v>
      </c>
    </row>
    <row r="10438" spans="2:11" x14ac:dyDescent="0.25">
      <c r="B10438">
        <v>2026</v>
      </c>
      <c r="C10438" t="s">
        <v>486</v>
      </c>
      <c r="D10438">
        <v>4</v>
      </c>
      <c r="E10438" t="s">
        <v>208</v>
      </c>
      <c r="F10438">
        <v>29</v>
      </c>
      <c r="G10438" s="85">
        <v>0</v>
      </c>
      <c r="H10438" s="85">
        <v>27483.452068491439</v>
      </c>
      <c r="I10438" s="85">
        <v>6023.7970253718286</v>
      </c>
      <c r="J10438" s="85">
        <v>0</v>
      </c>
      <c r="K10438" t="s">
        <v>492</v>
      </c>
    </row>
    <row r="10439" spans="2:11" x14ac:dyDescent="0.25">
      <c r="B10439">
        <v>2026</v>
      </c>
      <c r="C10439" t="s">
        <v>487</v>
      </c>
      <c r="D10439">
        <v>3</v>
      </c>
      <c r="E10439" t="s">
        <v>208</v>
      </c>
      <c r="F10439">
        <v>29</v>
      </c>
      <c r="G10439" s="85">
        <v>4.6341855321892798</v>
      </c>
      <c r="H10439" s="85">
        <v>27483.452068491439</v>
      </c>
      <c r="I10439" s="85">
        <v>6023.7970253718286</v>
      </c>
      <c r="J10439" s="85">
        <v>85078.761854880926</v>
      </c>
      <c r="K10439" t="s">
        <v>492</v>
      </c>
    </row>
    <row r="10440" spans="2:11" x14ac:dyDescent="0.25">
      <c r="B10440">
        <v>2026</v>
      </c>
      <c r="C10440" t="s">
        <v>487</v>
      </c>
      <c r="D10440">
        <v>4</v>
      </c>
      <c r="E10440" t="s">
        <v>208</v>
      </c>
      <c r="F10440">
        <v>29</v>
      </c>
      <c r="G10440" s="85">
        <v>0</v>
      </c>
      <c r="H10440" s="85">
        <v>27483.452068491439</v>
      </c>
      <c r="I10440" s="85">
        <v>6023.7970253718286</v>
      </c>
      <c r="J10440" s="85">
        <v>0</v>
      </c>
      <c r="K10440" t="s">
        <v>492</v>
      </c>
    </row>
    <row r="10441" spans="2:11" x14ac:dyDescent="0.25">
      <c r="B10441">
        <v>2026</v>
      </c>
      <c r="C10441" t="s">
        <v>488</v>
      </c>
      <c r="D10441">
        <v>3</v>
      </c>
      <c r="E10441" t="s">
        <v>208</v>
      </c>
      <c r="F10441">
        <v>29</v>
      </c>
      <c r="G10441" s="85">
        <v>4.6806308294023333</v>
      </c>
      <c r="H10441" s="85">
        <v>27483.452068491439</v>
      </c>
      <c r="I10441" s="85">
        <v>6023.7970253718286</v>
      </c>
      <c r="J10441" s="85">
        <v>85931.448557521813</v>
      </c>
      <c r="K10441" t="s">
        <v>492</v>
      </c>
    </row>
    <row r="10442" spans="2:11" x14ac:dyDescent="0.25">
      <c r="B10442">
        <v>2026</v>
      </c>
      <c r="C10442" t="s">
        <v>488</v>
      </c>
      <c r="D10442">
        <v>4</v>
      </c>
      <c r="E10442" t="s">
        <v>208</v>
      </c>
      <c r="F10442">
        <v>29</v>
      </c>
      <c r="G10442" s="85">
        <v>0</v>
      </c>
      <c r="H10442" s="85">
        <v>27483.452068491439</v>
      </c>
      <c r="I10442" s="85">
        <v>6023.7970253718286</v>
      </c>
      <c r="J10442" s="85">
        <v>0</v>
      </c>
      <c r="K10442" t="s">
        <v>492</v>
      </c>
    </row>
    <row r="10443" spans="2:11" x14ac:dyDescent="0.25">
      <c r="B10443">
        <v>2026</v>
      </c>
      <c r="C10443" t="s">
        <v>489</v>
      </c>
      <c r="D10443">
        <v>3</v>
      </c>
      <c r="E10443" t="s">
        <v>208</v>
      </c>
      <c r="F10443">
        <v>29</v>
      </c>
      <c r="G10443" s="85">
        <v>4.7270761266153993</v>
      </c>
      <c r="H10443" s="85">
        <v>27483.452068491439</v>
      </c>
      <c r="I10443" s="85">
        <v>6023.7970253718286</v>
      </c>
      <c r="J10443" s="85">
        <v>86784.135260162919</v>
      </c>
      <c r="K10443" t="s">
        <v>492</v>
      </c>
    </row>
    <row r="10444" spans="2:11" x14ac:dyDescent="0.25">
      <c r="B10444">
        <v>2026</v>
      </c>
      <c r="C10444" t="s">
        <v>489</v>
      </c>
      <c r="D10444">
        <v>4</v>
      </c>
      <c r="E10444" t="s">
        <v>208</v>
      </c>
      <c r="F10444">
        <v>29</v>
      </c>
      <c r="G10444" s="85">
        <v>0</v>
      </c>
      <c r="H10444" s="85">
        <v>27483.452068491439</v>
      </c>
      <c r="I10444" s="85">
        <v>6023.7970253718286</v>
      </c>
      <c r="J10444" s="85">
        <v>0</v>
      </c>
      <c r="K10444" t="s">
        <v>492</v>
      </c>
    </row>
    <row r="10445" spans="2:11" x14ac:dyDescent="0.25">
      <c r="B10445">
        <v>2026</v>
      </c>
      <c r="C10445" t="s">
        <v>490</v>
      </c>
      <c r="D10445">
        <v>3</v>
      </c>
      <c r="E10445" t="s">
        <v>208</v>
      </c>
      <c r="F10445">
        <v>29</v>
      </c>
      <c r="G10445" s="85">
        <v>4.7735214238284529</v>
      </c>
      <c r="H10445" s="85">
        <v>27483.452068491439</v>
      </c>
      <c r="I10445" s="85">
        <v>6023.7970253718286</v>
      </c>
      <c r="J10445" s="85">
        <v>87636.821962803806</v>
      </c>
      <c r="K10445" t="s">
        <v>492</v>
      </c>
    </row>
    <row r="10446" spans="2:11" x14ac:dyDescent="0.25">
      <c r="B10446">
        <v>2026</v>
      </c>
      <c r="C10446" t="s">
        <v>490</v>
      </c>
      <c r="D10446">
        <v>4</v>
      </c>
      <c r="E10446" t="s">
        <v>208</v>
      </c>
      <c r="F10446">
        <v>29</v>
      </c>
      <c r="G10446" s="85">
        <v>0</v>
      </c>
      <c r="H10446" s="85">
        <v>27483.452068491439</v>
      </c>
      <c r="I10446" s="85">
        <v>6023.7970253718286</v>
      </c>
      <c r="J10446" s="85">
        <v>0</v>
      </c>
      <c r="K10446" t="s">
        <v>492</v>
      </c>
    </row>
    <row r="10447" spans="2:11" x14ac:dyDescent="0.25">
      <c r="B10447">
        <v>2026</v>
      </c>
      <c r="C10447" t="s">
        <v>479</v>
      </c>
      <c r="D10447">
        <v>3</v>
      </c>
      <c r="E10447" t="s">
        <v>45</v>
      </c>
      <c r="F10447">
        <v>27</v>
      </c>
      <c r="G10447" s="85">
        <v>8.6173152099235608</v>
      </c>
      <c r="H10447" s="85">
        <v>18536.052673839731</v>
      </c>
      <c r="I10447" s="85">
        <v>4748.7393608479206</v>
      </c>
      <c r="J10447" s="85">
        <v>99192.956364336744</v>
      </c>
      <c r="K10447" t="s">
        <v>491</v>
      </c>
    </row>
    <row r="10448" spans="2:11" x14ac:dyDescent="0.25">
      <c r="B10448">
        <v>2026</v>
      </c>
      <c r="C10448" t="s">
        <v>479</v>
      </c>
      <c r="D10448">
        <v>4</v>
      </c>
      <c r="E10448" t="s">
        <v>45</v>
      </c>
      <c r="F10448">
        <v>27</v>
      </c>
      <c r="G10448" s="85">
        <v>3.394699931182009</v>
      </c>
      <c r="H10448" s="85">
        <v>18536.052673839731</v>
      </c>
      <c r="I10448" s="85">
        <v>4748.7393608479206</v>
      </c>
      <c r="J10448" s="85">
        <v>39076.013113223569</v>
      </c>
      <c r="K10448" t="s">
        <v>491</v>
      </c>
    </row>
    <row r="10449" spans="2:11" x14ac:dyDescent="0.25">
      <c r="B10449">
        <v>2026</v>
      </c>
      <c r="C10449" t="s">
        <v>480</v>
      </c>
      <c r="D10449">
        <v>3</v>
      </c>
      <c r="E10449" t="s">
        <v>45</v>
      </c>
      <c r="F10449">
        <v>27</v>
      </c>
      <c r="G10449" s="85">
        <v>8.5972202550802752</v>
      </c>
      <c r="H10449" s="85">
        <v>18536.052673839731</v>
      </c>
      <c r="I10449" s="85">
        <v>4748.7393608479206</v>
      </c>
      <c r="J10449" s="85">
        <v>98961.645575494069</v>
      </c>
      <c r="K10449" t="s">
        <v>491</v>
      </c>
    </row>
    <row r="10450" spans="2:11" x14ac:dyDescent="0.25">
      <c r="B10450">
        <v>2026</v>
      </c>
      <c r="C10450" t="s">
        <v>480</v>
      </c>
      <c r="D10450">
        <v>4</v>
      </c>
      <c r="E10450" t="s">
        <v>45</v>
      </c>
      <c r="F10450">
        <v>27</v>
      </c>
      <c r="G10450" s="85">
        <v>3.3867837368498055</v>
      </c>
      <c r="H10450" s="85">
        <v>18536.052673839731</v>
      </c>
      <c r="I10450" s="85">
        <v>4748.7393608479206</v>
      </c>
      <c r="J10450" s="85">
        <v>38984.890681255245</v>
      </c>
      <c r="K10450" t="s">
        <v>491</v>
      </c>
    </row>
    <row r="10451" spans="2:11" x14ac:dyDescent="0.25">
      <c r="B10451">
        <v>2026</v>
      </c>
      <c r="C10451" t="s">
        <v>481</v>
      </c>
      <c r="D10451">
        <v>3</v>
      </c>
      <c r="E10451" t="s">
        <v>45</v>
      </c>
      <c r="F10451">
        <v>27</v>
      </c>
      <c r="G10451" s="85">
        <v>8.5771253002369914</v>
      </c>
      <c r="H10451" s="85">
        <v>18536.052673839731</v>
      </c>
      <c r="I10451" s="85">
        <v>4748.7393608479206</v>
      </c>
      <c r="J10451" s="85">
        <v>98730.334786651423</v>
      </c>
      <c r="K10451" t="s">
        <v>491</v>
      </c>
    </row>
    <row r="10452" spans="2:11" x14ac:dyDescent="0.25">
      <c r="B10452">
        <v>2026</v>
      </c>
      <c r="C10452" t="s">
        <v>481</v>
      </c>
      <c r="D10452">
        <v>4</v>
      </c>
      <c r="E10452" t="s">
        <v>45</v>
      </c>
      <c r="F10452">
        <v>27</v>
      </c>
      <c r="G10452" s="85">
        <v>3.3788675425176038</v>
      </c>
      <c r="H10452" s="85">
        <v>18536.052673839731</v>
      </c>
      <c r="I10452" s="85">
        <v>4748.7393608479206</v>
      </c>
      <c r="J10452" s="85">
        <v>38893.768249286935</v>
      </c>
      <c r="K10452" t="s">
        <v>491</v>
      </c>
    </row>
    <row r="10453" spans="2:11" x14ac:dyDescent="0.25">
      <c r="B10453">
        <v>2026</v>
      </c>
      <c r="C10453" t="s">
        <v>482</v>
      </c>
      <c r="D10453">
        <v>3</v>
      </c>
      <c r="E10453" t="s">
        <v>45</v>
      </c>
      <c r="F10453">
        <v>27</v>
      </c>
      <c r="G10453" s="85">
        <v>8.5570303453937058</v>
      </c>
      <c r="H10453" s="85">
        <v>18536.052673839731</v>
      </c>
      <c r="I10453" s="85">
        <v>4748.7393608479206</v>
      </c>
      <c r="J10453" s="85">
        <v>98499.023997808748</v>
      </c>
      <c r="K10453" t="s">
        <v>491</v>
      </c>
    </row>
    <row r="10454" spans="2:11" x14ac:dyDescent="0.25">
      <c r="B10454">
        <v>2026</v>
      </c>
      <c r="C10454" t="s">
        <v>482</v>
      </c>
      <c r="D10454">
        <v>4</v>
      </c>
      <c r="E10454" t="s">
        <v>45</v>
      </c>
      <c r="F10454">
        <v>27</v>
      </c>
      <c r="G10454" s="85">
        <v>3.3709513481854003</v>
      </c>
      <c r="H10454" s="85">
        <v>18536.052673839731</v>
      </c>
      <c r="I10454" s="85">
        <v>4748.7393608479206</v>
      </c>
      <c r="J10454" s="85">
        <v>38802.645817318611</v>
      </c>
      <c r="K10454" t="s">
        <v>491</v>
      </c>
    </row>
    <row r="10455" spans="2:11" x14ac:dyDescent="0.25">
      <c r="B10455">
        <v>2026</v>
      </c>
      <c r="C10455" t="s">
        <v>483</v>
      </c>
      <c r="D10455">
        <v>3</v>
      </c>
      <c r="E10455" t="s">
        <v>45</v>
      </c>
      <c r="F10455">
        <v>27</v>
      </c>
      <c r="G10455" s="85">
        <v>8.5369353905504202</v>
      </c>
      <c r="H10455" s="85">
        <v>18536.052673839731</v>
      </c>
      <c r="I10455" s="85">
        <v>4748.7393608479206</v>
      </c>
      <c r="J10455" s="85">
        <v>98267.713208966088</v>
      </c>
      <c r="K10455" t="s">
        <v>491</v>
      </c>
    </row>
    <row r="10456" spans="2:11" x14ac:dyDescent="0.25">
      <c r="B10456">
        <v>2026</v>
      </c>
      <c r="C10456" t="s">
        <v>483</v>
      </c>
      <c r="D10456">
        <v>4</v>
      </c>
      <c r="E10456" t="s">
        <v>45</v>
      </c>
      <c r="F10456">
        <v>27</v>
      </c>
      <c r="G10456" s="85">
        <v>3.3630351538531968</v>
      </c>
      <c r="H10456" s="85">
        <v>18536.052673839731</v>
      </c>
      <c r="I10456" s="85">
        <v>4748.7393608479206</v>
      </c>
      <c r="J10456" s="85">
        <v>38711.523385350287</v>
      </c>
      <c r="K10456" t="s">
        <v>491</v>
      </c>
    </row>
    <row r="10457" spans="2:11" x14ac:dyDescent="0.25">
      <c r="B10457">
        <v>2026</v>
      </c>
      <c r="C10457" t="s">
        <v>484</v>
      </c>
      <c r="D10457">
        <v>3</v>
      </c>
      <c r="E10457" t="s">
        <v>45</v>
      </c>
      <c r="F10457">
        <v>27</v>
      </c>
      <c r="G10457" s="85">
        <v>8.5168404357071363</v>
      </c>
      <c r="H10457" s="85">
        <v>18536.052673839731</v>
      </c>
      <c r="I10457" s="85">
        <v>4748.7393608479206</v>
      </c>
      <c r="J10457" s="85">
        <v>98036.402420123442</v>
      </c>
      <c r="K10457" t="s">
        <v>491</v>
      </c>
    </row>
    <row r="10458" spans="2:11" x14ac:dyDescent="0.25">
      <c r="B10458">
        <v>2026</v>
      </c>
      <c r="C10458" t="s">
        <v>484</v>
      </c>
      <c r="D10458">
        <v>4</v>
      </c>
      <c r="E10458" t="s">
        <v>45</v>
      </c>
      <c r="F10458">
        <v>27</v>
      </c>
      <c r="G10458" s="85">
        <v>3.3551189595209934</v>
      </c>
      <c r="H10458" s="85">
        <v>18536.052673839731</v>
      </c>
      <c r="I10458" s="85">
        <v>4748.7393608479206</v>
      </c>
      <c r="J10458" s="85">
        <v>38620.400953381963</v>
      </c>
      <c r="K10458" t="s">
        <v>491</v>
      </c>
    </row>
    <row r="10459" spans="2:11" x14ac:dyDescent="0.25">
      <c r="B10459">
        <v>2026</v>
      </c>
      <c r="C10459" t="s">
        <v>485</v>
      </c>
      <c r="D10459">
        <v>3</v>
      </c>
      <c r="E10459" t="s">
        <v>45</v>
      </c>
      <c r="F10459">
        <v>27</v>
      </c>
      <c r="G10459" s="85">
        <v>8.4967454808638525</v>
      </c>
      <c r="H10459" s="85">
        <v>18536.052673839731</v>
      </c>
      <c r="I10459" s="85">
        <v>4748.7393608479206</v>
      </c>
      <c r="J10459" s="85">
        <v>97805.091631280782</v>
      </c>
      <c r="K10459" t="s">
        <v>491</v>
      </c>
    </row>
    <row r="10460" spans="2:11" x14ac:dyDescent="0.25">
      <c r="B10460">
        <v>2026</v>
      </c>
      <c r="C10460" t="s">
        <v>485</v>
      </c>
      <c r="D10460">
        <v>4</v>
      </c>
      <c r="E10460" t="s">
        <v>45</v>
      </c>
      <c r="F10460">
        <v>27</v>
      </c>
      <c r="G10460" s="85">
        <v>3.3472027651887899</v>
      </c>
      <c r="H10460" s="85">
        <v>18536.052673839731</v>
      </c>
      <c r="I10460" s="85">
        <v>4748.7393608479206</v>
      </c>
      <c r="J10460" s="85">
        <v>38529.278521413638</v>
      </c>
      <c r="K10460" t="s">
        <v>491</v>
      </c>
    </row>
    <row r="10461" spans="2:11" x14ac:dyDescent="0.25">
      <c r="B10461">
        <v>2026</v>
      </c>
      <c r="C10461" t="s">
        <v>486</v>
      </c>
      <c r="D10461">
        <v>3</v>
      </c>
      <c r="E10461" t="s">
        <v>45</v>
      </c>
      <c r="F10461">
        <v>27</v>
      </c>
      <c r="G10461" s="85">
        <v>8.4766505260205669</v>
      </c>
      <c r="H10461" s="85">
        <v>18536.052673839731</v>
      </c>
      <c r="I10461" s="85">
        <v>4748.7393608479206</v>
      </c>
      <c r="J10461" s="85">
        <v>97573.780842438122</v>
      </c>
      <c r="K10461" t="s">
        <v>491</v>
      </c>
    </row>
    <row r="10462" spans="2:11" x14ac:dyDescent="0.25">
      <c r="B10462">
        <v>2026</v>
      </c>
      <c r="C10462" t="s">
        <v>486</v>
      </c>
      <c r="D10462">
        <v>4</v>
      </c>
      <c r="E10462" t="s">
        <v>45</v>
      </c>
      <c r="F10462">
        <v>27</v>
      </c>
      <c r="G10462" s="85">
        <v>3.3392865708565864</v>
      </c>
      <c r="H10462" s="85">
        <v>18536.052673839731</v>
      </c>
      <c r="I10462" s="85">
        <v>4748.7393608479206</v>
      </c>
      <c r="J10462" s="85">
        <v>38438.156089445314</v>
      </c>
      <c r="K10462" t="s">
        <v>491</v>
      </c>
    </row>
    <row r="10463" spans="2:11" x14ac:dyDescent="0.25">
      <c r="B10463">
        <v>2026</v>
      </c>
      <c r="C10463" t="s">
        <v>487</v>
      </c>
      <c r="D10463">
        <v>3</v>
      </c>
      <c r="E10463" t="s">
        <v>45</v>
      </c>
      <c r="F10463">
        <v>27</v>
      </c>
      <c r="G10463" s="85">
        <v>8.4565555711772813</v>
      </c>
      <c r="H10463" s="85">
        <v>18536.052673839731</v>
      </c>
      <c r="I10463" s="85">
        <v>4748.7393608479206</v>
      </c>
      <c r="J10463" s="85">
        <v>97342.470053595447</v>
      </c>
      <c r="K10463" t="s">
        <v>491</v>
      </c>
    </row>
    <row r="10464" spans="2:11" x14ac:dyDescent="0.25">
      <c r="B10464">
        <v>2026</v>
      </c>
      <c r="C10464" t="s">
        <v>487</v>
      </c>
      <c r="D10464">
        <v>4</v>
      </c>
      <c r="E10464" t="s">
        <v>45</v>
      </c>
      <c r="F10464">
        <v>27</v>
      </c>
      <c r="G10464" s="85">
        <v>3.3313703765243829</v>
      </c>
      <c r="H10464" s="85">
        <v>18536.052673839731</v>
      </c>
      <c r="I10464" s="85">
        <v>4748.7393608479206</v>
      </c>
      <c r="J10464" s="85">
        <v>38347.03365747699</v>
      </c>
      <c r="K10464" t="s">
        <v>491</v>
      </c>
    </row>
    <row r="10465" spans="2:11" x14ac:dyDescent="0.25">
      <c r="B10465">
        <v>2026</v>
      </c>
      <c r="C10465" t="s">
        <v>488</v>
      </c>
      <c r="D10465">
        <v>3</v>
      </c>
      <c r="E10465" t="s">
        <v>45</v>
      </c>
      <c r="F10465">
        <v>27</v>
      </c>
      <c r="G10465" s="85">
        <v>8.4364606163339957</v>
      </c>
      <c r="H10465" s="85">
        <v>18536.052673839731</v>
      </c>
      <c r="I10465" s="85">
        <v>4748.7393608479206</v>
      </c>
      <c r="J10465" s="85">
        <v>97111.159264752787</v>
      </c>
      <c r="K10465" t="s">
        <v>491</v>
      </c>
    </row>
    <row r="10466" spans="2:11" x14ac:dyDescent="0.25">
      <c r="B10466">
        <v>2026</v>
      </c>
      <c r="C10466" t="s">
        <v>488</v>
      </c>
      <c r="D10466">
        <v>4</v>
      </c>
      <c r="E10466" t="s">
        <v>45</v>
      </c>
      <c r="F10466">
        <v>27</v>
      </c>
      <c r="G10466" s="85">
        <v>3.3234541821921812</v>
      </c>
      <c r="H10466" s="85">
        <v>18536.052673839731</v>
      </c>
      <c r="I10466" s="85">
        <v>4748.7393608479206</v>
      </c>
      <c r="J10466" s="85">
        <v>38255.911225508687</v>
      </c>
      <c r="K10466" t="s">
        <v>491</v>
      </c>
    </row>
    <row r="10467" spans="2:11" x14ac:dyDescent="0.25">
      <c r="B10467">
        <v>2026</v>
      </c>
      <c r="C10467" t="s">
        <v>489</v>
      </c>
      <c r="D10467">
        <v>3</v>
      </c>
      <c r="E10467" t="s">
        <v>45</v>
      </c>
      <c r="F10467">
        <v>27</v>
      </c>
      <c r="G10467" s="85">
        <v>8.4163656614907119</v>
      </c>
      <c r="H10467" s="85">
        <v>18536.052673839731</v>
      </c>
      <c r="I10467" s="85">
        <v>4748.7393608479206</v>
      </c>
      <c r="J10467" s="85">
        <v>96879.848475910141</v>
      </c>
      <c r="K10467" t="s">
        <v>491</v>
      </c>
    </row>
    <row r="10468" spans="2:11" x14ac:dyDescent="0.25">
      <c r="B10468">
        <v>2026</v>
      </c>
      <c r="C10468" t="s">
        <v>489</v>
      </c>
      <c r="D10468">
        <v>4</v>
      </c>
      <c r="E10468" t="s">
        <v>45</v>
      </c>
      <c r="F10468">
        <v>27</v>
      </c>
      <c r="G10468" s="85">
        <v>3.3155379878599778</v>
      </c>
      <c r="H10468" s="85">
        <v>18536.052673839731</v>
      </c>
      <c r="I10468" s="85">
        <v>4748.7393608479206</v>
      </c>
      <c r="J10468" s="85">
        <v>38164.788793540363</v>
      </c>
      <c r="K10468" t="s">
        <v>491</v>
      </c>
    </row>
    <row r="10469" spans="2:11" x14ac:dyDescent="0.25">
      <c r="B10469">
        <v>2026</v>
      </c>
      <c r="C10469" t="s">
        <v>490</v>
      </c>
      <c r="D10469">
        <v>3</v>
      </c>
      <c r="E10469" t="s">
        <v>45</v>
      </c>
      <c r="F10469">
        <v>27</v>
      </c>
      <c r="G10469" s="85">
        <v>8.3962707066474263</v>
      </c>
      <c r="H10469" s="85">
        <v>18536.052673839731</v>
      </c>
      <c r="I10469" s="85">
        <v>4748.7393608479206</v>
      </c>
      <c r="J10469" s="85">
        <v>96648.537687067466</v>
      </c>
      <c r="K10469" t="s">
        <v>491</v>
      </c>
    </row>
    <row r="10470" spans="2:11" x14ac:dyDescent="0.25">
      <c r="B10470">
        <v>2026</v>
      </c>
      <c r="C10470" t="s">
        <v>490</v>
      </c>
      <c r="D10470">
        <v>4</v>
      </c>
      <c r="E10470" t="s">
        <v>45</v>
      </c>
      <c r="F10470">
        <v>27</v>
      </c>
      <c r="G10470" s="85">
        <v>3.3076217935277743</v>
      </c>
      <c r="H10470" s="85">
        <v>18536.052673839731</v>
      </c>
      <c r="I10470" s="85">
        <v>4748.7393608479206</v>
      </c>
      <c r="J10470" s="85">
        <v>38073.666361572039</v>
      </c>
      <c r="K10470" t="s">
        <v>491</v>
      </c>
    </row>
    <row r="10471" spans="2:11" x14ac:dyDescent="0.25">
      <c r="B10471">
        <v>2026</v>
      </c>
      <c r="C10471" t="s">
        <v>479</v>
      </c>
      <c r="D10471">
        <v>3</v>
      </c>
      <c r="E10471" t="s">
        <v>208</v>
      </c>
      <c r="F10471">
        <v>3</v>
      </c>
      <c r="G10471" s="85">
        <v>24.614762274668507</v>
      </c>
      <c r="H10471" s="85">
        <v>27483.452068491439</v>
      </c>
      <c r="I10471" s="85">
        <v>6023.7970253718286</v>
      </c>
      <c r="J10471" s="85">
        <v>448518.59775854723</v>
      </c>
      <c r="K10471" t="s">
        <v>491</v>
      </c>
    </row>
    <row r="10472" spans="2:11" x14ac:dyDescent="0.25">
      <c r="B10472">
        <v>2026</v>
      </c>
      <c r="C10472" t="s">
        <v>479</v>
      </c>
      <c r="D10472">
        <v>4</v>
      </c>
      <c r="E10472" t="s">
        <v>208</v>
      </c>
      <c r="F10472">
        <v>3</v>
      </c>
      <c r="G10472" s="85">
        <v>13.254102763283043</v>
      </c>
      <c r="H10472" s="85">
        <v>27483.452068491439</v>
      </c>
      <c r="I10472" s="85">
        <v>6023.7970253718286</v>
      </c>
      <c r="J10472" s="85">
        <v>241510.01417767929</v>
      </c>
      <c r="K10472" t="s">
        <v>491</v>
      </c>
    </row>
    <row r="10473" spans="2:11" x14ac:dyDescent="0.25">
      <c r="B10473">
        <v>2026</v>
      </c>
      <c r="C10473" t="s">
        <v>480</v>
      </c>
      <c r="D10473">
        <v>3</v>
      </c>
      <c r="E10473" t="s">
        <v>208</v>
      </c>
      <c r="F10473">
        <v>3</v>
      </c>
      <c r="G10473" s="85">
        <v>24.808871545646173</v>
      </c>
      <c r="H10473" s="85">
        <v>27483.452068491439</v>
      </c>
      <c r="I10473" s="85">
        <v>6023.7970253718286</v>
      </c>
      <c r="J10473" s="85">
        <v>452055.56541475869</v>
      </c>
      <c r="K10473" t="s">
        <v>491</v>
      </c>
    </row>
    <row r="10474" spans="2:11" x14ac:dyDescent="0.25">
      <c r="B10474">
        <v>2026</v>
      </c>
      <c r="C10474" t="s">
        <v>480</v>
      </c>
      <c r="D10474">
        <v>4</v>
      </c>
      <c r="E10474" t="s">
        <v>208</v>
      </c>
      <c r="F10474">
        <v>3</v>
      </c>
      <c r="G10474" s="85">
        <v>13.358623139963324</v>
      </c>
      <c r="H10474" s="85">
        <v>27483.452068491439</v>
      </c>
      <c r="I10474" s="85">
        <v>6023.7970253718286</v>
      </c>
      <c r="J10474" s="85">
        <v>243414.53522333159</v>
      </c>
      <c r="K10474" t="s">
        <v>491</v>
      </c>
    </row>
    <row r="10475" spans="2:11" x14ac:dyDescent="0.25">
      <c r="B10475">
        <v>2026</v>
      </c>
      <c r="C10475" t="s">
        <v>481</v>
      </c>
      <c r="D10475">
        <v>3</v>
      </c>
      <c r="E10475" t="s">
        <v>208</v>
      </c>
      <c r="F10475">
        <v>3</v>
      </c>
      <c r="G10475" s="85">
        <v>25.002980816623829</v>
      </c>
      <c r="H10475" s="85">
        <v>27483.452068491439</v>
      </c>
      <c r="I10475" s="85">
        <v>6023.7970253718286</v>
      </c>
      <c r="J10475" s="85">
        <v>455592.53307096998</v>
      </c>
      <c r="K10475" t="s">
        <v>491</v>
      </c>
    </row>
    <row r="10476" spans="2:11" x14ac:dyDescent="0.25">
      <c r="B10476">
        <v>2026</v>
      </c>
      <c r="C10476" t="s">
        <v>481</v>
      </c>
      <c r="D10476">
        <v>4</v>
      </c>
      <c r="E10476" t="s">
        <v>208</v>
      </c>
      <c r="F10476">
        <v>3</v>
      </c>
      <c r="G10476" s="85">
        <v>13.463143516643601</v>
      </c>
      <c r="H10476" s="85">
        <v>27483.452068491439</v>
      </c>
      <c r="I10476" s="85">
        <v>6023.7970253718286</v>
      </c>
      <c r="J10476" s="85">
        <v>245319.05626898384</v>
      </c>
      <c r="K10476" t="s">
        <v>491</v>
      </c>
    </row>
    <row r="10477" spans="2:11" x14ac:dyDescent="0.25">
      <c r="B10477">
        <v>2026</v>
      </c>
      <c r="C10477" t="s">
        <v>482</v>
      </c>
      <c r="D10477">
        <v>3</v>
      </c>
      <c r="E10477" t="s">
        <v>208</v>
      </c>
      <c r="F10477">
        <v>3</v>
      </c>
      <c r="G10477" s="85">
        <v>25.197090087601492</v>
      </c>
      <c r="H10477" s="85">
        <v>27483.452068491439</v>
      </c>
      <c r="I10477" s="85">
        <v>6023.7970253718286</v>
      </c>
      <c r="J10477" s="85">
        <v>459129.50072718138</v>
      </c>
      <c r="K10477" t="s">
        <v>491</v>
      </c>
    </row>
    <row r="10478" spans="2:11" x14ac:dyDescent="0.25">
      <c r="B10478">
        <v>2026</v>
      </c>
      <c r="C10478" t="s">
        <v>482</v>
      </c>
      <c r="D10478">
        <v>4</v>
      </c>
      <c r="E10478" t="s">
        <v>208</v>
      </c>
      <c r="F10478">
        <v>3</v>
      </c>
      <c r="G10478" s="85">
        <v>13.567663893323878</v>
      </c>
      <c r="H10478" s="85">
        <v>27483.452068491439</v>
      </c>
      <c r="I10478" s="85">
        <v>6023.7970253718286</v>
      </c>
      <c r="J10478" s="85">
        <v>247223.57731463609</v>
      </c>
      <c r="K10478" t="s">
        <v>491</v>
      </c>
    </row>
    <row r="10479" spans="2:11" x14ac:dyDescent="0.25">
      <c r="B10479">
        <v>2026</v>
      </c>
      <c r="C10479" t="s">
        <v>483</v>
      </c>
      <c r="D10479">
        <v>3</v>
      </c>
      <c r="E10479" t="s">
        <v>208</v>
      </c>
      <c r="F10479">
        <v>3</v>
      </c>
      <c r="G10479" s="85">
        <v>25.391199358579158</v>
      </c>
      <c r="H10479" s="85">
        <v>27483.452068491439</v>
      </c>
      <c r="I10479" s="85">
        <v>6023.7970253718286</v>
      </c>
      <c r="J10479" s="85">
        <v>462666.46838339284</v>
      </c>
      <c r="K10479" t="s">
        <v>491</v>
      </c>
    </row>
    <row r="10480" spans="2:11" x14ac:dyDescent="0.25">
      <c r="B10480">
        <v>2026</v>
      </c>
      <c r="C10480" t="s">
        <v>483</v>
      </c>
      <c r="D10480">
        <v>4</v>
      </c>
      <c r="E10480" t="s">
        <v>208</v>
      </c>
      <c r="F10480">
        <v>3</v>
      </c>
      <c r="G10480" s="85">
        <v>13.672184270004159</v>
      </c>
      <c r="H10480" s="85">
        <v>27483.452068491439</v>
      </c>
      <c r="I10480" s="85">
        <v>6023.7970253718286</v>
      </c>
      <c r="J10480" s="85">
        <v>249128.09836028839</v>
      </c>
      <c r="K10480" t="s">
        <v>491</v>
      </c>
    </row>
    <row r="10481" spans="2:11" x14ac:dyDescent="0.25">
      <c r="B10481">
        <v>2026</v>
      </c>
      <c r="C10481" t="s">
        <v>484</v>
      </c>
      <c r="D10481">
        <v>3</v>
      </c>
      <c r="E10481" t="s">
        <v>208</v>
      </c>
      <c r="F10481">
        <v>3</v>
      </c>
      <c r="G10481" s="85">
        <v>25.585308629556813</v>
      </c>
      <c r="H10481" s="85">
        <v>27483.452068491439</v>
      </c>
      <c r="I10481" s="85">
        <v>6023.7970253718286</v>
      </c>
      <c r="J10481" s="85">
        <v>466203.43603960413</v>
      </c>
      <c r="K10481" t="s">
        <v>491</v>
      </c>
    </row>
    <row r="10482" spans="2:11" x14ac:dyDescent="0.25">
      <c r="B10482">
        <v>2026</v>
      </c>
      <c r="C10482" t="s">
        <v>484</v>
      </c>
      <c r="D10482">
        <v>4</v>
      </c>
      <c r="E10482" t="s">
        <v>208</v>
      </c>
      <c r="F10482">
        <v>3</v>
      </c>
      <c r="G10482" s="85">
        <v>13.776704646684436</v>
      </c>
      <c r="H10482" s="85">
        <v>27483.452068491439</v>
      </c>
      <c r="I10482" s="85">
        <v>6023.7970253718286</v>
      </c>
      <c r="J10482" s="85">
        <v>251032.61940594064</v>
      </c>
      <c r="K10482" t="s">
        <v>491</v>
      </c>
    </row>
    <row r="10483" spans="2:11" x14ac:dyDescent="0.25">
      <c r="B10483">
        <v>2026</v>
      </c>
      <c r="C10483" t="s">
        <v>485</v>
      </c>
      <c r="D10483">
        <v>3</v>
      </c>
      <c r="E10483" t="s">
        <v>208</v>
      </c>
      <c r="F10483">
        <v>3</v>
      </c>
      <c r="G10483" s="85">
        <v>25.779417900534469</v>
      </c>
      <c r="H10483" s="85">
        <v>27483.452068491439</v>
      </c>
      <c r="I10483" s="85">
        <v>6023.7970253718286</v>
      </c>
      <c r="J10483" s="85">
        <v>469740.40369581536</v>
      </c>
      <c r="K10483" t="s">
        <v>491</v>
      </c>
    </row>
    <row r="10484" spans="2:11" x14ac:dyDescent="0.25">
      <c r="B10484">
        <v>2026</v>
      </c>
      <c r="C10484" t="s">
        <v>485</v>
      </c>
      <c r="D10484">
        <v>4</v>
      </c>
      <c r="E10484" t="s">
        <v>208</v>
      </c>
      <c r="F10484">
        <v>3</v>
      </c>
      <c r="G10484" s="85">
        <v>13.881225023364713</v>
      </c>
      <c r="H10484" s="85">
        <v>27483.452068491439</v>
      </c>
      <c r="I10484" s="85">
        <v>6023.7970253718286</v>
      </c>
      <c r="J10484" s="85">
        <v>252937.14045159289</v>
      </c>
      <c r="K10484" t="s">
        <v>491</v>
      </c>
    </row>
    <row r="10485" spans="2:11" x14ac:dyDescent="0.25">
      <c r="B10485">
        <v>2026</v>
      </c>
      <c r="C10485" t="s">
        <v>486</v>
      </c>
      <c r="D10485">
        <v>3</v>
      </c>
      <c r="E10485" t="s">
        <v>208</v>
      </c>
      <c r="F10485">
        <v>3</v>
      </c>
      <c r="G10485" s="85">
        <v>25.973527171512135</v>
      </c>
      <c r="H10485" s="85">
        <v>27483.452068491439</v>
      </c>
      <c r="I10485" s="85">
        <v>6023.7970253718286</v>
      </c>
      <c r="J10485" s="85">
        <v>473277.37135202682</v>
      </c>
      <c r="K10485" t="s">
        <v>491</v>
      </c>
    </row>
    <row r="10486" spans="2:11" x14ac:dyDescent="0.25">
      <c r="B10486">
        <v>2026</v>
      </c>
      <c r="C10486" t="s">
        <v>486</v>
      </c>
      <c r="D10486">
        <v>4</v>
      </c>
      <c r="E10486" t="s">
        <v>208</v>
      </c>
      <c r="F10486">
        <v>3</v>
      </c>
      <c r="G10486" s="85">
        <v>13.985745400044994</v>
      </c>
      <c r="H10486" s="85">
        <v>27483.452068491439</v>
      </c>
      <c r="I10486" s="85">
        <v>6023.7970253718286</v>
      </c>
      <c r="J10486" s="85">
        <v>254841.66149724519</v>
      </c>
      <c r="K10486" t="s">
        <v>491</v>
      </c>
    </row>
    <row r="10487" spans="2:11" x14ac:dyDescent="0.25">
      <c r="B10487">
        <v>2026</v>
      </c>
      <c r="C10487" t="s">
        <v>487</v>
      </c>
      <c r="D10487">
        <v>3</v>
      </c>
      <c r="E10487" t="s">
        <v>208</v>
      </c>
      <c r="F10487">
        <v>3</v>
      </c>
      <c r="G10487" s="85">
        <v>26.167636442489794</v>
      </c>
      <c r="H10487" s="85">
        <v>27483.452068491439</v>
      </c>
      <c r="I10487" s="85">
        <v>6023.7970253718286</v>
      </c>
      <c r="J10487" s="85">
        <v>476814.33900823817</v>
      </c>
      <c r="K10487" t="s">
        <v>491</v>
      </c>
    </row>
    <row r="10488" spans="2:11" x14ac:dyDescent="0.25">
      <c r="B10488">
        <v>2026</v>
      </c>
      <c r="C10488" t="s">
        <v>487</v>
      </c>
      <c r="D10488">
        <v>4</v>
      </c>
      <c r="E10488" t="s">
        <v>208</v>
      </c>
      <c r="F10488">
        <v>3</v>
      </c>
      <c r="G10488" s="85">
        <v>14.090265776725275</v>
      </c>
      <c r="H10488" s="85">
        <v>27483.452068491439</v>
      </c>
      <c r="I10488" s="85">
        <v>6023.7970253718286</v>
      </c>
      <c r="J10488" s="85">
        <v>256746.1825428975</v>
      </c>
      <c r="K10488" t="s">
        <v>491</v>
      </c>
    </row>
    <row r="10489" spans="2:11" x14ac:dyDescent="0.25">
      <c r="B10489">
        <v>2026</v>
      </c>
      <c r="C10489" t="s">
        <v>488</v>
      </c>
      <c r="D10489">
        <v>3</v>
      </c>
      <c r="E10489" t="s">
        <v>208</v>
      </c>
      <c r="F10489">
        <v>3</v>
      </c>
      <c r="G10489" s="85">
        <v>26.361745713467457</v>
      </c>
      <c r="H10489" s="85">
        <v>27483.452068491439</v>
      </c>
      <c r="I10489" s="85">
        <v>6023.7970253718286</v>
      </c>
      <c r="J10489" s="85">
        <v>480351.30666444957</v>
      </c>
      <c r="K10489" t="s">
        <v>491</v>
      </c>
    </row>
    <row r="10490" spans="2:11" x14ac:dyDescent="0.25">
      <c r="B10490">
        <v>2026</v>
      </c>
      <c r="C10490" t="s">
        <v>488</v>
      </c>
      <c r="D10490">
        <v>4</v>
      </c>
      <c r="E10490" t="s">
        <v>208</v>
      </c>
      <c r="F10490">
        <v>3</v>
      </c>
      <c r="G10490" s="85">
        <v>14.194786153405552</v>
      </c>
      <c r="H10490" s="85">
        <v>27483.452068491439</v>
      </c>
      <c r="I10490" s="85">
        <v>6023.7970253718286</v>
      </c>
      <c r="J10490" s="85">
        <v>258650.70358854975</v>
      </c>
      <c r="K10490" t="s">
        <v>491</v>
      </c>
    </row>
    <row r="10491" spans="2:11" x14ac:dyDescent="0.25">
      <c r="B10491">
        <v>2026</v>
      </c>
      <c r="C10491" t="s">
        <v>489</v>
      </c>
      <c r="D10491">
        <v>3</v>
      </c>
      <c r="E10491" t="s">
        <v>208</v>
      </c>
      <c r="F10491">
        <v>3</v>
      </c>
      <c r="G10491" s="85">
        <v>26.555854984445116</v>
      </c>
      <c r="H10491" s="85">
        <v>27483.452068491439</v>
      </c>
      <c r="I10491" s="85">
        <v>6023.7970253718286</v>
      </c>
      <c r="J10491" s="85">
        <v>483888.27432066092</v>
      </c>
      <c r="K10491" t="s">
        <v>491</v>
      </c>
    </row>
    <row r="10492" spans="2:11" x14ac:dyDescent="0.25">
      <c r="B10492">
        <v>2026</v>
      </c>
      <c r="C10492" t="s">
        <v>489</v>
      </c>
      <c r="D10492">
        <v>4</v>
      </c>
      <c r="E10492" t="s">
        <v>208</v>
      </c>
      <c r="F10492">
        <v>3</v>
      </c>
      <c r="G10492" s="85">
        <v>14.299306530085833</v>
      </c>
      <c r="H10492" s="85">
        <v>27483.452068491439</v>
      </c>
      <c r="I10492" s="85">
        <v>6023.7970253718286</v>
      </c>
      <c r="J10492" s="85">
        <v>260555.22463420205</v>
      </c>
      <c r="K10492" t="s">
        <v>491</v>
      </c>
    </row>
    <row r="10493" spans="2:11" x14ac:dyDescent="0.25">
      <c r="B10493">
        <v>2026</v>
      </c>
      <c r="C10493" t="s">
        <v>490</v>
      </c>
      <c r="D10493">
        <v>3</v>
      </c>
      <c r="E10493" t="s">
        <v>208</v>
      </c>
      <c r="F10493">
        <v>3</v>
      </c>
      <c r="G10493" s="85">
        <v>26.749964255422775</v>
      </c>
      <c r="H10493" s="85">
        <v>27483.452068491439</v>
      </c>
      <c r="I10493" s="85">
        <v>6023.7970253718286</v>
      </c>
      <c r="J10493" s="85">
        <v>487425.24197687226</v>
      </c>
      <c r="K10493" t="s">
        <v>491</v>
      </c>
    </row>
    <row r="10494" spans="2:11" x14ac:dyDescent="0.25">
      <c r="B10494">
        <v>2026</v>
      </c>
      <c r="C10494" t="s">
        <v>490</v>
      </c>
      <c r="D10494">
        <v>4</v>
      </c>
      <c r="E10494" t="s">
        <v>208</v>
      </c>
      <c r="F10494">
        <v>3</v>
      </c>
      <c r="G10494" s="85">
        <v>14.403826906766106</v>
      </c>
      <c r="H10494" s="85">
        <v>27483.452068491439</v>
      </c>
      <c r="I10494" s="85">
        <v>6023.7970253718286</v>
      </c>
      <c r="J10494" s="85">
        <v>262459.74567985424</v>
      </c>
      <c r="K10494" t="s">
        <v>491</v>
      </c>
    </row>
    <row r="10495" spans="2:11" x14ac:dyDescent="0.25">
      <c r="B10495">
        <v>2026</v>
      </c>
      <c r="C10495" t="s">
        <v>479</v>
      </c>
      <c r="D10495">
        <v>3</v>
      </c>
      <c r="E10495" t="s">
        <v>185</v>
      </c>
      <c r="F10495">
        <v>1</v>
      </c>
      <c r="G10495" s="85">
        <v>25.463264778647041</v>
      </c>
      <c r="H10495" s="85">
        <v>12076.490850376749</v>
      </c>
      <c r="I10495" s="85">
        <v>3366.157158234661</v>
      </c>
      <c r="J10495" s="85">
        <v>213717.28446343585</v>
      </c>
      <c r="K10495" t="s">
        <v>491</v>
      </c>
    </row>
    <row r="10496" spans="2:11" x14ac:dyDescent="0.25">
      <c r="B10496">
        <v>2026</v>
      </c>
      <c r="C10496" t="s">
        <v>479</v>
      </c>
      <c r="D10496">
        <v>4</v>
      </c>
      <c r="E10496" t="s">
        <v>185</v>
      </c>
      <c r="F10496">
        <v>1</v>
      </c>
      <c r="G10496" s="85">
        <v>6.5913083214481425</v>
      </c>
      <c r="H10496" s="85">
        <v>12076.490850376749</v>
      </c>
      <c r="I10496" s="85">
        <v>3366.157158234661</v>
      </c>
      <c r="J10496" s="85">
        <v>55321.912872006542</v>
      </c>
      <c r="K10496" t="s">
        <v>491</v>
      </c>
    </row>
    <row r="10497" spans="2:11" x14ac:dyDescent="0.25">
      <c r="B10497">
        <v>2026</v>
      </c>
      <c r="C10497" t="s">
        <v>480</v>
      </c>
      <c r="D10497">
        <v>3</v>
      </c>
      <c r="E10497" t="s">
        <v>185</v>
      </c>
      <c r="F10497">
        <v>1</v>
      </c>
      <c r="G10497" s="85">
        <v>34.083147000607269</v>
      </c>
      <c r="H10497" s="85">
        <v>12076.490850376749</v>
      </c>
      <c r="I10497" s="85">
        <v>3366.157158234661</v>
      </c>
      <c r="J10497" s="85">
        <v>286065.34496889124</v>
      </c>
      <c r="K10497" t="s">
        <v>491</v>
      </c>
    </row>
    <row r="10498" spans="2:11" x14ac:dyDescent="0.25">
      <c r="B10498">
        <v>2026</v>
      </c>
      <c r="C10498" t="s">
        <v>480</v>
      </c>
      <c r="D10498">
        <v>4</v>
      </c>
      <c r="E10498" t="s">
        <v>185</v>
      </c>
      <c r="F10498">
        <v>1</v>
      </c>
      <c r="G10498" s="85">
        <v>8.8226129838084191</v>
      </c>
      <c r="H10498" s="85">
        <v>12076.490850376749</v>
      </c>
      <c r="I10498" s="85">
        <v>3366.157158234661</v>
      </c>
      <c r="J10498" s="85">
        <v>74049.612457887357</v>
      </c>
      <c r="K10498" t="s">
        <v>491</v>
      </c>
    </row>
    <row r="10499" spans="2:11" x14ac:dyDescent="0.25">
      <c r="B10499">
        <v>2026</v>
      </c>
      <c r="C10499" t="s">
        <v>481</v>
      </c>
      <c r="D10499">
        <v>3</v>
      </c>
      <c r="E10499" t="s">
        <v>185</v>
      </c>
      <c r="F10499">
        <v>1</v>
      </c>
      <c r="G10499" s="85">
        <v>38.798413585943926</v>
      </c>
      <c r="H10499" s="85">
        <v>12076.490850376749</v>
      </c>
      <c r="I10499" s="85">
        <v>3366.157158234661</v>
      </c>
      <c r="J10499" s="85">
        <v>325641.33724245051</v>
      </c>
      <c r="K10499" t="s">
        <v>491</v>
      </c>
    </row>
    <row r="10500" spans="2:11" x14ac:dyDescent="0.25">
      <c r="B10500">
        <v>2026</v>
      </c>
      <c r="C10500" t="s">
        <v>481</v>
      </c>
      <c r="D10500">
        <v>4</v>
      </c>
      <c r="E10500" t="s">
        <v>185</v>
      </c>
      <c r="F10500">
        <v>1</v>
      </c>
      <c r="G10500" s="85">
        <v>10.043186078105371</v>
      </c>
      <c r="H10500" s="85">
        <v>12076.490850376749</v>
      </c>
      <c r="I10500" s="85">
        <v>3366.157158234661</v>
      </c>
      <c r="J10500" s="85">
        <v>84294.079122705123</v>
      </c>
      <c r="K10500" t="s">
        <v>491</v>
      </c>
    </row>
    <row r="10501" spans="2:11" x14ac:dyDescent="0.25">
      <c r="B10501">
        <v>2026</v>
      </c>
      <c r="C10501" t="s">
        <v>482</v>
      </c>
      <c r="D10501">
        <v>3</v>
      </c>
      <c r="E10501" t="s">
        <v>185</v>
      </c>
      <c r="F10501">
        <v>1</v>
      </c>
      <c r="G10501" s="85">
        <v>25.830614651311762</v>
      </c>
      <c r="H10501" s="85">
        <v>12076.490850376749</v>
      </c>
      <c r="I10501" s="85">
        <v>3366.157158234661</v>
      </c>
      <c r="J10501" s="85">
        <v>216800.51113984105</v>
      </c>
      <c r="K10501" t="s">
        <v>491</v>
      </c>
    </row>
    <row r="10502" spans="2:11" x14ac:dyDescent="0.25">
      <c r="B10502">
        <v>2026</v>
      </c>
      <c r="C10502" t="s">
        <v>482</v>
      </c>
      <c r="D10502">
        <v>4</v>
      </c>
      <c r="E10502" t="s">
        <v>185</v>
      </c>
      <c r="F10502">
        <v>1</v>
      </c>
      <c r="G10502" s="85">
        <v>6.6863988879417349</v>
      </c>
      <c r="H10502" s="85">
        <v>12076.490850376749</v>
      </c>
      <c r="I10502" s="85">
        <v>3366.157158234661</v>
      </c>
      <c r="J10502" s="85">
        <v>56120.023319577362</v>
      </c>
      <c r="K10502" t="s">
        <v>491</v>
      </c>
    </row>
    <row r="10503" spans="2:11" x14ac:dyDescent="0.25">
      <c r="B10503">
        <v>2026</v>
      </c>
      <c r="C10503" t="s">
        <v>483</v>
      </c>
      <c r="D10503">
        <v>3</v>
      </c>
      <c r="E10503" t="s">
        <v>185</v>
      </c>
      <c r="F10503">
        <v>1</v>
      </c>
      <c r="G10503" s="85">
        <v>27.127337579798471</v>
      </c>
      <c r="H10503" s="85">
        <v>12076.490850376749</v>
      </c>
      <c r="I10503" s="85">
        <v>3366.157158234661</v>
      </c>
      <c r="J10503" s="85">
        <v>227684.11563387475</v>
      </c>
      <c r="K10503" t="s">
        <v>491</v>
      </c>
    </row>
    <row r="10504" spans="2:11" x14ac:dyDescent="0.25">
      <c r="B10504">
        <v>2026</v>
      </c>
      <c r="C10504" t="s">
        <v>483</v>
      </c>
      <c r="D10504">
        <v>4</v>
      </c>
      <c r="E10504" t="s">
        <v>185</v>
      </c>
      <c r="F10504">
        <v>1</v>
      </c>
      <c r="G10504" s="85">
        <v>7.0220628612557334</v>
      </c>
      <c r="H10504" s="85">
        <v>12076.490850376749</v>
      </c>
      <c r="I10504" s="85">
        <v>3366.157158234661</v>
      </c>
      <c r="J10504" s="85">
        <v>58937.305136834053</v>
      </c>
      <c r="K10504" t="s">
        <v>491</v>
      </c>
    </row>
    <row r="10505" spans="2:11" x14ac:dyDescent="0.25">
      <c r="B10505">
        <v>2026</v>
      </c>
      <c r="C10505" t="s">
        <v>484</v>
      </c>
      <c r="D10505">
        <v>3</v>
      </c>
      <c r="E10505" t="s">
        <v>185</v>
      </c>
      <c r="F10505">
        <v>1</v>
      </c>
      <c r="G10505" s="85">
        <v>19.485452946086728</v>
      </c>
      <c r="H10505" s="85">
        <v>12076.490850376749</v>
      </c>
      <c r="I10505" s="85">
        <v>3366.157158234661</v>
      </c>
      <c r="J10505" s="85">
        <v>163544.54648210984</v>
      </c>
      <c r="K10505" t="s">
        <v>491</v>
      </c>
    </row>
    <row r="10506" spans="2:11" x14ac:dyDescent="0.25">
      <c r="B10506">
        <v>2026</v>
      </c>
      <c r="C10506" t="s">
        <v>484</v>
      </c>
      <c r="D10506">
        <v>4</v>
      </c>
      <c r="E10506" t="s">
        <v>185</v>
      </c>
      <c r="F10506">
        <v>1</v>
      </c>
      <c r="G10506" s="85">
        <v>5.043918337542884</v>
      </c>
      <c r="H10506" s="85">
        <v>12076.490850376749</v>
      </c>
      <c r="I10506" s="85">
        <v>3366.157158234661</v>
      </c>
      <c r="J10506" s="85">
        <v>42334.41938910199</v>
      </c>
      <c r="K10506" t="s">
        <v>491</v>
      </c>
    </row>
    <row r="10507" spans="2:11" x14ac:dyDescent="0.25">
      <c r="B10507">
        <v>2026</v>
      </c>
      <c r="C10507" t="s">
        <v>485</v>
      </c>
      <c r="D10507">
        <v>3</v>
      </c>
      <c r="E10507" t="s">
        <v>185</v>
      </c>
      <c r="F10507">
        <v>1</v>
      </c>
      <c r="G10507" s="85">
        <v>23.853744098565706</v>
      </c>
      <c r="H10507" s="85">
        <v>12076.490850376749</v>
      </c>
      <c r="I10507" s="85">
        <v>3366.157158234661</v>
      </c>
      <c r="J10507" s="85">
        <v>200208.31803572224</v>
      </c>
      <c r="K10507" t="s">
        <v>491</v>
      </c>
    </row>
    <row r="10508" spans="2:11" x14ac:dyDescent="0.25">
      <c r="B10508">
        <v>2026</v>
      </c>
      <c r="C10508" t="s">
        <v>485</v>
      </c>
      <c r="D10508">
        <v>4</v>
      </c>
      <c r="E10508" t="s">
        <v>185</v>
      </c>
      <c r="F10508">
        <v>1</v>
      </c>
      <c r="G10508" s="85">
        <v>6.1746749028984773</v>
      </c>
      <c r="H10508" s="85">
        <v>12076.490850376749</v>
      </c>
      <c r="I10508" s="85">
        <v>3366.157158234661</v>
      </c>
      <c r="J10508" s="85">
        <v>51825.041453388571</v>
      </c>
      <c r="K10508" t="s">
        <v>491</v>
      </c>
    </row>
    <row r="10509" spans="2:11" x14ac:dyDescent="0.25">
      <c r="B10509">
        <v>2026</v>
      </c>
      <c r="C10509" t="s">
        <v>486</v>
      </c>
      <c r="D10509">
        <v>3</v>
      </c>
      <c r="E10509" t="s">
        <v>185</v>
      </c>
      <c r="F10509">
        <v>1</v>
      </c>
      <c r="G10509" s="85">
        <v>23.137272972363256</v>
      </c>
      <c r="H10509" s="85">
        <v>12076.490850376749</v>
      </c>
      <c r="I10509" s="85">
        <v>3366.157158234661</v>
      </c>
      <c r="J10509" s="85">
        <v>194194.86042062283</v>
      </c>
      <c r="K10509" t="s">
        <v>491</v>
      </c>
    </row>
    <row r="10510" spans="2:11" x14ac:dyDescent="0.25">
      <c r="B10510">
        <v>2026</v>
      </c>
      <c r="C10510" t="s">
        <v>486</v>
      </c>
      <c r="D10510">
        <v>4</v>
      </c>
      <c r="E10510" t="s">
        <v>185</v>
      </c>
      <c r="F10510">
        <v>1</v>
      </c>
      <c r="G10510" s="85">
        <v>5.9892123497943039</v>
      </c>
      <c r="H10510" s="85">
        <v>12076.490850376749</v>
      </c>
      <c r="I10510" s="85">
        <v>3366.157158234661</v>
      </c>
      <c r="J10510" s="85">
        <v>50268.424359561774</v>
      </c>
      <c r="K10510" t="s">
        <v>491</v>
      </c>
    </row>
    <row r="10511" spans="2:11" x14ac:dyDescent="0.25">
      <c r="B10511">
        <v>2026</v>
      </c>
      <c r="C10511" t="s">
        <v>487</v>
      </c>
      <c r="D10511">
        <v>3</v>
      </c>
      <c r="E10511" t="s">
        <v>185</v>
      </c>
      <c r="F10511">
        <v>1</v>
      </c>
      <c r="G10511" s="85">
        <v>26.203041716278783</v>
      </c>
      <c r="H10511" s="85">
        <v>12076.490850376749</v>
      </c>
      <c r="I10511" s="85">
        <v>3366.157158234661</v>
      </c>
      <c r="J10511" s="85">
        <v>219926.35150938333</v>
      </c>
      <c r="K10511" t="s">
        <v>491</v>
      </c>
    </row>
    <row r="10512" spans="2:11" x14ac:dyDescent="0.25">
      <c r="B10512">
        <v>2026</v>
      </c>
      <c r="C10512" t="s">
        <v>487</v>
      </c>
      <c r="D10512">
        <v>4</v>
      </c>
      <c r="E10512" t="s">
        <v>185</v>
      </c>
      <c r="F10512">
        <v>1</v>
      </c>
      <c r="G10512" s="85">
        <v>6.7828037140231174</v>
      </c>
      <c r="H10512" s="85">
        <v>12076.490850376749</v>
      </c>
      <c r="I10512" s="85">
        <v>3366.157158234661</v>
      </c>
      <c r="J10512" s="85">
        <v>56929.164559649631</v>
      </c>
      <c r="K10512" t="s">
        <v>491</v>
      </c>
    </row>
    <row r="10513" spans="2:11" x14ac:dyDescent="0.25">
      <c r="B10513">
        <v>2026</v>
      </c>
      <c r="C10513" t="s">
        <v>488</v>
      </c>
      <c r="D10513">
        <v>3</v>
      </c>
      <c r="E10513" t="s">
        <v>185</v>
      </c>
      <c r="F10513">
        <v>1</v>
      </c>
      <c r="G10513" s="85">
        <v>36.245060186083833</v>
      </c>
      <c r="H10513" s="85">
        <v>12076.490850376749</v>
      </c>
      <c r="I10513" s="85">
        <v>3366.157158234661</v>
      </c>
      <c r="J10513" s="85">
        <v>304210.63070747425</v>
      </c>
      <c r="K10513" t="s">
        <v>491</v>
      </c>
    </row>
    <row r="10514" spans="2:11" x14ac:dyDescent="0.25">
      <c r="B10514">
        <v>2026</v>
      </c>
      <c r="C10514" t="s">
        <v>488</v>
      </c>
      <c r="D10514">
        <v>4</v>
      </c>
      <c r="E10514" t="s">
        <v>185</v>
      </c>
      <c r="F10514">
        <v>1</v>
      </c>
      <c r="G10514" s="85">
        <v>9.3822362879508532</v>
      </c>
      <c r="H10514" s="85">
        <v>12076.490850376749</v>
      </c>
      <c r="I10514" s="85">
        <v>3366.157158234661</v>
      </c>
      <c r="J10514" s="85">
        <v>78746.621027820293</v>
      </c>
      <c r="K10514" t="s">
        <v>491</v>
      </c>
    </row>
    <row r="10515" spans="2:11" x14ac:dyDescent="0.25">
      <c r="B10515">
        <v>2026</v>
      </c>
      <c r="C10515" t="s">
        <v>489</v>
      </c>
      <c r="D10515">
        <v>3</v>
      </c>
      <c r="E10515" t="s">
        <v>185</v>
      </c>
      <c r="F10515">
        <v>1</v>
      </c>
      <c r="G10515" s="85">
        <v>46.853729186322049</v>
      </c>
      <c r="H10515" s="85">
        <v>12076.490850376749</v>
      </c>
      <c r="I10515" s="85">
        <v>3366.157158234661</v>
      </c>
      <c r="J10515" s="85">
        <v>393250.89911813062</v>
      </c>
      <c r="K10515" t="s">
        <v>491</v>
      </c>
    </row>
    <row r="10516" spans="2:11" x14ac:dyDescent="0.25">
      <c r="B10516">
        <v>2026</v>
      </c>
      <c r="C10516" t="s">
        <v>489</v>
      </c>
      <c r="D10516">
        <v>4</v>
      </c>
      <c r="E10516" t="s">
        <v>185</v>
      </c>
      <c r="F10516">
        <v>1</v>
      </c>
      <c r="G10516" s="85">
        <v>12.128349516895355</v>
      </c>
      <c r="H10516" s="85">
        <v>12076.490850376749</v>
      </c>
      <c r="I10516" s="85">
        <v>3366.157158234661</v>
      </c>
      <c r="J10516" s="85">
        <v>101795.19186981584</v>
      </c>
      <c r="K10516" t="s">
        <v>491</v>
      </c>
    </row>
    <row r="10517" spans="2:11" x14ac:dyDescent="0.25">
      <c r="B10517">
        <v>2026</v>
      </c>
      <c r="C10517" t="s">
        <v>490</v>
      </c>
      <c r="D10517">
        <v>3</v>
      </c>
      <c r="E10517" t="s">
        <v>185</v>
      </c>
      <c r="F10517">
        <v>1</v>
      </c>
      <c r="G10517" s="85">
        <v>50.647659783156413</v>
      </c>
      <c r="H10517" s="85">
        <v>12076.490850376749</v>
      </c>
      <c r="I10517" s="85">
        <v>3366.157158234661</v>
      </c>
      <c r="J10517" s="85">
        <v>425093.96997517667</v>
      </c>
      <c r="K10517" t="s">
        <v>491</v>
      </c>
    </row>
    <row r="10518" spans="2:11" x14ac:dyDescent="0.25">
      <c r="B10518">
        <v>2026</v>
      </c>
      <c r="C10518" t="s">
        <v>490</v>
      </c>
      <c r="D10518">
        <v>4</v>
      </c>
      <c r="E10518" t="s">
        <v>185</v>
      </c>
      <c r="F10518">
        <v>1</v>
      </c>
      <c r="G10518" s="85">
        <v>13.110429644141306</v>
      </c>
      <c r="H10518" s="85">
        <v>12076.490850376749</v>
      </c>
      <c r="I10518" s="85">
        <v>3366.157158234661</v>
      </c>
      <c r="J10518" s="85">
        <v>110037.94863117652</v>
      </c>
      <c r="K10518" t="s">
        <v>491</v>
      </c>
    </row>
    <row r="10519" spans="2:11" x14ac:dyDescent="0.25">
      <c r="B10519">
        <v>2026</v>
      </c>
      <c r="C10519" t="s">
        <v>479</v>
      </c>
      <c r="D10519">
        <v>3</v>
      </c>
      <c r="E10519" t="s">
        <v>208</v>
      </c>
      <c r="F10519">
        <v>15</v>
      </c>
      <c r="G10519" s="85">
        <v>29.859732635711204</v>
      </c>
      <c r="H10519" s="85">
        <v>27483.452068491439</v>
      </c>
      <c r="I10519" s="85">
        <v>6023.7970253718286</v>
      </c>
      <c r="J10519" s="85">
        <v>555579.05526463152</v>
      </c>
      <c r="K10519" t="s">
        <v>491</v>
      </c>
    </row>
    <row r="10520" spans="2:11" x14ac:dyDescent="0.25">
      <c r="B10520">
        <v>2026</v>
      </c>
      <c r="C10520" t="s">
        <v>479</v>
      </c>
      <c r="D10520">
        <v>4</v>
      </c>
      <c r="E10520" t="s">
        <v>208</v>
      </c>
      <c r="F10520">
        <v>15</v>
      </c>
      <c r="G10520" s="85">
        <v>15.012351767125523</v>
      </c>
      <c r="H10520" s="85">
        <v>27483.452068491439</v>
      </c>
      <c r="I10520" s="85">
        <v>6023.7970253718286</v>
      </c>
      <c r="J10520" s="85">
        <v>279324.27640376508</v>
      </c>
      <c r="K10520" t="s">
        <v>491</v>
      </c>
    </row>
    <row r="10521" spans="2:11" x14ac:dyDescent="0.25">
      <c r="B10521">
        <v>2026</v>
      </c>
      <c r="C10521" t="s">
        <v>480</v>
      </c>
      <c r="D10521">
        <v>3</v>
      </c>
      <c r="E10521" t="s">
        <v>208</v>
      </c>
      <c r="F10521">
        <v>15</v>
      </c>
      <c r="G10521" s="85">
        <v>30.123350889641561</v>
      </c>
      <c r="H10521" s="85">
        <v>27483.452068491439</v>
      </c>
      <c r="I10521" s="85">
        <v>6023.7970253718286</v>
      </c>
      <c r="J10521" s="85">
        <v>560484.0148051593</v>
      </c>
      <c r="K10521" t="s">
        <v>491</v>
      </c>
    </row>
    <row r="10522" spans="2:11" x14ac:dyDescent="0.25">
      <c r="B10522">
        <v>2026</v>
      </c>
      <c r="C10522" t="s">
        <v>480</v>
      </c>
      <c r="D10522">
        <v>4</v>
      </c>
      <c r="E10522" t="s">
        <v>208</v>
      </c>
      <c r="F10522">
        <v>15</v>
      </c>
      <c r="G10522" s="85">
        <v>15.144889121311504</v>
      </c>
      <c r="H10522" s="85">
        <v>27483.452068491439</v>
      </c>
      <c r="I10522" s="85">
        <v>6023.7970253718286</v>
      </c>
      <c r="J10522" s="85">
        <v>281790.30578601937</v>
      </c>
      <c r="K10522" t="s">
        <v>491</v>
      </c>
    </row>
    <row r="10523" spans="2:11" x14ac:dyDescent="0.25">
      <c r="B10523">
        <v>2026</v>
      </c>
      <c r="C10523" t="s">
        <v>481</v>
      </c>
      <c r="D10523">
        <v>3</v>
      </c>
      <c r="E10523" t="s">
        <v>208</v>
      </c>
      <c r="F10523">
        <v>15</v>
      </c>
      <c r="G10523" s="85">
        <v>30.386969143571864</v>
      </c>
      <c r="H10523" s="85">
        <v>27483.452068491439</v>
      </c>
      <c r="I10523" s="85">
        <v>6023.7970253718286</v>
      </c>
      <c r="J10523" s="85">
        <v>565388.97434568603</v>
      </c>
      <c r="K10523" t="s">
        <v>491</v>
      </c>
    </row>
    <row r="10524" spans="2:11" x14ac:dyDescent="0.25">
      <c r="B10524">
        <v>2026</v>
      </c>
      <c r="C10524" t="s">
        <v>481</v>
      </c>
      <c r="D10524">
        <v>4</v>
      </c>
      <c r="E10524" t="s">
        <v>208</v>
      </c>
      <c r="F10524">
        <v>15</v>
      </c>
      <c r="G10524" s="85">
        <v>15.27742647549746</v>
      </c>
      <c r="H10524" s="85">
        <v>27483.452068491439</v>
      </c>
      <c r="I10524" s="85">
        <v>6023.7970253718286</v>
      </c>
      <c r="J10524" s="85">
        <v>284256.33516827319</v>
      </c>
      <c r="K10524" t="s">
        <v>491</v>
      </c>
    </row>
    <row r="10525" spans="2:11" x14ac:dyDescent="0.25">
      <c r="B10525">
        <v>2026</v>
      </c>
      <c r="C10525" t="s">
        <v>482</v>
      </c>
      <c r="D10525">
        <v>3</v>
      </c>
      <c r="E10525" t="s">
        <v>208</v>
      </c>
      <c r="F10525">
        <v>15</v>
      </c>
      <c r="G10525" s="85">
        <v>30.650587397502232</v>
      </c>
      <c r="H10525" s="85">
        <v>27483.452068491439</v>
      </c>
      <c r="I10525" s="85">
        <v>6023.7970253718286</v>
      </c>
      <c r="J10525" s="85">
        <v>570293.93388621404</v>
      </c>
      <c r="K10525" t="s">
        <v>491</v>
      </c>
    </row>
    <row r="10526" spans="2:11" x14ac:dyDescent="0.25">
      <c r="B10526">
        <v>2026</v>
      </c>
      <c r="C10526" t="s">
        <v>482</v>
      </c>
      <c r="D10526">
        <v>4</v>
      </c>
      <c r="E10526" t="s">
        <v>208</v>
      </c>
      <c r="F10526">
        <v>15</v>
      </c>
      <c r="G10526" s="85">
        <v>15.409963829683445</v>
      </c>
      <c r="H10526" s="85">
        <v>27483.452068491439</v>
      </c>
      <c r="I10526" s="85">
        <v>6023.7970253718286</v>
      </c>
      <c r="J10526" s="85">
        <v>286722.36455052753</v>
      </c>
      <c r="K10526" t="s">
        <v>491</v>
      </c>
    </row>
    <row r="10527" spans="2:11" x14ac:dyDescent="0.25">
      <c r="B10527">
        <v>2026</v>
      </c>
      <c r="C10527" t="s">
        <v>483</v>
      </c>
      <c r="D10527">
        <v>3</v>
      </c>
      <c r="E10527" t="s">
        <v>208</v>
      </c>
      <c r="F10527">
        <v>15</v>
      </c>
      <c r="G10527" s="85">
        <v>30.914205651432535</v>
      </c>
      <c r="H10527" s="85">
        <v>27483.452068491439</v>
      </c>
      <c r="I10527" s="85">
        <v>6023.7970253718286</v>
      </c>
      <c r="J10527" s="85">
        <v>575198.89342674077</v>
      </c>
      <c r="K10527" t="s">
        <v>491</v>
      </c>
    </row>
    <row r="10528" spans="2:11" x14ac:dyDescent="0.25">
      <c r="B10528">
        <v>2026</v>
      </c>
      <c r="C10528" t="s">
        <v>483</v>
      </c>
      <c r="D10528">
        <v>4</v>
      </c>
      <c r="E10528" t="s">
        <v>208</v>
      </c>
      <c r="F10528">
        <v>15</v>
      </c>
      <c r="G10528" s="85">
        <v>15.542501183869401</v>
      </c>
      <c r="H10528" s="85">
        <v>27483.452068491439</v>
      </c>
      <c r="I10528" s="85">
        <v>6023.7970253718286</v>
      </c>
      <c r="J10528" s="85">
        <v>289188.39393278136</v>
      </c>
      <c r="K10528" t="s">
        <v>491</v>
      </c>
    </row>
    <row r="10529" spans="2:11" x14ac:dyDescent="0.25">
      <c r="B10529">
        <v>2026</v>
      </c>
      <c r="C10529" t="s">
        <v>484</v>
      </c>
      <c r="D10529">
        <v>3</v>
      </c>
      <c r="E10529" t="s">
        <v>208</v>
      </c>
      <c r="F10529">
        <v>15</v>
      </c>
      <c r="G10529" s="85">
        <v>31.177823905362896</v>
      </c>
      <c r="H10529" s="85">
        <v>27483.452068491439</v>
      </c>
      <c r="I10529" s="85">
        <v>6023.7970253718286</v>
      </c>
      <c r="J10529" s="85">
        <v>580103.85296726855</v>
      </c>
      <c r="K10529" t="s">
        <v>491</v>
      </c>
    </row>
    <row r="10530" spans="2:11" x14ac:dyDescent="0.25">
      <c r="B10530">
        <v>2026</v>
      </c>
      <c r="C10530" t="s">
        <v>484</v>
      </c>
      <c r="D10530">
        <v>4</v>
      </c>
      <c r="E10530" t="s">
        <v>208</v>
      </c>
      <c r="F10530">
        <v>15</v>
      </c>
      <c r="G10530" s="85">
        <v>15.675038538055379</v>
      </c>
      <c r="H10530" s="85">
        <v>27483.452068491439</v>
      </c>
      <c r="I10530" s="85">
        <v>6023.7970253718286</v>
      </c>
      <c r="J10530" s="85">
        <v>291654.42331503559</v>
      </c>
      <c r="K10530" t="s">
        <v>491</v>
      </c>
    </row>
    <row r="10531" spans="2:11" x14ac:dyDescent="0.25">
      <c r="B10531">
        <v>2026</v>
      </c>
      <c r="C10531" t="s">
        <v>485</v>
      </c>
      <c r="D10531">
        <v>3</v>
      </c>
      <c r="E10531" t="s">
        <v>208</v>
      </c>
      <c r="F10531">
        <v>15</v>
      </c>
      <c r="G10531" s="85">
        <v>31.441442159293203</v>
      </c>
      <c r="H10531" s="85">
        <v>27483.452068491439</v>
      </c>
      <c r="I10531" s="85">
        <v>6023.7970253718286</v>
      </c>
      <c r="J10531" s="85">
        <v>585008.8125077954</v>
      </c>
      <c r="K10531" t="s">
        <v>491</v>
      </c>
    </row>
    <row r="10532" spans="2:11" x14ac:dyDescent="0.25">
      <c r="B10532">
        <v>2026</v>
      </c>
      <c r="C10532" t="s">
        <v>485</v>
      </c>
      <c r="D10532">
        <v>4</v>
      </c>
      <c r="E10532" t="s">
        <v>208</v>
      </c>
      <c r="F10532">
        <v>15</v>
      </c>
      <c r="G10532" s="85">
        <v>15.807575892241339</v>
      </c>
      <c r="H10532" s="85">
        <v>27483.452068491439</v>
      </c>
      <c r="I10532" s="85">
        <v>6023.7970253718286</v>
      </c>
      <c r="J10532" s="85">
        <v>294120.45269728947</v>
      </c>
      <c r="K10532" t="s">
        <v>491</v>
      </c>
    </row>
    <row r="10533" spans="2:11" x14ac:dyDescent="0.25">
      <c r="B10533">
        <v>2026</v>
      </c>
      <c r="C10533" t="s">
        <v>486</v>
      </c>
      <c r="D10533">
        <v>3</v>
      </c>
      <c r="E10533" t="s">
        <v>208</v>
      </c>
      <c r="F10533">
        <v>15</v>
      </c>
      <c r="G10533" s="85">
        <v>31.705060413223567</v>
      </c>
      <c r="H10533" s="85">
        <v>27483.452068491439</v>
      </c>
      <c r="I10533" s="85">
        <v>6023.7970253718286</v>
      </c>
      <c r="J10533" s="85">
        <v>589913.7720483233</v>
      </c>
      <c r="K10533" t="s">
        <v>491</v>
      </c>
    </row>
    <row r="10534" spans="2:11" x14ac:dyDescent="0.25">
      <c r="B10534">
        <v>2026</v>
      </c>
      <c r="C10534" t="s">
        <v>486</v>
      </c>
      <c r="D10534">
        <v>4</v>
      </c>
      <c r="E10534" t="s">
        <v>208</v>
      </c>
      <c r="F10534">
        <v>15</v>
      </c>
      <c r="G10534" s="85">
        <v>15.94011324642732</v>
      </c>
      <c r="H10534" s="85">
        <v>27483.452068491439</v>
      </c>
      <c r="I10534" s="85">
        <v>6023.7970253718286</v>
      </c>
      <c r="J10534" s="85">
        <v>296586.48207954381</v>
      </c>
      <c r="K10534" t="s">
        <v>491</v>
      </c>
    </row>
    <row r="10535" spans="2:11" x14ac:dyDescent="0.25">
      <c r="B10535">
        <v>2026</v>
      </c>
      <c r="C10535" t="s">
        <v>487</v>
      </c>
      <c r="D10535">
        <v>3</v>
      </c>
      <c r="E10535" t="s">
        <v>208</v>
      </c>
      <c r="F10535">
        <v>15</v>
      </c>
      <c r="G10535" s="85">
        <v>31.968678667153871</v>
      </c>
      <c r="H10535" s="85">
        <v>27483.452068491439</v>
      </c>
      <c r="I10535" s="85">
        <v>6023.7970253718286</v>
      </c>
      <c r="J10535" s="85">
        <v>594818.73158885003</v>
      </c>
      <c r="K10535" t="s">
        <v>491</v>
      </c>
    </row>
    <row r="10536" spans="2:11" x14ac:dyDescent="0.25">
      <c r="B10536">
        <v>2026</v>
      </c>
      <c r="C10536" t="s">
        <v>487</v>
      </c>
      <c r="D10536">
        <v>4</v>
      </c>
      <c r="E10536" t="s">
        <v>208</v>
      </c>
      <c r="F10536">
        <v>15</v>
      </c>
      <c r="G10536" s="85">
        <v>16.072650600613276</v>
      </c>
      <c r="H10536" s="85">
        <v>27483.452068491439</v>
      </c>
      <c r="I10536" s="85">
        <v>6023.7970253718286</v>
      </c>
      <c r="J10536" s="85">
        <v>299052.51146179764</v>
      </c>
      <c r="K10536" t="s">
        <v>491</v>
      </c>
    </row>
    <row r="10537" spans="2:11" x14ac:dyDescent="0.25">
      <c r="B10537">
        <v>2026</v>
      </c>
      <c r="C10537" t="s">
        <v>488</v>
      </c>
      <c r="D10537">
        <v>3</v>
      </c>
      <c r="E10537" t="s">
        <v>208</v>
      </c>
      <c r="F10537">
        <v>15</v>
      </c>
      <c r="G10537" s="85">
        <v>32.232296921084227</v>
      </c>
      <c r="H10537" s="85">
        <v>27483.452068491439</v>
      </c>
      <c r="I10537" s="85">
        <v>6023.7970253718286</v>
      </c>
      <c r="J10537" s="85">
        <v>599723.69112937781</v>
      </c>
      <c r="K10537" t="s">
        <v>491</v>
      </c>
    </row>
    <row r="10538" spans="2:11" x14ac:dyDescent="0.25">
      <c r="B10538">
        <v>2026</v>
      </c>
      <c r="C10538" t="s">
        <v>488</v>
      </c>
      <c r="D10538">
        <v>4</v>
      </c>
      <c r="E10538" t="s">
        <v>208</v>
      </c>
      <c r="F10538">
        <v>15</v>
      </c>
      <c r="G10538" s="85">
        <v>16.205187954799257</v>
      </c>
      <c r="H10538" s="85">
        <v>27483.452068491439</v>
      </c>
      <c r="I10538" s="85">
        <v>6023.7970253718286</v>
      </c>
      <c r="J10538" s="85">
        <v>301518.54084405192</v>
      </c>
      <c r="K10538" t="s">
        <v>491</v>
      </c>
    </row>
    <row r="10539" spans="2:11" x14ac:dyDescent="0.25">
      <c r="B10539">
        <v>2026</v>
      </c>
      <c r="C10539" t="s">
        <v>489</v>
      </c>
      <c r="D10539">
        <v>3</v>
      </c>
      <c r="E10539" t="s">
        <v>208</v>
      </c>
      <c r="F10539">
        <v>15</v>
      </c>
      <c r="G10539" s="85">
        <v>32.495915175014545</v>
      </c>
      <c r="H10539" s="85">
        <v>27483.452068491439</v>
      </c>
      <c r="I10539" s="85">
        <v>6023.7970253718286</v>
      </c>
      <c r="J10539" s="85">
        <v>604628.65066990477</v>
      </c>
      <c r="K10539" t="s">
        <v>491</v>
      </c>
    </row>
    <row r="10540" spans="2:11" x14ac:dyDescent="0.25">
      <c r="B10540">
        <v>2026</v>
      </c>
      <c r="C10540" t="s">
        <v>489</v>
      </c>
      <c r="D10540">
        <v>4</v>
      </c>
      <c r="E10540" t="s">
        <v>208</v>
      </c>
      <c r="F10540">
        <v>15</v>
      </c>
      <c r="G10540" s="85">
        <v>16.337725308985213</v>
      </c>
      <c r="H10540" s="85">
        <v>27483.452068491439</v>
      </c>
      <c r="I10540" s="85">
        <v>6023.7970253718286</v>
      </c>
      <c r="J10540" s="85">
        <v>303984.57022630575</v>
      </c>
      <c r="K10540" t="s">
        <v>491</v>
      </c>
    </row>
    <row r="10541" spans="2:11" x14ac:dyDescent="0.25">
      <c r="B10541">
        <v>2026</v>
      </c>
      <c r="C10541" t="s">
        <v>490</v>
      </c>
      <c r="D10541">
        <v>3</v>
      </c>
      <c r="E10541" t="s">
        <v>208</v>
      </c>
      <c r="F10541">
        <v>15</v>
      </c>
      <c r="G10541" s="85">
        <v>32.759533428944899</v>
      </c>
      <c r="H10541" s="85">
        <v>27483.452068491439</v>
      </c>
      <c r="I10541" s="85">
        <v>6023.7970253718286</v>
      </c>
      <c r="J10541" s="85">
        <v>609533.61021043255</v>
      </c>
      <c r="K10541" t="s">
        <v>491</v>
      </c>
    </row>
    <row r="10542" spans="2:11" x14ac:dyDescent="0.25">
      <c r="B10542">
        <v>2026</v>
      </c>
      <c r="C10542" t="s">
        <v>490</v>
      </c>
      <c r="D10542">
        <v>4</v>
      </c>
      <c r="E10542" t="s">
        <v>208</v>
      </c>
      <c r="F10542">
        <v>15</v>
      </c>
      <c r="G10542" s="85">
        <v>16.470262663171198</v>
      </c>
      <c r="H10542" s="85">
        <v>27483.452068491439</v>
      </c>
      <c r="I10542" s="85">
        <v>6023.7970253718286</v>
      </c>
      <c r="J10542" s="85">
        <v>306450.59960856009</v>
      </c>
      <c r="K10542" t="s">
        <v>491</v>
      </c>
    </row>
    <row r="10543" spans="2:11" x14ac:dyDescent="0.25">
      <c r="B10543">
        <v>2026</v>
      </c>
      <c r="C10543" t="s">
        <v>479</v>
      </c>
      <c r="D10543">
        <v>3</v>
      </c>
      <c r="E10543" t="s">
        <v>45</v>
      </c>
      <c r="F10543">
        <v>15</v>
      </c>
      <c r="G10543" s="85">
        <v>27.815831256879537</v>
      </c>
      <c r="H10543" s="85">
        <v>18536.052673839731</v>
      </c>
      <c r="I10543" s="85">
        <v>4748.7393608479206</v>
      </c>
      <c r="J10543" s="85">
        <v>349058.29793399415</v>
      </c>
      <c r="K10543" t="s">
        <v>491</v>
      </c>
    </row>
    <row r="10544" spans="2:11" x14ac:dyDescent="0.25">
      <c r="B10544">
        <v>2026</v>
      </c>
      <c r="C10544" t="s">
        <v>479</v>
      </c>
      <c r="D10544">
        <v>4</v>
      </c>
      <c r="E10544" t="s">
        <v>45</v>
      </c>
      <c r="F10544">
        <v>15</v>
      </c>
      <c r="G10544" s="85">
        <v>9.7012004074919354</v>
      </c>
      <c r="H10544" s="85">
        <v>18536.052673839731</v>
      </c>
      <c r="I10544" s="85">
        <v>4748.7393608479206</v>
      </c>
      <c r="J10544" s="85">
        <v>121739.46810660904</v>
      </c>
      <c r="K10544" t="s">
        <v>491</v>
      </c>
    </row>
    <row r="10545" spans="2:11" x14ac:dyDescent="0.25">
      <c r="B10545">
        <v>2026</v>
      </c>
      <c r="C10545" t="s">
        <v>480</v>
      </c>
      <c r="D10545">
        <v>3</v>
      </c>
      <c r="E10545" t="s">
        <v>45</v>
      </c>
      <c r="F10545">
        <v>15</v>
      </c>
      <c r="G10545" s="85">
        <v>27.860585935074091</v>
      </c>
      <c r="H10545" s="85">
        <v>18536.052673839731</v>
      </c>
      <c r="I10545" s="85">
        <v>4748.7393608479206</v>
      </c>
      <c r="J10545" s="85">
        <v>349619.92025801912</v>
      </c>
      <c r="K10545" t="s">
        <v>491</v>
      </c>
    </row>
    <row r="10546" spans="2:11" x14ac:dyDescent="0.25">
      <c r="B10546">
        <v>2026</v>
      </c>
      <c r="C10546" t="s">
        <v>480</v>
      </c>
      <c r="D10546">
        <v>4</v>
      </c>
      <c r="E10546" t="s">
        <v>45</v>
      </c>
      <c r="F10546">
        <v>15</v>
      </c>
      <c r="G10546" s="85">
        <v>9.7168092921709004</v>
      </c>
      <c r="H10546" s="85">
        <v>18536.052673839731</v>
      </c>
      <c r="I10546" s="85">
        <v>4748.7393608479206</v>
      </c>
      <c r="J10546" s="85">
        <v>121935.34255912392</v>
      </c>
      <c r="K10546" t="s">
        <v>491</v>
      </c>
    </row>
    <row r="10547" spans="2:11" x14ac:dyDescent="0.25">
      <c r="B10547">
        <v>2026</v>
      </c>
      <c r="C10547" t="s">
        <v>481</v>
      </c>
      <c r="D10547">
        <v>3</v>
      </c>
      <c r="E10547" t="s">
        <v>45</v>
      </c>
      <c r="F10547">
        <v>15</v>
      </c>
      <c r="G10547" s="85">
        <v>27.905340613268645</v>
      </c>
      <c r="H10547" s="85">
        <v>18536.052673839731</v>
      </c>
      <c r="I10547" s="85">
        <v>4748.7393608479206</v>
      </c>
      <c r="J10547" s="85">
        <v>350181.54258204403</v>
      </c>
      <c r="K10547" t="s">
        <v>491</v>
      </c>
    </row>
    <row r="10548" spans="2:11" x14ac:dyDescent="0.25">
      <c r="B10548">
        <v>2026</v>
      </c>
      <c r="C10548" t="s">
        <v>481</v>
      </c>
      <c r="D10548">
        <v>4</v>
      </c>
      <c r="E10548" t="s">
        <v>45</v>
      </c>
      <c r="F10548">
        <v>15</v>
      </c>
      <c r="G10548" s="85">
        <v>9.7324181768498654</v>
      </c>
      <c r="H10548" s="85">
        <v>18536.052673839731</v>
      </c>
      <c r="I10548" s="85">
        <v>4748.7393608479206</v>
      </c>
      <c r="J10548" s="85">
        <v>122131.2170116388</v>
      </c>
      <c r="K10548" t="s">
        <v>491</v>
      </c>
    </row>
    <row r="10549" spans="2:11" x14ac:dyDescent="0.25">
      <c r="B10549">
        <v>2026</v>
      </c>
      <c r="C10549" t="s">
        <v>482</v>
      </c>
      <c r="D10549">
        <v>3</v>
      </c>
      <c r="E10549" t="s">
        <v>45</v>
      </c>
      <c r="F10549">
        <v>15</v>
      </c>
      <c r="G10549" s="85">
        <v>27.950095291463199</v>
      </c>
      <c r="H10549" s="85">
        <v>18536.052673839731</v>
      </c>
      <c r="I10549" s="85">
        <v>4748.7393608479206</v>
      </c>
      <c r="J10549" s="85">
        <v>350743.164906069</v>
      </c>
      <c r="K10549" t="s">
        <v>491</v>
      </c>
    </row>
    <row r="10550" spans="2:11" x14ac:dyDescent="0.25">
      <c r="B10550">
        <v>2026</v>
      </c>
      <c r="C10550" t="s">
        <v>482</v>
      </c>
      <c r="D10550">
        <v>4</v>
      </c>
      <c r="E10550" t="s">
        <v>45</v>
      </c>
      <c r="F10550">
        <v>15</v>
      </c>
      <c r="G10550" s="85">
        <v>9.7480270615288305</v>
      </c>
      <c r="H10550" s="85">
        <v>18536.052673839731</v>
      </c>
      <c r="I10550" s="85">
        <v>4748.7393608479206</v>
      </c>
      <c r="J10550" s="85">
        <v>122327.09146415368</v>
      </c>
      <c r="K10550" t="s">
        <v>491</v>
      </c>
    </row>
    <row r="10551" spans="2:11" x14ac:dyDescent="0.25">
      <c r="B10551">
        <v>2026</v>
      </c>
      <c r="C10551" t="s">
        <v>483</v>
      </c>
      <c r="D10551">
        <v>3</v>
      </c>
      <c r="E10551" t="s">
        <v>45</v>
      </c>
      <c r="F10551">
        <v>15</v>
      </c>
      <c r="G10551" s="85">
        <v>27.994849969657754</v>
      </c>
      <c r="H10551" s="85">
        <v>18536.052673839731</v>
      </c>
      <c r="I10551" s="85">
        <v>4748.7393608479206</v>
      </c>
      <c r="J10551" s="85">
        <v>351304.78723009396</v>
      </c>
      <c r="K10551" t="s">
        <v>491</v>
      </c>
    </row>
    <row r="10552" spans="2:11" x14ac:dyDescent="0.25">
      <c r="B10552">
        <v>2026</v>
      </c>
      <c r="C10552" t="s">
        <v>483</v>
      </c>
      <c r="D10552">
        <v>4</v>
      </c>
      <c r="E10552" t="s">
        <v>45</v>
      </c>
      <c r="F10552">
        <v>15</v>
      </c>
      <c r="G10552" s="85">
        <v>9.7636359462077955</v>
      </c>
      <c r="H10552" s="85">
        <v>18536.052673839731</v>
      </c>
      <c r="I10552" s="85">
        <v>4748.7393608479206</v>
      </c>
      <c r="J10552" s="85">
        <v>122522.96591666856</v>
      </c>
      <c r="K10552" t="s">
        <v>491</v>
      </c>
    </row>
    <row r="10553" spans="2:11" x14ac:dyDescent="0.25">
      <c r="B10553">
        <v>2026</v>
      </c>
      <c r="C10553" t="s">
        <v>484</v>
      </c>
      <c r="D10553">
        <v>3</v>
      </c>
      <c r="E10553" t="s">
        <v>45</v>
      </c>
      <c r="F10553">
        <v>15</v>
      </c>
      <c r="G10553" s="85">
        <v>28.039604647852308</v>
      </c>
      <c r="H10553" s="85">
        <v>18536.052673839731</v>
      </c>
      <c r="I10553" s="85">
        <v>4748.7393608479206</v>
      </c>
      <c r="J10553" s="85">
        <v>351866.40955411893</v>
      </c>
      <c r="K10553" t="s">
        <v>491</v>
      </c>
    </row>
    <row r="10554" spans="2:11" x14ac:dyDescent="0.25">
      <c r="B10554">
        <v>2026</v>
      </c>
      <c r="C10554" t="s">
        <v>484</v>
      </c>
      <c r="D10554">
        <v>4</v>
      </c>
      <c r="E10554" t="s">
        <v>45</v>
      </c>
      <c r="F10554">
        <v>15</v>
      </c>
      <c r="G10554" s="85">
        <v>9.7792448308867606</v>
      </c>
      <c r="H10554" s="85">
        <v>18536.052673839731</v>
      </c>
      <c r="I10554" s="85">
        <v>4748.7393608479206</v>
      </c>
      <c r="J10554" s="85">
        <v>122718.84036918344</v>
      </c>
      <c r="K10554" t="s">
        <v>491</v>
      </c>
    </row>
    <row r="10555" spans="2:11" x14ac:dyDescent="0.25">
      <c r="B10555">
        <v>2026</v>
      </c>
      <c r="C10555" t="s">
        <v>485</v>
      </c>
      <c r="D10555">
        <v>3</v>
      </c>
      <c r="E10555" t="s">
        <v>45</v>
      </c>
      <c r="F10555">
        <v>15</v>
      </c>
      <c r="G10555" s="85">
        <v>28.084359326046862</v>
      </c>
      <c r="H10555" s="85">
        <v>18536.052673839731</v>
      </c>
      <c r="I10555" s="85">
        <v>4748.7393608479206</v>
      </c>
      <c r="J10555" s="85">
        <v>352428.0318781439</v>
      </c>
      <c r="K10555" t="s">
        <v>491</v>
      </c>
    </row>
    <row r="10556" spans="2:11" x14ac:dyDescent="0.25">
      <c r="B10556">
        <v>2026</v>
      </c>
      <c r="C10556" t="s">
        <v>485</v>
      </c>
      <c r="D10556">
        <v>4</v>
      </c>
      <c r="E10556" t="s">
        <v>45</v>
      </c>
      <c r="F10556">
        <v>15</v>
      </c>
      <c r="G10556" s="85">
        <v>9.7948537155657256</v>
      </c>
      <c r="H10556" s="85">
        <v>18536.052673839731</v>
      </c>
      <c r="I10556" s="85">
        <v>4748.7393608479206</v>
      </c>
      <c r="J10556" s="85">
        <v>122914.71482169832</v>
      </c>
      <c r="K10556" t="s">
        <v>491</v>
      </c>
    </row>
    <row r="10557" spans="2:11" x14ac:dyDescent="0.25">
      <c r="B10557">
        <v>2026</v>
      </c>
      <c r="C10557" t="s">
        <v>486</v>
      </c>
      <c r="D10557">
        <v>3</v>
      </c>
      <c r="E10557" t="s">
        <v>45</v>
      </c>
      <c r="F10557">
        <v>15</v>
      </c>
      <c r="G10557" s="85">
        <v>28.129114004241416</v>
      </c>
      <c r="H10557" s="85">
        <v>18536.052673839731</v>
      </c>
      <c r="I10557" s="85">
        <v>4748.7393608479206</v>
      </c>
      <c r="J10557" s="85">
        <v>352989.65420216881</v>
      </c>
      <c r="K10557" t="s">
        <v>491</v>
      </c>
    </row>
    <row r="10558" spans="2:11" x14ac:dyDescent="0.25">
      <c r="B10558">
        <v>2026</v>
      </c>
      <c r="C10558" t="s">
        <v>486</v>
      </c>
      <c r="D10558">
        <v>4</v>
      </c>
      <c r="E10558" t="s">
        <v>45</v>
      </c>
      <c r="F10558">
        <v>15</v>
      </c>
      <c r="G10558" s="85">
        <v>9.8104626002446906</v>
      </c>
      <c r="H10558" s="85">
        <v>18536.052673839731</v>
      </c>
      <c r="I10558" s="85">
        <v>4748.7393608479206</v>
      </c>
      <c r="J10558" s="85">
        <v>123110.5892742132</v>
      </c>
      <c r="K10558" t="s">
        <v>491</v>
      </c>
    </row>
    <row r="10559" spans="2:11" x14ac:dyDescent="0.25">
      <c r="B10559">
        <v>2026</v>
      </c>
      <c r="C10559" t="s">
        <v>487</v>
      </c>
      <c r="D10559">
        <v>3</v>
      </c>
      <c r="E10559" t="s">
        <v>45</v>
      </c>
      <c r="F10559">
        <v>15</v>
      </c>
      <c r="G10559" s="85">
        <v>28.173868682435973</v>
      </c>
      <c r="H10559" s="85">
        <v>18536.052673839731</v>
      </c>
      <c r="I10559" s="85">
        <v>4748.7393608479206</v>
      </c>
      <c r="J10559" s="85">
        <v>353551.27652619383</v>
      </c>
      <c r="K10559" t="s">
        <v>491</v>
      </c>
    </row>
    <row r="10560" spans="2:11" x14ac:dyDescent="0.25">
      <c r="B10560">
        <v>2026</v>
      </c>
      <c r="C10560" t="s">
        <v>487</v>
      </c>
      <c r="D10560">
        <v>4</v>
      </c>
      <c r="E10560" t="s">
        <v>45</v>
      </c>
      <c r="F10560">
        <v>15</v>
      </c>
      <c r="G10560" s="85">
        <v>9.8260714849236521</v>
      </c>
      <c r="H10560" s="85">
        <v>18536.052673839731</v>
      </c>
      <c r="I10560" s="85">
        <v>4748.7393608479206</v>
      </c>
      <c r="J10560" s="85">
        <v>123306.46372672803</v>
      </c>
      <c r="K10560" t="s">
        <v>491</v>
      </c>
    </row>
    <row r="10561" spans="2:11" x14ac:dyDescent="0.25">
      <c r="B10561">
        <v>2026</v>
      </c>
      <c r="C10561" t="s">
        <v>488</v>
      </c>
      <c r="D10561">
        <v>3</v>
      </c>
      <c r="E10561" t="s">
        <v>45</v>
      </c>
      <c r="F10561">
        <v>15</v>
      </c>
      <c r="G10561" s="85">
        <v>28.218623360630527</v>
      </c>
      <c r="H10561" s="85">
        <v>18536.052673839731</v>
      </c>
      <c r="I10561" s="85">
        <v>4748.7393608479206</v>
      </c>
      <c r="J10561" s="85">
        <v>354112.8988502188</v>
      </c>
      <c r="K10561" t="s">
        <v>491</v>
      </c>
    </row>
    <row r="10562" spans="2:11" x14ac:dyDescent="0.25">
      <c r="B10562">
        <v>2026</v>
      </c>
      <c r="C10562" t="s">
        <v>488</v>
      </c>
      <c r="D10562">
        <v>4</v>
      </c>
      <c r="E10562" t="s">
        <v>45</v>
      </c>
      <c r="F10562">
        <v>15</v>
      </c>
      <c r="G10562" s="85">
        <v>9.8416803696026172</v>
      </c>
      <c r="H10562" s="85">
        <v>18536.052673839731</v>
      </c>
      <c r="I10562" s="85">
        <v>4748.7393608479206</v>
      </c>
      <c r="J10562" s="85">
        <v>123502.33817924291</v>
      </c>
      <c r="K10562" t="s">
        <v>491</v>
      </c>
    </row>
    <row r="10563" spans="2:11" x14ac:dyDescent="0.25">
      <c r="B10563">
        <v>2026</v>
      </c>
      <c r="C10563" t="s">
        <v>489</v>
      </c>
      <c r="D10563">
        <v>3</v>
      </c>
      <c r="E10563" t="s">
        <v>45</v>
      </c>
      <c r="F10563">
        <v>15</v>
      </c>
      <c r="G10563" s="85">
        <v>28.263378038825081</v>
      </c>
      <c r="H10563" s="85">
        <v>18536.052673839731</v>
      </c>
      <c r="I10563" s="85">
        <v>4748.7393608479206</v>
      </c>
      <c r="J10563" s="85">
        <v>354674.52117424371</v>
      </c>
      <c r="K10563" t="s">
        <v>491</v>
      </c>
    </row>
    <row r="10564" spans="2:11" x14ac:dyDescent="0.25">
      <c r="B10564">
        <v>2026</v>
      </c>
      <c r="C10564" t="s">
        <v>489</v>
      </c>
      <c r="D10564">
        <v>4</v>
      </c>
      <c r="E10564" t="s">
        <v>45</v>
      </c>
      <c r="F10564">
        <v>15</v>
      </c>
      <c r="G10564" s="85">
        <v>9.8572892542815822</v>
      </c>
      <c r="H10564" s="85">
        <v>18536.052673839731</v>
      </c>
      <c r="I10564" s="85">
        <v>4748.7393608479206</v>
      </c>
      <c r="J10564" s="85">
        <v>123698.21263175778</v>
      </c>
      <c r="K10564" t="s">
        <v>491</v>
      </c>
    </row>
    <row r="10565" spans="2:11" x14ac:dyDescent="0.25">
      <c r="B10565">
        <v>2026</v>
      </c>
      <c r="C10565" t="s">
        <v>490</v>
      </c>
      <c r="D10565">
        <v>3</v>
      </c>
      <c r="E10565" t="s">
        <v>45</v>
      </c>
      <c r="F10565">
        <v>15</v>
      </c>
      <c r="G10565" s="85">
        <v>28.308132717019635</v>
      </c>
      <c r="H10565" s="85">
        <v>18536.052673839731</v>
      </c>
      <c r="I10565" s="85">
        <v>4748.7393608479206</v>
      </c>
      <c r="J10565" s="85">
        <v>355236.14349826868</v>
      </c>
      <c r="K10565" t="s">
        <v>491</v>
      </c>
    </row>
    <row r="10566" spans="2:11" x14ac:dyDescent="0.25">
      <c r="B10566">
        <v>2026</v>
      </c>
      <c r="C10566" t="s">
        <v>490</v>
      </c>
      <c r="D10566">
        <v>4</v>
      </c>
      <c r="E10566" t="s">
        <v>45</v>
      </c>
      <c r="F10566">
        <v>15</v>
      </c>
      <c r="G10566" s="85">
        <v>9.8728981389605472</v>
      </c>
      <c r="H10566" s="85">
        <v>18536.052673839731</v>
      </c>
      <c r="I10566" s="85">
        <v>4748.7393608479206</v>
      </c>
      <c r="J10566" s="85">
        <v>123894.08708427266</v>
      </c>
      <c r="K10566" t="s">
        <v>491</v>
      </c>
    </row>
    <row r="10567" spans="2:11" x14ac:dyDescent="0.25">
      <c r="B10567">
        <v>2026</v>
      </c>
      <c r="C10567" t="s">
        <v>479</v>
      </c>
      <c r="D10567">
        <v>3</v>
      </c>
      <c r="E10567" t="s">
        <v>208</v>
      </c>
      <c r="F10567">
        <v>32</v>
      </c>
      <c r="G10567" s="85">
        <v>3.3666461783424282</v>
      </c>
      <c r="H10567" s="85">
        <v>27483.452068491439</v>
      </c>
      <c r="I10567" s="85">
        <v>6023.7970253718286</v>
      </c>
      <c r="J10567" s="85">
        <v>58939.736502766027</v>
      </c>
      <c r="K10567" t="s">
        <v>492</v>
      </c>
    </row>
    <row r="10568" spans="2:11" x14ac:dyDescent="0.25">
      <c r="B10568">
        <v>2026</v>
      </c>
      <c r="C10568" t="s">
        <v>479</v>
      </c>
      <c r="D10568">
        <v>4</v>
      </c>
      <c r="E10568" t="s">
        <v>208</v>
      </c>
      <c r="F10568">
        <v>32</v>
      </c>
      <c r="G10568" s="85">
        <v>0</v>
      </c>
      <c r="H10568" s="85">
        <v>27483.452068491439</v>
      </c>
      <c r="I10568" s="85">
        <v>6023.7970253718286</v>
      </c>
      <c r="J10568" s="85">
        <v>0</v>
      </c>
      <c r="K10568" t="s">
        <v>492</v>
      </c>
    </row>
    <row r="10569" spans="2:11" x14ac:dyDescent="0.25">
      <c r="B10569">
        <v>2026</v>
      </c>
      <c r="C10569" t="s">
        <v>480</v>
      </c>
      <c r="D10569">
        <v>3</v>
      </c>
      <c r="E10569" t="s">
        <v>208</v>
      </c>
      <c r="F10569">
        <v>32</v>
      </c>
      <c r="G10569" s="85">
        <v>3.3888191946572084</v>
      </c>
      <c r="H10569" s="85">
        <v>27483.452068491439</v>
      </c>
      <c r="I10569" s="85">
        <v>6023.7970253718286</v>
      </c>
      <c r="J10569" s="85">
        <v>59327.91858957745</v>
      </c>
      <c r="K10569" t="s">
        <v>492</v>
      </c>
    </row>
    <row r="10570" spans="2:11" x14ac:dyDescent="0.25">
      <c r="B10570">
        <v>2026</v>
      </c>
      <c r="C10570" t="s">
        <v>480</v>
      </c>
      <c r="D10570">
        <v>4</v>
      </c>
      <c r="E10570" t="s">
        <v>208</v>
      </c>
      <c r="F10570">
        <v>32</v>
      </c>
      <c r="G10570" s="85">
        <v>0</v>
      </c>
      <c r="H10570" s="85">
        <v>27483.452068491439</v>
      </c>
      <c r="I10570" s="85">
        <v>6023.7970253718286</v>
      </c>
      <c r="J10570" s="85">
        <v>0</v>
      </c>
      <c r="K10570" t="s">
        <v>492</v>
      </c>
    </row>
    <row r="10571" spans="2:11" x14ac:dyDescent="0.25">
      <c r="B10571">
        <v>2026</v>
      </c>
      <c r="C10571" t="s">
        <v>481</v>
      </c>
      <c r="D10571">
        <v>3</v>
      </c>
      <c r="E10571" t="s">
        <v>208</v>
      </c>
      <c r="F10571">
        <v>32</v>
      </c>
      <c r="G10571" s="85">
        <v>3.410992210972001</v>
      </c>
      <c r="H10571" s="85">
        <v>27483.452068491439</v>
      </c>
      <c r="I10571" s="85">
        <v>6023.7970253718286</v>
      </c>
      <c r="J10571" s="85">
        <v>59716.100676389098</v>
      </c>
      <c r="K10571" t="s">
        <v>492</v>
      </c>
    </row>
    <row r="10572" spans="2:11" x14ac:dyDescent="0.25">
      <c r="B10572">
        <v>2026</v>
      </c>
      <c r="C10572" t="s">
        <v>481</v>
      </c>
      <c r="D10572">
        <v>4</v>
      </c>
      <c r="E10572" t="s">
        <v>208</v>
      </c>
      <c r="F10572">
        <v>32</v>
      </c>
      <c r="G10572" s="85">
        <v>0</v>
      </c>
      <c r="H10572" s="85">
        <v>27483.452068491439</v>
      </c>
      <c r="I10572" s="85">
        <v>6023.7970253718286</v>
      </c>
      <c r="J10572" s="85">
        <v>0</v>
      </c>
      <c r="K10572" t="s">
        <v>492</v>
      </c>
    </row>
    <row r="10573" spans="2:11" x14ac:dyDescent="0.25">
      <c r="B10573">
        <v>2026</v>
      </c>
      <c r="C10573" t="s">
        <v>482</v>
      </c>
      <c r="D10573">
        <v>3</v>
      </c>
      <c r="E10573" t="s">
        <v>208</v>
      </c>
      <c r="F10573">
        <v>32</v>
      </c>
      <c r="G10573" s="85">
        <v>3.4331652272867821</v>
      </c>
      <c r="H10573" s="85">
        <v>27483.452068491439</v>
      </c>
      <c r="I10573" s="85">
        <v>6023.7970253718286</v>
      </c>
      <c r="J10573" s="85">
        <v>60104.282763200536</v>
      </c>
      <c r="K10573" t="s">
        <v>492</v>
      </c>
    </row>
    <row r="10574" spans="2:11" x14ac:dyDescent="0.25">
      <c r="B10574">
        <v>2026</v>
      </c>
      <c r="C10574" t="s">
        <v>482</v>
      </c>
      <c r="D10574">
        <v>4</v>
      </c>
      <c r="E10574" t="s">
        <v>208</v>
      </c>
      <c r="F10574">
        <v>32</v>
      </c>
      <c r="G10574" s="85">
        <v>0</v>
      </c>
      <c r="H10574" s="85">
        <v>27483.452068491439</v>
      </c>
      <c r="I10574" s="85">
        <v>6023.7970253718286</v>
      </c>
      <c r="J10574" s="85">
        <v>0</v>
      </c>
      <c r="K10574" t="s">
        <v>492</v>
      </c>
    </row>
    <row r="10575" spans="2:11" x14ac:dyDescent="0.25">
      <c r="B10575">
        <v>2026</v>
      </c>
      <c r="C10575" t="s">
        <v>483</v>
      </c>
      <c r="D10575">
        <v>3</v>
      </c>
      <c r="E10575" t="s">
        <v>208</v>
      </c>
      <c r="F10575">
        <v>32</v>
      </c>
      <c r="G10575" s="85">
        <v>3.4553382436015738</v>
      </c>
      <c r="H10575" s="85">
        <v>27483.452068491439</v>
      </c>
      <c r="I10575" s="85">
        <v>6023.7970253718286</v>
      </c>
      <c r="J10575" s="85">
        <v>60492.464850012169</v>
      </c>
      <c r="K10575" t="s">
        <v>492</v>
      </c>
    </row>
    <row r="10576" spans="2:11" x14ac:dyDescent="0.25">
      <c r="B10576">
        <v>2026</v>
      </c>
      <c r="C10576" t="s">
        <v>483</v>
      </c>
      <c r="D10576">
        <v>4</v>
      </c>
      <c r="E10576" t="s">
        <v>208</v>
      </c>
      <c r="F10576">
        <v>32</v>
      </c>
      <c r="G10576" s="85">
        <v>0</v>
      </c>
      <c r="H10576" s="85">
        <v>27483.452068491439</v>
      </c>
      <c r="I10576" s="85">
        <v>6023.7970253718286</v>
      </c>
      <c r="J10576" s="85">
        <v>0</v>
      </c>
      <c r="K10576" t="s">
        <v>492</v>
      </c>
    </row>
    <row r="10577" spans="2:11" x14ac:dyDescent="0.25">
      <c r="B10577">
        <v>2026</v>
      </c>
      <c r="C10577" t="s">
        <v>484</v>
      </c>
      <c r="D10577">
        <v>3</v>
      </c>
      <c r="E10577" t="s">
        <v>208</v>
      </c>
      <c r="F10577">
        <v>32</v>
      </c>
      <c r="G10577" s="85">
        <v>3.4775112599163545</v>
      </c>
      <c r="H10577" s="85">
        <v>27483.452068491439</v>
      </c>
      <c r="I10577" s="85">
        <v>6023.7970253718286</v>
      </c>
      <c r="J10577" s="85">
        <v>60880.646936823599</v>
      </c>
      <c r="K10577" t="s">
        <v>492</v>
      </c>
    </row>
    <row r="10578" spans="2:11" x14ac:dyDescent="0.25">
      <c r="B10578">
        <v>2026</v>
      </c>
      <c r="C10578" t="s">
        <v>484</v>
      </c>
      <c r="D10578">
        <v>4</v>
      </c>
      <c r="E10578" t="s">
        <v>208</v>
      </c>
      <c r="F10578">
        <v>32</v>
      </c>
      <c r="G10578" s="85">
        <v>0</v>
      </c>
      <c r="H10578" s="85">
        <v>27483.452068491439</v>
      </c>
      <c r="I10578" s="85">
        <v>6023.7970253718286</v>
      </c>
      <c r="J10578" s="85">
        <v>0</v>
      </c>
      <c r="K10578" t="s">
        <v>492</v>
      </c>
    </row>
    <row r="10579" spans="2:11" x14ac:dyDescent="0.25">
      <c r="B10579">
        <v>2026</v>
      </c>
      <c r="C10579" t="s">
        <v>485</v>
      </c>
      <c r="D10579">
        <v>3</v>
      </c>
      <c r="E10579" t="s">
        <v>208</v>
      </c>
      <c r="F10579">
        <v>32</v>
      </c>
      <c r="G10579" s="85">
        <v>3.4996842762311475</v>
      </c>
      <c r="H10579" s="85">
        <v>27483.452068491439</v>
      </c>
      <c r="I10579" s="85">
        <v>6023.7970253718286</v>
      </c>
      <c r="J10579" s="85">
        <v>61268.829023635255</v>
      </c>
      <c r="K10579" t="s">
        <v>492</v>
      </c>
    </row>
    <row r="10580" spans="2:11" x14ac:dyDescent="0.25">
      <c r="B10580">
        <v>2026</v>
      </c>
      <c r="C10580" t="s">
        <v>485</v>
      </c>
      <c r="D10580">
        <v>4</v>
      </c>
      <c r="E10580" t="s">
        <v>208</v>
      </c>
      <c r="F10580">
        <v>32</v>
      </c>
      <c r="G10580" s="85">
        <v>0</v>
      </c>
      <c r="H10580" s="85">
        <v>27483.452068491439</v>
      </c>
      <c r="I10580" s="85">
        <v>6023.7970253718286</v>
      </c>
      <c r="J10580" s="85">
        <v>0</v>
      </c>
      <c r="K10580" t="s">
        <v>492</v>
      </c>
    </row>
    <row r="10581" spans="2:11" x14ac:dyDescent="0.25">
      <c r="B10581">
        <v>2026</v>
      </c>
      <c r="C10581" t="s">
        <v>486</v>
      </c>
      <c r="D10581">
        <v>3</v>
      </c>
      <c r="E10581" t="s">
        <v>208</v>
      </c>
      <c r="F10581">
        <v>32</v>
      </c>
      <c r="G10581" s="85">
        <v>3.5218572925459277</v>
      </c>
      <c r="H10581" s="85">
        <v>27483.452068491439</v>
      </c>
      <c r="I10581" s="85">
        <v>6023.7970253718286</v>
      </c>
      <c r="J10581" s="85">
        <v>61657.011110446678</v>
      </c>
      <c r="K10581" t="s">
        <v>492</v>
      </c>
    </row>
    <row r="10582" spans="2:11" x14ac:dyDescent="0.25">
      <c r="B10582">
        <v>2026</v>
      </c>
      <c r="C10582" t="s">
        <v>486</v>
      </c>
      <c r="D10582">
        <v>4</v>
      </c>
      <c r="E10582" t="s">
        <v>208</v>
      </c>
      <c r="F10582">
        <v>32</v>
      </c>
      <c r="G10582" s="85">
        <v>0</v>
      </c>
      <c r="H10582" s="85">
        <v>27483.452068491439</v>
      </c>
      <c r="I10582" s="85">
        <v>6023.7970253718286</v>
      </c>
      <c r="J10582" s="85">
        <v>0</v>
      </c>
      <c r="K10582" t="s">
        <v>492</v>
      </c>
    </row>
    <row r="10583" spans="2:11" x14ac:dyDescent="0.25">
      <c r="B10583">
        <v>2026</v>
      </c>
      <c r="C10583" t="s">
        <v>487</v>
      </c>
      <c r="D10583">
        <v>3</v>
      </c>
      <c r="E10583" t="s">
        <v>208</v>
      </c>
      <c r="F10583">
        <v>32</v>
      </c>
      <c r="G10583" s="85">
        <v>3.5440303088607203</v>
      </c>
      <c r="H10583" s="85">
        <v>27483.452068491439</v>
      </c>
      <c r="I10583" s="85">
        <v>6023.7970253718286</v>
      </c>
      <c r="J10583" s="85">
        <v>62045.193197258326</v>
      </c>
      <c r="K10583" t="s">
        <v>492</v>
      </c>
    </row>
    <row r="10584" spans="2:11" x14ac:dyDescent="0.25">
      <c r="B10584">
        <v>2026</v>
      </c>
      <c r="C10584" t="s">
        <v>487</v>
      </c>
      <c r="D10584">
        <v>4</v>
      </c>
      <c r="E10584" t="s">
        <v>208</v>
      </c>
      <c r="F10584">
        <v>32</v>
      </c>
      <c r="G10584" s="85">
        <v>0</v>
      </c>
      <c r="H10584" s="85">
        <v>27483.452068491439</v>
      </c>
      <c r="I10584" s="85">
        <v>6023.7970253718286</v>
      </c>
      <c r="J10584" s="85">
        <v>0</v>
      </c>
      <c r="K10584" t="s">
        <v>492</v>
      </c>
    </row>
    <row r="10585" spans="2:11" x14ac:dyDescent="0.25">
      <c r="B10585">
        <v>2026</v>
      </c>
      <c r="C10585" t="s">
        <v>488</v>
      </c>
      <c r="D10585">
        <v>3</v>
      </c>
      <c r="E10585" t="s">
        <v>208</v>
      </c>
      <c r="F10585">
        <v>32</v>
      </c>
      <c r="G10585" s="85">
        <v>3.5662033251755005</v>
      </c>
      <c r="H10585" s="85">
        <v>27483.452068491439</v>
      </c>
      <c r="I10585" s="85">
        <v>6023.7970253718286</v>
      </c>
      <c r="J10585" s="85">
        <v>62433.375284069749</v>
      </c>
      <c r="K10585" t="s">
        <v>492</v>
      </c>
    </row>
    <row r="10586" spans="2:11" x14ac:dyDescent="0.25">
      <c r="B10586">
        <v>2026</v>
      </c>
      <c r="C10586" t="s">
        <v>488</v>
      </c>
      <c r="D10586">
        <v>4</v>
      </c>
      <c r="E10586" t="s">
        <v>208</v>
      </c>
      <c r="F10586">
        <v>32</v>
      </c>
      <c r="G10586" s="85">
        <v>0</v>
      </c>
      <c r="H10586" s="85">
        <v>27483.452068491439</v>
      </c>
      <c r="I10586" s="85">
        <v>6023.7970253718286</v>
      </c>
      <c r="J10586" s="85">
        <v>0</v>
      </c>
      <c r="K10586" t="s">
        <v>492</v>
      </c>
    </row>
    <row r="10587" spans="2:11" x14ac:dyDescent="0.25">
      <c r="B10587">
        <v>2026</v>
      </c>
      <c r="C10587" t="s">
        <v>489</v>
      </c>
      <c r="D10587">
        <v>3</v>
      </c>
      <c r="E10587" t="s">
        <v>208</v>
      </c>
      <c r="F10587">
        <v>32</v>
      </c>
      <c r="G10587" s="85">
        <v>3.5883763414902932</v>
      </c>
      <c r="H10587" s="85">
        <v>27483.452068491439</v>
      </c>
      <c r="I10587" s="85">
        <v>6023.7970253718286</v>
      </c>
      <c r="J10587" s="85">
        <v>62821.55737088139</v>
      </c>
      <c r="K10587" t="s">
        <v>492</v>
      </c>
    </row>
    <row r="10588" spans="2:11" x14ac:dyDescent="0.25">
      <c r="B10588">
        <v>2026</v>
      </c>
      <c r="C10588" t="s">
        <v>489</v>
      </c>
      <c r="D10588">
        <v>4</v>
      </c>
      <c r="E10588" t="s">
        <v>208</v>
      </c>
      <c r="F10588">
        <v>32</v>
      </c>
      <c r="G10588" s="85">
        <v>0</v>
      </c>
      <c r="H10588" s="85">
        <v>27483.452068491439</v>
      </c>
      <c r="I10588" s="85">
        <v>6023.7970253718286</v>
      </c>
      <c r="J10588" s="85">
        <v>0</v>
      </c>
      <c r="K10588" t="s">
        <v>492</v>
      </c>
    </row>
    <row r="10589" spans="2:11" x14ac:dyDescent="0.25">
      <c r="B10589">
        <v>2026</v>
      </c>
      <c r="C10589" t="s">
        <v>490</v>
      </c>
      <c r="D10589">
        <v>3</v>
      </c>
      <c r="E10589" t="s">
        <v>208</v>
      </c>
      <c r="F10589">
        <v>32</v>
      </c>
      <c r="G10589" s="85">
        <v>3.6105493578050742</v>
      </c>
      <c r="H10589" s="85">
        <v>27483.452068491439</v>
      </c>
      <c r="I10589" s="85">
        <v>6023.7970253718286</v>
      </c>
      <c r="J10589" s="85">
        <v>63209.739457692835</v>
      </c>
      <c r="K10589" t="s">
        <v>492</v>
      </c>
    </row>
    <row r="10590" spans="2:11" x14ac:dyDescent="0.25">
      <c r="B10590">
        <v>2026</v>
      </c>
      <c r="C10590" t="s">
        <v>490</v>
      </c>
      <c r="D10590">
        <v>4</v>
      </c>
      <c r="E10590" t="s">
        <v>208</v>
      </c>
      <c r="F10590">
        <v>32</v>
      </c>
      <c r="G10590" s="85">
        <v>0</v>
      </c>
      <c r="H10590" s="85">
        <v>27483.452068491439</v>
      </c>
      <c r="I10590" s="85">
        <v>6023.7970253718286</v>
      </c>
      <c r="J10590" s="85">
        <v>0</v>
      </c>
      <c r="K10590" t="s">
        <v>492</v>
      </c>
    </row>
    <row r="10591" spans="2:11" x14ac:dyDescent="0.25">
      <c r="B10591">
        <v>2026</v>
      </c>
      <c r="C10591" t="s">
        <v>479</v>
      </c>
      <c r="D10591">
        <v>3</v>
      </c>
      <c r="E10591" t="s">
        <v>70</v>
      </c>
      <c r="F10591">
        <v>19</v>
      </c>
      <c r="G10591" s="85">
        <v>1.4423697589997</v>
      </c>
      <c r="H10591" s="85">
        <v>24503.913814264284</v>
      </c>
      <c r="I10591" s="85">
        <v>5272.1260057275331</v>
      </c>
      <c r="J10591" s="85">
        <v>21524.315896063345</v>
      </c>
      <c r="K10591" t="s">
        <v>491</v>
      </c>
    </row>
    <row r="10592" spans="2:11" x14ac:dyDescent="0.25">
      <c r="B10592">
        <v>2026</v>
      </c>
      <c r="C10592" t="s">
        <v>479</v>
      </c>
      <c r="D10592">
        <v>4</v>
      </c>
      <c r="E10592" t="s">
        <v>70</v>
      </c>
      <c r="F10592">
        <v>19</v>
      </c>
      <c r="G10592" s="85">
        <v>0</v>
      </c>
      <c r="H10592" s="85">
        <v>24503.913814264284</v>
      </c>
      <c r="I10592" s="85">
        <v>5272.1260057275331</v>
      </c>
      <c r="J10592" s="85">
        <v>0</v>
      </c>
      <c r="K10592" t="s">
        <v>491</v>
      </c>
    </row>
    <row r="10593" spans="2:11" x14ac:dyDescent="0.25">
      <c r="B10593">
        <v>2026</v>
      </c>
      <c r="C10593" t="s">
        <v>480</v>
      </c>
      <c r="D10593">
        <v>3</v>
      </c>
      <c r="E10593" t="s">
        <v>70</v>
      </c>
      <c r="F10593">
        <v>19</v>
      </c>
      <c r="G10593" s="85">
        <v>1.4371137189018535</v>
      </c>
      <c r="H10593" s="85">
        <v>24503.913814264284</v>
      </c>
      <c r="I10593" s="85">
        <v>5272.1260057275331</v>
      </c>
      <c r="J10593" s="85">
        <v>21445.880621944118</v>
      </c>
      <c r="K10593" t="s">
        <v>491</v>
      </c>
    </row>
    <row r="10594" spans="2:11" x14ac:dyDescent="0.25">
      <c r="B10594">
        <v>2026</v>
      </c>
      <c r="C10594" t="s">
        <v>480</v>
      </c>
      <c r="D10594">
        <v>4</v>
      </c>
      <c r="E10594" t="s">
        <v>70</v>
      </c>
      <c r="F10594">
        <v>19</v>
      </c>
      <c r="G10594" s="85">
        <v>0</v>
      </c>
      <c r="H10594" s="85">
        <v>24503.913814264284</v>
      </c>
      <c r="I10594" s="85">
        <v>5272.1260057275331</v>
      </c>
      <c r="J10594" s="85">
        <v>0</v>
      </c>
      <c r="K10594" t="s">
        <v>491</v>
      </c>
    </row>
    <row r="10595" spans="2:11" x14ac:dyDescent="0.25">
      <c r="B10595">
        <v>2026</v>
      </c>
      <c r="C10595" t="s">
        <v>481</v>
      </c>
      <c r="D10595">
        <v>3</v>
      </c>
      <c r="E10595" t="s">
        <v>70</v>
      </c>
      <c r="F10595">
        <v>19</v>
      </c>
      <c r="G10595" s="85">
        <v>1.4318576788040047</v>
      </c>
      <c r="H10595" s="85">
        <v>24503.913814264284</v>
      </c>
      <c r="I10595" s="85">
        <v>5272.1260057275331</v>
      </c>
      <c r="J10595" s="85">
        <v>21367.445347824858</v>
      </c>
      <c r="K10595" t="s">
        <v>491</v>
      </c>
    </row>
    <row r="10596" spans="2:11" x14ac:dyDescent="0.25">
      <c r="B10596">
        <v>2026</v>
      </c>
      <c r="C10596" t="s">
        <v>481</v>
      </c>
      <c r="D10596">
        <v>4</v>
      </c>
      <c r="E10596" t="s">
        <v>70</v>
      </c>
      <c r="F10596">
        <v>19</v>
      </c>
      <c r="G10596" s="85">
        <v>0</v>
      </c>
      <c r="H10596" s="85">
        <v>24503.913814264284</v>
      </c>
      <c r="I10596" s="85">
        <v>5272.1260057275331</v>
      </c>
      <c r="J10596" s="85">
        <v>0</v>
      </c>
      <c r="K10596" t="s">
        <v>491</v>
      </c>
    </row>
    <row r="10597" spans="2:11" x14ac:dyDescent="0.25">
      <c r="B10597">
        <v>2026</v>
      </c>
      <c r="C10597" t="s">
        <v>482</v>
      </c>
      <c r="D10597">
        <v>3</v>
      </c>
      <c r="E10597" t="s">
        <v>70</v>
      </c>
      <c r="F10597">
        <v>19</v>
      </c>
      <c r="G10597" s="85">
        <v>1.426601638706158</v>
      </c>
      <c r="H10597" s="85">
        <v>24503.913814264284</v>
      </c>
      <c r="I10597" s="85">
        <v>5272.1260057275331</v>
      </c>
      <c r="J10597" s="85">
        <v>21289.010073705627</v>
      </c>
      <c r="K10597" t="s">
        <v>491</v>
      </c>
    </row>
    <row r="10598" spans="2:11" x14ac:dyDescent="0.25">
      <c r="B10598">
        <v>2026</v>
      </c>
      <c r="C10598" t="s">
        <v>482</v>
      </c>
      <c r="D10598">
        <v>4</v>
      </c>
      <c r="E10598" t="s">
        <v>70</v>
      </c>
      <c r="F10598">
        <v>19</v>
      </c>
      <c r="G10598" s="85">
        <v>0</v>
      </c>
      <c r="H10598" s="85">
        <v>24503.913814264284</v>
      </c>
      <c r="I10598" s="85">
        <v>5272.1260057275331</v>
      </c>
      <c r="J10598" s="85">
        <v>0</v>
      </c>
      <c r="K10598" t="s">
        <v>491</v>
      </c>
    </row>
    <row r="10599" spans="2:11" x14ac:dyDescent="0.25">
      <c r="B10599">
        <v>2026</v>
      </c>
      <c r="C10599" t="s">
        <v>483</v>
      </c>
      <c r="D10599">
        <v>3</v>
      </c>
      <c r="E10599" t="s">
        <v>70</v>
      </c>
      <c r="F10599">
        <v>19</v>
      </c>
      <c r="G10599" s="85">
        <v>1.4213455986083092</v>
      </c>
      <c r="H10599" s="85">
        <v>24503.913814264284</v>
      </c>
      <c r="I10599" s="85">
        <v>5272.1260057275331</v>
      </c>
      <c r="J10599" s="85">
        <v>21210.574799586368</v>
      </c>
      <c r="K10599" t="s">
        <v>491</v>
      </c>
    </row>
    <row r="10600" spans="2:11" x14ac:dyDescent="0.25">
      <c r="B10600">
        <v>2026</v>
      </c>
      <c r="C10600" t="s">
        <v>483</v>
      </c>
      <c r="D10600">
        <v>4</v>
      </c>
      <c r="E10600" t="s">
        <v>70</v>
      </c>
      <c r="F10600">
        <v>19</v>
      </c>
      <c r="G10600" s="85">
        <v>0</v>
      </c>
      <c r="H10600" s="85">
        <v>24503.913814264284</v>
      </c>
      <c r="I10600" s="85">
        <v>5272.1260057275331</v>
      </c>
      <c r="J10600" s="85">
        <v>0</v>
      </c>
      <c r="K10600" t="s">
        <v>491</v>
      </c>
    </row>
    <row r="10601" spans="2:11" x14ac:dyDescent="0.25">
      <c r="B10601">
        <v>2026</v>
      </c>
      <c r="C10601" t="s">
        <v>484</v>
      </c>
      <c r="D10601">
        <v>3</v>
      </c>
      <c r="E10601" t="s">
        <v>70</v>
      </c>
      <c r="F10601">
        <v>19</v>
      </c>
      <c r="G10601" s="85">
        <v>1.4160895585104625</v>
      </c>
      <c r="H10601" s="85">
        <v>24503.913814264284</v>
      </c>
      <c r="I10601" s="85">
        <v>5272.1260057275331</v>
      </c>
      <c r="J10601" s="85">
        <v>21132.139525467137</v>
      </c>
      <c r="K10601" t="s">
        <v>491</v>
      </c>
    </row>
    <row r="10602" spans="2:11" x14ac:dyDescent="0.25">
      <c r="B10602">
        <v>2026</v>
      </c>
      <c r="C10602" t="s">
        <v>484</v>
      </c>
      <c r="D10602">
        <v>4</v>
      </c>
      <c r="E10602" t="s">
        <v>70</v>
      </c>
      <c r="F10602">
        <v>19</v>
      </c>
      <c r="G10602" s="85">
        <v>0</v>
      </c>
      <c r="H10602" s="85">
        <v>24503.913814264284</v>
      </c>
      <c r="I10602" s="85">
        <v>5272.1260057275331</v>
      </c>
      <c r="J10602" s="85">
        <v>0</v>
      </c>
      <c r="K10602" t="s">
        <v>491</v>
      </c>
    </row>
    <row r="10603" spans="2:11" x14ac:dyDescent="0.25">
      <c r="B10603">
        <v>2026</v>
      </c>
      <c r="C10603" t="s">
        <v>485</v>
      </c>
      <c r="D10603">
        <v>3</v>
      </c>
      <c r="E10603" t="s">
        <v>70</v>
      </c>
      <c r="F10603">
        <v>19</v>
      </c>
      <c r="G10603" s="85">
        <v>1.410833518412614</v>
      </c>
      <c r="H10603" s="85">
        <v>24503.913814264284</v>
      </c>
      <c r="I10603" s="85">
        <v>5272.1260057275331</v>
      </c>
      <c r="J10603" s="85">
        <v>21053.704251347881</v>
      </c>
      <c r="K10603" t="s">
        <v>491</v>
      </c>
    </row>
    <row r="10604" spans="2:11" x14ac:dyDescent="0.25">
      <c r="B10604">
        <v>2026</v>
      </c>
      <c r="C10604" t="s">
        <v>485</v>
      </c>
      <c r="D10604">
        <v>4</v>
      </c>
      <c r="E10604" t="s">
        <v>70</v>
      </c>
      <c r="F10604">
        <v>19</v>
      </c>
      <c r="G10604" s="85">
        <v>0</v>
      </c>
      <c r="H10604" s="85">
        <v>24503.913814264284</v>
      </c>
      <c r="I10604" s="85">
        <v>5272.1260057275331</v>
      </c>
      <c r="J10604" s="85">
        <v>0</v>
      </c>
      <c r="K10604" t="s">
        <v>491</v>
      </c>
    </row>
    <row r="10605" spans="2:11" x14ac:dyDescent="0.25">
      <c r="B10605">
        <v>2026</v>
      </c>
      <c r="C10605" t="s">
        <v>486</v>
      </c>
      <c r="D10605">
        <v>3</v>
      </c>
      <c r="E10605" t="s">
        <v>70</v>
      </c>
      <c r="F10605">
        <v>19</v>
      </c>
      <c r="G10605" s="85">
        <v>1.4055774783147672</v>
      </c>
      <c r="H10605" s="85">
        <v>24503.913814264284</v>
      </c>
      <c r="I10605" s="85">
        <v>5272.1260057275331</v>
      </c>
      <c r="J10605" s="85">
        <v>20975.26897722865</v>
      </c>
      <c r="K10605" t="s">
        <v>491</v>
      </c>
    </row>
    <row r="10606" spans="2:11" x14ac:dyDescent="0.25">
      <c r="B10606">
        <v>2026</v>
      </c>
      <c r="C10606" t="s">
        <v>486</v>
      </c>
      <c r="D10606">
        <v>4</v>
      </c>
      <c r="E10606" t="s">
        <v>70</v>
      </c>
      <c r="F10606">
        <v>19</v>
      </c>
      <c r="G10606" s="85">
        <v>0</v>
      </c>
      <c r="H10606" s="85">
        <v>24503.913814264284</v>
      </c>
      <c r="I10606" s="85">
        <v>5272.1260057275331</v>
      </c>
      <c r="J10606" s="85">
        <v>0</v>
      </c>
      <c r="K10606" t="s">
        <v>491</v>
      </c>
    </row>
    <row r="10607" spans="2:11" x14ac:dyDescent="0.25">
      <c r="B10607">
        <v>2026</v>
      </c>
      <c r="C10607" t="s">
        <v>487</v>
      </c>
      <c r="D10607">
        <v>3</v>
      </c>
      <c r="E10607" t="s">
        <v>70</v>
      </c>
      <c r="F10607">
        <v>19</v>
      </c>
      <c r="G10607" s="85">
        <v>1.4003214382169185</v>
      </c>
      <c r="H10607" s="85">
        <v>24503.913814264284</v>
      </c>
      <c r="I10607" s="85">
        <v>5272.1260057275331</v>
      </c>
      <c r="J10607" s="85">
        <v>20896.833703109391</v>
      </c>
      <c r="K10607" t="s">
        <v>491</v>
      </c>
    </row>
    <row r="10608" spans="2:11" x14ac:dyDescent="0.25">
      <c r="B10608">
        <v>2026</v>
      </c>
      <c r="C10608" t="s">
        <v>487</v>
      </c>
      <c r="D10608">
        <v>4</v>
      </c>
      <c r="E10608" t="s">
        <v>70</v>
      </c>
      <c r="F10608">
        <v>19</v>
      </c>
      <c r="G10608" s="85">
        <v>0</v>
      </c>
      <c r="H10608" s="85">
        <v>24503.913814264284</v>
      </c>
      <c r="I10608" s="85">
        <v>5272.1260057275331</v>
      </c>
      <c r="J10608" s="85">
        <v>0</v>
      </c>
      <c r="K10608" t="s">
        <v>491</v>
      </c>
    </row>
    <row r="10609" spans="2:11" x14ac:dyDescent="0.25">
      <c r="B10609">
        <v>2026</v>
      </c>
      <c r="C10609" t="s">
        <v>488</v>
      </c>
      <c r="D10609">
        <v>3</v>
      </c>
      <c r="E10609" t="s">
        <v>70</v>
      </c>
      <c r="F10609">
        <v>19</v>
      </c>
      <c r="G10609" s="85">
        <v>1.3950653981190719</v>
      </c>
      <c r="H10609" s="85">
        <v>24503.913814264284</v>
      </c>
      <c r="I10609" s="85">
        <v>5272.1260057275331</v>
      </c>
      <c r="J10609" s="85">
        <v>20818.398428990167</v>
      </c>
      <c r="K10609" t="s">
        <v>491</v>
      </c>
    </row>
    <row r="10610" spans="2:11" x14ac:dyDescent="0.25">
      <c r="B10610">
        <v>2026</v>
      </c>
      <c r="C10610" t="s">
        <v>488</v>
      </c>
      <c r="D10610">
        <v>4</v>
      </c>
      <c r="E10610" t="s">
        <v>70</v>
      </c>
      <c r="F10610">
        <v>19</v>
      </c>
      <c r="G10610" s="85">
        <v>0</v>
      </c>
      <c r="H10610" s="85">
        <v>24503.913814264284</v>
      </c>
      <c r="I10610" s="85">
        <v>5272.1260057275331</v>
      </c>
      <c r="J10610" s="85">
        <v>0</v>
      </c>
      <c r="K10610" t="s">
        <v>491</v>
      </c>
    </row>
    <row r="10611" spans="2:11" x14ac:dyDescent="0.25">
      <c r="B10611">
        <v>2026</v>
      </c>
      <c r="C10611" t="s">
        <v>489</v>
      </c>
      <c r="D10611">
        <v>3</v>
      </c>
      <c r="E10611" t="s">
        <v>70</v>
      </c>
      <c r="F10611">
        <v>19</v>
      </c>
      <c r="G10611" s="85">
        <v>1.3898093580212232</v>
      </c>
      <c r="H10611" s="85">
        <v>24503.913814264284</v>
      </c>
      <c r="I10611" s="85">
        <v>5272.1260057275331</v>
      </c>
      <c r="J10611" s="85">
        <v>20739.963154870908</v>
      </c>
      <c r="K10611" t="s">
        <v>491</v>
      </c>
    </row>
    <row r="10612" spans="2:11" x14ac:dyDescent="0.25">
      <c r="B10612">
        <v>2026</v>
      </c>
      <c r="C10612" t="s">
        <v>489</v>
      </c>
      <c r="D10612">
        <v>4</v>
      </c>
      <c r="E10612" t="s">
        <v>70</v>
      </c>
      <c r="F10612">
        <v>19</v>
      </c>
      <c r="G10612" s="85">
        <v>0</v>
      </c>
      <c r="H10612" s="85">
        <v>24503.913814264284</v>
      </c>
      <c r="I10612" s="85">
        <v>5272.1260057275331</v>
      </c>
      <c r="J10612" s="85">
        <v>0</v>
      </c>
      <c r="K10612" t="s">
        <v>491</v>
      </c>
    </row>
    <row r="10613" spans="2:11" x14ac:dyDescent="0.25">
      <c r="B10613">
        <v>2026</v>
      </c>
      <c r="C10613" t="s">
        <v>490</v>
      </c>
      <c r="D10613">
        <v>3</v>
      </c>
      <c r="E10613" t="s">
        <v>70</v>
      </c>
      <c r="F10613">
        <v>19</v>
      </c>
      <c r="G10613" s="85">
        <v>1.3845533179233764</v>
      </c>
      <c r="H10613" s="85">
        <v>24503.913814264284</v>
      </c>
      <c r="I10613" s="85">
        <v>5272.1260057275331</v>
      </c>
      <c r="J10613" s="85">
        <v>20661.527880751677</v>
      </c>
      <c r="K10613" t="s">
        <v>491</v>
      </c>
    </row>
    <row r="10614" spans="2:11" x14ac:dyDescent="0.25">
      <c r="B10614">
        <v>2026</v>
      </c>
      <c r="C10614" t="s">
        <v>490</v>
      </c>
      <c r="D10614">
        <v>4</v>
      </c>
      <c r="E10614" t="s">
        <v>70</v>
      </c>
      <c r="F10614">
        <v>19</v>
      </c>
      <c r="G10614" s="85">
        <v>0</v>
      </c>
      <c r="H10614" s="85">
        <v>24503.913814264284</v>
      </c>
      <c r="I10614" s="85">
        <v>5272.1260057275331</v>
      </c>
      <c r="J10614" s="85">
        <v>0</v>
      </c>
      <c r="K10614" t="s">
        <v>491</v>
      </c>
    </row>
    <row r="10615" spans="2:11" x14ac:dyDescent="0.25">
      <c r="B10615">
        <v>2026</v>
      </c>
      <c r="C10615" t="s">
        <v>479</v>
      </c>
      <c r="D10615">
        <v>3</v>
      </c>
      <c r="E10615" t="s">
        <v>45</v>
      </c>
      <c r="F10615">
        <v>17</v>
      </c>
      <c r="G10615" s="85">
        <v>16.461332347736864</v>
      </c>
      <c r="H10615" s="85">
        <v>18536.052673839731</v>
      </c>
      <c r="I10615" s="85">
        <v>4748.7393608479206</v>
      </c>
      <c r="J10615" s="85">
        <v>210538.4052006703</v>
      </c>
      <c r="K10615" t="s">
        <v>491</v>
      </c>
    </row>
    <row r="10616" spans="2:11" x14ac:dyDescent="0.25">
      <c r="B10616">
        <v>2026</v>
      </c>
      <c r="C10616" t="s">
        <v>479</v>
      </c>
      <c r="D10616">
        <v>4</v>
      </c>
      <c r="E10616" t="s">
        <v>45</v>
      </c>
      <c r="F10616">
        <v>17</v>
      </c>
      <c r="G10616" s="85">
        <v>5.2880964018636547</v>
      </c>
      <c r="H10616" s="85">
        <v>18536.052673839731</v>
      </c>
      <c r="I10616" s="85">
        <v>4748.7393608479206</v>
      </c>
      <c r="J10616" s="85">
        <v>67634.099080008062</v>
      </c>
      <c r="K10616" t="s">
        <v>491</v>
      </c>
    </row>
    <row r="10617" spans="2:11" x14ac:dyDescent="0.25">
      <c r="B10617">
        <v>2026</v>
      </c>
      <c r="C10617" t="s">
        <v>480</v>
      </c>
      <c r="D10617">
        <v>3</v>
      </c>
      <c r="E10617" t="s">
        <v>45</v>
      </c>
      <c r="F10617">
        <v>17</v>
      </c>
      <c r="G10617" s="85">
        <v>16.518555522104315</v>
      </c>
      <c r="H10617" s="85">
        <v>18536.052673839731</v>
      </c>
      <c r="I10617" s="85">
        <v>4748.7393608479206</v>
      </c>
      <c r="J10617" s="85">
        <v>211270.28252489548</v>
      </c>
      <c r="K10617" t="s">
        <v>491</v>
      </c>
    </row>
    <row r="10618" spans="2:11" x14ac:dyDescent="0.25">
      <c r="B10618">
        <v>2026</v>
      </c>
      <c r="C10618" t="s">
        <v>480</v>
      </c>
      <c r="D10618">
        <v>4</v>
      </c>
      <c r="E10618" t="s">
        <v>45</v>
      </c>
      <c r="F10618">
        <v>17</v>
      </c>
      <c r="G10618" s="85">
        <v>5.3064789760127873</v>
      </c>
      <c r="H10618" s="85">
        <v>18536.052673839731</v>
      </c>
      <c r="I10618" s="85">
        <v>4748.7393608479206</v>
      </c>
      <c r="J10618" s="85">
        <v>67869.209930277328</v>
      </c>
      <c r="K10618" t="s">
        <v>491</v>
      </c>
    </row>
    <row r="10619" spans="2:11" x14ac:dyDescent="0.25">
      <c r="B10619">
        <v>2026</v>
      </c>
      <c r="C10619" t="s">
        <v>481</v>
      </c>
      <c r="D10619">
        <v>3</v>
      </c>
      <c r="E10619" t="s">
        <v>45</v>
      </c>
      <c r="F10619">
        <v>17</v>
      </c>
      <c r="G10619" s="85">
        <v>16.575778696471751</v>
      </c>
      <c r="H10619" s="85">
        <v>18536.052673839731</v>
      </c>
      <c r="I10619" s="85">
        <v>4748.7393608479206</v>
      </c>
      <c r="J10619" s="85">
        <v>212002.15984912045</v>
      </c>
      <c r="K10619" t="s">
        <v>491</v>
      </c>
    </row>
    <row r="10620" spans="2:11" x14ac:dyDescent="0.25">
      <c r="B10620">
        <v>2026</v>
      </c>
      <c r="C10620" t="s">
        <v>481</v>
      </c>
      <c r="D10620">
        <v>4</v>
      </c>
      <c r="E10620" t="s">
        <v>45</v>
      </c>
      <c r="F10620">
        <v>17</v>
      </c>
      <c r="G10620" s="85">
        <v>5.3248615501619092</v>
      </c>
      <c r="H10620" s="85">
        <v>18536.052673839731</v>
      </c>
      <c r="I10620" s="85">
        <v>4748.7393608479206</v>
      </c>
      <c r="J10620" s="85">
        <v>68104.320780546463</v>
      </c>
      <c r="K10620" t="s">
        <v>491</v>
      </c>
    </row>
    <row r="10621" spans="2:11" x14ac:dyDescent="0.25">
      <c r="B10621">
        <v>2026</v>
      </c>
      <c r="C10621" t="s">
        <v>482</v>
      </c>
      <c r="D10621">
        <v>3</v>
      </c>
      <c r="E10621" t="s">
        <v>45</v>
      </c>
      <c r="F10621">
        <v>17</v>
      </c>
      <c r="G10621" s="85">
        <v>16.633001870839202</v>
      </c>
      <c r="H10621" s="85">
        <v>18536.052673839731</v>
      </c>
      <c r="I10621" s="85">
        <v>4748.7393608479206</v>
      </c>
      <c r="J10621" s="85">
        <v>212734.03717334563</v>
      </c>
      <c r="K10621" t="s">
        <v>491</v>
      </c>
    </row>
    <row r="10622" spans="2:11" x14ac:dyDescent="0.25">
      <c r="B10622">
        <v>2026</v>
      </c>
      <c r="C10622" t="s">
        <v>482</v>
      </c>
      <c r="D10622">
        <v>4</v>
      </c>
      <c r="E10622" t="s">
        <v>45</v>
      </c>
      <c r="F10622">
        <v>17</v>
      </c>
      <c r="G10622" s="85">
        <v>5.3432441243110418</v>
      </c>
      <c r="H10622" s="85">
        <v>18536.052673839731</v>
      </c>
      <c r="I10622" s="85">
        <v>4748.7393608479206</v>
      </c>
      <c r="J10622" s="85">
        <v>68339.431630815729</v>
      </c>
      <c r="K10622" t="s">
        <v>491</v>
      </c>
    </row>
    <row r="10623" spans="2:11" x14ac:dyDescent="0.25">
      <c r="B10623">
        <v>2026</v>
      </c>
      <c r="C10623" t="s">
        <v>483</v>
      </c>
      <c r="D10623">
        <v>3</v>
      </c>
      <c r="E10623" t="s">
        <v>45</v>
      </c>
      <c r="F10623">
        <v>17</v>
      </c>
      <c r="G10623" s="85">
        <v>16.690225045206635</v>
      </c>
      <c r="H10623" s="85">
        <v>18536.052673839731</v>
      </c>
      <c r="I10623" s="85">
        <v>4748.7393608479206</v>
      </c>
      <c r="J10623" s="85">
        <v>213465.91449757057</v>
      </c>
      <c r="K10623" t="s">
        <v>491</v>
      </c>
    </row>
    <row r="10624" spans="2:11" x14ac:dyDescent="0.25">
      <c r="B10624">
        <v>2026</v>
      </c>
      <c r="C10624" t="s">
        <v>483</v>
      </c>
      <c r="D10624">
        <v>4</v>
      </c>
      <c r="E10624" t="s">
        <v>45</v>
      </c>
      <c r="F10624">
        <v>17</v>
      </c>
      <c r="G10624" s="85">
        <v>5.3616266984601637</v>
      </c>
      <c r="H10624" s="85">
        <v>18536.052673839731</v>
      </c>
      <c r="I10624" s="85">
        <v>4748.7393608479206</v>
      </c>
      <c r="J10624" s="85">
        <v>68574.542481084864</v>
      </c>
      <c r="K10624" t="s">
        <v>491</v>
      </c>
    </row>
    <row r="10625" spans="2:11" x14ac:dyDescent="0.25">
      <c r="B10625">
        <v>2026</v>
      </c>
      <c r="C10625" t="s">
        <v>484</v>
      </c>
      <c r="D10625">
        <v>3</v>
      </c>
      <c r="E10625" t="s">
        <v>45</v>
      </c>
      <c r="F10625">
        <v>17</v>
      </c>
      <c r="G10625" s="85">
        <v>16.747448219574089</v>
      </c>
      <c r="H10625" s="85">
        <v>18536.052673839731</v>
      </c>
      <c r="I10625" s="85">
        <v>4748.7393608479206</v>
      </c>
      <c r="J10625" s="85">
        <v>214197.79182179581</v>
      </c>
      <c r="K10625" t="s">
        <v>491</v>
      </c>
    </row>
    <row r="10626" spans="2:11" x14ac:dyDescent="0.25">
      <c r="B10626">
        <v>2026</v>
      </c>
      <c r="C10626" t="s">
        <v>484</v>
      </c>
      <c r="D10626">
        <v>4</v>
      </c>
      <c r="E10626" t="s">
        <v>45</v>
      </c>
      <c r="F10626">
        <v>17</v>
      </c>
      <c r="G10626" s="85">
        <v>5.3800092726092927</v>
      </c>
      <c r="H10626" s="85">
        <v>18536.052673839731</v>
      </c>
      <c r="I10626" s="85">
        <v>4748.7393608479206</v>
      </c>
      <c r="J10626" s="85">
        <v>68809.653331354086</v>
      </c>
      <c r="K10626" t="s">
        <v>491</v>
      </c>
    </row>
    <row r="10627" spans="2:11" x14ac:dyDescent="0.25">
      <c r="B10627">
        <v>2026</v>
      </c>
      <c r="C10627" t="s">
        <v>485</v>
      </c>
      <c r="D10627">
        <v>3</v>
      </c>
      <c r="E10627" t="s">
        <v>45</v>
      </c>
      <c r="F10627">
        <v>17</v>
      </c>
      <c r="G10627" s="85">
        <v>16.804671393941522</v>
      </c>
      <c r="H10627" s="85">
        <v>18536.052673839731</v>
      </c>
      <c r="I10627" s="85">
        <v>4748.7393608479206</v>
      </c>
      <c r="J10627" s="85">
        <v>214929.66914602075</v>
      </c>
      <c r="K10627" t="s">
        <v>491</v>
      </c>
    </row>
    <row r="10628" spans="2:11" x14ac:dyDescent="0.25">
      <c r="B10628">
        <v>2026</v>
      </c>
      <c r="C10628" t="s">
        <v>485</v>
      </c>
      <c r="D10628">
        <v>4</v>
      </c>
      <c r="E10628" t="s">
        <v>45</v>
      </c>
      <c r="F10628">
        <v>17</v>
      </c>
      <c r="G10628" s="85">
        <v>5.3983918467584182</v>
      </c>
      <c r="H10628" s="85">
        <v>18536.052673839731</v>
      </c>
      <c r="I10628" s="85">
        <v>4748.7393608479206</v>
      </c>
      <c r="J10628" s="85">
        <v>69044.764181623264</v>
      </c>
      <c r="K10628" t="s">
        <v>491</v>
      </c>
    </row>
    <row r="10629" spans="2:11" x14ac:dyDescent="0.25">
      <c r="B10629">
        <v>2026</v>
      </c>
      <c r="C10629" t="s">
        <v>486</v>
      </c>
      <c r="D10629">
        <v>3</v>
      </c>
      <c r="E10629" t="s">
        <v>45</v>
      </c>
      <c r="F10629">
        <v>17</v>
      </c>
      <c r="G10629" s="85">
        <v>16.861894568308973</v>
      </c>
      <c r="H10629" s="85">
        <v>18536.052673839731</v>
      </c>
      <c r="I10629" s="85">
        <v>4748.7393608479206</v>
      </c>
      <c r="J10629" s="85">
        <v>215661.54647024593</v>
      </c>
      <c r="K10629" t="s">
        <v>491</v>
      </c>
    </row>
    <row r="10630" spans="2:11" x14ac:dyDescent="0.25">
      <c r="B10630">
        <v>2026</v>
      </c>
      <c r="C10630" t="s">
        <v>486</v>
      </c>
      <c r="D10630">
        <v>4</v>
      </c>
      <c r="E10630" t="s">
        <v>45</v>
      </c>
      <c r="F10630">
        <v>17</v>
      </c>
      <c r="G10630" s="85">
        <v>5.4167744209075472</v>
      </c>
      <c r="H10630" s="85">
        <v>18536.052673839731</v>
      </c>
      <c r="I10630" s="85">
        <v>4748.7393608479206</v>
      </c>
      <c r="J10630" s="85">
        <v>69279.875031892487</v>
      </c>
      <c r="K10630" t="s">
        <v>491</v>
      </c>
    </row>
    <row r="10631" spans="2:11" x14ac:dyDescent="0.25">
      <c r="B10631">
        <v>2026</v>
      </c>
      <c r="C10631" t="s">
        <v>487</v>
      </c>
      <c r="D10631">
        <v>3</v>
      </c>
      <c r="E10631" t="s">
        <v>45</v>
      </c>
      <c r="F10631">
        <v>17</v>
      </c>
      <c r="G10631" s="85">
        <v>16.919117742676409</v>
      </c>
      <c r="H10631" s="85">
        <v>18536.052673839731</v>
      </c>
      <c r="I10631" s="85">
        <v>4748.7393608479206</v>
      </c>
      <c r="J10631" s="85">
        <v>216393.4237944709</v>
      </c>
      <c r="K10631" t="s">
        <v>491</v>
      </c>
    </row>
    <row r="10632" spans="2:11" x14ac:dyDescent="0.25">
      <c r="B10632">
        <v>2026</v>
      </c>
      <c r="C10632" t="s">
        <v>487</v>
      </c>
      <c r="D10632">
        <v>4</v>
      </c>
      <c r="E10632" t="s">
        <v>45</v>
      </c>
      <c r="F10632">
        <v>17</v>
      </c>
      <c r="G10632" s="85">
        <v>5.4351569950566692</v>
      </c>
      <c r="H10632" s="85">
        <v>18536.052673839731</v>
      </c>
      <c r="I10632" s="85">
        <v>4748.7393608479206</v>
      </c>
      <c r="J10632" s="85">
        <v>69514.985882161622</v>
      </c>
      <c r="K10632" t="s">
        <v>491</v>
      </c>
    </row>
    <row r="10633" spans="2:11" x14ac:dyDescent="0.25">
      <c r="B10633">
        <v>2026</v>
      </c>
      <c r="C10633" t="s">
        <v>488</v>
      </c>
      <c r="D10633">
        <v>3</v>
      </c>
      <c r="E10633" t="s">
        <v>45</v>
      </c>
      <c r="F10633">
        <v>17</v>
      </c>
      <c r="G10633" s="85">
        <v>16.97634091704386</v>
      </c>
      <c r="H10633" s="85">
        <v>18536.052673839731</v>
      </c>
      <c r="I10633" s="85">
        <v>4748.7393608479206</v>
      </c>
      <c r="J10633" s="85">
        <v>217125.30111869608</v>
      </c>
      <c r="K10633" t="s">
        <v>491</v>
      </c>
    </row>
    <row r="10634" spans="2:11" x14ac:dyDescent="0.25">
      <c r="B10634">
        <v>2026</v>
      </c>
      <c r="C10634" t="s">
        <v>488</v>
      </c>
      <c r="D10634">
        <v>4</v>
      </c>
      <c r="E10634" t="s">
        <v>45</v>
      </c>
      <c r="F10634">
        <v>17</v>
      </c>
      <c r="G10634" s="85">
        <v>5.4535395692057982</v>
      </c>
      <c r="H10634" s="85">
        <v>18536.052673839731</v>
      </c>
      <c r="I10634" s="85">
        <v>4748.7393608479206</v>
      </c>
      <c r="J10634" s="85">
        <v>69750.096732430844</v>
      </c>
      <c r="K10634" t="s">
        <v>491</v>
      </c>
    </row>
    <row r="10635" spans="2:11" x14ac:dyDescent="0.25">
      <c r="B10635">
        <v>2026</v>
      </c>
      <c r="C10635" t="s">
        <v>489</v>
      </c>
      <c r="D10635">
        <v>3</v>
      </c>
      <c r="E10635" t="s">
        <v>45</v>
      </c>
      <c r="F10635">
        <v>17</v>
      </c>
      <c r="G10635" s="85">
        <v>17.033564091411296</v>
      </c>
      <c r="H10635" s="85">
        <v>18536.052673839731</v>
      </c>
      <c r="I10635" s="85">
        <v>4748.7393608479206</v>
      </c>
      <c r="J10635" s="85">
        <v>217857.17844292108</v>
      </c>
      <c r="K10635" t="s">
        <v>491</v>
      </c>
    </row>
    <row r="10636" spans="2:11" x14ac:dyDescent="0.25">
      <c r="B10636">
        <v>2026</v>
      </c>
      <c r="C10636" t="s">
        <v>489</v>
      </c>
      <c r="D10636">
        <v>4</v>
      </c>
      <c r="E10636" t="s">
        <v>45</v>
      </c>
      <c r="F10636">
        <v>17</v>
      </c>
      <c r="G10636" s="85">
        <v>5.4719221433549237</v>
      </c>
      <c r="H10636" s="85">
        <v>18536.052673839731</v>
      </c>
      <c r="I10636" s="85">
        <v>4748.7393608479206</v>
      </c>
      <c r="J10636" s="85">
        <v>69985.207582700023</v>
      </c>
      <c r="K10636" t="s">
        <v>491</v>
      </c>
    </row>
    <row r="10637" spans="2:11" x14ac:dyDescent="0.25">
      <c r="B10637">
        <v>2026</v>
      </c>
      <c r="C10637" t="s">
        <v>490</v>
      </c>
      <c r="D10637">
        <v>3</v>
      </c>
      <c r="E10637" t="s">
        <v>45</v>
      </c>
      <c r="F10637">
        <v>17</v>
      </c>
      <c r="G10637" s="85">
        <v>17.090787265778747</v>
      </c>
      <c r="H10637" s="85">
        <v>18536.052673839731</v>
      </c>
      <c r="I10637" s="85">
        <v>4748.7393608479206</v>
      </c>
      <c r="J10637" s="85">
        <v>218589.05576714626</v>
      </c>
      <c r="K10637" t="s">
        <v>491</v>
      </c>
    </row>
    <row r="10638" spans="2:11" x14ac:dyDescent="0.25">
      <c r="B10638">
        <v>2026</v>
      </c>
      <c r="C10638" t="s">
        <v>490</v>
      </c>
      <c r="D10638">
        <v>4</v>
      </c>
      <c r="E10638" t="s">
        <v>45</v>
      </c>
      <c r="F10638">
        <v>17</v>
      </c>
      <c r="G10638" s="85">
        <v>5.4903047175040527</v>
      </c>
      <c r="H10638" s="85">
        <v>18536.052673839731</v>
      </c>
      <c r="I10638" s="85">
        <v>4748.7393608479206</v>
      </c>
      <c r="J10638" s="85">
        <v>70220.318432969245</v>
      </c>
      <c r="K10638" t="s">
        <v>491</v>
      </c>
    </row>
    <row r="10639" spans="2:11" x14ac:dyDescent="0.25">
      <c r="B10639">
        <v>2026</v>
      </c>
      <c r="C10639" t="s">
        <v>479</v>
      </c>
      <c r="D10639">
        <v>3</v>
      </c>
      <c r="E10639" t="s">
        <v>70</v>
      </c>
      <c r="F10639">
        <v>28</v>
      </c>
      <c r="G10639" s="85">
        <v>17.022120894816933</v>
      </c>
      <c r="H10639" s="85">
        <v>24503.913814264284</v>
      </c>
      <c r="I10639" s="85">
        <v>5272.1260057275331</v>
      </c>
      <c r="J10639" s="85">
        <v>272789.01350604824</v>
      </c>
      <c r="K10639" t="s">
        <v>491</v>
      </c>
    </row>
    <row r="10640" spans="2:11" x14ac:dyDescent="0.25">
      <c r="B10640">
        <v>2026</v>
      </c>
      <c r="C10640" t="s">
        <v>479</v>
      </c>
      <c r="D10640">
        <v>4</v>
      </c>
      <c r="E10640" t="s">
        <v>70</v>
      </c>
      <c r="F10640">
        <v>28</v>
      </c>
      <c r="G10640" s="85">
        <v>6.9152366135193759</v>
      </c>
      <c r="H10640" s="85">
        <v>24503.913814264284</v>
      </c>
      <c r="I10640" s="85">
        <v>5272.1260057275331</v>
      </c>
      <c r="J10640" s="85">
        <v>110820.53673683204</v>
      </c>
      <c r="K10640" t="s">
        <v>491</v>
      </c>
    </row>
    <row r="10641" spans="2:11" x14ac:dyDescent="0.25">
      <c r="B10641">
        <v>2026</v>
      </c>
      <c r="C10641" t="s">
        <v>480</v>
      </c>
      <c r="D10641">
        <v>3</v>
      </c>
      <c r="E10641" t="s">
        <v>70</v>
      </c>
      <c r="F10641">
        <v>28</v>
      </c>
      <c r="G10641" s="85">
        <v>7.639139566018617</v>
      </c>
      <c r="H10641" s="85">
        <v>24503.913814264284</v>
      </c>
      <c r="I10641" s="85">
        <v>5272.1260057275331</v>
      </c>
      <c r="J10641" s="85">
        <v>122421.48667172014</v>
      </c>
      <c r="K10641" t="s">
        <v>491</v>
      </c>
    </row>
    <row r="10642" spans="2:11" x14ac:dyDescent="0.25">
      <c r="B10642">
        <v>2026</v>
      </c>
      <c r="C10642" t="s">
        <v>480</v>
      </c>
      <c r="D10642">
        <v>4</v>
      </c>
      <c r="E10642" t="s">
        <v>70</v>
      </c>
      <c r="F10642">
        <v>28</v>
      </c>
      <c r="G10642" s="85">
        <v>3.1034004486950622</v>
      </c>
      <c r="H10642" s="85">
        <v>24503.913814264284</v>
      </c>
      <c r="I10642" s="85">
        <v>5272.1260057275331</v>
      </c>
      <c r="J10642" s="85">
        <v>49733.728960386288</v>
      </c>
      <c r="K10642" t="s">
        <v>491</v>
      </c>
    </row>
    <row r="10643" spans="2:11" x14ac:dyDescent="0.25">
      <c r="B10643">
        <v>2026</v>
      </c>
      <c r="C10643" t="s">
        <v>481</v>
      </c>
      <c r="D10643">
        <v>3</v>
      </c>
      <c r="E10643" t="s">
        <v>70</v>
      </c>
      <c r="F10643">
        <v>28</v>
      </c>
      <c r="G10643" s="85">
        <v>5.0873886319522983</v>
      </c>
      <c r="H10643" s="85">
        <v>24503.913814264284</v>
      </c>
      <c r="I10643" s="85">
        <v>5272.1260057275331</v>
      </c>
      <c r="J10643" s="85">
        <v>81528.249905375662</v>
      </c>
      <c r="K10643" t="s">
        <v>491</v>
      </c>
    </row>
    <row r="10644" spans="2:11" x14ac:dyDescent="0.25">
      <c r="B10644">
        <v>2026</v>
      </c>
      <c r="C10644" t="s">
        <v>481</v>
      </c>
      <c r="D10644">
        <v>4</v>
      </c>
      <c r="E10644" t="s">
        <v>70</v>
      </c>
      <c r="F10644">
        <v>28</v>
      </c>
      <c r="G10644" s="85">
        <v>2.0667516317306207</v>
      </c>
      <c r="H10644" s="85">
        <v>24503.913814264284</v>
      </c>
      <c r="I10644" s="85">
        <v>5272.1260057275331</v>
      </c>
      <c r="J10644" s="85">
        <v>33120.851524058853</v>
      </c>
      <c r="K10644" t="s">
        <v>491</v>
      </c>
    </row>
    <row r="10645" spans="2:11" x14ac:dyDescent="0.25">
      <c r="B10645">
        <v>2026</v>
      </c>
      <c r="C10645" t="s">
        <v>482</v>
      </c>
      <c r="D10645">
        <v>3</v>
      </c>
      <c r="E10645" t="s">
        <v>70</v>
      </c>
      <c r="F10645">
        <v>28</v>
      </c>
      <c r="G10645" s="85">
        <v>8.0854679509212204</v>
      </c>
      <c r="H10645" s="85">
        <v>24503.913814264284</v>
      </c>
      <c r="I10645" s="85">
        <v>5272.1260057275331</v>
      </c>
      <c r="J10645" s="85">
        <v>129574.14882055974</v>
      </c>
      <c r="K10645" t="s">
        <v>491</v>
      </c>
    </row>
    <row r="10646" spans="2:11" x14ac:dyDescent="0.25">
      <c r="B10646">
        <v>2026</v>
      </c>
      <c r="C10646" t="s">
        <v>482</v>
      </c>
      <c r="D10646">
        <v>4</v>
      </c>
      <c r="E10646" t="s">
        <v>70</v>
      </c>
      <c r="F10646">
        <v>28</v>
      </c>
      <c r="G10646" s="85">
        <v>3.2847213550617447</v>
      </c>
      <c r="H10646" s="85">
        <v>24503.913814264284</v>
      </c>
      <c r="I10646" s="85">
        <v>5272.1260057275331</v>
      </c>
      <c r="J10646" s="85">
        <v>52639.497958352382</v>
      </c>
      <c r="K10646" t="s">
        <v>491</v>
      </c>
    </row>
    <row r="10647" spans="2:11" x14ac:dyDescent="0.25">
      <c r="B10647">
        <v>2026</v>
      </c>
      <c r="C10647" t="s">
        <v>483</v>
      </c>
      <c r="D10647">
        <v>3</v>
      </c>
      <c r="E10647" t="s">
        <v>70</v>
      </c>
      <c r="F10647">
        <v>28</v>
      </c>
      <c r="G10647" s="85">
        <v>5.5553949419125006</v>
      </c>
      <c r="H10647" s="85">
        <v>24503.913814264284</v>
      </c>
      <c r="I10647" s="85">
        <v>5272.1260057275331</v>
      </c>
      <c r="J10647" s="85">
        <v>89028.312934978676</v>
      </c>
      <c r="K10647" t="s">
        <v>491</v>
      </c>
    </row>
    <row r="10648" spans="2:11" x14ac:dyDescent="0.25">
      <c r="B10648">
        <v>2026</v>
      </c>
      <c r="C10648" t="s">
        <v>483</v>
      </c>
      <c r="D10648">
        <v>4</v>
      </c>
      <c r="E10648" t="s">
        <v>70</v>
      </c>
      <c r="F10648">
        <v>28</v>
      </c>
      <c r="G10648" s="85">
        <v>2.2568791951519529</v>
      </c>
      <c r="H10648" s="85">
        <v>24503.913814264284</v>
      </c>
      <c r="I10648" s="85">
        <v>5272.1260057275331</v>
      </c>
      <c r="J10648" s="85">
        <v>36167.752129835077</v>
      </c>
      <c r="K10648" t="s">
        <v>491</v>
      </c>
    </row>
    <row r="10649" spans="2:11" x14ac:dyDescent="0.25">
      <c r="B10649">
        <v>2026</v>
      </c>
      <c r="C10649" t="s">
        <v>484</v>
      </c>
      <c r="D10649">
        <v>3</v>
      </c>
      <c r="E10649" t="s">
        <v>70</v>
      </c>
      <c r="F10649">
        <v>28</v>
      </c>
      <c r="G10649" s="85">
        <v>11.45488516015271</v>
      </c>
      <c r="H10649" s="85">
        <v>24503.913814264284</v>
      </c>
      <c r="I10649" s="85">
        <v>5272.1260057275331</v>
      </c>
      <c r="J10649" s="85">
        <v>183570.94524070673</v>
      </c>
      <c r="K10649" t="s">
        <v>491</v>
      </c>
    </row>
    <row r="10650" spans="2:11" x14ac:dyDescent="0.25">
      <c r="B10650">
        <v>2026</v>
      </c>
      <c r="C10650" t="s">
        <v>484</v>
      </c>
      <c r="D10650">
        <v>4</v>
      </c>
      <c r="E10650" t="s">
        <v>70</v>
      </c>
      <c r="F10650">
        <v>28</v>
      </c>
      <c r="G10650" s="85">
        <v>4.6535470963120389</v>
      </c>
      <c r="H10650" s="85">
        <v>24503.913814264284</v>
      </c>
      <c r="I10650" s="85">
        <v>5272.1260057275331</v>
      </c>
      <c r="J10650" s="85">
        <v>74575.696504037114</v>
      </c>
      <c r="K10650" t="s">
        <v>491</v>
      </c>
    </row>
    <row r="10651" spans="2:11" x14ac:dyDescent="0.25">
      <c r="B10651">
        <v>2026</v>
      </c>
      <c r="C10651" t="s">
        <v>485</v>
      </c>
      <c r="D10651">
        <v>3</v>
      </c>
      <c r="E10651" t="s">
        <v>70</v>
      </c>
      <c r="F10651">
        <v>28</v>
      </c>
      <c r="G10651" s="85">
        <v>8.2767864394893653</v>
      </c>
      <c r="H10651" s="85">
        <v>24503.913814264284</v>
      </c>
      <c r="I10651" s="85">
        <v>5272.1260057275331</v>
      </c>
      <c r="J10651" s="85">
        <v>132640.13466829646</v>
      </c>
      <c r="K10651" t="s">
        <v>491</v>
      </c>
    </row>
    <row r="10652" spans="2:11" x14ac:dyDescent="0.25">
      <c r="B10652">
        <v>2026</v>
      </c>
      <c r="C10652" t="s">
        <v>485</v>
      </c>
      <c r="D10652">
        <v>4</v>
      </c>
      <c r="E10652" t="s">
        <v>70</v>
      </c>
      <c r="F10652">
        <v>28</v>
      </c>
      <c r="G10652" s="85">
        <v>3.3624444910425542</v>
      </c>
      <c r="H10652" s="85">
        <v>24503.913814264284</v>
      </c>
      <c r="I10652" s="85">
        <v>5272.1260057275331</v>
      </c>
      <c r="J10652" s="85">
        <v>53885.054708995434</v>
      </c>
      <c r="K10652" t="s">
        <v>491</v>
      </c>
    </row>
    <row r="10653" spans="2:11" x14ac:dyDescent="0.25">
      <c r="B10653">
        <v>2026</v>
      </c>
      <c r="C10653" t="s">
        <v>486</v>
      </c>
      <c r="D10653">
        <v>3</v>
      </c>
      <c r="E10653" t="s">
        <v>70</v>
      </c>
      <c r="F10653">
        <v>28</v>
      </c>
      <c r="G10653" s="85">
        <v>15.175901009510291</v>
      </c>
      <c r="H10653" s="85">
        <v>24503.913814264284</v>
      </c>
      <c r="I10653" s="85">
        <v>5272.1260057275331</v>
      </c>
      <c r="J10653" s="85">
        <v>243202.30663561364</v>
      </c>
      <c r="K10653" t="s">
        <v>491</v>
      </c>
    </row>
    <row r="10654" spans="2:11" x14ac:dyDescent="0.25">
      <c r="B10654">
        <v>2026</v>
      </c>
      <c r="C10654" t="s">
        <v>486</v>
      </c>
      <c r="D10654">
        <v>4</v>
      </c>
      <c r="E10654" t="s">
        <v>70</v>
      </c>
      <c r="F10654">
        <v>28</v>
      </c>
      <c r="G10654" s="85">
        <v>6.1652097851135537</v>
      </c>
      <c r="H10654" s="85">
        <v>24503.913814264284</v>
      </c>
      <c r="I10654" s="85">
        <v>5272.1260057275331</v>
      </c>
      <c r="J10654" s="85">
        <v>98800.937070718006</v>
      </c>
      <c r="K10654" t="s">
        <v>491</v>
      </c>
    </row>
    <row r="10655" spans="2:11" x14ac:dyDescent="0.25">
      <c r="B10655">
        <v>2026</v>
      </c>
      <c r="C10655" t="s">
        <v>487</v>
      </c>
      <c r="D10655">
        <v>3</v>
      </c>
      <c r="E10655" t="s">
        <v>70</v>
      </c>
      <c r="F10655">
        <v>28</v>
      </c>
      <c r="G10655" s="85">
        <v>5.1065188512798372</v>
      </c>
      <c r="H10655" s="85">
        <v>24503.913814264284</v>
      </c>
      <c r="I10655" s="85">
        <v>5272.1260057275331</v>
      </c>
      <c r="J10655" s="85">
        <v>81834.822376030759</v>
      </c>
      <c r="K10655" t="s">
        <v>491</v>
      </c>
    </row>
    <row r="10656" spans="2:11" x14ac:dyDescent="0.25">
      <c r="B10656">
        <v>2026</v>
      </c>
      <c r="C10656" t="s">
        <v>487</v>
      </c>
      <c r="D10656">
        <v>4</v>
      </c>
      <c r="E10656" t="s">
        <v>70</v>
      </c>
      <c r="F10656">
        <v>28</v>
      </c>
      <c r="G10656" s="85">
        <v>2.0745232833324341</v>
      </c>
      <c r="H10656" s="85">
        <v>24503.913814264284</v>
      </c>
      <c r="I10656" s="85">
        <v>5272.1260057275331</v>
      </c>
      <c r="J10656" s="85">
        <v>33245.396590262499</v>
      </c>
      <c r="K10656" t="s">
        <v>491</v>
      </c>
    </row>
    <row r="10657" spans="2:11" x14ac:dyDescent="0.25">
      <c r="B10657">
        <v>2026</v>
      </c>
      <c r="C10657" t="s">
        <v>488</v>
      </c>
      <c r="D10657">
        <v>3</v>
      </c>
      <c r="E10657" t="s">
        <v>70</v>
      </c>
      <c r="F10657">
        <v>28</v>
      </c>
      <c r="G10657" s="85">
        <v>18.007772209248888</v>
      </c>
      <c r="H10657" s="85">
        <v>24503.913814264284</v>
      </c>
      <c r="I10657" s="85">
        <v>5272.1260057275331</v>
      </c>
      <c r="J10657" s="85">
        <v>288584.62742432929</v>
      </c>
      <c r="K10657" t="s">
        <v>491</v>
      </c>
    </row>
    <row r="10658" spans="2:11" x14ac:dyDescent="0.25">
      <c r="B10658">
        <v>2026</v>
      </c>
      <c r="C10658" t="s">
        <v>488</v>
      </c>
      <c r="D10658">
        <v>4</v>
      </c>
      <c r="E10658" t="s">
        <v>70</v>
      </c>
      <c r="F10658">
        <v>28</v>
      </c>
      <c r="G10658" s="85">
        <v>7.3156574600073618</v>
      </c>
      <c r="H10658" s="85">
        <v>24503.913814264284</v>
      </c>
      <c r="I10658" s="85">
        <v>5272.1260057275331</v>
      </c>
      <c r="J10658" s="85">
        <v>117237.50489113378</v>
      </c>
      <c r="K10658" t="s">
        <v>491</v>
      </c>
    </row>
    <row r="10659" spans="2:11" x14ac:dyDescent="0.25">
      <c r="B10659">
        <v>2026</v>
      </c>
      <c r="C10659" t="s">
        <v>489</v>
      </c>
      <c r="D10659">
        <v>3</v>
      </c>
      <c r="E10659" t="s">
        <v>70</v>
      </c>
      <c r="F10659">
        <v>28</v>
      </c>
      <c r="G10659" s="85">
        <v>17.475564977490549</v>
      </c>
      <c r="H10659" s="85">
        <v>24503.913814264284</v>
      </c>
      <c r="I10659" s="85">
        <v>5272.1260057275331</v>
      </c>
      <c r="J10659" s="85">
        <v>280055.70869385847</v>
      </c>
      <c r="K10659" t="s">
        <v>491</v>
      </c>
    </row>
    <row r="10660" spans="2:11" x14ac:dyDescent="0.25">
      <c r="B10660">
        <v>2026</v>
      </c>
      <c r="C10660" t="s">
        <v>489</v>
      </c>
      <c r="D10660">
        <v>4</v>
      </c>
      <c r="E10660" t="s">
        <v>70</v>
      </c>
      <c r="F10660">
        <v>28</v>
      </c>
      <c r="G10660" s="85">
        <v>7.099448272105537</v>
      </c>
      <c r="H10660" s="85">
        <v>24503.913814264284</v>
      </c>
      <c r="I10660" s="85">
        <v>5272.1260057275331</v>
      </c>
      <c r="J10660" s="85">
        <v>113772.63165688004</v>
      </c>
      <c r="K10660" t="s">
        <v>491</v>
      </c>
    </row>
    <row r="10661" spans="2:11" x14ac:dyDescent="0.25">
      <c r="B10661">
        <v>2026</v>
      </c>
      <c r="C10661" t="s">
        <v>490</v>
      </c>
      <c r="D10661">
        <v>3</v>
      </c>
      <c r="E10661" t="s">
        <v>70</v>
      </c>
      <c r="F10661">
        <v>28</v>
      </c>
      <c r="G10661" s="85">
        <v>14.644154257717785</v>
      </c>
      <c r="H10661" s="85">
        <v>24503.913814264284</v>
      </c>
      <c r="I10661" s="85">
        <v>5272.1260057275331</v>
      </c>
      <c r="J10661" s="85">
        <v>234680.76735429582</v>
      </c>
      <c r="K10661" t="s">
        <v>491</v>
      </c>
    </row>
    <row r="10662" spans="2:11" x14ac:dyDescent="0.25">
      <c r="B10662">
        <v>2026</v>
      </c>
      <c r="C10662" t="s">
        <v>490</v>
      </c>
      <c r="D10662">
        <v>4</v>
      </c>
      <c r="E10662" t="s">
        <v>70</v>
      </c>
      <c r="F10662">
        <v>28</v>
      </c>
      <c r="G10662" s="85">
        <v>5.9491876671978492</v>
      </c>
      <c r="H10662" s="85">
        <v>24503.913814264284</v>
      </c>
      <c r="I10662" s="85">
        <v>5272.1260057275331</v>
      </c>
      <c r="J10662" s="85">
        <v>95339.06173768267</v>
      </c>
      <c r="K10662" t="s">
        <v>491</v>
      </c>
    </row>
    <row r="10663" spans="2:11" x14ac:dyDescent="0.25">
      <c r="B10663">
        <v>2026</v>
      </c>
      <c r="C10663" t="s">
        <v>479</v>
      </c>
      <c r="D10663">
        <v>3</v>
      </c>
      <c r="E10663" t="s">
        <v>169</v>
      </c>
      <c r="F10663">
        <v>26</v>
      </c>
      <c r="G10663" s="85">
        <v>5.3572399779336131</v>
      </c>
      <c r="H10663" s="85">
        <v>22963.846685082874</v>
      </c>
      <c r="I10663" s="85">
        <v>5596.9095303867407</v>
      </c>
      <c r="J10663" s="85">
        <v>78734.61600541712</v>
      </c>
      <c r="K10663" t="s">
        <v>491</v>
      </c>
    </row>
    <row r="10664" spans="2:11" x14ac:dyDescent="0.25">
      <c r="B10664">
        <v>2026</v>
      </c>
      <c r="C10664" t="s">
        <v>479</v>
      </c>
      <c r="D10664">
        <v>4</v>
      </c>
      <c r="E10664" t="s">
        <v>169</v>
      </c>
      <c r="F10664">
        <v>26</v>
      </c>
      <c r="G10664" s="85">
        <v>3.8265999842382943</v>
      </c>
      <c r="H10664" s="85">
        <v>22963.846685082874</v>
      </c>
      <c r="I10664" s="85">
        <v>5596.9095303867407</v>
      </c>
      <c r="J10664" s="85">
        <v>56239.011432440784</v>
      </c>
      <c r="K10664" t="s">
        <v>491</v>
      </c>
    </row>
    <row r="10665" spans="2:11" x14ac:dyDescent="0.25">
      <c r="B10665">
        <v>2026</v>
      </c>
      <c r="C10665" t="s">
        <v>480</v>
      </c>
      <c r="D10665">
        <v>3</v>
      </c>
      <c r="E10665" t="s">
        <v>169</v>
      </c>
      <c r="F10665">
        <v>26</v>
      </c>
      <c r="G10665" s="85">
        <v>5.3832505254403324</v>
      </c>
      <c r="H10665" s="85">
        <v>22963.846685082874</v>
      </c>
      <c r="I10665" s="85">
        <v>5596.9095303867407</v>
      </c>
      <c r="J10665" s="85">
        <v>79116.889429506307</v>
      </c>
      <c r="K10665" t="s">
        <v>491</v>
      </c>
    </row>
    <row r="10666" spans="2:11" x14ac:dyDescent="0.25">
      <c r="B10666">
        <v>2026</v>
      </c>
      <c r="C10666" t="s">
        <v>480</v>
      </c>
      <c r="D10666">
        <v>4</v>
      </c>
      <c r="E10666" t="s">
        <v>169</v>
      </c>
      <c r="F10666">
        <v>26</v>
      </c>
      <c r="G10666" s="85">
        <v>3.8451789467430944</v>
      </c>
      <c r="H10666" s="85">
        <v>22963.846685082874</v>
      </c>
      <c r="I10666" s="85">
        <v>5596.9095303867407</v>
      </c>
      <c r="J10666" s="85">
        <v>56512.063878218789</v>
      </c>
      <c r="K10666" t="s">
        <v>491</v>
      </c>
    </row>
    <row r="10667" spans="2:11" x14ac:dyDescent="0.25">
      <c r="B10667">
        <v>2026</v>
      </c>
      <c r="C10667" t="s">
        <v>481</v>
      </c>
      <c r="D10667">
        <v>3</v>
      </c>
      <c r="E10667" t="s">
        <v>169</v>
      </c>
      <c r="F10667">
        <v>26</v>
      </c>
      <c r="G10667" s="85">
        <v>5.4092610729470492</v>
      </c>
      <c r="H10667" s="85">
        <v>22963.846685082874</v>
      </c>
      <c r="I10667" s="85">
        <v>5596.9095303867407</v>
      </c>
      <c r="J10667" s="85">
        <v>79499.162853595466</v>
      </c>
      <c r="K10667" t="s">
        <v>491</v>
      </c>
    </row>
    <row r="10668" spans="2:11" x14ac:dyDescent="0.25">
      <c r="B10668">
        <v>2026</v>
      </c>
      <c r="C10668" t="s">
        <v>481</v>
      </c>
      <c r="D10668">
        <v>4</v>
      </c>
      <c r="E10668" t="s">
        <v>169</v>
      </c>
      <c r="F10668">
        <v>26</v>
      </c>
      <c r="G10668" s="85">
        <v>3.8637579092478918</v>
      </c>
      <c r="H10668" s="85">
        <v>22963.846685082874</v>
      </c>
      <c r="I10668" s="85">
        <v>5596.9095303867407</v>
      </c>
      <c r="J10668" s="85">
        <v>56785.116323996757</v>
      </c>
      <c r="K10668" t="s">
        <v>491</v>
      </c>
    </row>
    <row r="10669" spans="2:11" x14ac:dyDescent="0.25">
      <c r="B10669">
        <v>2026</v>
      </c>
      <c r="C10669" t="s">
        <v>482</v>
      </c>
      <c r="D10669">
        <v>3</v>
      </c>
      <c r="E10669" t="s">
        <v>169</v>
      </c>
      <c r="F10669">
        <v>26</v>
      </c>
      <c r="G10669" s="85">
        <v>5.4352716204537703</v>
      </c>
      <c r="H10669" s="85">
        <v>22963.846685082874</v>
      </c>
      <c r="I10669" s="85">
        <v>5596.9095303867407</v>
      </c>
      <c r="J10669" s="85">
        <v>79881.436277684697</v>
      </c>
      <c r="K10669" t="s">
        <v>491</v>
      </c>
    </row>
    <row r="10670" spans="2:11" x14ac:dyDescent="0.25">
      <c r="B10670">
        <v>2026</v>
      </c>
      <c r="C10670" t="s">
        <v>482</v>
      </c>
      <c r="D10670">
        <v>4</v>
      </c>
      <c r="E10670" t="s">
        <v>169</v>
      </c>
      <c r="F10670">
        <v>26</v>
      </c>
      <c r="G10670" s="85">
        <v>3.8823368717526918</v>
      </c>
      <c r="H10670" s="85">
        <v>22963.846685082874</v>
      </c>
      <c r="I10670" s="85">
        <v>5596.9095303867407</v>
      </c>
      <c r="J10670" s="85">
        <v>57058.168769774762</v>
      </c>
      <c r="K10670" t="s">
        <v>491</v>
      </c>
    </row>
    <row r="10671" spans="2:11" x14ac:dyDescent="0.25">
      <c r="B10671">
        <v>2026</v>
      </c>
      <c r="C10671" t="s">
        <v>483</v>
      </c>
      <c r="D10671">
        <v>3</v>
      </c>
      <c r="E10671" t="s">
        <v>169</v>
      </c>
      <c r="F10671">
        <v>26</v>
      </c>
      <c r="G10671" s="85">
        <v>5.4612821679604862</v>
      </c>
      <c r="H10671" s="85">
        <v>22963.846685082874</v>
      </c>
      <c r="I10671" s="85">
        <v>5596.9095303867407</v>
      </c>
      <c r="J10671" s="85">
        <v>80263.709701773842</v>
      </c>
      <c r="K10671" t="s">
        <v>491</v>
      </c>
    </row>
    <row r="10672" spans="2:11" x14ac:dyDescent="0.25">
      <c r="B10672">
        <v>2026</v>
      </c>
      <c r="C10672" t="s">
        <v>483</v>
      </c>
      <c r="D10672">
        <v>4</v>
      </c>
      <c r="E10672" t="s">
        <v>169</v>
      </c>
      <c r="F10672">
        <v>26</v>
      </c>
      <c r="G10672" s="85">
        <v>3.9009158342574901</v>
      </c>
      <c r="H10672" s="85">
        <v>22963.846685082874</v>
      </c>
      <c r="I10672" s="85">
        <v>5596.9095303867407</v>
      </c>
      <c r="J10672" s="85">
        <v>57331.221215552738</v>
      </c>
      <c r="K10672" t="s">
        <v>491</v>
      </c>
    </row>
    <row r="10673" spans="2:11" x14ac:dyDescent="0.25">
      <c r="B10673">
        <v>2026</v>
      </c>
      <c r="C10673" t="s">
        <v>484</v>
      </c>
      <c r="D10673">
        <v>3</v>
      </c>
      <c r="E10673" t="s">
        <v>169</v>
      </c>
      <c r="F10673">
        <v>26</v>
      </c>
      <c r="G10673" s="85">
        <v>5.4872927154672064</v>
      </c>
      <c r="H10673" s="85">
        <v>22963.846685082874</v>
      </c>
      <c r="I10673" s="85">
        <v>5596.9095303867407</v>
      </c>
      <c r="J10673" s="85">
        <v>80645.983125863044</v>
      </c>
      <c r="K10673" t="s">
        <v>491</v>
      </c>
    </row>
    <row r="10674" spans="2:11" x14ac:dyDescent="0.25">
      <c r="B10674">
        <v>2026</v>
      </c>
      <c r="C10674" t="s">
        <v>484</v>
      </c>
      <c r="D10674">
        <v>4</v>
      </c>
      <c r="E10674" t="s">
        <v>169</v>
      </c>
      <c r="F10674">
        <v>26</v>
      </c>
      <c r="G10674" s="85">
        <v>3.9194947967622893</v>
      </c>
      <c r="H10674" s="85">
        <v>22963.846685082874</v>
      </c>
      <c r="I10674" s="85">
        <v>5596.9095303867407</v>
      </c>
      <c r="J10674" s="85">
        <v>57604.273661330728</v>
      </c>
      <c r="K10674" t="s">
        <v>491</v>
      </c>
    </row>
    <row r="10675" spans="2:11" x14ac:dyDescent="0.25">
      <c r="B10675">
        <v>2026</v>
      </c>
      <c r="C10675" t="s">
        <v>485</v>
      </c>
      <c r="D10675">
        <v>3</v>
      </c>
      <c r="E10675" t="s">
        <v>169</v>
      </c>
      <c r="F10675">
        <v>26</v>
      </c>
      <c r="G10675" s="85">
        <v>5.513303262973924</v>
      </c>
      <c r="H10675" s="85">
        <v>22963.846685082874</v>
      </c>
      <c r="I10675" s="85">
        <v>5596.9095303867407</v>
      </c>
      <c r="J10675" s="85">
        <v>81028.256549952217</v>
      </c>
      <c r="K10675" t="s">
        <v>491</v>
      </c>
    </row>
    <row r="10676" spans="2:11" x14ac:dyDescent="0.25">
      <c r="B10676">
        <v>2026</v>
      </c>
      <c r="C10676" t="s">
        <v>485</v>
      </c>
      <c r="D10676">
        <v>4</v>
      </c>
      <c r="E10676" t="s">
        <v>169</v>
      </c>
      <c r="F10676">
        <v>26</v>
      </c>
      <c r="G10676" s="85">
        <v>3.9380737592670876</v>
      </c>
      <c r="H10676" s="85">
        <v>22963.846685082874</v>
      </c>
      <c r="I10676" s="85">
        <v>5596.9095303867407</v>
      </c>
      <c r="J10676" s="85">
        <v>57877.326107108711</v>
      </c>
      <c r="K10676" t="s">
        <v>491</v>
      </c>
    </row>
    <row r="10677" spans="2:11" x14ac:dyDescent="0.25">
      <c r="B10677">
        <v>2026</v>
      </c>
      <c r="C10677" t="s">
        <v>486</v>
      </c>
      <c r="D10677">
        <v>3</v>
      </c>
      <c r="E10677" t="s">
        <v>169</v>
      </c>
      <c r="F10677">
        <v>26</v>
      </c>
      <c r="G10677" s="85">
        <v>5.5393138104806434</v>
      </c>
      <c r="H10677" s="85">
        <v>22963.846685082874</v>
      </c>
      <c r="I10677" s="85">
        <v>5596.9095303867407</v>
      </c>
      <c r="J10677" s="85">
        <v>81410.529974041405</v>
      </c>
      <c r="K10677" t="s">
        <v>491</v>
      </c>
    </row>
    <row r="10678" spans="2:11" x14ac:dyDescent="0.25">
      <c r="B10678">
        <v>2026</v>
      </c>
      <c r="C10678" t="s">
        <v>486</v>
      </c>
      <c r="D10678">
        <v>4</v>
      </c>
      <c r="E10678" t="s">
        <v>169</v>
      </c>
      <c r="F10678">
        <v>26</v>
      </c>
      <c r="G10678" s="85">
        <v>3.9566527217718876</v>
      </c>
      <c r="H10678" s="85">
        <v>22963.846685082874</v>
      </c>
      <c r="I10678" s="85">
        <v>5596.9095303867407</v>
      </c>
      <c r="J10678" s="85">
        <v>58150.378552886716</v>
      </c>
      <c r="K10678" t="s">
        <v>491</v>
      </c>
    </row>
    <row r="10679" spans="2:11" x14ac:dyDescent="0.25">
      <c r="B10679">
        <v>2026</v>
      </c>
      <c r="C10679" t="s">
        <v>487</v>
      </c>
      <c r="D10679">
        <v>3</v>
      </c>
      <c r="E10679" t="s">
        <v>169</v>
      </c>
      <c r="F10679">
        <v>26</v>
      </c>
      <c r="G10679" s="85">
        <v>5.5653243579873601</v>
      </c>
      <c r="H10679" s="85">
        <v>22963.846685082874</v>
      </c>
      <c r="I10679" s="85">
        <v>5596.9095303867407</v>
      </c>
      <c r="J10679" s="85">
        <v>81792.803398130563</v>
      </c>
      <c r="K10679" t="s">
        <v>491</v>
      </c>
    </row>
    <row r="10680" spans="2:11" x14ac:dyDescent="0.25">
      <c r="B10680">
        <v>2026</v>
      </c>
      <c r="C10680" t="s">
        <v>487</v>
      </c>
      <c r="D10680">
        <v>4</v>
      </c>
      <c r="E10680" t="s">
        <v>169</v>
      </c>
      <c r="F10680">
        <v>26</v>
      </c>
      <c r="G10680" s="85">
        <v>3.9752316842766851</v>
      </c>
      <c r="H10680" s="85">
        <v>22963.846685082874</v>
      </c>
      <c r="I10680" s="85">
        <v>5596.9095303867407</v>
      </c>
      <c r="J10680" s="85">
        <v>58423.430998664677</v>
      </c>
      <c r="K10680" t="s">
        <v>491</v>
      </c>
    </row>
    <row r="10681" spans="2:11" x14ac:dyDescent="0.25">
      <c r="B10681">
        <v>2026</v>
      </c>
      <c r="C10681" t="s">
        <v>488</v>
      </c>
      <c r="D10681">
        <v>3</v>
      </c>
      <c r="E10681" t="s">
        <v>169</v>
      </c>
      <c r="F10681">
        <v>26</v>
      </c>
      <c r="G10681" s="85">
        <v>5.5913349054940804</v>
      </c>
      <c r="H10681" s="85">
        <v>22963.846685082874</v>
      </c>
      <c r="I10681" s="85">
        <v>5596.9095303867407</v>
      </c>
      <c r="J10681" s="85">
        <v>82175.07682221978</v>
      </c>
      <c r="K10681" t="s">
        <v>491</v>
      </c>
    </row>
    <row r="10682" spans="2:11" x14ac:dyDescent="0.25">
      <c r="B10682">
        <v>2026</v>
      </c>
      <c r="C10682" t="s">
        <v>488</v>
      </c>
      <c r="D10682">
        <v>4</v>
      </c>
      <c r="E10682" t="s">
        <v>169</v>
      </c>
      <c r="F10682">
        <v>26</v>
      </c>
      <c r="G10682" s="85">
        <v>3.993810646781486</v>
      </c>
      <c r="H10682" s="85">
        <v>22963.846685082874</v>
      </c>
      <c r="I10682" s="85">
        <v>5596.9095303867407</v>
      </c>
      <c r="J10682" s="85">
        <v>58696.483444442696</v>
      </c>
      <c r="K10682" t="s">
        <v>491</v>
      </c>
    </row>
    <row r="10683" spans="2:11" x14ac:dyDescent="0.25">
      <c r="B10683">
        <v>2026</v>
      </c>
      <c r="C10683" t="s">
        <v>489</v>
      </c>
      <c r="D10683">
        <v>3</v>
      </c>
      <c r="E10683" t="s">
        <v>169</v>
      </c>
      <c r="F10683">
        <v>26</v>
      </c>
      <c r="G10683" s="85">
        <v>5.6173454530007971</v>
      </c>
      <c r="H10683" s="85">
        <v>22963.846685082874</v>
      </c>
      <c r="I10683" s="85">
        <v>5596.9095303867407</v>
      </c>
      <c r="J10683" s="85">
        <v>82557.350246308939</v>
      </c>
      <c r="K10683" t="s">
        <v>491</v>
      </c>
    </row>
    <row r="10684" spans="2:11" x14ac:dyDescent="0.25">
      <c r="B10684">
        <v>2026</v>
      </c>
      <c r="C10684" t="s">
        <v>489</v>
      </c>
      <c r="D10684">
        <v>4</v>
      </c>
      <c r="E10684" t="s">
        <v>169</v>
      </c>
      <c r="F10684">
        <v>26</v>
      </c>
      <c r="G10684" s="85">
        <v>4.0123896092862834</v>
      </c>
      <c r="H10684" s="85">
        <v>22963.846685082874</v>
      </c>
      <c r="I10684" s="85">
        <v>5596.9095303867407</v>
      </c>
      <c r="J10684" s="85">
        <v>58969.535890220664</v>
      </c>
      <c r="K10684" t="s">
        <v>491</v>
      </c>
    </row>
    <row r="10685" spans="2:11" x14ac:dyDescent="0.25">
      <c r="B10685">
        <v>2026</v>
      </c>
      <c r="C10685" t="s">
        <v>490</v>
      </c>
      <c r="D10685">
        <v>3</v>
      </c>
      <c r="E10685" t="s">
        <v>169</v>
      </c>
      <c r="F10685">
        <v>26</v>
      </c>
      <c r="G10685" s="85">
        <v>5.6433560005075174</v>
      </c>
      <c r="H10685" s="85">
        <v>22963.846685082874</v>
      </c>
      <c r="I10685" s="85">
        <v>5596.9095303867407</v>
      </c>
      <c r="J10685" s="85">
        <v>82939.623670398141</v>
      </c>
      <c r="K10685" t="s">
        <v>491</v>
      </c>
    </row>
    <row r="10686" spans="2:11" x14ac:dyDescent="0.25">
      <c r="B10686">
        <v>2026</v>
      </c>
      <c r="C10686" t="s">
        <v>490</v>
      </c>
      <c r="D10686">
        <v>4</v>
      </c>
      <c r="E10686" t="s">
        <v>169</v>
      </c>
      <c r="F10686">
        <v>26</v>
      </c>
      <c r="G10686" s="85">
        <v>4.0309685717910826</v>
      </c>
      <c r="H10686" s="85">
        <v>22963.846685082874</v>
      </c>
      <c r="I10686" s="85">
        <v>5596.9095303867407</v>
      </c>
      <c r="J10686" s="85">
        <v>59242.588335998655</v>
      </c>
      <c r="K10686" t="s">
        <v>491</v>
      </c>
    </row>
    <row r="10687" spans="2:11" x14ac:dyDescent="0.25">
      <c r="B10687">
        <v>2026</v>
      </c>
      <c r="C10687" t="s">
        <v>479</v>
      </c>
      <c r="D10687">
        <v>3</v>
      </c>
      <c r="E10687" t="s">
        <v>70</v>
      </c>
      <c r="F10687">
        <v>11</v>
      </c>
      <c r="G10687" s="85">
        <v>0</v>
      </c>
      <c r="H10687" s="85">
        <v>24503.913814264284</v>
      </c>
      <c r="I10687" s="85">
        <v>5272.1260057275331</v>
      </c>
      <c r="J10687" s="85">
        <v>0</v>
      </c>
      <c r="K10687" t="s">
        <v>491</v>
      </c>
    </row>
    <row r="10688" spans="2:11" x14ac:dyDescent="0.25">
      <c r="B10688">
        <v>2026</v>
      </c>
      <c r="C10688" t="s">
        <v>479</v>
      </c>
      <c r="D10688">
        <v>4</v>
      </c>
      <c r="E10688" t="s">
        <v>70</v>
      </c>
      <c r="F10688">
        <v>11</v>
      </c>
      <c r="G10688" s="85">
        <v>1.8397725191577254</v>
      </c>
      <c r="H10688" s="85">
        <v>24503.913814264284</v>
      </c>
      <c r="I10688" s="85">
        <v>5272.1260057275331</v>
      </c>
      <c r="J10688" s="85">
        <v>31061.241173384737</v>
      </c>
      <c r="K10688" t="s">
        <v>491</v>
      </c>
    </row>
    <row r="10689" spans="2:11" x14ac:dyDescent="0.25">
      <c r="B10689">
        <v>2026</v>
      </c>
      <c r="C10689" t="s">
        <v>480</v>
      </c>
      <c r="D10689">
        <v>3</v>
      </c>
      <c r="E10689" t="s">
        <v>70</v>
      </c>
      <c r="F10689">
        <v>11</v>
      </c>
      <c r="G10689" s="85">
        <v>0</v>
      </c>
      <c r="H10689" s="85">
        <v>24503.913814264284</v>
      </c>
      <c r="I10689" s="85">
        <v>5272.1260057275331</v>
      </c>
      <c r="J10689" s="85">
        <v>0</v>
      </c>
      <c r="K10689" t="s">
        <v>491</v>
      </c>
    </row>
    <row r="10690" spans="2:11" x14ac:dyDescent="0.25">
      <c r="B10690">
        <v>2026</v>
      </c>
      <c r="C10690" t="s">
        <v>480</v>
      </c>
      <c r="D10690">
        <v>4</v>
      </c>
      <c r="E10690" t="s">
        <v>70</v>
      </c>
      <c r="F10690">
        <v>11</v>
      </c>
      <c r="G10690" s="85">
        <v>0</v>
      </c>
      <c r="H10690" s="85">
        <v>24503.913814264284</v>
      </c>
      <c r="I10690" s="85">
        <v>5272.1260057275331</v>
      </c>
      <c r="J10690" s="85">
        <v>0</v>
      </c>
      <c r="K10690" t="s">
        <v>491</v>
      </c>
    </row>
    <row r="10691" spans="2:11" x14ac:dyDescent="0.25">
      <c r="B10691">
        <v>2026</v>
      </c>
      <c r="C10691" t="s">
        <v>481</v>
      </c>
      <c r="D10691">
        <v>3</v>
      </c>
      <c r="E10691" t="s">
        <v>70</v>
      </c>
      <c r="F10691">
        <v>11</v>
      </c>
      <c r="G10691" s="85">
        <v>0</v>
      </c>
      <c r="H10691" s="85">
        <v>24503.913814264284</v>
      </c>
      <c r="I10691" s="85">
        <v>5272.1260057275331</v>
      </c>
      <c r="J10691" s="85">
        <v>0</v>
      </c>
      <c r="K10691" t="s">
        <v>491</v>
      </c>
    </row>
    <row r="10692" spans="2:11" x14ac:dyDescent="0.25">
      <c r="B10692">
        <v>2026</v>
      </c>
      <c r="C10692" t="s">
        <v>481</v>
      </c>
      <c r="D10692">
        <v>4</v>
      </c>
      <c r="E10692" t="s">
        <v>70</v>
      </c>
      <c r="F10692">
        <v>11</v>
      </c>
      <c r="G10692" s="85">
        <v>3.0271812102433779</v>
      </c>
      <c r="H10692" s="85">
        <v>24503.913814264284</v>
      </c>
      <c r="I10692" s="85">
        <v>5272.1260057275331</v>
      </c>
      <c r="J10692" s="85">
        <v>51108.495570939194</v>
      </c>
      <c r="K10692" t="s">
        <v>491</v>
      </c>
    </row>
    <row r="10693" spans="2:11" x14ac:dyDescent="0.25">
      <c r="B10693">
        <v>2026</v>
      </c>
      <c r="C10693" t="s">
        <v>482</v>
      </c>
      <c r="D10693">
        <v>3</v>
      </c>
      <c r="E10693" t="s">
        <v>70</v>
      </c>
      <c r="F10693">
        <v>11</v>
      </c>
      <c r="G10693" s="85">
        <v>0</v>
      </c>
      <c r="H10693" s="85">
        <v>24503.913814264284</v>
      </c>
      <c r="I10693" s="85">
        <v>5272.1260057275331</v>
      </c>
      <c r="J10693" s="85">
        <v>0</v>
      </c>
      <c r="K10693" t="s">
        <v>491</v>
      </c>
    </row>
    <row r="10694" spans="2:11" x14ac:dyDescent="0.25">
      <c r="B10694">
        <v>2026</v>
      </c>
      <c r="C10694" t="s">
        <v>482</v>
      </c>
      <c r="D10694">
        <v>4</v>
      </c>
      <c r="E10694" t="s">
        <v>70</v>
      </c>
      <c r="F10694">
        <v>11</v>
      </c>
      <c r="G10694" s="85">
        <v>0</v>
      </c>
      <c r="H10694" s="85">
        <v>24503.913814264284</v>
      </c>
      <c r="I10694" s="85">
        <v>5272.1260057275331</v>
      </c>
      <c r="J10694" s="85">
        <v>0</v>
      </c>
      <c r="K10694" t="s">
        <v>491</v>
      </c>
    </row>
    <row r="10695" spans="2:11" x14ac:dyDescent="0.25">
      <c r="B10695">
        <v>2026</v>
      </c>
      <c r="C10695" t="s">
        <v>483</v>
      </c>
      <c r="D10695">
        <v>3</v>
      </c>
      <c r="E10695" t="s">
        <v>70</v>
      </c>
      <c r="F10695">
        <v>11</v>
      </c>
      <c r="G10695" s="85">
        <v>0</v>
      </c>
      <c r="H10695" s="85">
        <v>24503.913814264284</v>
      </c>
      <c r="I10695" s="85">
        <v>5272.1260057275331</v>
      </c>
      <c r="J10695" s="85">
        <v>0</v>
      </c>
      <c r="K10695" t="s">
        <v>491</v>
      </c>
    </row>
    <row r="10696" spans="2:11" x14ac:dyDescent="0.25">
      <c r="B10696">
        <v>2026</v>
      </c>
      <c r="C10696" t="s">
        <v>483</v>
      </c>
      <c r="D10696">
        <v>4</v>
      </c>
      <c r="E10696" t="s">
        <v>70</v>
      </c>
      <c r="F10696">
        <v>11</v>
      </c>
      <c r="G10696" s="85">
        <v>1.3030110748768053</v>
      </c>
      <c r="H10696" s="85">
        <v>24503.913814264284</v>
      </c>
      <c r="I10696" s="85">
        <v>5272.1260057275331</v>
      </c>
      <c r="J10696" s="85">
        <v>21998.992172613231</v>
      </c>
      <c r="K10696" t="s">
        <v>491</v>
      </c>
    </row>
    <row r="10697" spans="2:11" x14ac:dyDescent="0.25">
      <c r="B10697">
        <v>2026</v>
      </c>
      <c r="C10697" t="s">
        <v>484</v>
      </c>
      <c r="D10697">
        <v>3</v>
      </c>
      <c r="E10697" t="s">
        <v>70</v>
      </c>
      <c r="F10697">
        <v>11</v>
      </c>
      <c r="G10697" s="85">
        <v>0</v>
      </c>
      <c r="H10697" s="85">
        <v>24503.913814264284</v>
      </c>
      <c r="I10697" s="85">
        <v>5272.1260057275331</v>
      </c>
      <c r="J10697" s="85">
        <v>0</v>
      </c>
      <c r="K10697" t="s">
        <v>491</v>
      </c>
    </row>
    <row r="10698" spans="2:11" x14ac:dyDescent="0.25">
      <c r="B10698">
        <v>2026</v>
      </c>
      <c r="C10698" t="s">
        <v>484</v>
      </c>
      <c r="D10698">
        <v>4</v>
      </c>
      <c r="E10698" t="s">
        <v>70</v>
      </c>
      <c r="F10698">
        <v>11</v>
      </c>
      <c r="G10698" s="85">
        <v>1.72021185789312</v>
      </c>
      <c r="H10698" s="85">
        <v>24503.913814264284</v>
      </c>
      <c r="I10698" s="85">
        <v>5272.1260057275331</v>
      </c>
      <c r="J10698" s="85">
        <v>29042.675021472947</v>
      </c>
      <c r="K10698" t="s">
        <v>491</v>
      </c>
    </row>
    <row r="10699" spans="2:11" x14ac:dyDescent="0.25">
      <c r="B10699">
        <v>2026</v>
      </c>
      <c r="C10699" t="s">
        <v>485</v>
      </c>
      <c r="D10699">
        <v>3</v>
      </c>
      <c r="E10699" t="s">
        <v>70</v>
      </c>
      <c r="F10699">
        <v>11</v>
      </c>
      <c r="G10699" s="85">
        <v>0</v>
      </c>
      <c r="H10699" s="85">
        <v>24503.913814264284</v>
      </c>
      <c r="I10699" s="85">
        <v>5272.1260057275331</v>
      </c>
      <c r="J10699" s="85">
        <v>0</v>
      </c>
      <c r="K10699" t="s">
        <v>491</v>
      </c>
    </row>
    <row r="10700" spans="2:11" x14ac:dyDescent="0.25">
      <c r="B10700">
        <v>2026</v>
      </c>
      <c r="C10700" t="s">
        <v>485</v>
      </c>
      <c r="D10700">
        <v>4</v>
      </c>
      <c r="E10700" t="s">
        <v>70</v>
      </c>
      <c r="F10700">
        <v>11</v>
      </c>
      <c r="G10700" s="85">
        <v>3.8217140568675387</v>
      </c>
      <c r="H10700" s="85">
        <v>24503.913814264284</v>
      </c>
      <c r="I10700" s="85">
        <v>5272.1260057275331</v>
      </c>
      <c r="J10700" s="85">
        <v>64522.749839976459</v>
      </c>
      <c r="K10700" t="s">
        <v>491</v>
      </c>
    </row>
    <row r="10701" spans="2:11" x14ac:dyDescent="0.25">
      <c r="B10701">
        <v>2026</v>
      </c>
      <c r="C10701" t="s">
        <v>486</v>
      </c>
      <c r="D10701">
        <v>3</v>
      </c>
      <c r="E10701" t="s">
        <v>70</v>
      </c>
      <c r="F10701">
        <v>11</v>
      </c>
      <c r="G10701" s="85">
        <v>0</v>
      </c>
      <c r="H10701" s="85">
        <v>24503.913814264284</v>
      </c>
      <c r="I10701" s="85">
        <v>5272.1260057275331</v>
      </c>
      <c r="J10701" s="85">
        <v>0</v>
      </c>
      <c r="K10701" t="s">
        <v>491</v>
      </c>
    </row>
    <row r="10702" spans="2:11" x14ac:dyDescent="0.25">
      <c r="B10702">
        <v>2026</v>
      </c>
      <c r="C10702" t="s">
        <v>486</v>
      </c>
      <c r="D10702">
        <v>4</v>
      </c>
      <c r="E10702" t="s">
        <v>70</v>
      </c>
      <c r="F10702">
        <v>11</v>
      </c>
      <c r="G10702" s="85">
        <v>0.91670721095957342</v>
      </c>
      <c r="H10702" s="85">
        <v>24503.913814264284</v>
      </c>
      <c r="I10702" s="85">
        <v>5272.1260057275331</v>
      </c>
      <c r="J10702" s="85">
        <v>15476.948083794636</v>
      </c>
      <c r="K10702" t="s">
        <v>491</v>
      </c>
    </row>
    <row r="10703" spans="2:11" x14ac:dyDescent="0.25">
      <c r="B10703">
        <v>2026</v>
      </c>
      <c r="C10703" t="s">
        <v>487</v>
      </c>
      <c r="D10703">
        <v>3</v>
      </c>
      <c r="E10703" t="s">
        <v>70</v>
      </c>
      <c r="F10703">
        <v>11</v>
      </c>
      <c r="G10703" s="85">
        <v>0</v>
      </c>
      <c r="H10703" s="85">
        <v>24503.913814264284</v>
      </c>
      <c r="I10703" s="85">
        <v>5272.1260057275331</v>
      </c>
      <c r="J10703" s="85">
        <v>0</v>
      </c>
      <c r="K10703" t="s">
        <v>491</v>
      </c>
    </row>
    <row r="10704" spans="2:11" x14ac:dyDescent="0.25">
      <c r="B10704">
        <v>2026</v>
      </c>
      <c r="C10704" t="s">
        <v>487</v>
      </c>
      <c r="D10704">
        <v>4</v>
      </c>
      <c r="E10704" t="s">
        <v>70</v>
      </c>
      <c r="F10704">
        <v>11</v>
      </c>
      <c r="G10704" s="85">
        <v>2.6133228405518376</v>
      </c>
      <c r="H10704" s="85">
        <v>24503.913814264284</v>
      </c>
      <c r="I10704" s="85">
        <v>5272.1260057275331</v>
      </c>
      <c r="J10704" s="85">
        <v>44121.243343420356</v>
      </c>
      <c r="K10704" t="s">
        <v>491</v>
      </c>
    </row>
    <row r="10705" spans="2:11" x14ac:dyDescent="0.25">
      <c r="B10705">
        <v>2026</v>
      </c>
      <c r="C10705" t="s">
        <v>488</v>
      </c>
      <c r="D10705">
        <v>3</v>
      </c>
      <c r="E10705" t="s">
        <v>70</v>
      </c>
      <c r="F10705">
        <v>11</v>
      </c>
      <c r="G10705" s="85">
        <v>0</v>
      </c>
      <c r="H10705" s="85">
        <v>24503.913814264284</v>
      </c>
      <c r="I10705" s="85">
        <v>5272.1260057275331</v>
      </c>
      <c r="J10705" s="85">
        <v>0</v>
      </c>
      <c r="K10705" t="s">
        <v>491</v>
      </c>
    </row>
    <row r="10706" spans="2:11" x14ac:dyDescent="0.25">
      <c r="B10706">
        <v>2026</v>
      </c>
      <c r="C10706" t="s">
        <v>488</v>
      </c>
      <c r="D10706">
        <v>4</v>
      </c>
      <c r="E10706" t="s">
        <v>70</v>
      </c>
      <c r="F10706">
        <v>11</v>
      </c>
      <c r="G10706" s="85">
        <v>7.2353709282723822</v>
      </c>
      <c r="H10706" s="85">
        <v>24503.913814264284</v>
      </c>
      <c r="I10706" s="85">
        <v>5272.1260057275331</v>
      </c>
      <c r="J10706" s="85">
        <v>122156.18998638708</v>
      </c>
      <c r="K10706" t="s">
        <v>491</v>
      </c>
    </row>
    <row r="10707" spans="2:11" x14ac:dyDescent="0.25">
      <c r="B10707">
        <v>2026</v>
      </c>
      <c r="C10707" t="s">
        <v>489</v>
      </c>
      <c r="D10707">
        <v>3</v>
      </c>
      <c r="E10707" t="s">
        <v>70</v>
      </c>
      <c r="F10707">
        <v>11</v>
      </c>
      <c r="G10707" s="85">
        <v>0</v>
      </c>
      <c r="H10707" s="85">
        <v>24503.913814264284</v>
      </c>
      <c r="I10707" s="85">
        <v>5272.1260057275331</v>
      </c>
      <c r="J10707" s="85">
        <v>0</v>
      </c>
      <c r="K10707" t="s">
        <v>491</v>
      </c>
    </row>
    <row r="10708" spans="2:11" x14ac:dyDescent="0.25">
      <c r="B10708">
        <v>2026</v>
      </c>
      <c r="C10708" t="s">
        <v>489</v>
      </c>
      <c r="D10708">
        <v>4</v>
      </c>
      <c r="E10708" t="s">
        <v>70</v>
      </c>
      <c r="F10708">
        <v>11</v>
      </c>
      <c r="G10708" s="85">
        <v>2.9519426527123418</v>
      </c>
      <c r="H10708" s="85">
        <v>24503.913814264284</v>
      </c>
      <c r="I10708" s="85">
        <v>5272.1260057275331</v>
      </c>
      <c r="J10708" s="85">
        <v>49838.228210885893</v>
      </c>
      <c r="K10708" t="s">
        <v>491</v>
      </c>
    </row>
    <row r="10709" spans="2:11" x14ac:dyDescent="0.25">
      <c r="B10709">
        <v>2026</v>
      </c>
      <c r="C10709" t="s">
        <v>490</v>
      </c>
      <c r="D10709">
        <v>3</v>
      </c>
      <c r="E10709" t="s">
        <v>70</v>
      </c>
      <c r="F10709">
        <v>11</v>
      </c>
      <c r="G10709" s="85">
        <v>0</v>
      </c>
      <c r="H10709" s="85">
        <v>24503.913814264284</v>
      </c>
      <c r="I10709" s="85">
        <v>5272.1260057275331</v>
      </c>
      <c r="J10709" s="85">
        <v>0</v>
      </c>
      <c r="K10709" t="s">
        <v>491</v>
      </c>
    </row>
    <row r="10710" spans="2:11" x14ac:dyDescent="0.25">
      <c r="B10710">
        <v>2026</v>
      </c>
      <c r="C10710" t="s">
        <v>490</v>
      </c>
      <c r="D10710">
        <v>4</v>
      </c>
      <c r="E10710" t="s">
        <v>70</v>
      </c>
      <c r="F10710">
        <v>11</v>
      </c>
      <c r="G10710" s="85">
        <v>7.4495535272531681</v>
      </c>
      <c r="H10710" s="85">
        <v>24503.913814264284</v>
      </c>
      <c r="I10710" s="85">
        <v>5272.1260057275331</v>
      </c>
      <c r="J10710" s="85">
        <v>125772.27691713994</v>
      </c>
      <c r="K10710" t="s">
        <v>491</v>
      </c>
    </row>
    <row r="10711" spans="2:11" x14ac:dyDescent="0.25">
      <c r="B10711">
        <v>2026</v>
      </c>
      <c r="C10711" t="s">
        <v>479</v>
      </c>
      <c r="D10711">
        <v>3</v>
      </c>
      <c r="E10711" t="s">
        <v>185</v>
      </c>
      <c r="F10711">
        <v>30</v>
      </c>
      <c r="G10711" s="85">
        <v>1.7660470650779374</v>
      </c>
      <c r="H10711" s="85">
        <v>12076.490850376749</v>
      </c>
      <c r="I10711" s="85">
        <v>3366.157158234661</v>
      </c>
      <c r="J10711" s="85">
        <v>13948.28389967747</v>
      </c>
      <c r="K10711" t="s">
        <v>491</v>
      </c>
    </row>
    <row r="10712" spans="2:11" x14ac:dyDescent="0.25">
      <c r="B10712">
        <v>2026</v>
      </c>
      <c r="C10712" t="s">
        <v>479</v>
      </c>
      <c r="D10712">
        <v>4</v>
      </c>
      <c r="E10712" t="s">
        <v>185</v>
      </c>
      <c r="F10712">
        <v>30</v>
      </c>
      <c r="G10712" s="85">
        <v>0</v>
      </c>
      <c r="H10712" s="85">
        <v>12076.490850376749</v>
      </c>
      <c r="I10712" s="85">
        <v>3366.157158234661</v>
      </c>
      <c r="J10712" s="85">
        <v>0</v>
      </c>
      <c r="K10712" t="s">
        <v>491</v>
      </c>
    </row>
    <row r="10713" spans="2:11" x14ac:dyDescent="0.25">
      <c r="B10713">
        <v>2026</v>
      </c>
      <c r="C10713" t="s">
        <v>480</v>
      </c>
      <c r="D10713">
        <v>3</v>
      </c>
      <c r="E10713" t="s">
        <v>185</v>
      </c>
      <c r="F10713">
        <v>30</v>
      </c>
      <c r="G10713" s="85">
        <v>1.7815904780051262</v>
      </c>
      <c r="H10713" s="85">
        <v>12076.490850376749</v>
      </c>
      <c r="I10713" s="85">
        <v>3366.157158234661</v>
      </c>
      <c r="J10713" s="85">
        <v>14071.0461638127</v>
      </c>
      <c r="K10713" t="s">
        <v>491</v>
      </c>
    </row>
    <row r="10714" spans="2:11" x14ac:dyDescent="0.25">
      <c r="B10714">
        <v>2026</v>
      </c>
      <c r="C10714" t="s">
        <v>480</v>
      </c>
      <c r="D10714">
        <v>4</v>
      </c>
      <c r="E10714" t="s">
        <v>185</v>
      </c>
      <c r="F10714">
        <v>30</v>
      </c>
      <c r="G10714" s="85">
        <v>0</v>
      </c>
      <c r="H10714" s="85">
        <v>12076.490850376749</v>
      </c>
      <c r="I10714" s="85">
        <v>3366.157158234661</v>
      </c>
      <c r="J10714" s="85">
        <v>0</v>
      </c>
      <c r="K10714" t="s">
        <v>491</v>
      </c>
    </row>
    <row r="10715" spans="2:11" x14ac:dyDescent="0.25">
      <c r="B10715">
        <v>2026</v>
      </c>
      <c r="C10715" t="s">
        <v>481</v>
      </c>
      <c r="D10715">
        <v>3</v>
      </c>
      <c r="E10715" t="s">
        <v>185</v>
      </c>
      <c r="F10715">
        <v>30</v>
      </c>
      <c r="G10715" s="85">
        <v>1.7971338909323145</v>
      </c>
      <c r="H10715" s="85">
        <v>12076.490850376749</v>
      </c>
      <c r="I10715" s="85">
        <v>3366.157158234661</v>
      </c>
      <c r="J10715" s="85">
        <v>14193.808427947926</v>
      </c>
      <c r="K10715" t="s">
        <v>491</v>
      </c>
    </row>
    <row r="10716" spans="2:11" x14ac:dyDescent="0.25">
      <c r="B10716">
        <v>2026</v>
      </c>
      <c r="C10716" t="s">
        <v>481</v>
      </c>
      <c r="D10716">
        <v>4</v>
      </c>
      <c r="E10716" t="s">
        <v>185</v>
      </c>
      <c r="F10716">
        <v>30</v>
      </c>
      <c r="G10716" s="85">
        <v>0</v>
      </c>
      <c r="H10716" s="85">
        <v>12076.490850376749</v>
      </c>
      <c r="I10716" s="85">
        <v>3366.157158234661</v>
      </c>
      <c r="J10716" s="85">
        <v>0</v>
      </c>
      <c r="K10716" t="s">
        <v>491</v>
      </c>
    </row>
    <row r="10717" spans="2:11" x14ac:dyDescent="0.25">
      <c r="B10717">
        <v>2026</v>
      </c>
      <c r="C10717" t="s">
        <v>482</v>
      </c>
      <c r="D10717">
        <v>3</v>
      </c>
      <c r="E10717" t="s">
        <v>185</v>
      </c>
      <c r="F10717">
        <v>30</v>
      </c>
      <c r="G10717" s="85">
        <v>1.812677303859503</v>
      </c>
      <c r="H10717" s="85">
        <v>12076.490850376749</v>
      </c>
      <c r="I10717" s="85">
        <v>3366.157158234661</v>
      </c>
      <c r="J10717" s="85">
        <v>14316.570692083154</v>
      </c>
      <c r="K10717" t="s">
        <v>491</v>
      </c>
    </row>
    <row r="10718" spans="2:11" x14ac:dyDescent="0.25">
      <c r="B10718">
        <v>2026</v>
      </c>
      <c r="C10718" t="s">
        <v>482</v>
      </c>
      <c r="D10718">
        <v>4</v>
      </c>
      <c r="E10718" t="s">
        <v>185</v>
      </c>
      <c r="F10718">
        <v>30</v>
      </c>
      <c r="G10718" s="85">
        <v>0</v>
      </c>
      <c r="H10718" s="85">
        <v>12076.490850376749</v>
      </c>
      <c r="I10718" s="85">
        <v>3366.157158234661</v>
      </c>
      <c r="J10718" s="85">
        <v>0</v>
      </c>
      <c r="K10718" t="s">
        <v>491</v>
      </c>
    </row>
    <row r="10719" spans="2:11" x14ac:dyDescent="0.25">
      <c r="B10719">
        <v>2026</v>
      </c>
      <c r="C10719" t="s">
        <v>483</v>
      </c>
      <c r="D10719">
        <v>3</v>
      </c>
      <c r="E10719" t="s">
        <v>185</v>
      </c>
      <c r="F10719">
        <v>30</v>
      </c>
      <c r="G10719" s="85">
        <v>1.8282207167866917</v>
      </c>
      <c r="H10719" s="85">
        <v>12076.490850376749</v>
      </c>
      <c r="I10719" s="85">
        <v>3366.157158234661</v>
      </c>
      <c r="J10719" s="85">
        <v>14439.332956218384</v>
      </c>
      <c r="K10719" t="s">
        <v>491</v>
      </c>
    </row>
    <row r="10720" spans="2:11" x14ac:dyDescent="0.25">
      <c r="B10720">
        <v>2026</v>
      </c>
      <c r="C10720" t="s">
        <v>483</v>
      </c>
      <c r="D10720">
        <v>4</v>
      </c>
      <c r="E10720" t="s">
        <v>185</v>
      </c>
      <c r="F10720">
        <v>30</v>
      </c>
      <c r="G10720" s="85">
        <v>0</v>
      </c>
      <c r="H10720" s="85">
        <v>12076.490850376749</v>
      </c>
      <c r="I10720" s="85">
        <v>3366.157158234661</v>
      </c>
      <c r="J10720" s="85">
        <v>0</v>
      </c>
      <c r="K10720" t="s">
        <v>491</v>
      </c>
    </row>
    <row r="10721" spans="2:11" x14ac:dyDescent="0.25">
      <c r="B10721">
        <v>2026</v>
      </c>
      <c r="C10721" t="s">
        <v>484</v>
      </c>
      <c r="D10721">
        <v>3</v>
      </c>
      <c r="E10721" t="s">
        <v>185</v>
      </c>
      <c r="F10721">
        <v>30</v>
      </c>
      <c r="G10721" s="85">
        <v>1.84376412971388</v>
      </c>
      <c r="H10721" s="85">
        <v>12076.490850376749</v>
      </c>
      <c r="I10721" s="85">
        <v>3366.157158234661</v>
      </c>
      <c r="J10721" s="85">
        <v>14562.095220353611</v>
      </c>
      <c r="K10721" t="s">
        <v>491</v>
      </c>
    </row>
    <row r="10722" spans="2:11" x14ac:dyDescent="0.25">
      <c r="B10722">
        <v>2026</v>
      </c>
      <c r="C10722" t="s">
        <v>484</v>
      </c>
      <c r="D10722">
        <v>4</v>
      </c>
      <c r="E10722" t="s">
        <v>185</v>
      </c>
      <c r="F10722">
        <v>30</v>
      </c>
      <c r="G10722" s="85">
        <v>0</v>
      </c>
      <c r="H10722" s="85">
        <v>12076.490850376749</v>
      </c>
      <c r="I10722" s="85">
        <v>3366.157158234661</v>
      </c>
      <c r="J10722" s="85">
        <v>0</v>
      </c>
      <c r="K10722" t="s">
        <v>491</v>
      </c>
    </row>
    <row r="10723" spans="2:11" x14ac:dyDescent="0.25">
      <c r="B10723">
        <v>2026</v>
      </c>
      <c r="C10723" t="s">
        <v>485</v>
      </c>
      <c r="D10723">
        <v>3</v>
      </c>
      <c r="E10723" t="s">
        <v>185</v>
      </c>
      <c r="F10723">
        <v>30</v>
      </c>
      <c r="G10723" s="85">
        <v>1.859307542641069</v>
      </c>
      <c r="H10723" s="85">
        <v>12076.490850376749</v>
      </c>
      <c r="I10723" s="85">
        <v>3366.157158234661</v>
      </c>
      <c r="J10723" s="85">
        <v>14684.857484488843</v>
      </c>
      <c r="K10723" t="s">
        <v>491</v>
      </c>
    </row>
    <row r="10724" spans="2:11" x14ac:dyDescent="0.25">
      <c r="B10724">
        <v>2026</v>
      </c>
      <c r="C10724" t="s">
        <v>485</v>
      </c>
      <c r="D10724">
        <v>4</v>
      </c>
      <c r="E10724" t="s">
        <v>185</v>
      </c>
      <c r="F10724">
        <v>30</v>
      </c>
      <c r="G10724" s="85">
        <v>0</v>
      </c>
      <c r="H10724" s="85">
        <v>12076.490850376749</v>
      </c>
      <c r="I10724" s="85">
        <v>3366.157158234661</v>
      </c>
      <c r="J10724" s="85">
        <v>0</v>
      </c>
      <c r="K10724" t="s">
        <v>491</v>
      </c>
    </row>
    <row r="10725" spans="2:11" x14ac:dyDescent="0.25">
      <c r="B10725">
        <v>2026</v>
      </c>
      <c r="C10725" t="s">
        <v>486</v>
      </c>
      <c r="D10725">
        <v>3</v>
      </c>
      <c r="E10725" t="s">
        <v>185</v>
      </c>
      <c r="F10725">
        <v>30</v>
      </c>
      <c r="G10725" s="85">
        <v>1.8748509555682575</v>
      </c>
      <c r="H10725" s="85">
        <v>12076.490850376749</v>
      </c>
      <c r="I10725" s="85">
        <v>3366.157158234661</v>
      </c>
      <c r="J10725" s="85">
        <v>14807.619748624071</v>
      </c>
      <c r="K10725" t="s">
        <v>491</v>
      </c>
    </row>
    <row r="10726" spans="2:11" x14ac:dyDescent="0.25">
      <c r="B10726">
        <v>2026</v>
      </c>
      <c r="C10726" t="s">
        <v>486</v>
      </c>
      <c r="D10726">
        <v>4</v>
      </c>
      <c r="E10726" t="s">
        <v>185</v>
      </c>
      <c r="F10726">
        <v>30</v>
      </c>
      <c r="G10726" s="85">
        <v>0</v>
      </c>
      <c r="H10726" s="85">
        <v>12076.490850376749</v>
      </c>
      <c r="I10726" s="85">
        <v>3366.157158234661</v>
      </c>
      <c r="J10726" s="85">
        <v>0</v>
      </c>
      <c r="K10726" t="s">
        <v>491</v>
      </c>
    </row>
    <row r="10727" spans="2:11" x14ac:dyDescent="0.25">
      <c r="B10727">
        <v>2026</v>
      </c>
      <c r="C10727" t="s">
        <v>487</v>
      </c>
      <c r="D10727">
        <v>3</v>
      </c>
      <c r="E10727" t="s">
        <v>185</v>
      </c>
      <c r="F10727">
        <v>30</v>
      </c>
      <c r="G10727" s="85">
        <v>1.8903943684954458</v>
      </c>
      <c r="H10727" s="85">
        <v>12076.490850376749</v>
      </c>
      <c r="I10727" s="85">
        <v>3366.157158234661</v>
      </c>
      <c r="J10727" s="85">
        <v>14930.382012759297</v>
      </c>
      <c r="K10727" t="s">
        <v>491</v>
      </c>
    </row>
    <row r="10728" spans="2:11" x14ac:dyDescent="0.25">
      <c r="B10728">
        <v>2026</v>
      </c>
      <c r="C10728" t="s">
        <v>487</v>
      </c>
      <c r="D10728">
        <v>4</v>
      </c>
      <c r="E10728" t="s">
        <v>185</v>
      </c>
      <c r="F10728">
        <v>30</v>
      </c>
      <c r="G10728" s="85">
        <v>0</v>
      </c>
      <c r="H10728" s="85">
        <v>12076.490850376749</v>
      </c>
      <c r="I10728" s="85">
        <v>3366.157158234661</v>
      </c>
      <c r="J10728" s="85">
        <v>0</v>
      </c>
      <c r="K10728" t="s">
        <v>491</v>
      </c>
    </row>
    <row r="10729" spans="2:11" x14ac:dyDescent="0.25">
      <c r="B10729">
        <v>2026</v>
      </c>
      <c r="C10729" t="s">
        <v>488</v>
      </c>
      <c r="D10729">
        <v>3</v>
      </c>
      <c r="E10729" t="s">
        <v>185</v>
      </c>
      <c r="F10729">
        <v>30</v>
      </c>
      <c r="G10729" s="85">
        <v>1.9059377814226346</v>
      </c>
      <c r="H10729" s="85">
        <v>12076.490850376749</v>
      </c>
      <c r="I10729" s="85">
        <v>3366.157158234661</v>
      </c>
      <c r="J10729" s="85">
        <v>15053.144276894527</v>
      </c>
      <c r="K10729" t="s">
        <v>491</v>
      </c>
    </row>
    <row r="10730" spans="2:11" x14ac:dyDescent="0.25">
      <c r="B10730">
        <v>2026</v>
      </c>
      <c r="C10730" t="s">
        <v>488</v>
      </c>
      <c r="D10730">
        <v>4</v>
      </c>
      <c r="E10730" t="s">
        <v>185</v>
      </c>
      <c r="F10730">
        <v>30</v>
      </c>
      <c r="G10730" s="85">
        <v>0</v>
      </c>
      <c r="H10730" s="85">
        <v>12076.490850376749</v>
      </c>
      <c r="I10730" s="85">
        <v>3366.157158234661</v>
      </c>
      <c r="J10730" s="85">
        <v>0</v>
      </c>
      <c r="K10730" t="s">
        <v>491</v>
      </c>
    </row>
    <row r="10731" spans="2:11" x14ac:dyDescent="0.25">
      <c r="B10731">
        <v>2026</v>
      </c>
      <c r="C10731" t="s">
        <v>489</v>
      </c>
      <c r="D10731">
        <v>3</v>
      </c>
      <c r="E10731" t="s">
        <v>185</v>
      </c>
      <c r="F10731">
        <v>30</v>
      </c>
      <c r="G10731" s="85">
        <v>1.9214811943498231</v>
      </c>
      <c r="H10731" s="85">
        <v>12076.490850376749</v>
      </c>
      <c r="I10731" s="85">
        <v>3366.157158234661</v>
      </c>
      <c r="J10731" s="85">
        <v>15175.906541029755</v>
      </c>
      <c r="K10731" t="s">
        <v>491</v>
      </c>
    </row>
    <row r="10732" spans="2:11" x14ac:dyDescent="0.25">
      <c r="B10732">
        <v>2026</v>
      </c>
      <c r="C10732" t="s">
        <v>489</v>
      </c>
      <c r="D10732">
        <v>4</v>
      </c>
      <c r="E10732" t="s">
        <v>185</v>
      </c>
      <c r="F10732">
        <v>30</v>
      </c>
      <c r="G10732" s="85">
        <v>0</v>
      </c>
      <c r="H10732" s="85">
        <v>12076.490850376749</v>
      </c>
      <c r="I10732" s="85">
        <v>3366.157158234661</v>
      </c>
      <c r="J10732" s="85">
        <v>0</v>
      </c>
      <c r="K10732" t="s">
        <v>491</v>
      </c>
    </row>
    <row r="10733" spans="2:11" x14ac:dyDescent="0.25">
      <c r="B10733">
        <v>2026</v>
      </c>
      <c r="C10733" t="s">
        <v>490</v>
      </c>
      <c r="D10733">
        <v>3</v>
      </c>
      <c r="E10733" t="s">
        <v>185</v>
      </c>
      <c r="F10733">
        <v>30</v>
      </c>
      <c r="G10733" s="85">
        <v>1.9370246072770114</v>
      </c>
      <c r="H10733" s="85">
        <v>12076.490850376749</v>
      </c>
      <c r="I10733" s="85">
        <v>3366.157158234661</v>
      </c>
      <c r="J10733" s="85">
        <v>15298.668805164982</v>
      </c>
      <c r="K10733" t="s">
        <v>491</v>
      </c>
    </row>
    <row r="10734" spans="2:11" x14ac:dyDescent="0.25">
      <c r="B10734">
        <v>2026</v>
      </c>
      <c r="C10734" t="s">
        <v>490</v>
      </c>
      <c r="D10734">
        <v>4</v>
      </c>
      <c r="E10734" t="s">
        <v>185</v>
      </c>
      <c r="F10734">
        <v>30</v>
      </c>
      <c r="G10734" s="85">
        <v>0</v>
      </c>
      <c r="H10734" s="85">
        <v>12076.490850376749</v>
      </c>
      <c r="I10734" s="85">
        <v>3366.157158234661</v>
      </c>
      <c r="J10734" s="85">
        <v>0</v>
      </c>
      <c r="K10734" t="s">
        <v>491</v>
      </c>
    </row>
    <row r="10735" spans="2:11" x14ac:dyDescent="0.25">
      <c r="B10735">
        <v>2026</v>
      </c>
      <c r="C10735" t="s">
        <v>479</v>
      </c>
      <c r="D10735">
        <v>3</v>
      </c>
      <c r="E10735" t="s">
        <v>70</v>
      </c>
      <c r="F10735">
        <v>18</v>
      </c>
      <c r="G10735" s="85">
        <v>12.867391320561586</v>
      </c>
      <c r="H10735" s="85">
        <v>24503.913814264284</v>
      </c>
      <c r="I10735" s="85">
        <v>5272.1260057275331</v>
      </c>
      <c r="J10735" s="85">
        <v>192018.58179147312</v>
      </c>
      <c r="K10735" t="s">
        <v>492</v>
      </c>
    </row>
    <row r="10736" spans="2:11" x14ac:dyDescent="0.25">
      <c r="B10736">
        <v>2026</v>
      </c>
      <c r="C10736" t="s">
        <v>479</v>
      </c>
      <c r="D10736">
        <v>4</v>
      </c>
      <c r="E10736" t="s">
        <v>70</v>
      </c>
      <c r="F10736">
        <v>18</v>
      </c>
      <c r="G10736" s="85">
        <v>8.4194041974044946</v>
      </c>
      <c r="H10736" s="85">
        <v>24503.913814264284</v>
      </c>
      <c r="I10736" s="85">
        <v>5272.1260057275331</v>
      </c>
      <c r="J10736" s="85">
        <v>125641.78808577871</v>
      </c>
      <c r="K10736" t="s">
        <v>492</v>
      </c>
    </row>
    <row r="10737" spans="2:11" x14ac:dyDescent="0.25">
      <c r="B10737">
        <v>2026</v>
      </c>
      <c r="C10737" t="s">
        <v>480</v>
      </c>
      <c r="D10737">
        <v>3</v>
      </c>
      <c r="E10737" t="s">
        <v>70</v>
      </c>
      <c r="F10737">
        <v>18</v>
      </c>
      <c r="G10737" s="85">
        <v>13.023194403349711</v>
      </c>
      <c r="H10737" s="85">
        <v>24503.913814264284</v>
      </c>
      <c r="I10737" s="85">
        <v>5272.1260057275331</v>
      </c>
      <c r="J10737" s="85">
        <v>194343.613046869</v>
      </c>
      <c r="K10737" t="s">
        <v>492</v>
      </c>
    </row>
    <row r="10738" spans="2:11" x14ac:dyDescent="0.25">
      <c r="B10738">
        <v>2026</v>
      </c>
      <c r="C10738" t="s">
        <v>480</v>
      </c>
      <c r="D10738">
        <v>4</v>
      </c>
      <c r="E10738" t="s">
        <v>70</v>
      </c>
      <c r="F10738">
        <v>18</v>
      </c>
      <c r="G10738" s="85">
        <v>8.5213494244140104</v>
      </c>
      <c r="H10738" s="85">
        <v>24503.913814264284</v>
      </c>
      <c r="I10738" s="85">
        <v>5272.1260057275331</v>
      </c>
      <c r="J10738" s="85">
        <v>127163.10483313653</v>
      </c>
      <c r="K10738" t="s">
        <v>492</v>
      </c>
    </row>
    <row r="10739" spans="2:11" x14ac:dyDescent="0.25">
      <c r="B10739">
        <v>2026</v>
      </c>
      <c r="C10739" t="s">
        <v>481</v>
      </c>
      <c r="D10739">
        <v>3</v>
      </c>
      <c r="E10739" t="s">
        <v>70</v>
      </c>
      <c r="F10739">
        <v>18</v>
      </c>
      <c r="G10739" s="85">
        <v>13.178997486137833</v>
      </c>
      <c r="H10739" s="85">
        <v>24503.913814264284</v>
      </c>
      <c r="I10739" s="85">
        <v>5272.1260057275331</v>
      </c>
      <c r="J10739" s="85">
        <v>196668.64430226482</v>
      </c>
      <c r="K10739" t="s">
        <v>492</v>
      </c>
    </row>
    <row r="10740" spans="2:11" x14ac:dyDescent="0.25">
      <c r="B10740">
        <v>2026</v>
      </c>
      <c r="C10740" t="s">
        <v>481</v>
      </c>
      <c r="D10740">
        <v>4</v>
      </c>
      <c r="E10740" t="s">
        <v>70</v>
      </c>
      <c r="F10740">
        <v>18</v>
      </c>
      <c r="G10740" s="85">
        <v>8.6232946514235227</v>
      </c>
      <c r="H10740" s="85">
        <v>24503.913814264284</v>
      </c>
      <c r="I10740" s="85">
        <v>5272.1260057275331</v>
      </c>
      <c r="J10740" s="85">
        <v>128684.42158049429</v>
      </c>
      <c r="K10740" t="s">
        <v>492</v>
      </c>
    </row>
    <row r="10741" spans="2:11" x14ac:dyDescent="0.25">
      <c r="B10741">
        <v>2026</v>
      </c>
      <c r="C10741" t="s">
        <v>482</v>
      </c>
      <c r="D10741">
        <v>3</v>
      </c>
      <c r="E10741" t="s">
        <v>70</v>
      </c>
      <c r="F10741">
        <v>18</v>
      </c>
      <c r="G10741" s="85">
        <v>13.334800568925962</v>
      </c>
      <c r="H10741" s="85">
        <v>24503.913814264284</v>
      </c>
      <c r="I10741" s="85">
        <v>5272.1260057275331</v>
      </c>
      <c r="J10741" s="85">
        <v>198993.67555766075</v>
      </c>
      <c r="K10741" t="s">
        <v>492</v>
      </c>
    </row>
    <row r="10742" spans="2:11" x14ac:dyDescent="0.25">
      <c r="B10742">
        <v>2026</v>
      </c>
      <c r="C10742" t="s">
        <v>482</v>
      </c>
      <c r="D10742">
        <v>4</v>
      </c>
      <c r="E10742" t="s">
        <v>70</v>
      </c>
      <c r="F10742">
        <v>18</v>
      </c>
      <c r="G10742" s="85">
        <v>8.7252398784330385</v>
      </c>
      <c r="H10742" s="85">
        <v>24503.913814264284</v>
      </c>
      <c r="I10742" s="85">
        <v>5272.1260057275331</v>
      </c>
      <c r="J10742" s="85">
        <v>130205.73832785212</v>
      </c>
      <c r="K10742" t="s">
        <v>492</v>
      </c>
    </row>
    <row r="10743" spans="2:11" x14ac:dyDescent="0.25">
      <c r="B10743">
        <v>2026</v>
      </c>
      <c r="C10743" t="s">
        <v>483</v>
      </c>
      <c r="D10743">
        <v>3</v>
      </c>
      <c r="E10743" t="s">
        <v>70</v>
      </c>
      <c r="F10743">
        <v>18</v>
      </c>
      <c r="G10743" s="85">
        <v>13.49060365171408</v>
      </c>
      <c r="H10743" s="85">
        <v>24503.913814264284</v>
      </c>
      <c r="I10743" s="85">
        <v>5272.1260057275331</v>
      </c>
      <c r="J10743" s="85">
        <v>201318.70681305652</v>
      </c>
      <c r="K10743" t="s">
        <v>492</v>
      </c>
    </row>
    <row r="10744" spans="2:11" x14ac:dyDescent="0.25">
      <c r="B10744">
        <v>2026</v>
      </c>
      <c r="C10744" t="s">
        <v>483</v>
      </c>
      <c r="D10744">
        <v>4</v>
      </c>
      <c r="E10744" t="s">
        <v>70</v>
      </c>
      <c r="F10744">
        <v>18</v>
      </c>
      <c r="G10744" s="85">
        <v>8.8271851054425472</v>
      </c>
      <c r="H10744" s="85">
        <v>24503.913814264284</v>
      </c>
      <c r="I10744" s="85">
        <v>5272.1260057275331</v>
      </c>
      <c r="J10744" s="85">
        <v>131727.05507520982</v>
      </c>
      <c r="K10744" t="s">
        <v>492</v>
      </c>
    </row>
    <row r="10745" spans="2:11" x14ac:dyDescent="0.25">
      <c r="B10745">
        <v>2026</v>
      </c>
      <c r="C10745" t="s">
        <v>484</v>
      </c>
      <c r="D10745">
        <v>3</v>
      </c>
      <c r="E10745" t="s">
        <v>70</v>
      </c>
      <c r="F10745">
        <v>18</v>
      </c>
      <c r="G10745" s="85">
        <v>13.646406734502209</v>
      </c>
      <c r="H10745" s="85">
        <v>24503.913814264284</v>
      </c>
      <c r="I10745" s="85">
        <v>5272.1260057275331</v>
      </c>
      <c r="J10745" s="85">
        <v>203643.73806845245</v>
      </c>
      <c r="K10745" t="s">
        <v>492</v>
      </c>
    </row>
    <row r="10746" spans="2:11" x14ac:dyDescent="0.25">
      <c r="B10746">
        <v>2026</v>
      </c>
      <c r="C10746" t="s">
        <v>484</v>
      </c>
      <c r="D10746">
        <v>4</v>
      </c>
      <c r="E10746" t="s">
        <v>70</v>
      </c>
      <c r="F10746">
        <v>18</v>
      </c>
      <c r="G10746" s="85">
        <v>8.929130332452063</v>
      </c>
      <c r="H10746" s="85">
        <v>24503.913814264284</v>
      </c>
      <c r="I10746" s="85">
        <v>5272.1260057275331</v>
      </c>
      <c r="J10746" s="85">
        <v>133248.37182256766</v>
      </c>
      <c r="K10746" t="s">
        <v>492</v>
      </c>
    </row>
    <row r="10747" spans="2:11" x14ac:dyDescent="0.25">
      <c r="B10747">
        <v>2026</v>
      </c>
      <c r="C10747" t="s">
        <v>485</v>
      </c>
      <c r="D10747">
        <v>3</v>
      </c>
      <c r="E10747" t="s">
        <v>70</v>
      </c>
      <c r="F10747">
        <v>18</v>
      </c>
      <c r="G10747" s="85">
        <v>13.802209817290329</v>
      </c>
      <c r="H10747" s="85">
        <v>24503.913814264284</v>
      </c>
      <c r="I10747" s="85">
        <v>5272.1260057275331</v>
      </c>
      <c r="J10747" s="85">
        <v>205968.76932384825</v>
      </c>
      <c r="K10747" t="s">
        <v>492</v>
      </c>
    </row>
    <row r="10748" spans="2:11" x14ac:dyDescent="0.25">
      <c r="B10748">
        <v>2026</v>
      </c>
      <c r="C10748" t="s">
        <v>485</v>
      </c>
      <c r="D10748">
        <v>4</v>
      </c>
      <c r="E10748" t="s">
        <v>70</v>
      </c>
      <c r="F10748">
        <v>18</v>
      </c>
      <c r="G10748" s="85">
        <v>9.0310755594615735</v>
      </c>
      <c r="H10748" s="85">
        <v>24503.913814264284</v>
      </c>
      <c r="I10748" s="85">
        <v>5272.1260057275331</v>
      </c>
      <c r="J10748" s="85">
        <v>134769.68856992541</v>
      </c>
      <c r="K10748" t="s">
        <v>492</v>
      </c>
    </row>
    <row r="10749" spans="2:11" x14ac:dyDescent="0.25">
      <c r="B10749">
        <v>2026</v>
      </c>
      <c r="C10749" t="s">
        <v>486</v>
      </c>
      <c r="D10749">
        <v>3</v>
      </c>
      <c r="E10749" t="s">
        <v>70</v>
      </c>
      <c r="F10749">
        <v>18</v>
      </c>
      <c r="G10749" s="85">
        <v>13.958012900078453</v>
      </c>
      <c r="H10749" s="85">
        <v>24503.913814264284</v>
      </c>
      <c r="I10749" s="85">
        <v>5272.1260057275331</v>
      </c>
      <c r="J10749" s="85">
        <v>208293.8005792441</v>
      </c>
      <c r="K10749" t="s">
        <v>492</v>
      </c>
    </row>
    <row r="10750" spans="2:11" x14ac:dyDescent="0.25">
      <c r="B10750">
        <v>2026</v>
      </c>
      <c r="C10750" t="s">
        <v>486</v>
      </c>
      <c r="D10750">
        <v>4</v>
      </c>
      <c r="E10750" t="s">
        <v>70</v>
      </c>
      <c r="F10750">
        <v>18</v>
      </c>
      <c r="G10750" s="85">
        <v>9.1330207864710875</v>
      </c>
      <c r="H10750" s="85">
        <v>24503.913814264284</v>
      </c>
      <c r="I10750" s="85">
        <v>5272.1260057275331</v>
      </c>
      <c r="J10750" s="85">
        <v>136291.00531728318</v>
      </c>
      <c r="K10750" t="s">
        <v>492</v>
      </c>
    </row>
    <row r="10751" spans="2:11" x14ac:dyDescent="0.25">
      <c r="B10751">
        <v>2026</v>
      </c>
      <c r="C10751" t="s">
        <v>487</v>
      </c>
      <c r="D10751">
        <v>3</v>
      </c>
      <c r="E10751" t="s">
        <v>70</v>
      </c>
      <c r="F10751">
        <v>18</v>
      </c>
      <c r="G10751" s="85">
        <v>14.113815982866575</v>
      </c>
      <c r="H10751" s="85">
        <v>24503.913814264284</v>
      </c>
      <c r="I10751" s="85">
        <v>5272.1260057275331</v>
      </c>
      <c r="J10751" s="85">
        <v>210618.83183463992</v>
      </c>
      <c r="K10751" t="s">
        <v>492</v>
      </c>
    </row>
    <row r="10752" spans="2:11" x14ac:dyDescent="0.25">
      <c r="B10752">
        <v>2026</v>
      </c>
      <c r="C10752" t="s">
        <v>487</v>
      </c>
      <c r="D10752">
        <v>4</v>
      </c>
      <c r="E10752" t="s">
        <v>70</v>
      </c>
      <c r="F10752">
        <v>18</v>
      </c>
      <c r="G10752" s="85">
        <v>9.2349660134805998</v>
      </c>
      <c r="H10752" s="85">
        <v>24503.913814264284</v>
      </c>
      <c r="I10752" s="85">
        <v>5272.1260057275331</v>
      </c>
      <c r="J10752" s="85">
        <v>137812.32206464096</v>
      </c>
      <c r="K10752" t="s">
        <v>492</v>
      </c>
    </row>
    <row r="10753" spans="2:11" x14ac:dyDescent="0.25">
      <c r="B10753">
        <v>2026</v>
      </c>
      <c r="C10753" t="s">
        <v>488</v>
      </c>
      <c r="D10753">
        <v>3</v>
      </c>
      <c r="E10753" t="s">
        <v>70</v>
      </c>
      <c r="F10753">
        <v>18</v>
      </c>
      <c r="G10753" s="85">
        <v>14.269619065654704</v>
      </c>
      <c r="H10753" s="85">
        <v>24503.913814264284</v>
      </c>
      <c r="I10753" s="85">
        <v>5272.1260057275331</v>
      </c>
      <c r="J10753" s="85">
        <v>212943.86309003583</v>
      </c>
      <c r="K10753" t="s">
        <v>492</v>
      </c>
    </row>
    <row r="10754" spans="2:11" x14ac:dyDescent="0.25">
      <c r="B10754">
        <v>2026</v>
      </c>
      <c r="C10754" t="s">
        <v>488</v>
      </c>
      <c r="D10754">
        <v>4</v>
      </c>
      <c r="E10754" t="s">
        <v>70</v>
      </c>
      <c r="F10754">
        <v>18</v>
      </c>
      <c r="G10754" s="85">
        <v>9.3369112404901156</v>
      </c>
      <c r="H10754" s="85">
        <v>24503.913814264284</v>
      </c>
      <c r="I10754" s="85">
        <v>5272.1260057275331</v>
      </c>
      <c r="J10754" s="85">
        <v>139333.63881199877</v>
      </c>
      <c r="K10754" t="s">
        <v>492</v>
      </c>
    </row>
    <row r="10755" spans="2:11" x14ac:dyDescent="0.25">
      <c r="B10755">
        <v>2026</v>
      </c>
      <c r="C10755" t="s">
        <v>489</v>
      </c>
      <c r="D10755">
        <v>3</v>
      </c>
      <c r="E10755" t="s">
        <v>70</v>
      </c>
      <c r="F10755">
        <v>18</v>
      </c>
      <c r="G10755" s="85">
        <v>14.425422148442824</v>
      </c>
      <c r="H10755" s="85">
        <v>24503.913814264284</v>
      </c>
      <c r="I10755" s="85">
        <v>5272.1260057275331</v>
      </c>
      <c r="J10755" s="85">
        <v>215268.89434543165</v>
      </c>
      <c r="K10755" t="s">
        <v>492</v>
      </c>
    </row>
    <row r="10756" spans="2:11" x14ac:dyDescent="0.25">
      <c r="B10756">
        <v>2026</v>
      </c>
      <c r="C10756" t="s">
        <v>489</v>
      </c>
      <c r="D10756">
        <v>4</v>
      </c>
      <c r="E10756" t="s">
        <v>70</v>
      </c>
      <c r="F10756">
        <v>18</v>
      </c>
      <c r="G10756" s="85">
        <v>9.438856467499626</v>
      </c>
      <c r="H10756" s="85">
        <v>24503.913814264284</v>
      </c>
      <c r="I10756" s="85">
        <v>5272.1260057275331</v>
      </c>
      <c r="J10756" s="85">
        <v>140854.95555935652</v>
      </c>
      <c r="K10756" t="s">
        <v>492</v>
      </c>
    </row>
    <row r="10757" spans="2:11" x14ac:dyDescent="0.25">
      <c r="B10757">
        <v>2026</v>
      </c>
      <c r="C10757" t="s">
        <v>490</v>
      </c>
      <c r="D10757">
        <v>3</v>
      </c>
      <c r="E10757" t="s">
        <v>70</v>
      </c>
      <c r="F10757">
        <v>18</v>
      </c>
      <c r="G10757" s="85">
        <v>14.581225231230949</v>
      </c>
      <c r="H10757" s="85">
        <v>24503.913814264284</v>
      </c>
      <c r="I10757" s="85">
        <v>5272.1260057275331</v>
      </c>
      <c r="J10757" s="85">
        <v>217593.92560082753</v>
      </c>
      <c r="K10757" t="s">
        <v>492</v>
      </c>
    </row>
    <row r="10758" spans="2:11" x14ac:dyDescent="0.25">
      <c r="B10758">
        <v>2026</v>
      </c>
      <c r="C10758" t="s">
        <v>490</v>
      </c>
      <c r="D10758">
        <v>4</v>
      </c>
      <c r="E10758" t="s">
        <v>70</v>
      </c>
      <c r="F10758">
        <v>18</v>
      </c>
      <c r="G10758" s="85">
        <v>9.5408016945091418</v>
      </c>
      <c r="H10758" s="85">
        <v>24503.913814264284</v>
      </c>
      <c r="I10758" s="85">
        <v>5272.1260057275331</v>
      </c>
      <c r="J10758" s="85">
        <v>142376.27230671432</v>
      </c>
      <c r="K10758" t="s">
        <v>492</v>
      </c>
    </row>
    <row r="10759" spans="2:11" x14ac:dyDescent="0.25">
      <c r="B10759">
        <v>2026</v>
      </c>
      <c r="C10759" t="s">
        <v>479</v>
      </c>
      <c r="D10759">
        <v>3</v>
      </c>
      <c r="E10759" t="s">
        <v>185</v>
      </c>
      <c r="F10759">
        <v>18</v>
      </c>
      <c r="G10759" s="85">
        <v>11.549716526675551</v>
      </c>
      <c r="H10759" s="85">
        <v>12076.490850376749</v>
      </c>
      <c r="I10759" s="85">
        <v>3366.157158234661</v>
      </c>
      <c r="J10759" s="85">
        <v>84943.347988935027</v>
      </c>
      <c r="K10759" t="s">
        <v>492</v>
      </c>
    </row>
    <row r="10760" spans="2:11" x14ac:dyDescent="0.25">
      <c r="B10760">
        <v>2026</v>
      </c>
      <c r="C10760" t="s">
        <v>479</v>
      </c>
      <c r="D10760">
        <v>4</v>
      </c>
      <c r="E10760" t="s">
        <v>185</v>
      </c>
      <c r="F10760">
        <v>18</v>
      </c>
      <c r="G10760" s="85">
        <v>5.7489620379416433</v>
      </c>
      <c r="H10760" s="85">
        <v>12076.490850376749</v>
      </c>
      <c r="I10760" s="85">
        <v>3366.157158234661</v>
      </c>
      <c r="J10760" s="85">
        <v>42281.218057272599</v>
      </c>
      <c r="K10760" t="s">
        <v>492</v>
      </c>
    </row>
    <row r="10761" spans="2:11" x14ac:dyDescent="0.25">
      <c r="B10761">
        <v>2026</v>
      </c>
      <c r="C10761" t="s">
        <v>480</v>
      </c>
      <c r="D10761">
        <v>3</v>
      </c>
      <c r="E10761" t="s">
        <v>185</v>
      </c>
      <c r="F10761">
        <v>18</v>
      </c>
      <c r="G10761" s="85">
        <v>8.485575621370927</v>
      </c>
      <c r="H10761" s="85">
        <v>12076.490850376749</v>
      </c>
      <c r="I10761" s="85">
        <v>3366.157158234661</v>
      </c>
      <c r="J10761" s="85">
        <v>62407.869598164587</v>
      </c>
      <c r="K10761" t="s">
        <v>492</v>
      </c>
    </row>
    <row r="10762" spans="2:11" x14ac:dyDescent="0.25">
      <c r="B10762">
        <v>2026</v>
      </c>
      <c r="C10762" t="s">
        <v>480</v>
      </c>
      <c r="D10762">
        <v>4</v>
      </c>
      <c r="E10762" t="s">
        <v>185</v>
      </c>
      <c r="F10762">
        <v>18</v>
      </c>
      <c r="G10762" s="85">
        <v>4.2237618563774575</v>
      </c>
      <c r="H10762" s="85">
        <v>12076.490850376749</v>
      </c>
      <c r="I10762" s="85">
        <v>3366.157158234661</v>
      </c>
      <c r="J10762" s="85">
        <v>31064.006840342019</v>
      </c>
      <c r="K10762" t="s">
        <v>492</v>
      </c>
    </row>
    <row r="10763" spans="2:11" x14ac:dyDescent="0.25">
      <c r="B10763">
        <v>2026</v>
      </c>
      <c r="C10763" t="s">
        <v>481</v>
      </c>
      <c r="D10763">
        <v>3</v>
      </c>
      <c r="E10763" t="s">
        <v>185</v>
      </c>
      <c r="F10763">
        <v>18</v>
      </c>
      <c r="G10763" s="85">
        <v>20.049471472438888</v>
      </c>
      <c r="H10763" s="85">
        <v>12076.490850376749</v>
      </c>
      <c r="I10763" s="85">
        <v>3366.157158234661</v>
      </c>
      <c r="J10763" s="85">
        <v>147455.50060420489</v>
      </c>
      <c r="K10763" t="s">
        <v>492</v>
      </c>
    </row>
    <row r="10764" spans="2:11" x14ac:dyDescent="0.25">
      <c r="B10764">
        <v>2026</v>
      </c>
      <c r="C10764" t="s">
        <v>481</v>
      </c>
      <c r="D10764">
        <v>4</v>
      </c>
      <c r="E10764" t="s">
        <v>185</v>
      </c>
      <c r="F10764">
        <v>18</v>
      </c>
      <c r="G10764" s="85">
        <v>9.9797817643081466</v>
      </c>
      <c r="H10764" s="85">
        <v>12076.490850376749</v>
      </c>
      <c r="I10764" s="85">
        <v>3366.157158234661</v>
      </c>
      <c r="J10764" s="85">
        <v>73397.132587743254</v>
      </c>
      <c r="K10764" t="s">
        <v>492</v>
      </c>
    </row>
    <row r="10765" spans="2:11" x14ac:dyDescent="0.25">
      <c r="B10765">
        <v>2026</v>
      </c>
      <c r="C10765" t="s">
        <v>482</v>
      </c>
      <c r="D10765">
        <v>3</v>
      </c>
      <c r="E10765" t="s">
        <v>185</v>
      </c>
      <c r="F10765">
        <v>18</v>
      </c>
      <c r="G10765" s="85">
        <v>11.861243377584691</v>
      </c>
      <c r="H10765" s="85">
        <v>12076.490850376749</v>
      </c>
      <c r="I10765" s="85">
        <v>3366.157158234661</v>
      </c>
      <c r="J10765" s="85">
        <v>87234.498048207432</v>
      </c>
      <c r="K10765" t="s">
        <v>492</v>
      </c>
    </row>
    <row r="10766" spans="2:11" x14ac:dyDescent="0.25">
      <c r="B10766">
        <v>2026</v>
      </c>
      <c r="C10766" t="s">
        <v>482</v>
      </c>
      <c r="D10766">
        <v>4</v>
      </c>
      <c r="E10766" t="s">
        <v>185</v>
      </c>
      <c r="F10766">
        <v>18</v>
      </c>
      <c r="G10766" s="85">
        <v>5.9040269726991053</v>
      </c>
      <c r="H10766" s="85">
        <v>12076.490850376749</v>
      </c>
      <c r="I10766" s="85">
        <v>3366.157158234661</v>
      </c>
      <c r="J10766" s="85">
        <v>43421.655979152572</v>
      </c>
      <c r="K10766" t="s">
        <v>492</v>
      </c>
    </row>
    <row r="10767" spans="2:11" x14ac:dyDescent="0.25">
      <c r="B10767">
        <v>2026</v>
      </c>
      <c r="C10767" t="s">
        <v>483</v>
      </c>
      <c r="D10767">
        <v>3</v>
      </c>
      <c r="E10767" t="s">
        <v>185</v>
      </c>
      <c r="F10767">
        <v>18</v>
      </c>
      <c r="G10767" s="85">
        <v>21.083375311634889</v>
      </c>
      <c r="H10767" s="85">
        <v>12076.490850376749</v>
      </c>
      <c r="I10767" s="85">
        <v>3366.157158234661</v>
      </c>
      <c r="J10767" s="85">
        <v>155059.43212902482</v>
      </c>
      <c r="K10767" t="s">
        <v>492</v>
      </c>
    </row>
    <row r="10768" spans="2:11" x14ac:dyDescent="0.25">
      <c r="B10768">
        <v>2026</v>
      </c>
      <c r="C10768" t="s">
        <v>483</v>
      </c>
      <c r="D10768">
        <v>4</v>
      </c>
      <c r="E10768" t="s">
        <v>185</v>
      </c>
      <c r="F10768">
        <v>18</v>
      </c>
      <c r="G10768" s="85">
        <v>10.494415513863107</v>
      </c>
      <c r="H10768" s="85">
        <v>12076.490850376749</v>
      </c>
      <c r="I10768" s="85">
        <v>3366.157158234661</v>
      </c>
      <c r="J10768" s="85">
        <v>77182.049176330751</v>
      </c>
      <c r="K10768" t="s">
        <v>492</v>
      </c>
    </row>
    <row r="10769" spans="2:11" x14ac:dyDescent="0.25">
      <c r="B10769">
        <v>2026</v>
      </c>
      <c r="C10769" t="s">
        <v>484</v>
      </c>
      <c r="D10769">
        <v>3</v>
      </c>
      <c r="E10769" t="s">
        <v>185</v>
      </c>
      <c r="F10769">
        <v>18</v>
      </c>
      <c r="G10769" s="85">
        <v>17.177376934770557</v>
      </c>
      <c r="H10769" s="85">
        <v>12076.490850376749</v>
      </c>
      <c r="I10769" s="85">
        <v>3366.157158234661</v>
      </c>
      <c r="J10769" s="85">
        <v>126332.4431502136</v>
      </c>
      <c r="K10769" t="s">
        <v>492</v>
      </c>
    </row>
    <row r="10770" spans="2:11" x14ac:dyDescent="0.25">
      <c r="B10770">
        <v>2026</v>
      </c>
      <c r="C10770" t="s">
        <v>484</v>
      </c>
      <c r="D10770">
        <v>4</v>
      </c>
      <c r="E10770" t="s">
        <v>185</v>
      </c>
      <c r="F10770">
        <v>18</v>
      </c>
      <c r="G10770" s="85">
        <v>8.5501741693252526</v>
      </c>
      <c r="H10770" s="85">
        <v>12076.490850376749</v>
      </c>
      <c r="I10770" s="85">
        <v>3366.157158234661</v>
      </c>
      <c r="J10770" s="85">
        <v>62882.964976115276</v>
      </c>
      <c r="K10770" t="s">
        <v>492</v>
      </c>
    </row>
    <row r="10771" spans="2:11" x14ac:dyDescent="0.25">
      <c r="B10771">
        <v>2026</v>
      </c>
      <c r="C10771" t="s">
        <v>485</v>
      </c>
      <c r="D10771">
        <v>3</v>
      </c>
      <c r="E10771" t="s">
        <v>185</v>
      </c>
      <c r="F10771">
        <v>18</v>
      </c>
      <c r="G10771" s="85">
        <v>13.548320636596724</v>
      </c>
      <c r="H10771" s="85">
        <v>12076.490850376749</v>
      </c>
      <c r="I10771" s="85">
        <v>3366.157158234661</v>
      </c>
      <c r="J10771" s="85">
        <v>99642.247655350977</v>
      </c>
      <c r="K10771" t="s">
        <v>492</v>
      </c>
    </row>
    <row r="10772" spans="2:11" x14ac:dyDescent="0.25">
      <c r="B10772">
        <v>2026</v>
      </c>
      <c r="C10772" t="s">
        <v>485</v>
      </c>
      <c r="D10772">
        <v>4</v>
      </c>
      <c r="E10772" t="s">
        <v>185</v>
      </c>
      <c r="F10772">
        <v>18</v>
      </c>
      <c r="G10772" s="85">
        <v>6.7437829177678772</v>
      </c>
      <c r="H10772" s="85">
        <v>12076.490850376749</v>
      </c>
      <c r="I10772" s="85">
        <v>3366.157158234661</v>
      </c>
      <c r="J10772" s="85">
        <v>49597.710716340625</v>
      </c>
      <c r="K10772" t="s">
        <v>492</v>
      </c>
    </row>
    <row r="10773" spans="2:11" x14ac:dyDescent="0.25">
      <c r="B10773">
        <v>2026</v>
      </c>
      <c r="C10773" t="s">
        <v>486</v>
      </c>
      <c r="D10773">
        <v>3</v>
      </c>
      <c r="E10773" t="s">
        <v>185</v>
      </c>
      <c r="F10773">
        <v>18</v>
      </c>
      <c r="G10773" s="85">
        <v>15.394695478417011</v>
      </c>
      <c r="H10773" s="85">
        <v>12076.490850376749</v>
      </c>
      <c r="I10773" s="85">
        <v>3366.157158234661</v>
      </c>
      <c r="J10773" s="85">
        <v>113221.56454546856</v>
      </c>
      <c r="K10773" t="s">
        <v>492</v>
      </c>
    </row>
    <row r="10774" spans="2:11" x14ac:dyDescent="0.25">
      <c r="B10774">
        <v>2026</v>
      </c>
      <c r="C10774" t="s">
        <v>486</v>
      </c>
      <c r="D10774">
        <v>4</v>
      </c>
      <c r="E10774" t="s">
        <v>185</v>
      </c>
      <c r="F10774">
        <v>18</v>
      </c>
      <c r="G10774" s="85">
        <v>7.6628304847725932</v>
      </c>
      <c r="H10774" s="85">
        <v>12076.490850376749</v>
      </c>
      <c r="I10774" s="85">
        <v>3366.157158234661</v>
      </c>
      <c r="J10774" s="85">
        <v>56356.922262542648</v>
      </c>
      <c r="K10774" t="s">
        <v>492</v>
      </c>
    </row>
    <row r="10775" spans="2:11" x14ac:dyDescent="0.25">
      <c r="B10775">
        <v>2026</v>
      </c>
      <c r="C10775" t="s">
        <v>487</v>
      </c>
      <c r="D10775">
        <v>3</v>
      </c>
      <c r="E10775" t="s">
        <v>185</v>
      </c>
      <c r="F10775">
        <v>18</v>
      </c>
      <c r="G10775" s="85">
        <v>25.201804884975171</v>
      </c>
      <c r="H10775" s="85">
        <v>12076.490850376749</v>
      </c>
      <c r="I10775" s="85">
        <v>3366.157158234661</v>
      </c>
      <c r="J10775" s="85">
        <v>185348.76395878708</v>
      </c>
      <c r="K10775" t="s">
        <v>492</v>
      </c>
    </row>
    <row r="10776" spans="2:11" x14ac:dyDescent="0.25">
      <c r="B10776">
        <v>2026</v>
      </c>
      <c r="C10776" t="s">
        <v>487</v>
      </c>
      <c r="D10776">
        <v>4</v>
      </c>
      <c r="E10776" t="s">
        <v>185</v>
      </c>
      <c r="F10776">
        <v>18</v>
      </c>
      <c r="G10776" s="85">
        <v>12.544396153507822</v>
      </c>
      <c r="H10776" s="85">
        <v>12076.490850376749</v>
      </c>
      <c r="I10776" s="85">
        <v>3366.157158234661</v>
      </c>
      <c r="J10776" s="85">
        <v>92258.801791145146</v>
      </c>
      <c r="K10776" t="s">
        <v>492</v>
      </c>
    </row>
    <row r="10777" spans="2:11" x14ac:dyDescent="0.25">
      <c r="B10777">
        <v>2026</v>
      </c>
      <c r="C10777" t="s">
        <v>488</v>
      </c>
      <c r="D10777">
        <v>3</v>
      </c>
      <c r="E10777" t="s">
        <v>185</v>
      </c>
      <c r="F10777">
        <v>18</v>
      </c>
      <c r="G10777" s="85">
        <v>17.618754564011478</v>
      </c>
      <c r="H10777" s="85">
        <v>12076.490850376749</v>
      </c>
      <c r="I10777" s="85">
        <v>3366.157158234661</v>
      </c>
      <c r="J10777" s="85">
        <v>129578.59152697679</v>
      </c>
      <c r="K10777" t="s">
        <v>492</v>
      </c>
    </row>
    <row r="10778" spans="2:11" x14ac:dyDescent="0.25">
      <c r="B10778">
        <v>2026</v>
      </c>
      <c r="C10778" t="s">
        <v>488</v>
      </c>
      <c r="D10778">
        <v>4</v>
      </c>
      <c r="E10778" t="s">
        <v>185</v>
      </c>
      <c r="F10778">
        <v>18</v>
      </c>
      <c r="G10778" s="85">
        <v>8.7698733480057136</v>
      </c>
      <c r="H10778" s="85">
        <v>12076.490850376749</v>
      </c>
      <c r="I10778" s="85">
        <v>3366.157158234661</v>
      </c>
      <c r="J10778" s="85">
        <v>64498.760804907724</v>
      </c>
      <c r="K10778" t="s">
        <v>492</v>
      </c>
    </row>
    <row r="10779" spans="2:11" x14ac:dyDescent="0.25">
      <c r="B10779">
        <v>2026</v>
      </c>
      <c r="C10779" t="s">
        <v>489</v>
      </c>
      <c r="D10779">
        <v>3</v>
      </c>
      <c r="E10779" t="s">
        <v>185</v>
      </c>
      <c r="F10779">
        <v>18</v>
      </c>
      <c r="G10779" s="85">
        <v>31.204253089642474</v>
      </c>
      <c r="H10779" s="85">
        <v>12076.490850376749</v>
      </c>
      <c r="I10779" s="85">
        <v>3366.157158234661</v>
      </c>
      <c r="J10779" s="85">
        <v>229494.26705031382</v>
      </c>
      <c r="K10779" t="s">
        <v>492</v>
      </c>
    </row>
    <row r="10780" spans="2:11" x14ac:dyDescent="0.25">
      <c r="B10780">
        <v>2026</v>
      </c>
      <c r="C10780" t="s">
        <v>489</v>
      </c>
      <c r="D10780">
        <v>4</v>
      </c>
      <c r="E10780" t="s">
        <v>185</v>
      </c>
      <c r="F10780">
        <v>18</v>
      </c>
      <c r="G10780" s="85">
        <v>15.532161851795134</v>
      </c>
      <c r="H10780" s="85">
        <v>12076.490850376749</v>
      </c>
      <c r="I10780" s="85">
        <v>3366.157158234661</v>
      </c>
      <c r="J10780" s="85">
        <v>114232.57238827281</v>
      </c>
      <c r="K10780" t="s">
        <v>492</v>
      </c>
    </row>
    <row r="10781" spans="2:11" x14ac:dyDescent="0.25">
      <c r="B10781">
        <v>2026</v>
      </c>
      <c r="C10781" t="s">
        <v>490</v>
      </c>
      <c r="D10781">
        <v>3</v>
      </c>
      <c r="E10781" t="s">
        <v>185</v>
      </c>
      <c r="F10781">
        <v>18</v>
      </c>
      <c r="G10781" s="85">
        <v>32.116026885603254</v>
      </c>
      <c r="H10781" s="85">
        <v>12076.490850376749</v>
      </c>
      <c r="I10781" s="85">
        <v>3366.157158234661</v>
      </c>
      <c r="J10781" s="85">
        <v>236199.98304417479</v>
      </c>
      <c r="K10781" t="s">
        <v>492</v>
      </c>
    </row>
    <row r="10782" spans="2:11" x14ac:dyDescent="0.25">
      <c r="B10782">
        <v>2026</v>
      </c>
      <c r="C10782" t="s">
        <v>490</v>
      </c>
      <c r="D10782">
        <v>4</v>
      </c>
      <c r="E10782" t="s">
        <v>185</v>
      </c>
      <c r="F10782">
        <v>18</v>
      </c>
      <c r="G10782" s="85">
        <v>15.986004413910145</v>
      </c>
      <c r="H10782" s="85">
        <v>12076.490850376749</v>
      </c>
      <c r="I10782" s="85">
        <v>3366.157158234661</v>
      </c>
      <c r="J10782" s="85">
        <v>117570.39514754892</v>
      </c>
      <c r="K10782" t="s">
        <v>492</v>
      </c>
    </row>
    <row r="10783" spans="2:11" x14ac:dyDescent="0.25">
      <c r="B10783">
        <v>2026</v>
      </c>
      <c r="C10783" t="s">
        <v>479</v>
      </c>
      <c r="D10783">
        <v>3</v>
      </c>
      <c r="E10783" t="s">
        <v>70</v>
      </c>
      <c r="F10783">
        <v>20</v>
      </c>
      <c r="G10783" s="85">
        <v>2.0149319334959839</v>
      </c>
      <c r="H10783" s="85">
        <v>24503.913814264284</v>
      </c>
      <c r="I10783" s="85">
        <v>5272.1260057275331</v>
      </c>
      <c r="J10783" s="85">
        <v>31944.795830676434</v>
      </c>
      <c r="K10783" t="s">
        <v>491</v>
      </c>
    </row>
    <row r="10784" spans="2:11" x14ac:dyDescent="0.25">
      <c r="B10784">
        <v>2026</v>
      </c>
      <c r="C10784" t="s">
        <v>479</v>
      </c>
      <c r="D10784">
        <v>4</v>
      </c>
      <c r="E10784" t="s">
        <v>70</v>
      </c>
      <c r="F10784">
        <v>20</v>
      </c>
      <c r="G10784" s="85">
        <v>0</v>
      </c>
      <c r="H10784" s="85">
        <v>24503.913814264284</v>
      </c>
      <c r="I10784" s="85">
        <v>5272.1260057275331</v>
      </c>
      <c r="J10784" s="85">
        <v>0</v>
      </c>
      <c r="K10784" t="s">
        <v>491</v>
      </c>
    </row>
    <row r="10785" spans="2:11" x14ac:dyDescent="0.25">
      <c r="B10785">
        <v>2026</v>
      </c>
      <c r="C10785" t="s">
        <v>480</v>
      </c>
      <c r="D10785">
        <v>3</v>
      </c>
      <c r="E10785" t="s">
        <v>70</v>
      </c>
      <c r="F10785">
        <v>20</v>
      </c>
      <c r="G10785" s="85">
        <v>2.0356177098973918</v>
      </c>
      <c r="H10785" s="85">
        <v>24503.913814264284</v>
      </c>
      <c r="I10785" s="85">
        <v>5272.1260057275331</v>
      </c>
      <c r="J10785" s="85">
        <v>32272.748796608877</v>
      </c>
      <c r="K10785" t="s">
        <v>491</v>
      </c>
    </row>
    <row r="10786" spans="2:11" x14ac:dyDescent="0.25">
      <c r="B10786">
        <v>2026</v>
      </c>
      <c r="C10786" t="s">
        <v>480</v>
      </c>
      <c r="D10786">
        <v>4</v>
      </c>
      <c r="E10786" t="s">
        <v>70</v>
      </c>
      <c r="F10786">
        <v>20</v>
      </c>
      <c r="G10786" s="85">
        <v>0</v>
      </c>
      <c r="H10786" s="85">
        <v>24503.913814264284</v>
      </c>
      <c r="I10786" s="85">
        <v>5272.1260057275331</v>
      </c>
      <c r="J10786" s="85">
        <v>0</v>
      </c>
      <c r="K10786" t="s">
        <v>491</v>
      </c>
    </row>
    <row r="10787" spans="2:11" x14ac:dyDescent="0.25">
      <c r="B10787">
        <v>2026</v>
      </c>
      <c r="C10787" t="s">
        <v>481</v>
      </c>
      <c r="D10787">
        <v>3</v>
      </c>
      <c r="E10787" t="s">
        <v>70</v>
      </c>
      <c r="F10787">
        <v>20</v>
      </c>
      <c r="G10787" s="85">
        <v>2.0563034862987903</v>
      </c>
      <c r="H10787" s="85">
        <v>24503.913814264284</v>
      </c>
      <c r="I10787" s="85">
        <v>5272.1260057275331</v>
      </c>
      <c r="J10787" s="85">
        <v>32600.701762541172</v>
      </c>
      <c r="K10787" t="s">
        <v>491</v>
      </c>
    </row>
    <row r="10788" spans="2:11" x14ac:dyDescent="0.25">
      <c r="B10788">
        <v>2026</v>
      </c>
      <c r="C10788" t="s">
        <v>481</v>
      </c>
      <c r="D10788">
        <v>4</v>
      </c>
      <c r="E10788" t="s">
        <v>70</v>
      </c>
      <c r="F10788">
        <v>20</v>
      </c>
      <c r="G10788" s="85">
        <v>0</v>
      </c>
      <c r="H10788" s="85">
        <v>24503.913814264284</v>
      </c>
      <c r="I10788" s="85">
        <v>5272.1260057275331</v>
      </c>
      <c r="J10788" s="85">
        <v>0</v>
      </c>
      <c r="K10788" t="s">
        <v>491</v>
      </c>
    </row>
    <row r="10789" spans="2:11" x14ac:dyDescent="0.25">
      <c r="B10789">
        <v>2026</v>
      </c>
      <c r="C10789" t="s">
        <v>482</v>
      </c>
      <c r="D10789">
        <v>3</v>
      </c>
      <c r="E10789" t="s">
        <v>70</v>
      </c>
      <c r="F10789">
        <v>20</v>
      </c>
      <c r="G10789" s="85">
        <v>2.0769892627001982</v>
      </c>
      <c r="H10789" s="85">
        <v>24503.913814264284</v>
      </c>
      <c r="I10789" s="85">
        <v>5272.1260057275331</v>
      </c>
      <c r="J10789" s="85">
        <v>32928.654728473615</v>
      </c>
      <c r="K10789" t="s">
        <v>491</v>
      </c>
    </row>
    <row r="10790" spans="2:11" x14ac:dyDescent="0.25">
      <c r="B10790">
        <v>2026</v>
      </c>
      <c r="C10790" t="s">
        <v>482</v>
      </c>
      <c r="D10790">
        <v>4</v>
      </c>
      <c r="E10790" t="s">
        <v>70</v>
      </c>
      <c r="F10790">
        <v>20</v>
      </c>
      <c r="G10790" s="85">
        <v>0</v>
      </c>
      <c r="H10790" s="85">
        <v>24503.913814264284</v>
      </c>
      <c r="I10790" s="85">
        <v>5272.1260057275331</v>
      </c>
      <c r="J10790" s="85">
        <v>0</v>
      </c>
      <c r="K10790" t="s">
        <v>491</v>
      </c>
    </row>
    <row r="10791" spans="2:11" x14ac:dyDescent="0.25">
      <c r="B10791">
        <v>2026</v>
      </c>
      <c r="C10791" t="s">
        <v>483</v>
      </c>
      <c r="D10791">
        <v>3</v>
      </c>
      <c r="E10791" t="s">
        <v>70</v>
      </c>
      <c r="F10791">
        <v>20</v>
      </c>
      <c r="G10791" s="85">
        <v>2.0976750391015968</v>
      </c>
      <c r="H10791" s="85">
        <v>24503.913814264284</v>
      </c>
      <c r="I10791" s="85">
        <v>5272.1260057275331</v>
      </c>
      <c r="J10791" s="85">
        <v>33256.60769440591</v>
      </c>
      <c r="K10791" t="s">
        <v>491</v>
      </c>
    </row>
    <row r="10792" spans="2:11" x14ac:dyDescent="0.25">
      <c r="B10792">
        <v>2026</v>
      </c>
      <c r="C10792" t="s">
        <v>483</v>
      </c>
      <c r="D10792">
        <v>4</v>
      </c>
      <c r="E10792" t="s">
        <v>70</v>
      </c>
      <c r="F10792">
        <v>20</v>
      </c>
      <c r="G10792" s="85">
        <v>0</v>
      </c>
      <c r="H10792" s="85">
        <v>24503.913814264284</v>
      </c>
      <c r="I10792" s="85">
        <v>5272.1260057275331</v>
      </c>
      <c r="J10792" s="85">
        <v>0</v>
      </c>
      <c r="K10792" t="s">
        <v>491</v>
      </c>
    </row>
    <row r="10793" spans="2:11" x14ac:dyDescent="0.25">
      <c r="B10793">
        <v>2026</v>
      </c>
      <c r="C10793" t="s">
        <v>484</v>
      </c>
      <c r="D10793">
        <v>3</v>
      </c>
      <c r="E10793" t="s">
        <v>70</v>
      </c>
      <c r="F10793">
        <v>20</v>
      </c>
      <c r="G10793" s="85">
        <v>2.1183608155030043</v>
      </c>
      <c r="H10793" s="85">
        <v>24503.913814264284</v>
      </c>
      <c r="I10793" s="85">
        <v>5272.1260057275331</v>
      </c>
      <c r="J10793" s="85">
        <v>33584.560660338342</v>
      </c>
      <c r="K10793" t="s">
        <v>491</v>
      </c>
    </row>
    <row r="10794" spans="2:11" x14ac:dyDescent="0.25">
      <c r="B10794">
        <v>2026</v>
      </c>
      <c r="C10794" t="s">
        <v>484</v>
      </c>
      <c r="D10794">
        <v>4</v>
      </c>
      <c r="E10794" t="s">
        <v>70</v>
      </c>
      <c r="F10794">
        <v>20</v>
      </c>
      <c r="G10794" s="85">
        <v>0</v>
      </c>
      <c r="H10794" s="85">
        <v>24503.913814264284</v>
      </c>
      <c r="I10794" s="85">
        <v>5272.1260057275331</v>
      </c>
      <c r="J10794" s="85">
        <v>0</v>
      </c>
      <c r="K10794" t="s">
        <v>491</v>
      </c>
    </row>
    <row r="10795" spans="2:11" x14ac:dyDescent="0.25">
      <c r="B10795">
        <v>2026</v>
      </c>
      <c r="C10795" t="s">
        <v>485</v>
      </c>
      <c r="D10795">
        <v>3</v>
      </c>
      <c r="E10795" t="s">
        <v>70</v>
      </c>
      <c r="F10795">
        <v>20</v>
      </c>
      <c r="G10795" s="85">
        <v>2.1390465919044033</v>
      </c>
      <c r="H10795" s="85">
        <v>24503.913814264284</v>
      </c>
      <c r="I10795" s="85">
        <v>5272.1260057275331</v>
      </c>
      <c r="J10795" s="85">
        <v>33912.513626270644</v>
      </c>
      <c r="K10795" t="s">
        <v>491</v>
      </c>
    </row>
    <row r="10796" spans="2:11" x14ac:dyDescent="0.25">
      <c r="B10796">
        <v>2026</v>
      </c>
      <c r="C10796" t="s">
        <v>485</v>
      </c>
      <c r="D10796">
        <v>4</v>
      </c>
      <c r="E10796" t="s">
        <v>70</v>
      </c>
      <c r="F10796">
        <v>20</v>
      </c>
      <c r="G10796" s="85">
        <v>0</v>
      </c>
      <c r="H10796" s="85">
        <v>24503.913814264284</v>
      </c>
      <c r="I10796" s="85">
        <v>5272.1260057275331</v>
      </c>
      <c r="J10796" s="85">
        <v>0</v>
      </c>
      <c r="K10796" t="s">
        <v>491</v>
      </c>
    </row>
    <row r="10797" spans="2:11" x14ac:dyDescent="0.25">
      <c r="B10797">
        <v>2026</v>
      </c>
      <c r="C10797" t="s">
        <v>486</v>
      </c>
      <c r="D10797">
        <v>3</v>
      </c>
      <c r="E10797" t="s">
        <v>70</v>
      </c>
      <c r="F10797">
        <v>20</v>
      </c>
      <c r="G10797" s="85">
        <v>2.1597323683058107</v>
      </c>
      <c r="H10797" s="85">
        <v>24503.913814264284</v>
      </c>
      <c r="I10797" s="85">
        <v>5272.1260057275331</v>
      </c>
      <c r="J10797" s="85">
        <v>34240.466592203084</v>
      </c>
      <c r="K10797" t="s">
        <v>491</v>
      </c>
    </row>
    <row r="10798" spans="2:11" x14ac:dyDescent="0.25">
      <c r="B10798">
        <v>2026</v>
      </c>
      <c r="C10798" t="s">
        <v>486</v>
      </c>
      <c r="D10798">
        <v>4</v>
      </c>
      <c r="E10798" t="s">
        <v>70</v>
      </c>
      <c r="F10798">
        <v>20</v>
      </c>
      <c r="G10798" s="85">
        <v>0</v>
      </c>
      <c r="H10798" s="85">
        <v>24503.913814264284</v>
      </c>
      <c r="I10798" s="85">
        <v>5272.1260057275331</v>
      </c>
      <c r="J10798" s="85">
        <v>0</v>
      </c>
      <c r="K10798" t="s">
        <v>491</v>
      </c>
    </row>
    <row r="10799" spans="2:11" x14ac:dyDescent="0.25">
      <c r="B10799">
        <v>2026</v>
      </c>
      <c r="C10799" t="s">
        <v>487</v>
      </c>
      <c r="D10799">
        <v>3</v>
      </c>
      <c r="E10799" t="s">
        <v>70</v>
      </c>
      <c r="F10799">
        <v>20</v>
      </c>
      <c r="G10799" s="85">
        <v>2.1804181447072093</v>
      </c>
      <c r="H10799" s="85">
        <v>24503.913814264284</v>
      </c>
      <c r="I10799" s="85">
        <v>5272.1260057275331</v>
      </c>
      <c r="J10799" s="85">
        <v>34568.419558135378</v>
      </c>
      <c r="K10799" t="s">
        <v>491</v>
      </c>
    </row>
    <row r="10800" spans="2:11" x14ac:dyDescent="0.25">
      <c r="B10800">
        <v>2026</v>
      </c>
      <c r="C10800" t="s">
        <v>487</v>
      </c>
      <c r="D10800">
        <v>4</v>
      </c>
      <c r="E10800" t="s">
        <v>70</v>
      </c>
      <c r="F10800">
        <v>20</v>
      </c>
      <c r="G10800" s="85">
        <v>0</v>
      </c>
      <c r="H10800" s="85">
        <v>24503.913814264284</v>
      </c>
      <c r="I10800" s="85">
        <v>5272.1260057275331</v>
      </c>
      <c r="J10800" s="85">
        <v>0</v>
      </c>
      <c r="K10800" t="s">
        <v>491</v>
      </c>
    </row>
    <row r="10801" spans="2:11" x14ac:dyDescent="0.25">
      <c r="B10801">
        <v>2026</v>
      </c>
      <c r="C10801" t="s">
        <v>488</v>
      </c>
      <c r="D10801">
        <v>3</v>
      </c>
      <c r="E10801" t="s">
        <v>70</v>
      </c>
      <c r="F10801">
        <v>20</v>
      </c>
      <c r="G10801" s="85">
        <v>2.2011039211086172</v>
      </c>
      <c r="H10801" s="85">
        <v>24503.913814264284</v>
      </c>
      <c r="I10801" s="85">
        <v>5272.1260057275331</v>
      </c>
      <c r="J10801" s="85">
        <v>34896.372524067818</v>
      </c>
      <c r="K10801" t="s">
        <v>491</v>
      </c>
    </row>
    <row r="10802" spans="2:11" x14ac:dyDescent="0.25">
      <c r="B10802">
        <v>2026</v>
      </c>
      <c r="C10802" t="s">
        <v>488</v>
      </c>
      <c r="D10802">
        <v>4</v>
      </c>
      <c r="E10802" t="s">
        <v>70</v>
      </c>
      <c r="F10802">
        <v>20</v>
      </c>
      <c r="G10802" s="85">
        <v>0</v>
      </c>
      <c r="H10802" s="85">
        <v>24503.913814264284</v>
      </c>
      <c r="I10802" s="85">
        <v>5272.1260057275331</v>
      </c>
      <c r="J10802" s="85">
        <v>0</v>
      </c>
      <c r="K10802" t="s">
        <v>491</v>
      </c>
    </row>
    <row r="10803" spans="2:11" x14ac:dyDescent="0.25">
      <c r="B10803">
        <v>2026</v>
      </c>
      <c r="C10803" t="s">
        <v>489</v>
      </c>
      <c r="D10803">
        <v>3</v>
      </c>
      <c r="E10803" t="s">
        <v>70</v>
      </c>
      <c r="F10803">
        <v>20</v>
      </c>
      <c r="G10803" s="85">
        <v>2.2217896975100158</v>
      </c>
      <c r="H10803" s="85">
        <v>24503.913814264284</v>
      </c>
      <c r="I10803" s="85">
        <v>5272.1260057275331</v>
      </c>
      <c r="J10803" s="85">
        <v>35224.325490000119</v>
      </c>
      <c r="K10803" t="s">
        <v>491</v>
      </c>
    </row>
    <row r="10804" spans="2:11" x14ac:dyDescent="0.25">
      <c r="B10804">
        <v>2026</v>
      </c>
      <c r="C10804" t="s">
        <v>489</v>
      </c>
      <c r="D10804">
        <v>4</v>
      </c>
      <c r="E10804" t="s">
        <v>70</v>
      </c>
      <c r="F10804">
        <v>20</v>
      </c>
      <c r="G10804" s="85">
        <v>0</v>
      </c>
      <c r="H10804" s="85">
        <v>24503.913814264284</v>
      </c>
      <c r="I10804" s="85">
        <v>5272.1260057275331</v>
      </c>
      <c r="J10804" s="85">
        <v>0</v>
      </c>
      <c r="K10804" t="s">
        <v>491</v>
      </c>
    </row>
    <row r="10805" spans="2:11" x14ac:dyDescent="0.25">
      <c r="B10805">
        <v>2026</v>
      </c>
      <c r="C10805" t="s">
        <v>490</v>
      </c>
      <c r="D10805">
        <v>3</v>
      </c>
      <c r="E10805" t="s">
        <v>70</v>
      </c>
      <c r="F10805">
        <v>20</v>
      </c>
      <c r="G10805" s="85">
        <v>2.2424754739114237</v>
      </c>
      <c r="H10805" s="85">
        <v>24503.913814264284</v>
      </c>
      <c r="I10805" s="85">
        <v>5272.1260057275331</v>
      </c>
      <c r="J10805" s="85">
        <v>35552.278455932559</v>
      </c>
      <c r="K10805" t="s">
        <v>491</v>
      </c>
    </row>
    <row r="10806" spans="2:11" x14ac:dyDescent="0.25">
      <c r="B10806">
        <v>2026</v>
      </c>
      <c r="C10806" t="s">
        <v>490</v>
      </c>
      <c r="D10806">
        <v>4</v>
      </c>
      <c r="E10806" t="s">
        <v>70</v>
      </c>
      <c r="F10806">
        <v>20</v>
      </c>
      <c r="G10806" s="85">
        <v>0</v>
      </c>
      <c r="H10806" s="85">
        <v>24503.913814264284</v>
      </c>
      <c r="I10806" s="85">
        <v>5272.1260057275331</v>
      </c>
      <c r="J10806" s="85">
        <v>0</v>
      </c>
      <c r="K10806" t="s">
        <v>491</v>
      </c>
    </row>
    <row r="10807" spans="2:11" x14ac:dyDescent="0.25">
      <c r="B10807">
        <v>2026</v>
      </c>
      <c r="C10807" t="s">
        <v>479</v>
      </c>
      <c r="D10807">
        <v>3</v>
      </c>
      <c r="E10807" t="s">
        <v>45</v>
      </c>
      <c r="F10807">
        <v>26</v>
      </c>
      <c r="G10807" s="85">
        <v>7.1721019723381145</v>
      </c>
      <c r="H10807" s="85">
        <v>18536.052673839731</v>
      </c>
      <c r="I10807" s="85">
        <v>4748.7393608479206</v>
      </c>
      <c r="J10807" s="85">
        <v>85083.174362501828</v>
      </c>
      <c r="K10807" t="s">
        <v>491</v>
      </c>
    </row>
    <row r="10808" spans="2:11" x14ac:dyDescent="0.25">
      <c r="B10808">
        <v>2026</v>
      </c>
      <c r="C10808" t="s">
        <v>479</v>
      </c>
      <c r="D10808">
        <v>4</v>
      </c>
      <c r="E10808" t="s">
        <v>45</v>
      </c>
      <c r="F10808">
        <v>26</v>
      </c>
      <c r="G10808" s="85">
        <v>6.6368704818651194</v>
      </c>
      <c r="H10808" s="85">
        <v>18536.052673839731</v>
      </c>
      <c r="I10808" s="85">
        <v>4748.7393608479206</v>
      </c>
      <c r="J10808" s="85">
        <v>78733.683738434513</v>
      </c>
      <c r="K10808" t="s">
        <v>491</v>
      </c>
    </row>
    <row r="10809" spans="2:11" x14ac:dyDescent="0.25">
      <c r="B10809">
        <v>2026</v>
      </c>
      <c r="C10809" t="s">
        <v>480</v>
      </c>
      <c r="D10809">
        <v>3</v>
      </c>
      <c r="E10809" t="s">
        <v>45</v>
      </c>
      <c r="F10809">
        <v>26</v>
      </c>
      <c r="G10809" s="85">
        <v>5.6792632771873954</v>
      </c>
      <c r="H10809" s="85">
        <v>18536.052673839731</v>
      </c>
      <c r="I10809" s="85">
        <v>4748.7393608479206</v>
      </c>
      <c r="J10809" s="85">
        <v>67373.518882911492</v>
      </c>
      <c r="K10809" t="s">
        <v>491</v>
      </c>
    </row>
    <row r="10810" spans="2:11" x14ac:dyDescent="0.25">
      <c r="B10810">
        <v>2026</v>
      </c>
      <c r="C10810" t="s">
        <v>480</v>
      </c>
      <c r="D10810">
        <v>4</v>
      </c>
      <c r="E10810" t="s">
        <v>45</v>
      </c>
      <c r="F10810">
        <v>26</v>
      </c>
      <c r="G10810" s="85">
        <v>5.2554376594868426</v>
      </c>
      <c r="H10810" s="85">
        <v>18536.052673839731</v>
      </c>
      <c r="I10810" s="85">
        <v>4748.7393608479206</v>
      </c>
      <c r="J10810" s="85">
        <v>62345.644339410632</v>
      </c>
      <c r="K10810" t="s">
        <v>491</v>
      </c>
    </row>
    <row r="10811" spans="2:11" x14ac:dyDescent="0.25">
      <c r="B10811">
        <v>2026</v>
      </c>
      <c r="C10811" t="s">
        <v>481</v>
      </c>
      <c r="D10811">
        <v>3</v>
      </c>
      <c r="E10811" t="s">
        <v>45</v>
      </c>
      <c r="F10811">
        <v>26</v>
      </c>
      <c r="G10811" s="85">
        <v>8.0328632627813583</v>
      </c>
      <c r="H10811" s="85">
        <v>18536.052673839731</v>
      </c>
      <c r="I10811" s="85">
        <v>4748.7393608479206</v>
      </c>
      <c r="J10811" s="85">
        <v>95294.448998827094</v>
      </c>
      <c r="K10811" t="s">
        <v>491</v>
      </c>
    </row>
    <row r="10812" spans="2:11" x14ac:dyDescent="0.25">
      <c r="B10812">
        <v>2026</v>
      </c>
      <c r="C10812" t="s">
        <v>481</v>
      </c>
      <c r="D10812">
        <v>4</v>
      </c>
      <c r="E10812" t="s">
        <v>45</v>
      </c>
      <c r="F10812">
        <v>26</v>
      </c>
      <c r="G10812" s="85">
        <v>7.4333958551111063</v>
      </c>
      <c r="H10812" s="85">
        <v>18536.052673839731</v>
      </c>
      <c r="I10812" s="85">
        <v>4748.7393608479206</v>
      </c>
      <c r="J10812" s="85">
        <v>88182.922954138499</v>
      </c>
      <c r="K10812" t="s">
        <v>491</v>
      </c>
    </row>
    <row r="10813" spans="2:11" x14ac:dyDescent="0.25">
      <c r="B10813">
        <v>2026</v>
      </c>
      <c r="C10813" t="s">
        <v>482</v>
      </c>
      <c r="D10813">
        <v>3</v>
      </c>
      <c r="E10813" t="s">
        <v>45</v>
      </c>
      <c r="F10813">
        <v>26</v>
      </c>
      <c r="G10813" s="85">
        <v>5.3367781683183093</v>
      </c>
      <c r="H10813" s="85">
        <v>18536.052673839731</v>
      </c>
      <c r="I10813" s="85">
        <v>4748.7393608479206</v>
      </c>
      <c r="J10813" s="85">
        <v>63310.592791389507</v>
      </c>
      <c r="K10813" t="s">
        <v>491</v>
      </c>
    </row>
    <row r="10814" spans="2:11" x14ac:dyDescent="0.25">
      <c r="B10814">
        <v>2026</v>
      </c>
      <c r="C10814" t="s">
        <v>482</v>
      </c>
      <c r="D10814">
        <v>4</v>
      </c>
      <c r="E10814" t="s">
        <v>45</v>
      </c>
      <c r="F10814">
        <v>26</v>
      </c>
      <c r="G10814" s="85">
        <v>4.9385111408318672</v>
      </c>
      <c r="H10814" s="85">
        <v>18536.052673839731</v>
      </c>
      <c r="I10814" s="85">
        <v>4748.7393608479206</v>
      </c>
      <c r="J10814" s="85">
        <v>58585.921687554452</v>
      </c>
      <c r="K10814" t="s">
        <v>491</v>
      </c>
    </row>
    <row r="10815" spans="2:11" x14ac:dyDescent="0.25">
      <c r="B10815">
        <v>2026</v>
      </c>
      <c r="C10815" t="s">
        <v>483</v>
      </c>
      <c r="D10815">
        <v>3</v>
      </c>
      <c r="E10815" t="s">
        <v>45</v>
      </c>
      <c r="F10815">
        <v>26</v>
      </c>
      <c r="G10815" s="85">
        <v>2.3738962825373893</v>
      </c>
      <c r="H10815" s="85">
        <v>18536.052673839731</v>
      </c>
      <c r="I10815" s="85">
        <v>4748.7393608479206</v>
      </c>
      <c r="J10815" s="85">
        <v>28161.706582621038</v>
      </c>
      <c r="K10815" t="s">
        <v>491</v>
      </c>
    </row>
    <row r="10816" spans="2:11" x14ac:dyDescent="0.25">
      <c r="B10816">
        <v>2026</v>
      </c>
      <c r="C10816" t="s">
        <v>483</v>
      </c>
      <c r="D10816">
        <v>4</v>
      </c>
      <c r="E10816" t="s">
        <v>45</v>
      </c>
      <c r="F10816">
        <v>26</v>
      </c>
      <c r="G10816" s="85">
        <v>2.1967398435420611</v>
      </c>
      <c r="H10816" s="85">
        <v>18536.052673839731</v>
      </c>
      <c r="I10816" s="85">
        <v>4748.7393608479206</v>
      </c>
      <c r="J10816" s="85">
        <v>26060.086688395579</v>
      </c>
      <c r="K10816" t="s">
        <v>491</v>
      </c>
    </row>
    <row r="10817" spans="2:11" x14ac:dyDescent="0.25">
      <c r="B10817">
        <v>2026</v>
      </c>
      <c r="C10817" t="s">
        <v>484</v>
      </c>
      <c r="D10817">
        <v>3</v>
      </c>
      <c r="E10817" t="s">
        <v>45</v>
      </c>
      <c r="F10817">
        <v>26</v>
      </c>
      <c r="G10817" s="85">
        <v>3.5790540224665723</v>
      </c>
      <c r="H10817" s="85">
        <v>18536.052673839731</v>
      </c>
      <c r="I10817" s="85">
        <v>4748.7393608479206</v>
      </c>
      <c r="J10817" s="85">
        <v>42458.581685093348</v>
      </c>
      <c r="K10817" t="s">
        <v>491</v>
      </c>
    </row>
    <row r="10818" spans="2:11" x14ac:dyDescent="0.25">
      <c r="B10818">
        <v>2026</v>
      </c>
      <c r="C10818" t="s">
        <v>484</v>
      </c>
      <c r="D10818">
        <v>4</v>
      </c>
      <c r="E10818" t="s">
        <v>45</v>
      </c>
      <c r="F10818">
        <v>26</v>
      </c>
      <c r="G10818" s="85">
        <v>3.3119604387004098</v>
      </c>
      <c r="H10818" s="85">
        <v>18536.052673839731</v>
      </c>
      <c r="I10818" s="85">
        <v>4748.7393608479206</v>
      </c>
      <c r="J10818" s="85">
        <v>39290.030813071447</v>
      </c>
      <c r="K10818" t="s">
        <v>491</v>
      </c>
    </row>
    <row r="10819" spans="2:11" x14ac:dyDescent="0.25">
      <c r="B10819">
        <v>2026</v>
      </c>
      <c r="C10819" t="s">
        <v>485</v>
      </c>
      <c r="D10819">
        <v>3</v>
      </c>
      <c r="E10819" t="s">
        <v>45</v>
      </c>
      <c r="F10819">
        <v>26</v>
      </c>
      <c r="G10819" s="85">
        <v>5.9133305769077831</v>
      </c>
      <c r="H10819" s="85">
        <v>18536.052673839731</v>
      </c>
      <c r="I10819" s="85">
        <v>4748.7393608479206</v>
      </c>
      <c r="J10819" s="85">
        <v>70150.276512889439</v>
      </c>
      <c r="K10819" t="s">
        <v>491</v>
      </c>
    </row>
    <row r="10820" spans="2:11" x14ac:dyDescent="0.25">
      <c r="B10820">
        <v>2026</v>
      </c>
      <c r="C10820" t="s">
        <v>485</v>
      </c>
      <c r="D10820">
        <v>4</v>
      </c>
      <c r="E10820" t="s">
        <v>45</v>
      </c>
      <c r="F10820">
        <v>26</v>
      </c>
      <c r="G10820" s="85">
        <v>5.4720372502728738</v>
      </c>
      <c r="H10820" s="85">
        <v>18536.052673839731</v>
      </c>
      <c r="I10820" s="85">
        <v>4748.7393608479206</v>
      </c>
      <c r="J10820" s="85">
        <v>64915.181250733513</v>
      </c>
      <c r="K10820" t="s">
        <v>491</v>
      </c>
    </row>
    <row r="10821" spans="2:11" x14ac:dyDescent="0.25">
      <c r="B10821">
        <v>2026</v>
      </c>
      <c r="C10821" t="s">
        <v>486</v>
      </c>
      <c r="D10821">
        <v>3</v>
      </c>
      <c r="E10821" t="s">
        <v>45</v>
      </c>
      <c r="F10821">
        <v>26</v>
      </c>
      <c r="G10821" s="85">
        <v>4.932886826345924</v>
      </c>
      <c r="H10821" s="85">
        <v>18536.052673839731</v>
      </c>
      <c r="I10821" s="85">
        <v>4748.7393608479206</v>
      </c>
      <c r="J10821" s="85">
        <v>58519.200030232416</v>
      </c>
      <c r="K10821" t="s">
        <v>491</v>
      </c>
    </row>
    <row r="10822" spans="2:11" x14ac:dyDescent="0.25">
      <c r="B10822">
        <v>2026</v>
      </c>
      <c r="C10822" t="s">
        <v>486</v>
      </c>
      <c r="D10822">
        <v>4</v>
      </c>
      <c r="E10822" t="s">
        <v>45</v>
      </c>
      <c r="F10822">
        <v>26</v>
      </c>
      <c r="G10822" s="85">
        <v>4.5647609437827947</v>
      </c>
      <c r="H10822" s="85">
        <v>18536.052673839731</v>
      </c>
      <c r="I10822" s="85">
        <v>4748.7393608479206</v>
      </c>
      <c r="J10822" s="85">
        <v>54152.09555036432</v>
      </c>
      <c r="K10822" t="s">
        <v>491</v>
      </c>
    </row>
    <row r="10823" spans="2:11" x14ac:dyDescent="0.25">
      <c r="B10823">
        <v>2026</v>
      </c>
      <c r="C10823" t="s">
        <v>487</v>
      </c>
      <c r="D10823">
        <v>3</v>
      </c>
      <c r="E10823" t="s">
        <v>45</v>
      </c>
      <c r="F10823">
        <v>26</v>
      </c>
      <c r="G10823" s="85">
        <v>4.6614990532497753</v>
      </c>
      <c r="H10823" s="85">
        <v>18536.052673839731</v>
      </c>
      <c r="I10823" s="85">
        <v>4748.7393608479206</v>
      </c>
      <c r="J10823" s="85">
        <v>55299.706873658797</v>
      </c>
      <c r="K10823" t="s">
        <v>491</v>
      </c>
    </row>
    <row r="10824" spans="2:11" x14ac:dyDescent="0.25">
      <c r="B10824">
        <v>2026</v>
      </c>
      <c r="C10824" t="s">
        <v>487</v>
      </c>
      <c r="D10824">
        <v>4</v>
      </c>
      <c r="E10824" t="s">
        <v>45</v>
      </c>
      <c r="F10824">
        <v>26</v>
      </c>
      <c r="G10824" s="85">
        <v>4.3136259895744189</v>
      </c>
      <c r="H10824" s="85">
        <v>18536.052673839731</v>
      </c>
      <c r="I10824" s="85">
        <v>4748.7393608479206</v>
      </c>
      <c r="J10824" s="85">
        <v>51172.863077117094</v>
      </c>
      <c r="K10824" t="s">
        <v>491</v>
      </c>
    </row>
    <row r="10825" spans="2:11" x14ac:dyDescent="0.25">
      <c r="B10825">
        <v>2026</v>
      </c>
      <c r="C10825" t="s">
        <v>488</v>
      </c>
      <c r="D10825">
        <v>3</v>
      </c>
      <c r="E10825" t="s">
        <v>45</v>
      </c>
      <c r="F10825">
        <v>26</v>
      </c>
      <c r="G10825" s="85">
        <v>7.5237503795515295</v>
      </c>
      <c r="H10825" s="85">
        <v>18536.052673839731</v>
      </c>
      <c r="I10825" s="85">
        <v>4748.7393608479206</v>
      </c>
      <c r="J10825" s="85">
        <v>89254.805337720842</v>
      </c>
      <c r="K10825" t="s">
        <v>491</v>
      </c>
    </row>
    <row r="10826" spans="2:11" x14ac:dyDescent="0.25">
      <c r="B10826">
        <v>2026</v>
      </c>
      <c r="C10826" t="s">
        <v>488</v>
      </c>
      <c r="D10826">
        <v>4</v>
      </c>
      <c r="E10826" t="s">
        <v>45</v>
      </c>
      <c r="F10826">
        <v>26</v>
      </c>
      <c r="G10826" s="85">
        <v>6.9622764706297726</v>
      </c>
      <c r="H10826" s="85">
        <v>18536.052673839731</v>
      </c>
      <c r="I10826" s="85">
        <v>4748.7393608479206</v>
      </c>
      <c r="J10826" s="85">
        <v>82593.998969234206</v>
      </c>
      <c r="K10826" t="s">
        <v>491</v>
      </c>
    </row>
    <row r="10827" spans="2:11" x14ac:dyDescent="0.25">
      <c r="B10827">
        <v>2026</v>
      </c>
      <c r="C10827" t="s">
        <v>489</v>
      </c>
      <c r="D10827">
        <v>3</v>
      </c>
      <c r="E10827" t="s">
        <v>45</v>
      </c>
      <c r="F10827">
        <v>26</v>
      </c>
      <c r="G10827" s="85">
        <v>6.0309116844008122</v>
      </c>
      <c r="H10827" s="85">
        <v>18536.052673839731</v>
      </c>
      <c r="I10827" s="85">
        <v>4748.7393608479206</v>
      </c>
      <c r="J10827" s="85">
        <v>71545.149858130535</v>
      </c>
      <c r="K10827" t="s">
        <v>491</v>
      </c>
    </row>
    <row r="10828" spans="2:11" x14ac:dyDescent="0.25">
      <c r="B10828">
        <v>2026</v>
      </c>
      <c r="C10828" t="s">
        <v>489</v>
      </c>
      <c r="D10828">
        <v>4</v>
      </c>
      <c r="E10828" t="s">
        <v>45</v>
      </c>
      <c r="F10828">
        <v>26</v>
      </c>
      <c r="G10828" s="85">
        <v>5.5808436482514976</v>
      </c>
      <c r="H10828" s="85">
        <v>18536.052673839731</v>
      </c>
      <c r="I10828" s="85">
        <v>4748.7393608479206</v>
      </c>
      <c r="J10828" s="85">
        <v>66205.95957021034</v>
      </c>
      <c r="K10828" t="s">
        <v>491</v>
      </c>
    </row>
    <row r="10829" spans="2:11" x14ac:dyDescent="0.25">
      <c r="B10829">
        <v>2026</v>
      </c>
      <c r="C10829" t="s">
        <v>490</v>
      </c>
      <c r="D10829">
        <v>3</v>
      </c>
      <c r="E10829" t="s">
        <v>45</v>
      </c>
      <c r="F10829">
        <v>26</v>
      </c>
      <c r="G10829" s="85">
        <v>8.3845116699947724</v>
      </c>
      <c r="H10829" s="85">
        <v>18536.052673839731</v>
      </c>
      <c r="I10829" s="85">
        <v>4748.7393608479206</v>
      </c>
      <c r="J10829" s="85">
        <v>99466.079974046093</v>
      </c>
      <c r="K10829" t="s">
        <v>491</v>
      </c>
    </row>
    <row r="10830" spans="2:11" x14ac:dyDescent="0.25">
      <c r="B10830">
        <v>2026</v>
      </c>
      <c r="C10830" t="s">
        <v>490</v>
      </c>
      <c r="D10830">
        <v>4</v>
      </c>
      <c r="E10830" t="s">
        <v>45</v>
      </c>
      <c r="F10830">
        <v>26</v>
      </c>
      <c r="G10830" s="85">
        <v>7.7588018438757587</v>
      </c>
      <c r="H10830" s="85">
        <v>18536.052673839731</v>
      </c>
      <c r="I10830" s="85">
        <v>4748.7393608479206</v>
      </c>
      <c r="J10830" s="85">
        <v>92043.238184938178</v>
      </c>
      <c r="K10830" t="s">
        <v>491</v>
      </c>
    </row>
    <row r="10831" spans="2:11" x14ac:dyDescent="0.25">
      <c r="B10831">
        <v>2026</v>
      </c>
      <c r="C10831" t="s">
        <v>479</v>
      </c>
      <c r="D10831">
        <v>3</v>
      </c>
      <c r="E10831" t="s">
        <v>70</v>
      </c>
      <c r="F10831">
        <v>24</v>
      </c>
      <c r="G10831" s="85">
        <v>19.011424763704614</v>
      </c>
      <c r="H10831" s="85">
        <v>24503.913814264284</v>
      </c>
      <c r="I10831" s="85">
        <v>5272.1260057275331</v>
      </c>
      <c r="J10831" s="85">
        <v>299544.32383524865</v>
      </c>
      <c r="K10831" t="s">
        <v>492</v>
      </c>
    </row>
    <row r="10832" spans="2:11" x14ac:dyDescent="0.25">
      <c r="B10832">
        <v>2026</v>
      </c>
      <c r="C10832" t="s">
        <v>479</v>
      </c>
      <c r="D10832">
        <v>4</v>
      </c>
      <c r="E10832" t="s">
        <v>70</v>
      </c>
      <c r="F10832">
        <v>24</v>
      </c>
      <c r="G10832" s="85">
        <v>12.057829713944948</v>
      </c>
      <c r="H10832" s="85">
        <v>24503.913814264284</v>
      </c>
      <c r="I10832" s="85">
        <v>5272.1260057275331</v>
      </c>
      <c r="J10832" s="85">
        <v>189983.36492274521</v>
      </c>
      <c r="K10832" t="s">
        <v>492</v>
      </c>
    </row>
    <row r="10833" spans="2:11" x14ac:dyDescent="0.25">
      <c r="B10833">
        <v>2026</v>
      </c>
      <c r="C10833" t="s">
        <v>480</v>
      </c>
      <c r="D10833">
        <v>3</v>
      </c>
      <c r="E10833" t="s">
        <v>70</v>
      </c>
      <c r="F10833">
        <v>24</v>
      </c>
      <c r="G10833" s="85">
        <v>18.370742877207292</v>
      </c>
      <c r="H10833" s="85">
        <v>24503.913814264284</v>
      </c>
      <c r="I10833" s="85">
        <v>5272.1260057275331</v>
      </c>
      <c r="J10833" s="85">
        <v>289449.72940744337</v>
      </c>
      <c r="K10833" t="s">
        <v>492</v>
      </c>
    </row>
    <row r="10834" spans="2:11" x14ac:dyDescent="0.25">
      <c r="B10834">
        <v>2026</v>
      </c>
      <c r="C10834" t="s">
        <v>480</v>
      </c>
      <c r="D10834">
        <v>4</v>
      </c>
      <c r="E10834" t="s">
        <v>70</v>
      </c>
      <c r="F10834">
        <v>24</v>
      </c>
      <c r="G10834" s="85">
        <v>11.651482836516685</v>
      </c>
      <c r="H10834" s="85">
        <v>24503.913814264284</v>
      </c>
      <c r="I10834" s="85">
        <v>5272.1260057275331</v>
      </c>
      <c r="J10834" s="85">
        <v>183580.95678370917</v>
      </c>
      <c r="K10834" t="s">
        <v>492</v>
      </c>
    </row>
    <row r="10835" spans="2:11" x14ac:dyDescent="0.25">
      <c r="B10835">
        <v>2026</v>
      </c>
      <c r="C10835" t="s">
        <v>481</v>
      </c>
      <c r="D10835">
        <v>3</v>
      </c>
      <c r="E10835" t="s">
        <v>70</v>
      </c>
      <c r="F10835">
        <v>24</v>
      </c>
      <c r="G10835" s="85">
        <v>19.956486754972843</v>
      </c>
      <c r="H10835" s="85">
        <v>24503.913814264284</v>
      </c>
      <c r="I10835" s="85">
        <v>5272.1260057275331</v>
      </c>
      <c r="J10835" s="85">
        <v>314434.73624122934</v>
      </c>
      <c r="K10835" t="s">
        <v>492</v>
      </c>
    </row>
    <row r="10836" spans="2:11" x14ac:dyDescent="0.25">
      <c r="B10836">
        <v>2026</v>
      </c>
      <c r="C10836" t="s">
        <v>481</v>
      </c>
      <c r="D10836">
        <v>4</v>
      </c>
      <c r="E10836" t="s">
        <v>70</v>
      </c>
      <c r="F10836">
        <v>24</v>
      </c>
      <c r="G10836" s="85">
        <v>12.657227008017792</v>
      </c>
      <c r="H10836" s="85">
        <v>24503.913814264284</v>
      </c>
      <c r="I10836" s="85">
        <v>5272.1260057275331</v>
      </c>
      <c r="J10836" s="85">
        <v>199427.47862770568</v>
      </c>
      <c r="K10836" t="s">
        <v>492</v>
      </c>
    </row>
    <row r="10837" spans="2:11" x14ac:dyDescent="0.25">
      <c r="B10837">
        <v>2026</v>
      </c>
      <c r="C10837" t="s">
        <v>482</v>
      </c>
      <c r="D10837">
        <v>3</v>
      </c>
      <c r="E10837" t="s">
        <v>70</v>
      </c>
      <c r="F10837">
        <v>24</v>
      </c>
      <c r="G10837" s="85">
        <v>21.787901287488026</v>
      </c>
      <c r="H10837" s="85">
        <v>24503.913814264284</v>
      </c>
      <c r="I10837" s="85">
        <v>5272.1260057275331</v>
      </c>
      <c r="J10837" s="85">
        <v>343290.53398510179</v>
      </c>
      <c r="K10837" t="s">
        <v>492</v>
      </c>
    </row>
    <row r="10838" spans="2:11" x14ac:dyDescent="0.25">
      <c r="B10838">
        <v>2026</v>
      </c>
      <c r="C10838" t="s">
        <v>482</v>
      </c>
      <c r="D10838">
        <v>4</v>
      </c>
      <c r="E10838" t="s">
        <v>70</v>
      </c>
      <c r="F10838">
        <v>24</v>
      </c>
      <c r="G10838" s="85">
        <v>13.81878564148073</v>
      </c>
      <c r="H10838" s="85">
        <v>24503.913814264284</v>
      </c>
      <c r="I10838" s="85">
        <v>5272.1260057275331</v>
      </c>
      <c r="J10838" s="85">
        <v>217729.01571817734</v>
      </c>
      <c r="K10838" t="s">
        <v>492</v>
      </c>
    </row>
    <row r="10839" spans="2:11" x14ac:dyDescent="0.25">
      <c r="B10839">
        <v>2026</v>
      </c>
      <c r="C10839" t="s">
        <v>483</v>
      </c>
      <c r="D10839">
        <v>3</v>
      </c>
      <c r="E10839" t="s">
        <v>70</v>
      </c>
      <c r="F10839">
        <v>24</v>
      </c>
      <c r="G10839" s="85">
        <v>24.158407820565028</v>
      </c>
      <c r="H10839" s="85">
        <v>24503.913814264284</v>
      </c>
      <c r="I10839" s="85">
        <v>5272.1260057275331</v>
      </c>
      <c r="J10839" s="85">
        <v>380640.27422935813</v>
      </c>
      <c r="K10839" t="s">
        <v>492</v>
      </c>
    </row>
    <row r="10840" spans="2:11" x14ac:dyDescent="0.25">
      <c r="B10840">
        <v>2026</v>
      </c>
      <c r="C10840" t="s">
        <v>483</v>
      </c>
      <c r="D10840">
        <v>4</v>
      </c>
      <c r="E10840" t="s">
        <v>70</v>
      </c>
      <c r="F10840">
        <v>24</v>
      </c>
      <c r="G10840" s="85">
        <v>15.322258656622953</v>
      </c>
      <c r="H10840" s="85">
        <v>24503.913814264284</v>
      </c>
      <c r="I10840" s="85">
        <v>5272.1260057275331</v>
      </c>
      <c r="J10840" s="85">
        <v>241417.76147620764</v>
      </c>
      <c r="K10840" t="s">
        <v>492</v>
      </c>
    </row>
    <row r="10841" spans="2:11" x14ac:dyDescent="0.25">
      <c r="B10841">
        <v>2026</v>
      </c>
      <c r="C10841" t="s">
        <v>484</v>
      </c>
      <c r="D10841">
        <v>3</v>
      </c>
      <c r="E10841" t="s">
        <v>70</v>
      </c>
      <c r="F10841">
        <v>24</v>
      </c>
      <c r="G10841" s="85">
        <v>24.580944022409497</v>
      </c>
      <c r="H10841" s="85">
        <v>24503.913814264284</v>
      </c>
      <c r="I10841" s="85">
        <v>5272.1260057275331</v>
      </c>
      <c r="J10841" s="85">
        <v>387297.76163235656</v>
      </c>
      <c r="K10841" t="s">
        <v>492</v>
      </c>
    </row>
    <row r="10842" spans="2:11" x14ac:dyDescent="0.25">
      <c r="B10842">
        <v>2026</v>
      </c>
      <c r="C10842" t="s">
        <v>484</v>
      </c>
      <c r="D10842">
        <v>4</v>
      </c>
      <c r="E10842" t="s">
        <v>70</v>
      </c>
      <c r="F10842">
        <v>24</v>
      </c>
      <c r="G10842" s="85">
        <v>15.590248543395901</v>
      </c>
      <c r="H10842" s="85">
        <v>24503.913814264284</v>
      </c>
      <c r="I10842" s="85">
        <v>5272.1260057275331</v>
      </c>
      <c r="J10842" s="85">
        <v>245640.21457616379</v>
      </c>
      <c r="K10842" t="s">
        <v>492</v>
      </c>
    </row>
    <row r="10843" spans="2:11" x14ac:dyDescent="0.25">
      <c r="B10843">
        <v>2026</v>
      </c>
      <c r="C10843" t="s">
        <v>485</v>
      </c>
      <c r="D10843">
        <v>3</v>
      </c>
      <c r="E10843" t="s">
        <v>70</v>
      </c>
      <c r="F10843">
        <v>24</v>
      </c>
      <c r="G10843" s="85">
        <v>19.001931576527671</v>
      </c>
      <c r="H10843" s="85">
        <v>24503.913814264284</v>
      </c>
      <c r="I10843" s="85">
        <v>5272.1260057275331</v>
      </c>
      <c r="J10843" s="85">
        <v>299394.74902066728</v>
      </c>
      <c r="K10843" t="s">
        <v>492</v>
      </c>
    </row>
    <row r="10844" spans="2:11" x14ac:dyDescent="0.25">
      <c r="B10844">
        <v>2026</v>
      </c>
      <c r="C10844" t="s">
        <v>485</v>
      </c>
      <c r="D10844">
        <v>4</v>
      </c>
      <c r="E10844" t="s">
        <v>70</v>
      </c>
      <c r="F10844">
        <v>24</v>
      </c>
      <c r="G10844" s="85">
        <v>12.051808743089531</v>
      </c>
      <c r="H10844" s="85">
        <v>24503.913814264284</v>
      </c>
      <c r="I10844" s="85">
        <v>5272.1260057275331</v>
      </c>
      <c r="J10844" s="85">
        <v>189888.49840610407</v>
      </c>
      <c r="K10844" t="s">
        <v>492</v>
      </c>
    </row>
    <row r="10845" spans="2:11" x14ac:dyDescent="0.25">
      <c r="B10845">
        <v>2026</v>
      </c>
      <c r="C10845" t="s">
        <v>486</v>
      </c>
      <c r="D10845">
        <v>3</v>
      </c>
      <c r="E10845" t="s">
        <v>70</v>
      </c>
      <c r="F10845">
        <v>24</v>
      </c>
      <c r="G10845" s="85">
        <v>18.361249690030341</v>
      </c>
      <c r="H10845" s="85">
        <v>24503.913814264284</v>
      </c>
      <c r="I10845" s="85">
        <v>5272.1260057275331</v>
      </c>
      <c r="J10845" s="85">
        <v>289300.15459286189</v>
      </c>
      <c r="K10845" t="s">
        <v>492</v>
      </c>
    </row>
    <row r="10846" spans="2:11" x14ac:dyDescent="0.25">
      <c r="B10846">
        <v>2026</v>
      </c>
      <c r="C10846" t="s">
        <v>486</v>
      </c>
      <c r="D10846">
        <v>4</v>
      </c>
      <c r="E10846" t="s">
        <v>70</v>
      </c>
      <c r="F10846">
        <v>24</v>
      </c>
      <c r="G10846" s="85">
        <v>11.645461865661265</v>
      </c>
      <c r="H10846" s="85">
        <v>24503.913814264284</v>
      </c>
      <c r="I10846" s="85">
        <v>5272.1260057275331</v>
      </c>
      <c r="J10846" s="85">
        <v>183486.09026706801</v>
      </c>
      <c r="K10846" t="s">
        <v>492</v>
      </c>
    </row>
    <row r="10847" spans="2:11" x14ac:dyDescent="0.25">
      <c r="B10847">
        <v>2026</v>
      </c>
      <c r="C10847" t="s">
        <v>487</v>
      </c>
      <c r="D10847">
        <v>3</v>
      </c>
      <c r="E10847" t="s">
        <v>70</v>
      </c>
      <c r="F10847">
        <v>24</v>
      </c>
      <c r="G10847" s="85">
        <v>19.946993567795889</v>
      </c>
      <c r="H10847" s="85">
        <v>24503.913814264284</v>
      </c>
      <c r="I10847" s="85">
        <v>5272.1260057275331</v>
      </c>
      <c r="J10847" s="85">
        <v>314285.1614266478</v>
      </c>
      <c r="K10847" t="s">
        <v>492</v>
      </c>
    </row>
    <row r="10848" spans="2:11" x14ac:dyDescent="0.25">
      <c r="B10848">
        <v>2026</v>
      </c>
      <c r="C10848" t="s">
        <v>487</v>
      </c>
      <c r="D10848">
        <v>4</v>
      </c>
      <c r="E10848" t="s">
        <v>70</v>
      </c>
      <c r="F10848">
        <v>24</v>
      </c>
      <c r="G10848" s="85">
        <v>12.651206037162371</v>
      </c>
      <c r="H10848" s="85">
        <v>24503.913814264284</v>
      </c>
      <c r="I10848" s="85">
        <v>5272.1260057275331</v>
      </c>
      <c r="J10848" s="85">
        <v>199332.61211106452</v>
      </c>
      <c r="K10848" t="s">
        <v>492</v>
      </c>
    </row>
    <row r="10849" spans="2:11" x14ac:dyDescent="0.25">
      <c r="B10849">
        <v>2026</v>
      </c>
      <c r="C10849" t="s">
        <v>488</v>
      </c>
      <c r="D10849">
        <v>3</v>
      </c>
      <c r="E10849" t="s">
        <v>70</v>
      </c>
      <c r="F10849">
        <v>24</v>
      </c>
      <c r="G10849" s="85">
        <v>21.778408100311079</v>
      </c>
      <c r="H10849" s="85">
        <v>24503.913814264284</v>
      </c>
      <c r="I10849" s="85">
        <v>5272.1260057275331</v>
      </c>
      <c r="J10849" s="85">
        <v>343140.95917052036</v>
      </c>
      <c r="K10849" t="s">
        <v>492</v>
      </c>
    </row>
    <row r="10850" spans="2:11" x14ac:dyDescent="0.25">
      <c r="B10850">
        <v>2026</v>
      </c>
      <c r="C10850" t="s">
        <v>488</v>
      </c>
      <c r="D10850">
        <v>4</v>
      </c>
      <c r="E10850" t="s">
        <v>70</v>
      </c>
      <c r="F10850">
        <v>24</v>
      </c>
      <c r="G10850" s="85">
        <v>13.81276467062531</v>
      </c>
      <c r="H10850" s="85">
        <v>24503.913814264284</v>
      </c>
      <c r="I10850" s="85">
        <v>5272.1260057275331</v>
      </c>
      <c r="J10850" s="85">
        <v>217634.14920153617</v>
      </c>
      <c r="K10850" t="s">
        <v>492</v>
      </c>
    </row>
    <row r="10851" spans="2:11" x14ac:dyDescent="0.25">
      <c r="B10851">
        <v>2026</v>
      </c>
      <c r="C10851" t="s">
        <v>489</v>
      </c>
      <c r="D10851">
        <v>3</v>
      </c>
      <c r="E10851" t="s">
        <v>70</v>
      </c>
      <c r="F10851">
        <v>24</v>
      </c>
      <c r="G10851" s="85">
        <v>24.148914633388085</v>
      </c>
      <c r="H10851" s="85">
        <v>24503.913814264284</v>
      </c>
      <c r="I10851" s="85">
        <v>5272.1260057275331</v>
      </c>
      <c r="J10851" s="85">
        <v>380490.69941477675</v>
      </c>
      <c r="K10851" t="s">
        <v>492</v>
      </c>
    </row>
    <row r="10852" spans="2:11" x14ac:dyDescent="0.25">
      <c r="B10852">
        <v>2026</v>
      </c>
      <c r="C10852" t="s">
        <v>489</v>
      </c>
      <c r="D10852">
        <v>4</v>
      </c>
      <c r="E10852" t="s">
        <v>70</v>
      </c>
      <c r="F10852">
        <v>24</v>
      </c>
      <c r="G10852" s="85">
        <v>15.316237685767536</v>
      </c>
      <c r="H10852" s="85">
        <v>24503.913814264284</v>
      </c>
      <c r="I10852" s="85">
        <v>5272.1260057275331</v>
      </c>
      <c r="J10852" s="85">
        <v>241322.8949595665</v>
      </c>
      <c r="K10852" t="s">
        <v>492</v>
      </c>
    </row>
    <row r="10853" spans="2:11" x14ac:dyDescent="0.25">
      <c r="B10853">
        <v>2026</v>
      </c>
      <c r="C10853" t="s">
        <v>490</v>
      </c>
      <c r="D10853">
        <v>3</v>
      </c>
      <c r="E10853" t="s">
        <v>70</v>
      </c>
      <c r="F10853">
        <v>24</v>
      </c>
      <c r="G10853" s="85">
        <v>24.571450835232547</v>
      </c>
      <c r="H10853" s="85">
        <v>24503.913814264284</v>
      </c>
      <c r="I10853" s="85">
        <v>5272.1260057275331</v>
      </c>
      <c r="J10853" s="85">
        <v>387148.18681777507</v>
      </c>
      <c r="K10853" t="s">
        <v>492</v>
      </c>
    </row>
    <row r="10854" spans="2:11" x14ac:dyDescent="0.25">
      <c r="B10854">
        <v>2026</v>
      </c>
      <c r="C10854" t="s">
        <v>490</v>
      </c>
      <c r="D10854">
        <v>4</v>
      </c>
      <c r="E10854" t="s">
        <v>70</v>
      </c>
      <c r="F10854">
        <v>24</v>
      </c>
      <c r="G10854" s="85">
        <v>15.584227572540485</v>
      </c>
      <c r="H10854" s="85">
        <v>24503.913814264284</v>
      </c>
      <c r="I10854" s="85">
        <v>5272.1260057275331</v>
      </c>
      <c r="J10854" s="85">
        <v>245545.34805952266</v>
      </c>
      <c r="K10854" t="s">
        <v>492</v>
      </c>
    </row>
    <row r="10855" spans="2:11" x14ac:dyDescent="0.25">
      <c r="B10855">
        <v>2026</v>
      </c>
      <c r="C10855" t="s">
        <v>479</v>
      </c>
      <c r="D10855">
        <v>3</v>
      </c>
      <c r="E10855" t="s">
        <v>148</v>
      </c>
      <c r="F10855">
        <v>32</v>
      </c>
      <c r="G10855" s="85">
        <v>2.6206008902113562</v>
      </c>
      <c r="H10855" s="85">
        <v>9379.6906330564307</v>
      </c>
      <c r="I10855" s="85">
        <v>2699.8138069321112</v>
      </c>
      <c r="J10855" s="85">
        <v>15657.731121783989</v>
      </c>
      <c r="K10855" t="s">
        <v>492</v>
      </c>
    </row>
    <row r="10856" spans="2:11" x14ac:dyDescent="0.25">
      <c r="B10856">
        <v>2026</v>
      </c>
      <c r="C10856" t="s">
        <v>479</v>
      </c>
      <c r="D10856">
        <v>4</v>
      </c>
      <c r="E10856" t="s">
        <v>148</v>
      </c>
      <c r="F10856">
        <v>32</v>
      </c>
      <c r="G10856" s="85">
        <v>0</v>
      </c>
      <c r="H10856" s="85">
        <v>9379.6906330564307</v>
      </c>
      <c r="I10856" s="85">
        <v>2699.8138069321112</v>
      </c>
      <c r="J10856" s="85">
        <v>0</v>
      </c>
      <c r="K10856" t="s">
        <v>492</v>
      </c>
    </row>
    <row r="10857" spans="2:11" x14ac:dyDescent="0.25">
      <c r="B10857">
        <v>2026</v>
      </c>
      <c r="C10857" t="s">
        <v>480</v>
      </c>
      <c r="D10857">
        <v>3</v>
      </c>
      <c r="E10857" t="s">
        <v>148</v>
      </c>
      <c r="F10857">
        <v>32</v>
      </c>
      <c r="G10857" s="85">
        <v>2.6407977553936974</v>
      </c>
      <c r="H10857" s="85">
        <v>9379.6906330564307</v>
      </c>
      <c r="I10857" s="85">
        <v>2699.8138069321112</v>
      </c>
      <c r="J10857" s="85">
        <v>15778.404622929947</v>
      </c>
      <c r="K10857" t="s">
        <v>492</v>
      </c>
    </row>
    <row r="10858" spans="2:11" x14ac:dyDescent="0.25">
      <c r="B10858">
        <v>2026</v>
      </c>
      <c r="C10858" t="s">
        <v>480</v>
      </c>
      <c r="D10858">
        <v>4</v>
      </c>
      <c r="E10858" t="s">
        <v>148</v>
      </c>
      <c r="F10858">
        <v>32</v>
      </c>
      <c r="G10858" s="85">
        <v>0</v>
      </c>
      <c r="H10858" s="85">
        <v>9379.6906330564307</v>
      </c>
      <c r="I10858" s="85">
        <v>2699.8138069321112</v>
      </c>
      <c r="J10858" s="85">
        <v>0</v>
      </c>
      <c r="K10858" t="s">
        <v>492</v>
      </c>
    </row>
    <row r="10859" spans="2:11" x14ac:dyDescent="0.25">
      <c r="B10859">
        <v>2026</v>
      </c>
      <c r="C10859" t="s">
        <v>481</v>
      </c>
      <c r="D10859">
        <v>3</v>
      </c>
      <c r="E10859" t="s">
        <v>148</v>
      </c>
      <c r="F10859">
        <v>32</v>
      </c>
      <c r="G10859" s="85">
        <v>2.660994620576032</v>
      </c>
      <c r="H10859" s="85">
        <v>9379.6906330564307</v>
      </c>
      <c r="I10859" s="85">
        <v>2699.8138069321112</v>
      </c>
      <c r="J10859" s="85">
        <v>15899.078124075864</v>
      </c>
      <c r="K10859" t="s">
        <v>492</v>
      </c>
    </row>
    <row r="10860" spans="2:11" x14ac:dyDescent="0.25">
      <c r="B10860">
        <v>2026</v>
      </c>
      <c r="C10860" t="s">
        <v>481</v>
      </c>
      <c r="D10860">
        <v>4</v>
      </c>
      <c r="E10860" t="s">
        <v>148</v>
      </c>
      <c r="F10860">
        <v>32</v>
      </c>
      <c r="G10860" s="85">
        <v>0</v>
      </c>
      <c r="H10860" s="85">
        <v>9379.6906330564307</v>
      </c>
      <c r="I10860" s="85">
        <v>2699.8138069321112</v>
      </c>
      <c r="J10860" s="85">
        <v>0</v>
      </c>
      <c r="K10860" t="s">
        <v>492</v>
      </c>
    </row>
    <row r="10861" spans="2:11" x14ac:dyDescent="0.25">
      <c r="B10861">
        <v>2026</v>
      </c>
      <c r="C10861" t="s">
        <v>482</v>
      </c>
      <c r="D10861">
        <v>3</v>
      </c>
      <c r="E10861" t="s">
        <v>148</v>
      </c>
      <c r="F10861">
        <v>32</v>
      </c>
      <c r="G10861" s="85">
        <v>2.6811914857583732</v>
      </c>
      <c r="H10861" s="85">
        <v>9379.6906330564307</v>
      </c>
      <c r="I10861" s="85">
        <v>2699.8138069321112</v>
      </c>
      <c r="J10861" s="85">
        <v>16019.751625221823</v>
      </c>
      <c r="K10861" t="s">
        <v>492</v>
      </c>
    </row>
    <row r="10862" spans="2:11" x14ac:dyDescent="0.25">
      <c r="B10862">
        <v>2026</v>
      </c>
      <c r="C10862" t="s">
        <v>482</v>
      </c>
      <c r="D10862">
        <v>4</v>
      </c>
      <c r="E10862" t="s">
        <v>148</v>
      </c>
      <c r="F10862">
        <v>32</v>
      </c>
      <c r="G10862" s="85">
        <v>0</v>
      </c>
      <c r="H10862" s="85">
        <v>9379.6906330564307</v>
      </c>
      <c r="I10862" s="85">
        <v>2699.8138069321112</v>
      </c>
      <c r="J10862" s="85">
        <v>0</v>
      </c>
      <c r="K10862" t="s">
        <v>492</v>
      </c>
    </row>
    <row r="10863" spans="2:11" x14ac:dyDescent="0.25">
      <c r="B10863">
        <v>2026</v>
      </c>
      <c r="C10863" t="s">
        <v>483</v>
      </c>
      <c r="D10863">
        <v>3</v>
      </c>
      <c r="E10863" t="s">
        <v>148</v>
      </c>
      <c r="F10863">
        <v>32</v>
      </c>
      <c r="G10863" s="85">
        <v>2.7013883509407077</v>
      </c>
      <c r="H10863" s="85">
        <v>9379.6906330564307</v>
      </c>
      <c r="I10863" s="85">
        <v>2699.8138069321112</v>
      </c>
      <c r="J10863" s="85">
        <v>16140.425126367742</v>
      </c>
      <c r="K10863" t="s">
        <v>492</v>
      </c>
    </row>
    <row r="10864" spans="2:11" x14ac:dyDescent="0.25">
      <c r="B10864">
        <v>2026</v>
      </c>
      <c r="C10864" t="s">
        <v>483</v>
      </c>
      <c r="D10864">
        <v>4</v>
      </c>
      <c r="E10864" t="s">
        <v>148</v>
      </c>
      <c r="F10864">
        <v>32</v>
      </c>
      <c r="G10864" s="85">
        <v>0</v>
      </c>
      <c r="H10864" s="85">
        <v>9379.6906330564307</v>
      </c>
      <c r="I10864" s="85">
        <v>2699.8138069321112</v>
      </c>
      <c r="J10864" s="85">
        <v>0</v>
      </c>
      <c r="K10864" t="s">
        <v>492</v>
      </c>
    </row>
    <row r="10865" spans="2:11" x14ac:dyDescent="0.25">
      <c r="B10865">
        <v>2026</v>
      </c>
      <c r="C10865" t="s">
        <v>484</v>
      </c>
      <c r="D10865">
        <v>3</v>
      </c>
      <c r="E10865" t="s">
        <v>148</v>
      </c>
      <c r="F10865">
        <v>32</v>
      </c>
      <c r="G10865" s="85">
        <v>2.7215852161230489</v>
      </c>
      <c r="H10865" s="85">
        <v>9379.6906330564307</v>
      </c>
      <c r="I10865" s="85">
        <v>2699.8138069321112</v>
      </c>
      <c r="J10865" s="85">
        <v>16261.0986275137</v>
      </c>
      <c r="K10865" t="s">
        <v>492</v>
      </c>
    </row>
    <row r="10866" spans="2:11" x14ac:dyDescent="0.25">
      <c r="B10866">
        <v>2026</v>
      </c>
      <c r="C10866" t="s">
        <v>484</v>
      </c>
      <c r="D10866">
        <v>4</v>
      </c>
      <c r="E10866" t="s">
        <v>148</v>
      </c>
      <c r="F10866">
        <v>32</v>
      </c>
      <c r="G10866" s="85">
        <v>0</v>
      </c>
      <c r="H10866" s="85">
        <v>9379.6906330564307</v>
      </c>
      <c r="I10866" s="85">
        <v>2699.8138069321112</v>
      </c>
      <c r="J10866" s="85">
        <v>0</v>
      </c>
      <c r="K10866" t="s">
        <v>492</v>
      </c>
    </row>
    <row r="10867" spans="2:11" x14ac:dyDescent="0.25">
      <c r="B10867">
        <v>2026</v>
      </c>
      <c r="C10867" t="s">
        <v>485</v>
      </c>
      <c r="D10867">
        <v>3</v>
      </c>
      <c r="E10867" t="s">
        <v>148</v>
      </c>
      <c r="F10867">
        <v>32</v>
      </c>
      <c r="G10867" s="85">
        <v>2.7417820813053839</v>
      </c>
      <c r="H10867" s="85">
        <v>9379.6906330564307</v>
      </c>
      <c r="I10867" s="85">
        <v>2699.8138069321112</v>
      </c>
      <c r="J10867" s="85">
        <v>16381.772128659621</v>
      </c>
      <c r="K10867" t="s">
        <v>492</v>
      </c>
    </row>
    <row r="10868" spans="2:11" x14ac:dyDescent="0.25">
      <c r="B10868">
        <v>2026</v>
      </c>
      <c r="C10868" t="s">
        <v>485</v>
      </c>
      <c r="D10868">
        <v>4</v>
      </c>
      <c r="E10868" t="s">
        <v>148</v>
      </c>
      <c r="F10868">
        <v>32</v>
      </c>
      <c r="G10868" s="85">
        <v>0</v>
      </c>
      <c r="H10868" s="85">
        <v>9379.6906330564307</v>
      </c>
      <c r="I10868" s="85">
        <v>2699.8138069321112</v>
      </c>
      <c r="J10868" s="85">
        <v>0</v>
      </c>
      <c r="K10868" t="s">
        <v>492</v>
      </c>
    </row>
    <row r="10869" spans="2:11" x14ac:dyDescent="0.25">
      <c r="B10869">
        <v>2026</v>
      </c>
      <c r="C10869" t="s">
        <v>486</v>
      </c>
      <c r="D10869">
        <v>3</v>
      </c>
      <c r="E10869" t="s">
        <v>148</v>
      </c>
      <c r="F10869">
        <v>32</v>
      </c>
      <c r="G10869" s="85">
        <v>2.7619789464877251</v>
      </c>
      <c r="H10869" s="85">
        <v>9379.6906330564307</v>
      </c>
      <c r="I10869" s="85">
        <v>2699.8138069321112</v>
      </c>
      <c r="J10869" s="85">
        <v>16502.445629805581</v>
      </c>
      <c r="K10869" t="s">
        <v>492</v>
      </c>
    </row>
    <row r="10870" spans="2:11" x14ac:dyDescent="0.25">
      <c r="B10870">
        <v>2026</v>
      </c>
      <c r="C10870" t="s">
        <v>486</v>
      </c>
      <c r="D10870">
        <v>4</v>
      </c>
      <c r="E10870" t="s">
        <v>148</v>
      </c>
      <c r="F10870">
        <v>32</v>
      </c>
      <c r="G10870" s="85">
        <v>0</v>
      </c>
      <c r="H10870" s="85">
        <v>9379.6906330564307</v>
      </c>
      <c r="I10870" s="85">
        <v>2699.8138069321112</v>
      </c>
      <c r="J10870" s="85">
        <v>0</v>
      </c>
      <c r="K10870" t="s">
        <v>492</v>
      </c>
    </row>
    <row r="10871" spans="2:11" x14ac:dyDescent="0.25">
      <c r="B10871">
        <v>2026</v>
      </c>
      <c r="C10871" t="s">
        <v>487</v>
      </c>
      <c r="D10871">
        <v>3</v>
      </c>
      <c r="E10871" t="s">
        <v>148</v>
      </c>
      <c r="F10871">
        <v>32</v>
      </c>
      <c r="G10871" s="85">
        <v>2.7821758116700597</v>
      </c>
      <c r="H10871" s="85">
        <v>9379.6906330564307</v>
      </c>
      <c r="I10871" s="85">
        <v>2699.8138069321112</v>
      </c>
      <c r="J10871" s="85">
        <v>16623.119130951498</v>
      </c>
      <c r="K10871" t="s">
        <v>492</v>
      </c>
    </row>
    <row r="10872" spans="2:11" x14ac:dyDescent="0.25">
      <c r="B10872">
        <v>2026</v>
      </c>
      <c r="C10872" t="s">
        <v>487</v>
      </c>
      <c r="D10872">
        <v>4</v>
      </c>
      <c r="E10872" t="s">
        <v>148</v>
      </c>
      <c r="F10872">
        <v>32</v>
      </c>
      <c r="G10872" s="85">
        <v>0</v>
      </c>
      <c r="H10872" s="85">
        <v>9379.6906330564307</v>
      </c>
      <c r="I10872" s="85">
        <v>2699.8138069321112</v>
      </c>
      <c r="J10872" s="85">
        <v>0</v>
      </c>
      <c r="K10872" t="s">
        <v>492</v>
      </c>
    </row>
    <row r="10873" spans="2:11" x14ac:dyDescent="0.25">
      <c r="B10873">
        <v>2026</v>
      </c>
      <c r="C10873" t="s">
        <v>488</v>
      </c>
      <c r="D10873">
        <v>3</v>
      </c>
      <c r="E10873" t="s">
        <v>148</v>
      </c>
      <c r="F10873">
        <v>32</v>
      </c>
      <c r="G10873" s="85">
        <v>2.8023726768524004</v>
      </c>
      <c r="H10873" s="85">
        <v>9379.6906330564307</v>
      </c>
      <c r="I10873" s="85">
        <v>2699.8138069321112</v>
      </c>
      <c r="J10873" s="85">
        <v>16743.792632097455</v>
      </c>
      <c r="K10873" t="s">
        <v>492</v>
      </c>
    </row>
    <row r="10874" spans="2:11" x14ac:dyDescent="0.25">
      <c r="B10874">
        <v>2026</v>
      </c>
      <c r="C10874" t="s">
        <v>488</v>
      </c>
      <c r="D10874">
        <v>4</v>
      </c>
      <c r="E10874" t="s">
        <v>148</v>
      </c>
      <c r="F10874">
        <v>32</v>
      </c>
      <c r="G10874" s="85">
        <v>0</v>
      </c>
      <c r="H10874" s="85">
        <v>9379.6906330564307</v>
      </c>
      <c r="I10874" s="85">
        <v>2699.8138069321112</v>
      </c>
      <c r="J10874" s="85">
        <v>0</v>
      </c>
      <c r="K10874" t="s">
        <v>492</v>
      </c>
    </row>
    <row r="10875" spans="2:11" x14ac:dyDescent="0.25">
      <c r="B10875">
        <v>2026</v>
      </c>
      <c r="C10875" t="s">
        <v>489</v>
      </c>
      <c r="D10875">
        <v>3</v>
      </c>
      <c r="E10875" t="s">
        <v>148</v>
      </c>
      <c r="F10875">
        <v>32</v>
      </c>
      <c r="G10875" s="85">
        <v>2.8225695420347354</v>
      </c>
      <c r="H10875" s="85">
        <v>9379.6906330564307</v>
      </c>
      <c r="I10875" s="85">
        <v>2699.8138069321112</v>
      </c>
      <c r="J10875" s="85">
        <v>16864.466133243375</v>
      </c>
      <c r="K10875" t="s">
        <v>492</v>
      </c>
    </row>
    <row r="10876" spans="2:11" x14ac:dyDescent="0.25">
      <c r="B10876">
        <v>2026</v>
      </c>
      <c r="C10876" t="s">
        <v>489</v>
      </c>
      <c r="D10876">
        <v>4</v>
      </c>
      <c r="E10876" t="s">
        <v>148</v>
      </c>
      <c r="F10876">
        <v>32</v>
      </c>
      <c r="G10876" s="85">
        <v>0</v>
      </c>
      <c r="H10876" s="85">
        <v>9379.6906330564307</v>
      </c>
      <c r="I10876" s="85">
        <v>2699.8138069321112</v>
      </c>
      <c r="J10876" s="85">
        <v>0</v>
      </c>
      <c r="K10876" t="s">
        <v>492</v>
      </c>
    </row>
    <row r="10877" spans="2:11" x14ac:dyDescent="0.25">
      <c r="B10877">
        <v>2026</v>
      </c>
      <c r="C10877" t="s">
        <v>490</v>
      </c>
      <c r="D10877">
        <v>3</v>
      </c>
      <c r="E10877" t="s">
        <v>148</v>
      </c>
      <c r="F10877">
        <v>32</v>
      </c>
      <c r="G10877" s="85">
        <v>2.8427664072170762</v>
      </c>
      <c r="H10877" s="85">
        <v>9379.6906330564307</v>
      </c>
      <c r="I10877" s="85">
        <v>2699.8138069321112</v>
      </c>
      <c r="J10877" s="85">
        <v>16985.139634389332</v>
      </c>
      <c r="K10877" t="s">
        <v>492</v>
      </c>
    </row>
    <row r="10878" spans="2:11" x14ac:dyDescent="0.25">
      <c r="B10878">
        <v>2026</v>
      </c>
      <c r="C10878" t="s">
        <v>490</v>
      </c>
      <c r="D10878">
        <v>4</v>
      </c>
      <c r="E10878" t="s">
        <v>148</v>
      </c>
      <c r="F10878">
        <v>32</v>
      </c>
      <c r="G10878" s="85">
        <v>0</v>
      </c>
      <c r="H10878" s="85">
        <v>9379.6906330564307</v>
      </c>
      <c r="I10878" s="85">
        <v>2699.8138069321112</v>
      </c>
      <c r="J10878" s="85">
        <v>0</v>
      </c>
      <c r="K10878" t="s">
        <v>492</v>
      </c>
    </row>
    <row r="10879" spans="2:11" x14ac:dyDescent="0.25">
      <c r="B10879">
        <v>2026</v>
      </c>
      <c r="C10879" t="s">
        <v>479</v>
      </c>
      <c r="D10879">
        <v>3</v>
      </c>
      <c r="E10879" t="s">
        <v>70</v>
      </c>
      <c r="F10879">
        <v>13</v>
      </c>
      <c r="G10879" s="85">
        <v>0</v>
      </c>
      <c r="H10879" s="85">
        <v>24503.913814264284</v>
      </c>
      <c r="I10879" s="85">
        <v>5272.1260057275331</v>
      </c>
      <c r="J10879" s="85">
        <v>0</v>
      </c>
      <c r="K10879" t="s">
        <v>491</v>
      </c>
    </row>
    <row r="10880" spans="2:11" x14ac:dyDescent="0.25">
      <c r="B10880">
        <v>2026</v>
      </c>
      <c r="C10880" t="s">
        <v>479</v>
      </c>
      <c r="D10880">
        <v>4</v>
      </c>
      <c r="E10880" t="s">
        <v>70</v>
      </c>
      <c r="F10880">
        <v>13</v>
      </c>
      <c r="G10880" s="85">
        <v>5.460884150356744</v>
      </c>
      <c r="H10880" s="85">
        <v>24503.913814264284</v>
      </c>
      <c r="I10880" s="85">
        <v>5272.1260057275331</v>
      </c>
      <c r="J10880" s="85">
        <v>93000.059026166346</v>
      </c>
      <c r="K10880" t="s">
        <v>491</v>
      </c>
    </row>
    <row r="10881" spans="2:11" x14ac:dyDescent="0.25">
      <c r="B10881">
        <v>2026</v>
      </c>
      <c r="C10881" t="s">
        <v>480</v>
      </c>
      <c r="D10881">
        <v>3</v>
      </c>
      <c r="E10881" t="s">
        <v>70</v>
      </c>
      <c r="F10881">
        <v>13</v>
      </c>
      <c r="G10881" s="85">
        <v>0</v>
      </c>
      <c r="H10881" s="85">
        <v>24503.913814264284</v>
      </c>
      <c r="I10881" s="85">
        <v>5272.1260057275331</v>
      </c>
      <c r="J10881" s="85">
        <v>0</v>
      </c>
      <c r="K10881" t="s">
        <v>491</v>
      </c>
    </row>
    <row r="10882" spans="2:11" x14ac:dyDescent="0.25">
      <c r="B10882">
        <v>2026</v>
      </c>
      <c r="C10882" t="s">
        <v>480</v>
      </c>
      <c r="D10882">
        <v>4</v>
      </c>
      <c r="E10882" t="s">
        <v>70</v>
      </c>
      <c r="F10882">
        <v>13</v>
      </c>
      <c r="G10882" s="85">
        <v>4.5345950063431051</v>
      </c>
      <c r="H10882" s="85">
        <v>24503.913814264284</v>
      </c>
      <c r="I10882" s="85">
        <v>5272.1260057275331</v>
      </c>
      <c r="J10882" s="85">
        <v>77225.15102652715</v>
      </c>
      <c r="K10882" t="s">
        <v>491</v>
      </c>
    </row>
    <row r="10883" spans="2:11" x14ac:dyDescent="0.25">
      <c r="B10883">
        <v>2026</v>
      </c>
      <c r="C10883" t="s">
        <v>481</v>
      </c>
      <c r="D10883">
        <v>3</v>
      </c>
      <c r="E10883" t="s">
        <v>70</v>
      </c>
      <c r="F10883">
        <v>13</v>
      </c>
      <c r="G10883" s="85">
        <v>0</v>
      </c>
      <c r="H10883" s="85">
        <v>24503.913814264284</v>
      </c>
      <c r="I10883" s="85">
        <v>5272.1260057275331</v>
      </c>
      <c r="J10883" s="85">
        <v>0</v>
      </c>
      <c r="K10883" t="s">
        <v>491</v>
      </c>
    </row>
    <row r="10884" spans="2:11" x14ac:dyDescent="0.25">
      <c r="B10884">
        <v>2026</v>
      </c>
      <c r="C10884" t="s">
        <v>481</v>
      </c>
      <c r="D10884">
        <v>4</v>
      </c>
      <c r="E10884" t="s">
        <v>70</v>
      </c>
      <c r="F10884">
        <v>13</v>
      </c>
      <c r="G10884" s="85">
        <v>3.6083058623294004</v>
      </c>
      <c r="H10884" s="85">
        <v>24503.913814264284</v>
      </c>
      <c r="I10884" s="85">
        <v>5272.1260057275331</v>
      </c>
      <c r="J10884" s="85">
        <v>61450.243026886827</v>
      </c>
      <c r="K10884" t="s">
        <v>491</v>
      </c>
    </row>
    <row r="10885" spans="2:11" x14ac:dyDescent="0.25">
      <c r="B10885">
        <v>2026</v>
      </c>
      <c r="C10885" t="s">
        <v>482</v>
      </c>
      <c r="D10885">
        <v>3</v>
      </c>
      <c r="E10885" t="s">
        <v>70</v>
      </c>
      <c r="F10885">
        <v>13</v>
      </c>
      <c r="G10885" s="85">
        <v>0</v>
      </c>
      <c r="H10885" s="85">
        <v>24503.913814264284</v>
      </c>
      <c r="I10885" s="85">
        <v>5272.1260057275331</v>
      </c>
      <c r="J10885" s="85">
        <v>0</v>
      </c>
      <c r="K10885" t="s">
        <v>491</v>
      </c>
    </row>
    <row r="10886" spans="2:11" x14ac:dyDescent="0.25">
      <c r="B10886">
        <v>2026</v>
      </c>
      <c r="C10886" t="s">
        <v>482</v>
      </c>
      <c r="D10886">
        <v>4</v>
      </c>
      <c r="E10886" t="s">
        <v>70</v>
      </c>
      <c r="F10886">
        <v>13</v>
      </c>
      <c r="G10886" s="85">
        <v>2.6820167183157615</v>
      </c>
      <c r="H10886" s="85">
        <v>24503.913814264284</v>
      </c>
      <c r="I10886" s="85">
        <v>5272.1260057275331</v>
      </c>
      <c r="J10886" s="85">
        <v>45675.335027247624</v>
      </c>
      <c r="K10886" t="s">
        <v>491</v>
      </c>
    </row>
    <row r="10887" spans="2:11" x14ac:dyDescent="0.25">
      <c r="B10887">
        <v>2026</v>
      </c>
      <c r="C10887" t="s">
        <v>483</v>
      </c>
      <c r="D10887">
        <v>3</v>
      </c>
      <c r="E10887" t="s">
        <v>70</v>
      </c>
      <c r="F10887">
        <v>13</v>
      </c>
      <c r="G10887" s="85">
        <v>0</v>
      </c>
      <c r="H10887" s="85">
        <v>24503.913814264284</v>
      </c>
      <c r="I10887" s="85">
        <v>5272.1260057275331</v>
      </c>
      <c r="J10887" s="85">
        <v>0</v>
      </c>
      <c r="K10887" t="s">
        <v>491</v>
      </c>
    </row>
    <row r="10888" spans="2:11" x14ac:dyDescent="0.25">
      <c r="B10888">
        <v>2026</v>
      </c>
      <c r="C10888" t="s">
        <v>483</v>
      </c>
      <c r="D10888">
        <v>4</v>
      </c>
      <c r="E10888" t="s">
        <v>70</v>
      </c>
      <c r="F10888">
        <v>13</v>
      </c>
      <c r="G10888" s="85">
        <v>1.7557275743020571</v>
      </c>
      <c r="H10888" s="85">
        <v>24503.913814264284</v>
      </c>
      <c r="I10888" s="85">
        <v>5272.1260057275331</v>
      </c>
      <c r="J10888" s="85">
        <v>29900.427027607311</v>
      </c>
      <c r="K10888" t="s">
        <v>491</v>
      </c>
    </row>
    <row r="10889" spans="2:11" x14ac:dyDescent="0.25">
      <c r="B10889">
        <v>2026</v>
      </c>
      <c r="C10889" t="s">
        <v>484</v>
      </c>
      <c r="D10889">
        <v>3</v>
      </c>
      <c r="E10889" t="s">
        <v>70</v>
      </c>
      <c r="F10889">
        <v>13</v>
      </c>
      <c r="G10889" s="85">
        <v>0</v>
      </c>
      <c r="H10889" s="85">
        <v>24503.913814264284</v>
      </c>
      <c r="I10889" s="85">
        <v>5272.1260057275331</v>
      </c>
      <c r="J10889" s="85">
        <v>0</v>
      </c>
      <c r="K10889" t="s">
        <v>491</v>
      </c>
    </row>
    <row r="10890" spans="2:11" x14ac:dyDescent="0.25">
      <c r="B10890">
        <v>2026</v>
      </c>
      <c r="C10890" t="s">
        <v>484</v>
      </c>
      <c r="D10890">
        <v>4</v>
      </c>
      <c r="E10890" t="s">
        <v>70</v>
      </c>
      <c r="F10890">
        <v>13</v>
      </c>
      <c r="G10890" s="85">
        <v>0.82943843028841802</v>
      </c>
      <c r="H10890" s="85">
        <v>24503.913814264284</v>
      </c>
      <c r="I10890" s="85">
        <v>5272.1260057275331</v>
      </c>
      <c r="J10890" s="85">
        <v>14125.519027968106</v>
      </c>
      <c r="K10890" t="s">
        <v>491</v>
      </c>
    </row>
    <row r="10891" spans="2:11" x14ac:dyDescent="0.25">
      <c r="B10891">
        <v>2026</v>
      </c>
      <c r="C10891" t="s">
        <v>485</v>
      </c>
      <c r="D10891">
        <v>3</v>
      </c>
      <c r="E10891" t="s">
        <v>70</v>
      </c>
      <c r="F10891">
        <v>13</v>
      </c>
      <c r="G10891" s="85">
        <v>0</v>
      </c>
      <c r="H10891" s="85">
        <v>24503.913814264284</v>
      </c>
      <c r="I10891" s="85">
        <v>5272.1260057275331</v>
      </c>
      <c r="J10891" s="85">
        <v>0</v>
      </c>
      <c r="K10891" t="s">
        <v>491</v>
      </c>
    </row>
    <row r="10892" spans="2:11" x14ac:dyDescent="0.25">
      <c r="B10892">
        <v>2026</v>
      </c>
      <c r="C10892" t="s">
        <v>485</v>
      </c>
      <c r="D10892">
        <v>4</v>
      </c>
      <c r="E10892" t="s">
        <v>70</v>
      </c>
      <c r="F10892">
        <v>13</v>
      </c>
      <c r="G10892" s="85">
        <v>0</v>
      </c>
      <c r="H10892" s="85">
        <v>24503.913814264284</v>
      </c>
      <c r="I10892" s="85">
        <v>5272.1260057275331</v>
      </c>
      <c r="J10892" s="85">
        <v>0</v>
      </c>
      <c r="K10892" t="s">
        <v>491</v>
      </c>
    </row>
    <row r="10893" spans="2:11" x14ac:dyDescent="0.25">
      <c r="B10893">
        <v>2026</v>
      </c>
      <c r="C10893" t="s">
        <v>486</v>
      </c>
      <c r="D10893">
        <v>3</v>
      </c>
      <c r="E10893" t="s">
        <v>70</v>
      </c>
      <c r="F10893">
        <v>13</v>
      </c>
      <c r="G10893" s="85">
        <v>0</v>
      </c>
      <c r="H10893" s="85">
        <v>24503.913814264284</v>
      </c>
      <c r="I10893" s="85">
        <v>5272.1260057275331</v>
      </c>
      <c r="J10893" s="85">
        <v>0</v>
      </c>
      <c r="K10893" t="s">
        <v>491</v>
      </c>
    </row>
    <row r="10894" spans="2:11" x14ac:dyDescent="0.25">
      <c r="B10894">
        <v>2026</v>
      </c>
      <c r="C10894" t="s">
        <v>486</v>
      </c>
      <c r="D10894">
        <v>4</v>
      </c>
      <c r="E10894" t="s">
        <v>70</v>
      </c>
      <c r="F10894">
        <v>13</v>
      </c>
      <c r="G10894" s="85">
        <v>0</v>
      </c>
      <c r="H10894" s="85">
        <v>24503.913814264284</v>
      </c>
      <c r="I10894" s="85">
        <v>5272.1260057275331</v>
      </c>
      <c r="J10894" s="85">
        <v>0</v>
      </c>
      <c r="K10894" t="s">
        <v>491</v>
      </c>
    </row>
    <row r="10895" spans="2:11" x14ac:dyDescent="0.25">
      <c r="B10895">
        <v>2026</v>
      </c>
      <c r="C10895" t="s">
        <v>487</v>
      </c>
      <c r="D10895">
        <v>3</v>
      </c>
      <c r="E10895" t="s">
        <v>70</v>
      </c>
      <c r="F10895">
        <v>13</v>
      </c>
      <c r="G10895" s="85">
        <v>0</v>
      </c>
      <c r="H10895" s="85">
        <v>24503.913814264284</v>
      </c>
      <c r="I10895" s="85">
        <v>5272.1260057275331</v>
      </c>
      <c r="J10895" s="85">
        <v>0</v>
      </c>
      <c r="K10895" t="s">
        <v>491</v>
      </c>
    </row>
    <row r="10896" spans="2:11" x14ac:dyDescent="0.25">
      <c r="B10896">
        <v>2026</v>
      </c>
      <c r="C10896" t="s">
        <v>487</v>
      </c>
      <c r="D10896">
        <v>4</v>
      </c>
      <c r="E10896" t="s">
        <v>70</v>
      </c>
      <c r="F10896">
        <v>13</v>
      </c>
      <c r="G10896" s="85">
        <v>0</v>
      </c>
      <c r="H10896" s="85">
        <v>24503.913814264284</v>
      </c>
      <c r="I10896" s="85">
        <v>5272.1260057275331</v>
      </c>
      <c r="J10896" s="85">
        <v>0</v>
      </c>
      <c r="K10896" t="s">
        <v>491</v>
      </c>
    </row>
    <row r="10897" spans="2:11" x14ac:dyDescent="0.25">
      <c r="B10897">
        <v>2026</v>
      </c>
      <c r="C10897" t="s">
        <v>488</v>
      </c>
      <c r="D10897">
        <v>3</v>
      </c>
      <c r="E10897" t="s">
        <v>70</v>
      </c>
      <c r="F10897">
        <v>13</v>
      </c>
      <c r="G10897" s="85">
        <v>0</v>
      </c>
      <c r="H10897" s="85">
        <v>24503.913814264284</v>
      </c>
      <c r="I10897" s="85">
        <v>5272.1260057275331</v>
      </c>
      <c r="J10897" s="85">
        <v>0</v>
      </c>
      <c r="K10897" t="s">
        <v>491</v>
      </c>
    </row>
    <row r="10898" spans="2:11" x14ac:dyDescent="0.25">
      <c r="B10898">
        <v>2026</v>
      </c>
      <c r="C10898" t="s">
        <v>488</v>
      </c>
      <c r="D10898">
        <v>4</v>
      </c>
      <c r="E10898" t="s">
        <v>70</v>
      </c>
      <c r="F10898">
        <v>13</v>
      </c>
      <c r="G10898" s="85">
        <v>0</v>
      </c>
      <c r="H10898" s="85">
        <v>24503.913814264284</v>
      </c>
      <c r="I10898" s="85">
        <v>5272.1260057275331</v>
      </c>
      <c r="J10898" s="85">
        <v>0</v>
      </c>
      <c r="K10898" t="s">
        <v>491</v>
      </c>
    </row>
    <row r="10899" spans="2:11" x14ac:dyDescent="0.25">
      <c r="B10899">
        <v>2026</v>
      </c>
      <c r="C10899" t="s">
        <v>489</v>
      </c>
      <c r="D10899">
        <v>3</v>
      </c>
      <c r="E10899" t="s">
        <v>70</v>
      </c>
      <c r="F10899">
        <v>13</v>
      </c>
      <c r="G10899" s="85">
        <v>0</v>
      </c>
      <c r="H10899" s="85">
        <v>24503.913814264284</v>
      </c>
      <c r="I10899" s="85">
        <v>5272.1260057275331</v>
      </c>
      <c r="J10899" s="85">
        <v>0</v>
      </c>
      <c r="K10899" t="s">
        <v>491</v>
      </c>
    </row>
    <row r="10900" spans="2:11" x14ac:dyDescent="0.25">
      <c r="B10900">
        <v>2026</v>
      </c>
      <c r="C10900" t="s">
        <v>489</v>
      </c>
      <c r="D10900">
        <v>4</v>
      </c>
      <c r="E10900" t="s">
        <v>70</v>
      </c>
      <c r="F10900">
        <v>13</v>
      </c>
      <c r="G10900" s="85">
        <v>0</v>
      </c>
      <c r="H10900" s="85">
        <v>24503.913814264284</v>
      </c>
      <c r="I10900" s="85">
        <v>5272.1260057275331</v>
      </c>
      <c r="J10900" s="85">
        <v>0</v>
      </c>
      <c r="K10900" t="s">
        <v>491</v>
      </c>
    </row>
    <row r="10901" spans="2:11" x14ac:dyDescent="0.25">
      <c r="B10901">
        <v>2026</v>
      </c>
      <c r="C10901" t="s">
        <v>490</v>
      </c>
      <c r="D10901">
        <v>3</v>
      </c>
      <c r="E10901" t="s">
        <v>70</v>
      </c>
      <c r="F10901">
        <v>13</v>
      </c>
      <c r="G10901" s="85">
        <v>0</v>
      </c>
      <c r="H10901" s="85">
        <v>24503.913814264284</v>
      </c>
      <c r="I10901" s="85">
        <v>5272.1260057275331</v>
      </c>
      <c r="J10901" s="85">
        <v>0</v>
      </c>
      <c r="K10901" t="s">
        <v>491</v>
      </c>
    </row>
    <row r="10902" spans="2:11" x14ac:dyDescent="0.25">
      <c r="B10902">
        <v>2026</v>
      </c>
      <c r="C10902" t="s">
        <v>490</v>
      </c>
      <c r="D10902">
        <v>4</v>
      </c>
      <c r="E10902" t="s">
        <v>70</v>
      </c>
      <c r="F10902">
        <v>13</v>
      </c>
      <c r="G10902" s="85">
        <v>0</v>
      </c>
      <c r="H10902" s="85">
        <v>24503.913814264284</v>
      </c>
      <c r="I10902" s="85">
        <v>5272.1260057275331</v>
      </c>
      <c r="J10902" s="85">
        <v>0</v>
      </c>
      <c r="K10902" t="s">
        <v>491</v>
      </c>
    </row>
    <row r="10903" spans="2:11" x14ac:dyDescent="0.25">
      <c r="B10903">
        <v>2026</v>
      </c>
      <c r="C10903" t="s">
        <v>479</v>
      </c>
      <c r="D10903">
        <v>3</v>
      </c>
      <c r="E10903" t="s">
        <v>70</v>
      </c>
      <c r="F10903">
        <v>2</v>
      </c>
      <c r="G10903" s="85">
        <v>27.656991160915037</v>
      </c>
      <c r="H10903" s="85">
        <v>24503.913814264284</v>
      </c>
      <c r="I10903" s="85">
        <v>5272.1260057275331</v>
      </c>
      <c r="J10903" s="85">
        <v>440507.94304980524</v>
      </c>
      <c r="K10903" t="s">
        <v>491</v>
      </c>
    </row>
    <row r="10904" spans="2:11" x14ac:dyDescent="0.25">
      <c r="B10904">
        <v>2026</v>
      </c>
      <c r="C10904" t="s">
        <v>479</v>
      </c>
      <c r="D10904">
        <v>4</v>
      </c>
      <c r="E10904" t="s">
        <v>70</v>
      </c>
      <c r="F10904">
        <v>2</v>
      </c>
      <c r="G10904" s="85">
        <v>7.3391456991254991</v>
      </c>
      <c r="H10904" s="85">
        <v>24503.913814264284</v>
      </c>
      <c r="I10904" s="85">
        <v>5272.1260057275331</v>
      </c>
      <c r="J10904" s="85">
        <v>116894.56589310475</v>
      </c>
      <c r="K10904" t="s">
        <v>491</v>
      </c>
    </row>
    <row r="10905" spans="2:11" x14ac:dyDescent="0.25">
      <c r="B10905">
        <v>2026</v>
      </c>
      <c r="C10905" t="s">
        <v>480</v>
      </c>
      <c r="D10905">
        <v>3</v>
      </c>
      <c r="E10905" t="s">
        <v>70</v>
      </c>
      <c r="F10905">
        <v>2</v>
      </c>
      <c r="G10905" s="85">
        <v>26.291441361586873</v>
      </c>
      <c r="H10905" s="85">
        <v>24503.913814264284</v>
      </c>
      <c r="I10905" s="85">
        <v>5272.1260057275331</v>
      </c>
      <c r="J10905" s="85">
        <v>418758.08856512018</v>
      </c>
      <c r="K10905" t="s">
        <v>491</v>
      </c>
    </row>
    <row r="10906" spans="2:11" x14ac:dyDescent="0.25">
      <c r="B10906">
        <v>2026</v>
      </c>
      <c r="C10906" t="s">
        <v>480</v>
      </c>
      <c r="D10906">
        <v>4</v>
      </c>
      <c r="E10906" t="s">
        <v>70</v>
      </c>
      <c r="F10906">
        <v>2</v>
      </c>
      <c r="G10906" s="85">
        <v>6.9767791322646708</v>
      </c>
      <c r="H10906" s="85">
        <v>24503.913814264284</v>
      </c>
      <c r="I10906" s="85">
        <v>5272.1260057275331</v>
      </c>
      <c r="J10906" s="85">
        <v>111122.95646281118</v>
      </c>
      <c r="K10906" t="s">
        <v>491</v>
      </c>
    </row>
    <row r="10907" spans="2:11" x14ac:dyDescent="0.25">
      <c r="B10907">
        <v>2026</v>
      </c>
      <c r="C10907" t="s">
        <v>481</v>
      </c>
      <c r="D10907">
        <v>3</v>
      </c>
      <c r="E10907" t="s">
        <v>70</v>
      </c>
      <c r="F10907">
        <v>2</v>
      </c>
      <c r="G10907" s="85">
        <v>27.120296846997121</v>
      </c>
      <c r="H10907" s="85">
        <v>24503.913814264284</v>
      </c>
      <c r="I10907" s="85">
        <v>5272.1260057275331</v>
      </c>
      <c r="J10907" s="85">
        <v>431959.72076145257</v>
      </c>
      <c r="K10907" t="s">
        <v>491</v>
      </c>
    </row>
    <row r="10908" spans="2:11" x14ac:dyDescent="0.25">
      <c r="B10908">
        <v>2026</v>
      </c>
      <c r="C10908" t="s">
        <v>481</v>
      </c>
      <c r="D10908">
        <v>4</v>
      </c>
      <c r="E10908" t="s">
        <v>70</v>
      </c>
      <c r="F10908">
        <v>2</v>
      </c>
      <c r="G10908" s="85">
        <v>7.1967268169405756</v>
      </c>
      <c r="H10908" s="85">
        <v>24503.913814264284</v>
      </c>
      <c r="I10908" s="85">
        <v>5272.1260057275331</v>
      </c>
      <c r="J10908" s="85">
        <v>114626.18288362566</v>
      </c>
      <c r="K10908" t="s">
        <v>491</v>
      </c>
    </row>
    <row r="10909" spans="2:11" x14ac:dyDescent="0.25">
      <c r="B10909">
        <v>2026</v>
      </c>
      <c r="C10909" t="s">
        <v>482</v>
      </c>
      <c r="D10909">
        <v>3</v>
      </c>
      <c r="E10909" t="s">
        <v>70</v>
      </c>
      <c r="F10909">
        <v>2</v>
      </c>
      <c r="G10909" s="85">
        <v>40.363803053198133</v>
      </c>
      <c r="H10909" s="85">
        <v>24503.913814264284</v>
      </c>
      <c r="I10909" s="85">
        <v>5272.1260057275331</v>
      </c>
      <c r="J10909" s="85">
        <v>642896.24830047798</v>
      </c>
      <c r="K10909" t="s">
        <v>491</v>
      </c>
    </row>
    <row r="10910" spans="2:11" x14ac:dyDescent="0.25">
      <c r="B10910">
        <v>2026</v>
      </c>
      <c r="C10910" t="s">
        <v>482</v>
      </c>
      <c r="D10910">
        <v>4</v>
      </c>
      <c r="E10910" t="s">
        <v>70</v>
      </c>
      <c r="F10910">
        <v>2</v>
      </c>
      <c r="G10910" s="85">
        <v>10.71106505601626</v>
      </c>
      <c r="H10910" s="85">
        <v>24503.913814264284</v>
      </c>
      <c r="I10910" s="85">
        <v>5272.1260057275331</v>
      </c>
      <c r="J10910" s="85">
        <v>170600.95974454019</v>
      </c>
      <c r="K10910" t="s">
        <v>491</v>
      </c>
    </row>
    <row r="10911" spans="2:11" x14ac:dyDescent="0.25">
      <c r="B10911">
        <v>2026</v>
      </c>
      <c r="C10911" t="s">
        <v>483</v>
      </c>
      <c r="D10911">
        <v>3</v>
      </c>
      <c r="E10911" t="s">
        <v>70</v>
      </c>
      <c r="F10911">
        <v>2</v>
      </c>
      <c r="G10911" s="85">
        <v>28.325359179098299</v>
      </c>
      <c r="H10911" s="85">
        <v>24503.913814264284</v>
      </c>
      <c r="I10911" s="85">
        <v>5272.1260057275331</v>
      </c>
      <c r="J10911" s="85">
        <v>451153.4040537579</v>
      </c>
      <c r="K10911" t="s">
        <v>491</v>
      </c>
    </row>
    <row r="10912" spans="2:11" x14ac:dyDescent="0.25">
      <c r="B10912">
        <v>2026</v>
      </c>
      <c r="C10912" t="s">
        <v>483</v>
      </c>
      <c r="D10912">
        <v>4</v>
      </c>
      <c r="E10912" t="s">
        <v>70</v>
      </c>
      <c r="F10912">
        <v>2</v>
      </c>
      <c r="G10912" s="85">
        <v>7.5165059274143502</v>
      </c>
      <c r="H10912" s="85">
        <v>24503.913814264284</v>
      </c>
      <c r="I10912" s="85">
        <v>5272.1260057275331</v>
      </c>
      <c r="J10912" s="85">
        <v>119719.47872934911</v>
      </c>
      <c r="K10912" t="s">
        <v>491</v>
      </c>
    </row>
    <row r="10913" spans="2:11" x14ac:dyDescent="0.25">
      <c r="B10913">
        <v>2026</v>
      </c>
      <c r="C10913" t="s">
        <v>484</v>
      </c>
      <c r="D10913">
        <v>3</v>
      </c>
      <c r="E10913" t="s">
        <v>70</v>
      </c>
      <c r="F10913">
        <v>2</v>
      </c>
      <c r="G10913" s="85">
        <v>26.959809379770132</v>
      </c>
      <c r="H10913" s="85">
        <v>24503.913814264284</v>
      </c>
      <c r="I10913" s="85">
        <v>5272.1260057275331</v>
      </c>
      <c r="J10913" s="85">
        <v>429403.54956907273</v>
      </c>
      <c r="K10913" t="s">
        <v>491</v>
      </c>
    </row>
    <row r="10914" spans="2:11" x14ac:dyDescent="0.25">
      <c r="B10914">
        <v>2026</v>
      </c>
      <c r="C10914" t="s">
        <v>484</v>
      </c>
      <c r="D10914">
        <v>4</v>
      </c>
      <c r="E10914" t="s">
        <v>70</v>
      </c>
      <c r="F10914">
        <v>2</v>
      </c>
      <c r="G10914" s="85">
        <v>7.1541393605535255</v>
      </c>
      <c r="H10914" s="85">
        <v>24503.913814264284</v>
      </c>
      <c r="I10914" s="85">
        <v>5272.1260057275331</v>
      </c>
      <c r="J10914" s="85">
        <v>113947.8692990556</v>
      </c>
      <c r="K10914" t="s">
        <v>491</v>
      </c>
    </row>
    <row r="10915" spans="2:11" x14ac:dyDescent="0.25">
      <c r="B10915">
        <v>2026</v>
      </c>
      <c r="C10915" t="s">
        <v>485</v>
      </c>
      <c r="D10915">
        <v>3</v>
      </c>
      <c r="E10915" t="s">
        <v>70</v>
      </c>
      <c r="F10915">
        <v>2</v>
      </c>
      <c r="G10915" s="85">
        <v>27.78866486518038</v>
      </c>
      <c r="H10915" s="85">
        <v>24503.913814264284</v>
      </c>
      <c r="I10915" s="85">
        <v>5272.1260057275331</v>
      </c>
      <c r="J10915" s="85">
        <v>442605.18176540511</v>
      </c>
      <c r="K10915" t="s">
        <v>491</v>
      </c>
    </row>
    <row r="10916" spans="2:11" x14ac:dyDescent="0.25">
      <c r="B10916">
        <v>2026</v>
      </c>
      <c r="C10916" t="s">
        <v>485</v>
      </c>
      <c r="D10916">
        <v>4</v>
      </c>
      <c r="E10916" t="s">
        <v>70</v>
      </c>
      <c r="F10916">
        <v>2</v>
      </c>
      <c r="G10916" s="85">
        <v>7.3740870452294303</v>
      </c>
      <c r="H10916" s="85">
        <v>24503.913814264284</v>
      </c>
      <c r="I10916" s="85">
        <v>5272.1260057275331</v>
      </c>
      <c r="J10916" s="85">
        <v>117451.09571987008</v>
      </c>
      <c r="K10916" t="s">
        <v>491</v>
      </c>
    </row>
    <row r="10917" spans="2:11" x14ac:dyDescent="0.25">
      <c r="B10917">
        <v>2026</v>
      </c>
      <c r="C10917" t="s">
        <v>486</v>
      </c>
      <c r="D10917">
        <v>3</v>
      </c>
      <c r="E10917" t="s">
        <v>70</v>
      </c>
      <c r="F10917">
        <v>2</v>
      </c>
      <c r="G10917" s="85">
        <v>41.032171071381399</v>
      </c>
      <c r="H10917" s="85">
        <v>24503.913814264284</v>
      </c>
      <c r="I10917" s="85">
        <v>5272.1260057275331</v>
      </c>
      <c r="J10917" s="85">
        <v>653541.70930443064</v>
      </c>
      <c r="K10917" t="s">
        <v>491</v>
      </c>
    </row>
    <row r="10918" spans="2:11" x14ac:dyDescent="0.25">
      <c r="B10918">
        <v>2026</v>
      </c>
      <c r="C10918" t="s">
        <v>486</v>
      </c>
      <c r="D10918">
        <v>4</v>
      </c>
      <c r="E10918" t="s">
        <v>70</v>
      </c>
      <c r="F10918">
        <v>2</v>
      </c>
      <c r="G10918" s="85">
        <v>10.888425284305114</v>
      </c>
      <c r="H10918" s="85">
        <v>24503.913814264284</v>
      </c>
      <c r="I10918" s="85">
        <v>5272.1260057275331</v>
      </c>
      <c r="J10918" s="85">
        <v>173425.87258078458</v>
      </c>
      <c r="K10918" t="s">
        <v>491</v>
      </c>
    </row>
    <row r="10919" spans="2:11" x14ac:dyDescent="0.25">
      <c r="B10919">
        <v>2026</v>
      </c>
      <c r="C10919" t="s">
        <v>487</v>
      </c>
      <c r="D10919">
        <v>3</v>
      </c>
      <c r="E10919" t="s">
        <v>70</v>
      </c>
      <c r="F10919">
        <v>2</v>
      </c>
      <c r="G10919" s="85">
        <v>28.993727197281551</v>
      </c>
      <c r="H10919" s="85">
        <v>24503.913814264284</v>
      </c>
      <c r="I10919" s="85">
        <v>5272.1260057275331</v>
      </c>
      <c r="J10919" s="85">
        <v>461798.86505771033</v>
      </c>
      <c r="K10919" t="s">
        <v>491</v>
      </c>
    </row>
    <row r="10920" spans="2:11" x14ac:dyDescent="0.25">
      <c r="B10920">
        <v>2026</v>
      </c>
      <c r="C10920" t="s">
        <v>487</v>
      </c>
      <c r="D10920">
        <v>4</v>
      </c>
      <c r="E10920" t="s">
        <v>70</v>
      </c>
      <c r="F10920">
        <v>2</v>
      </c>
      <c r="G10920" s="85">
        <v>7.6938661557032049</v>
      </c>
      <c r="H10920" s="85">
        <v>24503.913814264284</v>
      </c>
      <c r="I10920" s="85">
        <v>5272.1260057275331</v>
      </c>
      <c r="J10920" s="85">
        <v>122544.39156559353</v>
      </c>
      <c r="K10920" t="s">
        <v>491</v>
      </c>
    </row>
    <row r="10921" spans="2:11" x14ac:dyDescent="0.25">
      <c r="B10921">
        <v>2026</v>
      </c>
      <c r="C10921" t="s">
        <v>488</v>
      </c>
      <c r="D10921">
        <v>3</v>
      </c>
      <c r="E10921" t="s">
        <v>70</v>
      </c>
      <c r="F10921">
        <v>2</v>
      </c>
      <c r="G10921" s="85">
        <v>27.62817739795339</v>
      </c>
      <c r="H10921" s="85">
        <v>24503.913814264284</v>
      </c>
      <c r="I10921" s="85">
        <v>5272.1260057275331</v>
      </c>
      <c r="J10921" s="85">
        <v>440049.01057302533</v>
      </c>
      <c r="K10921" t="s">
        <v>491</v>
      </c>
    </row>
    <row r="10922" spans="2:11" x14ac:dyDescent="0.25">
      <c r="B10922">
        <v>2026</v>
      </c>
      <c r="C10922" t="s">
        <v>488</v>
      </c>
      <c r="D10922">
        <v>4</v>
      </c>
      <c r="E10922" t="s">
        <v>70</v>
      </c>
      <c r="F10922">
        <v>2</v>
      </c>
      <c r="G10922" s="85">
        <v>7.3314995888423802</v>
      </c>
      <c r="H10922" s="85">
        <v>24503.913814264284</v>
      </c>
      <c r="I10922" s="85">
        <v>5272.1260057275331</v>
      </c>
      <c r="J10922" s="85">
        <v>116772.78213530002</v>
      </c>
      <c r="K10922" t="s">
        <v>491</v>
      </c>
    </row>
    <row r="10923" spans="2:11" x14ac:dyDescent="0.25">
      <c r="B10923">
        <v>2026</v>
      </c>
      <c r="C10923" t="s">
        <v>489</v>
      </c>
      <c r="D10923">
        <v>3</v>
      </c>
      <c r="E10923" t="s">
        <v>70</v>
      </c>
      <c r="F10923">
        <v>2</v>
      </c>
      <c r="G10923" s="85">
        <v>28.457032883363642</v>
      </c>
      <c r="H10923" s="85">
        <v>24503.913814264284</v>
      </c>
      <c r="I10923" s="85">
        <v>5272.1260057275331</v>
      </c>
      <c r="J10923" s="85">
        <v>453250.64276935777</v>
      </c>
      <c r="K10923" t="s">
        <v>491</v>
      </c>
    </row>
    <row r="10924" spans="2:11" x14ac:dyDescent="0.25">
      <c r="B10924">
        <v>2026</v>
      </c>
      <c r="C10924" t="s">
        <v>489</v>
      </c>
      <c r="D10924">
        <v>4</v>
      </c>
      <c r="E10924" t="s">
        <v>70</v>
      </c>
      <c r="F10924">
        <v>2</v>
      </c>
      <c r="G10924" s="85">
        <v>7.5514472735182814</v>
      </c>
      <c r="H10924" s="85">
        <v>24503.913814264284</v>
      </c>
      <c r="I10924" s="85">
        <v>5272.1260057275331</v>
      </c>
      <c r="J10924" s="85">
        <v>120276.00855611444</v>
      </c>
      <c r="K10924" t="s">
        <v>491</v>
      </c>
    </row>
    <row r="10925" spans="2:11" x14ac:dyDescent="0.25">
      <c r="B10925">
        <v>2026</v>
      </c>
      <c r="C10925" t="s">
        <v>490</v>
      </c>
      <c r="D10925">
        <v>3</v>
      </c>
      <c r="E10925" t="s">
        <v>70</v>
      </c>
      <c r="F10925">
        <v>2</v>
      </c>
      <c r="G10925" s="85">
        <v>41.70053908956465</v>
      </c>
      <c r="H10925" s="85">
        <v>24503.913814264284</v>
      </c>
      <c r="I10925" s="85">
        <v>5272.1260057275331</v>
      </c>
      <c r="J10925" s="85">
        <v>664187.17030838318</v>
      </c>
      <c r="K10925" t="s">
        <v>491</v>
      </c>
    </row>
    <row r="10926" spans="2:11" x14ac:dyDescent="0.25">
      <c r="B10926">
        <v>2026</v>
      </c>
      <c r="C10926" t="s">
        <v>490</v>
      </c>
      <c r="D10926">
        <v>4</v>
      </c>
      <c r="E10926" t="s">
        <v>70</v>
      </c>
      <c r="F10926">
        <v>2</v>
      </c>
      <c r="G10926" s="85">
        <v>11.065785512593969</v>
      </c>
      <c r="H10926" s="85">
        <v>24503.913814264284</v>
      </c>
      <c r="I10926" s="85">
        <v>5272.1260057275331</v>
      </c>
      <c r="J10926" s="85">
        <v>176250.78541702899</v>
      </c>
      <c r="K10926" t="s">
        <v>491</v>
      </c>
    </row>
    <row r="10927" spans="2:11" x14ac:dyDescent="0.25">
      <c r="B10927">
        <v>2026</v>
      </c>
      <c r="C10927" t="s">
        <v>479</v>
      </c>
      <c r="D10927">
        <v>3</v>
      </c>
      <c r="E10927" t="s">
        <v>45</v>
      </c>
      <c r="F10927">
        <v>12</v>
      </c>
      <c r="G10927" s="85">
        <v>2.0117720092602891</v>
      </c>
      <c r="H10927" s="85">
        <v>18536.052673839731</v>
      </c>
      <c r="I10927" s="85">
        <v>4748.7393608479206</v>
      </c>
      <c r="J10927" s="85">
        <v>25767.605544600934</v>
      </c>
      <c r="K10927" t="s">
        <v>491</v>
      </c>
    </row>
    <row r="10928" spans="2:11" x14ac:dyDescent="0.25">
      <c r="B10928">
        <v>2026</v>
      </c>
      <c r="C10928" t="s">
        <v>479</v>
      </c>
      <c r="D10928">
        <v>4</v>
      </c>
      <c r="E10928" t="s">
        <v>45</v>
      </c>
      <c r="F10928">
        <v>12</v>
      </c>
      <c r="G10928" s="85">
        <v>4.0235440185205782</v>
      </c>
      <c r="H10928" s="85">
        <v>18536.052673839731</v>
      </c>
      <c r="I10928" s="85">
        <v>4748.7393608479206</v>
      </c>
      <c r="J10928" s="85">
        <v>51535.211089201868</v>
      </c>
      <c r="K10928" t="s">
        <v>491</v>
      </c>
    </row>
    <row r="10929" spans="2:11" x14ac:dyDescent="0.25">
      <c r="B10929">
        <v>2026</v>
      </c>
      <c r="C10929" t="s">
        <v>480</v>
      </c>
      <c r="D10929">
        <v>3</v>
      </c>
      <c r="E10929" t="s">
        <v>45</v>
      </c>
      <c r="F10929">
        <v>12</v>
      </c>
      <c r="G10929" s="85">
        <v>2.0476206819292742</v>
      </c>
      <c r="H10929" s="85">
        <v>18536.052673839731</v>
      </c>
      <c r="I10929" s="85">
        <v>4748.7393608479206</v>
      </c>
      <c r="J10929" s="85">
        <v>26226.7701280527</v>
      </c>
      <c r="K10929" t="s">
        <v>491</v>
      </c>
    </row>
    <row r="10930" spans="2:11" x14ac:dyDescent="0.25">
      <c r="B10930">
        <v>2026</v>
      </c>
      <c r="C10930" t="s">
        <v>480</v>
      </c>
      <c r="D10930">
        <v>4</v>
      </c>
      <c r="E10930" t="s">
        <v>45</v>
      </c>
      <c r="F10930">
        <v>12</v>
      </c>
      <c r="G10930" s="85">
        <v>4.0952413638585483</v>
      </c>
      <c r="H10930" s="85">
        <v>18536.052673839731</v>
      </c>
      <c r="I10930" s="85">
        <v>4748.7393608479206</v>
      </c>
      <c r="J10930" s="85">
        <v>52453.5402561054</v>
      </c>
      <c r="K10930" t="s">
        <v>491</v>
      </c>
    </row>
    <row r="10931" spans="2:11" x14ac:dyDescent="0.25">
      <c r="B10931">
        <v>2026</v>
      </c>
      <c r="C10931" t="s">
        <v>481</v>
      </c>
      <c r="D10931">
        <v>3</v>
      </c>
      <c r="E10931" t="s">
        <v>45</v>
      </c>
      <c r="F10931">
        <v>12</v>
      </c>
      <c r="G10931" s="85">
        <v>2.0834693545982601</v>
      </c>
      <c r="H10931" s="85">
        <v>18536.052673839731</v>
      </c>
      <c r="I10931" s="85">
        <v>4748.7393608479206</v>
      </c>
      <c r="J10931" s="85">
        <v>26685.934711504477</v>
      </c>
      <c r="K10931" t="s">
        <v>491</v>
      </c>
    </row>
    <row r="10932" spans="2:11" x14ac:dyDescent="0.25">
      <c r="B10932">
        <v>2026</v>
      </c>
      <c r="C10932" t="s">
        <v>481</v>
      </c>
      <c r="D10932">
        <v>4</v>
      </c>
      <c r="E10932" t="s">
        <v>45</v>
      </c>
      <c r="F10932">
        <v>12</v>
      </c>
      <c r="G10932" s="85">
        <v>4.1669387091965202</v>
      </c>
      <c r="H10932" s="85">
        <v>18536.052673839731</v>
      </c>
      <c r="I10932" s="85">
        <v>4748.7393608479206</v>
      </c>
      <c r="J10932" s="85">
        <v>53371.869423008953</v>
      </c>
      <c r="K10932" t="s">
        <v>491</v>
      </c>
    </row>
    <row r="10933" spans="2:11" x14ac:dyDescent="0.25">
      <c r="B10933">
        <v>2026</v>
      </c>
      <c r="C10933" t="s">
        <v>482</v>
      </c>
      <c r="D10933">
        <v>3</v>
      </c>
      <c r="E10933" t="s">
        <v>45</v>
      </c>
      <c r="F10933">
        <v>12</v>
      </c>
      <c r="G10933" s="85">
        <v>2.1193180272672447</v>
      </c>
      <c r="H10933" s="85">
        <v>18536.052673839731</v>
      </c>
      <c r="I10933" s="85">
        <v>4748.7393608479206</v>
      </c>
      <c r="J10933" s="85">
        <v>27145.099294956235</v>
      </c>
      <c r="K10933" t="s">
        <v>491</v>
      </c>
    </row>
    <row r="10934" spans="2:11" x14ac:dyDescent="0.25">
      <c r="B10934">
        <v>2026</v>
      </c>
      <c r="C10934" t="s">
        <v>482</v>
      </c>
      <c r="D10934">
        <v>4</v>
      </c>
      <c r="E10934" t="s">
        <v>45</v>
      </c>
      <c r="F10934">
        <v>12</v>
      </c>
      <c r="G10934" s="85">
        <v>4.2386360545344903</v>
      </c>
      <c r="H10934" s="85">
        <v>18536.052673839731</v>
      </c>
      <c r="I10934" s="85">
        <v>4748.7393608479206</v>
      </c>
      <c r="J10934" s="85">
        <v>54290.198589912485</v>
      </c>
      <c r="K10934" t="s">
        <v>491</v>
      </c>
    </row>
    <row r="10935" spans="2:11" x14ac:dyDescent="0.25">
      <c r="B10935">
        <v>2026</v>
      </c>
      <c r="C10935" t="s">
        <v>483</v>
      </c>
      <c r="D10935">
        <v>3</v>
      </c>
      <c r="E10935" t="s">
        <v>45</v>
      </c>
      <c r="F10935">
        <v>12</v>
      </c>
      <c r="G10935" s="85">
        <v>2.1551666999362311</v>
      </c>
      <c r="H10935" s="85">
        <v>18536.052673839731</v>
      </c>
      <c r="I10935" s="85">
        <v>4748.7393608479206</v>
      </c>
      <c r="J10935" s="85">
        <v>27604.263878408019</v>
      </c>
      <c r="K10935" t="s">
        <v>491</v>
      </c>
    </row>
    <row r="10936" spans="2:11" x14ac:dyDescent="0.25">
      <c r="B10936">
        <v>2026</v>
      </c>
      <c r="C10936" t="s">
        <v>483</v>
      </c>
      <c r="D10936">
        <v>4</v>
      </c>
      <c r="E10936" t="s">
        <v>45</v>
      </c>
      <c r="F10936">
        <v>12</v>
      </c>
      <c r="G10936" s="85">
        <v>4.3103333998724622</v>
      </c>
      <c r="H10936" s="85">
        <v>18536.052673839731</v>
      </c>
      <c r="I10936" s="85">
        <v>4748.7393608479206</v>
      </c>
      <c r="J10936" s="85">
        <v>55208.527756816038</v>
      </c>
      <c r="K10936" t="s">
        <v>491</v>
      </c>
    </row>
    <row r="10937" spans="2:11" x14ac:dyDescent="0.25">
      <c r="B10937">
        <v>2026</v>
      </c>
      <c r="C10937" t="s">
        <v>484</v>
      </c>
      <c r="D10937">
        <v>3</v>
      </c>
      <c r="E10937" t="s">
        <v>45</v>
      </c>
      <c r="F10937">
        <v>12</v>
      </c>
      <c r="G10937" s="85">
        <v>2.1910153726052162</v>
      </c>
      <c r="H10937" s="85">
        <v>18536.052673839731</v>
      </c>
      <c r="I10937" s="85">
        <v>4748.7393608479206</v>
      </c>
      <c r="J10937" s="85">
        <v>28063.428461859785</v>
      </c>
      <c r="K10937" t="s">
        <v>491</v>
      </c>
    </row>
    <row r="10938" spans="2:11" x14ac:dyDescent="0.25">
      <c r="B10938">
        <v>2026</v>
      </c>
      <c r="C10938" t="s">
        <v>484</v>
      </c>
      <c r="D10938">
        <v>4</v>
      </c>
      <c r="E10938" t="s">
        <v>45</v>
      </c>
      <c r="F10938">
        <v>12</v>
      </c>
      <c r="G10938" s="85">
        <v>4.3820307452104323</v>
      </c>
      <c r="H10938" s="85">
        <v>18536.052673839731</v>
      </c>
      <c r="I10938" s="85">
        <v>4748.7393608479206</v>
      </c>
      <c r="J10938" s="85">
        <v>56126.85692371957</v>
      </c>
      <c r="K10938" t="s">
        <v>491</v>
      </c>
    </row>
    <row r="10939" spans="2:11" x14ac:dyDescent="0.25">
      <c r="B10939">
        <v>2026</v>
      </c>
      <c r="C10939" t="s">
        <v>485</v>
      </c>
      <c r="D10939">
        <v>3</v>
      </c>
      <c r="E10939" t="s">
        <v>45</v>
      </c>
      <c r="F10939">
        <v>12</v>
      </c>
      <c r="G10939" s="85">
        <v>2.2268640452742021</v>
      </c>
      <c r="H10939" s="85">
        <v>18536.052673839731</v>
      </c>
      <c r="I10939" s="85">
        <v>4748.7393608479206</v>
      </c>
      <c r="J10939" s="85">
        <v>28522.593045311565</v>
      </c>
      <c r="K10939" t="s">
        <v>491</v>
      </c>
    </row>
    <row r="10940" spans="2:11" x14ac:dyDescent="0.25">
      <c r="B10940">
        <v>2026</v>
      </c>
      <c r="C10940" t="s">
        <v>485</v>
      </c>
      <c r="D10940">
        <v>4</v>
      </c>
      <c r="E10940" t="s">
        <v>45</v>
      </c>
      <c r="F10940">
        <v>12</v>
      </c>
      <c r="G10940" s="85">
        <v>4.4537280905484051</v>
      </c>
      <c r="H10940" s="85">
        <v>18536.052673839731</v>
      </c>
      <c r="I10940" s="85">
        <v>4748.7393608479206</v>
      </c>
      <c r="J10940" s="85">
        <v>57045.186090623138</v>
      </c>
      <c r="K10940" t="s">
        <v>491</v>
      </c>
    </row>
    <row r="10941" spans="2:11" x14ac:dyDescent="0.25">
      <c r="B10941">
        <v>2026</v>
      </c>
      <c r="C10941" t="s">
        <v>486</v>
      </c>
      <c r="D10941">
        <v>3</v>
      </c>
      <c r="E10941" t="s">
        <v>45</v>
      </c>
      <c r="F10941">
        <v>12</v>
      </c>
      <c r="G10941" s="85">
        <v>2.2627127179431872</v>
      </c>
      <c r="H10941" s="85">
        <v>18536.052673839731</v>
      </c>
      <c r="I10941" s="85">
        <v>4748.7393608479206</v>
      </c>
      <c r="J10941" s="85">
        <v>28981.757628763331</v>
      </c>
      <c r="K10941" t="s">
        <v>491</v>
      </c>
    </row>
    <row r="10942" spans="2:11" x14ac:dyDescent="0.25">
      <c r="B10942">
        <v>2026</v>
      </c>
      <c r="C10942" t="s">
        <v>486</v>
      </c>
      <c r="D10942">
        <v>4</v>
      </c>
      <c r="E10942" t="s">
        <v>45</v>
      </c>
      <c r="F10942">
        <v>12</v>
      </c>
      <c r="G10942" s="85">
        <v>4.5254254358863744</v>
      </c>
      <c r="H10942" s="85">
        <v>18536.052673839731</v>
      </c>
      <c r="I10942" s="85">
        <v>4748.7393608479206</v>
      </c>
      <c r="J10942" s="85">
        <v>57963.515257526662</v>
      </c>
      <c r="K10942" t="s">
        <v>491</v>
      </c>
    </row>
    <row r="10943" spans="2:11" x14ac:dyDescent="0.25">
      <c r="B10943">
        <v>2026</v>
      </c>
      <c r="C10943" t="s">
        <v>487</v>
      </c>
      <c r="D10943">
        <v>3</v>
      </c>
      <c r="E10943" t="s">
        <v>45</v>
      </c>
      <c r="F10943">
        <v>12</v>
      </c>
      <c r="G10943" s="85">
        <v>2.2985613906121731</v>
      </c>
      <c r="H10943" s="85">
        <v>18536.052673839731</v>
      </c>
      <c r="I10943" s="85">
        <v>4748.7393608479206</v>
      </c>
      <c r="J10943" s="85">
        <v>29440.922212215108</v>
      </c>
      <c r="K10943" t="s">
        <v>491</v>
      </c>
    </row>
    <row r="10944" spans="2:11" x14ac:dyDescent="0.25">
      <c r="B10944">
        <v>2026</v>
      </c>
      <c r="C10944" t="s">
        <v>487</v>
      </c>
      <c r="D10944">
        <v>4</v>
      </c>
      <c r="E10944" t="s">
        <v>45</v>
      </c>
      <c r="F10944">
        <v>12</v>
      </c>
      <c r="G10944" s="85">
        <v>4.5971227812243471</v>
      </c>
      <c r="H10944" s="85">
        <v>18536.052673839731</v>
      </c>
      <c r="I10944" s="85">
        <v>4748.7393608479206</v>
      </c>
      <c r="J10944" s="85">
        <v>58881.844424430223</v>
      </c>
      <c r="K10944" t="s">
        <v>491</v>
      </c>
    </row>
    <row r="10945" spans="2:11" x14ac:dyDescent="0.25">
      <c r="B10945">
        <v>2026</v>
      </c>
      <c r="C10945" t="s">
        <v>488</v>
      </c>
      <c r="D10945">
        <v>3</v>
      </c>
      <c r="E10945" t="s">
        <v>45</v>
      </c>
      <c r="F10945">
        <v>12</v>
      </c>
      <c r="G10945" s="85">
        <v>2.3344100632811582</v>
      </c>
      <c r="H10945" s="85">
        <v>18536.052673839731</v>
      </c>
      <c r="I10945" s="85">
        <v>4748.7393608479206</v>
      </c>
      <c r="J10945" s="85">
        <v>29900.086795666874</v>
      </c>
      <c r="K10945" t="s">
        <v>491</v>
      </c>
    </row>
    <row r="10946" spans="2:11" x14ac:dyDescent="0.25">
      <c r="B10946">
        <v>2026</v>
      </c>
      <c r="C10946" t="s">
        <v>488</v>
      </c>
      <c r="D10946">
        <v>4</v>
      </c>
      <c r="E10946" t="s">
        <v>45</v>
      </c>
      <c r="F10946">
        <v>12</v>
      </c>
      <c r="G10946" s="85">
        <v>4.6688201265623164</v>
      </c>
      <c r="H10946" s="85">
        <v>18536.052673839731</v>
      </c>
      <c r="I10946" s="85">
        <v>4748.7393608479206</v>
      </c>
      <c r="J10946" s="85">
        <v>59800.173591333747</v>
      </c>
      <c r="K10946" t="s">
        <v>491</v>
      </c>
    </row>
    <row r="10947" spans="2:11" x14ac:dyDescent="0.25">
      <c r="B10947">
        <v>2026</v>
      </c>
      <c r="C10947" t="s">
        <v>489</v>
      </c>
      <c r="D10947">
        <v>3</v>
      </c>
      <c r="E10947" t="s">
        <v>45</v>
      </c>
      <c r="F10947">
        <v>12</v>
      </c>
      <c r="G10947" s="85">
        <v>2.3702587359501441</v>
      </c>
      <c r="H10947" s="85">
        <v>18536.052673839731</v>
      </c>
      <c r="I10947" s="85">
        <v>4748.7393608479206</v>
      </c>
      <c r="J10947" s="85">
        <v>30359.25137911865</v>
      </c>
      <c r="K10947" t="s">
        <v>491</v>
      </c>
    </row>
    <row r="10948" spans="2:11" x14ac:dyDescent="0.25">
      <c r="B10948">
        <v>2026</v>
      </c>
      <c r="C10948" t="s">
        <v>489</v>
      </c>
      <c r="D10948">
        <v>4</v>
      </c>
      <c r="E10948" t="s">
        <v>45</v>
      </c>
      <c r="F10948">
        <v>12</v>
      </c>
      <c r="G10948" s="85">
        <v>4.7405174719002883</v>
      </c>
      <c r="H10948" s="85">
        <v>18536.052673839731</v>
      </c>
      <c r="I10948" s="85">
        <v>4748.7393608479206</v>
      </c>
      <c r="J10948" s="85">
        <v>60718.5027582373</v>
      </c>
      <c r="K10948" t="s">
        <v>491</v>
      </c>
    </row>
    <row r="10949" spans="2:11" x14ac:dyDescent="0.25">
      <c r="B10949">
        <v>2026</v>
      </c>
      <c r="C10949" t="s">
        <v>490</v>
      </c>
      <c r="D10949">
        <v>3</v>
      </c>
      <c r="E10949" t="s">
        <v>45</v>
      </c>
      <c r="F10949">
        <v>12</v>
      </c>
      <c r="G10949" s="85">
        <v>2.4061074086191292</v>
      </c>
      <c r="H10949" s="85">
        <v>18536.052673839731</v>
      </c>
      <c r="I10949" s="85">
        <v>4748.7393608479206</v>
      </c>
      <c r="J10949" s="85">
        <v>30818.415962570416</v>
      </c>
      <c r="K10949" t="s">
        <v>491</v>
      </c>
    </row>
    <row r="10950" spans="2:11" x14ac:dyDescent="0.25">
      <c r="B10950">
        <v>2026</v>
      </c>
      <c r="C10950" t="s">
        <v>490</v>
      </c>
      <c r="D10950">
        <v>4</v>
      </c>
      <c r="E10950" t="s">
        <v>45</v>
      </c>
      <c r="F10950">
        <v>12</v>
      </c>
      <c r="G10950" s="85">
        <v>4.8122148172382584</v>
      </c>
      <c r="H10950" s="85">
        <v>18536.052673839731</v>
      </c>
      <c r="I10950" s="85">
        <v>4748.7393608479206</v>
      </c>
      <c r="J10950" s="85">
        <v>61636.831925140832</v>
      </c>
      <c r="K10950" t="s">
        <v>491</v>
      </c>
    </row>
    <row r="10951" spans="2:11" x14ac:dyDescent="0.25">
      <c r="B10951">
        <v>2026</v>
      </c>
      <c r="C10951" t="s">
        <v>479</v>
      </c>
      <c r="D10951">
        <v>3</v>
      </c>
      <c r="E10951" t="s">
        <v>70</v>
      </c>
      <c r="F10951">
        <v>27</v>
      </c>
      <c r="G10951" s="85">
        <v>19.940941599383109</v>
      </c>
      <c r="H10951" s="85">
        <v>24503.913814264284</v>
      </c>
      <c r="I10951" s="85">
        <v>5272.1260057275331</v>
      </c>
      <c r="J10951" s="85">
        <v>303439.92199679441</v>
      </c>
      <c r="K10951" t="s">
        <v>491</v>
      </c>
    </row>
    <row r="10952" spans="2:11" x14ac:dyDescent="0.25">
      <c r="B10952">
        <v>2026</v>
      </c>
      <c r="C10952" t="s">
        <v>479</v>
      </c>
      <c r="D10952">
        <v>4</v>
      </c>
      <c r="E10952" t="s">
        <v>70</v>
      </c>
      <c r="F10952">
        <v>27</v>
      </c>
      <c r="G10952" s="85">
        <v>6.237450926821257</v>
      </c>
      <c r="H10952" s="85">
        <v>24503.913814264284</v>
      </c>
      <c r="I10952" s="85">
        <v>5272.1260057275331</v>
      </c>
      <c r="J10952" s="85">
        <v>94914.857117480729</v>
      </c>
      <c r="K10952" t="s">
        <v>491</v>
      </c>
    </row>
    <row r="10953" spans="2:11" x14ac:dyDescent="0.25">
      <c r="B10953">
        <v>2026</v>
      </c>
      <c r="C10953" t="s">
        <v>480</v>
      </c>
      <c r="D10953">
        <v>3</v>
      </c>
      <c r="E10953" t="s">
        <v>70</v>
      </c>
      <c r="F10953">
        <v>27</v>
      </c>
      <c r="G10953" s="85">
        <v>15.297747734348809</v>
      </c>
      <c r="H10953" s="85">
        <v>24503.913814264284</v>
      </c>
      <c r="I10953" s="85">
        <v>5272.1260057275331</v>
      </c>
      <c r="J10953" s="85">
        <v>232784.76375363558</v>
      </c>
      <c r="K10953" t="s">
        <v>491</v>
      </c>
    </row>
    <row r="10954" spans="2:11" x14ac:dyDescent="0.25">
      <c r="B10954">
        <v>2026</v>
      </c>
      <c r="C10954" t="s">
        <v>480</v>
      </c>
      <c r="D10954">
        <v>4</v>
      </c>
      <c r="E10954" t="s">
        <v>70</v>
      </c>
      <c r="F10954">
        <v>27</v>
      </c>
      <c r="G10954" s="85">
        <v>4.7850774903650315</v>
      </c>
      <c r="H10954" s="85">
        <v>24503.913814264284</v>
      </c>
      <c r="I10954" s="85">
        <v>5272.1260057275331</v>
      </c>
      <c r="J10954" s="85">
        <v>72814.191505876559</v>
      </c>
      <c r="K10954" t="s">
        <v>491</v>
      </c>
    </row>
    <row r="10955" spans="2:11" x14ac:dyDescent="0.25">
      <c r="B10955">
        <v>2026</v>
      </c>
      <c r="C10955" t="s">
        <v>481</v>
      </c>
      <c r="D10955">
        <v>3</v>
      </c>
      <c r="E10955" t="s">
        <v>70</v>
      </c>
      <c r="F10955">
        <v>27</v>
      </c>
      <c r="G10955" s="85">
        <v>20.220453810121182</v>
      </c>
      <c r="H10955" s="85">
        <v>24503.913814264284</v>
      </c>
      <c r="I10955" s="85">
        <v>5272.1260057275331</v>
      </c>
      <c r="J10955" s="85">
        <v>307693.2398755317</v>
      </c>
      <c r="K10955" t="s">
        <v>491</v>
      </c>
    </row>
    <row r="10956" spans="2:11" x14ac:dyDescent="0.25">
      <c r="B10956">
        <v>2026</v>
      </c>
      <c r="C10956" t="s">
        <v>481</v>
      </c>
      <c r="D10956">
        <v>4</v>
      </c>
      <c r="E10956" t="s">
        <v>70</v>
      </c>
      <c r="F10956">
        <v>27</v>
      </c>
      <c r="G10956" s="85">
        <v>6.3248812865781936</v>
      </c>
      <c r="H10956" s="85">
        <v>24503.913814264284</v>
      </c>
      <c r="I10956" s="85">
        <v>5272.1260057275331</v>
      </c>
      <c r="J10956" s="85">
        <v>96245.278823626097</v>
      </c>
      <c r="K10956" t="s">
        <v>491</v>
      </c>
    </row>
    <row r="10957" spans="2:11" x14ac:dyDescent="0.25">
      <c r="B10957">
        <v>2026</v>
      </c>
      <c r="C10957" t="s">
        <v>482</v>
      </c>
      <c r="D10957">
        <v>3</v>
      </c>
      <c r="E10957" t="s">
        <v>70</v>
      </c>
      <c r="F10957">
        <v>27</v>
      </c>
      <c r="G10957" s="85">
        <v>15.577259945086885</v>
      </c>
      <c r="H10957" s="85">
        <v>24503.913814264284</v>
      </c>
      <c r="I10957" s="85">
        <v>5272.1260057275331</v>
      </c>
      <c r="J10957" s="85">
        <v>237038.08163237292</v>
      </c>
      <c r="K10957" t="s">
        <v>491</v>
      </c>
    </row>
    <row r="10958" spans="2:11" x14ac:dyDescent="0.25">
      <c r="B10958">
        <v>2026</v>
      </c>
      <c r="C10958" t="s">
        <v>482</v>
      </c>
      <c r="D10958">
        <v>4</v>
      </c>
      <c r="E10958" t="s">
        <v>70</v>
      </c>
      <c r="F10958">
        <v>27</v>
      </c>
      <c r="G10958" s="85">
        <v>4.8725078501219645</v>
      </c>
      <c r="H10958" s="85">
        <v>24503.913814264284</v>
      </c>
      <c r="I10958" s="85">
        <v>5272.1260057275331</v>
      </c>
      <c r="J10958" s="85">
        <v>74144.613212021868</v>
      </c>
      <c r="K10958" t="s">
        <v>491</v>
      </c>
    </row>
    <row r="10959" spans="2:11" x14ac:dyDescent="0.25">
      <c r="B10959">
        <v>2026</v>
      </c>
      <c r="C10959" t="s">
        <v>483</v>
      </c>
      <c r="D10959">
        <v>3</v>
      </c>
      <c r="E10959" t="s">
        <v>70</v>
      </c>
      <c r="F10959">
        <v>27</v>
      </c>
      <c r="G10959" s="85">
        <v>20.499966020859262</v>
      </c>
      <c r="H10959" s="85">
        <v>24503.913814264284</v>
      </c>
      <c r="I10959" s="85">
        <v>5272.1260057275331</v>
      </c>
      <c r="J10959" s="85">
        <v>311946.5577542691</v>
      </c>
      <c r="K10959" t="s">
        <v>491</v>
      </c>
    </row>
    <row r="10960" spans="2:11" x14ac:dyDescent="0.25">
      <c r="B10960">
        <v>2026</v>
      </c>
      <c r="C10960" t="s">
        <v>483</v>
      </c>
      <c r="D10960">
        <v>4</v>
      </c>
      <c r="E10960" t="s">
        <v>70</v>
      </c>
      <c r="F10960">
        <v>27</v>
      </c>
      <c r="G10960" s="85">
        <v>6.4123116463351266</v>
      </c>
      <c r="H10960" s="85">
        <v>24503.913814264284</v>
      </c>
      <c r="I10960" s="85">
        <v>5272.1260057275331</v>
      </c>
      <c r="J10960" s="85">
        <v>97575.70052977142</v>
      </c>
      <c r="K10960" t="s">
        <v>491</v>
      </c>
    </row>
    <row r="10961" spans="2:11" x14ac:dyDescent="0.25">
      <c r="B10961">
        <v>2026</v>
      </c>
      <c r="C10961" t="s">
        <v>484</v>
      </c>
      <c r="D10961">
        <v>3</v>
      </c>
      <c r="E10961" t="s">
        <v>70</v>
      </c>
      <c r="F10961">
        <v>27</v>
      </c>
      <c r="G10961" s="85">
        <v>15.856772155824959</v>
      </c>
      <c r="H10961" s="85">
        <v>24503.913814264284</v>
      </c>
      <c r="I10961" s="85">
        <v>5272.1260057275331</v>
      </c>
      <c r="J10961" s="85">
        <v>241291.39951111024</v>
      </c>
      <c r="K10961" t="s">
        <v>491</v>
      </c>
    </row>
    <row r="10962" spans="2:11" x14ac:dyDescent="0.25">
      <c r="B10962">
        <v>2026</v>
      </c>
      <c r="C10962" t="s">
        <v>484</v>
      </c>
      <c r="D10962">
        <v>4</v>
      </c>
      <c r="E10962" t="s">
        <v>70</v>
      </c>
      <c r="F10962">
        <v>27</v>
      </c>
      <c r="G10962" s="85">
        <v>4.9599382098788993</v>
      </c>
      <c r="H10962" s="85">
        <v>24503.913814264284</v>
      </c>
      <c r="I10962" s="85">
        <v>5272.1260057275331</v>
      </c>
      <c r="J10962" s="85">
        <v>75475.034918167221</v>
      </c>
      <c r="K10962" t="s">
        <v>491</v>
      </c>
    </row>
    <row r="10963" spans="2:11" x14ac:dyDescent="0.25">
      <c r="B10963">
        <v>2026</v>
      </c>
      <c r="C10963" t="s">
        <v>485</v>
      </c>
      <c r="D10963">
        <v>3</v>
      </c>
      <c r="E10963" t="s">
        <v>70</v>
      </c>
      <c r="F10963">
        <v>27</v>
      </c>
      <c r="G10963" s="85">
        <v>20.779478231597334</v>
      </c>
      <c r="H10963" s="85">
        <v>24503.913814264284</v>
      </c>
      <c r="I10963" s="85">
        <v>5272.1260057275331</v>
      </c>
      <c r="J10963" s="85">
        <v>316199.87563300639</v>
      </c>
      <c r="K10963" t="s">
        <v>491</v>
      </c>
    </row>
    <row r="10964" spans="2:11" x14ac:dyDescent="0.25">
      <c r="B10964">
        <v>2026</v>
      </c>
      <c r="C10964" t="s">
        <v>485</v>
      </c>
      <c r="D10964">
        <v>4</v>
      </c>
      <c r="E10964" t="s">
        <v>70</v>
      </c>
      <c r="F10964">
        <v>27</v>
      </c>
      <c r="G10964" s="85">
        <v>6.4997420060920597</v>
      </c>
      <c r="H10964" s="85">
        <v>24503.913814264284</v>
      </c>
      <c r="I10964" s="85">
        <v>5272.1260057275331</v>
      </c>
      <c r="J10964" s="85">
        <v>98906.12223591673</v>
      </c>
      <c r="K10964" t="s">
        <v>491</v>
      </c>
    </row>
    <row r="10965" spans="2:11" x14ac:dyDescent="0.25">
      <c r="B10965">
        <v>2026</v>
      </c>
      <c r="C10965" t="s">
        <v>486</v>
      </c>
      <c r="D10965">
        <v>3</v>
      </c>
      <c r="E10965" t="s">
        <v>70</v>
      </c>
      <c r="F10965">
        <v>27</v>
      </c>
      <c r="G10965" s="85">
        <v>16.136284366563036</v>
      </c>
      <c r="H10965" s="85">
        <v>24503.913814264284</v>
      </c>
      <c r="I10965" s="85">
        <v>5272.1260057275331</v>
      </c>
      <c r="J10965" s="85">
        <v>245544.71738984759</v>
      </c>
      <c r="K10965" t="s">
        <v>491</v>
      </c>
    </row>
    <row r="10966" spans="2:11" x14ac:dyDescent="0.25">
      <c r="B10966">
        <v>2026</v>
      </c>
      <c r="C10966" t="s">
        <v>486</v>
      </c>
      <c r="D10966">
        <v>4</v>
      </c>
      <c r="E10966" t="s">
        <v>70</v>
      </c>
      <c r="F10966">
        <v>27</v>
      </c>
      <c r="G10966" s="85">
        <v>5.0473685696358324</v>
      </c>
      <c r="H10966" s="85">
        <v>24503.913814264284</v>
      </c>
      <c r="I10966" s="85">
        <v>5272.1260057275331</v>
      </c>
      <c r="J10966" s="85">
        <v>76805.45662431253</v>
      </c>
      <c r="K10966" t="s">
        <v>491</v>
      </c>
    </row>
    <row r="10967" spans="2:11" x14ac:dyDescent="0.25">
      <c r="B10967">
        <v>2026</v>
      </c>
      <c r="C10967" t="s">
        <v>487</v>
      </c>
      <c r="D10967">
        <v>3</v>
      </c>
      <c r="E10967" t="s">
        <v>70</v>
      </c>
      <c r="F10967">
        <v>27</v>
      </c>
      <c r="G10967" s="85">
        <v>21.058990442335414</v>
      </c>
      <c r="H10967" s="85">
        <v>24503.913814264284</v>
      </c>
      <c r="I10967" s="85">
        <v>5272.1260057275331</v>
      </c>
      <c r="J10967" s="85">
        <v>320453.1935117438</v>
      </c>
      <c r="K10967" t="s">
        <v>491</v>
      </c>
    </row>
    <row r="10968" spans="2:11" x14ac:dyDescent="0.25">
      <c r="B10968">
        <v>2026</v>
      </c>
      <c r="C10968" t="s">
        <v>487</v>
      </c>
      <c r="D10968">
        <v>4</v>
      </c>
      <c r="E10968" t="s">
        <v>70</v>
      </c>
      <c r="F10968">
        <v>27</v>
      </c>
      <c r="G10968" s="85">
        <v>6.5871723658489927</v>
      </c>
      <c r="H10968" s="85">
        <v>24503.913814264284</v>
      </c>
      <c r="I10968" s="85">
        <v>5272.1260057275331</v>
      </c>
      <c r="J10968" s="85">
        <v>100236.54394206205</v>
      </c>
      <c r="K10968" t="s">
        <v>491</v>
      </c>
    </row>
    <row r="10969" spans="2:11" x14ac:dyDescent="0.25">
      <c r="B10969">
        <v>2026</v>
      </c>
      <c r="C10969" t="s">
        <v>488</v>
      </c>
      <c r="D10969">
        <v>3</v>
      </c>
      <c r="E10969" t="s">
        <v>70</v>
      </c>
      <c r="F10969">
        <v>27</v>
      </c>
      <c r="G10969" s="85">
        <v>16.415796577301116</v>
      </c>
      <c r="H10969" s="85">
        <v>24503.913814264284</v>
      </c>
      <c r="I10969" s="85">
        <v>5272.1260057275331</v>
      </c>
      <c r="J10969" s="85">
        <v>249798.03526858499</v>
      </c>
      <c r="K10969" t="s">
        <v>491</v>
      </c>
    </row>
    <row r="10970" spans="2:11" x14ac:dyDescent="0.25">
      <c r="B10970">
        <v>2026</v>
      </c>
      <c r="C10970" t="s">
        <v>488</v>
      </c>
      <c r="D10970">
        <v>4</v>
      </c>
      <c r="E10970" t="s">
        <v>70</v>
      </c>
      <c r="F10970">
        <v>27</v>
      </c>
      <c r="G10970" s="85">
        <v>5.1347989293927654</v>
      </c>
      <c r="H10970" s="85">
        <v>24503.913814264284</v>
      </c>
      <c r="I10970" s="85">
        <v>5272.1260057275331</v>
      </c>
      <c r="J10970" s="85">
        <v>78135.878330457854</v>
      </c>
      <c r="K10970" t="s">
        <v>491</v>
      </c>
    </row>
    <row r="10971" spans="2:11" x14ac:dyDescent="0.25">
      <c r="B10971">
        <v>2026</v>
      </c>
      <c r="C10971" t="s">
        <v>489</v>
      </c>
      <c r="D10971">
        <v>3</v>
      </c>
      <c r="E10971" t="s">
        <v>70</v>
      </c>
      <c r="F10971">
        <v>27</v>
      </c>
      <c r="G10971" s="85">
        <v>21.33850265307349</v>
      </c>
      <c r="H10971" s="85">
        <v>24503.913814264284</v>
      </c>
      <c r="I10971" s="85">
        <v>5272.1260057275331</v>
      </c>
      <c r="J10971" s="85">
        <v>324706.51139048114</v>
      </c>
      <c r="K10971" t="s">
        <v>491</v>
      </c>
    </row>
    <row r="10972" spans="2:11" x14ac:dyDescent="0.25">
      <c r="B10972">
        <v>2026</v>
      </c>
      <c r="C10972" t="s">
        <v>489</v>
      </c>
      <c r="D10972">
        <v>4</v>
      </c>
      <c r="E10972" t="s">
        <v>70</v>
      </c>
      <c r="F10972">
        <v>27</v>
      </c>
      <c r="G10972" s="85">
        <v>6.6746027256059257</v>
      </c>
      <c r="H10972" s="85">
        <v>24503.913814264284</v>
      </c>
      <c r="I10972" s="85">
        <v>5272.1260057275331</v>
      </c>
      <c r="J10972" s="85">
        <v>101566.96564820736</v>
      </c>
      <c r="K10972" t="s">
        <v>491</v>
      </c>
    </row>
    <row r="10973" spans="2:11" x14ac:dyDescent="0.25">
      <c r="B10973">
        <v>2026</v>
      </c>
      <c r="C10973" t="s">
        <v>490</v>
      </c>
      <c r="D10973">
        <v>3</v>
      </c>
      <c r="E10973" t="s">
        <v>70</v>
      </c>
      <c r="F10973">
        <v>27</v>
      </c>
      <c r="G10973" s="85">
        <v>16.695308788039188</v>
      </c>
      <c r="H10973" s="85">
        <v>24503.913814264284</v>
      </c>
      <c r="I10973" s="85">
        <v>5272.1260057275331</v>
      </c>
      <c r="J10973" s="85">
        <v>254051.35314732228</v>
      </c>
      <c r="K10973" t="s">
        <v>491</v>
      </c>
    </row>
    <row r="10974" spans="2:11" x14ac:dyDescent="0.25">
      <c r="B10974">
        <v>2026</v>
      </c>
      <c r="C10974" t="s">
        <v>490</v>
      </c>
      <c r="D10974">
        <v>4</v>
      </c>
      <c r="E10974" t="s">
        <v>70</v>
      </c>
      <c r="F10974">
        <v>27</v>
      </c>
      <c r="G10974" s="85">
        <v>5.222229289149702</v>
      </c>
      <c r="H10974" s="85">
        <v>24503.913814264284</v>
      </c>
      <c r="I10974" s="85">
        <v>5272.1260057275331</v>
      </c>
      <c r="J10974" s="85">
        <v>79466.300036603221</v>
      </c>
      <c r="K10974" t="s">
        <v>491</v>
      </c>
    </row>
    <row r="10975" spans="2:11" x14ac:dyDescent="0.25">
      <c r="B10975">
        <v>2026</v>
      </c>
      <c r="C10975" t="s">
        <v>479</v>
      </c>
      <c r="D10975">
        <v>3</v>
      </c>
      <c r="E10975" t="s">
        <v>148</v>
      </c>
      <c r="F10975">
        <v>17</v>
      </c>
      <c r="G10975" s="85">
        <v>16.132936647612333</v>
      </c>
      <c r="H10975" s="85">
        <v>9379.6906330564307</v>
      </c>
      <c r="I10975" s="85">
        <v>2699.8138069321112</v>
      </c>
      <c r="J10975" s="85">
        <v>104412.14878253851</v>
      </c>
      <c r="K10975" t="s">
        <v>491</v>
      </c>
    </row>
    <row r="10976" spans="2:11" x14ac:dyDescent="0.25">
      <c r="B10976">
        <v>2026</v>
      </c>
      <c r="C10976" t="s">
        <v>479</v>
      </c>
      <c r="D10976">
        <v>4</v>
      </c>
      <c r="E10976" t="s">
        <v>148</v>
      </c>
      <c r="F10976">
        <v>17</v>
      </c>
      <c r="G10976" s="85">
        <v>5.0415427023788553</v>
      </c>
      <c r="H10976" s="85">
        <v>9379.6906330564307</v>
      </c>
      <c r="I10976" s="85">
        <v>2699.8138069321112</v>
      </c>
      <c r="J10976" s="85">
        <v>32628.796494543294</v>
      </c>
      <c r="K10976" t="s">
        <v>491</v>
      </c>
    </row>
    <row r="10977" spans="2:11" x14ac:dyDescent="0.25">
      <c r="B10977">
        <v>2026</v>
      </c>
      <c r="C10977" t="s">
        <v>480</v>
      </c>
      <c r="D10977">
        <v>3</v>
      </c>
      <c r="E10977" t="s">
        <v>148</v>
      </c>
      <c r="F10977">
        <v>17</v>
      </c>
      <c r="G10977" s="85">
        <v>16.241066063759863</v>
      </c>
      <c r="H10977" s="85">
        <v>9379.6906330564307</v>
      </c>
      <c r="I10977" s="85">
        <v>2699.8138069321112</v>
      </c>
      <c r="J10977" s="85">
        <v>105111.96090807834</v>
      </c>
      <c r="K10977" t="s">
        <v>491</v>
      </c>
    </row>
    <row r="10978" spans="2:11" x14ac:dyDescent="0.25">
      <c r="B10978">
        <v>2026</v>
      </c>
      <c r="C10978" t="s">
        <v>480</v>
      </c>
      <c r="D10978">
        <v>4</v>
      </c>
      <c r="E10978" t="s">
        <v>148</v>
      </c>
      <c r="F10978">
        <v>17</v>
      </c>
      <c r="G10978" s="85">
        <v>5.0753331449249579</v>
      </c>
      <c r="H10978" s="85">
        <v>9379.6906330564307</v>
      </c>
      <c r="I10978" s="85">
        <v>2699.8138069321112</v>
      </c>
      <c r="J10978" s="85">
        <v>32847.487783774486</v>
      </c>
      <c r="K10978" t="s">
        <v>491</v>
      </c>
    </row>
    <row r="10979" spans="2:11" x14ac:dyDescent="0.25">
      <c r="B10979">
        <v>2026</v>
      </c>
      <c r="C10979" t="s">
        <v>481</v>
      </c>
      <c r="D10979">
        <v>3</v>
      </c>
      <c r="E10979" t="s">
        <v>148</v>
      </c>
      <c r="F10979">
        <v>17</v>
      </c>
      <c r="G10979" s="85">
        <v>16.349195479907394</v>
      </c>
      <c r="H10979" s="85">
        <v>9379.6906330564307</v>
      </c>
      <c r="I10979" s="85">
        <v>2699.8138069321112</v>
      </c>
      <c r="J10979" s="85">
        <v>105811.77303361817</v>
      </c>
      <c r="K10979" t="s">
        <v>491</v>
      </c>
    </row>
    <row r="10980" spans="2:11" x14ac:dyDescent="0.25">
      <c r="B10980">
        <v>2026</v>
      </c>
      <c r="C10980" t="s">
        <v>481</v>
      </c>
      <c r="D10980">
        <v>4</v>
      </c>
      <c r="E10980" t="s">
        <v>148</v>
      </c>
      <c r="F10980">
        <v>17</v>
      </c>
      <c r="G10980" s="85">
        <v>5.1091235874710605</v>
      </c>
      <c r="H10980" s="85">
        <v>9379.6906330564307</v>
      </c>
      <c r="I10980" s="85">
        <v>2699.8138069321112</v>
      </c>
      <c r="J10980" s="85">
        <v>33066.179073005682</v>
      </c>
      <c r="K10980" t="s">
        <v>491</v>
      </c>
    </row>
    <row r="10981" spans="2:11" x14ac:dyDescent="0.25">
      <c r="B10981">
        <v>2026</v>
      </c>
      <c r="C10981" t="s">
        <v>482</v>
      </c>
      <c r="D10981">
        <v>3</v>
      </c>
      <c r="E10981" t="s">
        <v>148</v>
      </c>
      <c r="F10981">
        <v>17</v>
      </c>
      <c r="G10981" s="85">
        <v>16.457324896054921</v>
      </c>
      <c r="H10981" s="85">
        <v>9379.6906330564307</v>
      </c>
      <c r="I10981" s="85">
        <v>2699.8138069321112</v>
      </c>
      <c r="J10981" s="85">
        <v>106511.58515915798</v>
      </c>
      <c r="K10981" t="s">
        <v>491</v>
      </c>
    </row>
    <row r="10982" spans="2:11" x14ac:dyDescent="0.25">
      <c r="B10982">
        <v>2026</v>
      </c>
      <c r="C10982" t="s">
        <v>482</v>
      </c>
      <c r="D10982">
        <v>4</v>
      </c>
      <c r="E10982" t="s">
        <v>148</v>
      </c>
      <c r="F10982">
        <v>17</v>
      </c>
      <c r="G10982" s="85">
        <v>5.1429140300171632</v>
      </c>
      <c r="H10982" s="85">
        <v>9379.6906330564307</v>
      </c>
      <c r="I10982" s="85">
        <v>2699.8138069321112</v>
      </c>
      <c r="J10982" s="85">
        <v>33284.87036223687</v>
      </c>
      <c r="K10982" t="s">
        <v>491</v>
      </c>
    </row>
    <row r="10983" spans="2:11" x14ac:dyDescent="0.25">
      <c r="B10983">
        <v>2026</v>
      </c>
      <c r="C10983" t="s">
        <v>483</v>
      </c>
      <c r="D10983">
        <v>3</v>
      </c>
      <c r="E10983" t="s">
        <v>148</v>
      </c>
      <c r="F10983">
        <v>17</v>
      </c>
      <c r="G10983" s="85">
        <v>16.565454312202451</v>
      </c>
      <c r="H10983" s="85">
        <v>9379.6906330564307</v>
      </c>
      <c r="I10983" s="85">
        <v>2699.8138069321112</v>
      </c>
      <c r="J10983" s="85">
        <v>107211.39728469781</v>
      </c>
      <c r="K10983" t="s">
        <v>491</v>
      </c>
    </row>
    <row r="10984" spans="2:11" x14ac:dyDescent="0.25">
      <c r="B10984">
        <v>2026</v>
      </c>
      <c r="C10984" t="s">
        <v>483</v>
      </c>
      <c r="D10984">
        <v>4</v>
      </c>
      <c r="E10984" t="s">
        <v>148</v>
      </c>
      <c r="F10984">
        <v>17</v>
      </c>
      <c r="G10984" s="85">
        <v>5.1767044725632658</v>
      </c>
      <c r="H10984" s="85">
        <v>9379.6906330564307</v>
      </c>
      <c r="I10984" s="85">
        <v>2699.8138069321112</v>
      </c>
      <c r="J10984" s="85">
        <v>33503.561651468066</v>
      </c>
      <c r="K10984" t="s">
        <v>491</v>
      </c>
    </row>
    <row r="10985" spans="2:11" x14ac:dyDescent="0.25">
      <c r="B10985">
        <v>2026</v>
      </c>
      <c r="C10985" t="s">
        <v>484</v>
      </c>
      <c r="D10985">
        <v>3</v>
      </c>
      <c r="E10985" t="s">
        <v>148</v>
      </c>
      <c r="F10985">
        <v>17</v>
      </c>
      <c r="G10985" s="85">
        <v>16.673583728349982</v>
      </c>
      <c r="H10985" s="85">
        <v>9379.6906330564307</v>
      </c>
      <c r="I10985" s="85">
        <v>2699.8138069321112</v>
      </c>
      <c r="J10985" s="85">
        <v>107911.20941023764</v>
      </c>
      <c r="K10985" t="s">
        <v>491</v>
      </c>
    </row>
    <row r="10986" spans="2:11" x14ac:dyDescent="0.25">
      <c r="B10986">
        <v>2026</v>
      </c>
      <c r="C10986" t="s">
        <v>484</v>
      </c>
      <c r="D10986">
        <v>4</v>
      </c>
      <c r="E10986" t="s">
        <v>148</v>
      </c>
      <c r="F10986">
        <v>17</v>
      </c>
      <c r="G10986" s="85">
        <v>5.2104949151093685</v>
      </c>
      <c r="H10986" s="85">
        <v>9379.6906330564307</v>
      </c>
      <c r="I10986" s="85">
        <v>2699.8138069321112</v>
      </c>
      <c r="J10986" s="85">
        <v>33722.252940699254</v>
      </c>
      <c r="K10986" t="s">
        <v>491</v>
      </c>
    </row>
    <row r="10987" spans="2:11" x14ac:dyDescent="0.25">
      <c r="B10987">
        <v>2026</v>
      </c>
      <c r="C10987" t="s">
        <v>485</v>
      </c>
      <c r="D10987">
        <v>3</v>
      </c>
      <c r="E10987" t="s">
        <v>148</v>
      </c>
      <c r="F10987">
        <v>17</v>
      </c>
      <c r="G10987" s="85">
        <v>16.781713144497509</v>
      </c>
      <c r="H10987" s="85">
        <v>9379.6906330564307</v>
      </c>
      <c r="I10987" s="85">
        <v>2699.8138069321112</v>
      </c>
      <c r="J10987" s="85">
        <v>108611.02153577744</v>
      </c>
      <c r="K10987" t="s">
        <v>491</v>
      </c>
    </row>
    <row r="10988" spans="2:11" x14ac:dyDescent="0.25">
      <c r="B10988">
        <v>2026</v>
      </c>
      <c r="C10988" t="s">
        <v>485</v>
      </c>
      <c r="D10988">
        <v>4</v>
      </c>
      <c r="E10988" t="s">
        <v>148</v>
      </c>
      <c r="F10988">
        <v>17</v>
      </c>
      <c r="G10988" s="85">
        <v>5.2442853576554747</v>
      </c>
      <c r="H10988" s="85">
        <v>9379.6906330564307</v>
      </c>
      <c r="I10988" s="85">
        <v>2699.8138069321112</v>
      </c>
      <c r="J10988" s="85">
        <v>33940.944229930472</v>
      </c>
      <c r="K10988" t="s">
        <v>491</v>
      </c>
    </row>
    <row r="10989" spans="2:11" x14ac:dyDescent="0.25">
      <c r="B10989">
        <v>2026</v>
      </c>
      <c r="C10989" t="s">
        <v>486</v>
      </c>
      <c r="D10989">
        <v>3</v>
      </c>
      <c r="E10989" t="s">
        <v>148</v>
      </c>
      <c r="F10989">
        <v>17</v>
      </c>
      <c r="G10989" s="85">
        <v>16.889842560645036</v>
      </c>
      <c r="H10989" s="85">
        <v>9379.6906330564307</v>
      </c>
      <c r="I10989" s="85">
        <v>2699.8138069321112</v>
      </c>
      <c r="J10989" s="85">
        <v>109310.83366131726</v>
      </c>
      <c r="K10989" t="s">
        <v>491</v>
      </c>
    </row>
    <row r="10990" spans="2:11" x14ac:dyDescent="0.25">
      <c r="B10990">
        <v>2026</v>
      </c>
      <c r="C10990" t="s">
        <v>486</v>
      </c>
      <c r="D10990">
        <v>4</v>
      </c>
      <c r="E10990" t="s">
        <v>148</v>
      </c>
      <c r="F10990">
        <v>17</v>
      </c>
      <c r="G10990" s="85">
        <v>5.2780758002015773</v>
      </c>
      <c r="H10990" s="85">
        <v>9379.6906330564307</v>
      </c>
      <c r="I10990" s="85">
        <v>2699.8138069321112</v>
      </c>
      <c r="J10990" s="85">
        <v>34159.63551916166</v>
      </c>
      <c r="K10990" t="s">
        <v>491</v>
      </c>
    </row>
    <row r="10991" spans="2:11" x14ac:dyDescent="0.25">
      <c r="B10991">
        <v>2026</v>
      </c>
      <c r="C10991" t="s">
        <v>487</v>
      </c>
      <c r="D10991">
        <v>3</v>
      </c>
      <c r="E10991" t="s">
        <v>148</v>
      </c>
      <c r="F10991">
        <v>17</v>
      </c>
      <c r="G10991" s="85">
        <v>16.997971976792567</v>
      </c>
      <c r="H10991" s="85">
        <v>9379.6906330564307</v>
      </c>
      <c r="I10991" s="85">
        <v>2699.8138069321112</v>
      </c>
      <c r="J10991" s="85">
        <v>110010.64578685707</v>
      </c>
      <c r="K10991" t="s">
        <v>491</v>
      </c>
    </row>
    <row r="10992" spans="2:11" x14ac:dyDescent="0.25">
      <c r="B10992">
        <v>2026</v>
      </c>
      <c r="C10992" t="s">
        <v>487</v>
      </c>
      <c r="D10992">
        <v>4</v>
      </c>
      <c r="E10992" t="s">
        <v>148</v>
      </c>
      <c r="F10992">
        <v>17</v>
      </c>
      <c r="G10992" s="85">
        <v>5.3118662427476799</v>
      </c>
      <c r="H10992" s="85">
        <v>9379.6906330564307</v>
      </c>
      <c r="I10992" s="85">
        <v>2699.8138069321112</v>
      </c>
      <c r="J10992" s="85">
        <v>34378.326808392856</v>
      </c>
      <c r="K10992" t="s">
        <v>491</v>
      </c>
    </row>
    <row r="10993" spans="2:11" x14ac:dyDescent="0.25">
      <c r="B10993">
        <v>2026</v>
      </c>
      <c r="C10993" t="s">
        <v>488</v>
      </c>
      <c r="D10993">
        <v>3</v>
      </c>
      <c r="E10993" t="s">
        <v>148</v>
      </c>
      <c r="F10993">
        <v>17</v>
      </c>
      <c r="G10993" s="85">
        <v>17.106101392940097</v>
      </c>
      <c r="H10993" s="85">
        <v>9379.6906330564307</v>
      </c>
      <c r="I10993" s="85">
        <v>2699.8138069321112</v>
      </c>
      <c r="J10993" s="85">
        <v>110710.4579123969</v>
      </c>
      <c r="K10993" t="s">
        <v>491</v>
      </c>
    </row>
    <row r="10994" spans="2:11" x14ac:dyDescent="0.25">
      <c r="B10994">
        <v>2026</v>
      </c>
      <c r="C10994" t="s">
        <v>488</v>
      </c>
      <c r="D10994">
        <v>4</v>
      </c>
      <c r="E10994" t="s">
        <v>148</v>
      </c>
      <c r="F10994">
        <v>17</v>
      </c>
      <c r="G10994" s="85">
        <v>5.3456566852937826</v>
      </c>
      <c r="H10994" s="85">
        <v>9379.6906330564307</v>
      </c>
      <c r="I10994" s="85">
        <v>2699.8138069321112</v>
      </c>
      <c r="J10994" s="85">
        <v>34597.018097624052</v>
      </c>
      <c r="K10994" t="s">
        <v>491</v>
      </c>
    </row>
    <row r="10995" spans="2:11" x14ac:dyDescent="0.25">
      <c r="B10995">
        <v>2026</v>
      </c>
      <c r="C10995" t="s">
        <v>489</v>
      </c>
      <c r="D10995">
        <v>3</v>
      </c>
      <c r="E10995" t="s">
        <v>148</v>
      </c>
      <c r="F10995">
        <v>17</v>
      </c>
      <c r="G10995" s="85">
        <v>17.214230809087631</v>
      </c>
      <c r="H10995" s="85">
        <v>9379.6906330564307</v>
      </c>
      <c r="I10995" s="85">
        <v>2699.8138069321112</v>
      </c>
      <c r="J10995" s="85">
        <v>111410.27003793676</v>
      </c>
      <c r="K10995" t="s">
        <v>491</v>
      </c>
    </row>
    <row r="10996" spans="2:11" x14ac:dyDescent="0.25">
      <c r="B10996">
        <v>2026</v>
      </c>
      <c r="C10996" t="s">
        <v>489</v>
      </c>
      <c r="D10996">
        <v>4</v>
      </c>
      <c r="E10996" t="s">
        <v>148</v>
      </c>
      <c r="F10996">
        <v>17</v>
      </c>
      <c r="G10996" s="85">
        <v>5.3794471278398852</v>
      </c>
      <c r="H10996" s="85">
        <v>9379.6906330564307</v>
      </c>
      <c r="I10996" s="85">
        <v>2699.8138069321112</v>
      </c>
      <c r="J10996" s="85">
        <v>34815.70938685524</v>
      </c>
      <c r="K10996" t="s">
        <v>491</v>
      </c>
    </row>
    <row r="10997" spans="2:11" x14ac:dyDescent="0.25">
      <c r="B10997">
        <v>2026</v>
      </c>
      <c r="C10997" t="s">
        <v>490</v>
      </c>
      <c r="D10997">
        <v>3</v>
      </c>
      <c r="E10997" t="s">
        <v>148</v>
      </c>
      <c r="F10997">
        <v>17</v>
      </c>
      <c r="G10997" s="85">
        <v>17.322360225235162</v>
      </c>
      <c r="H10997" s="85">
        <v>9379.6906330564307</v>
      </c>
      <c r="I10997" s="85">
        <v>2699.8138069321112</v>
      </c>
      <c r="J10997" s="85">
        <v>112110.08216347659</v>
      </c>
      <c r="K10997" t="s">
        <v>491</v>
      </c>
    </row>
    <row r="10998" spans="2:11" x14ac:dyDescent="0.25">
      <c r="B10998">
        <v>2026</v>
      </c>
      <c r="C10998" t="s">
        <v>490</v>
      </c>
      <c r="D10998">
        <v>4</v>
      </c>
      <c r="E10998" t="s">
        <v>148</v>
      </c>
      <c r="F10998">
        <v>17</v>
      </c>
      <c r="G10998" s="85">
        <v>5.4132375703859879</v>
      </c>
      <c r="H10998" s="85">
        <v>9379.6906330564307</v>
      </c>
      <c r="I10998" s="85">
        <v>2699.8138069321112</v>
      </c>
      <c r="J10998" s="85">
        <v>35034.400676086436</v>
      </c>
      <c r="K10998" t="s">
        <v>491</v>
      </c>
    </row>
    <row r="10999" spans="2:11" x14ac:dyDescent="0.25">
      <c r="B10999">
        <v>2026</v>
      </c>
      <c r="C10999" t="s">
        <v>479</v>
      </c>
      <c r="D10999">
        <v>3</v>
      </c>
      <c r="E10999" t="s">
        <v>70</v>
      </c>
      <c r="F10999">
        <v>5</v>
      </c>
      <c r="G10999" s="85">
        <v>12.955815148691491</v>
      </c>
      <c r="H10999" s="85">
        <v>24503.913814264284</v>
      </c>
      <c r="I10999" s="85">
        <v>5272.1260057275331</v>
      </c>
      <c r="J10999" s="85">
        <v>216195.82907980873</v>
      </c>
      <c r="K10999" t="s">
        <v>491</v>
      </c>
    </row>
    <row r="11000" spans="2:11" x14ac:dyDescent="0.25">
      <c r="B11000">
        <v>2026</v>
      </c>
      <c r="C11000" t="s">
        <v>479</v>
      </c>
      <c r="D11000">
        <v>4</v>
      </c>
      <c r="E11000" t="s">
        <v>70</v>
      </c>
      <c r="F11000">
        <v>5</v>
      </c>
      <c r="G11000" s="85">
        <v>4.5568729143673519</v>
      </c>
      <c r="H11000" s="85">
        <v>24503.913814264284</v>
      </c>
      <c r="I11000" s="85">
        <v>5272.1260057275331</v>
      </c>
      <c r="J11000" s="85">
        <v>76041.291607381005</v>
      </c>
      <c r="K11000" t="s">
        <v>491</v>
      </c>
    </row>
    <row r="11001" spans="2:11" x14ac:dyDescent="0.25">
      <c r="B11001">
        <v>2026</v>
      </c>
      <c r="C11001" t="s">
        <v>480</v>
      </c>
      <c r="D11001">
        <v>3</v>
      </c>
      <c r="E11001" t="s">
        <v>70</v>
      </c>
      <c r="F11001">
        <v>5</v>
      </c>
      <c r="G11001" s="85">
        <v>12.889660541004387</v>
      </c>
      <c r="H11001" s="85">
        <v>24503.913814264284</v>
      </c>
      <c r="I11001" s="85">
        <v>5272.1260057275331</v>
      </c>
      <c r="J11001" s="85">
        <v>215091.8962054803</v>
      </c>
      <c r="K11001" t="s">
        <v>491</v>
      </c>
    </row>
    <row r="11002" spans="2:11" x14ac:dyDescent="0.25">
      <c r="B11002">
        <v>2026</v>
      </c>
      <c r="C11002" t="s">
        <v>480</v>
      </c>
      <c r="D11002">
        <v>4</v>
      </c>
      <c r="E11002" t="s">
        <v>70</v>
      </c>
      <c r="F11002">
        <v>5</v>
      </c>
      <c r="G11002" s="85">
        <v>4.5336047420084409</v>
      </c>
      <c r="H11002" s="85">
        <v>24503.913814264284</v>
      </c>
      <c r="I11002" s="85">
        <v>5272.1260057275331</v>
      </c>
      <c r="J11002" s="85">
        <v>75653.01176882413</v>
      </c>
      <c r="K11002" t="s">
        <v>491</v>
      </c>
    </row>
    <row r="11003" spans="2:11" x14ac:dyDescent="0.25">
      <c r="B11003">
        <v>2026</v>
      </c>
      <c r="C11003" t="s">
        <v>481</v>
      </c>
      <c r="D11003">
        <v>3</v>
      </c>
      <c r="E11003" t="s">
        <v>70</v>
      </c>
      <c r="F11003">
        <v>5</v>
      </c>
      <c r="G11003" s="85">
        <v>12.823505933317287</v>
      </c>
      <c r="H11003" s="85">
        <v>24503.913814264284</v>
      </c>
      <c r="I11003" s="85">
        <v>5272.1260057275331</v>
      </c>
      <c r="J11003" s="85">
        <v>213987.96333115193</v>
      </c>
      <c r="K11003" t="s">
        <v>491</v>
      </c>
    </row>
    <row r="11004" spans="2:11" x14ac:dyDescent="0.25">
      <c r="B11004">
        <v>2026</v>
      </c>
      <c r="C11004" t="s">
        <v>481</v>
      </c>
      <c r="D11004">
        <v>4</v>
      </c>
      <c r="E11004" t="s">
        <v>70</v>
      </c>
      <c r="F11004">
        <v>5</v>
      </c>
      <c r="G11004" s="85">
        <v>4.5103365696495299</v>
      </c>
      <c r="H11004" s="85">
        <v>24503.913814264284</v>
      </c>
      <c r="I11004" s="85">
        <v>5272.1260057275331</v>
      </c>
      <c r="J11004" s="85">
        <v>75264.731930267255</v>
      </c>
      <c r="K11004" t="s">
        <v>491</v>
      </c>
    </row>
    <row r="11005" spans="2:11" x14ac:dyDescent="0.25">
      <c r="B11005">
        <v>2026</v>
      </c>
      <c r="C11005" t="s">
        <v>482</v>
      </c>
      <c r="D11005">
        <v>3</v>
      </c>
      <c r="E11005" t="s">
        <v>70</v>
      </c>
      <c r="F11005">
        <v>5</v>
      </c>
      <c r="G11005" s="85">
        <v>12.757351325630188</v>
      </c>
      <c r="H11005" s="85">
        <v>24503.913814264284</v>
      </c>
      <c r="I11005" s="85">
        <v>5272.1260057275331</v>
      </c>
      <c r="J11005" s="85">
        <v>212884.03045682356</v>
      </c>
      <c r="K11005" t="s">
        <v>491</v>
      </c>
    </row>
    <row r="11006" spans="2:11" x14ac:dyDescent="0.25">
      <c r="B11006">
        <v>2026</v>
      </c>
      <c r="C11006" t="s">
        <v>482</v>
      </c>
      <c r="D11006">
        <v>4</v>
      </c>
      <c r="E11006" t="s">
        <v>70</v>
      </c>
      <c r="F11006">
        <v>5</v>
      </c>
      <c r="G11006" s="85">
        <v>4.4870683972906189</v>
      </c>
      <c r="H11006" s="85">
        <v>24503.913814264284</v>
      </c>
      <c r="I11006" s="85">
        <v>5272.1260057275331</v>
      </c>
      <c r="J11006" s="85">
        <v>74876.45209171038</v>
      </c>
      <c r="K11006" t="s">
        <v>491</v>
      </c>
    </row>
    <row r="11007" spans="2:11" x14ac:dyDescent="0.25">
      <c r="B11007">
        <v>2026</v>
      </c>
      <c r="C11007" t="s">
        <v>483</v>
      </c>
      <c r="D11007">
        <v>3</v>
      </c>
      <c r="E11007" t="s">
        <v>70</v>
      </c>
      <c r="F11007">
        <v>5</v>
      </c>
      <c r="G11007" s="85">
        <v>12.691196717943088</v>
      </c>
      <c r="H11007" s="85">
        <v>24503.913814264284</v>
      </c>
      <c r="I11007" s="85">
        <v>5272.1260057275331</v>
      </c>
      <c r="J11007" s="85">
        <v>211780.09758249519</v>
      </c>
      <c r="K11007" t="s">
        <v>491</v>
      </c>
    </row>
    <row r="11008" spans="2:11" x14ac:dyDescent="0.25">
      <c r="B11008">
        <v>2026</v>
      </c>
      <c r="C11008" t="s">
        <v>483</v>
      </c>
      <c r="D11008">
        <v>4</v>
      </c>
      <c r="E11008" t="s">
        <v>70</v>
      </c>
      <c r="F11008">
        <v>5</v>
      </c>
      <c r="G11008" s="85">
        <v>4.4638002249317079</v>
      </c>
      <c r="H11008" s="85">
        <v>24503.913814264284</v>
      </c>
      <c r="I11008" s="85">
        <v>5272.1260057275331</v>
      </c>
      <c r="J11008" s="85">
        <v>74488.172253153491</v>
      </c>
      <c r="K11008" t="s">
        <v>491</v>
      </c>
    </row>
    <row r="11009" spans="2:11" x14ac:dyDescent="0.25">
      <c r="B11009">
        <v>2026</v>
      </c>
      <c r="C11009" t="s">
        <v>484</v>
      </c>
      <c r="D11009">
        <v>3</v>
      </c>
      <c r="E11009" t="s">
        <v>70</v>
      </c>
      <c r="F11009">
        <v>5</v>
      </c>
      <c r="G11009" s="85">
        <v>12.625042110255988</v>
      </c>
      <c r="H11009" s="85">
        <v>24503.913814264284</v>
      </c>
      <c r="I11009" s="85">
        <v>5272.1260057275331</v>
      </c>
      <c r="J11009" s="85">
        <v>210676.16470816682</v>
      </c>
      <c r="K11009" t="s">
        <v>491</v>
      </c>
    </row>
    <row r="11010" spans="2:11" x14ac:dyDescent="0.25">
      <c r="B11010">
        <v>2026</v>
      </c>
      <c r="C11010" t="s">
        <v>484</v>
      </c>
      <c r="D11010">
        <v>4</v>
      </c>
      <c r="E11010" t="s">
        <v>70</v>
      </c>
      <c r="F11010">
        <v>5</v>
      </c>
      <c r="G11010" s="85">
        <v>4.4405320525727969</v>
      </c>
      <c r="H11010" s="85">
        <v>24503.913814264284</v>
      </c>
      <c r="I11010" s="85">
        <v>5272.1260057275331</v>
      </c>
      <c r="J11010" s="85">
        <v>74099.892414596616</v>
      </c>
      <c r="K11010" t="s">
        <v>491</v>
      </c>
    </row>
    <row r="11011" spans="2:11" x14ac:dyDescent="0.25">
      <c r="B11011">
        <v>2026</v>
      </c>
      <c r="C11011" t="s">
        <v>485</v>
      </c>
      <c r="D11011">
        <v>3</v>
      </c>
      <c r="E11011" t="s">
        <v>70</v>
      </c>
      <c r="F11011">
        <v>5</v>
      </c>
      <c r="G11011" s="85">
        <v>12.558887502568888</v>
      </c>
      <c r="H11011" s="85">
        <v>24503.913814264284</v>
      </c>
      <c r="I11011" s="85">
        <v>5272.1260057275331</v>
      </c>
      <c r="J11011" s="85">
        <v>209572.23183383845</v>
      </c>
      <c r="K11011" t="s">
        <v>491</v>
      </c>
    </row>
    <row r="11012" spans="2:11" x14ac:dyDescent="0.25">
      <c r="B11012">
        <v>2026</v>
      </c>
      <c r="C11012" t="s">
        <v>485</v>
      </c>
      <c r="D11012">
        <v>4</v>
      </c>
      <c r="E11012" t="s">
        <v>70</v>
      </c>
      <c r="F11012">
        <v>5</v>
      </c>
      <c r="G11012" s="85">
        <v>4.4172638802138859</v>
      </c>
      <c r="H11012" s="85">
        <v>24503.913814264284</v>
      </c>
      <c r="I11012" s="85">
        <v>5272.1260057275331</v>
      </c>
      <c r="J11012" s="85">
        <v>73711.612576039741</v>
      </c>
      <c r="K11012" t="s">
        <v>491</v>
      </c>
    </row>
    <row r="11013" spans="2:11" x14ac:dyDescent="0.25">
      <c r="B11013">
        <v>2026</v>
      </c>
      <c r="C11013" t="s">
        <v>486</v>
      </c>
      <c r="D11013">
        <v>3</v>
      </c>
      <c r="E11013" t="s">
        <v>70</v>
      </c>
      <c r="F11013">
        <v>5</v>
      </c>
      <c r="G11013" s="85">
        <v>12.492732894881788</v>
      </c>
      <c r="H11013" s="85">
        <v>24503.913814264284</v>
      </c>
      <c r="I11013" s="85">
        <v>5272.1260057275331</v>
      </c>
      <c r="J11013" s="85">
        <v>208468.29895951008</v>
      </c>
      <c r="K11013" t="s">
        <v>491</v>
      </c>
    </row>
    <row r="11014" spans="2:11" x14ac:dyDescent="0.25">
      <c r="B11014">
        <v>2026</v>
      </c>
      <c r="C11014" t="s">
        <v>486</v>
      </c>
      <c r="D11014">
        <v>4</v>
      </c>
      <c r="E11014" t="s">
        <v>70</v>
      </c>
      <c r="F11014">
        <v>5</v>
      </c>
      <c r="G11014" s="85">
        <v>4.393995707854975</v>
      </c>
      <c r="H11014" s="85">
        <v>24503.913814264284</v>
      </c>
      <c r="I11014" s="85">
        <v>5272.1260057275331</v>
      </c>
      <c r="J11014" s="85">
        <v>73323.332737482866</v>
      </c>
      <c r="K11014" t="s">
        <v>491</v>
      </c>
    </row>
    <row r="11015" spans="2:11" x14ac:dyDescent="0.25">
      <c r="B11015">
        <v>2026</v>
      </c>
      <c r="C11015" t="s">
        <v>487</v>
      </c>
      <c r="D11015">
        <v>3</v>
      </c>
      <c r="E11015" t="s">
        <v>70</v>
      </c>
      <c r="F11015">
        <v>5</v>
      </c>
      <c r="G11015" s="85">
        <v>12.426578287194689</v>
      </c>
      <c r="H11015" s="85">
        <v>24503.913814264284</v>
      </c>
      <c r="I11015" s="85">
        <v>5272.1260057275331</v>
      </c>
      <c r="J11015" s="85">
        <v>207364.36608518171</v>
      </c>
      <c r="K11015" t="s">
        <v>491</v>
      </c>
    </row>
    <row r="11016" spans="2:11" x14ac:dyDescent="0.25">
      <c r="B11016">
        <v>2026</v>
      </c>
      <c r="C11016" t="s">
        <v>487</v>
      </c>
      <c r="D11016">
        <v>4</v>
      </c>
      <c r="E11016" t="s">
        <v>70</v>
      </c>
      <c r="F11016">
        <v>5</v>
      </c>
      <c r="G11016" s="85">
        <v>4.370727535496064</v>
      </c>
      <c r="H11016" s="85">
        <v>24503.913814264284</v>
      </c>
      <c r="I11016" s="85">
        <v>5272.1260057275331</v>
      </c>
      <c r="J11016" s="85">
        <v>72935.052898925991</v>
      </c>
      <c r="K11016" t="s">
        <v>491</v>
      </c>
    </row>
    <row r="11017" spans="2:11" x14ac:dyDescent="0.25">
      <c r="B11017">
        <v>2026</v>
      </c>
      <c r="C11017" t="s">
        <v>488</v>
      </c>
      <c r="D11017">
        <v>3</v>
      </c>
      <c r="E11017" t="s">
        <v>70</v>
      </c>
      <c r="F11017">
        <v>5</v>
      </c>
      <c r="G11017" s="85">
        <v>12.360423679507589</v>
      </c>
      <c r="H11017" s="85">
        <v>24503.913814264284</v>
      </c>
      <c r="I11017" s="85">
        <v>5272.1260057275331</v>
      </c>
      <c r="J11017" s="85">
        <v>206260.43321085334</v>
      </c>
      <c r="K11017" t="s">
        <v>491</v>
      </c>
    </row>
    <row r="11018" spans="2:11" x14ac:dyDescent="0.25">
      <c r="B11018">
        <v>2026</v>
      </c>
      <c r="C11018" t="s">
        <v>488</v>
      </c>
      <c r="D11018">
        <v>4</v>
      </c>
      <c r="E11018" t="s">
        <v>70</v>
      </c>
      <c r="F11018">
        <v>5</v>
      </c>
      <c r="G11018" s="85">
        <v>4.347459363137153</v>
      </c>
      <c r="H11018" s="85">
        <v>24503.913814264284</v>
      </c>
      <c r="I11018" s="85">
        <v>5272.1260057275331</v>
      </c>
      <c r="J11018" s="85">
        <v>72546.773060369116</v>
      </c>
      <c r="K11018" t="s">
        <v>491</v>
      </c>
    </row>
    <row r="11019" spans="2:11" x14ac:dyDescent="0.25">
      <c r="B11019">
        <v>2026</v>
      </c>
      <c r="C11019" t="s">
        <v>489</v>
      </c>
      <c r="D11019">
        <v>3</v>
      </c>
      <c r="E11019" t="s">
        <v>70</v>
      </c>
      <c r="F11019">
        <v>5</v>
      </c>
      <c r="G11019" s="85">
        <v>12.294269071820489</v>
      </c>
      <c r="H11019" s="85">
        <v>24503.913814264284</v>
      </c>
      <c r="I11019" s="85">
        <v>5272.1260057275331</v>
      </c>
      <c r="J11019" s="85">
        <v>205156.50033652497</v>
      </c>
      <c r="K11019" t="s">
        <v>491</v>
      </c>
    </row>
    <row r="11020" spans="2:11" x14ac:dyDescent="0.25">
      <c r="B11020">
        <v>2026</v>
      </c>
      <c r="C11020" t="s">
        <v>489</v>
      </c>
      <c r="D11020">
        <v>4</v>
      </c>
      <c r="E11020" t="s">
        <v>70</v>
      </c>
      <c r="F11020">
        <v>5</v>
      </c>
      <c r="G11020" s="85">
        <v>4.324191190778242</v>
      </c>
      <c r="H11020" s="85">
        <v>24503.913814264284</v>
      </c>
      <c r="I11020" s="85">
        <v>5272.1260057275331</v>
      </c>
      <c r="J11020" s="85">
        <v>72158.493221812241</v>
      </c>
      <c r="K11020" t="s">
        <v>491</v>
      </c>
    </row>
    <row r="11021" spans="2:11" x14ac:dyDescent="0.25">
      <c r="B11021">
        <v>2026</v>
      </c>
      <c r="C11021" t="s">
        <v>490</v>
      </c>
      <c r="D11021">
        <v>3</v>
      </c>
      <c r="E11021" t="s">
        <v>70</v>
      </c>
      <c r="F11021">
        <v>5</v>
      </c>
      <c r="G11021" s="85">
        <v>12.228114464133389</v>
      </c>
      <c r="H11021" s="85">
        <v>24503.913814264284</v>
      </c>
      <c r="I11021" s="85">
        <v>5272.1260057275331</v>
      </c>
      <c r="J11021" s="85">
        <v>204052.5674621966</v>
      </c>
      <c r="K11021" t="s">
        <v>491</v>
      </c>
    </row>
    <row r="11022" spans="2:11" x14ac:dyDescent="0.25">
      <c r="B11022">
        <v>2026</v>
      </c>
      <c r="C11022" t="s">
        <v>490</v>
      </c>
      <c r="D11022">
        <v>4</v>
      </c>
      <c r="E11022" t="s">
        <v>70</v>
      </c>
      <c r="F11022">
        <v>5</v>
      </c>
      <c r="G11022" s="85">
        <v>4.300923018419331</v>
      </c>
      <c r="H11022" s="85">
        <v>24503.913814264284</v>
      </c>
      <c r="I11022" s="85">
        <v>5272.1260057275331</v>
      </c>
      <c r="J11022" s="85">
        <v>71770.213383255366</v>
      </c>
      <c r="K11022" t="s">
        <v>491</v>
      </c>
    </row>
    <row r="11023" spans="2:11" x14ac:dyDescent="0.25">
      <c r="B11023">
        <v>2026</v>
      </c>
      <c r="C11023" t="s">
        <v>479</v>
      </c>
      <c r="D11023">
        <v>3</v>
      </c>
      <c r="E11023" t="s">
        <v>169</v>
      </c>
      <c r="F11023">
        <v>12</v>
      </c>
      <c r="G11023" s="85">
        <v>1.4617155555578756</v>
      </c>
      <c r="H11023" s="85">
        <v>22963.846685082874</v>
      </c>
      <c r="I11023" s="85">
        <v>5596.9095303867407</v>
      </c>
      <c r="J11023" s="85">
        <v>23194.528833286971</v>
      </c>
      <c r="K11023" t="s">
        <v>491</v>
      </c>
    </row>
    <row r="11024" spans="2:11" x14ac:dyDescent="0.25">
      <c r="B11024">
        <v>2026</v>
      </c>
      <c r="C11024" t="s">
        <v>479</v>
      </c>
      <c r="D11024">
        <v>4</v>
      </c>
      <c r="E11024" t="s">
        <v>169</v>
      </c>
      <c r="F11024">
        <v>12</v>
      </c>
      <c r="G11024" s="85">
        <v>1.4617155555578756</v>
      </c>
      <c r="H11024" s="85">
        <v>22963.846685082874</v>
      </c>
      <c r="I11024" s="85">
        <v>5596.9095303867407</v>
      </c>
      <c r="J11024" s="85">
        <v>23194.528833286971</v>
      </c>
      <c r="K11024" t="s">
        <v>491</v>
      </c>
    </row>
    <row r="11025" spans="2:11" x14ac:dyDescent="0.25">
      <c r="B11025">
        <v>2026</v>
      </c>
      <c r="C11025" t="s">
        <v>480</v>
      </c>
      <c r="D11025">
        <v>3</v>
      </c>
      <c r="E11025" t="s">
        <v>169</v>
      </c>
      <c r="F11025">
        <v>12</v>
      </c>
      <c r="G11025" s="85">
        <v>1.4690543640162637</v>
      </c>
      <c r="H11025" s="85">
        <v>22963.846685082874</v>
      </c>
      <c r="I11025" s="85">
        <v>5596.9095303867407</v>
      </c>
      <c r="J11025" s="85">
        <v>23310.981178439091</v>
      </c>
      <c r="K11025" t="s">
        <v>491</v>
      </c>
    </row>
    <row r="11026" spans="2:11" x14ac:dyDescent="0.25">
      <c r="B11026">
        <v>2026</v>
      </c>
      <c r="C11026" t="s">
        <v>480</v>
      </c>
      <c r="D11026">
        <v>4</v>
      </c>
      <c r="E11026" t="s">
        <v>169</v>
      </c>
      <c r="F11026">
        <v>12</v>
      </c>
      <c r="G11026" s="85">
        <v>1.4690543640162637</v>
      </c>
      <c r="H11026" s="85">
        <v>22963.846685082874</v>
      </c>
      <c r="I11026" s="85">
        <v>5596.9095303867407</v>
      </c>
      <c r="J11026" s="85">
        <v>23310.981178439091</v>
      </c>
      <c r="K11026" t="s">
        <v>491</v>
      </c>
    </row>
    <row r="11027" spans="2:11" x14ac:dyDescent="0.25">
      <c r="B11027">
        <v>2026</v>
      </c>
      <c r="C11027" t="s">
        <v>481</v>
      </c>
      <c r="D11027">
        <v>3</v>
      </c>
      <c r="E11027" t="s">
        <v>169</v>
      </c>
      <c r="F11027">
        <v>12</v>
      </c>
      <c r="G11027" s="85">
        <v>1.4763931724746489</v>
      </c>
      <c r="H11027" s="85">
        <v>22963.846685082874</v>
      </c>
      <c r="I11027" s="85">
        <v>5596.9095303867407</v>
      </c>
      <c r="J11027" s="85">
        <v>23427.433523591171</v>
      </c>
      <c r="K11027" t="s">
        <v>491</v>
      </c>
    </row>
    <row r="11028" spans="2:11" x14ac:dyDescent="0.25">
      <c r="B11028">
        <v>2026</v>
      </c>
      <c r="C11028" t="s">
        <v>481</v>
      </c>
      <c r="D11028">
        <v>4</v>
      </c>
      <c r="E11028" t="s">
        <v>169</v>
      </c>
      <c r="F11028">
        <v>12</v>
      </c>
      <c r="G11028" s="85">
        <v>1.4763931724746489</v>
      </c>
      <c r="H11028" s="85">
        <v>22963.846685082874</v>
      </c>
      <c r="I11028" s="85">
        <v>5596.9095303867407</v>
      </c>
      <c r="J11028" s="85">
        <v>23427.433523591171</v>
      </c>
      <c r="K11028" t="s">
        <v>491</v>
      </c>
    </row>
    <row r="11029" spans="2:11" x14ac:dyDescent="0.25">
      <c r="B11029">
        <v>2026</v>
      </c>
      <c r="C11029" t="s">
        <v>482</v>
      </c>
      <c r="D11029">
        <v>3</v>
      </c>
      <c r="E11029" t="s">
        <v>169</v>
      </c>
      <c r="F11029">
        <v>12</v>
      </c>
      <c r="G11029" s="85">
        <v>1.4837319809330365</v>
      </c>
      <c r="H11029" s="85">
        <v>22963.846685082874</v>
      </c>
      <c r="I11029" s="85">
        <v>5596.9095303867407</v>
      </c>
      <c r="J11029" s="85">
        <v>23543.885868743284</v>
      </c>
      <c r="K11029" t="s">
        <v>491</v>
      </c>
    </row>
    <row r="11030" spans="2:11" x14ac:dyDescent="0.25">
      <c r="B11030">
        <v>2026</v>
      </c>
      <c r="C11030" t="s">
        <v>482</v>
      </c>
      <c r="D11030">
        <v>4</v>
      </c>
      <c r="E11030" t="s">
        <v>169</v>
      </c>
      <c r="F11030">
        <v>12</v>
      </c>
      <c r="G11030" s="85">
        <v>1.4837319809330365</v>
      </c>
      <c r="H11030" s="85">
        <v>22963.846685082874</v>
      </c>
      <c r="I11030" s="85">
        <v>5596.9095303867407</v>
      </c>
      <c r="J11030" s="85">
        <v>23543.885868743284</v>
      </c>
      <c r="K11030" t="s">
        <v>491</v>
      </c>
    </row>
    <row r="11031" spans="2:11" x14ac:dyDescent="0.25">
      <c r="B11031">
        <v>2026</v>
      </c>
      <c r="C11031" t="s">
        <v>483</v>
      </c>
      <c r="D11031">
        <v>3</v>
      </c>
      <c r="E11031" t="s">
        <v>169</v>
      </c>
      <c r="F11031">
        <v>12</v>
      </c>
      <c r="G11031" s="85">
        <v>1.4910707893914217</v>
      </c>
      <c r="H11031" s="85">
        <v>22963.846685082874</v>
      </c>
      <c r="I11031" s="85">
        <v>5596.9095303867407</v>
      </c>
      <c r="J11031" s="85">
        <v>23660.338213895364</v>
      </c>
      <c r="K11031" t="s">
        <v>491</v>
      </c>
    </row>
    <row r="11032" spans="2:11" x14ac:dyDescent="0.25">
      <c r="B11032">
        <v>2026</v>
      </c>
      <c r="C11032" t="s">
        <v>483</v>
      </c>
      <c r="D11032">
        <v>4</v>
      </c>
      <c r="E11032" t="s">
        <v>169</v>
      </c>
      <c r="F11032">
        <v>12</v>
      </c>
      <c r="G11032" s="85">
        <v>1.4910707893914217</v>
      </c>
      <c r="H11032" s="85">
        <v>22963.846685082874</v>
      </c>
      <c r="I11032" s="85">
        <v>5596.9095303867407</v>
      </c>
      <c r="J11032" s="85">
        <v>23660.338213895364</v>
      </c>
      <c r="K11032" t="s">
        <v>491</v>
      </c>
    </row>
    <row r="11033" spans="2:11" x14ac:dyDescent="0.25">
      <c r="B11033">
        <v>2026</v>
      </c>
      <c r="C11033" t="s">
        <v>484</v>
      </c>
      <c r="D11033">
        <v>3</v>
      </c>
      <c r="E11033" t="s">
        <v>169</v>
      </c>
      <c r="F11033">
        <v>12</v>
      </c>
      <c r="G11033" s="85">
        <v>1.4984095978498098</v>
      </c>
      <c r="H11033" s="85">
        <v>22963.846685082874</v>
      </c>
      <c r="I11033" s="85">
        <v>5596.9095303867407</v>
      </c>
      <c r="J11033" s="85">
        <v>23776.790559047484</v>
      </c>
      <c r="K11033" t="s">
        <v>491</v>
      </c>
    </row>
    <row r="11034" spans="2:11" x14ac:dyDescent="0.25">
      <c r="B11034">
        <v>2026</v>
      </c>
      <c r="C11034" t="s">
        <v>484</v>
      </c>
      <c r="D11034">
        <v>4</v>
      </c>
      <c r="E11034" t="s">
        <v>169</v>
      </c>
      <c r="F11034">
        <v>12</v>
      </c>
      <c r="G11034" s="85">
        <v>1.4984095978498098</v>
      </c>
      <c r="H11034" s="85">
        <v>22963.846685082874</v>
      </c>
      <c r="I11034" s="85">
        <v>5596.9095303867407</v>
      </c>
      <c r="J11034" s="85">
        <v>23776.790559047484</v>
      </c>
      <c r="K11034" t="s">
        <v>491</v>
      </c>
    </row>
    <row r="11035" spans="2:11" x14ac:dyDescent="0.25">
      <c r="B11035">
        <v>2026</v>
      </c>
      <c r="C11035" t="s">
        <v>485</v>
      </c>
      <c r="D11035">
        <v>3</v>
      </c>
      <c r="E11035" t="s">
        <v>169</v>
      </c>
      <c r="F11035">
        <v>12</v>
      </c>
      <c r="G11035" s="85">
        <v>1.5057484063081945</v>
      </c>
      <c r="H11035" s="85">
        <v>22963.846685082874</v>
      </c>
      <c r="I11035" s="85">
        <v>5596.9095303867407</v>
      </c>
      <c r="J11035" s="85">
        <v>23893.242904199557</v>
      </c>
      <c r="K11035" t="s">
        <v>491</v>
      </c>
    </row>
    <row r="11036" spans="2:11" x14ac:dyDescent="0.25">
      <c r="B11036">
        <v>2026</v>
      </c>
      <c r="C11036" t="s">
        <v>485</v>
      </c>
      <c r="D11036">
        <v>4</v>
      </c>
      <c r="E11036" t="s">
        <v>169</v>
      </c>
      <c r="F11036">
        <v>12</v>
      </c>
      <c r="G11036" s="85">
        <v>1.5057484063081945</v>
      </c>
      <c r="H11036" s="85">
        <v>22963.846685082874</v>
      </c>
      <c r="I11036" s="85">
        <v>5596.9095303867407</v>
      </c>
      <c r="J11036" s="85">
        <v>23893.242904199557</v>
      </c>
      <c r="K11036" t="s">
        <v>491</v>
      </c>
    </row>
    <row r="11037" spans="2:11" x14ac:dyDescent="0.25">
      <c r="B11037">
        <v>2026</v>
      </c>
      <c r="C11037" t="s">
        <v>486</v>
      </c>
      <c r="D11037">
        <v>3</v>
      </c>
      <c r="E11037" t="s">
        <v>169</v>
      </c>
      <c r="F11037">
        <v>12</v>
      </c>
      <c r="G11037" s="85">
        <v>1.5130872147665826</v>
      </c>
      <c r="H11037" s="85">
        <v>22963.846685082874</v>
      </c>
      <c r="I11037" s="85">
        <v>5596.9095303867407</v>
      </c>
      <c r="J11037" s="85">
        <v>24009.695249351676</v>
      </c>
      <c r="K11037" t="s">
        <v>491</v>
      </c>
    </row>
    <row r="11038" spans="2:11" x14ac:dyDescent="0.25">
      <c r="B11038">
        <v>2026</v>
      </c>
      <c r="C11038" t="s">
        <v>486</v>
      </c>
      <c r="D11038">
        <v>4</v>
      </c>
      <c r="E11038" t="s">
        <v>169</v>
      </c>
      <c r="F11038">
        <v>12</v>
      </c>
      <c r="G11038" s="85">
        <v>1.5130872147665826</v>
      </c>
      <c r="H11038" s="85">
        <v>22963.846685082874</v>
      </c>
      <c r="I11038" s="85">
        <v>5596.9095303867407</v>
      </c>
      <c r="J11038" s="85">
        <v>24009.695249351676</v>
      </c>
      <c r="K11038" t="s">
        <v>491</v>
      </c>
    </row>
    <row r="11039" spans="2:11" x14ac:dyDescent="0.25">
      <c r="B11039">
        <v>2026</v>
      </c>
      <c r="C11039" t="s">
        <v>487</v>
      </c>
      <c r="D11039">
        <v>3</v>
      </c>
      <c r="E11039" t="s">
        <v>169</v>
      </c>
      <c r="F11039">
        <v>12</v>
      </c>
      <c r="G11039" s="85">
        <v>1.5204260232249676</v>
      </c>
      <c r="H11039" s="85">
        <v>22963.846685082874</v>
      </c>
      <c r="I11039" s="85">
        <v>5596.9095303867407</v>
      </c>
      <c r="J11039" s="85">
        <v>24126.147594503753</v>
      </c>
      <c r="K11039" t="s">
        <v>491</v>
      </c>
    </row>
    <row r="11040" spans="2:11" x14ac:dyDescent="0.25">
      <c r="B11040">
        <v>2026</v>
      </c>
      <c r="C11040" t="s">
        <v>487</v>
      </c>
      <c r="D11040">
        <v>4</v>
      </c>
      <c r="E11040" t="s">
        <v>169</v>
      </c>
      <c r="F11040">
        <v>12</v>
      </c>
      <c r="G11040" s="85">
        <v>1.5204260232249676</v>
      </c>
      <c r="H11040" s="85">
        <v>22963.846685082874</v>
      </c>
      <c r="I11040" s="85">
        <v>5596.9095303867407</v>
      </c>
      <c r="J11040" s="85">
        <v>24126.147594503753</v>
      </c>
      <c r="K11040" t="s">
        <v>491</v>
      </c>
    </row>
    <row r="11041" spans="2:11" x14ac:dyDescent="0.25">
      <c r="B11041">
        <v>2026</v>
      </c>
      <c r="C11041" t="s">
        <v>488</v>
      </c>
      <c r="D11041">
        <v>3</v>
      </c>
      <c r="E11041" t="s">
        <v>169</v>
      </c>
      <c r="F11041">
        <v>12</v>
      </c>
      <c r="G11041" s="85">
        <v>1.5277648316833554</v>
      </c>
      <c r="H11041" s="85">
        <v>22963.846685082874</v>
      </c>
      <c r="I11041" s="85">
        <v>5596.9095303867407</v>
      </c>
      <c r="J11041" s="85">
        <v>24242.599939655869</v>
      </c>
      <c r="K11041" t="s">
        <v>491</v>
      </c>
    </row>
    <row r="11042" spans="2:11" x14ac:dyDescent="0.25">
      <c r="B11042">
        <v>2026</v>
      </c>
      <c r="C11042" t="s">
        <v>488</v>
      </c>
      <c r="D11042">
        <v>4</v>
      </c>
      <c r="E11042" t="s">
        <v>169</v>
      </c>
      <c r="F11042">
        <v>12</v>
      </c>
      <c r="G11042" s="85">
        <v>1.5277648316833554</v>
      </c>
      <c r="H11042" s="85">
        <v>22963.846685082874</v>
      </c>
      <c r="I11042" s="85">
        <v>5596.9095303867407</v>
      </c>
      <c r="J11042" s="85">
        <v>24242.599939655869</v>
      </c>
      <c r="K11042" t="s">
        <v>491</v>
      </c>
    </row>
    <row r="11043" spans="2:11" x14ac:dyDescent="0.25">
      <c r="B11043">
        <v>2026</v>
      </c>
      <c r="C11043" t="s">
        <v>489</v>
      </c>
      <c r="D11043">
        <v>3</v>
      </c>
      <c r="E11043" t="s">
        <v>169</v>
      </c>
      <c r="F11043">
        <v>12</v>
      </c>
      <c r="G11043" s="85">
        <v>1.5351036401417404</v>
      </c>
      <c r="H11043" s="85">
        <v>22963.846685082874</v>
      </c>
      <c r="I11043" s="85">
        <v>5596.9095303867407</v>
      </c>
      <c r="J11043" s="85">
        <v>24359.052284807945</v>
      </c>
      <c r="K11043" t="s">
        <v>491</v>
      </c>
    </row>
    <row r="11044" spans="2:11" x14ac:dyDescent="0.25">
      <c r="B11044">
        <v>2026</v>
      </c>
      <c r="C11044" t="s">
        <v>489</v>
      </c>
      <c r="D11044">
        <v>4</v>
      </c>
      <c r="E11044" t="s">
        <v>169</v>
      </c>
      <c r="F11044">
        <v>12</v>
      </c>
      <c r="G11044" s="85">
        <v>1.5351036401417404</v>
      </c>
      <c r="H11044" s="85">
        <v>22963.846685082874</v>
      </c>
      <c r="I11044" s="85">
        <v>5596.9095303867407</v>
      </c>
      <c r="J11044" s="85">
        <v>24359.052284807945</v>
      </c>
      <c r="K11044" t="s">
        <v>491</v>
      </c>
    </row>
    <row r="11045" spans="2:11" x14ac:dyDescent="0.25">
      <c r="B11045">
        <v>2026</v>
      </c>
      <c r="C11045" t="s">
        <v>490</v>
      </c>
      <c r="D11045">
        <v>3</v>
      </c>
      <c r="E11045" t="s">
        <v>169</v>
      </c>
      <c r="F11045">
        <v>12</v>
      </c>
      <c r="G11045" s="85">
        <v>1.5424424486001285</v>
      </c>
      <c r="H11045" s="85">
        <v>22963.846685082874</v>
      </c>
      <c r="I11045" s="85">
        <v>5596.9095303867407</v>
      </c>
      <c r="J11045" s="85">
        <v>24475.504629960065</v>
      </c>
      <c r="K11045" t="s">
        <v>491</v>
      </c>
    </row>
    <row r="11046" spans="2:11" x14ac:dyDescent="0.25">
      <c r="B11046">
        <v>2026</v>
      </c>
      <c r="C11046" t="s">
        <v>490</v>
      </c>
      <c r="D11046">
        <v>4</v>
      </c>
      <c r="E11046" t="s">
        <v>169</v>
      </c>
      <c r="F11046">
        <v>12</v>
      </c>
      <c r="G11046" s="85">
        <v>1.5424424486001285</v>
      </c>
      <c r="H11046" s="85">
        <v>22963.846685082874</v>
      </c>
      <c r="I11046" s="85">
        <v>5596.9095303867407</v>
      </c>
      <c r="J11046" s="85">
        <v>24475.504629960065</v>
      </c>
      <c r="K11046" t="s">
        <v>491</v>
      </c>
    </row>
    <row r="11047" spans="2:11" x14ac:dyDescent="0.25">
      <c r="B11047">
        <v>2026</v>
      </c>
      <c r="C11047" t="s">
        <v>479</v>
      </c>
      <c r="D11047">
        <v>3</v>
      </c>
      <c r="E11047" t="s">
        <v>70</v>
      </c>
      <c r="F11047">
        <v>30</v>
      </c>
      <c r="G11047" s="85">
        <v>2.4685794886458736</v>
      </c>
      <c r="H11047" s="85">
        <v>24503.913814264284</v>
      </c>
      <c r="I11047" s="85">
        <v>5272.1260057275331</v>
      </c>
      <c r="J11047" s="85">
        <v>39560.367807869166</v>
      </c>
      <c r="K11047" t="s">
        <v>491</v>
      </c>
    </row>
    <row r="11048" spans="2:11" x14ac:dyDescent="0.25">
      <c r="B11048">
        <v>2026</v>
      </c>
      <c r="C11048" t="s">
        <v>479</v>
      </c>
      <c r="D11048">
        <v>4</v>
      </c>
      <c r="E11048" t="s">
        <v>70</v>
      </c>
      <c r="F11048">
        <v>30</v>
      </c>
      <c r="G11048" s="85">
        <v>0</v>
      </c>
      <c r="H11048" s="85">
        <v>24503.913814264284</v>
      </c>
      <c r="I11048" s="85">
        <v>5272.1260057275331</v>
      </c>
      <c r="J11048" s="85">
        <v>0</v>
      </c>
      <c r="K11048" t="s">
        <v>491</v>
      </c>
    </row>
    <row r="11049" spans="2:11" x14ac:dyDescent="0.25">
      <c r="B11049">
        <v>2026</v>
      </c>
      <c r="C11049" t="s">
        <v>480</v>
      </c>
      <c r="D11049">
        <v>3</v>
      </c>
      <c r="E11049" t="s">
        <v>70</v>
      </c>
      <c r="F11049">
        <v>30</v>
      </c>
      <c r="G11049" s="85">
        <v>2.5006652533537603</v>
      </c>
      <c r="H11049" s="85">
        <v>24503.913814264284</v>
      </c>
      <c r="I11049" s="85">
        <v>5272.1260057275331</v>
      </c>
      <c r="J11049" s="85">
        <v>40074.560143614865</v>
      </c>
      <c r="K11049" t="s">
        <v>491</v>
      </c>
    </row>
    <row r="11050" spans="2:11" x14ac:dyDescent="0.25">
      <c r="B11050">
        <v>2026</v>
      </c>
      <c r="C11050" t="s">
        <v>480</v>
      </c>
      <c r="D11050">
        <v>4</v>
      </c>
      <c r="E11050" t="s">
        <v>70</v>
      </c>
      <c r="F11050">
        <v>30</v>
      </c>
      <c r="G11050" s="85">
        <v>0</v>
      </c>
      <c r="H11050" s="85">
        <v>24503.913814264284</v>
      </c>
      <c r="I11050" s="85">
        <v>5272.1260057275331</v>
      </c>
      <c r="J11050" s="85">
        <v>0</v>
      </c>
      <c r="K11050" t="s">
        <v>491</v>
      </c>
    </row>
    <row r="11051" spans="2:11" x14ac:dyDescent="0.25">
      <c r="B11051">
        <v>2026</v>
      </c>
      <c r="C11051" t="s">
        <v>481</v>
      </c>
      <c r="D11051">
        <v>3</v>
      </c>
      <c r="E11051" t="s">
        <v>70</v>
      </c>
      <c r="F11051">
        <v>30</v>
      </c>
      <c r="G11051" s="85">
        <v>2.5327510180616466</v>
      </c>
      <c r="H11051" s="85">
        <v>24503.913814264284</v>
      </c>
      <c r="I11051" s="85">
        <v>5272.1260057275331</v>
      </c>
      <c r="J11051" s="85">
        <v>40588.752479360555</v>
      </c>
      <c r="K11051" t="s">
        <v>491</v>
      </c>
    </row>
    <row r="11052" spans="2:11" x14ac:dyDescent="0.25">
      <c r="B11052">
        <v>2026</v>
      </c>
      <c r="C11052" t="s">
        <v>481</v>
      </c>
      <c r="D11052">
        <v>4</v>
      </c>
      <c r="E11052" t="s">
        <v>70</v>
      </c>
      <c r="F11052">
        <v>30</v>
      </c>
      <c r="G11052" s="85">
        <v>0</v>
      </c>
      <c r="H11052" s="85">
        <v>24503.913814264284</v>
      </c>
      <c r="I11052" s="85">
        <v>5272.1260057275331</v>
      </c>
      <c r="J11052" s="85">
        <v>0</v>
      </c>
      <c r="K11052" t="s">
        <v>491</v>
      </c>
    </row>
    <row r="11053" spans="2:11" x14ac:dyDescent="0.25">
      <c r="B11053">
        <v>2026</v>
      </c>
      <c r="C11053" t="s">
        <v>482</v>
      </c>
      <c r="D11053">
        <v>3</v>
      </c>
      <c r="E11053" t="s">
        <v>70</v>
      </c>
      <c r="F11053">
        <v>30</v>
      </c>
      <c r="G11053" s="85">
        <v>2.5648367827695324</v>
      </c>
      <c r="H11053" s="85">
        <v>24503.913814264284</v>
      </c>
      <c r="I11053" s="85">
        <v>5272.1260057275331</v>
      </c>
      <c r="J11053" s="85">
        <v>41102.944815106239</v>
      </c>
      <c r="K11053" t="s">
        <v>491</v>
      </c>
    </row>
    <row r="11054" spans="2:11" x14ac:dyDescent="0.25">
      <c r="B11054">
        <v>2026</v>
      </c>
      <c r="C11054" t="s">
        <v>482</v>
      </c>
      <c r="D11054">
        <v>4</v>
      </c>
      <c r="E11054" t="s">
        <v>70</v>
      </c>
      <c r="F11054">
        <v>30</v>
      </c>
      <c r="G11054" s="85">
        <v>0</v>
      </c>
      <c r="H11054" s="85">
        <v>24503.913814264284</v>
      </c>
      <c r="I11054" s="85">
        <v>5272.1260057275331</v>
      </c>
      <c r="J11054" s="85">
        <v>0</v>
      </c>
      <c r="K11054" t="s">
        <v>491</v>
      </c>
    </row>
    <row r="11055" spans="2:11" x14ac:dyDescent="0.25">
      <c r="B11055">
        <v>2026</v>
      </c>
      <c r="C11055" t="s">
        <v>483</v>
      </c>
      <c r="D11055">
        <v>3</v>
      </c>
      <c r="E11055" t="s">
        <v>70</v>
      </c>
      <c r="F11055">
        <v>30</v>
      </c>
      <c r="G11055" s="85">
        <v>2.5969225474774191</v>
      </c>
      <c r="H11055" s="85">
        <v>24503.913814264284</v>
      </c>
      <c r="I11055" s="85">
        <v>5272.1260057275331</v>
      </c>
      <c r="J11055" s="85">
        <v>41617.137150851944</v>
      </c>
      <c r="K11055" t="s">
        <v>491</v>
      </c>
    </row>
    <row r="11056" spans="2:11" x14ac:dyDescent="0.25">
      <c r="B11056">
        <v>2026</v>
      </c>
      <c r="C11056" t="s">
        <v>483</v>
      </c>
      <c r="D11056">
        <v>4</v>
      </c>
      <c r="E11056" t="s">
        <v>70</v>
      </c>
      <c r="F11056">
        <v>30</v>
      </c>
      <c r="G11056" s="85">
        <v>0</v>
      </c>
      <c r="H11056" s="85">
        <v>24503.913814264284</v>
      </c>
      <c r="I11056" s="85">
        <v>5272.1260057275331</v>
      </c>
      <c r="J11056" s="85">
        <v>0</v>
      </c>
      <c r="K11056" t="s">
        <v>491</v>
      </c>
    </row>
    <row r="11057" spans="2:11" x14ac:dyDescent="0.25">
      <c r="B11057">
        <v>2026</v>
      </c>
      <c r="C11057" t="s">
        <v>484</v>
      </c>
      <c r="D11057">
        <v>3</v>
      </c>
      <c r="E11057" t="s">
        <v>70</v>
      </c>
      <c r="F11057">
        <v>30</v>
      </c>
      <c r="G11057" s="85">
        <v>2.629008312185305</v>
      </c>
      <c r="H11057" s="85">
        <v>24503.913814264284</v>
      </c>
      <c r="I11057" s="85">
        <v>5272.1260057275331</v>
      </c>
      <c r="J11057" s="85">
        <v>42131.329486597628</v>
      </c>
      <c r="K11057" t="s">
        <v>491</v>
      </c>
    </row>
    <row r="11058" spans="2:11" x14ac:dyDescent="0.25">
      <c r="B11058">
        <v>2026</v>
      </c>
      <c r="C11058" t="s">
        <v>484</v>
      </c>
      <c r="D11058">
        <v>4</v>
      </c>
      <c r="E11058" t="s">
        <v>70</v>
      </c>
      <c r="F11058">
        <v>30</v>
      </c>
      <c r="G11058" s="85">
        <v>0</v>
      </c>
      <c r="H11058" s="85">
        <v>24503.913814264284</v>
      </c>
      <c r="I11058" s="85">
        <v>5272.1260057275331</v>
      </c>
      <c r="J11058" s="85">
        <v>0</v>
      </c>
      <c r="K11058" t="s">
        <v>491</v>
      </c>
    </row>
    <row r="11059" spans="2:11" x14ac:dyDescent="0.25">
      <c r="B11059">
        <v>2026</v>
      </c>
      <c r="C11059" t="s">
        <v>485</v>
      </c>
      <c r="D11059">
        <v>3</v>
      </c>
      <c r="E11059" t="s">
        <v>70</v>
      </c>
      <c r="F11059">
        <v>30</v>
      </c>
      <c r="G11059" s="85">
        <v>2.6610940768931921</v>
      </c>
      <c r="H11059" s="85">
        <v>24503.913814264284</v>
      </c>
      <c r="I11059" s="85">
        <v>5272.1260057275331</v>
      </c>
      <c r="J11059" s="85">
        <v>42645.521822343333</v>
      </c>
      <c r="K11059" t="s">
        <v>491</v>
      </c>
    </row>
    <row r="11060" spans="2:11" x14ac:dyDescent="0.25">
      <c r="B11060">
        <v>2026</v>
      </c>
      <c r="C11060" t="s">
        <v>485</v>
      </c>
      <c r="D11060">
        <v>4</v>
      </c>
      <c r="E11060" t="s">
        <v>70</v>
      </c>
      <c r="F11060">
        <v>30</v>
      </c>
      <c r="G11060" s="85">
        <v>0</v>
      </c>
      <c r="H11060" s="85">
        <v>24503.913814264284</v>
      </c>
      <c r="I11060" s="85">
        <v>5272.1260057275331</v>
      </c>
      <c r="J11060" s="85">
        <v>0</v>
      </c>
      <c r="K11060" t="s">
        <v>491</v>
      </c>
    </row>
    <row r="11061" spans="2:11" x14ac:dyDescent="0.25">
      <c r="B11061">
        <v>2026</v>
      </c>
      <c r="C11061" t="s">
        <v>486</v>
      </c>
      <c r="D11061">
        <v>3</v>
      </c>
      <c r="E11061" t="s">
        <v>70</v>
      </c>
      <c r="F11061">
        <v>30</v>
      </c>
      <c r="G11061" s="85">
        <v>2.6931798416010775</v>
      </c>
      <c r="H11061" s="85">
        <v>24503.913814264284</v>
      </c>
      <c r="I11061" s="85">
        <v>5272.1260057275331</v>
      </c>
      <c r="J11061" s="85">
        <v>43159.714158089009</v>
      </c>
      <c r="K11061" t="s">
        <v>491</v>
      </c>
    </row>
    <row r="11062" spans="2:11" x14ac:dyDescent="0.25">
      <c r="B11062">
        <v>2026</v>
      </c>
      <c r="C11062" t="s">
        <v>486</v>
      </c>
      <c r="D11062">
        <v>4</v>
      </c>
      <c r="E11062" t="s">
        <v>70</v>
      </c>
      <c r="F11062">
        <v>30</v>
      </c>
      <c r="G11062" s="85">
        <v>0</v>
      </c>
      <c r="H11062" s="85">
        <v>24503.913814264284</v>
      </c>
      <c r="I11062" s="85">
        <v>5272.1260057275331</v>
      </c>
      <c r="J11062" s="85">
        <v>0</v>
      </c>
      <c r="K11062" t="s">
        <v>491</v>
      </c>
    </row>
    <row r="11063" spans="2:11" x14ac:dyDescent="0.25">
      <c r="B11063">
        <v>2026</v>
      </c>
      <c r="C11063" t="s">
        <v>487</v>
      </c>
      <c r="D11063">
        <v>3</v>
      </c>
      <c r="E11063" t="s">
        <v>70</v>
      </c>
      <c r="F11063">
        <v>30</v>
      </c>
      <c r="G11063" s="85">
        <v>2.7252656063089638</v>
      </c>
      <c r="H11063" s="85">
        <v>24503.913814264284</v>
      </c>
      <c r="I11063" s="85">
        <v>5272.1260057275331</v>
      </c>
      <c r="J11063" s="85">
        <v>43673.9064938347</v>
      </c>
      <c r="K11063" t="s">
        <v>491</v>
      </c>
    </row>
    <row r="11064" spans="2:11" x14ac:dyDescent="0.25">
      <c r="B11064">
        <v>2026</v>
      </c>
      <c r="C11064" t="s">
        <v>487</v>
      </c>
      <c r="D11064">
        <v>4</v>
      </c>
      <c r="E11064" t="s">
        <v>70</v>
      </c>
      <c r="F11064">
        <v>30</v>
      </c>
      <c r="G11064" s="85">
        <v>0</v>
      </c>
      <c r="H11064" s="85">
        <v>24503.913814264284</v>
      </c>
      <c r="I11064" s="85">
        <v>5272.1260057275331</v>
      </c>
      <c r="J11064" s="85">
        <v>0</v>
      </c>
      <c r="K11064" t="s">
        <v>491</v>
      </c>
    </row>
    <row r="11065" spans="2:11" x14ac:dyDescent="0.25">
      <c r="B11065">
        <v>2026</v>
      </c>
      <c r="C11065" t="s">
        <v>488</v>
      </c>
      <c r="D11065">
        <v>3</v>
      </c>
      <c r="E11065" t="s">
        <v>70</v>
      </c>
      <c r="F11065">
        <v>30</v>
      </c>
      <c r="G11065" s="85">
        <v>2.7573513710168505</v>
      </c>
      <c r="H11065" s="85">
        <v>24503.913814264284</v>
      </c>
      <c r="I11065" s="85">
        <v>5272.1260057275331</v>
      </c>
      <c r="J11065" s="85">
        <v>44188.098829580405</v>
      </c>
      <c r="K11065" t="s">
        <v>491</v>
      </c>
    </row>
    <row r="11066" spans="2:11" x14ac:dyDescent="0.25">
      <c r="B11066">
        <v>2026</v>
      </c>
      <c r="C11066" t="s">
        <v>488</v>
      </c>
      <c r="D11066">
        <v>4</v>
      </c>
      <c r="E11066" t="s">
        <v>70</v>
      </c>
      <c r="F11066">
        <v>30</v>
      </c>
      <c r="G11066" s="85">
        <v>0</v>
      </c>
      <c r="H11066" s="85">
        <v>24503.913814264284</v>
      </c>
      <c r="I11066" s="85">
        <v>5272.1260057275331</v>
      </c>
      <c r="J11066" s="85">
        <v>0</v>
      </c>
      <c r="K11066" t="s">
        <v>491</v>
      </c>
    </row>
    <row r="11067" spans="2:11" x14ac:dyDescent="0.25">
      <c r="B11067">
        <v>2026</v>
      </c>
      <c r="C11067" t="s">
        <v>489</v>
      </c>
      <c r="D11067">
        <v>3</v>
      </c>
      <c r="E11067" t="s">
        <v>70</v>
      </c>
      <c r="F11067">
        <v>30</v>
      </c>
      <c r="G11067" s="85">
        <v>2.7894371357247367</v>
      </c>
      <c r="H11067" s="85">
        <v>24503.913814264284</v>
      </c>
      <c r="I11067" s="85">
        <v>5272.1260057275331</v>
      </c>
      <c r="J11067" s="85">
        <v>44702.291165326096</v>
      </c>
      <c r="K11067" t="s">
        <v>491</v>
      </c>
    </row>
    <row r="11068" spans="2:11" x14ac:dyDescent="0.25">
      <c r="B11068">
        <v>2026</v>
      </c>
      <c r="C11068" t="s">
        <v>489</v>
      </c>
      <c r="D11068">
        <v>4</v>
      </c>
      <c r="E11068" t="s">
        <v>70</v>
      </c>
      <c r="F11068">
        <v>30</v>
      </c>
      <c r="G11068" s="85">
        <v>0</v>
      </c>
      <c r="H11068" s="85">
        <v>24503.913814264284</v>
      </c>
      <c r="I11068" s="85">
        <v>5272.1260057275331</v>
      </c>
      <c r="J11068" s="85">
        <v>0</v>
      </c>
      <c r="K11068" t="s">
        <v>491</v>
      </c>
    </row>
    <row r="11069" spans="2:11" x14ac:dyDescent="0.25">
      <c r="B11069">
        <v>2026</v>
      </c>
      <c r="C11069" t="s">
        <v>490</v>
      </c>
      <c r="D11069">
        <v>3</v>
      </c>
      <c r="E11069" t="s">
        <v>70</v>
      </c>
      <c r="F11069">
        <v>30</v>
      </c>
      <c r="G11069" s="85">
        <v>2.821522900432623</v>
      </c>
      <c r="H11069" s="85">
        <v>24503.913814264284</v>
      </c>
      <c r="I11069" s="85">
        <v>5272.1260057275331</v>
      </c>
      <c r="J11069" s="85">
        <v>45216.483501071787</v>
      </c>
      <c r="K11069" t="s">
        <v>491</v>
      </c>
    </row>
    <row r="11070" spans="2:11" x14ac:dyDescent="0.25">
      <c r="B11070">
        <v>2026</v>
      </c>
      <c r="C11070" t="s">
        <v>490</v>
      </c>
      <c r="D11070">
        <v>4</v>
      </c>
      <c r="E11070" t="s">
        <v>70</v>
      </c>
      <c r="F11070">
        <v>30</v>
      </c>
      <c r="G11070" s="85">
        <v>0</v>
      </c>
      <c r="H11070" s="85">
        <v>24503.913814264284</v>
      </c>
      <c r="I11070" s="85">
        <v>5272.1260057275331</v>
      </c>
      <c r="J11070" s="85">
        <v>0</v>
      </c>
      <c r="K11070" t="s">
        <v>491</v>
      </c>
    </row>
    <row r="11071" spans="2:11" x14ac:dyDescent="0.25">
      <c r="B11071">
        <v>2026</v>
      </c>
      <c r="C11071" t="s">
        <v>479</v>
      </c>
      <c r="D11071">
        <v>3</v>
      </c>
      <c r="E11071" t="s">
        <v>70</v>
      </c>
      <c r="F11071">
        <v>17</v>
      </c>
      <c r="G11071" s="85">
        <v>11.930570550435959</v>
      </c>
      <c r="H11071" s="85">
        <v>24503.913814264284</v>
      </c>
      <c r="I11071" s="85">
        <v>5272.1260057275331</v>
      </c>
      <c r="J11071" s="85">
        <v>201718.51404078881</v>
      </c>
      <c r="K11071" t="s">
        <v>491</v>
      </c>
    </row>
    <row r="11072" spans="2:11" x14ac:dyDescent="0.25">
      <c r="B11072">
        <v>2026</v>
      </c>
      <c r="C11072" t="s">
        <v>479</v>
      </c>
      <c r="D11072">
        <v>4</v>
      </c>
      <c r="E11072" t="s">
        <v>70</v>
      </c>
      <c r="F11072">
        <v>17</v>
      </c>
      <c r="G11072" s="85">
        <v>4.4313547758762155</v>
      </c>
      <c r="H11072" s="85">
        <v>24503.913814264284</v>
      </c>
      <c r="I11072" s="85">
        <v>5272.1260057275331</v>
      </c>
      <c r="J11072" s="85">
        <v>74924.019500864451</v>
      </c>
      <c r="K11072" t="s">
        <v>491</v>
      </c>
    </row>
    <row r="11073" spans="2:11" x14ac:dyDescent="0.25">
      <c r="B11073">
        <v>2026</v>
      </c>
      <c r="C11073" t="s">
        <v>480</v>
      </c>
      <c r="D11073">
        <v>3</v>
      </c>
      <c r="E11073" t="s">
        <v>70</v>
      </c>
      <c r="F11073">
        <v>17</v>
      </c>
      <c r="G11073" s="85">
        <v>10.930072445261386</v>
      </c>
      <c r="H11073" s="85">
        <v>24503.913814264284</v>
      </c>
      <c r="I11073" s="85">
        <v>5272.1260057275331</v>
      </c>
      <c r="J11073" s="85">
        <v>184802.3916958214</v>
      </c>
      <c r="K11073" t="s">
        <v>491</v>
      </c>
    </row>
    <row r="11074" spans="2:11" x14ac:dyDescent="0.25">
      <c r="B11074">
        <v>2026</v>
      </c>
      <c r="C11074" t="s">
        <v>480</v>
      </c>
      <c r="D11074">
        <v>4</v>
      </c>
      <c r="E11074" t="s">
        <v>70</v>
      </c>
      <c r="F11074">
        <v>17</v>
      </c>
      <c r="G11074" s="85">
        <v>4.0597411939542294</v>
      </c>
      <c r="H11074" s="85">
        <v>24503.913814264284</v>
      </c>
      <c r="I11074" s="85">
        <v>5272.1260057275331</v>
      </c>
      <c r="J11074" s="85">
        <v>68640.888344162246</v>
      </c>
      <c r="K11074" t="s">
        <v>491</v>
      </c>
    </row>
    <row r="11075" spans="2:11" x14ac:dyDescent="0.25">
      <c r="B11075">
        <v>2026</v>
      </c>
      <c r="C11075" t="s">
        <v>481</v>
      </c>
      <c r="D11075">
        <v>3</v>
      </c>
      <c r="E11075" t="s">
        <v>70</v>
      </c>
      <c r="F11075">
        <v>17</v>
      </c>
      <c r="G11075" s="85">
        <v>5.7485947994177726</v>
      </c>
      <c r="H11075" s="85">
        <v>24503.913814264284</v>
      </c>
      <c r="I11075" s="85">
        <v>5272.1260057275331</v>
      </c>
      <c r="J11075" s="85">
        <v>97195.519347462061</v>
      </c>
      <c r="K11075" t="s">
        <v>491</v>
      </c>
    </row>
    <row r="11076" spans="2:11" x14ac:dyDescent="0.25">
      <c r="B11076">
        <v>2026</v>
      </c>
      <c r="C11076" t="s">
        <v>481</v>
      </c>
      <c r="D11076">
        <v>4</v>
      </c>
      <c r="E11076" t="s">
        <v>70</v>
      </c>
      <c r="F11076">
        <v>17</v>
      </c>
      <c r="G11076" s="85">
        <v>2.1351923540694591</v>
      </c>
      <c r="H11076" s="85">
        <v>24503.913814264284</v>
      </c>
      <c r="I11076" s="85">
        <v>5272.1260057275331</v>
      </c>
      <c r="J11076" s="85">
        <v>36101.192900485919</v>
      </c>
      <c r="K11076" t="s">
        <v>491</v>
      </c>
    </row>
    <row r="11077" spans="2:11" x14ac:dyDescent="0.25">
      <c r="B11077">
        <v>2026</v>
      </c>
      <c r="C11077" t="s">
        <v>482</v>
      </c>
      <c r="D11077">
        <v>3</v>
      </c>
      <c r="E11077" t="s">
        <v>70</v>
      </c>
      <c r="F11077">
        <v>17</v>
      </c>
      <c r="G11077" s="85">
        <v>0.43758091663968357</v>
      </c>
      <c r="H11077" s="85">
        <v>24503.913814264284</v>
      </c>
      <c r="I11077" s="85">
        <v>5272.1260057275331</v>
      </c>
      <c r="J11077" s="85">
        <v>7398.4870969928425</v>
      </c>
      <c r="K11077" t="s">
        <v>491</v>
      </c>
    </row>
    <row r="11078" spans="2:11" x14ac:dyDescent="0.25">
      <c r="B11078">
        <v>2026</v>
      </c>
      <c r="C11078" t="s">
        <v>482</v>
      </c>
      <c r="D11078">
        <v>4</v>
      </c>
      <c r="E11078" t="s">
        <v>70</v>
      </c>
      <c r="F11078">
        <v>17</v>
      </c>
      <c r="G11078" s="85">
        <v>0.16253005475188254</v>
      </c>
      <c r="H11078" s="85">
        <v>24503.913814264284</v>
      </c>
      <c r="I11078" s="85">
        <v>5272.1260057275331</v>
      </c>
      <c r="J11078" s="85">
        <v>2748.0094931687713</v>
      </c>
      <c r="K11078" t="s">
        <v>491</v>
      </c>
    </row>
    <row r="11079" spans="2:11" x14ac:dyDescent="0.25">
      <c r="B11079">
        <v>2026</v>
      </c>
      <c r="C11079" t="s">
        <v>483</v>
      </c>
      <c r="D11079">
        <v>3</v>
      </c>
      <c r="E11079" t="s">
        <v>70</v>
      </c>
      <c r="F11079">
        <v>17</v>
      </c>
      <c r="G11079" s="85">
        <v>19.352983540505594</v>
      </c>
      <c r="H11079" s="85">
        <v>24503.913814264284</v>
      </c>
      <c r="I11079" s="85">
        <v>5272.1260057275331</v>
      </c>
      <c r="J11079" s="85">
        <v>327214.45010054274</v>
      </c>
      <c r="K11079" t="s">
        <v>491</v>
      </c>
    </row>
    <row r="11080" spans="2:11" x14ac:dyDescent="0.25">
      <c r="B11080">
        <v>2026</v>
      </c>
      <c r="C11080" t="s">
        <v>483</v>
      </c>
      <c r="D11080">
        <v>4</v>
      </c>
      <c r="E11080" t="s">
        <v>70</v>
      </c>
      <c r="F11080">
        <v>17</v>
      </c>
      <c r="G11080" s="85">
        <v>7.188251029330651</v>
      </c>
      <c r="H11080" s="85">
        <v>24503.913814264284</v>
      </c>
      <c r="I11080" s="85">
        <v>5272.1260057275331</v>
      </c>
      <c r="J11080" s="85">
        <v>121536.7957516302</v>
      </c>
      <c r="K11080" t="s">
        <v>491</v>
      </c>
    </row>
    <row r="11081" spans="2:11" x14ac:dyDescent="0.25">
      <c r="B11081">
        <v>2026</v>
      </c>
      <c r="C11081" t="s">
        <v>484</v>
      </c>
      <c r="D11081">
        <v>3</v>
      </c>
      <c r="E11081" t="s">
        <v>70</v>
      </c>
      <c r="F11081">
        <v>17</v>
      </c>
      <c r="G11081" s="85">
        <v>7.0379529522763047</v>
      </c>
      <c r="H11081" s="85">
        <v>24503.913814264284</v>
      </c>
      <c r="I11081" s="85">
        <v>5272.1260057275331</v>
      </c>
      <c r="J11081" s="85">
        <v>118995.60087428354</v>
      </c>
      <c r="K11081" t="s">
        <v>491</v>
      </c>
    </row>
    <row r="11082" spans="2:11" x14ac:dyDescent="0.25">
      <c r="B11082">
        <v>2026</v>
      </c>
      <c r="C11082" t="s">
        <v>484</v>
      </c>
      <c r="D11082">
        <v>4</v>
      </c>
      <c r="E11082" t="s">
        <v>70</v>
      </c>
      <c r="F11082">
        <v>17</v>
      </c>
      <c r="G11082" s="85">
        <v>2.614096810845485</v>
      </c>
      <c r="H11082" s="85">
        <v>24503.913814264284</v>
      </c>
      <c r="I11082" s="85">
        <v>5272.1260057275331</v>
      </c>
      <c r="J11082" s="85">
        <v>44198.366039019609</v>
      </c>
      <c r="K11082" t="s">
        <v>491</v>
      </c>
    </row>
    <row r="11083" spans="2:11" x14ac:dyDescent="0.25">
      <c r="B11083">
        <v>2026</v>
      </c>
      <c r="C11083" t="s">
        <v>485</v>
      </c>
      <c r="D11083">
        <v>3</v>
      </c>
      <c r="E11083" t="s">
        <v>70</v>
      </c>
      <c r="F11083">
        <v>17</v>
      </c>
      <c r="G11083" s="85">
        <v>16.172298346288279</v>
      </c>
      <c r="H11083" s="85">
        <v>24503.913814264284</v>
      </c>
      <c r="I11083" s="85">
        <v>5272.1260057275331</v>
      </c>
      <c r="J11083" s="85">
        <v>273436.37735065154</v>
      </c>
      <c r="K11083" t="s">
        <v>491</v>
      </c>
    </row>
    <row r="11084" spans="2:11" x14ac:dyDescent="0.25">
      <c r="B11084">
        <v>2026</v>
      </c>
      <c r="C11084" t="s">
        <v>485</v>
      </c>
      <c r="D11084">
        <v>4</v>
      </c>
      <c r="E11084" t="s">
        <v>70</v>
      </c>
      <c r="F11084">
        <v>17</v>
      </c>
      <c r="G11084" s="85">
        <v>6.0068536714785061</v>
      </c>
      <c r="H11084" s="85">
        <v>24503.913814264284</v>
      </c>
      <c r="I11084" s="85">
        <v>5272.1260057275331</v>
      </c>
      <c r="J11084" s="85">
        <v>101562.08301595633</v>
      </c>
      <c r="K11084" t="s">
        <v>491</v>
      </c>
    </row>
    <row r="11085" spans="2:11" x14ac:dyDescent="0.25">
      <c r="B11085">
        <v>2026</v>
      </c>
      <c r="C11085" t="s">
        <v>486</v>
      </c>
      <c r="D11085">
        <v>3</v>
      </c>
      <c r="E11085" t="s">
        <v>70</v>
      </c>
      <c r="F11085">
        <v>17</v>
      </c>
      <c r="G11085" s="85">
        <v>19.6758211007106</v>
      </c>
      <c r="H11085" s="85">
        <v>24503.913814264284</v>
      </c>
      <c r="I11085" s="85">
        <v>5272.1260057275331</v>
      </c>
      <c r="J11085" s="85">
        <v>332672.89088891965</v>
      </c>
      <c r="K11085" t="s">
        <v>491</v>
      </c>
    </row>
    <row r="11086" spans="2:11" x14ac:dyDescent="0.25">
      <c r="B11086">
        <v>2026</v>
      </c>
      <c r="C11086" t="s">
        <v>486</v>
      </c>
      <c r="D11086">
        <v>4</v>
      </c>
      <c r="E11086" t="s">
        <v>70</v>
      </c>
      <c r="F11086">
        <v>17</v>
      </c>
      <c r="G11086" s="85">
        <v>7.3081621231210825</v>
      </c>
      <c r="H11086" s="85">
        <v>24503.913814264284</v>
      </c>
      <c r="I11086" s="85">
        <v>5272.1260057275331</v>
      </c>
      <c r="J11086" s="85">
        <v>123564.21661588448</v>
      </c>
      <c r="K11086" t="s">
        <v>491</v>
      </c>
    </row>
    <row r="11087" spans="2:11" x14ac:dyDescent="0.25">
      <c r="B11087">
        <v>2026</v>
      </c>
      <c r="C11087" t="s">
        <v>487</v>
      </c>
      <c r="D11087">
        <v>3</v>
      </c>
      <c r="E11087" t="s">
        <v>70</v>
      </c>
      <c r="F11087">
        <v>17</v>
      </c>
      <c r="G11087" s="85">
        <v>13.088450481991707</v>
      </c>
      <c r="H11087" s="85">
        <v>24503.913814264284</v>
      </c>
      <c r="I11087" s="85">
        <v>5272.1260057275331</v>
      </c>
      <c r="J11087" s="85">
        <v>221295.6011753635</v>
      </c>
      <c r="K11087" t="s">
        <v>491</v>
      </c>
    </row>
    <row r="11088" spans="2:11" x14ac:dyDescent="0.25">
      <c r="B11088">
        <v>2026</v>
      </c>
      <c r="C11088" t="s">
        <v>487</v>
      </c>
      <c r="D11088">
        <v>4</v>
      </c>
      <c r="E11088" t="s">
        <v>70</v>
      </c>
      <c r="F11088">
        <v>17</v>
      </c>
      <c r="G11088" s="85">
        <v>4.8614244647397769</v>
      </c>
      <c r="H11088" s="85">
        <v>24503.913814264284</v>
      </c>
      <c r="I11088" s="85">
        <v>5272.1260057275331</v>
      </c>
      <c r="J11088" s="85">
        <v>82195.509007992165</v>
      </c>
      <c r="K11088" t="s">
        <v>491</v>
      </c>
    </row>
    <row r="11089" spans="2:11" x14ac:dyDescent="0.25">
      <c r="B11089">
        <v>2026</v>
      </c>
      <c r="C11089" t="s">
        <v>488</v>
      </c>
      <c r="D11089">
        <v>3</v>
      </c>
      <c r="E11089" t="s">
        <v>70</v>
      </c>
      <c r="F11089">
        <v>17</v>
      </c>
      <c r="G11089" s="85">
        <v>32.855010689158732</v>
      </c>
      <c r="H11089" s="85">
        <v>24503.913814264284</v>
      </c>
      <c r="I11089" s="85">
        <v>5272.1260057275331</v>
      </c>
      <c r="J11089" s="85">
        <v>555502.6817027753</v>
      </c>
      <c r="K11089" t="s">
        <v>491</v>
      </c>
    </row>
    <row r="11090" spans="2:11" x14ac:dyDescent="0.25">
      <c r="B11090">
        <v>2026</v>
      </c>
      <c r="C11090" t="s">
        <v>488</v>
      </c>
      <c r="D11090">
        <v>4</v>
      </c>
      <c r="E11090" t="s">
        <v>70</v>
      </c>
      <c r="F11090">
        <v>17</v>
      </c>
      <c r="G11090" s="85">
        <v>12.203289684544671</v>
      </c>
      <c r="H11090" s="85">
        <v>24503.913814264284</v>
      </c>
      <c r="I11090" s="85">
        <v>5272.1260057275331</v>
      </c>
      <c r="J11090" s="85">
        <v>206329.56748960225</v>
      </c>
      <c r="K11090" t="s">
        <v>491</v>
      </c>
    </row>
    <row r="11091" spans="2:11" x14ac:dyDescent="0.25">
      <c r="B11091">
        <v>2026</v>
      </c>
      <c r="C11091" t="s">
        <v>489</v>
      </c>
      <c r="D11091">
        <v>3</v>
      </c>
      <c r="E11091" t="s">
        <v>70</v>
      </c>
      <c r="F11091">
        <v>17</v>
      </c>
      <c r="G11091" s="85">
        <v>58.203806827508693</v>
      </c>
      <c r="H11091" s="85">
        <v>24503.913814264284</v>
      </c>
      <c r="I11091" s="85">
        <v>5272.1260057275331</v>
      </c>
      <c r="J11091" s="85">
        <v>984092.53565271839</v>
      </c>
      <c r="K11091" t="s">
        <v>491</v>
      </c>
    </row>
    <row r="11092" spans="2:11" x14ac:dyDescent="0.25">
      <c r="B11092">
        <v>2026</v>
      </c>
      <c r="C11092" t="s">
        <v>489</v>
      </c>
      <c r="D11092">
        <v>4</v>
      </c>
      <c r="E11092" t="s">
        <v>70</v>
      </c>
      <c r="F11092">
        <v>17</v>
      </c>
      <c r="G11092" s="85">
        <v>21.618556821646088</v>
      </c>
      <c r="H11092" s="85">
        <v>24503.913814264284</v>
      </c>
      <c r="I11092" s="85">
        <v>5272.1260057275331</v>
      </c>
      <c r="J11092" s="85">
        <v>365520.08467100974</v>
      </c>
      <c r="K11092" t="s">
        <v>491</v>
      </c>
    </row>
    <row r="11093" spans="2:11" x14ac:dyDescent="0.25">
      <c r="B11093">
        <v>2026</v>
      </c>
      <c r="C11093" t="s">
        <v>490</v>
      </c>
      <c r="D11093">
        <v>3</v>
      </c>
      <c r="E11093" t="s">
        <v>70</v>
      </c>
      <c r="F11093">
        <v>17</v>
      </c>
      <c r="G11093" s="85">
        <v>24.380020319911473</v>
      </c>
      <c r="H11093" s="85">
        <v>24503.913814264284</v>
      </c>
      <c r="I11093" s="85">
        <v>5272.1260057275331</v>
      </c>
      <c r="J11093" s="85">
        <v>412210.08252929465</v>
      </c>
      <c r="K11093" t="s">
        <v>491</v>
      </c>
    </row>
    <row r="11094" spans="2:11" x14ac:dyDescent="0.25">
      <c r="B11094">
        <v>2026</v>
      </c>
      <c r="C11094" t="s">
        <v>490</v>
      </c>
      <c r="D11094">
        <v>4</v>
      </c>
      <c r="E11094" t="s">
        <v>70</v>
      </c>
      <c r="F11094">
        <v>17</v>
      </c>
      <c r="G11094" s="85">
        <v>9.0554361188242609</v>
      </c>
      <c r="H11094" s="85">
        <v>24503.913814264284</v>
      </c>
      <c r="I11094" s="85">
        <v>5272.1260057275331</v>
      </c>
      <c r="J11094" s="85">
        <v>153106.60208230943</v>
      </c>
      <c r="K11094" t="s">
        <v>491</v>
      </c>
    </row>
    <row r="11095" spans="2:11" x14ac:dyDescent="0.25">
      <c r="B11095">
        <v>2026</v>
      </c>
      <c r="C11095" t="s">
        <v>479</v>
      </c>
      <c r="D11095">
        <v>3</v>
      </c>
      <c r="E11095" t="s">
        <v>70</v>
      </c>
      <c r="F11095">
        <v>7</v>
      </c>
      <c r="G11095" s="85">
        <v>7.076460329140323</v>
      </c>
      <c r="H11095" s="85">
        <v>24503.913814264284</v>
      </c>
      <c r="I11095" s="85">
        <v>5272.1260057275331</v>
      </c>
      <c r="J11095" s="85">
        <v>115831.85064223023</v>
      </c>
      <c r="K11095" t="s">
        <v>491</v>
      </c>
    </row>
    <row r="11096" spans="2:11" x14ac:dyDescent="0.25">
      <c r="B11096">
        <v>2026</v>
      </c>
      <c r="C11096" t="s">
        <v>479</v>
      </c>
      <c r="D11096">
        <v>4</v>
      </c>
      <c r="E11096" t="s">
        <v>70</v>
      </c>
      <c r="F11096">
        <v>7</v>
      </c>
      <c r="G11096" s="85">
        <v>15.188500218642643</v>
      </c>
      <c r="H11096" s="85">
        <v>24503.913814264284</v>
      </c>
      <c r="I11096" s="85">
        <v>5272.1260057275331</v>
      </c>
      <c r="J11096" s="85">
        <v>248614.70381746974</v>
      </c>
      <c r="K11096" t="s">
        <v>491</v>
      </c>
    </row>
    <row r="11097" spans="2:11" x14ac:dyDescent="0.25">
      <c r="B11097">
        <v>2026</v>
      </c>
      <c r="C11097" t="s">
        <v>480</v>
      </c>
      <c r="D11097">
        <v>3</v>
      </c>
      <c r="E11097" t="s">
        <v>70</v>
      </c>
      <c r="F11097">
        <v>7</v>
      </c>
      <c r="G11097" s="85">
        <v>7.088676549245549</v>
      </c>
      <c r="H11097" s="85">
        <v>24503.913814264284</v>
      </c>
      <c r="I11097" s="85">
        <v>5272.1260057275331</v>
      </c>
      <c r="J11097" s="85">
        <v>116031.81323889938</v>
      </c>
      <c r="K11097" t="s">
        <v>491</v>
      </c>
    </row>
    <row r="11098" spans="2:11" x14ac:dyDescent="0.25">
      <c r="B11098">
        <v>2026</v>
      </c>
      <c r="C11098" t="s">
        <v>480</v>
      </c>
      <c r="D11098">
        <v>4</v>
      </c>
      <c r="E11098" t="s">
        <v>70</v>
      </c>
      <c r="F11098">
        <v>7</v>
      </c>
      <c r="G11098" s="85">
        <v>15.214720398380692</v>
      </c>
      <c r="H11098" s="85">
        <v>24503.913814264284</v>
      </c>
      <c r="I11098" s="85">
        <v>5272.1260057275331</v>
      </c>
      <c r="J11098" s="85">
        <v>249043.89182983286</v>
      </c>
      <c r="K11098" t="s">
        <v>491</v>
      </c>
    </row>
    <row r="11099" spans="2:11" x14ac:dyDescent="0.25">
      <c r="B11099">
        <v>2026</v>
      </c>
      <c r="C11099" t="s">
        <v>481</v>
      </c>
      <c r="D11099">
        <v>3</v>
      </c>
      <c r="E11099" t="s">
        <v>70</v>
      </c>
      <c r="F11099">
        <v>7</v>
      </c>
      <c r="G11099" s="85">
        <v>7.1008927693507706</v>
      </c>
      <c r="H11099" s="85">
        <v>24503.913814264284</v>
      </c>
      <c r="I11099" s="85">
        <v>5272.1260057275331</v>
      </c>
      <c r="J11099" s="85">
        <v>116231.77583556846</v>
      </c>
      <c r="K11099" t="s">
        <v>491</v>
      </c>
    </row>
    <row r="11100" spans="2:11" x14ac:dyDescent="0.25">
      <c r="B11100">
        <v>2026</v>
      </c>
      <c r="C11100" t="s">
        <v>481</v>
      </c>
      <c r="D11100">
        <v>4</v>
      </c>
      <c r="E11100" t="s">
        <v>70</v>
      </c>
      <c r="F11100">
        <v>7</v>
      </c>
      <c r="G11100" s="85">
        <v>15.240940578118725</v>
      </c>
      <c r="H11100" s="85">
        <v>24503.913814264284</v>
      </c>
      <c r="I11100" s="85">
        <v>5272.1260057275331</v>
      </c>
      <c r="J11100" s="85">
        <v>249473.0798421957</v>
      </c>
      <c r="K11100" t="s">
        <v>491</v>
      </c>
    </row>
    <row r="11101" spans="2:11" x14ac:dyDescent="0.25">
      <c r="B11101">
        <v>2026</v>
      </c>
      <c r="C11101" t="s">
        <v>482</v>
      </c>
      <c r="D11101">
        <v>3</v>
      </c>
      <c r="E11101" t="s">
        <v>70</v>
      </c>
      <c r="F11101">
        <v>7</v>
      </c>
      <c r="G11101" s="85">
        <v>7.1131089894559985</v>
      </c>
      <c r="H11101" s="85">
        <v>24503.913814264284</v>
      </c>
      <c r="I11101" s="85">
        <v>5272.1260057275331</v>
      </c>
      <c r="J11101" s="85">
        <v>116431.73843223766</v>
      </c>
      <c r="K11101" t="s">
        <v>491</v>
      </c>
    </row>
    <row r="11102" spans="2:11" x14ac:dyDescent="0.25">
      <c r="B11102">
        <v>2026</v>
      </c>
      <c r="C11102" t="s">
        <v>482</v>
      </c>
      <c r="D11102">
        <v>4</v>
      </c>
      <c r="E11102" t="s">
        <v>70</v>
      </c>
      <c r="F11102">
        <v>7</v>
      </c>
      <c r="G11102" s="85">
        <v>15.267160757856775</v>
      </c>
      <c r="H11102" s="85">
        <v>24503.913814264284</v>
      </c>
      <c r="I11102" s="85">
        <v>5272.1260057275331</v>
      </c>
      <c r="J11102" s="85">
        <v>249902.26785455883</v>
      </c>
      <c r="K11102" t="s">
        <v>491</v>
      </c>
    </row>
    <row r="11103" spans="2:11" x14ac:dyDescent="0.25">
      <c r="B11103">
        <v>2026</v>
      </c>
      <c r="C11103" t="s">
        <v>483</v>
      </c>
      <c r="D11103">
        <v>3</v>
      </c>
      <c r="E11103" t="s">
        <v>70</v>
      </c>
      <c r="F11103">
        <v>7</v>
      </c>
      <c r="G11103" s="85">
        <v>7.1253252095612201</v>
      </c>
      <c r="H11103" s="85">
        <v>24503.913814264284</v>
      </c>
      <c r="I11103" s="85">
        <v>5272.1260057275331</v>
      </c>
      <c r="J11103" s="85">
        <v>116631.70102890674</v>
      </c>
      <c r="K11103" t="s">
        <v>491</v>
      </c>
    </row>
    <row r="11104" spans="2:11" x14ac:dyDescent="0.25">
      <c r="B11104">
        <v>2026</v>
      </c>
      <c r="C11104" t="s">
        <v>483</v>
      </c>
      <c r="D11104">
        <v>4</v>
      </c>
      <c r="E11104" t="s">
        <v>70</v>
      </c>
      <c r="F11104">
        <v>7</v>
      </c>
      <c r="G11104" s="85">
        <v>15.293380937594813</v>
      </c>
      <c r="H11104" s="85">
        <v>24503.913814264284</v>
      </c>
      <c r="I11104" s="85">
        <v>5272.1260057275331</v>
      </c>
      <c r="J11104" s="85">
        <v>250331.45586692175</v>
      </c>
      <c r="K11104" t="s">
        <v>491</v>
      </c>
    </row>
    <row r="11105" spans="2:11" x14ac:dyDescent="0.25">
      <c r="B11105">
        <v>2026</v>
      </c>
      <c r="C11105" t="s">
        <v>484</v>
      </c>
      <c r="D11105">
        <v>3</v>
      </c>
      <c r="E11105" t="s">
        <v>70</v>
      </c>
      <c r="F11105">
        <v>7</v>
      </c>
      <c r="G11105" s="85">
        <v>7.1375414296664452</v>
      </c>
      <c r="H11105" s="85">
        <v>24503.913814264284</v>
      </c>
      <c r="I11105" s="85">
        <v>5272.1260057275331</v>
      </c>
      <c r="J11105" s="85">
        <v>116831.66362557588</v>
      </c>
      <c r="K11105" t="s">
        <v>491</v>
      </c>
    </row>
    <row r="11106" spans="2:11" x14ac:dyDescent="0.25">
      <c r="B11106">
        <v>2026</v>
      </c>
      <c r="C11106" t="s">
        <v>484</v>
      </c>
      <c r="D11106">
        <v>4</v>
      </c>
      <c r="E11106" t="s">
        <v>70</v>
      </c>
      <c r="F11106">
        <v>7</v>
      </c>
      <c r="G11106" s="85">
        <v>15.319601117332859</v>
      </c>
      <c r="H11106" s="85">
        <v>24503.913814264284</v>
      </c>
      <c r="I11106" s="85">
        <v>5272.1260057275331</v>
      </c>
      <c r="J11106" s="85">
        <v>250760.64387928482</v>
      </c>
      <c r="K11106" t="s">
        <v>491</v>
      </c>
    </row>
    <row r="11107" spans="2:11" x14ac:dyDescent="0.25">
      <c r="B11107">
        <v>2026</v>
      </c>
      <c r="C11107" t="s">
        <v>485</v>
      </c>
      <c r="D11107">
        <v>3</v>
      </c>
      <c r="E11107" t="s">
        <v>70</v>
      </c>
      <c r="F11107">
        <v>7</v>
      </c>
      <c r="G11107" s="85">
        <v>7.1497576497716686</v>
      </c>
      <c r="H11107" s="85">
        <v>24503.913814264284</v>
      </c>
      <c r="I11107" s="85">
        <v>5272.1260057275331</v>
      </c>
      <c r="J11107" s="85">
        <v>117031.62622224499</v>
      </c>
      <c r="K11107" t="s">
        <v>491</v>
      </c>
    </row>
    <row r="11108" spans="2:11" x14ac:dyDescent="0.25">
      <c r="B11108">
        <v>2026</v>
      </c>
      <c r="C11108" t="s">
        <v>485</v>
      </c>
      <c r="D11108">
        <v>4</v>
      </c>
      <c r="E11108" t="s">
        <v>70</v>
      </c>
      <c r="F11108">
        <v>7</v>
      </c>
      <c r="G11108" s="85">
        <v>15.345821297070898</v>
      </c>
      <c r="H11108" s="85">
        <v>24503.913814264284</v>
      </c>
      <c r="I11108" s="85">
        <v>5272.1260057275331</v>
      </c>
      <c r="J11108" s="85">
        <v>251189.83189164777</v>
      </c>
      <c r="K11108" t="s">
        <v>491</v>
      </c>
    </row>
    <row r="11109" spans="2:11" x14ac:dyDescent="0.25">
      <c r="B11109">
        <v>2026</v>
      </c>
      <c r="C11109" t="s">
        <v>486</v>
      </c>
      <c r="D11109">
        <v>3</v>
      </c>
      <c r="E11109" t="s">
        <v>70</v>
      </c>
      <c r="F11109">
        <v>7</v>
      </c>
      <c r="G11109" s="85">
        <v>7.1619738698768947</v>
      </c>
      <c r="H11109" s="85">
        <v>24503.913814264284</v>
      </c>
      <c r="I11109" s="85">
        <v>5272.1260057275331</v>
      </c>
      <c r="J11109" s="85">
        <v>117231.58881891414</v>
      </c>
      <c r="K11109" t="s">
        <v>491</v>
      </c>
    </row>
    <row r="11110" spans="2:11" x14ac:dyDescent="0.25">
      <c r="B11110">
        <v>2026</v>
      </c>
      <c r="C11110" t="s">
        <v>486</v>
      </c>
      <c r="D11110">
        <v>4</v>
      </c>
      <c r="E11110" t="s">
        <v>70</v>
      </c>
      <c r="F11110">
        <v>7</v>
      </c>
      <c r="G11110" s="85">
        <v>15.372041476808942</v>
      </c>
      <c r="H11110" s="85">
        <v>24503.913814264284</v>
      </c>
      <c r="I11110" s="85">
        <v>5272.1260057275331</v>
      </c>
      <c r="J11110" s="85">
        <v>251619.01990401078</v>
      </c>
      <c r="K11110" t="s">
        <v>491</v>
      </c>
    </row>
    <row r="11111" spans="2:11" x14ac:dyDescent="0.25">
      <c r="B11111">
        <v>2026</v>
      </c>
      <c r="C11111" t="s">
        <v>487</v>
      </c>
      <c r="D11111">
        <v>3</v>
      </c>
      <c r="E11111" t="s">
        <v>70</v>
      </c>
      <c r="F11111">
        <v>7</v>
      </c>
      <c r="G11111" s="85">
        <v>7.1741900899821163</v>
      </c>
      <c r="H11111" s="85">
        <v>24503.913814264284</v>
      </c>
      <c r="I11111" s="85">
        <v>5272.1260057275331</v>
      </c>
      <c r="J11111" s="85">
        <v>117431.55141558322</v>
      </c>
      <c r="K11111" t="s">
        <v>491</v>
      </c>
    </row>
    <row r="11112" spans="2:11" x14ac:dyDescent="0.25">
      <c r="B11112">
        <v>2026</v>
      </c>
      <c r="C11112" t="s">
        <v>487</v>
      </c>
      <c r="D11112">
        <v>4</v>
      </c>
      <c r="E11112" t="s">
        <v>70</v>
      </c>
      <c r="F11112">
        <v>7</v>
      </c>
      <c r="G11112" s="85">
        <v>15.398261656546982</v>
      </c>
      <c r="H11112" s="85">
        <v>24503.913814264284</v>
      </c>
      <c r="I11112" s="85">
        <v>5272.1260057275331</v>
      </c>
      <c r="J11112" s="85">
        <v>252048.20791637374</v>
      </c>
      <c r="K11112" t="s">
        <v>491</v>
      </c>
    </row>
    <row r="11113" spans="2:11" x14ac:dyDescent="0.25">
      <c r="B11113">
        <v>2026</v>
      </c>
      <c r="C11113" t="s">
        <v>488</v>
      </c>
      <c r="D11113">
        <v>3</v>
      </c>
      <c r="E11113" t="s">
        <v>70</v>
      </c>
      <c r="F11113">
        <v>7</v>
      </c>
      <c r="G11113" s="85">
        <v>7.1864063100873441</v>
      </c>
      <c r="H11113" s="85">
        <v>24503.913814264284</v>
      </c>
      <c r="I11113" s="85">
        <v>5272.1260057275331</v>
      </c>
      <c r="J11113" s="85">
        <v>117631.5140122524</v>
      </c>
      <c r="K11113" t="s">
        <v>491</v>
      </c>
    </row>
    <row r="11114" spans="2:11" x14ac:dyDescent="0.25">
      <c r="B11114">
        <v>2026</v>
      </c>
      <c r="C11114" t="s">
        <v>488</v>
      </c>
      <c r="D11114">
        <v>4</v>
      </c>
      <c r="E11114" t="s">
        <v>70</v>
      </c>
      <c r="F11114">
        <v>7</v>
      </c>
      <c r="G11114" s="85">
        <v>15.424481836285031</v>
      </c>
      <c r="H11114" s="85">
        <v>24503.913814264284</v>
      </c>
      <c r="I11114" s="85">
        <v>5272.1260057275331</v>
      </c>
      <c r="J11114" s="85">
        <v>252477.39592873686</v>
      </c>
      <c r="K11114" t="s">
        <v>491</v>
      </c>
    </row>
    <row r="11115" spans="2:11" x14ac:dyDescent="0.25">
      <c r="B11115">
        <v>2026</v>
      </c>
      <c r="C11115" t="s">
        <v>489</v>
      </c>
      <c r="D11115">
        <v>3</v>
      </c>
      <c r="E11115" t="s">
        <v>70</v>
      </c>
      <c r="F11115">
        <v>7</v>
      </c>
      <c r="G11115" s="85">
        <v>7.1986225301925648</v>
      </c>
      <c r="H11115" s="85">
        <v>24503.913814264284</v>
      </c>
      <c r="I11115" s="85">
        <v>5272.1260057275331</v>
      </c>
      <c r="J11115" s="85">
        <v>117831.47660892147</v>
      </c>
      <c r="K11115" t="s">
        <v>491</v>
      </c>
    </row>
    <row r="11116" spans="2:11" x14ac:dyDescent="0.25">
      <c r="B11116">
        <v>2026</v>
      </c>
      <c r="C11116" t="s">
        <v>489</v>
      </c>
      <c r="D11116">
        <v>4</v>
      </c>
      <c r="E11116" t="s">
        <v>70</v>
      </c>
      <c r="F11116">
        <v>7</v>
      </c>
      <c r="G11116" s="85">
        <v>15.450702016023065</v>
      </c>
      <c r="H11116" s="85">
        <v>24503.913814264284</v>
      </c>
      <c r="I11116" s="85">
        <v>5272.1260057275331</v>
      </c>
      <c r="J11116" s="85">
        <v>252906.58394109973</v>
      </c>
      <c r="K11116" t="s">
        <v>491</v>
      </c>
    </row>
    <row r="11117" spans="2:11" x14ac:dyDescent="0.25">
      <c r="B11117">
        <v>2026</v>
      </c>
      <c r="C11117" t="s">
        <v>490</v>
      </c>
      <c r="D11117">
        <v>3</v>
      </c>
      <c r="E11117" t="s">
        <v>70</v>
      </c>
      <c r="F11117">
        <v>7</v>
      </c>
      <c r="G11117" s="85">
        <v>7.2108387502977909</v>
      </c>
      <c r="H11117" s="85">
        <v>24503.913814264284</v>
      </c>
      <c r="I11117" s="85">
        <v>5272.1260057275331</v>
      </c>
      <c r="J11117" s="85">
        <v>118031.43920559062</v>
      </c>
      <c r="K11117" t="s">
        <v>491</v>
      </c>
    </row>
    <row r="11118" spans="2:11" x14ac:dyDescent="0.25">
      <c r="B11118">
        <v>2026</v>
      </c>
      <c r="C11118" t="s">
        <v>490</v>
      </c>
      <c r="D11118">
        <v>4</v>
      </c>
      <c r="E11118" t="s">
        <v>70</v>
      </c>
      <c r="F11118">
        <v>7</v>
      </c>
      <c r="G11118" s="85">
        <v>15.476922195761111</v>
      </c>
      <c r="H11118" s="85">
        <v>24503.913814264284</v>
      </c>
      <c r="I11118" s="85">
        <v>5272.1260057275331</v>
      </c>
      <c r="J11118" s="85">
        <v>253335.77195346277</v>
      </c>
      <c r="K11118" t="s">
        <v>491</v>
      </c>
    </row>
    <row r="11119" spans="2:11" x14ac:dyDescent="0.25">
      <c r="B11119">
        <v>2026</v>
      </c>
      <c r="C11119" t="s">
        <v>479</v>
      </c>
      <c r="D11119">
        <v>3</v>
      </c>
      <c r="E11119" t="s">
        <v>185</v>
      </c>
      <c r="F11119">
        <v>27</v>
      </c>
      <c r="G11119" s="85">
        <v>15.513759111993238</v>
      </c>
      <c r="H11119" s="85">
        <v>12076.490850376749</v>
      </c>
      <c r="I11119" s="85">
        <v>3366.157158234661</v>
      </c>
      <c r="J11119" s="85">
        <v>116345.4491519508</v>
      </c>
      <c r="K11119" t="s">
        <v>491</v>
      </c>
    </row>
    <row r="11120" spans="2:11" x14ac:dyDescent="0.25">
      <c r="B11120">
        <v>2026</v>
      </c>
      <c r="C11120" t="s">
        <v>479</v>
      </c>
      <c r="D11120">
        <v>4</v>
      </c>
      <c r="E11120" t="s">
        <v>185</v>
      </c>
      <c r="F11120">
        <v>27</v>
      </c>
      <c r="G11120" s="85">
        <v>7.8440355060639959</v>
      </c>
      <c r="H11120" s="85">
        <v>12076.490850376749</v>
      </c>
      <c r="I11120" s="85">
        <v>3366.157158234661</v>
      </c>
      <c r="J11120" s="85">
        <v>58826.350694806577</v>
      </c>
      <c r="K11120" t="s">
        <v>491</v>
      </c>
    </row>
    <row r="11121" spans="2:11" x14ac:dyDescent="0.25">
      <c r="B11121">
        <v>2026</v>
      </c>
      <c r="C11121" t="s">
        <v>480</v>
      </c>
      <c r="D11121">
        <v>3</v>
      </c>
      <c r="E11121" t="s">
        <v>185</v>
      </c>
      <c r="F11121">
        <v>27</v>
      </c>
      <c r="G11121" s="85">
        <v>15.492634967386518</v>
      </c>
      <c r="H11121" s="85">
        <v>12076.490850376749</v>
      </c>
      <c r="I11121" s="85">
        <v>3366.157158234661</v>
      </c>
      <c r="J11121" s="85">
        <v>116187.02861219138</v>
      </c>
      <c r="K11121" t="s">
        <v>491</v>
      </c>
    </row>
    <row r="11122" spans="2:11" x14ac:dyDescent="0.25">
      <c r="B11122">
        <v>2026</v>
      </c>
      <c r="C11122" t="s">
        <v>480</v>
      </c>
      <c r="D11122">
        <v>4</v>
      </c>
      <c r="E11122" t="s">
        <v>185</v>
      </c>
      <c r="F11122">
        <v>27</v>
      </c>
      <c r="G11122" s="85">
        <v>7.8333547587909358</v>
      </c>
      <c r="H11122" s="85">
        <v>12076.490850376749</v>
      </c>
      <c r="I11122" s="85">
        <v>3366.157158234661</v>
      </c>
      <c r="J11122" s="85">
        <v>58746.250421894518</v>
      </c>
      <c r="K11122" t="s">
        <v>491</v>
      </c>
    </row>
    <row r="11123" spans="2:11" x14ac:dyDescent="0.25">
      <c r="B11123">
        <v>2026</v>
      </c>
      <c r="C11123" t="s">
        <v>481</v>
      </c>
      <c r="D11123">
        <v>3</v>
      </c>
      <c r="E11123" t="s">
        <v>185</v>
      </c>
      <c r="F11123">
        <v>27</v>
      </c>
      <c r="G11123" s="85">
        <v>15.471510822779798</v>
      </c>
      <c r="H11123" s="85">
        <v>12076.490850376749</v>
      </c>
      <c r="I11123" s="85">
        <v>3366.157158234661</v>
      </c>
      <c r="J11123" s="85">
        <v>116028.60807243196</v>
      </c>
      <c r="K11123" t="s">
        <v>491</v>
      </c>
    </row>
    <row r="11124" spans="2:11" x14ac:dyDescent="0.25">
      <c r="B11124">
        <v>2026</v>
      </c>
      <c r="C11124" t="s">
        <v>481</v>
      </c>
      <c r="D11124">
        <v>4</v>
      </c>
      <c r="E11124" t="s">
        <v>185</v>
      </c>
      <c r="F11124">
        <v>27</v>
      </c>
      <c r="G11124" s="85">
        <v>7.8226740115178757</v>
      </c>
      <c r="H11124" s="85">
        <v>12076.490850376749</v>
      </c>
      <c r="I11124" s="85">
        <v>3366.157158234661</v>
      </c>
      <c r="J11124" s="85">
        <v>58666.150148982451</v>
      </c>
      <c r="K11124" t="s">
        <v>491</v>
      </c>
    </row>
    <row r="11125" spans="2:11" x14ac:dyDescent="0.25">
      <c r="B11125">
        <v>2026</v>
      </c>
      <c r="C11125" t="s">
        <v>482</v>
      </c>
      <c r="D11125">
        <v>3</v>
      </c>
      <c r="E11125" t="s">
        <v>185</v>
      </c>
      <c r="F11125">
        <v>27</v>
      </c>
      <c r="G11125" s="85">
        <v>15.450386678173082</v>
      </c>
      <c r="H11125" s="85">
        <v>12076.490850376749</v>
      </c>
      <c r="I11125" s="85">
        <v>3366.157158234661</v>
      </c>
      <c r="J11125" s="85">
        <v>115870.18753267257</v>
      </c>
      <c r="K11125" t="s">
        <v>491</v>
      </c>
    </row>
    <row r="11126" spans="2:11" x14ac:dyDescent="0.25">
      <c r="B11126">
        <v>2026</v>
      </c>
      <c r="C11126" t="s">
        <v>482</v>
      </c>
      <c r="D11126">
        <v>4</v>
      </c>
      <c r="E11126" t="s">
        <v>185</v>
      </c>
      <c r="F11126">
        <v>27</v>
      </c>
      <c r="G11126" s="85">
        <v>7.8119932642448155</v>
      </c>
      <c r="H11126" s="85">
        <v>12076.490850376749</v>
      </c>
      <c r="I11126" s="85">
        <v>3366.157158234661</v>
      </c>
      <c r="J11126" s="85">
        <v>58586.049876070392</v>
      </c>
      <c r="K11126" t="s">
        <v>491</v>
      </c>
    </row>
    <row r="11127" spans="2:11" x14ac:dyDescent="0.25">
      <c r="B11127">
        <v>2026</v>
      </c>
      <c r="C11127" t="s">
        <v>483</v>
      </c>
      <c r="D11127">
        <v>3</v>
      </c>
      <c r="E11127" t="s">
        <v>185</v>
      </c>
      <c r="F11127">
        <v>27</v>
      </c>
      <c r="G11127" s="85">
        <v>15.429262533566362</v>
      </c>
      <c r="H11127" s="85">
        <v>12076.490850376749</v>
      </c>
      <c r="I11127" s="85">
        <v>3366.157158234661</v>
      </c>
      <c r="J11127" s="85">
        <v>115711.76699291315</v>
      </c>
      <c r="K11127" t="s">
        <v>491</v>
      </c>
    </row>
    <row r="11128" spans="2:11" x14ac:dyDescent="0.25">
      <c r="B11128">
        <v>2026</v>
      </c>
      <c r="C11128" t="s">
        <v>483</v>
      </c>
      <c r="D11128">
        <v>4</v>
      </c>
      <c r="E11128" t="s">
        <v>185</v>
      </c>
      <c r="F11128">
        <v>27</v>
      </c>
      <c r="G11128" s="85">
        <v>7.8013125169717554</v>
      </c>
      <c r="H11128" s="85">
        <v>12076.490850376749</v>
      </c>
      <c r="I11128" s="85">
        <v>3366.157158234661</v>
      </c>
      <c r="J11128" s="85">
        <v>58505.949603158326</v>
      </c>
      <c r="K11128" t="s">
        <v>491</v>
      </c>
    </row>
    <row r="11129" spans="2:11" x14ac:dyDescent="0.25">
      <c r="B11129">
        <v>2026</v>
      </c>
      <c r="C11129" t="s">
        <v>484</v>
      </c>
      <c r="D11129">
        <v>3</v>
      </c>
      <c r="E11129" t="s">
        <v>185</v>
      </c>
      <c r="F11129">
        <v>27</v>
      </c>
      <c r="G11129" s="85">
        <v>15.408138388959642</v>
      </c>
      <c r="H11129" s="85">
        <v>12076.490850376749</v>
      </c>
      <c r="I11129" s="85">
        <v>3366.157158234661</v>
      </c>
      <c r="J11129" s="85">
        <v>115553.34645315373</v>
      </c>
      <c r="K11129" t="s">
        <v>491</v>
      </c>
    </row>
    <row r="11130" spans="2:11" x14ac:dyDescent="0.25">
      <c r="B11130">
        <v>2026</v>
      </c>
      <c r="C11130" t="s">
        <v>484</v>
      </c>
      <c r="D11130">
        <v>4</v>
      </c>
      <c r="E11130" t="s">
        <v>185</v>
      </c>
      <c r="F11130">
        <v>27</v>
      </c>
      <c r="G11130" s="85">
        <v>7.7906317696986953</v>
      </c>
      <c r="H11130" s="85">
        <v>12076.490850376749</v>
      </c>
      <c r="I11130" s="85">
        <v>3366.157158234661</v>
      </c>
      <c r="J11130" s="85">
        <v>58425.849330246267</v>
      </c>
      <c r="K11130" t="s">
        <v>491</v>
      </c>
    </row>
    <row r="11131" spans="2:11" x14ac:dyDescent="0.25">
      <c r="B11131">
        <v>2026</v>
      </c>
      <c r="C11131" t="s">
        <v>485</v>
      </c>
      <c r="D11131">
        <v>3</v>
      </c>
      <c r="E11131" t="s">
        <v>185</v>
      </c>
      <c r="F11131">
        <v>27</v>
      </c>
      <c r="G11131" s="85">
        <v>15.387014244352923</v>
      </c>
      <c r="H11131" s="85">
        <v>12076.490850376749</v>
      </c>
      <c r="I11131" s="85">
        <v>3366.157158234661</v>
      </c>
      <c r="J11131" s="85">
        <v>115394.92591339431</v>
      </c>
      <c r="K11131" t="s">
        <v>491</v>
      </c>
    </row>
    <row r="11132" spans="2:11" x14ac:dyDescent="0.25">
      <c r="B11132">
        <v>2026</v>
      </c>
      <c r="C11132" t="s">
        <v>485</v>
      </c>
      <c r="D11132">
        <v>4</v>
      </c>
      <c r="E11132" t="s">
        <v>185</v>
      </c>
      <c r="F11132">
        <v>27</v>
      </c>
      <c r="G11132" s="85">
        <v>7.7799510224256352</v>
      </c>
      <c r="H11132" s="85">
        <v>12076.490850376749</v>
      </c>
      <c r="I11132" s="85">
        <v>3366.157158234661</v>
      </c>
      <c r="J11132" s="85">
        <v>58345.7490573342</v>
      </c>
      <c r="K11132" t="s">
        <v>491</v>
      </c>
    </row>
    <row r="11133" spans="2:11" x14ac:dyDescent="0.25">
      <c r="B11133">
        <v>2026</v>
      </c>
      <c r="C11133" t="s">
        <v>486</v>
      </c>
      <c r="D11133">
        <v>3</v>
      </c>
      <c r="E11133" t="s">
        <v>185</v>
      </c>
      <c r="F11133">
        <v>27</v>
      </c>
      <c r="G11133" s="85">
        <v>15.365890099746204</v>
      </c>
      <c r="H11133" s="85">
        <v>12076.490850376749</v>
      </c>
      <c r="I11133" s="85">
        <v>3366.157158234661</v>
      </c>
      <c r="J11133" s="85">
        <v>115236.50537363491</v>
      </c>
      <c r="K11133" t="s">
        <v>491</v>
      </c>
    </row>
    <row r="11134" spans="2:11" x14ac:dyDescent="0.25">
      <c r="B11134">
        <v>2026</v>
      </c>
      <c r="C11134" t="s">
        <v>486</v>
      </c>
      <c r="D11134">
        <v>4</v>
      </c>
      <c r="E11134" t="s">
        <v>185</v>
      </c>
      <c r="F11134">
        <v>27</v>
      </c>
      <c r="G11134" s="85">
        <v>7.7692702751525733</v>
      </c>
      <c r="H11134" s="85">
        <v>12076.490850376749</v>
      </c>
      <c r="I11134" s="85">
        <v>3366.157158234661</v>
      </c>
      <c r="J11134" s="85">
        <v>58265.648784422126</v>
      </c>
      <c r="K11134" t="s">
        <v>491</v>
      </c>
    </row>
    <row r="11135" spans="2:11" x14ac:dyDescent="0.25">
      <c r="B11135">
        <v>2026</v>
      </c>
      <c r="C11135" t="s">
        <v>487</v>
      </c>
      <c r="D11135">
        <v>3</v>
      </c>
      <c r="E11135" t="s">
        <v>185</v>
      </c>
      <c r="F11135">
        <v>27</v>
      </c>
      <c r="G11135" s="85">
        <v>15.344765955139485</v>
      </c>
      <c r="H11135" s="85">
        <v>12076.490850376749</v>
      </c>
      <c r="I11135" s="85">
        <v>3366.157158234661</v>
      </c>
      <c r="J11135" s="85">
        <v>115078.08483387549</v>
      </c>
      <c r="K11135" t="s">
        <v>491</v>
      </c>
    </row>
    <row r="11136" spans="2:11" x14ac:dyDescent="0.25">
      <c r="B11136">
        <v>2026</v>
      </c>
      <c r="C11136" t="s">
        <v>487</v>
      </c>
      <c r="D11136">
        <v>4</v>
      </c>
      <c r="E11136" t="s">
        <v>185</v>
      </c>
      <c r="F11136">
        <v>27</v>
      </c>
      <c r="G11136" s="85">
        <v>7.7585895278795132</v>
      </c>
      <c r="H11136" s="85">
        <v>12076.490850376749</v>
      </c>
      <c r="I11136" s="85">
        <v>3366.157158234661</v>
      </c>
      <c r="J11136" s="85">
        <v>58185.548511510067</v>
      </c>
      <c r="K11136" t="s">
        <v>491</v>
      </c>
    </row>
    <row r="11137" spans="2:11" x14ac:dyDescent="0.25">
      <c r="B11137">
        <v>2026</v>
      </c>
      <c r="C11137" t="s">
        <v>488</v>
      </c>
      <c r="D11137">
        <v>3</v>
      </c>
      <c r="E11137" t="s">
        <v>185</v>
      </c>
      <c r="F11137">
        <v>27</v>
      </c>
      <c r="G11137" s="85">
        <v>15.323641810532765</v>
      </c>
      <c r="H11137" s="85">
        <v>12076.490850376749</v>
      </c>
      <c r="I11137" s="85">
        <v>3366.157158234661</v>
      </c>
      <c r="J11137" s="85">
        <v>114919.66429411607</v>
      </c>
      <c r="K11137" t="s">
        <v>491</v>
      </c>
    </row>
    <row r="11138" spans="2:11" x14ac:dyDescent="0.25">
      <c r="B11138">
        <v>2026</v>
      </c>
      <c r="C11138" t="s">
        <v>488</v>
      </c>
      <c r="D11138">
        <v>4</v>
      </c>
      <c r="E11138" t="s">
        <v>185</v>
      </c>
      <c r="F11138">
        <v>27</v>
      </c>
      <c r="G11138" s="85">
        <v>7.747908780606453</v>
      </c>
      <c r="H11138" s="85">
        <v>12076.490850376749</v>
      </c>
      <c r="I11138" s="85">
        <v>3366.157158234661</v>
      </c>
      <c r="J11138" s="85">
        <v>58105.448238598001</v>
      </c>
      <c r="K11138" t="s">
        <v>491</v>
      </c>
    </row>
    <row r="11139" spans="2:11" x14ac:dyDescent="0.25">
      <c r="B11139">
        <v>2026</v>
      </c>
      <c r="C11139" t="s">
        <v>489</v>
      </c>
      <c r="D11139">
        <v>3</v>
      </c>
      <c r="E11139" t="s">
        <v>185</v>
      </c>
      <c r="F11139">
        <v>27</v>
      </c>
      <c r="G11139" s="85">
        <v>15.302517665926045</v>
      </c>
      <c r="H11139" s="85">
        <v>12076.490850376749</v>
      </c>
      <c r="I11139" s="85">
        <v>3366.157158234661</v>
      </c>
      <c r="J11139" s="85">
        <v>114761.24375435665</v>
      </c>
      <c r="K11139" t="s">
        <v>491</v>
      </c>
    </row>
    <row r="11140" spans="2:11" x14ac:dyDescent="0.25">
      <c r="B11140">
        <v>2026</v>
      </c>
      <c r="C11140" t="s">
        <v>489</v>
      </c>
      <c r="D11140">
        <v>4</v>
      </c>
      <c r="E11140" t="s">
        <v>185</v>
      </c>
      <c r="F11140">
        <v>27</v>
      </c>
      <c r="G11140" s="85">
        <v>7.7372280333333929</v>
      </c>
      <c r="H11140" s="85">
        <v>12076.490850376749</v>
      </c>
      <c r="I11140" s="85">
        <v>3366.157158234661</v>
      </c>
      <c r="J11140" s="85">
        <v>58025.347965685942</v>
      </c>
      <c r="K11140" t="s">
        <v>491</v>
      </c>
    </row>
    <row r="11141" spans="2:11" x14ac:dyDescent="0.25">
      <c r="B11141">
        <v>2026</v>
      </c>
      <c r="C11141" t="s">
        <v>490</v>
      </c>
      <c r="D11141">
        <v>3</v>
      </c>
      <c r="E11141" t="s">
        <v>185</v>
      </c>
      <c r="F11141">
        <v>27</v>
      </c>
      <c r="G11141" s="85">
        <v>15.281393521319325</v>
      </c>
      <c r="H11141" s="85">
        <v>12076.490850376749</v>
      </c>
      <c r="I11141" s="85">
        <v>3366.157158234661</v>
      </c>
      <c r="J11141" s="85">
        <v>114602.82321459723</v>
      </c>
      <c r="K11141" t="s">
        <v>491</v>
      </c>
    </row>
    <row r="11142" spans="2:11" x14ac:dyDescent="0.25">
      <c r="B11142">
        <v>2026</v>
      </c>
      <c r="C11142" t="s">
        <v>490</v>
      </c>
      <c r="D11142">
        <v>4</v>
      </c>
      <c r="E11142" t="s">
        <v>185</v>
      </c>
      <c r="F11142">
        <v>27</v>
      </c>
      <c r="G11142" s="85">
        <v>7.7265472860603328</v>
      </c>
      <c r="H11142" s="85">
        <v>12076.490850376749</v>
      </c>
      <c r="I11142" s="85">
        <v>3366.157158234661</v>
      </c>
      <c r="J11142" s="85">
        <v>57945.247692773875</v>
      </c>
      <c r="K11142" t="s">
        <v>491</v>
      </c>
    </row>
    <row r="11143" spans="2:11" x14ac:dyDescent="0.25">
      <c r="B11143">
        <v>2026</v>
      </c>
      <c r="C11143" t="s">
        <v>479</v>
      </c>
      <c r="D11143">
        <v>3</v>
      </c>
      <c r="E11143" t="s">
        <v>169</v>
      </c>
      <c r="F11143">
        <v>15</v>
      </c>
      <c r="G11143" s="85">
        <v>26.832264764103062</v>
      </c>
      <c r="H11143" s="85">
        <v>22963.846685082874</v>
      </c>
      <c r="I11143" s="85">
        <v>5596.9095303867407</v>
      </c>
      <c r="J11143" s="85">
        <v>417148.45365159237</v>
      </c>
      <c r="K11143" t="s">
        <v>491</v>
      </c>
    </row>
    <row r="11144" spans="2:11" x14ac:dyDescent="0.25">
      <c r="B11144">
        <v>2026</v>
      </c>
      <c r="C11144" t="s">
        <v>479</v>
      </c>
      <c r="D11144">
        <v>4</v>
      </c>
      <c r="E11144" t="s">
        <v>169</v>
      </c>
      <c r="F11144">
        <v>15</v>
      </c>
      <c r="G11144" s="85">
        <v>10.166261805032835</v>
      </c>
      <c r="H11144" s="85">
        <v>22963.846685082874</v>
      </c>
      <c r="I11144" s="85">
        <v>5596.9095303867407</v>
      </c>
      <c r="J11144" s="85">
        <v>158050.03523445423</v>
      </c>
      <c r="K11144" t="s">
        <v>491</v>
      </c>
    </row>
    <row r="11145" spans="2:11" x14ac:dyDescent="0.25">
      <c r="B11145">
        <v>2026</v>
      </c>
      <c r="C11145" t="s">
        <v>480</v>
      </c>
      <c r="D11145">
        <v>3</v>
      </c>
      <c r="E11145" t="s">
        <v>169</v>
      </c>
      <c r="F11145">
        <v>15</v>
      </c>
      <c r="G11145" s="85">
        <v>27.018839957204449</v>
      </c>
      <c r="H11145" s="85">
        <v>22963.846685082874</v>
      </c>
      <c r="I11145" s="85">
        <v>5596.9095303867407</v>
      </c>
      <c r="J11145" s="85">
        <v>420049.04940734507</v>
      </c>
      <c r="K11145" t="s">
        <v>491</v>
      </c>
    </row>
    <row r="11146" spans="2:11" x14ac:dyDescent="0.25">
      <c r="B11146">
        <v>2026</v>
      </c>
      <c r="C11146" t="s">
        <v>480</v>
      </c>
      <c r="D11146">
        <v>4</v>
      </c>
      <c r="E11146" t="s">
        <v>169</v>
      </c>
      <c r="F11146">
        <v>15</v>
      </c>
      <c r="G11146" s="85">
        <v>10.23695178502777</v>
      </c>
      <c r="H11146" s="85">
        <v>22963.846685082874</v>
      </c>
      <c r="I11146" s="85">
        <v>5596.9095303867407</v>
      </c>
      <c r="J11146" s="85">
        <v>159149.01871955307</v>
      </c>
      <c r="K11146" t="s">
        <v>491</v>
      </c>
    </row>
    <row r="11147" spans="2:11" x14ac:dyDescent="0.25">
      <c r="B11147">
        <v>2026</v>
      </c>
      <c r="C11147" t="s">
        <v>481</v>
      </c>
      <c r="D11147">
        <v>3</v>
      </c>
      <c r="E11147" t="s">
        <v>169</v>
      </c>
      <c r="F11147">
        <v>15</v>
      </c>
      <c r="G11147" s="85">
        <v>27.205415150305857</v>
      </c>
      <c r="H11147" s="85">
        <v>22963.846685082874</v>
      </c>
      <c r="I11147" s="85">
        <v>5596.9095303867407</v>
      </c>
      <c r="J11147" s="85">
        <v>422949.64516309818</v>
      </c>
      <c r="K11147" t="s">
        <v>491</v>
      </c>
    </row>
    <row r="11148" spans="2:11" x14ac:dyDescent="0.25">
      <c r="B11148">
        <v>2026</v>
      </c>
      <c r="C11148" t="s">
        <v>481</v>
      </c>
      <c r="D11148">
        <v>4</v>
      </c>
      <c r="E11148" t="s">
        <v>169</v>
      </c>
      <c r="F11148">
        <v>15</v>
      </c>
      <c r="G11148" s="85">
        <v>10.307641765022712</v>
      </c>
      <c r="H11148" s="85">
        <v>22963.846685082874</v>
      </c>
      <c r="I11148" s="85">
        <v>5596.9095303867407</v>
      </c>
      <c r="J11148" s="85">
        <v>160248.00220465203</v>
      </c>
      <c r="K11148" t="s">
        <v>491</v>
      </c>
    </row>
    <row r="11149" spans="2:11" x14ac:dyDescent="0.25">
      <c r="B11149">
        <v>2026</v>
      </c>
      <c r="C11149" t="s">
        <v>482</v>
      </c>
      <c r="D11149">
        <v>3</v>
      </c>
      <c r="E11149" t="s">
        <v>169</v>
      </c>
      <c r="F11149">
        <v>15</v>
      </c>
      <c r="G11149" s="85">
        <v>27.391990343407247</v>
      </c>
      <c r="H11149" s="85">
        <v>22963.846685082874</v>
      </c>
      <c r="I11149" s="85">
        <v>5596.9095303867407</v>
      </c>
      <c r="J11149" s="85">
        <v>425850.24091885093</v>
      </c>
      <c r="K11149" t="s">
        <v>491</v>
      </c>
    </row>
    <row r="11150" spans="2:11" x14ac:dyDescent="0.25">
      <c r="B11150">
        <v>2026</v>
      </c>
      <c r="C11150" t="s">
        <v>482</v>
      </c>
      <c r="D11150">
        <v>4</v>
      </c>
      <c r="E11150" t="s">
        <v>169</v>
      </c>
      <c r="F11150">
        <v>15</v>
      </c>
      <c r="G11150" s="85">
        <v>10.37833174501765</v>
      </c>
      <c r="H11150" s="85">
        <v>22963.846685082874</v>
      </c>
      <c r="I11150" s="85">
        <v>5596.9095303867407</v>
      </c>
      <c r="J11150" s="85">
        <v>161346.98568975093</v>
      </c>
      <c r="K11150" t="s">
        <v>491</v>
      </c>
    </row>
    <row r="11151" spans="2:11" x14ac:dyDescent="0.25">
      <c r="B11151">
        <v>2026</v>
      </c>
      <c r="C11151" t="s">
        <v>483</v>
      </c>
      <c r="D11151">
        <v>3</v>
      </c>
      <c r="E11151" t="s">
        <v>169</v>
      </c>
      <c r="F11151">
        <v>15</v>
      </c>
      <c r="G11151" s="85">
        <v>27.578565536508655</v>
      </c>
      <c r="H11151" s="85">
        <v>22963.846685082874</v>
      </c>
      <c r="I11151" s="85">
        <v>5596.9095303867407</v>
      </c>
      <c r="J11151" s="85">
        <v>428750.83667460398</v>
      </c>
      <c r="K11151" t="s">
        <v>491</v>
      </c>
    </row>
    <row r="11152" spans="2:11" x14ac:dyDescent="0.25">
      <c r="B11152">
        <v>2026</v>
      </c>
      <c r="C11152" t="s">
        <v>483</v>
      </c>
      <c r="D11152">
        <v>4</v>
      </c>
      <c r="E11152" t="s">
        <v>169</v>
      </c>
      <c r="F11152">
        <v>15</v>
      </c>
      <c r="G11152" s="85">
        <v>10.449021725012592</v>
      </c>
      <c r="H11152" s="85">
        <v>22963.846685082874</v>
      </c>
      <c r="I11152" s="85">
        <v>5596.9095303867407</v>
      </c>
      <c r="J11152" s="85">
        <v>162445.96917484989</v>
      </c>
      <c r="K11152" t="s">
        <v>491</v>
      </c>
    </row>
    <row r="11153" spans="2:11" x14ac:dyDescent="0.25">
      <c r="B11153">
        <v>2026</v>
      </c>
      <c r="C11153" t="s">
        <v>484</v>
      </c>
      <c r="D11153">
        <v>3</v>
      </c>
      <c r="E11153" t="s">
        <v>169</v>
      </c>
      <c r="F11153">
        <v>15</v>
      </c>
      <c r="G11153" s="85">
        <v>27.765140729610046</v>
      </c>
      <c r="H11153" s="85">
        <v>22963.846685082874</v>
      </c>
      <c r="I11153" s="85">
        <v>5596.9095303867407</v>
      </c>
      <c r="J11153" s="85">
        <v>431651.43243035674</v>
      </c>
      <c r="K11153" t="s">
        <v>491</v>
      </c>
    </row>
    <row r="11154" spans="2:11" x14ac:dyDescent="0.25">
      <c r="B11154">
        <v>2026</v>
      </c>
      <c r="C11154" t="s">
        <v>484</v>
      </c>
      <c r="D11154">
        <v>4</v>
      </c>
      <c r="E11154" t="s">
        <v>169</v>
      </c>
      <c r="F11154">
        <v>15</v>
      </c>
      <c r="G11154" s="85">
        <v>10.519711705007531</v>
      </c>
      <c r="H11154" s="85">
        <v>22963.846685082874</v>
      </c>
      <c r="I11154" s="85">
        <v>5596.9095303867407</v>
      </c>
      <c r="J11154" s="85">
        <v>163544.95265994879</v>
      </c>
      <c r="K11154" t="s">
        <v>491</v>
      </c>
    </row>
    <row r="11155" spans="2:11" x14ac:dyDescent="0.25">
      <c r="B11155">
        <v>2026</v>
      </c>
      <c r="C11155" t="s">
        <v>485</v>
      </c>
      <c r="D11155">
        <v>3</v>
      </c>
      <c r="E11155" t="s">
        <v>169</v>
      </c>
      <c r="F11155">
        <v>15</v>
      </c>
      <c r="G11155" s="85">
        <v>27.951715922711454</v>
      </c>
      <c r="H11155" s="85">
        <v>22963.846685082874</v>
      </c>
      <c r="I11155" s="85">
        <v>5596.9095303867407</v>
      </c>
      <c r="J11155" s="85">
        <v>434552.02818610985</v>
      </c>
      <c r="K11155" t="s">
        <v>491</v>
      </c>
    </row>
    <row r="11156" spans="2:11" x14ac:dyDescent="0.25">
      <c r="B11156">
        <v>2026</v>
      </c>
      <c r="C11156" t="s">
        <v>485</v>
      </c>
      <c r="D11156">
        <v>4</v>
      </c>
      <c r="E11156" t="s">
        <v>169</v>
      </c>
      <c r="F11156">
        <v>15</v>
      </c>
      <c r="G11156" s="85">
        <v>10.590401685002472</v>
      </c>
      <c r="H11156" s="85">
        <v>22963.846685082874</v>
      </c>
      <c r="I11156" s="85">
        <v>5596.9095303867407</v>
      </c>
      <c r="J11156" s="85">
        <v>164643.93614504777</v>
      </c>
      <c r="K11156" t="s">
        <v>491</v>
      </c>
    </row>
    <row r="11157" spans="2:11" x14ac:dyDescent="0.25">
      <c r="B11157">
        <v>2026</v>
      </c>
      <c r="C11157" t="s">
        <v>486</v>
      </c>
      <c r="D11157">
        <v>3</v>
      </c>
      <c r="E11157" t="s">
        <v>169</v>
      </c>
      <c r="F11157">
        <v>15</v>
      </c>
      <c r="G11157" s="85">
        <v>28.138291115812837</v>
      </c>
      <c r="H11157" s="85">
        <v>22963.846685082874</v>
      </c>
      <c r="I11157" s="85">
        <v>5596.9095303867407</v>
      </c>
      <c r="J11157" s="85">
        <v>437452.62394186249</v>
      </c>
      <c r="K11157" t="s">
        <v>491</v>
      </c>
    </row>
    <row r="11158" spans="2:11" x14ac:dyDescent="0.25">
      <c r="B11158">
        <v>2026</v>
      </c>
      <c r="C11158" t="s">
        <v>486</v>
      </c>
      <c r="D11158">
        <v>4</v>
      </c>
      <c r="E11158" t="s">
        <v>169</v>
      </c>
      <c r="F11158">
        <v>15</v>
      </c>
      <c r="G11158" s="85">
        <v>10.661091664997411</v>
      </c>
      <c r="H11158" s="85">
        <v>22963.846685082874</v>
      </c>
      <c r="I11158" s="85">
        <v>5596.9095303867407</v>
      </c>
      <c r="J11158" s="85">
        <v>165742.91963014667</v>
      </c>
      <c r="K11158" t="s">
        <v>491</v>
      </c>
    </row>
    <row r="11159" spans="2:11" x14ac:dyDescent="0.25">
      <c r="B11159">
        <v>2026</v>
      </c>
      <c r="C11159" t="s">
        <v>487</v>
      </c>
      <c r="D11159">
        <v>3</v>
      </c>
      <c r="E11159" t="s">
        <v>169</v>
      </c>
      <c r="F11159">
        <v>15</v>
      </c>
      <c r="G11159" s="85">
        <v>28.324866308914245</v>
      </c>
      <c r="H11159" s="85">
        <v>22963.846685082874</v>
      </c>
      <c r="I11159" s="85">
        <v>5596.9095303867407</v>
      </c>
      <c r="J11159" s="85">
        <v>440353.21969761554</v>
      </c>
      <c r="K11159" t="s">
        <v>491</v>
      </c>
    </row>
    <row r="11160" spans="2:11" x14ac:dyDescent="0.25">
      <c r="B11160">
        <v>2026</v>
      </c>
      <c r="C11160" t="s">
        <v>487</v>
      </c>
      <c r="D11160">
        <v>4</v>
      </c>
      <c r="E11160" t="s">
        <v>169</v>
      </c>
      <c r="F11160">
        <v>15</v>
      </c>
      <c r="G11160" s="85">
        <v>10.731781644992353</v>
      </c>
      <c r="H11160" s="85">
        <v>22963.846685082874</v>
      </c>
      <c r="I11160" s="85">
        <v>5596.9095303867407</v>
      </c>
      <c r="J11160" s="85">
        <v>166841.90311524563</v>
      </c>
      <c r="K11160" t="s">
        <v>491</v>
      </c>
    </row>
    <row r="11161" spans="2:11" x14ac:dyDescent="0.25">
      <c r="B11161">
        <v>2026</v>
      </c>
      <c r="C11161" t="s">
        <v>488</v>
      </c>
      <c r="D11161">
        <v>3</v>
      </c>
      <c r="E11161" t="s">
        <v>169</v>
      </c>
      <c r="F11161">
        <v>15</v>
      </c>
      <c r="G11161" s="85">
        <v>28.511441502015636</v>
      </c>
      <c r="H11161" s="85">
        <v>22963.846685082874</v>
      </c>
      <c r="I11161" s="85">
        <v>5596.9095303867407</v>
      </c>
      <c r="J11161" s="85">
        <v>443253.81545336836</v>
      </c>
      <c r="K11161" t="s">
        <v>491</v>
      </c>
    </row>
    <row r="11162" spans="2:11" x14ac:dyDescent="0.25">
      <c r="B11162">
        <v>2026</v>
      </c>
      <c r="C11162" t="s">
        <v>488</v>
      </c>
      <c r="D11162">
        <v>4</v>
      </c>
      <c r="E11162" t="s">
        <v>169</v>
      </c>
      <c r="F11162">
        <v>15</v>
      </c>
      <c r="G11162" s="85">
        <v>10.802471624987291</v>
      </c>
      <c r="H11162" s="85">
        <v>22963.846685082874</v>
      </c>
      <c r="I11162" s="85">
        <v>5596.9095303867407</v>
      </c>
      <c r="J11162" s="85">
        <v>167940.88660034453</v>
      </c>
      <c r="K11162" t="s">
        <v>491</v>
      </c>
    </row>
    <row r="11163" spans="2:11" x14ac:dyDescent="0.25">
      <c r="B11163">
        <v>2026</v>
      </c>
      <c r="C11163" t="s">
        <v>489</v>
      </c>
      <c r="D11163">
        <v>3</v>
      </c>
      <c r="E11163" t="s">
        <v>169</v>
      </c>
      <c r="F11163">
        <v>15</v>
      </c>
      <c r="G11163" s="85">
        <v>28.698016695117051</v>
      </c>
      <c r="H11163" s="85">
        <v>22963.846685082874</v>
      </c>
      <c r="I11163" s="85">
        <v>5596.9095303867407</v>
      </c>
      <c r="J11163" s="85">
        <v>446154.41120912152</v>
      </c>
      <c r="K11163" t="s">
        <v>491</v>
      </c>
    </row>
    <row r="11164" spans="2:11" x14ac:dyDescent="0.25">
      <c r="B11164">
        <v>2026</v>
      </c>
      <c r="C11164" t="s">
        <v>489</v>
      </c>
      <c r="D11164">
        <v>4</v>
      </c>
      <c r="E11164" t="s">
        <v>169</v>
      </c>
      <c r="F11164">
        <v>15</v>
      </c>
      <c r="G11164" s="85">
        <v>10.873161604982233</v>
      </c>
      <c r="H11164" s="85">
        <v>22963.846685082874</v>
      </c>
      <c r="I11164" s="85">
        <v>5596.9095303867407</v>
      </c>
      <c r="J11164" s="85">
        <v>169039.87008544349</v>
      </c>
      <c r="K11164" t="s">
        <v>491</v>
      </c>
    </row>
    <row r="11165" spans="2:11" x14ac:dyDescent="0.25">
      <c r="B11165">
        <v>2026</v>
      </c>
      <c r="C11165" t="s">
        <v>490</v>
      </c>
      <c r="D11165">
        <v>3</v>
      </c>
      <c r="E11165" t="s">
        <v>169</v>
      </c>
      <c r="F11165">
        <v>15</v>
      </c>
      <c r="G11165" s="85">
        <v>28.884591888218434</v>
      </c>
      <c r="H11165" s="85">
        <v>22963.846685082874</v>
      </c>
      <c r="I11165" s="85">
        <v>5596.9095303867407</v>
      </c>
      <c r="J11165" s="85">
        <v>449055.00696487416</v>
      </c>
      <c r="K11165" t="s">
        <v>491</v>
      </c>
    </row>
    <row r="11166" spans="2:11" x14ac:dyDescent="0.25">
      <c r="B11166">
        <v>2026</v>
      </c>
      <c r="C11166" t="s">
        <v>490</v>
      </c>
      <c r="D11166">
        <v>4</v>
      </c>
      <c r="E11166" t="s">
        <v>169</v>
      </c>
      <c r="F11166">
        <v>15</v>
      </c>
      <c r="G11166" s="85">
        <v>10.943851584977171</v>
      </c>
      <c r="H11166" s="85">
        <v>22963.846685082874</v>
      </c>
      <c r="I11166" s="85">
        <v>5596.9095303867407</v>
      </c>
      <c r="J11166" s="85">
        <v>170138.85357054239</v>
      </c>
      <c r="K11166" t="s">
        <v>491</v>
      </c>
    </row>
    <row r="11167" spans="2:11" x14ac:dyDescent="0.25">
      <c r="B11167">
        <v>2026</v>
      </c>
      <c r="C11167" t="s">
        <v>479</v>
      </c>
      <c r="D11167">
        <v>3</v>
      </c>
      <c r="E11167" t="s">
        <v>70</v>
      </c>
      <c r="F11167">
        <v>12</v>
      </c>
      <c r="G11167" s="85">
        <v>0</v>
      </c>
      <c r="H11167" s="85">
        <v>24503.913814264284</v>
      </c>
      <c r="I11167" s="85">
        <v>5272.1260057275331</v>
      </c>
      <c r="J11167" s="85">
        <v>0</v>
      </c>
      <c r="K11167" t="s">
        <v>491</v>
      </c>
    </row>
    <row r="11168" spans="2:11" x14ac:dyDescent="0.25">
      <c r="B11168">
        <v>2026</v>
      </c>
      <c r="C11168" t="s">
        <v>479</v>
      </c>
      <c r="D11168">
        <v>4</v>
      </c>
      <c r="E11168" t="s">
        <v>70</v>
      </c>
      <c r="F11168">
        <v>12</v>
      </c>
      <c r="G11168" s="85">
        <v>0</v>
      </c>
      <c r="H11168" s="85">
        <v>24503.913814264284</v>
      </c>
      <c r="I11168" s="85">
        <v>5272.1260057275331</v>
      </c>
      <c r="J11168" s="85">
        <v>0</v>
      </c>
      <c r="K11168" t="s">
        <v>491</v>
      </c>
    </row>
    <row r="11169" spans="2:11" x14ac:dyDescent="0.25">
      <c r="B11169">
        <v>2026</v>
      </c>
      <c r="C11169" t="s">
        <v>480</v>
      </c>
      <c r="D11169">
        <v>3</v>
      </c>
      <c r="E11169" t="s">
        <v>70</v>
      </c>
      <c r="F11169">
        <v>12</v>
      </c>
      <c r="G11169" s="85">
        <v>0</v>
      </c>
      <c r="H11169" s="85">
        <v>24503.913814264284</v>
      </c>
      <c r="I11169" s="85">
        <v>5272.1260057275331</v>
      </c>
      <c r="J11169" s="85">
        <v>0</v>
      </c>
      <c r="K11169" t="s">
        <v>491</v>
      </c>
    </row>
    <row r="11170" spans="2:11" x14ac:dyDescent="0.25">
      <c r="B11170">
        <v>2026</v>
      </c>
      <c r="C11170" t="s">
        <v>480</v>
      </c>
      <c r="D11170">
        <v>4</v>
      </c>
      <c r="E11170" t="s">
        <v>70</v>
      </c>
      <c r="F11170">
        <v>12</v>
      </c>
      <c r="G11170" s="85">
        <v>0</v>
      </c>
      <c r="H11170" s="85">
        <v>24503.913814264284</v>
      </c>
      <c r="I11170" s="85">
        <v>5272.1260057275331</v>
      </c>
      <c r="J11170" s="85">
        <v>0</v>
      </c>
      <c r="K11170" t="s">
        <v>491</v>
      </c>
    </row>
    <row r="11171" spans="2:11" x14ac:dyDescent="0.25">
      <c r="B11171">
        <v>2026</v>
      </c>
      <c r="C11171" t="s">
        <v>481</v>
      </c>
      <c r="D11171">
        <v>3</v>
      </c>
      <c r="E11171" t="s">
        <v>70</v>
      </c>
      <c r="F11171">
        <v>12</v>
      </c>
      <c r="G11171" s="85">
        <v>1.475463678318901</v>
      </c>
      <c r="H11171" s="85">
        <v>24503.913814264284</v>
      </c>
      <c r="I11171" s="85">
        <v>5272.1260057275331</v>
      </c>
      <c r="J11171" s="85">
        <v>24982.852653436166</v>
      </c>
      <c r="K11171" t="s">
        <v>491</v>
      </c>
    </row>
    <row r="11172" spans="2:11" x14ac:dyDescent="0.25">
      <c r="B11172">
        <v>2026</v>
      </c>
      <c r="C11172" t="s">
        <v>481</v>
      </c>
      <c r="D11172">
        <v>4</v>
      </c>
      <c r="E11172" t="s">
        <v>70</v>
      </c>
      <c r="F11172">
        <v>12</v>
      </c>
      <c r="G11172" s="85">
        <v>5.0970563432834775</v>
      </c>
      <c r="H11172" s="85">
        <v>24503.913814264284</v>
      </c>
      <c r="I11172" s="85">
        <v>5272.1260057275331</v>
      </c>
      <c r="J11172" s="85">
        <v>86304.400075506783</v>
      </c>
      <c r="K11172" t="s">
        <v>491</v>
      </c>
    </row>
    <row r="11173" spans="2:11" x14ac:dyDescent="0.25">
      <c r="B11173">
        <v>2026</v>
      </c>
      <c r="C11173" t="s">
        <v>482</v>
      </c>
      <c r="D11173">
        <v>3</v>
      </c>
      <c r="E11173" t="s">
        <v>70</v>
      </c>
      <c r="F11173">
        <v>12</v>
      </c>
      <c r="G11173" s="85">
        <v>1.9813019888094003</v>
      </c>
      <c r="H11173" s="85">
        <v>24503.913814264284</v>
      </c>
      <c r="I11173" s="85">
        <v>5272.1260057275331</v>
      </c>
      <c r="J11173" s="85">
        <v>33547.810343106838</v>
      </c>
      <c r="K11173" t="s">
        <v>491</v>
      </c>
    </row>
    <row r="11174" spans="2:11" x14ac:dyDescent="0.25">
      <c r="B11174">
        <v>2026</v>
      </c>
      <c r="C11174" t="s">
        <v>482</v>
      </c>
      <c r="D11174">
        <v>4</v>
      </c>
      <c r="E11174" t="s">
        <v>70</v>
      </c>
      <c r="F11174">
        <v>12</v>
      </c>
      <c r="G11174" s="85">
        <v>6.844497779523385</v>
      </c>
      <c r="H11174" s="85">
        <v>24503.913814264284</v>
      </c>
      <c r="I11174" s="85">
        <v>5272.1260057275331</v>
      </c>
      <c r="J11174" s="85">
        <v>115892.43573073273</v>
      </c>
      <c r="K11174" t="s">
        <v>491</v>
      </c>
    </row>
    <row r="11175" spans="2:11" x14ac:dyDescent="0.25">
      <c r="B11175">
        <v>2026</v>
      </c>
      <c r="C11175" t="s">
        <v>483</v>
      </c>
      <c r="D11175">
        <v>3</v>
      </c>
      <c r="E11175" t="s">
        <v>70</v>
      </c>
      <c r="F11175">
        <v>12</v>
      </c>
      <c r="G11175" s="85">
        <v>1.5402057891040122</v>
      </c>
      <c r="H11175" s="85">
        <v>24503.913814264284</v>
      </c>
      <c r="I11175" s="85">
        <v>5272.1260057275331</v>
      </c>
      <c r="J11175" s="85">
        <v>26079.07930949302</v>
      </c>
      <c r="K11175" t="s">
        <v>491</v>
      </c>
    </row>
    <row r="11176" spans="2:11" x14ac:dyDescent="0.25">
      <c r="B11176">
        <v>2026</v>
      </c>
      <c r="C11176" t="s">
        <v>483</v>
      </c>
      <c r="D11176">
        <v>4</v>
      </c>
      <c r="E11176" t="s">
        <v>70</v>
      </c>
      <c r="F11176">
        <v>12</v>
      </c>
      <c r="G11176" s="85">
        <v>5.3207109078138615</v>
      </c>
      <c r="H11176" s="85">
        <v>24503.913814264284</v>
      </c>
      <c r="I11176" s="85">
        <v>5272.1260057275331</v>
      </c>
      <c r="J11176" s="85">
        <v>90091.364887339543</v>
      </c>
      <c r="K11176" t="s">
        <v>491</v>
      </c>
    </row>
    <row r="11177" spans="2:11" x14ac:dyDescent="0.25">
      <c r="B11177">
        <v>2026</v>
      </c>
      <c r="C11177" t="s">
        <v>484</v>
      </c>
      <c r="D11177">
        <v>3</v>
      </c>
      <c r="E11177" t="s">
        <v>70</v>
      </c>
      <c r="F11177">
        <v>12</v>
      </c>
      <c r="G11177" s="85">
        <v>1.3257813792742343</v>
      </c>
      <c r="H11177" s="85">
        <v>24503.913814264284</v>
      </c>
      <c r="I11177" s="85">
        <v>5272.1260057275331</v>
      </c>
      <c r="J11177" s="85">
        <v>22448.401364115958</v>
      </c>
      <c r="K11177" t="s">
        <v>491</v>
      </c>
    </row>
    <row r="11178" spans="2:11" x14ac:dyDescent="0.25">
      <c r="B11178">
        <v>2026</v>
      </c>
      <c r="C11178" t="s">
        <v>484</v>
      </c>
      <c r="D11178">
        <v>4</v>
      </c>
      <c r="E11178" t="s">
        <v>70</v>
      </c>
      <c r="F11178">
        <v>12</v>
      </c>
      <c r="G11178" s="85">
        <v>4.5799720374928112</v>
      </c>
      <c r="H11178" s="85">
        <v>24503.913814264284</v>
      </c>
      <c r="I11178" s="85">
        <v>5272.1260057275331</v>
      </c>
      <c r="J11178" s="85">
        <v>77549.022894218797</v>
      </c>
      <c r="K11178" t="s">
        <v>491</v>
      </c>
    </row>
    <row r="11179" spans="2:11" x14ac:dyDescent="0.25">
      <c r="B11179">
        <v>2026</v>
      </c>
      <c r="C11179" t="s">
        <v>485</v>
      </c>
      <c r="D11179">
        <v>3</v>
      </c>
      <c r="E11179" t="s">
        <v>70</v>
      </c>
      <c r="F11179">
        <v>12</v>
      </c>
      <c r="G11179" s="85">
        <v>0</v>
      </c>
      <c r="H11179" s="85">
        <v>24503.913814264284</v>
      </c>
      <c r="I11179" s="85">
        <v>5272.1260057275331</v>
      </c>
      <c r="J11179" s="85">
        <v>0</v>
      </c>
      <c r="K11179" t="s">
        <v>491</v>
      </c>
    </row>
    <row r="11180" spans="2:11" x14ac:dyDescent="0.25">
      <c r="B11180">
        <v>2026</v>
      </c>
      <c r="C11180" t="s">
        <v>485</v>
      </c>
      <c r="D11180">
        <v>4</v>
      </c>
      <c r="E11180" t="s">
        <v>70</v>
      </c>
      <c r="F11180">
        <v>12</v>
      </c>
      <c r="G11180" s="85">
        <v>0</v>
      </c>
      <c r="H11180" s="85">
        <v>24503.913814264284</v>
      </c>
      <c r="I11180" s="85">
        <v>5272.1260057275331</v>
      </c>
      <c r="J11180" s="85">
        <v>0</v>
      </c>
      <c r="K11180" t="s">
        <v>491</v>
      </c>
    </row>
    <row r="11181" spans="2:11" x14ac:dyDescent="0.25">
      <c r="B11181">
        <v>2026</v>
      </c>
      <c r="C11181" t="s">
        <v>486</v>
      </c>
      <c r="D11181">
        <v>3</v>
      </c>
      <c r="E11181" t="s">
        <v>70</v>
      </c>
      <c r="F11181">
        <v>12</v>
      </c>
      <c r="G11181" s="85">
        <v>0</v>
      </c>
      <c r="H11181" s="85">
        <v>24503.913814264284</v>
      </c>
      <c r="I11181" s="85">
        <v>5272.1260057275331</v>
      </c>
      <c r="J11181" s="85">
        <v>0</v>
      </c>
      <c r="K11181" t="s">
        <v>491</v>
      </c>
    </row>
    <row r="11182" spans="2:11" x14ac:dyDescent="0.25">
      <c r="B11182">
        <v>2026</v>
      </c>
      <c r="C11182" t="s">
        <v>486</v>
      </c>
      <c r="D11182">
        <v>4</v>
      </c>
      <c r="E11182" t="s">
        <v>70</v>
      </c>
      <c r="F11182">
        <v>12</v>
      </c>
      <c r="G11182" s="85">
        <v>0</v>
      </c>
      <c r="H11182" s="85">
        <v>24503.913814264284</v>
      </c>
      <c r="I11182" s="85">
        <v>5272.1260057275331</v>
      </c>
      <c r="J11182" s="85">
        <v>0</v>
      </c>
      <c r="K11182" t="s">
        <v>491</v>
      </c>
    </row>
    <row r="11183" spans="2:11" x14ac:dyDescent="0.25">
      <c r="B11183">
        <v>2026</v>
      </c>
      <c r="C11183" t="s">
        <v>487</v>
      </c>
      <c r="D11183">
        <v>3</v>
      </c>
      <c r="E11183" t="s">
        <v>70</v>
      </c>
      <c r="F11183">
        <v>12</v>
      </c>
      <c r="G11183" s="85">
        <v>1.2298876763660436</v>
      </c>
      <c r="H11183" s="85">
        <v>24503.913814264284</v>
      </c>
      <c r="I11183" s="85">
        <v>5272.1260057275331</v>
      </c>
      <c r="J11183" s="85">
        <v>20824.709581423416</v>
      </c>
      <c r="K11183" t="s">
        <v>491</v>
      </c>
    </row>
    <row r="11184" spans="2:11" x14ac:dyDescent="0.25">
      <c r="B11184">
        <v>2026</v>
      </c>
      <c r="C11184" t="s">
        <v>487</v>
      </c>
      <c r="D11184">
        <v>4</v>
      </c>
      <c r="E11184" t="s">
        <v>70</v>
      </c>
      <c r="F11184">
        <v>12</v>
      </c>
      <c r="G11184" s="85">
        <v>4.2487028819917878</v>
      </c>
      <c r="H11184" s="85">
        <v>24503.913814264284</v>
      </c>
      <c r="I11184" s="85">
        <v>5272.1260057275331</v>
      </c>
      <c r="J11184" s="85">
        <v>71939.905826735456</v>
      </c>
      <c r="K11184" t="s">
        <v>491</v>
      </c>
    </row>
    <row r="11185" spans="2:11" x14ac:dyDescent="0.25">
      <c r="B11185">
        <v>2026</v>
      </c>
      <c r="C11185" t="s">
        <v>488</v>
      </c>
      <c r="D11185">
        <v>3</v>
      </c>
      <c r="E11185" t="s">
        <v>70</v>
      </c>
      <c r="F11185">
        <v>12</v>
      </c>
      <c r="G11185" s="85">
        <v>1.7357259868565424</v>
      </c>
      <c r="H11185" s="85">
        <v>24503.913814264284</v>
      </c>
      <c r="I11185" s="85">
        <v>5272.1260057275331</v>
      </c>
      <c r="J11185" s="85">
        <v>29389.667271094077</v>
      </c>
      <c r="K11185" t="s">
        <v>491</v>
      </c>
    </row>
    <row r="11186" spans="2:11" x14ac:dyDescent="0.25">
      <c r="B11186">
        <v>2026</v>
      </c>
      <c r="C11186" t="s">
        <v>488</v>
      </c>
      <c r="D11186">
        <v>4</v>
      </c>
      <c r="E11186" t="s">
        <v>70</v>
      </c>
      <c r="F11186">
        <v>12</v>
      </c>
      <c r="G11186" s="85">
        <v>5.9961443182316936</v>
      </c>
      <c r="H11186" s="85">
        <v>24503.913814264284</v>
      </c>
      <c r="I11186" s="85">
        <v>5272.1260057275331</v>
      </c>
      <c r="J11186" s="85">
        <v>101527.94148196137</v>
      </c>
      <c r="K11186" t="s">
        <v>491</v>
      </c>
    </row>
    <row r="11187" spans="2:11" x14ac:dyDescent="0.25">
      <c r="B11187">
        <v>2026</v>
      </c>
      <c r="C11187" t="s">
        <v>489</v>
      </c>
      <c r="D11187">
        <v>3</v>
      </c>
      <c r="E11187" t="s">
        <v>70</v>
      </c>
      <c r="F11187">
        <v>12</v>
      </c>
      <c r="G11187" s="85">
        <v>1.2946297871511545</v>
      </c>
      <c r="H11187" s="85">
        <v>24503.913814264284</v>
      </c>
      <c r="I11187" s="85">
        <v>5272.1260057275331</v>
      </c>
      <c r="J11187" s="85">
        <v>21920.936237480266</v>
      </c>
      <c r="K11187" t="s">
        <v>491</v>
      </c>
    </row>
    <row r="11188" spans="2:11" x14ac:dyDescent="0.25">
      <c r="B11188">
        <v>2026</v>
      </c>
      <c r="C11188" t="s">
        <v>489</v>
      </c>
      <c r="D11188">
        <v>4</v>
      </c>
      <c r="E11188" t="s">
        <v>70</v>
      </c>
      <c r="F11188">
        <v>12</v>
      </c>
      <c r="G11188" s="85">
        <v>4.4723574465221718</v>
      </c>
      <c r="H11188" s="85">
        <v>24503.913814264284</v>
      </c>
      <c r="I11188" s="85">
        <v>5272.1260057275331</v>
      </c>
      <c r="J11188" s="85">
        <v>75726.870638568216</v>
      </c>
      <c r="K11188" t="s">
        <v>491</v>
      </c>
    </row>
    <row r="11189" spans="2:11" x14ac:dyDescent="0.25">
      <c r="B11189">
        <v>2026</v>
      </c>
      <c r="C11189" t="s">
        <v>490</v>
      </c>
      <c r="D11189">
        <v>3</v>
      </c>
      <c r="E11189" t="s">
        <v>70</v>
      </c>
      <c r="F11189">
        <v>12</v>
      </c>
      <c r="G11189" s="85">
        <v>1.0802053773213769</v>
      </c>
      <c r="H11189" s="85">
        <v>24503.913814264284</v>
      </c>
      <c r="I11189" s="85">
        <v>5272.1260057275331</v>
      </c>
      <c r="J11189" s="85">
        <v>18290.258292103208</v>
      </c>
      <c r="K11189" t="s">
        <v>491</v>
      </c>
    </row>
    <row r="11190" spans="2:11" x14ac:dyDescent="0.25">
      <c r="B11190">
        <v>2026</v>
      </c>
      <c r="C11190" t="s">
        <v>490</v>
      </c>
      <c r="D11190">
        <v>4</v>
      </c>
      <c r="E11190" t="s">
        <v>70</v>
      </c>
      <c r="F11190">
        <v>12</v>
      </c>
      <c r="G11190" s="85">
        <v>3.7316185762011207</v>
      </c>
      <c r="H11190" s="85">
        <v>24503.913814264284</v>
      </c>
      <c r="I11190" s="85">
        <v>5272.1260057275331</v>
      </c>
      <c r="J11190" s="85">
        <v>63184.528645447448</v>
      </c>
      <c r="K11190" t="s">
        <v>491</v>
      </c>
    </row>
    <row r="11191" spans="2:11" x14ac:dyDescent="0.25">
      <c r="B11191">
        <v>2026</v>
      </c>
      <c r="C11191" t="s">
        <v>479</v>
      </c>
      <c r="D11191">
        <v>3</v>
      </c>
      <c r="E11191" t="s">
        <v>169</v>
      </c>
      <c r="F11191">
        <v>1</v>
      </c>
      <c r="G11191" s="85">
        <v>23.911492233431218</v>
      </c>
      <c r="H11191" s="85">
        <v>22963.846685082874</v>
      </c>
      <c r="I11191" s="85">
        <v>5596.9095303867407</v>
      </c>
      <c r="J11191" s="85">
        <v>381624.38995374477</v>
      </c>
      <c r="K11191" t="s">
        <v>491</v>
      </c>
    </row>
    <row r="11192" spans="2:11" x14ac:dyDescent="0.25">
      <c r="B11192">
        <v>2026</v>
      </c>
      <c r="C11192" t="s">
        <v>479</v>
      </c>
      <c r="D11192">
        <v>4</v>
      </c>
      <c r="E11192" t="s">
        <v>169</v>
      </c>
      <c r="F11192">
        <v>1</v>
      </c>
      <c r="G11192" s="85">
        <v>5.9984155774586903</v>
      </c>
      <c r="H11192" s="85">
        <v>22963.846685082874</v>
      </c>
      <c r="I11192" s="85">
        <v>5596.9095303867407</v>
      </c>
      <c r="J11192" s="85">
        <v>95733.953493551089</v>
      </c>
      <c r="K11192" t="s">
        <v>491</v>
      </c>
    </row>
    <row r="11193" spans="2:11" x14ac:dyDescent="0.25">
      <c r="B11193">
        <v>2026</v>
      </c>
      <c r="C11193" t="s">
        <v>480</v>
      </c>
      <c r="D11193">
        <v>3</v>
      </c>
      <c r="E11193" t="s">
        <v>169</v>
      </c>
      <c r="F11193">
        <v>1</v>
      </c>
      <c r="G11193" s="85">
        <v>24.119854860945665</v>
      </c>
      <c r="H11193" s="85">
        <v>22963.846685082874</v>
      </c>
      <c r="I11193" s="85">
        <v>5596.9095303867407</v>
      </c>
      <c r="J11193" s="85">
        <v>384949.83111977897</v>
      </c>
      <c r="K11193" t="s">
        <v>491</v>
      </c>
    </row>
    <row r="11194" spans="2:11" x14ac:dyDescent="0.25">
      <c r="B11194">
        <v>2026</v>
      </c>
      <c r="C11194" t="s">
        <v>480</v>
      </c>
      <c r="D11194">
        <v>4</v>
      </c>
      <c r="E11194" t="s">
        <v>169</v>
      </c>
      <c r="F11194">
        <v>1</v>
      </c>
      <c r="G11194" s="85">
        <v>6.0506852400310436</v>
      </c>
      <c r="H11194" s="85">
        <v>22963.846685082874</v>
      </c>
      <c r="I11194" s="85">
        <v>5596.9095303867407</v>
      </c>
      <c r="J11194" s="85">
        <v>96568.170693277905</v>
      </c>
      <c r="K11194" t="s">
        <v>491</v>
      </c>
    </row>
    <row r="11195" spans="2:11" x14ac:dyDescent="0.25">
      <c r="B11195">
        <v>2026</v>
      </c>
      <c r="C11195" t="s">
        <v>481</v>
      </c>
      <c r="D11195">
        <v>3</v>
      </c>
      <c r="E11195" t="s">
        <v>169</v>
      </c>
      <c r="F11195">
        <v>1</v>
      </c>
      <c r="G11195" s="85">
        <v>24.328217488460147</v>
      </c>
      <c r="H11195" s="85">
        <v>22963.846685082874</v>
      </c>
      <c r="I11195" s="85">
        <v>5596.9095303867407</v>
      </c>
      <c r="J11195" s="85">
        <v>388275.27228581381</v>
      </c>
      <c r="K11195" t="s">
        <v>491</v>
      </c>
    </row>
    <row r="11196" spans="2:11" x14ac:dyDescent="0.25">
      <c r="B11196">
        <v>2026</v>
      </c>
      <c r="C11196" t="s">
        <v>481</v>
      </c>
      <c r="D11196">
        <v>4</v>
      </c>
      <c r="E11196" t="s">
        <v>169</v>
      </c>
      <c r="F11196">
        <v>1</v>
      </c>
      <c r="G11196" s="85">
        <v>6.102954902603404</v>
      </c>
      <c r="H11196" s="85">
        <v>22963.846685082874</v>
      </c>
      <c r="I11196" s="85">
        <v>5596.9095303867407</v>
      </c>
      <c r="J11196" s="85">
        <v>97402.387893004823</v>
      </c>
      <c r="K11196" t="s">
        <v>491</v>
      </c>
    </row>
    <row r="11197" spans="2:11" x14ac:dyDescent="0.25">
      <c r="B11197">
        <v>2026</v>
      </c>
      <c r="C11197" t="s">
        <v>482</v>
      </c>
      <c r="D11197">
        <v>3</v>
      </c>
      <c r="E11197" t="s">
        <v>169</v>
      </c>
      <c r="F11197">
        <v>1</v>
      </c>
      <c r="G11197" s="85">
        <v>24.536580115974591</v>
      </c>
      <c r="H11197" s="85">
        <v>22963.846685082874</v>
      </c>
      <c r="I11197" s="85">
        <v>5596.9095303867407</v>
      </c>
      <c r="J11197" s="85">
        <v>391600.71345184796</v>
      </c>
      <c r="K11197" t="s">
        <v>491</v>
      </c>
    </row>
    <row r="11198" spans="2:11" x14ac:dyDescent="0.25">
      <c r="B11198">
        <v>2026</v>
      </c>
      <c r="C11198" t="s">
        <v>482</v>
      </c>
      <c r="D11198">
        <v>4</v>
      </c>
      <c r="E11198" t="s">
        <v>169</v>
      </c>
      <c r="F11198">
        <v>1</v>
      </c>
      <c r="G11198" s="85">
        <v>6.1552245651757538</v>
      </c>
      <c r="H11198" s="85">
        <v>22963.846685082874</v>
      </c>
      <c r="I11198" s="85">
        <v>5596.9095303867407</v>
      </c>
      <c r="J11198" s="85">
        <v>98236.605092731581</v>
      </c>
      <c r="K11198" t="s">
        <v>491</v>
      </c>
    </row>
    <row r="11199" spans="2:11" x14ac:dyDescent="0.25">
      <c r="B11199">
        <v>2026</v>
      </c>
      <c r="C11199" t="s">
        <v>483</v>
      </c>
      <c r="D11199">
        <v>3</v>
      </c>
      <c r="E11199" t="s">
        <v>169</v>
      </c>
      <c r="F11199">
        <v>1</v>
      </c>
      <c r="G11199" s="85">
        <v>24.744942743489077</v>
      </c>
      <c r="H11199" s="85">
        <v>22963.846685082874</v>
      </c>
      <c r="I11199" s="85">
        <v>5596.9095303867407</v>
      </c>
      <c r="J11199" s="85">
        <v>394926.15461788286</v>
      </c>
      <c r="K11199" t="s">
        <v>491</v>
      </c>
    </row>
    <row r="11200" spans="2:11" x14ac:dyDescent="0.25">
      <c r="B11200">
        <v>2026</v>
      </c>
      <c r="C11200" t="s">
        <v>483</v>
      </c>
      <c r="D11200">
        <v>4</v>
      </c>
      <c r="E11200" t="s">
        <v>169</v>
      </c>
      <c r="F11200">
        <v>1</v>
      </c>
      <c r="G11200" s="85">
        <v>6.2074942277481178</v>
      </c>
      <c r="H11200" s="85">
        <v>22963.846685082874</v>
      </c>
      <c r="I11200" s="85">
        <v>5596.9095303867407</v>
      </c>
      <c r="J11200" s="85">
        <v>99070.822292458572</v>
      </c>
      <c r="K11200" t="s">
        <v>491</v>
      </c>
    </row>
    <row r="11201" spans="2:11" x14ac:dyDescent="0.25">
      <c r="B11201">
        <v>2026</v>
      </c>
      <c r="C11201" t="s">
        <v>484</v>
      </c>
      <c r="D11201">
        <v>3</v>
      </c>
      <c r="E11201" t="s">
        <v>169</v>
      </c>
      <c r="F11201">
        <v>1</v>
      </c>
      <c r="G11201" s="85">
        <v>24.95330537100352</v>
      </c>
      <c r="H11201" s="85">
        <v>22963.846685082874</v>
      </c>
      <c r="I11201" s="85">
        <v>5596.9095303867407</v>
      </c>
      <c r="J11201" s="85">
        <v>398251.595783917</v>
      </c>
      <c r="K11201" t="s">
        <v>491</v>
      </c>
    </row>
    <row r="11202" spans="2:11" x14ac:dyDescent="0.25">
      <c r="B11202">
        <v>2026</v>
      </c>
      <c r="C11202" t="s">
        <v>484</v>
      </c>
      <c r="D11202">
        <v>4</v>
      </c>
      <c r="E11202" t="s">
        <v>169</v>
      </c>
      <c r="F11202">
        <v>1</v>
      </c>
      <c r="G11202" s="85">
        <v>6.2597638903204675</v>
      </c>
      <c r="H11202" s="85">
        <v>22963.846685082874</v>
      </c>
      <c r="I11202" s="85">
        <v>5596.9095303867407</v>
      </c>
      <c r="J11202" s="85">
        <v>99905.039492185315</v>
      </c>
      <c r="K11202" t="s">
        <v>491</v>
      </c>
    </row>
    <row r="11203" spans="2:11" x14ac:dyDescent="0.25">
      <c r="B11203">
        <v>2026</v>
      </c>
      <c r="C11203" t="s">
        <v>485</v>
      </c>
      <c r="D11203">
        <v>3</v>
      </c>
      <c r="E11203" t="s">
        <v>169</v>
      </c>
      <c r="F11203">
        <v>1</v>
      </c>
      <c r="G11203" s="85">
        <v>25.161667998518009</v>
      </c>
      <c r="H11203" s="85">
        <v>22963.846685082874</v>
      </c>
      <c r="I11203" s="85">
        <v>5596.9095303867407</v>
      </c>
      <c r="J11203" s="85">
        <v>401577.03694995196</v>
      </c>
      <c r="K11203" t="s">
        <v>491</v>
      </c>
    </row>
    <row r="11204" spans="2:11" x14ac:dyDescent="0.25">
      <c r="B11204">
        <v>2026</v>
      </c>
      <c r="C11204" t="s">
        <v>485</v>
      </c>
      <c r="D11204">
        <v>4</v>
      </c>
      <c r="E11204" t="s">
        <v>169</v>
      </c>
      <c r="F11204">
        <v>1</v>
      </c>
      <c r="G11204" s="85">
        <v>6.3120335528928315</v>
      </c>
      <c r="H11204" s="85">
        <v>22963.846685082874</v>
      </c>
      <c r="I11204" s="85">
        <v>5596.9095303867407</v>
      </c>
      <c r="J11204" s="85">
        <v>100739.25669191231</v>
      </c>
      <c r="K11204" t="s">
        <v>491</v>
      </c>
    </row>
    <row r="11205" spans="2:11" x14ac:dyDescent="0.25">
      <c r="B11205">
        <v>2026</v>
      </c>
      <c r="C11205" t="s">
        <v>486</v>
      </c>
      <c r="D11205">
        <v>3</v>
      </c>
      <c r="E11205" t="s">
        <v>169</v>
      </c>
      <c r="F11205">
        <v>1</v>
      </c>
      <c r="G11205" s="85">
        <v>25.370030626032449</v>
      </c>
      <c r="H11205" s="85">
        <v>22963.846685082874</v>
      </c>
      <c r="I11205" s="85">
        <v>5596.9095303867407</v>
      </c>
      <c r="J11205" s="85">
        <v>404902.47811598604</v>
      </c>
      <c r="K11205" t="s">
        <v>491</v>
      </c>
    </row>
    <row r="11206" spans="2:11" x14ac:dyDescent="0.25">
      <c r="B11206">
        <v>2026</v>
      </c>
      <c r="C11206" t="s">
        <v>486</v>
      </c>
      <c r="D11206">
        <v>4</v>
      </c>
      <c r="E11206" t="s">
        <v>169</v>
      </c>
      <c r="F11206">
        <v>1</v>
      </c>
      <c r="G11206" s="85">
        <v>6.3643032154651848</v>
      </c>
      <c r="H11206" s="85">
        <v>22963.846685082874</v>
      </c>
      <c r="I11206" s="85">
        <v>5596.9095303867407</v>
      </c>
      <c r="J11206" s="85">
        <v>101573.47389163912</v>
      </c>
      <c r="K11206" t="s">
        <v>491</v>
      </c>
    </row>
    <row r="11207" spans="2:11" x14ac:dyDescent="0.25">
      <c r="B11207">
        <v>2026</v>
      </c>
      <c r="C11207" t="s">
        <v>487</v>
      </c>
      <c r="D11207">
        <v>3</v>
      </c>
      <c r="E11207" t="s">
        <v>169</v>
      </c>
      <c r="F11207">
        <v>1</v>
      </c>
      <c r="G11207" s="85">
        <v>25.578393253546938</v>
      </c>
      <c r="H11207" s="85">
        <v>22963.846685082874</v>
      </c>
      <c r="I11207" s="85">
        <v>5596.9095303867407</v>
      </c>
      <c r="J11207" s="85">
        <v>408227.919282021</v>
      </c>
      <c r="K11207" t="s">
        <v>491</v>
      </c>
    </row>
    <row r="11208" spans="2:11" x14ac:dyDescent="0.25">
      <c r="B11208">
        <v>2026</v>
      </c>
      <c r="C11208" t="s">
        <v>487</v>
      </c>
      <c r="D11208">
        <v>4</v>
      </c>
      <c r="E11208" t="s">
        <v>169</v>
      </c>
      <c r="F11208">
        <v>1</v>
      </c>
      <c r="G11208" s="85">
        <v>6.4165728780375453</v>
      </c>
      <c r="H11208" s="85">
        <v>22963.846685082874</v>
      </c>
      <c r="I11208" s="85">
        <v>5596.9095303867407</v>
      </c>
      <c r="J11208" s="85">
        <v>102407.69109136604</v>
      </c>
      <c r="K11208" t="s">
        <v>491</v>
      </c>
    </row>
    <row r="11209" spans="2:11" x14ac:dyDescent="0.25">
      <c r="B11209">
        <v>2026</v>
      </c>
      <c r="C11209" t="s">
        <v>488</v>
      </c>
      <c r="D11209">
        <v>3</v>
      </c>
      <c r="E11209" t="s">
        <v>169</v>
      </c>
      <c r="F11209">
        <v>1</v>
      </c>
      <c r="G11209" s="85">
        <v>25.786755881061378</v>
      </c>
      <c r="H11209" s="85">
        <v>22963.846685082874</v>
      </c>
      <c r="I11209" s="85">
        <v>5596.9095303867407</v>
      </c>
      <c r="J11209" s="85">
        <v>411553.36044805509</v>
      </c>
      <c r="K11209" t="s">
        <v>491</v>
      </c>
    </row>
    <row r="11210" spans="2:11" x14ac:dyDescent="0.25">
      <c r="B11210">
        <v>2026</v>
      </c>
      <c r="C11210" t="s">
        <v>488</v>
      </c>
      <c r="D11210">
        <v>4</v>
      </c>
      <c r="E11210" t="s">
        <v>169</v>
      </c>
      <c r="F11210">
        <v>1</v>
      </c>
      <c r="G11210" s="85">
        <v>6.4688425406098951</v>
      </c>
      <c r="H11210" s="85">
        <v>22963.846685082874</v>
      </c>
      <c r="I11210" s="85">
        <v>5596.9095303867407</v>
      </c>
      <c r="J11210" s="85">
        <v>103241.9082910928</v>
      </c>
      <c r="K11210" t="s">
        <v>491</v>
      </c>
    </row>
    <row r="11211" spans="2:11" x14ac:dyDescent="0.25">
      <c r="B11211">
        <v>2026</v>
      </c>
      <c r="C11211" t="s">
        <v>489</v>
      </c>
      <c r="D11211">
        <v>3</v>
      </c>
      <c r="E11211" t="s">
        <v>169</v>
      </c>
      <c r="F11211">
        <v>1</v>
      </c>
      <c r="G11211" s="85">
        <v>25.99511850857586</v>
      </c>
      <c r="H11211" s="85">
        <v>22963.846685082874</v>
      </c>
      <c r="I11211" s="85">
        <v>5596.9095303867407</v>
      </c>
      <c r="J11211" s="85">
        <v>414878.80161408993</v>
      </c>
      <c r="K11211" t="s">
        <v>491</v>
      </c>
    </row>
    <row r="11212" spans="2:11" x14ac:dyDescent="0.25">
      <c r="B11212">
        <v>2026</v>
      </c>
      <c r="C11212" t="s">
        <v>489</v>
      </c>
      <c r="D11212">
        <v>4</v>
      </c>
      <c r="E11212" t="s">
        <v>169</v>
      </c>
      <c r="F11212">
        <v>1</v>
      </c>
      <c r="G11212" s="85">
        <v>6.521112203182259</v>
      </c>
      <c r="H11212" s="85">
        <v>22963.846685082874</v>
      </c>
      <c r="I11212" s="85">
        <v>5596.9095303867407</v>
      </c>
      <c r="J11212" s="85">
        <v>104076.12549081979</v>
      </c>
      <c r="K11212" t="s">
        <v>491</v>
      </c>
    </row>
    <row r="11213" spans="2:11" x14ac:dyDescent="0.25">
      <c r="B11213">
        <v>2026</v>
      </c>
      <c r="C11213" t="s">
        <v>490</v>
      </c>
      <c r="D11213">
        <v>3</v>
      </c>
      <c r="E11213" t="s">
        <v>169</v>
      </c>
      <c r="F11213">
        <v>1</v>
      </c>
      <c r="G11213" s="85">
        <v>26.203481136090303</v>
      </c>
      <c r="H11213" s="85">
        <v>22963.846685082874</v>
      </c>
      <c r="I11213" s="85">
        <v>5596.9095303867407</v>
      </c>
      <c r="J11213" s="85">
        <v>418204.24278012407</v>
      </c>
      <c r="K11213" t="s">
        <v>491</v>
      </c>
    </row>
    <row r="11214" spans="2:11" x14ac:dyDescent="0.25">
      <c r="B11214">
        <v>2026</v>
      </c>
      <c r="C11214" t="s">
        <v>490</v>
      </c>
      <c r="D11214">
        <v>4</v>
      </c>
      <c r="E11214" t="s">
        <v>169</v>
      </c>
      <c r="F11214">
        <v>1</v>
      </c>
      <c r="G11214" s="85">
        <v>6.5733818657546124</v>
      </c>
      <c r="H11214" s="85">
        <v>22963.846685082874</v>
      </c>
      <c r="I11214" s="85">
        <v>5596.9095303867407</v>
      </c>
      <c r="J11214" s="85">
        <v>104910.34269054659</v>
      </c>
      <c r="K11214" t="s">
        <v>491</v>
      </c>
    </row>
    <row r="11215" spans="2:11" x14ac:dyDescent="0.25">
      <c r="B11215">
        <v>2026</v>
      </c>
      <c r="C11215" t="s">
        <v>479</v>
      </c>
      <c r="D11215">
        <v>3</v>
      </c>
      <c r="E11215" t="s">
        <v>70</v>
      </c>
      <c r="F11215">
        <v>9</v>
      </c>
      <c r="G11215" s="85">
        <v>8.5362181929889065</v>
      </c>
      <c r="H11215" s="85">
        <v>24503.913814264284</v>
      </c>
      <c r="I11215" s="85">
        <v>5272.1260057275331</v>
      </c>
      <c r="J11215" s="85">
        <v>137634.35672469676</v>
      </c>
      <c r="K11215" t="s">
        <v>491</v>
      </c>
    </row>
    <row r="11216" spans="2:11" x14ac:dyDescent="0.25">
      <c r="B11216">
        <v>2026</v>
      </c>
      <c r="C11216" t="s">
        <v>479</v>
      </c>
      <c r="D11216">
        <v>4</v>
      </c>
      <c r="E11216" t="s">
        <v>70</v>
      </c>
      <c r="F11216">
        <v>9</v>
      </c>
      <c r="G11216" s="85">
        <v>6.3168014628117923</v>
      </c>
      <c r="H11216" s="85">
        <v>24503.913814264284</v>
      </c>
      <c r="I11216" s="85">
        <v>5272.1260057275331</v>
      </c>
      <c r="J11216" s="85">
        <v>101849.42397627562</v>
      </c>
      <c r="K11216" t="s">
        <v>491</v>
      </c>
    </row>
    <row r="11217" spans="2:11" x14ac:dyDescent="0.25">
      <c r="B11217">
        <v>2026</v>
      </c>
      <c r="C11217" t="s">
        <v>480</v>
      </c>
      <c r="D11217">
        <v>3</v>
      </c>
      <c r="E11217" t="s">
        <v>70</v>
      </c>
      <c r="F11217">
        <v>9</v>
      </c>
      <c r="G11217" s="85">
        <v>8.5720396662859599</v>
      </c>
      <c r="H11217" s="85">
        <v>24503.913814264284</v>
      </c>
      <c r="I11217" s="85">
        <v>5272.1260057275331</v>
      </c>
      <c r="J11217" s="85">
        <v>138211.92694639284</v>
      </c>
      <c r="K11217" t="s">
        <v>491</v>
      </c>
    </row>
    <row r="11218" spans="2:11" x14ac:dyDescent="0.25">
      <c r="B11218">
        <v>2026</v>
      </c>
      <c r="C11218" t="s">
        <v>480</v>
      </c>
      <c r="D11218">
        <v>4</v>
      </c>
      <c r="E11218" t="s">
        <v>70</v>
      </c>
      <c r="F11218">
        <v>9</v>
      </c>
      <c r="G11218" s="85">
        <v>6.3433093530516107</v>
      </c>
      <c r="H11218" s="85">
        <v>24503.913814264284</v>
      </c>
      <c r="I11218" s="85">
        <v>5272.1260057275331</v>
      </c>
      <c r="J11218" s="85">
        <v>102276.82594033072</v>
      </c>
      <c r="K11218" t="s">
        <v>491</v>
      </c>
    </row>
    <row r="11219" spans="2:11" x14ac:dyDescent="0.25">
      <c r="B11219">
        <v>2026</v>
      </c>
      <c r="C11219" t="s">
        <v>481</v>
      </c>
      <c r="D11219">
        <v>3</v>
      </c>
      <c r="E11219" t="s">
        <v>70</v>
      </c>
      <c r="F11219">
        <v>9</v>
      </c>
      <c r="G11219" s="85">
        <v>8.6078611395830205</v>
      </c>
      <c r="H11219" s="85">
        <v>24503.913814264284</v>
      </c>
      <c r="I11219" s="85">
        <v>5272.1260057275331</v>
      </c>
      <c r="J11219" s="85">
        <v>138789.49716808906</v>
      </c>
      <c r="K11219" t="s">
        <v>491</v>
      </c>
    </row>
    <row r="11220" spans="2:11" x14ac:dyDescent="0.25">
      <c r="B11220">
        <v>2026</v>
      </c>
      <c r="C11220" t="s">
        <v>481</v>
      </c>
      <c r="D11220">
        <v>4</v>
      </c>
      <c r="E11220" t="s">
        <v>70</v>
      </c>
      <c r="F11220">
        <v>9</v>
      </c>
      <c r="G11220" s="85">
        <v>6.3698172432914362</v>
      </c>
      <c r="H11220" s="85">
        <v>24503.913814264284</v>
      </c>
      <c r="I11220" s="85">
        <v>5272.1260057275331</v>
      </c>
      <c r="J11220" s="85">
        <v>102704.22790438592</v>
      </c>
      <c r="K11220" t="s">
        <v>491</v>
      </c>
    </row>
    <row r="11221" spans="2:11" x14ac:dyDescent="0.25">
      <c r="B11221">
        <v>2026</v>
      </c>
      <c r="C11221" t="s">
        <v>482</v>
      </c>
      <c r="D11221">
        <v>3</v>
      </c>
      <c r="E11221" t="s">
        <v>70</v>
      </c>
      <c r="F11221">
        <v>9</v>
      </c>
      <c r="G11221" s="85">
        <v>8.6436826128800739</v>
      </c>
      <c r="H11221" s="85">
        <v>24503.913814264284</v>
      </c>
      <c r="I11221" s="85">
        <v>5272.1260057275331</v>
      </c>
      <c r="J11221" s="85">
        <v>139367.06738978517</v>
      </c>
      <c r="K11221" t="s">
        <v>491</v>
      </c>
    </row>
    <row r="11222" spans="2:11" x14ac:dyDescent="0.25">
      <c r="B11222">
        <v>2026</v>
      </c>
      <c r="C11222" t="s">
        <v>482</v>
      </c>
      <c r="D11222">
        <v>4</v>
      </c>
      <c r="E11222" t="s">
        <v>70</v>
      </c>
      <c r="F11222">
        <v>9</v>
      </c>
      <c r="G11222" s="85">
        <v>6.3963251335312545</v>
      </c>
      <c r="H11222" s="85">
        <v>24503.913814264284</v>
      </c>
      <c r="I11222" s="85">
        <v>5272.1260057275331</v>
      </c>
      <c r="J11222" s="85">
        <v>103131.62986844101</v>
      </c>
      <c r="K11222" t="s">
        <v>491</v>
      </c>
    </row>
    <row r="11223" spans="2:11" x14ac:dyDescent="0.25">
      <c r="B11223">
        <v>2026</v>
      </c>
      <c r="C11223" t="s">
        <v>483</v>
      </c>
      <c r="D11223">
        <v>3</v>
      </c>
      <c r="E11223" t="s">
        <v>70</v>
      </c>
      <c r="F11223">
        <v>9</v>
      </c>
      <c r="G11223" s="85">
        <v>8.6795040861771326</v>
      </c>
      <c r="H11223" s="85">
        <v>24503.913814264284</v>
      </c>
      <c r="I11223" s="85">
        <v>5272.1260057275331</v>
      </c>
      <c r="J11223" s="85">
        <v>139944.63761148133</v>
      </c>
      <c r="K11223" t="s">
        <v>491</v>
      </c>
    </row>
    <row r="11224" spans="2:11" x14ac:dyDescent="0.25">
      <c r="B11224">
        <v>2026</v>
      </c>
      <c r="C11224" t="s">
        <v>483</v>
      </c>
      <c r="D11224">
        <v>4</v>
      </c>
      <c r="E11224" t="s">
        <v>70</v>
      </c>
      <c r="F11224">
        <v>9</v>
      </c>
      <c r="G11224" s="85">
        <v>6.42283302377108</v>
      </c>
      <c r="H11224" s="85">
        <v>24503.913814264284</v>
      </c>
      <c r="I11224" s="85">
        <v>5272.1260057275331</v>
      </c>
      <c r="J11224" s="85">
        <v>103559.03183249621</v>
      </c>
      <c r="K11224" t="s">
        <v>491</v>
      </c>
    </row>
    <row r="11225" spans="2:11" x14ac:dyDescent="0.25">
      <c r="B11225">
        <v>2026</v>
      </c>
      <c r="C11225" t="s">
        <v>484</v>
      </c>
      <c r="D11225">
        <v>3</v>
      </c>
      <c r="E11225" t="s">
        <v>70</v>
      </c>
      <c r="F11225">
        <v>9</v>
      </c>
      <c r="G11225" s="85">
        <v>8.7153255594741843</v>
      </c>
      <c r="H11225" s="85">
        <v>24503.913814264284</v>
      </c>
      <c r="I11225" s="85">
        <v>5272.1260057275331</v>
      </c>
      <c r="J11225" s="85">
        <v>140522.20783317741</v>
      </c>
      <c r="K11225" t="s">
        <v>491</v>
      </c>
    </row>
    <row r="11226" spans="2:11" x14ac:dyDescent="0.25">
      <c r="B11226">
        <v>2026</v>
      </c>
      <c r="C11226" t="s">
        <v>484</v>
      </c>
      <c r="D11226">
        <v>4</v>
      </c>
      <c r="E11226" t="s">
        <v>70</v>
      </c>
      <c r="F11226">
        <v>9</v>
      </c>
      <c r="G11226" s="85">
        <v>6.4493409140108984</v>
      </c>
      <c r="H11226" s="85">
        <v>24503.913814264284</v>
      </c>
      <c r="I11226" s="85">
        <v>5272.1260057275331</v>
      </c>
      <c r="J11226" s="85">
        <v>103986.43379655131</v>
      </c>
      <c r="K11226" t="s">
        <v>491</v>
      </c>
    </row>
    <row r="11227" spans="2:11" x14ac:dyDescent="0.25">
      <c r="B11227">
        <v>2026</v>
      </c>
      <c r="C11227" t="s">
        <v>485</v>
      </c>
      <c r="D11227">
        <v>3</v>
      </c>
      <c r="E11227" t="s">
        <v>70</v>
      </c>
      <c r="F11227">
        <v>9</v>
      </c>
      <c r="G11227" s="85">
        <v>8.7511470327712466</v>
      </c>
      <c r="H11227" s="85">
        <v>24503.913814264284</v>
      </c>
      <c r="I11227" s="85">
        <v>5272.1260057275331</v>
      </c>
      <c r="J11227" s="85">
        <v>141099.77805487363</v>
      </c>
      <c r="K11227" t="s">
        <v>491</v>
      </c>
    </row>
    <row r="11228" spans="2:11" x14ac:dyDescent="0.25">
      <c r="B11228">
        <v>2026</v>
      </c>
      <c r="C11228" t="s">
        <v>485</v>
      </c>
      <c r="D11228">
        <v>4</v>
      </c>
      <c r="E11228" t="s">
        <v>70</v>
      </c>
      <c r="F11228">
        <v>9</v>
      </c>
      <c r="G11228" s="85">
        <v>6.4758488042507238</v>
      </c>
      <c r="H11228" s="85">
        <v>24503.913814264284</v>
      </c>
      <c r="I11228" s="85">
        <v>5272.1260057275331</v>
      </c>
      <c r="J11228" s="85">
        <v>104413.83576060651</v>
      </c>
      <c r="K11228" t="s">
        <v>491</v>
      </c>
    </row>
    <row r="11229" spans="2:11" x14ac:dyDescent="0.25">
      <c r="B11229">
        <v>2026</v>
      </c>
      <c r="C11229" t="s">
        <v>486</v>
      </c>
      <c r="D11229">
        <v>3</v>
      </c>
      <c r="E11229" t="s">
        <v>70</v>
      </c>
      <c r="F11229">
        <v>9</v>
      </c>
      <c r="G11229" s="85">
        <v>8.7869685060683</v>
      </c>
      <c r="H11229" s="85">
        <v>24503.913814264284</v>
      </c>
      <c r="I11229" s="85">
        <v>5272.1260057275331</v>
      </c>
      <c r="J11229" s="85">
        <v>141677.34827656974</v>
      </c>
      <c r="K11229" t="s">
        <v>491</v>
      </c>
    </row>
    <row r="11230" spans="2:11" x14ac:dyDescent="0.25">
      <c r="B11230">
        <v>2026</v>
      </c>
      <c r="C11230" t="s">
        <v>486</v>
      </c>
      <c r="D11230">
        <v>4</v>
      </c>
      <c r="E11230" t="s">
        <v>70</v>
      </c>
      <c r="F11230">
        <v>9</v>
      </c>
      <c r="G11230" s="85">
        <v>6.5023566944905422</v>
      </c>
      <c r="H11230" s="85">
        <v>24503.913814264284</v>
      </c>
      <c r="I11230" s="85">
        <v>5272.1260057275331</v>
      </c>
      <c r="J11230" s="85">
        <v>104841.23772466161</v>
      </c>
      <c r="K11230" t="s">
        <v>491</v>
      </c>
    </row>
    <row r="11231" spans="2:11" x14ac:dyDescent="0.25">
      <c r="B11231">
        <v>2026</v>
      </c>
      <c r="C11231" t="s">
        <v>487</v>
      </c>
      <c r="D11231">
        <v>3</v>
      </c>
      <c r="E11231" t="s">
        <v>70</v>
      </c>
      <c r="F11231">
        <v>9</v>
      </c>
      <c r="G11231" s="85">
        <v>8.8227899793653588</v>
      </c>
      <c r="H11231" s="85">
        <v>24503.913814264284</v>
      </c>
      <c r="I11231" s="85">
        <v>5272.1260057275331</v>
      </c>
      <c r="J11231" s="85">
        <v>142254.91849826591</v>
      </c>
      <c r="K11231" t="s">
        <v>491</v>
      </c>
    </row>
    <row r="11232" spans="2:11" x14ac:dyDescent="0.25">
      <c r="B11232">
        <v>2026</v>
      </c>
      <c r="C11232" t="s">
        <v>487</v>
      </c>
      <c r="D11232">
        <v>4</v>
      </c>
      <c r="E11232" t="s">
        <v>70</v>
      </c>
      <c r="F11232">
        <v>9</v>
      </c>
      <c r="G11232" s="85">
        <v>6.5288645847303677</v>
      </c>
      <c r="H11232" s="85">
        <v>24503.913814264284</v>
      </c>
      <c r="I11232" s="85">
        <v>5272.1260057275331</v>
      </c>
      <c r="J11232" s="85">
        <v>105268.63968871681</v>
      </c>
      <c r="K11232" t="s">
        <v>491</v>
      </c>
    </row>
    <row r="11233" spans="2:11" x14ac:dyDescent="0.25">
      <c r="B11233">
        <v>2026</v>
      </c>
      <c r="C11233" t="s">
        <v>488</v>
      </c>
      <c r="D11233">
        <v>3</v>
      </c>
      <c r="E11233" t="s">
        <v>70</v>
      </c>
      <c r="F11233">
        <v>9</v>
      </c>
      <c r="G11233" s="85">
        <v>8.8586114526624122</v>
      </c>
      <c r="H11233" s="85">
        <v>24503.913814264284</v>
      </c>
      <c r="I11233" s="85">
        <v>5272.1260057275331</v>
      </c>
      <c r="J11233" s="85">
        <v>142832.48871996201</v>
      </c>
      <c r="K11233" t="s">
        <v>491</v>
      </c>
    </row>
    <row r="11234" spans="2:11" x14ac:dyDescent="0.25">
      <c r="B11234">
        <v>2026</v>
      </c>
      <c r="C11234" t="s">
        <v>488</v>
      </c>
      <c r="D11234">
        <v>4</v>
      </c>
      <c r="E11234" t="s">
        <v>70</v>
      </c>
      <c r="F11234">
        <v>9</v>
      </c>
      <c r="G11234" s="85">
        <v>6.555372474970186</v>
      </c>
      <c r="H11234" s="85">
        <v>24503.913814264284</v>
      </c>
      <c r="I11234" s="85">
        <v>5272.1260057275331</v>
      </c>
      <c r="J11234" s="85">
        <v>105696.04165277191</v>
      </c>
      <c r="K11234" t="s">
        <v>491</v>
      </c>
    </row>
    <row r="11235" spans="2:11" x14ac:dyDescent="0.25">
      <c r="B11235">
        <v>2026</v>
      </c>
      <c r="C11235" t="s">
        <v>489</v>
      </c>
      <c r="D11235">
        <v>3</v>
      </c>
      <c r="E11235" t="s">
        <v>70</v>
      </c>
      <c r="F11235">
        <v>9</v>
      </c>
      <c r="G11235" s="85">
        <v>8.8944329259594728</v>
      </c>
      <c r="H11235" s="85">
        <v>24503.913814264284</v>
      </c>
      <c r="I11235" s="85">
        <v>5272.1260057275331</v>
      </c>
      <c r="J11235" s="85">
        <v>143410.05894165824</v>
      </c>
      <c r="K11235" t="s">
        <v>491</v>
      </c>
    </row>
    <row r="11236" spans="2:11" x14ac:dyDescent="0.25">
      <c r="B11236">
        <v>2026</v>
      </c>
      <c r="C11236" t="s">
        <v>489</v>
      </c>
      <c r="D11236">
        <v>4</v>
      </c>
      <c r="E11236" t="s">
        <v>70</v>
      </c>
      <c r="F11236">
        <v>9</v>
      </c>
      <c r="G11236" s="85">
        <v>6.5818803652100115</v>
      </c>
      <c r="H11236" s="85">
        <v>24503.913814264284</v>
      </c>
      <c r="I11236" s="85">
        <v>5272.1260057275331</v>
      </c>
      <c r="J11236" s="85">
        <v>106123.44361682712</v>
      </c>
      <c r="K11236" t="s">
        <v>491</v>
      </c>
    </row>
    <row r="11237" spans="2:11" x14ac:dyDescent="0.25">
      <c r="B11237">
        <v>2026</v>
      </c>
      <c r="C11237" t="s">
        <v>490</v>
      </c>
      <c r="D11237">
        <v>3</v>
      </c>
      <c r="E11237" t="s">
        <v>70</v>
      </c>
      <c r="F11237">
        <v>9</v>
      </c>
      <c r="G11237" s="85">
        <v>8.9302543992565262</v>
      </c>
      <c r="H11237" s="85">
        <v>24503.913814264284</v>
      </c>
      <c r="I11237" s="85">
        <v>5272.1260057275331</v>
      </c>
      <c r="J11237" s="85">
        <v>143987.62916335432</v>
      </c>
      <c r="K11237" t="s">
        <v>491</v>
      </c>
    </row>
    <row r="11238" spans="2:11" x14ac:dyDescent="0.25">
      <c r="B11238">
        <v>2026</v>
      </c>
      <c r="C11238" t="s">
        <v>490</v>
      </c>
      <c r="D11238">
        <v>4</v>
      </c>
      <c r="E11238" t="s">
        <v>70</v>
      </c>
      <c r="F11238">
        <v>9</v>
      </c>
      <c r="G11238" s="85">
        <v>6.6083882554498299</v>
      </c>
      <c r="H11238" s="85">
        <v>24503.913814264284</v>
      </c>
      <c r="I11238" s="85">
        <v>5272.1260057275331</v>
      </c>
      <c r="J11238" s="85">
        <v>106550.8455808822</v>
      </c>
      <c r="K11238" t="s">
        <v>491</v>
      </c>
    </row>
    <row r="11239" spans="2:11" x14ac:dyDescent="0.25">
      <c r="B11239">
        <v>2026</v>
      </c>
      <c r="C11239" t="s">
        <v>479</v>
      </c>
      <c r="D11239">
        <v>3</v>
      </c>
      <c r="E11239" t="s">
        <v>70</v>
      </c>
      <c r="F11239">
        <v>26</v>
      </c>
      <c r="G11239" s="85">
        <v>7.4147730310646018</v>
      </c>
      <c r="H11239" s="85">
        <v>24503.913814264284</v>
      </c>
      <c r="I11239" s="85">
        <v>5272.1260057275331</v>
      </c>
      <c r="J11239" s="85">
        <v>116282.21395554443</v>
      </c>
      <c r="K11239" t="s">
        <v>491</v>
      </c>
    </row>
    <row r="11240" spans="2:11" x14ac:dyDescent="0.25">
      <c r="B11240">
        <v>2026</v>
      </c>
      <c r="C11240" t="s">
        <v>479</v>
      </c>
      <c r="D11240">
        <v>4</v>
      </c>
      <c r="E11240" t="s">
        <v>70</v>
      </c>
      <c r="F11240">
        <v>26</v>
      </c>
      <c r="G11240" s="85">
        <v>7.500991322123495</v>
      </c>
      <c r="H11240" s="85">
        <v>24503.913814264284</v>
      </c>
      <c r="I11240" s="85">
        <v>5272.1260057275331</v>
      </c>
      <c r="J11240" s="85">
        <v>117634.33272246939</v>
      </c>
      <c r="K11240" t="s">
        <v>491</v>
      </c>
    </row>
    <row r="11241" spans="2:11" x14ac:dyDescent="0.25">
      <c r="B11241">
        <v>2026</v>
      </c>
      <c r="C11241" t="s">
        <v>480</v>
      </c>
      <c r="D11241">
        <v>3</v>
      </c>
      <c r="E11241" t="s">
        <v>70</v>
      </c>
      <c r="F11241">
        <v>26</v>
      </c>
      <c r="G11241" s="85">
        <v>7.4270438455497372</v>
      </c>
      <c r="H11241" s="85">
        <v>24503.913814264284</v>
      </c>
      <c r="I11241" s="85">
        <v>5272.1260057275331</v>
      </c>
      <c r="J11241" s="85">
        <v>116474.65106311216</v>
      </c>
      <c r="K11241" t="s">
        <v>491</v>
      </c>
    </row>
    <row r="11242" spans="2:11" x14ac:dyDescent="0.25">
      <c r="B11242">
        <v>2026</v>
      </c>
      <c r="C11242" t="s">
        <v>480</v>
      </c>
      <c r="D11242">
        <v>4</v>
      </c>
      <c r="E11242" t="s">
        <v>70</v>
      </c>
      <c r="F11242">
        <v>26</v>
      </c>
      <c r="G11242" s="85">
        <v>7.5134048204979917</v>
      </c>
      <c r="H11242" s="85">
        <v>24503.913814264284</v>
      </c>
      <c r="I11242" s="85">
        <v>5272.1260057275331</v>
      </c>
      <c r="J11242" s="85">
        <v>117829.00747082279</v>
      </c>
      <c r="K11242" t="s">
        <v>491</v>
      </c>
    </row>
    <row r="11243" spans="2:11" x14ac:dyDescent="0.25">
      <c r="B11243">
        <v>2026</v>
      </c>
      <c r="C11243" t="s">
        <v>481</v>
      </c>
      <c r="D11243">
        <v>3</v>
      </c>
      <c r="E11243" t="s">
        <v>70</v>
      </c>
      <c r="F11243">
        <v>26</v>
      </c>
      <c r="G11243" s="85">
        <v>7.4393146600348823</v>
      </c>
      <c r="H11243" s="85">
        <v>24503.913814264284</v>
      </c>
      <c r="I11243" s="85">
        <v>5272.1260057275331</v>
      </c>
      <c r="J11243" s="85">
        <v>116667.08817068004</v>
      </c>
      <c r="K11243" t="s">
        <v>491</v>
      </c>
    </row>
    <row r="11244" spans="2:11" x14ac:dyDescent="0.25">
      <c r="B11244">
        <v>2026</v>
      </c>
      <c r="C11244" t="s">
        <v>481</v>
      </c>
      <c r="D11244">
        <v>4</v>
      </c>
      <c r="E11244" t="s">
        <v>70</v>
      </c>
      <c r="F11244">
        <v>26</v>
      </c>
      <c r="G11244" s="85">
        <v>7.5258183188725001</v>
      </c>
      <c r="H11244" s="85">
        <v>24503.913814264284</v>
      </c>
      <c r="I11244" s="85">
        <v>5272.1260057275331</v>
      </c>
      <c r="J11244" s="85">
        <v>118023.68221917636</v>
      </c>
      <c r="K11244" t="s">
        <v>491</v>
      </c>
    </row>
    <row r="11245" spans="2:11" x14ac:dyDescent="0.25">
      <c r="B11245">
        <v>2026</v>
      </c>
      <c r="C11245" t="s">
        <v>482</v>
      </c>
      <c r="D11245">
        <v>3</v>
      </c>
      <c r="E11245" t="s">
        <v>70</v>
      </c>
      <c r="F11245">
        <v>26</v>
      </c>
      <c r="G11245" s="85">
        <v>7.4515854745200203</v>
      </c>
      <c r="H11245" s="85">
        <v>24503.913814264284</v>
      </c>
      <c r="I11245" s="85">
        <v>5272.1260057275331</v>
      </c>
      <c r="J11245" s="85">
        <v>116859.52527824782</v>
      </c>
      <c r="K11245" t="s">
        <v>491</v>
      </c>
    </row>
    <row r="11246" spans="2:11" x14ac:dyDescent="0.25">
      <c r="B11246">
        <v>2026</v>
      </c>
      <c r="C11246" t="s">
        <v>482</v>
      </c>
      <c r="D11246">
        <v>4</v>
      </c>
      <c r="E11246" t="s">
        <v>70</v>
      </c>
      <c r="F11246">
        <v>26</v>
      </c>
      <c r="G11246" s="85">
        <v>7.5382318172469995</v>
      </c>
      <c r="H11246" s="85">
        <v>24503.913814264284</v>
      </c>
      <c r="I11246" s="85">
        <v>5272.1260057275331</v>
      </c>
      <c r="J11246" s="85">
        <v>118218.35696752981</v>
      </c>
      <c r="K11246" t="s">
        <v>491</v>
      </c>
    </row>
    <row r="11247" spans="2:11" x14ac:dyDescent="0.25">
      <c r="B11247">
        <v>2026</v>
      </c>
      <c r="C11247" t="s">
        <v>483</v>
      </c>
      <c r="D11247">
        <v>3</v>
      </c>
      <c r="E11247" t="s">
        <v>70</v>
      </c>
      <c r="F11247">
        <v>26</v>
      </c>
      <c r="G11247" s="85">
        <v>7.4638562890051645</v>
      </c>
      <c r="H11247" s="85">
        <v>24503.913814264284</v>
      </c>
      <c r="I11247" s="85">
        <v>5272.1260057275331</v>
      </c>
      <c r="J11247" s="85">
        <v>117051.96238581568</v>
      </c>
      <c r="K11247" t="s">
        <v>491</v>
      </c>
    </row>
    <row r="11248" spans="2:11" x14ac:dyDescent="0.25">
      <c r="B11248">
        <v>2026</v>
      </c>
      <c r="C11248" t="s">
        <v>483</v>
      </c>
      <c r="D11248">
        <v>4</v>
      </c>
      <c r="E11248" t="s">
        <v>70</v>
      </c>
      <c r="F11248">
        <v>26</v>
      </c>
      <c r="G11248" s="85">
        <v>7.550645315621507</v>
      </c>
      <c r="H11248" s="85">
        <v>24503.913814264284</v>
      </c>
      <c r="I11248" s="85">
        <v>5272.1260057275331</v>
      </c>
      <c r="J11248" s="85">
        <v>118413.03171588336</v>
      </c>
      <c r="K11248" t="s">
        <v>491</v>
      </c>
    </row>
    <row r="11249" spans="2:11" x14ac:dyDescent="0.25">
      <c r="B11249">
        <v>2026</v>
      </c>
      <c r="C11249" t="s">
        <v>484</v>
      </c>
      <c r="D11249">
        <v>3</v>
      </c>
      <c r="E11249" t="s">
        <v>70</v>
      </c>
      <c r="F11249">
        <v>26</v>
      </c>
      <c r="G11249" s="85">
        <v>7.4761271034902999</v>
      </c>
      <c r="H11249" s="85">
        <v>24503.913814264284</v>
      </c>
      <c r="I11249" s="85">
        <v>5272.1260057275331</v>
      </c>
      <c r="J11249" s="85">
        <v>117244.39949338342</v>
      </c>
      <c r="K11249" t="s">
        <v>491</v>
      </c>
    </row>
    <row r="11250" spans="2:11" x14ac:dyDescent="0.25">
      <c r="B11250">
        <v>2026</v>
      </c>
      <c r="C11250" t="s">
        <v>484</v>
      </c>
      <c r="D11250">
        <v>4</v>
      </c>
      <c r="E11250" t="s">
        <v>70</v>
      </c>
      <c r="F11250">
        <v>26</v>
      </c>
      <c r="G11250" s="85">
        <v>7.5630588139960038</v>
      </c>
      <c r="H11250" s="85">
        <v>24503.913814264284</v>
      </c>
      <c r="I11250" s="85">
        <v>5272.1260057275331</v>
      </c>
      <c r="J11250" s="85">
        <v>118607.70646423676</v>
      </c>
      <c r="K11250" t="s">
        <v>491</v>
      </c>
    </row>
    <row r="11251" spans="2:11" x14ac:dyDescent="0.25">
      <c r="B11251">
        <v>2026</v>
      </c>
      <c r="C11251" t="s">
        <v>485</v>
      </c>
      <c r="D11251">
        <v>3</v>
      </c>
      <c r="E11251" t="s">
        <v>70</v>
      </c>
      <c r="F11251">
        <v>26</v>
      </c>
      <c r="G11251" s="85">
        <v>7.4883979179754458</v>
      </c>
      <c r="H11251" s="85">
        <v>24503.913814264284</v>
      </c>
      <c r="I11251" s="85">
        <v>5272.1260057275331</v>
      </c>
      <c r="J11251" s="85">
        <v>117436.83660095133</v>
      </c>
      <c r="K11251" t="s">
        <v>491</v>
      </c>
    </row>
    <row r="11252" spans="2:11" x14ac:dyDescent="0.25">
      <c r="B11252">
        <v>2026</v>
      </c>
      <c r="C11252" t="s">
        <v>485</v>
      </c>
      <c r="D11252">
        <v>4</v>
      </c>
      <c r="E11252" t="s">
        <v>70</v>
      </c>
      <c r="F11252">
        <v>26</v>
      </c>
      <c r="G11252" s="85">
        <v>7.5754723123705112</v>
      </c>
      <c r="H11252" s="85">
        <v>24503.913814264284</v>
      </c>
      <c r="I11252" s="85">
        <v>5272.1260057275331</v>
      </c>
      <c r="J11252" s="85">
        <v>118802.38121259032</v>
      </c>
      <c r="K11252" t="s">
        <v>491</v>
      </c>
    </row>
    <row r="11253" spans="2:11" x14ac:dyDescent="0.25">
      <c r="B11253">
        <v>2026</v>
      </c>
      <c r="C11253" t="s">
        <v>486</v>
      </c>
      <c r="D11253">
        <v>3</v>
      </c>
      <c r="E11253" t="s">
        <v>70</v>
      </c>
      <c r="F11253">
        <v>26</v>
      </c>
      <c r="G11253" s="85">
        <v>7.5006687324605812</v>
      </c>
      <c r="H11253" s="85">
        <v>24503.913814264284</v>
      </c>
      <c r="I11253" s="85">
        <v>5272.1260057275331</v>
      </c>
      <c r="J11253" s="85">
        <v>117629.27370851906</v>
      </c>
      <c r="K11253" t="s">
        <v>491</v>
      </c>
    </row>
    <row r="11254" spans="2:11" x14ac:dyDescent="0.25">
      <c r="B11254">
        <v>2026</v>
      </c>
      <c r="C11254" t="s">
        <v>486</v>
      </c>
      <c r="D11254">
        <v>4</v>
      </c>
      <c r="E11254" t="s">
        <v>70</v>
      </c>
      <c r="F11254">
        <v>26</v>
      </c>
      <c r="G11254" s="85">
        <v>7.5878858107450098</v>
      </c>
      <c r="H11254" s="85">
        <v>24503.913814264284</v>
      </c>
      <c r="I11254" s="85">
        <v>5272.1260057275331</v>
      </c>
      <c r="J11254" s="85">
        <v>118997.05596094375</v>
      </c>
      <c r="K11254" t="s">
        <v>491</v>
      </c>
    </row>
    <row r="11255" spans="2:11" x14ac:dyDescent="0.25">
      <c r="B11255">
        <v>2026</v>
      </c>
      <c r="C11255" t="s">
        <v>487</v>
      </c>
      <c r="D11255">
        <v>3</v>
      </c>
      <c r="E11255" t="s">
        <v>70</v>
      </c>
      <c r="F11255">
        <v>26</v>
      </c>
      <c r="G11255" s="85">
        <v>7.5129395469457272</v>
      </c>
      <c r="H11255" s="85">
        <v>24503.913814264284</v>
      </c>
      <c r="I11255" s="85">
        <v>5272.1260057275331</v>
      </c>
      <c r="J11255" s="85">
        <v>117821.71081608695</v>
      </c>
      <c r="K11255" t="s">
        <v>491</v>
      </c>
    </row>
    <row r="11256" spans="2:11" x14ac:dyDescent="0.25">
      <c r="B11256">
        <v>2026</v>
      </c>
      <c r="C11256" t="s">
        <v>487</v>
      </c>
      <c r="D11256">
        <v>4</v>
      </c>
      <c r="E11256" t="s">
        <v>70</v>
      </c>
      <c r="F11256">
        <v>26</v>
      </c>
      <c r="G11256" s="85">
        <v>7.6002993091195172</v>
      </c>
      <c r="H11256" s="85">
        <v>24503.913814264284</v>
      </c>
      <c r="I11256" s="85">
        <v>5272.1260057275331</v>
      </c>
      <c r="J11256" s="85">
        <v>119191.73070929731</v>
      </c>
      <c r="K11256" t="s">
        <v>491</v>
      </c>
    </row>
    <row r="11257" spans="2:11" x14ac:dyDescent="0.25">
      <c r="B11257">
        <v>2026</v>
      </c>
      <c r="C11257" t="s">
        <v>488</v>
      </c>
      <c r="D11257">
        <v>3</v>
      </c>
      <c r="E11257" t="s">
        <v>70</v>
      </c>
      <c r="F11257">
        <v>26</v>
      </c>
      <c r="G11257" s="85">
        <v>7.5252103614308643</v>
      </c>
      <c r="H11257" s="85">
        <v>24503.913814264284</v>
      </c>
      <c r="I11257" s="85">
        <v>5272.1260057275331</v>
      </c>
      <c r="J11257" s="85">
        <v>118014.14792365472</v>
      </c>
      <c r="K11257" t="s">
        <v>491</v>
      </c>
    </row>
    <row r="11258" spans="2:11" x14ac:dyDescent="0.25">
      <c r="B11258">
        <v>2026</v>
      </c>
      <c r="C11258" t="s">
        <v>488</v>
      </c>
      <c r="D11258">
        <v>4</v>
      </c>
      <c r="E11258" t="s">
        <v>70</v>
      </c>
      <c r="F11258">
        <v>26</v>
      </c>
      <c r="G11258" s="85">
        <v>7.6127128074940158</v>
      </c>
      <c r="H11258" s="85">
        <v>24503.913814264284</v>
      </c>
      <c r="I11258" s="85">
        <v>5272.1260057275331</v>
      </c>
      <c r="J11258" s="85">
        <v>119386.40545765073</v>
      </c>
      <c r="K11258" t="s">
        <v>491</v>
      </c>
    </row>
    <row r="11259" spans="2:11" x14ac:dyDescent="0.25">
      <c r="B11259">
        <v>2026</v>
      </c>
      <c r="C11259" t="s">
        <v>489</v>
      </c>
      <c r="D11259">
        <v>3</v>
      </c>
      <c r="E11259" t="s">
        <v>70</v>
      </c>
      <c r="F11259">
        <v>26</v>
      </c>
      <c r="G11259" s="85">
        <v>7.5374811759160085</v>
      </c>
      <c r="H11259" s="85">
        <v>24503.913814264284</v>
      </c>
      <c r="I11259" s="85">
        <v>5272.1260057275331</v>
      </c>
      <c r="J11259" s="85">
        <v>118206.58503122258</v>
      </c>
      <c r="K11259" t="s">
        <v>491</v>
      </c>
    </row>
    <row r="11260" spans="2:11" x14ac:dyDescent="0.25">
      <c r="B11260">
        <v>2026</v>
      </c>
      <c r="C11260" t="s">
        <v>489</v>
      </c>
      <c r="D11260">
        <v>4</v>
      </c>
      <c r="E11260" t="s">
        <v>70</v>
      </c>
      <c r="F11260">
        <v>26</v>
      </c>
      <c r="G11260" s="85">
        <v>7.6251263058685232</v>
      </c>
      <c r="H11260" s="85">
        <v>24503.913814264284</v>
      </c>
      <c r="I11260" s="85">
        <v>5272.1260057275331</v>
      </c>
      <c r="J11260" s="85">
        <v>119581.08020600429</v>
      </c>
      <c r="K11260" t="s">
        <v>491</v>
      </c>
    </row>
    <row r="11261" spans="2:11" x14ac:dyDescent="0.25">
      <c r="B11261">
        <v>2026</v>
      </c>
      <c r="C11261" t="s">
        <v>490</v>
      </c>
      <c r="D11261">
        <v>3</v>
      </c>
      <c r="E11261" t="s">
        <v>70</v>
      </c>
      <c r="F11261">
        <v>26</v>
      </c>
      <c r="G11261" s="85">
        <v>7.5497519904011456</v>
      </c>
      <c r="H11261" s="85">
        <v>24503.913814264284</v>
      </c>
      <c r="I11261" s="85">
        <v>5272.1260057275331</v>
      </c>
      <c r="J11261" s="85">
        <v>118399.02213879034</v>
      </c>
      <c r="K11261" t="s">
        <v>491</v>
      </c>
    </row>
    <row r="11262" spans="2:11" x14ac:dyDescent="0.25">
      <c r="B11262">
        <v>2026</v>
      </c>
      <c r="C11262" t="s">
        <v>490</v>
      </c>
      <c r="D11262">
        <v>4</v>
      </c>
      <c r="E11262" t="s">
        <v>70</v>
      </c>
      <c r="F11262">
        <v>26</v>
      </c>
      <c r="G11262" s="85">
        <v>7.6375398042430218</v>
      </c>
      <c r="H11262" s="85">
        <v>24503.913814264284</v>
      </c>
      <c r="I11262" s="85">
        <v>5272.1260057275331</v>
      </c>
      <c r="J11262" s="85">
        <v>119775.75495435772</v>
      </c>
      <c r="K11262" t="s">
        <v>491</v>
      </c>
    </row>
    <row r="11263" spans="2:11" x14ac:dyDescent="0.25">
      <c r="B11263">
        <v>2026</v>
      </c>
      <c r="C11263" t="s">
        <v>479</v>
      </c>
      <c r="D11263">
        <v>3</v>
      </c>
      <c r="E11263" t="s">
        <v>70</v>
      </c>
      <c r="F11263">
        <v>25</v>
      </c>
      <c r="G11263" s="85">
        <v>23.223291994858023</v>
      </c>
      <c r="H11263" s="85">
        <v>24503.913814264284</v>
      </c>
      <c r="I11263" s="85">
        <v>5272.1260057275331</v>
      </c>
      <c r="J11263" s="85">
        <v>375011.55850130098</v>
      </c>
      <c r="K11263" t="s">
        <v>491</v>
      </c>
    </row>
    <row r="11264" spans="2:11" x14ac:dyDescent="0.25">
      <c r="B11264">
        <v>2026</v>
      </c>
      <c r="C11264" t="s">
        <v>479</v>
      </c>
      <c r="D11264">
        <v>4</v>
      </c>
      <c r="E11264" t="s">
        <v>70</v>
      </c>
      <c r="F11264">
        <v>25</v>
      </c>
      <c r="G11264" s="85">
        <v>2.9449826805073585</v>
      </c>
      <c r="H11264" s="85">
        <v>24503.913814264284</v>
      </c>
      <c r="I11264" s="85">
        <v>5272.1260057275331</v>
      </c>
      <c r="J11264" s="85">
        <v>47555.813578063542</v>
      </c>
      <c r="K11264" t="s">
        <v>491</v>
      </c>
    </row>
    <row r="11265" spans="2:11" x14ac:dyDescent="0.25">
      <c r="B11265">
        <v>2026</v>
      </c>
      <c r="C11265" t="s">
        <v>480</v>
      </c>
      <c r="D11265">
        <v>3</v>
      </c>
      <c r="E11265" t="s">
        <v>70</v>
      </c>
      <c r="F11265">
        <v>25</v>
      </c>
      <c r="G11265" s="85">
        <v>23.379047829016724</v>
      </c>
      <c r="H11265" s="85">
        <v>24503.913814264284</v>
      </c>
      <c r="I11265" s="85">
        <v>5272.1260057275331</v>
      </c>
      <c r="J11265" s="85">
        <v>377526.71604771854</v>
      </c>
      <c r="K11265" t="s">
        <v>491</v>
      </c>
    </row>
    <row r="11266" spans="2:11" x14ac:dyDescent="0.25">
      <c r="B11266">
        <v>2026</v>
      </c>
      <c r="C11266" t="s">
        <v>480</v>
      </c>
      <c r="D11266">
        <v>4</v>
      </c>
      <c r="E11266" t="s">
        <v>70</v>
      </c>
      <c r="F11266">
        <v>25</v>
      </c>
      <c r="G11266" s="85">
        <v>2.9647343261434251</v>
      </c>
      <c r="H11266" s="85">
        <v>24503.913814264284</v>
      </c>
      <c r="I11266" s="85">
        <v>5272.1260057275331</v>
      </c>
      <c r="J11266" s="85">
        <v>47874.764716196187</v>
      </c>
      <c r="K11266" t="s">
        <v>491</v>
      </c>
    </row>
    <row r="11267" spans="2:11" x14ac:dyDescent="0.25">
      <c r="B11267">
        <v>2026</v>
      </c>
      <c r="C11267" t="s">
        <v>481</v>
      </c>
      <c r="D11267">
        <v>3</v>
      </c>
      <c r="E11267" t="s">
        <v>70</v>
      </c>
      <c r="F11267">
        <v>25</v>
      </c>
      <c r="G11267" s="85">
        <v>23.534803663175463</v>
      </c>
      <c r="H11267" s="85">
        <v>24503.913814264284</v>
      </c>
      <c r="I11267" s="85">
        <v>5272.1260057275331</v>
      </c>
      <c r="J11267" s="85">
        <v>380041.87359413668</v>
      </c>
      <c r="K11267" t="s">
        <v>491</v>
      </c>
    </row>
    <row r="11268" spans="2:11" x14ac:dyDescent="0.25">
      <c r="B11268">
        <v>2026</v>
      </c>
      <c r="C11268" t="s">
        <v>481</v>
      </c>
      <c r="D11268">
        <v>4</v>
      </c>
      <c r="E11268" t="s">
        <v>70</v>
      </c>
      <c r="F11268">
        <v>25</v>
      </c>
      <c r="G11268" s="85">
        <v>2.9844859717794954</v>
      </c>
      <c r="H11268" s="85">
        <v>24503.913814264284</v>
      </c>
      <c r="I11268" s="85">
        <v>5272.1260057275331</v>
      </c>
      <c r="J11268" s="85">
        <v>48193.715854328897</v>
      </c>
      <c r="K11268" t="s">
        <v>491</v>
      </c>
    </row>
    <row r="11269" spans="2:11" x14ac:dyDescent="0.25">
      <c r="B11269">
        <v>2026</v>
      </c>
      <c r="C11269" t="s">
        <v>482</v>
      </c>
      <c r="D11269">
        <v>3</v>
      </c>
      <c r="E11269" t="s">
        <v>70</v>
      </c>
      <c r="F11269">
        <v>25</v>
      </c>
      <c r="G11269" s="85">
        <v>23.690559497334156</v>
      </c>
      <c r="H11269" s="85">
        <v>24503.913814264284</v>
      </c>
      <c r="I11269" s="85">
        <v>5272.1260057275331</v>
      </c>
      <c r="J11269" s="85">
        <v>382557.03114055406</v>
      </c>
      <c r="K11269" t="s">
        <v>491</v>
      </c>
    </row>
    <row r="11270" spans="2:11" x14ac:dyDescent="0.25">
      <c r="B11270">
        <v>2026</v>
      </c>
      <c r="C11270" t="s">
        <v>482</v>
      </c>
      <c r="D11270">
        <v>4</v>
      </c>
      <c r="E11270" t="s">
        <v>70</v>
      </c>
      <c r="F11270">
        <v>25</v>
      </c>
      <c r="G11270" s="85">
        <v>3.0042376174155621</v>
      </c>
      <c r="H11270" s="85">
        <v>24503.913814264284</v>
      </c>
      <c r="I11270" s="85">
        <v>5272.1260057275331</v>
      </c>
      <c r="J11270" s="85">
        <v>48512.666992461542</v>
      </c>
      <c r="K11270" t="s">
        <v>491</v>
      </c>
    </row>
    <row r="11271" spans="2:11" x14ac:dyDescent="0.25">
      <c r="B11271">
        <v>2026</v>
      </c>
      <c r="C11271" t="s">
        <v>483</v>
      </c>
      <c r="D11271">
        <v>3</v>
      </c>
      <c r="E11271" t="s">
        <v>70</v>
      </c>
      <c r="F11271">
        <v>25</v>
      </c>
      <c r="G11271" s="85">
        <v>23.8463153314929</v>
      </c>
      <c r="H11271" s="85">
        <v>24503.913814264284</v>
      </c>
      <c r="I11271" s="85">
        <v>5272.1260057275331</v>
      </c>
      <c r="J11271" s="85">
        <v>385072.18868697225</v>
      </c>
      <c r="K11271" t="s">
        <v>491</v>
      </c>
    </row>
    <row r="11272" spans="2:11" x14ac:dyDescent="0.25">
      <c r="B11272">
        <v>2026</v>
      </c>
      <c r="C11272" t="s">
        <v>483</v>
      </c>
      <c r="D11272">
        <v>4</v>
      </c>
      <c r="E11272" t="s">
        <v>70</v>
      </c>
      <c r="F11272">
        <v>25</v>
      </c>
      <c r="G11272" s="85">
        <v>3.0239892630516358</v>
      </c>
      <c r="H11272" s="85">
        <v>24503.913814264284</v>
      </c>
      <c r="I11272" s="85">
        <v>5272.1260057275331</v>
      </c>
      <c r="J11272" s="85">
        <v>48831.61813059431</v>
      </c>
      <c r="K11272" t="s">
        <v>491</v>
      </c>
    </row>
    <row r="11273" spans="2:11" x14ac:dyDescent="0.25">
      <c r="B11273">
        <v>2026</v>
      </c>
      <c r="C11273" t="s">
        <v>484</v>
      </c>
      <c r="D11273">
        <v>3</v>
      </c>
      <c r="E11273" t="s">
        <v>70</v>
      </c>
      <c r="F11273">
        <v>25</v>
      </c>
      <c r="G11273" s="85">
        <v>24.002071165651593</v>
      </c>
      <c r="H11273" s="85">
        <v>24503.913814264284</v>
      </c>
      <c r="I11273" s="85">
        <v>5272.1260057275331</v>
      </c>
      <c r="J11273" s="85">
        <v>387587.34623338963</v>
      </c>
      <c r="K11273" t="s">
        <v>491</v>
      </c>
    </row>
    <row r="11274" spans="2:11" x14ac:dyDescent="0.25">
      <c r="B11274">
        <v>2026</v>
      </c>
      <c r="C11274" t="s">
        <v>484</v>
      </c>
      <c r="D11274">
        <v>4</v>
      </c>
      <c r="E11274" t="s">
        <v>70</v>
      </c>
      <c r="F11274">
        <v>25</v>
      </c>
      <c r="G11274" s="85">
        <v>3.0437409086877025</v>
      </c>
      <c r="H11274" s="85">
        <v>24503.913814264284</v>
      </c>
      <c r="I11274" s="85">
        <v>5272.1260057275331</v>
      </c>
      <c r="J11274" s="85">
        <v>49150.569268726955</v>
      </c>
      <c r="K11274" t="s">
        <v>491</v>
      </c>
    </row>
    <row r="11275" spans="2:11" x14ac:dyDescent="0.25">
      <c r="B11275">
        <v>2026</v>
      </c>
      <c r="C11275" t="s">
        <v>485</v>
      </c>
      <c r="D11275">
        <v>3</v>
      </c>
      <c r="E11275" t="s">
        <v>70</v>
      </c>
      <c r="F11275">
        <v>25</v>
      </c>
      <c r="G11275" s="85">
        <v>24.157826999810336</v>
      </c>
      <c r="H11275" s="85">
        <v>24503.913814264284</v>
      </c>
      <c r="I11275" s="85">
        <v>5272.1260057275331</v>
      </c>
      <c r="J11275" s="85">
        <v>390102.50377980783</v>
      </c>
      <c r="K11275" t="s">
        <v>491</v>
      </c>
    </row>
    <row r="11276" spans="2:11" x14ac:dyDescent="0.25">
      <c r="B11276">
        <v>2026</v>
      </c>
      <c r="C11276" t="s">
        <v>485</v>
      </c>
      <c r="D11276">
        <v>4</v>
      </c>
      <c r="E11276" t="s">
        <v>70</v>
      </c>
      <c r="F11276">
        <v>25</v>
      </c>
      <c r="G11276" s="85">
        <v>3.0634925543237728</v>
      </c>
      <c r="H11276" s="85">
        <v>24503.913814264284</v>
      </c>
      <c r="I11276" s="85">
        <v>5272.1260057275331</v>
      </c>
      <c r="J11276" s="85">
        <v>49469.520406859658</v>
      </c>
      <c r="K11276" t="s">
        <v>491</v>
      </c>
    </row>
    <row r="11277" spans="2:11" x14ac:dyDescent="0.25">
      <c r="B11277">
        <v>2026</v>
      </c>
      <c r="C11277" t="s">
        <v>486</v>
      </c>
      <c r="D11277">
        <v>3</v>
      </c>
      <c r="E11277" t="s">
        <v>70</v>
      </c>
      <c r="F11277">
        <v>25</v>
      </c>
      <c r="G11277" s="85">
        <v>24.313582833969033</v>
      </c>
      <c r="H11277" s="85">
        <v>24503.913814264284</v>
      </c>
      <c r="I11277" s="85">
        <v>5272.1260057275331</v>
      </c>
      <c r="J11277" s="85">
        <v>392617.66132622526</v>
      </c>
      <c r="K11277" t="s">
        <v>491</v>
      </c>
    </row>
    <row r="11278" spans="2:11" x14ac:dyDescent="0.25">
      <c r="B11278">
        <v>2026</v>
      </c>
      <c r="C11278" t="s">
        <v>486</v>
      </c>
      <c r="D11278">
        <v>4</v>
      </c>
      <c r="E11278" t="s">
        <v>70</v>
      </c>
      <c r="F11278">
        <v>25</v>
      </c>
      <c r="G11278" s="85">
        <v>3.0832441999598394</v>
      </c>
      <c r="H11278" s="85">
        <v>24503.913814264284</v>
      </c>
      <c r="I11278" s="85">
        <v>5272.1260057275331</v>
      </c>
      <c r="J11278" s="85">
        <v>49788.47154499231</v>
      </c>
      <c r="K11278" t="s">
        <v>491</v>
      </c>
    </row>
    <row r="11279" spans="2:11" x14ac:dyDescent="0.25">
      <c r="B11279">
        <v>2026</v>
      </c>
      <c r="C11279" t="s">
        <v>487</v>
      </c>
      <c r="D11279">
        <v>3</v>
      </c>
      <c r="E11279" t="s">
        <v>70</v>
      </c>
      <c r="F11279">
        <v>25</v>
      </c>
      <c r="G11279" s="85">
        <v>24.469338668127772</v>
      </c>
      <c r="H11279" s="85">
        <v>24503.913814264284</v>
      </c>
      <c r="I11279" s="85">
        <v>5272.1260057275331</v>
      </c>
      <c r="J11279" s="85">
        <v>395132.8188726434</v>
      </c>
      <c r="K11279" t="s">
        <v>491</v>
      </c>
    </row>
    <row r="11280" spans="2:11" x14ac:dyDescent="0.25">
      <c r="B11280">
        <v>2026</v>
      </c>
      <c r="C11280" t="s">
        <v>487</v>
      </c>
      <c r="D11280">
        <v>4</v>
      </c>
      <c r="E11280" t="s">
        <v>70</v>
      </c>
      <c r="F11280">
        <v>25</v>
      </c>
      <c r="G11280" s="85">
        <v>3.1029958455959132</v>
      </c>
      <c r="H11280" s="85">
        <v>24503.913814264284</v>
      </c>
      <c r="I11280" s="85">
        <v>5272.1260057275331</v>
      </c>
      <c r="J11280" s="85">
        <v>50107.422683125071</v>
      </c>
      <c r="K11280" t="s">
        <v>491</v>
      </c>
    </row>
    <row r="11281" spans="2:11" x14ac:dyDescent="0.25">
      <c r="B11281">
        <v>2026</v>
      </c>
      <c r="C11281" t="s">
        <v>488</v>
      </c>
      <c r="D11281">
        <v>3</v>
      </c>
      <c r="E11281" t="s">
        <v>70</v>
      </c>
      <c r="F11281">
        <v>25</v>
      </c>
      <c r="G11281" s="85">
        <v>24.625094502286469</v>
      </c>
      <c r="H11281" s="85">
        <v>24503.913814264284</v>
      </c>
      <c r="I11281" s="85">
        <v>5272.1260057275331</v>
      </c>
      <c r="J11281" s="85">
        <v>397647.97641906084</v>
      </c>
      <c r="K11281" t="s">
        <v>491</v>
      </c>
    </row>
    <row r="11282" spans="2:11" x14ac:dyDescent="0.25">
      <c r="B11282">
        <v>2026</v>
      </c>
      <c r="C11282" t="s">
        <v>488</v>
      </c>
      <c r="D11282">
        <v>4</v>
      </c>
      <c r="E11282" t="s">
        <v>70</v>
      </c>
      <c r="F11282">
        <v>25</v>
      </c>
      <c r="G11282" s="85">
        <v>3.1227474912319799</v>
      </c>
      <c r="H11282" s="85">
        <v>24503.913814264284</v>
      </c>
      <c r="I11282" s="85">
        <v>5272.1260057275331</v>
      </c>
      <c r="J11282" s="85">
        <v>50426.373821257723</v>
      </c>
      <c r="K11282" t="s">
        <v>491</v>
      </c>
    </row>
    <row r="11283" spans="2:11" x14ac:dyDescent="0.25">
      <c r="B11283">
        <v>2026</v>
      </c>
      <c r="C11283" t="s">
        <v>489</v>
      </c>
      <c r="D11283">
        <v>3</v>
      </c>
      <c r="E11283" t="s">
        <v>70</v>
      </c>
      <c r="F11283">
        <v>25</v>
      </c>
      <c r="G11283" s="85">
        <v>24.780850336445212</v>
      </c>
      <c r="H11283" s="85">
        <v>24503.913814264284</v>
      </c>
      <c r="I11283" s="85">
        <v>5272.1260057275331</v>
      </c>
      <c r="J11283" s="85">
        <v>400163.13396547904</v>
      </c>
      <c r="K11283" t="s">
        <v>491</v>
      </c>
    </row>
    <row r="11284" spans="2:11" x14ac:dyDescent="0.25">
      <c r="B11284">
        <v>2026</v>
      </c>
      <c r="C11284" t="s">
        <v>489</v>
      </c>
      <c r="D11284">
        <v>4</v>
      </c>
      <c r="E11284" t="s">
        <v>70</v>
      </c>
      <c r="F11284">
        <v>25</v>
      </c>
      <c r="G11284" s="85">
        <v>3.1424991368680502</v>
      </c>
      <c r="H11284" s="85">
        <v>24503.913814264284</v>
      </c>
      <c r="I11284" s="85">
        <v>5272.1260057275331</v>
      </c>
      <c r="J11284" s="85">
        <v>50745.324959390426</v>
      </c>
      <c r="K11284" t="s">
        <v>491</v>
      </c>
    </row>
    <row r="11285" spans="2:11" x14ac:dyDescent="0.25">
      <c r="B11285">
        <v>2026</v>
      </c>
      <c r="C11285" t="s">
        <v>490</v>
      </c>
      <c r="D11285">
        <v>3</v>
      </c>
      <c r="E11285" t="s">
        <v>70</v>
      </c>
      <c r="F11285">
        <v>25</v>
      </c>
      <c r="G11285" s="85">
        <v>24.936606170603909</v>
      </c>
      <c r="H11285" s="85">
        <v>24503.913814264284</v>
      </c>
      <c r="I11285" s="85">
        <v>5272.1260057275331</v>
      </c>
      <c r="J11285" s="85">
        <v>402678.29151189653</v>
      </c>
      <c r="K11285" t="s">
        <v>491</v>
      </c>
    </row>
    <row r="11286" spans="2:11" x14ac:dyDescent="0.25">
      <c r="B11286">
        <v>2026</v>
      </c>
      <c r="C11286" t="s">
        <v>490</v>
      </c>
      <c r="D11286">
        <v>4</v>
      </c>
      <c r="E11286" t="s">
        <v>70</v>
      </c>
      <c r="F11286">
        <v>25</v>
      </c>
      <c r="G11286" s="85">
        <v>3.1622507825041168</v>
      </c>
      <c r="H11286" s="85">
        <v>24503.913814264284</v>
      </c>
      <c r="I11286" s="85">
        <v>5272.1260057275331</v>
      </c>
      <c r="J11286" s="85">
        <v>51064.276097523078</v>
      </c>
      <c r="K11286" t="s">
        <v>491</v>
      </c>
    </row>
    <row r="11287" spans="2:11" x14ac:dyDescent="0.25">
      <c r="B11287">
        <v>2026</v>
      </c>
      <c r="C11287" t="s">
        <v>479</v>
      </c>
      <c r="D11287">
        <v>3</v>
      </c>
      <c r="E11287" t="s">
        <v>185</v>
      </c>
      <c r="F11287">
        <v>3</v>
      </c>
      <c r="G11287" s="85">
        <v>25.916563187271322</v>
      </c>
      <c r="H11287" s="85">
        <v>12076.490850376749</v>
      </c>
      <c r="I11287" s="85">
        <v>3366.157158234661</v>
      </c>
      <c r="J11287" s="85">
        <v>207506.49462944627</v>
      </c>
      <c r="K11287" t="s">
        <v>491</v>
      </c>
    </row>
    <row r="11288" spans="2:11" x14ac:dyDescent="0.25">
      <c r="B11288">
        <v>2026</v>
      </c>
      <c r="C11288" t="s">
        <v>479</v>
      </c>
      <c r="D11288">
        <v>4</v>
      </c>
      <c r="E11288" t="s">
        <v>185</v>
      </c>
      <c r="F11288">
        <v>3</v>
      </c>
      <c r="G11288" s="85">
        <v>13.922813880540581</v>
      </c>
      <c r="H11288" s="85">
        <v>12076.490850376749</v>
      </c>
      <c r="I11288" s="85">
        <v>3366.157158234661</v>
      </c>
      <c r="J11288" s="85">
        <v>111475.98093361838</v>
      </c>
      <c r="K11288" t="s">
        <v>491</v>
      </c>
    </row>
    <row r="11289" spans="2:11" x14ac:dyDescent="0.25">
      <c r="B11289">
        <v>2026</v>
      </c>
      <c r="C11289" t="s">
        <v>480</v>
      </c>
      <c r="D11289">
        <v>3</v>
      </c>
      <c r="E11289" t="s">
        <v>185</v>
      </c>
      <c r="F11289">
        <v>3</v>
      </c>
      <c r="G11289" s="85">
        <v>26.01375244858011</v>
      </c>
      <c r="H11289" s="85">
        <v>12076.490850376749</v>
      </c>
      <c r="I11289" s="85">
        <v>3366.157158234661</v>
      </c>
      <c r="J11289" s="85">
        <v>208284.66119358843</v>
      </c>
      <c r="K11289" t="s">
        <v>491</v>
      </c>
    </row>
    <row r="11290" spans="2:11" x14ac:dyDescent="0.25">
      <c r="B11290">
        <v>2026</v>
      </c>
      <c r="C11290" t="s">
        <v>480</v>
      </c>
      <c r="D11290">
        <v>4</v>
      </c>
      <c r="E11290" t="s">
        <v>185</v>
      </c>
      <c r="F11290">
        <v>3</v>
      </c>
      <c r="G11290" s="85">
        <v>13.975025587263101</v>
      </c>
      <c r="H11290" s="85">
        <v>12076.490850376749</v>
      </c>
      <c r="I11290" s="85">
        <v>3366.157158234661</v>
      </c>
      <c r="J11290" s="85">
        <v>111894.0251072352</v>
      </c>
      <c r="K11290" t="s">
        <v>491</v>
      </c>
    </row>
    <row r="11291" spans="2:11" x14ac:dyDescent="0.25">
      <c r="B11291">
        <v>2026</v>
      </c>
      <c r="C11291" t="s">
        <v>481</v>
      </c>
      <c r="D11291">
        <v>3</v>
      </c>
      <c r="E11291" t="s">
        <v>185</v>
      </c>
      <c r="F11291">
        <v>3</v>
      </c>
      <c r="G11291" s="85">
        <v>26.110941709888923</v>
      </c>
      <c r="H11291" s="85">
        <v>12076.490850376749</v>
      </c>
      <c r="I11291" s="85">
        <v>3366.157158234661</v>
      </c>
      <c r="J11291" s="85">
        <v>209062.82775773076</v>
      </c>
      <c r="K11291" t="s">
        <v>491</v>
      </c>
    </row>
    <row r="11292" spans="2:11" x14ac:dyDescent="0.25">
      <c r="B11292">
        <v>2026</v>
      </c>
      <c r="C11292" t="s">
        <v>481</v>
      </c>
      <c r="D11292">
        <v>4</v>
      </c>
      <c r="E11292" t="s">
        <v>185</v>
      </c>
      <c r="F11292">
        <v>3</v>
      </c>
      <c r="G11292" s="85">
        <v>14.027237293985632</v>
      </c>
      <c r="H11292" s="85">
        <v>12076.490850376749</v>
      </c>
      <c r="I11292" s="85">
        <v>3366.157158234661</v>
      </c>
      <c r="J11292" s="85">
        <v>112312.0692808521</v>
      </c>
      <c r="K11292" t="s">
        <v>491</v>
      </c>
    </row>
    <row r="11293" spans="2:11" x14ac:dyDescent="0.25">
      <c r="B11293">
        <v>2026</v>
      </c>
      <c r="C11293" t="s">
        <v>482</v>
      </c>
      <c r="D11293">
        <v>3</v>
      </c>
      <c r="E11293" t="s">
        <v>185</v>
      </c>
      <c r="F11293">
        <v>3</v>
      </c>
      <c r="G11293" s="85">
        <v>26.208130971197715</v>
      </c>
      <c r="H11293" s="85">
        <v>12076.490850376749</v>
      </c>
      <c r="I11293" s="85">
        <v>3366.157158234661</v>
      </c>
      <c r="J11293" s="85">
        <v>209840.99432187295</v>
      </c>
      <c r="K11293" t="s">
        <v>491</v>
      </c>
    </row>
    <row r="11294" spans="2:11" x14ac:dyDescent="0.25">
      <c r="B11294">
        <v>2026</v>
      </c>
      <c r="C11294" t="s">
        <v>482</v>
      </c>
      <c r="D11294">
        <v>4</v>
      </c>
      <c r="E11294" t="s">
        <v>185</v>
      </c>
      <c r="F11294">
        <v>3</v>
      </c>
      <c r="G11294" s="85">
        <v>14.079449000708156</v>
      </c>
      <c r="H11294" s="85">
        <v>12076.490850376749</v>
      </c>
      <c r="I11294" s="85">
        <v>3366.157158234661</v>
      </c>
      <c r="J11294" s="85">
        <v>112730.11345446894</v>
      </c>
      <c r="K11294" t="s">
        <v>491</v>
      </c>
    </row>
    <row r="11295" spans="2:11" x14ac:dyDescent="0.25">
      <c r="B11295">
        <v>2026</v>
      </c>
      <c r="C11295" t="s">
        <v>483</v>
      </c>
      <c r="D11295">
        <v>3</v>
      </c>
      <c r="E11295" t="s">
        <v>185</v>
      </c>
      <c r="F11295">
        <v>3</v>
      </c>
      <c r="G11295" s="85">
        <v>26.305320232506521</v>
      </c>
      <c r="H11295" s="85">
        <v>12076.490850376749</v>
      </c>
      <c r="I11295" s="85">
        <v>3366.157158234661</v>
      </c>
      <c r="J11295" s="85">
        <v>210619.16088601525</v>
      </c>
      <c r="K11295" t="s">
        <v>491</v>
      </c>
    </row>
    <row r="11296" spans="2:11" x14ac:dyDescent="0.25">
      <c r="B11296">
        <v>2026</v>
      </c>
      <c r="C11296" t="s">
        <v>483</v>
      </c>
      <c r="D11296">
        <v>4</v>
      </c>
      <c r="E11296" t="s">
        <v>185</v>
      </c>
      <c r="F11296">
        <v>3</v>
      </c>
      <c r="G11296" s="85">
        <v>14.131660707430687</v>
      </c>
      <c r="H11296" s="85">
        <v>12076.490850376749</v>
      </c>
      <c r="I11296" s="85">
        <v>3366.157158234661</v>
      </c>
      <c r="J11296" s="85">
        <v>113148.15762808586</v>
      </c>
      <c r="K11296" t="s">
        <v>491</v>
      </c>
    </row>
    <row r="11297" spans="2:11" x14ac:dyDescent="0.25">
      <c r="B11297">
        <v>2026</v>
      </c>
      <c r="C11297" t="s">
        <v>484</v>
      </c>
      <c r="D11297">
        <v>3</v>
      </c>
      <c r="E11297" t="s">
        <v>185</v>
      </c>
      <c r="F11297">
        <v>3</v>
      </c>
      <c r="G11297" s="85">
        <v>26.402509493815316</v>
      </c>
      <c r="H11297" s="85">
        <v>12076.490850376749</v>
      </c>
      <c r="I11297" s="85">
        <v>3366.157158234661</v>
      </c>
      <c r="J11297" s="85">
        <v>211397.32745015746</v>
      </c>
      <c r="K11297" t="s">
        <v>491</v>
      </c>
    </row>
    <row r="11298" spans="2:11" x14ac:dyDescent="0.25">
      <c r="B11298">
        <v>2026</v>
      </c>
      <c r="C11298" t="s">
        <v>484</v>
      </c>
      <c r="D11298">
        <v>4</v>
      </c>
      <c r="E11298" t="s">
        <v>185</v>
      </c>
      <c r="F11298">
        <v>3</v>
      </c>
      <c r="G11298" s="85">
        <v>14.183872414153207</v>
      </c>
      <c r="H11298" s="85">
        <v>12076.490850376749</v>
      </c>
      <c r="I11298" s="85">
        <v>3366.157158234661</v>
      </c>
      <c r="J11298" s="85">
        <v>113566.20180170267</v>
      </c>
      <c r="K11298" t="s">
        <v>491</v>
      </c>
    </row>
    <row r="11299" spans="2:11" x14ac:dyDescent="0.25">
      <c r="B11299">
        <v>2026</v>
      </c>
      <c r="C11299" t="s">
        <v>485</v>
      </c>
      <c r="D11299">
        <v>3</v>
      </c>
      <c r="E11299" t="s">
        <v>185</v>
      </c>
      <c r="F11299">
        <v>3</v>
      </c>
      <c r="G11299" s="85">
        <v>26.499698755124122</v>
      </c>
      <c r="H11299" s="85">
        <v>12076.490850376749</v>
      </c>
      <c r="I11299" s="85">
        <v>3366.157158234661</v>
      </c>
      <c r="J11299" s="85">
        <v>212175.49401429974</v>
      </c>
      <c r="K11299" t="s">
        <v>491</v>
      </c>
    </row>
    <row r="11300" spans="2:11" x14ac:dyDescent="0.25">
      <c r="B11300">
        <v>2026</v>
      </c>
      <c r="C11300" t="s">
        <v>485</v>
      </c>
      <c r="D11300">
        <v>4</v>
      </c>
      <c r="E11300" t="s">
        <v>185</v>
      </c>
      <c r="F11300">
        <v>3</v>
      </c>
      <c r="G11300" s="85">
        <v>14.236084120875738</v>
      </c>
      <c r="H11300" s="85">
        <v>12076.490850376749</v>
      </c>
      <c r="I11300" s="85">
        <v>3366.157158234661</v>
      </c>
      <c r="J11300" s="85">
        <v>113984.24597531957</v>
      </c>
      <c r="K11300" t="s">
        <v>491</v>
      </c>
    </row>
    <row r="11301" spans="2:11" x14ac:dyDescent="0.25">
      <c r="B11301">
        <v>2026</v>
      </c>
      <c r="C11301" t="s">
        <v>486</v>
      </c>
      <c r="D11301">
        <v>3</v>
      </c>
      <c r="E11301" t="s">
        <v>185</v>
      </c>
      <c r="F11301">
        <v>3</v>
      </c>
      <c r="G11301" s="85">
        <v>26.596888016432914</v>
      </c>
      <c r="H11301" s="85">
        <v>12076.490850376749</v>
      </c>
      <c r="I11301" s="85">
        <v>3366.157158234661</v>
      </c>
      <c r="J11301" s="85">
        <v>212953.66057844192</v>
      </c>
      <c r="K11301" t="s">
        <v>491</v>
      </c>
    </row>
    <row r="11302" spans="2:11" x14ac:dyDescent="0.25">
      <c r="B11302">
        <v>2026</v>
      </c>
      <c r="C11302" t="s">
        <v>486</v>
      </c>
      <c r="D11302">
        <v>4</v>
      </c>
      <c r="E11302" t="s">
        <v>185</v>
      </c>
      <c r="F11302">
        <v>3</v>
      </c>
      <c r="G11302" s="85">
        <v>14.288295827598262</v>
      </c>
      <c r="H11302" s="85">
        <v>12076.490850376749</v>
      </c>
      <c r="I11302" s="85">
        <v>3366.157158234661</v>
      </c>
      <c r="J11302" s="85">
        <v>114402.29014893642</v>
      </c>
      <c r="K11302" t="s">
        <v>491</v>
      </c>
    </row>
    <row r="11303" spans="2:11" x14ac:dyDescent="0.25">
      <c r="B11303">
        <v>2026</v>
      </c>
      <c r="C11303" t="s">
        <v>487</v>
      </c>
      <c r="D11303">
        <v>3</v>
      </c>
      <c r="E11303" t="s">
        <v>185</v>
      </c>
      <c r="F11303">
        <v>3</v>
      </c>
      <c r="G11303" s="85">
        <v>26.694077277741719</v>
      </c>
      <c r="H11303" s="85">
        <v>12076.490850376749</v>
      </c>
      <c r="I11303" s="85">
        <v>3366.157158234661</v>
      </c>
      <c r="J11303" s="85">
        <v>213731.82714258422</v>
      </c>
      <c r="K11303" t="s">
        <v>491</v>
      </c>
    </row>
    <row r="11304" spans="2:11" x14ac:dyDescent="0.25">
      <c r="B11304">
        <v>2026</v>
      </c>
      <c r="C11304" t="s">
        <v>487</v>
      </c>
      <c r="D11304">
        <v>4</v>
      </c>
      <c r="E11304" t="s">
        <v>185</v>
      </c>
      <c r="F11304">
        <v>3</v>
      </c>
      <c r="G11304" s="85">
        <v>14.340507534320793</v>
      </c>
      <c r="H11304" s="85">
        <v>12076.490850376749</v>
      </c>
      <c r="I11304" s="85">
        <v>3366.157158234661</v>
      </c>
      <c r="J11304" s="85">
        <v>114820.33432255332</v>
      </c>
      <c r="K11304" t="s">
        <v>491</v>
      </c>
    </row>
    <row r="11305" spans="2:11" x14ac:dyDescent="0.25">
      <c r="B11305">
        <v>2026</v>
      </c>
      <c r="C11305" t="s">
        <v>488</v>
      </c>
      <c r="D11305">
        <v>3</v>
      </c>
      <c r="E11305" t="s">
        <v>185</v>
      </c>
      <c r="F11305">
        <v>3</v>
      </c>
      <c r="G11305" s="85">
        <v>26.791266539050511</v>
      </c>
      <c r="H11305" s="85">
        <v>12076.490850376749</v>
      </c>
      <c r="I11305" s="85">
        <v>3366.157158234661</v>
      </c>
      <c r="J11305" s="85">
        <v>214509.99370672641</v>
      </c>
      <c r="K11305" t="s">
        <v>491</v>
      </c>
    </row>
    <row r="11306" spans="2:11" x14ac:dyDescent="0.25">
      <c r="B11306">
        <v>2026</v>
      </c>
      <c r="C11306" t="s">
        <v>488</v>
      </c>
      <c r="D11306">
        <v>4</v>
      </c>
      <c r="E11306" t="s">
        <v>185</v>
      </c>
      <c r="F11306">
        <v>3</v>
      </c>
      <c r="G11306" s="85">
        <v>14.392719241043316</v>
      </c>
      <c r="H11306" s="85">
        <v>12076.490850376749</v>
      </c>
      <c r="I11306" s="85">
        <v>3366.157158234661</v>
      </c>
      <c r="J11306" s="85">
        <v>115238.37849617016</v>
      </c>
      <c r="K11306" t="s">
        <v>491</v>
      </c>
    </row>
    <row r="11307" spans="2:11" x14ac:dyDescent="0.25">
      <c r="B11307">
        <v>2026</v>
      </c>
      <c r="C11307" t="s">
        <v>489</v>
      </c>
      <c r="D11307">
        <v>3</v>
      </c>
      <c r="E11307" t="s">
        <v>185</v>
      </c>
      <c r="F11307">
        <v>3</v>
      </c>
      <c r="G11307" s="85">
        <v>26.888455800359321</v>
      </c>
      <c r="H11307" s="85">
        <v>12076.490850376749</v>
      </c>
      <c r="I11307" s="85">
        <v>3366.157158234661</v>
      </c>
      <c r="J11307" s="85">
        <v>215288.16027086871</v>
      </c>
      <c r="K11307" t="s">
        <v>491</v>
      </c>
    </row>
    <row r="11308" spans="2:11" x14ac:dyDescent="0.25">
      <c r="B11308">
        <v>2026</v>
      </c>
      <c r="C11308" t="s">
        <v>489</v>
      </c>
      <c r="D11308">
        <v>4</v>
      </c>
      <c r="E11308" t="s">
        <v>185</v>
      </c>
      <c r="F11308">
        <v>3</v>
      </c>
      <c r="G11308" s="85">
        <v>14.444930947765844</v>
      </c>
      <c r="H11308" s="85">
        <v>12076.490850376749</v>
      </c>
      <c r="I11308" s="85">
        <v>3366.157158234661</v>
      </c>
      <c r="J11308" s="85">
        <v>115656.42266978705</v>
      </c>
      <c r="K11308" t="s">
        <v>491</v>
      </c>
    </row>
    <row r="11309" spans="2:11" x14ac:dyDescent="0.25">
      <c r="B11309">
        <v>2026</v>
      </c>
      <c r="C11309" t="s">
        <v>490</v>
      </c>
      <c r="D11309">
        <v>3</v>
      </c>
      <c r="E11309" t="s">
        <v>185</v>
      </c>
      <c r="F11309">
        <v>3</v>
      </c>
      <c r="G11309" s="85">
        <v>26.985645061668112</v>
      </c>
      <c r="H11309" s="85">
        <v>12076.490850376749</v>
      </c>
      <c r="I11309" s="85">
        <v>3366.157158234661</v>
      </c>
      <c r="J11309" s="85">
        <v>216066.3268350109</v>
      </c>
      <c r="K11309" t="s">
        <v>491</v>
      </c>
    </row>
    <row r="11310" spans="2:11" x14ac:dyDescent="0.25">
      <c r="B11310">
        <v>2026</v>
      </c>
      <c r="C11310" t="s">
        <v>490</v>
      </c>
      <c r="D11310">
        <v>4</v>
      </c>
      <c r="E11310" t="s">
        <v>185</v>
      </c>
      <c r="F11310">
        <v>3</v>
      </c>
      <c r="G11310" s="85">
        <v>14.497142654488368</v>
      </c>
      <c r="H11310" s="85">
        <v>12076.490850376749</v>
      </c>
      <c r="I11310" s="85">
        <v>3366.157158234661</v>
      </c>
      <c r="J11310" s="85">
        <v>116074.46684340389</v>
      </c>
      <c r="K11310" t="s">
        <v>491</v>
      </c>
    </row>
    <row r="11311" spans="2:11" x14ac:dyDescent="0.25">
      <c r="B11311">
        <v>2026</v>
      </c>
      <c r="C11311" t="s">
        <v>479</v>
      </c>
      <c r="D11311">
        <v>3</v>
      </c>
      <c r="E11311" t="s">
        <v>70</v>
      </c>
      <c r="F11311">
        <v>1</v>
      </c>
      <c r="G11311" s="85">
        <v>23.35408081042555</v>
      </c>
      <c r="H11311" s="85">
        <v>24503.913814264284</v>
      </c>
      <c r="I11311" s="85">
        <v>5272.1260057275331</v>
      </c>
      <c r="J11311" s="85">
        <v>397725.13645607169</v>
      </c>
      <c r="K11311" t="s">
        <v>491</v>
      </c>
    </row>
    <row r="11312" spans="2:11" x14ac:dyDescent="0.25">
      <c r="B11312">
        <v>2026</v>
      </c>
      <c r="C11312" t="s">
        <v>479</v>
      </c>
      <c r="D11312">
        <v>4</v>
      </c>
      <c r="E11312" t="s">
        <v>70</v>
      </c>
      <c r="F11312">
        <v>1</v>
      </c>
      <c r="G11312" s="85">
        <v>5.1126501233634301</v>
      </c>
      <c r="H11312" s="85">
        <v>24503.913814264284</v>
      </c>
      <c r="I11312" s="85">
        <v>5272.1260057275331</v>
      </c>
      <c r="J11312" s="85">
        <v>87069.55689984269</v>
      </c>
      <c r="K11312" t="s">
        <v>491</v>
      </c>
    </row>
    <row r="11313" spans="2:11" x14ac:dyDescent="0.25">
      <c r="B11313">
        <v>2026</v>
      </c>
      <c r="C11313" t="s">
        <v>480</v>
      </c>
      <c r="D11313">
        <v>3</v>
      </c>
      <c r="E11313" t="s">
        <v>70</v>
      </c>
      <c r="F11313">
        <v>1</v>
      </c>
      <c r="G11313" s="85">
        <v>30.552484426640163</v>
      </c>
      <c r="H11313" s="85">
        <v>24503.913814264284</v>
      </c>
      <c r="I11313" s="85">
        <v>5272.1260057275331</v>
      </c>
      <c r="J11313" s="85">
        <v>520315.5344154195</v>
      </c>
      <c r="K11313" t="s">
        <v>491</v>
      </c>
    </row>
    <row r="11314" spans="2:11" x14ac:dyDescent="0.25">
      <c r="B11314">
        <v>2026</v>
      </c>
      <c r="C11314" t="s">
        <v>480</v>
      </c>
      <c r="D11314">
        <v>4</v>
      </c>
      <c r="E11314" t="s">
        <v>70</v>
      </c>
      <c r="F11314">
        <v>1</v>
      </c>
      <c r="G11314" s="85">
        <v>6.6885168609671695</v>
      </c>
      <c r="H11314" s="85">
        <v>24503.913814264284</v>
      </c>
      <c r="I11314" s="85">
        <v>5272.1260057275331</v>
      </c>
      <c r="J11314" s="85">
        <v>113906.91429094317</v>
      </c>
      <c r="K11314" t="s">
        <v>491</v>
      </c>
    </row>
    <row r="11315" spans="2:11" x14ac:dyDescent="0.25">
      <c r="B11315">
        <v>2026</v>
      </c>
      <c r="C11315" t="s">
        <v>481</v>
      </c>
      <c r="D11315">
        <v>3</v>
      </c>
      <c r="E11315" t="s">
        <v>70</v>
      </c>
      <c r="F11315">
        <v>1</v>
      </c>
      <c r="G11315" s="85">
        <v>33.050227514196727</v>
      </c>
      <c r="H11315" s="85">
        <v>24503.913814264284</v>
      </c>
      <c r="I11315" s="85">
        <v>5272.1260057275331</v>
      </c>
      <c r="J11315" s="85">
        <v>562852.6489520435</v>
      </c>
      <c r="K11315" t="s">
        <v>491</v>
      </c>
    </row>
    <row r="11316" spans="2:11" x14ac:dyDescent="0.25">
      <c r="B11316">
        <v>2026</v>
      </c>
      <c r="C11316" t="s">
        <v>481</v>
      </c>
      <c r="D11316">
        <v>4</v>
      </c>
      <c r="E11316" t="s">
        <v>70</v>
      </c>
      <c r="F11316">
        <v>1</v>
      </c>
      <c r="G11316" s="85">
        <v>7.2353200774322559</v>
      </c>
      <c r="H11316" s="85">
        <v>24503.913814264284</v>
      </c>
      <c r="I11316" s="85">
        <v>5272.1260057275331</v>
      </c>
      <c r="J11316" s="85">
        <v>123219.09341923114</v>
      </c>
      <c r="K11316" t="s">
        <v>491</v>
      </c>
    </row>
    <row r="11317" spans="2:11" x14ac:dyDescent="0.25">
      <c r="B11317">
        <v>2026</v>
      </c>
      <c r="C11317" t="s">
        <v>482</v>
      </c>
      <c r="D11317">
        <v>3</v>
      </c>
      <c r="E11317" t="s">
        <v>70</v>
      </c>
      <c r="F11317">
        <v>1</v>
      </c>
      <c r="G11317" s="85">
        <v>39.302498925513383</v>
      </c>
      <c r="H11317" s="85">
        <v>24503.913814264284</v>
      </c>
      <c r="I11317" s="85">
        <v>5272.1260057275331</v>
      </c>
      <c r="J11317" s="85">
        <v>669330.20721741638</v>
      </c>
      <c r="K11317" t="s">
        <v>491</v>
      </c>
    </row>
    <row r="11318" spans="2:11" x14ac:dyDescent="0.25">
      <c r="B11318">
        <v>2026</v>
      </c>
      <c r="C11318" t="s">
        <v>482</v>
      </c>
      <c r="D11318">
        <v>4</v>
      </c>
      <c r="E11318" t="s">
        <v>70</v>
      </c>
      <c r="F11318">
        <v>1</v>
      </c>
      <c r="G11318" s="85">
        <v>8.6040605755853576</v>
      </c>
      <c r="H11318" s="85">
        <v>24503.913814264284</v>
      </c>
      <c r="I11318" s="85">
        <v>5272.1260057275331</v>
      </c>
      <c r="J11318" s="85">
        <v>146529.04536381268</v>
      </c>
      <c r="K11318" t="s">
        <v>491</v>
      </c>
    </row>
    <row r="11319" spans="2:11" x14ac:dyDescent="0.25">
      <c r="B11319">
        <v>2026</v>
      </c>
      <c r="C11319" t="s">
        <v>483</v>
      </c>
      <c r="D11319">
        <v>3</v>
      </c>
      <c r="E11319" t="s">
        <v>70</v>
      </c>
      <c r="F11319">
        <v>1</v>
      </c>
      <c r="G11319" s="85">
        <v>23.852899231394979</v>
      </c>
      <c r="H11319" s="85">
        <v>24503.913814264284</v>
      </c>
      <c r="I11319" s="85">
        <v>5272.1260057275331</v>
      </c>
      <c r="J11319" s="85">
        <v>406220.12395557127</v>
      </c>
      <c r="K11319" t="s">
        <v>491</v>
      </c>
    </row>
    <row r="11320" spans="2:11" x14ac:dyDescent="0.25">
      <c r="B11320">
        <v>2026</v>
      </c>
      <c r="C11320" t="s">
        <v>483</v>
      </c>
      <c r="D11320">
        <v>4</v>
      </c>
      <c r="E11320" t="s">
        <v>70</v>
      </c>
      <c r="F11320">
        <v>1</v>
      </c>
      <c r="G11320" s="85">
        <v>5.2218509128188977</v>
      </c>
      <c r="H11320" s="85">
        <v>24503.913814264284</v>
      </c>
      <c r="I11320" s="85">
        <v>5272.1260057275331</v>
      </c>
      <c r="J11320" s="85">
        <v>88929.270379462847</v>
      </c>
      <c r="K11320" t="s">
        <v>491</v>
      </c>
    </row>
    <row r="11321" spans="2:11" x14ac:dyDescent="0.25">
      <c r="B11321">
        <v>2026</v>
      </c>
      <c r="C11321" t="s">
        <v>484</v>
      </c>
      <c r="D11321">
        <v>3</v>
      </c>
      <c r="E11321" t="s">
        <v>70</v>
      </c>
      <c r="F11321">
        <v>1</v>
      </c>
      <c r="G11321" s="85">
        <v>31.051302847609591</v>
      </c>
      <c r="H11321" s="85">
        <v>24503.913814264284</v>
      </c>
      <c r="I11321" s="85">
        <v>5272.1260057275331</v>
      </c>
      <c r="J11321" s="85">
        <v>528810.52191491902</v>
      </c>
      <c r="K11321" t="s">
        <v>491</v>
      </c>
    </row>
    <row r="11322" spans="2:11" x14ac:dyDescent="0.25">
      <c r="B11322">
        <v>2026</v>
      </c>
      <c r="C11322" t="s">
        <v>484</v>
      </c>
      <c r="D11322">
        <v>4</v>
      </c>
      <c r="E11322" t="s">
        <v>70</v>
      </c>
      <c r="F11322">
        <v>1</v>
      </c>
      <c r="G11322" s="85">
        <v>6.7977176504226406</v>
      </c>
      <c r="H11322" s="85">
        <v>24503.913814264284</v>
      </c>
      <c r="I11322" s="85">
        <v>5272.1260057275331</v>
      </c>
      <c r="J11322" s="85">
        <v>115766.62777056337</v>
      </c>
      <c r="K11322" t="s">
        <v>491</v>
      </c>
    </row>
    <row r="11323" spans="2:11" x14ac:dyDescent="0.25">
      <c r="B11323">
        <v>2026</v>
      </c>
      <c r="C11323" t="s">
        <v>485</v>
      </c>
      <c r="D11323">
        <v>3</v>
      </c>
      <c r="E11323" t="s">
        <v>70</v>
      </c>
      <c r="F11323">
        <v>1</v>
      </c>
      <c r="G11323" s="85">
        <v>33.549045935166156</v>
      </c>
      <c r="H11323" s="85">
        <v>24503.913814264284</v>
      </c>
      <c r="I11323" s="85">
        <v>5272.1260057275331</v>
      </c>
      <c r="J11323" s="85">
        <v>571347.63645154308</v>
      </c>
      <c r="K11323" t="s">
        <v>491</v>
      </c>
    </row>
    <row r="11324" spans="2:11" x14ac:dyDescent="0.25">
      <c r="B11324">
        <v>2026</v>
      </c>
      <c r="C11324" t="s">
        <v>485</v>
      </c>
      <c r="D11324">
        <v>4</v>
      </c>
      <c r="E11324" t="s">
        <v>70</v>
      </c>
      <c r="F11324">
        <v>1</v>
      </c>
      <c r="G11324" s="85">
        <v>7.3445208668877271</v>
      </c>
      <c r="H11324" s="85">
        <v>24503.913814264284</v>
      </c>
      <c r="I11324" s="85">
        <v>5272.1260057275331</v>
      </c>
      <c r="J11324" s="85">
        <v>125078.80689885134</v>
      </c>
      <c r="K11324" t="s">
        <v>491</v>
      </c>
    </row>
    <row r="11325" spans="2:11" x14ac:dyDescent="0.25">
      <c r="B11325">
        <v>2026</v>
      </c>
      <c r="C11325" t="s">
        <v>486</v>
      </c>
      <c r="D11325">
        <v>3</v>
      </c>
      <c r="E11325" t="s">
        <v>70</v>
      </c>
      <c r="F11325">
        <v>1</v>
      </c>
      <c r="G11325" s="85">
        <v>39.801317346482811</v>
      </c>
      <c r="H11325" s="85">
        <v>24503.913814264284</v>
      </c>
      <c r="I11325" s="85">
        <v>5272.1260057275331</v>
      </c>
      <c r="J11325" s="85">
        <v>677825.19471691595</v>
      </c>
      <c r="K11325" t="s">
        <v>491</v>
      </c>
    </row>
    <row r="11326" spans="2:11" x14ac:dyDescent="0.25">
      <c r="B11326">
        <v>2026</v>
      </c>
      <c r="C11326" t="s">
        <v>486</v>
      </c>
      <c r="D11326">
        <v>4</v>
      </c>
      <c r="E11326" t="s">
        <v>70</v>
      </c>
      <c r="F11326">
        <v>1</v>
      </c>
      <c r="G11326" s="85">
        <v>8.7132613650408288</v>
      </c>
      <c r="H11326" s="85">
        <v>24503.913814264284</v>
      </c>
      <c r="I11326" s="85">
        <v>5272.1260057275331</v>
      </c>
      <c r="J11326" s="85">
        <v>148388.75884343291</v>
      </c>
      <c r="K11326" t="s">
        <v>491</v>
      </c>
    </row>
    <row r="11327" spans="2:11" x14ac:dyDescent="0.25">
      <c r="B11327">
        <v>2026</v>
      </c>
      <c r="C11327" t="s">
        <v>487</v>
      </c>
      <c r="D11327">
        <v>3</v>
      </c>
      <c r="E11327" t="s">
        <v>70</v>
      </c>
      <c r="F11327">
        <v>1</v>
      </c>
      <c r="G11327" s="85">
        <v>24.351717652364407</v>
      </c>
      <c r="H11327" s="85">
        <v>24503.913814264284</v>
      </c>
      <c r="I11327" s="85">
        <v>5272.1260057275331</v>
      </c>
      <c r="J11327" s="85">
        <v>414715.11145507084</v>
      </c>
      <c r="K11327" t="s">
        <v>491</v>
      </c>
    </row>
    <row r="11328" spans="2:11" x14ac:dyDescent="0.25">
      <c r="B11328">
        <v>2026</v>
      </c>
      <c r="C11328" t="s">
        <v>487</v>
      </c>
      <c r="D11328">
        <v>4</v>
      </c>
      <c r="E11328" t="s">
        <v>70</v>
      </c>
      <c r="F11328">
        <v>1</v>
      </c>
      <c r="G11328" s="85">
        <v>5.3310517022743689</v>
      </c>
      <c r="H11328" s="85">
        <v>24503.913814264284</v>
      </c>
      <c r="I11328" s="85">
        <v>5272.1260057275331</v>
      </c>
      <c r="J11328" s="85">
        <v>90788.983859083048</v>
      </c>
      <c r="K11328" t="s">
        <v>491</v>
      </c>
    </row>
    <row r="11329" spans="2:11" x14ac:dyDescent="0.25">
      <c r="B11329">
        <v>2026</v>
      </c>
      <c r="C11329" t="s">
        <v>488</v>
      </c>
      <c r="D11329">
        <v>3</v>
      </c>
      <c r="E11329" t="s">
        <v>70</v>
      </c>
      <c r="F11329">
        <v>1</v>
      </c>
      <c r="G11329" s="85">
        <v>31.550121268579023</v>
      </c>
      <c r="H11329" s="85">
        <v>24503.913814264284</v>
      </c>
      <c r="I11329" s="85">
        <v>5272.1260057275331</v>
      </c>
      <c r="J11329" s="85">
        <v>537305.50941441872</v>
      </c>
      <c r="K11329" t="s">
        <v>491</v>
      </c>
    </row>
    <row r="11330" spans="2:11" x14ac:dyDescent="0.25">
      <c r="B11330">
        <v>2026</v>
      </c>
      <c r="C11330" t="s">
        <v>488</v>
      </c>
      <c r="D11330">
        <v>4</v>
      </c>
      <c r="E11330" t="s">
        <v>70</v>
      </c>
      <c r="F11330">
        <v>1</v>
      </c>
      <c r="G11330" s="85">
        <v>6.9069184398781083</v>
      </c>
      <c r="H11330" s="85">
        <v>24503.913814264284</v>
      </c>
      <c r="I11330" s="85">
        <v>5272.1260057275331</v>
      </c>
      <c r="J11330" s="85">
        <v>117626.34125018351</v>
      </c>
      <c r="K11330" t="s">
        <v>491</v>
      </c>
    </row>
    <row r="11331" spans="2:11" x14ac:dyDescent="0.25">
      <c r="B11331">
        <v>2026</v>
      </c>
      <c r="C11331" t="s">
        <v>489</v>
      </c>
      <c r="D11331">
        <v>3</v>
      </c>
      <c r="E11331" t="s">
        <v>70</v>
      </c>
      <c r="F11331">
        <v>1</v>
      </c>
      <c r="G11331" s="85">
        <v>34.047864356135591</v>
      </c>
      <c r="H11331" s="85">
        <v>24503.913814264284</v>
      </c>
      <c r="I11331" s="85">
        <v>5272.1260057275331</v>
      </c>
      <c r="J11331" s="85">
        <v>579842.62395104277</v>
      </c>
      <c r="K11331" t="s">
        <v>491</v>
      </c>
    </row>
    <row r="11332" spans="2:11" x14ac:dyDescent="0.25">
      <c r="B11332">
        <v>2026</v>
      </c>
      <c r="C11332" t="s">
        <v>489</v>
      </c>
      <c r="D11332">
        <v>4</v>
      </c>
      <c r="E11332" t="s">
        <v>70</v>
      </c>
      <c r="F11332">
        <v>1</v>
      </c>
      <c r="G11332" s="85">
        <v>7.4537216563431912</v>
      </c>
      <c r="H11332" s="85">
        <v>24503.913814264284</v>
      </c>
      <c r="I11332" s="85">
        <v>5272.1260057275331</v>
      </c>
      <c r="J11332" s="85">
        <v>126938.52037847142</v>
      </c>
      <c r="K11332" t="s">
        <v>491</v>
      </c>
    </row>
    <row r="11333" spans="2:11" x14ac:dyDescent="0.25">
      <c r="B11333">
        <v>2026</v>
      </c>
      <c r="C11333" t="s">
        <v>490</v>
      </c>
      <c r="D11333">
        <v>3</v>
      </c>
      <c r="E11333" t="s">
        <v>70</v>
      </c>
      <c r="F11333">
        <v>1</v>
      </c>
      <c r="G11333" s="85">
        <v>40.300135767452232</v>
      </c>
      <c r="H11333" s="85">
        <v>24503.913814264284</v>
      </c>
      <c r="I11333" s="85">
        <v>5272.1260057275331</v>
      </c>
      <c r="J11333" s="85">
        <v>686320.18221641541</v>
      </c>
      <c r="K11333" t="s">
        <v>491</v>
      </c>
    </row>
    <row r="11334" spans="2:11" x14ac:dyDescent="0.25">
      <c r="B11334">
        <v>2026</v>
      </c>
      <c r="C11334" t="s">
        <v>490</v>
      </c>
      <c r="D11334">
        <v>4</v>
      </c>
      <c r="E11334" t="s">
        <v>70</v>
      </c>
      <c r="F11334">
        <v>1</v>
      </c>
      <c r="G11334" s="85">
        <v>8.8224621544963</v>
      </c>
      <c r="H11334" s="85">
        <v>24503.913814264284</v>
      </c>
      <c r="I11334" s="85">
        <v>5272.1260057275331</v>
      </c>
      <c r="J11334" s="85">
        <v>150248.47232305311</v>
      </c>
      <c r="K11334" t="s">
        <v>491</v>
      </c>
    </row>
    <row r="11335" spans="2:11" x14ac:dyDescent="0.25">
      <c r="B11335">
        <v>2026</v>
      </c>
      <c r="C11335" t="s">
        <v>479</v>
      </c>
      <c r="D11335">
        <v>3</v>
      </c>
      <c r="E11335" t="s">
        <v>148</v>
      </c>
      <c r="F11335">
        <v>21</v>
      </c>
      <c r="G11335" s="85">
        <v>5.4682111790885894</v>
      </c>
      <c r="H11335" s="85">
        <v>9379.6906330564307</v>
      </c>
      <c r="I11335" s="85">
        <v>2699.8138069321112</v>
      </c>
      <c r="J11335" s="85">
        <v>32517.941897629462</v>
      </c>
      <c r="K11335" t="s">
        <v>492</v>
      </c>
    </row>
    <row r="11336" spans="2:11" x14ac:dyDescent="0.25">
      <c r="B11336">
        <v>2026</v>
      </c>
      <c r="C11336" t="s">
        <v>479</v>
      </c>
      <c r="D11336">
        <v>4</v>
      </c>
      <c r="E11336" t="s">
        <v>148</v>
      </c>
      <c r="F11336">
        <v>21</v>
      </c>
      <c r="G11336" s="85">
        <v>0</v>
      </c>
      <c r="H11336" s="85">
        <v>9379.6906330564307</v>
      </c>
      <c r="I11336" s="85">
        <v>2699.8138069321112</v>
      </c>
      <c r="J11336" s="85">
        <v>0</v>
      </c>
      <c r="K11336" t="s">
        <v>492</v>
      </c>
    </row>
    <row r="11337" spans="2:11" x14ac:dyDescent="0.25">
      <c r="B11337">
        <v>2026</v>
      </c>
      <c r="C11337" t="s">
        <v>480</v>
      </c>
      <c r="D11337">
        <v>3</v>
      </c>
      <c r="E11337" t="s">
        <v>148</v>
      </c>
      <c r="F11337">
        <v>21</v>
      </c>
      <c r="G11337" s="85">
        <v>4.8563667176497907</v>
      </c>
      <c r="H11337" s="85">
        <v>9379.6906330564307</v>
      </c>
      <c r="I11337" s="85">
        <v>2699.8138069321112</v>
      </c>
      <c r="J11337" s="85">
        <v>28879.471839351758</v>
      </c>
      <c r="K11337" t="s">
        <v>492</v>
      </c>
    </row>
    <row r="11338" spans="2:11" x14ac:dyDescent="0.25">
      <c r="B11338">
        <v>2026</v>
      </c>
      <c r="C11338" t="s">
        <v>480</v>
      </c>
      <c r="D11338">
        <v>4</v>
      </c>
      <c r="E11338" t="s">
        <v>148</v>
      </c>
      <c r="F11338">
        <v>21</v>
      </c>
      <c r="G11338" s="85">
        <v>0</v>
      </c>
      <c r="H11338" s="85">
        <v>9379.6906330564307</v>
      </c>
      <c r="I11338" s="85">
        <v>2699.8138069321112</v>
      </c>
      <c r="J11338" s="85">
        <v>0</v>
      </c>
      <c r="K11338" t="s">
        <v>492</v>
      </c>
    </row>
    <row r="11339" spans="2:11" x14ac:dyDescent="0.25">
      <c r="B11339">
        <v>2026</v>
      </c>
      <c r="C11339" t="s">
        <v>481</v>
      </c>
      <c r="D11339">
        <v>3</v>
      </c>
      <c r="E11339" t="s">
        <v>148</v>
      </c>
      <c r="F11339">
        <v>21</v>
      </c>
      <c r="G11339" s="85">
        <v>4.2445222562109581</v>
      </c>
      <c r="H11339" s="85">
        <v>9379.6906330564307</v>
      </c>
      <c r="I11339" s="85">
        <v>2699.8138069321112</v>
      </c>
      <c r="J11339" s="85">
        <v>25241.001781073854</v>
      </c>
      <c r="K11339" t="s">
        <v>492</v>
      </c>
    </row>
    <row r="11340" spans="2:11" x14ac:dyDescent="0.25">
      <c r="B11340">
        <v>2026</v>
      </c>
      <c r="C11340" t="s">
        <v>481</v>
      </c>
      <c r="D11340">
        <v>4</v>
      </c>
      <c r="E11340" t="s">
        <v>148</v>
      </c>
      <c r="F11340">
        <v>21</v>
      </c>
      <c r="G11340" s="85">
        <v>0</v>
      </c>
      <c r="H11340" s="85">
        <v>9379.6906330564307</v>
      </c>
      <c r="I11340" s="85">
        <v>2699.8138069321112</v>
      </c>
      <c r="J11340" s="85">
        <v>0</v>
      </c>
      <c r="K11340" t="s">
        <v>492</v>
      </c>
    </row>
    <row r="11341" spans="2:11" x14ac:dyDescent="0.25">
      <c r="B11341">
        <v>2026</v>
      </c>
      <c r="C11341" t="s">
        <v>482</v>
      </c>
      <c r="D11341">
        <v>3</v>
      </c>
      <c r="E11341" t="s">
        <v>148</v>
      </c>
      <c r="F11341">
        <v>21</v>
      </c>
      <c r="G11341" s="85">
        <v>3.6326777947721589</v>
      </c>
      <c r="H11341" s="85">
        <v>9379.6906330564307</v>
      </c>
      <c r="I11341" s="85">
        <v>2699.8138069321112</v>
      </c>
      <c r="J11341" s="85">
        <v>21602.53172279615</v>
      </c>
      <c r="K11341" t="s">
        <v>492</v>
      </c>
    </row>
    <row r="11342" spans="2:11" x14ac:dyDescent="0.25">
      <c r="B11342">
        <v>2026</v>
      </c>
      <c r="C11342" t="s">
        <v>482</v>
      </c>
      <c r="D11342">
        <v>4</v>
      </c>
      <c r="E11342" t="s">
        <v>148</v>
      </c>
      <c r="F11342">
        <v>21</v>
      </c>
      <c r="G11342" s="85">
        <v>0</v>
      </c>
      <c r="H11342" s="85">
        <v>9379.6906330564307</v>
      </c>
      <c r="I11342" s="85">
        <v>2699.8138069321112</v>
      </c>
      <c r="J11342" s="85">
        <v>0</v>
      </c>
      <c r="K11342" t="s">
        <v>492</v>
      </c>
    </row>
    <row r="11343" spans="2:11" x14ac:dyDescent="0.25">
      <c r="B11343">
        <v>2026</v>
      </c>
      <c r="C11343" t="s">
        <v>483</v>
      </c>
      <c r="D11343">
        <v>3</v>
      </c>
      <c r="E11343" t="s">
        <v>148</v>
      </c>
      <c r="F11343">
        <v>21</v>
      </c>
      <c r="G11343" s="85">
        <v>3.0208333333333273</v>
      </c>
      <c r="H11343" s="85">
        <v>9379.6906330564307</v>
      </c>
      <c r="I11343" s="85">
        <v>2699.8138069321112</v>
      </c>
      <c r="J11343" s="85">
        <v>17964.061664518249</v>
      </c>
      <c r="K11343" t="s">
        <v>492</v>
      </c>
    </row>
    <row r="11344" spans="2:11" x14ac:dyDescent="0.25">
      <c r="B11344">
        <v>2026</v>
      </c>
      <c r="C11344" t="s">
        <v>483</v>
      </c>
      <c r="D11344">
        <v>4</v>
      </c>
      <c r="E11344" t="s">
        <v>148</v>
      </c>
      <c r="F11344">
        <v>21</v>
      </c>
      <c r="G11344" s="85">
        <v>0</v>
      </c>
      <c r="H11344" s="85">
        <v>9379.6906330564307</v>
      </c>
      <c r="I11344" s="85">
        <v>2699.8138069321112</v>
      </c>
      <c r="J11344" s="85">
        <v>0</v>
      </c>
      <c r="K11344" t="s">
        <v>492</v>
      </c>
    </row>
    <row r="11345" spans="2:11" x14ac:dyDescent="0.25">
      <c r="B11345">
        <v>2026</v>
      </c>
      <c r="C11345" t="s">
        <v>484</v>
      </c>
      <c r="D11345">
        <v>3</v>
      </c>
      <c r="E11345" t="s">
        <v>148</v>
      </c>
      <c r="F11345">
        <v>21</v>
      </c>
      <c r="G11345" s="85">
        <v>2.4089888718945285</v>
      </c>
      <c r="H11345" s="85">
        <v>9379.6906330564307</v>
      </c>
      <c r="I11345" s="85">
        <v>2699.8138069321112</v>
      </c>
      <c r="J11345" s="85">
        <v>14325.591606240547</v>
      </c>
      <c r="K11345" t="s">
        <v>492</v>
      </c>
    </row>
    <row r="11346" spans="2:11" x14ac:dyDescent="0.25">
      <c r="B11346">
        <v>2026</v>
      </c>
      <c r="C11346" t="s">
        <v>484</v>
      </c>
      <c r="D11346">
        <v>4</v>
      </c>
      <c r="E11346" t="s">
        <v>148</v>
      </c>
      <c r="F11346">
        <v>21</v>
      </c>
      <c r="G11346" s="85">
        <v>0</v>
      </c>
      <c r="H11346" s="85">
        <v>9379.6906330564307</v>
      </c>
      <c r="I11346" s="85">
        <v>2699.8138069321112</v>
      </c>
      <c r="J11346" s="85">
        <v>0</v>
      </c>
      <c r="K11346" t="s">
        <v>492</v>
      </c>
    </row>
    <row r="11347" spans="2:11" x14ac:dyDescent="0.25">
      <c r="B11347">
        <v>2026</v>
      </c>
      <c r="C11347" t="s">
        <v>485</v>
      </c>
      <c r="D11347">
        <v>3</v>
      </c>
      <c r="E11347" t="s">
        <v>148</v>
      </c>
      <c r="F11347">
        <v>21</v>
      </c>
      <c r="G11347" s="85">
        <v>1.797144410455696</v>
      </c>
      <c r="H11347" s="85">
        <v>9379.6906330564307</v>
      </c>
      <c r="I11347" s="85">
        <v>2699.8138069321112</v>
      </c>
      <c r="J11347" s="85">
        <v>10687.121547962643</v>
      </c>
      <c r="K11347" t="s">
        <v>492</v>
      </c>
    </row>
    <row r="11348" spans="2:11" x14ac:dyDescent="0.25">
      <c r="B11348">
        <v>2026</v>
      </c>
      <c r="C11348" t="s">
        <v>485</v>
      </c>
      <c r="D11348">
        <v>4</v>
      </c>
      <c r="E11348" t="s">
        <v>148</v>
      </c>
      <c r="F11348">
        <v>21</v>
      </c>
      <c r="G11348" s="85">
        <v>0</v>
      </c>
      <c r="H11348" s="85">
        <v>9379.6906330564307</v>
      </c>
      <c r="I11348" s="85">
        <v>2699.8138069321112</v>
      </c>
      <c r="J11348" s="85">
        <v>0</v>
      </c>
      <c r="K11348" t="s">
        <v>492</v>
      </c>
    </row>
    <row r="11349" spans="2:11" x14ac:dyDescent="0.25">
      <c r="B11349">
        <v>2026</v>
      </c>
      <c r="C11349" t="s">
        <v>486</v>
      </c>
      <c r="D11349">
        <v>3</v>
      </c>
      <c r="E11349" t="s">
        <v>148</v>
      </c>
      <c r="F11349">
        <v>21</v>
      </c>
      <c r="G11349" s="85">
        <v>1.1852999490168976</v>
      </c>
      <c r="H11349" s="85">
        <v>9379.6906330564307</v>
      </c>
      <c r="I11349" s="85">
        <v>2699.8138069321112</v>
      </c>
      <c r="J11349" s="85">
        <v>7048.6514896849421</v>
      </c>
      <c r="K11349" t="s">
        <v>492</v>
      </c>
    </row>
    <row r="11350" spans="2:11" x14ac:dyDescent="0.25">
      <c r="B11350">
        <v>2026</v>
      </c>
      <c r="C11350" t="s">
        <v>486</v>
      </c>
      <c r="D11350">
        <v>4</v>
      </c>
      <c r="E11350" t="s">
        <v>148</v>
      </c>
      <c r="F11350">
        <v>21</v>
      </c>
      <c r="G11350" s="85">
        <v>0</v>
      </c>
      <c r="H11350" s="85">
        <v>9379.6906330564307</v>
      </c>
      <c r="I11350" s="85">
        <v>2699.8138069321112</v>
      </c>
      <c r="J11350" s="85">
        <v>0</v>
      </c>
      <c r="K11350" t="s">
        <v>492</v>
      </c>
    </row>
    <row r="11351" spans="2:11" x14ac:dyDescent="0.25">
      <c r="B11351">
        <v>2026</v>
      </c>
      <c r="C11351" t="s">
        <v>487</v>
      </c>
      <c r="D11351">
        <v>3</v>
      </c>
      <c r="E11351" t="s">
        <v>148</v>
      </c>
      <c r="F11351">
        <v>21</v>
      </c>
      <c r="G11351" s="85">
        <v>0.57345548757806541</v>
      </c>
      <c r="H11351" s="85">
        <v>9379.6906330564307</v>
      </c>
      <c r="I11351" s="85">
        <v>2699.8138069321112</v>
      </c>
      <c r="J11351" s="85">
        <v>3410.1814314070402</v>
      </c>
      <c r="K11351" t="s">
        <v>492</v>
      </c>
    </row>
    <row r="11352" spans="2:11" x14ac:dyDescent="0.25">
      <c r="B11352">
        <v>2026</v>
      </c>
      <c r="C11352" t="s">
        <v>487</v>
      </c>
      <c r="D11352">
        <v>4</v>
      </c>
      <c r="E11352" t="s">
        <v>148</v>
      </c>
      <c r="F11352">
        <v>21</v>
      </c>
      <c r="G11352" s="85">
        <v>0</v>
      </c>
      <c r="H11352" s="85">
        <v>9379.6906330564307</v>
      </c>
      <c r="I11352" s="85">
        <v>2699.8138069321112</v>
      </c>
      <c r="J11352" s="85">
        <v>0</v>
      </c>
      <c r="K11352" t="s">
        <v>492</v>
      </c>
    </row>
    <row r="11353" spans="2:11" x14ac:dyDescent="0.25">
      <c r="B11353">
        <v>2026</v>
      </c>
      <c r="C11353" t="s">
        <v>488</v>
      </c>
      <c r="D11353">
        <v>3</v>
      </c>
      <c r="E11353" t="s">
        <v>148</v>
      </c>
      <c r="F11353">
        <v>21</v>
      </c>
      <c r="G11353" s="85">
        <v>0</v>
      </c>
      <c r="H11353" s="85">
        <v>9379.6906330564307</v>
      </c>
      <c r="I11353" s="85">
        <v>2699.8138069321112</v>
      </c>
      <c r="J11353" s="85">
        <v>0</v>
      </c>
      <c r="K11353" t="s">
        <v>492</v>
      </c>
    </row>
    <row r="11354" spans="2:11" x14ac:dyDescent="0.25">
      <c r="B11354">
        <v>2026</v>
      </c>
      <c r="C11354" t="s">
        <v>488</v>
      </c>
      <c r="D11354">
        <v>4</v>
      </c>
      <c r="E11354" t="s">
        <v>148</v>
      </c>
      <c r="F11354">
        <v>21</v>
      </c>
      <c r="G11354" s="85">
        <v>0</v>
      </c>
      <c r="H11354" s="85">
        <v>9379.6906330564307</v>
      </c>
      <c r="I11354" s="85">
        <v>2699.8138069321112</v>
      </c>
      <c r="J11354" s="85">
        <v>0</v>
      </c>
      <c r="K11354" t="s">
        <v>492</v>
      </c>
    </row>
    <row r="11355" spans="2:11" x14ac:dyDescent="0.25">
      <c r="B11355">
        <v>2026</v>
      </c>
      <c r="C11355" t="s">
        <v>489</v>
      </c>
      <c r="D11355">
        <v>3</v>
      </c>
      <c r="E11355" t="s">
        <v>148</v>
      </c>
      <c r="F11355">
        <v>21</v>
      </c>
      <c r="G11355" s="85">
        <v>0</v>
      </c>
      <c r="H11355" s="85">
        <v>9379.6906330564307</v>
      </c>
      <c r="I11355" s="85">
        <v>2699.8138069321112</v>
      </c>
      <c r="J11355" s="85">
        <v>0</v>
      </c>
      <c r="K11355" t="s">
        <v>492</v>
      </c>
    </row>
    <row r="11356" spans="2:11" x14ac:dyDescent="0.25">
      <c r="B11356">
        <v>2026</v>
      </c>
      <c r="C11356" t="s">
        <v>489</v>
      </c>
      <c r="D11356">
        <v>4</v>
      </c>
      <c r="E11356" t="s">
        <v>148</v>
      </c>
      <c r="F11356">
        <v>21</v>
      </c>
      <c r="G11356" s="85">
        <v>0</v>
      </c>
      <c r="H11356" s="85">
        <v>9379.6906330564307</v>
      </c>
      <c r="I11356" s="85">
        <v>2699.8138069321112</v>
      </c>
      <c r="J11356" s="85">
        <v>0</v>
      </c>
      <c r="K11356" t="s">
        <v>492</v>
      </c>
    </row>
    <row r="11357" spans="2:11" x14ac:dyDescent="0.25">
      <c r="B11357">
        <v>2026</v>
      </c>
      <c r="C11357" t="s">
        <v>490</v>
      </c>
      <c r="D11357">
        <v>3</v>
      </c>
      <c r="E11357" t="s">
        <v>148</v>
      </c>
      <c r="F11357">
        <v>21</v>
      </c>
      <c r="G11357" s="85">
        <v>0</v>
      </c>
      <c r="H11357" s="85">
        <v>9379.6906330564307</v>
      </c>
      <c r="I11357" s="85">
        <v>2699.8138069321112</v>
      </c>
      <c r="J11357" s="85">
        <v>0</v>
      </c>
      <c r="K11357" t="s">
        <v>492</v>
      </c>
    </row>
    <row r="11358" spans="2:11" x14ac:dyDescent="0.25">
      <c r="B11358">
        <v>2026</v>
      </c>
      <c r="C11358" t="s">
        <v>490</v>
      </c>
      <c r="D11358">
        <v>4</v>
      </c>
      <c r="E11358" t="s">
        <v>148</v>
      </c>
      <c r="F11358">
        <v>21</v>
      </c>
      <c r="G11358" s="85">
        <v>0</v>
      </c>
      <c r="H11358" s="85">
        <v>9379.6906330564307</v>
      </c>
      <c r="I11358" s="85">
        <v>2699.8138069321112</v>
      </c>
      <c r="J11358" s="85">
        <v>0</v>
      </c>
      <c r="K11358" t="s">
        <v>492</v>
      </c>
    </row>
    <row r="11359" spans="2:11" x14ac:dyDescent="0.25">
      <c r="B11359">
        <v>2026</v>
      </c>
      <c r="C11359" t="s">
        <v>479</v>
      </c>
      <c r="D11359">
        <v>3</v>
      </c>
      <c r="E11359" t="s">
        <v>169</v>
      </c>
      <c r="F11359">
        <v>30</v>
      </c>
      <c r="G11359" s="85">
        <v>0.73927196637419978</v>
      </c>
      <c r="H11359" s="85">
        <v>22963.846685082874</v>
      </c>
      <c r="I11359" s="85">
        <v>5596.9095303867407</v>
      </c>
      <c r="J11359" s="85">
        <v>11102.64937373555</v>
      </c>
      <c r="K11359" t="s">
        <v>491</v>
      </c>
    </row>
    <row r="11360" spans="2:11" x14ac:dyDescent="0.25">
      <c r="B11360">
        <v>2026</v>
      </c>
      <c r="C11360" t="s">
        <v>479</v>
      </c>
      <c r="D11360">
        <v>4</v>
      </c>
      <c r="E11360" t="s">
        <v>169</v>
      </c>
      <c r="F11360">
        <v>30</v>
      </c>
      <c r="G11360" s="85">
        <v>0</v>
      </c>
      <c r="H11360" s="85">
        <v>22963.846685082874</v>
      </c>
      <c r="I11360" s="85">
        <v>5596.9095303867407</v>
      </c>
      <c r="J11360" s="85">
        <v>0</v>
      </c>
      <c r="K11360" t="s">
        <v>491</v>
      </c>
    </row>
    <row r="11361" spans="2:11" x14ac:dyDescent="0.25">
      <c r="B11361">
        <v>2026</v>
      </c>
      <c r="C11361" t="s">
        <v>480</v>
      </c>
      <c r="D11361">
        <v>3</v>
      </c>
      <c r="E11361" t="s">
        <v>169</v>
      </c>
      <c r="F11361">
        <v>30</v>
      </c>
      <c r="G11361" s="85">
        <v>0.61368386759612059</v>
      </c>
      <c r="H11361" s="85">
        <v>22963.846685082874</v>
      </c>
      <c r="I11361" s="85">
        <v>5596.9095303867407</v>
      </c>
      <c r="J11361" s="85">
        <v>9216.5226305752512</v>
      </c>
      <c r="K11361" t="s">
        <v>491</v>
      </c>
    </row>
    <row r="11362" spans="2:11" x14ac:dyDescent="0.25">
      <c r="B11362">
        <v>2026</v>
      </c>
      <c r="C11362" t="s">
        <v>480</v>
      </c>
      <c r="D11362">
        <v>4</v>
      </c>
      <c r="E11362" t="s">
        <v>169</v>
      </c>
      <c r="F11362">
        <v>30</v>
      </c>
      <c r="G11362" s="85">
        <v>0</v>
      </c>
      <c r="H11362" s="85">
        <v>22963.846685082874</v>
      </c>
      <c r="I11362" s="85">
        <v>5596.9095303867407</v>
      </c>
      <c r="J11362" s="85">
        <v>0</v>
      </c>
      <c r="K11362" t="s">
        <v>491</v>
      </c>
    </row>
    <row r="11363" spans="2:11" x14ac:dyDescent="0.25">
      <c r="B11363">
        <v>2026</v>
      </c>
      <c r="C11363" t="s">
        <v>481</v>
      </c>
      <c r="D11363">
        <v>3</v>
      </c>
      <c r="E11363" t="s">
        <v>169</v>
      </c>
      <c r="F11363">
        <v>30</v>
      </c>
      <c r="G11363" s="85">
        <v>2.6647843486835989</v>
      </c>
      <c r="H11363" s="85">
        <v>22963.846685082874</v>
      </c>
      <c r="I11363" s="85">
        <v>5596.9095303867407</v>
      </c>
      <c r="J11363" s="85">
        <v>40020.679297713999</v>
      </c>
      <c r="K11363" t="s">
        <v>491</v>
      </c>
    </row>
    <row r="11364" spans="2:11" x14ac:dyDescent="0.25">
      <c r="B11364">
        <v>2026</v>
      </c>
      <c r="C11364" t="s">
        <v>481</v>
      </c>
      <c r="D11364">
        <v>4</v>
      </c>
      <c r="E11364" t="s">
        <v>169</v>
      </c>
      <c r="F11364">
        <v>30</v>
      </c>
      <c r="G11364" s="85">
        <v>0</v>
      </c>
      <c r="H11364" s="85">
        <v>22963.846685082874</v>
      </c>
      <c r="I11364" s="85">
        <v>5596.9095303867407</v>
      </c>
      <c r="J11364" s="85">
        <v>0</v>
      </c>
      <c r="K11364" t="s">
        <v>491</v>
      </c>
    </row>
    <row r="11365" spans="2:11" x14ac:dyDescent="0.25">
      <c r="B11365">
        <v>2026</v>
      </c>
      <c r="C11365" t="s">
        <v>482</v>
      </c>
      <c r="D11365">
        <v>3</v>
      </c>
      <c r="E11365" t="s">
        <v>169</v>
      </c>
      <c r="F11365">
        <v>30</v>
      </c>
      <c r="G11365" s="85">
        <v>2.6529409225747109</v>
      </c>
      <c r="H11365" s="85">
        <v>22963.846685082874</v>
      </c>
      <c r="I11365" s="85">
        <v>5596.9095303867407</v>
      </c>
      <c r="J11365" s="85">
        <v>39842.81051132454</v>
      </c>
      <c r="K11365" t="s">
        <v>491</v>
      </c>
    </row>
    <row r="11366" spans="2:11" x14ac:dyDescent="0.25">
      <c r="B11366">
        <v>2026</v>
      </c>
      <c r="C11366" t="s">
        <v>482</v>
      </c>
      <c r="D11366">
        <v>4</v>
      </c>
      <c r="E11366" t="s">
        <v>169</v>
      </c>
      <c r="F11366">
        <v>30</v>
      </c>
      <c r="G11366" s="85">
        <v>0</v>
      </c>
      <c r="H11366" s="85">
        <v>22963.846685082874</v>
      </c>
      <c r="I11366" s="85">
        <v>5596.9095303867407</v>
      </c>
      <c r="J11366" s="85">
        <v>0</v>
      </c>
      <c r="K11366" t="s">
        <v>491</v>
      </c>
    </row>
    <row r="11367" spans="2:11" x14ac:dyDescent="0.25">
      <c r="B11367">
        <v>2026</v>
      </c>
      <c r="C11367" t="s">
        <v>483</v>
      </c>
      <c r="D11367">
        <v>3</v>
      </c>
      <c r="E11367" t="s">
        <v>169</v>
      </c>
      <c r="F11367">
        <v>30</v>
      </c>
      <c r="G11367" s="85">
        <v>4.125717634802994</v>
      </c>
      <c r="H11367" s="85">
        <v>22963.846685082874</v>
      </c>
      <c r="I11367" s="85">
        <v>5596.9095303867407</v>
      </c>
      <c r="J11367" s="85">
        <v>61961.495089439384</v>
      </c>
      <c r="K11367" t="s">
        <v>491</v>
      </c>
    </row>
    <row r="11368" spans="2:11" x14ac:dyDescent="0.25">
      <c r="B11368">
        <v>2026</v>
      </c>
      <c r="C11368" t="s">
        <v>483</v>
      </c>
      <c r="D11368">
        <v>4</v>
      </c>
      <c r="E11368" t="s">
        <v>169</v>
      </c>
      <c r="F11368">
        <v>30</v>
      </c>
      <c r="G11368" s="85">
        <v>0</v>
      </c>
      <c r="H11368" s="85">
        <v>22963.846685082874</v>
      </c>
      <c r="I11368" s="85">
        <v>5596.9095303867407</v>
      </c>
      <c r="J11368" s="85">
        <v>0</v>
      </c>
      <c r="K11368" t="s">
        <v>491</v>
      </c>
    </row>
    <row r="11369" spans="2:11" x14ac:dyDescent="0.25">
      <c r="B11369">
        <v>2026</v>
      </c>
      <c r="C11369" t="s">
        <v>484</v>
      </c>
      <c r="D11369">
        <v>3</v>
      </c>
      <c r="E11369" t="s">
        <v>169</v>
      </c>
      <c r="F11369">
        <v>30</v>
      </c>
      <c r="G11369" s="85">
        <v>0.97574872608540053</v>
      </c>
      <c r="H11369" s="85">
        <v>22963.846685082874</v>
      </c>
      <c r="I11369" s="85">
        <v>5596.9095303867407</v>
      </c>
      <c r="J11369" s="85">
        <v>14654.1414734395</v>
      </c>
      <c r="K11369" t="s">
        <v>491</v>
      </c>
    </row>
    <row r="11370" spans="2:11" x14ac:dyDescent="0.25">
      <c r="B11370">
        <v>2026</v>
      </c>
      <c r="C11370" t="s">
        <v>484</v>
      </c>
      <c r="D11370">
        <v>4</v>
      </c>
      <c r="E11370" t="s">
        <v>169</v>
      </c>
      <c r="F11370">
        <v>30</v>
      </c>
      <c r="G11370" s="85">
        <v>0</v>
      </c>
      <c r="H11370" s="85">
        <v>22963.846685082874</v>
      </c>
      <c r="I11370" s="85">
        <v>5596.9095303867407</v>
      </c>
      <c r="J11370" s="85">
        <v>0</v>
      </c>
      <c r="K11370" t="s">
        <v>491</v>
      </c>
    </row>
    <row r="11371" spans="2:11" x14ac:dyDescent="0.25">
      <c r="B11371">
        <v>2026</v>
      </c>
      <c r="C11371" t="s">
        <v>485</v>
      </c>
      <c r="D11371">
        <v>3</v>
      </c>
      <c r="E11371" t="s">
        <v>169</v>
      </c>
      <c r="F11371">
        <v>30</v>
      </c>
      <c r="G11371" s="85">
        <v>0.87096797596204012</v>
      </c>
      <c r="H11371" s="85">
        <v>22963.846685082874</v>
      </c>
      <c r="I11371" s="85">
        <v>5596.9095303867407</v>
      </c>
      <c r="J11371" s="85">
        <v>13080.50689421644</v>
      </c>
      <c r="K11371" t="s">
        <v>491</v>
      </c>
    </row>
    <row r="11372" spans="2:11" x14ac:dyDescent="0.25">
      <c r="B11372">
        <v>2026</v>
      </c>
      <c r="C11372" t="s">
        <v>485</v>
      </c>
      <c r="D11372">
        <v>4</v>
      </c>
      <c r="E11372" t="s">
        <v>169</v>
      </c>
      <c r="F11372">
        <v>30</v>
      </c>
      <c r="G11372" s="85">
        <v>0</v>
      </c>
      <c r="H11372" s="85">
        <v>22963.846685082874</v>
      </c>
      <c r="I11372" s="85">
        <v>5596.9095303867407</v>
      </c>
      <c r="J11372" s="85">
        <v>0</v>
      </c>
      <c r="K11372" t="s">
        <v>491</v>
      </c>
    </row>
    <row r="11373" spans="2:11" x14ac:dyDescent="0.25">
      <c r="B11373">
        <v>2026</v>
      </c>
      <c r="C11373" t="s">
        <v>486</v>
      </c>
      <c r="D11373">
        <v>3</v>
      </c>
      <c r="E11373" t="s">
        <v>169</v>
      </c>
      <c r="F11373">
        <v>30</v>
      </c>
      <c r="G11373" s="85">
        <v>0.7453798771839607</v>
      </c>
      <c r="H11373" s="85">
        <v>22963.846685082874</v>
      </c>
      <c r="I11373" s="85">
        <v>5596.9095303867407</v>
      </c>
      <c r="J11373" s="85">
        <v>11194.380151056137</v>
      </c>
      <c r="K11373" t="s">
        <v>491</v>
      </c>
    </row>
    <row r="11374" spans="2:11" x14ac:dyDescent="0.25">
      <c r="B11374">
        <v>2026</v>
      </c>
      <c r="C11374" t="s">
        <v>486</v>
      </c>
      <c r="D11374">
        <v>4</v>
      </c>
      <c r="E11374" t="s">
        <v>169</v>
      </c>
      <c r="F11374">
        <v>30</v>
      </c>
      <c r="G11374" s="85">
        <v>0</v>
      </c>
      <c r="H11374" s="85">
        <v>22963.846685082874</v>
      </c>
      <c r="I11374" s="85">
        <v>5596.9095303867407</v>
      </c>
      <c r="J11374" s="85">
        <v>0</v>
      </c>
      <c r="K11374" t="s">
        <v>491</v>
      </c>
    </row>
    <row r="11375" spans="2:11" x14ac:dyDescent="0.25">
      <c r="B11375">
        <v>2026</v>
      </c>
      <c r="C11375" t="s">
        <v>487</v>
      </c>
      <c r="D11375">
        <v>3</v>
      </c>
      <c r="E11375" t="s">
        <v>169</v>
      </c>
      <c r="F11375">
        <v>30</v>
      </c>
      <c r="G11375" s="85">
        <v>2.7964803582714395</v>
      </c>
      <c r="H11375" s="85">
        <v>22963.846685082874</v>
      </c>
      <c r="I11375" s="85">
        <v>5596.9095303867407</v>
      </c>
      <c r="J11375" s="85">
        <v>41998.536818194887</v>
      </c>
      <c r="K11375" t="s">
        <v>491</v>
      </c>
    </row>
    <row r="11376" spans="2:11" x14ac:dyDescent="0.25">
      <c r="B11376">
        <v>2026</v>
      </c>
      <c r="C11376" t="s">
        <v>487</v>
      </c>
      <c r="D11376">
        <v>4</v>
      </c>
      <c r="E11376" t="s">
        <v>169</v>
      </c>
      <c r="F11376">
        <v>30</v>
      </c>
      <c r="G11376" s="85">
        <v>0</v>
      </c>
      <c r="H11376" s="85">
        <v>22963.846685082874</v>
      </c>
      <c r="I11376" s="85">
        <v>5596.9095303867407</v>
      </c>
      <c r="J11376" s="85">
        <v>0</v>
      </c>
      <c r="K11376" t="s">
        <v>491</v>
      </c>
    </row>
    <row r="11377" spans="2:11" x14ac:dyDescent="0.25">
      <c r="B11377">
        <v>2026</v>
      </c>
      <c r="C11377" t="s">
        <v>488</v>
      </c>
      <c r="D11377">
        <v>3</v>
      </c>
      <c r="E11377" t="s">
        <v>169</v>
      </c>
      <c r="F11377">
        <v>30</v>
      </c>
      <c r="G11377" s="85">
        <v>2.7846369321625515</v>
      </c>
      <c r="H11377" s="85">
        <v>22963.846685082874</v>
      </c>
      <c r="I11377" s="85">
        <v>5596.9095303867407</v>
      </c>
      <c r="J11377" s="85">
        <v>41820.668031805428</v>
      </c>
      <c r="K11377" t="s">
        <v>491</v>
      </c>
    </row>
    <row r="11378" spans="2:11" x14ac:dyDescent="0.25">
      <c r="B11378">
        <v>2026</v>
      </c>
      <c r="C11378" t="s">
        <v>488</v>
      </c>
      <c r="D11378">
        <v>4</v>
      </c>
      <c r="E11378" t="s">
        <v>169</v>
      </c>
      <c r="F11378">
        <v>30</v>
      </c>
      <c r="G11378" s="85">
        <v>0</v>
      </c>
      <c r="H11378" s="85">
        <v>22963.846685082874</v>
      </c>
      <c r="I11378" s="85">
        <v>5596.9095303867407</v>
      </c>
      <c r="J11378" s="85">
        <v>0</v>
      </c>
      <c r="K11378" t="s">
        <v>491</v>
      </c>
    </row>
    <row r="11379" spans="2:11" x14ac:dyDescent="0.25">
      <c r="B11379">
        <v>2026</v>
      </c>
      <c r="C11379" t="s">
        <v>489</v>
      </c>
      <c r="D11379">
        <v>3</v>
      </c>
      <c r="E11379" t="s">
        <v>169</v>
      </c>
      <c r="F11379">
        <v>30</v>
      </c>
      <c r="G11379" s="85">
        <v>4.2574136443908346</v>
      </c>
      <c r="H11379" s="85">
        <v>22963.846685082874</v>
      </c>
      <c r="I11379" s="85">
        <v>5596.9095303867407</v>
      </c>
      <c r="J11379" s="85">
        <v>63939.352609920279</v>
      </c>
      <c r="K11379" t="s">
        <v>491</v>
      </c>
    </row>
    <row r="11380" spans="2:11" x14ac:dyDescent="0.25">
      <c r="B11380">
        <v>2026</v>
      </c>
      <c r="C11380" t="s">
        <v>489</v>
      </c>
      <c r="D11380">
        <v>4</v>
      </c>
      <c r="E11380" t="s">
        <v>169</v>
      </c>
      <c r="F11380">
        <v>30</v>
      </c>
      <c r="G11380" s="85">
        <v>0</v>
      </c>
      <c r="H11380" s="85">
        <v>22963.846685082874</v>
      </c>
      <c r="I11380" s="85">
        <v>5596.9095303867407</v>
      </c>
      <c r="J11380" s="85">
        <v>0</v>
      </c>
      <c r="K11380" t="s">
        <v>491</v>
      </c>
    </row>
    <row r="11381" spans="2:11" x14ac:dyDescent="0.25">
      <c r="B11381">
        <v>2026</v>
      </c>
      <c r="C11381" t="s">
        <v>490</v>
      </c>
      <c r="D11381">
        <v>3</v>
      </c>
      <c r="E11381" t="s">
        <v>169</v>
      </c>
      <c r="F11381">
        <v>30</v>
      </c>
      <c r="G11381" s="85">
        <v>1.1074447356732406</v>
      </c>
      <c r="H11381" s="85">
        <v>22963.846685082874</v>
      </c>
      <c r="I11381" s="85">
        <v>5596.9095303867407</v>
      </c>
      <c r="J11381" s="85">
        <v>16631.998993920388</v>
      </c>
      <c r="K11381" t="s">
        <v>491</v>
      </c>
    </row>
    <row r="11382" spans="2:11" x14ac:dyDescent="0.25">
      <c r="B11382">
        <v>2026</v>
      </c>
      <c r="C11382" t="s">
        <v>490</v>
      </c>
      <c r="D11382">
        <v>4</v>
      </c>
      <c r="E11382" t="s">
        <v>169</v>
      </c>
      <c r="F11382">
        <v>30</v>
      </c>
      <c r="G11382" s="85">
        <v>0</v>
      </c>
      <c r="H11382" s="85">
        <v>22963.846685082874</v>
      </c>
      <c r="I11382" s="85">
        <v>5596.9095303867407</v>
      </c>
      <c r="J11382" s="85">
        <v>0</v>
      </c>
      <c r="K11382" t="s">
        <v>491</v>
      </c>
    </row>
    <row r="11383" spans="2:11" x14ac:dyDescent="0.25">
      <c r="B11383">
        <v>2026</v>
      </c>
      <c r="C11383" t="s">
        <v>479</v>
      </c>
      <c r="D11383">
        <v>3</v>
      </c>
      <c r="E11383" t="s">
        <v>45</v>
      </c>
      <c r="F11383">
        <v>18</v>
      </c>
      <c r="G11383" s="85">
        <v>8.8623041796742985</v>
      </c>
      <c r="H11383" s="85">
        <v>18536.052673839731</v>
      </c>
      <c r="I11383" s="85">
        <v>4748.7393608479206</v>
      </c>
      <c r="J11383" s="85">
        <v>100041.73148539398</v>
      </c>
      <c r="K11383" t="s">
        <v>492</v>
      </c>
    </row>
    <row r="11384" spans="2:11" x14ac:dyDescent="0.25">
      <c r="B11384">
        <v>2026</v>
      </c>
      <c r="C11384" t="s">
        <v>479</v>
      </c>
      <c r="D11384">
        <v>4</v>
      </c>
      <c r="E11384" t="s">
        <v>45</v>
      </c>
      <c r="F11384">
        <v>18</v>
      </c>
      <c r="G11384" s="85">
        <v>3.7365390595383534</v>
      </c>
      <c r="H11384" s="85">
        <v>18536.052673839731</v>
      </c>
      <c r="I11384" s="85">
        <v>4748.7393608479206</v>
      </c>
      <c r="J11384" s="85">
        <v>42179.757058706651</v>
      </c>
      <c r="K11384" t="s">
        <v>492</v>
      </c>
    </row>
    <row r="11385" spans="2:11" x14ac:dyDescent="0.25">
      <c r="B11385">
        <v>2026</v>
      </c>
      <c r="C11385" t="s">
        <v>480</v>
      </c>
      <c r="D11385">
        <v>3</v>
      </c>
      <c r="E11385" t="s">
        <v>45</v>
      </c>
      <c r="F11385">
        <v>18</v>
      </c>
      <c r="G11385" s="85">
        <v>12.341133073425384</v>
      </c>
      <c r="H11385" s="85">
        <v>18536.052673839731</v>
      </c>
      <c r="I11385" s="85">
        <v>4748.7393608479206</v>
      </c>
      <c r="J11385" s="85">
        <v>139312.338656662</v>
      </c>
      <c r="K11385" t="s">
        <v>492</v>
      </c>
    </row>
    <row r="11386" spans="2:11" x14ac:dyDescent="0.25">
      <c r="B11386">
        <v>2026</v>
      </c>
      <c r="C11386" t="s">
        <v>480</v>
      </c>
      <c r="D11386">
        <v>4</v>
      </c>
      <c r="E11386" t="s">
        <v>45</v>
      </c>
      <c r="F11386">
        <v>18</v>
      </c>
      <c r="G11386" s="85">
        <v>5.2032885390658361</v>
      </c>
      <c r="H11386" s="85">
        <v>18536.052673839731</v>
      </c>
      <c r="I11386" s="85">
        <v>4748.7393608479206</v>
      </c>
      <c r="J11386" s="85">
        <v>58737.094136322346</v>
      </c>
      <c r="K11386" t="s">
        <v>492</v>
      </c>
    </row>
    <row r="11387" spans="2:11" x14ac:dyDescent="0.25">
      <c r="B11387">
        <v>2026</v>
      </c>
      <c r="C11387" t="s">
        <v>481</v>
      </c>
      <c r="D11387">
        <v>3</v>
      </c>
      <c r="E11387" t="s">
        <v>45</v>
      </c>
      <c r="F11387">
        <v>18</v>
      </c>
      <c r="G11387" s="85">
        <v>18.446184968906589</v>
      </c>
      <c r="H11387" s="85">
        <v>18536.052673839731</v>
      </c>
      <c r="I11387" s="85">
        <v>4748.7393608479206</v>
      </c>
      <c r="J11387" s="85">
        <v>208228.94883496131</v>
      </c>
      <c r="K11387" t="s">
        <v>492</v>
      </c>
    </row>
    <row r="11388" spans="2:11" x14ac:dyDescent="0.25">
      <c r="B11388">
        <v>2026</v>
      </c>
      <c r="C11388" t="s">
        <v>481</v>
      </c>
      <c r="D11388">
        <v>4</v>
      </c>
      <c r="E11388" t="s">
        <v>45</v>
      </c>
      <c r="F11388">
        <v>18</v>
      </c>
      <c r="G11388" s="85">
        <v>7.7773104193227773</v>
      </c>
      <c r="H11388" s="85">
        <v>18536.052673839731</v>
      </c>
      <c r="I11388" s="85">
        <v>4748.7393608479206</v>
      </c>
      <c r="J11388" s="85">
        <v>87793.827076362068</v>
      </c>
      <c r="K11388" t="s">
        <v>492</v>
      </c>
    </row>
    <row r="11389" spans="2:11" x14ac:dyDescent="0.25">
      <c r="B11389">
        <v>2026</v>
      </c>
      <c r="C11389" t="s">
        <v>482</v>
      </c>
      <c r="D11389">
        <v>3</v>
      </c>
      <c r="E11389" t="s">
        <v>45</v>
      </c>
      <c r="F11389">
        <v>18</v>
      </c>
      <c r="G11389" s="85">
        <v>9.0010862932632616</v>
      </c>
      <c r="H11389" s="85">
        <v>18536.052673839731</v>
      </c>
      <c r="I11389" s="85">
        <v>4748.7393608479206</v>
      </c>
      <c r="J11389" s="85">
        <v>101608.36727910611</v>
      </c>
      <c r="K11389" t="s">
        <v>492</v>
      </c>
    </row>
    <row r="11390" spans="2:11" x14ac:dyDescent="0.25">
      <c r="B11390">
        <v>2026</v>
      </c>
      <c r="C11390" t="s">
        <v>482</v>
      </c>
      <c r="D11390">
        <v>4</v>
      </c>
      <c r="E11390" t="s">
        <v>45</v>
      </c>
      <c r="F11390">
        <v>18</v>
      </c>
      <c r="G11390" s="85">
        <v>3.7950525993218083</v>
      </c>
      <c r="H11390" s="85">
        <v>18536.052673839731</v>
      </c>
      <c r="I11390" s="85">
        <v>4748.7393608479206</v>
      </c>
      <c r="J11390" s="85">
        <v>42840.284582542045</v>
      </c>
      <c r="K11390" t="s">
        <v>492</v>
      </c>
    </row>
    <row r="11391" spans="2:11" x14ac:dyDescent="0.25">
      <c r="B11391">
        <v>2026</v>
      </c>
      <c r="C11391" t="s">
        <v>483</v>
      </c>
      <c r="D11391">
        <v>3</v>
      </c>
      <c r="E11391" t="s">
        <v>45</v>
      </c>
      <c r="F11391">
        <v>18</v>
      </c>
      <c r="G11391" s="85">
        <v>10.636671868306598</v>
      </c>
      <c r="H11391" s="85">
        <v>18536.052673839731</v>
      </c>
      <c r="I11391" s="85">
        <v>4748.7393608479206</v>
      </c>
      <c r="J11391" s="85">
        <v>120071.60320539573</v>
      </c>
      <c r="K11391" t="s">
        <v>492</v>
      </c>
    </row>
    <row r="11392" spans="2:11" x14ac:dyDescent="0.25">
      <c r="B11392">
        <v>2026</v>
      </c>
      <c r="C11392" t="s">
        <v>483</v>
      </c>
      <c r="D11392">
        <v>4</v>
      </c>
      <c r="E11392" t="s">
        <v>45</v>
      </c>
      <c r="F11392">
        <v>18</v>
      </c>
      <c r="G11392" s="85">
        <v>4.4846508417725115</v>
      </c>
      <c r="H11392" s="85">
        <v>18536.052673839731</v>
      </c>
      <c r="I11392" s="85">
        <v>4748.7393608479206</v>
      </c>
      <c r="J11392" s="85">
        <v>50624.784054166848</v>
      </c>
      <c r="K11392" t="s">
        <v>492</v>
      </c>
    </row>
    <row r="11393" spans="2:11" x14ac:dyDescent="0.25">
      <c r="B11393">
        <v>2026</v>
      </c>
      <c r="C11393" t="s">
        <v>484</v>
      </c>
      <c r="D11393">
        <v>3</v>
      </c>
      <c r="E11393" t="s">
        <v>45</v>
      </c>
      <c r="F11393">
        <v>18</v>
      </c>
      <c r="G11393" s="85">
        <v>16.068406155132546</v>
      </c>
      <c r="H11393" s="85">
        <v>18536.052673839731</v>
      </c>
      <c r="I11393" s="85">
        <v>4748.7393608479206</v>
      </c>
      <c r="J11393" s="85">
        <v>181387.49713159812</v>
      </c>
      <c r="K11393" t="s">
        <v>492</v>
      </c>
    </row>
    <row r="11394" spans="2:11" x14ac:dyDescent="0.25">
      <c r="B11394">
        <v>2026</v>
      </c>
      <c r="C11394" t="s">
        <v>484</v>
      </c>
      <c r="D11394">
        <v>4</v>
      </c>
      <c r="E11394" t="s">
        <v>45</v>
      </c>
      <c r="F11394">
        <v>18</v>
      </c>
      <c r="G11394" s="85">
        <v>6.7747874600018285</v>
      </c>
      <c r="H11394" s="85">
        <v>18536.052673839731</v>
      </c>
      <c r="I11394" s="85">
        <v>4748.7393608479206</v>
      </c>
      <c r="J11394" s="85">
        <v>76476.890682511628</v>
      </c>
      <c r="K11394" t="s">
        <v>492</v>
      </c>
    </row>
    <row r="11395" spans="2:11" x14ac:dyDescent="0.25">
      <c r="B11395">
        <v>2026</v>
      </c>
      <c r="C11395" t="s">
        <v>485</v>
      </c>
      <c r="D11395">
        <v>3</v>
      </c>
      <c r="E11395" t="s">
        <v>45</v>
      </c>
      <c r="F11395">
        <v>18</v>
      </c>
      <c r="G11395" s="85">
        <v>11.988078232041129</v>
      </c>
      <c r="H11395" s="85">
        <v>18536.052673839731</v>
      </c>
      <c r="I11395" s="85">
        <v>4748.7393608479206</v>
      </c>
      <c r="J11395" s="85">
        <v>135326.89458644053</v>
      </c>
      <c r="K11395" t="s">
        <v>492</v>
      </c>
    </row>
    <row r="11396" spans="2:11" x14ac:dyDescent="0.25">
      <c r="B11396">
        <v>2026</v>
      </c>
      <c r="C11396" t="s">
        <v>485</v>
      </c>
      <c r="D11396">
        <v>4</v>
      </c>
      <c r="E11396" t="s">
        <v>45</v>
      </c>
      <c r="F11396">
        <v>18</v>
      </c>
      <c r="G11396" s="85">
        <v>5.0544329843200444</v>
      </c>
      <c r="H11396" s="85">
        <v>18536.052673839731</v>
      </c>
      <c r="I11396" s="85">
        <v>4748.7393608479206</v>
      </c>
      <c r="J11396" s="85">
        <v>57056.744744553318</v>
      </c>
      <c r="K11396" t="s">
        <v>492</v>
      </c>
    </row>
    <row r="11397" spans="2:11" x14ac:dyDescent="0.25">
      <c r="B11397">
        <v>2026</v>
      </c>
      <c r="C11397" t="s">
        <v>486</v>
      </c>
      <c r="D11397">
        <v>3</v>
      </c>
      <c r="E11397" t="s">
        <v>45</v>
      </c>
      <c r="F11397">
        <v>18</v>
      </c>
      <c r="G11397" s="85">
        <v>18.682539593245274</v>
      </c>
      <c r="H11397" s="85">
        <v>18536.052673839731</v>
      </c>
      <c r="I11397" s="85">
        <v>4748.7393608479206</v>
      </c>
      <c r="J11397" s="85">
        <v>210897.02763072783</v>
      </c>
      <c r="K11397" t="s">
        <v>492</v>
      </c>
    </row>
    <row r="11398" spans="2:11" x14ac:dyDescent="0.25">
      <c r="B11398">
        <v>2026</v>
      </c>
      <c r="C11398" t="s">
        <v>486</v>
      </c>
      <c r="D11398">
        <v>4</v>
      </c>
      <c r="E11398" t="s">
        <v>45</v>
      </c>
      <c r="F11398">
        <v>18</v>
      </c>
      <c r="G11398" s="85">
        <v>7.8769626393142218</v>
      </c>
      <c r="H11398" s="85">
        <v>18536.052673839731</v>
      </c>
      <c r="I11398" s="85">
        <v>4748.7393608479206</v>
      </c>
      <c r="J11398" s="85">
        <v>88918.74678484739</v>
      </c>
      <c r="K11398" t="s">
        <v>492</v>
      </c>
    </row>
    <row r="11399" spans="2:11" x14ac:dyDescent="0.25">
      <c r="B11399">
        <v>2026</v>
      </c>
      <c r="C11399" t="s">
        <v>487</v>
      </c>
      <c r="D11399">
        <v>3</v>
      </c>
      <c r="E11399" t="s">
        <v>45</v>
      </c>
      <c r="F11399">
        <v>18</v>
      </c>
      <c r="G11399" s="85">
        <v>17.734253685469575</v>
      </c>
      <c r="H11399" s="85">
        <v>18536.052673839731</v>
      </c>
      <c r="I11399" s="85">
        <v>4748.7393608479206</v>
      </c>
      <c r="J11399" s="85">
        <v>200192.34381106615</v>
      </c>
      <c r="K11399" t="s">
        <v>492</v>
      </c>
    </row>
    <row r="11400" spans="2:11" x14ac:dyDescent="0.25">
      <c r="B11400">
        <v>2026</v>
      </c>
      <c r="C11400" t="s">
        <v>487</v>
      </c>
      <c r="D11400">
        <v>4</v>
      </c>
      <c r="E11400" t="s">
        <v>45</v>
      </c>
      <c r="F11400">
        <v>18</v>
      </c>
      <c r="G11400" s="85">
        <v>7.4771447971168996</v>
      </c>
      <c r="H11400" s="85">
        <v>18536.052673839731</v>
      </c>
      <c r="I11400" s="85">
        <v>4748.7393608479206</v>
      </c>
      <c r="J11400" s="85">
        <v>84405.420633854883</v>
      </c>
      <c r="K11400" t="s">
        <v>492</v>
      </c>
    </row>
    <row r="11401" spans="2:11" x14ac:dyDescent="0.25">
      <c r="B11401">
        <v>2026</v>
      </c>
      <c r="C11401" t="s">
        <v>488</v>
      </c>
      <c r="D11401">
        <v>3</v>
      </c>
      <c r="E11401" t="s">
        <v>45</v>
      </c>
      <c r="F11401">
        <v>18</v>
      </c>
      <c r="G11401" s="85">
        <v>22.723628916164166</v>
      </c>
      <c r="H11401" s="85">
        <v>18536.052673839731</v>
      </c>
      <c r="I11401" s="85">
        <v>4748.7393608479206</v>
      </c>
      <c r="J11401" s="85">
        <v>256514.68696126124</v>
      </c>
      <c r="K11401" t="s">
        <v>492</v>
      </c>
    </row>
    <row r="11402" spans="2:11" x14ac:dyDescent="0.25">
      <c r="B11402">
        <v>2026</v>
      </c>
      <c r="C11402" t="s">
        <v>488</v>
      </c>
      <c r="D11402">
        <v>4</v>
      </c>
      <c r="E11402" t="s">
        <v>45</v>
      </c>
      <c r="F11402">
        <v>18</v>
      </c>
      <c r="G11402" s="85">
        <v>9.5807732727611068</v>
      </c>
      <c r="H11402" s="85">
        <v>18536.052673839731</v>
      </c>
      <c r="I11402" s="85">
        <v>4748.7393608479206</v>
      </c>
      <c r="J11402" s="85">
        <v>108152.13828636958</v>
      </c>
      <c r="K11402" t="s">
        <v>492</v>
      </c>
    </row>
    <row r="11403" spans="2:11" x14ac:dyDescent="0.25">
      <c r="B11403">
        <v>2026</v>
      </c>
      <c r="C11403" t="s">
        <v>489</v>
      </c>
      <c r="D11403">
        <v>3</v>
      </c>
      <c r="E11403" t="s">
        <v>45</v>
      </c>
      <c r="F11403">
        <v>18</v>
      </c>
      <c r="G11403" s="85">
        <v>17.957663581261347</v>
      </c>
      <c r="H11403" s="85">
        <v>18536.052673839731</v>
      </c>
      <c r="I11403" s="85">
        <v>4748.7393608479206</v>
      </c>
      <c r="J11403" s="85">
        <v>202714.29660718443</v>
      </c>
      <c r="K11403" t="s">
        <v>492</v>
      </c>
    </row>
    <row r="11404" spans="2:11" x14ac:dyDescent="0.25">
      <c r="B11404">
        <v>2026</v>
      </c>
      <c r="C11404" t="s">
        <v>489</v>
      </c>
      <c r="D11404">
        <v>4</v>
      </c>
      <c r="E11404" t="s">
        <v>45</v>
      </c>
      <c r="F11404">
        <v>18</v>
      </c>
      <c r="G11404" s="85">
        <v>7.5713392396669477</v>
      </c>
      <c r="H11404" s="85">
        <v>18536.052673839731</v>
      </c>
      <c r="I11404" s="85">
        <v>4748.7393608479206</v>
      </c>
      <c r="J11404" s="85">
        <v>85468.730461407496</v>
      </c>
      <c r="K11404" t="s">
        <v>492</v>
      </c>
    </row>
    <row r="11405" spans="2:11" x14ac:dyDescent="0.25">
      <c r="B11405">
        <v>2026</v>
      </c>
      <c r="C11405" t="s">
        <v>490</v>
      </c>
      <c r="D11405">
        <v>3</v>
      </c>
      <c r="E11405" t="s">
        <v>45</v>
      </c>
      <c r="F11405">
        <v>18</v>
      </c>
      <c r="G11405" s="85">
        <v>22.728297338275084</v>
      </c>
      <c r="H11405" s="85">
        <v>18536.052673839731</v>
      </c>
      <c r="I11405" s="85">
        <v>4748.7393608479206</v>
      </c>
      <c r="J11405" s="85">
        <v>256567.38623921559</v>
      </c>
      <c r="K11405" t="s">
        <v>492</v>
      </c>
    </row>
    <row r="11406" spans="2:11" x14ac:dyDescent="0.25">
      <c r="B11406">
        <v>2026</v>
      </c>
      <c r="C11406" t="s">
        <v>490</v>
      </c>
      <c r="D11406">
        <v>4</v>
      </c>
      <c r="E11406" t="s">
        <v>45</v>
      </c>
      <c r="F11406">
        <v>18</v>
      </c>
      <c r="G11406" s="85">
        <v>9.5827415804619278</v>
      </c>
      <c r="H11406" s="85">
        <v>18536.052673839731</v>
      </c>
      <c r="I11406" s="85">
        <v>4748.7393608479206</v>
      </c>
      <c r="J11406" s="85">
        <v>108174.35744139901</v>
      </c>
      <c r="K11406" t="s">
        <v>492</v>
      </c>
    </row>
    <row r="11407" spans="2:11" x14ac:dyDescent="0.25">
      <c r="B11407">
        <v>2026</v>
      </c>
      <c r="C11407" t="s">
        <v>479</v>
      </c>
      <c r="D11407">
        <v>3</v>
      </c>
      <c r="E11407" t="s">
        <v>70</v>
      </c>
      <c r="F11407">
        <v>3</v>
      </c>
      <c r="G11407" s="85">
        <v>22.251512775274797</v>
      </c>
      <c r="H11407" s="85">
        <v>24503.913814264284</v>
      </c>
      <c r="I11407" s="85">
        <v>5272.1260057275331</v>
      </c>
      <c r="J11407" s="85">
        <v>361500.18730018765</v>
      </c>
      <c r="K11407" t="s">
        <v>491</v>
      </c>
    </row>
    <row r="11408" spans="2:11" x14ac:dyDescent="0.25">
      <c r="B11408">
        <v>2026</v>
      </c>
      <c r="C11408" t="s">
        <v>479</v>
      </c>
      <c r="D11408">
        <v>4</v>
      </c>
      <c r="E11408" t="s">
        <v>70</v>
      </c>
      <c r="F11408">
        <v>3</v>
      </c>
      <c r="G11408" s="85">
        <v>13.533569337200717</v>
      </c>
      <c r="H11408" s="85">
        <v>24503.913814264284</v>
      </c>
      <c r="I11408" s="85">
        <v>5272.1260057275331</v>
      </c>
      <c r="J11408" s="85">
        <v>219867.65123108431</v>
      </c>
      <c r="K11408" t="s">
        <v>491</v>
      </c>
    </row>
    <row r="11409" spans="2:11" x14ac:dyDescent="0.25">
      <c r="B11409">
        <v>2026</v>
      </c>
      <c r="C11409" t="s">
        <v>480</v>
      </c>
      <c r="D11409">
        <v>3</v>
      </c>
      <c r="E11409" t="s">
        <v>70</v>
      </c>
      <c r="F11409">
        <v>3</v>
      </c>
      <c r="G11409" s="85">
        <v>22.42764186465061</v>
      </c>
      <c r="H11409" s="85">
        <v>24503.913814264284</v>
      </c>
      <c r="I11409" s="85">
        <v>5272.1260057275331</v>
      </c>
      <c r="J11409" s="85">
        <v>364361.59719359124</v>
      </c>
      <c r="K11409" t="s">
        <v>491</v>
      </c>
    </row>
    <row r="11410" spans="2:11" x14ac:dyDescent="0.25">
      <c r="B11410">
        <v>2026</v>
      </c>
      <c r="C11410" t="s">
        <v>480</v>
      </c>
      <c r="D11410">
        <v>4</v>
      </c>
      <c r="E11410" t="s">
        <v>70</v>
      </c>
      <c r="F11410">
        <v>3</v>
      </c>
      <c r="G11410" s="85">
        <v>13.640692626634511</v>
      </c>
      <c r="H11410" s="85">
        <v>24503.913814264284</v>
      </c>
      <c r="I11410" s="85">
        <v>5272.1260057275331</v>
      </c>
      <c r="J11410" s="85">
        <v>221607.98635281852</v>
      </c>
      <c r="K11410" t="s">
        <v>491</v>
      </c>
    </row>
    <row r="11411" spans="2:11" x14ac:dyDescent="0.25">
      <c r="B11411">
        <v>2026</v>
      </c>
      <c r="C11411" t="s">
        <v>481</v>
      </c>
      <c r="D11411">
        <v>3</v>
      </c>
      <c r="E11411" t="s">
        <v>70</v>
      </c>
      <c r="F11411">
        <v>3</v>
      </c>
      <c r="G11411" s="85">
        <v>22.603770954026398</v>
      </c>
      <c r="H11411" s="85">
        <v>24503.913814264284</v>
      </c>
      <c r="I11411" s="85">
        <v>5272.1260057275331</v>
      </c>
      <c r="J11411" s="85">
        <v>367223.00708699448</v>
      </c>
      <c r="K11411" t="s">
        <v>491</v>
      </c>
    </row>
    <row r="11412" spans="2:11" x14ac:dyDescent="0.25">
      <c r="B11412">
        <v>2026</v>
      </c>
      <c r="C11412" t="s">
        <v>481</v>
      </c>
      <c r="D11412">
        <v>4</v>
      </c>
      <c r="E11412" t="s">
        <v>70</v>
      </c>
      <c r="F11412">
        <v>3</v>
      </c>
      <c r="G11412" s="85">
        <v>13.747815916068294</v>
      </c>
      <c r="H11412" s="85">
        <v>24503.913814264284</v>
      </c>
      <c r="I11412" s="85">
        <v>5272.1260057275331</v>
      </c>
      <c r="J11412" s="85">
        <v>223348.32147455259</v>
      </c>
      <c r="K11412" t="s">
        <v>491</v>
      </c>
    </row>
    <row r="11413" spans="2:11" x14ac:dyDescent="0.25">
      <c r="B11413">
        <v>2026</v>
      </c>
      <c r="C11413" t="s">
        <v>482</v>
      </c>
      <c r="D11413">
        <v>3</v>
      </c>
      <c r="E11413" t="s">
        <v>70</v>
      </c>
      <c r="F11413">
        <v>3</v>
      </c>
      <c r="G11413" s="85">
        <v>22.779900043402211</v>
      </c>
      <c r="H11413" s="85">
        <v>24503.913814264284</v>
      </c>
      <c r="I11413" s="85">
        <v>5272.1260057275331</v>
      </c>
      <c r="J11413" s="85">
        <v>370084.41698039806</v>
      </c>
      <c r="K11413" t="s">
        <v>491</v>
      </c>
    </row>
    <row r="11414" spans="2:11" x14ac:dyDescent="0.25">
      <c r="B11414">
        <v>2026</v>
      </c>
      <c r="C11414" t="s">
        <v>482</v>
      </c>
      <c r="D11414">
        <v>4</v>
      </c>
      <c r="E11414" t="s">
        <v>70</v>
      </c>
      <c r="F11414">
        <v>3</v>
      </c>
      <c r="G11414" s="85">
        <v>13.854939205502088</v>
      </c>
      <c r="H11414" s="85">
        <v>24503.913814264284</v>
      </c>
      <c r="I11414" s="85">
        <v>5272.1260057275331</v>
      </c>
      <c r="J11414" s="85">
        <v>225088.65659628683</v>
      </c>
      <c r="K11414" t="s">
        <v>491</v>
      </c>
    </row>
    <row r="11415" spans="2:11" x14ac:dyDescent="0.25">
      <c r="B11415">
        <v>2026</v>
      </c>
      <c r="C11415" t="s">
        <v>483</v>
      </c>
      <c r="D11415">
        <v>3</v>
      </c>
      <c r="E11415" t="s">
        <v>70</v>
      </c>
      <c r="F11415">
        <v>3</v>
      </c>
      <c r="G11415" s="85">
        <v>22.956029132777999</v>
      </c>
      <c r="H11415" s="85">
        <v>24503.913814264284</v>
      </c>
      <c r="I11415" s="85">
        <v>5272.1260057275331</v>
      </c>
      <c r="J11415" s="85">
        <v>372945.82687380124</v>
      </c>
      <c r="K11415" t="s">
        <v>491</v>
      </c>
    </row>
    <row r="11416" spans="2:11" x14ac:dyDescent="0.25">
      <c r="B11416">
        <v>2026</v>
      </c>
      <c r="C11416" t="s">
        <v>483</v>
      </c>
      <c r="D11416">
        <v>4</v>
      </c>
      <c r="E11416" t="s">
        <v>70</v>
      </c>
      <c r="F11416">
        <v>3</v>
      </c>
      <c r="G11416" s="85">
        <v>13.962062494935871</v>
      </c>
      <c r="H11416" s="85">
        <v>24503.913814264284</v>
      </c>
      <c r="I11416" s="85">
        <v>5272.1260057275331</v>
      </c>
      <c r="J11416" s="85">
        <v>226828.99171802087</v>
      </c>
      <c r="K11416" t="s">
        <v>491</v>
      </c>
    </row>
    <row r="11417" spans="2:11" x14ac:dyDescent="0.25">
      <c r="B11417">
        <v>2026</v>
      </c>
      <c r="C11417" t="s">
        <v>484</v>
      </c>
      <c r="D11417">
        <v>3</v>
      </c>
      <c r="E11417" t="s">
        <v>70</v>
      </c>
      <c r="F11417">
        <v>3</v>
      </c>
      <c r="G11417" s="85">
        <v>23.132158222153812</v>
      </c>
      <c r="H11417" s="85">
        <v>24503.913814264284</v>
      </c>
      <c r="I11417" s="85">
        <v>5272.1260057275331</v>
      </c>
      <c r="J11417" s="85">
        <v>375807.23676720483</v>
      </c>
      <c r="K11417" t="s">
        <v>491</v>
      </c>
    </row>
    <row r="11418" spans="2:11" x14ac:dyDescent="0.25">
      <c r="B11418">
        <v>2026</v>
      </c>
      <c r="C11418" t="s">
        <v>484</v>
      </c>
      <c r="D11418">
        <v>4</v>
      </c>
      <c r="E11418" t="s">
        <v>70</v>
      </c>
      <c r="F11418">
        <v>3</v>
      </c>
      <c r="G11418" s="85">
        <v>14.069185784369665</v>
      </c>
      <c r="H11418" s="85">
        <v>24503.913814264284</v>
      </c>
      <c r="I11418" s="85">
        <v>5272.1260057275331</v>
      </c>
      <c r="J11418" s="85">
        <v>228569.32683975511</v>
      </c>
      <c r="K11418" t="s">
        <v>491</v>
      </c>
    </row>
    <row r="11419" spans="2:11" x14ac:dyDescent="0.25">
      <c r="B11419">
        <v>2026</v>
      </c>
      <c r="C11419" t="s">
        <v>485</v>
      </c>
      <c r="D11419">
        <v>3</v>
      </c>
      <c r="E11419" t="s">
        <v>70</v>
      </c>
      <c r="F11419">
        <v>3</v>
      </c>
      <c r="G11419" s="85">
        <v>23.3082873115296</v>
      </c>
      <c r="H11419" s="85">
        <v>24503.913814264284</v>
      </c>
      <c r="I11419" s="85">
        <v>5272.1260057275331</v>
      </c>
      <c r="J11419" s="85">
        <v>378668.64666060806</v>
      </c>
      <c r="K11419" t="s">
        <v>491</v>
      </c>
    </row>
    <row r="11420" spans="2:11" x14ac:dyDescent="0.25">
      <c r="B11420">
        <v>2026</v>
      </c>
      <c r="C11420" t="s">
        <v>485</v>
      </c>
      <c r="D11420">
        <v>4</v>
      </c>
      <c r="E11420" t="s">
        <v>70</v>
      </c>
      <c r="F11420">
        <v>3</v>
      </c>
      <c r="G11420" s="85">
        <v>14.176309073803449</v>
      </c>
      <c r="H11420" s="85">
        <v>24503.913814264284</v>
      </c>
      <c r="I11420" s="85">
        <v>5272.1260057275331</v>
      </c>
      <c r="J11420" s="85">
        <v>230309.66196148918</v>
      </c>
      <c r="K11420" t="s">
        <v>491</v>
      </c>
    </row>
    <row r="11421" spans="2:11" x14ac:dyDescent="0.25">
      <c r="B11421">
        <v>2026</v>
      </c>
      <c r="C11421" t="s">
        <v>486</v>
      </c>
      <c r="D11421">
        <v>3</v>
      </c>
      <c r="E11421" t="s">
        <v>70</v>
      </c>
      <c r="F11421">
        <v>3</v>
      </c>
      <c r="G11421" s="85">
        <v>23.484416400905406</v>
      </c>
      <c r="H11421" s="85">
        <v>24503.913814264284</v>
      </c>
      <c r="I11421" s="85">
        <v>5272.1260057275331</v>
      </c>
      <c r="J11421" s="85">
        <v>381530.05655401153</v>
      </c>
      <c r="K11421" t="s">
        <v>491</v>
      </c>
    </row>
    <row r="11422" spans="2:11" x14ac:dyDescent="0.25">
      <c r="B11422">
        <v>2026</v>
      </c>
      <c r="C11422" t="s">
        <v>486</v>
      </c>
      <c r="D11422">
        <v>4</v>
      </c>
      <c r="E11422" t="s">
        <v>70</v>
      </c>
      <c r="F11422">
        <v>3</v>
      </c>
      <c r="G11422" s="85">
        <v>14.283432363237242</v>
      </c>
      <c r="H11422" s="85">
        <v>24503.913814264284</v>
      </c>
      <c r="I11422" s="85">
        <v>5272.1260057275331</v>
      </c>
      <c r="J11422" s="85">
        <v>232049.9970832234</v>
      </c>
      <c r="K11422" t="s">
        <v>491</v>
      </c>
    </row>
    <row r="11423" spans="2:11" x14ac:dyDescent="0.25">
      <c r="B11423">
        <v>2026</v>
      </c>
      <c r="C11423" t="s">
        <v>487</v>
      </c>
      <c r="D11423">
        <v>3</v>
      </c>
      <c r="E11423" t="s">
        <v>70</v>
      </c>
      <c r="F11423">
        <v>3</v>
      </c>
      <c r="G11423" s="85">
        <v>23.660545490281201</v>
      </c>
      <c r="H11423" s="85">
        <v>24503.913814264284</v>
      </c>
      <c r="I11423" s="85">
        <v>5272.1260057275331</v>
      </c>
      <c r="J11423" s="85">
        <v>384391.46644741483</v>
      </c>
      <c r="K11423" t="s">
        <v>491</v>
      </c>
    </row>
    <row r="11424" spans="2:11" x14ac:dyDescent="0.25">
      <c r="B11424">
        <v>2026</v>
      </c>
      <c r="C11424" t="s">
        <v>487</v>
      </c>
      <c r="D11424">
        <v>4</v>
      </c>
      <c r="E11424" t="s">
        <v>70</v>
      </c>
      <c r="F11424">
        <v>3</v>
      </c>
      <c r="G11424" s="85">
        <v>14.390555652671026</v>
      </c>
      <c r="H11424" s="85">
        <v>24503.913814264284</v>
      </c>
      <c r="I11424" s="85">
        <v>5272.1260057275331</v>
      </c>
      <c r="J11424" s="85">
        <v>233790.33220495746</v>
      </c>
      <c r="K11424" t="s">
        <v>491</v>
      </c>
    </row>
    <row r="11425" spans="2:11" x14ac:dyDescent="0.25">
      <c r="B11425">
        <v>2026</v>
      </c>
      <c r="C11425" t="s">
        <v>488</v>
      </c>
      <c r="D11425">
        <v>3</v>
      </c>
      <c r="E11425" t="s">
        <v>70</v>
      </c>
      <c r="F11425">
        <v>3</v>
      </c>
      <c r="G11425" s="85">
        <v>23.836674579657007</v>
      </c>
      <c r="H11425" s="85">
        <v>24503.913814264284</v>
      </c>
      <c r="I11425" s="85">
        <v>5272.1260057275331</v>
      </c>
      <c r="J11425" s="85">
        <v>387252.8763408183</v>
      </c>
      <c r="K11425" t="s">
        <v>491</v>
      </c>
    </row>
    <row r="11426" spans="2:11" x14ac:dyDescent="0.25">
      <c r="B11426">
        <v>2026</v>
      </c>
      <c r="C11426" t="s">
        <v>488</v>
      </c>
      <c r="D11426">
        <v>4</v>
      </c>
      <c r="E11426" t="s">
        <v>70</v>
      </c>
      <c r="F11426">
        <v>3</v>
      </c>
      <c r="G11426" s="85">
        <v>14.49767894210482</v>
      </c>
      <c r="H11426" s="85">
        <v>24503.913814264284</v>
      </c>
      <c r="I11426" s="85">
        <v>5272.1260057275331</v>
      </c>
      <c r="J11426" s="85">
        <v>235530.66732669171</v>
      </c>
      <c r="K11426" t="s">
        <v>491</v>
      </c>
    </row>
    <row r="11427" spans="2:11" x14ac:dyDescent="0.25">
      <c r="B11427">
        <v>2026</v>
      </c>
      <c r="C11427" t="s">
        <v>489</v>
      </c>
      <c r="D11427">
        <v>3</v>
      </c>
      <c r="E11427" t="s">
        <v>70</v>
      </c>
      <c r="F11427">
        <v>3</v>
      </c>
      <c r="G11427" s="85">
        <v>24.012803669032802</v>
      </c>
      <c r="H11427" s="85">
        <v>24503.913814264284</v>
      </c>
      <c r="I11427" s="85">
        <v>5272.1260057275331</v>
      </c>
      <c r="J11427" s="85">
        <v>390114.2862342216</v>
      </c>
      <c r="K11427" t="s">
        <v>491</v>
      </c>
    </row>
    <row r="11428" spans="2:11" x14ac:dyDescent="0.25">
      <c r="B11428">
        <v>2026</v>
      </c>
      <c r="C11428" t="s">
        <v>489</v>
      </c>
      <c r="D11428">
        <v>4</v>
      </c>
      <c r="E11428" t="s">
        <v>70</v>
      </c>
      <c r="F11428">
        <v>3</v>
      </c>
      <c r="G11428" s="85">
        <v>14.604802231538603</v>
      </c>
      <c r="H11428" s="85">
        <v>24503.913814264284</v>
      </c>
      <c r="I11428" s="85">
        <v>5272.1260057275331</v>
      </c>
      <c r="J11428" s="85">
        <v>237271.00244842577</v>
      </c>
      <c r="K11428" t="s">
        <v>491</v>
      </c>
    </row>
    <row r="11429" spans="2:11" x14ac:dyDescent="0.25">
      <c r="B11429">
        <v>2026</v>
      </c>
      <c r="C11429" t="s">
        <v>490</v>
      </c>
      <c r="D11429">
        <v>3</v>
      </c>
      <c r="E11429" t="s">
        <v>70</v>
      </c>
      <c r="F11429">
        <v>3</v>
      </c>
      <c r="G11429" s="85">
        <v>24.188932758408608</v>
      </c>
      <c r="H11429" s="85">
        <v>24503.913814264284</v>
      </c>
      <c r="I11429" s="85">
        <v>5272.1260057275331</v>
      </c>
      <c r="J11429" s="85">
        <v>392975.69612762512</v>
      </c>
      <c r="K11429" t="s">
        <v>491</v>
      </c>
    </row>
    <row r="11430" spans="2:11" x14ac:dyDescent="0.25">
      <c r="B11430">
        <v>2026</v>
      </c>
      <c r="C11430" t="s">
        <v>490</v>
      </c>
      <c r="D11430">
        <v>4</v>
      </c>
      <c r="E11430" t="s">
        <v>70</v>
      </c>
      <c r="F11430">
        <v>3</v>
      </c>
      <c r="G11430" s="85">
        <v>14.711925520972397</v>
      </c>
      <c r="H11430" s="85">
        <v>24503.913814264284</v>
      </c>
      <c r="I11430" s="85">
        <v>5272.1260057275331</v>
      </c>
      <c r="J11430" s="85">
        <v>239011.33757015999</v>
      </c>
      <c r="K11430" t="s">
        <v>491</v>
      </c>
    </row>
    <row r="11431" spans="2:11" x14ac:dyDescent="0.25">
      <c r="B11431">
        <v>2026</v>
      </c>
      <c r="C11431" t="s">
        <v>479</v>
      </c>
      <c r="D11431">
        <v>3</v>
      </c>
      <c r="E11431" t="s">
        <v>45</v>
      </c>
      <c r="F11431">
        <v>28</v>
      </c>
      <c r="G11431" s="85">
        <v>6.5578716699621857</v>
      </c>
      <c r="H11431" s="85">
        <v>18536.052673839731</v>
      </c>
      <c r="I11431" s="85">
        <v>4748.7393608479206</v>
      </c>
      <c r="J11431" s="85">
        <v>79498.313775566072</v>
      </c>
      <c r="K11431" t="s">
        <v>491</v>
      </c>
    </row>
    <row r="11432" spans="2:11" x14ac:dyDescent="0.25">
      <c r="B11432">
        <v>2026</v>
      </c>
      <c r="C11432" t="s">
        <v>479</v>
      </c>
      <c r="D11432">
        <v>4</v>
      </c>
      <c r="E11432" t="s">
        <v>45</v>
      </c>
      <c r="F11432">
        <v>28</v>
      </c>
      <c r="G11432" s="85">
        <v>3.857571570565991</v>
      </c>
      <c r="H11432" s="85">
        <v>18536.052673839731</v>
      </c>
      <c r="I11432" s="85">
        <v>4748.7393608479206</v>
      </c>
      <c r="J11432" s="85">
        <v>46763.713985627088</v>
      </c>
      <c r="K11432" t="s">
        <v>491</v>
      </c>
    </row>
    <row r="11433" spans="2:11" x14ac:dyDescent="0.25">
      <c r="B11433">
        <v>2026</v>
      </c>
      <c r="C11433" t="s">
        <v>480</v>
      </c>
      <c r="D11433">
        <v>3</v>
      </c>
      <c r="E11433" t="s">
        <v>45</v>
      </c>
      <c r="F11433">
        <v>28</v>
      </c>
      <c r="G11433" s="85">
        <v>5.8836007661647463</v>
      </c>
      <c r="H11433" s="85">
        <v>18536.052673839731</v>
      </c>
      <c r="I11433" s="85">
        <v>4748.7393608479206</v>
      </c>
      <c r="J11433" s="85">
        <v>71324.411848611693</v>
      </c>
      <c r="K11433" t="s">
        <v>491</v>
      </c>
    </row>
    <row r="11434" spans="2:11" x14ac:dyDescent="0.25">
      <c r="B11434">
        <v>2026</v>
      </c>
      <c r="C11434" t="s">
        <v>480</v>
      </c>
      <c r="D11434">
        <v>4</v>
      </c>
      <c r="E11434" t="s">
        <v>45</v>
      </c>
      <c r="F11434">
        <v>28</v>
      </c>
      <c r="G11434" s="85">
        <v>3.4609416271557327</v>
      </c>
      <c r="H11434" s="85">
        <v>18536.052673839731</v>
      </c>
      <c r="I11434" s="85">
        <v>4748.7393608479206</v>
      </c>
      <c r="J11434" s="85">
        <v>41955.536381536287</v>
      </c>
      <c r="K11434" t="s">
        <v>491</v>
      </c>
    </row>
    <row r="11435" spans="2:11" x14ac:dyDescent="0.25">
      <c r="B11435">
        <v>2026</v>
      </c>
      <c r="C11435" t="s">
        <v>481</v>
      </c>
      <c r="D11435">
        <v>3</v>
      </c>
      <c r="E11435" t="s">
        <v>45</v>
      </c>
      <c r="F11435">
        <v>28</v>
      </c>
      <c r="G11435" s="85">
        <v>12.048217385730576</v>
      </c>
      <c r="H11435" s="85">
        <v>18536.052673839731</v>
      </c>
      <c r="I11435" s="85">
        <v>4748.7393608479206</v>
      </c>
      <c r="J11435" s="85">
        <v>146055.46042540393</v>
      </c>
      <c r="K11435" t="s">
        <v>491</v>
      </c>
    </row>
    <row r="11436" spans="2:11" x14ac:dyDescent="0.25">
      <c r="B11436">
        <v>2026</v>
      </c>
      <c r="C11436" t="s">
        <v>481</v>
      </c>
      <c r="D11436">
        <v>4</v>
      </c>
      <c r="E11436" t="s">
        <v>45</v>
      </c>
      <c r="F11436">
        <v>28</v>
      </c>
      <c r="G11436" s="85">
        <v>7.0871866974885744</v>
      </c>
      <c r="H11436" s="85">
        <v>18536.052673839731</v>
      </c>
      <c r="I11436" s="85">
        <v>4748.7393608479206</v>
      </c>
      <c r="J11436" s="85">
        <v>85914.976720825842</v>
      </c>
      <c r="K11436" t="s">
        <v>491</v>
      </c>
    </row>
    <row r="11437" spans="2:11" x14ac:dyDescent="0.25">
      <c r="B11437">
        <v>2026</v>
      </c>
      <c r="C11437" t="s">
        <v>482</v>
      </c>
      <c r="D11437">
        <v>3</v>
      </c>
      <c r="E11437" t="s">
        <v>45</v>
      </c>
      <c r="F11437">
        <v>28</v>
      </c>
      <c r="G11437" s="85">
        <v>4.4783380858902095</v>
      </c>
      <c r="H11437" s="85">
        <v>18536.052673839731</v>
      </c>
      <c r="I11437" s="85">
        <v>4748.7393608479206</v>
      </c>
      <c r="J11437" s="85">
        <v>54289.00476596559</v>
      </c>
      <c r="K11437" t="s">
        <v>491</v>
      </c>
    </row>
    <row r="11438" spans="2:11" x14ac:dyDescent="0.25">
      <c r="B11438">
        <v>2026</v>
      </c>
      <c r="C11438" t="s">
        <v>482</v>
      </c>
      <c r="D11438">
        <v>4</v>
      </c>
      <c r="E11438" t="s">
        <v>45</v>
      </c>
      <c r="F11438">
        <v>28</v>
      </c>
      <c r="G11438" s="85">
        <v>2.6343165211118871</v>
      </c>
      <c r="H11438" s="85">
        <v>18536.052673839731</v>
      </c>
      <c r="I11438" s="85">
        <v>4748.7393608479206</v>
      </c>
      <c r="J11438" s="85">
        <v>31934.708685862101</v>
      </c>
      <c r="K11438" t="s">
        <v>491</v>
      </c>
    </row>
    <row r="11439" spans="2:11" x14ac:dyDescent="0.25">
      <c r="B11439">
        <v>2026</v>
      </c>
      <c r="C11439" t="s">
        <v>483</v>
      </c>
      <c r="D11439">
        <v>3</v>
      </c>
      <c r="E11439" t="s">
        <v>45</v>
      </c>
      <c r="F11439">
        <v>28</v>
      </c>
      <c r="G11439" s="85">
        <v>3.7841883722977818</v>
      </c>
      <c r="H11439" s="85">
        <v>18536.052673839731</v>
      </c>
      <c r="I11439" s="85">
        <v>4748.7393608479206</v>
      </c>
      <c r="J11439" s="85">
        <v>45874.120407804869</v>
      </c>
      <c r="K11439" t="s">
        <v>491</v>
      </c>
    </row>
    <row r="11440" spans="2:11" x14ac:dyDescent="0.25">
      <c r="B11440">
        <v>2026</v>
      </c>
      <c r="C11440" t="s">
        <v>483</v>
      </c>
      <c r="D11440">
        <v>4</v>
      </c>
      <c r="E11440" t="s">
        <v>45</v>
      </c>
      <c r="F11440">
        <v>28</v>
      </c>
      <c r="G11440" s="85">
        <v>2.2259931601751659</v>
      </c>
      <c r="H11440" s="85">
        <v>18536.052673839731</v>
      </c>
      <c r="I11440" s="85">
        <v>4748.7393608479206</v>
      </c>
      <c r="J11440" s="85">
        <v>26984.776710473452</v>
      </c>
      <c r="K11440" t="s">
        <v>491</v>
      </c>
    </row>
    <row r="11441" spans="2:11" x14ac:dyDescent="0.25">
      <c r="B11441">
        <v>2026</v>
      </c>
      <c r="C11441" t="s">
        <v>484</v>
      </c>
      <c r="D11441">
        <v>3</v>
      </c>
      <c r="E11441" t="s">
        <v>45</v>
      </c>
      <c r="F11441">
        <v>28</v>
      </c>
      <c r="G11441" s="85">
        <v>3.9681980149082512</v>
      </c>
      <c r="H11441" s="85">
        <v>18536.052673839731</v>
      </c>
      <c r="I11441" s="85">
        <v>4748.7393608479206</v>
      </c>
      <c r="J11441" s="85">
        <v>48104.791735665909</v>
      </c>
      <c r="K11441" t="s">
        <v>491</v>
      </c>
    </row>
    <row r="11442" spans="2:11" x14ac:dyDescent="0.25">
      <c r="B11442">
        <v>2026</v>
      </c>
      <c r="C11442" t="s">
        <v>484</v>
      </c>
      <c r="D11442">
        <v>4</v>
      </c>
      <c r="E11442" t="s">
        <v>45</v>
      </c>
      <c r="F11442">
        <v>28</v>
      </c>
      <c r="G11442" s="85">
        <v>2.3342341264166184</v>
      </c>
      <c r="H11442" s="85">
        <v>18536.052673839731</v>
      </c>
      <c r="I11442" s="85">
        <v>4748.7393608479206</v>
      </c>
      <c r="J11442" s="85">
        <v>28296.936315097595</v>
      </c>
      <c r="K11442" t="s">
        <v>491</v>
      </c>
    </row>
    <row r="11443" spans="2:11" x14ac:dyDescent="0.25">
      <c r="B11443">
        <v>2026</v>
      </c>
      <c r="C11443" t="s">
        <v>485</v>
      </c>
      <c r="D11443">
        <v>3</v>
      </c>
      <c r="E11443" t="s">
        <v>45</v>
      </c>
      <c r="F11443">
        <v>28</v>
      </c>
      <c r="G11443" s="85">
        <v>4.0344914446850675</v>
      </c>
      <c r="H11443" s="85">
        <v>18536.052673839731</v>
      </c>
      <c r="I11443" s="85">
        <v>4748.7393608479206</v>
      </c>
      <c r="J11443" s="85">
        <v>48908.439038768163</v>
      </c>
      <c r="K11443" t="s">
        <v>491</v>
      </c>
    </row>
    <row r="11444" spans="2:11" x14ac:dyDescent="0.25">
      <c r="B11444">
        <v>2026</v>
      </c>
      <c r="C11444" t="s">
        <v>485</v>
      </c>
      <c r="D11444">
        <v>4</v>
      </c>
      <c r="E11444" t="s">
        <v>45</v>
      </c>
      <c r="F11444">
        <v>28</v>
      </c>
      <c r="G11444" s="85">
        <v>2.3732302615794518</v>
      </c>
      <c r="H11444" s="85">
        <v>18536.052673839731</v>
      </c>
      <c r="I11444" s="85">
        <v>4748.7393608479206</v>
      </c>
      <c r="J11444" s="85">
        <v>28769.670022804807</v>
      </c>
      <c r="K11444" t="s">
        <v>491</v>
      </c>
    </row>
    <row r="11445" spans="2:11" x14ac:dyDescent="0.25">
      <c r="B11445">
        <v>2026</v>
      </c>
      <c r="C11445" t="s">
        <v>486</v>
      </c>
      <c r="D11445">
        <v>3</v>
      </c>
      <c r="E11445" t="s">
        <v>45</v>
      </c>
      <c r="F11445">
        <v>28</v>
      </c>
      <c r="G11445" s="85">
        <v>6.7174895941629931</v>
      </c>
      <c r="H11445" s="85">
        <v>18536.052673839731</v>
      </c>
      <c r="I11445" s="85">
        <v>4748.7393608479206</v>
      </c>
      <c r="J11445" s="85">
        <v>81433.294583507595</v>
      </c>
      <c r="K11445" t="s">
        <v>491</v>
      </c>
    </row>
    <row r="11446" spans="2:11" x14ac:dyDescent="0.25">
      <c r="B11446">
        <v>2026</v>
      </c>
      <c r="C11446" t="s">
        <v>486</v>
      </c>
      <c r="D11446">
        <v>4</v>
      </c>
      <c r="E11446" t="s">
        <v>45</v>
      </c>
      <c r="F11446">
        <v>28</v>
      </c>
      <c r="G11446" s="85">
        <v>3.9514644671547021</v>
      </c>
      <c r="H11446" s="85">
        <v>18536.052673839731</v>
      </c>
      <c r="I11446" s="85">
        <v>4748.7393608479206</v>
      </c>
      <c r="J11446" s="85">
        <v>47901.937990298589</v>
      </c>
      <c r="K11446" t="s">
        <v>491</v>
      </c>
    </row>
    <row r="11447" spans="2:11" x14ac:dyDescent="0.25">
      <c r="B11447">
        <v>2026</v>
      </c>
      <c r="C11447" t="s">
        <v>487</v>
      </c>
      <c r="D11447">
        <v>3</v>
      </c>
      <c r="E11447" t="s">
        <v>45</v>
      </c>
      <c r="F11447">
        <v>28</v>
      </c>
      <c r="G11447" s="85">
        <v>8.8725429818188175</v>
      </c>
      <c r="H11447" s="85">
        <v>18536.052673839731</v>
      </c>
      <c r="I11447" s="85">
        <v>4748.7393608479206</v>
      </c>
      <c r="J11447" s="85">
        <v>107558.09833648302</v>
      </c>
      <c r="K11447" t="s">
        <v>491</v>
      </c>
    </row>
    <row r="11448" spans="2:11" x14ac:dyDescent="0.25">
      <c r="B11448">
        <v>2026</v>
      </c>
      <c r="C11448" t="s">
        <v>487</v>
      </c>
      <c r="D11448">
        <v>4</v>
      </c>
      <c r="E11448" t="s">
        <v>45</v>
      </c>
      <c r="F11448">
        <v>28</v>
      </c>
      <c r="G11448" s="85">
        <v>5.2191429304816577</v>
      </c>
      <c r="H11448" s="85">
        <v>18536.052673839731</v>
      </c>
      <c r="I11448" s="85">
        <v>4748.7393608479206</v>
      </c>
      <c r="J11448" s="85">
        <v>63269.469609695901</v>
      </c>
      <c r="K11448" t="s">
        <v>491</v>
      </c>
    </row>
    <row r="11449" spans="2:11" x14ac:dyDescent="0.25">
      <c r="B11449">
        <v>2026</v>
      </c>
      <c r="C11449" t="s">
        <v>488</v>
      </c>
      <c r="D11449">
        <v>3</v>
      </c>
      <c r="E11449" t="s">
        <v>45</v>
      </c>
      <c r="F11449">
        <v>28</v>
      </c>
      <c r="G11449" s="85">
        <v>8.6084268130538675</v>
      </c>
      <c r="H11449" s="85">
        <v>18536.052673839731</v>
      </c>
      <c r="I11449" s="85">
        <v>4748.7393608479206</v>
      </c>
      <c r="J11449" s="85">
        <v>104356.32936106216</v>
      </c>
      <c r="K11449" t="s">
        <v>491</v>
      </c>
    </row>
    <row r="11450" spans="2:11" x14ac:dyDescent="0.25">
      <c r="B11450">
        <v>2026</v>
      </c>
      <c r="C11450" t="s">
        <v>488</v>
      </c>
      <c r="D11450">
        <v>4</v>
      </c>
      <c r="E11450" t="s">
        <v>45</v>
      </c>
      <c r="F11450">
        <v>28</v>
      </c>
      <c r="G11450" s="85">
        <v>5.0637804782669793</v>
      </c>
      <c r="H11450" s="85">
        <v>18536.052673839731</v>
      </c>
      <c r="I11450" s="85">
        <v>4748.7393608479206</v>
      </c>
      <c r="J11450" s="85">
        <v>61386.076094742428</v>
      </c>
      <c r="K11450" t="s">
        <v>491</v>
      </c>
    </row>
    <row r="11451" spans="2:11" x14ac:dyDescent="0.25">
      <c r="B11451">
        <v>2026</v>
      </c>
      <c r="C11451" t="s">
        <v>489</v>
      </c>
      <c r="D11451">
        <v>3</v>
      </c>
      <c r="E11451" t="s">
        <v>45</v>
      </c>
      <c r="F11451">
        <v>28</v>
      </c>
      <c r="G11451" s="85">
        <v>12.111135803048748</v>
      </c>
      <c r="H11451" s="85">
        <v>18536.052673839731</v>
      </c>
      <c r="I11451" s="85">
        <v>4748.7393608479206</v>
      </c>
      <c r="J11451" s="85">
        <v>146818.19387521097</v>
      </c>
      <c r="K11451" t="s">
        <v>491</v>
      </c>
    </row>
    <row r="11452" spans="2:11" x14ac:dyDescent="0.25">
      <c r="B11452">
        <v>2026</v>
      </c>
      <c r="C11452" t="s">
        <v>489</v>
      </c>
      <c r="D11452">
        <v>4</v>
      </c>
      <c r="E11452" t="s">
        <v>45</v>
      </c>
      <c r="F11452">
        <v>28</v>
      </c>
      <c r="G11452" s="85">
        <v>7.1241975312051462</v>
      </c>
      <c r="H11452" s="85">
        <v>18536.052673839731</v>
      </c>
      <c r="I11452" s="85">
        <v>4748.7393608479206</v>
      </c>
      <c r="J11452" s="85">
        <v>86363.643456006452</v>
      </c>
      <c r="K11452" t="s">
        <v>491</v>
      </c>
    </row>
    <row r="11453" spans="2:11" x14ac:dyDescent="0.25">
      <c r="B11453">
        <v>2026</v>
      </c>
      <c r="C11453" t="s">
        <v>490</v>
      </c>
      <c r="D11453">
        <v>3</v>
      </c>
      <c r="E11453" t="s">
        <v>45</v>
      </c>
      <c r="F11453">
        <v>28</v>
      </c>
      <c r="G11453" s="85">
        <v>11.15350393445682</v>
      </c>
      <c r="H11453" s="85">
        <v>18536.052673839731</v>
      </c>
      <c r="I11453" s="85">
        <v>4748.7393608479206</v>
      </c>
      <c r="J11453" s="85">
        <v>135209.22642323858</v>
      </c>
      <c r="K11453" t="s">
        <v>491</v>
      </c>
    </row>
    <row r="11454" spans="2:11" x14ac:dyDescent="0.25">
      <c r="B11454">
        <v>2026</v>
      </c>
      <c r="C11454" t="s">
        <v>490</v>
      </c>
      <c r="D11454">
        <v>4</v>
      </c>
      <c r="E11454" t="s">
        <v>45</v>
      </c>
      <c r="F11454">
        <v>28</v>
      </c>
      <c r="G11454" s="85">
        <v>6.5608846673275405</v>
      </c>
      <c r="H11454" s="85">
        <v>18536.052673839731</v>
      </c>
      <c r="I11454" s="85">
        <v>4748.7393608479206</v>
      </c>
      <c r="J11454" s="85">
        <v>79534.839072493283</v>
      </c>
      <c r="K11454" t="s">
        <v>491</v>
      </c>
    </row>
    <row r="11455" spans="2:11" x14ac:dyDescent="0.25">
      <c r="B11455">
        <v>2026</v>
      </c>
      <c r="C11455" t="s">
        <v>479</v>
      </c>
      <c r="D11455">
        <v>3</v>
      </c>
      <c r="E11455" t="s">
        <v>70</v>
      </c>
      <c r="F11455">
        <v>15</v>
      </c>
      <c r="G11455" s="85">
        <v>27.121274100369845</v>
      </c>
      <c r="H11455" s="85">
        <v>24503.913814264284</v>
      </c>
      <c r="I11455" s="85">
        <v>5272.1260057275331</v>
      </c>
      <c r="J11455" s="85">
        <v>449918.87481091509</v>
      </c>
      <c r="K11455" t="s">
        <v>491</v>
      </c>
    </row>
    <row r="11456" spans="2:11" x14ac:dyDescent="0.25">
      <c r="B11456">
        <v>2026</v>
      </c>
      <c r="C11456" t="s">
        <v>479</v>
      </c>
      <c r="D11456">
        <v>4</v>
      </c>
      <c r="E11456" t="s">
        <v>70</v>
      </c>
      <c r="F11456">
        <v>15</v>
      </c>
      <c r="G11456" s="85">
        <v>11.883032466656893</v>
      </c>
      <c r="H11456" s="85">
        <v>24503.913814264284</v>
      </c>
      <c r="I11456" s="85">
        <v>5272.1260057275331</v>
      </c>
      <c r="J11456" s="85">
        <v>197129.4039119989</v>
      </c>
      <c r="K11456" t="s">
        <v>491</v>
      </c>
    </row>
    <row r="11457" spans="2:11" x14ac:dyDescent="0.25">
      <c r="B11457">
        <v>2026</v>
      </c>
      <c r="C11457" t="s">
        <v>480</v>
      </c>
      <c r="D11457">
        <v>3</v>
      </c>
      <c r="E11457" t="s">
        <v>70</v>
      </c>
      <c r="F11457">
        <v>15</v>
      </c>
      <c r="G11457" s="85">
        <v>36.044001834982765</v>
      </c>
      <c r="H11457" s="85">
        <v>24503.913814264284</v>
      </c>
      <c r="I11457" s="85">
        <v>5272.1260057275331</v>
      </c>
      <c r="J11457" s="85">
        <v>597939.34050675214</v>
      </c>
      <c r="K11457" t="s">
        <v>491</v>
      </c>
    </row>
    <row r="11458" spans="2:11" x14ac:dyDescent="0.25">
      <c r="B11458">
        <v>2026</v>
      </c>
      <c r="C11458" t="s">
        <v>480</v>
      </c>
      <c r="D11458">
        <v>4</v>
      </c>
      <c r="E11458" t="s">
        <v>70</v>
      </c>
      <c r="F11458">
        <v>15</v>
      </c>
      <c r="G11458" s="85">
        <v>15.792475030791415</v>
      </c>
      <c r="H11458" s="85">
        <v>24503.913814264284</v>
      </c>
      <c r="I11458" s="85">
        <v>5272.1260057275331</v>
      </c>
      <c r="J11458" s="85">
        <v>261983.73166532951</v>
      </c>
      <c r="K11458" t="s">
        <v>491</v>
      </c>
    </row>
    <row r="11459" spans="2:11" x14ac:dyDescent="0.25">
      <c r="B11459">
        <v>2026</v>
      </c>
      <c r="C11459" t="s">
        <v>481</v>
      </c>
      <c r="D11459">
        <v>3</v>
      </c>
      <c r="E11459" t="s">
        <v>70</v>
      </c>
      <c r="F11459">
        <v>15</v>
      </c>
      <c r="G11459" s="85">
        <v>23.856333134241783</v>
      </c>
      <c r="H11459" s="85">
        <v>24503.913814264284</v>
      </c>
      <c r="I11459" s="85">
        <v>5272.1260057275331</v>
      </c>
      <c r="J11459" s="85">
        <v>395756.28051803238</v>
      </c>
      <c r="K11459" t="s">
        <v>491</v>
      </c>
    </row>
    <row r="11460" spans="2:11" x14ac:dyDescent="0.25">
      <c r="B11460">
        <v>2026</v>
      </c>
      <c r="C11460" t="s">
        <v>481</v>
      </c>
      <c r="D11460">
        <v>4</v>
      </c>
      <c r="E11460" t="s">
        <v>70</v>
      </c>
      <c r="F11460">
        <v>15</v>
      </c>
      <c r="G11460" s="85">
        <v>10.452517094899751</v>
      </c>
      <c r="H11460" s="85">
        <v>24503.913814264284</v>
      </c>
      <c r="I11460" s="85">
        <v>5272.1260057275331</v>
      </c>
      <c r="J11460" s="85">
        <v>173398.37033006572</v>
      </c>
      <c r="K11460" t="s">
        <v>491</v>
      </c>
    </row>
    <row r="11461" spans="2:11" x14ac:dyDescent="0.25">
      <c r="B11461">
        <v>2026</v>
      </c>
      <c r="C11461" t="s">
        <v>482</v>
      </c>
      <c r="D11461">
        <v>3</v>
      </c>
      <c r="E11461" t="s">
        <v>70</v>
      </c>
      <c r="F11461">
        <v>15</v>
      </c>
      <c r="G11461" s="85">
        <v>28.208623442141416</v>
      </c>
      <c r="H11461" s="85">
        <v>24503.913814264284</v>
      </c>
      <c r="I11461" s="85">
        <v>5272.1260057275331</v>
      </c>
      <c r="J11461" s="85">
        <v>467957.0757658467</v>
      </c>
      <c r="K11461" t="s">
        <v>491</v>
      </c>
    </row>
    <row r="11462" spans="2:11" x14ac:dyDescent="0.25">
      <c r="B11462">
        <v>2026</v>
      </c>
      <c r="C11462" t="s">
        <v>482</v>
      </c>
      <c r="D11462">
        <v>4</v>
      </c>
      <c r="E11462" t="s">
        <v>70</v>
      </c>
      <c r="F11462">
        <v>15</v>
      </c>
      <c r="G11462" s="85">
        <v>12.35944841537124</v>
      </c>
      <c r="H11462" s="85">
        <v>24503.913814264284</v>
      </c>
      <c r="I11462" s="85">
        <v>5272.1260057275331</v>
      </c>
      <c r="J11462" s="85">
        <v>205032.73938194316</v>
      </c>
      <c r="K11462" t="s">
        <v>491</v>
      </c>
    </row>
    <row r="11463" spans="2:11" x14ac:dyDescent="0.25">
      <c r="B11463">
        <v>2026</v>
      </c>
      <c r="C11463" t="s">
        <v>483</v>
      </c>
      <c r="D11463">
        <v>3</v>
      </c>
      <c r="E11463" t="s">
        <v>70</v>
      </c>
      <c r="F11463">
        <v>15</v>
      </c>
      <c r="G11463" s="85">
        <v>23.336932618701262</v>
      </c>
      <c r="H11463" s="85">
        <v>24503.913814264284</v>
      </c>
      <c r="I11463" s="85">
        <v>5272.1260057275331</v>
      </c>
      <c r="J11463" s="85">
        <v>387139.86763627123</v>
      </c>
      <c r="K11463" t="s">
        <v>491</v>
      </c>
    </row>
    <row r="11464" spans="2:11" x14ac:dyDescent="0.25">
      <c r="B11464">
        <v>2026</v>
      </c>
      <c r="C11464" t="s">
        <v>483</v>
      </c>
      <c r="D11464">
        <v>4</v>
      </c>
      <c r="E11464" t="s">
        <v>70</v>
      </c>
      <c r="F11464">
        <v>15</v>
      </c>
      <c r="G11464" s="85">
        <v>10.22494470407014</v>
      </c>
      <c r="H11464" s="85">
        <v>24503.913814264284</v>
      </c>
      <c r="I11464" s="85">
        <v>5272.1260057275331</v>
      </c>
      <c r="J11464" s="85">
        <v>169623.1378818714</v>
      </c>
      <c r="K11464" t="s">
        <v>491</v>
      </c>
    </row>
    <row r="11465" spans="2:11" x14ac:dyDescent="0.25">
      <c r="B11465">
        <v>2026</v>
      </c>
      <c r="C11465" t="s">
        <v>484</v>
      </c>
      <c r="D11465">
        <v>3</v>
      </c>
      <c r="E11465" t="s">
        <v>70</v>
      </c>
      <c r="F11465">
        <v>15</v>
      </c>
      <c r="G11465" s="85">
        <v>34.322813262210197</v>
      </c>
      <c r="H11465" s="85">
        <v>24503.913814264284</v>
      </c>
      <c r="I11465" s="85">
        <v>5272.1260057275331</v>
      </c>
      <c r="J11465" s="85">
        <v>569386.28569327353</v>
      </c>
      <c r="K11465" t="s">
        <v>491</v>
      </c>
    </row>
    <row r="11466" spans="2:11" x14ac:dyDescent="0.25">
      <c r="B11466">
        <v>2026</v>
      </c>
      <c r="C11466" t="s">
        <v>484</v>
      </c>
      <c r="D11466">
        <v>4</v>
      </c>
      <c r="E11466" t="s">
        <v>70</v>
      </c>
      <c r="F11466">
        <v>15</v>
      </c>
      <c r="G11466" s="85">
        <v>15.03834601694777</v>
      </c>
      <c r="H11466" s="85">
        <v>24503.913814264284</v>
      </c>
      <c r="I11466" s="85">
        <v>5272.1260057275331</v>
      </c>
      <c r="J11466" s="85">
        <v>249473.37259756835</v>
      </c>
      <c r="K11466" t="s">
        <v>491</v>
      </c>
    </row>
    <row r="11467" spans="2:11" x14ac:dyDescent="0.25">
      <c r="B11467">
        <v>2026</v>
      </c>
      <c r="C11467" t="s">
        <v>485</v>
      </c>
      <c r="D11467">
        <v>3</v>
      </c>
      <c r="E11467" t="s">
        <v>70</v>
      </c>
      <c r="F11467">
        <v>15</v>
      </c>
      <c r="G11467" s="85">
        <v>23.998599332762314</v>
      </c>
      <c r="H11467" s="85">
        <v>24503.913814264284</v>
      </c>
      <c r="I11467" s="85">
        <v>5272.1260057275331</v>
      </c>
      <c r="J11467" s="85">
        <v>398116.35577574716</v>
      </c>
      <c r="K11467" t="s">
        <v>491</v>
      </c>
    </row>
    <row r="11468" spans="2:11" x14ac:dyDescent="0.25">
      <c r="B11468">
        <v>2026</v>
      </c>
      <c r="C11468" t="s">
        <v>485</v>
      </c>
      <c r="D11468">
        <v>4</v>
      </c>
      <c r="E11468" t="s">
        <v>70</v>
      </c>
      <c r="F11468">
        <v>15</v>
      </c>
      <c r="G11468" s="85">
        <v>10.514850223117509</v>
      </c>
      <c r="H11468" s="85">
        <v>24503.913814264284</v>
      </c>
      <c r="I11468" s="85">
        <v>5272.1260057275331</v>
      </c>
      <c r="J11468" s="85">
        <v>174432.42392236344</v>
      </c>
      <c r="K11468" t="s">
        <v>491</v>
      </c>
    </row>
    <row r="11469" spans="2:11" x14ac:dyDescent="0.25">
      <c r="B11469">
        <v>2026</v>
      </c>
      <c r="C11469" t="s">
        <v>486</v>
      </c>
      <c r="D11469">
        <v>3</v>
      </c>
      <c r="E11469" t="s">
        <v>70</v>
      </c>
      <c r="F11469">
        <v>15</v>
      </c>
      <c r="G11469" s="85">
        <v>34.551984762340417</v>
      </c>
      <c r="H11469" s="85">
        <v>24503.913814264284</v>
      </c>
      <c r="I11469" s="85">
        <v>5272.1260057275331</v>
      </c>
      <c r="J11469" s="85">
        <v>573188.04600496602</v>
      </c>
      <c r="K11469" t="s">
        <v>491</v>
      </c>
    </row>
    <row r="11470" spans="2:11" x14ac:dyDescent="0.25">
      <c r="B11470">
        <v>2026</v>
      </c>
      <c r="C11470" t="s">
        <v>486</v>
      </c>
      <c r="D11470">
        <v>4</v>
      </c>
      <c r="E11470" t="s">
        <v>70</v>
      </c>
      <c r="F11470">
        <v>15</v>
      </c>
      <c r="G11470" s="85">
        <v>15.138756210303789</v>
      </c>
      <c r="H11470" s="85">
        <v>24503.913814264284</v>
      </c>
      <c r="I11470" s="85">
        <v>5272.1260057275331</v>
      </c>
      <c r="J11470" s="85">
        <v>251139.09232176343</v>
      </c>
      <c r="K11470" t="s">
        <v>491</v>
      </c>
    </row>
    <row r="11471" spans="2:11" x14ac:dyDescent="0.25">
      <c r="B11471">
        <v>2026</v>
      </c>
      <c r="C11471" t="s">
        <v>487</v>
      </c>
      <c r="D11471">
        <v>3</v>
      </c>
      <c r="E11471" t="s">
        <v>70</v>
      </c>
      <c r="F11471">
        <v>15</v>
      </c>
      <c r="G11471" s="85">
        <v>32.500044637028751</v>
      </c>
      <c r="H11471" s="85">
        <v>24503.913814264284</v>
      </c>
      <c r="I11471" s="85">
        <v>5272.1260057275331</v>
      </c>
      <c r="J11471" s="85">
        <v>539148.10418869997</v>
      </c>
      <c r="K11471" t="s">
        <v>491</v>
      </c>
    </row>
    <row r="11472" spans="2:11" x14ac:dyDescent="0.25">
      <c r="B11472">
        <v>2026</v>
      </c>
      <c r="C11472" t="s">
        <v>487</v>
      </c>
      <c r="D11472">
        <v>4</v>
      </c>
      <c r="E11472" t="s">
        <v>70</v>
      </c>
      <c r="F11472">
        <v>15</v>
      </c>
      <c r="G11472" s="85">
        <v>14.239710279110533</v>
      </c>
      <c r="H11472" s="85">
        <v>24503.913814264284</v>
      </c>
      <c r="I11472" s="85">
        <v>5272.1260057275331</v>
      </c>
      <c r="J11472" s="85">
        <v>236224.68482494581</v>
      </c>
      <c r="K11472" t="s">
        <v>491</v>
      </c>
    </row>
    <row r="11473" spans="2:11" x14ac:dyDescent="0.25">
      <c r="B11473">
        <v>2026</v>
      </c>
      <c r="C11473" t="s">
        <v>488</v>
      </c>
      <c r="D11473">
        <v>3</v>
      </c>
      <c r="E11473" t="s">
        <v>70</v>
      </c>
      <c r="F11473">
        <v>15</v>
      </c>
      <c r="G11473" s="85">
        <v>39.853882943700008</v>
      </c>
      <c r="H11473" s="85">
        <v>24503.913814264284</v>
      </c>
      <c r="I11473" s="85">
        <v>5272.1260057275331</v>
      </c>
      <c r="J11473" s="85">
        <v>661142.02837656904</v>
      </c>
      <c r="K11473" t="s">
        <v>491</v>
      </c>
    </row>
    <row r="11474" spans="2:11" x14ac:dyDescent="0.25">
      <c r="B11474">
        <v>2026</v>
      </c>
      <c r="C11474" t="s">
        <v>488</v>
      </c>
      <c r="D11474">
        <v>4</v>
      </c>
      <c r="E11474" t="s">
        <v>70</v>
      </c>
      <c r="F11474">
        <v>15</v>
      </c>
      <c r="G11474" s="85">
        <v>17.461752836157217</v>
      </c>
      <c r="H11474" s="85">
        <v>24503.913814264284</v>
      </c>
      <c r="I11474" s="85">
        <v>5272.1260057275331</v>
      </c>
      <c r="J11474" s="85">
        <v>289675.63098973379</v>
      </c>
      <c r="K11474" t="s">
        <v>491</v>
      </c>
    </row>
    <row r="11475" spans="2:11" x14ac:dyDescent="0.25">
      <c r="B11475">
        <v>2026</v>
      </c>
      <c r="C11475" t="s">
        <v>489</v>
      </c>
      <c r="D11475">
        <v>3</v>
      </c>
      <c r="E11475" t="s">
        <v>70</v>
      </c>
      <c r="F11475">
        <v>15</v>
      </c>
      <c r="G11475" s="85">
        <v>46.93728108575295</v>
      </c>
      <c r="H11475" s="85">
        <v>24503.913814264284</v>
      </c>
      <c r="I11475" s="85">
        <v>5272.1260057275331</v>
      </c>
      <c r="J11475" s="85">
        <v>778649.58020160394</v>
      </c>
      <c r="K11475" t="s">
        <v>491</v>
      </c>
    </row>
    <row r="11476" spans="2:11" x14ac:dyDescent="0.25">
      <c r="B11476">
        <v>2026</v>
      </c>
      <c r="C11476" t="s">
        <v>489</v>
      </c>
      <c r="D11476">
        <v>4</v>
      </c>
      <c r="E11476" t="s">
        <v>70</v>
      </c>
      <c r="F11476">
        <v>15</v>
      </c>
      <c r="G11476" s="85">
        <v>20.565303568500006</v>
      </c>
      <c r="H11476" s="85">
        <v>24503.913814264284</v>
      </c>
      <c r="I11476" s="85">
        <v>5272.1260057275331</v>
      </c>
      <c r="J11476" s="85">
        <v>341160.89854193991</v>
      </c>
      <c r="K11476" t="s">
        <v>491</v>
      </c>
    </row>
    <row r="11477" spans="2:11" x14ac:dyDescent="0.25">
      <c r="B11477">
        <v>2026</v>
      </c>
      <c r="C11477" t="s">
        <v>490</v>
      </c>
      <c r="D11477">
        <v>3</v>
      </c>
      <c r="E11477" t="s">
        <v>70</v>
      </c>
      <c r="F11477">
        <v>15</v>
      </c>
      <c r="G11477" s="85">
        <v>54.132839861759138</v>
      </c>
      <c r="H11477" s="85">
        <v>24503.913814264284</v>
      </c>
      <c r="I11477" s="85">
        <v>5272.1260057275331</v>
      </c>
      <c r="J11477" s="85">
        <v>898017.78156838124</v>
      </c>
      <c r="K11477" t="s">
        <v>491</v>
      </c>
    </row>
    <row r="11478" spans="2:11" x14ac:dyDescent="0.25">
      <c r="B11478">
        <v>2026</v>
      </c>
      <c r="C11478" t="s">
        <v>490</v>
      </c>
      <c r="D11478">
        <v>4</v>
      </c>
      <c r="E11478" t="s">
        <v>70</v>
      </c>
      <c r="F11478">
        <v>15</v>
      </c>
      <c r="G11478" s="85">
        <v>23.71799684664704</v>
      </c>
      <c r="H11478" s="85">
        <v>24503.913814264284</v>
      </c>
      <c r="I11478" s="85">
        <v>5272.1260057275331</v>
      </c>
      <c r="J11478" s="85">
        <v>393461.39914078551</v>
      </c>
      <c r="K11478" t="s">
        <v>491</v>
      </c>
    </row>
    <row r="11479" spans="2:11" x14ac:dyDescent="0.25">
      <c r="B11479">
        <v>2026</v>
      </c>
      <c r="C11479" t="s">
        <v>479</v>
      </c>
      <c r="D11479">
        <v>3</v>
      </c>
      <c r="E11479" t="s">
        <v>70</v>
      </c>
      <c r="F11479">
        <v>32</v>
      </c>
      <c r="G11479" s="85">
        <v>3.8690683095254368</v>
      </c>
      <c r="H11479" s="85">
        <v>24503.913814264284</v>
      </c>
      <c r="I11479" s="85">
        <v>5272.1260057275331</v>
      </c>
      <c r="J11479" s="85">
        <v>60392.260545597674</v>
      </c>
      <c r="K11479" t="s">
        <v>492</v>
      </c>
    </row>
    <row r="11480" spans="2:11" x14ac:dyDescent="0.25">
      <c r="B11480">
        <v>2026</v>
      </c>
      <c r="C11480" t="s">
        <v>479</v>
      </c>
      <c r="D11480">
        <v>4</v>
      </c>
      <c r="E11480" t="s">
        <v>70</v>
      </c>
      <c r="F11480">
        <v>32</v>
      </c>
      <c r="G11480" s="85">
        <v>0</v>
      </c>
      <c r="H11480" s="85">
        <v>24503.913814264284</v>
      </c>
      <c r="I11480" s="85">
        <v>5272.1260057275331</v>
      </c>
      <c r="J11480" s="85">
        <v>0</v>
      </c>
      <c r="K11480" t="s">
        <v>492</v>
      </c>
    </row>
    <row r="11481" spans="2:11" x14ac:dyDescent="0.25">
      <c r="B11481">
        <v>2026</v>
      </c>
      <c r="C11481" t="s">
        <v>480</v>
      </c>
      <c r="D11481">
        <v>3</v>
      </c>
      <c r="E11481" t="s">
        <v>70</v>
      </c>
      <c r="F11481">
        <v>32</v>
      </c>
      <c r="G11481" s="85">
        <v>3.8290039289571514</v>
      </c>
      <c r="H11481" s="85">
        <v>24503.913814264284</v>
      </c>
      <c r="I11481" s="85">
        <v>5272.1260057275331</v>
      </c>
      <c r="J11481" s="85">
        <v>59766.895905764097</v>
      </c>
      <c r="K11481" t="s">
        <v>492</v>
      </c>
    </row>
    <row r="11482" spans="2:11" x14ac:dyDescent="0.25">
      <c r="B11482">
        <v>2026</v>
      </c>
      <c r="C11482" t="s">
        <v>480</v>
      </c>
      <c r="D11482">
        <v>4</v>
      </c>
      <c r="E11482" t="s">
        <v>70</v>
      </c>
      <c r="F11482">
        <v>32</v>
      </c>
      <c r="G11482" s="85">
        <v>0</v>
      </c>
      <c r="H11482" s="85">
        <v>24503.913814264284</v>
      </c>
      <c r="I11482" s="85">
        <v>5272.1260057275331</v>
      </c>
      <c r="J11482" s="85">
        <v>0</v>
      </c>
      <c r="K11482" t="s">
        <v>492</v>
      </c>
    </row>
    <row r="11483" spans="2:11" x14ac:dyDescent="0.25">
      <c r="B11483">
        <v>2026</v>
      </c>
      <c r="C11483" t="s">
        <v>481</v>
      </c>
      <c r="D11483">
        <v>3</v>
      </c>
      <c r="E11483" t="s">
        <v>70</v>
      </c>
      <c r="F11483">
        <v>32</v>
      </c>
      <c r="G11483" s="85">
        <v>3.7889395483888415</v>
      </c>
      <c r="H11483" s="85">
        <v>24503.913814264284</v>
      </c>
      <c r="I11483" s="85">
        <v>5272.1260057275331</v>
      </c>
      <c r="J11483" s="85">
        <v>59141.531265930142</v>
      </c>
      <c r="K11483" t="s">
        <v>492</v>
      </c>
    </row>
    <row r="11484" spans="2:11" x14ac:dyDescent="0.25">
      <c r="B11484">
        <v>2026</v>
      </c>
      <c r="C11484" t="s">
        <v>481</v>
      </c>
      <c r="D11484">
        <v>4</v>
      </c>
      <c r="E11484" t="s">
        <v>70</v>
      </c>
      <c r="F11484">
        <v>32</v>
      </c>
      <c r="G11484" s="85">
        <v>0</v>
      </c>
      <c r="H11484" s="85">
        <v>24503.913814264284</v>
      </c>
      <c r="I11484" s="85">
        <v>5272.1260057275331</v>
      </c>
      <c r="J11484" s="85">
        <v>0</v>
      </c>
      <c r="K11484" t="s">
        <v>492</v>
      </c>
    </row>
    <row r="11485" spans="2:11" x14ac:dyDescent="0.25">
      <c r="B11485">
        <v>2026</v>
      </c>
      <c r="C11485" t="s">
        <v>482</v>
      </c>
      <c r="D11485">
        <v>3</v>
      </c>
      <c r="E11485" t="s">
        <v>70</v>
      </c>
      <c r="F11485">
        <v>32</v>
      </c>
      <c r="G11485" s="85">
        <v>3.7488751678205561</v>
      </c>
      <c r="H11485" s="85">
        <v>24503.913814264284</v>
      </c>
      <c r="I11485" s="85">
        <v>5272.1260057275331</v>
      </c>
      <c r="J11485" s="85">
        <v>58516.166626096565</v>
      </c>
      <c r="K11485" t="s">
        <v>492</v>
      </c>
    </row>
    <row r="11486" spans="2:11" x14ac:dyDescent="0.25">
      <c r="B11486">
        <v>2026</v>
      </c>
      <c r="C11486" t="s">
        <v>482</v>
      </c>
      <c r="D11486">
        <v>4</v>
      </c>
      <c r="E11486" t="s">
        <v>70</v>
      </c>
      <c r="F11486">
        <v>32</v>
      </c>
      <c r="G11486" s="85">
        <v>0</v>
      </c>
      <c r="H11486" s="85">
        <v>24503.913814264284</v>
      </c>
      <c r="I11486" s="85">
        <v>5272.1260057275331</v>
      </c>
      <c r="J11486" s="85">
        <v>0</v>
      </c>
      <c r="K11486" t="s">
        <v>492</v>
      </c>
    </row>
    <row r="11487" spans="2:11" x14ac:dyDescent="0.25">
      <c r="B11487">
        <v>2026</v>
      </c>
      <c r="C11487" t="s">
        <v>483</v>
      </c>
      <c r="D11487">
        <v>3</v>
      </c>
      <c r="E11487" t="s">
        <v>70</v>
      </c>
      <c r="F11487">
        <v>32</v>
      </c>
      <c r="G11487" s="85">
        <v>3.7088107872522462</v>
      </c>
      <c r="H11487" s="85">
        <v>24503.913814264284</v>
      </c>
      <c r="I11487" s="85">
        <v>5272.1260057275331</v>
      </c>
      <c r="J11487" s="85">
        <v>57890.80198626261</v>
      </c>
      <c r="K11487" t="s">
        <v>492</v>
      </c>
    </row>
    <row r="11488" spans="2:11" x14ac:dyDescent="0.25">
      <c r="B11488">
        <v>2026</v>
      </c>
      <c r="C11488" t="s">
        <v>483</v>
      </c>
      <c r="D11488">
        <v>4</v>
      </c>
      <c r="E11488" t="s">
        <v>70</v>
      </c>
      <c r="F11488">
        <v>32</v>
      </c>
      <c r="G11488" s="85">
        <v>0</v>
      </c>
      <c r="H11488" s="85">
        <v>24503.913814264284</v>
      </c>
      <c r="I11488" s="85">
        <v>5272.1260057275331</v>
      </c>
      <c r="J11488" s="85">
        <v>0</v>
      </c>
      <c r="K11488" t="s">
        <v>492</v>
      </c>
    </row>
    <row r="11489" spans="2:11" x14ac:dyDescent="0.25">
      <c r="B11489">
        <v>2026</v>
      </c>
      <c r="C11489" t="s">
        <v>484</v>
      </c>
      <c r="D11489">
        <v>3</v>
      </c>
      <c r="E11489" t="s">
        <v>70</v>
      </c>
      <c r="F11489">
        <v>32</v>
      </c>
      <c r="G11489" s="85">
        <v>3.6687464066839617</v>
      </c>
      <c r="H11489" s="85">
        <v>24503.913814264284</v>
      </c>
      <c r="I11489" s="85">
        <v>5272.1260057275331</v>
      </c>
      <c r="J11489" s="85">
        <v>57265.437346429047</v>
      </c>
      <c r="K11489" t="s">
        <v>492</v>
      </c>
    </row>
    <row r="11490" spans="2:11" x14ac:dyDescent="0.25">
      <c r="B11490">
        <v>2026</v>
      </c>
      <c r="C11490" t="s">
        <v>484</v>
      </c>
      <c r="D11490">
        <v>4</v>
      </c>
      <c r="E11490" t="s">
        <v>70</v>
      </c>
      <c r="F11490">
        <v>32</v>
      </c>
      <c r="G11490" s="85">
        <v>0</v>
      </c>
      <c r="H11490" s="85">
        <v>24503.913814264284</v>
      </c>
      <c r="I11490" s="85">
        <v>5272.1260057275331</v>
      </c>
      <c r="J11490" s="85">
        <v>0</v>
      </c>
      <c r="K11490" t="s">
        <v>492</v>
      </c>
    </row>
    <row r="11491" spans="2:11" x14ac:dyDescent="0.25">
      <c r="B11491">
        <v>2026</v>
      </c>
      <c r="C11491" t="s">
        <v>485</v>
      </c>
      <c r="D11491">
        <v>3</v>
      </c>
      <c r="E11491" t="s">
        <v>70</v>
      </c>
      <c r="F11491">
        <v>32</v>
      </c>
      <c r="G11491" s="85">
        <v>3.6286820261156518</v>
      </c>
      <c r="H11491" s="85">
        <v>24503.913814264284</v>
      </c>
      <c r="I11491" s="85">
        <v>5272.1260057275331</v>
      </c>
      <c r="J11491" s="85">
        <v>56640.072706595092</v>
      </c>
      <c r="K11491" t="s">
        <v>492</v>
      </c>
    </row>
    <row r="11492" spans="2:11" x14ac:dyDescent="0.25">
      <c r="B11492">
        <v>2026</v>
      </c>
      <c r="C11492" t="s">
        <v>485</v>
      </c>
      <c r="D11492">
        <v>4</v>
      </c>
      <c r="E11492" t="s">
        <v>70</v>
      </c>
      <c r="F11492">
        <v>32</v>
      </c>
      <c r="G11492" s="85">
        <v>0</v>
      </c>
      <c r="H11492" s="85">
        <v>24503.913814264284</v>
      </c>
      <c r="I11492" s="85">
        <v>5272.1260057275331</v>
      </c>
      <c r="J11492" s="85">
        <v>0</v>
      </c>
      <c r="K11492" t="s">
        <v>492</v>
      </c>
    </row>
    <row r="11493" spans="2:11" x14ac:dyDescent="0.25">
      <c r="B11493">
        <v>2026</v>
      </c>
      <c r="C11493" t="s">
        <v>486</v>
      </c>
      <c r="D11493">
        <v>3</v>
      </c>
      <c r="E11493" t="s">
        <v>70</v>
      </c>
      <c r="F11493">
        <v>32</v>
      </c>
      <c r="G11493" s="85">
        <v>3.5886176455473664</v>
      </c>
      <c r="H11493" s="85">
        <v>24503.913814264284</v>
      </c>
      <c r="I11493" s="85">
        <v>5272.1260057275331</v>
      </c>
      <c r="J11493" s="85">
        <v>56014.708066761516</v>
      </c>
      <c r="K11493" t="s">
        <v>492</v>
      </c>
    </row>
    <row r="11494" spans="2:11" x14ac:dyDescent="0.25">
      <c r="B11494">
        <v>2026</v>
      </c>
      <c r="C11494" t="s">
        <v>486</v>
      </c>
      <c r="D11494">
        <v>4</v>
      </c>
      <c r="E11494" t="s">
        <v>70</v>
      </c>
      <c r="F11494">
        <v>32</v>
      </c>
      <c r="G11494" s="85">
        <v>0</v>
      </c>
      <c r="H11494" s="85">
        <v>24503.913814264284</v>
      </c>
      <c r="I11494" s="85">
        <v>5272.1260057275331</v>
      </c>
      <c r="J11494" s="85">
        <v>0</v>
      </c>
      <c r="K11494" t="s">
        <v>492</v>
      </c>
    </row>
    <row r="11495" spans="2:11" x14ac:dyDescent="0.25">
      <c r="B11495">
        <v>2026</v>
      </c>
      <c r="C11495" t="s">
        <v>487</v>
      </c>
      <c r="D11495">
        <v>3</v>
      </c>
      <c r="E11495" t="s">
        <v>70</v>
      </c>
      <c r="F11495">
        <v>32</v>
      </c>
      <c r="G11495" s="85">
        <v>3.5485532649790565</v>
      </c>
      <c r="H11495" s="85">
        <v>24503.913814264284</v>
      </c>
      <c r="I11495" s="85">
        <v>5272.1260057275331</v>
      </c>
      <c r="J11495" s="85">
        <v>55389.34342692756</v>
      </c>
      <c r="K11495" t="s">
        <v>492</v>
      </c>
    </row>
    <row r="11496" spans="2:11" x14ac:dyDescent="0.25">
      <c r="B11496">
        <v>2026</v>
      </c>
      <c r="C11496" t="s">
        <v>487</v>
      </c>
      <c r="D11496">
        <v>4</v>
      </c>
      <c r="E11496" t="s">
        <v>70</v>
      </c>
      <c r="F11496">
        <v>32</v>
      </c>
      <c r="G11496" s="85">
        <v>0</v>
      </c>
      <c r="H11496" s="85">
        <v>24503.913814264284</v>
      </c>
      <c r="I11496" s="85">
        <v>5272.1260057275331</v>
      </c>
      <c r="J11496" s="85">
        <v>0</v>
      </c>
      <c r="K11496" t="s">
        <v>492</v>
      </c>
    </row>
    <row r="11497" spans="2:11" x14ac:dyDescent="0.25">
      <c r="B11497">
        <v>2026</v>
      </c>
      <c r="C11497" t="s">
        <v>488</v>
      </c>
      <c r="D11497">
        <v>3</v>
      </c>
      <c r="E11497" t="s">
        <v>70</v>
      </c>
      <c r="F11497">
        <v>32</v>
      </c>
      <c r="G11497" s="85">
        <v>3.5084888844107716</v>
      </c>
      <c r="H11497" s="85">
        <v>24503.913814264284</v>
      </c>
      <c r="I11497" s="85">
        <v>5272.1260057275331</v>
      </c>
      <c r="J11497" s="85">
        <v>54763.978787093991</v>
      </c>
      <c r="K11497" t="s">
        <v>492</v>
      </c>
    </row>
    <row r="11498" spans="2:11" x14ac:dyDescent="0.25">
      <c r="B11498">
        <v>2026</v>
      </c>
      <c r="C11498" t="s">
        <v>488</v>
      </c>
      <c r="D11498">
        <v>4</v>
      </c>
      <c r="E11498" t="s">
        <v>70</v>
      </c>
      <c r="F11498">
        <v>32</v>
      </c>
      <c r="G11498" s="85">
        <v>0</v>
      </c>
      <c r="H11498" s="85">
        <v>24503.913814264284</v>
      </c>
      <c r="I11498" s="85">
        <v>5272.1260057275331</v>
      </c>
      <c r="J11498" s="85">
        <v>0</v>
      </c>
      <c r="K11498" t="s">
        <v>492</v>
      </c>
    </row>
    <row r="11499" spans="2:11" x14ac:dyDescent="0.25">
      <c r="B11499">
        <v>2026</v>
      </c>
      <c r="C11499" t="s">
        <v>489</v>
      </c>
      <c r="D11499">
        <v>3</v>
      </c>
      <c r="E11499" t="s">
        <v>70</v>
      </c>
      <c r="F11499">
        <v>32</v>
      </c>
      <c r="G11499" s="85">
        <v>3.4684245038424621</v>
      </c>
      <c r="H11499" s="85">
        <v>24503.913814264284</v>
      </c>
      <c r="I11499" s="85">
        <v>5272.1260057275331</v>
      </c>
      <c r="J11499" s="85">
        <v>54138.614147260043</v>
      </c>
      <c r="K11499" t="s">
        <v>492</v>
      </c>
    </row>
    <row r="11500" spans="2:11" x14ac:dyDescent="0.25">
      <c r="B11500">
        <v>2026</v>
      </c>
      <c r="C11500" t="s">
        <v>489</v>
      </c>
      <c r="D11500">
        <v>4</v>
      </c>
      <c r="E11500" t="s">
        <v>70</v>
      </c>
      <c r="F11500">
        <v>32</v>
      </c>
      <c r="G11500" s="85">
        <v>0</v>
      </c>
      <c r="H11500" s="85">
        <v>24503.913814264284</v>
      </c>
      <c r="I11500" s="85">
        <v>5272.1260057275331</v>
      </c>
      <c r="J11500" s="85">
        <v>0</v>
      </c>
      <c r="K11500" t="s">
        <v>492</v>
      </c>
    </row>
    <row r="11501" spans="2:11" x14ac:dyDescent="0.25">
      <c r="B11501">
        <v>2026</v>
      </c>
      <c r="C11501" t="s">
        <v>490</v>
      </c>
      <c r="D11501">
        <v>3</v>
      </c>
      <c r="E11501" t="s">
        <v>70</v>
      </c>
      <c r="F11501">
        <v>32</v>
      </c>
      <c r="G11501" s="85">
        <v>3.4283601232741767</v>
      </c>
      <c r="H11501" s="85">
        <v>24503.913814264284</v>
      </c>
      <c r="I11501" s="85">
        <v>5272.1260057275331</v>
      </c>
      <c r="J11501" s="85">
        <v>53513.249507426466</v>
      </c>
      <c r="K11501" t="s">
        <v>492</v>
      </c>
    </row>
    <row r="11502" spans="2:11" x14ac:dyDescent="0.25">
      <c r="B11502">
        <v>2026</v>
      </c>
      <c r="C11502" t="s">
        <v>490</v>
      </c>
      <c r="D11502">
        <v>4</v>
      </c>
      <c r="E11502" t="s">
        <v>70</v>
      </c>
      <c r="F11502">
        <v>32</v>
      </c>
      <c r="G11502" s="85">
        <v>0</v>
      </c>
      <c r="H11502" s="85">
        <v>24503.913814264284</v>
      </c>
      <c r="I11502" s="85">
        <v>5272.1260057275331</v>
      </c>
      <c r="J11502" s="85">
        <v>0</v>
      </c>
      <c r="K11502" t="s">
        <v>492</v>
      </c>
    </row>
    <row r="11503" spans="2:11" x14ac:dyDescent="0.25">
      <c r="B11503">
        <v>2026</v>
      </c>
      <c r="C11503" t="s">
        <v>479</v>
      </c>
      <c r="D11503">
        <v>3</v>
      </c>
      <c r="E11503" t="s">
        <v>148</v>
      </c>
      <c r="F11503">
        <v>4</v>
      </c>
      <c r="G11503" s="85">
        <v>22.188576892377206</v>
      </c>
      <c r="H11503" s="85">
        <v>9379.6906330564307</v>
      </c>
      <c r="I11503" s="85">
        <v>2699.8138069321112</v>
      </c>
      <c r="J11503" s="85">
        <v>141939.19502370889</v>
      </c>
      <c r="K11503" t="s">
        <v>491</v>
      </c>
    </row>
    <row r="11504" spans="2:11" x14ac:dyDescent="0.25">
      <c r="B11504">
        <v>2026</v>
      </c>
      <c r="C11504" t="s">
        <v>479</v>
      </c>
      <c r="D11504">
        <v>4</v>
      </c>
      <c r="E11504" t="s">
        <v>148</v>
      </c>
      <c r="F11504">
        <v>4</v>
      </c>
      <c r="G11504" s="85">
        <v>3.827853908334081</v>
      </c>
      <c r="H11504" s="85">
        <v>9379.6906330564307</v>
      </c>
      <c r="I11504" s="85">
        <v>2699.8138069321112</v>
      </c>
      <c r="J11504" s="85">
        <v>24486.586276019963</v>
      </c>
      <c r="K11504" t="s">
        <v>491</v>
      </c>
    </row>
    <row r="11505" spans="2:11" x14ac:dyDescent="0.25">
      <c r="B11505">
        <v>2026</v>
      </c>
      <c r="C11505" t="s">
        <v>480</v>
      </c>
      <c r="D11505">
        <v>3</v>
      </c>
      <c r="E11505" t="s">
        <v>148</v>
      </c>
      <c r="F11505">
        <v>4</v>
      </c>
      <c r="G11505" s="85">
        <v>31.38488697522147</v>
      </c>
      <c r="H11505" s="85">
        <v>9379.6906330564307</v>
      </c>
      <c r="I11505" s="85">
        <v>2699.8138069321112</v>
      </c>
      <c r="J11505" s="85">
        <v>200767.52171985534</v>
      </c>
      <c r="K11505" t="s">
        <v>491</v>
      </c>
    </row>
    <row r="11506" spans="2:11" x14ac:dyDescent="0.25">
      <c r="B11506">
        <v>2026</v>
      </c>
      <c r="C11506" t="s">
        <v>480</v>
      </c>
      <c r="D11506">
        <v>4</v>
      </c>
      <c r="E11506" t="s">
        <v>148</v>
      </c>
      <c r="F11506">
        <v>4</v>
      </c>
      <c r="G11506" s="85">
        <v>5.4143518466025355</v>
      </c>
      <c r="H11506" s="85">
        <v>9379.6906330564307</v>
      </c>
      <c r="I11506" s="85">
        <v>2699.8138069321112</v>
      </c>
      <c r="J11506" s="85">
        <v>34635.332694361015</v>
      </c>
      <c r="K11506" t="s">
        <v>491</v>
      </c>
    </row>
    <row r="11507" spans="2:11" x14ac:dyDescent="0.25">
      <c r="B11507">
        <v>2026</v>
      </c>
      <c r="C11507" t="s">
        <v>481</v>
      </c>
      <c r="D11507">
        <v>3</v>
      </c>
      <c r="E11507" t="s">
        <v>148</v>
      </c>
      <c r="F11507">
        <v>4</v>
      </c>
      <c r="G11507" s="85">
        <v>35.785173550436724</v>
      </c>
      <c r="H11507" s="85">
        <v>9379.6906330564307</v>
      </c>
      <c r="I11507" s="85">
        <v>2699.8138069321112</v>
      </c>
      <c r="J11507" s="85">
        <v>228915.93057857107</v>
      </c>
      <c r="K11507" t="s">
        <v>491</v>
      </c>
    </row>
    <row r="11508" spans="2:11" x14ac:dyDescent="0.25">
      <c r="B11508">
        <v>2026</v>
      </c>
      <c r="C11508" t="s">
        <v>481</v>
      </c>
      <c r="D11508">
        <v>4</v>
      </c>
      <c r="E11508" t="s">
        <v>148</v>
      </c>
      <c r="F11508">
        <v>4</v>
      </c>
      <c r="G11508" s="85">
        <v>6.1734656125022482</v>
      </c>
      <c r="H11508" s="85">
        <v>9379.6906330564307</v>
      </c>
      <c r="I11508" s="85">
        <v>2699.8138069321112</v>
      </c>
      <c r="J11508" s="85">
        <v>39491.344748934818</v>
      </c>
      <c r="K11508" t="s">
        <v>491</v>
      </c>
    </row>
    <row r="11509" spans="2:11" x14ac:dyDescent="0.25">
      <c r="B11509">
        <v>2026</v>
      </c>
      <c r="C11509" t="s">
        <v>482</v>
      </c>
      <c r="D11509">
        <v>3</v>
      </c>
      <c r="E11509" t="s">
        <v>148</v>
      </c>
      <c r="F11509">
        <v>4</v>
      </c>
      <c r="G11509" s="85">
        <v>22.105071350775766</v>
      </c>
      <c r="H11509" s="85">
        <v>9379.6906330564307</v>
      </c>
      <c r="I11509" s="85">
        <v>2699.8138069321112</v>
      </c>
      <c r="J11509" s="85">
        <v>141405.01433188637</v>
      </c>
      <c r="K11509" t="s">
        <v>491</v>
      </c>
    </row>
    <row r="11510" spans="2:11" x14ac:dyDescent="0.25">
      <c r="B11510">
        <v>2026</v>
      </c>
      <c r="C11510" t="s">
        <v>482</v>
      </c>
      <c r="D11510">
        <v>4</v>
      </c>
      <c r="E11510" t="s">
        <v>148</v>
      </c>
      <c r="F11510">
        <v>4</v>
      </c>
      <c r="G11510" s="85">
        <v>3.8134479815665792</v>
      </c>
      <c r="H11510" s="85">
        <v>9379.6906330564307</v>
      </c>
      <c r="I11510" s="85">
        <v>2699.8138069321112</v>
      </c>
      <c r="J11510" s="85">
        <v>24394.432297021329</v>
      </c>
      <c r="K11510" t="s">
        <v>491</v>
      </c>
    </row>
    <row r="11511" spans="2:11" x14ac:dyDescent="0.25">
      <c r="B11511">
        <v>2026</v>
      </c>
      <c r="C11511" t="s">
        <v>483</v>
      </c>
      <c r="D11511">
        <v>3</v>
      </c>
      <c r="E11511" t="s">
        <v>148</v>
      </c>
      <c r="F11511">
        <v>4</v>
      </c>
      <c r="G11511" s="85">
        <v>31.301381433620026</v>
      </c>
      <c r="H11511" s="85">
        <v>9379.6906330564307</v>
      </c>
      <c r="I11511" s="85">
        <v>2699.8138069321112</v>
      </c>
      <c r="J11511" s="85">
        <v>200233.3410280328</v>
      </c>
      <c r="K11511" t="s">
        <v>491</v>
      </c>
    </row>
    <row r="11512" spans="2:11" x14ac:dyDescent="0.25">
      <c r="B11512">
        <v>2026</v>
      </c>
      <c r="C11512" t="s">
        <v>483</v>
      </c>
      <c r="D11512">
        <v>4</v>
      </c>
      <c r="E11512" t="s">
        <v>148</v>
      </c>
      <c r="F11512">
        <v>4</v>
      </c>
      <c r="G11512" s="85">
        <v>5.3999459198350372</v>
      </c>
      <c r="H11512" s="85">
        <v>9379.6906330564307</v>
      </c>
      <c r="I11512" s="85">
        <v>2699.8138069321112</v>
      </c>
      <c r="J11512" s="85">
        <v>34543.178715362403</v>
      </c>
      <c r="K11512" t="s">
        <v>491</v>
      </c>
    </row>
    <row r="11513" spans="2:11" x14ac:dyDescent="0.25">
      <c r="B11513">
        <v>2026</v>
      </c>
      <c r="C11513" t="s">
        <v>484</v>
      </c>
      <c r="D11513">
        <v>3</v>
      </c>
      <c r="E11513" t="s">
        <v>148</v>
      </c>
      <c r="F11513">
        <v>4</v>
      </c>
      <c r="G11513" s="85">
        <v>35.701668008835284</v>
      </c>
      <c r="H11513" s="85">
        <v>9379.6906330564307</v>
      </c>
      <c r="I11513" s="85">
        <v>2699.8138069321112</v>
      </c>
      <c r="J11513" s="85">
        <v>228381.74988674856</v>
      </c>
      <c r="K11513" t="s">
        <v>491</v>
      </c>
    </row>
    <row r="11514" spans="2:11" x14ac:dyDescent="0.25">
      <c r="B11514">
        <v>2026</v>
      </c>
      <c r="C11514" t="s">
        <v>484</v>
      </c>
      <c r="D11514">
        <v>4</v>
      </c>
      <c r="E11514" t="s">
        <v>148</v>
      </c>
      <c r="F11514">
        <v>4</v>
      </c>
      <c r="G11514" s="85">
        <v>6.1590596857347464</v>
      </c>
      <c r="H11514" s="85">
        <v>9379.6906330564307</v>
      </c>
      <c r="I11514" s="85">
        <v>2699.8138069321112</v>
      </c>
      <c r="J11514" s="85">
        <v>39399.190769936184</v>
      </c>
      <c r="K11514" t="s">
        <v>491</v>
      </c>
    </row>
    <row r="11515" spans="2:11" x14ac:dyDescent="0.25">
      <c r="B11515">
        <v>2026</v>
      </c>
      <c r="C11515" t="s">
        <v>485</v>
      </c>
      <c r="D11515">
        <v>3</v>
      </c>
      <c r="E11515" t="s">
        <v>148</v>
      </c>
      <c r="F11515">
        <v>4</v>
      </c>
      <c r="G11515" s="85">
        <v>22.021565809174323</v>
      </c>
      <c r="H11515" s="85">
        <v>9379.6906330564307</v>
      </c>
      <c r="I11515" s="85">
        <v>2699.8138069321112</v>
      </c>
      <c r="J11515" s="85">
        <v>140870.83364006382</v>
      </c>
      <c r="K11515" t="s">
        <v>491</v>
      </c>
    </row>
    <row r="11516" spans="2:11" x14ac:dyDescent="0.25">
      <c r="B11516">
        <v>2026</v>
      </c>
      <c r="C11516" t="s">
        <v>485</v>
      </c>
      <c r="D11516">
        <v>4</v>
      </c>
      <c r="E11516" t="s">
        <v>148</v>
      </c>
      <c r="F11516">
        <v>4</v>
      </c>
      <c r="G11516" s="85">
        <v>3.7990420547990809</v>
      </c>
      <c r="H11516" s="85">
        <v>9379.6906330564307</v>
      </c>
      <c r="I11516" s="85">
        <v>2699.8138069321112</v>
      </c>
      <c r="J11516" s="85">
        <v>24302.278318022716</v>
      </c>
      <c r="K11516" t="s">
        <v>491</v>
      </c>
    </row>
    <row r="11517" spans="2:11" x14ac:dyDescent="0.25">
      <c r="B11517">
        <v>2026</v>
      </c>
      <c r="C11517" t="s">
        <v>486</v>
      </c>
      <c r="D11517">
        <v>3</v>
      </c>
      <c r="E11517" t="s">
        <v>148</v>
      </c>
      <c r="F11517">
        <v>4</v>
      </c>
      <c r="G11517" s="85">
        <v>31.217875892018586</v>
      </c>
      <c r="H11517" s="85">
        <v>9379.6906330564307</v>
      </c>
      <c r="I11517" s="85">
        <v>2699.8138069321112</v>
      </c>
      <c r="J11517" s="85">
        <v>199699.16033621028</v>
      </c>
      <c r="K11517" t="s">
        <v>491</v>
      </c>
    </row>
    <row r="11518" spans="2:11" x14ac:dyDescent="0.25">
      <c r="B11518">
        <v>2026</v>
      </c>
      <c r="C11518" t="s">
        <v>486</v>
      </c>
      <c r="D11518">
        <v>4</v>
      </c>
      <c r="E11518" t="s">
        <v>148</v>
      </c>
      <c r="F11518">
        <v>4</v>
      </c>
      <c r="G11518" s="85">
        <v>5.3855399930675354</v>
      </c>
      <c r="H11518" s="85">
        <v>9379.6906330564307</v>
      </c>
      <c r="I11518" s="85">
        <v>2699.8138069321112</v>
      </c>
      <c r="J11518" s="85">
        <v>34451.024736363768</v>
      </c>
      <c r="K11518" t="s">
        <v>491</v>
      </c>
    </row>
    <row r="11519" spans="2:11" x14ac:dyDescent="0.25">
      <c r="B11519">
        <v>2026</v>
      </c>
      <c r="C11519" t="s">
        <v>487</v>
      </c>
      <c r="D11519">
        <v>3</v>
      </c>
      <c r="E11519" t="s">
        <v>148</v>
      </c>
      <c r="F11519">
        <v>4</v>
      </c>
      <c r="G11519" s="85">
        <v>35.618162467233844</v>
      </c>
      <c r="H11519" s="85">
        <v>9379.6906330564307</v>
      </c>
      <c r="I11519" s="85">
        <v>2699.8138069321112</v>
      </c>
      <c r="J11519" s="85">
        <v>227847.56919492604</v>
      </c>
      <c r="K11519" t="s">
        <v>491</v>
      </c>
    </row>
    <row r="11520" spans="2:11" x14ac:dyDescent="0.25">
      <c r="B11520">
        <v>2026</v>
      </c>
      <c r="C11520" t="s">
        <v>487</v>
      </c>
      <c r="D11520">
        <v>4</v>
      </c>
      <c r="E11520" t="s">
        <v>148</v>
      </c>
      <c r="F11520">
        <v>4</v>
      </c>
      <c r="G11520" s="85">
        <v>6.1446537589672445</v>
      </c>
      <c r="H11520" s="85">
        <v>9379.6906330564307</v>
      </c>
      <c r="I11520" s="85">
        <v>2699.8138069321112</v>
      </c>
      <c r="J11520" s="85">
        <v>39307.036790937549</v>
      </c>
      <c r="K11520" t="s">
        <v>491</v>
      </c>
    </row>
    <row r="11521" spans="2:11" x14ac:dyDescent="0.25">
      <c r="B11521">
        <v>2026</v>
      </c>
      <c r="C11521" t="s">
        <v>488</v>
      </c>
      <c r="D11521">
        <v>3</v>
      </c>
      <c r="E11521" t="s">
        <v>148</v>
      </c>
      <c r="F11521">
        <v>4</v>
      </c>
      <c r="G11521" s="85">
        <v>21.938060267572883</v>
      </c>
      <c r="H11521" s="85">
        <v>9379.6906330564307</v>
      </c>
      <c r="I11521" s="85">
        <v>2699.8138069321112</v>
      </c>
      <c r="J11521" s="85">
        <v>140336.6529482413</v>
      </c>
      <c r="K11521" t="s">
        <v>491</v>
      </c>
    </row>
    <row r="11522" spans="2:11" x14ac:dyDescent="0.25">
      <c r="B11522">
        <v>2026</v>
      </c>
      <c r="C11522" t="s">
        <v>488</v>
      </c>
      <c r="D11522">
        <v>4</v>
      </c>
      <c r="E11522" t="s">
        <v>148</v>
      </c>
      <c r="F11522">
        <v>4</v>
      </c>
      <c r="G11522" s="85">
        <v>3.784636128031579</v>
      </c>
      <c r="H11522" s="85">
        <v>9379.6906330564307</v>
      </c>
      <c r="I11522" s="85">
        <v>2699.8138069321112</v>
      </c>
      <c r="J11522" s="85">
        <v>24210.124339024082</v>
      </c>
      <c r="K11522" t="s">
        <v>491</v>
      </c>
    </row>
    <row r="11523" spans="2:11" x14ac:dyDescent="0.25">
      <c r="B11523">
        <v>2026</v>
      </c>
      <c r="C11523" t="s">
        <v>489</v>
      </c>
      <c r="D11523">
        <v>3</v>
      </c>
      <c r="E11523" t="s">
        <v>148</v>
      </c>
      <c r="F11523">
        <v>4</v>
      </c>
      <c r="G11523" s="85">
        <v>31.134370350417143</v>
      </c>
      <c r="H11523" s="85">
        <v>9379.6906330564307</v>
      </c>
      <c r="I11523" s="85">
        <v>2699.8138069321112</v>
      </c>
      <c r="J11523" s="85">
        <v>199164.97964438773</v>
      </c>
      <c r="K11523" t="s">
        <v>491</v>
      </c>
    </row>
    <row r="11524" spans="2:11" x14ac:dyDescent="0.25">
      <c r="B11524">
        <v>2026</v>
      </c>
      <c r="C11524" t="s">
        <v>489</v>
      </c>
      <c r="D11524">
        <v>4</v>
      </c>
      <c r="E11524" t="s">
        <v>148</v>
      </c>
      <c r="F11524">
        <v>4</v>
      </c>
      <c r="G11524" s="85">
        <v>5.3711340663000371</v>
      </c>
      <c r="H11524" s="85">
        <v>9379.6906330564307</v>
      </c>
      <c r="I11524" s="85">
        <v>2699.8138069321112</v>
      </c>
      <c r="J11524" s="85">
        <v>34358.870757365155</v>
      </c>
      <c r="K11524" t="s">
        <v>491</v>
      </c>
    </row>
    <row r="11525" spans="2:11" x14ac:dyDescent="0.25">
      <c r="B11525">
        <v>2026</v>
      </c>
      <c r="C11525" t="s">
        <v>490</v>
      </c>
      <c r="D11525">
        <v>3</v>
      </c>
      <c r="E11525" t="s">
        <v>148</v>
      </c>
      <c r="F11525">
        <v>4</v>
      </c>
      <c r="G11525" s="85">
        <v>35.534656925632405</v>
      </c>
      <c r="H11525" s="85">
        <v>9379.6906330564307</v>
      </c>
      <c r="I11525" s="85">
        <v>2699.8138069321112</v>
      </c>
      <c r="J11525" s="85">
        <v>227313.38850310352</v>
      </c>
      <c r="K11525" t="s">
        <v>491</v>
      </c>
    </row>
    <row r="11526" spans="2:11" x14ac:dyDescent="0.25">
      <c r="B11526">
        <v>2026</v>
      </c>
      <c r="C11526" t="s">
        <v>490</v>
      </c>
      <c r="D11526">
        <v>4</v>
      </c>
      <c r="E11526" t="s">
        <v>148</v>
      </c>
      <c r="F11526">
        <v>4</v>
      </c>
      <c r="G11526" s="85">
        <v>6.1302478321997427</v>
      </c>
      <c r="H11526" s="85">
        <v>9379.6906330564307</v>
      </c>
      <c r="I11526" s="85">
        <v>2699.8138069321112</v>
      </c>
      <c r="J11526" s="85">
        <v>39214.882811938915</v>
      </c>
      <c r="K11526" t="s">
        <v>491</v>
      </c>
    </row>
    <row r="11527" spans="2:11" x14ac:dyDescent="0.25">
      <c r="B11527">
        <v>2026</v>
      </c>
      <c r="C11527" t="s">
        <v>479</v>
      </c>
      <c r="D11527">
        <v>3</v>
      </c>
      <c r="E11527" t="s">
        <v>169</v>
      </c>
      <c r="F11527">
        <v>11</v>
      </c>
      <c r="G11527" s="85">
        <v>0</v>
      </c>
      <c r="H11527" s="85">
        <v>22963.846685082874</v>
      </c>
      <c r="I11527" s="85">
        <v>5596.9095303867407</v>
      </c>
      <c r="J11527" s="85">
        <v>0</v>
      </c>
      <c r="K11527" t="s">
        <v>491</v>
      </c>
    </row>
    <row r="11528" spans="2:11" x14ac:dyDescent="0.25">
      <c r="B11528">
        <v>2026</v>
      </c>
      <c r="C11528" t="s">
        <v>479</v>
      </c>
      <c r="D11528">
        <v>4</v>
      </c>
      <c r="E11528" t="s">
        <v>169</v>
      </c>
      <c r="F11528">
        <v>11</v>
      </c>
      <c r="G11528" s="85">
        <v>1.5188804665469824</v>
      </c>
      <c r="H11528" s="85">
        <v>22963.846685082874</v>
      </c>
      <c r="I11528" s="85">
        <v>5596.9095303867407</v>
      </c>
      <c r="J11528" s="85">
        <v>24031.863996892163</v>
      </c>
      <c r="K11528" t="s">
        <v>491</v>
      </c>
    </row>
    <row r="11529" spans="2:11" x14ac:dyDescent="0.25">
      <c r="B11529">
        <v>2026</v>
      </c>
      <c r="C11529" t="s">
        <v>480</v>
      </c>
      <c r="D11529">
        <v>3</v>
      </c>
      <c r="E11529" t="s">
        <v>169</v>
      </c>
      <c r="F11529">
        <v>11</v>
      </c>
      <c r="G11529" s="85">
        <v>0</v>
      </c>
      <c r="H11529" s="85">
        <v>22963.846685082874</v>
      </c>
      <c r="I11529" s="85">
        <v>5596.9095303867407</v>
      </c>
      <c r="J11529" s="85">
        <v>0</v>
      </c>
      <c r="K11529" t="s">
        <v>491</v>
      </c>
    </row>
    <row r="11530" spans="2:11" x14ac:dyDescent="0.25">
      <c r="B11530">
        <v>2026</v>
      </c>
      <c r="C11530" t="s">
        <v>480</v>
      </c>
      <c r="D11530">
        <v>4</v>
      </c>
      <c r="E11530" t="s">
        <v>169</v>
      </c>
      <c r="F11530">
        <v>11</v>
      </c>
      <c r="G11530" s="85">
        <v>1.5480463688644273</v>
      </c>
      <c r="H11530" s="85">
        <v>22963.846685082874</v>
      </c>
      <c r="I11530" s="85">
        <v>5596.9095303867407</v>
      </c>
      <c r="J11530" s="85">
        <v>24493.32953896535</v>
      </c>
      <c r="K11530" t="s">
        <v>491</v>
      </c>
    </row>
    <row r="11531" spans="2:11" x14ac:dyDescent="0.25">
      <c r="B11531">
        <v>2026</v>
      </c>
      <c r="C11531" t="s">
        <v>481</v>
      </c>
      <c r="D11531">
        <v>3</v>
      </c>
      <c r="E11531" t="s">
        <v>169</v>
      </c>
      <c r="F11531">
        <v>11</v>
      </c>
      <c r="G11531" s="85">
        <v>0</v>
      </c>
      <c r="H11531" s="85">
        <v>22963.846685082874</v>
      </c>
      <c r="I11531" s="85">
        <v>5596.9095303867407</v>
      </c>
      <c r="J11531" s="85">
        <v>0</v>
      </c>
      <c r="K11531" t="s">
        <v>491</v>
      </c>
    </row>
    <row r="11532" spans="2:11" x14ac:dyDescent="0.25">
      <c r="B11532">
        <v>2026</v>
      </c>
      <c r="C11532" t="s">
        <v>481</v>
      </c>
      <c r="D11532">
        <v>4</v>
      </c>
      <c r="E11532" t="s">
        <v>169</v>
      </c>
      <c r="F11532">
        <v>11</v>
      </c>
      <c r="G11532" s="85">
        <v>1.5772122711818723</v>
      </c>
      <c r="H11532" s="85">
        <v>22963.846685082874</v>
      </c>
      <c r="I11532" s="85">
        <v>5596.9095303867407</v>
      </c>
      <c r="J11532" s="85">
        <v>24954.795081038541</v>
      </c>
      <c r="K11532" t="s">
        <v>491</v>
      </c>
    </row>
    <row r="11533" spans="2:11" x14ac:dyDescent="0.25">
      <c r="B11533">
        <v>2026</v>
      </c>
      <c r="C11533" t="s">
        <v>482</v>
      </c>
      <c r="D11533">
        <v>3</v>
      </c>
      <c r="E11533" t="s">
        <v>169</v>
      </c>
      <c r="F11533">
        <v>11</v>
      </c>
      <c r="G11533" s="85">
        <v>0</v>
      </c>
      <c r="H11533" s="85">
        <v>22963.846685082874</v>
      </c>
      <c r="I11533" s="85">
        <v>5596.9095303867407</v>
      </c>
      <c r="J11533" s="85">
        <v>0</v>
      </c>
      <c r="K11533" t="s">
        <v>491</v>
      </c>
    </row>
    <row r="11534" spans="2:11" x14ac:dyDescent="0.25">
      <c r="B11534">
        <v>2026</v>
      </c>
      <c r="C11534" t="s">
        <v>482</v>
      </c>
      <c r="D11534">
        <v>4</v>
      </c>
      <c r="E11534" t="s">
        <v>169</v>
      </c>
      <c r="F11534">
        <v>11</v>
      </c>
      <c r="G11534" s="85">
        <v>1.6063781734993168</v>
      </c>
      <c r="H11534" s="85">
        <v>22963.846685082874</v>
      </c>
      <c r="I11534" s="85">
        <v>5596.9095303867407</v>
      </c>
      <c r="J11534" s="85">
        <v>25416.260623111721</v>
      </c>
      <c r="K11534" t="s">
        <v>491</v>
      </c>
    </row>
    <row r="11535" spans="2:11" x14ac:dyDescent="0.25">
      <c r="B11535">
        <v>2026</v>
      </c>
      <c r="C11535" t="s">
        <v>483</v>
      </c>
      <c r="D11535">
        <v>3</v>
      </c>
      <c r="E11535" t="s">
        <v>169</v>
      </c>
      <c r="F11535">
        <v>11</v>
      </c>
      <c r="G11535" s="85">
        <v>0</v>
      </c>
      <c r="H11535" s="85">
        <v>22963.846685082874</v>
      </c>
      <c r="I11535" s="85">
        <v>5596.9095303867407</v>
      </c>
      <c r="J11535" s="85">
        <v>0</v>
      </c>
      <c r="K11535" t="s">
        <v>491</v>
      </c>
    </row>
    <row r="11536" spans="2:11" x14ac:dyDescent="0.25">
      <c r="B11536">
        <v>2026</v>
      </c>
      <c r="C11536" t="s">
        <v>483</v>
      </c>
      <c r="D11536">
        <v>4</v>
      </c>
      <c r="E11536" t="s">
        <v>169</v>
      </c>
      <c r="F11536">
        <v>11</v>
      </c>
      <c r="G11536" s="85">
        <v>1.6355440758167619</v>
      </c>
      <c r="H11536" s="85">
        <v>22963.846685082874</v>
      </c>
      <c r="I11536" s="85">
        <v>5596.9095303867407</v>
      </c>
      <c r="J11536" s="85">
        <v>25877.726165184908</v>
      </c>
      <c r="K11536" t="s">
        <v>491</v>
      </c>
    </row>
    <row r="11537" spans="2:11" x14ac:dyDescent="0.25">
      <c r="B11537">
        <v>2026</v>
      </c>
      <c r="C11537" t="s">
        <v>484</v>
      </c>
      <c r="D11537">
        <v>3</v>
      </c>
      <c r="E11537" t="s">
        <v>169</v>
      </c>
      <c r="F11537">
        <v>11</v>
      </c>
      <c r="G11537" s="85">
        <v>0</v>
      </c>
      <c r="H11537" s="85">
        <v>22963.846685082874</v>
      </c>
      <c r="I11537" s="85">
        <v>5596.9095303867407</v>
      </c>
      <c r="J11537" s="85">
        <v>0</v>
      </c>
      <c r="K11537" t="s">
        <v>491</v>
      </c>
    </row>
    <row r="11538" spans="2:11" x14ac:dyDescent="0.25">
      <c r="B11538">
        <v>2026</v>
      </c>
      <c r="C11538" t="s">
        <v>484</v>
      </c>
      <c r="D11538">
        <v>4</v>
      </c>
      <c r="E11538" t="s">
        <v>169</v>
      </c>
      <c r="F11538">
        <v>11</v>
      </c>
      <c r="G11538" s="85">
        <v>1.6647099781342065</v>
      </c>
      <c r="H11538" s="85">
        <v>22963.846685082874</v>
      </c>
      <c r="I11538" s="85">
        <v>5596.9095303867407</v>
      </c>
      <c r="J11538" s="85">
        <v>26339.191707258091</v>
      </c>
      <c r="K11538" t="s">
        <v>491</v>
      </c>
    </row>
    <row r="11539" spans="2:11" x14ac:dyDescent="0.25">
      <c r="B11539">
        <v>2026</v>
      </c>
      <c r="C11539" t="s">
        <v>485</v>
      </c>
      <c r="D11539">
        <v>3</v>
      </c>
      <c r="E11539" t="s">
        <v>169</v>
      </c>
      <c r="F11539">
        <v>11</v>
      </c>
      <c r="G11539" s="85">
        <v>0</v>
      </c>
      <c r="H11539" s="85">
        <v>22963.846685082874</v>
      </c>
      <c r="I11539" s="85">
        <v>5596.9095303867407</v>
      </c>
      <c r="J11539" s="85">
        <v>0</v>
      </c>
      <c r="K11539" t="s">
        <v>491</v>
      </c>
    </row>
    <row r="11540" spans="2:11" x14ac:dyDescent="0.25">
      <c r="B11540">
        <v>2026</v>
      </c>
      <c r="C11540" t="s">
        <v>485</v>
      </c>
      <c r="D11540">
        <v>4</v>
      </c>
      <c r="E11540" t="s">
        <v>169</v>
      </c>
      <c r="F11540">
        <v>11</v>
      </c>
      <c r="G11540" s="85">
        <v>1.6938758804516516</v>
      </c>
      <c r="H11540" s="85">
        <v>22963.846685082874</v>
      </c>
      <c r="I11540" s="85">
        <v>5596.9095303867407</v>
      </c>
      <c r="J11540" s="85">
        <v>26800.657249331281</v>
      </c>
      <c r="K11540" t="s">
        <v>491</v>
      </c>
    </row>
    <row r="11541" spans="2:11" x14ac:dyDescent="0.25">
      <c r="B11541">
        <v>2026</v>
      </c>
      <c r="C11541" t="s">
        <v>486</v>
      </c>
      <c r="D11541">
        <v>3</v>
      </c>
      <c r="E11541" t="s">
        <v>169</v>
      </c>
      <c r="F11541">
        <v>11</v>
      </c>
      <c r="G11541" s="85">
        <v>0</v>
      </c>
      <c r="H11541" s="85">
        <v>22963.846685082874</v>
      </c>
      <c r="I11541" s="85">
        <v>5596.9095303867407</v>
      </c>
      <c r="J11541" s="85">
        <v>0</v>
      </c>
      <c r="K11541" t="s">
        <v>491</v>
      </c>
    </row>
    <row r="11542" spans="2:11" x14ac:dyDescent="0.25">
      <c r="B11542">
        <v>2026</v>
      </c>
      <c r="C11542" t="s">
        <v>486</v>
      </c>
      <c r="D11542">
        <v>4</v>
      </c>
      <c r="E11542" t="s">
        <v>169</v>
      </c>
      <c r="F11542">
        <v>11</v>
      </c>
      <c r="G11542" s="85">
        <v>1.723041782769096</v>
      </c>
      <c r="H11542" s="85">
        <v>22963.846685082874</v>
      </c>
      <c r="I11542" s="85">
        <v>5596.9095303867407</v>
      </c>
      <c r="J11542" s="85">
        <v>27262.122791404461</v>
      </c>
      <c r="K11542" t="s">
        <v>491</v>
      </c>
    </row>
    <row r="11543" spans="2:11" x14ac:dyDescent="0.25">
      <c r="B11543">
        <v>2026</v>
      </c>
      <c r="C11543" t="s">
        <v>487</v>
      </c>
      <c r="D11543">
        <v>3</v>
      </c>
      <c r="E11543" t="s">
        <v>169</v>
      </c>
      <c r="F11543">
        <v>11</v>
      </c>
      <c r="G11543" s="85">
        <v>0</v>
      </c>
      <c r="H11543" s="85">
        <v>22963.846685082874</v>
      </c>
      <c r="I11543" s="85">
        <v>5596.9095303867407</v>
      </c>
      <c r="J11543" s="85">
        <v>0</v>
      </c>
      <c r="K11543" t="s">
        <v>491</v>
      </c>
    </row>
    <row r="11544" spans="2:11" x14ac:dyDescent="0.25">
      <c r="B11544">
        <v>2026</v>
      </c>
      <c r="C11544" t="s">
        <v>487</v>
      </c>
      <c r="D11544">
        <v>4</v>
      </c>
      <c r="E11544" t="s">
        <v>169</v>
      </c>
      <c r="F11544">
        <v>11</v>
      </c>
      <c r="G11544" s="85">
        <v>1.7522076850865411</v>
      </c>
      <c r="H11544" s="85">
        <v>22963.846685082874</v>
      </c>
      <c r="I11544" s="85">
        <v>5596.9095303867407</v>
      </c>
      <c r="J11544" s="85">
        <v>27723.588333477648</v>
      </c>
      <c r="K11544" t="s">
        <v>491</v>
      </c>
    </row>
    <row r="11545" spans="2:11" x14ac:dyDescent="0.25">
      <c r="B11545">
        <v>2026</v>
      </c>
      <c r="C11545" t="s">
        <v>488</v>
      </c>
      <c r="D11545">
        <v>3</v>
      </c>
      <c r="E11545" t="s">
        <v>169</v>
      </c>
      <c r="F11545">
        <v>11</v>
      </c>
      <c r="G11545" s="85">
        <v>0</v>
      </c>
      <c r="H11545" s="85">
        <v>22963.846685082874</v>
      </c>
      <c r="I11545" s="85">
        <v>5596.9095303867407</v>
      </c>
      <c r="J11545" s="85">
        <v>0</v>
      </c>
      <c r="K11545" t="s">
        <v>491</v>
      </c>
    </row>
    <row r="11546" spans="2:11" x14ac:dyDescent="0.25">
      <c r="B11546">
        <v>2026</v>
      </c>
      <c r="C11546" t="s">
        <v>488</v>
      </c>
      <c r="D11546">
        <v>4</v>
      </c>
      <c r="E11546" t="s">
        <v>169</v>
      </c>
      <c r="F11546">
        <v>11</v>
      </c>
      <c r="G11546" s="85">
        <v>1.781373587403986</v>
      </c>
      <c r="H11546" s="85">
        <v>22963.846685082874</v>
      </c>
      <c r="I11546" s="85">
        <v>5596.9095303867407</v>
      </c>
      <c r="J11546" s="85">
        <v>28185.053875550835</v>
      </c>
      <c r="K11546" t="s">
        <v>491</v>
      </c>
    </row>
    <row r="11547" spans="2:11" x14ac:dyDescent="0.25">
      <c r="B11547">
        <v>2026</v>
      </c>
      <c r="C11547" t="s">
        <v>489</v>
      </c>
      <c r="D11547">
        <v>3</v>
      </c>
      <c r="E11547" t="s">
        <v>169</v>
      </c>
      <c r="F11547">
        <v>11</v>
      </c>
      <c r="G11547" s="85">
        <v>0</v>
      </c>
      <c r="H11547" s="85">
        <v>22963.846685082874</v>
      </c>
      <c r="I11547" s="85">
        <v>5596.9095303867407</v>
      </c>
      <c r="J11547" s="85">
        <v>0</v>
      </c>
      <c r="K11547" t="s">
        <v>491</v>
      </c>
    </row>
    <row r="11548" spans="2:11" x14ac:dyDescent="0.25">
      <c r="B11548">
        <v>2026</v>
      </c>
      <c r="C11548" t="s">
        <v>489</v>
      </c>
      <c r="D11548">
        <v>4</v>
      </c>
      <c r="E11548" t="s">
        <v>169</v>
      </c>
      <c r="F11548">
        <v>11</v>
      </c>
      <c r="G11548" s="85">
        <v>1.8105394897214311</v>
      </c>
      <c r="H11548" s="85">
        <v>22963.846685082874</v>
      </c>
      <c r="I11548" s="85">
        <v>5596.9095303867407</v>
      </c>
      <c r="J11548" s="85">
        <v>28646.519417624026</v>
      </c>
      <c r="K11548" t="s">
        <v>491</v>
      </c>
    </row>
    <row r="11549" spans="2:11" x14ac:dyDescent="0.25">
      <c r="B11549">
        <v>2026</v>
      </c>
      <c r="C11549" t="s">
        <v>490</v>
      </c>
      <c r="D11549">
        <v>3</v>
      </c>
      <c r="E11549" t="s">
        <v>169</v>
      </c>
      <c r="F11549">
        <v>11</v>
      </c>
      <c r="G11549" s="85">
        <v>0</v>
      </c>
      <c r="H11549" s="85">
        <v>22963.846685082874</v>
      </c>
      <c r="I11549" s="85">
        <v>5596.9095303867407</v>
      </c>
      <c r="J11549" s="85">
        <v>0</v>
      </c>
      <c r="K11549" t="s">
        <v>491</v>
      </c>
    </row>
    <row r="11550" spans="2:11" x14ac:dyDescent="0.25">
      <c r="B11550">
        <v>2026</v>
      </c>
      <c r="C11550" t="s">
        <v>490</v>
      </c>
      <c r="D11550">
        <v>4</v>
      </c>
      <c r="E11550" t="s">
        <v>169</v>
      </c>
      <c r="F11550">
        <v>11</v>
      </c>
      <c r="G11550" s="85">
        <v>1.8397053920388755</v>
      </c>
      <c r="H11550" s="85">
        <v>22963.846685082874</v>
      </c>
      <c r="I11550" s="85">
        <v>5596.9095303867407</v>
      </c>
      <c r="J11550" s="85">
        <v>29107.984959697205</v>
      </c>
      <c r="K11550" t="s">
        <v>491</v>
      </c>
    </row>
    <row r="11551" spans="2:11" x14ac:dyDescent="0.25">
      <c r="B11551">
        <v>2026</v>
      </c>
      <c r="C11551" t="s">
        <v>479</v>
      </c>
      <c r="D11551">
        <v>3</v>
      </c>
      <c r="E11551" t="s">
        <v>131</v>
      </c>
      <c r="F11551">
        <v>32</v>
      </c>
      <c r="G11551" s="85">
        <v>3.5656078657911103</v>
      </c>
      <c r="H11551" s="85">
        <v>9367.3143996013951</v>
      </c>
      <c r="I11551" s="85">
        <v>2655.2732104301613</v>
      </c>
      <c r="J11551" s="85">
        <v>21275.908229202851</v>
      </c>
      <c r="K11551" t="s">
        <v>492</v>
      </c>
    </row>
    <row r="11552" spans="2:11" x14ac:dyDescent="0.25">
      <c r="B11552">
        <v>2026</v>
      </c>
      <c r="C11552" t="s">
        <v>479</v>
      </c>
      <c r="D11552">
        <v>4</v>
      </c>
      <c r="E11552" t="s">
        <v>131</v>
      </c>
      <c r="F11552">
        <v>32</v>
      </c>
      <c r="G11552" s="85">
        <v>0</v>
      </c>
      <c r="H11552" s="85">
        <v>9367.3143996013951</v>
      </c>
      <c r="I11552" s="85">
        <v>2655.2732104301613</v>
      </c>
      <c r="J11552" s="85">
        <v>0</v>
      </c>
      <c r="K11552" t="s">
        <v>492</v>
      </c>
    </row>
    <row r="11553" spans="2:11" x14ac:dyDescent="0.25">
      <c r="B11553">
        <v>2026</v>
      </c>
      <c r="C11553" t="s">
        <v>480</v>
      </c>
      <c r="D11553">
        <v>3</v>
      </c>
      <c r="E11553" t="s">
        <v>131</v>
      </c>
      <c r="F11553">
        <v>32</v>
      </c>
      <c r="G11553" s="85">
        <v>3.611594561446748</v>
      </c>
      <c r="H11553" s="85">
        <v>9367.3143996013951</v>
      </c>
      <c r="I11553" s="85">
        <v>2655.2732104301613</v>
      </c>
      <c r="J11553" s="85">
        <v>21550.309888992924</v>
      </c>
      <c r="K11553" t="s">
        <v>492</v>
      </c>
    </row>
    <row r="11554" spans="2:11" x14ac:dyDescent="0.25">
      <c r="B11554">
        <v>2026</v>
      </c>
      <c r="C11554" t="s">
        <v>480</v>
      </c>
      <c r="D11554">
        <v>4</v>
      </c>
      <c r="E11554" t="s">
        <v>131</v>
      </c>
      <c r="F11554">
        <v>32</v>
      </c>
      <c r="G11554" s="85">
        <v>0</v>
      </c>
      <c r="H11554" s="85">
        <v>9367.3143996013951</v>
      </c>
      <c r="I11554" s="85">
        <v>2655.2732104301613</v>
      </c>
      <c r="J11554" s="85">
        <v>0</v>
      </c>
      <c r="K11554" t="s">
        <v>492</v>
      </c>
    </row>
    <row r="11555" spans="2:11" x14ac:dyDescent="0.25">
      <c r="B11555">
        <v>2026</v>
      </c>
      <c r="C11555" t="s">
        <v>481</v>
      </c>
      <c r="D11555">
        <v>3</v>
      </c>
      <c r="E11555" t="s">
        <v>131</v>
      </c>
      <c r="F11555">
        <v>32</v>
      </c>
      <c r="G11555" s="85">
        <v>3.6575812571023927</v>
      </c>
      <c r="H11555" s="85">
        <v>9367.3143996013951</v>
      </c>
      <c r="I11555" s="85">
        <v>2655.2732104301613</v>
      </c>
      <c r="J11555" s="85">
        <v>21824.711548783042</v>
      </c>
      <c r="K11555" t="s">
        <v>492</v>
      </c>
    </row>
    <row r="11556" spans="2:11" x14ac:dyDescent="0.25">
      <c r="B11556">
        <v>2026</v>
      </c>
      <c r="C11556" t="s">
        <v>481</v>
      </c>
      <c r="D11556">
        <v>4</v>
      </c>
      <c r="E11556" t="s">
        <v>131</v>
      </c>
      <c r="F11556">
        <v>32</v>
      </c>
      <c r="G11556" s="85">
        <v>0</v>
      </c>
      <c r="H11556" s="85">
        <v>9367.3143996013951</v>
      </c>
      <c r="I11556" s="85">
        <v>2655.2732104301613</v>
      </c>
      <c r="J11556" s="85">
        <v>0</v>
      </c>
      <c r="K11556" t="s">
        <v>492</v>
      </c>
    </row>
    <row r="11557" spans="2:11" x14ac:dyDescent="0.25">
      <c r="B11557">
        <v>2026</v>
      </c>
      <c r="C11557" t="s">
        <v>482</v>
      </c>
      <c r="D11557">
        <v>3</v>
      </c>
      <c r="E11557" t="s">
        <v>131</v>
      </c>
      <c r="F11557">
        <v>32</v>
      </c>
      <c r="G11557" s="85">
        <v>3.7035679527580312</v>
      </c>
      <c r="H11557" s="85">
        <v>9367.3143996013951</v>
      </c>
      <c r="I11557" s="85">
        <v>2655.2732104301613</v>
      </c>
      <c r="J11557" s="85">
        <v>22099.113208573122</v>
      </c>
      <c r="K11557" t="s">
        <v>492</v>
      </c>
    </row>
    <row r="11558" spans="2:11" x14ac:dyDescent="0.25">
      <c r="B11558">
        <v>2026</v>
      </c>
      <c r="C11558" t="s">
        <v>482</v>
      </c>
      <c r="D11558">
        <v>4</v>
      </c>
      <c r="E11558" t="s">
        <v>131</v>
      </c>
      <c r="F11558">
        <v>32</v>
      </c>
      <c r="G11558" s="85">
        <v>0</v>
      </c>
      <c r="H11558" s="85">
        <v>9367.3143996013951</v>
      </c>
      <c r="I11558" s="85">
        <v>2655.2732104301613</v>
      </c>
      <c r="J11558" s="85">
        <v>0</v>
      </c>
      <c r="K11558" t="s">
        <v>492</v>
      </c>
    </row>
    <row r="11559" spans="2:11" x14ac:dyDescent="0.25">
      <c r="B11559">
        <v>2026</v>
      </c>
      <c r="C11559" t="s">
        <v>483</v>
      </c>
      <c r="D11559">
        <v>3</v>
      </c>
      <c r="E11559" t="s">
        <v>131</v>
      </c>
      <c r="F11559">
        <v>32</v>
      </c>
      <c r="G11559" s="85">
        <v>3.749554648413675</v>
      </c>
      <c r="H11559" s="85">
        <v>9367.3143996013951</v>
      </c>
      <c r="I11559" s="85">
        <v>2655.2732104301613</v>
      </c>
      <c r="J11559" s="85">
        <v>22373.514868363236</v>
      </c>
      <c r="K11559" t="s">
        <v>492</v>
      </c>
    </row>
    <row r="11560" spans="2:11" x14ac:dyDescent="0.25">
      <c r="B11560">
        <v>2026</v>
      </c>
      <c r="C11560" t="s">
        <v>483</v>
      </c>
      <c r="D11560">
        <v>4</v>
      </c>
      <c r="E11560" t="s">
        <v>131</v>
      </c>
      <c r="F11560">
        <v>32</v>
      </c>
      <c r="G11560" s="85">
        <v>0</v>
      </c>
      <c r="H11560" s="85">
        <v>9367.3143996013951</v>
      </c>
      <c r="I11560" s="85">
        <v>2655.2732104301613</v>
      </c>
      <c r="J11560" s="85">
        <v>0</v>
      </c>
      <c r="K11560" t="s">
        <v>492</v>
      </c>
    </row>
    <row r="11561" spans="2:11" x14ac:dyDescent="0.25">
      <c r="B11561">
        <v>2026</v>
      </c>
      <c r="C11561" t="s">
        <v>484</v>
      </c>
      <c r="D11561">
        <v>3</v>
      </c>
      <c r="E11561" t="s">
        <v>131</v>
      </c>
      <c r="F11561">
        <v>32</v>
      </c>
      <c r="G11561" s="85">
        <v>3.7955413440693127</v>
      </c>
      <c r="H11561" s="85">
        <v>9367.3143996013951</v>
      </c>
      <c r="I11561" s="85">
        <v>2655.2732104301613</v>
      </c>
      <c r="J11561" s="85">
        <v>22647.91652815331</v>
      </c>
      <c r="K11561" t="s">
        <v>492</v>
      </c>
    </row>
    <row r="11562" spans="2:11" x14ac:dyDescent="0.25">
      <c r="B11562">
        <v>2026</v>
      </c>
      <c r="C11562" t="s">
        <v>484</v>
      </c>
      <c r="D11562">
        <v>4</v>
      </c>
      <c r="E11562" t="s">
        <v>131</v>
      </c>
      <c r="F11562">
        <v>32</v>
      </c>
      <c r="G11562" s="85">
        <v>0</v>
      </c>
      <c r="H11562" s="85">
        <v>9367.3143996013951</v>
      </c>
      <c r="I11562" s="85">
        <v>2655.2732104301613</v>
      </c>
      <c r="J11562" s="85">
        <v>0</v>
      </c>
      <c r="K11562" t="s">
        <v>492</v>
      </c>
    </row>
    <row r="11563" spans="2:11" x14ac:dyDescent="0.25">
      <c r="B11563">
        <v>2026</v>
      </c>
      <c r="C11563" t="s">
        <v>485</v>
      </c>
      <c r="D11563">
        <v>3</v>
      </c>
      <c r="E11563" t="s">
        <v>131</v>
      </c>
      <c r="F11563">
        <v>32</v>
      </c>
      <c r="G11563" s="85">
        <v>3.8415280397249574</v>
      </c>
      <c r="H11563" s="85">
        <v>9367.3143996013951</v>
      </c>
      <c r="I11563" s="85">
        <v>2655.2732104301613</v>
      </c>
      <c r="J11563" s="85">
        <v>22922.318187943427</v>
      </c>
      <c r="K11563" t="s">
        <v>492</v>
      </c>
    </row>
    <row r="11564" spans="2:11" x14ac:dyDescent="0.25">
      <c r="B11564">
        <v>2026</v>
      </c>
      <c r="C11564" t="s">
        <v>485</v>
      </c>
      <c r="D11564">
        <v>4</v>
      </c>
      <c r="E11564" t="s">
        <v>131</v>
      </c>
      <c r="F11564">
        <v>32</v>
      </c>
      <c r="G11564" s="85">
        <v>0</v>
      </c>
      <c r="H11564" s="85">
        <v>9367.3143996013951</v>
      </c>
      <c r="I11564" s="85">
        <v>2655.2732104301613</v>
      </c>
      <c r="J11564" s="85">
        <v>0</v>
      </c>
      <c r="K11564" t="s">
        <v>492</v>
      </c>
    </row>
    <row r="11565" spans="2:11" x14ac:dyDescent="0.25">
      <c r="B11565">
        <v>2026</v>
      </c>
      <c r="C11565" t="s">
        <v>486</v>
      </c>
      <c r="D11565">
        <v>3</v>
      </c>
      <c r="E11565" t="s">
        <v>131</v>
      </c>
      <c r="F11565">
        <v>32</v>
      </c>
      <c r="G11565" s="85">
        <v>3.8875147353805946</v>
      </c>
      <c r="H11565" s="85">
        <v>9367.3143996013951</v>
      </c>
      <c r="I11565" s="85">
        <v>2655.2732104301613</v>
      </c>
      <c r="J11565" s="85">
        <v>23196.719847733501</v>
      </c>
      <c r="K11565" t="s">
        <v>492</v>
      </c>
    </row>
    <row r="11566" spans="2:11" x14ac:dyDescent="0.25">
      <c r="B11566">
        <v>2026</v>
      </c>
      <c r="C11566" t="s">
        <v>486</v>
      </c>
      <c r="D11566">
        <v>4</v>
      </c>
      <c r="E11566" t="s">
        <v>131</v>
      </c>
      <c r="F11566">
        <v>32</v>
      </c>
      <c r="G11566" s="85">
        <v>0</v>
      </c>
      <c r="H11566" s="85">
        <v>9367.3143996013951</v>
      </c>
      <c r="I11566" s="85">
        <v>2655.2732104301613</v>
      </c>
      <c r="J11566" s="85">
        <v>0</v>
      </c>
      <c r="K11566" t="s">
        <v>492</v>
      </c>
    </row>
    <row r="11567" spans="2:11" x14ac:dyDescent="0.25">
      <c r="B11567">
        <v>2026</v>
      </c>
      <c r="C11567" t="s">
        <v>487</v>
      </c>
      <c r="D11567">
        <v>3</v>
      </c>
      <c r="E11567" t="s">
        <v>131</v>
      </c>
      <c r="F11567">
        <v>32</v>
      </c>
      <c r="G11567" s="85">
        <v>3.9335014310362393</v>
      </c>
      <c r="H11567" s="85">
        <v>9367.3143996013951</v>
      </c>
      <c r="I11567" s="85">
        <v>2655.2732104301613</v>
      </c>
      <c r="J11567" s="85">
        <v>23471.121507523618</v>
      </c>
      <c r="K11567" t="s">
        <v>492</v>
      </c>
    </row>
    <row r="11568" spans="2:11" x14ac:dyDescent="0.25">
      <c r="B11568">
        <v>2026</v>
      </c>
      <c r="C11568" t="s">
        <v>487</v>
      </c>
      <c r="D11568">
        <v>4</v>
      </c>
      <c r="E11568" t="s">
        <v>131</v>
      </c>
      <c r="F11568">
        <v>32</v>
      </c>
      <c r="G11568" s="85">
        <v>0</v>
      </c>
      <c r="H11568" s="85">
        <v>9367.3143996013951</v>
      </c>
      <c r="I11568" s="85">
        <v>2655.2732104301613</v>
      </c>
      <c r="J11568" s="85">
        <v>0</v>
      </c>
      <c r="K11568" t="s">
        <v>492</v>
      </c>
    </row>
    <row r="11569" spans="2:11" x14ac:dyDescent="0.25">
      <c r="B11569">
        <v>2026</v>
      </c>
      <c r="C11569" t="s">
        <v>488</v>
      </c>
      <c r="D11569">
        <v>3</v>
      </c>
      <c r="E11569" t="s">
        <v>131</v>
      </c>
      <c r="F11569">
        <v>32</v>
      </c>
      <c r="G11569" s="85">
        <v>3.9794881266918769</v>
      </c>
      <c r="H11569" s="85">
        <v>9367.3143996013951</v>
      </c>
      <c r="I11569" s="85">
        <v>2655.2732104301613</v>
      </c>
      <c r="J11569" s="85">
        <v>23745.523167313691</v>
      </c>
      <c r="K11569" t="s">
        <v>492</v>
      </c>
    </row>
    <row r="11570" spans="2:11" x14ac:dyDescent="0.25">
      <c r="B11570">
        <v>2026</v>
      </c>
      <c r="C11570" t="s">
        <v>488</v>
      </c>
      <c r="D11570">
        <v>4</v>
      </c>
      <c r="E11570" t="s">
        <v>131</v>
      </c>
      <c r="F11570">
        <v>32</v>
      </c>
      <c r="G11570" s="85">
        <v>0</v>
      </c>
      <c r="H11570" s="85">
        <v>9367.3143996013951</v>
      </c>
      <c r="I11570" s="85">
        <v>2655.2732104301613</v>
      </c>
      <c r="J11570" s="85">
        <v>0</v>
      </c>
      <c r="K11570" t="s">
        <v>492</v>
      </c>
    </row>
    <row r="11571" spans="2:11" x14ac:dyDescent="0.25">
      <c r="B11571">
        <v>2026</v>
      </c>
      <c r="C11571" t="s">
        <v>489</v>
      </c>
      <c r="D11571">
        <v>3</v>
      </c>
      <c r="E11571" t="s">
        <v>131</v>
      </c>
      <c r="F11571">
        <v>32</v>
      </c>
      <c r="G11571" s="85">
        <v>4.0254748223475216</v>
      </c>
      <c r="H11571" s="85">
        <v>9367.3143996013951</v>
      </c>
      <c r="I11571" s="85">
        <v>2655.2732104301613</v>
      </c>
      <c r="J11571" s="85">
        <v>24019.924827103809</v>
      </c>
      <c r="K11571" t="s">
        <v>492</v>
      </c>
    </row>
    <row r="11572" spans="2:11" x14ac:dyDescent="0.25">
      <c r="B11572">
        <v>2026</v>
      </c>
      <c r="C11572" t="s">
        <v>489</v>
      </c>
      <c r="D11572">
        <v>4</v>
      </c>
      <c r="E11572" t="s">
        <v>131</v>
      </c>
      <c r="F11572">
        <v>32</v>
      </c>
      <c r="G11572" s="85">
        <v>0</v>
      </c>
      <c r="H11572" s="85">
        <v>9367.3143996013951</v>
      </c>
      <c r="I11572" s="85">
        <v>2655.2732104301613</v>
      </c>
      <c r="J11572" s="85">
        <v>0</v>
      </c>
      <c r="K11572" t="s">
        <v>492</v>
      </c>
    </row>
    <row r="11573" spans="2:11" x14ac:dyDescent="0.25">
      <c r="B11573">
        <v>2026</v>
      </c>
      <c r="C11573" t="s">
        <v>490</v>
      </c>
      <c r="D11573">
        <v>3</v>
      </c>
      <c r="E11573" t="s">
        <v>131</v>
      </c>
      <c r="F11573">
        <v>32</v>
      </c>
      <c r="G11573" s="85">
        <v>4.0714615180031597</v>
      </c>
      <c r="H11573" s="85">
        <v>9367.3143996013951</v>
      </c>
      <c r="I11573" s="85">
        <v>2655.2732104301613</v>
      </c>
      <c r="J11573" s="85">
        <v>24294.326486893886</v>
      </c>
      <c r="K11573" t="s">
        <v>492</v>
      </c>
    </row>
    <row r="11574" spans="2:11" x14ac:dyDescent="0.25">
      <c r="B11574">
        <v>2026</v>
      </c>
      <c r="C11574" t="s">
        <v>490</v>
      </c>
      <c r="D11574">
        <v>4</v>
      </c>
      <c r="E11574" t="s">
        <v>131</v>
      </c>
      <c r="F11574">
        <v>32</v>
      </c>
      <c r="G11574" s="85">
        <v>0</v>
      </c>
      <c r="H11574" s="85">
        <v>9367.3143996013951</v>
      </c>
      <c r="I11574" s="85">
        <v>2655.2732104301613</v>
      </c>
      <c r="J11574" s="85">
        <v>0</v>
      </c>
      <c r="K11574" t="s">
        <v>492</v>
      </c>
    </row>
    <row r="11575" spans="2:11" x14ac:dyDescent="0.25">
      <c r="B11575">
        <v>2026</v>
      </c>
      <c r="C11575" t="s">
        <v>479</v>
      </c>
      <c r="D11575">
        <v>3</v>
      </c>
      <c r="E11575" t="s">
        <v>169</v>
      </c>
      <c r="F11575">
        <v>10</v>
      </c>
      <c r="G11575" s="85">
        <v>3.4393400937372056</v>
      </c>
      <c r="H11575" s="85">
        <v>22963.846685082874</v>
      </c>
      <c r="I11575" s="85">
        <v>5596.9095303867407</v>
      </c>
      <c r="J11575" s="85">
        <v>54338.569283982542</v>
      </c>
      <c r="K11575" t="s">
        <v>491</v>
      </c>
    </row>
    <row r="11576" spans="2:11" x14ac:dyDescent="0.25">
      <c r="B11576">
        <v>2026</v>
      </c>
      <c r="C11576" t="s">
        <v>479</v>
      </c>
      <c r="D11576">
        <v>4</v>
      </c>
      <c r="E11576" t="s">
        <v>169</v>
      </c>
      <c r="F11576">
        <v>10</v>
      </c>
      <c r="G11576" s="85">
        <v>0</v>
      </c>
      <c r="H11576" s="85">
        <v>22963.846685082874</v>
      </c>
      <c r="I11576" s="85">
        <v>5596.9095303867407</v>
      </c>
      <c r="J11576" s="85">
        <v>0</v>
      </c>
      <c r="K11576" t="s">
        <v>491</v>
      </c>
    </row>
    <row r="11577" spans="2:11" x14ac:dyDescent="0.25">
      <c r="B11577">
        <v>2026</v>
      </c>
      <c r="C11577" t="s">
        <v>480</v>
      </c>
      <c r="D11577">
        <v>3</v>
      </c>
      <c r="E11577" t="s">
        <v>169</v>
      </c>
      <c r="F11577">
        <v>10</v>
      </c>
      <c r="G11577" s="85">
        <v>3.4937359058517936</v>
      </c>
      <c r="H11577" s="85">
        <v>22963.846685082874</v>
      </c>
      <c r="I11577" s="85">
        <v>5596.9095303867407</v>
      </c>
      <c r="J11577" s="85">
        <v>55197.975601703009</v>
      </c>
      <c r="K11577" t="s">
        <v>491</v>
      </c>
    </row>
    <row r="11578" spans="2:11" x14ac:dyDescent="0.25">
      <c r="B11578">
        <v>2026</v>
      </c>
      <c r="C11578" t="s">
        <v>480</v>
      </c>
      <c r="D11578">
        <v>4</v>
      </c>
      <c r="E11578" t="s">
        <v>169</v>
      </c>
      <c r="F11578">
        <v>10</v>
      </c>
      <c r="G11578" s="85">
        <v>0</v>
      </c>
      <c r="H11578" s="85">
        <v>22963.846685082874</v>
      </c>
      <c r="I11578" s="85">
        <v>5596.9095303867407</v>
      </c>
      <c r="J11578" s="85">
        <v>0</v>
      </c>
      <c r="K11578" t="s">
        <v>491</v>
      </c>
    </row>
    <row r="11579" spans="2:11" x14ac:dyDescent="0.25">
      <c r="B11579">
        <v>2026</v>
      </c>
      <c r="C11579" t="s">
        <v>481</v>
      </c>
      <c r="D11579">
        <v>3</v>
      </c>
      <c r="E11579" t="s">
        <v>169</v>
      </c>
      <c r="F11579">
        <v>10</v>
      </c>
      <c r="G11579" s="85">
        <v>3.5481317179663869</v>
      </c>
      <c r="H11579" s="85">
        <v>22963.846685082874</v>
      </c>
      <c r="I11579" s="85">
        <v>5596.9095303867407</v>
      </c>
      <c r="J11579" s="85">
        <v>56057.381919423548</v>
      </c>
      <c r="K11579" t="s">
        <v>491</v>
      </c>
    </row>
    <row r="11580" spans="2:11" x14ac:dyDescent="0.25">
      <c r="B11580">
        <v>2026</v>
      </c>
      <c r="C11580" t="s">
        <v>481</v>
      </c>
      <c r="D11580">
        <v>4</v>
      </c>
      <c r="E11580" t="s">
        <v>169</v>
      </c>
      <c r="F11580">
        <v>10</v>
      </c>
      <c r="G11580" s="85">
        <v>0</v>
      </c>
      <c r="H11580" s="85">
        <v>22963.846685082874</v>
      </c>
      <c r="I11580" s="85">
        <v>5596.9095303867407</v>
      </c>
      <c r="J11580" s="85">
        <v>0</v>
      </c>
      <c r="K11580" t="s">
        <v>491</v>
      </c>
    </row>
    <row r="11581" spans="2:11" x14ac:dyDescent="0.25">
      <c r="B11581">
        <v>2026</v>
      </c>
      <c r="C11581" t="s">
        <v>482</v>
      </c>
      <c r="D11581">
        <v>3</v>
      </c>
      <c r="E11581" t="s">
        <v>169</v>
      </c>
      <c r="F11581">
        <v>10</v>
      </c>
      <c r="G11581" s="85">
        <v>3.6025275300809754</v>
      </c>
      <c r="H11581" s="85">
        <v>22963.846685082874</v>
      </c>
      <c r="I11581" s="85">
        <v>5596.9095303867407</v>
      </c>
      <c r="J11581" s="85">
        <v>56916.788237144021</v>
      </c>
      <c r="K11581" t="s">
        <v>491</v>
      </c>
    </row>
    <row r="11582" spans="2:11" x14ac:dyDescent="0.25">
      <c r="B11582">
        <v>2026</v>
      </c>
      <c r="C11582" t="s">
        <v>482</v>
      </c>
      <c r="D11582">
        <v>4</v>
      </c>
      <c r="E11582" t="s">
        <v>169</v>
      </c>
      <c r="F11582">
        <v>10</v>
      </c>
      <c r="G11582" s="85">
        <v>0</v>
      </c>
      <c r="H11582" s="85">
        <v>22963.846685082874</v>
      </c>
      <c r="I11582" s="85">
        <v>5596.9095303867407</v>
      </c>
      <c r="J11582" s="85">
        <v>0</v>
      </c>
      <c r="K11582" t="s">
        <v>491</v>
      </c>
    </row>
    <row r="11583" spans="2:11" x14ac:dyDescent="0.25">
      <c r="B11583">
        <v>2026</v>
      </c>
      <c r="C11583" t="s">
        <v>483</v>
      </c>
      <c r="D11583">
        <v>3</v>
      </c>
      <c r="E11583" t="s">
        <v>169</v>
      </c>
      <c r="F11583">
        <v>10</v>
      </c>
      <c r="G11583" s="85">
        <v>3.6569233421955691</v>
      </c>
      <c r="H11583" s="85">
        <v>22963.846685082874</v>
      </c>
      <c r="I11583" s="85">
        <v>5596.9095303867407</v>
      </c>
      <c r="J11583" s="85">
        <v>57776.194554864574</v>
      </c>
      <c r="K11583" t="s">
        <v>491</v>
      </c>
    </row>
    <row r="11584" spans="2:11" x14ac:dyDescent="0.25">
      <c r="B11584">
        <v>2026</v>
      </c>
      <c r="C11584" t="s">
        <v>483</v>
      </c>
      <c r="D11584">
        <v>4</v>
      </c>
      <c r="E11584" t="s">
        <v>169</v>
      </c>
      <c r="F11584">
        <v>10</v>
      </c>
      <c r="G11584" s="85">
        <v>0</v>
      </c>
      <c r="H11584" s="85">
        <v>22963.846685082874</v>
      </c>
      <c r="I11584" s="85">
        <v>5596.9095303867407</v>
      </c>
      <c r="J11584" s="85">
        <v>0</v>
      </c>
      <c r="K11584" t="s">
        <v>491</v>
      </c>
    </row>
    <row r="11585" spans="2:11" x14ac:dyDescent="0.25">
      <c r="B11585">
        <v>2026</v>
      </c>
      <c r="C11585" t="s">
        <v>484</v>
      </c>
      <c r="D11585">
        <v>3</v>
      </c>
      <c r="E11585" t="s">
        <v>169</v>
      </c>
      <c r="F11585">
        <v>10</v>
      </c>
      <c r="G11585" s="85">
        <v>3.7113191543101576</v>
      </c>
      <c r="H11585" s="85">
        <v>22963.846685082874</v>
      </c>
      <c r="I11585" s="85">
        <v>5596.9095303867407</v>
      </c>
      <c r="J11585" s="85">
        <v>58635.600872585041</v>
      </c>
      <c r="K11585" t="s">
        <v>491</v>
      </c>
    </row>
    <row r="11586" spans="2:11" x14ac:dyDescent="0.25">
      <c r="B11586">
        <v>2026</v>
      </c>
      <c r="C11586" t="s">
        <v>484</v>
      </c>
      <c r="D11586">
        <v>4</v>
      </c>
      <c r="E11586" t="s">
        <v>169</v>
      </c>
      <c r="F11586">
        <v>10</v>
      </c>
      <c r="G11586" s="85">
        <v>0</v>
      </c>
      <c r="H11586" s="85">
        <v>22963.846685082874</v>
      </c>
      <c r="I11586" s="85">
        <v>5596.9095303867407</v>
      </c>
      <c r="J11586" s="85">
        <v>0</v>
      </c>
      <c r="K11586" t="s">
        <v>491</v>
      </c>
    </row>
    <row r="11587" spans="2:11" x14ac:dyDescent="0.25">
      <c r="B11587">
        <v>2026</v>
      </c>
      <c r="C11587" t="s">
        <v>485</v>
      </c>
      <c r="D11587">
        <v>3</v>
      </c>
      <c r="E11587" t="s">
        <v>169</v>
      </c>
      <c r="F11587">
        <v>10</v>
      </c>
      <c r="G11587" s="85">
        <v>3.7657149664247505</v>
      </c>
      <c r="H11587" s="85">
        <v>22963.846685082874</v>
      </c>
      <c r="I11587" s="85">
        <v>5596.9095303867407</v>
      </c>
      <c r="J11587" s="85">
        <v>59495.00719030558</v>
      </c>
      <c r="K11587" t="s">
        <v>491</v>
      </c>
    </row>
    <row r="11588" spans="2:11" x14ac:dyDescent="0.25">
      <c r="B11588">
        <v>2026</v>
      </c>
      <c r="C11588" t="s">
        <v>485</v>
      </c>
      <c r="D11588">
        <v>4</v>
      </c>
      <c r="E11588" t="s">
        <v>169</v>
      </c>
      <c r="F11588">
        <v>10</v>
      </c>
      <c r="G11588" s="85">
        <v>0</v>
      </c>
      <c r="H11588" s="85">
        <v>22963.846685082874</v>
      </c>
      <c r="I11588" s="85">
        <v>5596.9095303867407</v>
      </c>
      <c r="J11588" s="85">
        <v>0</v>
      </c>
      <c r="K11588" t="s">
        <v>491</v>
      </c>
    </row>
    <row r="11589" spans="2:11" x14ac:dyDescent="0.25">
      <c r="B11589">
        <v>2026</v>
      </c>
      <c r="C11589" t="s">
        <v>486</v>
      </c>
      <c r="D11589">
        <v>3</v>
      </c>
      <c r="E11589" t="s">
        <v>169</v>
      </c>
      <c r="F11589">
        <v>10</v>
      </c>
      <c r="G11589" s="85">
        <v>3.8201107785393389</v>
      </c>
      <c r="H11589" s="85">
        <v>22963.846685082874</v>
      </c>
      <c r="I11589" s="85">
        <v>5596.9095303867407</v>
      </c>
      <c r="J11589" s="85">
        <v>60354.413508026046</v>
      </c>
      <c r="K11589" t="s">
        <v>491</v>
      </c>
    </row>
    <row r="11590" spans="2:11" x14ac:dyDescent="0.25">
      <c r="B11590">
        <v>2026</v>
      </c>
      <c r="C11590" t="s">
        <v>486</v>
      </c>
      <c r="D11590">
        <v>4</v>
      </c>
      <c r="E11590" t="s">
        <v>169</v>
      </c>
      <c r="F11590">
        <v>10</v>
      </c>
      <c r="G11590" s="85">
        <v>0</v>
      </c>
      <c r="H11590" s="85">
        <v>22963.846685082874</v>
      </c>
      <c r="I11590" s="85">
        <v>5596.9095303867407</v>
      </c>
      <c r="J11590" s="85">
        <v>0</v>
      </c>
      <c r="K11590" t="s">
        <v>491</v>
      </c>
    </row>
    <row r="11591" spans="2:11" x14ac:dyDescent="0.25">
      <c r="B11591">
        <v>2026</v>
      </c>
      <c r="C11591" t="s">
        <v>487</v>
      </c>
      <c r="D11591">
        <v>3</v>
      </c>
      <c r="E11591" t="s">
        <v>169</v>
      </c>
      <c r="F11591">
        <v>10</v>
      </c>
      <c r="G11591" s="85">
        <v>3.8745065906539331</v>
      </c>
      <c r="H11591" s="85">
        <v>22963.846685082874</v>
      </c>
      <c r="I11591" s="85">
        <v>5596.9095303867407</v>
      </c>
      <c r="J11591" s="85">
        <v>61213.819825746607</v>
      </c>
      <c r="K11591" t="s">
        <v>491</v>
      </c>
    </row>
    <row r="11592" spans="2:11" x14ac:dyDescent="0.25">
      <c r="B11592">
        <v>2026</v>
      </c>
      <c r="C11592" t="s">
        <v>487</v>
      </c>
      <c r="D11592">
        <v>4</v>
      </c>
      <c r="E11592" t="s">
        <v>169</v>
      </c>
      <c r="F11592">
        <v>10</v>
      </c>
      <c r="G11592" s="85">
        <v>0</v>
      </c>
      <c r="H11592" s="85">
        <v>22963.846685082874</v>
      </c>
      <c r="I11592" s="85">
        <v>5596.9095303867407</v>
      </c>
      <c r="J11592" s="85">
        <v>0</v>
      </c>
      <c r="K11592" t="s">
        <v>491</v>
      </c>
    </row>
    <row r="11593" spans="2:11" x14ac:dyDescent="0.25">
      <c r="B11593">
        <v>2026</v>
      </c>
      <c r="C11593" t="s">
        <v>488</v>
      </c>
      <c r="D11593">
        <v>3</v>
      </c>
      <c r="E11593" t="s">
        <v>169</v>
      </c>
      <c r="F11593">
        <v>10</v>
      </c>
      <c r="G11593" s="85">
        <v>3.9289024027685207</v>
      </c>
      <c r="H11593" s="85">
        <v>22963.846685082874</v>
      </c>
      <c r="I11593" s="85">
        <v>5596.9095303867407</v>
      </c>
      <c r="J11593" s="85">
        <v>62073.226143467058</v>
      </c>
      <c r="K11593" t="s">
        <v>491</v>
      </c>
    </row>
    <row r="11594" spans="2:11" x14ac:dyDescent="0.25">
      <c r="B11594">
        <v>2026</v>
      </c>
      <c r="C11594" t="s">
        <v>488</v>
      </c>
      <c r="D11594">
        <v>4</v>
      </c>
      <c r="E11594" t="s">
        <v>169</v>
      </c>
      <c r="F11594">
        <v>10</v>
      </c>
      <c r="G11594" s="85">
        <v>0</v>
      </c>
      <c r="H11594" s="85">
        <v>22963.846685082874</v>
      </c>
      <c r="I11594" s="85">
        <v>5596.9095303867407</v>
      </c>
      <c r="J11594" s="85">
        <v>0</v>
      </c>
      <c r="K11594" t="s">
        <v>491</v>
      </c>
    </row>
    <row r="11595" spans="2:11" x14ac:dyDescent="0.25">
      <c r="B11595">
        <v>2026</v>
      </c>
      <c r="C11595" t="s">
        <v>489</v>
      </c>
      <c r="D11595">
        <v>3</v>
      </c>
      <c r="E11595" t="s">
        <v>169</v>
      </c>
      <c r="F11595">
        <v>10</v>
      </c>
      <c r="G11595" s="85">
        <v>3.983298214883114</v>
      </c>
      <c r="H11595" s="85">
        <v>22963.846685082874</v>
      </c>
      <c r="I11595" s="85">
        <v>5596.9095303867407</v>
      </c>
      <c r="J11595" s="85">
        <v>62932.632461187604</v>
      </c>
      <c r="K11595" t="s">
        <v>491</v>
      </c>
    </row>
    <row r="11596" spans="2:11" x14ac:dyDescent="0.25">
      <c r="B11596">
        <v>2026</v>
      </c>
      <c r="C11596" t="s">
        <v>489</v>
      </c>
      <c r="D11596">
        <v>4</v>
      </c>
      <c r="E11596" t="s">
        <v>169</v>
      </c>
      <c r="F11596">
        <v>10</v>
      </c>
      <c r="G11596" s="85">
        <v>0</v>
      </c>
      <c r="H11596" s="85">
        <v>22963.846685082874</v>
      </c>
      <c r="I11596" s="85">
        <v>5596.9095303867407</v>
      </c>
      <c r="J11596" s="85">
        <v>0</v>
      </c>
      <c r="K11596" t="s">
        <v>491</v>
      </c>
    </row>
    <row r="11597" spans="2:11" x14ac:dyDescent="0.25">
      <c r="B11597">
        <v>2026</v>
      </c>
      <c r="C11597" t="s">
        <v>490</v>
      </c>
      <c r="D11597">
        <v>3</v>
      </c>
      <c r="E11597" t="s">
        <v>169</v>
      </c>
      <c r="F11597">
        <v>10</v>
      </c>
      <c r="G11597" s="85">
        <v>4.0376940269977029</v>
      </c>
      <c r="H11597" s="85">
        <v>22963.846685082874</v>
      </c>
      <c r="I11597" s="85">
        <v>5596.9095303867407</v>
      </c>
      <c r="J11597" s="85">
        <v>63792.038778908078</v>
      </c>
      <c r="K11597" t="s">
        <v>491</v>
      </c>
    </row>
    <row r="11598" spans="2:11" x14ac:dyDescent="0.25">
      <c r="B11598">
        <v>2026</v>
      </c>
      <c r="C11598" t="s">
        <v>490</v>
      </c>
      <c r="D11598">
        <v>4</v>
      </c>
      <c r="E11598" t="s">
        <v>169</v>
      </c>
      <c r="F11598">
        <v>10</v>
      </c>
      <c r="G11598" s="85">
        <v>0</v>
      </c>
      <c r="H11598" s="85">
        <v>22963.846685082874</v>
      </c>
      <c r="I11598" s="85">
        <v>5596.9095303867407</v>
      </c>
      <c r="J11598" s="85">
        <v>0</v>
      </c>
      <c r="K11598" t="s">
        <v>491</v>
      </c>
    </row>
    <row r="11599" spans="2:11" x14ac:dyDescent="0.25">
      <c r="B11599">
        <v>2026</v>
      </c>
      <c r="C11599" t="s">
        <v>479</v>
      </c>
      <c r="D11599">
        <v>3</v>
      </c>
      <c r="E11599" t="s">
        <v>185</v>
      </c>
      <c r="F11599">
        <v>4</v>
      </c>
      <c r="G11599" s="85">
        <v>27.771193082718113</v>
      </c>
      <c r="H11599" s="85">
        <v>12076.490850376749</v>
      </c>
      <c r="I11599" s="85">
        <v>3366.157158234661</v>
      </c>
      <c r="J11599" s="85">
        <v>228728.1773522291</v>
      </c>
      <c r="K11599" t="s">
        <v>491</v>
      </c>
    </row>
    <row r="11600" spans="2:11" x14ac:dyDescent="0.25">
      <c r="B11600">
        <v>2026</v>
      </c>
      <c r="C11600" t="s">
        <v>479</v>
      </c>
      <c r="D11600">
        <v>4</v>
      </c>
      <c r="E11600" t="s">
        <v>185</v>
      </c>
      <c r="F11600">
        <v>4</v>
      </c>
      <c r="G11600" s="85">
        <v>12.479894175443697</v>
      </c>
      <c r="H11600" s="85">
        <v>12076.490850376749</v>
      </c>
      <c r="I11600" s="85">
        <v>3366.157158234661</v>
      </c>
      <c r="J11600" s="85">
        <v>102786.48957556963</v>
      </c>
      <c r="K11600" t="s">
        <v>491</v>
      </c>
    </row>
    <row r="11601" spans="2:11" x14ac:dyDescent="0.25">
      <c r="B11601">
        <v>2026</v>
      </c>
      <c r="C11601" t="s">
        <v>480</v>
      </c>
      <c r="D11601">
        <v>3</v>
      </c>
      <c r="E11601" t="s">
        <v>185</v>
      </c>
      <c r="F11601">
        <v>4</v>
      </c>
      <c r="G11601" s="85">
        <v>32.510661892999494</v>
      </c>
      <c r="H11601" s="85">
        <v>12076.490850376749</v>
      </c>
      <c r="I11601" s="85">
        <v>3366.157158234661</v>
      </c>
      <c r="J11601" s="85">
        <v>267763.23282732128</v>
      </c>
      <c r="K11601" t="s">
        <v>491</v>
      </c>
    </row>
    <row r="11602" spans="2:11" x14ac:dyDescent="0.25">
      <c r="B11602">
        <v>2026</v>
      </c>
      <c r="C11602" t="s">
        <v>480</v>
      </c>
      <c r="D11602">
        <v>4</v>
      </c>
      <c r="E11602" t="s">
        <v>185</v>
      </c>
      <c r="F11602">
        <v>4</v>
      </c>
      <c r="G11602" s="85">
        <v>14.609729542039275</v>
      </c>
      <c r="H11602" s="85">
        <v>12076.490850376749</v>
      </c>
      <c r="I11602" s="85">
        <v>3366.157158234661</v>
      </c>
      <c r="J11602" s="85">
        <v>120328.16882610485</v>
      </c>
      <c r="K11602" t="s">
        <v>491</v>
      </c>
    </row>
    <row r="11603" spans="2:11" x14ac:dyDescent="0.25">
      <c r="B11603">
        <v>2026</v>
      </c>
      <c r="C11603" t="s">
        <v>481</v>
      </c>
      <c r="D11603">
        <v>3</v>
      </c>
      <c r="E11603" t="s">
        <v>185</v>
      </c>
      <c r="F11603">
        <v>4</v>
      </c>
      <c r="G11603" s="85">
        <v>40.9068412719108</v>
      </c>
      <c r="H11603" s="85">
        <v>12076.490850376749</v>
      </c>
      <c r="I11603" s="85">
        <v>3366.157158234661</v>
      </c>
      <c r="J11603" s="85">
        <v>336915.56633854652</v>
      </c>
      <c r="K11603" t="s">
        <v>491</v>
      </c>
    </row>
    <row r="11604" spans="2:11" x14ac:dyDescent="0.25">
      <c r="B11604">
        <v>2026</v>
      </c>
      <c r="C11604" t="s">
        <v>481</v>
      </c>
      <c r="D11604">
        <v>4</v>
      </c>
      <c r="E11604" t="s">
        <v>185</v>
      </c>
      <c r="F11604">
        <v>4</v>
      </c>
      <c r="G11604" s="85">
        <v>18.382827435772263</v>
      </c>
      <c r="H11604" s="85">
        <v>12076.490850376749</v>
      </c>
      <c r="I11604" s="85">
        <v>3366.157158234661</v>
      </c>
      <c r="J11604" s="85">
        <v>151404.03228053203</v>
      </c>
      <c r="K11604" t="s">
        <v>491</v>
      </c>
    </row>
    <row r="11605" spans="2:11" x14ac:dyDescent="0.25">
      <c r="B11605">
        <v>2026</v>
      </c>
      <c r="C11605" t="s">
        <v>482</v>
      </c>
      <c r="D11605">
        <v>3</v>
      </c>
      <c r="E11605" t="s">
        <v>185</v>
      </c>
      <c r="F11605">
        <v>4</v>
      </c>
      <c r="G11605" s="85">
        <v>28.754486188768585</v>
      </c>
      <c r="H11605" s="85">
        <v>12076.490850376749</v>
      </c>
      <c r="I11605" s="85">
        <v>3366.157158234661</v>
      </c>
      <c r="J11605" s="85">
        <v>236826.74334757682</v>
      </c>
      <c r="K11605" t="s">
        <v>491</v>
      </c>
    </row>
    <row r="11606" spans="2:11" x14ac:dyDescent="0.25">
      <c r="B11606">
        <v>2026</v>
      </c>
      <c r="C11606" t="s">
        <v>482</v>
      </c>
      <c r="D11606">
        <v>4</v>
      </c>
      <c r="E11606" t="s">
        <v>185</v>
      </c>
      <c r="F11606">
        <v>4</v>
      </c>
      <c r="G11606" s="85">
        <v>12.921769102113291</v>
      </c>
      <c r="H11606" s="85">
        <v>12076.490850376749</v>
      </c>
      <c r="I11606" s="85">
        <v>3366.157158234661</v>
      </c>
      <c r="J11606" s="85">
        <v>106425.84515866416</v>
      </c>
      <c r="K11606" t="s">
        <v>491</v>
      </c>
    </row>
    <row r="11607" spans="2:11" x14ac:dyDescent="0.25">
      <c r="B11607">
        <v>2026</v>
      </c>
      <c r="C11607" t="s">
        <v>483</v>
      </c>
      <c r="D11607">
        <v>3</v>
      </c>
      <c r="E11607" t="s">
        <v>185</v>
      </c>
      <c r="F11607">
        <v>4</v>
      </c>
      <c r="G11607" s="85">
        <v>33.493954999049961</v>
      </c>
      <c r="H11607" s="85">
        <v>12076.490850376749</v>
      </c>
      <c r="I11607" s="85">
        <v>3366.157158234661</v>
      </c>
      <c r="J11607" s="85">
        <v>275861.79882266896</v>
      </c>
      <c r="K11607" t="s">
        <v>491</v>
      </c>
    </row>
    <row r="11608" spans="2:11" x14ac:dyDescent="0.25">
      <c r="B11608">
        <v>2026</v>
      </c>
      <c r="C11608" t="s">
        <v>483</v>
      </c>
      <c r="D11608">
        <v>4</v>
      </c>
      <c r="E11608" t="s">
        <v>185</v>
      </c>
      <c r="F11608">
        <v>4</v>
      </c>
      <c r="G11608" s="85">
        <v>15.051604468708874</v>
      </c>
      <c r="H11608" s="85">
        <v>12076.490850376749</v>
      </c>
      <c r="I11608" s="85">
        <v>3366.157158234661</v>
      </c>
      <c r="J11608" s="85">
        <v>123967.52440919941</v>
      </c>
      <c r="K11608" t="s">
        <v>491</v>
      </c>
    </row>
    <row r="11609" spans="2:11" x14ac:dyDescent="0.25">
      <c r="B11609">
        <v>2026</v>
      </c>
      <c r="C11609" t="s">
        <v>484</v>
      </c>
      <c r="D11609">
        <v>3</v>
      </c>
      <c r="E11609" t="s">
        <v>185</v>
      </c>
      <c r="F11609">
        <v>4</v>
      </c>
      <c r="G11609" s="85">
        <v>41.890134377961274</v>
      </c>
      <c r="H11609" s="85">
        <v>12076.490850376749</v>
      </c>
      <c r="I11609" s="85">
        <v>3366.157158234661</v>
      </c>
      <c r="J11609" s="85">
        <v>345014.13233389426</v>
      </c>
      <c r="K11609" t="s">
        <v>491</v>
      </c>
    </row>
    <row r="11610" spans="2:11" x14ac:dyDescent="0.25">
      <c r="B11610">
        <v>2026</v>
      </c>
      <c r="C11610" t="s">
        <v>484</v>
      </c>
      <c r="D11610">
        <v>4</v>
      </c>
      <c r="E11610" t="s">
        <v>185</v>
      </c>
      <c r="F11610">
        <v>4</v>
      </c>
      <c r="G11610" s="85">
        <v>18.824702362441862</v>
      </c>
      <c r="H11610" s="85">
        <v>12076.490850376749</v>
      </c>
      <c r="I11610" s="85">
        <v>3366.157158234661</v>
      </c>
      <c r="J11610" s="85">
        <v>155043.38786362659</v>
      </c>
      <c r="K11610" t="s">
        <v>491</v>
      </c>
    </row>
    <row r="11611" spans="2:11" x14ac:dyDescent="0.25">
      <c r="B11611">
        <v>2026</v>
      </c>
      <c r="C11611" t="s">
        <v>485</v>
      </c>
      <c r="D11611">
        <v>3</v>
      </c>
      <c r="E11611" t="s">
        <v>185</v>
      </c>
      <c r="F11611">
        <v>4</v>
      </c>
      <c r="G11611" s="85">
        <v>29.737779294819045</v>
      </c>
      <c r="H11611" s="85">
        <v>12076.490850376749</v>
      </c>
      <c r="I11611" s="85">
        <v>3366.157158234661</v>
      </c>
      <c r="J11611" s="85">
        <v>244925.30934292445</v>
      </c>
      <c r="K11611" t="s">
        <v>491</v>
      </c>
    </row>
    <row r="11612" spans="2:11" x14ac:dyDescent="0.25">
      <c r="B11612">
        <v>2026</v>
      </c>
      <c r="C11612" t="s">
        <v>485</v>
      </c>
      <c r="D11612">
        <v>4</v>
      </c>
      <c r="E11612" t="s">
        <v>185</v>
      </c>
      <c r="F11612">
        <v>4</v>
      </c>
      <c r="G11612" s="85">
        <v>13.363644028782883</v>
      </c>
      <c r="H11612" s="85">
        <v>12076.490850376749</v>
      </c>
      <c r="I11612" s="85">
        <v>3366.157158234661</v>
      </c>
      <c r="J11612" s="85">
        <v>110065.20074175866</v>
      </c>
      <c r="K11612" t="s">
        <v>491</v>
      </c>
    </row>
    <row r="11613" spans="2:11" x14ac:dyDescent="0.25">
      <c r="B11613">
        <v>2026</v>
      </c>
      <c r="C11613" t="s">
        <v>486</v>
      </c>
      <c r="D11613">
        <v>3</v>
      </c>
      <c r="E11613" t="s">
        <v>185</v>
      </c>
      <c r="F11613">
        <v>4</v>
      </c>
      <c r="G11613" s="85">
        <v>34.477248105100429</v>
      </c>
      <c r="H11613" s="85">
        <v>12076.490850376749</v>
      </c>
      <c r="I11613" s="85">
        <v>3366.157158234661</v>
      </c>
      <c r="J11613" s="85">
        <v>283960.36481801665</v>
      </c>
      <c r="K11613" t="s">
        <v>491</v>
      </c>
    </row>
    <row r="11614" spans="2:11" x14ac:dyDescent="0.25">
      <c r="B11614">
        <v>2026</v>
      </c>
      <c r="C11614" t="s">
        <v>486</v>
      </c>
      <c r="D11614">
        <v>4</v>
      </c>
      <c r="E11614" t="s">
        <v>185</v>
      </c>
      <c r="F11614">
        <v>4</v>
      </c>
      <c r="G11614" s="85">
        <v>15.493479395378465</v>
      </c>
      <c r="H11614" s="85">
        <v>12076.490850376749</v>
      </c>
      <c r="I11614" s="85">
        <v>3366.157158234661</v>
      </c>
      <c r="J11614" s="85">
        <v>127606.87999229391</v>
      </c>
      <c r="K11614" t="s">
        <v>491</v>
      </c>
    </row>
    <row r="11615" spans="2:11" x14ac:dyDescent="0.25">
      <c r="B11615">
        <v>2026</v>
      </c>
      <c r="C11615" t="s">
        <v>487</v>
      </c>
      <c r="D11615">
        <v>3</v>
      </c>
      <c r="E11615" t="s">
        <v>185</v>
      </c>
      <c r="F11615">
        <v>4</v>
      </c>
      <c r="G11615" s="85">
        <v>42.873427484011749</v>
      </c>
      <c r="H11615" s="85">
        <v>12076.490850376749</v>
      </c>
      <c r="I11615" s="85">
        <v>3366.157158234661</v>
      </c>
      <c r="J11615" s="85">
        <v>353112.698329242</v>
      </c>
      <c r="K11615" t="s">
        <v>491</v>
      </c>
    </row>
    <row r="11616" spans="2:11" x14ac:dyDescent="0.25">
      <c r="B11616">
        <v>2026</v>
      </c>
      <c r="C11616" t="s">
        <v>487</v>
      </c>
      <c r="D11616">
        <v>4</v>
      </c>
      <c r="E11616" t="s">
        <v>185</v>
      </c>
      <c r="F11616">
        <v>4</v>
      </c>
      <c r="G11616" s="85">
        <v>19.266577289111453</v>
      </c>
      <c r="H11616" s="85">
        <v>12076.490850376749</v>
      </c>
      <c r="I11616" s="85">
        <v>3366.157158234661</v>
      </c>
      <c r="J11616" s="85">
        <v>158682.74344672108</v>
      </c>
      <c r="K11616" t="s">
        <v>491</v>
      </c>
    </row>
    <row r="11617" spans="2:11" x14ac:dyDescent="0.25">
      <c r="B11617">
        <v>2026</v>
      </c>
      <c r="C11617" t="s">
        <v>488</v>
      </c>
      <c r="D11617">
        <v>3</v>
      </c>
      <c r="E11617" t="s">
        <v>185</v>
      </c>
      <c r="F11617">
        <v>4</v>
      </c>
      <c r="G11617" s="85">
        <v>30.721072400869524</v>
      </c>
      <c r="H11617" s="85">
        <v>12076.490850376749</v>
      </c>
      <c r="I11617" s="85">
        <v>3366.157158234661</v>
      </c>
      <c r="J11617" s="85">
        <v>253023.87533827219</v>
      </c>
      <c r="K11617" t="s">
        <v>491</v>
      </c>
    </row>
    <row r="11618" spans="2:11" x14ac:dyDescent="0.25">
      <c r="B11618">
        <v>2026</v>
      </c>
      <c r="C11618" t="s">
        <v>488</v>
      </c>
      <c r="D11618">
        <v>4</v>
      </c>
      <c r="E11618" t="s">
        <v>185</v>
      </c>
      <c r="F11618">
        <v>4</v>
      </c>
      <c r="G11618" s="85">
        <v>13.805518955452477</v>
      </c>
      <c r="H11618" s="85">
        <v>12076.490850376749</v>
      </c>
      <c r="I11618" s="85">
        <v>3366.157158234661</v>
      </c>
      <c r="J11618" s="85">
        <v>113704.55632485318</v>
      </c>
      <c r="K11618" t="s">
        <v>491</v>
      </c>
    </row>
    <row r="11619" spans="2:11" x14ac:dyDescent="0.25">
      <c r="B11619">
        <v>2026</v>
      </c>
      <c r="C11619" t="s">
        <v>489</v>
      </c>
      <c r="D11619">
        <v>3</v>
      </c>
      <c r="E11619" t="s">
        <v>185</v>
      </c>
      <c r="F11619">
        <v>4</v>
      </c>
      <c r="G11619" s="85">
        <v>35.460541211150897</v>
      </c>
      <c r="H11619" s="85">
        <v>12076.490850376749</v>
      </c>
      <c r="I11619" s="85">
        <v>3366.157158234661</v>
      </c>
      <c r="J11619" s="85">
        <v>292058.93081336434</v>
      </c>
      <c r="K11619" t="s">
        <v>491</v>
      </c>
    </row>
    <row r="11620" spans="2:11" x14ac:dyDescent="0.25">
      <c r="B11620">
        <v>2026</v>
      </c>
      <c r="C11620" t="s">
        <v>489</v>
      </c>
      <c r="D11620">
        <v>4</v>
      </c>
      <c r="E11620" t="s">
        <v>185</v>
      </c>
      <c r="F11620">
        <v>4</v>
      </c>
      <c r="G11620" s="85">
        <v>15.935354322048056</v>
      </c>
      <c r="H11620" s="85">
        <v>12076.490850376749</v>
      </c>
      <c r="I11620" s="85">
        <v>3366.157158234661</v>
      </c>
      <c r="J11620" s="85">
        <v>131246.23557538839</v>
      </c>
      <c r="K11620" t="s">
        <v>491</v>
      </c>
    </row>
    <row r="11621" spans="2:11" x14ac:dyDescent="0.25">
      <c r="B11621">
        <v>2026</v>
      </c>
      <c r="C11621" t="s">
        <v>490</v>
      </c>
      <c r="D11621">
        <v>3</v>
      </c>
      <c r="E11621" t="s">
        <v>185</v>
      </c>
      <c r="F11621">
        <v>4</v>
      </c>
      <c r="G11621" s="85">
        <v>43.85672059006221</v>
      </c>
      <c r="H11621" s="85">
        <v>12076.490850376749</v>
      </c>
      <c r="I11621" s="85">
        <v>3366.157158234661</v>
      </c>
      <c r="J11621" s="85">
        <v>361211.26432458963</v>
      </c>
      <c r="K11621" t="s">
        <v>491</v>
      </c>
    </row>
    <row r="11622" spans="2:11" x14ac:dyDescent="0.25">
      <c r="B11622">
        <v>2026</v>
      </c>
      <c r="C11622" t="s">
        <v>490</v>
      </c>
      <c r="D11622">
        <v>4</v>
      </c>
      <c r="E11622" t="s">
        <v>185</v>
      </c>
      <c r="F11622">
        <v>4</v>
      </c>
      <c r="G11622" s="85">
        <v>19.708452215781044</v>
      </c>
      <c r="H11622" s="85">
        <v>12076.490850376749</v>
      </c>
      <c r="I11622" s="85">
        <v>3366.157158234661</v>
      </c>
      <c r="J11622" s="85">
        <v>162322.09902981558</v>
      </c>
      <c r="K11622" t="s">
        <v>491</v>
      </c>
    </row>
    <row r="11623" spans="2:11" x14ac:dyDescent="0.25">
      <c r="B11623">
        <v>2026</v>
      </c>
      <c r="C11623" t="s">
        <v>479</v>
      </c>
      <c r="D11623">
        <v>3</v>
      </c>
      <c r="E11623" t="s">
        <v>169</v>
      </c>
      <c r="F11623">
        <v>21</v>
      </c>
      <c r="G11623" s="85">
        <v>1.9310265841663963</v>
      </c>
      <c r="H11623" s="85">
        <v>22963.846685082874</v>
      </c>
      <c r="I11623" s="85">
        <v>5596.9095303867407</v>
      </c>
      <c r="J11623" s="85">
        <v>28113.968200572799</v>
      </c>
      <c r="K11623" t="s">
        <v>492</v>
      </c>
    </row>
    <row r="11624" spans="2:11" x14ac:dyDescent="0.25">
      <c r="B11624">
        <v>2026</v>
      </c>
      <c r="C11624" t="s">
        <v>479</v>
      </c>
      <c r="D11624">
        <v>4</v>
      </c>
      <c r="E11624" t="s">
        <v>169</v>
      </c>
      <c r="F11624">
        <v>21</v>
      </c>
      <c r="G11624" s="85">
        <v>0</v>
      </c>
      <c r="H11624" s="85">
        <v>22963.846685082874</v>
      </c>
      <c r="I11624" s="85">
        <v>5596.9095303867407</v>
      </c>
      <c r="J11624" s="85">
        <v>0</v>
      </c>
      <c r="K11624" t="s">
        <v>492</v>
      </c>
    </row>
    <row r="11625" spans="2:11" x14ac:dyDescent="0.25">
      <c r="B11625">
        <v>2026</v>
      </c>
      <c r="C11625" t="s">
        <v>480</v>
      </c>
      <c r="D11625">
        <v>3</v>
      </c>
      <c r="E11625" t="s">
        <v>169</v>
      </c>
      <c r="F11625">
        <v>21</v>
      </c>
      <c r="G11625" s="85">
        <v>1.9208399324997827</v>
      </c>
      <c r="H11625" s="85">
        <v>22963.846685082874</v>
      </c>
      <c r="I11625" s="85">
        <v>5596.9095303867407</v>
      </c>
      <c r="J11625" s="85">
        <v>27965.659936267304</v>
      </c>
      <c r="K11625" t="s">
        <v>492</v>
      </c>
    </row>
    <row r="11626" spans="2:11" x14ac:dyDescent="0.25">
      <c r="B11626">
        <v>2026</v>
      </c>
      <c r="C11626" t="s">
        <v>480</v>
      </c>
      <c r="D11626">
        <v>4</v>
      </c>
      <c r="E11626" t="s">
        <v>169</v>
      </c>
      <c r="F11626">
        <v>21</v>
      </c>
      <c r="G11626" s="85">
        <v>0</v>
      </c>
      <c r="H11626" s="85">
        <v>22963.846685082874</v>
      </c>
      <c r="I11626" s="85">
        <v>5596.9095303867407</v>
      </c>
      <c r="J11626" s="85">
        <v>0</v>
      </c>
      <c r="K11626" t="s">
        <v>492</v>
      </c>
    </row>
    <row r="11627" spans="2:11" x14ac:dyDescent="0.25">
      <c r="B11627">
        <v>2026</v>
      </c>
      <c r="C11627" t="s">
        <v>481</v>
      </c>
      <c r="D11627">
        <v>3</v>
      </c>
      <c r="E11627" t="s">
        <v>169</v>
      </c>
      <c r="F11627">
        <v>21</v>
      </c>
      <c r="G11627" s="85">
        <v>1.9106532808331604</v>
      </c>
      <c r="H11627" s="85">
        <v>22963.846685082874</v>
      </c>
      <c r="I11627" s="85">
        <v>5596.9095303867407</v>
      </c>
      <c r="J11627" s="85">
        <v>27817.351671961685</v>
      </c>
      <c r="K11627" t="s">
        <v>492</v>
      </c>
    </row>
    <row r="11628" spans="2:11" x14ac:dyDescent="0.25">
      <c r="B11628">
        <v>2026</v>
      </c>
      <c r="C11628" t="s">
        <v>481</v>
      </c>
      <c r="D11628">
        <v>4</v>
      </c>
      <c r="E11628" t="s">
        <v>169</v>
      </c>
      <c r="F11628">
        <v>21</v>
      </c>
      <c r="G11628" s="85">
        <v>0</v>
      </c>
      <c r="H11628" s="85">
        <v>22963.846685082874</v>
      </c>
      <c r="I11628" s="85">
        <v>5596.9095303867407</v>
      </c>
      <c r="J11628" s="85">
        <v>0</v>
      </c>
      <c r="K11628" t="s">
        <v>492</v>
      </c>
    </row>
    <row r="11629" spans="2:11" x14ac:dyDescent="0.25">
      <c r="B11629">
        <v>2026</v>
      </c>
      <c r="C11629" t="s">
        <v>482</v>
      </c>
      <c r="D11629">
        <v>3</v>
      </c>
      <c r="E11629" t="s">
        <v>169</v>
      </c>
      <c r="F11629">
        <v>21</v>
      </c>
      <c r="G11629" s="85">
        <v>1.9004666291665471</v>
      </c>
      <c r="H11629" s="85">
        <v>22963.846685082874</v>
      </c>
      <c r="I11629" s="85">
        <v>5596.9095303867407</v>
      </c>
      <c r="J11629" s="85">
        <v>27669.043407656194</v>
      </c>
      <c r="K11629" t="s">
        <v>492</v>
      </c>
    </row>
    <row r="11630" spans="2:11" x14ac:dyDescent="0.25">
      <c r="B11630">
        <v>2026</v>
      </c>
      <c r="C11630" t="s">
        <v>482</v>
      </c>
      <c r="D11630">
        <v>4</v>
      </c>
      <c r="E11630" t="s">
        <v>169</v>
      </c>
      <c r="F11630">
        <v>21</v>
      </c>
      <c r="G11630" s="85">
        <v>0</v>
      </c>
      <c r="H11630" s="85">
        <v>22963.846685082874</v>
      </c>
      <c r="I11630" s="85">
        <v>5596.9095303867407</v>
      </c>
      <c r="J11630" s="85">
        <v>0</v>
      </c>
      <c r="K11630" t="s">
        <v>492</v>
      </c>
    </row>
    <row r="11631" spans="2:11" x14ac:dyDescent="0.25">
      <c r="B11631">
        <v>2026</v>
      </c>
      <c r="C11631" t="s">
        <v>483</v>
      </c>
      <c r="D11631">
        <v>3</v>
      </c>
      <c r="E11631" t="s">
        <v>169</v>
      </c>
      <c r="F11631">
        <v>21</v>
      </c>
      <c r="G11631" s="85">
        <v>1.8902799774999244</v>
      </c>
      <c r="H11631" s="85">
        <v>22963.846685082874</v>
      </c>
      <c r="I11631" s="85">
        <v>5596.9095303867407</v>
      </c>
      <c r="J11631" s="85">
        <v>27520.735143350565</v>
      </c>
      <c r="K11631" t="s">
        <v>492</v>
      </c>
    </row>
    <row r="11632" spans="2:11" x14ac:dyDescent="0.25">
      <c r="B11632">
        <v>2026</v>
      </c>
      <c r="C11632" t="s">
        <v>483</v>
      </c>
      <c r="D11632">
        <v>4</v>
      </c>
      <c r="E11632" t="s">
        <v>169</v>
      </c>
      <c r="F11632">
        <v>21</v>
      </c>
      <c r="G11632" s="85">
        <v>0</v>
      </c>
      <c r="H11632" s="85">
        <v>22963.846685082874</v>
      </c>
      <c r="I11632" s="85">
        <v>5596.9095303867407</v>
      </c>
      <c r="J11632" s="85">
        <v>0</v>
      </c>
      <c r="K11632" t="s">
        <v>492</v>
      </c>
    </row>
    <row r="11633" spans="2:11" x14ac:dyDescent="0.25">
      <c r="B11633">
        <v>2026</v>
      </c>
      <c r="C11633" t="s">
        <v>484</v>
      </c>
      <c r="D11633">
        <v>3</v>
      </c>
      <c r="E11633" t="s">
        <v>169</v>
      </c>
      <c r="F11633">
        <v>21</v>
      </c>
      <c r="G11633" s="85">
        <v>1.8800933258333112</v>
      </c>
      <c r="H11633" s="85">
        <v>22963.846685082874</v>
      </c>
      <c r="I11633" s="85">
        <v>5596.9095303867407</v>
      </c>
      <c r="J11633" s="85">
        <v>27372.426879045077</v>
      </c>
      <c r="K11633" t="s">
        <v>492</v>
      </c>
    </row>
    <row r="11634" spans="2:11" x14ac:dyDescent="0.25">
      <c r="B11634">
        <v>2026</v>
      </c>
      <c r="C11634" t="s">
        <v>484</v>
      </c>
      <c r="D11634">
        <v>4</v>
      </c>
      <c r="E11634" t="s">
        <v>169</v>
      </c>
      <c r="F11634">
        <v>21</v>
      </c>
      <c r="G11634" s="85">
        <v>0</v>
      </c>
      <c r="H11634" s="85">
        <v>22963.846685082874</v>
      </c>
      <c r="I11634" s="85">
        <v>5596.9095303867407</v>
      </c>
      <c r="J11634" s="85">
        <v>0</v>
      </c>
      <c r="K11634" t="s">
        <v>492</v>
      </c>
    </row>
    <row r="11635" spans="2:11" x14ac:dyDescent="0.25">
      <c r="B11635">
        <v>2026</v>
      </c>
      <c r="C11635" t="s">
        <v>485</v>
      </c>
      <c r="D11635">
        <v>3</v>
      </c>
      <c r="E11635" t="s">
        <v>169</v>
      </c>
      <c r="F11635">
        <v>21</v>
      </c>
      <c r="G11635" s="85">
        <v>1.869906674166689</v>
      </c>
      <c r="H11635" s="85">
        <v>22963.846685082874</v>
      </c>
      <c r="I11635" s="85">
        <v>5596.9095303867407</v>
      </c>
      <c r="J11635" s="85">
        <v>27224.118614739458</v>
      </c>
      <c r="K11635" t="s">
        <v>492</v>
      </c>
    </row>
    <row r="11636" spans="2:11" x14ac:dyDescent="0.25">
      <c r="B11636">
        <v>2026</v>
      </c>
      <c r="C11636" t="s">
        <v>485</v>
      </c>
      <c r="D11636">
        <v>4</v>
      </c>
      <c r="E11636" t="s">
        <v>169</v>
      </c>
      <c r="F11636">
        <v>21</v>
      </c>
      <c r="G11636" s="85">
        <v>0</v>
      </c>
      <c r="H11636" s="85">
        <v>22963.846685082874</v>
      </c>
      <c r="I11636" s="85">
        <v>5596.9095303867407</v>
      </c>
      <c r="J11636" s="85">
        <v>0</v>
      </c>
      <c r="K11636" t="s">
        <v>492</v>
      </c>
    </row>
    <row r="11637" spans="2:11" x14ac:dyDescent="0.25">
      <c r="B11637">
        <v>2026</v>
      </c>
      <c r="C11637" t="s">
        <v>486</v>
      </c>
      <c r="D11637">
        <v>3</v>
      </c>
      <c r="E11637" t="s">
        <v>169</v>
      </c>
      <c r="F11637">
        <v>21</v>
      </c>
      <c r="G11637" s="85">
        <v>1.8597200225000756</v>
      </c>
      <c r="H11637" s="85">
        <v>22963.846685082874</v>
      </c>
      <c r="I11637" s="85">
        <v>5596.9095303867407</v>
      </c>
      <c r="J11637" s="85">
        <v>27075.810350433967</v>
      </c>
      <c r="K11637" t="s">
        <v>492</v>
      </c>
    </row>
    <row r="11638" spans="2:11" x14ac:dyDescent="0.25">
      <c r="B11638">
        <v>2026</v>
      </c>
      <c r="C11638" t="s">
        <v>486</v>
      </c>
      <c r="D11638">
        <v>4</v>
      </c>
      <c r="E11638" t="s">
        <v>169</v>
      </c>
      <c r="F11638">
        <v>21</v>
      </c>
      <c r="G11638" s="85">
        <v>0</v>
      </c>
      <c r="H11638" s="85">
        <v>22963.846685082874</v>
      </c>
      <c r="I11638" s="85">
        <v>5596.9095303867407</v>
      </c>
      <c r="J11638" s="85">
        <v>0</v>
      </c>
      <c r="K11638" t="s">
        <v>492</v>
      </c>
    </row>
    <row r="11639" spans="2:11" x14ac:dyDescent="0.25">
      <c r="B11639">
        <v>2026</v>
      </c>
      <c r="C11639" t="s">
        <v>487</v>
      </c>
      <c r="D11639">
        <v>3</v>
      </c>
      <c r="E11639" t="s">
        <v>169</v>
      </c>
      <c r="F11639">
        <v>21</v>
      </c>
      <c r="G11639" s="85">
        <v>1.8495333708334529</v>
      </c>
      <c r="H11639" s="85">
        <v>22963.846685082874</v>
      </c>
      <c r="I11639" s="85">
        <v>5596.9095303867407</v>
      </c>
      <c r="J11639" s="85">
        <v>26927.502086128337</v>
      </c>
      <c r="K11639" t="s">
        <v>492</v>
      </c>
    </row>
    <row r="11640" spans="2:11" x14ac:dyDescent="0.25">
      <c r="B11640">
        <v>2026</v>
      </c>
      <c r="C11640" t="s">
        <v>487</v>
      </c>
      <c r="D11640">
        <v>4</v>
      </c>
      <c r="E11640" t="s">
        <v>169</v>
      </c>
      <c r="F11640">
        <v>21</v>
      </c>
      <c r="G11640" s="85">
        <v>0</v>
      </c>
      <c r="H11640" s="85">
        <v>22963.846685082874</v>
      </c>
      <c r="I11640" s="85">
        <v>5596.9095303867407</v>
      </c>
      <c r="J11640" s="85">
        <v>0</v>
      </c>
      <c r="K11640" t="s">
        <v>492</v>
      </c>
    </row>
    <row r="11641" spans="2:11" x14ac:dyDescent="0.25">
      <c r="B11641">
        <v>2026</v>
      </c>
      <c r="C11641" t="s">
        <v>488</v>
      </c>
      <c r="D11641">
        <v>3</v>
      </c>
      <c r="E11641" t="s">
        <v>169</v>
      </c>
      <c r="F11641">
        <v>21</v>
      </c>
      <c r="G11641" s="85">
        <v>1.8393467191668398</v>
      </c>
      <c r="H11641" s="85">
        <v>22963.846685082874</v>
      </c>
      <c r="I11641" s="85">
        <v>5596.9095303867407</v>
      </c>
      <c r="J11641" s="85">
        <v>26779.19382182285</v>
      </c>
      <c r="K11641" t="s">
        <v>492</v>
      </c>
    </row>
    <row r="11642" spans="2:11" x14ac:dyDescent="0.25">
      <c r="B11642">
        <v>2026</v>
      </c>
      <c r="C11642" t="s">
        <v>488</v>
      </c>
      <c r="D11642">
        <v>4</v>
      </c>
      <c r="E11642" t="s">
        <v>169</v>
      </c>
      <c r="F11642">
        <v>21</v>
      </c>
      <c r="G11642" s="85">
        <v>0</v>
      </c>
      <c r="H11642" s="85">
        <v>22963.846685082874</v>
      </c>
      <c r="I11642" s="85">
        <v>5596.9095303867407</v>
      </c>
      <c r="J11642" s="85">
        <v>0</v>
      </c>
      <c r="K11642" t="s">
        <v>492</v>
      </c>
    </row>
    <row r="11643" spans="2:11" x14ac:dyDescent="0.25">
      <c r="B11643">
        <v>2026</v>
      </c>
      <c r="C11643" t="s">
        <v>489</v>
      </c>
      <c r="D11643">
        <v>3</v>
      </c>
      <c r="E11643" t="s">
        <v>169</v>
      </c>
      <c r="F11643">
        <v>21</v>
      </c>
      <c r="G11643" s="85">
        <v>1.8291600675002175</v>
      </c>
      <c r="H11643" s="85">
        <v>22963.846685082874</v>
      </c>
      <c r="I11643" s="85">
        <v>5596.9095303867407</v>
      </c>
      <c r="J11643" s="85">
        <v>26630.885557517231</v>
      </c>
      <c r="K11643" t="s">
        <v>492</v>
      </c>
    </row>
    <row r="11644" spans="2:11" x14ac:dyDescent="0.25">
      <c r="B11644">
        <v>2026</v>
      </c>
      <c r="C11644" t="s">
        <v>489</v>
      </c>
      <c r="D11644">
        <v>4</v>
      </c>
      <c r="E11644" t="s">
        <v>169</v>
      </c>
      <c r="F11644">
        <v>21</v>
      </c>
      <c r="G11644" s="85">
        <v>0</v>
      </c>
      <c r="H11644" s="85">
        <v>22963.846685082874</v>
      </c>
      <c r="I11644" s="85">
        <v>5596.9095303867407</v>
      </c>
      <c r="J11644" s="85">
        <v>0</v>
      </c>
      <c r="K11644" t="s">
        <v>492</v>
      </c>
    </row>
    <row r="11645" spans="2:11" x14ac:dyDescent="0.25">
      <c r="B11645">
        <v>2026</v>
      </c>
      <c r="C11645" t="s">
        <v>490</v>
      </c>
      <c r="D11645">
        <v>3</v>
      </c>
      <c r="E11645" t="s">
        <v>169</v>
      </c>
      <c r="F11645">
        <v>21</v>
      </c>
      <c r="G11645" s="85">
        <v>1.8189734158336035</v>
      </c>
      <c r="H11645" s="85">
        <v>22963.846685082874</v>
      </c>
      <c r="I11645" s="85">
        <v>5596.9095303867407</v>
      </c>
      <c r="J11645" s="85">
        <v>26482.577293211729</v>
      </c>
      <c r="K11645" t="s">
        <v>492</v>
      </c>
    </row>
    <row r="11646" spans="2:11" x14ac:dyDescent="0.25">
      <c r="B11646">
        <v>2026</v>
      </c>
      <c r="C11646" t="s">
        <v>490</v>
      </c>
      <c r="D11646">
        <v>4</v>
      </c>
      <c r="E11646" t="s">
        <v>169</v>
      </c>
      <c r="F11646">
        <v>21</v>
      </c>
      <c r="G11646" s="85">
        <v>0</v>
      </c>
      <c r="H11646" s="85">
        <v>22963.846685082874</v>
      </c>
      <c r="I11646" s="85">
        <v>5596.9095303867407</v>
      </c>
      <c r="J11646" s="85">
        <v>0</v>
      </c>
      <c r="K11646" t="s">
        <v>492</v>
      </c>
    </row>
    <row r="11647" spans="2:11" x14ac:dyDescent="0.25">
      <c r="B11647">
        <v>2026</v>
      </c>
      <c r="C11647" t="s">
        <v>479</v>
      </c>
      <c r="D11647">
        <v>3</v>
      </c>
      <c r="E11647" t="s">
        <v>169</v>
      </c>
      <c r="F11647">
        <v>16</v>
      </c>
      <c r="G11647" s="85">
        <v>7.7564414381396096</v>
      </c>
      <c r="H11647" s="85">
        <v>22963.846685082874</v>
      </c>
      <c r="I11647" s="85">
        <v>5596.9095303867407</v>
      </c>
      <c r="J11647" s="85">
        <v>122010.64642497429</v>
      </c>
      <c r="K11647" t="s">
        <v>491</v>
      </c>
    </row>
    <row r="11648" spans="2:11" x14ac:dyDescent="0.25">
      <c r="B11648">
        <v>2026</v>
      </c>
      <c r="C11648" t="s">
        <v>479</v>
      </c>
      <c r="D11648">
        <v>4</v>
      </c>
      <c r="E11648" t="s">
        <v>169</v>
      </c>
      <c r="F11648">
        <v>16</v>
      </c>
      <c r="G11648" s="85">
        <v>4.3685704651590909</v>
      </c>
      <c r="H11648" s="85">
        <v>22963.846685082874</v>
      </c>
      <c r="I11648" s="85">
        <v>5596.9095303867407</v>
      </c>
      <c r="J11648" s="85">
        <v>68718.639940502762</v>
      </c>
      <c r="K11648" t="s">
        <v>491</v>
      </c>
    </row>
    <row r="11649" spans="2:11" x14ac:dyDescent="0.25">
      <c r="B11649">
        <v>2026</v>
      </c>
      <c r="C11649" t="s">
        <v>480</v>
      </c>
      <c r="D11649">
        <v>3</v>
      </c>
      <c r="E11649" t="s">
        <v>169</v>
      </c>
      <c r="F11649">
        <v>16</v>
      </c>
      <c r="G11649" s="85">
        <v>7.7243518862918039</v>
      </c>
      <c r="H11649" s="85">
        <v>22963.846685082874</v>
      </c>
      <c r="I11649" s="85">
        <v>5596.9095303867407</v>
      </c>
      <c r="J11649" s="85">
        <v>121505.87023402845</v>
      </c>
      <c r="K11649" t="s">
        <v>491</v>
      </c>
    </row>
    <row r="11650" spans="2:11" x14ac:dyDescent="0.25">
      <c r="B11650">
        <v>2026</v>
      </c>
      <c r="C11650" t="s">
        <v>480</v>
      </c>
      <c r="D11650">
        <v>4</v>
      </c>
      <c r="E11650" t="s">
        <v>169</v>
      </c>
      <c r="F11650">
        <v>16</v>
      </c>
      <c r="G11650" s="85">
        <v>4.3504970394057301</v>
      </c>
      <c r="H11650" s="85">
        <v>22963.846685082874</v>
      </c>
      <c r="I11650" s="85">
        <v>5596.9095303867407</v>
      </c>
      <c r="J11650" s="85">
        <v>68434.340706521791</v>
      </c>
      <c r="K11650" t="s">
        <v>491</v>
      </c>
    </row>
    <row r="11651" spans="2:11" x14ac:dyDescent="0.25">
      <c r="B11651">
        <v>2026</v>
      </c>
      <c r="C11651" t="s">
        <v>481</v>
      </c>
      <c r="D11651">
        <v>3</v>
      </c>
      <c r="E11651" t="s">
        <v>169</v>
      </c>
      <c r="F11651">
        <v>16</v>
      </c>
      <c r="G11651" s="85">
        <v>7.6922623344439991</v>
      </c>
      <c r="H11651" s="85">
        <v>22963.846685082874</v>
      </c>
      <c r="I11651" s="85">
        <v>5596.9095303867407</v>
      </c>
      <c r="J11651" s="85">
        <v>121001.09404308263</v>
      </c>
      <c r="K11651" t="s">
        <v>491</v>
      </c>
    </row>
    <row r="11652" spans="2:11" x14ac:dyDescent="0.25">
      <c r="B11652">
        <v>2026</v>
      </c>
      <c r="C11652" t="s">
        <v>481</v>
      </c>
      <c r="D11652">
        <v>4</v>
      </c>
      <c r="E11652" t="s">
        <v>169</v>
      </c>
      <c r="F11652">
        <v>16</v>
      </c>
      <c r="G11652" s="85">
        <v>4.3324236136523684</v>
      </c>
      <c r="H11652" s="85">
        <v>22963.846685082874</v>
      </c>
      <c r="I11652" s="85">
        <v>5596.9095303867407</v>
      </c>
      <c r="J11652" s="85">
        <v>68150.041472540819</v>
      </c>
      <c r="K11652" t="s">
        <v>491</v>
      </c>
    </row>
    <row r="11653" spans="2:11" x14ac:dyDescent="0.25">
      <c r="B11653">
        <v>2026</v>
      </c>
      <c r="C11653" t="s">
        <v>482</v>
      </c>
      <c r="D11653">
        <v>3</v>
      </c>
      <c r="E11653" t="s">
        <v>169</v>
      </c>
      <c r="F11653">
        <v>16</v>
      </c>
      <c r="G11653" s="85">
        <v>7.6601727825961952</v>
      </c>
      <c r="H11653" s="85">
        <v>22963.846685082874</v>
      </c>
      <c r="I11653" s="85">
        <v>5596.9095303867407</v>
      </c>
      <c r="J11653" s="85">
        <v>120496.31785213684</v>
      </c>
      <c r="K11653" t="s">
        <v>491</v>
      </c>
    </row>
    <row r="11654" spans="2:11" x14ac:dyDescent="0.25">
      <c r="B11654">
        <v>2026</v>
      </c>
      <c r="C11654" t="s">
        <v>482</v>
      </c>
      <c r="D11654">
        <v>4</v>
      </c>
      <c r="E11654" t="s">
        <v>169</v>
      </c>
      <c r="F11654">
        <v>16</v>
      </c>
      <c r="G11654" s="85">
        <v>4.3143501878990076</v>
      </c>
      <c r="H11654" s="85">
        <v>22963.846685082874</v>
      </c>
      <c r="I11654" s="85">
        <v>5596.9095303867407</v>
      </c>
      <c r="J11654" s="85">
        <v>67865.742238559847</v>
      </c>
      <c r="K11654" t="s">
        <v>491</v>
      </c>
    </row>
    <row r="11655" spans="2:11" x14ac:dyDescent="0.25">
      <c r="B11655">
        <v>2026</v>
      </c>
      <c r="C11655" t="s">
        <v>483</v>
      </c>
      <c r="D11655">
        <v>3</v>
      </c>
      <c r="E11655" t="s">
        <v>169</v>
      </c>
      <c r="F11655">
        <v>16</v>
      </c>
      <c r="G11655" s="85">
        <v>7.6280832307483903</v>
      </c>
      <c r="H11655" s="85">
        <v>22963.846685082874</v>
      </c>
      <c r="I11655" s="85">
        <v>5596.9095303867407</v>
      </c>
      <c r="J11655" s="85">
        <v>119991.54166119102</v>
      </c>
      <c r="K11655" t="s">
        <v>491</v>
      </c>
    </row>
    <row r="11656" spans="2:11" x14ac:dyDescent="0.25">
      <c r="B11656">
        <v>2026</v>
      </c>
      <c r="C11656" t="s">
        <v>483</v>
      </c>
      <c r="D11656">
        <v>4</v>
      </c>
      <c r="E11656" t="s">
        <v>169</v>
      </c>
      <c r="F11656">
        <v>16</v>
      </c>
      <c r="G11656" s="85">
        <v>4.2962767621456459</v>
      </c>
      <c r="H11656" s="85">
        <v>22963.846685082874</v>
      </c>
      <c r="I11656" s="85">
        <v>5596.9095303867407</v>
      </c>
      <c r="J11656" s="85">
        <v>67581.443004578861</v>
      </c>
      <c r="K11656" t="s">
        <v>491</v>
      </c>
    </row>
    <row r="11657" spans="2:11" x14ac:dyDescent="0.25">
      <c r="B11657">
        <v>2026</v>
      </c>
      <c r="C11657" t="s">
        <v>484</v>
      </c>
      <c r="D11657">
        <v>3</v>
      </c>
      <c r="E11657" t="s">
        <v>169</v>
      </c>
      <c r="F11657">
        <v>16</v>
      </c>
      <c r="G11657" s="85">
        <v>7.5959936789005855</v>
      </c>
      <c r="H11657" s="85">
        <v>22963.846685082874</v>
      </c>
      <c r="I11657" s="85">
        <v>5596.9095303867407</v>
      </c>
      <c r="J11657" s="85">
        <v>119486.7654702452</v>
      </c>
      <c r="K11657" t="s">
        <v>491</v>
      </c>
    </row>
    <row r="11658" spans="2:11" x14ac:dyDescent="0.25">
      <c r="B11658">
        <v>2026</v>
      </c>
      <c r="C11658" t="s">
        <v>484</v>
      </c>
      <c r="D11658">
        <v>4</v>
      </c>
      <c r="E11658" t="s">
        <v>169</v>
      </c>
      <c r="F11658">
        <v>16</v>
      </c>
      <c r="G11658" s="85">
        <v>4.2782033363922842</v>
      </c>
      <c r="H11658" s="85">
        <v>22963.846685082874</v>
      </c>
      <c r="I11658" s="85">
        <v>5596.9095303867407</v>
      </c>
      <c r="J11658" s="85">
        <v>67297.143770597875</v>
      </c>
      <c r="K11658" t="s">
        <v>491</v>
      </c>
    </row>
    <row r="11659" spans="2:11" x14ac:dyDescent="0.25">
      <c r="B11659">
        <v>2026</v>
      </c>
      <c r="C11659" t="s">
        <v>485</v>
      </c>
      <c r="D11659">
        <v>3</v>
      </c>
      <c r="E11659" t="s">
        <v>169</v>
      </c>
      <c r="F11659">
        <v>16</v>
      </c>
      <c r="G11659" s="85">
        <v>7.5639041270527816</v>
      </c>
      <c r="H11659" s="85">
        <v>22963.846685082874</v>
      </c>
      <c r="I11659" s="85">
        <v>5596.9095303867407</v>
      </c>
      <c r="J11659" s="85">
        <v>118981.98927929941</v>
      </c>
      <c r="K11659" t="s">
        <v>491</v>
      </c>
    </row>
    <row r="11660" spans="2:11" x14ac:dyDescent="0.25">
      <c r="B11660">
        <v>2026</v>
      </c>
      <c r="C11660" t="s">
        <v>485</v>
      </c>
      <c r="D11660">
        <v>4</v>
      </c>
      <c r="E11660" t="s">
        <v>169</v>
      </c>
      <c r="F11660">
        <v>16</v>
      </c>
      <c r="G11660" s="85">
        <v>4.2601299106389234</v>
      </c>
      <c r="H11660" s="85">
        <v>22963.846685082874</v>
      </c>
      <c r="I11660" s="85">
        <v>5596.9095303867407</v>
      </c>
      <c r="J11660" s="85">
        <v>67012.844536616918</v>
      </c>
      <c r="K11660" t="s">
        <v>491</v>
      </c>
    </row>
    <row r="11661" spans="2:11" x14ac:dyDescent="0.25">
      <c r="B11661">
        <v>2026</v>
      </c>
      <c r="C11661" t="s">
        <v>486</v>
      </c>
      <c r="D11661">
        <v>3</v>
      </c>
      <c r="E11661" t="s">
        <v>169</v>
      </c>
      <c r="F11661">
        <v>16</v>
      </c>
      <c r="G11661" s="85">
        <v>7.5318145752049777</v>
      </c>
      <c r="H11661" s="85">
        <v>22963.846685082874</v>
      </c>
      <c r="I11661" s="85">
        <v>5596.9095303867407</v>
      </c>
      <c r="J11661" s="85">
        <v>118477.2130883536</v>
      </c>
      <c r="K11661" t="s">
        <v>491</v>
      </c>
    </row>
    <row r="11662" spans="2:11" x14ac:dyDescent="0.25">
      <c r="B11662">
        <v>2026</v>
      </c>
      <c r="C11662" t="s">
        <v>486</v>
      </c>
      <c r="D11662">
        <v>4</v>
      </c>
      <c r="E11662" t="s">
        <v>169</v>
      </c>
      <c r="F11662">
        <v>16</v>
      </c>
      <c r="G11662" s="85">
        <v>4.2420564848855626</v>
      </c>
      <c r="H11662" s="85">
        <v>22963.846685082874</v>
      </c>
      <c r="I11662" s="85">
        <v>5596.9095303867407</v>
      </c>
      <c r="J11662" s="85">
        <v>66728.545302635946</v>
      </c>
      <c r="K11662" t="s">
        <v>491</v>
      </c>
    </row>
    <row r="11663" spans="2:11" x14ac:dyDescent="0.25">
      <c r="B11663">
        <v>2026</v>
      </c>
      <c r="C11663" t="s">
        <v>487</v>
      </c>
      <c r="D11663">
        <v>3</v>
      </c>
      <c r="E11663" t="s">
        <v>169</v>
      </c>
      <c r="F11663">
        <v>16</v>
      </c>
      <c r="G11663" s="85">
        <v>7.4997250233571719</v>
      </c>
      <c r="H11663" s="85">
        <v>22963.846685082874</v>
      </c>
      <c r="I11663" s="85">
        <v>5596.9095303867407</v>
      </c>
      <c r="J11663" s="85">
        <v>117972.43689740777</v>
      </c>
      <c r="K11663" t="s">
        <v>491</v>
      </c>
    </row>
    <row r="11664" spans="2:11" x14ac:dyDescent="0.25">
      <c r="B11664">
        <v>2026</v>
      </c>
      <c r="C11664" t="s">
        <v>487</v>
      </c>
      <c r="D11664">
        <v>4</v>
      </c>
      <c r="E11664" t="s">
        <v>169</v>
      </c>
      <c r="F11664">
        <v>16</v>
      </c>
      <c r="G11664" s="85">
        <v>4.2239830591322018</v>
      </c>
      <c r="H11664" s="85">
        <v>22963.846685082874</v>
      </c>
      <c r="I11664" s="85">
        <v>5596.9095303867407</v>
      </c>
      <c r="J11664" s="85">
        <v>66444.246068654975</v>
      </c>
      <c r="K11664" t="s">
        <v>491</v>
      </c>
    </row>
    <row r="11665" spans="2:11" x14ac:dyDescent="0.25">
      <c r="B11665">
        <v>2026</v>
      </c>
      <c r="C11665" t="s">
        <v>488</v>
      </c>
      <c r="D11665">
        <v>3</v>
      </c>
      <c r="E11665" t="s">
        <v>169</v>
      </c>
      <c r="F11665">
        <v>16</v>
      </c>
      <c r="G11665" s="85">
        <v>7.4676354715093671</v>
      </c>
      <c r="H11665" s="85">
        <v>22963.846685082874</v>
      </c>
      <c r="I11665" s="85">
        <v>5596.9095303867407</v>
      </c>
      <c r="J11665" s="85">
        <v>117467.66070646196</v>
      </c>
      <c r="K11665" t="s">
        <v>491</v>
      </c>
    </row>
    <row r="11666" spans="2:11" x14ac:dyDescent="0.25">
      <c r="B11666">
        <v>2026</v>
      </c>
      <c r="C11666" t="s">
        <v>488</v>
      </c>
      <c r="D11666">
        <v>4</v>
      </c>
      <c r="E11666" t="s">
        <v>169</v>
      </c>
      <c r="F11666">
        <v>16</v>
      </c>
      <c r="G11666" s="85">
        <v>4.2059096333788402</v>
      </c>
      <c r="H11666" s="85">
        <v>22963.846685082874</v>
      </c>
      <c r="I11666" s="85">
        <v>5596.9095303867407</v>
      </c>
      <c r="J11666" s="85">
        <v>66159.946834673989</v>
      </c>
      <c r="K11666" t="s">
        <v>491</v>
      </c>
    </row>
    <row r="11667" spans="2:11" x14ac:dyDescent="0.25">
      <c r="B11667">
        <v>2026</v>
      </c>
      <c r="C11667" t="s">
        <v>489</v>
      </c>
      <c r="D11667">
        <v>3</v>
      </c>
      <c r="E11667" t="s">
        <v>169</v>
      </c>
      <c r="F11667">
        <v>16</v>
      </c>
      <c r="G11667" s="85">
        <v>7.4355459196615632</v>
      </c>
      <c r="H11667" s="85">
        <v>22963.846685082874</v>
      </c>
      <c r="I11667" s="85">
        <v>5596.9095303867407</v>
      </c>
      <c r="J11667" s="85">
        <v>116962.88451551615</v>
      </c>
      <c r="K11667" t="s">
        <v>491</v>
      </c>
    </row>
    <row r="11668" spans="2:11" x14ac:dyDescent="0.25">
      <c r="B11668">
        <v>2026</v>
      </c>
      <c r="C11668" t="s">
        <v>489</v>
      </c>
      <c r="D11668">
        <v>4</v>
      </c>
      <c r="E11668" t="s">
        <v>169</v>
      </c>
      <c r="F11668">
        <v>16</v>
      </c>
      <c r="G11668" s="85">
        <v>4.1878362076254794</v>
      </c>
      <c r="H11668" s="85">
        <v>22963.846685082874</v>
      </c>
      <c r="I11668" s="85">
        <v>5596.9095303867407</v>
      </c>
      <c r="J11668" s="85">
        <v>65875.647600693032</v>
      </c>
      <c r="K11668" t="s">
        <v>491</v>
      </c>
    </row>
    <row r="11669" spans="2:11" x14ac:dyDescent="0.25">
      <c r="B11669">
        <v>2026</v>
      </c>
      <c r="C11669" t="s">
        <v>490</v>
      </c>
      <c r="D11669">
        <v>3</v>
      </c>
      <c r="E11669" t="s">
        <v>169</v>
      </c>
      <c r="F11669">
        <v>16</v>
      </c>
      <c r="G11669" s="85">
        <v>7.4034563678137593</v>
      </c>
      <c r="H11669" s="85">
        <v>22963.846685082874</v>
      </c>
      <c r="I11669" s="85">
        <v>5596.9095303867407</v>
      </c>
      <c r="J11669" s="85">
        <v>116458.10832457035</v>
      </c>
      <c r="K11669" t="s">
        <v>491</v>
      </c>
    </row>
    <row r="11670" spans="2:11" x14ac:dyDescent="0.25">
      <c r="B11670">
        <v>2026</v>
      </c>
      <c r="C11670" t="s">
        <v>490</v>
      </c>
      <c r="D11670">
        <v>4</v>
      </c>
      <c r="E11670" t="s">
        <v>169</v>
      </c>
      <c r="F11670">
        <v>16</v>
      </c>
      <c r="G11670" s="85">
        <v>4.1697627818721186</v>
      </c>
      <c r="H11670" s="85">
        <v>22963.846685082874</v>
      </c>
      <c r="I11670" s="85">
        <v>5596.9095303867407</v>
      </c>
      <c r="J11670" s="85">
        <v>65591.34836671206</v>
      </c>
      <c r="K11670" t="s">
        <v>491</v>
      </c>
    </row>
    <row r="11671" spans="2:11" x14ac:dyDescent="0.25">
      <c r="B11671">
        <v>2026</v>
      </c>
      <c r="C11671" t="s">
        <v>479</v>
      </c>
      <c r="D11671">
        <v>3</v>
      </c>
      <c r="E11671" t="s">
        <v>169</v>
      </c>
      <c r="F11671">
        <v>20</v>
      </c>
      <c r="G11671" s="85">
        <v>1.383416541121417</v>
      </c>
      <c r="H11671" s="85">
        <v>22963.846685082874</v>
      </c>
      <c r="I11671" s="85">
        <v>5596.9095303867407</v>
      </c>
      <c r="J11671" s="85">
        <v>20554.261782692152</v>
      </c>
      <c r="K11671" t="s">
        <v>491</v>
      </c>
    </row>
    <row r="11672" spans="2:11" x14ac:dyDescent="0.25">
      <c r="B11672">
        <v>2026</v>
      </c>
      <c r="C11672" t="s">
        <v>479</v>
      </c>
      <c r="D11672">
        <v>4</v>
      </c>
      <c r="E11672" t="s">
        <v>169</v>
      </c>
      <c r="F11672">
        <v>20</v>
      </c>
      <c r="G11672" s="85">
        <v>0</v>
      </c>
      <c r="H11672" s="85">
        <v>22963.846685082874</v>
      </c>
      <c r="I11672" s="85">
        <v>5596.9095303867407</v>
      </c>
      <c r="J11672" s="85">
        <v>0</v>
      </c>
      <c r="K11672" t="s">
        <v>491</v>
      </c>
    </row>
    <row r="11673" spans="2:11" x14ac:dyDescent="0.25">
      <c r="B11673">
        <v>2026</v>
      </c>
      <c r="C11673" t="s">
        <v>480</v>
      </c>
      <c r="D11673">
        <v>3</v>
      </c>
      <c r="E11673" t="s">
        <v>169</v>
      </c>
      <c r="F11673">
        <v>20</v>
      </c>
      <c r="G11673" s="85">
        <v>0.21228848020020258</v>
      </c>
      <c r="H11673" s="85">
        <v>22963.846685082874</v>
      </c>
      <c r="I11673" s="85">
        <v>5596.9095303867407</v>
      </c>
      <c r="J11673" s="85">
        <v>3154.0991926753768</v>
      </c>
      <c r="K11673" t="s">
        <v>491</v>
      </c>
    </row>
    <row r="11674" spans="2:11" x14ac:dyDescent="0.25">
      <c r="B11674">
        <v>2026</v>
      </c>
      <c r="C11674" t="s">
        <v>480</v>
      </c>
      <c r="D11674">
        <v>4</v>
      </c>
      <c r="E11674" t="s">
        <v>169</v>
      </c>
      <c r="F11674">
        <v>20</v>
      </c>
      <c r="G11674" s="85">
        <v>0</v>
      </c>
      <c r="H11674" s="85">
        <v>22963.846685082874</v>
      </c>
      <c r="I11674" s="85">
        <v>5596.9095303867407</v>
      </c>
      <c r="J11674" s="85">
        <v>0</v>
      </c>
      <c r="K11674" t="s">
        <v>491</v>
      </c>
    </row>
    <row r="11675" spans="2:11" x14ac:dyDescent="0.25">
      <c r="B11675">
        <v>2026</v>
      </c>
      <c r="C11675" t="s">
        <v>481</v>
      </c>
      <c r="D11675">
        <v>3</v>
      </c>
      <c r="E11675" t="s">
        <v>169</v>
      </c>
      <c r="F11675">
        <v>20</v>
      </c>
      <c r="G11675" s="85">
        <v>0.72278835293673738</v>
      </c>
      <c r="H11675" s="85">
        <v>22963.846685082874</v>
      </c>
      <c r="I11675" s="85">
        <v>5596.9095303867407</v>
      </c>
      <c r="J11675" s="85">
        <v>10738.906596924016</v>
      </c>
      <c r="K11675" t="s">
        <v>491</v>
      </c>
    </row>
    <row r="11676" spans="2:11" x14ac:dyDescent="0.25">
      <c r="B11676">
        <v>2026</v>
      </c>
      <c r="C11676" t="s">
        <v>481</v>
      </c>
      <c r="D11676">
        <v>4</v>
      </c>
      <c r="E11676" t="s">
        <v>169</v>
      </c>
      <c r="F11676">
        <v>20</v>
      </c>
      <c r="G11676" s="85">
        <v>0</v>
      </c>
      <c r="H11676" s="85">
        <v>22963.846685082874</v>
      </c>
      <c r="I11676" s="85">
        <v>5596.9095303867407</v>
      </c>
      <c r="J11676" s="85">
        <v>0</v>
      </c>
      <c r="K11676" t="s">
        <v>491</v>
      </c>
    </row>
    <row r="11677" spans="2:11" x14ac:dyDescent="0.25">
      <c r="B11677">
        <v>2026</v>
      </c>
      <c r="C11677" t="s">
        <v>482</v>
      </c>
      <c r="D11677">
        <v>3</v>
      </c>
      <c r="E11677" t="s">
        <v>169</v>
      </c>
      <c r="F11677">
        <v>20</v>
      </c>
      <c r="G11677" s="85">
        <v>1.2905939432257243</v>
      </c>
      <c r="H11677" s="85">
        <v>22963.846685082874</v>
      </c>
      <c r="I11677" s="85">
        <v>5596.9095303867407</v>
      </c>
      <c r="J11677" s="85">
        <v>19175.139934871058</v>
      </c>
      <c r="K11677" t="s">
        <v>491</v>
      </c>
    </row>
    <row r="11678" spans="2:11" x14ac:dyDescent="0.25">
      <c r="B11678">
        <v>2026</v>
      </c>
      <c r="C11678" t="s">
        <v>482</v>
      </c>
      <c r="D11678">
        <v>4</v>
      </c>
      <c r="E11678" t="s">
        <v>169</v>
      </c>
      <c r="F11678">
        <v>20</v>
      </c>
      <c r="G11678" s="85">
        <v>0</v>
      </c>
      <c r="H11678" s="85">
        <v>22963.846685082874</v>
      </c>
      <c r="I11678" s="85">
        <v>5596.9095303867407</v>
      </c>
      <c r="J11678" s="85">
        <v>0</v>
      </c>
      <c r="K11678" t="s">
        <v>491</v>
      </c>
    </row>
    <row r="11679" spans="2:11" x14ac:dyDescent="0.25">
      <c r="B11679">
        <v>2026</v>
      </c>
      <c r="C11679" t="s">
        <v>483</v>
      </c>
      <c r="D11679">
        <v>3</v>
      </c>
      <c r="E11679" t="s">
        <v>169</v>
      </c>
      <c r="F11679">
        <v>20</v>
      </c>
      <c r="G11679" s="85">
        <v>6.0012846245181368</v>
      </c>
      <c r="H11679" s="85">
        <v>22963.846685082874</v>
      </c>
      <c r="I11679" s="85">
        <v>5596.9095303867407</v>
      </c>
      <c r="J11679" s="85">
        <v>89164.739280043825</v>
      </c>
      <c r="K11679" t="s">
        <v>491</v>
      </c>
    </row>
    <row r="11680" spans="2:11" x14ac:dyDescent="0.25">
      <c r="B11680">
        <v>2026</v>
      </c>
      <c r="C11680" t="s">
        <v>483</v>
      </c>
      <c r="D11680">
        <v>4</v>
      </c>
      <c r="E11680" t="s">
        <v>169</v>
      </c>
      <c r="F11680">
        <v>20</v>
      </c>
      <c r="G11680" s="85">
        <v>0</v>
      </c>
      <c r="H11680" s="85">
        <v>22963.846685082874</v>
      </c>
      <c r="I11680" s="85">
        <v>5596.9095303867407</v>
      </c>
      <c r="J11680" s="85">
        <v>0</v>
      </c>
      <c r="K11680" t="s">
        <v>491</v>
      </c>
    </row>
    <row r="11681" spans="2:11" x14ac:dyDescent="0.25">
      <c r="B11681">
        <v>2026</v>
      </c>
      <c r="C11681" t="s">
        <v>484</v>
      </c>
      <c r="D11681">
        <v>3</v>
      </c>
      <c r="E11681" t="s">
        <v>169</v>
      </c>
      <c r="F11681">
        <v>20</v>
      </c>
      <c r="G11681" s="85">
        <v>1.1003507688491205</v>
      </c>
      <c r="H11681" s="85">
        <v>22963.846685082874</v>
      </c>
      <c r="I11681" s="85">
        <v>5596.9095303867407</v>
      </c>
      <c r="J11681" s="85">
        <v>16348.581272114781</v>
      </c>
      <c r="K11681" t="s">
        <v>491</v>
      </c>
    </row>
    <row r="11682" spans="2:11" x14ac:dyDescent="0.25">
      <c r="B11682">
        <v>2026</v>
      </c>
      <c r="C11682" t="s">
        <v>484</v>
      </c>
      <c r="D11682">
        <v>4</v>
      </c>
      <c r="E11682" t="s">
        <v>169</v>
      </c>
      <c r="F11682">
        <v>20</v>
      </c>
      <c r="G11682" s="85">
        <v>0</v>
      </c>
      <c r="H11682" s="85">
        <v>22963.846685082874</v>
      </c>
      <c r="I11682" s="85">
        <v>5596.9095303867407</v>
      </c>
      <c r="J11682" s="85">
        <v>0</v>
      </c>
      <c r="K11682" t="s">
        <v>491</v>
      </c>
    </row>
    <row r="11683" spans="2:11" x14ac:dyDescent="0.25">
      <c r="B11683">
        <v>2026</v>
      </c>
      <c r="C11683" t="s">
        <v>485</v>
      </c>
      <c r="D11683">
        <v>3</v>
      </c>
      <c r="E11683" t="s">
        <v>169</v>
      </c>
      <c r="F11683">
        <v>20</v>
      </c>
      <c r="G11683" s="85">
        <v>1.7182989518404279</v>
      </c>
      <c r="H11683" s="85">
        <v>22963.846685082874</v>
      </c>
      <c r="I11683" s="85">
        <v>5596.9095303867407</v>
      </c>
      <c r="J11683" s="85">
        <v>25529.813636913816</v>
      </c>
      <c r="K11683" t="s">
        <v>491</v>
      </c>
    </row>
    <row r="11684" spans="2:11" x14ac:dyDescent="0.25">
      <c r="B11684">
        <v>2026</v>
      </c>
      <c r="C11684" t="s">
        <v>485</v>
      </c>
      <c r="D11684">
        <v>4</v>
      </c>
      <c r="E11684" t="s">
        <v>169</v>
      </c>
      <c r="F11684">
        <v>20</v>
      </c>
      <c r="G11684" s="85">
        <v>0</v>
      </c>
      <c r="H11684" s="85">
        <v>22963.846685082874</v>
      </c>
      <c r="I11684" s="85">
        <v>5596.9095303867407</v>
      </c>
      <c r="J11684" s="85">
        <v>0</v>
      </c>
      <c r="K11684" t="s">
        <v>491</v>
      </c>
    </row>
    <row r="11685" spans="2:11" x14ac:dyDescent="0.25">
      <c r="B11685">
        <v>2026</v>
      </c>
      <c r="C11685" t="s">
        <v>486</v>
      </c>
      <c r="D11685">
        <v>3</v>
      </c>
      <c r="E11685" t="s">
        <v>169</v>
      </c>
      <c r="F11685">
        <v>20</v>
      </c>
      <c r="G11685" s="85">
        <v>0.38410679533253367</v>
      </c>
      <c r="H11685" s="85">
        <v>22963.846685082874</v>
      </c>
      <c r="I11685" s="85">
        <v>5596.9095303867407</v>
      </c>
      <c r="J11685" s="85">
        <v>5706.9085044884814</v>
      </c>
      <c r="K11685" t="s">
        <v>491</v>
      </c>
    </row>
    <row r="11686" spans="2:11" x14ac:dyDescent="0.25">
      <c r="B11686">
        <v>2026</v>
      </c>
      <c r="C11686" t="s">
        <v>486</v>
      </c>
      <c r="D11686">
        <v>4</v>
      </c>
      <c r="E11686" t="s">
        <v>169</v>
      </c>
      <c r="F11686">
        <v>20</v>
      </c>
      <c r="G11686" s="85">
        <v>0</v>
      </c>
      <c r="H11686" s="85">
        <v>22963.846685082874</v>
      </c>
      <c r="I11686" s="85">
        <v>5596.9095303867407</v>
      </c>
      <c r="J11686" s="85">
        <v>0</v>
      </c>
      <c r="K11686" t="s">
        <v>491</v>
      </c>
    </row>
    <row r="11687" spans="2:11" x14ac:dyDescent="0.25">
      <c r="B11687">
        <v>2026</v>
      </c>
      <c r="C11687" t="s">
        <v>487</v>
      </c>
      <c r="D11687">
        <v>3</v>
      </c>
      <c r="E11687" t="s">
        <v>169</v>
      </c>
      <c r="F11687">
        <v>20</v>
      </c>
      <c r="G11687" s="85">
        <v>1.2370231410379615</v>
      </c>
      <c r="H11687" s="85">
        <v>22963.846685082874</v>
      </c>
      <c r="I11687" s="85">
        <v>5596.9095303867407</v>
      </c>
      <c r="J11687" s="85">
        <v>18379.205912581921</v>
      </c>
      <c r="K11687" t="s">
        <v>491</v>
      </c>
    </row>
    <row r="11688" spans="2:11" x14ac:dyDescent="0.25">
      <c r="B11688">
        <v>2026</v>
      </c>
      <c r="C11688" t="s">
        <v>487</v>
      </c>
      <c r="D11688">
        <v>4</v>
      </c>
      <c r="E11688" t="s">
        <v>169</v>
      </c>
      <c r="F11688">
        <v>20</v>
      </c>
      <c r="G11688" s="85">
        <v>0</v>
      </c>
      <c r="H11688" s="85">
        <v>22963.846685082874</v>
      </c>
      <c r="I11688" s="85">
        <v>5596.9095303867407</v>
      </c>
      <c r="J11688" s="85">
        <v>0</v>
      </c>
      <c r="K11688" t="s">
        <v>491</v>
      </c>
    </row>
    <row r="11689" spans="2:11" x14ac:dyDescent="0.25">
      <c r="B11689">
        <v>2026</v>
      </c>
      <c r="C11689" t="s">
        <v>488</v>
      </c>
      <c r="D11689">
        <v>3</v>
      </c>
      <c r="E11689" t="s">
        <v>169</v>
      </c>
      <c r="F11689">
        <v>20</v>
      </c>
      <c r="G11689" s="85">
        <v>0.48773811803000056</v>
      </c>
      <c r="H11689" s="85">
        <v>22963.846685082874</v>
      </c>
      <c r="I11689" s="85">
        <v>5596.9095303867407</v>
      </c>
      <c r="J11689" s="85">
        <v>7246.6221570979269</v>
      </c>
      <c r="K11689" t="s">
        <v>491</v>
      </c>
    </row>
    <row r="11690" spans="2:11" x14ac:dyDescent="0.25">
      <c r="B11690">
        <v>2026</v>
      </c>
      <c r="C11690" t="s">
        <v>488</v>
      </c>
      <c r="D11690">
        <v>4</v>
      </c>
      <c r="E11690" t="s">
        <v>169</v>
      </c>
      <c r="F11690">
        <v>20</v>
      </c>
      <c r="G11690" s="85">
        <v>0</v>
      </c>
      <c r="H11690" s="85">
        <v>22963.846685082874</v>
      </c>
      <c r="I11690" s="85">
        <v>5596.9095303867407</v>
      </c>
      <c r="J11690" s="85">
        <v>0</v>
      </c>
      <c r="K11690" t="s">
        <v>491</v>
      </c>
    </row>
    <row r="11691" spans="2:11" x14ac:dyDescent="0.25">
      <c r="B11691">
        <v>2026</v>
      </c>
      <c r="C11691" t="s">
        <v>489</v>
      </c>
      <c r="D11691">
        <v>3</v>
      </c>
      <c r="E11691" t="s">
        <v>169</v>
      </c>
      <c r="F11691">
        <v>20</v>
      </c>
      <c r="G11691" s="85">
        <v>0.12093254594280844</v>
      </c>
      <c r="H11691" s="85">
        <v>22963.846685082874</v>
      </c>
      <c r="I11691" s="85">
        <v>5596.9095303867407</v>
      </c>
      <c r="J11691" s="85">
        <v>1796.7684594410039</v>
      </c>
      <c r="K11691" t="s">
        <v>491</v>
      </c>
    </row>
    <row r="11692" spans="2:11" x14ac:dyDescent="0.25">
      <c r="B11692">
        <v>2026</v>
      </c>
      <c r="C11692" t="s">
        <v>489</v>
      </c>
      <c r="D11692">
        <v>4</v>
      </c>
      <c r="E11692" t="s">
        <v>169</v>
      </c>
      <c r="F11692">
        <v>20</v>
      </c>
      <c r="G11692" s="85">
        <v>0</v>
      </c>
      <c r="H11692" s="85">
        <v>22963.846685082874</v>
      </c>
      <c r="I11692" s="85">
        <v>5596.9095303867407</v>
      </c>
      <c r="J11692" s="85">
        <v>0</v>
      </c>
      <c r="K11692" t="s">
        <v>491</v>
      </c>
    </row>
    <row r="11693" spans="2:11" x14ac:dyDescent="0.25">
      <c r="B11693">
        <v>2026</v>
      </c>
      <c r="C11693" t="s">
        <v>490</v>
      </c>
      <c r="D11693">
        <v>3</v>
      </c>
      <c r="E11693" t="s">
        <v>169</v>
      </c>
      <c r="F11693">
        <v>20</v>
      </c>
      <c r="G11693" s="85">
        <v>0.17173329252048247</v>
      </c>
      <c r="H11693" s="85">
        <v>22963.846685082874</v>
      </c>
      <c r="I11693" s="85">
        <v>5596.9095303867407</v>
      </c>
      <c r="J11693" s="85">
        <v>2551.5460791066571</v>
      </c>
      <c r="K11693" t="s">
        <v>491</v>
      </c>
    </row>
    <row r="11694" spans="2:11" x14ac:dyDescent="0.25">
      <c r="B11694">
        <v>2026</v>
      </c>
      <c r="C11694" t="s">
        <v>490</v>
      </c>
      <c r="D11694">
        <v>4</v>
      </c>
      <c r="E11694" t="s">
        <v>169</v>
      </c>
      <c r="F11694">
        <v>20</v>
      </c>
      <c r="G11694" s="85">
        <v>0</v>
      </c>
      <c r="H11694" s="85">
        <v>22963.846685082874</v>
      </c>
      <c r="I11694" s="85">
        <v>5596.9095303867407</v>
      </c>
      <c r="J11694" s="85">
        <v>0</v>
      </c>
      <c r="K11694" t="s">
        <v>491</v>
      </c>
    </row>
    <row r="11695" spans="2:11" x14ac:dyDescent="0.25">
      <c r="B11695">
        <v>2026</v>
      </c>
      <c r="C11695" t="s">
        <v>479</v>
      </c>
      <c r="D11695">
        <v>3</v>
      </c>
      <c r="E11695" t="s">
        <v>131</v>
      </c>
      <c r="F11695">
        <v>23</v>
      </c>
      <c r="G11695" s="85">
        <v>21.257849420358689</v>
      </c>
      <c r="H11695" s="85">
        <v>9367.3143996013951</v>
      </c>
      <c r="I11695" s="85">
        <v>2655.2732104301613</v>
      </c>
      <c r="J11695" s="85">
        <v>128637.30750100514</v>
      </c>
      <c r="K11695" t="s">
        <v>491</v>
      </c>
    </row>
    <row r="11696" spans="2:11" x14ac:dyDescent="0.25">
      <c r="B11696">
        <v>2026</v>
      </c>
      <c r="C11696" t="s">
        <v>479</v>
      </c>
      <c r="D11696">
        <v>4</v>
      </c>
      <c r="E11696" t="s">
        <v>131</v>
      </c>
      <c r="F11696">
        <v>23</v>
      </c>
      <c r="G11696" s="85">
        <v>9.6324630186000277</v>
      </c>
      <c r="H11696" s="85">
        <v>9367.3143996013951</v>
      </c>
      <c r="I11696" s="85">
        <v>2655.2732104301613</v>
      </c>
      <c r="J11696" s="85">
        <v>58288.779961392938</v>
      </c>
      <c r="K11696" t="s">
        <v>491</v>
      </c>
    </row>
    <row r="11697" spans="2:11" x14ac:dyDescent="0.25">
      <c r="B11697">
        <v>2026</v>
      </c>
      <c r="C11697" t="s">
        <v>480</v>
      </c>
      <c r="D11697">
        <v>3</v>
      </c>
      <c r="E11697" t="s">
        <v>131</v>
      </c>
      <c r="F11697">
        <v>23</v>
      </c>
      <c r="G11697" s="85">
        <v>21.424898111638999</v>
      </c>
      <c r="H11697" s="85">
        <v>9367.3143996013951</v>
      </c>
      <c r="I11697" s="85">
        <v>2655.2732104301613</v>
      </c>
      <c r="J11697" s="85">
        <v>129648.16675788208</v>
      </c>
      <c r="K11697" t="s">
        <v>491</v>
      </c>
    </row>
    <row r="11698" spans="2:11" x14ac:dyDescent="0.25">
      <c r="B11698">
        <v>2026</v>
      </c>
      <c r="C11698" t="s">
        <v>480</v>
      </c>
      <c r="D11698">
        <v>4</v>
      </c>
      <c r="E11698" t="s">
        <v>131</v>
      </c>
      <c r="F11698">
        <v>23</v>
      </c>
      <c r="G11698" s="85">
        <v>9.7081569568364188</v>
      </c>
      <c r="H11698" s="85">
        <v>9367.3143996013951</v>
      </c>
      <c r="I11698" s="85">
        <v>2655.2732104301613</v>
      </c>
      <c r="J11698" s="85">
        <v>58746.825562165301</v>
      </c>
      <c r="K11698" t="s">
        <v>491</v>
      </c>
    </row>
    <row r="11699" spans="2:11" x14ac:dyDescent="0.25">
      <c r="B11699">
        <v>2026</v>
      </c>
      <c r="C11699" t="s">
        <v>481</v>
      </c>
      <c r="D11699">
        <v>3</v>
      </c>
      <c r="E11699" t="s">
        <v>131</v>
      </c>
      <c r="F11699">
        <v>23</v>
      </c>
      <c r="G11699" s="85">
        <v>21.591946802919338</v>
      </c>
      <c r="H11699" s="85">
        <v>9367.3143996013951</v>
      </c>
      <c r="I11699" s="85">
        <v>2655.2732104301613</v>
      </c>
      <c r="J11699" s="85">
        <v>130659.02601475921</v>
      </c>
      <c r="K11699" t="s">
        <v>491</v>
      </c>
    </row>
    <row r="11700" spans="2:11" x14ac:dyDescent="0.25">
      <c r="B11700">
        <v>2026</v>
      </c>
      <c r="C11700" t="s">
        <v>481</v>
      </c>
      <c r="D11700">
        <v>4</v>
      </c>
      <c r="E11700" t="s">
        <v>131</v>
      </c>
      <c r="F11700">
        <v>23</v>
      </c>
      <c r="G11700" s="85">
        <v>9.783850895072824</v>
      </c>
      <c r="H11700" s="85">
        <v>9367.3143996013951</v>
      </c>
      <c r="I11700" s="85">
        <v>2655.2732104301613</v>
      </c>
      <c r="J11700" s="85">
        <v>59204.871162937758</v>
      </c>
      <c r="K11700" t="s">
        <v>491</v>
      </c>
    </row>
    <row r="11701" spans="2:11" x14ac:dyDescent="0.25">
      <c r="B11701">
        <v>2026</v>
      </c>
      <c r="C11701" t="s">
        <v>482</v>
      </c>
      <c r="D11701">
        <v>3</v>
      </c>
      <c r="E11701" t="s">
        <v>131</v>
      </c>
      <c r="F11701">
        <v>23</v>
      </c>
      <c r="G11701" s="85">
        <v>21.758995494199652</v>
      </c>
      <c r="H11701" s="85">
        <v>9367.3143996013951</v>
      </c>
      <c r="I11701" s="85">
        <v>2655.2732104301613</v>
      </c>
      <c r="J11701" s="85">
        <v>131669.88527163616</v>
      </c>
      <c r="K11701" t="s">
        <v>491</v>
      </c>
    </row>
    <row r="11702" spans="2:11" x14ac:dyDescent="0.25">
      <c r="B11702">
        <v>2026</v>
      </c>
      <c r="C11702" t="s">
        <v>482</v>
      </c>
      <c r="D11702">
        <v>4</v>
      </c>
      <c r="E11702" t="s">
        <v>131</v>
      </c>
      <c r="F11702">
        <v>23</v>
      </c>
      <c r="G11702" s="85">
        <v>9.8595448333092151</v>
      </c>
      <c r="H11702" s="85">
        <v>9367.3143996013951</v>
      </c>
      <c r="I11702" s="85">
        <v>2655.2732104301613</v>
      </c>
      <c r="J11702" s="85">
        <v>59662.916763710127</v>
      </c>
      <c r="K11702" t="s">
        <v>491</v>
      </c>
    </row>
    <row r="11703" spans="2:11" x14ac:dyDescent="0.25">
      <c r="B11703">
        <v>2026</v>
      </c>
      <c r="C11703" t="s">
        <v>483</v>
      </c>
      <c r="D11703">
        <v>3</v>
      </c>
      <c r="E11703" t="s">
        <v>131</v>
      </c>
      <c r="F11703">
        <v>23</v>
      </c>
      <c r="G11703" s="85">
        <v>21.926044185479991</v>
      </c>
      <c r="H11703" s="85">
        <v>9367.3143996013951</v>
      </c>
      <c r="I11703" s="85">
        <v>2655.2732104301613</v>
      </c>
      <c r="J11703" s="85">
        <v>132680.74452851329</v>
      </c>
      <c r="K11703" t="s">
        <v>491</v>
      </c>
    </row>
    <row r="11704" spans="2:11" x14ac:dyDescent="0.25">
      <c r="B11704">
        <v>2026</v>
      </c>
      <c r="C11704" t="s">
        <v>483</v>
      </c>
      <c r="D11704">
        <v>4</v>
      </c>
      <c r="E11704" t="s">
        <v>131</v>
      </c>
      <c r="F11704">
        <v>23</v>
      </c>
      <c r="G11704" s="85">
        <v>9.9352387715456203</v>
      </c>
      <c r="H11704" s="85">
        <v>9367.3143996013951</v>
      </c>
      <c r="I11704" s="85">
        <v>2655.2732104301613</v>
      </c>
      <c r="J11704" s="85">
        <v>60120.962364482577</v>
      </c>
      <c r="K11704" t="s">
        <v>491</v>
      </c>
    </row>
    <row r="11705" spans="2:11" x14ac:dyDescent="0.25">
      <c r="B11705">
        <v>2026</v>
      </c>
      <c r="C11705" t="s">
        <v>484</v>
      </c>
      <c r="D11705">
        <v>3</v>
      </c>
      <c r="E11705" t="s">
        <v>131</v>
      </c>
      <c r="F11705">
        <v>23</v>
      </c>
      <c r="G11705" s="85">
        <v>22.093092876760309</v>
      </c>
      <c r="H11705" s="85">
        <v>9367.3143996013951</v>
      </c>
      <c r="I11705" s="85">
        <v>2655.2732104301613</v>
      </c>
      <c r="J11705" s="85">
        <v>133691.60378539027</v>
      </c>
      <c r="K11705" t="s">
        <v>491</v>
      </c>
    </row>
    <row r="11706" spans="2:11" x14ac:dyDescent="0.25">
      <c r="B11706">
        <v>2026</v>
      </c>
      <c r="C11706" t="s">
        <v>484</v>
      </c>
      <c r="D11706">
        <v>4</v>
      </c>
      <c r="E11706" t="s">
        <v>131</v>
      </c>
      <c r="F11706">
        <v>23</v>
      </c>
      <c r="G11706" s="85">
        <v>10.010932709782011</v>
      </c>
      <c r="H11706" s="85">
        <v>9367.3143996013951</v>
      </c>
      <c r="I11706" s="85">
        <v>2655.2732104301613</v>
      </c>
      <c r="J11706" s="85">
        <v>60579.007965254947</v>
      </c>
      <c r="K11706" t="s">
        <v>491</v>
      </c>
    </row>
    <row r="11707" spans="2:11" x14ac:dyDescent="0.25">
      <c r="B11707">
        <v>2026</v>
      </c>
      <c r="C11707" t="s">
        <v>485</v>
      </c>
      <c r="D11707">
        <v>3</v>
      </c>
      <c r="E11707" t="s">
        <v>131</v>
      </c>
      <c r="F11707">
        <v>23</v>
      </c>
      <c r="G11707" s="85">
        <v>22.260141568040645</v>
      </c>
      <c r="H11707" s="85">
        <v>9367.3143996013951</v>
      </c>
      <c r="I11707" s="85">
        <v>2655.2732104301613</v>
      </c>
      <c r="J11707" s="85">
        <v>134702.46304226737</v>
      </c>
      <c r="K11707" t="s">
        <v>491</v>
      </c>
    </row>
    <row r="11708" spans="2:11" x14ac:dyDescent="0.25">
      <c r="B11708">
        <v>2026</v>
      </c>
      <c r="C11708" t="s">
        <v>485</v>
      </c>
      <c r="D11708">
        <v>4</v>
      </c>
      <c r="E11708" t="s">
        <v>131</v>
      </c>
      <c r="F11708">
        <v>23</v>
      </c>
      <c r="G11708" s="85">
        <v>10.086626648018417</v>
      </c>
      <c r="H11708" s="85">
        <v>9367.3143996013951</v>
      </c>
      <c r="I11708" s="85">
        <v>2655.2732104301613</v>
      </c>
      <c r="J11708" s="85">
        <v>61037.053566027396</v>
      </c>
      <c r="K11708" t="s">
        <v>491</v>
      </c>
    </row>
    <row r="11709" spans="2:11" x14ac:dyDescent="0.25">
      <c r="B11709">
        <v>2026</v>
      </c>
      <c r="C11709" t="s">
        <v>486</v>
      </c>
      <c r="D11709">
        <v>3</v>
      </c>
      <c r="E11709" t="s">
        <v>131</v>
      </c>
      <c r="F11709">
        <v>23</v>
      </c>
      <c r="G11709" s="85">
        <v>22.427190259320959</v>
      </c>
      <c r="H11709" s="85">
        <v>9367.3143996013951</v>
      </c>
      <c r="I11709" s="85">
        <v>2655.2732104301613</v>
      </c>
      <c r="J11709" s="85">
        <v>135713.32229914435</v>
      </c>
      <c r="K11709" t="s">
        <v>491</v>
      </c>
    </row>
    <row r="11710" spans="2:11" x14ac:dyDescent="0.25">
      <c r="B11710">
        <v>2026</v>
      </c>
      <c r="C11710" t="s">
        <v>486</v>
      </c>
      <c r="D11710">
        <v>4</v>
      </c>
      <c r="E11710" t="s">
        <v>131</v>
      </c>
      <c r="F11710">
        <v>23</v>
      </c>
      <c r="G11710" s="85">
        <v>10.162320586254808</v>
      </c>
      <c r="H11710" s="85">
        <v>9367.3143996013951</v>
      </c>
      <c r="I11710" s="85">
        <v>2655.2732104301613</v>
      </c>
      <c r="J11710" s="85">
        <v>61495.099166799766</v>
      </c>
      <c r="K11710" t="s">
        <v>491</v>
      </c>
    </row>
    <row r="11711" spans="2:11" x14ac:dyDescent="0.25">
      <c r="B11711">
        <v>2026</v>
      </c>
      <c r="C11711" t="s">
        <v>487</v>
      </c>
      <c r="D11711">
        <v>3</v>
      </c>
      <c r="E11711" t="s">
        <v>131</v>
      </c>
      <c r="F11711">
        <v>23</v>
      </c>
      <c r="G11711" s="85">
        <v>22.594238950601301</v>
      </c>
      <c r="H11711" s="85">
        <v>9367.3143996013951</v>
      </c>
      <c r="I11711" s="85">
        <v>2655.2732104301613</v>
      </c>
      <c r="J11711" s="85">
        <v>136724.18155602147</v>
      </c>
      <c r="K11711" t="s">
        <v>491</v>
      </c>
    </row>
    <row r="11712" spans="2:11" x14ac:dyDescent="0.25">
      <c r="B11712">
        <v>2026</v>
      </c>
      <c r="C11712" t="s">
        <v>487</v>
      </c>
      <c r="D11712">
        <v>4</v>
      </c>
      <c r="E11712" t="s">
        <v>131</v>
      </c>
      <c r="F11712">
        <v>23</v>
      </c>
      <c r="G11712" s="85">
        <v>10.238014524491213</v>
      </c>
      <c r="H11712" s="85">
        <v>9367.3143996013951</v>
      </c>
      <c r="I11712" s="85">
        <v>2655.2732104301613</v>
      </c>
      <c r="J11712" s="85">
        <v>61953.144767572223</v>
      </c>
      <c r="K11712" t="s">
        <v>491</v>
      </c>
    </row>
    <row r="11713" spans="2:11" x14ac:dyDescent="0.25">
      <c r="B11713">
        <v>2026</v>
      </c>
      <c r="C11713" t="s">
        <v>488</v>
      </c>
      <c r="D11713">
        <v>3</v>
      </c>
      <c r="E11713" t="s">
        <v>131</v>
      </c>
      <c r="F11713">
        <v>23</v>
      </c>
      <c r="G11713" s="85">
        <v>22.761287641881612</v>
      </c>
      <c r="H11713" s="85">
        <v>9367.3143996013951</v>
      </c>
      <c r="I11713" s="85">
        <v>2655.2732104301613</v>
      </c>
      <c r="J11713" s="85">
        <v>137735.04081289843</v>
      </c>
      <c r="K11713" t="s">
        <v>491</v>
      </c>
    </row>
    <row r="11714" spans="2:11" x14ac:dyDescent="0.25">
      <c r="B11714">
        <v>2026</v>
      </c>
      <c r="C11714" t="s">
        <v>488</v>
      </c>
      <c r="D11714">
        <v>4</v>
      </c>
      <c r="E11714" t="s">
        <v>131</v>
      </c>
      <c r="F11714">
        <v>23</v>
      </c>
      <c r="G11714" s="85">
        <v>10.3137084627276</v>
      </c>
      <c r="H11714" s="85">
        <v>9367.3143996013951</v>
      </c>
      <c r="I11714" s="85">
        <v>2655.2732104301613</v>
      </c>
      <c r="J11714" s="85">
        <v>62411.190368344563</v>
      </c>
      <c r="K11714" t="s">
        <v>491</v>
      </c>
    </row>
    <row r="11715" spans="2:11" x14ac:dyDescent="0.25">
      <c r="B11715">
        <v>2026</v>
      </c>
      <c r="C11715" t="s">
        <v>489</v>
      </c>
      <c r="D11715">
        <v>3</v>
      </c>
      <c r="E11715" t="s">
        <v>131</v>
      </c>
      <c r="F11715">
        <v>23</v>
      </c>
      <c r="G11715" s="85">
        <v>22.928336333161958</v>
      </c>
      <c r="H11715" s="85">
        <v>9367.3143996013951</v>
      </c>
      <c r="I11715" s="85">
        <v>2655.2732104301613</v>
      </c>
      <c r="J11715" s="85">
        <v>138745.90006977558</v>
      </c>
      <c r="K11715" t="s">
        <v>491</v>
      </c>
    </row>
    <row r="11716" spans="2:11" x14ac:dyDescent="0.25">
      <c r="B11716">
        <v>2026</v>
      </c>
      <c r="C11716" t="s">
        <v>489</v>
      </c>
      <c r="D11716">
        <v>4</v>
      </c>
      <c r="E11716" t="s">
        <v>131</v>
      </c>
      <c r="F11716">
        <v>23</v>
      </c>
      <c r="G11716" s="85">
        <v>10.389402400964009</v>
      </c>
      <c r="H11716" s="85">
        <v>9367.3143996013951</v>
      </c>
      <c r="I11716" s="85">
        <v>2655.2732104301613</v>
      </c>
      <c r="J11716" s="85">
        <v>62869.235969117042</v>
      </c>
      <c r="K11716" t="s">
        <v>491</v>
      </c>
    </row>
    <row r="11717" spans="2:11" x14ac:dyDescent="0.25">
      <c r="B11717">
        <v>2026</v>
      </c>
      <c r="C11717" t="s">
        <v>490</v>
      </c>
      <c r="D11717">
        <v>3</v>
      </c>
      <c r="E11717" t="s">
        <v>131</v>
      </c>
      <c r="F11717">
        <v>23</v>
      </c>
      <c r="G11717" s="85">
        <v>23.095385024442265</v>
      </c>
      <c r="H11717" s="85">
        <v>9367.3143996013951</v>
      </c>
      <c r="I11717" s="85">
        <v>2655.2732104301613</v>
      </c>
      <c r="J11717" s="85">
        <v>139756.75932665251</v>
      </c>
      <c r="K11717" t="s">
        <v>491</v>
      </c>
    </row>
    <row r="11718" spans="2:11" x14ac:dyDescent="0.25">
      <c r="B11718">
        <v>2026</v>
      </c>
      <c r="C11718" t="s">
        <v>490</v>
      </c>
      <c r="D11718">
        <v>4</v>
      </c>
      <c r="E11718" t="s">
        <v>131</v>
      </c>
      <c r="F11718">
        <v>23</v>
      </c>
      <c r="G11718" s="85">
        <v>10.4650963392004</v>
      </c>
      <c r="H11718" s="85">
        <v>9367.3143996013951</v>
      </c>
      <c r="I11718" s="85">
        <v>2655.2732104301613</v>
      </c>
      <c r="J11718" s="85">
        <v>63327.281569889412</v>
      </c>
      <c r="K11718" t="s">
        <v>491</v>
      </c>
    </row>
    <row r="11719" spans="2:11" x14ac:dyDescent="0.25">
      <c r="B11719">
        <v>2026</v>
      </c>
      <c r="C11719" t="s">
        <v>479</v>
      </c>
      <c r="D11719">
        <v>3</v>
      </c>
      <c r="E11719" t="s">
        <v>169</v>
      </c>
      <c r="F11719">
        <v>13</v>
      </c>
      <c r="G11719" s="85">
        <v>0</v>
      </c>
      <c r="H11719" s="85">
        <v>22963.846685082874</v>
      </c>
      <c r="I11719" s="85">
        <v>5596.9095303867407</v>
      </c>
      <c r="J11719" s="85">
        <v>0</v>
      </c>
      <c r="K11719" t="s">
        <v>491</v>
      </c>
    </row>
    <row r="11720" spans="2:11" x14ac:dyDescent="0.25">
      <c r="B11720">
        <v>2026</v>
      </c>
      <c r="C11720" t="s">
        <v>479</v>
      </c>
      <c r="D11720">
        <v>4</v>
      </c>
      <c r="E11720" t="s">
        <v>169</v>
      </c>
      <c r="F11720">
        <v>13</v>
      </c>
      <c r="G11720" s="85">
        <v>3.0203309134739191</v>
      </c>
      <c r="H11720" s="85">
        <v>22963.846685082874</v>
      </c>
      <c r="I11720" s="85">
        <v>5596.9095303867407</v>
      </c>
      <c r="J11720" s="85">
        <v>48204.099144485815</v>
      </c>
      <c r="K11720" t="s">
        <v>491</v>
      </c>
    </row>
    <row r="11721" spans="2:11" x14ac:dyDescent="0.25">
      <c r="B11721">
        <v>2026</v>
      </c>
      <c r="C11721" t="s">
        <v>480</v>
      </c>
      <c r="D11721">
        <v>3</v>
      </c>
      <c r="E11721" t="s">
        <v>169</v>
      </c>
      <c r="F11721">
        <v>13</v>
      </c>
      <c r="G11721" s="85">
        <v>0</v>
      </c>
      <c r="H11721" s="85">
        <v>22963.846685082874</v>
      </c>
      <c r="I11721" s="85">
        <v>5596.9095303867407</v>
      </c>
      <c r="J11721" s="85">
        <v>0</v>
      </c>
      <c r="K11721" t="s">
        <v>491</v>
      </c>
    </row>
    <row r="11722" spans="2:11" x14ac:dyDescent="0.25">
      <c r="B11722">
        <v>2026</v>
      </c>
      <c r="C11722" t="s">
        <v>480</v>
      </c>
      <c r="D11722">
        <v>4</v>
      </c>
      <c r="E11722" t="s">
        <v>169</v>
      </c>
      <c r="F11722">
        <v>13</v>
      </c>
      <c r="G11722" s="85">
        <v>3.0589119986096502</v>
      </c>
      <c r="H11722" s="85">
        <v>22963.846685082874</v>
      </c>
      <c r="I11722" s="85">
        <v>5596.9095303867407</v>
      </c>
      <c r="J11722" s="85">
        <v>48819.848380666554</v>
      </c>
      <c r="K11722" t="s">
        <v>491</v>
      </c>
    </row>
    <row r="11723" spans="2:11" x14ac:dyDescent="0.25">
      <c r="B11723">
        <v>2026</v>
      </c>
      <c r="C11723" t="s">
        <v>481</v>
      </c>
      <c r="D11723">
        <v>3</v>
      </c>
      <c r="E11723" t="s">
        <v>169</v>
      </c>
      <c r="F11723">
        <v>13</v>
      </c>
      <c r="G11723" s="85">
        <v>0</v>
      </c>
      <c r="H11723" s="85">
        <v>22963.846685082874</v>
      </c>
      <c r="I11723" s="85">
        <v>5596.9095303867407</v>
      </c>
      <c r="J11723" s="85">
        <v>0</v>
      </c>
      <c r="K11723" t="s">
        <v>491</v>
      </c>
    </row>
    <row r="11724" spans="2:11" x14ac:dyDescent="0.25">
      <c r="B11724">
        <v>2026</v>
      </c>
      <c r="C11724" t="s">
        <v>481</v>
      </c>
      <c r="D11724">
        <v>4</v>
      </c>
      <c r="E11724" t="s">
        <v>169</v>
      </c>
      <c r="F11724">
        <v>13</v>
      </c>
      <c r="G11724" s="85">
        <v>3.0974930837453774</v>
      </c>
      <c r="H11724" s="85">
        <v>22963.846685082874</v>
      </c>
      <c r="I11724" s="85">
        <v>5596.9095303867407</v>
      </c>
      <c r="J11724" s="85">
        <v>49435.597616847226</v>
      </c>
      <c r="K11724" t="s">
        <v>491</v>
      </c>
    </row>
    <row r="11725" spans="2:11" x14ac:dyDescent="0.25">
      <c r="B11725">
        <v>2026</v>
      </c>
      <c r="C11725" t="s">
        <v>482</v>
      </c>
      <c r="D11725">
        <v>3</v>
      </c>
      <c r="E11725" t="s">
        <v>169</v>
      </c>
      <c r="F11725">
        <v>13</v>
      </c>
      <c r="G11725" s="85">
        <v>0</v>
      </c>
      <c r="H11725" s="85">
        <v>22963.846685082874</v>
      </c>
      <c r="I11725" s="85">
        <v>5596.9095303867407</v>
      </c>
      <c r="J11725" s="85">
        <v>0</v>
      </c>
      <c r="K11725" t="s">
        <v>491</v>
      </c>
    </row>
    <row r="11726" spans="2:11" x14ac:dyDescent="0.25">
      <c r="B11726">
        <v>2026</v>
      </c>
      <c r="C11726" t="s">
        <v>482</v>
      </c>
      <c r="D11726">
        <v>4</v>
      </c>
      <c r="E11726" t="s">
        <v>169</v>
      </c>
      <c r="F11726">
        <v>13</v>
      </c>
      <c r="G11726" s="85">
        <v>3.1360741688811089</v>
      </c>
      <c r="H11726" s="85">
        <v>22963.846685082874</v>
      </c>
      <c r="I11726" s="85">
        <v>5596.9095303867407</v>
      </c>
      <c r="J11726" s="85">
        <v>50051.346853027972</v>
      </c>
      <c r="K11726" t="s">
        <v>491</v>
      </c>
    </row>
    <row r="11727" spans="2:11" x14ac:dyDescent="0.25">
      <c r="B11727">
        <v>2026</v>
      </c>
      <c r="C11727" t="s">
        <v>483</v>
      </c>
      <c r="D11727">
        <v>3</v>
      </c>
      <c r="E11727" t="s">
        <v>169</v>
      </c>
      <c r="F11727">
        <v>13</v>
      </c>
      <c r="G11727" s="85">
        <v>0</v>
      </c>
      <c r="H11727" s="85">
        <v>22963.846685082874</v>
      </c>
      <c r="I11727" s="85">
        <v>5596.9095303867407</v>
      </c>
      <c r="J11727" s="85">
        <v>0</v>
      </c>
      <c r="K11727" t="s">
        <v>491</v>
      </c>
    </row>
    <row r="11728" spans="2:11" x14ac:dyDescent="0.25">
      <c r="B11728">
        <v>2026</v>
      </c>
      <c r="C11728" t="s">
        <v>483</v>
      </c>
      <c r="D11728">
        <v>4</v>
      </c>
      <c r="E11728" t="s">
        <v>169</v>
      </c>
      <c r="F11728">
        <v>13</v>
      </c>
      <c r="G11728" s="85">
        <v>3.1746552540168356</v>
      </c>
      <c r="H11728" s="85">
        <v>22963.846685082874</v>
      </c>
      <c r="I11728" s="85">
        <v>5596.9095303867407</v>
      </c>
      <c r="J11728" s="85">
        <v>50667.096089208637</v>
      </c>
      <c r="K11728" t="s">
        <v>491</v>
      </c>
    </row>
    <row r="11729" spans="2:11" x14ac:dyDescent="0.25">
      <c r="B11729">
        <v>2026</v>
      </c>
      <c r="C11729" t="s">
        <v>484</v>
      </c>
      <c r="D11729">
        <v>3</v>
      </c>
      <c r="E11729" t="s">
        <v>169</v>
      </c>
      <c r="F11729">
        <v>13</v>
      </c>
      <c r="G11729" s="85">
        <v>0</v>
      </c>
      <c r="H11729" s="85">
        <v>22963.846685082874</v>
      </c>
      <c r="I11729" s="85">
        <v>5596.9095303867407</v>
      </c>
      <c r="J11729" s="85">
        <v>0</v>
      </c>
      <c r="K11729" t="s">
        <v>491</v>
      </c>
    </row>
    <row r="11730" spans="2:11" x14ac:dyDescent="0.25">
      <c r="B11730">
        <v>2026</v>
      </c>
      <c r="C11730" t="s">
        <v>484</v>
      </c>
      <c r="D11730">
        <v>4</v>
      </c>
      <c r="E11730" t="s">
        <v>169</v>
      </c>
      <c r="F11730">
        <v>13</v>
      </c>
      <c r="G11730" s="85">
        <v>3.2132363391525667</v>
      </c>
      <c r="H11730" s="85">
        <v>22963.846685082874</v>
      </c>
      <c r="I11730" s="85">
        <v>5596.9095303867407</v>
      </c>
      <c r="J11730" s="85">
        <v>51282.845325389368</v>
      </c>
      <c r="K11730" t="s">
        <v>491</v>
      </c>
    </row>
    <row r="11731" spans="2:11" x14ac:dyDescent="0.25">
      <c r="B11731">
        <v>2026</v>
      </c>
      <c r="C11731" t="s">
        <v>485</v>
      </c>
      <c r="D11731">
        <v>3</v>
      </c>
      <c r="E11731" t="s">
        <v>169</v>
      </c>
      <c r="F11731">
        <v>13</v>
      </c>
      <c r="G11731" s="85">
        <v>0</v>
      </c>
      <c r="H11731" s="85">
        <v>22963.846685082874</v>
      </c>
      <c r="I11731" s="85">
        <v>5596.9095303867407</v>
      </c>
      <c r="J11731" s="85">
        <v>0</v>
      </c>
      <c r="K11731" t="s">
        <v>491</v>
      </c>
    </row>
    <row r="11732" spans="2:11" x14ac:dyDescent="0.25">
      <c r="B11732">
        <v>2026</v>
      </c>
      <c r="C11732" t="s">
        <v>485</v>
      </c>
      <c r="D11732">
        <v>4</v>
      </c>
      <c r="E11732" t="s">
        <v>169</v>
      </c>
      <c r="F11732">
        <v>13</v>
      </c>
      <c r="G11732" s="85">
        <v>3.2518174242882947</v>
      </c>
      <c r="H11732" s="85">
        <v>22963.846685082874</v>
      </c>
      <c r="I11732" s="85">
        <v>5596.9095303867407</v>
      </c>
      <c r="J11732" s="85">
        <v>51898.594561570055</v>
      </c>
      <c r="K11732" t="s">
        <v>491</v>
      </c>
    </row>
    <row r="11733" spans="2:11" x14ac:dyDescent="0.25">
      <c r="B11733">
        <v>2026</v>
      </c>
      <c r="C11733" t="s">
        <v>486</v>
      </c>
      <c r="D11733">
        <v>3</v>
      </c>
      <c r="E11733" t="s">
        <v>169</v>
      </c>
      <c r="F11733">
        <v>13</v>
      </c>
      <c r="G11733" s="85">
        <v>0</v>
      </c>
      <c r="H11733" s="85">
        <v>22963.846685082874</v>
      </c>
      <c r="I11733" s="85">
        <v>5596.9095303867407</v>
      </c>
      <c r="J11733" s="85">
        <v>0</v>
      </c>
      <c r="K11733" t="s">
        <v>491</v>
      </c>
    </row>
    <row r="11734" spans="2:11" x14ac:dyDescent="0.25">
      <c r="B11734">
        <v>2026</v>
      </c>
      <c r="C11734" t="s">
        <v>486</v>
      </c>
      <c r="D11734">
        <v>4</v>
      </c>
      <c r="E11734" t="s">
        <v>169</v>
      </c>
      <c r="F11734">
        <v>13</v>
      </c>
      <c r="G11734" s="85">
        <v>3.2903985094240253</v>
      </c>
      <c r="H11734" s="85">
        <v>22963.846685082874</v>
      </c>
      <c r="I11734" s="85">
        <v>5596.9095303867407</v>
      </c>
      <c r="J11734" s="85">
        <v>52514.343797750786</v>
      </c>
      <c r="K11734" t="s">
        <v>491</v>
      </c>
    </row>
    <row r="11735" spans="2:11" x14ac:dyDescent="0.25">
      <c r="B11735">
        <v>2026</v>
      </c>
      <c r="C11735" t="s">
        <v>487</v>
      </c>
      <c r="D11735">
        <v>3</v>
      </c>
      <c r="E11735" t="s">
        <v>169</v>
      </c>
      <c r="F11735">
        <v>13</v>
      </c>
      <c r="G11735" s="85">
        <v>0</v>
      </c>
      <c r="H11735" s="85">
        <v>22963.846685082874</v>
      </c>
      <c r="I11735" s="85">
        <v>5596.9095303867407</v>
      </c>
      <c r="J11735" s="85">
        <v>0</v>
      </c>
      <c r="K11735" t="s">
        <v>491</v>
      </c>
    </row>
    <row r="11736" spans="2:11" x14ac:dyDescent="0.25">
      <c r="B11736">
        <v>2026</v>
      </c>
      <c r="C11736" t="s">
        <v>487</v>
      </c>
      <c r="D11736">
        <v>4</v>
      </c>
      <c r="E11736" t="s">
        <v>169</v>
      </c>
      <c r="F11736">
        <v>13</v>
      </c>
      <c r="G11736" s="85">
        <v>3.3289795945597525</v>
      </c>
      <c r="H11736" s="85">
        <v>22963.846685082874</v>
      </c>
      <c r="I11736" s="85">
        <v>5596.9095303867407</v>
      </c>
      <c r="J11736" s="85">
        <v>53130.093033931458</v>
      </c>
      <c r="K11736" t="s">
        <v>491</v>
      </c>
    </row>
    <row r="11737" spans="2:11" x14ac:dyDescent="0.25">
      <c r="B11737">
        <v>2026</v>
      </c>
      <c r="C11737" t="s">
        <v>488</v>
      </c>
      <c r="D11737">
        <v>3</v>
      </c>
      <c r="E11737" t="s">
        <v>169</v>
      </c>
      <c r="F11737">
        <v>13</v>
      </c>
      <c r="G11737" s="85">
        <v>0</v>
      </c>
      <c r="H11737" s="85">
        <v>22963.846685082874</v>
      </c>
      <c r="I11737" s="85">
        <v>5596.9095303867407</v>
      </c>
      <c r="J11737" s="85">
        <v>0</v>
      </c>
      <c r="K11737" t="s">
        <v>491</v>
      </c>
    </row>
    <row r="11738" spans="2:11" x14ac:dyDescent="0.25">
      <c r="B11738">
        <v>2026</v>
      </c>
      <c r="C11738" t="s">
        <v>488</v>
      </c>
      <c r="D11738">
        <v>4</v>
      </c>
      <c r="E11738" t="s">
        <v>169</v>
      </c>
      <c r="F11738">
        <v>13</v>
      </c>
      <c r="G11738" s="85">
        <v>3.367560679695484</v>
      </c>
      <c r="H11738" s="85">
        <v>22963.846685082874</v>
      </c>
      <c r="I11738" s="85">
        <v>5596.9095303867407</v>
      </c>
      <c r="J11738" s="85">
        <v>53745.842270112204</v>
      </c>
      <c r="K11738" t="s">
        <v>491</v>
      </c>
    </row>
    <row r="11739" spans="2:11" x14ac:dyDescent="0.25">
      <c r="B11739">
        <v>2026</v>
      </c>
      <c r="C11739" t="s">
        <v>489</v>
      </c>
      <c r="D11739">
        <v>3</v>
      </c>
      <c r="E11739" t="s">
        <v>169</v>
      </c>
      <c r="F11739">
        <v>13</v>
      </c>
      <c r="G11739" s="85">
        <v>0</v>
      </c>
      <c r="H11739" s="85">
        <v>22963.846685082874</v>
      </c>
      <c r="I11739" s="85">
        <v>5596.9095303867407</v>
      </c>
      <c r="J11739" s="85">
        <v>0</v>
      </c>
      <c r="K11739" t="s">
        <v>491</v>
      </c>
    </row>
    <row r="11740" spans="2:11" x14ac:dyDescent="0.25">
      <c r="B11740">
        <v>2026</v>
      </c>
      <c r="C11740" t="s">
        <v>489</v>
      </c>
      <c r="D11740">
        <v>4</v>
      </c>
      <c r="E11740" t="s">
        <v>169</v>
      </c>
      <c r="F11740">
        <v>13</v>
      </c>
      <c r="G11740" s="85">
        <v>3.4061417648312111</v>
      </c>
      <c r="H11740" s="85">
        <v>22963.846685082874</v>
      </c>
      <c r="I11740" s="85">
        <v>5596.9095303867407</v>
      </c>
      <c r="J11740" s="85">
        <v>54361.591506292869</v>
      </c>
      <c r="K11740" t="s">
        <v>491</v>
      </c>
    </row>
    <row r="11741" spans="2:11" x14ac:dyDescent="0.25">
      <c r="B11741">
        <v>2026</v>
      </c>
      <c r="C11741" t="s">
        <v>490</v>
      </c>
      <c r="D11741">
        <v>3</v>
      </c>
      <c r="E11741" t="s">
        <v>169</v>
      </c>
      <c r="F11741">
        <v>13</v>
      </c>
      <c r="G11741" s="85">
        <v>0</v>
      </c>
      <c r="H11741" s="85">
        <v>22963.846685082874</v>
      </c>
      <c r="I11741" s="85">
        <v>5596.9095303867407</v>
      </c>
      <c r="J11741" s="85">
        <v>0</v>
      </c>
      <c r="K11741" t="s">
        <v>491</v>
      </c>
    </row>
    <row r="11742" spans="2:11" x14ac:dyDescent="0.25">
      <c r="B11742">
        <v>2026</v>
      </c>
      <c r="C11742" t="s">
        <v>490</v>
      </c>
      <c r="D11742">
        <v>4</v>
      </c>
      <c r="E11742" t="s">
        <v>169</v>
      </c>
      <c r="F11742">
        <v>13</v>
      </c>
      <c r="G11742" s="85">
        <v>3.4447228499669422</v>
      </c>
      <c r="H11742" s="85">
        <v>22963.846685082874</v>
      </c>
      <c r="I11742" s="85">
        <v>5596.9095303867407</v>
      </c>
      <c r="J11742" s="85">
        <v>54977.340742473607</v>
      </c>
      <c r="K11742" t="s">
        <v>491</v>
      </c>
    </row>
    <row r="11743" spans="2:11" x14ac:dyDescent="0.25">
      <c r="B11743">
        <v>2026</v>
      </c>
      <c r="C11743" t="s">
        <v>479</v>
      </c>
      <c r="D11743">
        <v>3</v>
      </c>
      <c r="E11743" t="s">
        <v>169</v>
      </c>
      <c r="F11743">
        <v>4</v>
      </c>
      <c r="G11743" s="85">
        <v>23.953192558146167</v>
      </c>
      <c r="H11743" s="85">
        <v>22963.846685082874</v>
      </c>
      <c r="I11743" s="85">
        <v>5596.9095303867407</v>
      </c>
      <c r="J11743" s="85">
        <v>375139.17511905194</v>
      </c>
      <c r="K11743" t="s">
        <v>491</v>
      </c>
    </row>
    <row r="11744" spans="2:11" x14ac:dyDescent="0.25">
      <c r="B11744">
        <v>2026</v>
      </c>
      <c r="C11744" t="s">
        <v>479</v>
      </c>
      <c r="D11744">
        <v>4</v>
      </c>
      <c r="E11744" t="s">
        <v>169</v>
      </c>
      <c r="F11744">
        <v>4</v>
      </c>
      <c r="G11744" s="85">
        <v>6.0513328567948186</v>
      </c>
      <c r="H11744" s="85">
        <v>22963.846685082874</v>
      </c>
      <c r="I11744" s="85">
        <v>5596.9095303867407</v>
      </c>
      <c r="J11744" s="85">
        <v>94772.002135339397</v>
      </c>
      <c r="K11744" t="s">
        <v>491</v>
      </c>
    </row>
    <row r="11745" spans="2:11" x14ac:dyDescent="0.25">
      <c r="B11745">
        <v>2026</v>
      </c>
      <c r="C11745" t="s">
        <v>480</v>
      </c>
      <c r="D11745">
        <v>3</v>
      </c>
      <c r="E11745" t="s">
        <v>169</v>
      </c>
      <c r="F11745">
        <v>4</v>
      </c>
      <c r="G11745" s="85">
        <v>24.100470586492801</v>
      </c>
      <c r="H11745" s="85">
        <v>22963.846685082874</v>
      </c>
      <c r="I11745" s="85">
        <v>5596.9095303867407</v>
      </c>
      <c r="J11745" s="85">
        <v>377445.74690204073</v>
      </c>
      <c r="K11745" t="s">
        <v>491</v>
      </c>
    </row>
    <row r="11746" spans="2:11" x14ac:dyDescent="0.25">
      <c r="B11746">
        <v>2026</v>
      </c>
      <c r="C11746" t="s">
        <v>480</v>
      </c>
      <c r="D11746">
        <v>4</v>
      </c>
      <c r="E11746" t="s">
        <v>169</v>
      </c>
      <c r="F11746">
        <v>4</v>
      </c>
      <c r="G11746" s="85">
        <v>6.0885399376402844</v>
      </c>
      <c r="H11746" s="85">
        <v>22963.846685082874</v>
      </c>
      <c r="I11746" s="85">
        <v>5596.9095303867407</v>
      </c>
      <c r="J11746" s="85">
        <v>95354.715006831306</v>
      </c>
      <c r="K11746" t="s">
        <v>491</v>
      </c>
    </row>
    <row r="11747" spans="2:11" x14ac:dyDescent="0.25">
      <c r="B11747">
        <v>2026</v>
      </c>
      <c r="C11747" t="s">
        <v>481</v>
      </c>
      <c r="D11747">
        <v>3</v>
      </c>
      <c r="E11747" t="s">
        <v>169</v>
      </c>
      <c r="F11747">
        <v>4</v>
      </c>
      <c r="G11747" s="85">
        <v>24.247748614839438</v>
      </c>
      <c r="H11747" s="85">
        <v>22963.846685082874</v>
      </c>
      <c r="I11747" s="85">
        <v>5596.9095303867407</v>
      </c>
      <c r="J11747" s="85">
        <v>379752.31868502952</v>
      </c>
      <c r="K11747" t="s">
        <v>491</v>
      </c>
    </row>
    <row r="11748" spans="2:11" x14ac:dyDescent="0.25">
      <c r="B11748">
        <v>2026</v>
      </c>
      <c r="C11748" t="s">
        <v>481</v>
      </c>
      <c r="D11748">
        <v>4</v>
      </c>
      <c r="E11748" t="s">
        <v>169</v>
      </c>
      <c r="F11748">
        <v>4</v>
      </c>
      <c r="G11748" s="85">
        <v>6.1257470184857503</v>
      </c>
      <c r="H11748" s="85">
        <v>22963.846685082874</v>
      </c>
      <c r="I11748" s="85">
        <v>5596.9095303867407</v>
      </c>
      <c r="J11748" s="85">
        <v>95937.427878323215</v>
      </c>
      <c r="K11748" t="s">
        <v>491</v>
      </c>
    </row>
    <row r="11749" spans="2:11" x14ac:dyDescent="0.25">
      <c r="B11749">
        <v>2026</v>
      </c>
      <c r="C11749" t="s">
        <v>482</v>
      </c>
      <c r="D11749">
        <v>3</v>
      </c>
      <c r="E11749" t="s">
        <v>169</v>
      </c>
      <c r="F11749">
        <v>4</v>
      </c>
      <c r="G11749" s="85">
        <v>24.395026643186078</v>
      </c>
      <c r="H11749" s="85">
        <v>22963.846685082874</v>
      </c>
      <c r="I11749" s="85">
        <v>5596.9095303867407</v>
      </c>
      <c r="J11749" s="85">
        <v>382058.89046801842</v>
      </c>
      <c r="K11749" t="s">
        <v>491</v>
      </c>
    </row>
    <row r="11750" spans="2:11" x14ac:dyDescent="0.25">
      <c r="B11750">
        <v>2026</v>
      </c>
      <c r="C11750" t="s">
        <v>482</v>
      </c>
      <c r="D11750">
        <v>4</v>
      </c>
      <c r="E11750" t="s">
        <v>169</v>
      </c>
      <c r="F11750">
        <v>4</v>
      </c>
      <c r="G11750" s="85">
        <v>6.1629540993312162</v>
      </c>
      <c r="H11750" s="85">
        <v>22963.846685082874</v>
      </c>
      <c r="I11750" s="85">
        <v>5596.9095303867407</v>
      </c>
      <c r="J11750" s="85">
        <v>96520.140749815124</v>
      </c>
      <c r="K11750" t="s">
        <v>491</v>
      </c>
    </row>
    <row r="11751" spans="2:11" x14ac:dyDescent="0.25">
      <c r="B11751">
        <v>2026</v>
      </c>
      <c r="C11751" t="s">
        <v>483</v>
      </c>
      <c r="D11751">
        <v>3</v>
      </c>
      <c r="E11751" t="s">
        <v>169</v>
      </c>
      <c r="F11751">
        <v>4</v>
      </c>
      <c r="G11751" s="85">
        <v>24.542304671532715</v>
      </c>
      <c r="H11751" s="85">
        <v>22963.846685082874</v>
      </c>
      <c r="I11751" s="85">
        <v>5596.9095303867407</v>
      </c>
      <c r="J11751" s="85">
        <v>384365.46225100727</v>
      </c>
      <c r="K11751" t="s">
        <v>491</v>
      </c>
    </row>
    <row r="11752" spans="2:11" x14ac:dyDescent="0.25">
      <c r="B11752">
        <v>2026</v>
      </c>
      <c r="C11752" t="s">
        <v>483</v>
      </c>
      <c r="D11752">
        <v>4</v>
      </c>
      <c r="E11752" t="s">
        <v>169</v>
      </c>
      <c r="F11752">
        <v>4</v>
      </c>
      <c r="G11752" s="85">
        <v>6.2001611801766821</v>
      </c>
      <c r="H11752" s="85">
        <v>22963.846685082874</v>
      </c>
      <c r="I11752" s="85">
        <v>5596.9095303867407</v>
      </c>
      <c r="J11752" s="85">
        <v>97102.853621307033</v>
      </c>
      <c r="K11752" t="s">
        <v>491</v>
      </c>
    </row>
    <row r="11753" spans="2:11" x14ac:dyDescent="0.25">
      <c r="B11753">
        <v>2026</v>
      </c>
      <c r="C11753" t="s">
        <v>484</v>
      </c>
      <c r="D11753">
        <v>3</v>
      </c>
      <c r="E11753" t="s">
        <v>169</v>
      </c>
      <c r="F11753">
        <v>4</v>
      </c>
      <c r="G11753" s="85">
        <v>24.689582699879352</v>
      </c>
      <c r="H11753" s="85">
        <v>22963.846685082874</v>
      </c>
      <c r="I11753" s="85">
        <v>5596.9095303867407</v>
      </c>
      <c r="J11753" s="85">
        <v>386672.03403399605</v>
      </c>
      <c r="K11753" t="s">
        <v>491</v>
      </c>
    </row>
    <row r="11754" spans="2:11" x14ac:dyDescent="0.25">
      <c r="B11754">
        <v>2026</v>
      </c>
      <c r="C11754" t="s">
        <v>484</v>
      </c>
      <c r="D11754">
        <v>4</v>
      </c>
      <c r="E11754" t="s">
        <v>169</v>
      </c>
      <c r="F11754">
        <v>4</v>
      </c>
      <c r="G11754" s="85">
        <v>6.2373682610221515</v>
      </c>
      <c r="H11754" s="85">
        <v>22963.846685082874</v>
      </c>
      <c r="I11754" s="85">
        <v>5596.9095303867407</v>
      </c>
      <c r="J11754" s="85">
        <v>97685.566492799</v>
      </c>
      <c r="K11754" t="s">
        <v>491</v>
      </c>
    </row>
    <row r="11755" spans="2:11" x14ac:dyDescent="0.25">
      <c r="B11755">
        <v>2026</v>
      </c>
      <c r="C11755" t="s">
        <v>485</v>
      </c>
      <c r="D11755">
        <v>3</v>
      </c>
      <c r="E11755" t="s">
        <v>169</v>
      </c>
      <c r="F11755">
        <v>4</v>
      </c>
      <c r="G11755" s="85">
        <v>24.836860728225986</v>
      </c>
      <c r="H11755" s="85">
        <v>22963.846685082874</v>
      </c>
      <c r="I11755" s="85">
        <v>5596.9095303867407</v>
      </c>
      <c r="J11755" s="85">
        <v>388978.60581698484</v>
      </c>
      <c r="K11755" t="s">
        <v>491</v>
      </c>
    </row>
    <row r="11756" spans="2:11" x14ac:dyDescent="0.25">
      <c r="B11756">
        <v>2026</v>
      </c>
      <c r="C11756" t="s">
        <v>485</v>
      </c>
      <c r="D11756">
        <v>4</v>
      </c>
      <c r="E11756" t="s">
        <v>169</v>
      </c>
      <c r="F11756">
        <v>4</v>
      </c>
      <c r="G11756" s="85">
        <v>6.2745753418676138</v>
      </c>
      <c r="H11756" s="85">
        <v>22963.846685082874</v>
      </c>
      <c r="I11756" s="85">
        <v>5596.9095303867407</v>
      </c>
      <c r="J11756" s="85">
        <v>98268.279364290851</v>
      </c>
      <c r="K11756" t="s">
        <v>491</v>
      </c>
    </row>
    <row r="11757" spans="2:11" x14ac:dyDescent="0.25">
      <c r="B11757">
        <v>2026</v>
      </c>
      <c r="C11757" t="s">
        <v>486</v>
      </c>
      <c r="D11757">
        <v>3</v>
      </c>
      <c r="E11757" t="s">
        <v>169</v>
      </c>
      <c r="F11757">
        <v>4</v>
      </c>
      <c r="G11757" s="85">
        <v>24.984138756572623</v>
      </c>
      <c r="H11757" s="85">
        <v>22963.846685082874</v>
      </c>
      <c r="I11757" s="85">
        <v>5596.9095303867407</v>
      </c>
      <c r="J11757" s="85">
        <v>391285.17759997363</v>
      </c>
      <c r="K11757" t="s">
        <v>491</v>
      </c>
    </row>
    <row r="11758" spans="2:11" x14ac:dyDescent="0.25">
      <c r="B11758">
        <v>2026</v>
      </c>
      <c r="C11758" t="s">
        <v>486</v>
      </c>
      <c r="D11758">
        <v>4</v>
      </c>
      <c r="E11758" t="s">
        <v>169</v>
      </c>
      <c r="F11758">
        <v>4</v>
      </c>
      <c r="G11758" s="85">
        <v>6.3117824227130797</v>
      </c>
      <c r="H11758" s="85">
        <v>22963.846685082874</v>
      </c>
      <c r="I11758" s="85">
        <v>5596.9095303867407</v>
      </c>
      <c r="J11758" s="85">
        <v>98850.99223578276</v>
      </c>
      <c r="K11758" t="s">
        <v>491</v>
      </c>
    </row>
    <row r="11759" spans="2:11" x14ac:dyDescent="0.25">
      <c r="B11759">
        <v>2026</v>
      </c>
      <c r="C11759" t="s">
        <v>487</v>
      </c>
      <c r="D11759">
        <v>3</v>
      </c>
      <c r="E11759" t="s">
        <v>169</v>
      </c>
      <c r="F11759">
        <v>4</v>
      </c>
      <c r="G11759" s="85">
        <v>25.131416784919256</v>
      </c>
      <c r="H11759" s="85">
        <v>22963.846685082874</v>
      </c>
      <c r="I11759" s="85">
        <v>5596.9095303867407</v>
      </c>
      <c r="J11759" s="85">
        <v>393591.74938296241</v>
      </c>
      <c r="K11759" t="s">
        <v>491</v>
      </c>
    </row>
    <row r="11760" spans="2:11" x14ac:dyDescent="0.25">
      <c r="B11760">
        <v>2026</v>
      </c>
      <c r="C11760" t="s">
        <v>487</v>
      </c>
      <c r="D11760">
        <v>4</v>
      </c>
      <c r="E11760" t="s">
        <v>169</v>
      </c>
      <c r="F11760">
        <v>4</v>
      </c>
      <c r="G11760" s="85">
        <v>6.3489895035585491</v>
      </c>
      <c r="H11760" s="85">
        <v>22963.846685082874</v>
      </c>
      <c r="I11760" s="85">
        <v>5596.9095303867407</v>
      </c>
      <c r="J11760" s="85">
        <v>99433.705107274713</v>
      </c>
      <c r="K11760" t="s">
        <v>491</v>
      </c>
    </row>
    <row r="11761" spans="2:11" x14ac:dyDescent="0.25">
      <c r="B11761">
        <v>2026</v>
      </c>
      <c r="C11761" t="s">
        <v>488</v>
      </c>
      <c r="D11761">
        <v>3</v>
      </c>
      <c r="E11761" t="s">
        <v>169</v>
      </c>
      <c r="F11761">
        <v>4</v>
      </c>
      <c r="G11761" s="85">
        <v>25.278694813265894</v>
      </c>
      <c r="H11761" s="85">
        <v>22963.846685082874</v>
      </c>
      <c r="I11761" s="85">
        <v>5596.9095303867407</v>
      </c>
      <c r="J11761" s="85">
        <v>395898.32116595126</v>
      </c>
      <c r="K11761" t="s">
        <v>491</v>
      </c>
    </row>
    <row r="11762" spans="2:11" x14ac:dyDescent="0.25">
      <c r="B11762">
        <v>2026</v>
      </c>
      <c r="C11762" t="s">
        <v>488</v>
      </c>
      <c r="D11762">
        <v>4</v>
      </c>
      <c r="E11762" t="s">
        <v>169</v>
      </c>
      <c r="F11762">
        <v>4</v>
      </c>
      <c r="G11762" s="85">
        <v>6.3861965844040149</v>
      </c>
      <c r="H11762" s="85">
        <v>22963.846685082874</v>
      </c>
      <c r="I11762" s="85">
        <v>5596.9095303867407</v>
      </c>
      <c r="J11762" s="85">
        <v>100016.41797876662</v>
      </c>
      <c r="K11762" t="s">
        <v>491</v>
      </c>
    </row>
    <row r="11763" spans="2:11" x14ac:dyDescent="0.25">
      <c r="B11763">
        <v>2026</v>
      </c>
      <c r="C11763" t="s">
        <v>489</v>
      </c>
      <c r="D11763">
        <v>3</v>
      </c>
      <c r="E11763" t="s">
        <v>169</v>
      </c>
      <c r="F11763">
        <v>4</v>
      </c>
      <c r="G11763" s="85">
        <v>25.425972841612538</v>
      </c>
      <c r="H11763" s="85">
        <v>22963.846685082874</v>
      </c>
      <c r="I11763" s="85">
        <v>5596.9095303867407</v>
      </c>
      <c r="J11763" s="85">
        <v>398204.89294894016</v>
      </c>
      <c r="K11763" t="s">
        <v>491</v>
      </c>
    </row>
    <row r="11764" spans="2:11" x14ac:dyDescent="0.25">
      <c r="B11764">
        <v>2026</v>
      </c>
      <c r="C11764" t="s">
        <v>489</v>
      </c>
      <c r="D11764">
        <v>4</v>
      </c>
      <c r="E11764" t="s">
        <v>169</v>
      </c>
      <c r="F11764">
        <v>4</v>
      </c>
      <c r="G11764" s="85">
        <v>6.4234036652494808</v>
      </c>
      <c r="H11764" s="85">
        <v>22963.846685082874</v>
      </c>
      <c r="I11764" s="85">
        <v>5596.9095303867407</v>
      </c>
      <c r="J11764" s="85">
        <v>100599.13085025853</v>
      </c>
      <c r="K11764" t="s">
        <v>491</v>
      </c>
    </row>
    <row r="11765" spans="2:11" x14ac:dyDescent="0.25">
      <c r="B11765">
        <v>2026</v>
      </c>
      <c r="C11765" t="s">
        <v>490</v>
      </c>
      <c r="D11765">
        <v>3</v>
      </c>
      <c r="E11765" t="s">
        <v>169</v>
      </c>
      <c r="F11765">
        <v>4</v>
      </c>
      <c r="G11765" s="85">
        <v>25.573250869959171</v>
      </c>
      <c r="H11765" s="85">
        <v>22963.846685082874</v>
      </c>
      <c r="I11765" s="85">
        <v>5596.9095303867407</v>
      </c>
      <c r="J11765" s="85">
        <v>400511.46473192895</v>
      </c>
      <c r="K11765" t="s">
        <v>491</v>
      </c>
    </row>
    <row r="11766" spans="2:11" x14ac:dyDescent="0.25">
      <c r="B11766">
        <v>2026</v>
      </c>
      <c r="C11766" t="s">
        <v>490</v>
      </c>
      <c r="D11766">
        <v>4</v>
      </c>
      <c r="E11766" t="s">
        <v>169</v>
      </c>
      <c r="F11766">
        <v>4</v>
      </c>
      <c r="G11766" s="85">
        <v>6.4606107460949467</v>
      </c>
      <c r="H11766" s="85">
        <v>22963.846685082874</v>
      </c>
      <c r="I11766" s="85">
        <v>5596.9095303867407</v>
      </c>
      <c r="J11766" s="85">
        <v>101181.84372175044</v>
      </c>
      <c r="K11766" t="s">
        <v>491</v>
      </c>
    </row>
    <row r="11767" spans="2:11" x14ac:dyDescent="0.25">
      <c r="B11767">
        <v>2026</v>
      </c>
      <c r="C11767" t="s">
        <v>479</v>
      </c>
      <c r="D11767">
        <v>3</v>
      </c>
      <c r="E11767" t="s">
        <v>148</v>
      </c>
      <c r="F11767">
        <v>23</v>
      </c>
      <c r="G11767" s="85">
        <v>25.014529391193545</v>
      </c>
      <c r="H11767" s="85">
        <v>9379.6906330564307</v>
      </c>
      <c r="I11767" s="85">
        <v>2699.8138069321112</v>
      </c>
      <c r="J11767" s="85">
        <v>151570.0413754968</v>
      </c>
      <c r="K11767" t="s">
        <v>491</v>
      </c>
    </row>
    <row r="11768" spans="2:11" x14ac:dyDescent="0.25">
      <c r="B11768">
        <v>2026</v>
      </c>
      <c r="C11768" t="s">
        <v>479</v>
      </c>
      <c r="D11768">
        <v>4</v>
      </c>
      <c r="E11768" t="s">
        <v>148</v>
      </c>
      <c r="F11768">
        <v>23</v>
      </c>
      <c r="G11768" s="85">
        <v>12.295277158383268</v>
      </c>
      <c r="H11768" s="85">
        <v>9379.6906330564307</v>
      </c>
      <c r="I11768" s="85">
        <v>2699.8138069321112</v>
      </c>
      <c r="J11768" s="85">
        <v>74500.528811684868</v>
      </c>
      <c r="K11768" t="s">
        <v>491</v>
      </c>
    </row>
    <row r="11769" spans="2:11" x14ac:dyDescent="0.25">
      <c r="B11769">
        <v>2026</v>
      </c>
      <c r="C11769" t="s">
        <v>480</v>
      </c>
      <c r="D11769">
        <v>3</v>
      </c>
      <c r="E11769" t="s">
        <v>148</v>
      </c>
      <c r="F11769">
        <v>23</v>
      </c>
      <c r="G11769" s="85">
        <v>25.110524108596472</v>
      </c>
      <c r="H11769" s="85">
        <v>9379.6906330564307</v>
      </c>
      <c r="I11769" s="85">
        <v>2699.8138069321112</v>
      </c>
      <c r="J11769" s="85">
        <v>152151.70026106085</v>
      </c>
      <c r="K11769" t="s">
        <v>491</v>
      </c>
    </row>
    <row r="11770" spans="2:11" x14ac:dyDescent="0.25">
      <c r="B11770">
        <v>2026</v>
      </c>
      <c r="C11770" t="s">
        <v>480</v>
      </c>
      <c r="D11770">
        <v>4</v>
      </c>
      <c r="E11770" t="s">
        <v>148</v>
      </c>
      <c r="F11770">
        <v>23</v>
      </c>
      <c r="G11770" s="85">
        <v>12.34246100253047</v>
      </c>
      <c r="H11770" s="85">
        <v>9379.6906330564307</v>
      </c>
      <c r="I11770" s="85">
        <v>2699.8138069321112</v>
      </c>
      <c r="J11770" s="85">
        <v>74786.42894187737</v>
      </c>
      <c r="K11770" t="s">
        <v>491</v>
      </c>
    </row>
    <row r="11771" spans="2:11" x14ac:dyDescent="0.25">
      <c r="B11771">
        <v>2026</v>
      </c>
      <c r="C11771" t="s">
        <v>481</v>
      </c>
      <c r="D11771">
        <v>3</v>
      </c>
      <c r="E11771" t="s">
        <v>148</v>
      </c>
      <c r="F11771">
        <v>23</v>
      </c>
      <c r="G11771" s="85">
        <v>25.2065188259994</v>
      </c>
      <c r="H11771" s="85">
        <v>9379.6906330564307</v>
      </c>
      <c r="I11771" s="85">
        <v>2699.8138069321112</v>
      </c>
      <c r="J11771" s="85">
        <v>152733.35914662489</v>
      </c>
      <c r="K11771" t="s">
        <v>491</v>
      </c>
    </row>
    <row r="11772" spans="2:11" x14ac:dyDescent="0.25">
      <c r="B11772">
        <v>2026</v>
      </c>
      <c r="C11772" t="s">
        <v>481</v>
      </c>
      <c r="D11772">
        <v>4</v>
      </c>
      <c r="E11772" t="s">
        <v>148</v>
      </c>
      <c r="F11772">
        <v>23</v>
      </c>
      <c r="G11772" s="85">
        <v>12.389644846677673</v>
      </c>
      <c r="H11772" s="85">
        <v>9379.6906330564307</v>
      </c>
      <c r="I11772" s="85">
        <v>2699.8138069321112</v>
      </c>
      <c r="J11772" s="85">
        <v>75072.329072069871</v>
      </c>
      <c r="K11772" t="s">
        <v>491</v>
      </c>
    </row>
    <row r="11773" spans="2:11" x14ac:dyDescent="0.25">
      <c r="B11773">
        <v>2026</v>
      </c>
      <c r="C11773" t="s">
        <v>482</v>
      </c>
      <c r="D11773">
        <v>3</v>
      </c>
      <c r="E11773" t="s">
        <v>148</v>
      </c>
      <c r="F11773">
        <v>23</v>
      </c>
      <c r="G11773" s="85">
        <v>25.30251354340233</v>
      </c>
      <c r="H11773" s="85">
        <v>9379.6906330564307</v>
      </c>
      <c r="I11773" s="85">
        <v>2699.8138069321112</v>
      </c>
      <c r="J11773" s="85">
        <v>153315.01803218896</v>
      </c>
      <c r="K11773" t="s">
        <v>491</v>
      </c>
    </row>
    <row r="11774" spans="2:11" x14ac:dyDescent="0.25">
      <c r="B11774">
        <v>2026</v>
      </c>
      <c r="C11774" t="s">
        <v>482</v>
      </c>
      <c r="D11774">
        <v>4</v>
      </c>
      <c r="E11774" t="s">
        <v>148</v>
      </c>
      <c r="F11774">
        <v>23</v>
      </c>
      <c r="G11774" s="85">
        <v>12.436828690824878</v>
      </c>
      <c r="H11774" s="85">
        <v>9379.6906330564307</v>
      </c>
      <c r="I11774" s="85">
        <v>2699.8138069321112</v>
      </c>
      <c r="J11774" s="85">
        <v>75358.229202262402</v>
      </c>
      <c r="K11774" t="s">
        <v>491</v>
      </c>
    </row>
    <row r="11775" spans="2:11" x14ac:dyDescent="0.25">
      <c r="B11775">
        <v>2026</v>
      </c>
      <c r="C11775" t="s">
        <v>483</v>
      </c>
      <c r="D11775">
        <v>3</v>
      </c>
      <c r="E11775" t="s">
        <v>148</v>
      </c>
      <c r="F11775">
        <v>23</v>
      </c>
      <c r="G11775" s="85">
        <v>25.398508260805254</v>
      </c>
      <c r="H11775" s="85">
        <v>9379.6906330564307</v>
      </c>
      <c r="I11775" s="85">
        <v>2699.8138069321112</v>
      </c>
      <c r="J11775" s="85">
        <v>153896.67691775301</v>
      </c>
      <c r="K11775" t="s">
        <v>491</v>
      </c>
    </row>
    <row r="11776" spans="2:11" x14ac:dyDescent="0.25">
      <c r="B11776">
        <v>2026</v>
      </c>
      <c r="C11776" t="s">
        <v>483</v>
      </c>
      <c r="D11776">
        <v>4</v>
      </c>
      <c r="E11776" t="s">
        <v>148</v>
      </c>
      <c r="F11776">
        <v>23</v>
      </c>
      <c r="G11776" s="85">
        <v>12.484012534972077</v>
      </c>
      <c r="H11776" s="85">
        <v>9379.6906330564307</v>
      </c>
      <c r="I11776" s="85">
        <v>2699.8138069321112</v>
      </c>
      <c r="J11776" s="85">
        <v>75644.12933245489</v>
      </c>
      <c r="K11776" t="s">
        <v>491</v>
      </c>
    </row>
    <row r="11777" spans="2:11" x14ac:dyDescent="0.25">
      <c r="B11777">
        <v>2026</v>
      </c>
      <c r="C11777" t="s">
        <v>484</v>
      </c>
      <c r="D11777">
        <v>3</v>
      </c>
      <c r="E11777" t="s">
        <v>148</v>
      </c>
      <c r="F11777">
        <v>23</v>
      </c>
      <c r="G11777" s="85">
        <v>25.494502978208182</v>
      </c>
      <c r="H11777" s="85">
        <v>9379.6906330564307</v>
      </c>
      <c r="I11777" s="85">
        <v>2699.8138069321112</v>
      </c>
      <c r="J11777" s="85">
        <v>154478.33580331705</v>
      </c>
      <c r="K11777" t="s">
        <v>491</v>
      </c>
    </row>
    <row r="11778" spans="2:11" x14ac:dyDescent="0.25">
      <c r="B11778">
        <v>2026</v>
      </c>
      <c r="C11778" t="s">
        <v>484</v>
      </c>
      <c r="D11778">
        <v>4</v>
      </c>
      <c r="E11778" t="s">
        <v>148</v>
      </c>
      <c r="F11778">
        <v>23</v>
      </c>
      <c r="G11778" s="85">
        <v>12.53119637911928</v>
      </c>
      <c r="H11778" s="85">
        <v>9379.6906330564307</v>
      </c>
      <c r="I11778" s="85">
        <v>2699.8138069321112</v>
      </c>
      <c r="J11778" s="85">
        <v>75930.029462647391</v>
      </c>
      <c r="K11778" t="s">
        <v>491</v>
      </c>
    </row>
    <row r="11779" spans="2:11" x14ac:dyDescent="0.25">
      <c r="B11779">
        <v>2026</v>
      </c>
      <c r="C11779" t="s">
        <v>485</v>
      </c>
      <c r="D11779">
        <v>3</v>
      </c>
      <c r="E11779" t="s">
        <v>148</v>
      </c>
      <c r="F11779">
        <v>23</v>
      </c>
      <c r="G11779" s="85">
        <v>25.590497695611116</v>
      </c>
      <c r="H11779" s="85">
        <v>9379.6906330564307</v>
      </c>
      <c r="I11779" s="85">
        <v>2699.8138069321112</v>
      </c>
      <c r="J11779" s="85">
        <v>155059.99468888115</v>
      </c>
      <c r="K11779" t="s">
        <v>491</v>
      </c>
    </row>
    <row r="11780" spans="2:11" x14ac:dyDescent="0.25">
      <c r="B11780">
        <v>2026</v>
      </c>
      <c r="C11780" t="s">
        <v>485</v>
      </c>
      <c r="D11780">
        <v>4</v>
      </c>
      <c r="E11780" t="s">
        <v>148</v>
      </c>
      <c r="F11780">
        <v>23</v>
      </c>
      <c r="G11780" s="85">
        <v>12.578380223266482</v>
      </c>
      <c r="H11780" s="85">
        <v>9379.6906330564307</v>
      </c>
      <c r="I11780" s="85">
        <v>2699.8138069321112</v>
      </c>
      <c r="J11780" s="85">
        <v>76215.929592839893</v>
      </c>
      <c r="K11780" t="s">
        <v>491</v>
      </c>
    </row>
    <row r="11781" spans="2:11" x14ac:dyDescent="0.25">
      <c r="B11781">
        <v>2026</v>
      </c>
      <c r="C11781" t="s">
        <v>486</v>
      </c>
      <c r="D11781">
        <v>3</v>
      </c>
      <c r="E11781" t="s">
        <v>148</v>
      </c>
      <c r="F11781">
        <v>23</v>
      </c>
      <c r="G11781" s="85">
        <v>25.686492413014044</v>
      </c>
      <c r="H11781" s="85">
        <v>9379.6906330564307</v>
      </c>
      <c r="I11781" s="85">
        <v>2699.8138069321112</v>
      </c>
      <c r="J11781" s="85">
        <v>155641.6535744452</v>
      </c>
      <c r="K11781" t="s">
        <v>491</v>
      </c>
    </row>
    <row r="11782" spans="2:11" x14ac:dyDescent="0.25">
      <c r="B11782">
        <v>2026</v>
      </c>
      <c r="C11782" t="s">
        <v>486</v>
      </c>
      <c r="D11782">
        <v>4</v>
      </c>
      <c r="E11782" t="s">
        <v>148</v>
      </c>
      <c r="F11782">
        <v>23</v>
      </c>
      <c r="G11782" s="85">
        <v>12.625564067413684</v>
      </c>
      <c r="H11782" s="85">
        <v>9379.6906330564307</v>
      </c>
      <c r="I11782" s="85">
        <v>2699.8138069321112</v>
      </c>
      <c r="J11782" s="85">
        <v>76501.829723032395</v>
      </c>
      <c r="K11782" t="s">
        <v>491</v>
      </c>
    </row>
    <row r="11783" spans="2:11" x14ac:dyDescent="0.25">
      <c r="B11783">
        <v>2026</v>
      </c>
      <c r="C11783" t="s">
        <v>487</v>
      </c>
      <c r="D11783">
        <v>3</v>
      </c>
      <c r="E11783" t="s">
        <v>148</v>
      </c>
      <c r="F11783">
        <v>23</v>
      </c>
      <c r="G11783" s="85">
        <v>25.782487130416968</v>
      </c>
      <c r="H11783" s="85">
        <v>9379.6906330564307</v>
      </c>
      <c r="I11783" s="85">
        <v>2699.8138069321112</v>
      </c>
      <c r="J11783" s="85">
        <v>156223.31246000924</v>
      </c>
      <c r="K11783" t="s">
        <v>491</v>
      </c>
    </row>
    <row r="11784" spans="2:11" x14ac:dyDescent="0.25">
      <c r="B11784">
        <v>2026</v>
      </c>
      <c r="C11784" t="s">
        <v>487</v>
      </c>
      <c r="D11784">
        <v>4</v>
      </c>
      <c r="E11784" t="s">
        <v>148</v>
      </c>
      <c r="F11784">
        <v>23</v>
      </c>
      <c r="G11784" s="85">
        <v>12.672747911560883</v>
      </c>
      <c r="H11784" s="85">
        <v>9379.6906330564307</v>
      </c>
      <c r="I11784" s="85">
        <v>2699.8138069321112</v>
      </c>
      <c r="J11784" s="85">
        <v>76787.729853224882</v>
      </c>
      <c r="K11784" t="s">
        <v>491</v>
      </c>
    </row>
    <row r="11785" spans="2:11" x14ac:dyDescent="0.25">
      <c r="B11785">
        <v>2026</v>
      </c>
      <c r="C11785" t="s">
        <v>488</v>
      </c>
      <c r="D11785">
        <v>3</v>
      </c>
      <c r="E11785" t="s">
        <v>148</v>
      </c>
      <c r="F11785">
        <v>23</v>
      </c>
      <c r="G11785" s="85">
        <v>25.878481847819899</v>
      </c>
      <c r="H11785" s="85">
        <v>9379.6906330564307</v>
      </c>
      <c r="I11785" s="85">
        <v>2699.8138069321112</v>
      </c>
      <c r="J11785" s="85">
        <v>156804.97134557331</v>
      </c>
      <c r="K11785" t="s">
        <v>491</v>
      </c>
    </row>
    <row r="11786" spans="2:11" x14ac:dyDescent="0.25">
      <c r="B11786">
        <v>2026</v>
      </c>
      <c r="C11786" t="s">
        <v>488</v>
      </c>
      <c r="D11786">
        <v>4</v>
      </c>
      <c r="E11786" t="s">
        <v>148</v>
      </c>
      <c r="F11786">
        <v>23</v>
      </c>
      <c r="G11786" s="85">
        <v>12.719931755708089</v>
      </c>
      <c r="H11786" s="85">
        <v>9379.6906330564307</v>
      </c>
      <c r="I11786" s="85">
        <v>2699.8138069321112</v>
      </c>
      <c r="J11786" s="85">
        <v>77073.629983417399</v>
      </c>
      <c r="K11786" t="s">
        <v>491</v>
      </c>
    </row>
    <row r="11787" spans="2:11" x14ac:dyDescent="0.25">
      <c r="B11787">
        <v>2026</v>
      </c>
      <c r="C11787" t="s">
        <v>489</v>
      </c>
      <c r="D11787">
        <v>3</v>
      </c>
      <c r="E11787" t="s">
        <v>148</v>
      </c>
      <c r="F11787">
        <v>23</v>
      </c>
      <c r="G11787" s="85">
        <v>25.974476565222826</v>
      </c>
      <c r="H11787" s="85">
        <v>9379.6906330564307</v>
      </c>
      <c r="I11787" s="85">
        <v>2699.8138069321112</v>
      </c>
      <c r="J11787" s="85">
        <v>157386.63023113736</v>
      </c>
      <c r="K11787" t="s">
        <v>491</v>
      </c>
    </row>
    <row r="11788" spans="2:11" x14ac:dyDescent="0.25">
      <c r="B11788">
        <v>2026</v>
      </c>
      <c r="C11788" t="s">
        <v>489</v>
      </c>
      <c r="D11788">
        <v>4</v>
      </c>
      <c r="E11788" t="s">
        <v>148</v>
      </c>
      <c r="F11788">
        <v>23</v>
      </c>
      <c r="G11788" s="85">
        <v>12.767115599855291</v>
      </c>
      <c r="H11788" s="85">
        <v>9379.6906330564307</v>
      </c>
      <c r="I11788" s="85">
        <v>2699.8138069321112</v>
      </c>
      <c r="J11788" s="85">
        <v>77359.530113609915</v>
      </c>
      <c r="K11788" t="s">
        <v>491</v>
      </c>
    </row>
    <row r="11789" spans="2:11" x14ac:dyDescent="0.25">
      <c r="B11789">
        <v>2026</v>
      </c>
      <c r="C11789" t="s">
        <v>490</v>
      </c>
      <c r="D11789">
        <v>3</v>
      </c>
      <c r="E11789" t="s">
        <v>148</v>
      </c>
      <c r="F11789">
        <v>23</v>
      </c>
      <c r="G11789" s="85">
        <v>26.07047128262575</v>
      </c>
      <c r="H11789" s="85">
        <v>9379.6906330564307</v>
      </c>
      <c r="I11789" s="85">
        <v>2699.8138069321112</v>
      </c>
      <c r="J11789" s="85">
        <v>157968.28911670137</v>
      </c>
      <c r="K11789" t="s">
        <v>491</v>
      </c>
    </row>
    <row r="11790" spans="2:11" x14ac:dyDescent="0.25">
      <c r="B11790">
        <v>2026</v>
      </c>
      <c r="C11790" t="s">
        <v>490</v>
      </c>
      <c r="D11790">
        <v>4</v>
      </c>
      <c r="E11790" t="s">
        <v>148</v>
      </c>
      <c r="F11790">
        <v>23</v>
      </c>
      <c r="G11790" s="85">
        <v>12.81429944400249</v>
      </c>
      <c r="H11790" s="85">
        <v>9379.6906330564307</v>
      </c>
      <c r="I11790" s="85">
        <v>2699.8138069321112</v>
      </c>
      <c r="J11790" s="85">
        <v>77645.430243802388</v>
      </c>
      <c r="K11790" t="s">
        <v>491</v>
      </c>
    </row>
    <row r="11791" spans="2:11" x14ac:dyDescent="0.25">
      <c r="B11791">
        <v>2026</v>
      </c>
      <c r="C11791" t="s">
        <v>479</v>
      </c>
      <c r="D11791">
        <v>3</v>
      </c>
      <c r="E11791" t="s">
        <v>169</v>
      </c>
      <c r="F11791">
        <v>2</v>
      </c>
      <c r="G11791" s="85">
        <v>25.566808689019464</v>
      </c>
      <c r="H11791" s="85">
        <v>22963.846685082874</v>
      </c>
      <c r="I11791" s="85">
        <v>5596.9095303867407</v>
      </c>
      <c r="J11791" s="85">
        <v>381622.97872496693</v>
      </c>
      <c r="K11791" t="s">
        <v>491</v>
      </c>
    </row>
    <row r="11792" spans="2:11" x14ac:dyDescent="0.25">
      <c r="B11792">
        <v>2026</v>
      </c>
      <c r="C11792" t="s">
        <v>479</v>
      </c>
      <c r="D11792">
        <v>4</v>
      </c>
      <c r="E11792" t="s">
        <v>169</v>
      </c>
      <c r="F11792">
        <v>2</v>
      </c>
      <c r="G11792" s="85">
        <v>8.0552958883212007</v>
      </c>
      <c r="H11792" s="85">
        <v>22963.846685082874</v>
      </c>
      <c r="I11792" s="85">
        <v>5596.9095303867407</v>
      </c>
      <c r="J11792" s="85">
        <v>120237.37685855123</v>
      </c>
      <c r="K11792" t="s">
        <v>491</v>
      </c>
    </row>
    <row r="11793" spans="2:11" x14ac:dyDescent="0.25">
      <c r="B11793">
        <v>2026</v>
      </c>
      <c r="C11793" t="s">
        <v>480</v>
      </c>
      <c r="D11793">
        <v>3</v>
      </c>
      <c r="E11793" t="s">
        <v>169</v>
      </c>
      <c r="F11793">
        <v>2</v>
      </c>
      <c r="G11793" s="85">
        <v>19.328690288251263</v>
      </c>
      <c r="H11793" s="85">
        <v>22963.846685082874</v>
      </c>
      <c r="I11793" s="85">
        <v>5596.9095303867407</v>
      </c>
      <c r="J11793" s="85">
        <v>288509.70226185402</v>
      </c>
      <c r="K11793" t="s">
        <v>491</v>
      </c>
    </row>
    <row r="11794" spans="2:11" x14ac:dyDescent="0.25">
      <c r="B11794">
        <v>2026</v>
      </c>
      <c r="C11794" t="s">
        <v>480</v>
      </c>
      <c r="D11794">
        <v>4</v>
      </c>
      <c r="E11794" t="s">
        <v>169</v>
      </c>
      <c r="F11794">
        <v>2</v>
      </c>
      <c r="G11794" s="85">
        <v>6.0898613236956045</v>
      </c>
      <c r="H11794" s="85">
        <v>22963.846685082874</v>
      </c>
      <c r="I11794" s="85">
        <v>5596.9095303867407</v>
      </c>
      <c r="J11794" s="85">
        <v>90900.317150995106</v>
      </c>
      <c r="K11794" t="s">
        <v>491</v>
      </c>
    </row>
    <row r="11795" spans="2:11" x14ac:dyDescent="0.25">
      <c r="B11795">
        <v>2026</v>
      </c>
      <c r="C11795" t="s">
        <v>481</v>
      </c>
      <c r="D11795">
        <v>3</v>
      </c>
      <c r="E11795" t="s">
        <v>169</v>
      </c>
      <c r="F11795">
        <v>2</v>
      </c>
      <c r="G11795" s="85">
        <v>17.374713543024818</v>
      </c>
      <c r="H11795" s="85">
        <v>22963.846685082874</v>
      </c>
      <c r="I11795" s="85">
        <v>5596.9095303867407</v>
      </c>
      <c r="J11795" s="85">
        <v>259343.66769951573</v>
      </c>
      <c r="K11795" t="s">
        <v>491</v>
      </c>
    </row>
    <row r="11796" spans="2:11" x14ac:dyDescent="0.25">
      <c r="B11796">
        <v>2026</v>
      </c>
      <c r="C11796" t="s">
        <v>481</v>
      </c>
      <c r="D11796">
        <v>4</v>
      </c>
      <c r="E11796" t="s">
        <v>169</v>
      </c>
      <c r="F11796">
        <v>2</v>
      </c>
      <c r="G11796" s="85">
        <v>5.474224814925627</v>
      </c>
      <c r="H11796" s="85">
        <v>22963.846685082874</v>
      </c>
      <c r="I11796" s="85">
        <v>5596.9095303867407</v>
      </c>
      <c r="J11796" s="85">
        <v>81711.018590258376</v>
      </c>
      <c r="K11796" t="s">
        <v>491</v>
      </c>
    </row>
    <row r="11797" spans="2:11" x14ac:dyDescent="0.25">
      <c r="B11797">
        <v>2026</v>
      </c>
      <c r="C11797" t="s">
        <v>482</v>
      </c>
      <c r="D11797">
        <v>3</v>
      </c>
      <c r="E11797" t="s">
        <v>169</v>
      </c>
      <c r="F11797">
        <v>2</v>
      </c>
      <c r="G11797" s="85">
        <v>9.9377484034729591</v>
      </c>
      <c r="H11797" s="85">
        <v>22963.846685082874</v>
      </c>
      <c r="I11797" s="85">
        <v>5596.9095303867407</v>
      </c>
      <c r="J11797" s="85">
        <v>148335.80497598209</v>
      </c>
      <c r="K11797" t="s">
        <v>491</v>
      </c>
    </row>
    <row r="11798" spans="2:11" x14ac:dyDescent="0.25">
      <c r="B11798">
        <v>2026</v>
      </c>
      <c r="C11798" t="s">
        <v>482</v>
      </c>
      <c r="D11798">
        <v>4</v>
      </c>
      <c r="E11798" t="s">
        <v>169</v>
      </c>
      <c r="F11798">
        <v>2</v>
      </c>
      <c r="G11798" s="85">
        <v>3.1310714147928511</v>
      </c>
      <c r="H11798" s="85">
        <v>22963.846685082874</v>
      </c>
      <c r="I11798" s="85">
        <v>5596.9095303867407</v>
      </c>
      <c r="J11798" s="85">
        <v>46735.938554076565</v>
      </c>
      <c r="K11798" t="s">
        <v>491</v>
      </c>
    </row>
    <row r="11799" spans="2:11" x14ac:dyDescent="0.25">
      <c r="B11799">
        <v>2026</v>
      </c>
      <c r="C11799" t="s">
        <v>483</v>
      </c>
      <c r="D11799">
        <v>3</v>
      </c>
      <c r="E11799" t="s">
        <v>169</v>
      </c>
      <c r="F11799">
        <v>2</v>
      </c>
      <c r="G11799" s="85">
        <v>20.685068852758327</v>
      </c>
      <c r="H11799" s="85">
        <v>22963.846685082874</v>
      </c>
      <c r="I11799" s="85">
        <v>5596.9095303867407</v>
      </c>
      <c r="J11799" s="85">
        <v>308755.68737333146</v>
      </c>
      <c r="K11799" t="s">
        <v>491</v>
      </c>
    </row>
    <row r="11800" spans="2:11" x14ac:dyDescent="0.25">
      <c r="B11800">
        <v>2026</v>
      </c>
      <c r="C11800" t="s">
        <v>483</v>
      </c>
      <c r="D11800">
        <v>4</v>
      </c>
      <c r="E11800" t="s">
        <v>169</v>
      </c>
      <c r="F11800">
        <v>2</v>
      </c>
      <c r="G11800" s="85">
        <v>6.5172134741567334</v>
      </c>
      <c r="H11800" s="85">
        <v>22963.846685082874</v>
      </c>
      <c r="I11800" s="85">
        <v>5596.9095303867407</v>
      </c>
      <c r="J11800" s="85">
        <v>97279.189172419501</v>
      </c>
      <c r="K11800" t="s">
        <v>491</v>
      </c>
    </row>
    <row r="11801" spans="2:11" x14ac:dyDescent="0.25">
      <c r="B11801">
        <v>2026</v>
      </c>
      <c r="C11801" t="s">
        <v>484</v>
      </c>
      <c r="D11801">
        <v>3</v>
      </c>
      <c r="E11801" t="s">
        <v>169</v>
      </c>
      <c r="F11801">
        <v>2</v>
      </c>
      <c r="G11801" s="85">
        <v>19.297034743353567</v>
      </c>
      <c r="H11801" s="85">
        <v>22963.846685082874</v>
      </c>
      <c r="I11801" s="85">
        <v>5596.9095303867407</v>
      </c>
      <c r="J11801" s="85">
        <v>288037.19576000777</v>
      </c>
      <c r="K11801" t="s">
        <v>491</v>
      </c>
    </row>
    <row r="11802" spans="2:11" x14ac:dyDescent="0.25">
      <c r="B11802">
        <v>2026</v>
      </c>
      <c r="C11802" t="s">
        <v>484</v>
      </c>
      <c r="D11802">
        <v>4</v>
      </c>
      <c r="E11802" t="s">
        <v>169</v>
      </c>
      <c r="F11802">
        <v>2</v>
      </c>
      <c r="G11802" s="85">
        <v>6.0798876588648234</v>
      </c>
      <c r="H11802" s="85">
        <v>22963.846685082874</v>
      </c>
      <c r="I11802" s="85">
        <v>5596.9095303867407</v>
      </c>
      <c r="J11802" s="85">
        <v>90751.445239454508</v>
      </c>
      <c r="K11802" t="s">
        <v>491</v>
      </c>
    </row>
    <row r="11803" spans="2:11" x14ac:dyDescent="0.25">
      <c r="B11803">
        <v>2026</v>
      </c>
      <c r="C11803" t="s">
        <v>485</v>
      </c>
      <c r="D11803">
        <v>3</v>
      </c>
      <c r="E11803" t="s">
        <v>169</v>
      </c>
      <c r="F11803">
        <v>2</v>
      </c>
      <c r="G11803" s="85">
        <v>20.440895685890784</v>
      </c>
      <c r="H11803" s="85">
        <v>22963.846685082874</v>
      </c>
      <c r="I11803" s="85">
        <v>5596.9095303867407</v>
      </c>
      <c r="J11803" s="85">
        <v>305111.03651376913</v>
      </c>
      <c r="K11803" t="s">
        <v>491</v>
      </c>
    </row>
    <row r="11804" spans="2:11" x14ac:dyDescent="0.25">
      <c r="B11804">
        <v>2026</v>
      </c>
      <c r="C11804" t="s">
        <v>485</v>
      </c>
      <c r="D11804">
        <v>4</v>
      </c>
      <c r="E11804" t="s">
        <v>169</v>
      </c>
      <c r="F11804">
        <v>2</v>
      </c>
      <c r="G11804" s="85">
        <v>6.4402822024039459</v>
      </c>
      <c r="H11804" s="85">
        <v>22963.846685082874</v>
      </c>
      <c r="I11804" s="85">
        <v>5596.9095303867407</v>
      </c>
      <c r="J11804" s="85">
        <v>96130.874518036857</v>
      </c>
      <c r="K11804" t="s">
        <v>491</v>
      </c>
    </row>
    <row r="11805" spans="2:11" x14ac:dyDescent="0.25">
      <c r="B11805">
        <v>2026</v>
      </c>
      <c r="C11805" t="s">
        <v>486</v>
      </c>
      <c r="D11805">
        <v>3</v>
      </c>
      <c r="E11805" t="s">
        <v>169</v>
      </c>
      <c r="F11805">
        <v>2</v>
      </c>
      <c r="G11805" s="85">
        <v>18.727965083987424</v>
      </c>
      <c r="H11805" s="85">
        <v>22963.846685082874</v>
      </c>
      <c r="I11805" s="85">
        <v>5596.9095303867407</v>
      </c>
      <c r="J11805" s="85">
        <v>279542.9772929771</v>
      </c>
      <c r="K11805" t="s">
        <v>491</v>
      </c>
    </row>
    <row r="11806" spans="2:11" x14ac:dyDescent="0.25">
      <c r="B11806">
        <v>2026</v>
      </c>
      <c r="C11806" t="s">
        <v>486</v>
      </c>
      <c r="D11806">
        <v>4</v>
      </c>
      <c r="E11806" t="s">
        <v>169</v>
      </c>
      <c r="F11806">
        <v>2</v>
      </c>
      <c r="G11806" s="85">
        <v>5.9005917387905598</v>
      </c>
      <c r="H11806" s="85">
        <v>22963.846685082874</v>
      </c>
      <c r="I11806" s="85">
        <v>5596.9095303867407</v>
      </c>
      <c r="J11806" s="85">
        <v>88075.184626554445</v>
      </c>
      <c r="K11806" t="s">
        <v>491</v>
      </c>
    </row>
    <row r="11807" spans="2:11" x14ac:dyDescent="0.25">
      <c r="B11807">
        <v>2026</v>
      </c>
      <c r="C11807" t="s">
        <v>487</v>
      </c>
      <c r="D11807">
        <v>3</v>
      </c>
      <c r="E11807" t="s">
        <v>169</v>
      </c>
      <c r="F11807">
        <v>2</v>
      </c>
      <c r="G11807" s="85">
        <v>14.371646362770049</v>
      </c>
      <c r="H11807" s="85">
        <v>22963.846685082874</v>
      </c>
      <c r="I11807" s="85">
        <v>5596.9095303867407</v>
      </c>
      <c r="J11807" s="85">
        <v>214518.38439647222</v>
      </c>
      <c r="K11807" t="s">
        <v>491</v>
      </c>
    </row>
    <row r="11808" spans="2:11" x14ac:dyDescent="0.25">
      <c r="B11808">
        <v>2026</v>
      </c>
      <c r="C11808" t="s">
        <v>487</v>
      </c>
      <c r="D11808">
        <v>4</v>
      </c>
      <c r="E11808" t="s">
        <v>169</v>
      </c>
      <c r="F11808">
        <v>2</v>
      </c>
      <c r="G11808" s="85">
        <v>4.5280529636124829</v>
      </c>
      <c r="H11808" s="85">
        <v>22963.846685082874</v>
      </c>
      <c r="I11808" s="85">
        <v>5596.9095303867407</v>
      </c>
      <c r="J11808" s="85">
        <v>67587.984124915922</v>
      </c>
      <c r="K11808" t="s">
        <v>491</v>
      </c>
    </row>
    <row r="11809" spans="2:11" x14ac:dyDescent="0.25">
      <c r="B11809">
        <v>2026</v>
      </c>
      <c r="C11809" t="s">
        <v>488</v>
      </c>
      <c r="D11809">
        <v>3</v>
      </c>
      <c r="E11809" t="s">
        <v>169</v>
      </c>
      <c r="F11809">
        <v>2</v>
      </c>
      <c r="G11809" s="85">
        <v>19.736312681439326</v>
      </c>
      <c r="H11809" s="85">
        <v>22963.846685082874</v>
      </c>
      <c r="I11809" s="85">
        <v>5596.9095303867407</v>
      </c>
      <c r="J11809" s="85">
        <v>294594.07805452921</v>
      </c>
      <c r="K11809" t="s">
        <v>491</v>
      </c>
    </row>
    <row r="11810" spans="2:11" x14ac:dyDescent="0.25">
      <c r="B11810">
        <v>2026</v>
      </c>
      <c r="C11810" t="s">
        <v>488</v>
      </c>
      <c r="D11810">
        <v>4</v>
      </c>
      <c r="E11810" t="s">
        <v>169</v>
      </c>
      <c r="F11810">
        <v>2</v>
      </c>
      <c r="G11810" s="85">
        <v>6.2182902968918441</v>
      </c>
      <c r="H11810" s="85">
        <v>22963.846685082874</v>
      </c>
      <c r="I11810" s="85">
        <v>5596.9095303867407</v>
      </c>
      <c r="J11810" s="85">
        <v>92817.312263755797</v>
      </c>
      <c r="K11810" t="s">
        <v>491</v>
      </c>
    </row>
    <row r="11811" spans="2:11" x14ac:dyDescent="0.25">
      <c r="B11811">
        <v>2026</v>
      </c>
      <c r="C11811" t="s">
        <v>489</v>
      </c>
      <c r="D11811">
        <v>3</v>
      </c>
      <c r="E11811" t="s">
        <v>169</v>
      </c>
      <c r="F11811">
        <v>2</v>
      </c>
      <c r="G11811" s="85">
        <v>18.391046458015538</v>
      </c>
      <c r="H11811" s="85">
        <v>22963.846685082874</v>
      </c>
      <c r="I11811" s="85">
        <v>5596.9095303867407</v>
      </c>
      <c r="J11811" s="85">
        <v>274513.96130606841</v>
      </c>
      <c r="K11811" t="s">
        <v>491</v>
      </c>
    </row>
    <row r="11812" spans="2:11" x14ac:dyDescent="0.25">
      <c r="B11812">
        <v>2026</v>
      </c>
      <c r="C11812" t="s">
        <v>489</v>
      </c>
      <c r="D11812">
        <v>4</v>
      </c>
      <c r="E11812" t="s">
        <v>169</v>
      </c>
      <c r="F11812">
        <v>2</v>
      </c>
      <c r="G11812" s="85">
        <v>5.7944392949911965</v>
      </c>
      <c r="H11812" s="85">
        <v>22963.846685082874</v>
      </c>
      <c r="I11812" s="85">
        <v>5596.9095303867407</v>
      </c>
      <c r="J11812" s="85">
        <v>86490.700137528402</v>
      </c>
      <c r="K11812" t="s">
        <v>491</v>
      </c>
    </row>
    <row r="11813" spans="2:11" x14ac:dyDescent="0.25">
      <c r="B11813">
        <v>2026</v>
      </c>
      <c r="C11813" t="s">
        <v>490</v>
      </c>
      <c r="D11813">
        <v>3</v>
      </c>
      <c r="E11813" t="s">
        <v>169</v>
      </c>
      <c r="F11813">
        <v>2</v>
      </c>
      <c r="G11813" s="85">
        <v>22.171322883530404</v>
      </c>
      <c r="H11813" s="85">
        <v>22963.846685082874</v>
      </c>
      <c r="I11813" s="85">
        <v>5596.9095303867407</v>
      </c>
      <c r="J11813" s="85">
        <v>330940.25867686013</v>
      </c>
      <c r="K11813" t="s">
        <v>491</v>
      </c>
    </row>
    <row r="11814" spans="2:11" x14ac:dyDescent="0.25">
      <c r="B11814">
        <v>2026</v>
      </c>
      <c r="C11814" t="s">
        <v>490</v>
      </c>
      <c r="D11814">
        <v>4</v>
      </c>
      <c r="E11814" t="s">
        <v>169</v>
      </c>
      <c r="F11814">
        <v>2</v>
      </c>
      <c r="G11814" s="85">
        <v>6.9854852920712247</v>
      </c>
      <c r="H11814" s="85">
        <v>22963.846685082874</v>
      </c>
      <c r="I11814" s="85">
        <v>5596.9095303867407</v>
      </c>
      <c r="J11814" s="85">
        <v>104268.84862421623</v>
      </c>
      <c r="K11814" t="s">
        <v>491</v>
      </c>
    </row>
    <row r="11815" spans="2:11" x14ac:dyDescent="0.25">
      <c r="B11815">
        <v>2026</v>
      </c>
      <c r="C11815" t="s">
        <v>479</v>
      </c>
      <c r="D11815">
        <v>3</v>
      </c>
      <c r="E11815" t="s">
        <v>131</v>
      </c>
      <c r="F11815">
        <v>27</v>
      </c>
      <c r="G11815" s="85">
        <v>11.578807314495288</v>
      </c>
      <c r="H11815" s="85">
        <v>9367.3143996013951</v>
      </c>
      <c r="I11815" s="85">
        <v>2655.2732104301613</v>
      </c>
      <c r="J11815" s="85">
        <v>67355.105990601922</v>
      </c>
      <c r="K11815" t="s">
        <v>491</v>
      </c>
    </row>
    <row r="11816" spans="2:11" x14ac:dyDescent="0.25">
      <c r="B11816">
        <v>2026</v>
      </c>
      <c r="C11816" t="s">
        <v>479</v>
      </c>
      <c r="D11816">
        <v>4</v>
      </c>
      <c r="E11816" t="s">
        <v>131</v>
      </c>
      <c r="F11816">
        <v>27</v>
      </c>
      <c r="G11816" s="85">
        <v>2.8303751213210706</v>
      </c>
      <c r="H11816" s="85">
        <v>9367.3143996013951</v>
      </c>
      <c r="I11816" s="85">
        <v>2655.2732104301613</v>
      </c>
      <c r="J11816" s="85">
        <v>16464.581464369359</v>
      </c>
      <c r="K11816" t="s">
        <v>491</v>
      </c>
    </row>
    <row r="11817" spans="2:11" x14ac:dyDescent="0.25">
      <c r="B11817">
        <v>2026</v>
      </c>
      <c r="C11817" t="s">
        <v>480</v>
      </c>
      <c r="D11817">
        <v>3</v>
      </c>
      <c r="E11817" t="s">
        <v>131</v>
      </c>
      <c r="F11817">
        <v>27</v>
      </c>
      <c r="G11817" s="85">
        <v>11.600565759140855</v>
      </c>
      <c r="H11817" s="85">
        <v>9367.3143996013951</v>
      </c>
      <c r="I11817" s="85">
        <v>2655.2732104301613</v>
      </c>
      <c r="J11817" s="85">
        <v>67481.677087735399</v>
      </c>
      <c r="K11817" t="s">
        <v>491</v>
      </c>
    </row>
    <row r="11818" spans="2:11" x14ac:dyDescent="0.25">
      <c r="B11818">
        <v>2026</v>
      </c>
      <c r="C11818" t="s">
        <v>480</v>
      </c>
      <c r="D11818">
        <v>4</v>
      </c>
      <c r="E11818" t="s">
        <v>131</v>
      </c>
      <c r="F11818">
        <v>27</v>
      </c>
      <c r="G11818" s="85">
        <v>2.8356938522344315</v>
      </c>
      <c r="H11818" s="85">
        <v>9367.3143996013951</v>
      </c>
      <c r="I11818" s="85">
        <v>2655.2732104301613</v>
      </c>
      <c r="J11818" s="85">
        <v>16495.521065890876</v>
      </c>
      <c r="K11818" t="s">
        <v>491</v>
      </c>
    </row>
    <row r="11819" spans="2:11" x14ac:dyDescent="0.25">
      <c r="B11819">
        <v>2026</v>
      </c>
      <c r="C11819" t="s">
        <v>481</v>
      </c>
      <c r="D11819">
        <v>3</v>
      </c>
      <c r="E11819" t="s">
        <v>131</v>
      </c>
      <c r="F11819">
        <v>27</v>
      </c>
      <c r="G11819" s="85">
        <v>11.62232420378643</v>
      </c>
      <c r="H11819" s="85">
        <v>9367.3143996013951</v>
      </c>
      <c r="I11819" s="85">
        <v>2655.2732104301613</v>
      </c>
      <c r="J11819" s="85">
        <v>67608.24818486892</v>
      </c>
      <c r="K11819" t="s">
        <v>491</v>
      </c>
    </row>
    <row r="11820" spans="2:11" x14ac:dyDescent="0.25">
      <c r="B11820">
        <v>2026</v>
      </c>
      <c r="C11820" t="s">
        <v>481</v>
      </c>
      <c r="D11820">
        <v>4</v>
      </c>
      <c r="E11820" t="s">
        <v>131</v>
      </c>
      <c r="F11820">
        <v>27</v>
      </c>
      <c r="G11820" s="85">
        <v>2.8410125831477941</v>
      </c>
      <c r="H11820" s="85">
        <v>9367.3143996013951</v>
      </c>
      <c r="I11820" s="85">
        <v>2655.2732104301613</v>
      </c>
      <c r="J11820" s="85">
        <v>16526.460667412404</v>
      </c>
      <c r="K11820" t="s">
        <v>491</v>
      </c>
    </row>
    <row r="11821" spans="2:11" x14ac:dyDescent="0.25">
      <c r="B11821">
        <v>2026</v>
      </c>
      <c r="C11821" t="s">
        <v>482</v>
      </c>
      <c r="D11821">
        <v>3</v>
      </c>
      <c r="E11821" t="s">
        <v>131</v>
      </c>
      <c r="F11821">
        <v>27</v>
      </c>
      <c r="G11821" s="85">
        <v>11.644082648431997</v>
      </c>
      <c r="H11821" s="85">
        <v>9367.3143996013951</v>
      </c>
      <c r="I11821" s="85">
        <v>2655.2732104301613</v>
      </c>
      <c r="J11821" s="85">
        <v>67734.819282002398</v>
      </c>
      <c r="K11821" t="s">
        <v>491</v>
      </c>
    </row>
    <row r="11822" spans="2:11" x14ac:dyDescent="0.25">
      <c r="B11822">
        <v>2026</v>
      </c>
      <c r="C11822" t="s">
        <v>482</v>
      </c>
      <c r="D11822">
        <v>4</v>
      </c>
      <c r="E11822" t="s">
        <v>131</v>
      </c>
      <c r="F11822">
        <v>27</v>
      </c>
      <c r="G11822" s="85">
        <v>2.846331314061155</v>
      </c>
      <c r="H11822" s="85">
        <v>9367.3143996013951</v>
      </c>
      <c r="I11822" s="85">
        <v>2655.2732104301613</v>
      </c>
      <c r="J11822" s="85">
        <v>16557.400268933921</v>
      </c>
      <c r="K11822" t="s">
        <v>491</v>
      </c>
    </row>
    <row r="11823" spans="2:11" x14ac:dyDescent="0.25">
      <c r="B11823">
        <v>2026</v>
      </c>
      <c r="C11823" t="s">
        <v>483</v>
      </c>
      <c r="D11823">
        <v>3</v>
      </c>
      <c r="E11823" t="s">
        <v>131</v>
      </c>
      <c r="F11823">
        <v>27</v>
      </c>
      <c r="G11823" s="85">
        <v>11.665841093077571</v>
      </c>
      <c r="H11823" s="85">
        <v>9367.3143996013951</v>
      </c>
      <c r="I11823" s="85">
        <v>2655.2732104301613</v>
      </c>
      <c r="J11823" s="85">
        <v>67861.390379135919</v>
      </c>
      <c r="K11823" t="s">
        <v>491</v>
      </c>
    </row>
    <row r="11824" spans="2:11" x14ac:dyDescent="0.25">
      <c r="B11824">
        <v>2026</v>
      </c>
      <c r="C11824" t="s">
        <v>483</v>
      </c>
      <c r="D11824">
        <v>4</v>
      </c>
      <c r="E11824" t="s">
        <v>131</v>
      </c>
      <c r="F11824">
        <v>27</v>
      </c>
      <c r="G11824" s="85">
        <v>2.8516500449745177</v>
      </c>
      <c r="H11824" s="85">
        <v>9367.3143996013951</v>
      </c>
      <c r="I11824" s="85">
        <v>2655.2732104301613</v>
      </c>
      <c r="J11824" s="85">
        <v>16588.339870455449</v>
      </c>
      <c r="K11824" t="s">
        <v>491</v>
      </c>
    </row>
    <row r="11825" spans="2:11" x14ac:dyDescent="0.25">
      <c r="B11825">
        <v>2026</v>
      </c>
      <c r="C11825" t="s">
        <v>484</v>
      </c>
      <c r="D11825">
        <v>3</v>
      </c>
      <c r="E11825" t="s">
        <v>131</v>
      </c>
      <c r="F11825">
        <v>27</v>
      </c>
      <c r="G11825" s="85">
        <v>11.687599537723139</v>
      </c>
      <c r="H11825" s="85">
        <v>9367.3143996013951</v>
      </c>
      <c r="I11825" s="85">
        <v>2655.2732104301613</v>
      </c>
      <c r="J11825" s="85">
        <v>67987.961476269411</v>
      </c>
      <c r="K11825" t="s">
        <v>491</v>
      </c>
    </row>
    <row r="11826" spans="2:11" x14ac:dyDescent="0.25">
      <c r="B11826">
        <v>2026</v>
      </c>
      <c r="C11826" t="s">
        <v>484</v>
      </c>
      <c r="D11826">
        <v>4</v>
      </c>
      <c r="E11826" t="s">
        <v>131</v>
      </c>
      <c r="F11826">
        <v>27</v>
      </c>
      <c r="G11826" s="85">
        <v>2.8569687758878786</v>
      </c>
      <c r="H11826" s="85">
        <v>9367.3143996013951</v>
      </c>
      <c r="I11826" s="85">
        <v>2655.2732104301613</v>
      </c>
      <c r="J11826" s="85">
        <v>16619.279471976966</v>
      </c>
      <c r="K11826" t="s">
        <v>491</v>
      </c>
    </row>
    <row r="11827" spans="2:11" x14ac:dyDescent="0.25">
      <c r="B11827">
        <v>2026</v>
      </c>
      <c r="C11827" t="s">
        <v>485</v>
      </c>
      <c r="D11827">
        <v>3</v>
      </c>
      <c r="E11827" t="s">
        <v>131</v>
      </c>
      <c r="F11827">
        <v>27</v>
      </c>
      <c r="G11827" s="85">
        <v>11.709357982368717</v>
      </c>
      <c r="H11827" s="85">
        <v>9367.3143996013951</v>
      </c>
      <c r="I11827" s="85">
        <v>2655.2732104301613</v>
      </c>
      <c r="J11827" s="85">
        <v>68114.532573402947</v>
      </c>
      <c r="K11827" t="s">
        <v>491</v>
      </c>
    </row>
    <row r="11828" spans="2:11" x14ac:dyDescent="0.25">
      <c r="B11828">
        <v>2026</v>
      </c>
      <c r="C11828" t="s">
        <v>485</v>
      </c>
      <c r="D11828">
        <v>4</v>
      </c>
      <c r="E11828" t="s">
        <v>131</v>
      </c>
      <c r="F11828">
        <v>27</v>
      </c>
      <c r="G11828" s="85">
        <v>2.8622875068012412</v>
      </c>
      <c r="H11828" s="85">
        <v>9367.3143996013951</v>
      </c>
      <c r="I11828" s="85">
        <v>2655.2732104301613</v>
      </c>
      <c r="J11828" s="85">
        <v>16650.219073498494</v>
      </c>
      <c r="K11828" t="s">
        <v>491</v>
      </c>
    </row>
    <row r="11829" spans="2:11" x14ac:dyDescent="0.25">
      <c r="B11829">
        <v>2026</v>
      </c>
      <c r="C11829" t="s">
        <v>486</v>
      </c>
      <c r="D11829">
        <v>3</v>
      </c>
      <c r="E11829" t="s">
        <v>131</v>
      </c>
      <c r="F11829">
        <v>27</v>
      </c>
      <c r="G11829" s="85">
        <v>11.73111642701428</v>
      </c>
      <c r="H11829" s="85">
        <v>9367.3143996013951</v>
      </c>
      <c r="I11829" s="85">
        <v>2655.2732104301613</v>
      </c>
      <c r="J11829" s="85">
        <v>68241.103670536409</v>
      </c>
      <c r="K11829" t="s">
        <v>491</v>
      </c>
    </row>
    <row r="11830" spans="2:11" x14ac:dyDescent="0.25">
      <c r="B11830">
        <v>2026</v>
      </c>
      <c r="C11830" t="s">
        <v>486</v>
      </c>
      <c r="D11830">
        <v>4</v>
      </c>
      <c r="E11830" t="s">
        <v>131</v>
      </c>
      <c r="F11830">
        <v>27</v>
      </c>
      <c r="G11830" s="85">
        <v>2.8676062377146021</v>
      </c>
      <c r="H11830" s="85">
        <v>9367.3143996013951</v>
      </c>
      <c r="I11830" s="85">
        <v>2655.2732104301613</v>
      </c>
      <c r="J11830" s="85">
        <v>16681.158675020011</v>
      </c>
      <c r="K11830" t="s">
        <v>491</v>
      </c>
    </row>
    <row r="11831" spans="2:11" x14ac:dyDescent="0.25">
      <c r="B11831">
        <v>2026</v>
      </c>
      <c r="C11831" t="s">
        <v>487</v>
      </c>
      <c r="D11831">
        <v>3</v>
      </c>
      <c r="E11831" t="s">
        <v>131</v>
      </c>
      <c r="F11831">
        <v>27</v>
      </c>
      <c r="G11831" s="85">
        <v>11.752874871659857</v>
      </c>
      <c r="H11831" s="85">
        <v>9367.3143996013951</v>
      </c>
      <c r="I11831" s="85">
        <v>2655.2732104301613</v>
      </c>
      <c r="J11831" s="85">
        <v>68367.674767669945</v>
      </c>
      <c r="K11831" t="s">
        <v>491</v>
      </c>
    </row>
    <row r="11832" spans="2:11" x14ac:dyDescent="0.25">
      <c r="B11832">
        <v>2026</v>
      </c>
      <c r="C11832" t="s">
        <v>487</v>
      </c>
      <c r="D11832">
        <v>4</v>
      </c>
      <c r="E11832" t="s">
        <v>131</v>
      </c>
      <c r="F11832">
        <v>27</v>
      </c>
      <c r="G11832" s="85">
        <v>2.8729249686279648</v>
      </c>
      <c r="H11832" s="85">
        <v>9367.3143996013951</v>
      </c>
      <c r="I11832" s="85">
        <v>2655.2732104301613</v>
      </c>
      <c r="J11832" s="85">
        <v>16712.098276541539</v>
      </c>
      <c r="K11832" t="s">
        <v>491</v>
      </c>
    </row>
    <row r="11833" spans="2:11" x14ac:dyDescent="0.25">
      <c r="B11833">
        <v>2026</v>
      </c>
      <c r="C11833" t="s">
        <v>488</v>
      </c>
      <c r="D11833">
        <v>3</v>
      </c>
      <c r="E11833" t="s">
        <v>131</v>
      </c>
      <c r="F11833">
        <v>27</v>
      </c>
      <c r="G11833" s="85">
        <v>11.774633316305424</v>
      </c>
      <c r="H11833" s="85">
        <v>9367.3143996013951</v>
      </c>
      <c r="I11833" s="85">
        <v>2655.2732104301613</v>
      </c>
      <c r="J11833" s="85">
        <v>68494.245864803423</v>
      </c>
      <c r="K11833" t="s">
        <v>491</v>
      </c>
    </row>
    <row r="11834" spans="2:11" x14ac:dyDescent="0.25">
      <c r="B11834">
        <v>2026</v>
      </c>
      <c r="C11834" t="s">
        <v>488</v>
      </c>
      <c r="D11834">
        <v>4</v>
      </c>
      <c r="E11834" t="s">
        <v>131</v>
      </c>
      <c r="F11834">
        <v>27</v>
      </c>
      <c r="G11834" s="85">
        <v>2.8782436995413256</v>
      </c>
      <c r="H11834" s="85">
        <v>9367.3143996013951</v>
      </c>
      <c r="I11834" s="85">
        <v>2655.2732104301613</v>
      </c>
      <c r="J11834" s="85">
        <v>16743.037878063056</v>
      </c>
      <c r="K11834" t="s">
        <v>491</v>
      </c>
    </row>
    <row r="11835" spans="2:11" x14ac:dyDescent="0.25">
      <c r="B11835">
        <v>2026</v>
      </c>
      <c r="C11835" t="s">
        <v>489</v>
      </c>
      <c r="D11835">
        <v>3</v>
      </c>
      <c r="E11835" t="s">
        <v>131</v>
      </c>
      <c r="F11835">
        <v>27</v>
      </c>
      <c r="G11835" s="85">
        <v>11.796391760950998</v>
      </c>
      <c r="H11835" s="85">
        <v>9367.3143996013951</v>
      </c>
      <c r="I11835" s="85">
        <v>2655.2732104301613</v>
      </c>
      <c r="J11835" s="85">
        <v>68620.816961936929</v>
      </c>
      <c r="K11835" t="s">
        <v>491</v>
      </c>
    </row>
    <row r="11836" spans="2:11" x14ac:dyDescent="0.25">
      <c r="B11836">
        <v>2026</v>
      </c>
      <c r="C11836" t="s">
        <v>489</v>
      </c>
      <c r="D11836">
        <v>4</v>
      </c>
      <c r="E11836" t="s">
        <v>131</v>
      </c>
      <c r="F11836">
        <v>27</v>
      </c>
      <c r="G11836" s="85">
        <v>2.8835624304546883</v>
      </c>
      <c r="H11836" s="85">
        <v>9367.3143996013951</v>
      </c>
      <c r="I11836" s="85">
        <v>2655.2732104301613</v>
      </c>
      <c r="J11836" s="85">
        <v>16773.977479584584</v>
      </c>
      <c r="K11836" t="s">
        <v>491</v>
      </c>
    </row>
    <row r="11837" spans="2:11" x14ac:dyDescent="0.25">
      <c r="B11837">
        <v>2026</v>
      </c>
      <c r="C11837" t="s">
        <v>490</v>
      </c>
      <c r="D11837">
        <v>3</v>
      </c>
      <c r="E11837" t="s">
        <v>131</v>
      </c>
      <c r="F11837">
        <v>27</v>
      </c>
      <c r="G11837" s="85">
        <v>11.818150205596565</v>
      </c>
      <c r="H11837" s="85">
        <v>9367.3143996013951</v>
      </c>
      <c r="I11837" s="85">
        <v>2655.2732104301613</v>
      </c>
      <c r="J11837" s="85">
        <v>68747.388059070407</v>
      </c>
      <c r="K11837" t="s">
        <v>491</v>
      </c>
    </row>
    <row r="11838" spans="2:11" x14ac:dyDescent="0.25">
      <c r="B11838">
        <v>2026</v>
      </c>
      <c r="C11838" t="s">
        <v>490</v>
      </c>
      <c r="D11838">
        <v>4</v>
      </c>
      <c r="E11838" t="s">
        <v>131</v>
      </c>
      <c r="F11838">
        <v>27</v>
      </c>
      <c r="G11838" s="85">
        <v>2.8888811613680492</v>
      </c>
      <c r="H11838" s="85">
        <v>9367.3143996013951</v>
      </c>
      <c r="I11838" s="85">
        <v>2655.2732104301613</v>
      </c>
      <c r="J11838" s="85">
        <v>16804.917081106101</v>
      </c>
      <c r="K11838" t="s">
        <v>491</v>
      </c>
    </row>
    <row r="11839" spans="2:11" x14ac:dyDescent="0.25">
      <c r="B11839">
        <v>2026</v>
      </c>
      <c r="C11839" t="s">
        <v>479</v>
      </c>
      <c r="D11839">
        <v>3</v>
      </c>
      <c r="E11839" t="s">
        <v>169</v>
      </c>
      <c r="F11839">
        <v>14</v>
      </c>
      <c r="G11839" s="85">
        <v>2.7780477075494816</v>
      </c>
      <c r="H11839" s="85">
        <v>22963.846685082874</v>
      </c>
      <c r="I11839" s="85">
        <v>5596.9095303867407</v>
      </c>
      <c r="J11839" s="85">
        <v>43635.548561768366</v>
      </c>
      <c r="K11839" t="s">
        <v>491</v>
      </c>
    </row>
    <row r="11840" spans="2:11" x14ac:dyDescent="0.25">
      <c r="B11840">
        <v>2026</v>
      </c>
      <c r="C11840" t="s">
        <v>479</v>
      </c>
      <c r="D11840">
        <v>4</v>
      </c>
      <c r="E11840" t="s">
        <v>169</v>
      </c>
      <c r="F11840">
        <v>14</v>
      </c>
      <c r="G11840" s="85">
        <v>0.95794748536189012</v>
      </c>
      <c r="H11840" s="85">
        <v>22963.846685082874</v>
      </c>
      <c r="I11840" s="85">
        <v>5596.9095303867407</v>
      </c>
      <c r="J11840" s="85">
        <v>15046.740883368402</v>
      </c>
      <c r="K11840" t="s">
        <v>491</v>
      </c>
    </row>
    <row r="11841" spans="2:11" x14ac:dyDescent="0.25">
      <c r="B11841">
        <v>2026</v>
      </c>
      <c r="C11841" t="s">
        <v>480</v>
      </c>
      <c r="D11841">
        <v>3</v>
      </c>
      <c r="E11841" t="s">
        <v>169</v>
      </c>
      <c r="F11841">
        <v>14</v>
      </c>
      <c r="G11841" s="85">
        <v>2.736799691857069</v>
      </c>
      <c r="H11841" s="85">
        <v>22963.846685082874</v>
      </c>
      <c r="I11841" s="85">
        <v>5596.9095303867407</v>
      </c>
      <c r="J11841" s="85">
        <v>42987.654795606039</v>
      </c>
      <c r="K11841" t="s">
        <v>491</v>
      </c>
    </row>
    <row r="11842" spans="2:11" x14ac:dyDescent="0.25">
      <c r="B11842">
        <v>2026</v>
      </c>
      <c r="C11842" t="s">
        <v>480</v>
      </c>
      <c r="D11842">
        <v>4</v>
      </c>
      <c r="E11842" t="s">
        <v>169</v>
      </c>
      <c r="F11842">
        <v>14</v>
      </c>
      <c r="G11842" s="85">
        <v>0.94372403167485119</v>
      </c>
      <c r="H11842" s="85">
        <v>22963.846685082874</v>
      </c>
      <c r="I11842" s="85">
        <v>5596.9095303867407</v>
      </c>
      <c r="J11842" s="85">
        <v>14823.32923986415</v>
      </c>
      <c r="K11842" t="s">
        <v>491</v>
      </c>
    </row>
    <row r="11843" spans="2:11" x14ac:dyDescent="0.25">
      <c r="B11843">
        <v>2026</v>
      </c>
      <c r="C11843" t="s">
        <v>481</v>
      </c>
      <c r="D11843">
        <v>3</v>
      </c>
      <c r="E11843" t="s">
        <v>169</v>
      </c>
      <c r="F11843">
        <v>14</v>
      </c>
      <c r="G11843" s="85">
        <v>2.6955516761646523</v>
      </c>
      <c r="H11843" s="85">
        <v>22963.846685082874</v>
      </c>
      <c r="I11843" s="85">
        <v>5596.9095303867407</v>
      </c>
      <c r="J11843" s="85">
        <v>42339.761029443653</v>
      </c>
      <c r="K11843" t="s">
        <v>491</v>
      </c>
    </row>
    <row r="11844" spans="2:11" x14ac:dyDescent="0.25">
      <c r="B11844">
        <v>2026</v>
      </c>
      <c r="C11844" t="s">
        <v>481</v>
      </c>
      <c r="D11844">
        <v>4</v>
      </c>
      <c r="E11844" t="s">
        <v>169</v>
      </c>
      <c r="F11844">
        <v>14</v>
      </c>
      <c r="G11844" s="85">
        <v>0.92950057798781094</v>
      </c>
      <c r="H11844" s="85">
        <v>22963.846685082874</v>
      </c>
      <c r="I11844" s="85">
        <v>5596.9095303867407</v>
      </c>
      <c r="J11844" s="85">
        <v>14599.917596359875</v>
      </c>
      <c r="K11844" t="s">
        <v>491</v>
      </c>
    </row>
    <row r="11845" spans="2:11" x14ac:dyDescent="0.25">
      <c r="B11845">
        <v>2026</v>
      </c>
      <c r="C11845" t="s">
        <v>482</v>
      </c>
      <c r="D11845">
        <v>3</v>
      </c>
      <c r="E11845" t="s">
        <v>169</v>
      </c>
      <c r="F11845">
        <v>14</v>
      </c>
      <c r="G11845" s="85">
        <v>2.6543036604722396</v>
      </c>
      <c r="H11845" s="85">
        <v>22963.846685082874</v>
      </c>
      <c r="I11845" s="85">
        <v>5596.9095303867407</v>
      </c>
      <c r="J11845" s="85">
        <v>41691.867263281325</v>
      </c>
      <c r="K11845" t="s">
        <v>491</v>
      </c>
    </row>
    <row r="11846" spans="2:11" x14ac:dyDescent="0.25">
      <c r="B11846">
        <v>2026</v>
      </c>
      <c r="C11846" t="s">
        <v>482</v>
      </c>
      <c r="D11846">
        <v>4</v>
      </c>
      <c r="E11846" t="s">
        <v>169</v>
      </c>
      <c r="F11846">
        <v>14</v>
      </c>
      <c r="G11846" s="85">
        <v>0.91527712430077202</v>
      </c>
      <c r="H11846" s="85">
        <v>22963.846685082874</v>
      </c>
      <c r="I11846" s="85">
        <v>5596.9095303867407</v>
      </c>
      <c r="J11846" s="85">
        <v>14376.505952855623</v>
      </c>
      <c r="K11846" t="s">
        <v>491</v>
      </c>
    </row>
    <row r="11847" spans="2:11" x14ac:dyDescent="0.25">
      <c r="B11847">
        <v>2026</v>
      </c>
      <c r="C11847" t="s">
        <v>483</v>
      </c>
      <c r="D11847">
        <v>3</v>
      </c>
      <c r="E11847" t="s">
        <v>169</v>
      </c>
      <c r="F11847">
        <v>14</v>
      </c>
      <c r="G11847" s="85">
        <v>2.6130556447798234</v>
      </c>
      <c r="H11847" s="85">
        <v>22963.846685082874</v>
      </c>
      <c r="I11847" s="85">
        <v>5596.9095303867407</v>
      </c>
      <c r="J11847" s="85">
        <v>41043.973497118939</v>
      </c>
      <c r="K11847" t="s">
        <v>491</v>
      </c>
    </row>
    <row r="11848" spans="2:11" x14ac:dyDescent="0.25">
      <c r="B11848">
        <v>2026</v>
      </c>
      <c r="C11848" t="s">
        <v>483</v>
      </c>
      <c r="D11848">
        <v>4</v>
      </c>
      <c r="E11848" t="s">
        <v>169</v>
      </c>
      <c r="F11848">
        <v>14</v>
      </c>
      <c r="G11848" s="85">
        <v>0.9010536706137322</v>
      </c>
      <c r="H11848" s="85">
        <v>22963.846685082874</v>
      </c>
      <c r="I11848" s="85">
        <v>5596.9095303867407</v>
      </c>
      <c r="J11848" s="85">
        <v>14153.094309351358</v>
      </c>
      <c r="K11848" t="s">
        <v>491</v>
      </c>
    </row>
    <row r="11849" spans="2:11" x14ac:dyDescent="0.25">
      <c r="B11849">
        <v>2026</v>
      </c>
      <c r="C11849" t="s">
        <v>484</v>
      </c>
      <c r="D11849">
        <v>3</v>
      </c>
      <c r="E11849" t="s">
        <v>169</v>
      </c>
      <c r="F11849">
        <v>14</v>
      </c>
      <c r="G11849" s="85">
        <v>2.5718076290874108</v>
      </c>
      <c r="H11849" s="85">
        <v>22963.846685082874</v>
      </c>
      <c r="I11849" s="85">
        <v>5596.9095303867407</v>
      </c>
      <c r="J11849" s="85">
        <v>40396.079730956611</v>
      </c>
      <c r="K11849" t="s">
        <v>491</v>
      </c>
    </row>
    <row r="11850" spans="2:11" x14ac:dyDescent="0.25">
      <c r="B11850">
        <v>2026</v>
      </c>
      <c r="C11850" t="s">
        <v>484</v>
      </c>
      <c r="D11850">
        <v>4</v>
      </c>
      <c r="E11850" t="s">
        <v>169</v>
      </c>
      <c r="F11850">
        <v>14</v>
      </c>
      <c r="G11850" s="85">
        <v>0.88683021692669328</v>
      </c>
      <c r="H11850" s="85">
        <v>22963.846685082874</v>
      </c>
      <c r="I11850" s="85">
        <v>5596.9095303867407</v>
      </c>
      <c r="J11850" s="85">
        <v>13929.682665847105</v>
      </c>
      <c r="K11850" t="s">
        <v>491</v>
      </c>
    </row>
    <row r="11851" spans="2:11" x14ac:dyDescent="0.25">
      <c r="B11851">
        <v>2026</v>
      </c>
      <c r="C11851" t="s">
        <v>485</v>
      </c>
      <c r="D11851">
        <v>3</v>
      </c>
      <c r="E11851" t="s">
        <v>169</v>
      </c>
      <c r="F11851">
        <v>14</v>
      </c>
      <c r="G11851" s="85">
        <v>2.5305596133949946</v>
      </c>
      <c r="H11851" s="85">
        <v>22963.846685082874</v>
      </c>
      <c r="I11851" s="85">
        <v>5596.9095303867407</v>
      </c>
      <c r="J11851" s="85">
        <v>39748.185964794226</v>
      </c>
      <c r="K11851" t="s">
        <v>491</v>
      </c>
    </row>
    <row r="11852" spans="2:11" x14ac:dyDescent="0.25">
      <c r="B11852">
        <v>2026</v>
      </c>
      <c r="C11852" t="s">
        <v>485</v>
      </c>
      <c r="D11852">
        <v>4</v>
      </c>
      <c r="E11852" t="s">
        <v>169</v>
      </c>
      <c r="F11852">
        <v>14</v>
      </c>
      <c r="G11852" s="85">
        <v>0.87260676323965303</v>
      </c>
      <c r="H11852" s="85">
        <v>22963.846685082874</v>
      </c>
      <c r="I11852" s="85">
        <v>5596.9095303867407</v>
      </c>
      <c r="J11852" s="85">
        <v>13706.271022342831</v>
      </c>
      <c r="K11852" t="s">
        <v>491</v>
      </c>
    </row>
    <row r="11853" spans="2:11" x14ac:dyDescent="0.25">
      <c r="B11853">
        <v>2026</v>
      </c>
      <c r="C11853" t="s">
        <v>486</v>
      </c>
      <c r="D11853">
        <v>3</v>
      </c>
      <c r="E11853" t="s">
        <v>169</v>
      </c>
      <c r="F11853">
        <v>14</v>
      </c>
      <c r="G11853" s="85">
        <v>2.4893115977025819</v>
      </c>
      <c r="H11853" s="85">
        <v>22963.846685082874</v>
      </c>
      <c r="I11853" s="85">
        <v>5596.9095303867407</v>
      </c>
      <c r="J11853" s="85">
        <v>39100.292198631898</v>
      </c>
      <c r="K11853" t="s">
        <v>491</v>
      </c>
    </row>
    <row r="11854" spans="2:11" x14ac:dyDescent="0.25">
      <c r="B11854">
        <v>2026</v>
      </c>
      <c r="C11854" t="s">
        <v>486</v>
      </c>
      <c r="D11854">
        <v>4</v>
      </c>
      <c r="E11854" t="s">
        <v>169</v>
      </c>
      <c r="F11854">
        <v>14</v>
      </c>
      <c r="G11854" s="85">
        <v>0.8583833095526141</v>
      </c>
      <c r="H11854" s="85">
        <v>22963.846685082874</v>
      </c>
      <c r="I11854" s="85">
        <v>5596.9095303867407</v>
      </c>
      <c r="J11854" s="85">
        <v>13482.859378838579</v>
      </c>
      <c r="K11854" t="s">
        <v>491</v>
      </c>
    </row>
    <row r="11855" spans="2:11" x14ac:dyDescent="0.25">
      <c r="B11855">
        <v>2026</v>
      </c>
      <c r="C11855" t="s">
        <v>487</v>
      </c>
      <c r="D11855">
        <v>3</v>
      </c>
      <c r="E11855" t="s">
        <v>169</v>
      </c>
      <c r="F11855">
        <v>14</v>
      </c>
      <c r="G11855" s="85">
        <v>2.4480635820101653</v>
      </c>
      <c r="H11855" s="85">
        <v>22963.846685082874</v>
      </c>
      <c r="I11855" s="85">
        <v>5596.9095303867407</v>
      </c>
      <c r="J11855" s="85">
        <v>38452.398432469505</v>
      </c>
      <c r="K11855" t="s">
        <v>491</v>
      </c>
    </row>
    <row r="11856" spans="2:11" x14ac:dyDescent="0.25">
      <c r="B11856">
        <v>2026</v>
      </c>
      <c r="C11856" t="s">
        <v>487</v>
      </c>
      <c r="D11856">
        <v>4</v>
      </c>
      <c r="E11856" t="s">
        <v>169</v>
      </c>
      <c r="F11856">
        <v>14</v>
      </c>
      <c r="G11856" s="85">
        <v>0.84415985586557429</v>
      </c>
      <c r="H11856" s="85">
        <v>22963.846685082874</v>
      </c>
      <c r="I11856" s="85">
        <v>5596.9095303867407</v>
      </c>
      <c r="J11856" s="85">
        <v>13259.447735334314</v>
      </c>
      <c r="K11856" t="s">
        <v>491</v>
      </c>
    </row>
    <row r="11857" spans="2:11" x14ac:dyDescent="0.25">
      <c r="B11857">
        <v>2026</v>
      </c>
      <c r="C11857" t="s">
        <v>488</v>
      </c>
      <c r="D11857">
        <v>3</v>
      </c>
      <c r="E11857" t="s">
        <v>169</v>
      </c>
      <c r="F11857">
        <v>14</v>
      </c>
      <c r="G11857" s="85">
        <v>2.4068155663177526</v>
      </c>
      <c r="H11857" s="85">
        <v>22963.846685082874</v>
      </c>
      <c r="I11857" s="85">
        <v>5596.9095303867407</v>
      </c>
      <c r="J11857" s="85">
        <v>37804.504666307177</v>
      </c>
      <c r="K11857" t="s">
        <v>491</v>
      </c>
    </row>
    <row r="11858" spans="2:11" x14ac:dyDescent="0.25">
      <c r="B11858">
        <v>2026</v>
      </c>
      <c r="C11858" t="s">
        <v>488</v>
      </c>
      <c r="D11858">
        <v>4</v>
      </c>
      <c r="E11858" t="s">
        <v>169</v>
      </c>
      <c r="F11858">
        <v>14</v>
      </c>
      <c r="G11858" s="85">
        <v>0.82993640217853537</v>
      </c>
      <c r="H11858" s="85">
        <v>22963.846685082874</v>
      </c>
      <c r="I11858" s="85">
        <v>5596.9095303867407</v>
      </c>
      <c r="J11858" s="85">
        <v>13036.036091830061</v>
      </c>
      <c r="K11858" t="s">
        <v>491</v>
      </c>
    </row>
    <row r="11859" spans="2:11" x14ac:dyDescent="0.25">
      <c r="B11859">
        <v>2026</v>
      </c>
      <c r="C11859" t="s">
        <v>489</v>
      </c>
      <c r="D11859">
        <v>3</v>
      </c>
      <c r="E11859" t="s">
        <v>169</v>
      </c>
      <c r="F11859">
        <v>14</v>
      </c>
      <c r="G11859" s="85">
        <v>2.3655675506253364</v>
      </c>
      <c r="H11859" s="85">
        <v>22963.846685082874</v>
      </c>
      <c r="I11859" s="85">
        <v>5596.9095303867407</v>
      </c>
      <c r="J11859" s="85">
        <v>37156.610900144791</v>
      </c>
      <c r="K11859" t="s">
        <v>491</v>
      </c>
    </row>
    <row r="11860" spans="2:11" x14ac:dyDescent="0.25">
      <c r="B11860">
        <v>2026</v>
      </c>
      <c r="C11860" t="s">
        <v>489</v>
      </c>
      <c r="D11860">
        <v>4</v>
      </c>
      <c r="E11860" t="s">
        <v>169</v>
      </c>
      <c r="F11860">
        <v>14</v>
      </c>
      <c r="G11860" s="85">
        <v>0.81571294849149512</v>
      </c>
      <c r="H11860" s="85">
        <v>22963.846685082874</v>
      </c>
      <c r="I11860" s="85">
        <v>5596.9095303867407</v>
      </c>
      <c r="J11860" s="85">
        <v>12812.624448325787</v>
      </c>
      <c r="K11860" t="s">
        <v>491</v>
      </c>
    </row>
    <row r="11861" spans="2:11" x14ac:dyDescent="0.25">
      <c r="B11861">
        <v>2026</v>
      </c>
      <c r="C11861" t="s">
        <v>490</v>
      </c>
      <c r="D11861">
        <v>3</v>
      </c>
      <c r="E11861" t="s">
        <v>169</v>
      </c>
      <c r="F11861">
        <v>14</v>
      </c>
      <c r="G11861" s="85">
        <v>2.3243195349329238</v>
      </c>
      <c r="H11861" s="85">
        <v>22963.846685082874</v>
      </c>
      <c r="I11861" s="85">
        <v>5596.9095303867407</v>
      </c>
      <c r="J11861" s="85">
        <v>36508.717133982464</v>
      </c>
      <c r="K11861" t="s">
        <v>491</v>
      </c>
    </row>
    <row r="11862" spans="2:11" x14ac:dyDescent="0.25">
      <c r="B11862">
        <v>2026</v>
      </c>
      <c r="C11862" t="s">
        <v>490</v>
      </c>
      <c r="D11862">
        <v>4</v>
      </c>
      <c r="E11862" t="s">
        <v>169</v>
      </c>
      <c r="F11862">
        <v>14</v>
      </c>
      <c r="G11862" s="85">
        <v>0.80148949480445619</v>
      </c>
      <c r="H11862" s="85">
        <v>22963.846685082874</v>
      </c>
      <c r="I11862" s="85">
        <v>5596.9095303867407</v>
      </c>
      <c r="J11862" s="85">
        <v>12589.212804821535</v>
      </c>
      <c r="K11862" t="s">
        <v>491</v>
      </c>
    </row>
    <row r="11863" spans="2:11" x14ac:dyDescent="0.25">
      <c r="B11863">
        <v>2026</v>
      </c>
      <c r="C11863" t="s">
        <v>479</v>
      </c>
      <c r="D11863">
        <v>3</v>
      </c>
      <c r="E11863" t="s">
        <v>169</v>
      </c>
      <c r="F11863">
        <v>27</v>
      </c>
      <c r="G11863" s="85">
        <v>9.4011814410689887</v>
      </c>
      <c r="H11863" s="85">
        <v>22963.846685082874</v>
      </c>
      <c r="I11863" s="85">
        <v>5596.9095303867407</v>
      </c>
      <c r="J11863" s="85">
        <v>134066.00663751128</v>
      </c>
      <c r="K11863" t="s">
        <v>491</v>
      </c>
    </row>
    <row r="11864" spans="2:11" x14ac:dyDescent="0.25">
      <c r="B11864">
        <v>2026</v>
      </c>
      <c r="C11864" t="s">
        <v>479</v>
      </c>
      <c r="D11864">
        <v>4</v>
      </c>
      <c r="E11864" t="s">
        <v>169</v>
      </c>
      <c r="F11864">
        <v>27</v>
      </c>
      <c r="G11864" s="85">
        <v>4.3587295772228956</v>
      </c>
      <c r="H11864" s="85">
        <v>22963.846685082874</v>
      </c>
      <c r="I11864" s="85">
        <v>5596.9095303867407</v>
      </c>
      <c r="J11864" s="85">
        <v>62157.875804664334</v>
      </c>
      <c r="K11864" t="s">
        <v>491</v>
      </c>
    </row>
    <row r="11865" spans="2:11" x14ac:dyDescent="0.25">
      <c r="B11865">
        <v>2026</v>
      </c>
      <c r="C11865" t="s">
        <v>480</v>
      </c>
      <c r="D11865">
        <v>3</v>
      </c>
      <c r="E11865" t="s">
        <v>169</v>
      </c>
      <c r="F11865">
        <v>27</v>
      </c>
      <c r="G11865" s="85">
        <v>9.4124098590619933</v>
      </c>
      <c r="H11865" s="85">
        <v>22963.846685082874</v>
      </c>
      <c r="I11865" s="85">
        <v>5596.9095303867407</v>
      </c>
      <c r="J11865" s="85">
        <v>134226.13004015115</v>
      </c>
      <c r="K11865" t="s">
        <v>491</v>
      </c>
    </row>
    <row r="11866" spans="2:11" x14ac:dyDescent="0.25">
      <c r="B11866">
        <v>2026</v>
      </c>
      <c r="C11866" t="s">
        <v>480</v>
      </c>
      <c r="D11866">
        <v>4</v>
      </c>
      <c r="E11866" t="s">
        <v>169</v>
      </c>
      <c r="F11866">
        <v>27</v>
      </c>
      <c r="G11866" s="85">
        <v>4.3639354801105625</v>
      </c>
      <c r="H11866" s="85">
        <v>22963.846685082874</v>
      </c>
      <c r="I11866" s="85">
        <v>5596.9095303867407</v>
      </c>
      <c r="J11866" s="85">
        <v>62232.114836797387</v>
      </c>
      <c r="K11866" t="s">
        <v>491</v>
      </c>
    </row>
    <row r="11867" spans="2:11" x14ac:dyDescent="0.25">
      <c r="B11867">
        <v>2026</v>
      </c>
      <c r="C11867" t="s">
        <v>481</v>
      </c>
      <c r="D11867">
        <v>3</v>
      </c>
      <c r="E11867" t="s">
        <v>169</v>
      </c>
      <c r="F11867">
        <v>27</v>
      </c>
      <c r="G11867" s="85">
        <v>9.4236382770550051</v>
      </c>
      <c r="H11867" s="85">
        <v>22963.846685082874</v>
      </c>
      <c r="I11867" s="85">
        <v>5596.9095303867407</v>
      </c>
      <c r="J11867" s="85">
        <v>134386.25344279115</v>
      </c>
      <c r="K11867" t="s">
        <v>491</v>
      </c>
    </row>
    <row r="11868" spans="2:11" x14ac:dyDescent="0.25">
      <c r="B11868">
        <v>2026</v>
      </c>
      <c r="C11868" t="s">
        <v>481</v>
      </c>
      <c r="D11868">
        <v>4</v>
      </c>
      <c r="E11868" t="s">
        <v>169</v>
      </c>
      <c r="F11868">
        <v>27</v>
      </c>
      <c r="G11868" s="85">
        <v>4.3691413829982313</v>
      </c>
      <c r="H11868" s="85">
        <v>22963.846685082874</v>
      </c>
      <c r="I11868" s="85">
        <v>5596.9095303867407</v>
      </c>
      <c r="J11868" s="85">
        <v>62306.35386893047</v>
      </c>
      <c r="K11868" t="s">
        <v>491</v>
      </c>
    </row>
    <row r="11869" spans="2:11" x14ac:dyDescent="0.25">
      <c r="B11869">
        <v>2026</v>
      </c>
      <c r="C11869" t="s">
        <v>482</v>
      </c>
      <c r="D11869">
        <v>3</v>
      </c>
      <c r="E11869" t="s">
        <v>169</v>
      </c>
      <c r="F11869">
        <v>27</v>
      </c>
      <c r="G11869" s="85">
        <v>9.4348666950480133</v>
      </c>
      <c r="H11869" s="85">
        <v>22963.846685082874</v>
      </c>
      <c r="I11869" s="85">
        <v>5596.9095303867407</v>
      </c>
      <c r="J11869" s="85">
        <v>134546.37684543108</v>
      </c>
      <c r="K11869" t="s">
        <v>491</v>
      </c>
    </row>
    <row r="11870" spans="2:11" x14ac:dyDescent="0.25">
      <c r="B11870">
        <v>2026</v>
      </c>
      <c r="C11870" t="s">
        <v>482</v>
      </c>
      <c r="D11870">
        <v>4</v>
      </c>
      <c r="E11870" t="s">
        <v>169</v>
      </c>
      <c r="F11870">
        <v>27</v>
      </c>
      <c r="G11870" s="85">
        <v>4.3743472858858983</v>
      </c>
      <c r="H11870" s="85">
        <v>22963.846685082874</v>
      </c>
      <c r="I11870" s="85">
        <v>5596.9095303867407</v>
      </c>
      <c r="J11870" s="85">
        <v>62380.592901063523</v>
      </c>
      <c r="K11870" t="s">
        <v>491</v>
      </c>
    </row>
    <row r="11871" spans="2:11" x14ac:dyDescent="0.25">
      <c r="B11871">
        <v>2026</v>
      </c>
      <c r="C11871" t="s">
        <v>483</v>
      </c>
      <c r="D11871">
        <v>3</v>
      </c>
      <c r="E11871" t="s">
        <v>169</v>
      </c>
      <c r="F11871">
        <v>27</v>
      </c>
      <c r="G11871" s="85">
        <v>9.4460951130410233</v>
      </c>
      <c r="H11871" s="85">
        <v>22963.846685082874</v>
      </c>
      <c r="I11871" s="85">
        <v>5596.9095303867407</v>
      </c>
      <c r="J11871" s="85">
        <v>134706.50024807104</v>
      </c>
      <c r="K11871" t="s">
        <v>491</v>
      </c>
    </row>
    <row r="11872" spans="2:11" x14ac:dyDescent="0.25">
      <c r="B11872">
        <v>2026</v>
      </c>
      <c r="C11872" t="s">
        <v>483</v>
      </c>
      <c r="D11872">
        <v>4</v>
      </c>
      <c r="E11872" t="s">
        <v>169</v>
      </c>
      <c r="F11872">
        <v>27</v>
      </c>
      <c r="G11872" s="85">
        <v>4.3795531887735653</v>
      </c>
      <c r="H11872" s="85">
        <v>22963.846685082874</v>
      </c>
      <c r="I11872" s="85">
        <v>5596.9095303867407</v>
      </c>
      <c r="J11872" s="85">
        <v>62454.831933196576</v>
      </c>
      <c r="K11872" t="s">
        <v>491</v>
      </c>
    </row>
    <row r="11873" spans="2:11" x14ac:dyDescent="0.25">
      <c r="B11873">
        <v>2026</v>
      </c>
      <c r="C11873" t="s">
        <v>484</v>
      </c>
      <c r="D11873">
        <v>3</v>
      </c>
      <c r="E11873" t="s">
        <v>169</v>
      </c>
      <c r="F11873">
        <v>27</v>
      </c>
      <c r="G11873" s="85">
        <v>9.4573235310340298</v>
      </c>
      <c r="H11873" s="85">
        <v>22963.846685082874</v>
      </c>
      <c r="I11873" s="85">
        <v>5596.9095303867407</v>
      </c>
      <c r="J11873" s="85">
        <v>134866.62365071097</v>
      </c>
      <c r="K11873" t="s">
        <v>491</v>
      </c>
    </row>
    <row r="11874" spans="2:11" x14ac:dyDescent="0.25">
      <c r="B11874">
        <v>2026</v>
      </c>
      <c r="C11874" t="s">
        <v>484</v>
      </c>
      <c r="D11874">
        <v>4</v>
      </c>
      <c r="E11874" t="s">
        <v>169</v>
      </c>
      <c r="F11874">
        <v>27</v>
      </c>
      <c r="G11874" s="85">
        <v>4.384759091661234</v>
      </c>
      <c r="H11874" s="85">
        <v>22963.846685082874</v>
      </c>
      <c r="I11874" s="85">
        <v>5596.9095303867407</v>
      </c>
      <c r="J11874" s="85">
        <v>62529.070965329658</v>
      </c>
      <c r="K11874" t="s">
        <v>491</v>
      </c>
    </row>
    <row r="11875" spans="2:11" x14ac:dyDescent="0.25">
      <c r="B11875">
        <v>2026</v>
      </c>
      <c r="C11875" t="s">
        <v>485</v>
      </c>
      <c r="D11875">
        <v>3</v>
      </c>
      <c r="E11875" t="s">
        <v>169</v>
      </c>
      <c r="F11875">
        <v>27</v>
      </c>
      <c r="G11875" s="85">
        <v>9.4685519490270416</v>
      </c>
      <c r="H11875" s="85">
        <v>22963.846685082874</v>
      </c>
      <c r="I11875" s="85">
        <v>5596.9095303867407</v>
      </c>
      <c r="J11875" s="85">
        <v>135026.74705335096</v>
      </c>
      <c r="K11875" t="s">
        <v>491</v>
      </c>
    </row>
    <row r="11876" spans="2:11" x14ac:dyDescent="0.25">
      <c r="B11876">
        <v>2026</v>
      </c>
      <c r="C11876" t="s">
        <v>485</v>
      </c>
      <c r="D11876">
        <v>4</v>
      </c>
      <c r="E11876" t="s">
        <v>169</v>
      </c>
      <c r="F11876">
        <v>27</v>
      </c>
      <c r="G11876" s="85">
        <v>4.3899649945489028</v>
      </c>
      <c r="H11876" s="85">
        <v>22963.846685082874</v>
      </c>
      <c r="I11876" s="85">
        <v>5596.9095303867407</v>
      </c>
      <c r="J11876" s="85">
        <v>62603.30999746274</v>
      </c>
      <c r="K11876" t="s">
        <v>491</v>
      </c>
    </row>
    <row r="11877" spans="2:11" x14ac:dyDescent="0.25">
      <c r="B11877">
        <v>2026</v>
      </c>
      <c r="C11877" t="s">
        <v>486</v>
      </c>
      <c r="D11877">
        <v>3</v>
      </c>
      <c r="E11877" t="s">
        <v>169</v>
      </c>
      <c r="F11877">
        <v>27</v>
      </c>
      <c r="G11877" s="85">
        <v>9.479780367020048</v>
      </c>
      <c r="H11877" s="85">
        <v>22963.846685082874</v>
      </c>
      <c r="I11877" s="85">
        <v>5596.9095303867407</v>
      </c>
      <c r="J11877" s="85">
        <v>135186.87045599087</v>
      </c>
      <c r="K11877" t="s">
        <v>491</v>
      </c>
    </row>
    <row r="11878" spans="2:11" x14ac:dyDescent="0.25">
      <c r="B11878">
        <v>2026</v>
      </c>
      <c r="C11878" t="s">
        <v>486</v>
      </c>
      <c r="D11878">
        <v>4</v>
      </c>
      <c r="E11878" t="s">
        <v>169</v>
      </c>
      <c r="F11878">
        <v>27</v>
      </c>
      <c r="G11878" s="85">
        <v>4.395170897436568</v>
      </c>
      <c r="H11878" s="85">
        <v>22963.846685082874</v>
      </c>
      <c r="I11878" s="85">
        <v>5596.9095303867407</v>
      </c>
      <c r="J11878" s="85">
        <v>62677.549029595772</v>
      </c>
      <c r="K11878" t="s">
        <v>491</v>
      </c>
    </row>
    <row r="11879" spans="2:11" x14ac:dyDescent="0.25">
      <c r="B11879">
        <v>2026</v>
      </c>
      <c r="C11879" t="s">
        <v>487</v>
      </c>
      <c r="D11879">
        <v>3</v>
      </c>
      <c r="E11879" t="s">
        <v>169</v>
      </c>
      <c r="F11879">
        <v>27</v>
      </c>
      <c r="G11879" s="85">
        <v>9.4910087850130598</v>
      </c>
      <c r="H11879" s="85">
        <v>22963.846685082874</v>
      </c>
      <c r="I11879" s="85">
        <v>5596.9095303867407</v>
      </c>
      <c r="J11879" s="85">
        <v>135346.99385863086</v>
      </c>
      <c r="K11879" t="s">
        <v>491</v>
      </c>
    </row>
    <row r="11880" spans="2:11" x14ac:dyDescent="0.25">
      <c r="B11880">
        <v>2026</v>
      </c>
      <c r="C11880" t="s">
        <v>487</v>
      </c>
      <c r="D11880">
        <v>4</v>
      </c>
      <c r="E11880" t="s">
        <v>169</v>
      </c>
      <c r="F11880">
        <v>27</v>
      </c>
      <c r="G11880" s="85">
        <v>4.4003768003242385</v>
      </c>
      <c r="H11880" s="85">
        <v>22963.846685082874</v>
      </c>
      <c r="I11880" s="85">
        <v>5596.9095303867407</v>
      </c>
      <c r="J11880" s="85">
        <v>62751.788061728876</v>
      </c>
      <c r="K11880" t="s">
        <v>491</v>
      </c>
    </row>
    <row r="11881" spans="2:11" x14ac:dyDescent="0.25">
      <c r="B11881">
        <v>2026</v>
      </c>
      <c r="C11881" t="s">
        <v>488</v>
      </c>
      <c r="D11881">
        <v>3</v>
      </c>
      <c r="E11881" t="s">
        <v>169</v>
      </c>
      <c r="F11881">
        <v>27</v>
      </c>
      <c r="G11881" s="85">
        <v>9.5022372030060662</v>
      </c>
      <c r="H11881" s="85">
        <v>22963.846685082874</v>
      </c>
      <c r="I11881" s="85">
        <v>5596.9095303867407</v>
      </c>
      <c r="J11881" s="85">
        <v>135507.11726127076</v>
      </c>
      <c r="K11881" t="s">
        <v>491</v>
      </c>
    </row>
    <row r="11882" spans="2:11" x14ac:dyDescent="0.25">
      <c r="B11882">
        <v>2026</v>
      </c>
      <c r="C11882" t="s">
        <v>488</v>
      </c>
      <c r="D11882">
        <v>4</v>
      </c>
      <c r="E11882" t="s">
        <v>169</v>
      </c>
      <c r="F11882">
        <v>27</v>
      </c>
      <c r="G11882" s="85">
        <v>4.4055827032119055</v>
      </c>
      <c r="H11882" s="85">
        <v>22963.846685082874</v>
      </c>
      <c r="I11882" s="85">
        <v>5596.9095303867407</v>
      </c>
      <c r="J11882" s="85">
        <v>62826.027093861929</v>
      </c>
      <c r="K11882" t="s">
        <v>491</v>
      </c>
    </row>
    <row r="11883" spans="2:11" x14ac:dyDescent="0.25">
      <c r="B11883">
        <v>2026</v>
      </c>
      <c r="C11883" t="s">
        <v>489</v>
      </c>
      <c r="D11883">
        <v>3</v>
      </c>
      <c r="E11883" t="s">
        <v>169</v>
      </c>
      <c r="F11883">
        <v>27</v>
      </c>
      <c r="G11883" s="85">
        <v>9.5134656209990762</v>
      </c>
      <c r="H11883" s="85">
        <v>22963.846685082874</v>
      </c>
      <c r="I11883" s="85">
        <v>5596.9095303867407</v>
      </c>
      <c r="J11883" s="85">
        <v>135667.24066391072</v>
      </c>
      <c r="K11883" t="s">
        <v>491</v>
      </c>
    </row>
    <row r="11884" spans="2:11" x14ac:dyDescent="0.25">
      <c r="B11884">
        <v>2026</v>
      </c>
      <c r="C11884" t="s">
        <v>489</v>
      </c>
      <c r="D11884">
        <v>4</v>
      </c>
      <c r="E11884" t="s">
        <v>169</v>
      </c>
      <c r="F11884">
        <v>27</v>
      </c>
      <c r="G11884" s="85">
        <v>4.4107886060995725</v>
      </c>
      <c r="H11884" s="85">
        <v>22963.846685082874</v>
      </c>
      <c r="I11884" s="85">
        <v>5596.9095303867407</v>
      </c>
      <c r="J11884" s="85">
        <v>62900.266125994982</v>
      </c>
      <c r="K11884" t="s">
        <v>491</v>
      </c>
    </row>
    <row r="11885" spans="2:11" x14ac:dyDescent="0.25">
      <c r="B11885">
        <v>2026</v>
      </c>
      <c r="C11885" t="s">
        <v>490</v>
      </c>
      <c r="D11885">
        <v>3</v>
      </c>
      <c r="E11885" t="s">
        <v>169</v>
      </c>
      <c r="F11885">
        <v>27</v>
      </c>
      <c r="G11885" s="85">
        <v>9.5246940389920844</v>
      </c>
      <c r="H11885" s="85">
        <v>22963.846685082874</v>
      </c>
      <c r="I11885" s="85">
        <v>5596.9095303867407</v>
      </c>
      <c r="J11885" s="85">
        <v>135827.36406655065</v>
      </c>
      <c r="K11885" t="s">
        <v>491</v>
      </c>
    </row>
    <row r="11886" spans="2:11" x14ac:dyDescent="0.25">
      <c r="B11886">
        <v>2026</v>
      </c>
      <c r="C11886" t="s">
        <v>490</v>
      </c>
      <c r="D11886">
        <v>4</v>
      </c>
      <c r="E11886" t="s">
        <v>169</v>
      </c>
      <c r="F11886">
        <v>27</v>
      </c>
      <c r="G11886" s="85">
        <v>4.4159945089872394</v>
      </c>
      <c r="H11886" s="85">
        <v>22963.846685082874</v>
      </c>
      <c r="I11886" s="85">
        <v>5596.9095303867407</v>
      </c>
      <c r="J11886" s="85">
        <v>62974.505158128035</v>
      </c>
      <c r="K11886" t="s">
        <v>491</v>
      </c>
    </row>
    <row r="11887" spans="2:11" x14ac:dyDescent="0.25">
      <c r="B11887">
        <v>2026</v>
      </c>
      <c r="C11887" t="s">
        <v>479</v>
      </c>
      <c r="D11887">
        <v>3</v>
      </c>
      <c r="E11887" t="s">
        <v>169</v>
      </c>
      <c r="F11887">
        <v>5</v>
      </c>
      <c r="G11887" s="85">
        <v>7.7312652083923386</v>
      </c>
      <c r="H11887" s="85">
        <v>22963.846685082874</v>
      </c>
      <c r="I11887" s="85">
        <v>5596.9095303867407</v>
      </c>
      <c r="J11887" s="85">
        <v>120904.46005944838</v>
      </c>
      <c r="K11887" t="s">
        <v>491</v>
      </c>
    </row>
    <row r="11888" spans="2:11" x14ac:dyDescent="0.25">
      <c r="B11888">
        <v>2026</v>
      </c>
      <c r="C11888" t="s">
        <v>479</v>
      </c>
      <c r="D11888">
        <v>4</v>
      </c>
      <c r="E11888" t="s">
        <v>169</v>
      </c>
      <c r="F11888">
        <v>5</v>
      </c>
      <c r="G11888" s="85">
        <v>4.4868949870134092</v>
      </c>
      <c r="H11888" s="85">
        <v>22963.846685082874</v>
      </c>
      <c r="I11888" s="85">
        <v>5596.9095303867407</v>
      </c>
      <c r="J11888" s="85">
        <v>70167.766998786974</v>
      </c>
      <c r="K11888" t="s">
        <v>491</v>
      </c>
    </row>
    <row r="11889" spans="2:11" x14ac:dyDescent="0.25">
      <c r="B11889">
        <v>2026</v>
      </c>
      <c r="C11889" t="s">
        <v>480</v>
      </c>
      <c r="D11889">
        <v>3</v>
      </c>
      <c r="E11889" t="s">
        <v>169</v>
      </c>
      <c r="F11889">
        <v>5</v>
      </c>
      <c r="G11889" s="85">
        <v>8.957092717857309</v>
      </c>
      <c r="H11889" s="85">
        <v>22963.846685082874</v>
      </c>
      <c r="I11889" s="85">
        <v>5596.9095303867407</v>
      </c>
      <c r="J11889" s="85">
        <v>140074.41596744125</v>
      </c>
      <c r="K11889" t="s">
        <v>491</v>
      </c>
    </row>
    <row r="11890" spans="2:11" x14ac:dyDescent="0.25">
      <c r="B11890">
        <v>2026</v>
      </c>
      <c r="C11890" t="s">
        <v>480</v>
      </c>
      <c r="D11890">
        <v>4</v>
      </c>
      <c r="E11890" t="s">
        <v>169</v>
      </c>
      <c r="F11890">
        <v>5</v>
      </c>
      <c r="G11890" s="85">
        <v>5.198312738042187</v>
      </c>
      <c r="H11890" s="85">
        <v>22963.846685082874</v>
      </c>
      <c r="I11890" s="85">
        <v>5596.9095303867407</v>
      </c>
      <c r="J11890" s="85">
        <v>81293.187838247148</v>
      </c>
      <c r="K11890" t="s">
        <v>491</v>
      </c>
    </row>
    <row r="11891" spans="2:11" x14ac:dyDescent="0.25">
      <c r="B11891">
        <v>2026</v>
      </c>
      <c r="C11891" t="s">
        <v>481</v>
      </c>
      <c r="D11891">
        <v>3</v>
      </c>
      <c r="E11891" t="s">
        <v>169</v>
      </c>
      <c r="F11891">
        <v>5</v>
      </c>
      <c r="G11891" s="85">
        <v>11.082264639916625</v>
      </c>
      <c r="H11891" s="85">
        <v>22963.846685082874</v>
      </c>
      <c r="I11891" s="85">
        <v>5596.9095303867407</v>
      </c>
      <c r="J11891" s="85">
        <v>173308.66118401574</v>
      </c>
      <c r="K11891" t="s">
        <v>491</v>
      </c>
    </row>
    <row r="11892" spans="2:11" x14ac:dyDescent="0.25">
      <c r="B11892">
        <v>2026</v>
      </c>
      <c r="C11892" t="s">
        <v>481</v>
      </c>
      <c r="D11892">
        <v>4</v>
      </c>
      <c r="E11892" t="s">
        <v>169</v>
      </c>
      <c r="F11892">
        <v>5</v>
      </c>
      <c r="G11892" s="85">
        <v>6.4316714428087547</v>
      </c>
      <c r="H11892" s="85">
        <v>22963.846685082874</v>
      </c>
      <c r="I11892" s="85">
        <v>5596.9095303867407</v>
      </c>
      <c r="J11892" s="85">
        <v>100580.91943715197</v>
      </c>
      <c r="K11892" t="s">
        <v>491</v>
      </c>
    </row>
    <row r="11893" spans="2:11" x14ac:dyDescent="0.25">
      <c r="B11893">
        <v>2026</v>
      </c>
      <c r="C11893" t="s">
        <v>482</v>
      </c>
      <c r="D11893">
        <v>3</v>
      </c>
      <c r="E11893" t="s">
        <v>169</v>
      </c>
      <c r="F11893">
        <v>5</v>
      </c>
      <c r="G11893" s="85">
        <v>9.39773650443869</v>
      </c>
      <c r="H11893" s="85">
        <v>22963.846685082874</v>
      </c>
      <c r="I11893" s="85">
        <v>5596.9095303867407</v>
      </c>
      <c r="J11893" s="85">
        <v>146965.37076709571</v>
      </c>
      <c r="K11893" t="s">
        <v>491</v>
      </c>
    </row>
    <row r="11894" spans="2:11" x14ac:dyDescent="0.25">
      <c r="B11894">
        <v>2026</v>
      </c>
      <c r="C11894" t="s">
        <v>482</v>
      </c>
      <c r="D11894">
        <v>4</v>
      </c>
      <c r="E11894" t="s">
        <v>169</v>
      </c>
      <c r="F11894">
        <v>5</v>
      </c>
      <c r="G11894" s="85">
        <v>5.4540435070403106</v>
      </c>
      <c r="H11894" s="85">
        <v>22963.846685082874</v>
      </c>
      <c r="I11894" s="85">
        <v>5596.9095303867407</v>
      </c>
      <c r="J11894" s="85">
        <v>85292.402677332328</v>
      </c>
      <c r="K11894" t="s">
        <v>491</v>
      </c>
    </row>
    <row r="11895" spans="2:11" x14ac:dyDescent="0.25">
      <c r="B11895">
        <v>2026</v>
      </c>
      <c r="C11895" t="s">
        <v>483</v>
      </c>
      <c r="D11895">
        <v>3</v>
      </c>
      <c r="E11895" t="s">
        <v>169</v>
      </c>
      <c r="F11895">
        <v>5</v>
      </c>
      <c r="G11895" s="85">
        <v>8.1265967691565439</v>
      </c>
      <c r="H11895" s="85">
        <v>22963.846685082874</v>
      </c>
      <c r="I11895" s="85">
        <v>5596.9095303867407</v>
      </c>
      <c r="J11895" s="85">
        <v>127086.80507159088</v>
      </c>
      <c r="K11895" t="s">
        <v>491</v>
      </c>
    </row>
    <row r="11896" spans="2:11" x14ac:dyDescent="0.25">
      <c r="B11896">
        <v>2026</v>
      </c>
      <c r="C11896" t="s">
        <v>483</v>
      </c>
      <c r="D11896">
        <v>4</v>
      </c>
      <c r="E11896" t="s">
        <v>169</v>
      </c>
      <c r="F11896">
        <v>5</v>
      </c>
      <c r="G11896" s="85">
        <v>4.7163284820997777</v>
      </c>
      <c r="H11896" s="85">
        <v>22963.846685082874</v>
      </c>
      <c r="I11896" s="85">
        <v>5596.9095303867407</v>
      </c>
      <c r="J11896" s="85">
        <v>73755.735086191096</v>
      </c>
      <c r="K11896" t="s">
        <v>491</v>
      </c>
    </row>
    <row r="11897" spans="2:11" x14ac:dyDescent="0.25">
      <c r="B11897">
        <v>2026</v>
      </c>
      <c r="C11897" t="s">
        <v>484</v>
      </c>
      <c r="D11897">
        <v>3</v>
      </c>
      <c r="E11897" t="s">
        <v>169</v>
      </c>
      <c r="F11897">
        <v>5</v>
      </c>
      <c r="G11897" s="85">
        <v>9.3524242786215144</v>
      </c>
      <c r="H11897" s="85">
        <v>22963.846685082874</v>
      </c>
      <c r="I11897" s="85">
        <v>5596.9095303867407</v>
      </c>
      <c r="J11897" s="85">
        <v>146256.76097958378</v>
      </c>
      <c r="K11897" t="s">
        <v>491</v>
      </c>
    </row>
    <row r="11898" spans="2:11" x14ac:dyDescent="0.25">
      <c r="B11898">
        <v>2026</v>
      </c>
      <c r="C11898" t="s">
        <v>484</v>
      </c>
      <c r="D11898">
        <v>4</v>
      </c>
      <c r="E11898" t="s">
        <v>169</v>
      </c>
      <c r="F11898">
        <v>5</v>
      </c>
      <c r="G11898" s="85">
        <v>5.4277462331285555</v>
      </c>
      <c r="H11898" s="85">
        <v>22963.846685082874</v>
      </c>
      <c r="I11898" s="85">
        <v>5596.9095303867407</v>
      </c>
      <c r="J11898" s="85">
        <v>84881.15592565127</v>
      </c>
      <c r="K11898" t="s">
        <v>491</v>
      </c>
    </row>
    <row r="11899" spans="2:11" x14ac:dyDescent="0.25">
      <c r="B11899">
        <v>2026</v>
      </c>
      <c r="C11899" t="s">
        <v>485</v>
      </c>
      <c r="D11899">
        <v>3</v>
      </c>
      <c r="E11899" t="s">
        <v>169</v>
      </c>
      <c r="F11899">
        <v>5</v>
      </c>
      <c r="G11899" s="85">
        <v>11.477596200680832</v>
      </c>
      <c r="H11899" s="85">
        <v>22963.846685082874</v>
      </c>
      <c r="I11899" s="85">
        <v>5596.9095303867407</v>
      </c>
      <c r="J11899" s="85">
        <v>179491.00619615827</v>
      </c>
      <c r="K11899" t="s">
        <v>491</v>
      </c>
    </row>
    <row r="11900" spans="2:11" x14ac:dyDescent="0.25">
      <c r="B11900">
        <v>2026</v>
      </c>
      <c r="C11900" t="s">
        <v>485</v>
      </c>
      <c r="D11900">
        <v>4</v>
      </c>
      <c r="E11900" t="s">
        <v>169</v>
      </c>
      <c r="F11900">
        <v>5</v>
      </c>
      <c r="G11900" s="85">
        <v>6.661104937895125</v>
      </c>
      <c r="H11900" s="85">
        <v>22963.846685082874</v>
      </c>
      <c r="I11900" s="85">
        <v>5596.9095303867407</v>
      </c>
      <c r="J11900" s="85">
        <v>104168.88752455612</v>
      </c>
      <c r="K11900" t="s">
        <v>491</v>
      </c>
    </row>
    <row r="11901" spans="2:11" x14ac:dyDescent="0.25">
      <c r="B11901">
        <v>2026</v>
      </c>
      <c r="C11901" t="s">
        <v>486</v>
      </c>
      <c r="D11901">
        <v>3</v>
      </c>
      <c r="E11901" t="s">
        <v>169</v>
      </c>
      <c r="F11901">
        <v>5</v>
      </c>
      <c r="G11901" s="85">
        <v>9.7930680652028972</v>
      </c>
      <c r="H11901" s="85">
        <v>22963.846685082874</v>
      </c>
      <c r="I11901" s="85">
        <v>5596.9095303867407</v>
      </c>
      <c r="J11901" s="85">
        <v>153147.71577923826</v>
      </c>
      <c r="K11901" t="s">
        <v>491</v>
      </c>
    </row>
    <row r="11902" spans="2:11" x14ac:dyDescent="0.25">
      <c r="B11902">
        <v>2026</v>
      </c>
      <c r="C11902" t="s">
        <v>486</v>
      </c>
      <c r="D11902">
        <v>4</v>
      </c>
      <c r="E11902" t="s">
        <v>169</v>
      </c>
      <c r="F11902">
        <v>5</v>
      </c>
      <c r="G11902" s="85">
        <v>5.6834770021266792</v>
      </c>
      <c r="H11902" s="85">
        <v>22963.846685082874</v>
      </c>
      <c r="I11902" s="85">
        <v>5596.9095303867407</v>
      </c>
      <c r="J11902" s="85">
        <v>88880.37076473645</v>
      </c>
      <c r="K11902" t="s">
        <v>491</v>
      </c>
    </row>
    <row r="11903" spans="2:11" x14ac:dyDescent="0.25">
      <c r="B11903">
        <v>2026</v>
      </c>
      <c r="C11903" t="s">
        <v>487</v>
      </c>
      <c r="D11903">
        <v>3</v>
      </c>
      <c r="E11903" t="s">
        <v>169</v>
      </c>
      <c r="F11903">
        <v>5</v>
      </c>
      <c r="G11903" s="85">
        <v>8.5219283299207493</v>
      </c>
      <c r="H11903" s="85">
        <v>22963.846685082874</v>
      </c>
      <c r="I11903" s="85">
        <v>5596.9095303867407</v>
      </c>
      <c r="J11903" s="85">
        <v>133269.15008373337</v>
      </c>
      <c r="K11903" t="s">
        <v>491</v>
      </c>
    </row>
    <row r="11904" spans="2:11" x14ac:dyDescent="0.25">
      <c r="B11904">
        <v>2026</v>
      </c>
      <c r="C11904" t="s">
        <v>487</v>
      </c>
      <c r="D11904">
        <v>4</v>
      </c>
      <c r="E11904" t="s">
        <v>169</v>
      </c>
      <c r="F11904">
        <v>5</v>
      </c>
      <c r="G11904" s="85">
        <v>4.9457619771861481</v>
      </c>
      <c r="H11904" s="85">
        <v>22963.846685082874</v>
      </c>
      <c r="I11904" s="85">
        <v>5596.9095303867407</v>
      </c>
      <c r="J11904" s="85">
        <v>77343.703173595248</v>
      </c>
      <c r="K11904" t="s">
        <v>491</v>
      </c>
    </row>
    <row r="11905" spans="2:11" x14ac:dyDescent="0.25">
      <c r="B11905">
        <v>2026</v>
      </c>
      <c r="C11905" t="s">
        <v>488</v>
      </c>
      <c r="D11905">
        <v>3</v>
      </c>
      <c r="E11905" t="s">
        <v>169</v>
      </c>
      <c r="F11905">
        <v>5</v>
      </c>
      <c r="G11905" s="85">
        <v>9.7477558393857198</v>
      </c>
      <c r="H11905" s="85">
        <v>22963.846685082874</v>
      </c>
      <c r="I11905" s="85">
        <v>5596.9095303867407</v>
      </c>
      <c r="J11905" s="85">
        <v>152439.10599172628</v>
      </c>
      <c r="K11905" t="s">
        <v>491</v>
      </c>
    </row>
    <row r="11906" spans="2:11" x14ac:dyDescent="0.25">
      <c r="B11906">
        <v>2026</v>
      </c>
      <c r="C11906" t="s">
        <v>488</v>
      </c>
      <c r="D11906">
        <v>4</v>
      </c>
      <c r="E11906" t="s">
        <v>169</v>
      </c>
      <c r="F11906">
        <v>5</v>
      </c>
      <c r="G11906" s="85">
        <v>5.6571797282149259</v>
      </c>
      <c r="H11906" s="85">
        <v>22963.846685082874</v>
      </c>
      <c r="I11906" s="85">
        <v>5596.9095303867407</v>
      </c>
      <c r="J11906" s="85">
        <v>88469.124013055422</v>
      </c>
      <c r="K11906" t="s">
        <v>491</v>
      </c>
    </row>
    <row r="11907" spans="2:11" x14ac:dyDescent="0.25">
      <c r="B11907">
        <v>2026</v>
      </c>
      <c r="C11907" t="s">
        <v>489</v>
      </c>
      <c r="D11907">
        <v>3</v>
      </c>
      <c r="E11907" t="s">
        <v>169</v>
      </c>
      <c r="F11907">
        <v>5</v>
      </c>
      <c r="G11907" s="85">
        <v>11.872927761445037</v>
      </c>
      <c r="H11907" s="85">
        <v>22963.846685082874</v>
      </c>
      <c r="I11907" s="85">
        <v>5596.9095303867407</v>
      </c>
      <c r="J11907" s="85">
        <v>185673.35120830077</v>
      </c>
      <c r="K11907" t="s">
        <v>491</v>
      </c>
    </row>
    <row r="11908" spans="2:11" x14ac:dyDescent="0.25">
      <c r="B11908">
        <v>2026</v>
      </c>
      <c r="C11908" t="s">
        <v>489</v>
      </c>
      <c r="D11908">
        <v>4</v>
      </c>
      <c r="E11908" t="s">
        <v>169</v>
      </c>
      <c r="F11908">
        <v>5</v>
      </c>
      <c r="G11908" s="85">
        <v>6.8905384329814936</v>
      </c>
      <c r="H11908" s="85">
        <v>22963.846685082874</v>
      </c>
      <c r="I11908" s="85">
        <v>5596.9095303867407</v>
      </c>
      <c r="J11908" s="85">
        <v>107756.85561196024</v>
      </c>
      <c r="K11908" t="s">
        <v>491</v>
      </c>
    </row>
    <row r="11909" spans="2:11" x14ac:dyDescent="0.25">
      <c r="B11909">
        <v>2026</v>
      </c>
      <c r="C11909" t="s">
        <v>490</v>
      </c>
      <c r="D11909">
        <v>3</v>
      </c>
      <c r="E11909" t="s">
        <v>169</v>
      </c>
      <c r="F11909">
        <v>5</v>
      </c>
      <c r="G11909" s="85">
        <v>10.188399625967103</v>
      </c>
      <c r="H11909" s="85">
        <v>22963.846685082874</v>
      </c>
      <c r="I11909" s="85">
        <v>5596.9095303867407</v>
      </c>
      <c r="J11909" s="85">
        <v>159330.06079138076</v>
      </c>
      <c r="K11909" t="s">
        <v>491</v>
      </c>
    </row>
    <row r="11910" spans="2:11" x14ac:dyDescent="0.25">
      <c r="B11910">
        <v>2026</v>
      </c>
      <c r="C11910" t="s">
        <v>490</v>
      </c>
      <c r="D11910">
        <v>4</v>
      </c>
      <c r="E11910" t="s">
        <v>169</v>
      </c>
      <c r="F11910">
        <v>5</v>
      </c>
      <c r="G11910" s="85">
        <v>5.9129104972130495</v>
      </c>
      <c r="H11910" s="85">
        <v>22963.846685082874</v>
      </c>
      <c r="I11910" s="85">
        <v>5596.9095303867407</v>
      </c>
      <c r="J11910" s="85">
        <v>92468.338852140601</v>
      </c>
      <c r="K11910" t="s">
        <v>491</v>
      </c>
    </row>
    <row r="11911" spans="2:11" x14ac:dyDescent="0.25">
      <c r="B11911">
        <v>2026</v>
      </c>
      <c r="C11911" t="s">
        <v>479</v>
      </c>
      <c r="D11911">
        <v>3</v>
      </c>
      <c r="E11911" t="s">
        <v>131</v>
      </c>
      <c r="F11911">
        <v>29</v>
      </c>
      <c r="G11911" s="85">
        <v>2.5471234795488109</v>
      </c>
      <c r="H11911" s="85">
        <v>9367.3143996013951</v>
      </c>
      <c r="I11911" s="85">
        <v>2655.2732104301613</v>
      </c>
      <c r="J11911" s="85">
        <v>15938.283906956976</v>
      </c>
      <c r="K11911" t="s">
        <v>492</v>
      </c>
    </row>
    <row r="11912" spans="2:11" x14ac:dyDescent="0.25">
      <c r="B11912">
        <v>2026</v>
      </c>
      <c r="C11912" t="s">
        <v>479</v>
      </c>
      <c r="D11912">
        <v>4</v>
      </c>
      <c r="E11912" t="s">
        <v>131</v>
      </c>
      <c r="F11912">
        <v>29</v>
      </c>
      <c r="G11912" s="85">
        <v>0</v>
      </c>
      <c r="H11912" s="85">
        <v>9367.3143996013951</v>
      </c>
      <c r="I11912" s="85">
        <v>2655.2732104301613</v>
      </c>
      <c r="J11912" s="85">
        <v>0</v>
      </c>
      <c r="K11912" t="s">
        <v>492</v>
      </c>
    </row>
    <row r="11913" spans="2:11" x14ac:dyDescent="0.25">
      <c r="B11913">
        <v>2026</v>
      </c>
      <c r="C11913" t="s">
        <v>480</v>
      </c>
      <c r="D11913">
        <v>3</v>
      </c>
      <c r="E11913" t="s">
        <v>131</v>
      </c>
      <c r="F11913">
        <v>29</v>
      </c>
      <c r="G11913" s="85">
        <v>2.4810528359506714</v>
      </c>
      <c r="H11913" s="85">
        <v>9367.3143996013951</v>
      </c>
      <c r="I11913" s="85">
        <v>2655.2732104301613</v>
      </c>
      <c r="J11913" s="85">
        <v>15524.855706856897</v>
      </c>
      <c r="K11913" t="s">
        <v>492</v>
      </c>
    </row>
    <row r="11914" spans="2:11" x14ac:dyDescent="0.25">
      <c r="B11914">
        <v>2026</v>
      </c>
      <c r="C11914" t="s">
        <v>480</v>
      </c>
      <c r="D11914">
        <v>4</v>
      </c>
      <c r="E11914" t="s">
        <v>131</v>
      </c>
      <c r="F11914">
        <v>29</v>
      </c>
      <c r="G11914" s="85">
        <v>0</v>
      </c>
      <c r="H11914" s="85">
        <v>9367.3143996013951</v>
      </c>
      <c r="I11914" s="85">
        <v>2655.2732104301613</v>
      </c>
      <c r="J11914" s="85">
        <v>0</v>
      </c>
      <c r="K11914" t="s">
        <v>492</v>
      </c>
    </row>
    <row r="11915" spans="2:11" x14ac:dyDescent="0.25">
      <c r="B11915">
        <v>2026</v>
      </c>
      <c r="C11915" t="s">
        <v>481</v>
      </c>
      <c r="D11915">
        <v>3</v>
      </c>
      <c r="E11915" t="s">
        <v>131</v>
      </c>
      <c r="F11915">
        <v>29</v>
      </c>
      <c r="G11915" s="85">
        <v>2.4149821923525292</v>
      </c>
      <c r="H11915" s="85">
        <v>9367.3143996013951</v>
      </c>
      <c r="I11915" s="85">
        <v>2655.2732104301613</v>
      </c>
      <c r="J11915" s="85">
        <v>15111.427506756801</v>
      </c>
      <c r="K11915" t="s">
        <v>492</v>
      </c>
    </row>
    <row r="11916" spans="2:11" x14ac:dyDescent="0.25">
      <c r="B11916">
        <v>2026</v>
      </c>
      <c r="C11916" t="s">
        <v>481</v>
      </c>
      <c r="D11916">
        <v>4</v>
      </c>
      <c r="E11916" t="s">
        <v>131</v>
      </c>
      <c r="F11916">
        <v>29</v>
      </c>
      <c r="G11916" s="85">
        <v>0</v>
      </c>
      <c r="H11916" s="85">
        <v>9367.3143996013951</v>
      </c>
      <c r="I11916" s="85">
        <v>2655.2732104301613</v>
      </c>
      <c r="J11916" s="85">
        <v>0</v>
      </c>
      <c r="K11916" t="s">
        <v>492</v>
      </c>
    </row>
    <row r="11917" spans="2:11" x14ac:dyDescent="0.25">
      <c r="B11917">
        <v>2026</v>
      </c>
      <c r="C11917" t="s">
        <v>482</v>
      </c>
      <c r="D11917">
        <v>3</v>
      </c>
      <c r="E11917" t="s">
        <v>131</v>
      </c>
      <c r="F11917">
        <v>29</v>
      </c>
      <c r="G11917" s="85">
        <v>2.3489115487543892</v>
      </c>
      <c r="H11917" s="85">
        <v>9367.3143996013951</v>
      </c>
      <c r="I11917" s="85">
        <v>2655.2732104301613</v>
      </c>
      <c r="J11917" s="85">
        <v>14697.999306656719</v>
      </c>
      <c r="K11917" t="s">
        <v>492</v>
      </c>
    </row>
    <row r="11918" spans="2:11" x14ac:dyDescent="0.25">
      <c r="B11918">
        <v>2026</v>
      </c>
      <c r="C11918" t="s">
        <v>482</v>
      </c>
      <c r="D11918">
        <v>4</v>
      </c>
      <c r="E11918" t="s">
        <v>131</v>
      </c>
      <c r="F11918">
        <v>29</v>
      </c>
      <c r="G11918" s="85">
        <v>0</v>
      </c>
      <c r="H11918" s="85">
        <v>9367.3143996013951</v>
      </c>
      <c r="I11918" s="85">
        <v>2655.2732104301613</v>
      </c>
      <c r="J11918" s="85">
        <v>0</v>
      </c>
      <c r="K11918" t="s">
        <v>492</v>
      </c>
    </row>
    <row r="11919" spans="2:11" x14ac:dyDescent="0.25">
      <c r="B11919">
        <v>2026</v>
      </c>
      <c r="C11919" t="s">
        <v>483</v>
      </c>
      <c r="D11919">
        <v>3</v>
      </c>
      <c r="E11919" t="s">
        <v>131</v>
      </c>
      <c r="F11919">
        <v>29</v>
      </c>
      <c r="G11919" s="85">
        <v>2.2828409051562479</v>
      </c>
      <c r="H11919" s="85">
        <v>9367.3143996013951</v>
      </c>
      <c r="I11919" s="85">
        <v>2655.2732104301613</v>
      </c>
      <c r="J11919" s="85">
        <v>14284.571106556627</v>
      </c>
      <c r="K11919" t="s">
        <v>492</v>
      </c>
    </row>
    <row r="11920" spans="2:11" x14ac:dyDescent="0.25">
      <c r="B11920">
        <v>2026</v>
      </c>
      <c r="C11920" t="s">
        <v>483</v>
      </c>
      <c r="D11920">
        <v>4</v>
      </c>
      <c r="E11920" t="s">
        <v>131</v>
      </c>
      <c r="F11920">
        <v>29</v>
      </c>
      <c r="G11920" s="85">
        <v>0</v>
      </c>
      <c r="H11920" s="85">
        <v>9367.3143996013951</v>
      </c>
      <c r="I11920" s="85">
        <v>2655.2732104301613</v>
      </c>
      <c r="J11920" s="85">
        <v>0</v>
      </c>
      <c r="K11920" t="s">
        <v>492</v>
      </c>
    </row>
    <row r="11921" spans="2:11" x14ac:dyDescent="0.25">
      <c r="B11921">
        <v>2026</v>
      </c>
      <c r="C11921" t="s">
        <v>484</v>
      </c>
      <c r="D11921">
        <v>3</v>
      </c>
      <c r="E11921" t="s">
        <v>131</v>
      </c>
      <c r="F11921">
        <v>29</v>
      </c>
      <c r="G11921" s="85">
        <v>2.2167702615581071</v>
      </c>
      <c r="H11921" s="85">
        <v>9367.3143996013951</v>
      </c>
      <c r="I11921" s="85">
        <v>2655.2732104301613</v>
      </c>
      <c r="J11921" s="85">
        <v>13871.14290645654</v>
      </c>
      <c r="K11921" t="s">
        <v>492</v>
      </c>
    </row>
    <row r="11922" spans="2:11" x14ac:dyDescent="0.25">
      <c r="B11922">
        <v>2026</v>
      </c>
      <c r="C11922" t="s">
        <v>484</v>
      </c>
      <c r="D11922">
        <v>4</v>
      </c>
      <c r="E11922" t="s">
        <v>131</v>
      </c>
      <c r="F11922">
        <v>29</v>
      </c>
      <c r="G11922" s="85">
        <v>0</v>
      </c>
      <c r="H11922" s="85">
        <v>9367.3143996013951</v>
      </c>
      <c r="I11922" s="85">
        <v>2655.2732104301613</v>
      </c>
      <c r="J11922" s="85">
        <v>0</v>
      </c>
      <c r="K11922" t="s">
        <v>492</v>
      </c>
    </row>
    <row r="11923" spans="2:11" x14ac:dyDescent="0.25">
      <c r="B11923">
        <v>2026</v>
      </c>
      <c r="C11923" t="s">
        <v>485</v>
      </c>
      <c r="D11923">
        <v>3</v>
      </c>
      <c r="E11923" t="s">
        <v>131</v>
      </c>
      <c r="F11923">
        <v>29</v>
      </c>
      <c r="G11923" s="85">
        <v>2.1506996179599658</v>
      </c>
      <c r="H11923" s="85">
        <v>9367.3143996013951</v>
      </c>
      <c r="I11923" s="85">
        <v>2655.2732104301613</v>
      </c>
      <c r="J11923" s="85">
        <v>13457.714706356448</v>
      </c>
      <c r="K11923" t="s">
        <v>492</v>
      </c>
    </row>
    <row r="11924" spans="2:11" x14ac:dyDescent="0.25">
      <c r="B11924">
        <v>2026</v>
      </c>
      <c r="C11924" t="s">
        <v>485</v>
      </c>
      <c r="D11924">
        <v>4</v>
      </c>
      <c r="E11924" t="s">
        <v>131</v>
      </c>
      <c r="F11924">
        <v>29</v>
      </c>
      <c r="G11924" s="85">
        <v>0</v>
      </c>
      <c r="H11924" s="85">
        <v>9367.3143996013951</v>
      </c>
      <c r="I11924" s="85">
        <v>2655.2732104301613</v>
      </c>
      <c r="J11924" s="85">
        <v>0</v>
      </c>
      <c r="K11924" t="s">
        <v>492</v>
      </c>
    </row>
    <row r="11925" spans="2:11" x14ac:dyDescent="0.25">
      <c r="B11925">
        <v>2026</v>
      </c>
      <c r="C11925" t="s">
        <v>486</v>
      </c>
      <c r="D11925">
        <v>3</v>
      </c>
      <c r="E11925" t="s">
        <v>131</v>
      </c>
      <c r="F11925">
        <v>29</v>
      </c>
      <c r="G11925" s="85">
        <v>2.0846289743618258</v>
      </c>
      <c r="H11925" s="85">
        <v>9367.3143996013951</v>
      </c>
      <c r="I11925" s="85">
        <v>2655.2732104301613</v>
      </c>
      <c r="J11925" s="85">
        <v>13044.286506256365</v>
      </c>
      <c r="K11925" t="s">
        <v>492</v>
      </c>
    </row>
    <row r="11926" spans="2:11" x14ac:dyDescent="0.25">
      <c r="B11926">
        <v>2026</v>
      </c>
      <c r="C11926" t="s">
        <v>486</v>
      </c>
      <c r="D11926">
        <v>4</v>
      </c>
      <c r="E11926" t="s">
        <v>131</v>
      </c>
      <c r="F11926">
        <v>29</v>
      </c>
      <c r="G11926" s="85">
        <v>0</v>
      </c>
      <c r="H11926" s="85">
        <v>9367.3143996013951</v>
      </c>
      <c r="I11926" s="85">
        <v>2655.2732104301613</v>
      </c>
      <c r="J11926" s="85">
        <v>0</v>
      </c>
      <c r="K11926" t="s">
        <v>492</v>
      </c>
    </row>
    <row r="11927" spans="2:11" x14ac:dyDescent="0.25">
      <c r="B11927">
        <v>2026</v>
      </c>
      <c r="C11927" t="s">
        <v>487</v>
      </c>
      <c r="D11927">
        <v>3</v>
      </c>
      <c r="E11927" t="s">
        <v>131</v>
      </c>
      <c r="F11927">
        <v>29</v>
      </c>
      <c r="G11927" s="85">
        <v>2.0185583307636836</v>
      </c>
      <c r="H11927" s="85">
        <v>9367.3143996013951</v>
      </c>
      <c r="I11927" s="85">
        <v>2655.2732104301613</v>
      </c>
      <c r="J11927" s="85">
        <v>12630.858306156269</v>
      </c>
      <c r="K11927" t="s">
        <v>492</v>
      </c>
    </row>
    <row r="11928" spans="2:11" x14ac:dyDescent="0.25">
      <c r="B11928">
        <v>2026</v>
      </c>
      <c r="C11928" t="s">
        <v>487</v>
      </c>
      <c r="D11928">
        <v>4</v>
      </c>
      <c r="E11928" t="s">
        <v>131</v>
      </c>
      <c r="F11928">
        <v>29</v>
      </c>
      <c r="G11928" s="85">
        <v>0</v>
      </c>
      <c r="H11928" s="85">
        <v>9367.3143996013951</v>
      </c>
      <c r="I11928" s="85">
        <v>2655.2732104301613</v>
      </c>
      <c r="J11928" s="85">
        <v>0</v>
      </c>
      <c r="K11928" t="s">
        <v>492</v>
      </c>
    </row>
    <row r="11929" spans="2:11" x14ac:dyDescent="0.25">
      <c r="B11929">
        <v>2026</v>
      </c>
      <c r="C11929" t="s">
        <v>488</v>
      </c>
      <c r="D11929">
        <v>3</v>
      </c>
      <c r="E11929" t="s">
        <v>131</v>
      </c>
      <c r="F11929">
        <v>29</v>
      </c>
      <c r="G11929" s="85">
        <v>1.9524876871655437</v>
      </c>
      <c r="H11929" s="85">
        <v>9367.3143996013951</v>
      </c>
      <c r="I11929" s="85">
        <v>2655.2732104301613</v>
      </c>
      <c r="J11929" s="85">
        <v>12217.430106056187</v>
      </c>
      <c r="K11929" t="s">
        <v>492</v>
      </c>
    </row>
    <row r="11930" spans="2:11" x14ac:dyDescent="0.25">
      <c r="B11930">
        <v>2026</v>
      </c>
      <c r="C11930" t="s">
        <v>488</v>
      </c>
      <c r="D11930">
        <v>4</v>
      </c>
      <c r="E11930" t="s">
        <v>131</v>
      </c>
      <c r="F11930">
        <v>29</v>
      </c>
      <c r="G11930" s="85">
        <v>0</v>
      </c>
      <c r="H11930" s="85">
        <v>9367.3143996013951</v>
      </c>
      <c r="I11930" s="85">
        <v>2655.2732104301613</v>
      </c>
      <c r="J11930" s="85">
        <v>0</v>
      </c>
      <c r="K11930" t="s">
        <v>492</v>
      </c>
    </row>
    <row r="11931" spans="2:11" x14ac:dyDescent="0.25">
      <c r="B11931">
        <v>2026</v>
      </c>
      <c r="C11931" t="s">
        <v>489</v>
      </c>
      <c r="D11931">
        <v>3</v>
      </c>
      <c r="E11931" t="s">
        <v>131</v>
      </c>
      <c r="F11931">
        <v>29</v>
      </c>
      <c r="G11931" s="85">
        <v>1.8864170435674019</v>
      </c>
      <c r="H11931" s="85">
        <v>9367.3143996013951</v>
      </c>
      <c r="I11931" s="85">
        <v>2655.2732104301613</v>
      </c>
      <c r="J11931" s="85">
        <v>11804.001905956093</v>
      </c>
      <c r="K11931" t="s">
        <v>492</v>
      </c>
    </row>
    <row r="11932" spans="2:11" x14ac:dyDescent="0.25">
      <c r="B11932">
        <v>2026</v>
      </c>
      <c r="C11932" t="s">
        <v>489</v>
      </c>
      <c r="D11932">
        <v>4</v>
      </c>
      <c r="E11932" t="s">
        <v>131</v>
      </c>
      <c r="F11932">
        <v>29</v>
      </c>
      <c r="G11932" s="85">
        <v>0</v>
      </c>
      <c r="H11932" s="85">
        <v>9367.3143996013951</v>
      </c>
      <c r="I11932" s="85">
        <v>2655.2732104301613</v>
      </c>
      <c r="J11932" s="85">
        <v>0</v>
      </c>
      <c r="K11932" t="s">
        <v>492</v>
      </c>
    </row>
    <row r="11933" spans="2:11" x14ac:dyDescent="0.25">
      <c r="B11933">
        <v>2026</v>
      </c>
      <c r="C11933" t="s">
        <v>490</v>
      </c>
      <c r="D11933">
        <v>3</v>
      </c>
      <c r="E11933" t="s">
        <v>131</v>
      </c>
      <c r="F11933">
        <v>29</v>
      </c>
      <c r="G11933" s="85">
        <v>1.8203463999692615</v>
      </c>
      <c r="H11933" s="85">
        <v>9367.3143996013951</v>
      </c>
      <c r="I11933" s="85">
        <v>2655.2732104301613</v>
      </c>
      <c r="J11933" s="85">
        <v>11390.573705856008</v>
      </c>
      <c r="K11933" t="s">
        <v>492</v>
      </c>
    </row>
    <row r="11934" spans="2:11" x14ac:dyDescent="0.25">
      <c r="B11934">
        <v>2026</v>
      </c>
      <c r="C11934" t="s">
        <v>490</v>
      </c>
      <c r="D11934">
        <v>4</v>
      </c>
      <c r="E11934" t="s">
        <v>131</v>
      </c>
      <c r="F11934">
        <v>29</v>
      </c>
      <c r="G11934" s="85">
        <v>0</v>
      </c>
      <c r="H11934" s="85">
        <v>9367.3143996013951</v>
      </c>
      <c r="I11934" s="85">
        <v>2655.2732104301613</v>
      </c>
      <c r="J11934" s="85">
        <v>0</v>
      </c>
      <c r="K11934" t="s">
        <v>492</v>
      </c>
    </row>
    <row r="11935" spans="2:11" x14ac:dyDescent="0.25">
      <c r="B11935">
        <v>2026</v>
      </c>
      <c r="C11935" t="s">
        <v>479</v>
      </c>
      <c r="D11935">
        <v>3</v>
      </c>
      <c r="E11935" t="s">
        <v>169</v>
      </c>
      <c r="F11935">
        <v>23</v>
      </c>
      <c r="G11935" s="85">
        <v>18.830495166888952</v>
      </c>
      <c r="H11935" s="85">
        <v>22963.846685082874</v>
      </c>
      <c r="I11935" s="85">
        <v>5596.9095303867407</v>
      </c>
      <c r="J11935" s="85">
        <v>279343.71019474423</v>
      </c>
      <c r="K11935" t="s">
        <v>491</v>
      </c>
    </row>
    <row r="11936" spans="2:11" x14ac:dyDescent="0.25">
      <c r="B11936">
        <v>2026</v>
      </c>
      <c r="C11936" t="s">
        <v>479</v>
      </c>
      <c r="D11936">
        <v>4</v>
      </c>
      <c r="E11936" t="s">
        <v>169</v>
      </c>
      <c r="F11936">
        <v>23</v>
      </c>
      <c r="G11936" s="85">
        <v>8.2916172134037787</v>
      </c>
      <c r="H11936" s="85">
        <v>22963.846685082874</v>
      </c>
      <c r="I11936" s="85">
        <v>5596.9095303867407</v>
      </c>
      <c r="J11936" s="85">
        <v>123003.19749315901</v>
      </c>
      <c r="K11936" t="s">
        <v>491</v>
      </c>
    </row>
    <row r="11937" spans="2:11" x14ac:dyDescent="0.25">
      <c r="B11937">
        <v>2026</v>
      </c>
      <c r="C11937" t="s">
        <v>480</v>
      </c>
      <c r="D11937">
        <v>3</v>
      </c>
      <c r="E11937" t="s">
        <v>169</v>
      </c>
      <c r="F11937">
        <v>23</v>
      </c>
      <c r="G11937" s="85">
        <v>19.999433253102119</v>
      </c>
      <c r="H11937" s="85">
        <v>22963.846685082874</v>
      </c>
      <c r="I11937" s="85">
        <v>5596.9095303867407</v>
      </c>
      <c r="J11937" s="85">
        <v>296684.49168225931</v>
      </c>
      <c r="K11937" t="s">
        <v>491</v>
      </c>
    </row>
    <row r="11938" spans="2:11" x14ac:dyDescent="0.25">
      <c r="B11938">
        <v>2026</v>
      </c>
      <c r="C11938" t="s">
        <v>480</v>
      </c>
      <c r="D11938">
        <v>4</v>
      </c>
      <c r="E11938" t="s">
        <v>169</v>
      </c>
      <c r="F11938">
        <v>23</v>
      </c>
      <c r="G11938" s="85">
        <v>8.8063348069215088</v>
      </c>
      <c r="H11938" s="85">
        <v>22963.846685082874</v>
      </c>
      <c r="I11938" s="85">
        <v>5596.9095303867407</v>
      </c>
      <c r="J11938" s="85">
        <v>130638.85024692076</v>
      </c>
      <c r="K11938" t="s">
        <v>491</v>
      </c>
    </row>
    <row r="11939" spans="2:11" x14ac:dyDescent="0.25">
      <c r="B11939">
        <v>2026</v>
      </c>
      <c r="C11939" t="s">
        <v>481</v>
      </c>
      <c r="D11939">
        <v>3</v>
      </c>
      <c r="E11939" t="s">
        <v>169</v>
      </c>
      <c r="F11939">
        <v>23</v>
      </c>
      <c r="G11939" s="85">
        <v>20.844383895621753</v>
      </c>
      <c r="H11939" s="85">
        <v>22963.846685082874</v>
      </c>
      <c r="I11939" s="85">
        <v>5596.9095303867407</v>
      </c>
      <c r="J11939" s="85">
        <v>309219.03447154822</v>
      </c>
      <c r="K11939" t="s">
        <v>491</v>
      </c>
    </row>
    <row r="11940" spans="2:11" x14ac:dyDescent="0.25">
      <c r="B11940">
        <v>2026</v>
      </c>
      <c r="C11940" t="s">
        <v>481</v>
      </c>
      <c r="D11940">
        <v>4</v>
      </c>
      <c r="E11940" t="s">
        <v>169</v>
      </c>
      <c r="F11940">
        <v>23</v>
      </c>
      <c r="G11940" s="85">
        <v>9.1783912626811848</v>
      </c>
      <c r="H11940" s="85">
        <v>22963.846685082874</v>
      </c>
      <c r="I11940" s="85">
        <v>5596.9095303867407</v>
      </c>
      <c r="J11940" s="85">
        <v>136158.17567265706</v>
      </c>
      <c r="K11940" t="s">
        <v>491</v>
      </c>
    </row>
    <row r="11941" spans="2:11" x14ac:dyDescent="0.25">
      <c r="B11941">
        <v>2026</v>
      </c>
      <c r="C11941" t="s">
        <v>482</v>
      </c>
      <c r="D11941">
        <v>3</v>
      </c>
      <c r="E11941" t="s">
        <v>169</v>
      </c>
      <c r="F11941">
        <v>23</v>
      </c>
      <c r="G11941" s="85">
        <v>9.8118070575051366</v>
      </c>
      <c r="H11941" s="85">
        <v>22963.846685082874</v>
      </c>
      <c r="I11941" s="85">
        <v>5596.9095303867407</v>
      </c>
      <c r="J11941" s="85">
        <v>145554.67410001671</v>
      </c>
      <c r="K11941" t="s">
        <v>491</v>
      </c>
    </row>
    <row r="11942" spans="2:11" x14ac:dyDescent="0.25">
      <c r="B11942">
        <v>2026</v>
      </c>
      <c r="C11942" t="s">
        <v>482</v>
      </c>
      <c r="D11942">
        <v>4</v>
      </c>
      <c r="E11942" t="s">
        <v>169</v>
      </c>
      <c r="F11942">
        <v>23</v>
      </c>
      <c r="G11942" s="85">
        <v>4.3204253298479411</v>
      </c>
      <c r="H11942" s="85">
        <v>22963.846685082874</v>
      </c>
      <c r="I11942" s="85">
        <v>5596.9095303867407</v>
      </c>
      <c r="J11942" s="85">
        <v>64091.975838278966</v>
      </c>
      <c r="K11942" t="s">
        <v>491</v>
      </c>
    </row>
    <row r="11943" spans="2:11" x14ac:dyDescent="0.25">
      <c r="B11943">
        <v>2026</v>
      </c>
      <c r="C11943" t="s">
        <v>483</v>
      </c>
      <c r="D11943">
        <v>3</v>
      </c>
      <c r="E11943" t="s">
        <v>169</v>
      </c>
      <c r="F11943">
        <v>23</v>
      </c>
      <c r="G11943" s="85">
        <v>19.865826632171409</v>
      </c>
      <c r="H11943" s="85">
        <v>22963.846685082874</v>
      </c>
      <c r="I11943" s="85">
        <v>5596.9095303867407</v>
      </c>
      <c r="J11943" s="85">
        <v>294702.48489663884</v>
      </c>
      <c r="K11943" t="s">
        <v>491</v>
      </c>
    </row>
    <row r="11944" spans="2:11" x14ac:dyDescent="0.25">
      <c r="B11944">
        <v>2026</v>
      </c>
      <c r="C11944" t="s">
        <v>483</v>
      </c>
      <c r="D11944">
        <v>4</v>
      </c>
      <c r="E11944" t="s">
        <v>169</v>
      </c>
      <c r="F11944">
        <v>23</v>
      </c>
      <c r="G11944" s="85">
        <v>8.7475039079931705</v>
      </c>
      <c r="H11944" s="85">
        <v>22963.846685082874</v>
      </c>
      <c r="I11944" s="85">
        <v>5596.9095303867407</v>
      </c>
      <c r="J11944" s="85">
        <v>129766.11474872573</v>
      </c>
      <c r="K11944" t="s">
        <v>491</v>
      </c>
    </row>
    <row r="11945" spans="2:11" x14ac:dyDescent="0.25">
      <c r="B11945">
        <v>2026</v>
      </c>
      <c r="C11945" t="s">
        <v>484</v>
      </c>
      <c r="D11945">
        <v>3</v>
      </c>
      <c r="E11945" t="s">
        <v>169</v>
      </c>
      <c r="F11945">
        <v>23</v>
      </c>
      <c r="G11945" s="85">
        <v>13.708925262186332</v>
      </c>
      <c r="H11945" s="85">
        <v>22963.846685082874</v>
      </c>
      <c r="I11945" s="85">
        <v>5596.9095303867407</v>
      </c>
      <c r="J11945" s="85">
        <v>203367.03902801676</v>
      </c>
      <c r="K11945" t="s">
        <v>491</v>
      </c>
    </row>
    <row r="11946" spans="2:11" x14ac:dyDescent="0.25">
      <c r="B11946">
        <v>2026</v>
      </c>
      <c r="C11946" t="s">
        <v>484</v>
      </c>
      <c r="D11946">
        <v>4</v>
      </c>
      <c r="E11946" t="s">
        <v>169</v>
      </c>
      <c r="F11946">
        <v>23</v>
      </c>
      <c r="G11946" s="85">
        <v>6.0364403417857506</v>
      </c>
      <c r="H11946" s="85">
        <v>22963.846685082874</v>
      </c>
      <c r="I11946" s="85">
        <v>5596.9095303867407</v>
      </c>
      <c r="J11946" s="85">
        <v>89548.449283941532</v>
      </c>
      <c r="K11946" t="s">
        <v>491</v>
      </c>
    </row>
    <row r="11947" spans="2:11" x14ac:dyDescent="0.25">
      <c r="B11947">
        <v>2026</v>
      </c>
      <c r="C11947" t="s">
        <v>485</v>
      </c>
      <c r="D11947">
        <v>3</v>
      </c>
      <c r="E11947" t="s">
        <v>169</v>
      </c>
      <c r="F11947">
        <v>23</v>
      </c>
      <c r="G11947" s="85">
        <v>16.180318317323582</v>
      </c>
      <c r="H11947" s="85">
        <v>22963.846685082874</v>
      </c>
      <c r="I11947" s="85">
        <v>5596.9095303867407</v>
      </c>
      <c r="J11947" s="85">
        <v>240029.27755403752</v>
      </c>
      <c r="K11947" t="s">
        <v>491</v>
      </c>
    </row>
    <row r="11948" spans="2:11" x14ac:dyDescent="0.25">
      <c r="B11948">
        <v>2026</v>
      </c>
      <c r="C11948" t="s">
        <v>485</v>
      </c>
      <c r="D11948">
        <v>4</v>
      </c>
      <c r="E11948" t="s">
        <v>169</v>
      </c>
      <c r="F11948">
        <v>23</v>
      </c>
      <c r="G11948" s="85">
        <v>7.1246669133893938</v>
      </c>
      <c r="H11948" s="85">
        <v>22963.846685082874</v>
      </c>
      <c r="I11948" s="85">
        <v>5596.9095303867407</v>
      </c>
      <c r="J11948" s="85">
        <v>105691.90410815641</v>
      </c>
      <c r="K11948" t="s">
        <v>491</v>
      </c>
    </row>
    <row r="11949" spans="2:11" x14ac:dyDescent="0.25">
      <c r="B11949">
        <v>2026</v>
      </c>
      <c r="C11949" t="s">
        <v>486</v>
      </c>
      <c r="D11949">
        <v>3</v>
      </c>
      <c r="E11949" t="s">
        <v>169</v>
      </c>
      <c r="F11949">
        <v>23</v>
      </c>
      <c r="G11949" s="85">
        <v>22.942717316784311</v>
      </c>
      <c r="H11949" s="85">
        <v>22963.846685082874</v>
      </c>
      <c r="I11949" s="85">
        <v>5596.9095303867407</v>
      </c>
      <c r="J11949" s="85">
        <v>340347.06577918271</v>
      </c>
      <c r="K11949" t="s">
        <v>491</v>
      </c>
    </row>
    <row r="11950" spans="2:11" x14ac:dyDescent="0.25">
      <c r="B11950">
        <v>2026</v>
      </c>
      <c r="C11950" t="s">
        <v>486</v>
      </c>
      <c r="D11950">
        <v>4</v>
      </c>
      <c r="E11950" t="s">
        <v>169</v>
      </c>
      <c r="F11950">
        <v>23</v>
      </c>
      <c r="G11950" s="85">
        <v>10.102348777349469</v>
      </c>
      <c r="H11950" s="85">
        <v>22963.846685082874</v>
      </c>
      <c r="I11950" s="85">
        <v>5596.9095303867407</v>
      </c>
      <c r="J11950" s="85">
        <v>149864.75735955781</v>
      </c>
      <c r="K11950" t="s">
        <v>491</v>
      </c>
    </row>
    <row r="11951" spans="2:11" x14ac:dyDescent="0.25">
      <c r="B11951">
        <v>2026</v>
      </c>
      <c r="C11951" t="s">
        <v>487</v>
      </c>
      <c r="D11951">
        <v>3</v>
      </c>
      <c r="E11951" t="s">
        <v>169</v>
      </c>
      <c r="F11951">
        <v>23</v>
      </c>
      <c r="G11951" s="85">
        <v>19.227357477049456</v>
      </c>
      <c r="H11951" s="85">
        <v>22963.846685082874</v>
      </c>
      <c r="I11951" s="85">
        <v>5596.9095303867407</v>
      </c>
      <c r="J11951" s="85">
        <v>285231.02166341065</v>
      </c>
      <c r="K11951" t="s">
        <v>491</v>
      </c>
    </row>
    <row r="11952" spans="2:11" x14ac:dyDescent="0.25">
      <c r="B11952">
        <v>2026</v>
      </c>
      <c r="C11952" t="s">
        <v>487</v>
      </c>
      <c r="D11952">
        <v>4</v>
      </c>
      <c r="E11952" t="s">
        <v>169</v>
      </c>
      <c r="F11952">
        <v>23</v>
      </c>
      <c r="G11952" s="85">
        <v>8.4663672841328896</v>
      </c>
      <c r="H11952" s="85">
        <v>22963.846685082874</v>
      </c>
      <c r="I11952" s="85">
        <v>5596.9095303867407</v>
      </c>
      <c r="J11952" s="85">
        <v>125595.55274890923</v>
      </c>
      <c r="K11952" t="s">
        <v>491</v>
      </c>
    </row>
    <row r="11953" spans="2:11" x14ac:dyDescent="0.25">
      <c r="B11953">
        <v>2026</v>
      </c>
      <c r="C11953" t="s">
        <v>488</v>
      </c>
      <c r="D11953">
        <v>3</v>
      </c>
      <c r="E11953" t="s">
        <v>169</v>
      </c>
      <c r="F11953">
        <v>23</v>
      </c>
      <c r="G11953" s="85">
        <v>19.60639940531469</v>
      </c>
      <c r="H11953" s="85">
        <v>22963.846685082874</v>
      </c>
      <c r="I11953" s="85">
        <v>5596.9095303867407</v>
      </c>
      <c r="J11953" s="85">
        <v>290853.97409363469</v>
      </c>
      <c r="K11953" t="s">
        <v>491</v>
      </c>
    </row>
    <row r="11954" spans="2:11" x14ac:dyDescent="0.25">
      <c r="B11954">
        <v>2026</v>
      </c>
      <c r="C11954" t="s">
        <v>488</v>
      </c>
      <c r="D11954">
        <v>4</v>
      </c>
      <c r="E11954" t="s">
        <v>169</v>
      </c>
      <c r="F11954">
        <v>23</v>
      </c>
      <c r="G11954" s="85">
        <v>8.633270520035687</v>
      </c>
      <c r="H11954" s="85">
        <v>22963.846685082874</v>
      </c>
      <c r="I11954" s="85">
        <v>5596.9095303867407</v>
      </c>
      <c r="J11954" s="85">
        <v>128071.5029959626</v>
      </c>
      <c r="K11954" t="s">
        <v>491</v>
      </c>
    </row>
    <row r="11955" spans="2:11" x14ac:dyDescent="0.25">
      <c r="B11955">
        <v>2026</v>
      </c>
      <c r="C11955" t="s">
        <v>489</v>
      </c>
      <c r="D11955">
        <v>3</v>
      </c>
      <c r="E11955" t="s">
        <v>169</v>
      </c>
      <c r="F11955">
        <v>23</v>
      </c>
      <c r="G11955" s="85">
        <v>40.478095018150185</v>
      </c>
      <c r="H11955" s="85">
        <v>22963.846685082874</v>
      </c>
      <c r="I11955" s="85">
        <v>5596.9095303867407</v>
      </c>
      <c r="J11955" s="85">
        <v>600478.16819325741</v>
      </c>
      <c r="K11955" t="s">
        <v>491</v>
      </c>
    </row>
    <row r="11956" spans="2:11" x14ac:dyDescent="0.25">
      <c r="B11956">
        <v>2026</v>
      </c>
      <c r="C11956" t="s">
        <v>489</v>
      </c>
      <c r="D11956">
        <v>4</v>
      </c>
      <c r="E11956" t="s">
        <v>169</v>
      </c>
      <c r="F11956">
        <v>23</v>
      </c>
      <c r="G11956" s="85">
        <v>17.823687929802759</v>
      </c>
      <c r="H11956" s="85">
        <v>22963.846685082874</v>
      </c>
      <c r="I11956" s="85">
        <v>5596.9095303867407</v>
      </c>
      <c r="J11956" s="85">
        <v>264408.08229085826</v>
      </c>
      <c r="K11956" t="s">
        <v>491</v>
      </c>
    </row>
    <row r="11957" spans="2:11" x14ac:dyDescent="0.25">
      <c r="B11957">
        <v>2026</v>
      </c>
      <c r="C11957" t="s">
        <v>490</v>
      </c>
      <c r="D11957">
        <v>3</v>
      </c>
      <c r="E11957" t="s">
        <v>169</v>
      </c>
      <c r="F11957">
        <v>23</v>
      </c>
      <c r="G11957" s="85">
        <v>30.802264752388862</v>
      </c>
      <c r="H11957" s="85">
        <v>22963.846685082874</v>
      </c>
      <c r="I11957" s="85">
        <v>5596.9095303867407</v>
      </c>
      <c r="J11957" s="85">
        <v>456940.66152136476</v>
      </c>
      <c r="K11957" t="s">
        <v>491</v>
      </c>
    </row>
    <row r="11958" spans="2:11" x14ac:dyDescent="0.25">
      <c r="B11958">
        <v>2026</v>
      </c>
      <c r="C11958" t="s">
        <v>490</v>
      </c>
      <c r="D11958">
        <v>4</v>
      </c>
      <c r="E11958" t="s">
        <v>169</v>
      </c>
      <c r="F11958">
        <v>23</v>
      </c>
      <c r="G11958" s="85">
        <v>13.563137154344066</v>
      </c>
      <c r="H11958" s="85">
        <v>22963.846685082874</v>
      </c>
      <c r="I11958" s="85">
        <v>5596.9095303867407</v>
      </c>
      <c r="J11958" s="85">
        <v>201204.324208996</v>
      </c>
      <c r="K11958" t="s">
        <v>491</v>
      </c>
    </row>
    <row r="11959" spans="2:11" x14ac:dyDescent="0.25">
      <c r="B11959">
        <v>2026</v>
      </c>
      <c r="C11959" t="s">
        <v>479</v>
      </c>
      <c r="D11959">
        <v>3</v>
      </c>
      <c r="E11959" t="s">
        <v>148</v>
      </c>
      <c r="F11959">
        <v>20</v>
      </c>
      <c r="G11959" s="85">
        <v>1.8452940090239685</v>
      </c>
      <c r="H11959" s="85">
        <v>9379.6906330564307</v>
      </c>
      <c r="I11959" s="85">
        <v>2699.8138069321112</v>
      </c>
      <c r="J11959" s="85">
        <v>11198.46164479519</v>
      </c>
      <c r="K11959" t="s">
        <v>491</v>
      </c>
    </row>
    <row r="11960" spans="2:11" x14ac:dyDescent="0.25">
      <c r="B11960">
        <v>2026</v>
      </c>
      <c r="C11960" t="s">
        <v>479</v>
      </c>
      <c r="D11960">
        <v>4</v>
      </c>
      <c r="E11960" t="s">
        <v>148</v>
      </c>
      <c r="F11960">
        <v>20</v>
      </c>
      <c r="G11960" s="85">
        <v>0</v>
      </c>
      <c r="H11960" s="85">
        <v>9379.6906330564307</v>
      </c>
      <c r="I11960" s="85">
        <v>2699.8138069321112</v>
      </c>
      <c r="J11960" s="85">
        <v>0</v>
      </c>
      <c r="K11960" t="s">
        <v>491</v>
      </c>
    </row>
    <row r="11961" spans="2:11" x14ac:dyDescent="0.25">
      <c r="B11961">
        <v>2026</v>
      </c>
      <c r="C11961" t="s">
        <v>480</v>
      </c>
      <c r="D11961">
        <v>3</v>
      </c>
      <c r="E11961" t="s">
        <v>148</v>
      </c>
      <c r="F11961">
        <v>20</v>
      </c>
      <c r="G11961" s="85">
        <v>3.1513197435686511</v>
      </c>
      <c r="H11961" s="85">
        <v>9379.6906330564307</v>
      </c>
      <c r="I11961" s="85">
        <v>2699.8138069321112</v>
      </c>
      <c r="J11961" s="85">
        <v>19124.287569494285</v>
      </c>
      <c r="K11961" t="s">
        <v>491</v>
      </c>
    </row>
    <row r="11962" spans="2:11" x14ac:dyDescent="0.25">
      <c r="B11962">
        <v>2026</v>
      </c>
      <c r="C11962" t="s">
        <v>480</v>
      </c>
      <c r="D11962">
        <v>4</v>
      </c>
      <c r="E11962" t="s">
        <v>148</v>
      </c>
      <c r="F11962">
        <v>20</v>
      </c>
      <c r="G11962" s="85">
        <v>0</v>
      </c>
      <c r="H11962" s="85">
        <v>9379.6906330564307</v>
      </c>
      <c r="I11962" s="85">
        <v>2699.8138069321112</v>
      </c>
      <c r="J11962" s="85">
        <v>0</v>
      </c>
      <c r="K11962" t="s">
        <v>491</v>
      </c>
    </row>
    <row r="11963" spans="2:11" x14ac:dyDescent="0.25">
      <c r="B11963">
        <v>2026</v>
      </c>
      <c r="C11963" t="s">
        <v>481</v>
      </c>
      <c r="D11963">
        <v>3</v>
      </c>
      <c r="E11963" t="s">
        <v>148</v>
      </c>
      <c r="F11963">
        <v>20</v>
      </c>
      <c r="G11963" s="85">
        <v>1.7854157029498889</v>
      </c>
      <c r="H11963" s="85">
        <v>9379.6906330564307</v>
      </c>
      <c r="I11963" s="85">
        <v>2699.8138069321112</v>
      </c>
      <c r="J11963" s="85">
        <v>10835.080573460897</v>
      </c>
      <c r="K11963" t="s">
        <v>491</v>
      </c>
    </row>
    <row r="11964" spans="2:11" x14ac:dyDescent="0.25">
      <c r="B11964">
        <v>2026</v>
      </c>
      <c r="C11964" t="s">
        <v>481</v>
      </c>
      <c r="D11964">
        <v>4</v>
      </c>
      <c r="E11964" t="s">
        <v>148</v>
      </c>
      <c r="F11964">
        <v>20</v>
      </c>
      <c r="G11964" s="85">
        <v>0</v>
      </c>
      <c r="H11964" s="85">
        <v>9379.6906330564307</v>
      </c>
      <c r="I11964" s="85">
        <v>2699.8138069321112</v>
      </c>
      <c r="J11964" s="85">
        <v>0</v>
      </c>
      <c r="K11964" t="s">
        <v>491</v>
      </c>
    </row>
    <row r="11965" spans="2:11" x14ac:dyDescent="0.25">
      <c r="B11965">
        <v>2026</v>
      </c>
      <c r="C11965" t="s">
        <v>482</v>
      </c>
      <c r="D11965">
        <v>3</v>
      </c>
      <c r="E11965" t="s">
        <v>148</v>
      </c>
      <c r="F11965">
        <v>20</v>
      </c>
      <c r="G11965" s="85">
        <v>3.0914414374945713</v>
      </c>
      <c r="H11965" s="85">
        <v>9379.6906330564307</v>
      </c>
      <c r="I11965" s="85">
        <v>2699.8138069321112</v>
      </c>
      <c r="J11965" s="85">
        <v>18760.906498159988</v>
      </c>
      <c r="K11965" t="s">
        <v>491</v>
      </c>
    </row>
    <row r="11966" spans="2:11" x14ac:dyDescent="0.25">
      <c r="B11966">
        <v>2026</v>
      </c>
      <c r="C11966" t="s">
        <v>482</v>
      </c>
      <c r="D11966">
        <v>4</v>
      </c>
      <c r="E11966" t="s">
        <v>148</v>
      </c>
      <c r="F11966">
        <v>20</v>
      </c>
      <c r="G11966" s="85">
        <v>0</v>
      </c>
      <c r="H11966" s="85">
        <v>9379.6906330564307</v>
      </c>
      <c r="I11966" s="85">
        <v>2699.8138069321112</v>
      </c>
      <c r="J11966" s="85">
        <v>0</v>
      </c>
      <c r="K11966" t="s">
        <v>491</v>
      </c>
    </row>
    <row r="11967" spans="2:11" x14ac:dyDescent="0.25">
      <c r="B11967">
        <v>2026</v>
      </c>
      <c r="C11967" t="s">
        <v>483</v>
      </c>
      <c r="D11967">
        <v>3</v>
      </c>
      <c r="E11967" t="s">
        <v>148</v>
      </c>
      <c r="F11967">
        <v>20</v>
      </c>
      <c r="G11967" s="85">
        <v>1.7255373968758094</v>
      </c>
      <c r="H11967" s="85">
        <v>9379.6906330564307</v>
      </c>
      <c r="I11967" s="85">
        <v>2699.8138069321112</v>
      </c>
      <c r="J11967" s="85">
        <v>10471.699502126601</v>
      </c>
      <c r="K11967" t="s">
        <v>491</v>
      </c>
    </row>
    <row r="11968" spans="2:11" x14ac:dyDescent="0.25">
      <c r="B11968">
        <v>2026</v>
      </c>
      <c r="C11968" t="s">
        <v>483</v>
      </c>
      <c r="D11968">
        <v>4</v>
      </c>
      <c r="E11968" t="s">
        <v>148</v>
      </c>
      <c r="F11968">
        <v>20</v>
      </c>
      <c r="G11968" s="85">
        <v>0</v>
      </c>
      <c r="H11968" s="85">
        <v>9379.6906330564307</v>
      </c>
      <c r="I11968" s="85">
        <v>2699.8138069321112</v>
      </c>
      <c r="J11968" s="85">
        <v>0</v>
      </c>
      <c r="K11968" t="s">
        <v>491</v>
      </c>
    </row>
    <row r="11969" spans="2:11" x14ac:dyDescent="0.25">
      <c r="B11969">
        <v>2026</v>
      </c>
      <c r="C11969" t="s">
        <v>484</v>
      </c>
      <c r="D11969">
        <v>3</v>
      </c>
      <c r="E11969" t="s">
        <v>148</v>
      </c>
      <c r="F11969">
        <v>20</v>
      </c>
      <c r="G11969" s="85">
        <v>3.0315631314204916</v>
      </c>
      <c r="H11969" s="85">
        <v>9379.6906330564307</v>
      </c>
      <c r="I11969" s="85">
        <v>2699.8138069321112</v>
      </c>
      <c r="J11969" s="85">
        <v>18397.525426825694</v>
      </c>
      <c r="K11969" t="s">
        <v>491</v>
      </c>
    </row>
    <row r="11970" spans="2:11" x14ac:dyDescent="0.25">
      <c r="B11970">
        <v>2026</v>
      </c>
      <c r="C11970" t="s">
        <v>484</v>
      </c>
      <c r="D11970">
        <v>4</v>
      </c>
      <c r="E11970" t="s">
        <v>148</v>
      </c>
      <c r="F11970">
        <v>20</v>
      </c>
      <c r="G11970" s="85">
        <v>0</v>
      </c>
      <c r="H11970" s="85">
        <v>9379.6906330564307</v>
      </c>
      <c r="I11970" s="85">
        <v>2699.8138069321112</v>
      </c>
      <c r="J11970" s="85">
        <v>0</v>
      </c>
      <c r="K11970" t="s">
        <v>491</v>
      </c>
    </row>
    <row r="11971" spans="2:11" x14ac:dyDescent="0.25">
      <c r="B11971">
        <v>2026</v>
      </c>
      <c r="C11971" t="s">
        <v>485</v>
      </c>
      <c r="D11971">
        <v>3</v>
      </c>
      <c r="E11971" t="s">
        <v>148</v>
      </c>
      <c r="F11971">
        <v>20</v>
      </c>
      <c r="G11971" s="85">
        <v>1.6656590908017299</v>
      </c>
      <c r="H11971" s="85">
        <v>9379.6906330564307</v>
      </c>
      <c r="I11971" s="85">
        <v>2699.8138069321112</v>
      </c>
      <c r="J11971" s="85">
        <v>10108.318430792306</v>
      </c>
      <c r="K11971" t="s">
        <v>491</v>
      </c>
    </row>
    <row r="11972" spans="2:11" x14ac:dyDescent="0.25">
      <c r="B11972">
        <v>2026</v>
      </c>
      <c r="C11972" t="s">
        <v>485</v>
      </c>
      <c r="D11972">
        <v>4</v>
      </c>
      <c r="E11972" t="s">
        <v>148</v>
      </c>
      <c r="F11972">
        <v>20</v>
      </c>
      <c r="G11972" s="85">
        <v>0</v>
      </c>
      <c r="H11972" s="85">
        <v>9379.6906330564307</v>
      </c>
      <c r="I11972" s="85">
        <v>2699.8138069321112</v>
      </c>
      <c r="J11972" s="85">
        <v>0</v>
      </c>
      <c r="K11972" t="s">
        <v>491</v>
      </c>
    </row>
    <row r="11973" spans="2:11" x14ac:dyDescent="0.25">
      <c r="B11973">
        <v>2026</v>
      </c>
      <c r="C11973" t="s">
        <v>486</v>
      </c>
      <c r="D11973">
        <v>3</v>
      </c>
      <c r="E11973" t="s">
        <v>148</v>
      </c>
      <c r="F11973">
        <v>20</v>
      </c>
      <c r="G11973" s="85">
        <v>2.9716848253464119</v>
      </c>
      <c r="H11973" s="85">
        <v>9379.6906330564307</v>
      </c>
      <c r="I11973" s="85">
        <v>2699.8138069321112</v>
      </c>
      <c r="J11973" s="85">
        <v>18034.144355491397</v>
      </c>
      <c r="K11973" t="s">
        <v>491</v>
      </c>
    </row>
    <row r="11974" spans="2:11" x14ac:dyDescent="0.25">
      <c r="B11974">
        <v>2026</v>
      </c>
      <c r="C11974" t="s">
        <v>486</v>
      </c>
      <c r="D11974">
        <v>4</v>
      </c>
      <c r="E11974" t="s">
        <v>148</v>
      </c>
      <c r="F11974">
        <v>20</v>
      </c>
      <c r="G11974" s="85">
        <v>0</v>
      </c>
      <c r="H11974" s="85">
        <v>9379.6906330564307</v>
      </c>
      <c r="I11974" s="85">
        <v>2699.8138069321112</v>
      </c>
      <c r="J11974" s="85">
        <v>0</v>
      </c>
      <c r="K11974" t="s">
        <v>491</v>
      </c>
    </row>
    <row r="11975" spans="2:11" x14ac:dyDescent="0.25">
      <c r="B11975">
        <v>2026</v>
      </c>
      <c r="C11975" t="s">
        <v>487</v>
      </c>
      <c r="D11975">
        <v>3</v>
      </c>
      <c r="E11975" t="s">
        <v>148</v>
      </c>
      <c r="F11975">
        <v>20</v>
      </c>
      <c r="G11975" s="85">
        <v>1.6057807847276502</v>
      </c>
      <c r="H11975" s="85">
        <v>9379.6906330564307</v>
      </c>
      <c r="I11975" s="85">
        <v>2699.8138069321112</v>
      </c>
      <c r="J11975" s="85">
        <v>9744.9373594580084</v>
      </c>
      <c r="K11975" t="s">
        <v>491</v>
      </c>
    </row>
    <row r="11976" spans="2:11" x14ac:dyDescent="0.25">
      <c r="B11976">
        <v>2026</v>
      </c>
      <c r="C11976" t="s">
        <v>487</v>
      </c>
      <c r="D11976">
        <v>4</v>
      </c>
      <c r="E11976" t="s">
        <v>148</v>
      </c>
      <c r="F11976">
        <v>20</v>
      </c>
      <c r="G11976" s="85">
        <v>0</v>
      </c>
      <c r="H11976" s="85">
        <v>9379.6906330564307</v>
      </c>
      <c r="I11976" s="85">
        <v>2699.8138069321112</v>
      </c>
      <c r="J11976" s="85">
        <v>0</v>
      </c>
      <c r="K11976" t="s">
        <v>491</v>
      </c>
    </row>
    <row r="11977" spans="2:11" x14ac:dyDescent="0.25">
      <c r="B11977">
        <v>2026</v>
      </c>
      <c r="C11977" t="s">
        <v>488</v>
      </c>
      <c r="D11977">
        <v>3</v>
      </c>
      <c r="E11977" t="s">
        <v>148</v>
      </c>
      <c r="F11977">
        <v>20</v>
      </c>
      <c r="G11977" s="85">
        <v>2.9118065192723326</v>
      </c>
      <c r="H11977" s="85">
        <v>9379.6906330564307</v>
      </c>
      <c r="I11977" s="85">
        <v>2699.8138069321112</v>
      </c>
      <c r="J11977" s="85">
        <v>17670.763284157103</v>
      </c>
      <c r="K11977" t="s">
        <v>491</v>
      </c>
    </row>
    <row r="11978" spans="2:11" x14ac:dyDescent="0.25">
      <c r="B11978">
        <v>2026</v>
      </c>
      <c r="C11978" t="s">
        <v>488</v>
      </c>
      <c r="D11978">
        <v>4</v>
      </c>
      <c r="E11978" t="s">
        <v>148</v>
      </c>
      <c r="F11978">
        <v>20</v>
      </c>
      <c r="G11978" s="85">
        <v>0</v>
      </c>
      <c r="H11978" s="85">
        <v>9379.6906330564307</v>
      </c>
      <c r="I11978" s="85">
        <v>2699.8138069321112</v>
      </c>
      <c r="J11978" s="85">
        <v>0</v>
      </c>
      <c r="K11978" t="s">
        <v>491</v>
      </c>
    </row>
    <row r="11979" spans="2:11" x14ac:dyDescent="0.25">
      <c r="B11979">
        <v>2026</v>
      </c>
      <c r="C11979" t="s">
        <v>489</v>
      </c>
      <c r="D11979">
        <v>3</v>
      </c>
      <c r="E11979" t="s">
        <v>148</v>
      </c>
      <c r="F11979">
        <v>20</v>
      </c>
      <c r="G11979" s="85">
        <v>1.5459024786535702</v>
      </c>
      <c r="H11979" s="85">
        <v>9379.6906330564307</v>
      </c>
      <c r="I11979" s="85">
        <v>2699.8138069321112</v>
      </c>
      <c r="J11979" s="85">
        <v>9381.5562881237111</v>
      </c>
      <c r="K11979" t="s">
        <v>491</v>
      </c>
    </row>
    <row r="11980" spans="2:11" x14ac:dyDescent="0.25">
      <c r="B11980">
        <v>2026</v>
      </c>
      <c r="C11980" t="s">
        <v>489</v>
      </c>
      <c r="D11980">
        <v>4</v>
      </c>
      <c r="E11980" t="s">
        <v>148</v>
      </c>
      <c r="F11980">
        <v>20</v>
      </c>
      <c r="G11980" s="85">
        <v>0</v>
      </c>
      <c r="H11980" s="85">
        <v>9379.6906330564307</v>
      </c>
      <c r="I11980" s="85">
        <v>2699.8138069321112</v>
      </c>
      <c r="J11980" s="85">
        <v>0</v>
      </c>
      <c r="K11980" t="s">
        <v>491</v>
      </c>
    </row>
    <row r="11981" spans="2:11" x14ac:dyDescent="0.25">
      <c r="B11981">
        <v>2026</v>
      </c>
      <c r="C11981" t="s">
        <v>490</v>
      </c>
      <c r="D11981">
        <v>3</v>
      </c>
      <c r="E11981" t="s">
        <v>148</v>
      </c>
      <c r="F11981">
        <v>20</v>
      </c>
      <c r="G11981" s="85">
        <v>2.8519282131982528</v>
      </c>
      <c r="H11981" s="85">
        <v>9379.6906330564307</v>
      </c>
      <c r="I11981" s="85">
        <v>2699.8138069321112</v>
      </c>
      <c r="J11981" s="85">
        <v>17307.382212822806</v>
      </c>
      <c r="K11981" t="s">
        <v>491</v>
      </c>
    </row>
    <row r="11982" spans="2:11" x14ac:dyDescent="0.25">
      <c r="B11982">
        <v>2026</v>
      </c>
      <c r="C11982" t="s">
        <v>490</v>
      </c>
      <c r="D11982">
        <v>4</v>
      </c>
      <c r="E11982" t="s">
        <v>148</v>
      </c>
      <c r="F11982">
        <v>20</v>
      </c>
      <c r="G11982" s="85">
        <v>0</v>
      </c>
      <c r="H11982" s="85">
        <v>9379.6906330564307</v>
      </c>
      <c r="I11982" s="85">
        <v>2699.8138069321112</v>
      </c>
      <c r="J11982" s="85">
        <v>0</v>
      </c>
      <c r="K11982" t="s">
        <v>491</v>
      </c>
    </row>
    <row r="11983" spans="2:11" x14ac:dyDescent="0.25">
      <c r="B11983">
        <v>2026</v>
      </c>
      <c r="C11983" t="s">
        <v>479</v>
      </c>
      <c r="D11983">
        <v>3</v>
      </c>
      <c r="E11983" t="s">
        <v>169</v>
      </c>
      <c r="F11983">
        <v>17</v>
      </c>
      <c r="G11983" s="85">
        <v>11.266620220147987</v>
      </c>
      <c r="H11983" s="85">
        <v>22963.846685082874</v>
      </c>
      <c r="I11983" s="85">
        <v>5596.9095303867407</v>
      </c>
      <c r="J11983" s="85">
        <v>178520.20818222777</v>
      </c>
      <c r="K11983" t="s">
        <v>491</v>
      </c>
    </row>
    <row r="11984" spans="2:11" x14ac:dyDescent="0.25">
      <c r="B11984">
        <v>2026</v>
      </c>
      <c r="C11984" t="s">
        <v>479</v>
      </c>
      <c r="D11984">
        <v>4</v>
      </c>
      <c r="E11984" t="s">
        <v>169</v>
      </c>
      <c r="F11984">
        <v>17</v>
      </c>
      <c r="G11984" s="85">
        <v>4.6650849349050265</v>
      </c>
      <c r="H11984" s="85">
        <v>22963.846685082874</v>
      </c>
      <c r="I11984" s="85">
        <v>5596.9095303867407</v>
      </c>
      <c r="J11984" s="85">
        <v>73918.523700453705</v>
      </c>
      <c r="K11984" t="s">
        <v>491</v>
      </c>
    </row>
    <row r="11985" spans="2:11" x14ac:dyDescent="0.25">
      <c r="B11985">
        <v>2026</v>
      </c>
      <c r="C11985" t="s">
        <v>480</v>
      </c>
      <c r="D11985">
        <v>3</v>
      </c>
      <c r="E11985" t="s">
        <v>169</v>
      </c>
      <c r="F11985">
        <v>17</v>
      </c>
      <c r="G11985" s="85">
        <v>11.236948786002804</v>
      </c>
      <c r="H11985" s="85">
        <v>22963.846685082874</v>
      </c>
      <c r="I11985" s="85">
        <v>5596.9095303867407</v>
      </c>
      <c r="J11985" s="85">
        <v>178050.06269962859</v>
      </c>
      <c r="K11985" t="s">
        <v>491</v>
      </c>
    </row>
    <row r="11986" spans="2:11" x14ac:dyDescent="0.25">
      <c r="B11986">
        <v>2026</v>
      </c>
      <c r="C11986" t="s">
        <v>480</v>
      </c>
      <c r="D11986">
        <v>4</v>
      </c>
      <c r="E11986" t="s">
        <v>169</v>
      </c>
      <c r="F11986">
        <v>17</v>
      </c>
      <c r="G11986" s="85">
        <v>4.652799106704288</v>
      </c>
      <c r="H11986" s="85">
        <v>22963.846685082874</v>
      </c>
      <c r="I11986" s="85">
        <v>5596.9095303867407</v>
      </c>
      <c r="J11986" s="85">
        <v>73723.854086564999</v>
      </c>
      <c r="K11986" t="s">
        <v>491</v>
      </c>
    </row>
    <row r="11987" spans="2:11" x14ac:dyDescent="0.25">
      <c r="B11987">
        <v>2026</v>
      </c>
      <c r="C11987" t="s">
        <v>481</v>
      </c>
      <c r="D11987">
        <v>3</v>
      </c>
      <c r="E11987" t="s">
        <v>169</v>
      </c>
      <c r="F11987">
        <v>17</v>
      </c>
      <c r="G11987" s="85">
        <v>11.20727735185762</v>
      </c>
      <c r="H11987" s="85">
        <v>22963.846685082874</v>
      </c>
      <c r="I11987" s="85">
        <v>5596.9095303867407</v>
      </c>
      <c r="J11987" s="85">
        <v>177579.91721702938</v>
      </c>
      <c r="K11987" t="s">
        <v>491</v>
      </c>
    </row>
    <row r="11988" spans="2:11" x14ac:dyDescent="0.25">
      <c r="B11988">
        <v>2026</v>
      </c>
      <c r="C11988" t="s">
        <v>481</v>
      </c>
      <c r="D11988">
        <v>4</v>
      </c>
      <c r="E11988" t="s">
        <v>169</v>
      </c>
      <c r="F11988">
        <v>17</v>
      </c>
      <c r="G11988" s="85">
        <v>4.6405132785035459</v>
      </c>
      <c r="H11988" s="85">
        <v>22963.846685082874</v>
      </c>
      <c r="I11988" s="85">
        <v>5596.9095303867407</v>
      </c>
      <c r="J11988" s="85">
        <v>73529.184472676221</v>
      </c>
      <c r="K11988" t="s">
        <v>491</v>
      </c>
    </row>
    <row r="11989" spans="2:11" x14ac:dyDescent="0.25">
      <c r="B11989">
        <v>2026</v>
      </c>
      <c r="C11989" t="s">
        <v>482</v>
      </c>
      <c r="D11989">
        <v>3</v>
      </c>
      <c r="E11989" t="s">
        <v>169</v>
      </c>
      <c r="F11989">
        <v>17</v>
      </c>
      <c r="G11989" s="85">
        <v>11.177605917712437</v>
      </c>
      <c r="H11989" s="85">
        <v>22963.846685082874</v>
      </c>
      <c r="I11989" s="85">
        <v>5596.9095303867407</v>
      </c>
      <c r="J11989" s="85">
        <v>177109.77173443019</v>
      </c>
      <c r="K11989" t="s">
        <v>491</v>
      </c>
    </row>
    <row r="11990" spans="2:11" x14ac:dyDescent="0.25">
      <c r="B11990">
        <v>2026</v>
      </c>
      <c r="C11990" t="s">
        <v>482</v>
      </c>
      <c r="D11990">
        <v>4</v>
      </c>
      <c r="E11990" t="s">
        <v>169</v>
      </c>
      <c r="F11990">
        <v>17</v>
      </c>
      <c r="G11990" s="85">
        <v>4.6282274503028056</v>
      </c>
      <c r="H11990" s="85">
        <v>22963.846685082874</v>
      </c>
      <c r="I11990" s="85">
        <v>5596.9095303867407</v>
      </c>
      <c r="J11990" s="85">
        <v>73334.514858787486</v>
      </c>
      <c r="K11990" t="s">
        <v>491</v>
      </c>
    </row>
    <row r="11991" spans="2:11" x14ac:dyDescent="0.25">
      <c r="B11991">
        <v>2026</v>
      </c>
      <c r="C11991" t="s">
        <v>483</v>
      </c>
      <c r="D11991">
        <v>3</v>
      </c>
      <c r="E11991" t="s">
        <v>169</v>
      </c>
      <c r="F11991">
        <v>17</v>
      </c>
      <c r="G11991" s="85">
        <v>11.147934483567255</v>
      </c>
      <c r="H11991" s="85">
        <v>22963.846685082874</v>
      </c>
      <c r="I11991" s="85">
        <v>5596.9095303867407</v>
      </c>
      <c r="J11991" s="85">
        <v>176639.62625183101</v>
      </c>
      <c r="K11991" t="s">
        <v>491</v>
      </c>
    </row>
    <row r="11992" spans="2:11" x14ac:dyDescent="0.25">
      <c r="B11992">
        <v>2026</v>
      </c>
      <c r="C11992" t="s">
        <v>483</v>
      </c>
      <c r="D11992">
        <v>4</v>
      </c>
      <c r="E11992" t="s">
        <v>169</v>
      </c>
      <c r="F11992">
        <v>17</v>
      </c>
      <c r="G11992" s="85">
        <v>4.615941622102067</v>
      </c>
      <c r="H11992" s="85">
        <v>22963.846685082874</v>
      </c>
      <c r="I11992" s="85">
        <v>5596.9095303867407</v>
      </c>
      <c r="J11992" s="85">
        <v>73139.845244898781</v>
      </c>
      <c r="K11992" t="s">
        <v>491</v>
      </c>
    </row>
    <row r="11993" spans="2:11" x14ac:dyDescent="0.25">
      <c r="B11993">
        <v>2026</v>
      </c>
      <c r="C11993" t="s">
        <v>484</v>
      </c>
      <c r="D11993">
        <v>3</v>
      </c>
      <c r="E11993" t="s">
        <v>169</v>
      </c>
      <c r="F11993">
        <v>17</v>
      </c>
      <c r="G11993" s="85">
        <v>11.118263049422071</v>
      </c>
      <c r="H11993" s="85">
        <v>22963.846685082874</v>
      </c>
      <c r="I11993" s="85">
        <v>5596.9095303867407</v>
      </c>
      <c r="J11993" s="85">
        <v>176169.48076923177</v>
      </c>
      <c r="K11993" t="s">
        <v>491</v>
      </c>
    </row>
    <row r="11994" spans="2:11" x14ac:dyDescent="0.25">
      <c r="B11994">
        <v>2026</v>
      </c>
      <c r="C11994" t="s">
        <v>484</v>
      </c>
      <c r="D11994">
        <v>4</v>
      </c>
      <c r="E11994" t="s">
        <v>169</v>
      </c>
      <c r="F11994">
        <v>17</v>
      </c>
      <c r="G11994" s="85">
        <v>4.6036557939013267</v>
      </c>
      <c r="H11994" s="85">
        <v>22963.846685082874</v>
      </c>
      <c r="I11994" s="85">
        <v>5596.9095303867407</v>
      </c>
      <c r="J11994" s="85">
        <v>72945.175631010046</v>
      </c>
      <c r="K11994" t="s">
        <v>491</v>
      </c>
    </row>
    <row r="11995" spans="2:11" x14ac:dyDescent="0.25">
      <c r="B11995">
        <v>2026</v>
      </c>
      <c r="C11995" t="s">
        <v>485</v>
      </c>
      <c r="D11995">
        <v>3</v>
      </c>
      <c r="E11995" t="s">
        <v>169</v>
      </c>
      <c r="F11995">
        <v>17</v>
      </c>
      <c r="G11995" s="85">
        <v>11.088591615276886</v>
      </c>
      <c r="H11995" s="85">
        <v>22963.846685082874</v>
      </c>
      <c r="I11995" s="85">
        <v>5596.9095303867407</v>
      </c>
      <c r="J11995" s="85">
        <v>175699.33528663256</v>
      </c>
      <c r="K11995" t="s">
        <v>491</v>
      </c>
    </row>
    <row r="11996" spans="2:11" x14ac:dyDescent="0.25">
      <c r="B11996">
        <v>2026</v>
      </c>
      <c r="C11996" t="s">
        <v>485</v>
      </c>
      <c r="D11996">
        <v>4</v>
      </c>
      <c r="E11996" t="s">
        <v>169</v>
      </c>
      <c r="F11996">
        <v>17</v>
      </c>
      <c r="G11996" s="85">
        <v>4.5913699657005864</v>
      </c>
      <c r="H11996" s="85">
        <v>22963.846685082874</v>
      </c>
      <c r="I11996" s="85">
        <v>5596.9095303867407</v>
      </c>
      <c r="J11996" s="85">
        <v>72750.506017121312</v>
      </c>
      <c r="K11996" t="s">
        <v>491</v>
      </c>
    </row>
    <row r="11997" spans="2:11" x14ac:dyDescent="0.25">
      <c r="B11997">
        <v>2026</v>
      </c>
      <c r="C11997" t="s">
        <v>486</v>
      </c>
      <c r="D11997">
        <v>3</v>
      </c>
      <c r="E11997" t="s">
        <v>169</v>
      </c>
      <c r="F11997">
        <v>17</v>
      </c>
      <c r="G11997" s="85">
        <v>11.058920181131704</v>
      </c>
      <c r="H11997" s="85">
        <v>22963.846685082874</v>
      </c>
      <c r="I11997" s="85">
        <v>5596.9095303867407</v>
      </c>
      <c r="J11997" s="85">
        <v>175229.18980403338</v>
      </c>
      <c r="K11997" t="s">
        <v>491</v>
      </c>
    </row>
    <row r="11998" spans="2:11" x14ac:dyDescent="0.25">
      <c r="B11998">
        <v>2026</v>
      </c>
      <c r="C11998" t="s">
        <v>486</v>
      </c>
      <c r="D11998">
        <v>4</v>
      </c>
      <c r="E11998" t="s">
        <v>169</v>
      </c>
      <c r="F11998">
        <v>17</v>
      </c>
      <c r="G11998" s="85">
        <v>4.5790841374998461</v>
      </c>
      <c r="H11998" s="85">
        <v>22963.846685082874</v>
      </c>
      <c r="I11998" s="85">
        <v>5596.9095303867407</v>
      </c>
      <c r="J11998" s="85">
        <v>72555.836403232577</v>
      </c>
      <c r="K11998" t="s">
        <v>491</v>
      </c>
    </row>
    <row r="11999" spans="2:11" x14ac:dyDescent="0.25">
      <c r="B11999">
        <v>2026</v>
      </c>
      <c r="C11999" t="s">
        <v>487</v>
      </c>
      <c r="D11999">
        <v>3</v>
      </c>
      <c r="E11999" t="s">
        <v>169</v>
      </c>
      <c r="F11999">
        <v>17</v>
      </c>
      <c r="G11999" s="85">
        <v>11.029248746986521</v>
      </c>
      <c r="H11999" s="85">
        <v>22963.846685082874</v>
      </c>
      <c r="I11999" s="85">
        <v>5596.9095303867407</v>
      </c>
      <c r="J11999" s="85">
        <v>174759.04432143419</v>
      </c>
      <c r="K11999" t="s">
        <v>491</v>
      </c>
    </row>
    <row r="12000" spans="2:11" x14ac:dyDescent="0.25">
      <c r="B12000">
        <v>2026</v>
      </c>
      <c r="C12000" t="s">
        <v>487</v>
      </c>
      <c r="D12000">
        <v>4</v>
      </c>
      <c r="E12000" t="s">
        <v>169</v>
      </c>
      <c r="F12000">
        <v>17</v>
      </c>
      <c r="G12000" s="85">
        <v>4.5667983092991076</v>
      </c>
      <c r="H12000" s="85">
        <v>22963.846685082874</v>
      </c>
      <c r="I12000" s="85">
        <v>5596.9095303867407</v>
      </c>
      <c r="J12000" s="85">
        <v>72361.166789343857</v>
      </c>
      <c r="K12000" t="s">
        <v>491</v>
      </c>
    </row>
    <row r="12001" spans="2:11" x14ac:dyDescent="0.25">
      <c r="B12001">
        <v>2026</v>
      </c>
      <c r="C12001" t="s">
        <v>488</v>
      </c>
      <c r="D12001">
        <v>3</v>
      </c>
      <c r="E12001" t="s">
        <v>169</v>
      </c>
      <c r="F12001">
        <v>17</v>
      </c>
      <c r="G12001" s="85">
        <v>10.999577312841337</v>
      </c>
      <c r="H12001" s="85">
        <v>22963.846685082874</v>
      </c>
      <c r="I12001" s="85">
        <v>5596.9095303867407</v>
      </c>
      <c r="J12001" s="85">
        <v>174288.89883883498</v>
      </c>
      <c r="K12001" t="s">
        <v>491</v>
      </c>
    </row>
    <row r="12002" spans="2:11" x14ac:dyDescent="0.25">
      <c r="B12002">
        <v>2026</v>
      </c>
      <c r="C12002" t="s">
        <v>488</v>
      </c>
      <c r="D12002">
        <v>4</v>
      </c>
      <c r="E12002" t="s">
        <v>169</v>
      </c>
      <c r="F12002">
        <v>17</v>
      </c>
      <c r="G12002" s="85">
        <v>4.5545124810983673</v>
      </c>
      <c r="H12002" s="85">
        <v>22963.846685082874</v>
      </c>
      <c r="I12002" s="85">
        <v>5596.9095303867407</v>
      </c>
      <c r="J12002" s="85">
        <v>72166.497175455122</v>
      </c>
      <c r="K12002" t="s">
        <v>491</v>
      </c>
    </row>
    <row r="12003" spans="2:11" x14ac:dyDescent="0.25">
      <c r="B12003">
        <v>2026</v>
      </c>
      <c r="C12003" t="s">
        <v>489</v>
      </c>
      <c r="D12003">
        <v>3</v>
      </c>
      <c r="E12003" t="s">
        <v>169</v>
      </c>
      <c r="F12003">
        <v>17</v>
      </c>
      <c r="G12003" s="85">
        <v>10.969905878696151</v>
      </c>
      <c r="H12003" s="85">
        <v>22963.846685082874</v>
      </c>
      <c r="I12003" s="85">
        <v>5596.9095303867407</v>
      </c>
      <c r="J12003" s="85">
        <v>173818.75335623574</v>
      </c>
      <c r="K12003" t="s">
        <v>491</v>
      </c>
    </row>
    <row r="12004" spans="2:11" x14ac:dyDescent="0.25">
      <c r="B12004">
        <v>2026</v>
      </c>
      <c r="C12004" t="s">
        <v>489</v>
      </c>
      <c r="D12004">
        <v>4</v>
      </c>
      <c r="E12004" t="s">
        <v>169</v>
      </c>
      <c r="F12004">
        <v>17</v>
      </c>
      <c r="G12004" s="85">
        <v>4.5422266528976269</v>
      </c>
      <c r="H12004" s="85">
        <v>22963.846685082874</v>
      </c>
      <c r="I12004" s="85">
        <v>5596.9095303867407</v>
      </c>
      <c r="J12004" s="85">
        <v>71971.827561566388</v>
      </c>
      <c r="K12004" t="s">
        <v>491</v>
      </c>
    </row>
    <row r="12005" spans="2:11" x14ac:dyDescent="0.25">
      <c r="B12005">
        <v>2026</v>
      </c>
      <c r="C12005" t="s">
        <v>490</v>
      </c>
      <c r="D12005">
        <v>3</v>
      </c>
      <c r="E12005" t="s">
        <v>169</v>
      </c>
      <c r="F12005">
        <v>17</v>
      </c>
      <c r="G12005" s="85">
        <v>10.94023444455097</v>
      </c>
      <c r="H12005" s="85">
        <v>22963.846685082874</v>
      </c>
      <c r="I12005" s="85">
        <v>5596.9095303867407</v>
      </c>
      <c r="J12005" s="85">
        <v>173348.60787363656</v>
      </c>
      <c r="K12005" t="s">
        <v>491</v>
      </c>
    </row>
    <row r="12006" spans="2:11" x14ac:dyDescent="0.25">
      <c r="B12006">
        <v>2026</v>
      </c>
      <c r="C12006" t="s">
        <v>490</v>
      </c>
      <c r="D12006">
        <v>4</v>
      </c>
      <c r="E12006" t="s">
        <v>169</v>
      </c>
      <c r="F12006">
        <v>17</v>
      </c>
      <c r="G12006" s="85">
        <v>4.5299408246968866</v>
      </c>
      <c r="H12006" s="85">
        <v>22963.846685082874</v>
      </c>
      <c r="I12006" s="85">
        <v>5596.9095303867407</v>
      </c>
      <c r="J12006" s="85">
        <v>71777.157947677653</v>
      </c>
      <c r="K12006" t="s">
        <v>491</v>
      </c>
    </row>
    <row r="12007" spans="2:11" x14ac:dyDescent="0.25">
      <c r="B12007">
        <v>2026</v>
      </c>
      <c r="C12007" t="s">
        <v>479</v>
      </c>
      <c r="D12007">
        <v>3</v>
      </c>
      <c r="E12007" t="s">
        <v>169</v>
      </c>
      <c r="F12007">
        <v>22</v>
      </c>
      <c r="G12007" s="85">
        <v>1.7044772515930817</v>
      </c>
      <c r="H12007" s="85">
        <v>22963.846685082874</v>
      </c>
      <c r="I12007" s="85">
        <v>5596.9095303867407</v>
      </c>
      <c r="J12007" s="85">
        <v>24267.639655952873</v>
      </c>
      <c r="K12007" t="s">
        <v>491</v>
      </c>
    </row>
    <row r="12008" spans="2:11" x14ac:dyDescent="0.25">
      <c r="B12008">
        <v>2026</v>
      </c>
      <c r="C12008" t="s">
        <v>479</v>
      </c>
      <c r="D12008">
        <v>4</v>
      </c>
      <c r="E12008" t="s">
        <v>169</v>
      </c>
      <c r="F12008">
        <v>22</v>
      </c>
      <c r="G12008" s="85">
        <v>1.102897045148465</v>
      </c>
      <c r="H12008" s="85">
        <v>22963.846685082874</v>
      </c>
      <c r="I12008" s="85">
        <v>5596.9095303867407</v>
      </c>
      <c r="J12008" s="85">
        <v>15702.59036561657</v>
      </c>
      <c r="K12008" t="s">
        <v>491</v>
      </c>
    </row>
    <row r="12009" spans="2:11" x14ac:dyDescent="0.25">
      <c r="B12009">
        <v>2026</v>
      </c>
      <c r="C12009" t="s">
        <v>480</v>
      </c>
      <c r="D12009">
        <v>3</v>
      </c>
      <c r="E12009" t="s">
        <v>169</v>
      </c>
      <c r="F12009">
        <v>22</v>
      </c>
      <c r="G12009" s="85">
        <v>1.6544018422125202</v>
      </c>
      <c r="H12009" s="85">
        <v>22963.846685082874</v>
      </c>
      <c r="I12009" s="85">
        <v>5596.9095303867407</v>
      </c>
      <c r="J12009" s="85">
        <v>23554.686761253928</v>
      </c>
      <c r="K12009" t="s">
        <v>491</v>
      </c>
    </row>
    <row r="12010" spans="2:11" x14ac:dyDescent="0.25">
      <c r="B12010">
        <v>2026</v>
      </c>
      <c r="C12010" t="s">
        <v>480</v>
      </c>
      <c r="D12010">
        <v>4</v>
      </c>
      <c r="E12010" t="s">
        <v>169</v>
      </c>
      <c r="F12010">
        <v>22</v>
      </c>
      <c r="G12010" s="85">
        <v>1.0704953096669252</v>
      </c>
      <c r="H12010" s="85">
        <v>22963.846685082874</v>
      </c>
      <c r="I12010" s="85">
        <v>5596.9095303867407</v>
      </c>
      <c r="J12010" s="85">
        <v>15241.267904340782</v>
      </c>
      <c r="K12010" t="s">
        <v>491</v>
      </c>
    </row>
    <row r="12011" spans="2:11" x14ac:dyDescent="0.25">
      <c r="B12011">
        <v>2026</v>
      </c>
      <c r="C12011" t="s">
        <v>481</v>
      </c>
      <c r="D12011">
        <v>3</v>
      </c>
      <c r="E12011" t="s">
        <v>169</v>
      </c>
      <c r="F12011">
        <v>22</v>
      </c>
      <c r="G12011" s="85">
        <v>1.6043264328319615</v>
      </c>
      <c r="H12011" s="85">
        <v>22963.846685082874</v>
      </c>
      <c r="I12011" s="85">
        <v>5596.9095303867407</v>
      </c>
      <c r="J12011" s="85">
        <v>22841.733866555023</v>
      </c>
      <c r="K12011" t="s">
        <v>491</v>
      </c>
    </row>
    <row r="12012" spans="2:11" x14ac:dyDescent="0.25">
      <c r="B12012">
        <v>2026</v>
      </c>
      <c r="C12012" t="s">
        <v>481</v>
      </c>
      <c r="D12012">
        <v>4</v>
      </c>
      <c r="E12012" t="s">
        <v>169</v>
      </c>
      <c r="F12012">
        <v>22</v>
      </c>
      <c r="G12012" s="85">
        <v>1.0380935741853869</v>
      </c>
      <c r="H12012" s="85">
        <v>22963.846685082874</v>
      </c>
      <c r="I12012" s="85">
        <v>5596.9095303867407</v>
      </c>
      <c r="J12012" s="85">
        <v>14779.945443065017</v>
      </c>
      <c r="K12012" t="s">
        <v>491</v>
      </c>
    </row>
    <row r="12013" spans="2:11" x14ac:dyDescent="0.25">
      <c r="B12013">
        <v>2026</v>
      </c>
      <c r="C12013" t="s">
        <v>482</v>
      </c>
      <c r="D12013">
        <v>3</v>
      </c>
      <c r="E12013" t="s">
        <v>169</v>
      </c>
      <c r="F12013">
        <v>22</v>
      </c>
      <c r="G12013" s="85">
        <v>1.5542510234513998</v>
      </c>
      <c r="H12013" s="85">
        <v>22963.846685082874</v>
      </c>
      <c r="I12013" s="85">
        <v>5596.9095303867407</v>
      </c>
      <c r="J12013" s="85">
        <v>22128.780971856075</v>
      </c>
      <c r="K12013" t="s">
        <v>491</v>
      </c>
    </row>
    <row r="12014" spans="2:11" x14ac:dyDescent="0.25">
      <c r="B12014">
        <v>2026</v>
      </c>
      <c r="C12014" t="s">
        <v>482</v>
      </c>
      <c r="D12014">
        <v>4</v>
      </c>
      <c r="E12014" t="s">
        <v>169</v>
      </c>
      <c r="F12014">
        <v>22</v>
      </c>
      <c r="G12014" s="85">
        <v>1.0056918387038469</v>
      </c>
      <c r="H12014" s="85">
        <v>22963.846685082874</v>
      </c>
      <c r="I12014" s="85">
        <v>5596.9095303867407</v>
      </c>
      <c r="J12014" s="85">
        <v>14318.622981789225</v>
      </c>
      <c r="K12014" t="s">
        <v>491</v>
      </c>
    </row>
    <row r="12015" spans="2:11" x14ac:dyDescent="0.25">
      <c r="B12015">
        <v>2026</v>
      </c>
      <c r="C12015" t="s">
        <v>483</v>
      </c>
      <c r="D12015">
        <v>3</v>
      </c>
      <c r="E12015" t="s">
        <v>169</v>
      </c>
      <c r="F12015">
        <v>22</v>
      </c>
      <c r="G12015" s="85">
        <v>1.5041756140708407</v>
      </c>
      <c r="H12015" s="85">
        <v>22963.846685082874</v>
      </c>
      <c r="I12015" s="85">
        <v>5596.9095303867407</v>
      </c>
      <c r="J12015" s="85">
        <v>21415.828077157166</v>
      </c>
      <c r="K12015" t="s">
        <v>491</v>
      </c>
    </row>
    <row r="12016" spans="2:11" x14ac:dyDescent="0.25">
      <c r="B12016">
        <v>2026</v>
      </c>
      <c r="C12016" t="s">
        <v>483</v>
      </c>
      <c r="D12016">
        <v>4</v>
      </c>
      <c r="E12016" t="s">
        <v>169</v>
      </c>
      <c r="F12016">
        <v>22</v>
      </c>
      <c r="G12016" s="85">
        <v>0.97329010322230869</v>
      </c>
      <c r="H12016" s="85">
        <v>22963.846685082874</v>
      </c>
      <c r="I12016" s="85">
        <v>5596.9095303867407</v>
      </c>
      <c r="J12016" s="85">
        <v>13857.30052051346</v>
      </c>
      <c r="K12016" t="s">
        <v>491</v>
      </c>
    </row>
    <row r="12017" spans="2:11" x14ac:dyDescent="0.25">
      <c r="B12017">
        <v>2026</v>
      </c>
      <c r="C12017" t="s">
        <v>484</v>
      </c>
      <c r="D12017">
        <v>3</v>
      </c>
      <c r="E12017" t="s">
        <v>169</v>
      </c>
      <c r="F12017">
        <v>22</v>
      </c>
      <c r="G12017" s="85">
        <v>1.4541002046902793</v>
      </c>
      <c r="H12017" s="85">
        <v>22963.846685082874</v>
      </c>
      <c r="I12017" s="85">
        <v>5596.9095303867407</v>
      </c>
      <c r="J12017" s="85">
        <v>20702.875182458221</v>
      </c>
      <c r="K12017" t="s">
        <v>491</v>
      </c>
    </row>
    <row r="12018" spans="2:11" x14ac:dyDescent="0.25">
      <c r="B12018">
        <v>2026</v>
      </c>
      <c r="C12018" t="s">
        <v>484</v>
      </c>
      <c r="D12018">
        <v>4</v>
      </c>
      <c r="E12018" t="s">
        <v>169</v>
      </c>
      <c r="F12018">
        <v>22</v>
      </c>
      <c r="G12018" s="85">
        <v>0.94088836774076912</v>
      </c>
      <c r="H12018" s="85">
        <v>22963.846685082874</v>
      </c>
      <c r="I12018" s="85">
        <v>5596.9095303867407</v>
      </c>
      <c r="J12018" s="85">
        <v>13395.978059237676</v>
      </c>
      <c r="K12018" t="s">
        <v>491</v>
      </c>
    </row>
    <row r="12019" spans="2:11" x14ac:dyDescent="0.25">
      <c r="B12019">
        <v>2026</v>
      </c>
      <c r="C12019" t="s">
        <v>485</v>
      </c>
      <c r="D12019">
        <v>3</v>
      </c>
      <c r="E12019" t="s">
        <v>169</v>
      </c>
      <c r="F12019">
        <v>22</v>
      </c>
      <c r="G12019" s="85">
        <v>1.4040247953097205</v>
      </c>
      <c r="H12019" s="85">
        <v>22963.846685082874</v>
      </c>
      <c r="I12019" s="85">
        <v>5596.9095303867407</v>
      </c>
      <c r="J12019" s="85">
        <v>19989.922287759317</v>
      </c>
      <c r="K12019" t="s">
        <v>491</v>
      </c>
    </row>
    <row r="12020" spans="2:11" x14ac:dyDescent="0.25">
      <c r="B12020">
        <v>2026</v>
      </c>
      <c r="C12020" t="s">
        <v>485</v>
      </c>
      <c r="D12020">
        <v>4</v>
      </c>
      <c r="E12020" t="s">
        <v>169</v>
      </c>
      <c r="F12020">
        <v>22</v>
      </c>
      <c r="G12020" s="85">
        <v>0.9084866322592311</v>
      </c>
      <c r="H12020" s="85">
        <v>22963.846685082874</v>
      </c>
      <c r="I12020" s="85">
        <v>5596.9095303867407</v>
      </c>
      <c r="J12020" s="85">
        <v>12934.655597961913</v>
      </c>
      <c r="K12020" t="s">
        <v>491</v>
      </c>
    </row>
    <row r="12021" spans="2:11" x14ac:dyDescent="0.25">
      <c r="B12021">
        <v>2026</v>
      </c>
      <c r="C12021" t="s">
        <v>486</v>
      </c>
      <c r="D12021">
        <v>3</v>
      </c>
      <c r="E12021" t="s">
        <v>169</v>
      </c>
      <c r="F12021">
        <v>22</v>
      </c>
      <c r="G12021" s="85">
        <v>1.3539493859291587</v>
      </c>
      <c r="H12021" s="85">
        <v>22963.846685082874</v>
      </c>
      <c r="I12021" s="85">
        <v>5596.9095303867407</v>
      </c>
      <c r="J12021" s="85">
        <v>19276.969393060368</v>
      </c>
      <c r="K12021" t="s">
        <v>491</v>
      </c>
    </row>
    <row r="12022" spans="2:11" x14ac:dyDescent="0.25">
      <c r="B12022">
        <v>2026</v>
      </c>
      <c r="C12022" t="s">
        <v>486</v>
      </c>
      <c r="D12022">
        <v>4</v>
      </c>
      <c r="E12022" t="s">
        <v>169</v>
      </c>
      <c r="F12022">
        <v>22</v>
      </c>
      <c r="G12022" s="85">
        <v>0.87608489677769108</v>
      </c>
      <c r="H12022" s="85">
        <v>22963.846685082874</v>
      </c>
      <c r="I12022" s="85">
        <v>5596.9095303867407</v>
      </c>
      <c r="J12022" s="85">
        <v>12473.333136686122</v>
      </c>
      <c r="K12022" t="s">
        <v>491</v>
      </c>
    </row>
    <row r="12023" spans="2:11" x14ac:dyDescent="0.25">
      <c r="B12023">
        <v>2026</v>
      </c>
      <c r="C12023" t="s">
        <v>487</v>
      </c>
      <c r="D12023">
        <v>3</v>
      </c>
      <c r="E12023" t="s">
        <v>169</v>
      </c>
      <c r="F12023">
        <v>22</v>
      </c>
      <c r="G12023" s="85">
        <v>1.3038739765485998</v>
      </c>
      <c r="H12023" s="85">
        <v>22963.846685082874</v>
      </c>
      <c r="I12023" s="85">
        <v>5596.9095303867407</v>
      </c>
      <c r="J12023" s="85">
        <v>18564.01649836146</v>
      </c>
      <c r="K12023" t="s">
        <v>491</v>
      </c>
    </row>
    <row r="12024" spans="2:11" x14ac:dyDescent="0.25">
      <c r="B12024">
        <v>2026</v>
      </c>
      <c r="C12024" t="s">
        <v>487</v>
      </c>
      <c r="D12024">
        <v>4</v>
      </c>
      <c r="E12024" t="s">
        <v>169</v>
      </c>
      <c r="F12024">
        <v>22</v>
      </c>
      <c r="G12024" s="85">
        <v>0.84368316129615306</v>
      </c>
      <c r="H12024" s="85">
        <v>22963.846685082874</v>
      </c>
      <c r="I12024" s="85">
        <v>5596.9095303867407</v>
      </c>
      <c r="J12024" s="85">
        <v>12012.01067541036</v>
      </c>
      <c r="K12024" t="s">
        <v>491</v>
      </c>
    </row>
    <row r="12025" spans="2:11" x14ac:dyDescent="0.25">
      <c r="B12025">
        <v>2026</v>
      </c>
      <c r="C12025" t="s">
        <v>488</v>
      </c>
      <c r="D12025">
        <v>3</v>
      </c>
      <c r="E12025" t="s">
        <v>169</v>
      </c>
      <c r="F12025">
        <v>22</v>
      </c>
      <c r="G12025" s="85">
        <v>1.2537985671680383</v>
      </c>
      <c r="H12025" s="85">
        <v>22963.846685082874</v>
      </c>
      <c r="I12025" s="85">
        <v>5596.9095303867407</v>
      </c>
      <c r="J12025" s="85">
        <v>17851.063603662515</v>
      </c>
      <c r="K12025" t="s">
        <v>491</v>
      </c>
    </row>
    <row r="12026" spans="2:11" x14ac:dyDescent="0.25">
      <c r="B12026">
        <v>2026</v>
      </c>
      <c r="C12026" t="s">
        <v>488</v>
      </c>
      <c r="D12026">
        <v>4</v>
      </c>
      <c r="E12026" t="s">
        <v>169</v>
      </c>
      <c r="F12026">
        <v>22</v>
      </c>
      <c r="G12026" s="85">
        <v>0.81128142581461327</v>
      </c>
      <c r="H12026" s="85">
        <v>22963.846685082874</v>
      </c>
      <c r="I12026" s="85">
        <v>5596.9095303867407</v>
      </c>
      <c r="J12026" s="85">
        <v>11550.688214134572</v>
      </c>
      <c r="K12026" t="s">
        <v>491</v>
      </c>
    </row>
    <row r="12027" spans="2:11" x14ac:dyDescent="0.25">
      <c r="B12027">
        <v>2026</v>
      </c>
      <c r="C12027" t="s">
        <v>489</v>
      </c>
      <c r="D12027">
        <v>3</v>
      </c>
      <c r="E12027" t="s">
        <v>169</v>
      </c>
      <c r="F12027">
        <v>22</v>
      </c>
      <c r="G12027" s="85">
        <v>1.2037231577874796</v>
      </c>
      <c r="H12027" s="85">
        <v>22963.846685082874</v>
      </c>
      <c r="I12027" s="85">
        <v>5596.9095303867407</v>
      </c>
      <c r="J12027" s="85">
        <v>17138.11070896361</v>
      </c>
      <c r="K12027" t="s">
        <v>491</v>
      </c>
    </row>
    <row r="12028" spans="2:11" x14ac:dyDescent="0.25">
      <c r="B12028">
        <v>2026</v>
      </c>
      <c r="C12028" t="s">
        <v>489</v>
      </c>
      <c r="D12028">
        <v>4</v>
      </c>
      <c r="E12028" t="s">
        <v>169</v>
      </c>
      <c r="F12028">
        <v>22</v>
      </c>
      <c r="G12028" s="85">
        <v>0.77887969033307503</v>
      </c>
      <c r="H12028" s="85">
        <v>22963.846685082874</v>
      </c>
      <c r="I12028" s="85">
        <v>5596.9095303867407</v>
      </c>
      <c r="J12028" s="85">
        <v>11089.365752858806</v>
      </c>
      <c r="K12028" t="s">
        <v>491</v>
      </c>
    </row>
    <row r="12029" spans="2:11" x14ac:dyDescent="0.25">
      <c r="B12029">
        <v>2026</v>
      </c>
      <c r="C12029" t="s">
        <v>490</v>
      </c>
      <c r="D12029">
        <v>3</v>
      </c>
      <c r="E12029" t="s">
        <v>169</v>
      </c>
      <c r="F12029">
        <v>22</v>
      </c>
      <c r="G12029" s="85">
        <v>1.1536477484069176</v>
      </c>
      <c r="H12029" s="85">
        <v>22963.846685082874</v>
      </c>
      <c r="I12029" s="85">
        <v>5596.9095303867407</v>
      </c>
      <c r="J12029" s="85">
        <v>16425.157814264661</v>
      </c>
      <c r="K12029" t="s">
        <v>491</v>
      </c>
    </row>
    <row r="12030" spans="2:11" x14ac:dyDescent="0.25">
      <c r="B12030">
        <v>2026</v>
      </c>
      <c r="C12030" t="s">
        <v>490</v>
      </c>
      <c r="D12030">
        <v>4</v>
      </c>
      <c r="E12030" t="s">
        <v>169</v>
      </c>
      <c r="F12030">
        <v>22</v>
      </c>
      <c r="G12030" s="85">
        <v>0.74647795485153523</v>
      </c>
      <c r="H12030" s="85">
        <v>22963.846685082874</v>
      </c>
      <c r="I12030" s="85">
        <v>5596.9095303867407</v>
      </c>
      <c r="J12030" s="85">
        <v>10628.043291583019</v>
      </c>
      <c r="K12030" t="s">
        <v>491</v>
      </c>
    </row>
    <row r="12031" spans="2:11" x14ac:dyDescent="0.25">
      <c r="B12031">
        <v>2026</v>
      </c>
      <c r="C12031" t="s">
        <v>479</v>
      </c>
      <c r="D12031">
        <v>3</v>
      </c>
      <c r="E12031" t="s">
        <v>45</v>
      </c>
      <c r="F12031">
        <v>23</v>
      </c>
      <c r="G12031" s="85">
        <v>21.402069340391687</v>
      </c>
      <c r="H12031" s="85">
        <v>18536.052673839731</v>
      </c>
      <c r="I12031" s="85">
        <v>4748.7393608479206</v>
      </c>
      <c r="J12031" s="85">
        <v>256274.58546624528</v>
      </c>
      <c r="K12031" t="s">
        <v>491</v>
      </c>
    </row>
    <row r="12032" spans="2:11" x14ac:dyDescent="0.25">
      <c r="B12032">
        <v>2026</v>
      </c>
      <c r="C12032" t="s">
        <v>479</v>
      </c>
      <c r="D12032">
        <v>4</v>
      </c>
      <c r="E12032" t="s">
        <v>45</v>
      </c>
      <c r="F12032">
        <v>23</v>
      </c>
      <c r="G12032" s="85">
        <v>12.107943610898882</v>
      </c>
      <c r="H12032" s="85">
        <v>18536.052673839731</v>
      </c>
      <c r="I12032" s="85">
        <v>4748.7393608479206</v>
      </c>
      <c r="J12032" s="85">
        <v>144984.0284311029</v>
      </c>
      <c r="K12032" t="s">
        <v>491</v>
      </c>
    </row>
    <row r="12033" spans="2:11" x14ac:dyDescent="0.25">
      <c r="B12033">
        <v>2026</v>
      </c>
      <c r="C12033" t="s">
        <v>480</v>
      </c>
      <c r="D12033">
        <v>3</v>
      </c>
      <c r="E12033" t="s">
        <v>45</v>
      </c>
      <c r="F12033">
        <v>23</v>
      </c>
      <c r="G12033" s="85">
        <v>21.466803334250777</v>
      </c>
      <c r="H12033" s="85">
        <v>18536.052673839731</v>
      </c>
      <c r="I12033" s="85">
        <v>4748.7393608479206</v>
      </c>
      <c r="J12033" s="85">
        <v>257049.72908333948</v>
      </c>
      <c r="K12033" t="s">
        <v>491</v>
      </c>
    </row>
    <row r="12034" spans="2:11" x14ac:dyDescent="0.25">
      <c r="B12034">
        <v>2026</v>
      </c>
      <c r="C12034" t="s">
        <v>480</v>
      </c>
      <c r="D12034">
        <v>4</v>
      </c>
      <c r="E12034" t="s">
        <v>45</v>
      </c>
      <c r="F12034">
        <v>23</v>
      </c>
      <c r="G12034" s="85">
        <v>12.1445660297355</v>
      </c>
      <c r="H12034" s="85">
        <v>18536.052673839731</v>
      </c>
      <c r="I12034" s="85">
        <v>4748.7393608479206</v>
      </c>
      <c r="J12034" s="85">
        <v>145422.55589575385</v>
      </c>
      <c r="K12034" t="s">
        <v>491</v>
      </c>
    </row>
    <row r="12035" spans="2:11" x14ac:dyDescent="0.25">
      <c r="B12035">
        <v>2026</v>
      </c>
      <c r="C12035" t="s">
        <v>481</v>
      </c>
      <c r="D12035">
        <v>3</v>
      </c>
      <c r="E12035" t="s">
        <v>45</v>
      </c>
      <c r="F12035">
        <v>23</v>
      </c>
      <c r="G12035" s="85">
        <v>21.531537328109891</v>
      </c>
      <c r="H12035" s="85">
        <v>18536.052673839731</v>
      </c>
      <c r="I12035" s="85">
        <v>4748.7393608479206</v>
      </c>
      <c r="J12035" s="85">
        <v>257824.872700434</v>
      </c>
      <c r="K12035" t="s">
        <v>491</v>
      </c>
    </row>
    <row r="12036" spans="2:11" x14ac:dyDescent="0.25">
      <c r="B12036">
        <v>2026</v>
      </c>
      <c r="C12036" t="s">
        <v>481</v>
      </c>
      <c r="D12036">
        <v>4</v>
      </c>
      <c r="E12036" t="s">
        <v>45</v>
      </c>
      <c r="F12036">
        <v>23</v>
      </c>
      <c r="G12036" s="85">
        <v>12.181188448572129</v>
      </c>
      <c r="H12036" s="85">
        <v>18536.052673839731</v>
      </c>
      <c r="I12036" s="85">
        <v>4748.7393608479206</v>
      </c>
      <c r="J12036" s="85">
        <v>145861.08336040488</v>
      </c>
      <c r="K12036" t="s">
        <v>491</v>
      </c>
    </row>
    <row r="12037" spans="2:11" x14ac:dyDescent="0.25">
      <c r="B12037">
        <v>2026</v>
      </c>
      <c r="C12037" t="s">
        <v>482</v>
      </c>
      <c r="D12037">
        <v>3</v>
      </c>
      <c r="E12037" t="s">
        <v>45</v>
      </c>
      <c r="F12037">
        <v>23</v>
      </c>
      <c r="G12037" s="85">
        <v>21.596271321968985</v>
      </c>
      <c r="H12037" s="85">
        <v>18536.052673839731</v>
      </c>
      <c r="I12037" s="85">
        <v>4748.7393608479206</v>
      </c>
      <c r="J12037" s="85">
        <v>258600.01631752829</v>
      </c>
      <c r="K12037" t="s">
        <v>491</v>
      </c>
    </row>
    <row r="12038" spans="2:11" x14ac:dyDescent="0.25">
      <c r="B12038">
        <v>2026</v>
      </c>
      <c r="C12038" t="s">
        <v>482</v>
      </c>
      <c r="D12038">
        <v>4</v>
      </c>
      <c r="E12038" t="s">
        <v>45</v>
      </c>
      <c r="F12038">
        <v>23</v>
      </c>
      <c r="G12038" s="85">
        <v>12.217810867408751</v>
      </c>
      <c r="H12038" s="85">
        <v>18536.052673839731</v>
      </c>
      <c r="I12038" s="85">
        <v>4748.7393608479206</v>
      </c>
      <c r="J12038" s="85">
        <v>146299.61082505589</v>
      </c>
      <c r="K12038" t="s">
        <v>491</v>
      </c>
    </row>
    <row r="12039" spans="2:11" x14ac:dyDescent="0.25">
      <c r="B12039">
        <v>2026</v>
      </c>
      <c r="C12039" t="s">
        <v>483</v>
      </c>
      <c r="D12039">
        <v>3</v>
      </c>
      <c r="E12039" t="s">
        <v>45</v>
      </c>
      <c r="F12039">
        <v>23</v>
      </c>
      <c r="G12039" s="85">
        <v>21.661005315828096</v>
      </c>
      <c r="H12039" s="85">
        <v>18536.052673839731</v>
      </c>
      <c r="I12039" s="85">
        <v>4748.7393608479206</v>
      </c>
      <c r="J12039" s="85">
        <v>259375.15993462276</v>
      </c>
      <c r="K12039" t="s">
        <v>491</v>
      </c>
    </row>
    <row r="12040" spans="2:11" x14ac:dyDescent="0.25">
      <c r="B12040">
        <v>2026</v>
      </c>
      <c r="C12040" t="s">
        <v>483</v>
      </c>
      <c r="D12040">
        <v>4</v>
      </c>
      <c r="E12040" t="s">
        <v>45</v>
      </c>
      <c r="F12040">
        <v>23</v>
      </c>
      <c r="G12040" s="85">
        <v>12.254433286245376</v>
      </c>
      <c r="H12040" s="85">
        <v>18536.052673839731</v>
      </c>
      <c r="I12040" s="85">
        <v>4748.7393608479206</v>
      </c>
      <c r="J12040" s="85">
        <v>146738.1382897069</v>
      </c>
      <c r="K12040" t="s">
        <v>491</v>
      </c>
    </row>
    <row r="12041" spans="2:11" x14ac:dyDescent="0.25">
      <c r="B12041">
        <v>2026</v>
      </c>
      <c r="C12041" t="s">
        <v>484</v>
      </c>
      <c r="D12041">
        <v>3</v>
      </c>
      <c r="E12041" t="s">
        <v>45</v>
      </c>
      <c r="F12041">
        <v>23</v>
      </c>
      <c r="G12041" s="85">
        <v>21.725739309687185</v>
      </c>
      <c r="H12041" s="85">
        <v>18536.052673839731</v>
      </c>
      <c r="I12041" s="85">
        <v>4748.7393608479206</v>
      </c>
      <c r="J12041" s="85">
        <v>260150.30355171699</v>
      </c>
      <c r="K12041" t="s">
        <v>491</v>
      </c>
    </row>
    <row r="12042" spans="2:11" x14ac:dyDescent="0.25">
      <c r="B12042">
        <v>2026</v>
      </c>
      <c r="C12042" t="s">
        <v>484</v>
      </c>
      <c r="D12042">
        <v>4</v>
      </c>
      <c r="E12042" t="s">
        <v>45</v>
      </c>
      <c r="F12042">
        <v>23</v>
      </c>
      <c r="G12042" s="85">
        <v>12.291055705081995</v>
      </c>
      <c r="H12042" s="85">
        <v>18536.052673839731</v>
      </c>
      <c r="I12042" s="85">
        <v>4748.7393608479206</v>
      </c>
      <c r="J12042" s="85">
        <v>147176.66575435785</v>
      </c>
      <c r="K12042" t="s">
        <v>491</v>
      </c>
    </row>
    <row r="12043" spans="2:11" x14ac:dyDescent="0.25">
      <c r="B12043">
        <v>2026</v>
      </c>
      <c r="C12043" t="s">
        <v>485</v>
      </c>
      <c r="D12043">
        <v>3</v>
      </c>
      <c r="E12043" t="s">
        <v>45</v>
      </c>
      <c r="F12043">
        <v>23</v>
      </c>
      <c r="G12043" s="85">
        <v>21.7904733035463</v>
      </c>
      <c r="H12043" s="85">
        <v>18536.052673839731</v>
      </c>
      <c r="I12043" s="85">
        <v>4748.7393608479206</v>
      </c>
      <c r="J12043" s="85">
        <v>260925.44716881152</v>
      </c>
      <c r="K12043" t="s">
        <v>491</v>
      </c>
    </row>
    <row r="12044" spans="2:11" x14ac:dyDescent="0.25">
      <c r="B12044">
        <v>2026</v>
      </c>
      <c r="C12044" t="s">
        <v>485</v>
      </c>
      <c r="D12044">
        <v>4</v>
      </c>
      <c r="E12044" t="s">
        <v>45</v>
      </c>
      <c r="F12044">
        <v>23</v>
      </c>
      <c r="G12044" s="85">
        <v>12.327678123918623</v>
      </c>
      <c r="H12044" s="85">
        <v>18536.052673839731</v>
      </c>
      <c r="I12044" s="85">
        <v>4748.7393608479206</v>
      </c>
      <c r="J12044" s="85">
        <v>147615.19321900891</v>
      </c>
      <c r="K12044" t="s">
        <v>491</v>
      </c>
    </row>
    <row r="12045" spans="2:11" x14ac:dyDescent="0.25">
      <c r="B12045">
        <v>2026</v>
      </c>
      <c r="C12045" t="s">
        <v>486</v>
      </c>
      <c r="D12045">
        <v>3</v>
      </c>
      <c r="E12045" t="s">
        <v>45</v>
      </c>
      <c r="F12045">
        <v>23</v>
      </c>
      <c r="G12045" s="85">
        <v>21.8552072974054</v>
      </c>
      <c r="H12045" s="85">
        <v>18536.052673839731</v>
      </c>
      <c r="I12045" s="85">
        <v>4748.7393608479206</v>
      </c>
      <c r="J12045" s="85">
        <v>261700.59078590586</v>
      </c>
      <c r="K12045" t="s">
        <v>491</v>
      </c>
    </row>
    <row r="12046" spans="2:11" x14ac:dyDescent="0.25">
      <c r="B12046">
        <v>2026</v>
      </c>
      <c r="C12046" t="s">
        <v>486</v>
      </c>
      <c r="D12046">
        <v>4</v>
      </c>
      <c r="E12046" t="s">
        <v>45</v>
      </c>
      <c r="F12046">
        <v>23</v>
      </c>
      <c r="G12046" s="85">
        <v>12.364300542755245</v>
      </c>
      <c r="H12046" s="85">
        <v>18536.052673839731</v>
      </c>
      <c r="I12046" s="85">
        <v>4748.7393608479206</v>
      </c>
      <c r="J12046" s="85">
        <v>148053.72068365989</v>
      </c>
      <c r="K12046" t="s">
        <v>491</v>
      </c>
    </row>
    <row r="12047" spans="2:11" x14ac:dyDescent="0.25">
      <c r="B12047">
        <v>2026</v>
      </c>
      <c r="C12047" t="s">
        <v>487</v>
      </c>
      <c r="D12047">
        <v>3</v>
      </c>
      <c r="E12047" t="s">
        <v>45</v>
      </c>
      <c r="F12047">
        <v>23</v>
      </c>
      <c r="G12047" s="85">
        <v>21.919941291264507</v>
      </c>
      <c r="H12047" s="85">
        <v>18536.052673839731</v>
      </c>
      <c r="I12047" s="85">
        <v>4748.7393608479206</v>
      </c>
      <c r="J12047" s="85">
        <v>262475.73440300033</v>
      </c>
      <c r="K12047" t="s">
        <v>491</v>
      </c>
    </row>
    <row r="12048" spans="2:11" x14ac:dyDescent="0.25">
      <c r="B12048">
        <v>2026</v>
      </c>
      <c r="C12048" t="s">
        <v>487</v>
      </c>
      <c r="D12048">
        <v>4</v>
      </c>
      <c r="E12048" t="s">
        <v>45</v>
      </c>
      <c r="F12048">
        <v>23</v>
      </c>
      <c r="G12048" s="85">
        <v>12.400922961591874</v>
      </c>
      <c r="H12048" s="85">
        <v>18536.052673839731</v>
      </c>
      <c r="I12048" s="85">
        <v>4748.7393608479206</v>
      </c>
      <c r="J12048" s="85">
        <v>148492.24814831096</v>
      </c>
      <c r="K12048" t="s">
        <v>491</v>
      </c>
    </row>
    <row r="12049" spans="2:11" x14ac:dyDescent="0.25">
      <c r="B12049">
        <v>2026</v>
      </c>
      <c r="C12049" t="s">
        <v>488</v>
      </c>
      <c r="D12049">
        <v>3</v>
      </c>
      <c r="E12049" t="s">
        <v>45</v>
      </c>
      <c r="F12049">
        <v>23</v>
      </c>
      <c r="G12049" s="85">
        <v>21.984675285123604</v>
      </c>
      <c r="H12049" s="85">
        <v>18536.052673839731</v>
      </c>
      <c r="I12049" s="85">
        <v>4748.7393608479206</v>
      </c>
      <c r="J12049" s="85">
        <v>263250.87802009465</v>
      </c>
      <c r="K12049" t="s">
        <v>491</v>
      </c>
    </row>
    <row r="12050" spans="2:11" x14ac:dyDescent="0.25">
      <c r="B12050">
        <v>2026</v>
      </c>
      <c r="C12050" t="s">
        <v>488</v>
      </c>
      <c r="D12050">
        <v>4</v>
      </c>
      <c r="E12050" t="s">
        <v>45</v>
      </c>
      <c r="F12050">
        <v>23</v>
      </c>
      <c r="G12050" s="85">
        <v>12.437545380428492</v>
      </c>
      <c r="H12050" s="85">
        <v>18536.052673839731</v>
      </c>
      <c r="I12050" s="85">
        <v>4748.7393608479206</v>
      </c>
      <c r="J12050" s="85">
        <v>148930.77561296188</v>
      </c>
      <c r="K12050" t="s">
        <v>491</v>
      </c>
    </row>
    <row r="12051" spans="2:11" x14ac:dyDescent="0.25">
      <c r="B12051">
        <v>2026</v>
      </c>
      <c r="C12051" t="s">
        <v>489</v>
      </c>
      <c r="D12051">
        <v>3</v>
      </c>
      <c r="E12051" t="s">
        <v>45</v>
      </c>
      <c r="F12051">
        <v>23</v>
      </c>
      <c r="G12051" s="85">
        <v>22.049409278982711</v>
      </c>
      <c r="H12051" s="85">
        <v>18536.052673839731</v>
      </c>
      <c r="I12051" s="85">
        <v>4748.7393608479206</v>
      </c>
      <c r="J12051" s="85">
        <v>264026.02163718909</v>
      </c>
      <c r="K12051" t="s">
        <v>491</v>
      </c>
    </row>
    <row r="12052" spans="2:11" x14ac:dyDescent="0.25">
      <c r="B12052">
        <v>2026</v>
      </c>
      <c r="C12052" t="s">
        <v>489</v>
      </c>
      <c r="D12052">
        <v>4</v>
      </c>
      <c r="E12052" t="s">
        <v>45</v>
      </c>
      <c r="F12052">
        <v>23</v>
      </c>
      <c r="G12052" s="85">
        <v>12.474167799265121</v>
      </c>
      <c r="H12052" s="85">
        <v>18536.052673839731</v>
      </c>
      <c r="I12052" s="85">
        <v>4748.7393608479206</v>
      </c>
      <c r="J12052" s="85">
        <v>149369.30307761295</v>
      </c>
      <c r="K12052" t="s">
        <v>491</v>
      </c>
    </row>
    <row r="12053" spans="2:11" x14ac:dyDescent="0.25">
      <c r="B12053">
        <v>2026</v>
      </c>
      <c r="C12053" t="s">
        <v>490</v>
      </c>
      <c r="D12053">
        <v>3</v>
      </c>
      <c r="E12053" t="s">
        <v>45</v>
      </c>
      <c r="F12053">
        <v>23</v>
      </c>
      <c r="G12053" s="85">
        <v>22.114143272841808</v>
      </c>
      <c r="H12053" s="85">
        <v>18536.052673839731</v>
      </c>
      <c r="I12053" s="85">
        <v>4748.7393608479206</v>
      </c>
      <c r="J12053" s="85">
        <v>264801.16525428335</v>
      </c>
      <c r="K12053" t="s">
        <v>491</v>
      </c>
    </row>
    <row r="12054" spans="2:11" x14ac:dyDescent="0.25">
      <c r="B12054">
        <v>2026</v>
      </c>
      <c r="C12054" t="s">
        <v>490</v>
      </c>
      <c r="D12054">
        <v>4</v>
      </c>
      <c r="E12054" t="s">
        <v>45</v>
      </c>
      <c r="F12054">
        <v>23</v>
      </c>
      <c r="G12054" s="85">
        <v>12.510790218101739</v>
      </c>
      <c r="H12054" s="85">
        <v>18536.052673839731</v>
      </c>
      <c r="I12054" s="85">
        <v>4748.7393608479206</v>
      </c>
      <c r="J12054" s="85">
        <v>149807.8305422639</v>
      </c>
      <c r="K12054" t="s">
        <v>491</v>
      </c>
    </row>
    <row r="12055" spans="2:11" x14ac:dyDescent="0.25">
      <c r="B12055">
        <v>2026</v>
      </c>
      <c r="C12055" t="s">
        <v>479</v>
      </c>
      <c r="D12055">
        <v>3</v>
      </c>
      <c r="E12055" t="s">
        <v>148</v>
      </c>
      <c r="F12055">
        <v>6</v>
      </c>
      <c r="G12055" s="85">
        <v>4.2984546460362525</v>
      </c>
      <c r="H12055" s="85">
        <v>9379.6906330564307</v>
      </c>
      <c r="I12055" s="85">
        <v>2699.8138069321112</v>
      </c>
      <c r="J12055" s="85">
        <v>26771.268053949301</v>
      </c>
      <c r="K12055" t="s">
        <v>491</v>
      </c>
    </row>
    <row r="12056" spans="2:11" x14ac:dyDescent="0.25">
      <c r="B12056">
        <v>2026</v>
      </c>
      <c r="C12056" t="s">
        <v>479</v>
      </c>
      <c r="D12056">
        <v>4</v>
      </c>
      <c r="E12056" t="s">
        <v>148</v>
      </c>
      <c r="F12056">
        <v>6</v>
      </c>
      <c r="G12056" s="85">
        <v>6.5372331075134644</v>
      </c>
      <c r="H12056" s="85">
        <v>9379.6906330564307</v>
      </c>
      <c r="I12056" s="85">
        <v>2699.8138069321112</v>
      </c>
      <c r="J12056" s="85">
        <v>40714.63683204788</v>
      </c>
      <c r="K12056" t="s">
        <v>491</v>
      </c>
    </row>
    <row r="12057" spans="2:11" x14ac:dyDescent="0.25">
      <c r="B12057">
        <v>2026</v>
      </c>
      <c r="C12057" t="s">
        <v>480</v>
      </c>
      <c r="D12057">
        <v>3</v>
      </c>
      <c r="E12057" t="s">
        <v>148</v>
      </c>
      <c r="F12057">
        <v>6</v>
      </c>
      <c r="G12057" s="85">
        <v>4.2710344397169102</v>
      </c>
      <c r="H12057" s="85">
        <v>9379.6906330564307</v>
      </c>
      <c r="I12057" s="85">
        <v>2699.8138069321112</v>
      </c>
      <c r="J12057" s="85">
        <v>26600.491867175613</v>
      </c>
      <c r="K12057" t="s">
        <v>491</v>
      </c>
    </row>
    <row r="12058" spans="2:11" x14ac:dyDescent="0.25">
      <c r="B12058">
        <v>2026</v>
      </c>
      <c r="C12058" t="s">
        <v>480</v>
      </c>
      <c r="D12058">
        <v>4</v>
      </c>
      <c r="E12058" t="s">
        <v>148</v>
      </c>
      <c r="F12058">
        <v>6</v>
      </c>
      <c r="G12058" s="85">
        <v>6.4955315437361332</v>
      </c>
      <c r="H12058" s="85">
        <v>9379.6906330564307</v>
      </c>
      <c r="I12058" s="85">
        <v>2699.8138069321112</v>
      </c>
      <c r="J12058" s="85">
        <v>40454.914714662904</v>
      </c>
      <c r="K12058" t="s">
        <v>491</v>
      </c>
    </row>
    <row r="12059" spans="2:11" x14ac:dyDescent="0.25">
      <c r="B12059">
        <v>2026</v>
      </c>
      <c r="C12059" t="s">
        <v>481</v>
      </c>
      <c r="D12059">
        <v>3</v>
      </c>
      <c r="E12059" t="s">
        <v>148</v>
      </c>
      <c r="F12059">
        <v>6</v>
      </c>
      <c r="G12059" s="85">
        <v>4.2436142333975706</v>
      </c>
      <c r="H12059" s="85">
        <v>9379.6906330564307</v>
      </c>
      <c r="I12059" s="85">
        <v>2699.8138069321112</v>
      </c>
      <c r="J12059" s="85">
        <v>26429.715680401943</v>
      </c>
      <c r="K12059" t="s">
        <v>491</v>
      </c>
    </row>
    <row r="12060" spans="2:11" x14ac:dyDescent="0.25">
      <c r="B12060">
        <v>2026</v>
      </c>
      <c r="C12060" t="s">
        <v>481</v>
      </c>
      <c r="D12060">
        <v>4</v>
      </c>
      <c r="E12060" t="s">
        <v>148</v>
      </c>
      <c r="F12060">
        <v>6</v>
      </c>
      <c r="G12060" s="85">
        <v>6.4538299799588028</v>
      </c>
      <c r="H12060" s="85">
        <v>9379.6906330564307</v>
      </c>
      <c r="I12060" s="85">
        <v>2699.8138069321112</v>
      </c>
      <c r="J12060" s="85">
        <v>40195.192597277943</v>
      </c>
      <c r="K12060" t="s">
        <v>491</v>
      </c>
    </row>
    <row r="12061" spans="2:11" x14ac:dyDescent="0.25">
      <c r="B12061">
        <v>2026</v>
      </c>
      <c r="C12061" t="s">
        <v>482</v>
      </c>
      <c r="D12061">
        <v>3</v>
      </c>
      <c r="E12061" t="s">
        <v>148</v>
      </c>
      <c r="F12061">
        <v>6</v>
      </c>
      <c r="G12061" s="85">
        <v>4.2161940270782283</v>
      </c>
      <c r="H12061" s="85">
        <v>9379.6906330564307</v>
      </c>
      <c r="I12061" s="85">
        <v>2699.8138069321112</v>
      </c>
      <c r="J12061" s="85">
        <v>26258.939493628259</v>
      </c>
      <c r="K12061" t="s">
        <v>491</v>
      </c>
    </row>
    <row r="12062" spans="2:11" x14ac:dyDescent="0.25">
      <c r="B12062">
        <v>2026</v>
      </c>
      <c r="C12062" t="s">
        <v>482</v>
      </c>
      <c r="D12062">
        <v>4</v>
      </c>
      <c r="E12062" t="s">
        <v>148</v>
      </c>
      <c r="F12062">
        <v>6</v>
      </c>
      <c r="G12062" s="85">
        <v>6.4121284161814716</v>
      </c>
      <c r="H12062" s="85">
        <v>9379.6906330564307</v>
      </c>
      <c r="I12062" s="85">
        <v>2699.8138069321112</v>
      </c>
      <c r="J12062" s="85">
        <v>39935.470479892974</v>
      </c>
      <c r="K12062" t="s">
        <v>491</v>
      </c>
    </row>
    <row r="12063" spans="2:11" x14ac:dyDescent="0.25">
      <c r="B12063">
        <v>2026</v>
      </c>
      <c r="C12063" t="s">
        <v>483</v>
      </c>
      <c r="D12063">
        <v>3</v>
      </c>
      <c r="E12063" t="s">
        <v>148</v>
      </c>
      <c r="F12063">
        <v>6</v>
      </c>
      <c r="G12063" s="85">
        <v>4.1887738207588878</v>
      </c>
      <c r="H12063" s="85">
        <v>9379.6906330564307</v>
      </c>
      <c r="I12063" s="85">
        <v>2699.8138069321112</v>
      </c>
      <c r="J12063" s="85">
        <v>26088.163306854582</v>
      </c>
      <c r="K12063" t="s">
        <v>491</v>
      </c>
    </row>
    <row r="12064" spans="2:11" x14ac:dyDescent="0.25">
      <c r="B12064">
        <v>2026</v>
      </c>
      <c r="C12064" t="s">
        <v>483</v>
      </c>
      <c r="D12064">
        <v>4</v>
      </c>
      <c r="E12064" t="s">
        <v>148</v>
      </c>
      <c r="F12064">
        <v>6</v>
      </c>
      <c r="G12064" s="85">
        <v>6.3704268524041403</v>
      </c>
      <c r="H12064" s="85">
        <v>9379.6906330564307</v>
      </c>
      <c r="I12064" s="85">
        <v>2699.8138069321112</v>
      </c>
      <c r="J12064" s="85">
        <v>39675.748362507999</v>
      </c>
      <c r="K12064" t="s">
        <v>491</v>
      </c>
    </row>
    <row r="12065" spans="2:11" x14ac:dyDescent="0.25">
      <c r="B12065">
        <v>2026</v>
      </c>
      <c r="C12065" t="s">
        <v>484</v>
      </c>
      <c r="D12065">
        <v>3</v>
      </c>
      <c r="E12065" t="s">
        <v>148</v>
      </c>
      <c r="F12065">
        <v>6</v>
      </c>
      <c r="G12065" s="85">
        <v>4.1613536144395464</v>
      </c>
      <c r="H12065" s="85">
        <v>9379.6906330564307</v>
      </c>
      <c r="I12065" s="85">
        <v>2699.8138069321112</v>
      </c>
      <c r="J12065" s="85">
        <v>25917.387120080901</v>
      </c>
      <c r="K12065" t="s">
        <v>491</v>
      </c>
    </row>
    <row r="12066" spans="2:11" x14ac:dyDescent="0.25">
      <c r="B12066">
        <v>2026</v>
      </c>
      <c r="C12066" t="s">
        <v>484</v>
      </c>
      <c r="D12066">
        <v>4</v>
      </c>
      <c r="E12066" t="s">
        <v>148</v>
      </c>
      <c r="F12066">
        <v>6</v>
      </c>
      <c r="G12066" s="85">
        <v>6.3287252886268082</v>
      </c>
      <c r="H12066" s="85">
        <v>9379.6906330564307</v>
      </c>
      <c r="I12066" s="85">
        <v>2699.8138069321112</v>
      </c>
      <c r="J12066" s="85">
        <v>39416.02624512303</v>
      </c>
      <c r="K12066" t="s">
        <v>491</v>
      </c>
    </row>
    <row r="12067" spans="2:11" x14ac:dyDescent="0.25">
      <c r="B12067">
        <v>2026</v>
      </c>
      <c r="C12067" t="s">
        <v>485</v>
      </c>
      <c r="D12067">
        <v>3</v>
      </c>
      <c r="E12067" t="s">
        <v>148</v>
      </c>
      <c r="F12067">
        <v>6</v>
      </c>
      <c r="G12067" s="85">
        <v>4.133933408120205</v>
      </c>
      <c r="H12067" s="85">
        <v>9379.6906330564307</v>
      </c>
      <c r="I12067" s="85">
        <v>2699.8138069321112</v>
      </c>
      <c r="J12067" s="85">
        <v>25746.61093330722</v>
      </c>
      <c r="K12067" t="s">
        <v>491</v>
      </c>
    </row>
    <row r="12068" spans="2:11" x14ac:dyDescent="0.25">
      <c r="B12068">
        <v>2026</v>
      </c>
      <c r="C12068" t="s">
        <v>485</v>
      </c>
      <c r="D12068">
        <v>4</v>
      </c>
      <c r="E12068" t="s">
        <v>148</v>
      </c>
      <c r="F12068">
        <v>6</v>
      </c>
      <c r="G12068" s="85">
        <v>6.2870237248494778</v>
      </c>
      <c r="H12068" s="85">
        <v>9379.6906330564307</v>
      </c>
      <c r="I12068" s="85">
        <v>2699.8138069321112</v>
      </c>
      <c r="J12068" s="85">
        <v>39156.304127738062</v>
      </c>
      <c r="K12068" t="s">
        <v>491</v>
      </c>
    </row>
    <row r="12069" spans="2:11" x14ac:dyDescent="0.25">
      <c r="B12069">
        <v>2026</v>
      </c>
      <c r="C12069" t="s">
        <v>486</v>
      </c>
      <c r="D12069">
        <v>3</v>
      </c>
      <c r="E12069" t="s">
        <v>148</v>
      </c>
      <c r="F12069">
        <v>6</v>
      </c>
      <c r="G12069" s="85">
        <v>4.1065132018008645</v>
      </c>
      <c r="H12069" s="85">
        <v>9379.6906330564307</v>
      </c>
      <c r="I12069" s="85">
        <v>2699.8138069321112</v>
      </c>
      <c r="J12069" s="85">
        <v>25575.834746533546</v>
      </c>
      <c r="K12069" t="s">
        <v>491</v>
      </c>
    </row>
    <row r="12070" spans="2:11" x14ac:dyDescent="0.25">
      <c r="B12070">
        <v>2026</v>
      </c>
      <c r="C12070" t="s">
        <v>486</v>
      </c>
      <c r="D12070">
        <v>4</v>
      </c>
      <c r="E12070" t="s">
        <v>148</v>
      </c>
      <c r="F12070">
        <v>6</v>
      </c>
      <c r="G12070" s="85">
        <v>6.2453221610721465</v>
      </c>
      <c r="H12070" s="85">
        <v>9379.6906330564307</v>
      </c>
      <c r="I12070" s="85">
        <v>2699.8138069321112</v>
      </c>
      <c r="J12070" s="85">
        <v>38896.582010353093</v>
      </c>
      <c r="K12070" t="s">
        <v>491</v>
      </c>
    </row>
    <row r="12071" spans="2:11" x14ac:dyDescent="0.25">
      <c r="B12071">
        <v>2026</v>
      </c>
      <c r="C12071" t="s">
        <v>487</v>
      </c>
      <c r="D12071">
        <v>3</v>
      </c>
      <c r="E12071" t="s">
        <v>148</v>
      </c>
      <c r="F12071">
        <v>6</v>
      </c>
      <c r="G12071" s="85">
        <v>4.079092995481524</v>
      </c>
      <c r="H12071" s="85">
        <v>9379.6906330564307</v>
      </c>
      <c r="I12071" s="85">
        <v>2699.8138069321112</v>
      </c>
      <c r="J12071" s="85">
        <v>25405.058559759873</v>
      </c>
      <c r="K12071" t="s">
        <v>491</v>
      </c>
    </row>
    <row r="12072" spans="2:11" x14ac:dyDescent="0.25">
      <c r="B12072">
        <v>2026</v>
      </c>
      <c r="C12072" t="s">
        <v>487</v>
      </c>
      <c r="D12072">
        <v>4</v>
      </c>
      <c r="E12072" t="s">
        <v>148</v>
      </c>
      <c r="F12072">
        <v>6</v>
      </c>
      <c r="G12072" s="85">
        <v>6.2036205972948153</v>
      </c>
      <c r="H12072" s="85">
        <v>9379.6906330564307</v>
      </c>
      <c r="I12072" s="85">
        <v>2699.8138069321112</v>
      </c>
      <c r="J12072" s="85">
        <v>38636.859892968125</v>
      </c>
      <c r="K12072" t="s">
        <v>491</v>
      </c>
    </row>
    <row r="12073" spans="2:11" x14ac:dyDescent="0.25">
      <c r="B12073">
        <v>2026</v>
      </c>
      <c r="C12073" t="s">
        <v>488</v>
      </c>
      <c r="D12073">
        <v>3</v>
      </c>
      <c r="E12073" t="s">
        <v>148</v>
      </c>
      <c r="F12073">
        <v>6</v>
      </c>
      <c r="G12073" s="85">
        <v>4.0516727891621818</v>
      </c>
      <c r="H12073" s="85">
        <v>9379.6906330564307</v>
      </c>
      <c r="I12073" s="85">
        <v>2699.8138069321112</v>
      </c>
      <c r="J12073" s="85">
        <v>25234.282372986185</v>
      </c>
      <c r="K12073" t="s">
        <v>491</v>
      </c>
    </row>
    <row r="12074" spans="2:11" x14ac:dyDescent="0.25">
      <c r="B12074">
        <v>2026</v>
      </c>
      <c r="C12074" t="s">
        <v>488</v>
      </c>
      <c r="D12074">
        <v>4</v>
      </c>
      <c r="E12074" t="s">
        <v>148</v>
      </c>
      <c r="F12074">
        <v>6</v>
      </c>
      <c r="G12074" s="85">
        <v>6.161919033517484</v>
      </c>
      <c r="H12074" s="85">
        <v>9379.6906330564307</v>
      </c>
      <c r="I12074" s="85">
        <v>2699.8138069321112</v>
      </c>
      <c r="J12074" s="85">
        <v>38377.137775583149</v>
      </c>
      <c r="K12074" t="s">
        <v>491</v>
      </c>
    </row>
    <row r="12075" spans="2:11" x14ac:dyDescent="0.25">
      <c r="B12075">
        <v>2026</v>
      </c>
      <c r="C12075" t="s">
        <v>489</v>
      </c>
      <c r="D12075">
        <v>3</v>
      </c>
      <c r="E12075" t="s">
        <v>148</v>
      </c>
      <c r="F12075">
        <v>6</v>
      </c>
      <c r="G12075" s="85">
        <v>4.0242525828428413</v>
      </c>
      <c r="H12075" s="85">
        <v>9379.6906330564307</v>
      </c>
      <c r="I12075" s="85">
        <v>2699.8138069321112</v>
      </c>
      <c r="J12075" s="85">
        <v>25063.506186212511</v>
      </c>
      <c r="K12075" t="s">
        <v>491</v>
      </c>
    </row>
    <row r="12076" spans="2:11" x14ac:dyDescent="0.25">
      <c r="B12076">
        <v>2026</v>
      </c>
      <c r="C12076" t="s">
        <v>489</v>
      </c>
      <c r="D12076">
        <v>4</v>
      </c>
      <c r="E12076" t="s">
        <v>148</v>
      </c>
      <c r="F12076">
        <v>6</v>
      </c>
      <c r="G12076" s="85">
        <v>6.1202174697401528</v>
      </c>
      <c r="H12076" s="85">
        <v>9379.6906330564307</v>
      </c>
      <c r="I12076" s="85">
        <v>2699.8138069321112</v>
      </c>
      <c r="J12076" s="85">
        <v>38117.415658198181</v>
      </c>
      <c r="K12076" t="s">
        <v>491</v>
      </c>
    </row>
    <row r="12077" spans="2:11" x14ac:dyDescent="0.25">
      <c r="B12077">
        <v>2026</v>
      </c>
      <c r="C12077" t="s">
        <v>490</v>
      </c>
      <c r="D12077">
        <v>3</v>
      </c>
      <c r="E12077" t="s">
        <v>148</v>
      </c>
      <c r="F12077">
        <v>6</v>
      </c>
      <c r="G12077" s="85">
        <v>3.9968323765234999</v>
      </c>
      <c r="H12077" s="85">
        <v>9379.6906330564307</v>
      </c>
      <c r="I12077" s="85">
        <v>2699.8138069321112</v>
      </c>
      <c r="J12077" s="85">
        <v>24892.72999943883</v>
      </c>
      <c r="K12077" t="s">
        <v>491</v>
      </c>
    </row>
    <row r="12078" spans="2:11" x14ac:dyDescent="0.25">
      <c r="B12078">
        <v>2026</v>
      </c>
      <c r="C12078" t="s">
        <v>490</v>
      </c>
      <c r="D12078">
        <v>4</v>
      </c>
      <c r="E12078" t="s">
        <v>148</v>
      </c>
      <c r="F12078">
        <v>6</v>
      </c>
      <c r="G12078" s="85">
        <v>6.0785159059628207</v>
      </c>
      <c r="H12078" s="85">
        <v>9379.6906330564307</v>
      </c>
      <c r="I12078" s="85">
        <v>2699.8138069321112</v>
      </c>
      <c r="J12078" s="85">
        <v>37857.693540813205</v>
      </c>
      <c r="K12078" t="s">
        <v>491</v>
      </c>
    </row>
    <row r="12079" spans="2:11" x14ac:dyDescent="0.25">
      <c r="B12079">
        <v>2026</v>
      </c>
      <c r="C12079" t="s">
        <v>479</v>
      </c>
      <c r="D12079">
        <v>3</v>
      </c>
      <c r="E12079" t="s">
        <v>185</v>
      </c>
      <c r="F12079">
        <v>6</v>
      </c>
      <c r="G12079" s="85">
        <v>7.0951832732693489</v>
      </c>
      <c r="H12079" s="85">
        <v>12076.490850376749</v>
      </c>
      <c r="I12079" s="85">
        <v>3366.157158234661</v>
      </c>
      <c r="J12079" s="85">
        <v>56894.784145238598</v>
      </c>
      <c r="K12079" t="s">
        <v>491</v>
      </c>
    </row>
    <row r="12080" spans="2:11" x14ac:dyDescent="0.25">
      <c r="B12080">
        <v>2026</v>
      </c>
      <c r="C12080" t="s">
        <v>479</v>
      </c>
      <c r="D12080">
        <v>4</v>
      </c>
      <c r="E12080" t="s">
        <v>185</v>
      </c>
      <c r="F12080">
        <v>6</v>
      </c>
      <c r="G12080" s="85">
        <v>8.0027067151991478</v>
      </c>
      <c r="H12080" s="85">
        <v>12076.490850376749</v>
      </c>
      <c r="I12080" s="85">
        <v>3366.157158234661</v>
      </c>
      <c r="J12080" s="85">
        <v>64172.023977769102</v>
      </c>
      <c r="K12080" t="s">
        <v>491</v>
      </c>
    </row>
    <row r="12081" spans="2:11" x14ac:dyDescent="0.25">
      <c r="B12081">
        <v>2026</v>
      </c>
      <c r="C12081" t="s">
        <v>480</v>
      </c>
      <c r="D12081">
        <v>3</v>
      </c>
      <c r="E12081" t="s">
        <v>185</v>
      </c>
      <c r="F12081">
        <v>6</v>
      </c>
      <c r="G12081" s="85">
        <v>7.1597429007365792</v>
      </c>
      <c r="H12081" s="85">
        <v>12076.490850376749</v>
      </c>
      <c r="I12081" s="85">
        <v>3366.157158234661</v>
      </c>
      <c r="J12081" s="85">
        <v>57412.474235511996</v>
      </c>
      <c r="K12081" t="s">
        <v>491</v>
      </c>
    </row>
    <row r="12082" spans="2:11" x14ac:dyDescent="0.25">
      <c r="B12082">
        <v>2026</v>
      </c>
      <c r="C12082" t="s">
        <v>480</v>
      </c>
      <c r="D12082">
        <v>4</v>
      </c>
      <c r="E12082" t="s">
        <v>185</v>
      </c>
      <c r="F12082">
        <v>6</v>
      </c>
      <c r="G12082" s="85">
        <v>8.0755239694354408</v>
      </c>
      <c r="H12082" s="85">
        <v>12076.490850376749</v>
      </c>
      <c r="I12082" s="85">
        <v>3366.157158234661</v>
      </c>
      <c r="J12082" s="85">
        <v>64755.930242379778</v>
      </c>
      <c r="K12082" t="s">
        <v>491</v>
      </c>
    </row>
    <row r="12083" spans="2:11" x14ac:dyDescent="0.25">
      <c r="B12083">
        <v>2026</v>
      </c>
      <c r="C12083" t="s">
        <v>481</v>
      </c>
      <c r="D12083">
        <v>3</v>
      </c>
      <c r="E12083" t="s">
        <v>185</v>
      </c>
      <c r="F12083">
        <v>6</v>
      </c>
      <c r="G12083" s="85">
        <v>7.2243025282038023</v>
      </c>
      <c r="H12083" s="85">
        <v>12076.490850376749</v>
      </c>
      <c r="I12083" s="85">
        <v>3366.157158234661</v>
      </c>
      <c r="J12083" s="85">
        <v>57930.164325785328</v>
      </c>
      <c r="K12083" t="s">
        <v>491</v>
      </c>
    </row>
    <row r="12084" spans="2:11" x14ac:dyDescent="0.25">
      <c r="B12084">
        <v>2026</v>
      </c>
      <c r="C12084" t="s">
        <v>481</v>
      </c>
      <c r="D12084">
        <v>4</v>
      </c>
      <c r="E12084" t="s">
        <v>185</v>
      </c>
      <c r="F12084">
        <v>6</v>
      </c>
      <c r="G12084" s="85">
        <v>8.1483412236717285</v>
      </c>
      <c r="H12084" s="85">
        <v>12076.490850376749</v>
      </c>
      <c r="I12084" s="85">
        <v>3366.157158234661</v>
      </c>
      <c r="J12084" s="85">
        <v>65339.836506990418</v>
      </c>
      <c r="K12084" t="s">
        <v>491</v>
      </c>
    </row>
    <row r="12085" spans="2:11" x14ac:dyDescent="0.25">
      <c r="B12085">
        <v>2026</v>
      </c>
      <c r="C12085" t="s">
        <v>482</v>
      </c>
      <c r="D12085">
        <v>3</v>
      </c>
      <c r="E12085" t="s">
        <v>185</v>
      </c>
      <c r="F12085">
        <v>6</v>
      </c>
      <c r="G12085" s="85">
        <v>7.2888621556710316</v>
      </c>
      <c r="H12085" s="85">
        <v>12076.490850376749</v>
      </c>
      <c r="I12085" s="85">
        <v>3366.157158234661</v>
      </c>
      <c r="J12085" s="85">
        <v>58447.854416058719</v>
      </c>
      <c r="K12085" t="s">
        <v>491</v>
      </c>
    </row>
    <row r="12086" spans="2:11" x14ac:dyDescent="0.25">
      <c r="B12086">
        <v>2026</v>
      </c>
      <c r="C12086" t="s">
        <v>482</v>
      </c>
      <c r="D12086">
        <v>4</v>
      </c>
      <c r="E12086" t="s">
        <v>185</v>
      </c>
      <c r="F12086">
        <v>6</v>
      </c>
      <c r="G12086" s="85">
        <v>8.2211584779080216</v>
      </c>
      <c r="H12086" s="85">
        <v>12076.490850376749</v>
      </c>
      <c r="I12086" s="85">
        <v>3366.157158234661</v>
      </c>
      <c r="J12086" s="85">
        <v>65923.742771601086</v>
      </c>
      <c r="K12086" t="s">
        <v>491</v>
      </c>
    </row>
    <row r="12087" spans="2:11" x14ac:dyDescent="0.25">
      <c r="B12087">
        <v>2026</v>
      </c>
      <c r="C12087" t="s">
        <v>483</v>
      </c>
      <c r="D12087">
        <v>3</v>
      </c>
      <c r="E12087" t="s">
        <v>185</v>
      </c>
      <c r="F12087">
        <v>6</v>
      </c>
      <c r="G12087" s="85">
        <v>7.3534217831382538</v>
      </c>
      <c r="H12087" s="85">
        <v>12076.490850376749</v>
      </c>
      <c r="I12087" s="85">
        <v>3366.157158234661</v>
      </c>
      <c r="J12087" s="85">
        <v>58965.544506332044</v>
      </c>
      <c r="K12087" t="s">
        <v>491</v>
      </c>
    </row>
    <row r="12088" spans="2:11" x14ac:dyDescent="0.25">
      <c r="B12088">
        <v>2026</v>
      </c>
      <c r="C12088" t="s">
        <v>483</v>
      </c>
      <c r="D12088">
        <v>4</v>
      </c>
      <c r="E12088" t="s">
        <v>185</v>
      </c>
      <c r="F12088">
        <v>6</v>
      </c>
      <c r="G12088" s="85">
        <v>8.2939757321443075</v>
      </c>
      <c r="H12088" s="85">
        <v>12076.490850376749</v>
      </c>
      <c r="I12088" s="85">
        <v>3366.157158234661</v>
      </c>
      <c r="J12088" s="85">
        <v>66507.649036211704</v>
      </c>
      <c r="K12088" t="s">
        <v>491</v>
      </c>
    </row>
    <row r="12089" spans="2:11" x14ac:dyDescent="0.25">
      <c r="B12089">
        <v>2026</v>
      </c>
      <c r="C12089" t="s">
        <v>484</v>
      </c>
      <c r="D12089">
        <v>3</v>
      </c>
      <c r="E12089" t="s">
        <v>185</v>
      </c>
      <c r="F12089">
        <v>6</v>
      </c>
      <c r="G12089" s="85">
        <v>7.417981410605484</v>
      </c>
      <c r="H12089" s="85">
        <v>12076.490850376749</v>
      </c>
      <c r="I12089" s="85">
        <v>3366.157158234661</v>
      </c>
      <c r="J12089" s="85">
        <v>59483.234596605434</v>
      </c>
      <c r="K12089" t="s">
        <v>491</v>
      </c>
    </row>
    <row r="12090" spans="2:11" x14ac:dyDescent="0.25">
      <c r="B12090">
        <v>2026</v>
      </c>
      <c r="C12090" t="s">
        <v>484</v>
      </c>
      <c r="D12090">
        <v>4</v>
      </c>
      <c r="E12090" t="s">
        <v>185</v>
      </c>
      <c r="F12090">
        <v>6</v>
      </c>
      <c r="G12090" s="85">
        <v>8.3667929863806023</v>
      </c>
      <c r="H12090" s="85">
        <v>12076.490850376749</v>
      </c>
      <c r="I12090" s="85">
        <v>3366.157158234661</v>
      </c>
      <c r="J12090" s="85">
        <v>67091.555300822394</v>
      </c>
      <c r="K12090" t="s">
        <v>491</v>
      </c>
    </row>
    <row r="12091" spans="2:11" x14ac:dyDescent="0.25">
      <c r="B12091">
        <v>2026</v>
      </c>
      <c r="C12091" t="s">
        <v>485</v>
      </c>
      <c r="D12091">
        <v>3</v>
      </c>
      <c r="E12091" t="s">
        <v>185</v>
      </c>
      <c r="F12091">
        <v>6</v>
      </c>
      <c r="G12091" s="85">
        <v>7.482541038072708</v>
      </c>
      <c r="H12091" s="85">
        <v>12076.490850376749</v>
      </c>
      <c r="I12091" s="85">
        <v>3366.157158234661</v>
      </c>
      <c r="J12091" s="85">
        <v>60000.924686878781</v>
      </c>
      <c r="K12091" t="s">
        <v>491</v>
      </c>
    </row>
    <row r="12092" spans="2:11" x14ac:dyDescent="0.25">
      <c r="B12092">
        <v>2026</v>
      </c>
      <c r="C12092" t="s">
        <v>485</v>
      </c>
      <c r="D12092">
        <v>4</v>
      </c>
      <c r="E12092" t="s">
        <v>185</v>
      </c>
      <c r="F12092">
        <v>6</v>
      </c>
      <c r="G12092" s="85">
        <v>8.43961024061689</v>
      </c>
      <c r="H12092" s="85">
        <v>12076.490850376749</v>
      </c>
      <c r="I12092" s="85">
        <v>3366.157158234661</v>
      </c>
      <c r="J12092" s="85">
        <v>67675.461565433026</v>
      </c>
      <c r="K12092" t="s">
        <v>491</v>
      </c>
    </row>
    <row r="12093" spans="2:11" x14ac:dyDescent="0.25">
      <c r="B12093">
        <v>2026</v>
      </c>
      <c r="C12093" t="s">
        <v>486</v>
      </c>
      <c r="D12093">
        <v>3</v>
      </c>
      <c r="E12093" t="s">
        <v>185</v>
      </c>
      <c r="F12093">
        <v>6</v>
      </c>
      <c r="G12093" s="85">
        <v>7.5471006655399364</v>
      </c>
      <c r="H12093" s="85">
        <v>12076.490850376749</v>
      </c>
      <c r="I12093" s="85">
        <v>3366.157158234661</v>
      </c>
      <c r="J12093" s="85">
        <v>60518.614777152157</v>
      </c>
      <c r="K12093" t="s">
        <v>491</v>
      </c>
    </row>
    <row r="12094" spans="2:11" x14ac:dyDescent="0.25">
      <c r="B12094">
        <v>2026</v>
      </c>
      <c r="C12094" t="s">
        <v>486</v>
      </c>
      <c r="D12094">
        <v>4</v>
      </c>
      <c r="E12094" t="s">
        <v>185</v>
      </c>
      <c r="F12094">
        <v>6</v>
      </c>
      <c r="G12094" s="85">
        <v>8.5124274948531813</v>
      </c>
      <c r="H12094" s="85">
        <v>12076.490850376749</v>
      </c>
      <c r="I12094" s="85">
        <v>3366.157158234661</v>
      </c>
      <c r="J12094" s="85">
        <v>68259.367830043688</v>
      </c>
      <c r="K12094" t="s">
        <v>491</v>
      </c>
    </row>
    <row r="12095" spans="2:11" x14ac:dyDescent="0.25">
      <c r="B12095">
        <v>2026</v>
      </c>
      <c r="C12095" t="s">
        <v>487</v>
      </c>
      <c r="D12095">
        <v>3</v>
      </c>
      <c r="E12095" t="s">
        <v>185</v>
      </c>
      <c r="F12095">
        <v>6</v>
      </c>
      <c r="G12095" s="85">
        <v>7.6116602930071613</v>
      </c>
      <c r="H12095" s="85">
        <v>12076.490850376749</v>
      </c>
      <c r="I12095" s="85">
        <v>3366.157158234661</v>
      </c>
      <c r="J12095" s="85">
        <v>61036.304867425511</v>
      </c>
      <c r="K12095" t="s">
        <v>491</v>
      </c>
    </row>
    <row r="12096" spans="2:11" x14ac:dyDescent="0.25">
      <c r="B12096">
        <v>2026</v>
      </c>
      <c r="C12096" t="s">
        <v>487</v>
      </c>
      <c r="D12096">
        <v>4</v>
      </c>
      <c r="E12096" t="s">
        <v>185</v>
      </c>
      <c r="F12096">
        <v>6</v>
      </c>
      <c r="G12096" s="85">
        <v>8.585244749089469</v>
      </c>
      <c r="H12096" s="85">
        <v>12076.490850376749</v>
      </c>
      <c r="I12096" s="85">
        <v>3366.157158234661</v>
      </c>
      <c r="J12096" s="85">
        <v>68843.27409465432</v>
      </c>
      <c r="K12096" t="s">
        <v>491</v>
      </c>
    </row>
    <row r="12097" spans="2:11" x14ac:dyDescent="0.25">
      <c r="B12097">
        <v>2026</v>
      </c>
      <c r="C12097" t="s">
        <v>488</v>
      </c>
      <c r="D12097">
        <v>3</v>
      </c>
      <c r="E12097" t="s">
        <v>185</v>
      </c>
      <c r="F12097">
        <v>6</v>
      </c>
      <c r="G12097" s="85">
        <v>7.6762199204743915</v>
      </c>
      <c r="H12097" s="85">
        <v>12076.490850376749</v>
      </c>
      <c r="I12097" s="85">
        <v>3366.157158234661</v>
      </c>
      <c r="J12097" s="85">
        <v>61553.994957698902</v>
      </c>
      <c r="K12097" t="s">
        <v>491</v>
      </c>
    </row>
    <row r="12098" spans="2:11" x14ac:dyDescent="0.25">
      <c r="B12098">
        <v>2026</v>
      </c>
      <c r="C12098" t="s">
        <v>488</v>
      </c>
      <c r="D12098">
        <v>4</v>
      </c>
      <c r="E12098" t="s">
        <v>185</v>
      </c>
      <c r="F12098">
        <v>6</v>
      </c>
      <c r="G12098" s="85">
        <v>8.6580620033257638</v>
      </c>
      <c r="H12098" s="85">
        <v>12076.490850376749</v>
      </c>
      <c r="I12098" s="85">
        <v>3366.157158234661</v>
      </c>
      <c r="J12098" s="85">
        <v>69427.18035926501</v>
      </c>
      <c r="K12098" t="s">
        <v>491</v>
      </c>
    </row>
    <row r="12099" spans="2:11" x14ac:dyDescent="0.25">
      <c r="B12099">
        <v>2026</v>
      </c>
      <c r="C12099" t="s">
        <v>489</v>
      </c>
      <c r="D12099">
        <v>3</v>
      </c>
      <c r="E12099" t="s">
        <v>185</v>
      </c>
      <c r="F12099">
        <v>6</v>
      </c>
      <c r="G12099" s="85">
        <v>7.7407795479416146</v>
      </c>
      <c r="H12099" s="85">
        <v>12076.490850376749</v>
      </c>
      <c r="I12099" s="85">
        <v>3366.157158234661</v>
      </c>
      <c r="J12099" s="85">
        <v>62071.685047972242</v>
      </c>
      <c r="K12099" t="s">
        <v>491</v>
      </c>
    </row>
    <row r="12100" spans="2:11" x14ac:dyDescent="0.25">
      <c r="B12100">
        <v>2026</v>
      </c>
      <c r="C12100" t="s">
        <v>489</v>
      </c>
      <c r="D12100">
        <v>4</v>
      </c>
      <c r="E12100" t="s">
        <v>185</v>
      </c>
      <c r="F12100">
        <v>6</v>
      </c>
      <c r="G12100" s="85">
        <v>8.7308792575620515</v>
      </c>
      <c r="H12100" s="85">
        <v>12076.490850376749</v>
      </c>
      <c r="I12100" s="85">
        <v>3366.157158234661</v>
      </c>
      <c r="J12100" s="85">
        <v>70011.086623875643</v>
      </c>
      <c r="K12100" t="s">
        <v>491</v>
      </c>
    </row>
    <row r="12101" spans="2:11" x14ac:dyDescent="0.25">
      <c r="B12101">
        <v>2026</v>
      </c>
      <c r="C12101" t="s">
        <v>490</v>
      </c>
      <c r="D12101">
        <v>3</v>
      </c>
      <c r="E12101" t="s">
        <v>185</v>
      </c>
      <c r="F12101">
        <v>6</v>
      </c>
      <c r="G12101" s="85">
        <v>7.805339175408843</v>
      </c>
      <c r="H12101" s="85">
        <v>12076.490850376749</v>
      </c>
      <c r="I12101" s="85">
        <v>3366.157158234661</v>
      </c>
      <c r="J12101" s="85">
        <v>62589.375138245618</v>
      </c>
      <c r="K12101" t="s">
        <v>491</v>
      </c>
    </row>
    <row r="12102" spans="2:11" x14ac:dyDescent="0.25">
      <c r="B12102">
        <v>2026</v>
      </c>
      <c r="C12102" t="s">
        <v>490</v>
      </c>
      <c r="D12102">
        <v>4</v>
      </c>
      <c r="E12102" t="s">
        <v>185</v>
      </c>
      <c r="F12102">
        <v>6</v>
      </c>
      <c r="G12102" s="85">
        <v>8.8036965117983428</v>
      </c>
      <c r="H12102" s="85">
        <v>12076.490850376749</v>
      </c>
      <c r="I12102" s="85">
        <v>3366.157158234661</v>
      </c>
      <c r="J12102" s="85">
        <v>70594.992888486304</v>
      </c>
      <c r="K12102" t="s">
        <v>491</v>
      </c>
    </row>
    <row r="12103" spans="2:11" x14ac:dyDescent="0.25">
      <c r="B12103">
        <v>2026</v>
      </c>
      <c r="C12103" t="s">
        <v>479</v>
      </c>
      <c r="D12103">
        <v>3</v>
      </c>
      <c r="E12103" t="s">
        <v>169</v>
      </c>
      <c r="F12103">
        <v>6</v>
      </c>
      <c r="G12103" s="85">
        <v>3.8358022081870531</v>
      </c>
      <c r="H12103" s="85">
        <v>22963.846685082874</v>
      </c>
      <c r="I12103" s="85">
        <v>5596.9095303867407</v>
      </c>
      <c r="J12103" s="85">
        <v>58488.289818544916</v>
      </c>
      <c r="K12103" t="s">
        <v>491</v>
      </c>
    </row>
    <row r="12104" spans="2:11" x14ac:dyDescent="0.25">
      <c r="B12104">
        <v>2026</v>
      </c>
      <c r="C12104" t="s">
        <v>479</v>
      </c>
      <c r="D12104">
        <v>4</v>
      </c>
      <c r="E12104" t="s">
        <v>169</v>
      </c>
      <c r="F12104">
        <v>6</v>
      </c>
      <c r="G12104" s="85">
        <v>4.4111725394151122</v>
      </c>
      <c r="H12104" s="85">
        <v>22963.846685082874</v>
      </c>
      <c r="I12104" s="85">
        <v>5596.9095303867407</v>
      </c>
      <c r="J12104" s="85">
        <v>67261.533291326676</v>
      </c>
      <c r="K12104" t="s">
        <v>491</v>
      </c>
    </row>
    <row r="12105" spans="2:11" x14ac:dyDescent="0.25">
      <c r="B12105">
        <v>2026</v>
      </c>
      <c r="C12105" t="s">
        <v>480</v>
      </c>
      <c r="D12105">
        <v>3</v>
      </c>
      <c r="E12105" t="s">
        <v>169</v>
      </c>
      <c r="F12105">
        <v>6</v>
      </c>
      <c r="G12105" s="85">
        <v>3.7660977555014163</v>
      </c>
      <c r="H12105" s="85">
        <v>22963.846685082874</v>
      </c>
      <c r="I12105" s="85">
        <v>5596.9095303867407</v>
      </c>
      <c r="J12105" s="85">
        <v>57425.436728357177</v>
      </c>
      <c r="K12105" t="s">
        <v>491</v>
      </c>
    </row>
    <row r="12106" spans="2:11" x14ac:dyDescent="0.25">
      <c r="B12106">
        <v>2026</v>
      </c>
      <c r="C12106" t="s">
        <v>480</v>
      </c>
      <c r="D12106">
        <v>4</v>
      </c>
      <c r="E12106" t="s">
        <v>169</v>
      </c>
      <c r="F12106">
        <v>6</v>
      </c>
      <c r="G12106" s="85">
        <v>4.3310124188266297</v>
      </c>
      <c r="H12106" s="85">
        <v>22963.846685082874</v>
      </c>
      <c r="I12106" s="85">
        <v>5596.9095303867407</v>
      </c>
      <c r="J12106" s="85">
        <v>66039.252237610766</v>
      </c>
      <c r="K12106" t="s">
        <v>491</v>
      </c>
    </row>
    <row r="12107" spans="2:11" x14ac:dyDescent="0.25">
      <c r="B12107">
        <v>2026</v>
      </c>
      <c r="C12107" t="s">
        <v>481</v>
      </c>
      <c r="D12107">
        <v>3</v>
      </c>
      <c r="E12107" t="s">
        <v>169</v>
      </c>
      <c r="F12107">
        <v>6</v>
      </c>
      <c r="G12107" s="85">
        <v>3.6963933028157947</v>
      </c>
      <c r="H12107" s="85">
        <v>22963.846685082874</v>
      </c>
      <c r="I12107" s="85">
        <v>5596.9095303867407</v>
      </c>
      <c r="J12107" s="85">
        <v>56362.583638169664</v>
      </c>
      <c r="K12107" t="s">
        <v>491</v>
      </c>
    </row>
    <row r="12108" spans="2:11" x14ac:dyDescent="0.25">
      <c r="B12108">
        <v>2026</v>
      </c>
      <c r="C12108" t="s">
        <v>481</v>
      </c>
      <c r="D12108">
        <v>4</v>
      </c>
      <c r="E12108" t="s">
        <v>169</v>
      </c>
      <c r="F12108">
        <v>6</v>
      </c>
      <c r="G12108" s="85">
        <v>4.2508522982381649</v>
      </c>
      <c r="H12108" s="85">
        <v>22963.846685082874</v>
      </c>
      <c r="I12108" s="85">
        <v>5596.9095303867407</v>
      </c>
      <c r="J12108" s="85">
        <v>64816.971183895133</v>
      </c>
      <c r="K12108" t="s">
        <v>491</v>
      </c>
    </row>
    <row r="12109" spans="2:11" x14ac:dyDescent="0.25">
      <c r="B12109">
        <v>2026</v>
      </c>
      <c r="C12109" t="s">
        <v>482</v>
      </c>
      <c r="D12109">
        <v>3</v>
      </c>
      <c r="E12109" t="s">
        <v>169</v>
      </c>
      <c r="F12109">
        <v>6</v>
      </c>
      <c r="G12109" s="85">
        <v>3.6266888501301584</v>
      </c>
      <c r="H12109" s="85">
        <v>22963.846685082874</v>
      </c>
      <c r="I12109" s="85">
        <v>5596.9095303867407</v>
      </c>
      <c r="J12109" s="85">
        <v>55299.730547981933</v>
      </c>
      <c r="K12109" t="s">
        <v>491</v>
      </c>
    </row>
    <row r="12110" spans="2:11" x14ac:dyDescent="0.25">
      <c r="B12110">
        <v>2026</v>
      </c>
      <c r="C12110" t="s">
        <v>482</v>
      </c>
      <c r="D12110">
        <v>4</v>
      </c>
      <c r="E12110" t="s">
        <v>169</v>
      </c>
      <c r="F12110">
        <v>6</v>
      </c>
      <c r="G12110" s="85">
        <v>4.1706921776496824</v>
      </c>
      <c r="H12110" s="85">
        <v>22963.846685082874</v>
      </c>
      <c r="I12110" s="85">
        <v>5596.9095303867407</v>
      </c>
      <c r="J12110" s="85">
        <v>63594.690130179224</v>
      </c>
      <c r="K12110" t="s">
        <v>491</v>
      </c>
    </row>
    <row r="12111" spans="2:11" x14ac:dyDescent="0.25">
      <c r="B12111">
        <v>2026</v>
      </c>
      <c r="C12111" t="s">
        <v>483</v>
      </c>
      <c r="D12111">
        <v>3</v>
      </c>
      <c r="E12111" t="s">
        <v>169</v>
      </c>
      <c r="F12111">
        <v>6</v>
      </c>
      <c r="G12111" s="85">
        <v>3.5569843974445372</v>
      </c>
      <c r="H12111" s="85">
        <v>22963.846685082874</v>
      </c>
      <c r="I12111" s="85">
        <v>5596.9095303867407</v>
      </c>
      <c r="J12111" s="85">
        <v>54236.877457794428</v>
      </c>
      <c r="K12111" t="s">
        <v>491</v>
      </c>
    </row>
    <row r="12112" spans="2:11" x14ac:dyDescent="0.25">
      <c r="B12112">
        <v>2026</v>
      </c>
      <c r="C12112" t="s">
        <v>483</v>
      </c>
      <c r="D12112">
        <v>4</v>
      </c>
      <c r="E12112" t="s">
        <v>169</v>
      </c>
      <c r="F12112">
        <v>6</v>
      </c>
      <c r="G12112" s="85">
        <v>4.0905320570612194</v>
      </c>
      <c r="H12112" s="85">
        <v>22963.846685082874</v>
      </c>
      <c r="I12112" s="85">
        <v>5596.9095303867407</v>
      </c>
      <c r="J12112" s="85">
        <v>62372.409076463613</v>
      </c>
      <c r="K12112" t="s">
        <v>491</v>
      </c>
    </row>
    <row r="12113" spans="2:11" x14ac:dyDescent="0.25">
      <c r="B12113">
        <v>2026</v>
      </c>
      <c r="C12113" t="s">
        <v>484</v>
      </c>
      <c r="D12113">
        <v>3</v>
      </c>
      <c r="E12113" t="s">
        <v>169</v>
      </c>
      <c r="F12113">
        <v>6</v>
      </c>
      <c r="G12113" s="85">
        <v>3.4872799447589005</v>
      </c>
      <c r="H12113" s="85">
        <v>22963.846685082874</v>
      </c>
      <c r="I12113" s="85">
        <v>5596.9095303867407</v>
      </c>
      <c r="J12113" s="85">
        <v>53174.024367606682</v>
      </c>
      <c r="K12113" t="s">
        <v>491</v>
      </c>
    </row>
    <row r="12114" spans="2:11" x14ac:dyDescent="0.25">
      <c r="B12114">
        <v>2026</v>
      </c>
      <c r="C12114" t="s">
        <v>484</v>
      </c>
      <c r="D12114">
        <v>4</v>
      </c>
      <c r="E12114" t="s">
        <v>169</v>
      </c>
      <c r="F12114">
        <v>6</v>
      </c>
      <c r="G12114" s="85">
        <v>4.0103719364727368</v>
      </c>
      <c r="H12114" s="85">
        <v>22963.846685082874</v>
      </c>
      <c r="I12114" s="85">
        <v>5596.9095303867407</v>
      </c>
      <c r="J12114" s="85">
        <v>61150.128022747704</v>
      </c>
      <c r="K12114" t="s">
        <v>491</v>
      </c>
    </row>
    <row r="12115" spans="2:11" x14ac:dyDescent="0.25">
      <c r="B12115">
        <v>2026</v>
      </c>
      <c r="C12115" t="s">
        <v>485</v>
      </c>
      <c r="D12115">
        <v>3</v>
      </c>
      <c r="E12115" t="s">
        <v>169</v>
      </c>
      <c r="F12115">
        <v>6</v>
      </c>
      <c r="G12115" s="85">
        <v>3.4175754920732788</v>
      </c>
      <c r="H12115" s="85">
        <v>22963.846685082874</v>
      </c>
      <c r="I12115" s="85">
        <v>5596.9095303867407</v>
      </c>
      <c r="J12115" s="85">
        <v>52111.171277419169</v>
      </c>
      <c r="K12115" t="s">
        <v>491</v>
      </c>
    </row>
    <row r="12116" spans="2:11" x14ac:dyDescent="0.25">
      <c r="B12116">
        <v>2026</v>
      </c>
      <c r="C12116" t="s">
        <v>485</v>
      </c>
      <c r="D12116">
        <v>4</v>
      </c>
      <c r="E12116" t="s">
        <v>169</v>
      </c>
      <c r="F12116">
        <v>6</v>
      </c>
      <c r="G12116" s="85">
        <v>3.9302118158842716</v>
      </c>
      <c r="H12116" s="85">
        <v>22963.846685082874</v>
      </c>
      <c r="I12116" s="85">
        <v>5596.9095303867407</v>
      </c>
      <c r="J12116" s="85">
        <v>59927.846969032063</v>
      </c>
      <c r="K12116" t="s">
        <v>491</v>
      </c>
    </row>
    <row r="12117" spans="2:11" x14ac:dyDescent="0.25">
      <c r="B12117">
        <v>2026</v>
      </c>
      <c r="C12117" t="s">
        <v>486</v>
      </c>
      <c r="D12117">
        <v>3</v>
      </c>
      <c r="E12117" t="s">
        <v>169</v>
      </c>
      <c r="F12117">
        <v>6</v>
      </c>
      <c r="G12117" s="85">
        <v>3.3478710393876421</v>
      </c>
      <c r="H12117" s="85">
        <v>22963.846685082874</v>
      </c>
      <c r="I12117" s="85">
        <v>5596.9095303867407</v>
      </c>
      <c r="J12117" s="85">
        <v>51048.318187231431</v>
      </c>
      <c r="K12117" t="s">
        <v>491</v>
      </c>
    </row>
    <row r="12118" spans="2:11" x14ac:dyDescent="0.25">
      <c r="B12118">
        <v>2026</v>
      </c>
      <c r="C12118" t="s">
        <v>486</v>
      </c>
      <c r="D12118">
        <v>4</v>
      </c>
      <c r="E12118" t="s">
        <v>169</v>
      </c>
      <c r="F12118">
        <v>6</v>
      </c>
      <c r="G12118" s="85">
        <v>3.8500516952957895</v>
      </c>
      <c r="H12118" s="85">
        <v>22963.846685082874</v>
      </c>
      <c r="I12118" s="85">
        <v>5596.9095303867407</v>
      </c>
      <c r="J12118" s="85">
        <v>58705.565915316161</v>
      </c>
      <c r="K12118" t="s">
        <v>491</v>
      </c>
    </row>
    <row r="12119" spans="2:11" x14ac:dyDescent="0.25">
      <c r="B12119">
        <v>2026</v>
      </c>
      <c r="C12119" t="s">
        <v>487</v>
      </c>
      <c r="D12119">
        <v>3</v>
      </c>
      <c r="E12119" t="s">
        <v>169</v>
      </c>
      <c r="F12119">
        <v>6</v>
      </c>
      <c r="G12119" s="85">
        <v>3.2781665867020213</v>
      </c>
      <c r="H12119" s="85">
        <v>22963.846685082874</v>
      </c>
      <c r="I12119" s="85">
        <v>5596.9095303867407</v>
      </c>
      <c r="J12119" s="85">
        <v>49985.465097043932</v>
      </c>
      <c r="K12119" t="s">
        <v>491</v>
      </c>
    </row>
    <row r="12120" spans="2:11" x14ac:dyDescent="0.25">
      <c r="B12120">
        <v>2026</v>
      </c>
      <c r="C12120" t="s">
        <v>487</v>
      </c>
      <c r="D12120">
        <v>4</v>
      </c>
      <c r="E12120" t="s">
        <v>169</v>
      </c>
      <c r="F12120">
        <v>6</v>
      </c>
      <c r="G12120" s="85">
        <v>3.7698915747073252</v>
      </c>
      <c r="H12120" s="85">
        <v>22963.846685082874</v>
      </c>
      <c r="I12120" s="85">
        <v>5596.9095303867407</v>
      </c>
      <c r="J12120" s="85">
        <v>57483.284861600529</v>
      </c>
      <c r="K12120" t="s">
        <v>491</v>
      </c>
    </row>
    <row r="12121" spans="2:11" x14ac:dyDescent="0.25">
      <c r="B12121">
        <v>2026</v>
      </c>
      <c r="C12121" t="s">
        <v>488</v>
      </c>
      <c r="D12121">
        <v>3</v>
      </c>
      <c r="E12121" t="s">
        <v>169</v>
      </c>
      <c r="F12121">
        <v>6</v>
      </c>
      <c r="G12121" s="85">
        <v>3.2084621340163837</v>
      </c>
      <c r="H12121" s="85">
        <v>22963.846685082874</v>
      </c>
      <c r="I12121" s="85">
        <v>5596.9095303867407</v>
      </c>
      <c r="J12121" s="85">
        <v>48922.61200685618</v>
      </c>
      <c r="K12121" t="s">
        <v>491</v>
      </c>
    </row>
    <row r="12122" spans="2:11" x14ac:dyDescent="0.25">
      <c r="B12122">
        <v>2026</v>
      </c>
      <c r="C12122" t="s">
        <v>488</v>
      </c>
      <c r="D12122">
        <v>4</v>
      </c>
      <c r="E12122" t="s">
        <v>169</v>
      </c>
      <c r="F12122">
        <v>6</v>
      </c>
      <c r="G12122" s="85">
        <v>3.6897314541188422</v>
      </c>
      <c r="H12122" s="85">
        <v>22963.846685082874</v>
      </c>
      <c r="I12122" s="85">
        <v>5596.9095303867407</v>
      </c>
      <c r="J12122" s="85">
        <v>56261.003807884619</v>
      </c>
      <c r="K12122" t="s">
        <v>491</v>
      </c>
    </row>
    <row r="12123" spans="2:11" x14ac:dyDescent="0.25">
      <c r="B12123">
        <v>2026</v>
      </c>
      <c r="C12123" t="s">
        <v>489</v>
      </c>
      <c r="D12123">
        <v>3</v>
      </c>
      <c r="E12123" t="s">
        <v>169</v>
      </c>
      <c r="F12123">
        <v>6</v>
      </c>
      <c r="G12123" s="85">
        <v>3.1387576813307629</v>
      </c>
      <c r="H12123" s="85">
        <v>22963.846685082874</v>
      </c>
      <c r="I12123" s="85">
        <v>5596.9095303867407</v>
      </c>
      <c r="J12123" s="85">
        <v>47859.758916668681</v>
      </c>
      <c r="K12123" t="s">
        <v>491</v>
      </c>
    </row>
    <row r="12124" spans="2:11" x14ac:dyDescent="0.25">
      <c r="B12124">
        <v>2026</v>
      </c>
      <c r="C12124" t="s">
        <v>489</v>
      </c>
      <c r="D12124">
        <v>4</v>
      </c>
      <c r="E12124" t="s">
        <v>169</v>
      </c>
      <c r="F12124">
        <v>6</v>
      </c>
      <c r="G12124" s="85">
        <v>3.6095713335303787</v>
      </c>
      <c r="H12124" s="85">
        <v>22963.846685082874</v>
      </c>
      <c r="I12124" s="85">
        <v>5596.9095303867407</v>
      </c>
      <c r="J12124" s="85">
        <v>55038.722754169001</v>
      </c>
      <c r="K12124" t="s">
        <v>491</v>
      </c>
    </row>
    <row r="12125" spans="2:11" x14ac:dyDescent="0.25">
      <c r="B12125">
        <v>2026</v>
      </c>
      <c r="C12125" t="s">
        <v>490</v>
      </c>
      <c r="D12125">
        <v>3</v>
      </c>
      <c r="E12125" t="s">
        <v>169</v>
      </c>
      <c r="F12125">
        <v>6</v>
      </c>
      <c r="G12125" s="85">
        <v>3.0690532286451262</v>
      </c>
      <c r="H12125" s="85">
        <v>22963.846685082874</v>
      </c>
      <c r="I12125" s="85">
        <v>5596.9095303867407</v>
      </c>
      <c r="J12125" s="85">
        <v>46796.905826480936</v>
      </c>
      <c r="K12125" t="s">
        <v>491</v>
      </c>
    </row>
    <row r="12126" spans="2:11" x14ac:dyDescent="0.25">
      <c r="B12126">
        <v>2026</v>
      </c>
      <c r="C12126" t="s">
        <v>490</v>
      </c>
      <c r="D12126">
        <v>4</v>
      </c>
      <c r="E12126" t="s">
        <v>169</v>
      </c>
      <c r="F12126">
        <v>6</v>
      </c>
      <c r="G12126" s="85">
        <v>3.5294112129418957</v>
      </c>
      <c r="H12126" s="85">
        <v>22963.846685082874</v>
      </c>
      <c r="I12126" s="85">
        <v>5596.9095303867407</v>
      </c>
      <c r="J12126" s="85">
        <v>53816.441700453084</v>
      </c>
      <c r="K12126" t="s">
        <v>491</v>
      </c>
    </row>
    <row r="12127" spans="2:11" x14ac:dyDescent="0.25">
      <c r="B12127">
        <v>2026</v>
      </c>
      <c r="C12127" t="s">
        <v>479</v>
      </c>
      <c r="D12127">
        <v>3</v>
      </c>
      <c r="E12127" t="s">
        <v>131</v>
      </c>
      <c r="F12127">
        <v>13</v>
      </c>
      <c r="G12127" s="85">
        <v>0</v>
      </c>
      <c r="H12127" s="85">
        <v>9367.3143996013951</v>
      </c>
      <c r="I12127" s="85">
        <v>2655.2732104301613</v>
      </c>
      <c r="J12127" s="85">
        <v>0</v>
      </c>
      <c r="K12127" t="s">
        <v>491</v>
      </c>
    </row>
    <row r="12128" spans="2:11" x14ac:dyDescent="0.25">
      <c r="B12128">
        <v>2026</v>
      </c>
      <c r="C12128" t="s">
        <v>479</v>
      </c>
      <c r="D12128">
        <v>4</v>
      </c>
      <c r="E12128" t="s">
        <v>131</v>
      </c>
      <c r="F12128">
        <v>13</v>
      </c>
      <c r="G12128" s="85">
        <v>0.95038769116393684</v>
      </c>
      <c r="H12128" s="85">
        <v>9367.3143996013951</v>
      </c>
      <c r="I12128" s="85">
        <v>2655.2732104301613</v>
      </c>
      <c r="J12128" s="85">
        <v>6187.2933117274897</v>
      </c>
      <c r="K12128" t="s">
        <v>491</v>
      </c>
    </row>
    <row r="12129" spans="2:11" x14ac:dyDescent="0.25">
      <c r="B12129">
        <v>2026</v>
      </c>
      <c r="C12129" t="s">
        <v>480</v>
      </c>
      <c r="D12129">
        <v>3</v>
      </c>
      <c r="E12129" t="s">
        <v>131</v>
      </c>
      <c r="F12129">
        <v>13</v>
      </c>
      <c r="G12129" s="85">
        <v>0</v>
      </c>
      <c r="H12129" s="85">
        <v>9367.3143996013951</v>
      </c>
      <c r="I12129" s="85">
        <v>2655.2732104301613</v>
      </c>
      <c r="J12129" s="85">
        <v>0</v>
      </c>
      <c r="K12129" t="s">
        <v>491</v>
      </c>
    </row>
    <row r="12130" spans="2:11" x14ac:dyDescent="0.25">
      <c r="B12130">
        <v>2026</v>
      </c>
      <c r="C12130" t="s">
        <v>480</v>
      </c>
      <c r="D12130">
        <v>4</v>
      </c>
      <c r="E12130" t="s">
        <v>131</v>
      </c>
      <c r="F12130">
        <v>13</v>
      </c>
      <c r="G12130" s="85">
        <v>0.92055180596697683</v>
      </c>
      <c r="H12130" s="85">
        <v>9367.3143996013951</v>
      </c>
      <c r="I12130" s="85">
        <v>2655.2732104301613</v>
      </c>
      <c r="J12130" s="85">
        <v>5993.0532403914049</v>
      </c>
      <c r="K12130" t="s">
        <v>491</v>
      </c>
    </row>
    <row r="12131" spans="2:11" x14ac:dyDescent="0.25">
      <c r="B12131">
        <v>2026</v>
      </c>
      <c r="C12131" t="s">
        <v>481</v>
      </c>
      <c r="D12131">
        <v>3</v>
      </c>
      <c r="E12131" t="s">
        <v>131</v>
      </c>
      <c r="F12131">
        <v>13</v>
      </c>
      <c r="G12131" s="85">
        <v>0</v>
      </c>
      <c r="H12131" s="85">
        <v>9367.3143996013951</v>
      </c>
      <c r="I12131" s="85">
        <v>2655.2732104301613</v>
      </c>
      <c r="J12131" s="85">
        <v>0</v>
      </c>
      <c r="K12131" t="s">
        <v>491</v>
      </c>
    </row>
    <row r="12132" spans="2:11" x14ac:dyDescent="0.25">
      <c r="B12132">
        <v>2026</v>
      </c>
      <c r="C12132" t="s">
        <v>481</v>
      </c>
      <c r="D12132">
        <v>4</v>
      </c>
      <c r="E12132" t="s">
        <v>131</v>
      </c>
      <c r="F12132">
        <v>13</v>
      </c>
      <c r="G12132" s="85">
        <v>0.89071592077001216</v>
      </c>
      <c r="H12132" s="85">
        <v>9367.3143996013951</v>
      </c>
      <c r="I12132" s="85">
        <v>2655.2732104301613</v>
      </c>
      <c r="J12132" s="85">
        <v>5798.81316905529</v>
      </c>
      <c r="K12132" t="s">
        <v>491</v>
      </c>
    </row>
    <row r="12133" spans="2:11" x14ac:dyDescent="0.25">
      <c r="B12133">
        <v>2026</v>
      </c>
      <c r="C12133" t="s">
        <v>482</v>
      </c>
      <c r="D12133">
        <v>3</v>
      </c>
      <c r="E12133" t="s">
        <v>131</v>
      </c>
      <c r="F12133">
        <v>13</v>
      </c>
      <c r="G12133" s="85">
        <v>0</v>
      </c>
      <c r="H12133" s="85">
        <v>9367.3143996013951</v>
      </c>
      <c r="I12133" s="85">
        <v>2655.2732104301613</v>
      </c>
      <c r="J12133" s="85">
        <v>0</v>
      </c>
      <c r="K12133" t="s">
        <v>491</v>
      </c>
    </row>
    <row r="12134" spans="2:11" x14ac:dyDescent="0.25">
      <c r="B12134">
        <v>2026</v>
      </c>
      <c r="C12134" t="s">
        <v>482</v>
      </c>
      <c r="D12134">
        <v>4</v>
      </c>
      <c r="E12134" t="s">
        <v>131</v>
      </c>
      <c r="F12134">
        <v>13</v>
      </c>
      <c r="G12134" s="85">
        <v>0.86088003557305204</v>
      </c>
      <c r="H12134" s="85">
        <v>9367.3143996013951</v>
      </c>
      <c r="I12134" s="85">
        <v>2655.2732104301613</v>
      </c>
      <c r="J12134" s="85">
        <v>5604.5730977192043</v>
      </c>
      <c r="K12134" t="s">
        <v>491</v>
      </c>
    </row>
    <row r="12135" spans="2:11" x14ac:dyDescent="0.25">
      <c r="B12135">
        <v>2026</v>
      </c>
      <c r="C12135" t="s">
        <v>483</v>
      </c>
      <c r="D12135">
        <v>3</v>
      </c>
      <c r="E12135" t="s">
        <v>131</v>
      </c>
      <c r="F12135">
        <v>13</v>
      </c>
      <c r="G12135" s="85">
        <v>0</v>
      </c>
      <c r="H12135" s="85">
        <v>9367.3143996013951</v>
      </c>
      <c r="I12135" s="85">
        <v>2655.2732104301613</v>
      </c>
      <c r="J12135" s="85">
        <v>0</v>
      </c>
      <c r="K12135" t="s">
        <v>491</v>
      </c>
    </row>
    <row r="12136" spans="2:11" x14ac:dyDescent="0.25">
      <c r="B12136">
        <v>2026</v>
      </c>
      <c r="C12136" t="s">
        <v>483</v>
      </c>
      <c r="D12136">
        <v>4</v>
      </c>
      <c r="E12136" t="s">
        <v>131</v>
      </c>
      <c r="F12136">
        <v>13</v>
      </c>
      <c r="G12136" s="85">
        <v>0.83104415037608736</v>
      </c>
      <c r="H12136" s="85">
        <v>9367.3143996013951</v>
      </c>
      <c r="I12136" s="85">
        <v>2655.2732104301613</v>
      </c>
      <c r="J12136" s="85">
        <v>5410.3330263830894</v>
      </c>
      <c r="K12136" t="s">
        <v>491</v>
      </c>
    </row>
    <row r="12137" spans="2:11" x14ac:dyDescent="0.25">
      <c r="B12137">
        <v>2026</v>
      </c>
      <c r="C12137" t="s">
        <v>484</v>
      </c>
      <c r="D12137">
        <v>3</v>
      </c>
      <c r="E12137" t="s">
        <v>131</v>
      </c>
      <c r="F12137">
        <v>13</v>
      </c>
      <c r="G12137" s="85">
        <v>0</v>
      </c>
      <c r="H12137" s="85">
        <v>9367.3143996013951</v>
      </c>
      <c r="I12137" s="85">
        <v>2655.2732104301613</v>
      </c>
      <c r="J12137" s="85">
        <v>0</v>
      </c>
      <c r="K12137" t="s">
        <v>491</v>
      </c>
    </row>
    <row r="12138" spans="2:11" x14ac:dyDescent="0.25">
      <c r="B12138">
        <v>2026</v>
      </c>
      <c r="C12138" t="s">
        <v>484</v>
      </c>
      <c r="D12138">
        <v>4</v>
      </c>
      <c r="E12138" t="s">
        <v>131</v>
      </c>
      <c r="F12138">
        <v>13</v>
      </c>
      <c r="G12138" s="85">
        <v>0.80120826517912724</v>
      </c>
      <c r="H12138" s="85">
        <v>9367.3143996013951</v>
      </c>
      <c r="I12138" s="85">
        <v>2655.2732104301613</v>
      </c>
      <c r="J12138" s="85">
        <v>5216.0929550470046</v>
      </c>
      <c r="K12138" t="s">
        <v>491</v>
      </c>
    </row>
    <row r="12139" spans="2:11" x14ac:dyDescent="0.25">
      <c r="B12139">
        <v>2026</v>
      </c>
      <c r="C12139" t="s">
        <v>485</v>
      </c>
      <c r="D12139">
        <v>3</v>
      </c>
      <c r="E12139" t="s">
        <v>131</v>
      </c>
      <c r="F12139">
        <v>13</v>
      </c>
      <c r="G12139" s="85">
        <v>0</v>
      </c>
      <c r="H12139" s="85">
        <v>9367.3143996013951</v>
      </c>
      <c r="I12139" s="85">
        <v>2655.2732104301613</v>
      </c>
      <c r="J12139" s="85">
        <v>0</v>
      </c>
      <c r="K12139" t="s">
        <v>491</v>
      </c>
    </row>
    <row r="12140" spans="2:11" x14ac:dyDescent="0.25">
      <c r="B12140">
        <v>2026</v>
      </c>
      <c r="C12140" t="s">
        <v>485</v>
      </c>
      <c r="D12140">
        <v>4</v>
      </c>
      <c r="E12140" t="s">
        <v>131</v>
      </c>
      <c r="F12140">
        <v>13</v>
      </c>
      <c r="G12140" s="85">
        <v>0.77137237998216257</v>
      </c>
      <c r="H12140" s="85">
        <v>9367.3143996013951</v>
      </c>
      <c r="I12140" s="85">
        <v>2655.2732104301613</v>
      </c>
      <c r="J12140" s="85">
        <v>5021.8528837108888</v>
      </c>
      <c r="K12140" t="s">
        <v>491</v>
      </c>
    </row>
    <row r="12141" spans="2:11" x14ac:dyDescent="0.25">
      <c r="B12141">
        <v>2026</v>
      </c>
      <c r="C12141" t="s">
        <v>486</v>
      </c>
      <c r="D12141">
        <v>3</v>
      </c>
      <c r="E12141" t="s">
        <v>131</v>
      </c>
      <c r="F12141">
        <v>13</v>
      </c>
      <c r="G12141" s="85">
        <v>0</v>
      </c>
      <c r="H12141" s="85">
        <v>9367.3143996013951</v>
      </c>
      <c r="I12141" s="85">
        <v>2655.2732104301613</v>
      </c>
      <c r="J12141" s="85">
        <v>0</v>
      </c>
      <c r="K12141" t="s">
        <v>491</v>
      </c>
    </row>
    <row r="12142" spans="2:11" x14ac:dyDescent="0.25">
      <c r="B12142">
        <v>2026</v>
      </c>
      <c r="C12142" t="s">
        <v>486</v>
      </c>
      <c r="D12142">
        <v>4</v>
      </c>
      <c r="E12142" t="s">
        <v>131</v>
      </c>
      <c r="F12142">
        <v>13</v>
      </c>
      <c r="G12142" s="85">
        <v>0.74153649478520245</v>
      </c>
      <c r="H12142" s="85">
        <v>9367.3143996013951</v>
      </c>
      <c r="I12142" s="85">
        <v>2655.2732104301613</v>
      </c>
      <c r="J12142" s="85">
        <v>4827.612812374804</v>
      </c>
      <c r="K12142" t="s">
        <v>491</v>
      </c>
    </row>
    <row r="12143" spans="2:11" x14ac:dyDescent="0.25">
      <c r="B12143">
        <v>2026</v>
      </c>
      <c r="C12143" t="s">
        <v>487</v>
      </c>
      <c r="D12143">
        <v>3</v>
      </c>
      <c r="E12143" t="s">
        <v>131</v>
      </c>
      <c r="F12143">
        <v>13</v>
      </c>
      <c r="G12143" s="85">
        <v>0</v>
      </c>
      <c r="H12143" s="85">
        <v>9367.3143996013951</v>
      </c>
      <c r="I12143" s="85">
        <v>2655.2732104301613</v>
      </c>
      <c r="J12143" s="85">
        <v>0</v>
      </c>
      <c r="K12143" t="s">
        <v>491</v>
      </c>
    </row>
    <row r="12144" spans="2:11" x14ac:dyDescent="0.25">
      <c r="B12144">
        <v>2026</v>
      </c>
      <c r="C12144" t="s">
        <v>487</v>
      </c>
      <c r="D12144">
        <v>4</v>
      </c>
      <c r="E12144" t="s">
        <v>131</v>
      </c>
      <c r="F12144">
        <v>13</v>
      </c>
      <c r="G12144" s="85">
        <v>0.711700609588238</v>
      </c>
      <c r="H12144" s="85">
        <v>9367.3143996013951</v>
      </c>
      <c r="I12144" s="85">
        <v>2655.2732104301613</v>
      </c>
      <c r="J12144" s="85">
        <v>4633.37274103869</v>
      </c>
      <c r="K12144" t="s">
        <v>491</v>
      </c>
    </row>
    <row r="12145" spans="2:11" x14ac:dyDescent="0.25">
      <c r="B12145">
        <v>2026</v>
      </c>
      <c r="C12145" t="s">
        <v>488</v>
      </c>
      <c r="D12145">
        <v>3</v>
      </c>
      <c r="E12145" t="s">
        <v>131</v>
      </c>
      <c r="F12145">
        <v>13</v>
      </c>
      <c r="G12145" s="85">
        <v>0</v>
      </c>
      <c r="H12145" s="85">
        <v>9367.3143996013951</v>
      </c>
      <c r="I12145" s="85">
        <v>2655.2732104301613</v>
      </c>
      <c r="J12145" s="85">
        <v>0</v>
      </c>
      <c r="K12145" t="s">
        <v>491</v>
      </c>
    </row>
    <row r="12146" spans="2:11" x14ac:dyDescent="0.25">
      <c r="B12146">
        <v>2026</v>
      </c>
      <c r="C12146" t="s">
        <v>488</v>
      </c>
      <c r="D12146">
        <v>4</v>
      </c>
      <c r="E12146" t="s">
        <v>131</v>
      </c>
      <c r="F12146">
        <v>13</v>
      </c>
      <c r="G12146" s="85">
        <v>0.68186472439127777</v>
      </c>
      <c r="H12146" s="85">
        <v>9367.3143996013951</v>
      </c>
      <c r="I12146" s="85">
        <v>2655.2732104301613</v>
      </c>
      <c r="J12146" s="85">
        <v>4439.1326697026043</v>
      </c>
      <c r="K12146" t="s">
        <v>491</v>
      </c>
    </row>
    <row r="12147" spans="2:11" x14ac:dyDescent="0.25">
      <c r="B12147">
        <v>2026</v>
      </c>
      <c r="C12147" t="s">
        <v>489</v>
      </c>
      <c r="D12147">
        <v>3</v>
      </c>
      <c r="E12147" t="s">
        <v>131</v>
      </c>
      <c r="F12147">
        <v>13</v>
      </c>
      <c r="G12147" s="85">
        <v>0</v>
      </c>
      <c r="H12147" s="85">
        <v>9367.3143996013951</v>
      </c>
      <c r="I12147" s="85">
        <v>2655.2732104301613</v>
      </c>
      <c r="J12147" s="85">
        <v>0</v>
      </c>
      <c r="K12147" t="s">
        <v>491</v>
      </c>
    </row>
    <row r="12148" spans="2:11" x14ac:dyDescent="0.25">
      <c r="B12148">
        <v>2026</v>
      </c>
      <c r="C12148" t="s">
        <v>489</v>
      </c>
      <c r="D12148">
        <v>4</v>
      </c>
      <c r="E12148" t="s">
        <v>131</v>
      </c>
      <c r="F12148">
        <v>13</v>
      </c>
      <c r="G12148" s="85">
        <v>0.65202883919431309</v>
      </c>
      <c r="H12148" s="85">
        <v>9367.3143996013951</v>
      </c>
      <c r="I12148" s="85">
        <v>2655.2732104301613</v>
      </c>
      <c r="J12148" s="85">
        <v>4244.8925983664894</v>
      </c>
      <c r="K12148" t="s">
        <v>491</v>
      </c>
    </row>
    <row r="12149" spans="2:11" x14ac:dyDescent="0.25">
      <c r="B12149">
        <v>2026</v>
      </c>
      <c r="C12149" t="s">
        <v>490</v>
      </c>
      <c r="D12149">
        <v>3</v>
      </c>
      <c r="E12149" t="s">
        <v>131</v>
      </c>
      <c r="F12149">
        <v>13</v>
      </c>
      <c r="G12149" s="85">
        <v>0</v>
      </c>
      <c r="H12149" s="85">
        <v>9367.3143996013951</v>
      </c>
      <c r="I12149" s="85">
        <v>2655.2732104301613</v>
      </c>
      <c r="J12149" s="85">
        <v>0</v>
      </c>
      <c r="K12149" t="s">
        <v>491</v>
      </c>
    </row>
    <row r="12150" spans="2:11" x14ac:dyDescent="0.25">
      <c r="B12150">
        <v>2026</v>
      </c>
      <c r="C12150" t="s">
        <v>490</v>
      </c>
      <c r="D12150">
        <v>4</v>
      </c>
      <c r="E12150" t="s">
        <v>131</v>
      </c>
      <c r="F12150">
        <v>13</v>
      </c>
      <c r="G12150" s="85">
        <v>0.62219295399735308</v>
      </c>
      <c r="H12150" s="85">
        <v>9367.3143996013951</v>
      </c>
      <c r="I12150" s="85">
        <v>2655.2732104301613</v>
      </c>
      <c r="J12150" s="85">
        <v>4050.6525270304046</v>
      </c>
      <c r="K12150" t="s">
        <v>491</v>
      </c>
    </row>
    <row r="12151" spans="2:11" x14ac:dyDescent="0.25">
      <c r="B12151">
        <v>2026</v>
      </c>
      <c r="C12151" t="s">
        <v>479</v>
      </c>
      <c r="D12151">
        <v>3</v>
      </c>
      <c r="E12151" t="s">
        <v>148</v>
      </c>
      <c r="F12151">
        <v>22</v>
      </c>
      <c r="G12151" s="85">
        <v>2.3818563624365918</v>
      </c>
      <c r="H12151" s="85">
        <v>9379.6906330564307</v>
      </c>
      <c r="I12151" s="85">
        <v>2699.8138069321112</v>
      </c>
      <c r="J12151" s="85">
        <v>13851.467003460064</v>
      </c>
      <c r="K12151" t="s">
        <v>491</v>
      </c>
    </row>
    <row r="12152" spans="2:11" x14ac:dyDescent="0.25">
      <c r="B12152">
        <v>2026</v>
      </c>
      <c r="C12152" t="s">
        <v>479</v>
      </c>
      <c r="D12152">
        <v>4</v>
      </c>
      <c r="E12152" t="s">
        <v>148</v>
      </c>
      <c r="F12152">
        <v>22</v>
      </c>
      <c r="G12152" s="85">
        <v>1.2825380413120109</v>
      </c>
      <c r="H12152" s="85">
        <v>9379.6906330564307</v>
      </c>
      <c r="I12152" s="85">
        <v>2699.8138069321112</v>
      </c>
      <c r="J12152" s="85">
        <v>7458.4822326323419</v>
      </c>
      <c r="K12152" t="s">
        <v>491</v>
      </c>
    </row>
    <row r="12153" spans="2:11" x14ac:dyDescent="0.25">
      <c r="B12153">
        <v>2026</v>
      </c>
      <c r="C12153" t="s">
        <v>480</v>
      </c>
      <c r="D12153">
        <v>3</v>
      </c>
      <c r="E12153" t="s">
        <v>148</v>
      </c>
      <c r="F12153">
        <v>22</v>
      </c>
      <c r="G12153" s="85">
        <v>2.350535887448129</v>
      </c>
      <c r="H12153" s="85">
        <v>9379.6906330564307</v>
      </c>
      <c r="I12153" s="85">
        <v>2699.8138069321112</v>
      </c>
      <c r="J12153" s="85">
        <v>13669.325656619323</v>
      </c>
      <c r="K12153" t="s">
        <v>491</v>
      </c>
    </row>
    <row r="12154" spans="2:11" x14ac:dyDescent="0.25">
      <c r="B12154">
        <v>2026</v>
      </c>
      <c r="C12154" t="s">
        <v>480</v>
      </c>
      <c r="D12154">
        <v>4</v>
      </c>
      <c r="E12154" t="s">
        <v>148</v>
      </c>
      <c r="F12154">
        <v>22</v>
      </c>
      <c r="G12154" s="85">
        <v>1.2656731701643773</v>
      </c>
      <c r="H12154" s="85">
        <v>9379.6906330564307</v>
      </c>
      <c r="I12154" s="85">
        <v>2699.8138069321112</v>
      </c>
      <c r="J12154" s="85">
        <v>7360.4061227950215</v>
      </c>
      <c r="K12154" t="s">
        <v>491</v>
      </c>
    </row>
    <row r="12155" spans="2:11" x14ac:dyDescent="0.25">
      <c r="B12155">
        <v>2026</v>
      </c>
      <c r="C12155" t="s">
        <v>481</v>
      </c>
      <c r="D12155">
        <v>3</v>
      </c>
      <c r="E12155" t="s">
        <v>148</v>
      </c>
      <c r="F12155">
        <v>22</v>
      </c>
      <c r="G12155" s="85">
        <v>2.3192154124596476</v>
      </c>
      <c r="H12155" s="85">
        <v>9379.6906330564307</v>
      </c>
      <c r="I12155" s="85">
        <v>2699.8138069321112</v>
      </c>
      <c r="J12155" s="85">
        <v>13487.184309778475</v>
      </c>
      <c r="K12155" t="s">
        <v>491</v>
      </c>
    </row>
    <row r="12156" spans="2:11" x14ac:dyDescent="0.25">
      <c r="B12156">
        <v>2026</v>
      </c>
      <c r="C12156" t="s">
        <v>481</v>
      </c>
      <c r="D12156">
        <v>4</v>
      </c>
      <c r="E12156" t="s">
        <v>148</v>
      </c>
      <c r="F12156">
        <v>22</v>
      </c>
      <c r="G12156" s="85">
        <v>1.2488082990167335</v>
      </c>
      <c r="H12156" s="85">
        <v>9379.6906330564307</v>
      </c>
      <c r="I12156" s="85">
        <v>2699.8138069321112</v>
      </c>
      <c r="J12156" s="85">
        <v>7262.330012957641</v>
      </c>
      <c r="K12156" t="s">
        <v>491</v>
      </c>
    </row>
    <row r="12157" spans="2:11" x14ac:dyDescent="0.25">
      <c r="B12157">
        <v>2026</v>
      </c>
      <c r="C12157" t="s">
        <v>482</v>
      </c>
      <c r="D12157">
        <v>3</v>
      </c>
      <c r="E12157" t="s">
        <v>148</v>
      </c>
      <c r="F12157">
        <v>22</v>
      </c>
      <c r="G12157" s="85">
        <v>2.2878949374711852</v>
      </c>
      <c r="H12157" s="85">
        <v>9379.6906330564307</v>
      </c>
      <c r="I12157" s="85">
        <v>2699.8138069321112</v>
      </c>
      <c r="J12157" s="85">
        <v>13305.042962937736</v>
      </c>
      <c r="K12157" t="s">
        <v>491</v>
      </c>
    </row>
    <row r="12158" spans="2:11" x14ac:dyDescent="0.25">
      <c r="B12158">
        <v>2026</v>
      </c>
      <c r="C12158" t="s">
        <v>482</v>
      </c>
      <c r="D12158">
        <v>4</v>
      </c>
      <c r="E12158" t="s">
        <v>148</v>
      </c>
      <c r="F12158">
        <v>22</v>
      </c>
      <c r="G12158" s="85">
        <v>1.2319434278690995</v>
      </c>
      <c r="H12158" s="85">
        <v>9379.6906330564307</v>
      </c>
      <c r="I12158" s="85">
        <v>2699.8138069321112</v>
      </c>
      <c r="J12158" s="85">
        <v>7164.2539031203178</v>
      </c>
      <c r="K12158" t="s">
        <v>491</v>
      </c>
    </row>
    <row r="12159" spans="2:11" x14ac:dyDescent="0.25">
      <c r="B12159">
        <v>2026</v>
      </c>
      <c r="C12159" t="s">
        <v>483</v>
      </c>
      <c r="D12159">
        <v>3</v>
      </c>
      <c r="E12159" t="s">
        <v>148</v>
      </c>
      <c r="F12159">
        <v>22</v>
      </c>
      <c r="G12159" s="85">
        <v>2.2565744624827033</v>
      </c>
      <c r="H12159" s="85">
        <v>9379.6906330564307</v>
      </c>
      <c r="I12159" s="85">
        <v>2699.8138069321112</v>
      </c>
      <c r="J12159" s="85">
        <v>13122.901616096884</v>
      </c>
      <c r="K12159" t="s">
        <v>491</v>
      </c>
    </row>
    <row r="12160" spans="2:11" x14ac:dyDescent="0.25">
      <c r="B12160">
        <v>2026</v>
      </c>
      <c r="C12160" t="s">
        <v>483</v>
      </c>
      <c r="D12160">
        <v>4</v>
      </c>
      <c r="E12160" t="s">
        <v>148</v>
      </c>
      <c r="F12160">
        <v>22</v>
      </c>
      <c r="G12160" s="85">
        <v>1.2150785567214557</v>
      </c>
      <c r="H12160" s="85">
        <v>9379.6906330564307</v>
      </c>
      <c r="I12160" s="85">
        <v>2699.8138069321112</v>
      </c>
      <c r="J12160" s="85">
        <v>7066.1777932829382</v>
      </c>
      <c r="K12160" t="s">
        <v>491</v>
      </c>
    </row>
    <row r="12161" spans="2:11" x14ac:dyDescent="0.25">
      <c r="B12161">
        <v>2026</v>
      </c>
      <c r="C12161" t="s">
        <v>484</v>
      </c>
      <c r="D12161">
        <v>3</v>
      </c>
      <c r="E12161" t="s">
        <v>148</v>
      </c>
      <c r="F12161">
        <v>22</v>
      </c>
      <c r="G12161" s="85">
        <v>2.225253987494241</v>
      </c>
      <c r="H12161" s="85">
        <v>9379.6906330564307</v>
      </c>
      <c r="I12161" s="85">
        <v>2699.8138069321112</v>
      </c>
      <c r="J12161" s="85">
        <v>12940.760269256147</v>
      </c>
      <c r="K12161" t="s">
        <v>491</v>
      </c>
    </row>
    <row r="12162" spans="2:11" x14ac:dyDescent="0.25">
      <c r="B12162">
        <v>2026</v>
      </c>
      <c r="C12162" t="s">
        <v>484</v>
      </c>
      <c r="D12162">
        <v>4</v>
      </c>
      <c r="E12162" t="s">
        <v>148</v>
      </c>
      <c r="F12162">
        <v>22</v>
      </c>
      <c r="G12162" s="85">
        <v>1.1982136855738221</v>
      </c>
      <c r="H12162" s="85">
        <v>9379.6906330564307</v>
      </c>
      <c r="I12162" s="85">
        <v>2699.8138069321112</v>
      </c>
      <c r="J12162" s="85">
        <v>6968.1016834456177</v>
      </c>
      <c r="K12162" t="s">
        <v>491</v>
      </c>
    </row>
    <row r="12163" spans="2:11" x14ac:dyDescent="0.25">
      <c r="B12163">
        <v>2026</v>
      </c>
      <c r="C12163" t="s">
        <v>485</v>
      </c>
      <c r="D12163">
        <v>3</v>
      </c>
      <c r="E12163" t="s">
        <v>148</v>
      </c>
      <c r="F12163">
        <v>22</v>
      </c>
      <c r="G12163" s="85">
        <v>2.1939335125057595</v>
      </c>
      <c r="H12163" s="85">
        <v>9379.6906330564307</v>
      </c>
      <c r="I12163" s="85">
        <v>2699.8138069321112</v>
      </c>
      <c r="J12163" s="85">
        <v>12758.618922415297</v>
      </c>
      <c r="K12163" t="s">
        <v>491</v>
      </c>
    </row>
    <row r="12164" spans="2:11" x14ac:dyDescent="0.25">
      <c r="B12164">
        <v>2026</v>
      </c>
      <c r="C12164" t="s">
        <v>485</v>
      </c>
      <c r="D12164">
        <v>4</v>
      </c>
      <c r="E12164" t="s">
        <v>148</v>
      </c>
      <c r="F12164">
        <v>22</v>
      </c>
      <c r="G12164" s="85">
        <v>1.1813488144261779</v>
      </c>
      <c r="H12164" s="85">
        <v>9379.6906330564307</v>
      </c>
      <c r="I12164" s="85">
        <v>2699.8138069321112</v>
      </c>
      <c r="J12164" s="85">
        <v>6870.0255736082345</v>
      </c>
      <c r="K12164" t="s">
        <v>491</v>
      </c>
    </row>
    <row r="12165" spans="2:11" x14ac:dyDescent="0.25">
      <c r="B12165">
        <v>2026</v>
      </c>
      <c r="C12165" t="s">
        <v>486</v>
      </c>
      <c r="D12165">
        <v>3</v>
      </c>
      <c r="E12165" t="s">
        <v>148</v>
      </c>
      <c r="F12165">
        <v>22</v>
      </c>
      <c r="G12165" s="85">
        <v>2.1626130375172967</v>
      </c>
      <c r="H12165" s="85">
        <v>9379.6906330564307</v>
      </c>
      <c r="I12165" s="85">
        <v>2699.8138069321112</v>
      </c>
      <c r="J12165" s="85">
        <v>12576.477575574556</v>
      </c>
      <c r="K12165" t="s">
        <v>491</v>
      </c>
    </row>
    <row r="12166" spans="2:11" x14ac:dyDescent="0.25">
      <c r="B12166">
        <v>2026</v>
      </c>
      <c r="C12166" t="s">
        <v>486</v>
      </c>
      <c r="D12166">
        <v>4</v>
      </c>
      <c r="E12166" t="s">
        <v>148</v>
      </c>
      <c r="F12166">
        <v>22</v>
      </c>
      <c r="G12166" s="85">
        <v>1.1644839432785443</v>
      </c>
      <c r="H12166" s="85">
        <v>9379.6906330564307</v>
      </c>
      <c r="I12166" s="85">
        <v>2699.8138069321112</v>
      </c>
      <c r="J12166" s="85">
        <v>6771.949463770914</v>
      </c>
      <c r="K12166" t="s">
        <v>491</v>
      </c>
    </row>
    <row r="12167" spans="2:11" x14ac:dyDescent="0.25">
      <c r="B12167">
        <v>2026</v>
      </c>
      <c r="C12167" t="s">
        <v>487</v>
      </c>
      <c r="D12167">
        <v>3</v>
      </c>
      <c r="E12167" t="s">
        <v>148</v>
      </c>
      <c r="F12167">
        <v>22</v>
      </c>
      <c r="G12167" s="85">
        <v>2.1312925625288148</v>
      </c>
      <c r="H12167" s="85">
        <v>9379.6906330564307</v>
      </c>
      <c r="I12167" s="85">
        <v>2699.8138069321112</v>
      </c>
      <c r="J12167" s="85">
        <v>12394.336228733704</v>
      </c>
      <c r="K12167" t="s">
        <v>491</v>
      </c>
    </row>
    <row r="12168" spans="2:11" x14ac:dyDescent="0.25">
      <c r="B12168">
        <v>2026</v>
      </c>
      <c r="C12168" t="s">
        <v>487</v>
      </c>
      <c r="D12168">
        <v>4</v>
      </c>
      <c r="E12168" t="s">
        <v>148</v>
      </c>
      <c r="F12168">
        <v>22</v>
      </c>
      <c r="G12168" s="85">
        <v>1.1476190721309001</v>
      </c>
      <c r="H12168" s="85">
        <v>9379.6906330564307</v>
      </c>
      <c r="I12168" s="85">
        <v>2699.8138069321112</v>
      </c>
      <c r="J12168" s="85">
        <v>6673.8733539335317</v>
      </c>
      <c r="K12168" t="s">
        <v>491</v>
      </c>
    </row>
    <row r="12169" spans="2:11" x14ac:dyDescent="0.25">
      <c r="B12169">
        <v>2026</v>
      </c>
      <c r="C12169" t="s">
        <v>488</v>
      </c>
      <c r="D12169">
        <v>3</v>
      </c>
      <c r="E12169" t="s">
        <v>148</v>
      </c>
      <c r="F12169">
        <v>22</v>
      </c>
      <c r="G12169" s="85">
        <v>2.0999720875403529</v>
      </c>
      <c r="H12169" s="85">
        <v>9379.6906330564307</v>
      </c>
      <c r="I12169" s="85">
        <v>2699.8138069321112</v>
      </c>
      <c r="J12169" s="85">
        <v>12212.194881892969</v>
      </c>
      <c r="K12169" t="s">
        <v>491</v>
      </c>
    </row>
    <row r="12170" spans="2:11" x14ac:dyDescent="0.25">
      <c r="B12170">
        <v>2026</v>
      </c>
      <c r="C12170" t="s">
        <v>488</v>
      </c>
      <c r="D12170">
        <v>4</v>
      </c>
      <c r="E12170" t="s">
        <v>148</v>
      </c>
      <c r="F12170">
        <v>22</v>
      </c>
      <c r="G12170" s="85">
        <v>1.1307542009832665</v>
      </c>
      <c r="H12170" s="85">
        <v>9379.6906330564307</v>
      </c>
      <c r="I12170" s="85">
        <v>2699.8138069321112</v>
      </c>
      <c r="J12170" s="85">
        <v>6575.7972440962112</v>
      </c>
      <c r="K12170" t="s">
        <v>491</v>
      </c>
    </row>
    <row r="12171" spans="2:11" x14ac:dyDescent="0.25">
      <c r="B12171">
        <v>2026</v>
      </c>
      <c r="C12171" t="s">
        <v>489</v>
      </c>
      <c r="D12171">
        <v>3</v>
      </c>
      <c r="E12171" t="s">
        <v>148</v>
      </c>
      <c r="F12171">
        <v>22</v>
      </c>
      <c r="G12171" s="85">
        <v>2.0686516125518706</v>
      </c>
      <c r="H12171" s="85">
        <v>9379.6906330564307</v>
      </c>
      <c r="I12171" s="85">
        <v>2699.8138069321112</v>
      </c>
      <c r="J12171" s="85">
        <v>12030.053535052113</v>
      </c>
      <c r="K12171" t="s">
        <v>491</v>
      </c>
    </row>
    <row r="12172" spans="2:11" x14ac:dyDescent="0.25">
      <c r="B12172">
        <v>2026</v>
      </c>
      <c r="C12172" t="s">
        <v>489</v>
      </c>
      <c r="D12172">
        <v>4</v>
      </c>
      <c r="E12172" t="s">
        <v>148</v>
      </c>
      <c r="F12172">
        <v>22</v>
      </c>
      <c r="G12172" s="85">
        <v>1.1138893298356227</v>
      </c>
      <c r="H12172" s="85">
        <v>9379.6906330564307</v>
      </c>
      <c r="I12172" s="85">
        <v>2699.8138069321112</v>
      </c>
      <c r="J12172" s="85">
        <v>6477.7211342588307</v>
      </c>
      <c r="K12172" t="s">
        <v>491</v>
      </c>
    </row>
    <row r="12173" spans="2:11" x14ac:dyDescent="0.25">
      <c r="B12173">
        <v>2026</v>
      </c>
      <c r="C12173" t="s">
        <v>490</v>
      </c>
      <c r="D12173">
        <v>3</v>
      </c>
      <c r="E12173" t="s">
        <v>148</v>
      </c>
      <c r="F12173">
        <v>22</v>
      </c>
      <c r="G12173" s="85">
        <v>2.0373311375634082</v>
      </c>
      <c r="H12173" s="85">
        <v>9379.6906330564307</v>
      </c>
      <c r="I12173" s="85">
        <v>2699.8138069321112</v>
      </c>
      <c r="J12173" s="85">
        <v>11847.912188211376</v>
      </c>
      <c r="K12173" t="s">
        <v>491</v>
      </c>
    </row>
    <row r="12174" spans="2:11" x14ac:dyDescent="0.25">
      <c r="B12174">
        <v>2026</v>
      </c>
      <c r="C12174" t="s">
        <v>490</v>
      </c>
      <c r="D12174">
        <v>4</v>
      </c>
      <c r="E12174" t="s">
        <v>148</v>
      </c>
      <c r="F12174">
        <v>22</v>
      </c>
      <c r="G12174" s="85">
        <v>1.0970244586879887</v>
      </c>
      <c r="H12174" s="85">
        <v>9379.6906330564307</v>
      </c>
      <c r="I12174" s="85">
        <v>2699.8138069321112</v>
      </c>
      <c r="J12174" s="85">
        <v>6379.6450244215075</v>
      </c>
      <c r="K12174" t="s">
        <v>491</v>
      </c>
    </row>
    <row r="12175" spans="2:11" x14ac:dyDescent="0.25">
      <c r="B12175">
        <v>2026</v>
      </c>
      <c r="C12175" t="s">
        <v>479</v>
      </c>
      <c r="D12175">
        <v>3</v>
      </c>
      <c r="E12175" t="s">
        <v>169</v>
      </c>
      <c r="F12175">
        <v>29</v>
      </c>
      <c r="G12175" s="85">
        <v>2.978221878290594</v>
      </c>
      <c r="H12175" s="85">
        <v>22963.846685082874</v>
      </c>
      <c r="I12175" s="85">
        <v>5596.9095303867407</v>
      </c>
      <c r="J12175" s="85">
        <v>45685.475645626131</v>
      </c>
      <c r="K12175" t="s">
        <v>492</v>
      </c>
    </row>
    <row r="12176" spans="2:11" x14ac:dyDescent="0.25">
      <c r="B12176">
        <v>2026</v>
      </c>
      <c r="C12176" t="s">
        <v>479</v>
      </c>
      <c r="D12176">
        <v>4</v>
      </c>
      <c r="E12176" t="s">
        <v>169</v>
      </c>
      <c r="F12176">
        <v>29</v>
      </c>
      <c r="G12176" s="85">
        <v>0</v>
      </c>
      <c r="H12176" s="85">
        <v>22963.846685082874</v>
      </c>
      <c r="I12176" s="85">
        <v>5596.9095303867407</v>
      </c>
      <c r="J12176" s="85">
        <v>0</v>
      </c>
      <c r="K12176" t="s">
        <v>492</v>
      </c>
    </row>
    <row r="12177" spans="2:11" x14ac:dyDescent="0.25">
      <c r="B12177">
        <v>2026</v>
      </c>
      <c r="C12177" t="s">
        <v>480</v>
      </c>
      <c r="D12177">
        <v>3</v>
      </c>
      <c r="E12177" t="s">
        <v>169</v>
      </c>
      <c r="F12177">
        <v>29</v>
      </c>
      <c r="G12177" s="85">
        <v>2.9980632454360068</v>
      </c>
      <c r="H12177" s="85">
        <v>22963.846685082874</v>
      </c>
      <c r="I12177" s="85">
        <v>5596.9095303867407</v>
      </c>
      <c r="J12177" s="85">
        <v>45989.839233210128</v>
      </c>
      <c r="K12177" t="s">
        <v>492</v>
      </c>
    </row>
    <row r="12178" spans="2:11" x14ac:dyDescent="0.25">
      <c r="B12178">
        <v>2026</v>
      </c>
      <c r="C12178" t="s">
        <v>480</v>
      </c>
      <c r="D12178">
        <v>4</v>
      </c>
      <c r="E12178" t="s">
        <v>169</v>
      </c>
      <c r="F12178">
        <v>29</v>
      </c>
      <c r="G12178" s="85">
        <v>0</v>
      </c>
      <c r="H12178" s="85">
        <v>22963.846685082874</v>
      </c>
      <c r="I12178" s="85">
        <v>5596.9095303867407</v>
      </c>
      <c r="J12178" s="85">
        <v>0</v>
      </c>
      <c r="K12178" t="s">
        <v>492</v>
      </c>
    </row>
    <row r="12179" spans="2:11" x14ac:dyDescent="0.25">
      <c r="B12179">
        <v>2026</v>
      </c>
      <c r="C12179" t="s">
        <v>481</v>
      </c>
      <c r="D12179">
        <v>3</v>
      </c>
      <c r="E12179" t="s">
        <v>169</v>
      </c>
      <c r="F12179">
        <v>29</v>
      </c>
      <c r="G12179" s="85">
        <v>3.0179046125814182</v>
      </c>
      <c r="H12179" s="85">
        <v>22963.846685082874</v>
      </c>
      <c r="I12179" s="85">
        <v>5596.9095303867407</v>
      </c>
      <c r="J12179" s="85">
        <v>46294.202820794104</v>
      </c>
      <c r="K12179" t="s">
        <v>492</v>
      </c>
    </row>
    <row r="12180" spans="2:11" x14ac:dyDescent="0.25">
      <c r="B12180">
        <v>2026</v>
      </c>
      <c r="C12180" t="s">
        <v>481</v>
      </c>
      <c r="D12180">
        <v>4</v>
      </c>
      <c r="E12180" t="s">
        <v>169</v>
      </c>
      <c r="F12180">
        <v>29</v>
      </c>
      <c r="G12180" s="85">
        <v>0</v>
      </c>
      <c r="H12180" s="85">
        <v>22963.846685082874</v>
      </c>
      <c r="I12180" s="85">
        <v>5596.9095303867407</v>
      </c>
      <c r="J12180" s="85">
        <v>0</v>
      </c>
      <c r="K12180" t="s">
        <v>492</v>
      </c>
    </row>
    <row r="12181" spans="2:11" x14ac:dyDescent="0.25">
      <c r="B12181">
        <v>2026</v>
      </c>
      <c r="C12181" t="s">
        <v>482</v>
      </c>
      <c r="D12181">
        <v>3</v>
      </c>
      <c r="E12181" t="s">
        <v>169</v>
      </c>
      <c r="F12181">
        <v>29</v>
      </c>
      <c r="G12181" s="85">
        <v>3.0377459797268309</v>
      </c>
      <c r="H12181" s="85">
        <v>22963.846685082874</v>
      </c>
      <c r="I12181" s="85">
        <v>5596.9095303867407</v>
      </c>
      <c r="J12181" s="85">
        <v>46598.566408378101</v>
      </c>
      <c r="K12181" t="s">
        <v>492</v>
      </c>
    </row>
    <row r="12182" spans="2:11" x14ac:dyDescent="0.25">
      <c r="B12182">
        <v>2026</v>
      </c>
      <c r="C12182" t="s">
        <v>482</v>
      </c>
      <c r="D12182">
        <v>4</v>
      </c>
      <c r="E12182" t="s">
        <v>169</v>
      </c>
      <c r="F12182">
        <v>29</v>
      </c>
      <c r="G12182" s="85">
        <v>0</v>
      </c>
      <c r="H12182" s="85">
        <v>22963.846685082874</v>
      </c>
      <c r="I12182" s="85">
        <v>5596.9095303867407</v>
      </c>
      <c r="J12182" s="85">
        <v>0</v>
      </c>
      <c r="K12182" t="s">
        <v>492</v>
      </c>
    </row>
    <row r="12183" spans="2:11" x14ac:dyDescent="0.25">
      <c r="B12183">
        <v>2026</v>
      </c>
      <c r="C12183" t="s">
        <v>483</v>
      </c>
      <c r="D12183">
        <v>3</v>
      </c>
      <c r="E12183" t="s">
        <v>169</v>
      </c>
      <c r="F12183">
        <v>29</v>
      </c>
      <c r="G12183" s="85">
        <v>3.0575873468722428</v>
      </c>
      <c r="H12183" s="85">
        <v>22963.846685082874</v>
      </c>
      <c r="I12183" s="85">
        <v>5596.9095303867407</v>
      </c>
      <c r="J12183" s="85">
        <v>46902.929995962091</v>
      </c>
      <c r="K12183" t="s">
        <v>492</v>
      </c>
    </row>
    <row r="12184" spans="2:11" x14ac:dyDescent="0.25">
      <c r="B12184">
        <v>2026</v>
      </c>
      <c r="C12184" t="s">
        <v>483</v>
      </c>
      <c r="D12184">
        <v>4</v>
      </c>
      <c r="E12184" t="s">
        <v>169</v>
      </c>
      <c r="F12184">
        <v>29</v>
      </c>
      <c r="G12184" s="85">
        <v>0</v>
      </c>
      <c r="H12184" s="85">
        <v>22963.846685082874</v>
      </c>
      <c r="I12184" s="85">
        <v>5596.9095303867407</v>
      </c>
      <c r="J12184" s="85">
        <v>0</v>
      </c>
      <c r="K12184" t="s">
        <v>492</v>
      </c>
    </row>
    <row r="12185" spans="2:11" x14ac:dyDescent="0.25">
      <c r="B12185">
        <v>2026</v>
      </c>
      <c r="C12185" t="s">
        <v>484</v>
      </c>
      <c r="D12185">
        <v>3</v>
      </c>
      <c r="E12185" t="s">
        <v>169</v>
      </c>
      <c r="F12185">
        <v>29</v>
      </c>
      <c r="G12185" s="85">
        <v>3.0774287140176551</v>
      </c>
      <c r="H12185" s="85">
        <v>22963.846685082874</v>
      </c>
      <c r="I12185" s="85">
        <v>5596.9095303867407</v>
      </c>
      <c r="J12185" s="85">
        <v>47207.293583546081</v>
      </c>
      <c r="K12185" t="s">
        <v>492</v>
      </c>
    </row>
    <row r="12186" spans="2:11" x14ac:dyDescent="0.25">
      <c r="B12186">
        <v>2026</v>
      </c>
      <c r="C12186" t="s">
        <v>484</v>
      </c>
      <c r="D12186">
        <v>4</v>
      </c>
      <c r="E12186" t="s">
        <v>169</v>
      </c>
      <c r="F12186">
        <v>29</v>
      </c>
      <c r="G12186" s="85">
        <v>0</v>
      </c>
      <c r="H12186" s="85">
        <v>22963.846685082874</v>
      </c>
      <c r="I12186" s="85">
        <v>5596.9095303867407</v>
      </c>
      <c r="J12186" s="85">
        <v>0</v>
      </c>
      <c r="K12186" t="s">
        <v>492</v>
      </c>
    </row>
    <row r="12187" spans="2:11" x14ac:dyDescent="0.25">
      <c r="B12187">
        <v>2026</v>
      </c>
      <c r="C12187" t="s">
        <v>485</v>
      </c>
      <c r="D12187">
        <v>3</v>
      </c>
      <c r="E12187" t="s">
        <v>169</v>
      </c>
      <c r="F12187">
        <v>29</v>
      </c>
      <c r="G12187" s="85">
        <v>3.0972700811630665</v>
      </c>
      <c r="H12187" s="85">
        <v>22963.846685082874</v>
      </c>
      <c r="I12187" s="85">
        <v>5596.9095303867407</v>
      </c>
      <c r="J12187" s="85">
        <v>47511.657171130057</v>
      </c>
      <c r="K12187" t="s">
        <v>492</v>
      </c>
    </row>
    <row r="12188" spans="2:11" x14ac:dyDescent="0.25">
      <c r="B12188">
        <v>2026</v>
      </c>
      <c r="C12188" t="s">
        <v>485</v>
      </c>
      <c r="D12188">
        <v>4</v>
      </c>
      <c r="E12188" t="s">
        <v>169</v>
      </c>
      <c r="F12188">
        <v>29</v>
      </c>
      <c r="G12188" s="85">
        <v>0</v>
      </c>
      <c r="H12188" s="85">
        <v>22963.846685082874</v>
      </c>
      <c r="I12188" s="85">
        <v>5596.9095303867407</v>
      </c>
      <c r="J12188" s="85">
        <v>0</v>
      </c>
      <c r="K12188" t="s">
        <v>492</v>
      </c>
    </row>
    <row r="12189" spans="2:11" x14ac:dyDescent="0.25">
      <c r="B12189">
        <v>2026</v>
      </c>
      <c r="C12189" t="s">
        <v>486</v>
      </c>
      <c r="D12189">
        <v>3</v>
      </c>
      <c r="E12189" t="s">
        <v>169</v>
      </c>
      <c r="F12189">
        <v>29</v>
      </c>
      <c r="G12189" s="85">
        <v>3.1171114483084787</v>
      </c>
      <c r="H12189" s="85">
        <v>22963.846685082874</v>
      </c>
      <c r="I12189" s="85">
        <v>5596.9095303867407</v>
      </c>
      <c r="J12189" s="85">
        <v>47816.020758714047</v>
      </c>
      <c r="K12189" t="s">
        <v>492</v>
      </c>
    </row>
    <row r="12190" spans="2:11" x14ac:dyDescent="0.25">
      <c r="B12190">
        <v>2026</v>
      </c>
      <c r="C12190" t="s">
        <v>486</v>
      </c>
      <c r="D12190">
        <v>4</v>
      </c>
      <c r="E12190" t="s">
        <v>169</v>
      </c>
      <c r="F12190">
        <v>29</v>
      </c>
      <c r="G12190" s="85">
        <v>0</v>
      </c>
      <c r="H12190" s="85">
        <v>22963.846685082874</v>
      </c>
      <c r="I12190" s="85">
        <v>5596.9095303867407</v>
      </c>
      <c r="J12190" s="85">
        <v>0</v>
      </c>
      <c r="K12190" t="s">
        <v>492</v>
      </c>
    </row>
    <row r="12191" spans="2:11" x14ac:dyDescent="0.25">
      <c r="B12191">
        <v>2026</v>
      </c>
      <c r="C12191" t="s">
        <v>487</v>
      </c>
      <c r="D12191">
        <v>3</v>
      </c>
      <c r="E12191" t="s">
        <v>169</v>
      </c>
      <c r="F12191">
        <v>29</v>
      </c>
      <c r="G12191" s="85">
        <v>3.1369528154538902</v>
      </c>
      <c r="H12191" s="85">
        <v>22963.846685082874</v>
      </c>
      <c r="I12191" s="85">
        <v>5596.9095303867407</v>
      </c>
      <c r="J12191" s="85">
        <v>48120.384346298029</v>
      </c>
      <c r="K12191" t="s">
        <v>492</v>
      </c>
    </row>
    <row r="12192" spans="2:11" x14ac:dyDescent="0.25">
      <c r="B12192">
        <v>2026</v>
      </c>
      <c r="C12192" t="s">
        <v>487</v>
      </c>
      <c r="D12192">
        <v>4</v>
      </c>
      <c r="E12192" t="s">
        <v>169</v>
      </c>
      <c r="F12192">
        <v>29</v>
      </c>
      <c r="G12192" s="85">
        <v>0</v>
      </c>
      <c r="H12192" s="85">
        <v>22963.846685082874</v>
      </c>
      <c r="I12192" s="85">
        <v>5596.9095303867407</v>
      </c>
      <c r="J12192" s="85">
        <v>0</v>
      </c>
      <c r="K12192" t="s">
        <v>492</v>
      </c>
    </row>
    <row r="12193" spans="2:11" x14ac:dyDescent="0.25">
      <c r="B12193">
        <v>2026</v>
      </c>
      <c r="C12193" t="s">
        <v>488</v>
      </c>
      <c r="D12193">
        <v>3</v>
      </c>
      <c r="E12193" t="s">
        <v>169</v>
      </c>
      <c r="F12193">
        <v>29</v>
      </c>
      <c r="G12193" s="85">
        <v>3.1567941825993033</v>
      </c>
      <c r="H12193" s="85">
        <v>22963.846685082874</v>
      </c>
      <c r="I12193" s="85">
        <v>5596.9095303867407</v>
      </c>
      <c r="J12193" s="85">
        <v>48424.747933882034</v>
      </c>
      <c r="K12193" t="s">
        <v>492</v>
      </c>
    </row>
    <row r="12194" spans="2:11" x14ac:dyDescent="0.25">
      <c r="B12194">
        <v>2026</v>
      </c>
      <c r="C12194" t="s">
        <v>488</v>
      </c>
      <c r="D12194">
        <v>4</v>
      </c>
      <c r="E12194" t="s">
        <v>169</v>
      </c>
      <c r="F12194">
        <v>29</v>
      </c>
      <c r="G12194" s="85">
        <v>0</v>
      </c>
      <c r="H12194" s="85">
        <v>22963.846685082874</v>
      </c>
      <c r="I12194" s="85">
        <v>5596.9095303867407</v>
      </c>
      <c r="J12194" s="85">
        <v>0</v>
      </c>
      <c r="K12194" t="s">
        <v>492</v>
      </c>
    </row>
    <row r="12195" spans="2:11" x14ac:dyDescent="0.25">
      <c r="B12195">
        <v>2026</v>
      </c>
      <c r="C12195" t="s">
        <v>489</v>
      </c>
      <c r="D12195">
        <v>3</v>
      </c>
      <c r="E12195" t="s">
        <v>169</v>
      </c>
      <c r="F12195">
        <v>29</v>
      </c>
      <c r="G12195" s="85">
        <v>3.1766355497447134</v>
      </c>
      <c r="H12195" s="85">
        <v>22963.846685082874</v>
      </c>
      <c r="I12195" s="85">
        <v>5596.9095303867407</v>
      </c>
      <c r="J12195" s="85">
        <v>48729.111521465988</v>
      </c>
      <c r="K12195" t="s">
        <v>492</v>
      </c>
    </row>
    <row r="12196" spans="2:11" x14ac:dyDescent="0.25">
      <c r="B12196">
        <v>2026</v>
      </c>
      <c r="C12196" t="s">
        <v>489</v>
      </c>
      <c r="D12196">
        <v>4</v>
      </c>
      <c r="E12196" t="s">
        <v>169</v>
      </c>
      <c r="F12196">
        <v>29</v>
      </c>
      <c r="G12196" s="85">
        <v>0</v>
      </c>
      <c r="H12196" s="85">
        <v>22963.846685082874</v>
      </c>
      <c r="I12196" s="85">
        <v>5596.9095303867407</v>
      </c>
      <c r="J12196" s="85">
        <v>0</v>
      </c>
      <c r="K12196" t="s">
        <v>492</v>
      </c>
    </row>
    <row r="12197" spans="2:11" x14ac:dyDescent="0.25">
      <c r="B12197">
        <v>2026</v>
      </c>
      <c r="C12197" t="s">
        <v>490</v>
      </c>
      <c r="D12197">
        <v>3</v>
      </c>
      <c r="E12197" t="s">
        <v>169</v>
      </c>
      <c r="F12197">
        <v>29</v>
      </c>
      <c r="G12197" s="85">
        <v>3.1964769168901275</v>
      </c>
      <c r="H12197" s="85">
        <v>22963.846685082874</v>
      </c>
      <c r="I12197" s="85">
        <v>5596.9095303867407</v>
      </c>
      <c r="J12197" s="85">
        <v>49033.475109050007</v>
      </c>
      <c r="K12197" t="s">
        <v>492</v>
      </c>
    </row>
    <row r="12198" spans="2:11" x14ac:dyDescent="0.25">
      <c r="B12198">
        <v>2026</v>
      </c>
      <c r="C12198" t="s">
        <v>490</v>
      </c>
      <c r="D12198">
        <v>4</v>
      </c>
      <c r="E12198" t="s">
        <v>169</v>
      </c>
      <c r="F12198">
        <v>29</v>
      </c>
      <c r="G12198" s="85">
        <v>0</v>
      </c>
      <c r="H12198" s="85">
        <v>22963.846685082874</v>
      </c>
      <c r="I12198" s="85">
        <v>5596.9095303867407</v>
      </c>
      <c r="J12198" s="85">
        <v>0</v>
      </c>
      <c r="K12198" t="s">
        <v>492</v>
      </c>
    </row>
    <row r="12199" spans="2:11" x14ac:dyDescent="0.25">
      <c r="B12199">
        <v>2026</v>
      </c>
      <c r="C12199" t="s">
        <v>479</v>
      </c>
      <c r="D12199">
        <v>3</v>
      </c>
      <c r="E12199" t="s">
        <v>169</v>
      </c>
      <c r="F12199">
        <v>8</v>
      </c>
      <c r="G12199" s="85">
        <v>8.8978975972745342</v>
      </c>
      <c r="H12199" s="85">
        <v>22963.846685082874</v>
      </c>
      <c r="I12199" s="85">
        <v>5596.9095303867407</v>
      </c>
      <c r="J12199" s="85">
        <v>137718.3905080379</v>
      </c>
      <c r="K12199" t="s">
        <v>491</v>
      </c>
    </row>
    <row r="12200" spans="2:11" x14ac:dyDescent="0.25">
      <c r="B12200">
        <v>2026</v>
      </c>
      <c r="C12200" t="s">
        <v>479</v>
      </c>
      <c r="D12200">
        <v>4</v>
      </c>
      <c r="E12200" t="s">
        <v>169</v>
      </c>
      <c r="F12200">
        <v>8</v>
      </c>
      <c r="G12200" s="85">
        <v>5.9772136531309847</v>
      </c>
      <c r="H12200" s="85">
        <v>22963.846685082874</v>
      </c>
      <c r="I12200" s="85">
        <v>5596.9095303867407</v>
      </c>
      <c r="J12200" s="85">
        <v>92513.117287842251</v>
      </c>
      <c r="K12200" t="s">
        <v>491</v>
      </c>
    </row>
    <row r="12201" spans="2:11" x14ac:dyDescent="0.25">
      <c r="B12201">
        <v>2026</v>
      </c>
      <c r="C12201" t="s">
        <v>480</v>
      </c>
      <c r="D12201">
        <v>3</v>
      </c>
      <c r="E12201" t="s">
        <v>169</v>
      </c>
      <c r="F12201">
        <v>8</v>
      </c>
      <c r="G12201" s="85">
        <v>5.9250285194064265</v>
      </c>
      <c r="H12201" s="85">
        <v>22963.846685082874</v>
      </c>
      <c r="I12201" s="85">
        <v>5596.9095303867407</v>
      </c>
      <c r="J12201" s="85">
        <v>91705.414957440706</v>
      </c>
      <c r="K12201" t="s">
        <v>491</v>
      </c>
    </row>
    <row r="12202" spans="2:11" x14ac:dyDescent="0.25">
      <c r="B12202">
        <v>2026</v>
      </c>
      <c r="C12202" t="s">
        <v>480</v>
      </c>
      <c r="D12202">
        <v>4</v>
      </c>
      <c r="E12202" t="s">
        <v>169</v>
      </c>
      <c r="F12202">
        <v>8</v>
      </c>
      <c r="G12202" s="85">
        <v>3.9801718298302706</v>
      </c>
      <c r="H12202" s="85">
        <v>22963.846685082874</v>
      </c>
      <c r="I12202" s="85">
        <v>5596.9095303867407</v>
      </c>
      <c r="J12202" s="85">
        <v>61603.637528662453</v>
      </c>
      <c r="K12202" t="s">
        <v>491</v>
      </c>
    </row>
    <row r="12203" spans="2:11" x14ac:dyDescent="0.25">
      <c r="B12203">
        <v>2026</v>
      </c>
      <c r="C12203" t="s">
        <v>481</v>
      </c>
      <c r="D12203">
        <v>3</v>
      </c>
      <c r="E12203" t="s">
        <v>169</v>
      </c>
      <c r="F12203">
        <v>8</v>
      </c>
      <c r="G12203" s="85">
        <v>7.8894783620709328</v>
      </c>
      <c r="H12203" s="85">
        <v>22963.846685082874</v>
      </c>
      <c r="I12203" s="85">
        <v>5596.9095303867407</v>
      </c>
      <c r="J12203" s="85">
        <v>122110.44801248418</v>
      </c>
      <c r="K12203" t="s">
        <v>491</v>
      </c>
    </row>
    <row r="12204" spans="2:11" x14ac:dyDescent="0.25">
      <c r="B12204">
        <v>2026</v>
      </c>
      <c r="C12204" t="s">
        <v>481</v>
      </c>
      <c r="D12204">
        <v>4</v>
      </c>
      <c r="E12204" t="s">
        <v>169</v>
      </c>
      <c r="F12204">
        <v>8</v>
      </c>
      <c r="G12204" s="85">
        <v>5.2998022584903977</v>
      </c>
      <c r="H12204" s="85">
        <v>22963.846685082874</v>
      </c>
      <c r="I12204" s="85">
        <v>5596.9095303867407</v>
      </c>
      <c r="J12204" s="85">
        <v>82028.392558004634</v>
      </c>
      <c r="K12204" t="s">
        <v>491</v>
      </c>
    </row>
    <row r="12205" spans="2:11" x14ac:dyDescent="0.25">
      <c r="B12205">
        <v>2026</v>
      </c>
      <c r="C12205" t="s">
        <v>482</v>
      </c>
      <c r="D12205">
        <v>3</v>
      </c>
      <c r="E12205" t="s">
        <v>169</v>
      </c>
      <c r="F12205">
        <v>8</v>
      </c>
      <c r="G12205" s="85">
        <v>12.861294287258744</v>
      </c>
      <c r="H12205" s="85">
        <v>22963.846685082874</v>
      </c>
      <c r="I12205" s="85">
        <v>5596.9095303867407</v>
      </c>
      <c r="J12205" s="85">
        <v>199062.38858424651</v>
      </c>
      <c r="K12205" t="s">
        <v>491</v>
      </c>
    </row>
    <row r="12206" spans="2:11" x14ac:dyDescent="0.25">
      <c r="B12206">
        <v>2026</v>
      </c>
      <c r="C12206" t="s">
        <v>482</v>
      </c>
      <c r="D12206">
        <v>4</v>
      </c>
      <c r="E12206" t="s">
        <v>169</v>
      </c>
      <c r="F12206">
        <v>8</v>
      </c>
      <c r="G12206" s="85">
        <v>8.639648070830301</v>
      </c>
      <c r="H12206" s="85">
        <v>22963.846685082874</v>
      </c>
      <c r="I12206" s="85">
        <v>5596.9095303867407</v>
      </c>
      <c r="J12206" s="85">
        <v>133721.29920163122</v>
      </c>
      <c r="K12206" t="s">
        <v>491</v>
      </c>
    </row>
    <row r="12207" spans="2:11" x14ac:dyDescent="0.25">
      <c r="B12207">
        <v>2026</v>
      </c>
      <c r="C12207" t="s">
        <v>483</v>
      </c>
      <c r="D12207">
        <v>3</v>
      </c>
      <c r="E12207" t="s">
        <v>169</v>
      </c>
      <c r="F12207">
        <v>8</v>
      </c>
      <c r="G12207" s="85">
        <v>16.393391049517071</v>
      </c>
      <c r="H12207" s="85">
        <v>22963.846685082874</v>
      </c>
      <c r="I12207" s="85">
        <v>5596.9095303867407</v>
      </c>
      <c r="J12207" s="85">
        <v>253730.88481035116</v>
      </c>
      <c r="K12207" t="s">
        <v>491</v>
      </c>
    </row>
    <row r="12208" spans="2:11" x14ac:dyDescent="0.25">
      <c r="B12208">
        <v>2026</v>
      </c>
      <c r="C12208" t="s">
        <v>483</v>
      </c>
      <c r="D12208">
        <v>4</v>
      </c>
      <c r="E12208" t="s">
        <v>169</v>
      </c>
      <c r="F12208">
        <v>8</v>
      </c>
      <c r="G12208" s="85">
        <v>11.012354292805362</v>
      </c>
      <c r="H12208" s="85">
        <v>22963.846685082874</v>
      </c>
      <c r="I12208" s="85">
        <v>5596.9095303867407</v>
      </c>
      <c r="J12208" s="85">
        <v>170445.17452909087</v>
      </c>
      <c r="K12208" t="s">
        <v>491</v>
      </c>
    </row>
    <row r="12209" spans="2:11" x14ac:dyDescent="0.25">
      <c r="B12209">
        <v>2026</v>
      </c>
      <c r="C12209" t="s">
        <v>484</v>
      </c>
      <c r="D12209">
        <v>3</v>
      </c>
      <c r="E12209" t="s">
        <v>169</v>
      </c>
      <c r="F12209">
        <v>8</v>
      </c>
      <c r="G12209" s="85">
        <v>15.374608503937267</v>
      </c>
      <c r="H12209" s="85">
        <v>22963.846685082874</v>
      </c>
      <c r="I12209" s="85">
        <v>5596.9095303867407</v>
      </c>
      <c r="J12209" s="85">
        <v>237962.54280359347</v>
      </c>
      <c r="K12209" t="s">
        <v>491</v>
      </c>
    </row>
    <row r="12210" spans="2:11" x14ac:dyDescent="0.25">
      <c r="B12210">
        <v>2026</v>
      </c>
      <c r="C12210" t="s">
        <v>484</v>
      </c>
      <c r="D12210">
        <v>4</v>
      </c>
      <c r="E12210" t="s">
        <v>169</v>
      </c>
      <c r="F12210">
        <v>8</v>
      </c>
      <c r="G12210" s="85">
        <v>10.327981285087628</v>
      </c>
      <c r="H12210" s="85">
        <v>22963.846685082874</v>
      </c>
      <c r="I12210" s="85">
        <v>5596.9095303867407</v>
      </c>
      <c r="J12210" s="85">
        <v>159852.70050928413</v>
      </c>
      <c r="K12210" t="s">
        <v>491</v>
      </c>
    </row>
    <row r="12211" spans="2:11" x14ac:dyDescent="0.25">
      <c r="B12211">
        <v>2026</v>
      </c>
      <c r="C12211" t="s">
        <v>485</v>
      </c>
      <c r="D12211">
        <v>3</v>
      </c>
      <c r="E12211" t="s">
        <v>169</v>
      </c>
      <c r="F12211">
        <v>8</v>
      </c>
      <c r="G12211" s="85">
        <v>9.1356008829079567</v>
      </c>
      <c r="H12211" s="85">
        <v>22963.846685082874</v>
      </c>
      <c r="I12211" s="85">
        <v>5596.9095303867407</v>
      </c>
      <c r="J12211" s="85">
        <v>141397.47464651288</v>
      </c>
      <c r="K12211" t="s">
        <v>491</v>
      </c>
    </row>
    <row r="12212" spans="2:11" x14ac:dyDescent="0.25">
      <c r="B12212">
        <v>2026</v>
      </c>
      <c r="C12212" t="s">
        <v>485</v>
      </c>
      <c r="D12212">
        <v>4</v>
      </c>
      <c r="E12212" t="s">
        <v>169</v>
      </c>
      <c r="F12212">
        <v>8</v>
      </c>
      <c r="G12212" s="85">
        <v>6.1368921961519103</v>
      </c>
      <c r="H12212" s="85">
        <v>22963.846685082874</v>
      </c>
      <c r="I12212" s="85">
        <v>5596.9095303867407</v>
      </c>
      <c r="J12212" s="85">
        <v>94984.563121321626</v>
      </c>
      <c r="K12212" t="s">
        <v>491</v>
      </c>
    </row>
    <row r="12213" spans="2:11" x14ac:dyDescent="0.25">
      <c r="B12213">
        <v>2026</v>
      </c>
      <c r="C12213" t="s">
        <v>486</v>
      </c>
      <c r="D12213">
        <v>3</v>
      </c>
      <c r="E12213" t="s">
        <v>169</v>
      </c>
      <c r="F12213">
        <v>8</v>
      </c>
      <c r="G12213" s="85">
        <v>6.162731805039849</v>
      </c>
      <c r="H12213" s="85">
        <v>22963.846685082874</v>
      </c>
      <c r="I12213" s="85">
        <v>5596.9095303867407</v>
      </c>
      <c r="J12213" s="85">
        <v>95384.499095915686</v>
      </c>
      <c r="K12213" t="s">
        <v>491</v>
      </c>
    </row>
    <row r="12214" spans="2:11" x14ac:dyDescent="0.25">
      <c r="B12214">
        <v>2026</v>
      </c>
      <c r="C12214" t="s">
        <v>486</v>
      </c>
      <c r="D12214">
        <v>4</v>
      </c>
      <c r="E12214" t="s">
        <v>169</v>
      </c>
      <c r="F12214">
        <v>8</v>
      </c>
      <c r="G12214" s="85">
        <v>4.1398503728511962</v>
      </c>
      <c r="H12214" s="85">
        <v>22963.846685082874</v>
      </c>
      <c r="I12214" s="85">
        <v>5596.9095303867407</v>
      </c>
      <c r="J12214" s="85">
        <v>64075.083362141835</v>
      </c>
      <c r="K12214" t="s">
        <v>491</v>
      </c>
    </row>
    <row r="12215" spans="2:11" x14ac:dyDescent="0.25">
      <c r="B12215">
        <v>2026</v>
      </c>
      <c r="C12215" t="s">
        <v>487</v>
      </c>
      <c r="D12215">
        <v>3</v>
      </c>
      <c r="E12215" t="s">
        <v>169</v>
      </c>
      <c r="F12215">
        <v>8</v>
      </c>
      <c r="G12215" s="85">
        <v>8.1271816477043561</v>
      </c>
      <c r="H12215" s="85">
        <v>22963.846685082874</v>
      </c>
      <c r="I12215" s="85">
        <v>5596.9095303867407</v>
      </c>
      <c r="J12215" s="85">
        <v>125789.53215095917</v>
      </c>
      <c r="K12215" t="s">
        <v>491</v>
      </c>
    </row>
    <row r="12216" spans="2:11" x14ac:dyDescent="0.25">
      <c r="B12216">
        <v>2026</v>
      </c>
      <c r="C12216" t="s">
        <v>487</v>
      </c>
      <c r="D12216">
        <v>4</v>
      </c>
      <c r="E12216" t="s">
        <v>169</v>
      </c>
      <c r="F12216">
        <v>8</v>
      </c>
      <c r="G12216" s="85">
        <v>5.4594808015113223</v>
      </c>
      <c r="H12216" s="85">
        <v>22963.846685082874</v>
      </c>
      <c r="I12216" s="85">
        <v>5596.9095303867407</v>
      </c>
      <c r="J12216" s="85">
        <v>84499.838391484009</v>
      </c>
      <c r="K12216" t="s">
        <v>491</v>
      </c>
    </row>
    <row r="12217" spans="2:11" x14ac:dyDescent="0.25">
      <c r="B12217">
        <v>2026</v>
      </c>
      <c r="C12217" t="s">
        <v>488</v>
      </c>
      <c r="D12217">
        <v>3</v>
      </c>
      <c r="E12217" t="s">
        <v>169</v>
      </c>
      <c r="F12217">
        <v>8</v>
      </c>
      <c r="G12217" s="85">
        <v>13.098997572892168</v>
      </c>
      <c r="H12217" s="85">
        <v>22963.846685082874</v>
      </c>
      <c r="I12217" s="85">
        <v>5596.9095303867407</v>
      </c>
      <c r="J12217" s="85">
        <v>202741.47272272149</v>
      </c>
      <c r="K12217" t="s">
        <v>491</v>
      </c>
    </row>
    <row r="12218" spans="2:11" x14ac:dyDescent="0.25">
      <c r="B12218">
        <v>2026</v>
      </c>
      <c r="C12218" t="s">
        <v>488</v>
      </c>
      <c r="D12218">
        <v>4</v>
      </c>
      <c r="E12218" t="s">
        <v>169</v>
      </c>
      <c r="F12218">
        <v>8</v>
      </c>
      <c r="G12218" s="85">
        <v>8.7993266138512265</v>
      </c>
      <c r="H12218" s="85">
        <v>22963.846685082874</v>
      </c>
      <c r="I12218" s="85">
        <v>5596.9095303867407</v>
      </c>
      <c r="J12218" s="85">
        <v>136192.74503511062</v>
      </c>
      <c r="K12218" t="s">
        <v>491</v>
      </c>
    </row>
    <row r="12219" spans="2:11" x14ac:dyDescent="0.25">
      <c r="B12219">
        <v>2026</v>
      </c>
      <c r="C12219" t="s">
        <v>489</v>
      </c>
      <c r="D12219">
        <v>3</v>
      </c>
      <c r="E12219" t="s">
        <v>169</v>
      </c>
      <c r="F12219">
        <v>8</v>
      </c>
      <c r="G12219" s="85">
        <v>16.631094335150493</v>
      </c>
      <c r="H12219" s="85">
        <v>22963.846685082874</v>
      </c>
      <c r="I12219" s="85">
        <v>5596.9095303867407</v>
      </c>
      <c r="J12219" s="85">
        <v>257409.96894882614</v>
      </c>
      <c r="K12219" t="s">
        <v>491</v>
      </c>
    </row>
    <row r="12220" spans="2:11" x14ac:dyDescent="0.25">
      <c r="B12220">
        <v>2026</v>
      </c>
      <c r="C12220" t="s">
        <v>489</v>
      </c>
      <c r="D12220">
        <v>4</v>
      </c>
      <c r="E12220" t="s">
        <v>169</v>
      </c>
      <c r="F12220">
        <v>8</v>
      </c>
      <c r="G12220" s="85">
        <v>11.172032835826286</v>
      </c>
      <c r="H12220" s="85">
        <v>22963.846685082874</v>
      </c>
      <c r="I12220" s="85">
        <v>5596.9095303867407</v>
      </c>
      <c r="J12220" s="85">
        <v>172916.62036257025</v>
      </c>
      <c r="K12220" t="s">
        <v>491</v>
      </c>
    </row>
    <row r="12221" spans="2:11" x14ac:dyDescent="0.25">
      <c r="B12221">
        <v>2026</v>
      </c>
      <c r="C12221" t="s">
        <v>490</v>
      </c>
      <c r="D12221">
        <v>3</v>
      </c>
      <c r="E12221" t="s">
        <v>169</v>
      </c>
      <c r="F12221">
        <v>8</v>
      </c>
      <c r="G12221" s="85">
        <v>15.612311789570688</v>
      </c>
      <c r="H12221" s="85">
        <v>22963.846685082874</v>
      </c>
      <c r="I12221" s="85">
        <v>5596.9095303867407</v>
      </c>
      <c r="J12221" s="85">
        <v>241641.62694206843</v>
      </c>
      <c r="K12221" t="s">
        <v>491</v>
      </c>
    </row>
    <row r="12222" spans="2:11" x14ac:dyDescent="0.25">
      <c r="B12222">
        <v>2026</v>
      </c>
      <c r="C12222" t="s">
        <v>490</v>
      </c>
      <c r="D12222">
        <v>4</v>
      </c>
      <c r="E12222" t="s">
        <v>169</v>
      </c>
      <c r="F12222">
        <v>8</v>
      </c>
      <c r="G12222" s="85">
        <v>10.487659828108553</v>
      </c>
      <c r="H12222" s="85">
        <v>22963.846685082874</v>
      </c>
      <c r="I12222" s="85">
        <v>5596.9095303867407</v>
      </c>
      <c r="J12222" s="85">
        <v>162324.1463427635</v>
      </c>
      <c r="K12222" t="s">
        <v>491</v>
      </c>
    </row>
    <row r="12223" spans="2:11" x14ac:dyDescent="0.25">
      <c r="B12223">
        <v>2026</v>
      </c>
      <c r="C12223" t="s">
        <v>479</v>
      </c>
      <c r="D12223">
        <v>3</v>
      </c>
      <c r="E12223" t="s">
        <v>148</v>
      </c>
      <c r="F12223">
        <v>10</v>
      </c>
      <c r="G12223" s="85">
        <v>3.947117203469527</v>
      </c>
      <c r="H12223" s="85">
        <v>9379.6906330564307</v>
      </c>
      <c r="I12223" s="85">
        <v>2699.8138069321112</v>
      </c>
      <c r="J12223" s="85">
        <v>25471.643923539803</v>
      </c>
      <c r="K12223" t="s">
        <v>491</v>
      </c>
    </row>
    <row r="12224" spans="2:11" x14ac:dyDescent="0.25">
      <c r="B12224">
        <v>2026</v>
      </c>
      <c r="C12224" t="s">
        <v>479</v>
      </c>
      <c r="D12224">
        <v>4</v>
      </c>
      <c r="E12224" t="s">
        <v>148</v>
      </c>
      <c r="F12224">
        <v>10</v>
      </c>
      <c r="G12224" s="85">
        <v>0</v>
      </c>
      <c r="H12224" s="85">
        <v>9379.6906330564307</v>
      </c>
      <c r="I12224" s="85">
        <v>2699.8138069321112</v>
      </c>
      <c r="J12224" s="85">
        <v>0</v>
      </c>
      <c r="K12224" t="s">
        <v>491</v>
      </c>
    </row>
    <row r="12225" spans="2:11" x14ac:dyDescent="0.25">
      <c r="B12225">
        <v>2026</v>
      </c>
      <c r="C12225" t="s">
        <v>480</v>
      </c>
      <c r="D12225">
        <v>3</v>
      </c>
      <c r="E12225" t="s">
        <v>148</v>
      </c>
      <c r="F12225">
        <v>10</v>
      </c>
      <c r="G12225" s="85">
        <v>3.940805270984737</v>
      </c>
      <c r="H12225" s="85">
        <v>9379.6906330564307</v>
      </c>
      <c r="I12225" s="85">
        <v>2699.8138069321112</v>
      </c>
      <c r="J12225" s="85">
        <v>25430.911589425003</v>
      </c>
      <c r="K12225" t="s">
        <v>491</v>
      </c>
    </row>
    <row r="12226" spans="2:11" x14ac:dyDescent="0.25">
      <c r="B12226">
        <v>2026</v>
      </c>
      <c r="C12226" t="s">
        <v>480</v>
      </c>
      <c r="D12226">
        <v>4</v>
      </c>
      <c r="E12226" t="s">
        <v>148</v>
      </c>
      <c r="F12226">
        <v>10</v>
      </c>
      <c r="G12226" s="85">
        <v>0</v>
      </c>
      <c r="H12226" s="85">
        <v>9379.6906330564307</v>
      </c>
      <c r="I12226" s="85">
        <v>2699.8138069321112</v>
      </c>
      <c r="J12226" s="85">
        <v>0</v>
      </c>
      <c r="K12226" t="s">
        <v>491</v>
      </c>
    </row>
    <row r="12227" spans="2:11" x14ac:dyDescent="0.25">
      <c r="B12227">
        <v>2026</v>
      </c>
      <c r="C12227" t="s">
        <v>481</v>
      </c>
      <c r="D12227">
        <v>3</v>
      </c>
      <c r="E12227" t="s">
        <v>148</v>
      </c>
      <c r="F12227">
        <v>10</v>
      </c>
      <c r="G12227" s="85">
        <v>3.9344933384999337</v>
      </c>
      <c r="H12227" s="85">
        <v>9379.6906330564307</v>
      </c>
      <c r="I12227" s="85">
        <v>2699.8138069321112</v>
      </c>
      <c r="J12227" s="85">
        <v>25390.179255310119</v>
      </c>
      <c r="K12227" t="s">
        <v>491</v>
      </c>
    </row>
    <row r="12228" spans="2:11" x14ac:dyDescent="0.25">
      <c r="B12228">
        <v>2026</v>
      </c>
      <c r="C12228" t="s">
        <v>481</v>
      </c>
      <c r="D12228">
        <v>4</v>
      </c>
      <c r="E12228" t="s">
        <v>148</v>
      </c>
      <c r="F12228">
        <v>10</v>
      </c>
      <c r="G12228" s="85">
        <v>0</v>
      </c>
      <c r="H12228" s="85">
        <v>9379.6906330564307</v>
      </c>
      <c r="I12228" s="85">
        <v>2699.8138069321112</v>
      </c>
      <c r="J12228" s="85">
        <v>0</v>
      </c>
      <c r="K12228" t="s">
        <v>491</v>
      </c>
    </row>
    <row r="12229" spans="2:11" x14ac:dyDescent="0.25">
      <c r="B12229">
        <v>2026</v>
      </c>
      <c r="C12229" t="s">
        <v>482</v>
      </c>
      <c r="D12229">
        <v>3</v>
      </c>
      <c r="E12229" t="s">
        <v>148</v>
      </c>
      <c r="F12229">
        <v>10</v>
      </c>
      <c r="G12229" s="85">
        <v>3.9281814060151437</v>
      </c>
      <c r="H12229" s="85">
        <v>9379.6906330564307</v>
      </c>
      <c r="I12229" s="85">
        <v>2699.8138069321112</v>
      </c>
      <c r="J12229" s="85">
        <v>25349.446921195318</v>
      </c>
      <c r="K12229" t="s">
        <v>491</v>
      </c>
    </row>
    <row r="12230" spans="2:11" x14ac:dyDescent="0.25">
      <c r="B12230">
        <v>2026</v>
      </c>
      <c r="C12230" t="s">
        <v>482</v>
      </c>
      <c r="D12230">
        <v>4</v>
      </c>
      <c r="E12230" t="s">
        <v>148</v>
      </c>
      <c r="F12230">
        <v>10</v>
      </c>
      <c r="G12230" s="85">
        <v>0</v>
      </c>
      <c r="H12230" s="85">
        <v>9379.6906330564307</v>
      </c>
      <c r="I12230" s="85">
        <v>2699.8138069321112</v>
      </c>
      <c r="J12230" s="85">
        <v>0</v>
      </c>
      <c r="K12230" t="s">
        <v>491</v>
      </c>
    </row>
    <row r="12231" spans="2:11" x14ac:dyDescent="0.25">
      <c r="B12231">
        <v>2026</v>
      </c>
      <c r="C12231" t="s">
        <v>483</v>
      </c>
      <c r="D12231">
        <v>3</v>
      </c>
      <c r="E12231" t="s">
        <v>148</v>
      </c>
      <c r="F12231">
        <v>10</v>
      </c>
      <c r="G12231" s="85">
        <v>3.9218694735303412</v>
      </c>
      <c r="H12231" s="85">
        <v>9379.6906330564307</v>
      </c>
      <c r="I12231" s="85">
        <v>2699.8138069321112</v>
      </c>
      <c r="J12231" s="85">
        <v>25308.714587080438</v>
      </c>
      <c r="K12231" t="s">
        <v>491</v>
      </c>
    </row>
    <row r="12232" spans="2:11" x14ac:dyDescent="0.25">
      <c r="B12232">
        <v>2026</v>
      </c>
      <c r="C12232" t="s">
        <v>483</v>
      </c>
      <c r="D12232">
        <v>4</v>
      </c>
      <c r="E12232" t="s">
        <v>148</v>
      </c>
      <c r="F12232">
        <v>10</v>
      </c>
      <c r="G12232" s="85">
        <v>0</v>
      </c>
      <c r="H12232" s="85">
        <v>9379.6906330564307</v>
      </c>
      <c r="I12232" s="85">
        <v>2699.8138069321112</v>
      </c>
      <c r="J12232" s="85">
        <v>0</v>
      </c>
      <c r="K12232" t="s">
        <v>491</v>
      </c>
    </row>
    <row r="12233" spans="2:11" x14ac:dyDescent="0.25">
      <c r="B12233">
        <v>2026</v>
      </c>
      <c r="C12233" t="s">
        <v>484</v>
      </c>
      <c r="D12233">
        <v>3</v>
      </c>
      <c r="E12233" t="s">
        <v>148</v>
      </c>
      <c r="F12233">
        <v>10</v>
      </c>
      <c r="G12233" s="85">
        <v>3.9155575410455503</v>
      </c>
      <c r="H12233" s="85">
        <v>9379.6906330564307</v>
      </c>
      <c r="I12233" s="85">
        <v>2699.8138069321112</v>
      </c>
      <c r="J12233" s="85">
        <v>25267.98225296563</v>
      </c>
      <c r="K12233" t="s">
        <v>491</v>
      </c>
    </row>
    <row r="12234" spans="2:11" x14ac:dyDescent="0.25">
      <c r="B12234">
        <v>2026</v>
      </c>
      <c r="C12234" t="s">
        <v>484</v>
      </c>
      <c r="D12234">
        <v>4</v>
      </c>
      <c r="E12234" t="s">
        <v>148</v>
      </c>
      <c r="F12234">
        <v>10</v>
      </c>
      <c r="G12234" s="85">
        <v>0</v>
      </c>
      <c r="H12234" s="85">
        <v>9379.6906330564307</v>
      </c>
      <c r="I12234" s="85">
        <v>2699.8138069321112</v>
      </c>
      <c r="J12234" s="85">
        <v>0</v>
      </c>
      <c r="K12234" t="s">
        <v>491</v>
      </c>
    </row>
    <row r="12235" spans="2:11" x14ac:dyDescent="0.25">
      <c r="B12235">
        <v>2026</v>
      </c>
      <c r="C12235" t="s">
        <v>485</v>
      </c>
      <c r="D12235">
        <v>3</v>
      </c>
      <c r="E12235" t="s">
        <v>148</v>
      </c>
      <c r="F12235">
        <v>10</v>
      </c>
      <c r="G12235" s="85">
        <v>3.9092456085607479</v>
      </c>
      <c r="H12235" s="85">
        <v>9379.6906330564307</v>
      </c>
      <c r="I12235" s="85">
        <v>2699.8138069321112</v>
      </c>
      <c r="J12235" s="85">
        <v>25227.249918850754</v>
      </c>
      <c r="K12235" t="s">
        <v>491</v>
      </c>
    </row>
    <row r="12236" spans="2:11" x14ac:dyDescent="0.25">
      <c r="B12236">
        <v>2026</v>
      </c>
      <c r="C12236" t="s">
        <v>485</v>
      </c>
      <c r="D12236">
        <v>4</v>
      </c>
      <c r="E12236" t="s">
        <v>148</v>
      </c>
      <c r="F12236">
        <v>10</v>
      </c>
      <c r="G12236" s="85">
        <v>0</v>
      </c>
      <c r="H12236" s="85">
        <v>9379.6906330564307</v>
      </c>
      <c r="I12236" s="85">
        <v>2699.8138069321112</v>
      </c>
      <c r="J12236" s="85">
        <v>0</v>
      </c>
      <c r="K12236" t="s">
        <v>491</v>
      </c>
    </row>
    <row r="12237" spans="2:11" x14ac:dyDescent="0.25">
      <c r="B12237">
        <v>2026</v>
      </c>
      <c r="C12237" t="s">
        <v>486</v>
      </c>
      <c r="D12237">
        <v>3</v>
      </c>
      <c r="E12237" t="s">
        <v>148</v>
      </c>
      <c r="F12237">
        <v>10</v>
      </c>
      <c r="G12237" s="85">
        <v>3.9029336760759579</v>
      </c>
      <c r="H12237" s="85">
        <v>9379.6906330564307</v>
      </c>
      <c r="I12237" s="85">
        <v>2699.8138069321112</v>
      </c>
      <c r="J12237" s="85">
        <v>25186.517584735953</v>
      </c>
      <c r="K12237" t="s">
        <v>491</v>
      </c>
    </row>
    <row r="12238" spans="2:11" x14ac:dyDescent="0.25">
      <c r="B12238">
        <v>2026</v>
      </c>
      <c r="C12238" t="s">
        <v>486</v>
      </c>
      <c r="D12238">
        <v>4</v>
      </c>
      <c r="E12238" t="s">
        <v>148</v>
      </c>
      <c r="F12238">
        <v>10</v>
      </c>
      <c r="G12238" s="85">
        <v>0</v>
      </c>
      <c r="H12238" s="85">
        <v>9379.6906330564307</v>
      </c>
      <c r="I12238" s="85">
        <v>2699.8138069321112</v>
      </c>
      <c r="J12238" s="85">
        <v>0</v>
      </c>
      <c r="K12238" t="s">
        <v>491</v>
      </c>
    </row>
    <row r="12239" spans="2:11" x14ac:dyDescent="0.25">
      <c r="B12239">
        <v>2026</v>
      </c>
      <c r="C12239" t="s">
        <v>487</v>
      </c>
      <c r="D12239">
        <v>3</v>
      </c>
      <c r="E12239" t="s">
        <v>148</v>
      </c>
      <c r="F12239">
        <v>10</v>
      </c>
      <c r="G12239" s="85">
        <v>3.8966217435911554</v>
      </c>
      <c r="H12239" s="85">
        <v>9379.6906330564307</v>
      </c>
      <c r="I12239" s="85">
        <v>2699.8138069321112</v>
      </c>
      <c r="J12239" s="85">
        <v>25145.785250621073</v>
      </c>
      <c r="K12239" t="s">
        <v>491</v>
      </c>
    </row>
    <row r="12240" spans="2:11" x14ac:dyDescent="0.25">
      <c r="B12240">
        <v>2026</v>
      </c>
      <c r="C12240" t="s">
        <v>487</v>
      </c>
      <c r="D12240">
        <v>4</v>
      </c>
      <c r="E12240" t="s">
        <v>148</v>
      </c>
      <c r="F12240">
        <v>10</v>
      </c>
      <c r="G12240" s="85">
        <v>0</v>
      </c>
      <c r="H12240" s="85">
        <v>9379.6906330564307</v>
      </c>
      <c r="I12240" s="85">
        <v>2699.8138069321112</v>
      </c>
      <c r="J12240" s="85">
        <v>0</v>
      </c>
      <c r="K12240" t="s">
        <v>491</v>
      </c>
    </row>
    <row r="12241" spans="2:11" x14ac:dyDescent="0.25">
      <c r="B12241">
        <v>2026</v>
      </c>
      <c r="C12241" t="s">
        <v>488</v>
      </c>
      <c r="D12241">
        <v>3</v>
      </c>
      <c r="E12241" t="s">
        <v>148</v>
      </c>
      <c r="F12241">
        <v>10</v>
      </c>
      <c r="G12241" s="85">
        <v>3.8903098111063645</v>
      </c>
      <c r="H12241" s="85">
        <v>9379.6906330564307</v>
      </c>
      <c r="I12241" s="85">
        <v>2699.8138069321112</v>
      </c>
      <c r="J12241" s="85">
        <v>25105.052916506265</v>
      </c>
      <c r="K12241" t="s">
        <v>491</v>
      </c>
    </row>
    <row r="12242" spans="2:11" x14ac:dyDescent="0.25">
      <c r="B12242">
        <v>2026</v>
      </c>
      <c r="C12242" t="s">
        <v>488</v>
      </c>
      <c r="D12242">
        <v>4</v>
      </c>
      <c r="E12242" t="s">
        <v>148</v>
      </c>
      <c r="F12242">
        <v>10</v>
      </c>
      <c r="G12242" s="85">
        <v>0</v>
      </c>
      <c r="H12242" s="85">
        <v>9379.6906330564307</v>
      </c>
      <c r="I12242" s="85">
        <v>2699.8138069321112</v>
      </c>
      <c r="J12242" s="85">
        <v>0</v>
      </c>
      <c r="K12242" t="s">
        <v>491</v>
      </c>
    </row>
    <row r="12243" spans="2:11" x14ac:dyDescent="0.25">
      <c r="B12243">
        <v>2026</v>
      </c>
      <c r="C12243" t="s">
        <v>489</v>
      </c>
      <c r="D12243">
        <v>3</v>
      </c>
      <c r="E12243" t="s">
        <v>148</v>
      </c>
      <c r="F12243">
        <v>10</v>
      </c>
      <c r="G12243" s="85">
        <v>3.8839978786215621</v>
      </c>
      <c r="H12243" s="85">
        <v>9379.6906330564307</v>
      </c>
      <c r="I12243" s="85">
        <v>2699.8138069321112</v>
      </c>
      <c r="J12243" s="85">
        <v>25064.320582391385</v>
      </c>
      <c r="K12243" t="s">
        <v>491</v>
      </c>
    </row>
    <row r="12244" spans="2:11" x14ac:dyDescent="0.25">
      <c r="B12244">
        <v>2026</v>
      </c>
      <c r="C12244" t="s">
        <v>489</v>
      </c>
      <c r="D12244">
        <v>4</v>
      </c>
      <c r="E12244" t="s">
        <v>148</v>
      </c>
      <c r="F12244">
        <v>10</v>
      </c>
      <c r="G12244" s="85">
        <v>0</v>
      </c>
      <c r="H12244" s="85">
        <v>9379.6906330564307</v>
      </c>
      <c r="I12244" s="85">
        <v>2699.8138069321112</v>
      </c>
      <c r="J12244" s="85">
        <v>0</v>
      </c>
      <c r="K12244" t="s">
        <v>491</v>
      </c>
    </row>
    <row r="12245" spans="2:11" x14ac:dyDescent="0.25">
      <c r="B12245">
        <v>2026</v>
      </c>
      <c r="C12245" t="s">
        <v>490</v>
      </c>
      <c r="D12245">
        <v>3</v>
      </c>
      <c r="E12245" t="s">
        <v>148</v>
      </c>
      <c r="F12245">
        <v>10</v>
      </c>
      <c r="G12245" s="85">
        <v>3.8776859461367721</v>
      </c>
      <c r="H12245" s="85">
        <v>9379.6906330564307</v>
      </c>
      <c r="I12245" s="85">
        <v>2699.8138069321112</v>
      </c>
      <c r="J12245" s="85">
        <v>25023.588248276588</v>
      </c>
      <c r="K12245" t="s">
        <v>491</v>
      </c>
    </row>
    <row r="12246" spans="2:11" x14ac:dyDescent="0.25">
      <c r="B12246">
        <v>2026</v>
      </c>
      <c r="C12246" t="s">
        <v>490</v>
      </c>
      <c r="D12246">
        <v>4</v>
      </c>
      <c r="E12246" t="s">
        <v>148</v>
      </c>
      <c r="F12246">
        <v>10</v>
      </c>
      <c r="G12246" s="85">
        <v>0</v>
      </c>
      <c r="H12246" s="85">
        <v>9379.6906330564307</v>
      </c>
      <c r="I12246" s="85">
        <v>2699.8138069321112</v>
      </c>
      <c r="J12246" s="85">
        <v>0</v>
      </c>
      <c r="K12246" t="s">
        <v>491</v>
      </c>
    </row>
    <row r="12247" spans="2:11" x14ac:dyDescent="0.25">
      <c r="B12247">
        <v>2026</v>
      </c>
      <c r="C12247" t="s">
        <v>479</v>
      </c>
      <c r="D12247">
        <v>3</v>
      </c>
      <c r="E12247" t="s">
        <v>169</v>
      </c>
      <c r="F12247">
        <v>3</v>
      </c>
      <c r="G12247" s="85">
        <v>17.080971616488014</v>
      </c>
      <c r="H12247" s="85">
        <v>22963.846685082874</v>
      </c>
      <c r="I12247" s="85">
        <v>5596.9095303867407</v>
      </c>
      <c r="J12247" s="85">
        <v>260058.31130626661</v>
      </c>
      <c r="K12247" t="s">
        <v>491</v>
      </c>
    </row>
    <row r="12248" spans="2:11" x14ac:dyDescent="0.25">
      <c r="B12248">
        <v>2026</v>
      </c>
      <c r="C12248" t="s">
        <v>479</v>
      </c>
      <c r="D12248">
        <v>4</v>
      </c>
      <c r="E12248" t="s">
        <v>169</v>
      </c>
      <c r="F12248">
        <v>3</v>
      </c>
      <c r="G12248" s="85">
        <v>8.7844996884795492</v>
      </c>
      <c r="H12248" s="85">
        <v>22963.846685082874</v>
      </c>
      <c r="I12248" s="85">
        <v>5596.9095303867407</v>
      </c>
      <c r="J12248" s="85">
        <v>133744.27438607995</v>
      </c>
      <c r="K12248" t="s">
        <v>491</v>
      </c>
    </row>
    <row r="12249" spans="2:11" x14ac:dyDescent="0.25">
      <c r="B12249">
        <v>2026</v>
      </c>
      <c r="C12249" t="s">
        <v>480</v>
      </c>
      <c r="D12249">
        <v>3</v>
      </c>
      <c r="E12249" t="s">
        <v>169</v>
      </c>
      <c r="F12249">
        <v>3</v>
      </c>
      <c r="G12249" s="85">
        <v>17.248108518061745</v>
      </c>
      <c r="H12249" s="85">
        <v>22963.846685082874</v>
      </c>
      <c r="I12249" s="85">
        <v>5596.9095303867407</v>
      </c>
      <c r="J12249" s="85">
        <v>262602.97570570098</v>
      </c>
      <c r="K12249" t="s">
        <v>491</v>
      </c>
    </row>
    <row r="12250" spans="2:11" x14ac:dyDescent="0.25">
      <c r="B12250">
        <v>2026</v>
      </c>
      <c r="C12250" t="s">
        <v>480</v>
      </c>
      <c r="D12250">
        <v>4</v>
      </c>
      <c r="E12250" t="s">
        <v>169</v>
      </c>
      <c r="F12250">
        <v>3</v>
      </c>
      <c r="G12250" s="85">
        <v>8.8704558092888988</v>
      </c>
      <c r="H12250" s="85">
        <v>22963.846685082874</v>
      </c>
      <c r="I12250" s="85">
        <v>5596.9095303867407</v>
      </c>
      <c r="J12250" s="85">
        <v>135052.95893436053</v>
      </c>
      <c r="K12250" t="s">
        <v>491</v>
      </c>
    </row>
    <row r="12251" spans="2:11" x14ac:dyDescent="0.25">
      <c r="B12251">
        <v>2026</v>
      </c>
      <c r="C12251" t="s">
        <v>481</v>
      </c>
      <c r="D12251">
        <v>3</v>
      </c>
      <c r="E12251" t="s">
        <v>169</v>
      </c>
      <c r="F12251">
        <v>3</v>
      </c>
      <c r="G12251" s="85">
        <v>17.41524541963549</v>
      </c>
      <c r="H12251" s="85">
        <v>22963.846685082874</v>
      </c>
      <c r="I12251" s="85">
        <v>5596.9095303867407</v>
      </c>
      <c r="J12251" s="85">
        <v>265147.64010513556</v>
      </c>
      <c r="K12251" t="s">
        <v>491</v>
      </c>
    </row>
    <row r="12252" spans="2:11" x14ac:dyDescent="0.25">
      <c r="B12252">
        <v>2026</v>
      </c>
      <c r="C12252" t="s">
        <v>481</v>
      </c>
      <c r="D12252">
        <v>4</v>
      </c>
      <c r="E12252" t="s">
        <v>169</v>
      </c>
      <c r="F12252">
        <v>3</v>
      </c>
      <c r="G12252" s="85">
        <v>8.9564119300982519</v>
      </c>
      <c r="H12252" s="85">
        <v>22963.846685082874</v>
      </c>
      <c r="I12252" s="85">
        <v>5596.9095303867407</v>
      </c>
      <c r="J12252" s="85">
        <v>136361.64348264114</v>
      </c>
      <c r="K12252" t="s">
        <v>491</v>
      </c>
    </row>
    <row r="12253" spans="2:11" x14ac:dyDescent="0.25">
      <c r="B12253">
        <v>2026</v>
      </c>
      <c r="C12253" t="s">
        <v>482</v>
      </c>
      <c r="D12253">
        <v>3</v>
      </c>
      <c r="E12253" t="s">
        <v>169</v>
      </c>
      <c r="F12253">
        <v>3</v>
      </c>
      <c r="G12253" s="85">
        <v>17.58238232120922</v>
      </c>
      <c r="H12253" s="85">
        <v>22963.846685082874</v>
      </c>
      <c r="I12253" s="85">
        <v>5596.9095303867407</v>
      </c>
      <c r="J12253" s="85">
        <v>267692.30450456991</v>
      </c>
      <c r="K12253" t="s">
        <v>491</v>
      </c>
    </row>
    <row r="12254" spans="2:11" x14ac:dyDescent="0.25">
      <c r="B12254">
        <v>2026</v>
      </c>
      <c r="C12254" t="s">
        <v>482</v>
      </c>
      <c r="D12254">
        <v>4</v>
      </c>
      <c r="E12254" t="s">
        <v>169</v>
      </c>
      <c r="F12254">
        <v>3</v>
      </c>
      <c r="G12254" s="85">
        <v>9.0423680509076014</v>
      </c>
      <c r="H12254" s="85">
        <v>22963.846685082874</v>
      </c>
      <c r="I12254" s="85">
        <v>5596.9095303867407</v>
      </c>
      <c r="J12254" s="85">
        <v>137670.32803092172</v>
      </c>
      <c r="K12254" t="s">
        <v>491</v>
      </c>
    </row>
    <row r="12255" spans="2:11" x14ac:dyDescent="0.25">
      <c r="B12255">
        <v>2026</v>
      </c>
      <c r="C12255" t="s">
        <v>483</v>
      </c>
      <c r="D12255">
        <v>3</v>
      </c>
      <c r="E12255" t="s">
        <v>169</v>
      </c>
      <c r="F12255">
        <v>3</v>
      </c>
      <c r="G12255" s="85">
        <v>17.749519222782961</v>
      </c>
      <c r="H12255" s="85">
        <v>22963.846685082874</v>
      </c>
      <c r="I12255" s="85">
        <v>5596.9095303867407</v>
      </c>
      <c r="J12255" s="85">
        <v>270236.96890400449</v>
      </c>
      <c r="K12255" t="s">
        <v>491</v>
      </c>
    </row>
    <row r="12256" spans="2:11" x14ac:dyDescent="0.25">
      <c r="B12256">
        <v>2026</v>
      </c>
      <c r="C12256" t="s">
        <v>483</v>
      </c>
      <c r="D12256">
        <v>4</v>
      </c>
      <c r="E12256" t="s">
        <v>169</v>
      </c>
      <c r="F12256">
        <v>3</v>
      </c>
      <c r="G12256" s="85">
        <v>9.1283241717169545</v>
      </c>
      <c r="H12256" s="85">
        <v>22963.846685082874</v>
      </c>
      <c r="I12256" s="85">
        <v>5596.9095303867407</v>
      </c>
      <c r="J12256" s="85">
        <v>138979.01257920233</v>
      </c>
      <c r="K12256" t="s">
        <v>491</v>
      </c>
    </row>
    <row r="12257" spans="2:11" x14ac:dyDescent="0.25">
      <c r="B12257">
        <v>2026</v>
      </c>
      <c r="C12257" t="s">
        <v>484</v>
      </c>
      <c r="D12257">
        <v>3</v>
      </c>
      <c r="E12257" t="s">
        <v>169</v>
      </c>
      <c r="F12257">
        <v>3</v>
      </c>
      <c r="G12257" s="85">
        <v>17.916656124356695</v>
      </c>
      <c r="H12257" s="85">
        <v>22963.846685082874</v>
      </c>
      <c r="I12257" s="85">
        <v>5596.9095303867407</v>
      </c>
      <c r="J12257" s="85">
        <v>272781.6333034389</v>
      </c>
      <c r="K12257" t="s">
        <v>491</v>
      </c>
    </row>
    <row r="12258" spans="2:11" x14ac:dyDescent="0.25">
      <c r="B12258">
        <v>2026</v>
      </c>
      <c r="C12258" t="s">
        <v>484</v>
      </c>
      <c r="D12258">
        <v>4</v>
      </c>
      <c r="E12258" t="s">
        <v>169</v>
      </c>
      <c r="F12258">
        <v>3</v>
      </c>
      <c r="G12258" s="85">
        <v>9.2142802925263005</v>
      </c>
      <c r="H12258" s="85">
        <v>22963.846685082874</v>
      </c>
      <c r="I12258" s="85">
        <v>5596.9095303867407</v>
      </c>
      <c r="J12258" s="85">
        <v>140287.69712748285</v>
      </c>
      <c r="K12258" t="s">
        <v>491</v>
      </c>
    </row>
    <row r="12259" spans="2:11" x14ac:dyDescent="0.25">
      <c r="B12259">
        <v>2026</v>
      </c>
      <c r="C12259" t="s">
        <v>485</v>
      </c>
      <c r="D12259">
        <v>3</v>
      </c>
      <c r="E12259" t="s">
        <v>169</v>
      </c>
      <c r="F12259">
        <v>3</v>
      </c>
      <c r="G12259" s="85">
        <v>18.083793025930433</v>
      </c>
      <c r="H12259" s="85">
        <v>22963.846685082874</v>
      </c>
      <c r="I12259" s="85">
        <v>5596.9095303867407</v>
      </c>
      <c r="J12259" s="85">
        <v>275326.29770287336</v>
      </c>
      <c r="K12259" t="s">
        <v>491</v>
      </c>
    </row>
    <row r="12260" spans="2:11" x14ac:dyDescent="0.25">
      <c r="B12260">
        <v>2026</v>
      </c>
      <c r="C12260" t="s">
        <v>485</v>
      </c>
      <c r="D12260">
        <v>4</v>
      </c>
      <c r="E12260" t="s">
        <v>169</v>
      </c>
      <c r="F12260">
        <v>3</v>
      </c>
      <c r="G12260" s="85">
        <v>9.3002364133356537</v>
      </c>
      <c r="H12260" s="85">
        <v>22963.846685082874</v>
      </c>
      <c r="I12260" s="85">
        <v>5596.9095303867407</v>
      </c>
      <c r="J12260" s="85">
        <v>141596.38167576349</v>
      </c>
      <c r="K12260" t="s">
        <v>491</v>
      </c>
    </row>
    <row r="12261" spans="2:11" x14ac:dyDescent="0.25">
      <c r="B12261">
        <v>2026</v>
      </c>
      <c r="C12261" t="s">
        <v>486</v>
      </c>
      <c r="D12261">
        <v>3</v>
      </c>
      <c r="E12261" t="s">
        <v>169</v>
      </c>
      <c r="F12261">
        <v>3</v>
      </c>
      <c r="G12261" s="85">
        <v>18.250929927504171</v>
      </c>
      <c r="H12261" s="85">
        <v>22963.846685082874</v>
      </c>
      <c r="I12261" s="85">
        <v>5596.9095303867407</v>
      </c>
      <c r="J12261" s="85">
        <v>277870.96210230788</v>
      </c>
      <c r="K12261" t="s">
        <v>491</v>
      </c>
    </row>
    <row r="12262" spans="2:11" x14ac:dyDescent="0.25">
      <c r="B12262">
        <v>2026</v>
      </c>
      <c r="C12262" t="s">
        <v>486</v>
      </c>
      <c r="D12262">
        <v>4</v>
      </c>
      <c r="E12262" t="s">
        <v>169</v>
      </c>
      <c r="F12262">
        <v>3</v>
      </c>
      <c r="G12262" s="85">
        <v>9.3861925341450032</v>
      </c>
      <c r="H12262" s="85">
        <v>22963.846685082874</v>
      </c>
      <c r="I12262" s="85">
        <v>5596.9095303867407</v>
      </c>
      <c r="J12262" s="85">
        <v>142905.06622404407</v>
      </c>
      <c r="K12262" t="s">
        <v>491</v>
      </c>
    </row>
    <row r="12263" spans="2:11" x14ac:dyDescent="0.25">
      <c r="B12263">
        <v>2026</v>
      </c>
      <c r="C12263" t="s">
        <v>487</v>
      </c>
      <c r="D12263">
        <v>3</v>
      </c>
      <c r="E12263" t="s">
        <v>169</v>
      </c>
      <c r="F12263">
        <v>3</v>
      </c>
      <c r="G12263" s="85">
        <v>18.418066829077908</v>
      </c>
      <c r="H12263" s="85">
        <v>22963.846685082874</v>
      </c>
      <c r="I12263" s="85">
        <v>5596.9095303867407</v>
      </c>
      <c r="J12263" s="85">
        <v>280415.62650174234</v>
      </c>
      <c r="K12263" t="s">
        <v>491</v>
      </c>
    </row>
    <row r="12264" spans="2:11" x14ac:dyDescent="0.25">
      <c r="B12264">
        <v>2026</v>
      </c>
      <c r="C12264" t="s">
        <v>487</v>
      </c>
      <c r="D12264">
        <v>4</v>
      </c>
      <c r="E12264" t="s">
        <v>169</v>
      </c>
      <c r="F12264">
        <v>3</v>
      </c>
      <c r="G12264" s="85">
        <v>9.4721486549543563</v>
      </c>
      <c r="H12264" s="85">
        <v>22963.846685082874</v>
      </c>
      <c r="I12264" s="85">
        <v>5596.9095303867407</v>
      </c>
      <c r="J12264" s="85">
        <v>144213.75077232468</v>
      </c>
      <c r="K12264" t="s">
        <v>491</v>
      </c>
    </row>
    <row r="12265" spans="2:11" x14ac:dyDescent="0.25">
      <c r="B12265">
        <v>2026</v>
      </c>
      <c r="C12265" t="s">
        <v>488</v>
      </c>
      <c r="D12265">
        <v>3</v>
      </c>
      <c r="E12265" t="s">
        <v>169</v>
      </c>
      <c r="F12265">
        <v>3</v>
      </c>
      <c r="G12265" s="85">
        <v>18.585203730651646</v>
      </c>
      <c r="H12265" s="85">
        <v>22963.846685082874</v>
      </c>
      <c r="I12265" s="85">
        <v>5596.9095303867407</v>
      </c>
      <c r="J12265" s="85">
        <v>282960.29090117681</v>
      </c>
      <c r="K12265" t="s">
        <v>491</v>
      </c>
    </row>
    <row r="12266" spans="2:11" x14ac:dyDescent="0.25">
      <c r="B12266">
        <v>2026</v>
      </c>
      <c r="C12266" t="s">
        <v>488</v>
      </c>
      <c r="D12266">
        <v>4</v>
      </c>
      <c r="E12266" t="s">
        <v>169</v>
      </c>
      <c r="F12266">
        <v>3</v>
      </c>
      <c r="G12266" s="85">
        <v>9.5581047757637059</v>
      </c>
      <c r="H12266" s="85">
        <v>22963.846685082874</v>
      </c>
      <c r="I12266" s="85">
        <v>5596.9095303867407</v>
      </c>
      <c r="J12266" s="85">
        <v>145522.43532060526</v>
      </c>
      <c r="K12266" t="s">
        <v>491</v>
      </c>
    </row>
    <row r="12267" spans="2:11" x14ac:dyDescent="0.25">
      <c r="B12267">
        <v>2026</v>
      </c>
      <c r="C12267" t="s">
        <v>489</v>
      </c>
      <c r="D12267">
        <v>3</v>
      </c>
      <c r="E12267" t="s">
        <v>169</v>
      </c>
      <c r="F12267">
        <v>3</v>
      </c>
      <c r="G12267" s="85">
        <v>18.75234063222538</v>
      </c>
      <c r="H12267" s="85">
        <v>22963.846685082874</v>
      </c>
      <c r="I12267" s="85">
        <v>5596.9095303867407</v>
      </c>
      <c r="J12267" s="85">
        <v>285504.95530061127</v>
      </c>
      <c r="K12267" t="s">
        <v>491</v>
      </c>
    </row>
    <row r="12268" spans="2:11" x14ac:dyDescent="0.25">
      <c r="B12268">
        <v>2026</v>
      </c>
      <c r="C12268" t="s">
        <v>489</v>
      </c>
      <c r="D12268">
        <v>4</v>
      </c>
      <c r="E12268" t="s">
        <v>169</v>
      </c>
      <c r="F12268">
        <v>3</v>
      </c>
      <c r="G12268" s="85">
        <v>9.6440608965730554</v>
      </c>
      <c r="H12268" s="85">
        <v>22963.846685082874</v>
      </c>
      <c r="I12268" s="85">
        <v>5596.9095303867407</v>
      </c>
      <c r="J12268" s="85">
        <v>146831.11986888584</v>
      </c>
      <c r="K12268" t="s">
        <v>491</v>
      </c>
    </row>
    <row r="12269" spans="2:11" x14ac:dyDescent="0.25">
      <c r="B12269">
        <v>2026</v>
      </c>
      <c r="C12269" t="s">
        <v>490</v>
      </c>
      <c r="D12269">
        <v>3</v>
      </c>
      <c r="E12269" t="s">
        <v>169</v>
      </c>
      <c r="F12269">
        <v>3</v>
      </c>
      <c r="G12269" s="85">
        <v>18.919477533799121</v>
      </c>
      <c r="H12269" s="85">
        <v>22963.846685082874</v>
      </c>
      <c r="I12269" s="85">
        <v>5596.9095303867407</v>
      </c>
      <c r="J12269" s="85">
        <v>288049.61970004579</v>
      </c>
      <c r="K12269" t="s">
        <v>491</v>
      </c>
    </row>
    <row r="12270" spans="2:11" x14ac:dyDescent="0.25">
      <c r="B12270">
        <v>2026</v>
      </c>
      <c r="C12270" t="s">
        <v>490</v>
      </c>
      <c r="D12270">
        <v>4</v>
      </c>
      <c r="E12270" t="s">
        <v>169</v>
      </c>
      <c r="F12270">
        <v>3</v>
      </c>
      <c r="G12270" s="85">
        <v>9.730017017382405</v>
      </c>
      <c r="H12270" s="85">
        <v>22963.846685082874</v>
      </c>
      <c r="I12270" s="85">
        <v>5596.9095303867407</v>
      </c>
      <c r="J12270" s="85">
        <v>148139.80441716639</v>
      </c>
      <c r="K12270" t="s">
        <v>491</v>
      </c>
    </row>
    <row r="12271" spans="2:11" x14ac:dyDescent="0.25">
      <c r="B12271">
        <v>2026</v>
      </c>
      <c r="C12271" t="s">
        <v>479</v>
      </c>
      <c r="D12271">
        <v>3</v>
      </c>
      <c r="E12271" t="s">
        <v>185</v>
      </c>
      <c r="F12271">
        <v>10</v>
      </c>
      <c r="G12271" s="85">
        <v>5.2382962206265047</v>
      </c>
      <c r="H12271" s="85">
        <v>12076.490850376749</v>
      </c>
      <c r="I12271" s="85">
        <v>3366.157158234661</v>
      </c>
      <c r="J12271" s="85">
        <v>43523.042629411852</v>
      </c>
      <c r="K12271" t="s">
        <v>491</v>
      </c>
    </row>
    <row r="12272" spans="2:11" x14ac:dyDescent="0.25">
      <c r="B12272">
        <v>2026</v>
      </c>
      <c r="C12272" t="s">
        <v>479</v>
      </c>
      <c r="D12272">
        <v>4</v>
      </c>
      <c r="E12272" t="s">
        <v>185</v>
      </c>
      <c r="F12272">
        <v>10</v>
      </c>
      <c r="G12272" s="85">
        <v>0</v>
      </c>
      <c r="H12272" s="85">
        <v>12076.490850376749</v>
      </c>
      <c r="I12272" s="85">
        <v>3366.157158234661</v>
      </c>
      <c r="J12272" s="85">
        <v>0</v>
      </c>
      <c r="K12272" t="s">
        <v>491</v>
      </c>
    </row>
    <row r="12273" spans="2:11" x14ac:dyDescent="0.25">
      <c r="B12273">
        <v>2026</v>
      </c>
      <c r="C12273" t="s">
        <v>480</v>
      </c>
      <c r="D12273">
        <v>3</v>
      </c>
      <c r="E12273" t="s">
        <v>185</v>
      </c>
      <c r="F12273">
        <v>10</v>
      </c>
      <c r="G12273" s="85">
        <v>3.117219173817297</v>
      </c>
      <c r="H12273" s="85">
        <v>12076.490850376749</v>
      </c>
      <c r="I12273" s="85">
        <v>3366.157158234661</v>
      </c>
      <c r="J12273" s="85">
        <v>25899.807355881807</v>
      </c>
      <c r="K12273" t="s">
        <v>491</v>
      </c>
    </row>
    <row r="12274" spans="2:11" x14ac:dyDescent="0.25">
      <c r="B12274">
        <v>2026</v>
      </c>
      <c r="C12274" t="s">
        <v>480</v>
      </c>
      <c r="D12274">
        <v>4</v>
      </c>
      <c r="E12274" t="s">
        <v>185</v>
      </c>
      <c r="F12274">
        <v>10</v>
      </c>
      <c r="G12274" s="85">
        <v>0</v>
      </c>
      <c r="H12274" s="85">
        <v>12076.490850376749</v>
      </c>
      <c r="I12274" s="85">
        <v>3366.157158234661</v>
      </c>
      <c r="J12274" s="85">
        <v>0</v>
      </c>
      <c r="K12274" t="s">
        <v>491</v>
      </c>
    </row>
    <row r="12275" spans="2:11" x14ac:dyDescent="0.25">
      <c r="B12275">
        <v>2026</v>
      </c>
      <c r="C12275" t="s">
        <v>481</v>
      </c>
      <c r="D12275">
        <v>3</v>
      </c>
      <c r="E12275" t="s">
        <v>185</v>
      </c>
      <c r="F12275">
        <v>10</v>
      </c>
      <c r="G12275" s="85">
        <v>4.463050319079267</v>
      </c>
      <c r="H12275" s="85">
        <v>12076.490850376749</v>
      </c>
      <c r="I12275" s="85">
        <v>3366.157158234661</v>
      </c>
      <c r="J12275" s="85">
        <v>37081.814604074672</v>
      </c>
      <c r="K12275" t="s">
        <v>491</v>
      </c>
    </row>
    <row r="12276" spans="2:11" x14ac:dyDescent="0.25">
      <c r="B12276">
        <v>2026</v>
      </c>
      <c r="C12276" t="s">
        <v>481</v>
      </c>
      <c r="D12276">
        <v>4</v>
      </c>
      <c r="E12276" t="s">
        <v>185</v>
      </c>
      <c r="F12276">
        <v>10</v>
      </c>
      <c r="G12276" s="85">
        <v>0</v>
      </c>
      <c r="H12276" s="85">
        <v>12076.490850376749</v>
      </c>
      <c r="I12276" s="85">
        <v>3366.157158234661</v>
      </c>
      <c r="J12276" s="85">
        <v>0</v>
      </c>
      <c r="K12276" t="s">
        <v>491</v>
      </c>
    </row>
    <row r="12277" spans="2:11" x14ac:dyDescent="0.25">
      <c r="B12277">
        <v>2026</v>
      </c>
      <c r="C12277" t="s">
        <v>482</v>
      </c>
      <c r="D12277">
        <v>3</v>
      </c>
      <c r="E12277" t="s">
        <v>185</v>
      </c>
      <c r="F12277">
        <v>10</v>
      </c>
      <c r="G12277" s="85">
        <v>5.003482275496383</v>
      </c>
      <c r="H12277" s="85">
        <v>12076.490850376749</v>
      </c>
      <c r="I12277" s="85">
        <v>3366.157158234661</v>
      </c>
      <c r="J12277" s="85">
        <v>41572.06144899736</v>
      </c>
      <c r="K12277" t="s">
        <v>491</v>
      </c>
    </row>
    <row r="12278" spans="2:11" x14ac:dyDescent="0.25">
      <c r="B12278">
        <v>2026</v>
      </c>
      <c r="C12278" t="s">
        <v>482</v>
      </c>
      <c r="D12278">
        <v>4</v>
      </c>
      <c r="E12278" t="s">
        <v>185</v>
      </c>
      <c r="F12278">
        <v>10</v>
      </c>
      <c r="G12278" s="85">
        <v>0</v>
      </c>
      <c r="H12278" s="85">
        <v>12076.490850376749</v>
      </c>
      <c r="I12278" s="85">
        <v>3366.157158234661</v>
      </c>
      <c r="J12278" s="85">
        <v>0</v>
      </c>
      <c r="K12278" t="s">
        <v>491</v>
      </c>
    </row>
    <row r="12279" spans="2:11" x14ac:dyDescent="0.25">
      <c r="B12279">
        <v>2026</v>
      </c>
      <c r="C12279" t="s">
        <v>483</v>
      </c>
      <c r="D12279">
        <v>3</v>
      </c>
      <c r="E12279" t="s">
        <v>185</v>
      </c>
      <c r="F12279">
        <v>10</v>
      </c>
      <c r="G12279" s="85">
        <v>10.588089996598878</v>
      </c>
      <c r="H12279" s="85">
        <v>12076.490850376749</v>
      </c>
      <c r="I12279" s="85">
        <v>3366.157158234661</v>
      </c>
      <c r="J12279" s="85">
        <v>87972.476713221651</v>
      </c>
      <c r="K12279" t="s">
        <v>491</v>
      </c>
    </row>
    <row r="12280" spans="2:11" x14ac:dyDescent="0.25">
      <c r="B12280">
        <v>2026</v>
      </c>
      <c r="C12280" t="s">
        <v>483</v>
      </c>
      <c r="D12280">
        <v>4</v>
      </c>
      <c r="E12280" t="s">
        <v>185</v>
      </c>
      <c r="F12280">
        <v>10</v>
      </c>
      <c r="G12280" s="85">
        <v>0</v>
      </c>
      <c r="H12280" s="85">
        <v>12076.490850376749</v>
      </c>
      <c r="I12280" s="85">
        <v>3366.157158234661</v>
      </c>
      <c r="J12280" s="85">
        <v>0</v>
      </c>
      <c r="K12280" t="s">
        <v>491</v>
      </c>
    </row>
    <row r="12281" spans="2:11" x14ac:dyDescent="0.25">
      <c r="B12281">
        <v>2026</v>
      </c>
      <c r="C12281" t="s">
        <v>484</v>
      </c>
      <c r="D12281">
        <v>3</v>
      </c>
      <c r="E12281" t="s">
        <v>185</v>
      </c>
      <c r="F12281">
        <v>10</v>
      </c>
      <c r="G12281" s="85">
        <v>7.3224126652989074</v>
      </c>
      <c r="H12281" s="85">
        <v>12076.490850376749</v>
      </c>
      <c r="I12281" s="85">
        <v>3366.157158234661</v>
      </c>
      <c r="J12281" s="85">
        <v>60839.186093953576</v>
      </c>
      <c r="K12281" t="s">
        <v>491</v>
      </c>
    </row>
    <row r="12282" spans="2:11" x14ac:dyDescent="0.25">
      <c r="B12282">
        <v>2026</v>
      </c>
      <c r="C12282" t="s">
        <v>484</v>
      </c>
      <c r="D12282">
        <v>4</v>
      </c>
      <c r="E12282" t="s">
        <v>185</v>
      </c>
      <c r="F12282">
        <v>10</v>
      </c>
      <c r="G12282" s="85">
        <v>0</v>
      </c>
      <c r="H12282" s="85">
        <v>12076.490850376749</v>
      </c>
      <c r="I12282" s="85">
        <v>3366.157158234661</v>
      </c>
      <c r="J12282" s="85">
        <v>0</v>
      </c>
      <c r="K12282" t="s">
        <v>491</v>
      </c>
    </row>
    <row r="12283" spans="2:11" x14ac:dyDescent="0.25">
      <c r="B12283">
        <v>2026</v>
      </c>
      <c r="C12283" t="s">
        <v>485</v>
      </c>
      <c r="D12283">
        <v>3</v>
      </c>
      <c r="E12283" t="s">
        <v>185</v>
      </c>
      <c r="F12283">
        <v>10</v>
      </c>
      <c r="G12283" s="85">
        <v>5.3254774997170795</v>
      </c>
      <c r="H12283" s="85">
        <v>12076.490850376749</v>
      </c>
      <c r="I12283" s="85">
        <v>3366.157158234661</v>
      </c>
      <c r="J12283" s="85">
        <v>44247.399245863744</v>
      </c>
      <c r="K12283" t="s">
        <v>491</v>
      </c>
    </row>
    <row r="12284" spans="2:11" x14ac:dyDescent="0.25">
      <c r="B12284">
        <v>2026</v>
      </c>
      <c r="C12284" t="s">
        <v>485</v>
      </c>
      <c r="D12284">
        <v>4</v>
      </c>
      <c r="E12284" t="s">
        <v>185</v>
      </c>
      <c r="F12284">
        <v>10</v>
      </c>
      <c r="G12284" s="85">
        <v>0</v>
      </c>
      <c r="H12284" s="85">
        <v>12076.490850376749</v>
      </c>
      <c r="I12284" s="85">
        <v>3366.157158234661</v>
      </c>
      <c r="J12284" s="85">
        <v>0</v>
      </c>
      <c r="K12284" t="s">
        <v>491</v>
      </c>
    </row>
    <row r="12285" spans="2:11" x14ac:dyDescent="0.25">
      <c r="B12285">
        <v>2026</v>
      </c>
      <c r="C12285" t="s">
        <v>486</v>
      </c>
      <c r="D12285">
        <v>3</v>
      </c>
      <c r="E12285" t="s">
        <v>185</v>
      </c>
      <c r="F12285">
        <v>10</v>
      </c>
      <c r="G12285" s="85">
        <v>3.2044004529078722</v>
      </c>
      <c r="H12285" s="85">
        <v>12076.490850376749</v>
      </c>
      <c r="I12285" s="85">
        <v>3366.157158234661</v>
      </c>
      <c r="J12285" s="85">
        <v>26624.163972333699</v>
      </c>
      <c r="K12285" t="s">
        <v>491</v>
      </c>
    </row>
    <row r="12286" spans="2:11" x14ac:dyDescent="0.25">
      <c r="B12286">
        <v>2026</v>
      </c>
      <c r="C12286" t="s">
        <v>486</v>
      </c>
      <c r="D12286">
        <v>4</v>
      </c>
      <c r="E12286" t="s">
        <v>185</v>
      </c>
      <c r="F12286">
        <v>10</v>
      </c>
      <c r="G12286" s="85">
        <v>0</v>
      </c>
      <c r="H12286" s="85">
        <v>12076.490850376749</v>
      </c>
      <c r="I12286" s="85">
        <v>3366.157158234661</v>
      </c>
      <c r="J12286" s="85">
        <v>0</v>
      </c>
      <c r="K12286" t="s">
        <v>491</v>
      </c>
    </row>
    <row r="12287" spans="2:11" x14ac:dyDescent="0.25">
      <c r="B12287">
        <v>2026</v>
      </c>
      <c r="C12287" t="s">
        <v>487</v>
      </c>
      <c r="D12287">
        <v>3</v>
      </c>
      <c r="E12287" t="s">
        <v>185</v>
      </c>
      <c r="F12287">
        <v>10</v>
      </c>
      <c r="G12287" s="85">
        <v>4.5502315981698427</v>
      </c>
      <c r="H12287" s="85">
        <v>12076.490850376749</v>
      </c>
      <c r="I12287" s="85">
        <v>3366.157158234661</v>
      </c>
      <c r="J12287" s="85">
        <v>37806.171220526572</v>
      </c>
      <c r="K12287" t="s">
        <v>491</v>
      </c>
    </row>
    <row r="12288" spans="2:11" x14ac:dyDescent="0.25">
      <c r="B12288">
        <v>2026</v>
      </c>
      <c r="C12288" t="s">
        <v>487</v>
      </c>
      <c r="D12288">
        <v>4</v>
      </c>
      <c r="E12288" t="s">
        <v>185</v>
      </c>
      <c r="F12288">
        <v>10</v>
      </c>
      <c r="G12288" s="85">
        <v>0</v>
      </c>
      <c r="H12288" s="85">
        <v>12076.490850376749</v>
      </c>
      <c r="I12288" s="85">
        <v>3366.157158234661</v>
      </c>
      <c r="J12288" s="85">
        <v>0</v>
      </c>
      <c r="K12288" t="s">
        <v>491</v>
      </c>
    </row>
    <row r="12289" spans="2:11" x14ac:dyDescent="0.25">
      <c r="B12289">
        <v>2026</v>
      </c>
      <c r="C12289" t="s">
        <v>488</v>
      </c>
      <c r="D12289">
        <v>3</v>
      </c>
      <c r="E12289" t="s">
        <v>185</v>
      </c>
      <c r="F12289">
        <v>10</v>
      </c>
      <c r="G12289" s="85">
        <v>5.0906635545869587</v>
      </c>
      <c r="H12289" s="85">
        <v>12076.490850376749</v>
      </c>
      <c r="I12289" s="85">
        <v>3366.157158234661</v>
      </c>
      <c r="J12289" s="85">
        <v>42296.418065449259</v>
      </c>
      <c r="K12289" t="s">
        <v>491</v>
      </c>
    </row>
    <row r="12290" spans="2:11" x14ac:dyDescent="0.25">
      <c r="B12290">
        <v>2026</v>
      </c>
      <c r="C12290" t="s">
        <v>488</v>
      </c>
      <c r="D12290">
        <v>4</v>
      </c>
      <c r="E12290" t="s">
        <v>185</v>
      </c>
      <c r="F12290">
        <v>10</v>
      </c>
      <c r="G12290" s="85">
        <v>0</v>
      </c>
      <c r="H12290" s="85">
        <v>12076.490850376749</v>
      </c>
      <c r="I12290" s="85">
        <v>3366.157158234661</v>
      </c>
      <c r="J12290" s="85">
        <v>0</v>
      </c>
      <c r="K12290" t="s">
        <v>491</v>
      </c>
    </row>
    <row r="12291" spans="2:11" x14ac:dyDescent="0.25">
      <c r="B12291">
        <v>2026</v>
      </c>
      <c r="C12291" t="s">
        <v>489</v>
      </c>
      <c r="D12291">
        <v>3</v>
      </c>
      <c r="E12291" t="s">
        <v>185</v>
      </c>
      <c r="F12291">
        <v>10</v>
      </c>
      <c r="G12291" s="85">
        <v>10.675271275689456</v>
      </c>
      <c r="H12291" s="85">
        <v>12076.490850376749</v>
      </c>
      <c r="I12291" s="85">
        <v>3366.157158234661</v>
      </c>
      <c r="J12291" s="85">
        <v>88696.833329673565</v>
      </c>
      <c r="K12291" t="s">
        <v>491</v>
      </c>
    </row>
    <row r="12292" spans="2:11" x14ac:dyDescent="0.25">
      <c r="B12292">
        <v>2026</v>
      </c>
      <c r="C12292" t="s">
        <v>489</v>
      </c>
      <c r="D12292">
        <v>4</v>
      </c>
      <c r="E12292" t="s">
        <v>185</v>
      </c>
      <c r="F12292">
        <v>10</v>
      </c>
      <c r="G12292" s="85">
        <v>0</v>
      </c>
      <c r="H12292" s="85">
        <v>12076.490850376749</v>
      </c>
      <c r="I12292" s="85">
        <v>3366.157158234661</v>
      </c>
      <c r="J12292" s="85">
        <v>0</v>
      </c>
      <c r="K12292" t="s">
        <v>491</v>
      </c>
    </row>
    <row r="12293" spans="2:11" x14ac:dyDescent="0.25">
      <c r="B12293">
        <v>2026</v>
      </c>
      <c r="C12293" t="s">
        <v>490</v>
      </c>
      <c r="D12293">
        <v>3</v>
      </c>
      <c r="E12293" t="s">
        <v>185</v>
      </c>
      <c r="F12293">
        <v>10</v>
      </c>
      <c r="G12293" s="85">
        <v>7.4095939443894832</v>
      </c>
      <c r="H12293" s="85">
        <v>12076.490850376749</v>
      </c>
      <c r="I12293" s="85">
        <v>3366.157158234661</v>
      </c>
      <c r="J12293" s="85">
        <v>61563.542710405469</v>
      </c>
      <c r="K12293" t="s">
        <v>491</v>
      </c>
    </row>
    <row r="12294" spans="2:11" x14ac:dyDescent="0.25">
      <c r="B12294">
        <v>2026</v>
      </c>
      <c r="C12294" t="s">
        <v>490</v>
      </c>
      <c r="D12294">
        <v>4</v>
      </c>
      <c r="E12294" t="s">
        <v>185</v>
      </c>
      <c r="F12294">
        <v>10</v>
      </c>
      <c r="G12294" s="85">
        <v>0</v>
      </c>
      <c r="H12294" s="85">
        <v>12076.490850376749</v>
      </c>
      <c r="I12294" s="85">
        <v>3366.157158234661</v>
      </c>
      <c r="J12294" s="85">
        <v>0</v>
      </c>
      <c r="K12294" t="s">
        <v>491</v>
      </c>
    </row>
    <row r="12295" spans="2:11" x14ac:dyDescent="0.25">
      <c r="B12295">
        <v>2026</v>
      </c>
      <c r="C12295" t="s">
        <v>479</v>
      </c>
      <c r="D12295">
        <v>3</v>
      </c>
      <c r="E12295" t="s">
        <v>45</v>
      </c>
      <c r="F12295">
        <v>6</v>
      </c>
      <c r="G12295" s="85">
        <v>5.7310567839209696</v>
      </c>
      <c r="H12295" s="85">
        <v>18536.052673839731</v>
      </c>
      <c r="I12295" s="85">
        <v>4748.7393608479206</v>
      </c>
      <c r="J12295" s="85">
        <v>70537.497161221007</v>
      </c>
      <c r="K12295" t="s">
        <v>491</v>
      </c>
    </row>
    <row r="12296" spans="2:11" x14ac:dyDescent="0.25">
      <c r="B12296">
        <v>2026</v>
      </c>
      <c r="C12296" t="s">
        <v>479</v>
      </c>
      <c r="D12296">
        <v>4</v>
      </c>
      <c r="E12296" t="s">
        <v>45</v>
      </c>
      <c r="F12296">
        <v>6</v>
      </c>
      <c r="G12296" s="85">
        <v>6.9418434284113175</v>
      </c>
      <c r="H12296" s="85">
        <v>18536.052673839731</v>
      </c>
      <c r="I12296" s="85">
        <v>4748.7393608479206</v>
      </c>
      <c r="J12296" s="85">
        <v>85439.785293873356</v>
      </c>
      <c r="K12296" t="s">
        <v>491</v>
      </c>
    </row>
    <row r="12297" spans="2:11" x14ac:dyDescent="0.25">
      <c r="B12297">
        <v>2026</v>
      </c>
      <c r="C12297" t="s">
        <v>480</v>
      </c>
      <c r="D12297">
        <v>3</v>
      </c>
      <c r="E12297" t="s">
        <v>45</v>
      </c>
      <c r="F12297">
        <v>6</v>
      </c>
      <c r="G12297" s="85">
        <v>5.8074320172486589</v>
      </c>
      <c r="H12297" s="85">
        <v>18536.052673839731</v>
      </c>
      <c r="I12297" s="85">
        <v>4748.7393608479206</v>
      </c>
      <c r="J12297" s="85">
        <v>71477.518872252404</v>
      </c>
      <c r="K12297" t="s">
        <v>491</v>
      </c>
    </row>
    <row r="12298" spans="2:11" x14ac:dyDescent="0.25">
      <c r="B12298">
        <v>2026</v>
      </c>
      <c r="C12298" t="s">
        <v>480</v>
      </c>
      <c r="D12298">
        <v>4</v>
      </c>
      <c r="E12298" t="s">
        <v>45</v>
      </c>
      <c r="F12298">
        <v>6</v>
      </c>
      <c r="G12298" s="85">
        <v>7.034354274413869</v>
      </c>
      <c r="H12298" s="85">
        <v>18536.052673839731</v>
      </c>
      <c r="I12298" s="85">
        <v>4748.7393608479206</v>
      </c>
      <c r="J12298" s="85">
        <v>86578.403141038129</v>
      </c>
      <c r="K12298" t="s">
        <v>491</v>
      </c>
    </row>
    <row r="12299" spans="2:11" x14ac:dyDescent="0.25">
      <c r="B12299">
        <v>2026</v>
      </c>
      <c r="C12299" t="s">
        <v>481</v>
      </c>
      <c r="D12299">
        <v>3</v>
      </c>
      <c r="E12299" t="s">
        <v>45</v>
      </c>
      <c r="F12299">
        <v>6</v>
      </c>
      <c r="G12299" s="85">
        <v>5.8838072505763535</v>
      </c>
      <c r="H12299" s="85">
        <v>18536.052673839731</v>
      </c>
      <c r="I12299" s="85">
        <v>4748.7393608479206</v>
      </c>
      <c r="J12299" s="85">
        <v>72417.540583283859</v>
      </c>
      <c r="K12299" t="s">
        <v>491</v>
      </c>
    </row>
    <row r="12300" spans="2:11" x14ac:dyDescent="0.25">
      <c r="B12300">
        <v>2026</v>
      </c>
      <c r="C12300" t="s">
        <v>481</v>
      </c>
      <c r="D12300">
        <v>4</v>
      </c>
      <c r="E12300" t="s">
        <v>45</v>
      </c>
      <c r="F12300">
        <v>6</v>
      </c>
      <c r="G12300" s="85">
        <v>7.1268651204164293</v>
      </c>
      <c r="H12300" s="85">
        <v>18536.052673839731</v>
      </c>
      <c r="I12300" s="85">
        <v>4748.7393608479206</v>
      </c>
      <c r="J12300" s="85">
        <v>87717.020988203003</v>
      </c>
      <c r="K12300" t="s">
        <v>491</v>
      </c>
    </row>
    <row r="12301" spans="2:11" x14ac:dyDescent="0.25">
      <c r="B12301">
        <v>2026</v>
      </c>
      <c r="C12301" t="s">
        <v>482</v>
      </c>
      <c r="D12301">
        <v>3</v>
      </c>
      <c r="E12301" t="s">
        <v>45</v>
      </c>
      <c r="F12301">
        <v>6</v>
      </c>
      <c r="G12301" s="85">
        <v>5.9601824839040418</v>
      </c>
      <c r="H12301" s="85">
        <v>18536.052673839731</v>
      </c>
      <c r="I12301" s="85">
        <v>4748.7393608479206</v>
      </c>
      <c r="J12301" s="85">
        <v>73357.562294315241</v>
      </c>
      <c r="K12301" t="s">
        <v>491</v>
      </c>
    </row>
    <row r="12302" spans="2:11" x14ac:dyDescent="0.25">
      <c r="B12302">
        <v>2026</v>
      </c>
      <c r="C12302" t="s">
        <v>482</v>
      </c>
      <c r="D12302">
        <v>4</v>
      </c>
      <c r="E12302" t="s">
        <v>45</v>
      </c>
      <c r="F12302">
        <v>6</v>
      </c>
      <c r="G12302" s="85">
        <v>7.2193759664189816</v>
      </c>
      <c r="H12302" s="85">
        <v>18536.052673839731</v>
      </c>
      <c r="I12302" s="85">
        <v>4748.7393608479206</v>
      </c>
      <c r="J12302" s="85">
        <v>88855.638835367776</v>
      </c>
      <c r="K12302" t="s">
        <v>491</v>
      </c>
    </row>
    <row r="12303" spans="2:11" x14ac:dyDescent="0.25">
      <c r="B12303">
        <v>2026</v>
      </c>
      <c r="C12303" t="s">
        <v>483</v>
      </c>
      <c r="D12303">
        <v>3</v>
      </c>
      <c r="E12303" t="s">
        <v>45</v>
      </c>
      <c r="F12303">
        <v>6</v>
      </c>
      <c r="G12303" s="85">
        <v>6.0365577172317373</v>
      </c>
      <c r="H12303" s="85">
        <v>18536.052673839731</v>
      </c>
      <c r="I12303" s="85">
        <v>4748.7393608479206</v>
      </c>
      <c r="J12303" s="85">
        <v>74297.584005346711</v>
      </c>
      <c r="K12303" t="s">
        <v>491</v>
      </c>
    </row>
    <row r="12304" spans="2:11" x14ac:dyDescent="0.25">
      <c r="B12304">
        <v>2026</v>
      </c>
      <c r="C12304" t="s">
        <v>483</v>
      </c>
      <c r="D12304">
        <v>4</v>
      </c>
      <c r="E12304" t="s">
        <v>45</v>
      </c>
      <c r="F12304">
        <v>6</v>
      </c>
      <c r="G12304" s="85">
        <v>7.3118868124215428</v>
      </c>
      <c r="H12304" s="85">
        <v>18536.052673839731</v>
      </c>
      <c r="I12304" s="85">
        <v>4748.7393608479206</v>
      </c>
      <c r="J12304" s="85">
        <v>89994.256682532665</v>
      </c>
      <c r="K12304" t="s">
        <v>491</v>
      </c>
    </row>
    <row r="12305" spans="2:11" x14ac:dyDescent="0.25">
      <c r="B12305">
        <v>2026</v>
      </c>
      <c r="C12305" t="s">
        <v>484</v>
      </c>
      <c r="D12305">
        <v>3</v>
      </c>
      <c r="E12305" t="s">
        <v>45</v>
      </c>
      <c r="F12305">
        <v>6</v>
      </c>
      <c r="G12305" s="85">
        <v>6.1129329505594256</v>
      </c>
      <c r="H12305" s="85">
        <v>18536.052673839731</v>
      </c>
      <c r="I12305" s="85">
        <v>4748.7393608479206</v>
      </c>
      <c r="J12305" s="85">
        <v>75237.605716378108</v>
      </c>
      <c r="K12305" t="s">
        <v>491</v>
      </c>
    </row>
    <row r="12306" spans="2:11" x14ac:dyDescent="0.25">
      <c r="B12306">
        <v>2026</v>
      </c>
      <c r="C12306" t="s">
        <v>484</v>
      </c>
      <c r="D12306">
        <v>4</v>
      </c>
      <c r="E12306" t="s">
        <v>45</v>
      </c>
      <c r="F12306">
        <v>6</v>
      </c>
      <c r="G12306" s="85">
        <v>7.4043976584240951</v>
      </c>
      <c r="H12306" s="85">
        <v>18536.052673839731</v>
      </c>
      <c r="I12306" s="85">
        <v>4748.7393608479206</v>
      </c>
      <c r="J12306" s="85">
        <v>91132.874529697438</v>
      </c>
      <c r="K12306" t="s">
        <v>491</v>
      </c>
    </row>
    <row r="12307" spans="2:11" x14ac:dyDescent="0.25">
      <c r="B12307">
        <v>2026</v>
      </c>
      <c r="C12307" t="s">
        <v>485</v>
      </c>
      <c r="D12307">
        <v>3</v>
      </c>
      <c r="E12307" t="s">
        <v>45</v>
      </c>
      <c r="F12307">
        <v>6</v>
      </c>
      <c r="G12307" s="85">
        <v>6.1893081838871229</v>
      </c>
      <c r="H12307" s="85">
        <v>18536.052673839731</v>
      </c>
      <c r="I12307" s="85">
        <v>4748.7393608479206</v>
      </c>
      <c r="J12307" s="85">
        <v>76177.627427409592</v>
      </c>
      <c r="K12307" t="s">
        <v>491</v>
      </c>
    </row>
    <row r="12308" spans="2:11" x14ac:dyDescent="0.25">
      <c r="B12308">
        <v>2026</v>
      </c>
      <c r="C12308" t="s">
        <v>485</v>
      </c>
      <c r="D12308">
        <v>4</v>
      </c>
      <c r="E12308" t="s">
        <v>45</v>
      </c>
      <c r="F12308">
        <v>6</v>
      </c>
      <c r="G12308" s="85">
        <v>7.4969085044266564</v>
      </c>
      <c r="H12308" s="85">
        <v>18536.052673839731</v>
      </c>
      <c r="I12308" s="85">
        <v>4748.7393608479206</v>
      </c>
      <c r="J12308" s="85">
        <v>92271.492376862327</v>
      </c>
      <c r="K12308" t="s">
        <v>491</v>
      </c>
    </row>
    <row r="12309" spans="2:11" x14ac:dyDescent="0.25">
      <c r="B12309">
        <v>2026</v>
      </c>
      <c r="C12309" t="s">
        <v>486</v>
      </c>
      <c r="D12309">
        <v>3</v>
      </c>
      <c r="E12309" t="s">
        <v>45</v>
      </c>
      <c r="F12309">
        <v>6</v>
      </c>
      <c r="G12309" s="85">
        <v>6.2656834172148095</v>
      </c>
      <c r="H12309" s="85">
        <v>18536.052673839731</v>
      </c>
      <c r="I12309" s="85">
        <v>4748.7393608479206</v>
      </c>
      <c r="J12309" s="85">
        <v>77117.64913844096</v>
      </c>
      <c r="K12309" t="s">
        <v>491</v>
      </c>
    </row>
    <row r="12310" spans="2:11" x14ac:dyDescent="0.25">
      <c r="B12310">
        <v>2026</v>
      </c>
      <c r="C12310" t="s">
        <v>486</v>
      </c>
      <c r="D12310">
        <v>4</v>
      </c>
      <c r="E12310" t="s">
        <v>45</v>
      </c>
      <c r="F12310">
        <v>6</v>
      </c>
      <c r="G12310" s="85">
        <v>7.5894193504292069</v>
      </c>
      <c r="H12310" s="85">
        <v>18536.052673839731</v>
      </c>
      <c r="I12310" s="85">
        <v>4748.7393608479206</v>
      </c>
      <c r="J12310" s="85">
        <v>93410.110224027085</v>
      </c>
      <c r="K12310" t="s">
        <v>491</v>
      </c>
    </row>
    <row r="12311" spans="2:11" x14ac:dyDescent="0.25">
      <c r="B12311">
        <v>2026</v>
      </c>
      <c r="C12311" t="s">
        <v>487</v>
      </c>
      <c r="D12311">
        <v>3</v>
      </c>
      <c r="E12311" t="s">
        <v>45</v>
      </c>
      <c r="F12311">
        <v>6</v>
      </c>
      <c r="G12311" s="85">
        <v>6.3420586505425058</v>
      </c>
      <c r="H12311" s="85">
        <v>18536.052673839731</v>
      </c>
      <c r="I12311" s="85">
        <v>4748.7393608479206</v>
      </c>
      <c r="J12311" s="85">
        <v>78057.670849472444</v>
      </c>
      <c r="K12311" t="s">
        <v>491</v>
      </c>
    </row>
    <row r="12312" spans="2:11" x14ac:dyDescent="0.25">
      <c r="B12312">
        <v>2026</v>
      </c>
      <c r="C12312" t="s">
        <v>487</v>
      </c>
      <c r="D12312">
        <v>4</v>
      </c>
      <c r="E12312" t="s">
        <v>45</v>
      </c>
      <c r="F12312">
        <v>6</v>
      </c>
      <c r="G12312" s="85">
        <v>7.681930196431769</v>
      </c>
      <c r="H12312" s="85">
        <v>18536.052673839731</v>
      </c>
      <c r="I12312" s="85">
        <v>4748.7393608479206</v>
      </c>
      <c r="J12312" s="85">
        <v>94548.728071191988</v>
      </c>
      <c r="K12312" t="s">
        <v>491</v>
      </c>
    </row>
    <row r="12313" spans="2:11" x14ac:dyDescent="0.25">
      <c r="B12313">
        <v>2026</v>
      </c>
      <c r="C12313" t="s">
        <v>488</v>
      </c>
      <c r="D12313">
        <v>3</v>
      </c>
      <c r="E12313" t="s">
        <v>45</v>
      </c>
      <c r="F12313">
        <v>6</v>
      </c>
      <c r="G12313" s="85">
        <v>6.4184338838701933</v>
      </c>
      <c r="H12313" s="85">
        <v>18536.052673839731</v>
      </c>
      <c r="I12313" s="85">
        <v>4748.7393608479206</v>
      </c>
      <c r="J12313" s="85">
        <v>78997.692560503812</v>
      </c>
      <c r="K12313" t="s">
        <v>491</v>
      </c>
    </row>
    <row r="12314" spans="2:11" x14ac:dyDescent="0.25">
      <c r="B12314">
        <v>2026</v>
      </c>
      <c r="C12314" t="s">
        <v>488</v>
      </c>
      <c r="D12314">
        <v>4</v>
      </c>
      <c r="E12314" t="s">
        <v>45</v>
      </c>
      <c r="F12314">
        <v>6</v>
      </c>
      <c r="G12314" s="85">
        <v>7.7744410424343204</v>
      </c>
      <c r="H12314" s="85">
        <v>18536.052673839731</v>
      </c>
      <c r="I12314" s="85">
        <v>4748.7393608479206</v>
      </c>
      <c r="J12314" s="85">
        <v>95687.345918356747</v>
      </c>
      <c r="K12314" t="s">
        <v>491</v>
      </c>
    </row>
    <row r="12315" spans="2:11" x14ac:dyDescent="0.25">
      <c r="B12315">
        <v>2026</v>
      </c>
      <c r="C12315" t="s">
        <v>489</v>
      </c>
      <c r="D12315">
        <v>3</v>
      </c>
      <c r="E12315" t="s">
        <v>45</v>
      </c>
      <c r="F12315">
        <v>6</v>
      </c>
      <c r="G12315" s="85">
        <v>6.4948091171978888</v>
      </c>
      <c r="H12315" s="85">
        <v>18536.052673839731</v>
      </c>
      <c r="I12315" s="85">
        <v>4748.7393608479206</v>
      </c>
      <c r="J12315" s="85">
        <v>79937.714271535282</v>
      </c>
      <c r="K12315" t="s">
        <v>491</v>
      </c>
    </row>
    <row r="12316" spans="2:11" x14ac:dyDescent="0.25">
      <c r="B12316">
        <v>2026</v>
      </c>
      <c r="C12316" t="s">
        <v>489</v>
      </c>
      <c r="D12316">
        <v>4</v>
      </c>
      <c r="E12316" t="s">
        <v>45</v>
      </c>
      <c r="F12316">
        <v>6</v>
      </c>
      <c r="G12316" s="85">
        <v>7.8669518884368799</v>
      </c>
      <c r="H12316" s="85">
        <v>18536.052673839731</v>
      </c>
      <c r="I12316" s="85">
        <v>4748.7393608479206</v>
      </c>
      <c r="J12316" s="85">
        <v>96825.963765521621</v>
      </c>
      <c r="K12316" t="s">
        <v>491</v>
      </c>
    </row>
    <row r="12317" spans="2:11" x14ac:dyDescent="0.25">
      <c r="B12317">
        <v>2026</v>
      </c>
      <c r="C12317" t="s">
        <v>490</v>
      </c>
      <c r="D12317">
        <v>3</v>
      </c>
      <c r="E12317" t="s">
        <v>45</v>
      </c>
      <c r="F12317">
        <v>6</v>
      </c>
      <c r="G12317" s="85">
        <v>6.571184350525578</v>
      </c>
      <c r="H12317" s="85">
        <v>18536.052673839731</v>
      </c>
      <c r="I12317" s="85">
        <v>4748.7393608479206</v>
      </c>
      <c r="J12317" s="85">
        <v>80877.735982566679</v>
      </c>
      <c r="K12317" t="s">
        <v>491</v>
      </c>
    </row>
    <row r="12318" spans="2:11" x14ac:dyDescent="0.25">
      <c r="B12318">
        <v>2026</v>
      </c>
      <c r="C12318" t="s">
        <v>490</v>
      </c>
      <c r="D12318">
        <v>4</v>
      </c>
      <c r="E12318" t="s">
        <v>45</v>
      </c>
      <c r="F12318">
        <v>6</v>
      </c>
      <c r="G12318" s="85">
        <v>7.9594627344394331</v>
      </c>
      <c r="H12318" s="85">
        <v>18536.052673839731</v>
      </c>
      <c r="I12318" s="85">
        <v>4748.7393608479206</v>
      </c>
      <c r="J12318" s="85">
        <v>97964.581612686408</v>
      </c>
      <c r="K12318" t="s">
        <v>491</v>
      </c>
    </row>
    <row r="12319" spans="2:11" x14ac:dyDescent="0.25">
      <c r="B12319">
        <v>2026</v>
      </c>
      <c r="C12319" t="s">
        <v>479</v>
      </c>
      <c r="D12319">
        <v>3</v>
      </c>
      <c r="E12319" t="s">
        <v>45</v>
      </c>
      <c r="F12319">
        <v>4</v>
      </c>
      <c r="G12319" s="85">
        <v>27.167534270138564</v>
      </c>
      <c r="H12319" s="85">
        <v>18536.052673839731</v>
      </c>
      <c r="I12319" s="85">
        <v>4748.7393608479206</v>
      </c>
      <c r="J12319" s="85">
        <v>343440.77314225066</v>
      </c>
      <c r="K12319" t="s">
        <v>491</v>
      </c>
    </row>
    <row r="12320" spans="2:11" x14ac:dyDescent="0.25">
      <c r="B12320">
        <v>2026</v>
      </c>
      <c r="C12320" t="s">
        <v>479</v>
      </c>
      <c r="D12320">
        <v>4</v>
      </c>
      <c r="E12320" t="s">
        <v>45</v>
      </c>
      <c r="F12320">
        <v>4</v>
      </c>
      <c r="G12320" s="85">
        <v>4.7068372443705115</v>
      </c>
      <c r="H12320" s="85">
        <v>18536.052673839731</v>
      </c>
      <c r="I12320" s="85">
        <v>4748.7393608479206</v>
      </c>
      <c r="J12320" s="85">
        <v>59501.896866590549</v>
      </c>
      <c r="K12320" t="s">
        <v>491</v>
      </c>
    </row>
    <row r="12321" spans="2:11" x14ac:dyDescent="0.25">
      <c r="B12321">
        <v>2026</v>
      </c>
      <c r="C12321" t="s">
        <v>480</v>
      </c>
      <c r="D12321">
        <v>3</v>
      </c>
      <c r="E12321" t="s">
        <v>45</v>
      </c>
      <c r="F12321">
        <v>4</v>
      </c>
      <c r="G12321" s="85">
        <v>27.426947574290505</v>
      </c>
      <c r="H12321" s="85">
        <v>18536.052673839731</v>
      </c>
      <c r="I12321" s="85">
        <v>4748.7393608479206</v>
      </c>
      <c r="J12321" s="85">
        <v>346720.16923522833</v>
      </c>
      <c r="K12321" t="s">
        <v>491</v>
      </c>
    </row>
    <row r="12322" spans="2:11" x14ac:dyDescent="0.25">
      <c r="B12322">
        <v>2026</v>
      </c>
      <c r="C12322" t="s">
        <v>480</v>
      </c>
      <c r="D12322">
        <v>4</v>
      </c>
      <c r="E12322" t="s">
        <v>45</v>
      </c>
      <c r="F12322">
        <v>4</v>
      </c>
      <c r="G12322" s="85">
        <v>4.7517811906825465</v>
      </c>
      <c r="H12322" s="85">
        <v>18536.052673839731</v>
      </c>
      <c r="I12322" s="85">
        <v>4748.7393608479206</v>
      </c>
      <c r="J12322" s="85">
        <v>60070.059715525844</v>
      </c>
      <c r="K12322" t="s">
        <v>491</v>
      </c>
    </row>
    <row r="12323" spans="2:11" x14ac:dyDescent="0.25">
      <c r="B12323">
        <v>2026</v>
      </c>
      <c r="C12323" t="s">
        <v>481</v>
      </c>
      <c r="D12323">
        <v>3</v>
      </c>
      <c r="E12323" t="s">
        <v>45</v>
      </c>
      <c r="F12323">
        <v>4</v>
      </c>
      <c r="G12323" s="85">
        <v>27.686360878442425</v>
      </c>
      <c r="H12323" s="85">
        <v>18536.052673839731</v>
      </c>
      <c r="I12323" s="85">
        <v>4748.7393608479206</v>
      </c>
      <c r="J12323" s="85">
        <v>349999.5653282057</v>
      </c>
      <c r="K12323" t="s">
        <v>491</v>
      </c>
    </row>
    <row r="12324" spans="2:11" x14ac:dyDescent="0.25">
      <c r="B12324">
        <v>2026</v>
      </c>
      <c r="C12324" t="s">
        <v>481</v>
      </c>
      <c r="D12324">
        <v>4</v>
      </c>
      <c r="E12324" t="s">
        <v>45</v>
      </c>
      <c r="F12324">
        <v>4</v>
      </c>
      <c r="G12324" s="85">
        <v>4.7967251369945849</v>
      </c>
      <c r="H12324" s="85">
        <v>18536.052673839731</v>
      </c>
      <c r="I12324" s="85">
        <v>4748.7393608479206</v>
      </c>
      <c r="J12324" s="85">
        <v>60638.222564461175</v>
      </c>
      <c r="K12324" t="s">
        <v>491</v>
      </c>
    </row>
    <row r="12325" spans="2:11" x14ac:dyDescent="0.25">
      <c r="B12325">
        <v>2026</v>
      </c>
      <c r="C12325" t="s">
        <v>482</v>
      </c>
      <c r="D12325">
        <v>3</v>
      </c>
      <c r="E12325" t="s">
        <v>45</v>
      </c>
      <c r="F12325">
        <v>4</v>
      </c>
      <c r="G12325" s="85">
        <v>27.945774182594366</v>
      </c>
      <c r="H12325" s="85">
        <v>18536.052673839731</v>
      </c>
      <c r="I12325" s="85">
        <v>4748.7393608479206</v>
      </c>
      <c r="J12325" s="85">
        <v>353278.96142118331</v>
      </c>
      <c r="K12325" t="s">
        <v>491</v>
      </c>
    </row>
    <row r="12326" spans="2:11" x14ac:dyDescent="0.25">
      <c r="B12326">
        <v>2026</v>
      </c>
      <c r="C12326" t="s">
        <v>482</v>
      </c>
      <c r="D12326">
        <v>4</v>
      </c>
      <c r="E12326" t="s">
        <v>45</v>
      </c>
      <c r="F12326">
        <v>4</v>
      </c>
      <c r="G12326" s="85">
        <v>4.8416690833066234</v>
      </c>
      <c r="H12326" s="85">
        <v>18536.052673839731</v>
      </c>
      <c r="I12326" s="85">
        <v>4748.7393608479206</v>
      </c>
      <c r="J12326" s="85">
        <v>61206.385413396514</v>
      </c>
      <c r="K12326" t="s">
        <v>491</v>
      </c>
    </row>
    <row r="12327" spans="2:11" x14ac:dyDescent="0.25">
      <c r="B12327">
        <v>2026</v>
      </c>
      <c r="C12327" t="s">
        <v>483</v>
      </c>
      <c r="D12327">
        <v>3</v>
      </c>
      <c r="E12327" t="s">
        <v>45</v>
      </c>
      <c r="F12327">
        <v>4</v>
      </c>
      <c r="G12327" s="85">
        <v>28.205187486746286</v>
      </c>
      <c r="H12327" s="85">
        <v>18536.052673839731</v>
      </c>
      <c r="I12327" s="85">
        <v>4748.7393608479206</v>
      </c>
      <c r="J12327" s="85">
        <v>356558.35751416069</v>
      </c>
      <c r="K12327" t="s">
        <v>491</v>
      </c>
    </row>
    <row r="12328" spans="2:11" x14ac:dyDescent="0.25">
      <c r="B12328">
        <v>2026</v>
      </c>
      <c r="C12328" t="s">
        <v>483</v>
      </c>
      <c r="D12328">
        <v>4</v>
      </c>
      <c r="E12328" t="s">
        <v>45</v>
      </c>
      <c r="F12328">
        <v>4</v>
      </c>
      <c r="G12328" s="85">
        <v>4.8866130296186547</v>
      </c>
      <c r="H12328" s="85">
        <v>18536.052673839731</v>
      </c>
      <c r="I12328" s="85">
        <v>4748.7393608479206</v>
      </c>
      <c r="J12328" s="85">
        <v>61774.548262331758</v>
      </c>
      <c r="K12328" t="s">
        <v>491</v>
      </c>
    </row>
    <row r="12329" spans="2:11" x14ac:dyDescent="0.25">
      <c r="B12329">
        <v>2026</v>
      </c>
      <c r="C12329" t="s">
        <v>484</v>
      </c>
      <c r="D12329">
        <v>3</v>
      </c>
      <c r="E12329" t="s">
        <v>45</v>
      </c>
      <c r="F12329">
        <v>4</v>
      </c>
      <c r="G12329" s="85">
        <v>28.464600790898231</v>
      </c>
      <c r="H12329" s="85">
        <v>18536.052673839731</v>
      </c>
      <c r="I12329" s="85">
        <v>4748.7393608479206</v>
      </c>
      <c r="J12329" s="85">
        <v>359837.75360713841</v>
      </c>
      <c r="K12329" t="s">
        <v>491</v>
      </c>
    </row>
    <row r="12330" spans="2:11" x14ac:dyDescent="0.25">
      <c r="B12330">
        <v>2026</v>
      </c>
      <c r="C12330" t="s">
        <v>484</v>
      </c>
      <c r="D12330">
        <v>4</v>
      </c>
      <c r="E12330" t="s">
        <v>45</v>
      </c>
      <c r="F12330">
        <v>4</v>
      </c>
      <c r="G12330" s="85">
        <v>4.9315569759306968</v>
      </c>
      <c r="H12330" s="85">
        <v>18536.052673839731</v>
      </c>
      <c r="I12330" s="85">
        <v>4748.7393608479206</v>
      </c>
      <c r="J12330" s="85">
        <v>62342.711111267141</v>
      </c>
      <c r="K12330" t="s">
        <v>491</v>
      </c>
    </row>
    <row r="12331" spans="2:11" x14ac:dyDescent="0.25">
      <c r="B12331">
        <v>2026</v>
      </c>
      <c r="C12331" t="s">
        <v>485</v>
      </c>
      <c r="D12331">
        <v>3</v>
      </c>
      <c r="E12331" t="s">
        <v>45</v>
      </c>
      <c r="F12331">
        <v>4</v>
      </c>
      <c r="G12331" s="85">
        <v>28.724014095050151</v>
      </c>
      <c r="H12331" s="85">
        <v>18536.052673839731</v>
      </c>
      <c r="I12331" s="85">
        <v>4748.7393608479206</v>
      </c>
      <c r="J12331" s="85">
        <v>363117.14970011578</v>
      </c>
      <c r="K12331" t="s">
        <v>491</v>
      </c>
    </row>
    <row r="12332" spans="2:11" x14ac:dyDescent="0.25">
      <c r="B12332">
        <v>2026</v>
      </c>
      <c r="C12332" t="s">
        <v>485</v>
      </c>
      <c r="D12332">
        <v>4</v>
      </c>
      <c r="E12332" t="s">
        <v>45</v>
      </c>
      <c r="F12332">
        <v>4</v>
      </c>
      <c r="G12332" s="85">
        <v>4.9765009222427281</v>
      </c>
      <c r="H12332" s="85">
        <v>18536.052673839731</v>
      </c>
      <c r="I12332" s="85">
        <v>4748.7393608479206</v>
      </c>
      <c r="J12332" s="85">
        <v>62910.873960202385</v>
      </c>
      <c r="K12332" t="s">
        <v>491</v>
      </c>
    </row>
    <row r="12333" spans="2:11" x14ac:dyDescent="0.25">
      <c r="B12333">
        <v>2026</v>
      </c>
      <c r="C12333" t="s">
        <v>486</v>
      </c>
      <c r="D12333">
        <v>3</v>
      </c>
      <c r="E12333" t="s">
        <v>45</v>
      </c>
      <c r="F12333">
        <v>4</v>
      </c>
      <c r="G12333" s="85">
        <v>28.983427399202096</v>
      </c>
      <c r="H12333" s="85">
        <v>18536.052673839731</v>
      </c>
      <c r="I12333" s="85">
        <v>4748.7393608479206</v>
      </c>
      <c r="J12333" s="85">
        <v>366396.54579309345</v>
      </c>
      <c r="K12333" t="s">
        <v>491</v>
      </c>
    </row>
    <row r="12334" spans="2:11" x14ac:dyDescent="0.25">
      <c r="B12334">
        <v>2026</v>
      </c>
      <c r="C12334" t="s">
        <v>486</v>
      </c>
      <c r="D12334">
        <v>4</v>
      </c>
      <c r="E12334" t="s">
        <v>45</v>
      </c>
      <c r="F12334">
        <v>4</v>
      </c>
      <c r="G12334" s="85">
        <v>5.0214448685547701</v>
      </c>
      <c r="H12334" s="85">
        <v>18536.052673839731</v>
      </c>
      <c r="I12334" s="85">
        <v>4748.7393608479206</v>
      </c>
      <c r="J12334" s="85">
        <v>63479.036809137768</v>
      </c>
      <c r="K12334" t="s">
        <v>491</v>
      </c>
    </row>
    <row r="12335" spans="2:11" x14ac:dyDescent="0.25">
      <c r="B12335">
        <v>2026</v>
      </c>
      <c r="C12335" t="s">
        <v>487</v>
      </c>
      <c r="D12335">
        <v>3</v>
      </c>
      <c r="E12335" t="s">
        <v>45</v>
      </c>
      <c r="F12335">
        <v>4</v>
      </c>
      <c r="G12335" s="85">
        <v>29.242840703354013</v>
      </c>
      <c r="H12335" s="85">
        <v>18536.052673839731</v>
      </c>
      <c r="I12335" s="85">
        <v>4748.7393608479206</v>
      </c>
      <c r="J12335" s="85">
        <v>369675.94188607077</v>
      </c>
      <c r="K12335" t="s">
        <v>491</v>
      </c>
    </row>
    <row r="12336" spans="2:11" x14ac:dyDescent="0.25">
      <c r="B12336">
        <v>2026</v>
      </c>
      <c r="C12336" t="s">
        <v>487</v>
      </c>
      <c r="D12336">
        <v>4</v>
      </c>
      <c r="E12336" t="s">
        <v>45</v>
      </c>
      <c r="F12336">
        <v>4</v>
      </c>
      <c r="G12336" s="85">
        <v>5.066388814866805</v>
      </c>
      <c r="H12336" s="85">
        <v>18536.052673839731</v>
      </c>
      <c r="I12336" s="85">
        <v>4748.7393608479206</v>
      </c>
      <c r="J12336" s="85">
        <v>64047.199658073056</v>
      </c>
      <c r="K12336" t="s">
        <v>491</v>
      </c>
    </row>
    <row r="12337" spans="2:11" x14ac:dyDescent="0.25">
      <c r="B12337">
        <v>2026</v>
      </c>
      <c r="C12337" t="s">
        <v>488</v>
      </c>
      <c r="D12337">
        <v>3</v>
      </c>
      <c r="E12337" t="s">
        <v>45</v>
      </c>
      <c r="F12337">
        <v>4</v>
      </c>
      <c r="G12337" s="85">
        <v>29.502254007505961</v>
      </c>
      <c r="H12337" s="85">
        <v>18536.052673839731</v>
      </c>
      <c r="I12337" s="85">
        <v>4748.7393608479206</v>
      </c>
      <c r="J12337" s="85">
        <v>372955.33797904849</v>
      </c>
      <c r="K12337" t="s">
        <v>491</v>
      </c>
    </row>
    <row r="12338" spans="2:11" x14ac:dyDescent="0.25">
      <c r="B12338">
        <v>2026</v>
      </c>
      <c r="C12338" t="s">
        <v>488</v>
      </c>
      <c r="D12338">
        <v>4</v>
      </c>
      <c r="E12338" t="s">
        <v>45</v>
      </c>
      <c r="F12338">
        <v>4</v>
      </c>
      <c r="G12338" s="85">
        <v>5.1113327611788435</v>
      </c>
      <c r="H12338" s="85">
        <v>18536.052673839731</v>
      </c>
      <c r="I12338" s="85">
        <v>4748.7393608479206</v>
      </c>
      <c r="J12338" s="85">
        <v>64615.362507008394</v>
      </c>
      <c r="K12338" t="s">
        <v>491</v>
      </c>
    </row>
    <row r="12339" spans="2:11" x14ac:dyDescent="0.25">
      <c r="B12339">
        <v>2026</v>
      </c>
      <c r="C12339" t="s">
        <v>489</v>
      </c>
      <c r="D12339">
        <v>3</v>
      </c>
      <c r="E12339" t="s">
        <v>45</v>
      </c>
      <c r="F12339">
        <v>4</v>
      </c>
      <c r="G12339" s="85">
        <v>29.761667311657877</v>
      </c>
      <c r="H12339" s="85">
        <v>18536.052673839731</v>
      </c>
      <c r="I12339" s="85">
        <v>4748.7393608479206</v>
      </c>
      <c r="J12339" s="85">
        <v>376234.73407202581</v>
      </c>
      <c r="K12339" t="s">
        <v>491</v>
      </c>
    </row>
    <row r="12340" spans="2:11" x14ac:dyDescent="0.25">
      <c r="B12340">
        <v>2026</v>
      </c>
      <c r="C12340" t="s">
        <v>489</v>
      </c>
      <c r="D12340">
        <v>4</v>
      </c>
      <c r="E12340" t="s">
        <v>45</v>
      </c>
      <c r="F12340">
        <v>4</v>
      </c>
      <c r="G12340" s="85">
        <v>5.1562767074908784</v>
      </c>
      <c r="H12340" s="85">
        <v>18536.052673839731</v>
      </c>
      <c r="I12340" s="85">
        <v>4748.7393608479206</v>
      </c>
      <c r="J12340" s="85">
        <v>65183.525355943682</v>
      </c>
      <c r="K12340" t="s">
        <v>491</v>
      </c>
    </row>
    <row r="12341" spans="2:11" x14ac:dyDescent="0.25">
      <c r="B12341">
        <v>2026</v>
      </c>
      <c r="C12341" t="s">
        <v>490</v>
      </c>
      <c r="D12341">
        <v>3</v>
      </c>
      <c r="E12341" t="s">
        <v>45</v>
      </c>
      <c r="F12341">
        <v>4</v>
      </c>
      <c r="G12341" s="85">
        <v>30.021080615809826</v>
      </c>
      <c r="H12341" s="85">
        <v>18536.052673839731</v>
      </c>
      <c r="I12341" s="85">
        <v>4748.7393608479206</v>
      </c>
      <c r="J12341" s="85">
        <v>379514.13016500359</v>
      </c>
      <c r="K12341" t="s">
        <v>491</v>
      </c>
    </row>
    <row r="12342" spans="2:11" x14ac:dyDescent="0.25">
      <c r="B12342">
        <v>2026</v>
      </c>
      <c r="C12342" t="s">
        <v>490</v>
      </c>
      <c r="D12342">
        <v>4</v>
      </c>
      <c r="E12342" t="s">
        <v>45</v>
      </c>
      <c r="F12342">
        <v>4</v>
      </c>
      <c r="G12342" s="85">
        <v>5.2012206538029169</v>
      </c>
      <c r="H12342" s="85">
        <v>18536.052673839731</v>
      </c>
      <c r="I12342" s="85">
        <v>4748.7393608479206</v>
      </c>
      <c r="J12342" s="85">
        <v>65751.688204879014</v>
      </c>
      <c r="K12342" t="s">
        <v>491</v>
      </c>
    </row>
    <row r="12343" spans="2:11" x14ac:dyDescent="0.25">
      <c r="B12343">
        <v>2026</v>
      </c>
      <c r="C12343" t="s">
        <v>479</v>
      </c>
      <c r="D12343">
        <v>3</v>
      </c>
      <c r="E12343" t="s">
        <v>148</v>
      </c>
      <c r="F12343">
        <v>11</v>
      </c>
      <c r="G12343" s="85">
        <v>0</v>
      </c>
      <c r="H12343" s="85">
        <v>9379.6906330564307</v>
      </c>
      <c r="I12343" s="85">
        <v>2699.8138069321112</v>
      </c>
      <c r="J12343" s="85">
        <v>0</v>
      </c>
      <c r="K12343" t="s">
        <v>491</v>
      </c>
    </row>
    <row r="12344" spans="2:11" x14ac:dyDescent="0.25">
      <c r="B12344">
        <v>2026</v>
      </c>
      <c r="C12344" t="s">
        <v>479</v>
      </c>
      <c r="D12344">
        <v>4</v>
      </c>
      <c r="E12344" t="s">
        <v>148</v>
      </c>
      <c r="F12344">
        <v>11</v>
      </c>
      <c r="G12344" s="85">
        <v>1.9534618256117013</v>
      </c>
      <c r="H12344" s="85">
        <v>9379.6906330564307</v>
      </c>
      <c r="I12344" s="85">
        <v>2699.8138069321112</v>
      </c>
      <c r="J12344" s="85">
        <v>12624.455767941417</v>
      </c>
      <c r="K12344" t="s">
        <v>491</v>
      </c>
    </row>
    <row r="12345" spans="2:11" x14ac:dyDescent="0.25">
      <c r="B12345">
        <v>2026</v>
      </c>
      <c r="C12345" t="s">
        <v>480</v>
      </c>
      <c r="D12345">
        <v>3</v>
      </c>
      <c r="E12345" t="s">
        <v>148</v>
      </c>
      <c r="F12345">
        <v>11</v>
      </c>
      <c r="G12345" s="85">
        <v>0</v>
      </c>
      <c r="H12345" s="85">
        <v>9379.6906330564307</v>
      </c>
      <c r="I12345" s="85">
        <v>2699.8138069321112</v>
      </c>
      <c r="J12345" s="85">
        <v>0</v>
      </c>
      <c r="K12345" t="s">
        <v>491</v>
      </c>
    </row>
    <row r="12346" spans="2:11" x14ac:dyDescent="0.25">
      <c r="B12346">
        <v>2026</v>
      </c>
      <c r="C12346" t="s">
        <v>480</v>
      </c>
      <c r="D12346">
        <v>4</v>
      </c>
      <c r="E12346" t="s">
        <v>148</v>
      </c>
      <c r="F12346">
        <v>11</v>
      </c>
      <c r="G12346" s="85">
        <v>1.8554035689807398</v>
      </c>
      <c r="H12346" s="85">
        <v>9379.6906330564307</v>
      </c>
      <c r="I12346" s="85">
        <v>2699.8138069321112</v>
      </c>
      <c r="J12346" s="85">
        <v>11990.743807314093</v>
      </c>
      <c r="K12346" t="s">
        <v>491</v>
      </c>
    </row>
    <row r="12347" spans="2:11" x14ac:dyDescent="0.25">
      <c r="B12347">
        <v>2026</v>
      </c>
      <c r="C12347" t="s">
        <v>481</v>
      </c>
      <c r="D12347">
        <v>3</v>
      </c>
      <c r="E12347" t="s">
        <v>148</v>
      </c>
      <c r="F12347">
        <v>11</v>
      </c>
      <c r="G12347" s="85">
        <v>0</v>
      </c>
      <c r="H12347" s="85">
        <v>9379.6906330564307</v>
      </c>
      <c r="I12347" s="85">
        <v>2699.8138069321112</v>
      </c>
      <c r="J12347" s="85">
        <v>0</v>
      </c>
      <c r="K12347" t="s">
        <v>491</v>
      </c>
    </row>
    <row r="12348" spans="2:11" x14ac:dyDescent="0.25">
      <c r="B12348">
        <v>2026</v>
      </c>
      <c r="C12348" t="s">
        <v>481</v>
      </c>
      <c r="D12348">
        <v>4</v>
      </c>
      <c r="E12348" t="s">
        <v>148</v>
      </c>
      <c r="F12348">
        <v>11</v>
      </c>
      <c r="G12348" s="85">
        <v>1.7573453123497784</v>
      </c>
      <c r="H12348" s="85">
        <v>9379.6906330564307</v>
      </c>
      <c r="I12348" s="85">
        <v>2699.8138069321112</v>
      </c>
      <c r="J12348" s="85">
        <v>11357.03184668677</v>
      </c>
      <c r="K12348" t="s">
        <v>491</v>
      </c>
    </row>
    <row r="12349" spans="2:11" x14ac:dyDescent="0.25">
      <c r="B12349">
        <v>2026</v>
      </c>
      <c r="C12349" t="s">
        <v>482</v>
      </c>
      <c r="D12349">
        <v>3</v>
      </c>
      <c r="E12349" t="s">
        <v>148</v>
      </c>
      <c r="F12349">
        <v>11</v>
      </c>
      <c r="G12349" s="85">
        <v>0</v>
      </c>
      <c r="H12349" s="85">
        <v>9379.6906330564307</v>
      </c>
      <c r="I12349" s="85">
        <v>2699.8138069321112</v>
      </c>
      <c r="J12349" s="85">
        <v>0</v>
      </c>
      <c r="K12349" t="s">
        <v>491</v>
      </c>
    </row>
    <row r="12350" spans="2:11" x14ac:dyDescent="0.25">
      <c r="B12350">
        <v>2026</v>
      </c>
      <c r="C12350" t="s">
        <v>482</v>
      </c>
      <c r="D12350">
        <v>4</v>
      </c>
      <c r="E12350" t="s">
        <v>148</v>
      </c>
      <c r="F12350">
        <v>11</v>
      </c>
      <c r="G12350" s="85">
        <v>1.6592870557188173</v>
      </c>
      <c r="H12350" s="85">
        <v>9379.6906330564307</v>
      </c>
      <c r="I12350" s="85">
        <v>2699.8138069321112</v>
      </c>
      <c r="J12350" s="85">
        <v>10723.319886059449</v>
      </c>
      <c r="K12350" t="s">
        <v>491</v>
      </c>
    </row>
    <row r="12351" spans="2:11" x14ac:dyDescent="0.25">
      <c r="B12351">
        <v>2026</v>
      </c>
      <c r="C12351" t="s">
        <v>483</v>
      </c>
      <c r="D12351">
        <v>3</v>
      </c>
      <c r="E12351" t="s">
        <v>148</v>
      </c>
      <c r="F12351">
        <v>11</v>
      </c>
      <c r="G12351" s="85">
        <v>0</v>
      </c>
      <c r="H12351" s="85">
        <v>9379.6906330564307</v>
      </c>
      <c r="I12351" s="85">
        <v>2699.8138069321112</v>
      </c>
      <c r="J12351" s="85">
        <v>0</v>
      </c>
      <c r="K12351" t="s">
        <v>491</v>
      </c>
    </row>
    <row r="12352" spans="2:11" x14ac:dyDescent="0.25">
      <c r="B12352">
        <v>2026</v>
      </c>
      <c r="C12352" t="s">
        <v>483</v>
      </c>
      <c r="D12352">
        <v>4</v>
      </c>
      <c r="E12352" t="s">
        <v>148</v>
      </c>
      <c r="F12352">
        <v>11</v>
      </c>
      <c r="G12352" s="85">
        <v>1.5612287990878557</v>
      </c>
      <c r="H12352" s="85">
        <v>9379.6906330564307</v>
      </c>
      <c r="I12352" s="85">
        <v>2699.8138069321112</v>
      </c>
      <c r="J12352" s="85">
        <v>10089.607925432127</v>
      </c>
      <c r="K12352" t="s">
        <v>491</v>
      </c>
    </row>
    <row r="12353" spans="2:11" x14ac:dyDescent="0.25">
      <c r="B12353">
        <v>2026</v>
      </c>
      <c r="C12353" t="s">
        <v>484</v>
      </c>
      <c r="D12353">
        <v>3</v>
      </c>
      <c r="E12353" t="s">
        <v>148</v>
      </c>
      <c r="F12353">
        <v>11</v>
      </c>
      <c r="G12353" s="85">
        <v>0</v>
      </c>
      <c r="H12353" s="85">
        <v>9379.6906330564307</v>
      </c>
      <c r="I12353" s="85">
        <v>2699.8138069321112</v>
      </c>
      <c r="J12353" s="85">
        <v>0</v>
      </c>
      <c r="K12353" t="s">
        <v>491</v>
      </c>
    </row>
    <row r="12354" spans="2:11" x14ac:dyDescent="0.25">
      <c r="B12354">
        <v>2026</v>
      </c>
      <c r="C12354" t="s">
        <v>484</v>
      </c>
      <c r="D12354">
        <v>4</v>
      </c>
      <c r="E12354" t="s">
        <v>148</v>
      </c>
      <c r="F12354">
        <v>11</v>
      </c>
      <c r="G12354" s="85">
        <v>1.463170542456895</v>
      </c>
      <c r="H12354" s="85">
        <v>9379.6906330564307</v>
      </c>
      <c r="I12354" s="85">
        <v>2699.8138069321112</v>
      </c>
      <c r="J12354" s="85">
        <v>9455.8959648048076</v>
      </c>
      <c r="K12354" t="s">
        <v>491</v>
      </c>
    </row>
    <row r="12355" spans="2:11" x14ac:dyDescent="0.25">
      <c r="B12355">
        <v>2026</v>
      </c>
      <c r="C12355" t="s">
        <v>485</v>
      </c>
      <c r="D12355">
        <v>3</v>
      </c>
      <c r="E12355" t="s">
        <v>148</v>
      </c>
      <c r="F12355">
        <v>11</v>
      </c>
      <c r="G12355" s="85">
        <v>0</v>
      </c>
      <c r="H12355" s="85">
        <v>9379.6906330564307</v>
      </c>
      <c r="I12355" s="85">
        <v>2699.8138069321112</v>
      </c>
      <c r="J12355" s="85">
        <v>0</v>
      </c>
      <c r="K12355" t="s">
        <v>491</v>
      </c>
    </row>
    <row r="12356" spans="2:11" x14ac:dyDescent="0.25">
      <c r="B12356">
        <v>2026</v>
      </c>
      <c r="C12356" t="s">
        <v>485</v>
      </c>
      <c r="D12356">
        <v>4</v>
      </c>
      <c r="E12356" t="s">
        <v>148</v>
      </c>
      <c r="F12356">
        <v>11</v>
      </c>
      <c r="G12356" s="85">
        <v>1.3651122858259332</v>
      </c>
      <c r="H12356" s="85">
        <v>9379.6906330564307</v>
      </c>
      <c r="I12356" s="85">
        <v>2699.8138069321112</v>
      </c>
      <c r="J12356" s="85">
        <v>8822.1840041774831</v>
      </c>
      <c r="K12356" t="s">
        <v>491</v>
      </c>
    </row>
    <row r="12357" spans="2:11" x14ac:dyDescent="0.25">
      <c r="B12357">
        <v>2026</v>
      </c>
      <c r="C12357" t="s">
        <v>486</v>
      </c>
      <c r="D12357">
        <v>3</v>
      </c>
      <c r="E12357" t="s">
        <v>148</v>
      </c>
      <c r="F12357">
        <v>11</v>
      </c>
      <c r="G12357" s="85">
        <v>0</v>
      </c>
      <c r="H12357" s="85">
        <v>9379.6906330564307</v>
      </c>
      <c r="I12357" s="85">
        <v>2699.8138069321112</v>
      </c>
      <c r="J12357" s="85">
        <v>0</v>
      </c>
      <c r="K12357" t="s">
        <v>491</v>
      </c>
    </row>
    <row r="12358" spans="2:11" x14ac:dyDescent="0.25">
      <c r="B12358">
        <v>2026</v>
      </c>
      <c r="C12358" t="s">
        <v>486</v>
      </c>
      <c r="D12358">
        <v>4</v>
      </c>
      <c r="E12358" t="s">
        <v>148</v>
      </c>
      <c r="F12358">
        <v>11</v>
      </c>
      <c r="G12358" s="85">
        <v>1.2670540291949726</v>
      </c>
      <c r="H12358" s="85">
        <v>9379.6906330564307</v>
      </c>
      <c r="I12358" s="85">
        <v>2699.8138069321112</v>
      </c>
      <c r="J12358" s="85">
        <v>8188.4720435501649</v>
      </c>
      <c r="K12358" t="s">
        <v>491</v>
      </c>
    </row>
    <row r="12359" spans="2:11" x14ac:dyDescent="0.25">
      <c r="B12359">
        <v>2026</v>
      </c>
      <c r="C12359" t="s">
        <v>487</v>
      </c>
      <c r="D12359">
        <v>3</v>
      </c>
      <c r="E12359" t="s">
        <v>148</v>
      </c>
      <c r="F12359">
        <v>11</v>
      </c>
      <c r="G12359" s="85">
        <v>0</v>
      </c>
      <c r="H12359" s="85">
        <v>9379.6906330564307</v>
      </c>
      <c r="I12359" s="85">
        <v>2699.8138069321112</v>
      </c>
      <c r="J12359" s="85">
        <v>0</v>
      </c>
      <c r="K12359" t="s">
        <v>491</v>
      </c>
    </row>
    <row r="12360" spans="2:11" x14ac:dyDescent="0.25">
      <c r="B12360">
        <v>2026</v>
      </c>
      <c r="C12360" t="s">
        <v>487</v>
      </c>
      <c r="D12360">
        <v>4</v>
      </c>
      <c r="E12360" t="s">
        <v>148</v>
      </c>
      <c r="F12360">
        <v>11</v>
      </c>
      <c r="G12360" s="85">
        <v>1.1689957725640108</v>
      </c>
      <c r="H12360" s="85">
        <v>9379.6906330564307</v>
      </c>
      <c r="I12360" s="85">
        <v>2699.8138069321112</v>
      </c>
      <c r="J12360" s="85">
        <v>7554.7600829228395</v>
      </c>
      <c r="K12360" t="s">
        <v>491</v>
      </c>
    </row>
    <row r="12361" spans="2:11" x14ac:dyDescent="0.25">
      <c r="B12361">
        <v>2026</v>
      </c>
      <c r="C12361" t="s">
        <v>488</v>
      </c>
      <c r="D12361">
        <v>3</v>
      </c>
      <c r="E12361" t="s">
        <v>148</v>
      </c>
      <c r="F12361">
        <v>11</v>
      </c>
      <c r="G12361" s="85">
        <v>0</v>
      </c>
      <c r="H12361" s="85">
        <v>9379.6906330564307</v>
      </c>
      <c r="I12361" s="85">
        <v>2699.8138069321112</v>
      </c>
      <c r="J12361" s="85">
        <v>0</v>
      </c>
      <c r="K12361" t="s">
        <v>491</v>
      </c>
    </row>
    <row r="12362" spans="2:11" x14ac:dyDescent="0.25">
      <c r="B12362">
        <v>2026</v>
      </c>
      <c r="C12362" t="s">
        <v>488</v>
      </c>
      <c r="D12362">
        <v>4</v>
      </c>
      <c r="E12362" t="s">
        <v>148</v>
      </c>
      <c r="F12362">
        <v>11</v>
      </c>
      <c r="G12362" s="85">
        <v>1.0709375159330499</v>
      </c>
      <c r="H12362" s="85">
        <v>9379.6906330564307</v>
      </c>
      <c r="I12362" s="85">
        <v>2699.8138069321112</v>
      </c>
      <c r="J12362" s="85">
        <v>6921.0481222955204</v>
      </c>
      <c r="K12362" t="s">
        <v>491</v>
      </c>
    </row>
    <row r="12363" spans="2:11" x14ac:dyDescent="0.25">
      <c r="B12363">
        <v>2026</v>
      </c>
      <c r="C12363" t="s">
        <v>489</v>
      </c>
      <c r="D12363">
        <v>3</v>
      </c>
      <c r="E12363" t="s">
        <v>148</v>
      </c>
      <c r="F12363">
        <v>11</v>
      </c>
      <c r="G12363" s="85">
        <v>0</v>
      </c>
      <c r="H12363" s="85">
        <v>9379.6906330564307</v>
      </c>
      <c r="I12363" s="85">
        <v>2699.8138069321112</v>
      </c>
      <c r="J12363" s="85">
        <v>0</v>
      </c>
      <c r="K12363" t="s">
        <v>491</v>
      </c>
    </row>
    <row r="12364" spans="2:11" x14ac:dyDescent="0.25">
      <c r="B12364">
        <v>2026</v>
      </c>
      <c r="C12364" t="s">
        <v>489</v>
      </c>
      <c r="D12364">
        <v>4</v>
      </c>
      <c r="E12364" t="s">
        <v>148</v>
      </c>
      <c r="F12364">
        <v>11</v>
      </c>
      <c r="G12364" s="85">
        <v>0.97287925930208818</v>
      </c>
      <c r="H12364" s="85">
        <v>9379.6906330564307</v>
      </c>
      <c r="I12364" s="85">
        <v>2699.8138069321112</v>
      </c>
      <c r="J12364" s="85">
        <v>6287.3361616681959</v>
      </c>
      <c r="K12364" t="s">
        <v>491</v>
      </c>
    </row>
    <row r="12365" spans="2:11" x14ac:dyDescent="0.25">
      <c r="B12365">
        <v>2026</v>
      </c>
      <c r="C12365" t="s">
        <v>490</v>
      </c>
      <c r="D12365">
        <v>3</v>
      </c>
      <c r="E12365" t="s">
        <v>148</v>
      </c>
      <c r="F12365">
        <v>11</v>
      </c>
      <c r="G12365" s="85">
        <v>0</v>
      </c>
      <c r="H12365" s="85">
        <v>9379.6906330564307</v>
      </c>
      <c r="I12365" s="85">
        <v>2699.8138069321112</v>
      </c>
      <c r="J12365" s="85">
        <v>0</v>
      </c>
      <c r="K12365" t="s">
        <v>491</v>
      </c>
    </row>
    <row r="12366" spans="2:11" x14ac:dyDescent="0.25">
      <c r="B12366">
        <v>2026</v>
      </c>
      <c r="C12366" t="s">
        <v>490</v>
      </c>
      <c r="D12366">
        <v>4</v>
      </c>
      <c r="E12366" t="s">
        <v>148</v>
      </c>
      <c r="F12366">
        <v>11</v>
      </c>
      <c r="G12366" s="85">
        <v>0.87482100267112728</v>
      </c>
      <c r="H12366" s="85">
        <v>9379.6906330564307</v>
      </c>
      <c r="I12366" s="85">
        <v>2699.8138069321112</v>
      </c>
      <c r="J12366" s="85">
        <v>5653.624201040876</v>
      </c>
      <c r="K12366" t="s">
        <v>491</v>
      </c>
    </row>
    <row r="12367" spans="2:11" x14ac:dyDescent="0.25">
      <c r="B12367">
        <v>2026</v>
      </c>
      <c r="C12367" t="s">
        <v>479</v>
      </c>
      <c r="D12367">
        <v>3</v>
      </c>
      <c r="E12367" t="s">
        <v>131</v>
      </c>
      <c r="F12367">
        <v>28</v>
      </c>
      <c r="G12367" s="85">
        <v>3.9306969389052564</v>
      </c>
      <c r="H12367" s="85">
        <v>9367.3143996013951</v>
      </c>
      <c r="I12367" s="85">
        <v>2655.2732104301613</v>
      </c>
      <c r="J12367" s="85">
        <v>24080.328419724723</v>
      </c>
      <c r="K12367" t="s">
        <v>491</v>
      </c>
    </row>
    <row r="12368" spans="2:11" x14ac:dyDescent="0.25">
      <c r="B12368">
        <v>2026</v>
      </c>
      <c r="C12368" t="s">
        <v>479</v>
      </c>
      <c r="D12368">
        <v>4</v>
      </c>
      <c r="E12368" t="s">
        <v>131</v>
      </c>
      <c r="F12368">
        <v>28</v>
      </c>
      <c r="G12368" s="85">
        <v>2.7343978705427872</v>
      </c>
      <c r="H12368" s="85">
        <v>9367.3143996013951</v>
      </c>
      <c r="I12368" s="85">
        <v>2655.2732104301613</v>
      </c>
      <c r="J12368" s="85">
        <v>16751.532813721547</v>
      </c>
      <c r="K12368" t="s">
        <v>491</v>
      </c>
    </row>
    <row r="12369" spans="2:11" x14ac:dyDescent="0.25">
      <c r="B12369">
        <v>2026</v>
      </c>
      <c r="C12369" t="s">
        <v>480</v>
      </c>
      <c r="D12369">
        <v>3</v>
      </c>
      <c r="E12369" t="s">
        <v>131</v>
      </c>
      <c r="F12369">
        <v>28</v>
      </c>
      <c r="G12369" s="85">
        <v>6.8198603055380485</v>
      </c>
      <c r="H12369" s="85">
        <v>9367.3143996013951</v>
      </c>
      <c r="I12369" s="85">
        <v>2655.2732104301613</v>
      </c>
      <c r="J12369" s="85">
        <v>41779.989270742095</v>
      </c>
      <c r="K12369" t="s">
        <v>491</v>
      </c>
    </row>
    <row r="12370" spans="2:11" x14ac:dyDescent="0.25">
      <c r="B12370">
        <v>2026</v>
      </c>
      <c r="C12370" t="s">
        <v>480</v>
      </c>
      <c r="D12370">
        <v>4</v>
      </c>
      <c r="E12370" t="s">
        <v>131</v>
      </c>
      <c r="F12370">
        <v>28</v>
      </c>
      <c r="G12370" s="85">
        <v>4.7442506473308157</v>
      </c>
      <c r="H12370" s="85">
        <v>9367.3143996013951</v>
      </c>
      <c r="I12370" s="85">
        <v>2655.2732104301613</v>
      </c>
      <c r="J12370" s="85">
        <v>29064.340362255367</v>
      </c>
      <c r="K12370" t="s">
        <v>491</v>
      </c>
    </row>
    <row r="12371" spans="2:11" x14ac:dyDescent="0.25">
      <c r="B12371">
        <v>2026</v>
      </c>
      <c r="C12371" t="s">
        <v>481</v>
      </c>
      <c r="D12371">
        <v>3</v>
      </c>
      <c r="E12371" t="s">
        <v>131</v>
      </c>
      <c r="F12371">
        <v>28</v>
      </c>
      <c r="G12371" s="85">
        <v>10.226138059567376</v>
      </c>
      <c r="H12371" s="85">
        <v>9367.3143996013951</v>
      </c>
      <c r="I12371" s="85">
        <v>2655.2732104301613</v>
      </c>
      <c r="J12371" s="85">
        <v>62647.608494694068</v>
      </c>
      <c r="K12371" t="s">
        <v>491</v>
      </c>
    </row>
    <row r="12372" spans="2:11" x14ac:dyDescent="0.25">
      <c r="B12372">
        <v>2026</v>
      </c>
      <c r="C12372" t="s">
        <v>481</v>
      </c>
      <c r="D12372">
        <v>4</v>
      </c>
      <c r="E12372" t="s">
        <v>131</v>
      </c>
      <c r="F12372">
        <v>28</v>
      </c>
      <c r="G12372" s="85">
        <v>7.1138351718729567</v>
      </c>
      <c r="H12372" s="85">
        <v>9367.3143996013951</v>
      </c>
      <c r="I12372" s="85">
        <v>2655.2732104301613</v>
      </c>
      <c r="J12372" s="85">
        <v>43580.945039787177</v>
      </c>
      <c r="K12372" t="s">
        <v>491</v>
      </c>
    </row>
    <row r="12373" spans="2:11" x14ac:dyDescent="0.25">
      <c r="B12373">
        <v>2026</v>
      </c>
      <c r="C12373" t="s">
        <v>482</v>
      </c>
      <c r="D12373">
        <v>3</v>
      </c>
      <c r="E12373" t="s">
        <v>131</v>
      </c>
      <c r="F12373">
        <v>28</v>
      </c>
      <c r="G12373" s="85">
        <v>9.3992385644647598</v>
      </c>
      <c r="H12373" s="85">
        <v>9367.3143996013951</v>
      </c>
      <c r="I12373" s="85">
        <v>2655.2732104301613</v>
      </c>
      <c r="J12373" s="85">
        <v>57581.837278630475</v>
      </c>
      <c r="K12373" t="s">
        <v>491</v>
      </c>
    </row>
    <row r="12374" spans="2:11" x14ac:dyDescent="0.25">
      <c r="B12374">
        <v>2026</v>
      </c>
      <c r="C12374" t="s">
        <v>482</v>
      </c>
      <c r="D12374">
        <v>4</v>
      </c>
      <c r="E12374" t="s">
        <v>131</v>
      </c>
      <c r="F12374">
        <v>28</v>
      </c>
      <c r="G12374" s="85">
        <v>6.5386007404972233</v>
      </c>
      <c r="H12374" s="85">
        <v>9367.3143996013951</v>
      </c>
      <c r="I12374" s="85">
        <v>2655.2732104301613</v>
      </c>
      <c r="J12374" s="85">
        <v>40056.930280786408</v>
      </c>
      <c r="K12374" t="s">
        <v>491</v>
      </c>
    </row>
    <row r="12375" spans="2:11" x14ac:dyDescent="0.25">
      <c r="B12375">
        <v>2026</v>
      </c>
      <c r="C12375" t="s">
        <v>483</v>
      </c>
      <c r="D12375">
        <v>3</v>
      </c>
      <c r="E12375" t="s">
        <v>131</v>
      </c>
      <c r="F12375">
        <v>28</v>
      </c>
      <c r="G12375" s="85">
        <v>5.8316970004097595</v>
      </c>
      <c r="H12375" s="85">
        <v>9367.3143996013951</v>
      </c>
      <c r="I12375" s="85">
        <v>2655.2732104301613</v>
      </c>
      <c r="J12375" s="85">
        <v>35726.279893077095</v>
      </c>
      <c r="K12375" t="s">
        <v>491</v>
      </c>
    </row>
    <row r="12376" spans="2:11" x14ac:dyDescent="0.25">
      <c r="B12376">
        <v>2026</v>
      </c>
      <c r="C12376" t="s">
        <v>483</v>
      </c>
      <c r="D12376">
        <v>4</v>
      </c>
      <c r="E12376" t="s">
        <v>131</v>
      </c>
      <c r="F12376">
        <v>28</v>
      </c>
      <c r="G12376" s="85">
        <v>4.0568326959372243</v>
      </c>
      <c r="H12376" s="85">
        <v>9367.3143996013951</v>
      </c>
      <c r="I12376" s="85">
        <v>2655.2732104301613</v>
      </c>
      <c r="J12376" s="85">
        <v>24853.064273444939</v>
      </c>
      <c r="K12376" t="s">
        <v>491</v>
      </c>
    </row>
    <row r="12377" spans="2:11" x14ac:dyDescent="0.25">
      <c r="B12377">
        <v>2026</v>
      </c>
      <c r="C12377" t="s">
        <v>484</v>
      </c>
      <c r="D12377">
        <v>3</v>
      </c>
      <c r="E12377" t="s">
        <v>131</v>
      </c>
      <c r="F12377">
        <v>28</v>
      </c>
      <c r="G12377" s="85">
        <v>1.3854483269595776</v>
      </c>
      <c r="H12377" s="85">
        <v>9367.3143996013951</v>
      </c>
      <c r="I12377" s="85">
        <v>2655.2732104301613</v>
      </c>
      <c r="J12377" s="85">
        <v>8487.5662612230026</v>
      </c>
      <c r="K12377" t="s">
        <v>491</v>
      </c>
    </row>
    <row r="12378" spans="2:11" x14ac:dyDescent="0.25">
      <c r="B12378">
        <v>2026</v>
      </c>
      <c r="C12378" t="s">
        <v>484</v>
      </c>
      <c r="D12378">
        <v>4</v>
      </c>
      <c r="E12378" t="s">
        <v>131</v>
      </c>
      <c r="F12378">
        <v>28</v>
      </c>
      <c r="G12378" s="85">
        <v>0.96379014049361911</v>
      </c>
      <c r="H12378" s="85">
        <v>9367.3143996013951</v>
      </c>
      <c r="I12378" s="85">
        <v>2655.2732104301613</v>
      </c>
      <c r="J12378" s="85">
        <v>5904.3939208507836</v>
      </c>
      <c r="K12378" t="s">
        <v>491</v>
      </c>
    </row>
    <row r="12379" spans="2:11" x14ac:dyDescent="0.25">
      <c r="B12379">
        <v>2026</v>
      </c>
      <c r="C12379" t="s">
        <v>485</v>
      </c>
      <c r="D12379">
        <v>3</v>
      </c>
      <c r="E12379" t="s">
        <v>131</v>
      </c>
      <c r="F12379">
        <v>28</v>
      </c>
      <c r="G12379" s="85">
        <v>4.2603322142168265</v>
      </c>
      <c r="H12379" s="85">
        <v>9367.3143996013951</v>
      </c>
      <c r="I12379" s="85">
        <v>2655.2732104301613</v>
      </c>
      <c r="J12379" s="85">
        <v>26099.747828446612</v>
      </c>
      <c r="K12379" t="s">
        <v>491</v>
      </c>
    </row>
    <row r="12380" spans="2:11" x14ac:dyDescent="0.25">
      <c r="B12380">
        <v>2026</v>
      </c>
      <c r="C12380" t="s">
        <v>485</v>
      </c>
      <c r="D12380">
        <v>4</v>
      </c>
      <c r="E12380" t="s">
        <v>131</v>
      </c>
      <c r="F12380">
        <v>28</v>
      </c>
      <c r="G12380" s="85">
        <v>2.9637093664117051</v>
      </c>
      <c r="H12380" s="85">
        <v>9367.3143996013951</v>
      </c>
      <c r="I12380" s="85">
        <v>2655.2732104301613</v>
      </c>
      <c r="J12380" s="85">
        <v>18156.346315441118</v>
      </c>
      <c r="K12380" t="s">
        <v>491</v>
      </c>
    </row>
    <row r="12381" spans="2:11" x14ac:dyDescent="0.25">
      <c r="B12381">
        <v>2026</v>
      </c>
      <c r="C12381" t="s">
        <v>486</v>
      </c>
      <c r="D12381">
        <v>3</v>
      </c>
      <c r="E12381" t="s">
        <v>131</v>
      </c>
      <c r="F12381">
        <v>28</v>
      </c>
      <c r="G12381" s="85">
        <v>4.7649672500094375</v>
      </c>
      <c r="H12381" s="85">
        <v>9367.3143996013951</v>
      </c>
      <c r="I12381" s="85">
        <v>2655.2732104301613</v>
      </c>
      <c r="J12381" s="85">
        <v>29191.254902856173</v>
      </c>
      <c r="K12381" t="s">
        <v>491</v>
      </c>
    </row>
    <row r="12382" spans="2:11" x14ac:dyDescent="0.25">
      <c r="B12382">
        <v>2026</v>
      </c>
      <c r="C12382" t="s">
        <v>486</v>
      </c>
      <c r="D12382">
        <v>4</v>
      </c>
      <c r="E12382" t="s">
        <v>131</v>
      </c>
      <c r="F12382">
        <v>28</v>
      </c>
      <c r="G12382" s="85">
        <v>3.3147598260935212</v>
      </c>
      <c r="H12382" s="85">
        <v>9367.3143996013951</v>
      </c>
      <c r="I12382" s="85">
        <v>2655.2732104301613</v>
      </c>
      <c r="J12382" s="85">
        <v>20306.959932421683</v>
      </c>
      <c r="K12382" t="s">
        <v>491</v>
      </c>
    </row>
    <row r="12383" spans="2:11" x14ac:dyDescent="0.25">
      <c r="B12383">
        <v>2026</v>
      </c>
      <c r="C12383" t="s">
        <v>487</v>
      </c>
      <c r="D12383">
        <v>3</v>
      </c>
      <c r="E12383" t="s">
        <v>131</v>
      </c>
      <c r="F12383">
        <v>28</v>
      </c>
      <c r="G12383" s="85">
        <v>3.4587589179395106</v>
      </c>
      <c r="H12383" s="85">
        <v>9367.3143996013951</v>
      </c>
      <c r="I12383" s="85">
        <v>2655.2732104301613</v>
      </c>
      <c r="J12383" s="85">
        <v>21189.130569763998</v>
      </c>
      <c r="K12383" t="s">
        <v>491</v>
      </c>
    </row>
    <row r="12384" spans="2:11" x14ac:dyDescent="0.25">
      <c r="B12384">
        <v>2026</v>
      </c>
      <c r="C12384" t="s">
        <v>487</v>
      </c>
      <c r="D12384">
        <v>4</v>
      </c>
      <c r="E12384" t="s">
        <v>131</v>
      </c>
      <c r="F12384">
        <v>28</v>
      </c>
      <c r="G12384" s="85">
        <v>2.4060931603057467</v>
      </c>
      <c r="H12384" s="85">
        <v>9367.3143996013951</v>
      </c>
      <c r="I12384" s="85">
        <v>2655.2732104301613</v>
      </c>
      <c r="J12384" s="85">
        <v>14740.264744183651</v>
      </c>
      <c r="K12384" t="s">
        <v>491</v>
      </c>
    </row>
    <row r="12385" spans="2:11" x14ac:dyDescent="0.25">
      <c r="B12385">
        <v>2026</v>
      </c>
      <c r="C12385" t="s">
        <v>488</v>
      </c>
      <c r="D12385">
        <v>3</v>
      </c>
      <c r="E12385" t="s">
        <v>131</v>
      </c>
      <c r="F12385">
        <v>28</v>
      </c>
      <c r="G12385" s="85">
        <v>3.9976862028244464</v>
      </c>
      <c r="H12385" s="85">
        <v>9367.3143996013951</v>
      </c>
      <c r="I12385" s="85">
        <v>2655.2732104301613</v>
      </c>
      <c r="J12385" s="85">
        <v>24490.719630454641</v>
      </c>
      <c r="K12385" t="s">
        <v>491</v>
      </c>
    </row>
    <row r="12386" spans="2:11" x14ac:dyDescent="0.25">
      <c r="B12386">
        <v>2026</v>
      </c>
      <c r="C12386" t="s">
        <v>488</v>
      </c>
      <c r="D12386">
        <v>4</v>
      </c>
      <c r="E12386" t="s">
        <v>131</v>
      </c>
      <c r="F12386">
        <v>28</v>
      </c>
      <c r="G12386" s="85">
        <v>2.780999097617006</v>
      </c>
      <c r="H12386" s="85">
        <v>9367.3143996013951</v>
      </c>
      <c r="I12386" s="85">
        <v>2655.2732104301613</v>
      </c>
      <c r="J12386" s="85">
        <v>17037.022351620621</v>
      </c>
      <c r="K12386" t="s">
        <v>491</v>
      </c>
    </row>
    <row r="12387" spans="2:11" x14ac:dyDescent="0.25">
      <c r="B12387">
        <v>2026</v>
      </c>
      <c r="C12387" t="s">
        <v>489</v>
      </c>
      <c r="D12387">
        <v>3</v>
      </c>
      <c r="E12387" t="s">
        <v>131</v>
      </c>
      <c r="F12387">
        <v>28</v>
      </c>
      <c r="G12387" s="85">
        <v>6.8868495694572385</v>
      </c>
      <c r="H12387" s="85">
        <v>9367.3143996013951</v>
      </c>
      <c r="I12387" s="85">
        <v>2655.2732104301613</v>
      </c>
      <c r="J12387" s="85">
        <v>42190.380481472013</v>
      </c>
      <c r="K12387" t="s">
        <v>491</v>
      </c>
    </row>
    <row r="12388" spans="2:11" x14ac:dyDescent="0.25">
      <c r="B12388">
        <v>2026</v>
      </c>
      <c r="C12388" t="s">
        <v>489</v>
      </c>
      <c r="D12388">
        <v>4</v>
      </c>
      <c r="E12388" t="s">
        <v>131</v>
      </c>
      <c r="F12388">
        <v>28</v>
      </c>
      <c r="G12388" s="85">
        <v>4.7908518744050355</v>
      </c>
      <c r="H12388" s="85">
        <v>9367.3143996013951</v>
      </c>
      <c r="I12388" s="85">
        <v>2655.2732104301613</v>
      </c>
      <c r="J12388" s="85">
        <v>29349.829900154444</v>
      </c>
      <c r="K12388" t="s">
        <v>491</v>
      </c>
    </row>
    <row r="12389" spans="2:11" x14ac:dyDescent="0.25">
      <c r="B12389">
        <v>2026</v>
      </c>
      <c r="C12389" t="s">
        <v>490</v>
      </c>
      <c r="D12389">
        <v>3</v>
      </c>
      <c r="E12389" t="s">
        <v>131</v>
      </c>
      <c r="F12389">
        <v>28</v>
      </c>
      <c r="G12389" s="85">
        <v>10.293127323486566</v>
      </c>
      <c r="H12389" s="85">
        <v>9367.3143996013951</v>
      </c>
      <c r="I12389" s="85">
        <v>2655.2732104301613</v>
      </c>
      <c r="J12389" s="85">
        <v>63057.999705423987</v>
      </c>
      <c r="K12389" t="s">
        <v>491</v>
      </c>
    </row>
    <row r="12390" spans="2:11" x14ac:dyDescent="0.25">
      <c r="B12390">
        <v>2026</v>
      </c>
      <c r="C12390" t="s">
        <v>490</v>
      </c>
      <c r="D12390">
        <v>4</v>
      </c>
      <c r="E12390" t="s">
        <v>131</v>
      </c>
      <c r="F12390">
        <v>28</v>
      </c>
      <c r="G12390" s="85">
        <v>7.1604363989471764</v>
      </c>
      <c r="H12390" s="85">
        <v>9367.3143996013951</v>
      </c>
      <c r="I12390" s="85">
        <v>2655.2732104301613</v>
      </c>
      <c r="J12390" s="85">
        <v>43866.434577686254</v>
      </c>
      <c r="K12390" t="s">
        <v>491</v>
      </c>
    </row>
    <row r="12391" spans="2:11" x14ac:dyDescent="0.25">
      <c r="B12391">
        <v>2026</v>
      </c>
      <c r="C12391" t="s">
        <v>479</v>
      </c>
      <c r="D12391">
        <v>3</v>
      </c>
      <c r="E12391" t="s">
        <v>185</v>
      </c>
      <c r="F12391">
        <v>12</v>
      </c>
      <c r="G12391" s="85">
        <v>2.689017810867762</v>
      </c>
      <c r="H12391" s="85">
        <v>12076.490850376749</v>
      </c>
      <c r="I12391" s="85">
        <v>3366.157158234661</v>
      </c>
      <c r="J12391" s="85">
        <v>22439.464201706251</v>
      </c>
      <c r="K12391" t="s">
        <v>491</v>
      </c>
    </row>
    <row r="12392" spans="2:11" x14ac:dyDescent="0.25">
      <c r="B12392">
        <v>2026</v>
      </c>
      <c r="C12392" t="s">
        <v>479</v>
      </c>
      <c r="D12392">
        <v>4</v>
      </c>
      <c r="E12392" t="s">
        <v>185</v>
      </c>
      <c r="F12392">
        <v>12</v>
      </c>
      <c r="G12392" s="85">
        <v>2.7886110631221239</v>
      </c>
      <c r="H12392" s="85">
        <v>12076.490850376749</v>
      </c>
      <c r="I12392" s="85">
        <v>3366.157158234661</v>
      </c>
      <c r="J12392" s="85">
        <v>23270.555468436112</v>
      </c>
      <c r="K12392" t="s">
        <v>491</v>
      </c>
    </row>
    <row r="12393" spans="2:11" x14ac:dyDescent="0.25">
      <c r="B12393">
        <v>2026</v>
      </c>
      <c r="C12393" t="s">
        <v>480</v>
      </c>
      <c r="D12393">
        <v>3</v>
      </c>
      <c r="E12393" t="s">
        <v>185</v>
      </c>
      <c r="F12393">
        <v>12</v>
      </c>
      <c r="G12393" s="85">
        <v>2.6338609153745076</v>
      </c>
      <c r="H12393" s="85">
        <v>12076.490850376749</v>
      </c>
      <c r="I12393" s="85">
        <v>3366.157158234661</v>
      </c>
      <c r="J12393" s="85">
        <v>21979.187896768453</v>
      </c>
      <c r="K12393" t="s">
        <v>491</v>
      </c>
    </row>
    <row r="12394" spans="2:11" x14ac:dyDescent="0.25">
      <c r="B12394">
        <v>2026</v>
      </c>
      <c r="C12394" t="s">
        <v>480</v>
      </c>
      <c r="D12394">
        <v>4</v>
      </c>
      <c r="E12394" t="s">
        <v>185</v>
      </c>
      <c r="F12394">
        <v>12</v>
      </c>
      <c r="G12394" s="85">
        <v>2.7314113196476373</v>
      </c>
      <c r="H12394" s="85">
        <v>12076.490850376749</v>
      </c>
      <c r="I12394" s="85">
        <v>3366.157158234661</v>
      </c>
      <c r="J12394" s="85">
        <v>22793.231892945059</v>
      </c>
      <c r="K12394" t="s">
        <v>491</v>
      </c>
    </row>
    <row r="12395" spans="2:11" x14ac:dyDescent="0.25">
      <c r="B12395">
        <v>2026</v>
      </c>
      <c r="C12395" t="s">
        <v>481</v>
      </c>
      <c r="D12395">
        <v>3</v>
      </c>
      <c r="E12395" t="s">
        <v>185</v>
      </c>
      <c r="F12395">
        <v>12</v>
      </c>
      <c r="G12395" s="85">
        <v>2.5787040198812634</v>
      </c>
      <c r="H12395" s="85">
        <v>12076.490850376749</v>
      </c>
      <c r="I12395" s="85">
        <v>3366.157158234661</v>
      </c>
      <c r="J12395" s="85">
        <v>21518.911591830743</v>
      </c>
      <c r="K12395" t="s">
        <v>491</v>
      </c>
    </row>
    <row r="12396" spans="2:11" x14ac:dyDescent="0.25">
      <c r="B12396">
        <v>2026</v>
      </c>
      <c r="C12396" t="s">
        <v>481</v>
      </c>
      <c r="D12396">
        <v>4</v>
      </c>
      <c r="E12396" t="s">
        <v>185</v>
      </c>
      <c r="F12396">
        <v>12</v>
      </c>
      <c r="G12396" s="85">
        <v>2.6742115761731617</v>
      </c>
      <c r="H12396" s="85">
        <v>12076.490850376749</v>
      </c>
      <c r="I12396" s="85">
        <v>3366.157158234661</v>
      </c>
      <c r="J12396" s="85">
        <v>22315.908317454101</v>
      </c>
      <c r="K12396" t="s">
        <v>491</v>
      </c>
    </row>
    <row r="12397" spans="2:11" x14ac:dyDescent="0.25">
      <c r="B12397">
        <v>2026</v>
      </c>
      <c r="C12397" t="s">
        <v>482</v>
      </c>
      <c r="D12397">
        <v>3</v>
      </c>
      <c r="E12397" t="s">
        <v>185</v>
      </c>
      <c r="F12397">
        <v>12</v>
      </c>
      <c r="G12397" s="85">
        <v>2.5235471243880085</v>
      </c>
      <c r="H12397" s="85">
        <v>12076.490850376749</v>
      </c>
      <c r="I12397" s="85">
        <v>3366.157158234661</v>
      </c>
      <c r="J12397" s="85">
        <v>21058.635286892943</v>
      </c>
      <c r="K12397" t="s">
        <v>491</v>
      </c>
    </row>
    <row r="12398" spans="2:11" x14ac:dyDescent="0.25">
      <c r="B12398">
        <v>2026</v>
      </c>
      <c r="C12398" t="s">
        <v>482</v>
      </c>
      <c r="D12398">
        <v>4</v>
      </c>
      <c r="E12398" t="s">
        <v>185</v>
      </c>
      <c r="F12398">
        <v>12</v>
      </c>
      <c r="G12398" s="85">
        <v>2.6170118326986755</v>
      </c>
      <c r="H12398" s="85">
        <v>12076.490850376749</v>
      </c>
      <c r="I12398" s="85">
        <v>3366.157158234661</v>
      </c>
      <c r="J12398" s="85">
        <v>21838.584741963052</v>
      </c>
      <c r="K12398" t="s">
        <v>491</v>
      </c>
    </row>
    <row r="12399" spans="2:11" x14ac:dyDescent="0.25">
      <c r="B12399">
        <v>2026</v>
      </c>
      <c r="C12399" t="s">
        <v>483</v>
      </c>
      <c r="D12399">
        <v>3</v>
      </c>
      <c r="E12399" t="s">
        <v>185</v>
      </c>
      <c r="F12399">
        <v>12</v>
      </c>
      <c r="G12399" s="85">
        <v>2.4683902288947634</v>
      </c>
      <c r="H12399" s="85">
        <v>12076.490850376749</v>
      </c>
      <c r="I12399" s="85">
        <v>3366.157158234661</v>
      </c>
      <c r="J12399" s="85">
        <v>20598.358981955225</v>
      </c>
      <c r="K12399" t="s">
        <v>491</v>
      </c>
    </row>
    <row r="12400" spans="2:11" x14ac:dyDescent="0.25">
      <c r="B12400">
        <v>2026</v>
      </c>
      <c r="C12400" t="s">
        <v>483</v>
      </c>
      <c r="D12400">
        <v>4</v>
      </c>
      <c r="E12400" t="s">
        <v>185</v>
      </c>
      <c r="F12400">
        <v>12</v>
      </c>
      <c r="G12400" s="85">
        <v>2.5598120892241991</v>
      </c>
      <c r="H12400" s="85">
        <v>12076.490850376749</v>
      </c>
      <c r="I12400" s="85">
        <v>3366.157158234661</v>
      </c>
      <c r="J12400" s="85">
        <v>21361.261166472086</v>
      </c>
      <c r="K12400" t="s">
        <v>491</v>
      </c>
    </row>
    <row r="12401" spans="2:11" x14ac:dyDescent="0.25">
      <c r="B12401">
        <v>2026</v>
      </c>
      <c r="C12401" t="s">
        <v>484</v>
      </c>
      <c r="D12401">
        <v>3</v>
      </c>
      <c r="E12401" t="s">
        <v>185</v>
      </c>
      <c r="F12401">
        <v>12</v>
      </c>
      <c r="G12401" s="85">
        <v>2.4132333334015086</v>
      </c>
      <c r="H12401" s="85">
        <v>12076.490850376749</v>
      </c>
      <c r="I12401" s="85">
        <v>3366.157158234661</v>
      </c>
      <c r="J12401" s="85">
        <v>20138.082677017424</v>
      </c>
      <c r="K12401" t="s">
        <v>491</v>
      </c>
    </row>
    <row r="12402" spans="2:11" x14ac:dyDescent="0.25">
      <c r="B12402">
        <v>2026</v>
      </c>
      <c r="C12402" t="s">
        <v>484</v>
      </c>
      <c r="D12402">
        <v>4</v>
      </c>
      <c r="E12402" t="s">
        <v>185</v>
      </c>
      <c r="F12402">
        <v>12</v>
      </c>
      <c r="G12402" s="85">
        <v>2.5026123457497129</v>
      </c>
      <c r="H12402" s="85">
        <v>12076.490850376749</v>
      </c>
      <c r="I12402" s="85">
        <v>3366.157158234661</v>
      </c>
      <c r="J12402" s="85">
        <v>20883.937590981037</v>
      </c>
      <c r="K12402" t="s">
        <v>491</v>
      </c>
    </row>
    <row r="12403" spans="2:11" x14ac:dyDescent="0.25">
      <c r="B12403">
        <v>2026</v>
      </c>
      <c r="C12403" t="s">
        <v>485</v>
      </c>
      <c r="D12403">
        <v>3</v>
      </c>
      <c r="E12403" t="s">
        <v>185</v>
      </c>
      <c r="F12403">
        <v>12</v>
      </c>
      <c r="G12403" s="85">
        <v>2.3580764379082639</v>
      </c>
      <c r="H12403" s="85">
        <v>12076.490850376749</v>
      </c>
      <c r="I12403" s="85">
        <v>3366.157158234661</v>
      </c>
      <c r="J12403" s="85">
        <v>19677.806372079711</v>
      </c>
      <c r="K12403" t="s">
        <v>491</v>
      </c>
    </row>
    <row r="12404" spans="2:11" x14ac:dyDescent="0.25">
      <c r="B12404">
        <v>2026</v>
      </c>
      <c r="C12404" t="s">
        <v>485</v>
      </c>
      <c r="D12404">
        <v>4</v>
      </c>
      <c r="E12404" t="s">
        <v>185</v>
      </c>
      <c r="F12404">
        <v>12</v>
      </c>
      <c r="G12404" s="85">
        <v>2.4454126022752369</v>
      </c>
      <c r="H12404" s="85">
        <v>12076.490850376749</v>
      </c>
      <c r="I12404" s="85">
        <v>3366.157158234661</v>
      </c>
      <c r="J12404" s="85">
        <v>20406.614015490071</v>
      </c>
      <c r="K12404" t="s">
        <v>491</v>
      </c>
    </row>
    <row r="12405" spans="2:11" x14ac:dyDescent="0.25">
      <c r="B12405">
        <v>2026</v>
      </c>
      <c r="C12405" t="s">
        <v>486</v>
      </c>
      <c r="D12405">
        <v>3</v>
      </c>
      <c r="E12405" t="s">
        <v>185</v>
      </c>
      <c r="F12405">
        <v>12</v>
      </c>
      <c r="G12405" s="85">
        <v>2.3029195424150091</v>
      </c>
      <c r="H12405" s="85">
        <v>12076.490850376749</v>
      </c>
      <c r="I12405" s="85">
        <v>3366.157158234661</v>
      </c>
      <c r="J12405" s="85">
        <v>19217.53006714191</v>
      </c>
      <c r="K12405" t="s">
        <v>491</v>
      </c>
    </row>
    <row r="12406" spans="2:11" x14ac:dyDescent="0.25">
      <c r="B12406">
        <v>2026</v>
      </c>
      <c r="C12406" t="s">
        <v>486</v>
      </c>
      <c r="D12406">
        <v>4</v>
      </c>
      <c r="E12406" t="s">
        <v>185</v>
      </c>
      <c r="F12406">
        <v>12</v>
      </c>
      <c r="G12406" s="85">
        <v>2.3882128588007498</v>
      </c>
      <c r="H12406" s="85">
        <v>12076.490850376749</v>
      </c>
      <c r="I12406" s="85">
        <v>3366.157158234661</v>
      </c>
      <c r="J12406" s="85">
        <v>19929.290439999015</v>
      </c>
      <c r="K12406" t="s">
        <v>491</v>
      </c>
    </row>
    <row r="12407" spans="2:11" x14ac:dyDescent="0.25">
      <c r="B12407">
        <v>2026</v>
      </c>
      <c r="C12407" t="s">
        <v>487</v>
      </c>
      <c r="D12407">
        <v>3</v>
      </c>
      <c r="E12407" t="s">
        <v>185</v>
      </c>
      <c r="F12407">
        <v>12</v>
      </c>
      <c r="G12407" s="85">
        <v>2.2477626469217649</v>
      </c>
      <c r="H12407" s="85">
        <v>12076.490850376749</v>
      </c>
      <c r="I12407" s="85">
        <v>3366.157158234661</v>
      </c>
      <c r="J12407" s="85">
        <v>18757.2537622042</v>
      </c>
      <c r="K12407" t="s">
        <v>491</v>
      </c>
    </row>
    <row r="12408" spans="2:11" x14ac:dyDescent="0.25">
      <c r="B12408">
        <v>2026</v>
      </c>
      <c r="C12408" t="s">
        <v>487</v>
      </c>
      <c r="D12408">
        <v>4</v>
      </c>
      <c r="E12408" t="s">
        <v>185</v>
      </c>
      <c r="F12408">
        <v>12</v>
      </c>
      <c r="G12408" s="85">
        <v>2.3310131153262743</v>
      </c>
      <c r="H12408" s="85">
        <v>12076.490850376749</v>
      </c>
      <c r="I12408" s="85">
        <v>3366.157158234661</v>
      </c>
      <c r="J12408" s="85">
        <v>19451.966864508056</v>
      </c>
      <c r="K12408" t="s">
        <v>491</v>
      </c>
    </row>
    <row r="12409" spans="2:11" x14ac:dyDescent="0.25">
      <c r="B12409">
        <v>2026</v>
      </c>
      <c r="C12409" t="s">
        <v>488</v>
      </c>
      <c r="D12409">
        <v>3</v>
      </c>
      <c r="E12409" t="s">
        <v>185</v>
      </c>
      <c r="F12409">
        <v>12</v>
      </c>
      <c r="G12409" s="85">
        <v>2.1926057514285096</v>
      </c>
      <c r="H12409" s="85">
        <v>12076.490850376749</v>
      </c>
      <c r="I12409" s="85">
        <v>3366.157158234661</v>
      </c>
      <c r="J12409" s="85">
        <v>18296.977457266396</v>
      </c>
      <c r="K12409" t="s">
        <v>491</v>
      </c>
    </row>
    <row r="12410" spans="2:11" x14ac:dyDescent="0.25">
      <c r="B12410">
        <v>2026</v>
      </c>
      <c r="C12410" t="s">
        <v>488</v>
      </c>
      <c r="D12410">
        <v>4</v>
      </c>
      <c r="E12410" t="s">
        <v>185</v>
      </c>
      <c r="F12410">
        <v>12</v>
      </c>
      <c r="G12410" s="85">
        <v>2.2738133718517877</v>
      </c>
      <c r="H12410" s="85">
        <v>12076.490850376749</v>
      </c>
      <c r="I12410" s="85">
        <v>3366.157158234661</v>
      </c>
      <c r="J12410" s="85">
        <v>18974.643289017004</v>
      </c>
      <c r="K12410" t="s">
        <v>491</v>
      </c>
    </row>
    <row r="12411" spans="2:11" x14ac:dyDescent="0.25">
      <c r="B12411">
        <v>2026</v>
      </c>
      <c r="C12411" t="s">
        <v>489</v>
      </c>
      <c r="D12411">
        <v>3</v>
      </c>
      <c r="E12411" t="s">
        <v>185</v>
      </c>
      <c r="F12411">
        <v>12</v>
      </c>
      <c r="G12411" s="85">
        <v>2.1374488559352649</v>
      </c>
      <c r="H12411" s="85">
        <v>12076.490850376749</v>
      </c>
      <c r="I12411" s="85">
        <v>3366.157158234661</v>
      </c>
      <c r="J12411" s="85">
        <v>17836.701152328682</v>
      </c>
      <c r="K12411" t="s">
        <v>491</v>
      </c>
    </row>
    <row r="12412" spans="2:11" x14ac:dyDescent="0.25">
      <c r="B12412">
        <v>2026</v>
      </c>
      <c r="C12412" t="s">
        <v>489</v>
      </c>
      <c r="D12412">
        <v>4</v>
      </c>
      <c r="E12412" t="s">
        <v>185</v>
      </c>
      <c r="F12412">
        <v>12</v>
      </c>
      <c r="G12412" s="85">
        <v>2.2166136283773117</v>
      </c>
      <c r="H12412" s="85">
        <v>12076.490850376749</v>
      </c>
      <c r="I12412" s="85">
        <v>3366.157158234661</v>
      </c>
      <c r="J12412" s="85">
        <v>18497.319713526038</v>
      </c>
      <c r="K12412" t="s">
        <v>491</v>
      </c>
    </row>
    <row r="12413" spans="2:11" x14ac:dyDescent="0.25">
      <c r="B12413">
        <v>2026</v>
      </c>
      <c r="C12413" t="s">
        <v>490</v>
      </c>
      <c r="D12413">
        <v>3</v>
      </c>
      <c r="E12413" t="s">
        <v>185</v>
      </c>
      <c r="F12413">
        <v>12</v>
      </c>
      <c r="G12413" s="85">
        <v>2.08229196044201</v>
      </c>
      <c r="H12413" s="85">
        <v>12076.490850376749</v>
      </c>
      <c r="I12413" s="85">
        <v>3366.157158234661</v>
      </c>
      <c r="J12413" s="85">
        <v>17376.424847390881</v>
      </c>
      <c r="K12413" t="s">
        <v>491</v>
      </c>
    </row>
    <row r="12414" spans="2:11" x14ac:dyDescent="0.25">
      <c r="B12414">
        <v>2026</v>
      </c>
      <c r="C12414" t="s">
        <v>490</v>
      </c>
      <c r="D12414">
        <v>4</v>
      </c>
      <c r="E12414" t="s">
        <v>185</v>
      </c>
      <c r="F12414">
        <v>12</v>
      </c>
      <c r="G12414" s="85">
        <v>2.1594138849028255</v>
      </c>
      <c r="H12414" s="85">
        <v>12076.490850376749</v>
      </c>
      <c r="I12414" s="85">
        <v>3366.157158234661</v>
      </c>
      <c r="J12414" s="85">
        <v>18019.996138034989</v>
      </c>
      <c r="K12414" t="s">
        <v>491</v>
      </c>
    </row>
    <row r="12415" spans="2:11" x14ac:dyDescent="0.25">
      <c r="B12415">
        <v>2026</v>
      </c>
      <c r="C12415" t="s">
        <v>479</v>
      </c>
      <c r="D12415">
        <v>3</v>
      </c>
      <c r="E12415" t="s">
        <v>131</v>
      </c>
      <c r="F12415">
        <v>11</v>
      </c>
      <c r="G12415" s="85">
        <v>0</v>
      </c>
      <c r="H12415" s="85">
        <v>9367.3143996013951</v>
      </c>
      <c r="I12415" s="85">
        <v>2655.2732104301613</v>
      </c>
      <c r="J12415" s="85">
        <v>0</v>
      </c>
      <c r="K12415" t="s">
        <v>491</v>
      </c>
    </row>
    <row r="12416" spans="2:11" x14ac:dyDescent="0.25">
      <c r="B12416">
        <v>2026</v>
      </c>
      <c r="C12416" t="s">
        <v>479</v>
      </c>
      <c r="D12416">
        <v>4</v>
      </c>
      <c r="E12416" t="s">
        <v>131</v>
      </c>
      <c r="F12416">
        <v>11</v>
      </c>
      <c r="G12416" s="85">
        <v>1.0612383595804731</v>
      </c>
      <c r="H12416" s="85">
        <v>9367.3143996013951</v>
      </c>
      <c r="I12416" s="85">
        <v>2655.2732104301613</v>
      </c>
      <c r="J12416" s="85">
        <v>6849.3168699370872</v>
      </c>
      <c r="K12416" t="s">
        <v>491</v>
      </c>
    </row>
    <row r="12417" spans="2:11" x14ac:dyDescent="0.25">
      <c r="B12417">
        <v>2026</v>
      </c>
      <c r="C12417" t="s">
        <v>480</v>
      </c>
      <c r="D12417">
        <v>3</v>
      </c>
      <c r="E12417" t="s">
        <v>131</v>
      </c>
      <c r="F12417">
        <v>11</v>
      </c>
      <c r="G12417" s="85">
        <v>0</v>
      </c>
      <c r="H12417" s="85">
        <v>9367.3143996013951</v>
      </c>
      <c r="I12417" s="85">
        <v>2655.2732104301613</v>
      </c>
      <c r="J12417" s="85">
        <v>0</v>
      </c>
      <c r="K12417" t="s">
        <v>491</v>
      </c>
    </row>
    <row r="12418" spans="2:11" x14ac:dyDescent="0.25">
      <c r="B12418">
        <v>2026</v>
      </c>
      <c r="C12418" t="s">
        <v>480</v>
      </c>
      <c r="D12418">
        <v>4</v>
      </c>
      <c r="E12418" t="s">
        <v>131</v>
      </c>
      <c r="F12418">
        <v>11</v>
      </c>
      <c r="G12418" s="85">
        <v>1.0771931849276428</v>
      </c>
      <c r="H12418" s="85">
        <v>9367.3143996013951</v>
      </c>
      <c r="I12418" s="85">
        <v>2655.2732104301613</v>
      </c>
      <c r="J12418" s="85">
        <v>6952.2905830720611</v>
      </c>
      <c r="K12418" t="s">
        <v>491</v>
      </c>
    </row>
    <row r="12419" spans="2:11" x14ac:dyDescent="0.25">
      <c r="B12419">
        <v>2026</v>
      </c>
      <c r="C12419" t="s">
        <v>481</v>
      </c>
      <c r="D12419">
        <v>3</v>
      </c>
      <c r="E12419" t="s">
        <v>131</v>
      </c>
      <c r="F12419">
        <v>11</v>
      </c>
      <c r="G12419" s="85">
        <v>0</v>
      </c>
      <c r="H12419" s="85">
        <v>9367.3143996013951</v>
      </c>
      <c r="I12419" s="85">
        <v>2655.2732104301613</v>
      </c>
      <c r="J12419" s="85">
        <v>0</v>
      </c>
      <c r="K12419" t="s">
        <v>491</v>
      </c>
    </row>
    <row r="12420" spans="2:11" x14ac:dyDescent="0.25">
      <c r="B12420">
        <v>2026</v>
      </c>
      <c r="C12420" t="s">
        <v>481</v>
      </c>
      <c r="D12420">
        <v>4</v>
      </c>
      <c r="E12420" t="s">
        <v>131</v>
      </c>
      <c r="F12420">
        <v>11</v>
      </c>
      <c r="G12420" s="85">
        <v>1.093148010274809</v>
      </c>
      <c r="H12420" s="85">
        <v>9367.3143996013951</v>
      </c>
      <c r="I12420" s="85">
        <v>2655.2732104301613</v>
      </c>
      <c r="J12420" s="85">
        <v>7055.2642962070122</v>
      </c>
      <c r="K12420" t="s">
        <v>491</v>
      </c>
    </row>
    <row r="12421" spans="2:11" x14ac:dyDescent="0.25">
      <c r="B12421">
        <v>2026</v>
      </c>
      <c r="C12421" t="s">
        <v>482</v>
      </c>
      <c r="D12421">
        <v>3</v>
      </c>
      <c r="E12421" t="s">
        <v>131</v>
      </c>
      <c r="F12421">
        <v>11</v>
      </c>
      <c r="G12421" s="85">
        <v>0</v>
      </c>
      <c r="H12421" s="85">
        <v>9367.3143996013951</v>
      </c>
      <c r="I12421" s="85">
        <v>2655.2732104301613</v>
      </c>
      <c r="J12421" s="85">
        <v>0</v>
      </c>
      <c r="K12421" t="s">
        <v>491</v>
      </c>
    </row>
    <row r="12422" spans="2:11" x14ac:dyDescent="0.25">
      <c r="B12422">
        <v>2026</v>
      </c>
      <c r="C12422" t="s">
        <v>482</v>
      </c>
      <c r="D12422">
        <v>4</v>
      </c>
      <c r="E12422" t="s">
        <v>131</v>
      </c>
      <c r="F12422">
        <v>11</v>
      </c>
      <c r="G12422" s="85">
        <v>1.1091028356219792</v>
      </c>
      <c r="H12422" s="85">
        <v>9367.3143996013951</v>
      </c>
      <c r="I12422" s="85">
        <v>2655.2732104301613</v>
      </c>
      <c r="J12422" s="85">
        <v>7158.2380093419879</v>
      </c>
      <c r="K12422" t="s">
        <v>491</v>
      </c>
    </row>
    <row r="12423" spans="2:11" x14ac:dyDescent="0.25">
      <c r="B12423">
        <v>2026</v>
      </c>
      <c r="C12423" t="s">
        <v>483</v>
      </c>
      <c r="D12423">
        <v>3</v>
      </c>
      <c r="E12423" t="s">
        <v>131</v>
      </c>
      <c r="F12423">
        <v>11</v>
      </c>
      <c r="G12423" s="85">
        <v>0</v>
      </c>
      <c r="H12423" s="85">
        <v>9367.3143996013951</v>
      </c>
      <c r="I12423" s="85">
        <v>2655.2732104301613</v>
      </c>
      <c r="J12423" s="85">
        <v>0</v>
      </c>
      <c r="K12423" t="s">
        <v>491</v>
      </c>
    </row>
    <row r="12424" spans="2:11" x14ac:dyDescent="0.25">
      <c r="B12424">
        <v>2026</v>
      </c>
      <c r="C12424" t="s">
        <v>483</v>
      </c>
      <c r="D12424">
        <v>4</v>
      </c>
      <c r="E12424" t="s">
        <v>131</v>
      </c>
      <c r="F12424">
        <v>11</v>
      </c>
      <c r="G12424" s="85">
        <v>1.1250576609691454</v>
      </c>
      <c r="H12424" s="85">
        <v>9367.3143996013951</v>
      </c>
      <c r="I12424" s="85">
        <v>2655.2732104301613</v>
      </c>
      <c r="J12424" s="85">
        <v>7261.211722476939</v>
      </c>
      <c r="K12424" t="s">
        <v>491</v>
      </c>
    </row>
    <row r="12425" spans="2:11" x14ac:dyDescent="0.25">
      <c r="B12425">
        <v>2026</v>
      </c>
      <c r="C12425" t="s">
        <v>484</v>
      </c>
      <c r="D12425">
        <v>3</v>
      </c>
      <c r="E12425" t="s">
        <v>131</v>
      </c>
      <c r="F12425">
        <v>11</v>
      </c>
      <c r="G12425" s="85">
        <v>0</v>
      </c>
      <c r="H12425" s="85">
        <v>9367.3143996013951</v>
      </c>
      <c r="I12425" s="85">
        <v>2655.2732104301613</v>
      </c>
      <c r="J12425" s="85">
        <v>0</v>
      </c>
      <c r="K12425" t="s">
        <v>491</v>
      </c>
    </row>
    <row r="12426" spans="2:11" x14ac:dyDescent="0.25">
      <c r="B12426">
        <v>2026</v>
      </c>
      <c r="C12426" t="s">
        <v>484</v>
      </c>
      <c r="D12426">
        <v>4</v>
      </c>
      <c r="E12426" t="s">
        <v>131</v>
      </c>
      <c r="F12426">
        <v>11</v>
      </c>
      <c r="G12426" s="85">
        <v>1.1410124863163156</v>
      </c>
      <c r="H12426" s="85">
        <v>9367.3143996013951</v>
      </c>
      <c r="I12426" s="85">
        <v>2655.2732104301613</v>
      </c>
      <c r="J12426" s="85">
        <v>7364.1854356119156</v>
      </c>
      <c r="K12426" t="s">
        <v>491</v>
      </c>
    </row>
    <row r="12427" spans="2:11" x14ac:dyDescent="0.25">
      <c r="B12427">
        <v>2026</v>
      </c>
      <c r="C12427" t="s">
        <v>485</v>
      </c>
      <c r="D12427">
        <v>3</v>
      </c>
      <c r="E12427" t="s">
        <v>131</v>
      </c>
      <c r="F12427">
        <v>11</v>
      </c>
      <c r="G12427" s="85">
        <v>0</v>
      </c>
      <c r="H12427" s="85">
        <v>9367.3143996013951</v>
      </c>
      <c r="I12427" s="85">
        <v>2655.2732104301613</v>
      </c>
      <c r="J12427" s="85">
        <v>0</v>
      </c>
      <c r="K12427" t="s">
        <v>491</v>
      </c>
    </row>
    <row r="12428" spans="2:11" x14ac:dyDescent="0.25">
      <c r="B12428">
        <v>2026</v>
      </c>
      <c r="C12428" t="s">
        <v>485</v>
      </c>
      <c r="D12428">
        <v>4</v>
      </c>
      <c r="E12428" t="s">
        <v>131</v>
      </c>
      <c r="F12428">
        <v>11</v>
      </c>
      <c r="G12428" s="85">
        <v>1.1569673116634818</v>
      </c>
      <c r="H12428" s="85">
        <v>9367.3143996013951</v>
      </c>
      <c r="I12428" s="85">
        <v>2655.2732104301613</v>
      </c>
      <c r="J12428" s="85">
        <v>7467.1591487468659</v>
      </c>
      <c r="K12428" t="s">
        <v>491</v>
      </c>
    </row>
    <row r="12429" spans="2:11" x14ac:dyDescent="0.25">
      <c r="B12429">
        <v>2026</v>
      </c>
      <c r="C12429" t="s">
        <v>486</v>
      </c>
      <c r="D12429">
        <v>3</v>
      </c>
      <c r="E12429" t="s">
        <v>131</v>
      </c>
      <c r="F12429">
        <v>11</v>
      </c>
      <c r="G12429" s="85">
        <v>0</v>
      </c>
      <c r="H12429" s="85">
        <v>9367.3143996013951</v>
      </c>
      <c r="I12429" s="85">
        <v>2655.2732104301613</v>
      </c>
      <c r="J12429" s="85">
        <v>0</v>
      </c>
      <c r="K12429" t="s">
        <v>491</v>
      </c>
    </row>
    <row r="12430" spans="2:11" x14ac:dyDescent="0.25">
      <c r="B12430">
        <v>2026</v>
      </c>
      <c r="C12430" t="s">
        <v>486</v>
      </c>
      <c r="D12430">
        <v>4</v>
      </c>
      <c r="E12430" t="s">
        <v>131</v>
      </c>
      <c r="F12430">
        <v>11</v>
      </c>
      <c r="G12430" s="85">
        <v>1.172922137010652</v>
      </c>
      <c r="H12430" s="85">
        <v>9367.3143996013951</v>
      </c>
      <c r="I12430" s="85">
        <v>2655.2732104301613</v>
      </c>
      <c r="J12430" s="85">
        <v>7570.1328618818425</v>
      </c>
      <c r="K12430" t="s">
        <v>491</v>
      </c>
    </row>
    <row r="12431" spans="2:11" x14ac:dyDescent="0.25">
      <c r="B12431">
        <v>2026</v>
      </c>
      <c r="C12431" t="s">
        <v>487</v>
      </c>
      <c r="D12431">
        <v>3</v>
      </c>
      <c r="E12431" t="s">
        <v>131</v>
      </c>
      <c r="F12431">
        <v>11</v>
      </c>
      <c r="G12431" s="85">
        <v>0</v>
      </c>
      <c r="H12431" s="85">
        <v>9367.3143996013951</v>
      </c>
      <c r="I12431" s="85">
        <v>2655.2732104301613</v>
      </c>
      <c r="J12431" s="85">
        <v>0</v>
      </c>
      <c r="K12431" t="s">
        <v>491</v>
      </c>
    </row>
    <row r="12432" spans="2:11" x14ac:dyDescent="0.25">
      <c r="B12432">
        <v>2026</v>
      </c>
      <c r="C12432" t="s">
        <v>487</v>
      </c>
      <c r="D12432">
        <v>4</v>
      </c>
      <c r="E12432" t="s">
        <v>131</v>
      </c>
      <c r="F12432">
        <v>11</v>
      </c>
      <c r="G12432" s="85">
        <v>1.1888769623578181</v>
      </c>
      <c r="H12432" s="85">
        <v>9367.3143996013951</v>
      </c>
      <c r="I12432" s="85">
        <v>2655.2732104301613</v>
      </c>
      <c r="J12432" s="85">
        <v>7673.1065750167927</v>
      </c>
      <c r="K12432" t="s">
        <v>491</v>
      </c>
    </row>
    <row r="12433" spans="2:11" x14ac:dyDescent="0.25">
      <c r="B12433">
        <v>2026</v>
      </c>
      <c r="C12433" t="s">
        <v>488</v>
      </c>
      <c r="D12433">
        <v>3</v>
      </c>
      <c r="E12433" t="s">
        <v>131</v>
      </c>
      <c r="F12433">
        <v>11</v>
      </c>
      <c r="G12433" s="85">
        <v>0</v>
      </c>
      <c r="H12433" s="85">
        <v>9367.3143996013951</v>
      </c>
      <c r="I12433" s="85">
        <v>2655.2732104301613</v>
      </c>
      <c r="J12433" s="85">
        <v>0</v>
      </c>
      <c r="K12433" t="s">
        <v>491</v>
      </c>
    </row>
    <row r="12434" spans="2:11" x14ac:dyDescent="0.25">
      <c r="B12434">
        <v>2026</v>
      </c>
      <c r="C12434" t="s">
        <v>488</v>
      </c>
      <c r="D12434">
        <v>4</v>
      </c>
      <c r="E12434" t="s">
        <v>131</v>
      </c>
      <c r="F12434">
        <v>11</v>
      </c>
      <c r="G12434" s="85">
        <v>1.2048317877049883</v>
      </c>
      <c r="H12434" s="85">
        <v>9367.3143996013951</v>
      </c>
      <c r="I12434" s="85">
        <v>2655.2732104301613</v>
      </c>
      <c r="J12434" s="85">
        <v>7776.0802881517693</v>
      </c>
      <c r="K12434" t="s">
        <v>491</v>
      </c>
    </row>
    <row r="12435" spans="2:11" x14ac:dyDescent="0.25">
      <c r="B12435">
        <v>2026</v>
      </c>
      <c r="C12435" t="s">
        <v>489</v>
      </c>
      <c r="D12435">
        <v>3</v>
      </c>
      <c r="E12435" t="s">
        <v>131</v>
      </c>
      <c r="F12435">
        <v>11</v>
      </c>
      <c r="G12435" s="85">
        <v>0</v>
      </c>
      <c r="H12435" s="85">
        <v>9367.3143996013951</v>
      </c>
      <c r="I12435" s="85">
        <v>2655.2732104301613</v>
      </c>
      <c r="J12435" s="85">
        <v>0</v>
      </c>
      <c r="K12435" t="s">
        <v>491</v>
      </c>
    </row>
    <row r="12436" spans="2:11" x14ac:dyDescent="0.25">
      <c r="B12436">
        <v>2026</v>
      </c>
      <c r="C12436" t="s">
        <v>489</v>
      </c>
      <c r="D12436">
        <v>4</v>
      </c>
      <c r="E12436" t="s">
        <v>131</v>
      </c>
      <c r="F12436">
        <v>11</v>
      </c>
      <c r="G12436" s="85">
        <v>1.2207866130521545</v>
      </c>
      <c r="H12436" s="85">
        <v>9367.3143996013951</v>
      </c>
      <c r="I12436" s="85">
        <v>2655.2732104301613</v>
      </c>
      <c r="J12436" s="85">
        <v>7879.0540012867204</v>
      </c>
      <c r="K12436" t="s">
        <v>491</v>
      </c>
    </row>
    <row r="12437" spans="2:11" x14ac:dyDescent="0.25">
      <c r="B12437">
        <v>2026</v>
      </c>
      <c r="C12437" t="s">
        <v>490</v>
      </c>
      <c r="D12437">
        <v>3</v>
      </c>
      <c r="E12437" t="s">
        <v>131</v>
      </c>
      <c r="F12437">
        <v>11</v>
      </c>
      <c r="G12437" s="85">
        <v>0</v>
      </c>
      <c r="H12437" s="85">
        <v>9367.3143996013951</v>
      </c>
      <c r="I12437" s="85">
        <v>2655.2732104301613</v>
      </c>
      <c r="J12437" s="85">
        <v>0</v>
      </c>
      <c r="K12437" t="s">
        <v>491</v>
      </c>
    </row>
    <row r="12438" spans="2:11" x14ac:dyDescent="0.25">
      <c r="B12438">
        <v>2026</v>
      </c>
      <c r="C12438" t="s">
        <v>490</v>
      </c>
      <c r="D12438">
        <v>4</v>
      </c>
      <c r="E12438" t="s">
        <v>131</v>
      </c>
      <c r="F12438">
        <v>11</v>
      </c>
      <c r="G12438" s="85">
        <v>1.2367414383993245</v>
      </c>
      <c r="H12438" s="85">
        <v>9367.3143996013951</v>
      </c>
      <c r="I12438" s="85">
        <v>2655.2732104301613</v>
      </c>
      <c r="J12438" s="85">
        <v>7982.0277144216952</v>
      </c>
      <c r="K12438" t="s">
        <v>491</v>
      </c>
    </row>
    <row r="12439" spans="2:11" x14ac:dyDescent="0.25">
      <c r="B12439">
        <v>2026</v>
      </c>
      <c r="C12439" t="s">
        <v>479</v>
      </c>
      <c r="D12439">
        <v>3</v>
      </c>
      <c r="E12439" t="s">
        <v>131</v>
      </c>
      <c r="F12439">
        <v>10</v>
      </c>
      <c r="G12439" s="85">
        <v>3.8827135955578451</v>
      </c>
      <c r="H12439" s="85">
        <v>9367.3143996013951</v>
      </c>
      <c r="I12439" s="85">
        <v>2655.2732104301613</v>
      </c>
      <c r="J12439" s="85">
        <v>25022.972093559609</v>
      </c>
      <c r="K12439" t="s">
        <v>491</v>
      </c>
    </row>
    <row r="12440" spans="2:11" x14ac:dyDescent="0.25">
      <c r="B12440">
        <v>2026</v>
      </c>
      <c r="C12440" t="s">
        <v>479</v>
      </c>
      <c r="D12440">
        <v>4</v>
      </c>
      <c r="E12440" t="s">
        <v>131</v>
      </c>
      <c r="F12440">
        <v>10</v>
      </c>
      <c r="G12440" s="85">
        <v>0</v>
      </c>
      <c r="H12440" s="85">
        <v>9367.3143996013951</v>
      </c>
      <c r="I12440" s="85">
        <v>2655.2732104301613</v>
      </c>
      <c r="J12440" s="85">
        <v>0</v>
      </c>
      <c r="K12440" t="s">
        <v>491</v>
      </c>
    </row>
    <row r="12441" spans="2:11" x14ac:dyDescent="0.25">
      <c r="B12441">
        <v>2026</v>
      </c>
      <c r="C12441" t="s">
        <v>480</v>
      </c>
      <c r="D12441">
        <v>3</v>
      </c>
      <c r="E12441" t="s">
        <v>131</v>
      </c>
      <c r="F12441">
        <v>10</v>
      </c>
      <c r="G12441" s="85">
        <v>3.9671498256186664</v>
      </c>
      <c r="H12441" s="85">
        <v>9367.3143996013951</v>
      </c>
      <c r="I12441" s="85">
        <v>2655.2732104301613</v>
      </c>
      <c r="J12441" s="85">
        <v>25567.139304583001</v>
      </c>
      <c r="K12441" t="s">
        <v>491</v>
      </c>
    </row>
    <row r="12442" spans="2:11" x14ac:dyDescent="0.25">
      <c r="B12442">
        <v>2026</v>
      </c>
      <c r="C12442" t="s">
        <v>480</v>
      </c>
      <c r="D12442">
        <v>4</v>
      </c>
      <c r="E12442" t="s">
        <v>131</v>
      </c>
      <c r="F12442">
        <v>10</v>
      </c>
      <c r="G12442" s="85">
        <v>0</v>
      </c>
      <c r="H12442" s="85">
        <v>9367.3143996013951</v>
      </c>
      <c r="I12442" s="85">
        <v>2655.2732104301613</v>
      </c>
      <c r="J12442" s="85">
        <v>0</v>
      </c>
      <c r="K12442" t="s">
        <v>491</v>
      </c>
    </row>
    <row r="12443" spans="2:11" x14ac:dyDescent="0.25">
      <c r="B12443">
        <v>2026</v>
      </c>
      <c r="C12443" t="s">
        <v>481</v>
      </c>
      <c r="D12443">
        <v>3</v>
      </c>
      <c r="E12443" t="s">
        <v>131</v>
      </c>
      <c r="F12443">
        <v>10</v>
      </c>
      <c r="G12443" s="85">
        <v>4.0515860556794978</v>
      </c>
      <c r="H12443" s="85">
        <v>9367.3143996013951</v>
      </c>
      <c r="I12443" s="85">
        <v>2655.2732104301613</v>
      </c>
      <c r="J12443" s="85">
        <v>26111.306515606455</v>
      </c>
      <c r="K12443" t="s">
        <v>491</v>
      </c>
    </row>
    <row r="12444" spans="2:11" x14ac:dyDescent="0.25">
      <c r="B12444">
        <v>2026</v>
      </c>
      <c r="C12444" t="s">
        <v>481</v>
      </c>
      <c r="D12444">
        <v>4</v>
      </c>
      <c r="E12444" t="s">
        <v>131</v>
      </c>
      <c r="F12444">
        <v>10</v>
      </c>
      <c r="G12444" s="85">
        <v>0</v>
      </c>
      <c r="H12444" s="85">
        <v>9367.3143996013951</v>
      </c>
      <c r="I12444" s="85">
        <v>2655.2732104301613</v>
      </c>
      <c r="J12444" s="85">
        <v>0</v>
      </c>
      <c r="K12444" t="s">
        <v>491</v>
      </c>
    </row>
    <row r="12445" spans="2:11" x14ac:dyDescent="0.25">
      <c r="B12445">
        <v>2026</v>
      </c>
      <c r="C12445" t="s">
        <v>482</v>
      </c>
      <c r="D12445">
        <v>3</v>
      </c>
      <c r="E12445" t="s">
        <v>131</v>
      </c>
      <c r="F12445">
        <v>10</v>
      </c>
      <c r="G12445" s="85">
        <v>4.1360222857403199</v>
      </c>
      <c r="H12445" s="85">
        <v>9367.3143996013951</v>
      </c>
      <c r="I12445" s="85">
        <v>2655.2732104301613</v>
      </c>
      <c r="J12445" s="85">
        <v>26655.473726629851</v>
      </c>
      <c r="K12445" t="s">
        <v>491</v>
      </c>
    </row>
    <row r="12446" spans="2:11" x14ac:dyDescent="0.25">
      <c r="B12446">
        <v>2026</v>
      </c>
      <c r="C12446" t="s">
        <v>482</v>
      </c>
      <c r="D12446">
        <v>4</v>
      </c>
      <c r="E12446" t="s">
        <v>131</v>
      </c>
      <c r="F12446">
        <v>10</v>
      </c>
      <c r="G12446" s="85">
        <v>0</v>
      </c>
      <c r="H12446" s="85">
        <v>9367.3143996013951</v>
      </c>
      <c r="I12446" s="85">
        <v>2655.2732104301613</v>
      </c>
      <c r="J12446" s="85">
        <v>0</v>
      </c>
      <c r="K12446" t="s">
        <v>491</v>
      </c>
    </row>
    <row r="12447" spans="2:11" x14ac:dyDescent="0.25">
      <c r="B12447">
        <v>2026</v>
      </c>
      <c r="C12447" t="s">
        <v>483</v>
      </c>
      <c r="D12447">
        <v>3</v>
      </c>
      <c r="E12447" t="s">
        <v>131</v>
      </c>
      <c r="F12447">
        <v>10</v>
      </c>
      <c r="G12447" s="85">
        <v>4.2204585158011509</v>
      </c>
      <c r="H12447" s="85">
        <v>9367.3143996013951</v>
      </c>
      <c r="I12447" s="85">
        <v>2655.2732104301613</v>
      </c>
      <c r="J12447" s="85">
        <v>27199.640937653301</v>
      </c>
      <c r="K12447" t="s">
        <v>491</v>
      </c>
    </row>
    <row r="12448" spans="2:11" x14ac:dyDescent="0.25">
      <c r="B12448">
        <v>2026</v>
      </c>
      <c r="C12448" t="s">
        <v>483</v>
      </c>
      <c r="D12448">
        <v>4</v>
      </c>
      <c r="E12448" t="s">
        <v>131</v>
      </c>
      <c r="F12448">
        <v>10</v>
      </c>
      <c r="G12448" s="85">
        <v>0</v>
      </c>
      <c r="H12448" s="85">
        <v>9367.3143996013951</v>
      </c>
      <c r="I12448" s="85">
        <v>2655.2732104301613</v>
      </c>
      <c r="J12448" s="85">
        <v>0</v>
      </c>
      <c r="K12448" t="s">
        <v>491</v>
      </c>
    </row>
    <row r="12449" spans="2:11" x14ac:dyDescent="0.25">
      <c r="B12449">
        <v>2026</v>
      </c>
      <c r="C12449" t="s">
        <v>484</v>
      </c>
      <c r="D12449">
        <v>3</v>
      </c>
      <c r="E12449" t="s">
        <v>131</v>
      </c>
      <c r="F12449">
        <v>10</v>
      </c>
      <c r="G12449" s="85">
        <v>4.3048947458619731</v>
      </c>
      <c r="H12449" s="85">
        <v>9367.3143996013951</v>
      </c>
      <c r="I12449" s="85">
        <v>2655.2732104301613</v>
      </c>
      <c r="J12449" s="85">
        <v>27743.808148676697</v>
      </c>
      <c r="K12449" t="s">
        <v>491</v>
      </c>
    </row>
    <row r="12450" spans="2:11" x14ac:dyDescent="0.25">
      <c r="B12450">
        <v>2026</v>
      </c>
      <c r="C12450" t="s">
        <v>484</v>
      </c>
      <c r="D12450">
        <v>4</v>
      </c>
      <c r="E12450" t="s">
        <v>131</v>
      </c>
      <c r="F12450">
        <v>10</v>
      </c>
      <c r="G12450" s="85">
        <v>0</v>
      </c>
      <c r="H12450" s="85">
        <v>9367.3143996013951</v>
      </c>
      <c r="I12450" s="85">
        <v>2655.2732104301613</v>
      </c>
      <c r="J12450" s="85">
        <v>0</v>
      </c>
      <c r="K12450" t="s">
        <v>491</v>
      </c>
    </row>
    <row r="12451" spans="2:11" x14ac:dyDescent="0.25">
      <c r="B12451">
        <v>2026</v>
      </c>
      <c r="C12451" t="s">
        <v>485</v>
      </c>
      <c r="D12451">
        <v>3</v>
      </c>
      <c r="E12451" t="s">
        <v>131</v>
      </c>
      <c r="F12451">
        <v>10</v>
      </c>
      <c r="G12451" s="85">
        <v>4.3893309759228032</v>
      </c>
      <c r="H12451" s="85">
        <v>9367.3143996013951</v>
      </c>
      <c r="I12451" s="85">
        <v>2655.2732104301613</v>
      </c>
      <c r="J12451" s="85">
        <v>28287.975359700144</v>
      </c>
      <c r="K12451" t="s">
        <v>491</v>
      </c>
    </row>
    <row r="12452" spans="2:11" x14ac:dyDescent="0.25">
      <c r="B12452">
        <v>2026</v>
      </c>
      <c r="C12452" t="s">
        <v>485</v>
      </c>
      <c r="D12452">
        <v>4</v>
      </c>
      <c r="E12452" t="s">
        <v>131</v>
      </c>
      <c r="F12452">
        <v>10</v>
      </c>
      <c r="G12452" s="85">
        <v>0</v>
      </c>
      <c r="H12452" s="85">
        <v>9367.3143996013951</v>
      </c>
      <c r="I12452" s="85">
        <v>2655.2732104301613</v>
      </c>
      <c r="J12452" s="85">
        <v>0</v>
      </c>
      <c r="K12452" t="s">
        <v>491</v>
      </c>
    </row>
    <row r="12453" spans="2:11" x14ac:dyDescent="0.25">
      <c r="B12453">
        <v>2026</v>
      </c>
      <c r="C12453" t="s">
        <v>486</v>
      </c>
      <c r="D12453">
        <v>3</v>
      </c>
      <c r="E12453" t="s">
        <v>131</v>
      </c>
      <c r="F12453">
        <v>10</v>
      </c>
      <c r="G12453" s="85">
        <v>4.4737672059836253</v>
      </c>
      <c r="H12453" s="85">
        <v>9367.3143996013951</v>
      </c>
      <c r="I12453" s="85">
        <v>2655.2732104301613</v>
      </c>
      <c r="J12453" s="85">
        <v>28832.142570723539</v>
      </c>
      <c r="K12453" t="s">
        <v>491</v>
      </c>
    </row>
    <row r="12454" spans="2:11" x14ac:dyDescent="0.25">
      <c r="B12454">
        <v>2026</v>
      </c>
      <c r="C12454" t="s">
        <v>486</v>
      </c>
      <c r="D12454">
        <v>4</v>
      </c>
      <c r="E12454" t="s">
        <v>131</v>
      </c>
      <c r="F12454">
        <v>10</v>
      </c>
      <c r="G12454" s="85">
        <v>0</v>
      </c>
      <c r="H12454" s="85">
        <v>9367.3143996013951</v>
      </c>
      <c r="I12454" s="85">
        <v>2655.2732104301613</v>
      </c>
      <c r="J12454" s="85">
        <v>0</v>
      </c>
      <c r="K12454" t="s">
        <v>491</v>
      </c>
    </row>
    <row r="12455" spans="2:11" x14ac:dyDescent="0.25">
      <c r="B12455">
        <v>2026</v>
      </c>
      <c r="C12455" t="s">
        <v>487</v>
      </c>
      <c r="D12455">
        <v>3</v>
      </c>
      <c r="E12455" t="s">
        <v>131</v>
      </c>
      <c r="F12455">
        <v>10</v>
      </c>
      <c r="G12455" s="85">
        <v>4.5582034360444563</v>
      </c>
      <c r="H12455" s="85">
        <v>9367.3143996013951</v>
      </c>
      <c r="I12455" s="85">
        <v>2655.2732104301613</v>
      </c>
      <c r="J12455" s="85">
        <v>29376.309781746993</v>
      </c>
      <c r="K12455" t="s">
        <v>491</v>
      </c>
    </row>
    <row r="12456" spans="2:11" x14ac:dyDescent="0.25">
      <c r="B12456">
        <v>2026</v>
      </c>
      <c r="C12456" t="s">
        <v>487</v>
      </c>
      <c r="D12456">
        <v>4</v>
      </c>
      <c r="E12456" t="s">
        <v>131</v>
      </c>
      <c r="F12456">
        <v>10</v>
      </c>
      <c r="G12456" s="85">
        <v>0</v>
      </c>
      <c r="H12456" s="85">
        <v>9367.3143996013951</v>
      </c>
      <c r="I12456" s="85">
        <v>2655.2732104301613</v>
      </c>
      <c r="J12456" s="85">
        <v>0</v>
      </c>
      <c r="K12456" t="s">
        <v>491</v>
      </c>
    </row>
    <row r="12457" spans="2:11" x14ac:dyDescent="0.25">
      <c r="B12457">
        <v>2026</v>
      </c>
      <c r="C12457" t="s">
        <v>488</v>
      </c>
      <c r="D12457">
        <v>3</v>
      </c>
      <c r="E12457" t="s">
        <v>131</v>
      </c>
      <c r="F12457">
        <v>10</v>
      </c>
      <c r="G12457" s="85">
        <v>4.6426396661052793</v>
      </c>
      <c r="H12457" s="85">
        <v>9367.3143996013951</v>
      </c>
      <c r="I12457" s="85">
        <v>2655.2732104301613</v>
      </c>
      <c r="J12457" s="85">
        <v>29920.476992770393</v>
      </c>
      <c r="K12457" t="s">
        <v>491</v>
      </c>
    </row>
    <row r="12458" spans="2:11" x14ac:dyDescent="0.25">
      <c r="B12458">
        <v>2026</v>
      </c>
      <c r="C12458" t="s">
        <v>488</v>
      </c>
      <c r="D12458">
        <v>4</v>
      </c>
      <c r="E12458" t="s">
        <v>131</v>
      </c>
      <c r="F12458">
        <v>10</v>
      </c>
      <c r="G12458" s="85">
        <v>0</v>
      </c>
      <c r="H12458" s="85">
        <v>9367.3143996013951</v>
      </c>
      <c r="I12458" s="85">
        <v>2655.2732104301613</v>
      </c>
      <c r="J12458" s="85">
        <v>0</v>
      </c>
      <c r="K12458" t="s">
        <v>491</v>
      </c>
    </row>
    <row r="12459" spans="2:11" x14ac:dyDescent="0.25">
      <c r="B12459">
        <v>2026</v>
      </c>
      <c r="C12459" t="s">
        <v>489</v>
      </c>
      <c r="D12459">
        <v>3</v>
      </c>
      <c r="E12459" t="s">
        <v>131</v>
      </c>
      <c r="F12459">
        <v>10</v>
      </c>
      <c r="G12459" s="85">
        <v>4.7270758961661095</v>
      </c>
      <c r="H12459" s="85">
        <v>9367.3143996013951</v>
      </c>
      <c r="I12459" s="85">
        <v>2655.2732104301613</v>
      </c>
      <c r="J12459" s="85">
        <v>30464.64420379384</v>
      </c>
      <c r="K12459" t="s">
        <v>491</v>
      </c>
    </row>
    <row r="12460" spans="2:11" x14ac:dyDescent="0.25">
      <c r="B12460">
        <v>2026</v>
      </c>
      <c r="C12460" t="s">
        <v>489</v>
      </c>
      <c r="D12460">
        <v>4</v>
      </c>
      <c r="E12460" t="s">
        <v>131</v>
      </c>
      <c r="F12460">
        <v>10</v>
      </c>
      <c r="G12460" s="85">
        <v>0</v>
      </c>
      <c r="H12460" s="85">
        <v>9367.3143996013951</v>
      </c>
      <c r="I12460" s="85">
        <v>2655.2732104301613</v>
      </c>
      <c r="J12460" s="85">
        <v>0</v>
      </c>
      <c r="K12460" t="s">
        <v>491</v>
      </c>
    </row>
    <row r="12461" spans="2:11" x14ac:dyDescent="0.25">
      <c r="B12461">
        <v>2026</v>
      </c>
      <c r="C12461" t="s">
        <v>490</v>
      </c>
      <c r="D12461">
        <v>3</v>
      </c>
      <c r="E12461" t="s">
        <v>131</v>
      </c>
      <c r="F12461">
        <v>10</v>
      </c>
      <c r="G12461" s="85">
        <v>4.8115121262269316</v>
      </c>
      <c r="H12461" s="85">
        <v>9367.3143996013951</v>
      </c>
      <c r="I12461" s="85">
        <v>2655.2732104301613</v>
      </c>
      <c r="J12461" s="85">
        <v>31008.811414817235</v>
      </c>
      <c r="K12461" t="s">
        <v>491</v>
      </c>
    </row>
    <row r="12462" spans="2:11" x14ac:dyDescent="0.25">
      <c r="B12462">
        <v>2026</v>
      </c>
      <c r="C12462" t="s">
        <v>490</v>
      </c>
      <c r="D12462">
        <v>4</v>
      </c>
      <c r="E12462" t="s">
        <v>131</v>
      </c>
      <c r="F12462">
        <v>10</v>
      </c>
      <c r="G12462" s="85">
        <v>0</v>
      </c>
      <c r="H12462" s="85">
        <v>9367.3143996013951</v>
      </c>
      <c r="I12462" s="85">
        <v>2655.2732104301613</v>
      </c>
      <c r="J12462" s="85">
        <v>0</v>
      </c>
      <c r="K12462" t="s">
        <v>491</v>
      </c>
    </row>
    <row r="12463" spans="2:11" x14ac:dyDescent="0.25">
      <c r="B12463">
        <v>2026</v>
      </c>
      <c r="C12463" t="s">
        <v>479</v>
      </c>
      <c r="D12463">
        <v>3</v>
      </c>
      <c r="E12463" t="s">
        <v>131</v>
      </c>
      <c r="F12463">
        <v>17</v>
      </c>
      <c r="G12463" s="85">
        <v>13.710329954041713</v>
      </c>
      <c r="H12463" s="85">
        <v>9367.3143996013951</v>
      </c>
      <c r="I12463" s="85">
        <v>2655.2732104301613</v>
      </c>
      <c r="J12463" s="85">
        <v>88615.99012922906</v>
      </c>
      <c r="K12463" t="s">
        <v>491</v>
      </c>
    </row>
    <row r="12464" spans="2:11" x14ac:dyDescent="0.25">
      <c r="B12464">
        <v>2026</v>
      </c>
      <c r="C12464" t="s">
        <v>479</v>
      </c>
      <c r="D12464">
        <v>4</v>
      </c>
      <c r="E12464" t="s">
        <v>131</v>
      </c>
      <c r="F12464">
        <v>17</v>
      </c>
      <c r="G12464" s="85">
        <v>2.759871614125279</v>
      </c>
      <c r="H12464" s="85">
        <v>9367.3143996013951</v>
      </c>
      <c r="I12464" s="85">
        <v>2655.2732104301613</v>
      </c>
      <c r="J12464" s="85">
        <v>17838.28372731234</v>
      </c>
      <c r="K12464" t="s">
        <v>491</v>
      </c>
    </row>
    <row r="12465" spans="2:11" x14ac:dyDescent="0.25">
      <c r="B12465">
        <v>2026</v>
      </c>
      <c r="C12465" t="s">
        <v>480</v>
      </c>
      <c r="D12465">
        <v>3</v>
      </c>
      <c r="E12465" t="s">
        <v>131</v>
      </c>
      <c r="F12465">
        <v>17</v>
      </c>
      <c r="G12465" s="85">
        <v>13.652233021275011</v>
      </c>
      <c r="H12465" s="85">
        <v>9367.3143996013951</v>
      </c>
      <c r="I12465" s="85">
        <v>2655.2732104301613</v>
      </c>
      <c r="J12465" s="85">
        <v>88240.483687163112</v>
      </c>
      <c r="K12465" t="s">
        <v>491</v>
      </c>
    </row>
    <row r="12466" spans="2:11" x14ac:dyDescent="0.25">
      <c r="B12466">
        <v>2026</v>
      </c>
      <c r="C12466" t="s">
        <v>480</v>
      </c>
      <c r="D12466">
        <v>4</v>
      </c>
      <c r="E12466" t="s">
        <v>131</v>
      </c>
      <c r="F12466">
        <v>17</v>
      </c>
      <c r="G12466" s="85">
        <v>2.7481767770099044</v>
      </c>
      <c r="H12466" s="85">
        <v>9367.3143996013951</v>
      </c>
      <c r="I12466" s="85">
        <v>2655.2732104301613</v>
      </c>
      <c r="J12466" s="85">
        <v>17762.694768195168</v>
      </c>
      <c r="K12466" t="s">
        <v>491</v>
      </c>
    </row>
    <row r="12467" spans="2:11" x14ac:dyDescent="0.25">
      <c r="B12467">
        <v>2026</v>
      </c>
      <c r="C12467" t="s">
        <v>481</v>
      </c>
      <c r="D12467">
        <v>3</v>
      </c>
      <c r="E12467" t="s">
        <v>131</v>
      </c>
      <c r="F12467">
        <v>17</v>
      </c>
      <c r="G12467" s="85">
        <v>13.594136088508282</v>
      </c>
      <c r="H12467" s="85">
        <v>9367.3143996013951</v>
      </c>
      <c r="I12467" s="85">
        <v>2655.2732104301613</v>
      </c>
      <c r="J12467" s="85">
        <v>87864.977245096976</v>
      </c>
      <c r="K12467" t="s">
        <v>491</v>
      </c>
    </row>
    <row r="12468" spans="2:11" x14ac:dyDescent="0.25">
      <c r="B12468">
        <v>2026</v>
      </c>
      <c r="C12468" t="s">
        <v>481</v>
      </c>
      <c r="D12468">
        <v>4</v>
      </c>
      <c r="E12468" t="s">
        <v>131</v>
      </c>
      <c r="F12468">
        <v>17</v>
      </c>
      <c r="G12468" s="85">
        <v>2.7364819398945244</v>
      </c>
      <c r="H12468" s="85">
        <v>9367.3143996013951</v>
      </c>
      <c r="I12468" s="85">
        <v>2655.2732104301613</v>
      </c>
      <c r="J12468" s="85">
        <v>17687.105809077962</v>
      </c>
      <c r="K12468" t="s">
        <v>491</v>
      </c>
    </row>
    <row r="12469" spans="2:11" x14ac:dyDescent="0.25">
      <c r="B12469">
        <v>2026</v>
      </c>
      <c r="C12469" t="s">
        <v>482</v>
      </c>
      <c r="D12469">
        <v>3</v>
      </c>
      <c r="E12469" t="s">
        <v>131</v>
      </c>
      <c r="F12469">
        <v>17</v>
      </c>
      <c r="G12469" s="85">
        <v>13.536039155741578</v>
      </c>
      <c r="H12469" s="85">
        <v>9367.3143996013951</v>
      </c>
      <c r="I12469" s="85">
        <v>2655.2732104301613</v>
      </c>
      <c r="J12469" s="85">
        <v>87489.470803030999</v>
      </c>
      <c r="K12469" t="s">
        <v>491</v>
      </c>
    </row>
    <row r="12470" spans="2:11" x14ac:dyDescent="0.25">
      <c r="B12470">
        <v>2026</v>
      </c>
      <c r="C12470" t="s">
        <v>482</v>
      </c>
      <c r="D12470">
        <v>4</v>
      </c>
      <c r="E12470" t="s">
        <v>131</v>
      </c>
      <c r="F12470">
        <v>17</v>
      </c>
      <c r="G12470" s="85">
        <v>2.7247871027791479</v>
      </c>
      <c r="H12470" s="85">
        <v>9367.3143996013951</v>
      </c>
      <c r="I12470" s="85">
        <v>2655.2732104301613</v>
      </c>
      <c r="J12470" s="85">
        <v>17611.516849960779</v>
      </c>
      <c r="K12470" t="s">
        <v>491</v>
      </c>
    </row>
    <row r="12471" spans="2:11" x14ac:dyDescent="0.25">
      <c r="B12471">
        <v>2026</v>
      </c>
      <c r="C12471" t="s">
        <v>483</v>
      </c>
      <c r="D12471">
        <v>3</v>
      </c>
      <c r="E12471" t="s">
        <v>131</v>
      </c>
      <c r="F12471">
        <v>17</v>
      </c>
      <c r="G12471" s="85">
        <v>13.477942222974857</v>
      </c>
      <c r="H12471" s="85">
        <v>9367.3143996013951</v>
      </c>
      <c r="I12471" s="85">
        <v>2655.2732104301613</v>
      </c>
      <c r="J12471" s="85">
        <v>87113.964360964921</v>
      </c>
      <c r="K12471" t="s">
        <v>491</v>
      </c>
    </row>
    <row r="12472" spans="2:11" x14ac:dyDescent="0.25">
      <c r="B12472">
        <v>2026</v>
      </c>
      <c r="C12472" t="s">
        <v>483</v>
      </c>
      <c r="D12472">
        <v>4</v>
      </c>
      <c r="E12472" t="s">
        <v>131</v>
      </c>
      <c r="F12472">
        <v>17</v>
      </c>
      <c r="G12472" s="85">
        <v>2.7130922656637679</v>
      </c>
      <c r="H12472" s="85">
        <v>9367.3143996013951</v>
      </c>
      <c r="I12472" s="85">
        <v>2655.2732104301613</v>
      </c>
      <c r="J12472" s="85">
        <v>17535.927890843574</v>
      </c>
      <c r="K12472" t="s">
        <v>491</v>
      </c>
    </row>
    <row r="12473" spans="2:11" x14ac:dyDescent="0.25">
      <c r="B12473">
        <v>2026</v>
      </c>
      <c r="C12473" t="s">
        <v>484</v>
      </c>
      <c r="D12473">
        <v>3</v>
      </c>
      <c r="E12473" t="s">
        <v>131</v>
      </c>
      <c r="F12473">
        <v>17</v>
      </c>
      <c r="G12473" s="85">
        <v>13.419845290208151</v>
      </c>
      <c r="H12473" s="85">
        <v>9367.3143996013951</v>
      </c>
      <c r="I12473" s="85">
        <v>2655.2732104301613</v>
      </c>
      <c r="J12473" s="85">
        <v>86738.45791889893</v>
      </c>
      <c r="K12473" t="s">
        <v>491</v>
      </c>
    </row>
    <row r="12474" spans="2:11" x14ac:dyDescent="0.25">
      <c r="B12474">
        <v>2026</v>
      </c>
      <c r="C12474" t="s">
        <v>484</v>
      </c>
      <c r="D12474">
        <v>4</v>
      </c>
      <c r="E12474" t="s">
        <v>131</v>
      </c>
      <c r="F12474">
        <v>17</v>
      </c>
      <c r="G12474" s="85">
        <v>2.7013974285483933</v>
      </c>
      <c r="H12474" s="85">
        <v>9367.3143996013951</v>
      </c>
      <c r="I12474" s="85">
        <v>2655.2732104301613</v>
      </c>
      <c r="J12474" s="85">
        <v>17460.338931726405</v>
      </c>
      <c r="K12474" t="s">
        <v>491</v>
      </c>
    </row>
    <row r="12475" spans="2:11" x14ac:dyDescent="0.25">
      <c r="B12475">
        <v>2026</v>
      </c>
      <c r="C12475" t="s">
        <v>485</v>
      </c>
      <c r="D12475">
        <v>3</v>
      </c>
      <c r="E12475" t="s">
        <v>131</v>
      </c>
      <c r="F12475">
        <v>17</v>
      </c>
      <c r="G12475" s="85">
        <v>13.361748357441426</v>
      </c>
      <c r="H12475" s="85">
        <v>9367.3143996013951</v>
      </c>
      <c r="I12475" s="85">
        <v>2655.2732104301613</v>
      </c>
      <c r="J12475" s="85">
        <v>86362.951476832823</v>
      </c>
      <c r="K12475" t="s">
        <v>491</v>
      </c>
    </row>
    <row r="12476" spans="2:11" x14ac:dyDescent="0.25">
      <c r="B12476">
        <v>2026</v>
      </c>
      <c r="C12476" t="s">
        <v>485</v>
      </c>
      <c r="D12476">
        <v>4</v>
      </c>
      <c r="E12476" t="s">
        <v>131</v>
      </c>
      <c r="F12476">
        <v>17</v>
      </c>
      <c r="G12476" s="85">
        <v>2.6897025914330133</v>
      </c>
      <c r="H12476" s="85">
        <v>9367.3143996013951</v>
      </c>
      <c r="I12476" s="85">
        <v>2655.2732104301613</v>
      </c>
      <c r="J12476" s="85">
        <v>17384.749972609199</v>
      </c>
      <c r="K12476" t="s">
        <v>491</v>
      </c>
    </row>
    <row r="12477" spans="2:11" x14ac:dyDescent="0.25">
      <c r="B12477">
        <v>2026</v>
      </c>
      <c r="C12477" t="s">
        <v>486</v>
      </c>
      <c r="D12477">
        <v>3</v>
      </c>
      <c r="E12477" t="s">
        <v>131</v>
      </c>
      <c r="F12477">
        <v>17</v>
      </c>
      <c r="G12477" s="85">
        <v>13.303651424674722</v>
      </c>
      <c r="H12477" s="85">
        <v>9367.3143996013951</v>
      </c>
      <c r="I12477" s="85">
        <v>2655.2732104301613</v>
      </c>
      <c r="J12477" s="85">
        <v>85987.445034766861</v>
      </c>
      <c r="K12477" t="s">
        <v>491</v>
      </c>
    </row>
    <row r="12478" spans="2:11" x14ac:dyDescent="0.25">
      <c r="B12478">
        <v>2026</v>
      </c>
      <c r="C12478" t="s">
        <v>486</v>
      </c>
      <c r="D12478">
        <v>4</v>
      </c>
      <c r="E12478" t="s">
        <v>131</v>
      </c>
      <c r="F12478">
        <v>17</v>
      </c>
      <c r="G12478" s="85">
        <v>2.6780077543176386</v>
      </c>
      <c r="H12478" s="85">
        <v>9367.3143996013951</v>
      </c>
      <c r="I12478" s="85">
        <v>2655.2732104301613</v>
      </c>
      <c r="J12478" s="85">
        <v>17309.161013492027</v>
      </c>
      <c r="K12478" t="s">
        <v>491</v>
      </c>
    </row>
    <row r="12479" spans="2:11" x14ac:dyDescent="0.25">
      <c r="B12479">
        <v>2026</v>
      </c>
      <c r="C12479" t="s">
        <v>487</v>
      </c>
      <c r="D12479">
        <v>3</v>
      </c>
      <c r="E12479" t="s">
        <v>131</v>
      </c>
      <c r="F12479">
        <v>17</v>
      </c>
      <c r="G12479" s="85">
        <v>13.245554491907997</v>
      </c>
      <c r="H12479" s="85">
        <v>9367.3143996013951</v>
      </c>
      <c r="I12479" s="85">
        <v>2655.2732104301613</v>
      </c>
      <c r="J12479" s="85">
        <v>85611.938592700753</v>
      </c>
      <c r="K12479" t="s">
        <v>491</v>
      </c>
    </row>
    <row r="12480" spans="2:11" x14ac:dyDescent="0.25">
      <c r="B12480">
        <v>2026</v>
      </c>
      <c r="C12480" t="s">
        <v>487</v>
      </c>
      <c r="D12480">
        <v>4</v>
      </c>
      <c r="E12480" t="s">
        <v>131</v>
      </c>
      <c r="F12480">
        <v>17</v>
      </c>
      <c r="G12480" s="85">
        <v>2.6663129172022586</v>
      </c>
      <c r="H12480" s="85">
        <v>9367.3143996013951</v>
      </c>
      <c r="I12480" s="85">
        <v>2655.2732104301613</v>
      </c>
      <c r="J12480" s="85">
        <v>17233.572054374821</v>
      </c>
      <c r="K12480" t="s">
        <v>491</v>
      </c>
    </row>
    <row r="12481" spans="2:11" x14ac:dyDescent="0.25">
      <c r="B12481">
        <v>2026</v>
      </c>
      <c r="C12481" t="s">
        <v>488</v>
      </c>
      <c r="D12481">
        <v>3</v>
      </c>
      <c r="E12481" t="s">
        <v>131</v>
      </c>
      <c r="F12481">
        <v>17</v>
      </c>
      <c r="G12481" s="85">
        <v>13.187457559141293</v>
      </c>
      <c r="H12481" s="85">
        <v>9367.3143996013951</v>
      </c>
      <c r="I12481" s="85">
        <v>2655.2732104301613</v>
      </c>
      <c r="J12481" s="85">
        <v>85236.432150634777</v>
      </c>
      <c r="K12481" t="s">
        <v>491</v>
      </c>
    </row>
    <row r="12482" spans="2:11" x14ac:dyDescent="0.25">
      <c r="B12482">
        <v>2026</v>
      </c>
      <c r="C12482" t="s">
        <v>488</v>
      </c>
      <c r="D12482">
        <v>4</v>
      </c>
      <c r="E12482" t="s">
        <v>131</v>
      </c>
      <c r="F12482">
        <v>17</v>
      </c>
      <c r="G12482" s="85">
        <v>2.6546180800868839</v>
      </c>
      <c r="H12482" s="85">
        <v>9367.3143996013951</v>
      </c>
      <c r="I12482" s="85">
        <v>2655.2732104301613</v>
      </c>
      <c r="J12482" s="85">
        <v>17157.983095257652</v>
      </c>
      <c r="K12482" t="s">
        <v>491</v>
      </c>
    </row>
    <row r="12483" spans="2:11" x14ac:dyDescent="0.25">
      <c r="B12483">
        <v>2026</v>
      </c>
      <c r="C12483" t="s">
        <v>489</v>
      </c>
      <c r="D12483">
        <v>3</v>
      </c>
      <c r="E12483" t="s">
        <v>131</v>
      </c>
      <c r="F12483">
        <v>17</v>
      </c>
      <c r="G12483" s="85">
        <v>13.129360626374568</v>
      </c>
      <c r="H12483" s="85">
        <v>9367.3143996013951</v>
      </c>
      <c r="I12483" s="85">
        <v>2655.2732104301613</v>
      </c>
      <c r="J12483" s="85">
        <v>84860.92570856867</v>
      </c>
      <c r="K12483" t="s">
        <v>491</v>
      </c>
    </row>
    <row r="12484" spans="2:11" x14ac:dyDescent="0.25">
      <c r="B12484">
        <v>2026</v>
      </c>
      <c r="C12484" t="s">
        <v>489</v>
      </c>
      <c r="D12484">
        <v>4</v>
      </c>
      <c r="E12484" t="s">
        <v>131</v>
      </c>
      <c r="F12484">
        <v>17</v>
      </c>
      <c r="G12484" s="85">
        <v>2.6429232429715039</v>
      </c>
      <c r="H12484" s="85">
        <v>9367.3143996013951</v>
      </c>
      <c r="I12484" s="85">
        <v>2655.2732104301613</v>
      </c>
      <c r="J12484" s="85">
        <v>17082.394136140447</v>
      </c>
      <c r="K12484" t="s">
        <v>491</v>
      </c>
    </row>
    <row r="12485" spans="2:11" x14ac:dyDescent="0.25">
      <c r="B12485">
        <v>2026</v>
      </c>
      <c r="C12485" t="s">
        <v>490</v>
      </c>
      <c r="D12485">
        <v>3</v>
      </c>
      <c r="E12485" t="s">
        <v>131</v>
      </c>
      <c r="F12485">
        <v>17</v>
      </c>
      <c r="G12485" s="85">
        <v>13.071263693607866</v>
      </c>
      <c r="H12485" s="85">
        <v>9367.3143996013951</v>
      </c>
      <c r="I12485" s="85">
        <v>2655.2732104301613</v>
      </c>
      <c r="J12485" s="85">
        <v>84485.419266502708</v>
      </c>
      <c r="K12485" t="s">
        <v>491</v>
      </c>
    </row>
    <row r="12486" spans="2:11" x14ac:dyDescent="0.25">
      <c r="B12486">
        <v>2026</v>
      </c>
      <c r="C12486" t="s">
        <v>490</v>
      </c>
      <c r="D12486">
        <v>4</v>
      </c>
      <c r="E12486" t="s">
        <v>131</v>
      </c>
      <c r="F12486">
        <v>17</v>
      </c>
      <c r="G12486" s="85">
        <v>2.6312284058561275</v>
      </c>
      <c r="H12486" s="85">
        <v>9367.3143996013951</v>
      </c>
      <c r="I12486" s="85">
        <v>2655.2732104301613</v>
      </c>
      <c r="J12486" s="85">
        <v>17006.805177023263</v>
      </c>
      <c r="K12486" t="s">
        <v>491</v>
      </c>
    </row>
    <row r="12487" spans="2:11" x14ac:dyDescent="0.25">
      <c r="B12487">
        <v>2026</v>
      </c>
      <c r="C12487" t="s">
        <v>479</v>
      </c>
      <c r="D12487">
        <v>3</v>
      </c>
      <c r="E12487" t="s">
        <v>131</v>
      </c>
      <c r="F12487">
        <v>16</v>
      </c>
      <c r="G12487" s="85">
        <v>8.2908237980865742</v>
      </c>
      <c r="H12487" s="85">
        <v>9367.3143996013951</v>
      </c>
      <c r="I12487" s="85">
        <v>2655.2732104301613</v>
      </c>
      <c r="J12487" s="85">
        <v>53198.985906636401</v>
      </c>
      <c r="K12487" t="s">
        <v>491</v>
      </c>
    </row>
    <row r="12488" spans="2:11" x14ac:dyDescent="0.25">
      <c r="B12488">
        <v>2026</v>
      </c>
      <c r="C12488" t="s">
        <v>479</v>
      </c>
      <c r="D12488">
        <v>4</v>
      </c>
      <c r="E12488" t="s">
        <v>131</v>
      </c>
      <c r="F12488">
        <v>16</v>
      </c>
      <c r="G12488" s="85">
        <v>4.3783002079783042</v>
      </c>
      <c r="H12488" s="85">
        <v>9367.3143996013951</v>
      </c>
      <c r="I12488" s="85">
        <v>2655.2732104301613</v>
      </c>
      <c r="J12488" s="85">
        <v>28093.846490021475</v>
      </c>
      <c r="K12488" t="s">
        <v>491</v>
      </c>
    </row>
    <row r="12489" spans="2:11" x14ac:dyDescent="0.25">
      <c r="B12489">
        <v>2026</v>
      </c>
      <c r="C12489" t="s">
        <v>480</v>
      </c>
      <c r="D12489">
        <v>3</v>
      </c>
      <c r="E12489" t="s">
        <v>131</v>
      </c>
      <c r="F12489">
        <v>16</v>
      </c>
      <c r="G12489" s="85">
        <v>8.1901287250361552</v>
      </c>
      <c r="H12489" s="85">
        <v>9367.3143996013951</v>
      </c>
      <c r="I12489" s="85">
        <v>2655.2732104301613</v>
      </c>
      <c r="J12489" s="85">
        <v>52552.864857324836</v>
      </c>
      <c r="K12489" t="s">
        <v>491</v>
      </c>
    </row>
    <row r="12490" spans="2:11" x14ac:dyDescent="0.25">
      <c r="B12490">
        <v>2026</v>
      </c>
      <c r="C12490" t="s">
        <v>480</v>
      </c>
      <c r="D12490">
        <v>4</v>
      </c>
      <c r="E12490" t="s">
        <v>131</v>
      </c>
      <c r="F12490">
        <v>16</v>
      </c>
      <c r="G12490" s="85">
        <v>4.3251241581651616</v>
      </c>
      <c r="H12490" s="85">
        <v>9367.3143996013951</v>
      </c>
      <c r="I12490" s="85">
        <v>2655.2732104301613</v>
      </c>
      <c r="J12490" s="85">
        <v>27752.636497688403</v>
      </c>
      <c r="K12490" t="s">
        <v>491</v>
      </c>
    </row>
    <row r="12491" spans="2:11" x14ac:dyDescent="0.25">
      <c r="B12491">
        <v>2026</v>
      </c>
      <c r="C12491" t="s">
        <v>481</v>
      </c>
      <c r="D12491">
        <v>3</v>
      </c>
      <c r="E12491" t="s">
        <v>131</v>
      </c>
      <c r="F12491">
        <v>16</v>
      </c>
      <c r="G12491" s="85">
        <v>8.0894336519857202</v>
      </c>
      <c r="H12491" s="85">
        <v>9367.3143996013951</v>
      </c>
      <c r="I12491" s="85">
        <v>2655.2732104301613</v>
      </c>
      <c r="J12491" s="85">
        <v>51906.743808013169</v>
      </c>
      <c r="K12491" t="s">
        <v>491</v>
      </c>
    </row>
    <row r="12492" spans="2:11" x14ac:dyDescent="0.25">
      <c r="B12492">
        <v>2026</v>
      </c>
      <c r="C12492" t="s">
        <v>481</v>
      </c>
      <c r="D12492">
        <v>4</v>
      </c>
      <c r="E12492" t="s">
        <v>131</v>
      </c>
      <c r="F12492">
        <v>16</v>
      </c>
      <c r="G12492" s="85">
        <v>4.2719481083520101</v>
      </c>
      <c r="H12492" s="85">
        <v>9367.3143996013951</v>
      </c>
      <c r="I12492" s="85">
        <v>2655.2732104301613</v>
      </c>
      <c r="J12492" s="85">
        <v>27411.426505355274</v>
      </c>
      <c r="K12492" t="s">
        <v>491</v>
      </c>
    </row>
    <row r="12493" spans="2:11" x14ac:dyDescent="0.25">
      <c r="B12493">
        <v>2026</v>
      </c>
      <c r="C12493" t="s">
        <v>482</v>
      </c>
      <c r="D12493">
        <v>3</v>
      </c>
      <c r="E12493" t="s">
        <v>131</v>
      </c>
      <c r="F12493">
        <v>16</v>
      </c>
      <c r="G12493" s="85">
        <v>7.9887385789353003</v>
      </c>
      <c r="H12493" s="85">
        <v>9367.3143996013951</v>
      </c>
      <c r="I12493" s="85">
        <v>2655.2732104301613</v>
      </c>
      <c r="J12493" s="85">
        <v>51260.622758701604</v>
      </c>
      <c r="K12493" t="s">
        <v>491</v>
      </c>
    </row>
    <row r="12494" spans="2:11" x14ac:dyDescent="0.25">
      <c r="B12494">
        <v>2026</v>
      </c>
      <c r="C12494" t="s">
        <v>482</v>
      </c>
      <c r="D12494">
        <v>4</v>
      </c>
      <c r="E12494" t="s">
        <v>131</v>
      </c>
      <c r="F12494">
        <v>16</v>
      </c>
      <c r="G12494" s="85">
        <v>4.2187720585388666</v>
      </c>
      <c r="H12494" s="85">
        <v>9367.3143996013951</v>
      </c>
      <c r="I12494" s="85">
        <v>2655.2732104301613</v>
      </c>
      <c r="J12494" s="85">
        <v>27070.216513022195</v>
      </c>
      <c r="K12494" t="s">
        <v>491</v>
      </c>
    </row>
    <row r="12495" spans="2:11" x14ac:dyDescent="0.25">
      <c r="B12495">
        <v>2026</v>
      </c>
      <c r="C12495" t="s">
        <v>483</v>
      </c>
      <c r="D12495">
        <v>3</v>
      </c>
      <c r="E12495" t="s">
        <v>131</v>
      </c>
      <c r="F12495">
        <v>16</v>
      </c>
      <c r="G12495" s="85">
        <v>7.8880435058848652</v>
      </c>
      <c r="H12495" s="85">
        <v>9367.3143996013951</v>
      </c>
      <c r="I12495" s="85">
        <v>2655.2732104301613</v>
      </c>
      <c r="J12495" s="85">
        <v>50614.501709389937</v>
      </c>
      <c r="K12495" t="s">
        <v>491</v>
      </c>
    </row>
    <row r="12496" spans="2:11" x14ac:dyDescent="0.25">
      <c r="B12496">
        <v>2026</v>
      </c>
      <c r="C12496" t="s">
        <v>483</v>
      </c>
      <c r="D12496">
        <v>4</v>
      </c>
      <c r="E12496" t="s">
        <v>131</v>
      </c>
      <c r="F12496">
        <v>16</v>
      </c>
      <c r="G12496" s="85">
        <v>4.1655960087257151</v>
      </c>
      <c r="H12496" s="85">
        <v>9367.3143996013951</v>
      </c>
      <c r="I12496" s="85">
        <v>2655.2732104301613</v>
      </c>
      <c r="J12496" s="85">
        <v>26729.006520689069</v>
      </c>
      <c r="K12496" t="s">
        <v>491</v>
      </c>
    </row>
    <row r="12497" spans="2:11" x14ac:dyDescent="0.25">
      <c r="B12497">
        <v>2026</v>
      </c>
      <c r="C12497" t="s">
        <v>484</v>
      </c>
      <c r="D12497">
        <v>3</v>
      </c>
      <c r="E12497" t="s">
        <v>131</v>
      </c>
      <c r="F12497">
        <v>16</v>
      </c>
      <c r="G12497" s="85">
        <v>7.7873484328344462</v>
      </c>
      <c r="H12497" s="85">
        <v>9367.3143996013951</v>
      </c>
      <c r="I12497" s="85">
        <v>2655.2732104301613</v>
      </c>
      <c r="J12497" s="85">
        <v>49968.380660078379</v>
      </c>
      <c r="K12497" t="s">
        <v>491</v>
      </c>
    </row>
    <row r="12498" spans="2:11" x14ac:dyDescent="0.25">
      <c r="B12498">
        <v>2026</v>
      </c>
      <c r="C12498" t="s">
        <v>484</v>
      </c>
      <c r="D12498">
        <v>4</v>
      </c>
      <c r="E12498" t="s">
        <v>131</v>
      </c>
      <c r="F12498">
        <v>16</v>
      </c>
      <c r="G12498" s="85">
        <v>4.1124199589125725</v>
      </c>
      <c r="H12498" s="85">
        <v>9367.3143996013951</v>
      </c>
      <c r="I12498" s="85">
        <v>2655.2732104301613</v>
      </c>
      <c r="J12498" s="85">
        <v>26387.796528355997</v>
      </c>
      <c r="K12498" t="s">
        <v>491</v>
      </c>
    </row>
    <row r="12499" spans="2:11" x14ac:dyDescent="0.25">
      <c r="B12499">
        <v>2026</v>
      </c>
      <c r="C12499" t="s">
        <v>485</v>
      </c>
      <c r="D12499">
        <v>3</v>
      </c>
      <c r="E12499" t="s">
        <v>131</v>
      </c>
      <c r="F12499">
        <v>16</v>
      </c>
      <c r="G12499" s="85">
        <v>7.6866533597840112</v>
      </c>
      <c r="H12499" s="85">
        <v>9367.3143996013951</v>
      </c>
      <c r="I12499" s="85">
        <v>2655.2732104301613</v>
      </c>
      <c r="J12499" s="85">
        <v>49322.259610766712</v>
      </c>
      <c r="K12499" t="s">
        <v>491</v>
      </c>
    </row>
    <row r="12500" spans="2:11" x14ac:dyDescent="0.25">
      <c r="B12500">
        <v>2026</v>
      </c>
      <c r="C12500" t="s">
        <v>485</v>
      </c>
      <c r="D12500">
        <v>4</v>
      </c>
      <c r="E12500" t="s">
        <v>131</v>
      </c>
      <c r="F12500">
        <v>16</v>
      </c>
      <c r="G12500" s="85">
        <v>4.059243909099421</v>
      </c>
      <c r="H12500" s="85">
        <v>9367.3143996013951</v>
      </c>
      <c r="I12500" s="85">
        <v>2655.2732104301613</v>
      </c>
      <c r="J12500" s="85">
        <v>26046.586536022867</v>
      </c>
      <c r="K12500" t="s">
        <v>491</v>
      </c>
    </row>
    <row r="12501" spans="2:11" x14ac:dyDescent="0.25">
      <c r="B12501">
        <v>2026</v>
      </c>
      <c r="C12501" t="s">
        <v>486</v>
      </c>
      <c r="D12501">
        <v>3</v>
      </c>
      <c r="E12501" t="s">
        <v>131</v>
      </c>
      <c r="F12501">
        <v>16</v>
      </c>
      <c r="G12501" s="85">
        <v>7.5859582867335922</v>
      </c>
      <c r="H12501" s="85">
        <v>9367.3143996013951</v>
      </c>
      <c r="I12501" s="85">
        <v>2655.2732104301613</v>
      </c>
      <c r="J12501" s="85">
        <v>48676.138561455155</v>
      </c>
      <c r="K12501" t="s">
        <v>491</v>
      </c>
    </row>
    <row r="12502" spans="2:11" x14ac:dyDescent="0.25">
      <c r="B12502">
        <v>2026</v>
      </c>
      <c r="C12502" t="s">
        <v>486</v>
      </c>
      <c r="D12502">
        <v>4</v>
      </c>
      <c r="E12502" t="s">
        <v>131</v>
      </c>
      <c r="F12502">
        <v>16</v>
      </c>
      <c r="G12502" s="85">
        <v>4.0060678592862784</v>
      </c>
      <c r="H12502" s="85">
        <v>9367.3143996013951</v>
      </c>
      <c r="I12502" s="85">
        <v>2655.2732104301613</v>
      </c>
      <c r="J12502" s="85">
        <v>25705.376543689796</v>
      </c>
      <c r="K12502" t="s">
        <v>491</v>
      </c>
    </row>
    <row r="12503" spans="2:11" x14ac:dyDescent="0.25">
      <c r="B12503">
        <v>2026</v>
      </c>
      <c r="C12503" t="s">
        <v>487</v>
      </c>
      <c r="D12503">
        <v>3</v>
      </c>
      <c r="E12503" t="s">
        <v>131</v>
      </c>
      <c r="F12503">
        <v>16</v>
      </c>
      <c r="G12503" s="85">
        <v>7.4852632136831563</v>
      </c>
      <c r="H12503" s="85">
        <v>9367.3143996013951</v>
      </c>
      <c r="I12503" s="85">
        <v>2655.2732104301613</v>
      </c>
      <c r="J12503" s="85">
        <v>48030.01751214348</v>
      </c>
      <c r="K12503" t="s">
        <v>491</v>
      </c>
    </row>
    <row r="12504" spans="2:11" x14ac:dyDescent="0.25">
      <c r="B12504">
        <v>2026</v>
      </c>
      <c r="C12504" t="s">
        <v>487</v>
      </c>
      <c r="D12504">
        <v>4</v>
      </c>
      <c r="E12504" t="s">
        <v>131</v>
      </c>
      <c r="F12504">
        <v>16</v>
      </c>
      <c r="G12504" s="85">
        <v>3.9528918094731278</v>
      </c>
      <c r="H12504" s="85">
        <v>9367.3143996013951</v>
      </c>
      <c r="I12504" s="85">
        <v>2655.2732104301613</v>
      </c>
      <c r="J12504" s="85">
        <v>25364.166551356673</v>
      </c>
      <c r="K12504" t="s">
        <v>491</v>
      </c>
    </row>
    <row r="12505" spans="2:11" x14ac:dyDescent="0.25">
      <c r="B12505">
        <v>2026</v>
      </c>
      <c r="C12505" t="s">
        <v>488</v>
      </c>
      <c r="D12505">
        <v>3</v>
      </c>
      <c r="E12505" t="s">
        <v>131</v>
      </c>
      <c r="F12505">
        <v>16</v>
      </c>
      <c r="G12505" s="85">
        <v>7.3845681406327364</v>
      </c>
      <c r="H12505" s="85">
        <v>9367.3143996013951</v>
      </c>
      <c r="I12505" s="85">
        <v>2655.2732104301613</v>
      </c>
      <c r="J12505" s="85">
        <v>47383.896462831915</v>
      </c>
      <c r="K12505" t="s">
        <v>491</v>
      </c>
    </row>
    <row r="12506" spans="2:11" x14ac:dyDescent="0.25">
      <c r="B12506">
        <v>2026</v>
      </c>
      <c r="C12506" t="s">
        <v>488</v>
      </c>
      <c r="D12506">
        <v>4</v>
      </c>
      <c r="E12506" t="s">
        <v>131</v>
      </c>
      <c r="F12506">
        <v>16</v>
      </c>
      <c r="G12506" s="85">
        <v>3.8997157596599843</v>
      </c>
      <c r="H12506" s="85">
        <v>9367.3143996013951</v>
      </c>
      <c r="I12506" s="85">
        <v>2655.2732104301613</v>
      </c>
      <c r="J12506" s="85">
        <v>25022.956559023594</v>
      </c>
      <c r="K12506" t="s">
        <v>491</v>
      </c>
    </row>
    <row r="12507" spans="2:11" x14ac:dyDescent="0.25">
      <c r="B12507">
        <v>2026</v>
      </c>
      <c r="C12507" t="s">
        <v>489</v>
      </c>
      <c r="D12507">
        <v>3</v>
      </c>
      <c r="E12507" t="s">
        <v>131</v>
      </c>
      <c r="F12507">
        <v>16</v>
      </c>
      <c r="G12507" s="85">
        <v>7.2838730675823022</v>
      </c>
      <c r="H12507" s="85">
        <v>9367.3143996013951</v>
      </c>
      <c r="I12507" s="85">
        <v>2655.2732104301613</v>
      </c>
      <c r="J12507" s="85">
        <v>46737.775413520256</v>
      </c>
      <c r="K12507" t="s">
        <v>491</v>
      </c>
    </row>
    <row r="12508" spans="2:11" x14ac:dyDescent="0.25">
      <c r="B12508">
        <v>2026</v>
      </c>
      <c r="C12508" t="s">
        <v>489</v>
      </c>
      <c r="D12508">
        <v>4</v>
      </c>
      <c r="E12508" t="s">
        <v>131</v>
      </c>
      <c r="F12508">
        <v>16</v>
      </c>
      <c r="G12508" s="85">
        <v>3.8465397098468337</v>
      </c>
      <c r="H12508" s="85">
        <v>9367.3143996013951</v>
      </c>
      <c r="I12508" s="85">
        <v>2655.2732104301613</v>
      </c>
      <c r="J12508" s="85">
        <v>24681.746566690472</v>
      </c>
      <c r="K12508" t="s">
        <v>491</v>
      </c>
    </row>
    <row r="12509" spans="2:11" x14ac:dyDescent="0.25">
      <c r="B12509">
        <v>2026</v>
      </c>
      <c r="C12509" t="s">
        <v>490</v>
      </c>
      <c r="D12509">
        <v>3</v>
      </c>
      <c r="E12509" t="s">
        <v>131</v>
      </c>
      <c r="F12509">
        <v>16</v>
      </c>
      <c r="G12509" s="85">
        <v>7.1831779945318823</v>
      </c>
      <c r="H12509" s="85">
        <v>9367.3143996013951</v>
      </c>
      <c r="I12509" s="85">
        <v>2655.2732104301613</v>
      </c>
      <c r="J12509" s="85">
        <v>46091.654364208691</v>
      </c>
      <c r="K12509" t="s">
        <v>491</v>
      </c>
    </row>
    <row r="12510" spans="2:11" x14ac:dyDescent="0.25">
      <c r="B12510">
        <v>2026</v>
      </c>
      <c r="C12510" t="s">
        <v>490</v>
      </c>
      <c r="D12510">
        <v>4</v>
      </c>
      <c r="E12510" t="s">
        <v>131</v>
      </c>
      <c r="F12510">
        <v>16</v>
      </c>
      <c r="G12510" s="85">
        <v>3.7933636600336902</v>
      </c>
      <c r="H12510" s="85">
        <v>9367.3143996013951</v>
      </c>
      <c r="I12510" s="85">
        <v>2655.2732104301613</v>
      </c>
      <c r="J12510" s="85">
        <v>24340.536574357393</v>
      </c>
      <c r="K12510" t="s">
        <v>491</v>
      </c>
    </row>
    <row r="12511" spans="2:11" x14ac:dyDescent="0.25">
      <c r="B12511">
        <v>2026</v>
      </c>
      <c r="C12511" t="s">
        <v>479</v>
      </c>
      <c r="D12511">
        <v>3</v>
      </c>
      <c r="E12511" t="s">
        <v>185</v>
      </c>
      <c r="F12511">
        <v>23</v>
      </c>
      <c r="G12511" s="85">
        <v>34.443150522333816</v>
      </c>
      <c r="H12511" s="85">
        <v>12076.490850376749</v>
      </c>
      <c r="I12511" s="85">
        <v>3366.157158234661</v>
      </c>
      <c r="J12511" s="85">
        <v>268705.24532315932</v>
      </c>
      <c r="K12511" t="s">
        <v>491</v>
      </c>
    </row>
    <row r="12512" spans="2:11" x14ac:dyDescent="0.25">
      <c r="B12512">
        <v>2026</v>
      </c>
      <c r="C12512" t="s">
        <v>479</v>
      </c>
      <c r="D12512">
        <v>4</v>
      </c>
      <c r="E12512" t="s">
        <v>185</v>
      </c>
      <c r="F12512">
        <v>23</v>
      </c>
      <c r="G12512" s="85">
        <v>14.433320218882741</v>
      </c>
      <c r="H12512" s="85">
        <v>12076.490850376749</v>
      </c>
      <c r="I12512" s="85">
        <v>3366.157158234661</v>
      </c>
      <c r="J12512" s="85">
        <v>112600.29327827628</v>
      </c>
      <c r="K12512" t="s">
        <v>491</v>
      </c>
    </row>
    <row r="12513" spans="2:11" x14ac:dyDescent="0.25">
      <c r="B12513">
        <v>2026</v>
      </c>
      <c r="C12513" t="s">
        <v>480</v>
      </c>
      <c r="D12513">
        <v>3</v>
      </c>
      <c r="E12513" t="s">
        <v>185</v>
      </c>
      <c r="F12513">
        <v>23</v>
      </c>
      <c r="G12513" s="85">
        <v>34.789867273575787</v>
      </c>
      <c r="H12513" s="85">
        <v>12076.490850376749</v>
      </c>
      <c r="I12513" s="85">
        <v>3366.157158234661</v>
      </c>
      <c r="J12513" s="85">
        <v>271410.12592459307</v>
      </c>
      <c r="K12513" t="s">
        <v>491</v>
      </c>
    </row>
    <row r="12514" spans="2:11" x14ac:dyDescent="0.25">
      <c r="B12514">
        <v>2026</v>
      </c>
      <c r="C12514" t="s">
        <v>480</v>
      </c>
      <c r="D12514">
        <v>4</v>
      </c>
      <c r="E12514" t="s">
        <v>185</v>
      </c>
      <c r="F12514">
        <v>23</v>
      </c>
      <c r="G12514" s="85">
        <v>14.578611047974618</v>
      </c>
      <c r="H12514" s="85">
        <v>12076.490850376749</v>
      </c>
      <c r="I12514" s="85">
        <v>3366.157158234661</v>
      </c>
      <c r="J12514" s="85">
        <v>113733.7670541152</v>
      </c>
      <c r="K12514" t="s">
        <v>491</v>
      </c>
    </row>
    <row r="12515" spans="2:11" x14ac:dyDescent="0.25">
      <c r="B12515">
        <v>2026</v>
      </c>
      <c r="C12515" t="s">
        <v>481</v>
      </c>
      <c r="D12515">
        <v>3</v>
      </c>
      <c r="E12515" t="s">
        <v>185</v>
      </c>
      <c r="F12515">
        <v>23</v>
      </c>
      <c r="G12515" s="85">
        <v>35.136584024817779</v>
      </c>
      <c r="H12515" s="85">
        <v>12076.490850376749</v>
      </c>
      <c r="I12515" s="85">
        <v>3366.157158234661</v>
      </c>
      <c r="J12515" s="85">
        <v>274115.00652602693</v>
      </c>
      <c r="K12515" t="s">
        <v>491</v>
      </c>
    </row>
    <row r="12516" spans="2:11" x14ac:dyDescent="0.25">
      <c r="B12516">
        <v>2026</v>
      </c>
      <c r="C12516" t="s">
        <v>481</v>
      </c>
      <c r="D12516">
        <v>4</v>
      </c>
      <c r="E12516" t="s">
        <v>185</v>
      </c>
      <c r="F12516">
        <v>23</v>
      </c>
      <c r="G12516" s="85">
        <v>14.723901877066503</v>
      </c>
      <c r="H12516" s="85">
        <v>12076.490850376749</v>
      </c>
      <c r="I12516" s="85">
        <v>3366.157158234661</v>
      </c>
      <c r="J12516" s="85">
        <v>114867.24082995419</v>
      </c>
      <c r="K12516" t="s">
        <v>491</v>
      </c>
    </row>
    <row r="12517" spans="2:11" x14ac:dyDescent="0.25">
      <c r="B12517">
        <v>2026</v>
      </c>
      <c r="C12517" t="s">
        <v>482</v>
      </c>
      <c r="D12517">
        <v>3</v>
      </c>
      <c r="E12517" t="s">
        <v>185</v>
      </c>
      <c r="F12517">
        <v>23</v>
      </c>
      <c r="G12517" s="85">
        <v>35.483300776059757</v>
      </c>
      <c r="H12517" s="85">
        <v>12076.490850376749</v>
      </c>
      <c r="I12517" s="85">
        <v>3366.157158234661</v>
      </c>
      <c r="J12517" s="85">
        <v>276819.88712746074</v>
      </c>
      <c r="K12517" t="s">
        <v>491</v>
      </c>
    </row>
    <row r="12518" spans="2:11" x14ac:dyDescent="0.25">
      <c r="B12518">
        <v>2026</v>
      </c>
      <c r="C12518" t="s">
        <v>482</v>
      </c>
      <c r="D12518">
        <v>4</v>
      </c>
      <c r="E12518" t="s">
        <v>185</v>
      </c>
      <c r="F12518">
        <v>23</v>
      </c>
      <c r="G12518" s="85">
        <v>14.869192706158373</v>
      </c>
      <c r="H12518" s="85">
        <v>12076.490850376749</v>
      </c>
      <c r="I12518" s="85">
        <v>3366.157158234661</v>
      </c>
      <c r="J12518" s="85">
        <v>116000.71460579305</v>
      </c>
      <c r="K12518" t="s">
        <v>491</v>
      </c>
    </row>
    <row r="12519" spans="2:11" x14ac:dyDescent="0.25">
      <c r="B12519">
        <v>2026</v>
      </c>
      <c r="C12519" t="s">
        <v>483</v>
      </c>
      <c r="D12519">
        <v>3</v>
      </c>
      <c r="E12519" t="s">
        <v>185</v>
      </c>
      <c r="F12519">
        <v>23</v>
      </c>
      <c r="G12519" s="85">
        <v>35.830017527301756</v>
      </c>
      <c r="H12519" s="85">
        <v>12076.490850376749</v>
      </c>
      <c r="I12519" s="85">
        <v>3366.157158234661</v>
      </c>
      <c r="J12519" s="85">
        <v>279524.76772889466</v>
      </c>
      <c r="K12519" t="s">
        <v>491</v>
      </c>
    </row>
    <row r="12520" spans="2:11" x14ac:dyDescent="0.25">
      <c r="B12520">
        <v>2026</v>
      </c>
      <c r="C12520" t="s">
        <v>483</v>
      </c>
      <c r="D12520">
        <v>4</v>
      </c>
      <c r="E12520" t="s">
        <v>185</v>
      </c>
      <c r="F12520">
        <v>23</v>
      </c>
      <c r="G12520" s="85">
        <v>15.014483535250257</v>
      </c>
      <c r="H12520" s="85">
        <v>12076.490850376749</v>
      </c>
      <c r="I12520" s="85">
        <v>3366.157158234661</v>
      </c>
      <c r="J12520" s="85">
        <v>117134.18838163202</v>
      </c>
      <c r="K12520" t="s">
        <v>491</v>
      </c>
    </row>
    <row r="12521" spans="2:11" x14ac:dyDescent="0.25">
      <c r="B12521">
        <v>2026</v>
      </c>
      <c r="C12521" t="s">
        <v>484</v>
      </c>
      <c r="D12521">
        <v>3</v>
      </c>
      <c r="E12521" t="s">
        <v>185</v>
      </c>
      <c r="F12521">
        <v>23</v>
      </c>
      <c r="G12521" s="85">
        <v>36.176734278543719</v>
      </c>
      <c r="H12521" s="85">
        <v>12076.490850376749</v>
      </c>
      <c r="I12521" s="85">
        <v>3366.157158234661</v>
      </c>
      <c r="J12521" s="85">
        <v>282229.64833032835</v>
      </c>
      <c r="K12521" t="s">
        <v>491</v>
      </c>
    </row>
    <row r="12522" spans="2:11" x14ac:dyDescent="0.25">
      <c r="B12522">
        <v>2026</v>
      </c>
      <c r="C12522" t="s">
        <v>484</v>
      </c>
      <c r="D12522">
        <v>4</v>
      </c>
      <c r="E12522" t="s">
        <v>185</v>
      </c>
      <c r="F12522">
        <v>23</v>
      </c>
      <c r="G12522" s="85">
        <v>15.159774364342134</v>
      </c>
      <c r="H12522" s="85">
        <v>12076.490850376749</v>
      </c>
      <c r="I12522" s="85">
        <v>3366.157158234661</v>
      </c>
      <c r="J12522" s="85">
        <v>118267.66215747094</v>
      </c>
      <c r="K12522" t="s">
        <v>491</v>
      </c>
    </row>
    <row r="12523" spans="2:11" x14ac:dyDescent="0.25">
      <c r="B12523">
        <v>2026</v>
      </c>
      <c r="C12523" t="s">
        <v>485</v>
      </c>
      <c r="D12523">
        <v>3</v>
      </c>
      <c r="E12523" t="s">
        <v>185</v>
      </c>
      <c r="F12523">
        <v>23</v>
      </c>
      <c r="G12523" s="85">
        <v>36.523451029785726</v>
      </c>
      <c r="H12523" s="85">
        <v>12076.490850376749</v>
      </c>
      <c r="I12523" s="85">
        <v>3366.157158234661</v>
      </c>
      <c r="J12523" s="85">
        <v>284934.52893176232</v>
      </c>
      <c r="K12523" t="s">
        <v>491</v>
      </c>
    </row>
    <row r="12524" spans="2:11" x14ac:dyDescent="0.25">
      <c r="B12524">
        <v>2026</v>
      </c>
      <c r="C12524" t="s">
        <v>485</v>
      </c>
      <c r="D12524">
        <v>4</v>
      </c>
      <c r="E12524" t="s">
        <v>185</v>
      </c>
      <c r="F12524">
        <v>23</v>
      </c>
      <c r="G12524" s="85">
        <v>15.305065193434018</v>
      </c>
      <c r="H12524" s="85">
        <v>12076.490850376749</v>
      </c>
      <c r="I12524" s="85">
        <v>3366.157158234661</v>
      </c>
      <c r="J12524" s="85">
        <v>119401.13593330992</v>
      </c>
      <c r="K12524" t="s">
        <v>491</v>
      </c>
    </row>
    <row r="12525" spans="2:11" x14ac:dyDescent="0.25">
      <c r="B12525">
        <v>2026</v>
      </c>
      <c r="C12525" t="s">
        <v>486</v>
      </c>
      <c r="D12525">
        <v>3</v>
      </c>
      <c r="E12525" t="s">
        <v>185</v>
      </c>
      <c r="F12525">
        <v>23</v>
      </c>
      <c r="G12525" s="85">
        <v>36.870167781027689</v>
      </c>
      <c r="H12525" s="85">
        <v>12076.490850376749</v>
      </c>
      <c r="I12525" s="85">
        <v>3366.157158234661</v>
      </c>
      <c r="J12525" s="85">
        <v>287639.40953319601</v>
      </c>
      <c r="K12525" t="s">
        <v>491</v>
      </c>
    </row>
    <row r="12526" spans="2:11" x14ac:dyDescent="0.25">
      <c r="B12526">
        <v>2026</v>
      </c>
      <c r="C12526" t="s">
        <v>486</v>
      </c>
      <c r="D12526">
        <v>4</v>
      </c>
      <c r="E12526" t="s">
        <v>185</v>
      </c>
      <c r="F12526">
        <v>23</v>
      </c>
      <c r="G12526" s="85">
        <v>15.450356022525888</v>
      </c>
      <c r="H12526" s="85">
        <v>12076.490850376749</v>
      </c>
      <c r="I12526" s="85">
        <v>3366.157158234661</v>
      </c>
      <c r="J12526" s="85">
        <v>120534.60970914879</v>
      </c>
      <c r="K12526" t="s">
        <v>491</v>
      </c>
    </row>
    <row r="12527" spans="2:11" x14ac:dyDescent="0.25">
      <c r="B12527">
        <v>2026</v>
      </c>
      <c r="C12527" t="s">
        <v>487</v>
      </c>
      <c r="D12527">
        <v>3</v>
      </c>
      <c r="E12527" t="s">
        <v>185</v>
      </c>
      <c r="F12527">
        <v>23</v>
      </c>
      <c r="G12527" s="85">
        <v>37.216884532269688</v>
      </c>
      <c r="H12527" s="85">
        <v>12076.490850376749</v>
      </c>
      <c r="I12527" s="85">
        <v>3366.157158234661</v>
      </c>
      <c r="J12527" s="85">
        <v>290344.29013462993</v>
      </c>
      <c r="K12527" t="s">
        <v>491</v>
      </c>
    </row>
    <row r="12528" spans="2:11" x14ac:dyDescent="0.25">
      <c r="B12528">
        <v>2026</v>
      </c>
      <c r="C12528" t="s">
        <v>487</v>
      </c>
      <c r="D12528">
        <v>4</v>
      </c>
      <c r="E12528" t="s">
        <v>185</v>
      </c>
      <c r="F12528">
        <v>23</v>
      </c>
      <c r="G12528" s="85">
        <v>15.595646851617772</v>
      </c>
      <c r="H12528" s="85">
        <v>12076.490850376749</v>
      </c>
      <c r="I12528" s="85">
        <v>3366.157158234661</v>
      </c>
      <c r="J12528" s="85">
        <v>121668.08348498777</v>
      </c>
      <c r="K12528" t="s">
        <v>491</v>
      </c>
    </row>
    <row r="12529" spans="2:11" x14ac:dyDescent="0.25">
      <c r="B12529">
        <v>2026</v>
      </c>
      <c r="C12529" t="s">
        <v>488</v>
      </c>
      <c r="D12529">
        <v>3</v>
      </c>
      <c r="E12529" t="s">
        <v>185</v>
      </c>
      <c r="F12529">
        <v>23</v>
      </c>
      <c r="G12529" s="85">
        <v>37.563601283511659</v>
      </c>
      <c r="H12529" s="85">
        <v>12076.490850376749</v>
      </c>
      <c r="I12529" s="85">
        <v>3366.157158234661</v>
      </c>
      <c r="J12529" s="85">
        <v>293049.17073606368</v>
      </c>
      <c r="K12529" t="s">
        <v>491</v>
      </c>
    </row>
    <row r="12530" spans="2:11" x14ac:dyDescent="0.25">
      <c r="B12530">
        <v>2026</v>
      </c>
      <c r="C12530" t="s">
        <v>488</v>
      </c>
      <c r="D12530">
        <v>4</v>
      </c>
      <c r="E12530" t="s">
        <v>185</v>
      </c>
      <c r="F12530">
        <v>23</v>
      </c>
      <c r="G12530" s="85">
        <v>15.740937680709649</v>
      </c>
      <c r="H12530" s="85">
        <v>12076.490850376749</v>
      </c>
      <c r="I12530" s="85">
        <v>3366.157158234661</v>
      </c>
      <c r="J12530" s="85">
        <v>122801.5572608267</v>
      </c>
      <c r="K12530" t="s">
        <v>491</v>
      </c>
    </row>
    <row r="12531" spans="2:11" x14ac:dyDescent="0.25">
      <c r="B12531">
        <v>2026</v>
      </c>
      <c r="C12531" t="s">
        <v>489</v>
      </c>
      <c r="D12531">
        <v>3</v>
      </c>
      <c r="E12531" t="s">
        <v>185</v>
      </c>
      <c r="F12531">
        <v>23</v>
      </c>
      <c r="G12531" s="85">
        <v>37.910318034753658</v>
      </c>
      <c r="H12531" s="85">
        <v>12076.490850376749</v>
      </c>
      <c r="I12531" s="85">
        <v>3366.157158234661</v>
      </c>
      <c r="J12531" s="85">
        <v>295754.0513374976</v>
      </c>
      <c r="K12531" t="s">
        <v>491</v>
      </c>
    </row>
    <row r="12532" spans="2:11" x14ac:dyDescent="0.25">
      <c r="B12532">
        <v>2026</v>
      </c>
      <c r="C12532" t="s">
        <v>489</v>
      </c>
      <c r="D12532">
        <v>4</v>
      </c>
      <c r="E12532" t="s">
        <v>185</v>
      </c>
      <c r="F12532">
        <v>23</v>
      </c>
      <c r="G12532" s="85">
        <v>15.886228509801533</v>
      </c>
      <c r="H12532" s="85">
        <v>12076.490850376749</v>
      </c>
      <c r="I12532" s="85">
        <v>3366.157158234661</v>
      </c>
      <c r="J12532" s="85">
        <v>123935.03103666566</v>
      </c>
      <c r="K12532" t="s">
        <v>491</v>
      </c>
    </row>
    <row r="12533" spans="2:11" x14ac:dyDescent="0.25">
      <c r="B12533">
        <v>2026</v>
      </c>
      <c r="C12533" t="s">
        <v>490</v>
      </c>
      <c r="D12533">
        <v>3</v>
      </c>
      <c r="E12533" t="s">
        <v>185</v>
      </c>
      <c r="F12533">
        <v>23</v>
      </c>
      <c r="G12533" s="85">
        <v>38.257034785995629</v>
      </c>
      <c r="H12533" s="85">
        <v>12076.490850376749</v>
      </c>
      <c r="I12533" s="85">
        <v>3366.157158234661</v>
      </c>
      <c r="J12533" s="85">
        <v>298458.93193893135</v>
      </c>
      <c r="K12533" t="s">
        <v>491</v>
      </c>
    </row>
    <row r="12534" spans="2:11" x14ac:dyDescent="0.25">
      <c r="B12534">
        <v>2026</v>
      </c>
      <c r="C12534" t="s">
        <v>490</v>
      </c>
      <c r="D12534">
        <v>4</v>
      </c>
      <c r="E12534" t="s">
        <v>185</v>
      </c>
      <c r="F12534">
        <v>23</v>
      </c>
      <c r="G12534" s="85">
        <v>16.031519338893403</v>
      </c>
      <c r="H12534" s="85">
        <v>12076.490850376749</v>
      </c>
      <c r="I12534" s="85">
        <v>3366.157158234661</v>
      </c>
      <c r="J12534" s="85">
        <v>125068.50481250453</v>
      </c>
      <c r="K12534" t="s">
        <v>491</v>
      </c>
    </row>
    <row r="12535" spans="2:11" x14ac:dyDescent="0.25">
      <c r="B12535">
        <v>2026</v>
      </c>
      <c r="C12535" t="s">
        <v>479</v>
      </c>
      <c r="D12535">
        <v>3</v>
      </c>
      <c r="E12535" t="s">
        <v>131</v>
      </c>
      <c r="F12535">
        <v>3</v>
      </c>
      <c r="G12535" s="85">
        <v>21.133098880898324</v>
      </c>
      <c r="H12535" s="85">
        <v>9367.3143996013951</v>
      </c>
      <c r="I12535" s="85">
        <v>2655.2732104301613</v>
      </c>
      <c r="J12535" s="85">
        <v>131247.73290482347</v>
      </c>
      <c r="K12535" t="s">
        <v>491</v>
      </c>
    </row>
    <row r="12536" spans="2:11" x14ac:dyDescent="0.25">
      <c r="B12536">
        <v>2026</v>
      </c>
      <c r="C12536" t="s">
        <v>479</v>
      </c>
      <c r="D12536">
        <v>4</v>
      </c>
      <c r="E12536" t="s">
        <v>131</v>
      </c>
      <c r="F12536">
        <v>3</v>
      </c>
      <c r="G12536" s="85">
        <v>9.734537673484656</v>
      </c>
      <c r="H12536" s="85">
        <v>9367.3143996013951</v>
      </c>
      <c r="I12536" s="85">
        <v>2655.2732104301613</v>
      </c>
      <c r="J12536" s="85">
        <v>60456.632873481642</v>
      </c>
      <c r="K12536" t="s">
        <v>491</v>
      </c>
    </row>
    <row r="12537" spans="2:11" x14ac:dyDescent="0.25">
      <c r="B12537">
        <v>2026</v>
      </c>
      <c r="C12537" t="s">
        <v>480</v>
      </c>
      <c r="D12537">
        <v>3</v>
      </c>
      <c r="E12537" t="s">
        <v>131</v>
      </c>
      <c r="F12537">
        <v>3</v>
      </c>
      <c r="G12537" s="85">
        <v>21.273061645529786</v>
      </c>
      <c r="H12537" s="85">
        <v>9367.3143996013951</v>
      </c>
      <c r="I12537" s="85">
        <v>2655.2732104301613</v>
      </c>
      <c r="J12537" s="85">
        <v>132116.97577604168</v>
      </c>
      <c r="K12537" t="s">
        <v>491</v>
      </c>
    </row>
    <row r="12538" spans="2:11" x14ac:dyDescent="0.25">
      <c r="B12538">
        <v>2026</v>
      </c>
      <c r="C12538" t="s">
        <v>480</v>
      </c>
      <c r="D12538">
        <v>4</v>
      </c>
      <c r="E12538" t="s">
        <v>131</v>
      </c>
      <c r="F12538">
        <v>3</v>
      </c>
      <c r="G12538" s="85">
        <v>9.7990087107361568</v>
      </c>
      <c r="H12538" s="85">
        <v>9367.3143996013951</v>
      </c>
      <c r="I12538" s="85">
        <v>2655.2732104301613</v>
      </c>
      <c r="J12538" s="85">
        <v>60857.032148806575</v>
      </c>
      <c r="K12538" t="s">
        <v>491</v>
      </c>
    </row>
    <row r="12539" spans="2:11" x14ac:dyDescent="0.25">
      <c r="B12539">
        <v>2026</v>
      </c>
      <c r="C12539" t="s">
        <v>481</v>
      </c>
      <c r="D12539">
        <v>3</v>
      </c>
      <c r="E12539" t="s">
        <v>131</v>
      </c>
      <c r="F12539">
        <v>3</v>
      </c>
      <c r="G12539" s="85">
        <v>21.413024410161253</v>
      </c>
      <c r="H12539" s="85">
        <v>9367.3143996013951</v>
      </c>
      <c r="I12539" s="85">
        <v>2655.2732104301613</v>
      </c>
      <c r="J12539" s="85">
        <v>132986.21864725996</v>
      </c>
      <c r="K12539" t="s">
        <v>491</v>
      </c>
    </row>
    <row r="12540" spans="2:11" x14ac:dyDescent="0.25">
      <c r="B12540">
        <v>2026</v>
      </c>
      <c r="C12540" t="s">
        <v>481</v>
      </c>
      <c r="D12540">
        <v>4</v>
      </c>
      <c r="E12540" t="s">
        <v>131</v>
      </c>
      <c r="F12540">
        <v>3</v>
      </c>
      <c r="G12540" s="85">
        <v>9.863479747987661</v>
      </c>
      <c r="H12540" s="85">
        <v>9367.3143996013951</v>
      </c>
      <c r="I12540" s="85">
        <v>2655.2732104301613</v>
      </c>
      <c r="J12540" s="85">
        <v>61257.43142413153</v>
      </c>
      <c r="K12540" t="s">
        <v>491</v>
      </c>
    </row>
    <row r="12541" spans="2:11" x14ac:dyDescent="0.25">
      <c r="B12541">
        <v>2026</v>
      </c>
      <c r="C12541" t="s">
        <v>482</v>
      </c>
      <c r="D12541">
        <v>3</v>
      </c>
      <c r="E12541" t="s">
        <v>131</v>
      </c>
      <c r="F12541">
        <v>3</v>
      </c>
      <c r="G12541" s="85">
        <v>21.552987174792715</v>
      </c>
      <c r="H12541" s="85">
        <v>9367.3143996013951</v>
      </c>
      <c r="I12541" s="85">
        <v>2655.2732104301613</v>
      </c>
      <c r="J12541" s="85">
        <v>133855.46151847817</v>
      </c>
      <c r="K12541" t="s">
        <v>491</v>
      </c>
    </row>
    <row r="12542" spans="2:11" x14ac:dyDescent="0.25">
      <c r="B12542">
        <v>2026</v>
      </c>
      <c r="C12542" t="s">
        <v>482</v>
      </c>
      <c r="D12542">
        <v>4</v>
      </c>
      <c r="E12542" t="s">
        <v>131</v>
      </c>
      <c r="F12542">
        <v>3</v>
      </c>
      <c r="G12542" s="85">
        <v>9.9279507852391617</v>
      </c>
      <c r="H12542" s="85">
        <v>9367.3143996013951</v>
      </c>
      <c r="I12542" s="85">
        <v>2655.2732104301613</v>
      </c>
      <c r="J12542" s="85">
        <v>61657.83069945647</v>
      </c>
      <c r="K12542" t="s">
        <v>491</v>
      </c>
    </row>
    <row r="12543" spans="2:11" x14ac:dyDescent="0.25">
      <c r="B12543">
        <v>2026</v>
      </c>
      <c r="C12543" t="s">
        <v>483</v>
      </c>
      <c r="D12543">
        <v>3</v>
      </c>
      <c r="E12543" t="s">
        <v>131</v>
      </c>
      <c r="F12543">
        <v>3</v>
      </c>
      <c r="G12543" s="85">
        <v>21.692949939424182</v>
      </c>
      <c r="H12543" s="85">
        <v>9367.3143996013951</v>
      </c>
      <c r="I12543" s="85">
        <v>2655.2732104301613</v>
      </c>
      <c r="J12543" s="85">
        <v>134724.70438969642</v>
      </c>
      <c r="K12543" t="s">
        <v>491</v>
      </c>
    </row>
    <row r="12544" spans="2:11" x14ac:dyDescent="0.25">
      <c r="B12544">
        <v>2026</v>
      </c>
      <c r="C12544" t="s">
        <v>483</v>
      </c>
      <c r="D12544">
        <v>4</v>
      </c>
      <c r="E12544" t="s">
        <v>131</v>
      </c>
      <c r="F12544">
        <v>3</v>
      </c>
      <c r="G12544" s="85">
        <v>9.992421822490666</v>
      </c>
      <c r="H12544" s="85">
        <v>9367.3143996013951</v>
      </c>
      <c r="I12544" s="85">
        <v>2655.2732104301613</v>
      </c>
      <c r="J12544" s="85">
        <v>62058.229974781425</v>
      </c>
      <c r="K12544" t="s">
        <v>491</v>
      </c>
    </row>
    <row r="12545" spans="2:11" x14ac:dyDescent="0.25">
      <c r="B12545">
        <v>2026</v>
      </c>
      <c r="C12545" t="s">
        <v>484</v>
      </c>
      <c r="D12545">
        <v>3</v>
      </c>
      <c r="E12545" t="s">
        <v>131</v>
      </c>
      <c r="F12545">
        <v>3</v>
      </c>
      <c r="G12545" s="85">
        <v>21.832912704055644</v>
      </c>
      <c r="H12545" s="85">
        <v>9367.3143996013951</v>
      </c>
      <c r="I12545" s="85">
        <v>2655.2732104301613</v>
      </c>
      <c r="J12545" s="85">
        <v>135593.94726091466</v>
      </c>
      <c r="K12545" t="s">
        <v>491</v>
      </c>
    </row>
    <row r="12546" spans="2:11" x14ac:dyDescent="0.25">
      <c r="B12546">
        <v>2026</v>
      </c>
      <c r="C12546" t="s">
        <v>484</v>
      </c>
      <c r="D12546">
        <v>4</v>
      </c>
      <c r="E12546" t="s">
        <v>131</v>
      </c>
      <c r="F12546">
        <v>3</v>
      </c>
      <c r="G12546" s="85">
        <v>10.056892859742163</v>
      </c>
      <c r="H12546" s="85">
        <v>9367.3143996013951</v>
      </c>
      <c r="I12546" s="85">
        <v>2655.2732104301613</v>
      </c>
      <c r="J12546" s="85">
        <v>62458.629250106336</v>
      </c>
      <c r="K12546" t="s">
        <v>491</v>
      </c>
    </row>
    <row r="12547" spans="2:11" x14ac:dyDescent="0.25">
      <c r="B12547">
        <v>2026</v>
      </c>
      <c r="C12547" t="s">
        <v>485</v>
      </c>
      <c r="D12547">
        <v>3</v>
      </c>
      <c r="E12547" t="s">
        <v>131</v>
      </c>
      <c r="F12547">
        <v>3</v>
      </c>
      <c r="G12547" s="85">
        <v>21.972875468687111</v>
      </c>
      <c r="H12547" s="85">
        <v>9367.3143996013951</v>
      </c>
      <c r="I12547" s="85">
        <v>2655.2732104301613</v>
      </c>
      <c r="J12547" s="85">
        <v>136463.19013213291</v>
      </c>
      <c r="K12547" t="s">
        <v>491</v>
      </c>
    </row>
    <row r="12548" spans="2:11" x14ac:dyDescent="0.25">
      <c r="B12548">
        <v>2026</v>
      </c>
      <c r="C12548" t="s">
        <v>485</v>
      </c>
      <c r="D12548">
        <v>4</v>
      </c>
      <c r="E12548" t="s">
        <v>131</v>
      </c>
      <c r="F12548">
        <v>3</v>
      </c>
      <c r="G12548" s="85">
        <v>10.121363896993667</v>
      </c>
      <c r="H12548" s="85">
        <v>9367.3143996013951</v>
      </c>
      <c r="I12548" s="85">
        <v>2655.2732104301613</v>
      </c>
      <c r="J12548" s="85">
        <v>62859.028525431298</v>
      </c>
      <c r="K12548" t="s">
        <v>491</v>
      </c>
    </row>
    <row r="12549" spans="2:11" x14ac:dyDescent="0.25">
      <c r="B12549">
        <v>2026</v>
      </c>
      <c r="C12549" t="s">
        <v>486</v>
      </c>
      <c r="D12549">
        <v>3</v>
      </c>
      <c r="E12549" t="s">
        <v>131</v>
      </c>
      <c r="F12549">
        <v>3</v>
      </c>
      <c r="G12549" s="85">
        <v>22.112838233318573</v>
      </c>
      <c r="H12549" s="85">
        <v>9367.3143996013951</v>
      </c>
      <c r="I12549" s="85">
        <v>2655.2732104301613</v>
      </c>
      <c r="J12549" s="85">
        <v>137332.43300335115</v>
      </c>
      <c r="K12549" t="s">
        <v>491</v>
      </c>
    </row>
    <row r="12550" spans="2:11" x14ac:dyDescent="0.25">
      <c r="B12550">
        <v>2026</v>
      </c>
      <c r="C12550" t="s">
        <v>486</v>
      </c>
      <c r="D12550">
        <v>4</v>
      </c>
      <c r="E12550" t="s">
        <v>131</v>
      </c>
      <c r="F12550">
        <v>3</v>
      </c>
      <c r="G12550" s="85">
        <v>10.185834934245168</v>
      </c>
      <c r="H12550" s="85">
        <v>9367.3143996013951</v>
      </c>
      <c r="I12550" s="85">
        <v>2655.2732104301613</v>
      </c>
      <c r="J12550" s="85">
        <v>63259.427800756232</v>
      </c>
      <c r="K12550" t="s">
        <v>491</v>
      </c>
    </row>
    <row r="12551" spans="2:11" x14ac:dyDescent="0.25">
      <c r="B12551">
        <v>2026</v>
      </c>
      <c r="C12551" t="s">
        <v>487</v>
      </c>
      <c r="D12551">
        <v>3</v>
      </c>
      <c r="E12551" t="s">
        <v>131</v>
      </c>
      <c r="F12551">
        <v>3</v>
      </c>
      <c r="G12551" s="85">
        <v>22.252800997950043</v>
      </c>
      <c r="H12551" s="85">
        <v>9367.3143996013951</v>
      </c>
      <c r="I12551" s="85">
        <v>2655.2732104301613</v>
      </c>
      <c r="J12551" s="85">
        <v>138201.67587456942</v>
      </c>
      <c r="K12551" t="s">
        <v>491</v>
      </c>
    </row>
    <row r="12552" spans="2:11" x14ac:dyDescent="0.25">
      <c r="B12552">
        <v>2026</v>
      </c>
      <c r="C12552" t="s">
        <v>487</v>
      </c>
      <c r="D12552">
        <v>4</v>
      </c>
      <c r="E12552" t="s">
        <v>131</v>
      </c>
      <c r="F12552">
        <v>3</v>
      </c>
      <c r="G12552" s="85">
        <v>10.250305971496669</v>
      </c>
      <c r="H12552" s="85">
        <v>9367.3143996013951</v>
      </c>
      <c r="I12552" s="85">
        <v>2655.2732104301613</v>
      </c>
      <c r="J12552" s="85">
        <v>63659.827076081165</v>
      </c>
      <c r="K12552" t="s">
        <v>491</v>
      </c>
    </row>
    <row r="12553" spans="2:11" x14ac:dyDescent="0.25">
      <c r="B12553">
        <v>2026</v>
      </c>
      <c r="C12553" t="s">
        <v>488</v>
      </c>
      <c r="D12553">
        <v>3</v>
      </c>
      <c r="E12553" t="s">
        <v>131</v>
      </c>
      <c r="F12553">
        <v>3</v>
      </c>
      <c r="G12553" s="85">
        <v>22.392763762581509</v>
      </c>
      <c r="H12553" s="85">
        <v>9367.3143996013951</v>
      </c>
      <c r="I12553" s="85">
        <v>2655.2732104301613</v>
      </c>
      <c r="J12553" s="85">
        <v>139070.9187457877</v>
      </c>
      <c r="K12553" t="s">
        <v>491</v>
      </c>
    </row>
    <row r="12554" spans="2:11" x14ac:dyDescent="0.25">
      <c r="B12554">
        <v>2026</v>
      </c>
      <c r="C12554" t="s">
        <v>488</v>
      </c>
      <c r="D12554">
        <v>4</v>
      </c>
      <c r="E12554" t="s">
        <v>131</v>
      </c>
      <c r="F12554">
        <v>3</v>
      </c>
      <c r="G12554" s="85">
        <v>10.314777008748173</v>
      </c>
      <c r="H12554" s="85">
        <v>9367.3143996013951</v>
      </c>
      <c r="I12554" s="85">
        <v>2655.2732104301613</v>
      </c>
      <c r="J12554" s="85">
        <v>64060.226351406127</v>
      </c>
      <c r="K12554" t="s">
        <v>491</v>
      </c>
    </row>
    <row r="12555" spans="2:11" x14ac:dyDescent="0.25">
      <c r="B12555">
        <v>2026</v>
      </c>
      <c r="C12555" t="s">
        <v>489</v>
      </c>
      <c r="D12555">
        <v>3</v>
      </c>
      <c r="E12555" t="s">
        <v>131</v>
      </c>
      <c r="F12555">
        <v>3</v>
      </c>
      <c r="G12555" s="85">
        <v>22.532726527212972</v>
      </c>
      <c r="H12555" s="85">
        <v>9367.3143996013951</v>
      </c>
      <c r="I12555" s="85">
        <v>2655.2732104301613</v>
      </c>
      <c r="J12555" s="85">
        <v>139940.16161700591</v>
      </c>
      <c r="K12555" t="s">
        <v>491</v>
      </c>
    </row>
    <row r="12556" spans="2:11" x14ac:dyDescent="0.25">
      <c r="B12556">
        <v>2026</v>
      </c>
      <c r="C12556" t="s">
        <v>489</v>
      </c>
      <c r="D12556">
        <v>4</v>
      </c>
      <c r="E12556" t="s">
        <v>131</v>
      </c>
      <c r="F12556">
        <v>3</v>
      </c>
      <c r="G12556" s="85">
        <v>10.379248045999674</v>
      </c>
      <c r="H12556" s="85">
        <v>9367.3143996013951</v>
      </c>
      <c r="I12556" s="85">
        <v>2655.2732104301613</v>
      </c>
      <c r="J12556" s="85">
        <v>64460.62562673106</v>
      </c>
      <c r="K12556" t="s">
        <v>491</v>
      </c>
    </row>
    <row r="12557" spans="2:11" x14ac:dyDescent="0.25">
      <c r="B12557">
        <v>2026</v>
      </c>
      <c r="C12557" t="s">
        <v>490</v>
      </c>
      <c r="D12557">
        <v>3</v>
      </c>
      <c r="E12557" t="s">
        <v>131</v>
      </c>
      <c r="F12557">
        <v>3</v>
      </c>
      <c r="G12557" s="85">
        <v>22.672689291844435</v>
      </c>
      <c r="H12557" s="85">
        <v>9367.3143996013951</v>
      </c>
      <c r="I12557" s="85">
        <v>2655.2732104301613</v>
      </c>
      <c r="J12557" s="85">
        <v>140809.40448822416</v>
      </c>
      <c r="K12557" t="s">
        <v>491</v>
      </c>
    </row>
    <row r="12558" spans="2:11" x14ac:dyDescent="0.25">
      <c r="B12558">
        <v>2026</v>
      </c>
      <c r="C12558" t="s">
        <v>490</v>
      </c>
      <c r="D12558">
        <v>4</v>
      </c>
      <c r="E12558" t="s">
        <v>131</v>
      </c>
      <c r="F12558">
        <v>3</v>
      </c>
      <c r="G12558" s="85">
        <v>10.443719083251175</v>
      </c>
      <c r="H12558" s="85">
        <v>9367.3143996013951</v>
      </c>
      <c r="I12558" s="85">
        <v>2655.2732104301613</v>
      </c>
      <c r="J12558" s="85">
        <v>64861.024902055993</v>
      </c>
      <c r="K12558" t="s">
        <v>491</v>
      </c>
    </row>
    <row r="12559" spans="2:11" x14ac:dyDescent="0.25">
      <c r="B12559">
        <v>2026</v>
      </c>
      <c r="C12559" t="s">
        <v>479</v>
      </c>
      <c r="D12559">
        <v>3</v>
      </c>
      <c r="E12559" t="s">
        <v>131</v>
      </c>
      <c r="F12559">
        <v>21</v>
      </c>
      <c r="G12559" s="85">
        <v>2.4425768049671741</v>
      </c>
      <c r="H12559" s="85">
        <v>9367.3143996013951</v>
      </c>
      <c r="I12559" s="85">
        <v>2655.2732104301613</v>
      </c>
      <c r="J12559" s="85">
        <v>14506.164012209072</v>
      </c>
      <c r="K12559" t="s">
        <v>492</v>
      </c>
    </row>
    <row r="12560" spans="2:11" x14ac:dyDescent="0.25">
      <c r="B12560">
        <v>2026</v>
      </c>
      <c r="C12560" t="s">
        <v>479</v>
      </c>
      <c r="D12560">
        <v>4</v>
      </c>
      <c r="E12560" t="s">
        <v>131</v>
      </c>
      <c r="F12560">
        <v>21</v>
      </c>
      <c r="G12560" s="85">
        <v>0</v>
      </c>
      <c r="H12560" s="85">
        <v>9367.3143996013951</v>
      </c>
      <c r="I12560" s="85">
        <v>2655.2732104301613</v>
      </c>
      <c r="J12560" s="85">
        <v>0</v>
      </c>
      <c r="K12560" t="s">
        <v>492</v>
      </c>
    </row>
    <row r="12561" spans="2:11" x14ac:dyDescent="0.25">
      <c r="B12561">
        <v>2026</v>
      </c>
      <c r="C12561" t="s">
        <v>480</v>
      </c>
      <c r="D12561">
        <v>3</v>
      </c>
      <c r="E12561" t="s">
        <v>131</v>
      </c>
      <c r="F12561">
        <v>21</v>
      </c>
      <c r="G12561" s="85">
        <v>2.1914486260855743</v>
      </c>
      <c r="H12561" s="85">
        <v>9367.3143996013951</v>
      </c>
      <c r="I12561" s="85">
        <v>2655.2732104301613</v>
      </c>
      <c r="J12561" s="85">
        <v>13014.744563888871</v>
      </c>
      <c r="K12561" t="s">
        <v>492</v>
      </c>
    </row>
    <row r="12562" spans="2:11" x14ac:dyDescent="0.25">
      <c r="B12562">
        <v>2026</v>
      </c>
      <c r="C12562" t="s">
        <v>480</v>
      </c>
      <c r="D12562">
        <v>4</v>
      </c>
      <c r="E12562" t="s">
        <v>131</v>
      </c>
      <c r="F12562">
        <v>21</v>
      </c>
      <c r="G12562" s="85">
        <v>0</v>
      </c>
      <c r="H12562" s="85">
        <v>9367.3143996013951</v>
      </c>
      <c r="I12562" s="85">
        <v>2655.2732104301613</v>
      </c>
      <c r="J12562" s="85">
        <v>0</v>
      </c>
      <c r="K12562" t="s">
        <v>492</v>
      </c>
    </row>
    <row r="12563" spans="2:11" x14ac:dyDescent="0.25">
      <c r="B12563">
        <v>2026</v>
      </c>
      <c r="C12563" t="s">
        <v>481</v>
      </c>
      <c r="D12563">
        <v>3</v>
      </c>
      <c r="E12563" t="s">
        <v>131</v>
      </c>
      <c r="F12563">
        <v>21</v>
      </c>
      <c r="G12563" s="85">
        <v>1.940320447203987</v>
      </c>
      <c r="H12563" s="85">
        <v>9367.3143996013951</v>
      </c>
      <c r="I12563" s="85">
        <v>2655.2732104301613</v>
      </c>
      <c r="J12563" s="85">
        <v>11523.325115568743</v>
      </c>
      <c r="K12563" t="s">
        <v>492</v>
      </c>
    </row>
    <row r="12564" spans="2:11" x14ac:dyDescent="0.25">
      <c r="B12564">
        <v>2026</v>
      </c>
      <c r="C12564" t="s">
        <v>481</v>
      </c>
      <c r="D12564">
        <v>4</v>
      </c>
      <c r="E12564" t="s">
        <v>131</v>
      </c>
      <c r="F12564">
        <v>21</v>
      </c>
      <c r="G12564" s="85">
        <v>0</v>
      </c>
      <c r="H12564" s="85">
        <v>9367.3143996013951</v>
      </c>
      <c r="I12564" s="85">
        <v>2655.2732104301613</v>
      </c>
      <c r="J12564" s="85">
        <v>0</v>
      </c>
      <c r="K12564" t="s">
        <v>492</v>
      </c>
    </row>
    <row r="12565" spans="2:11" x14ac:dyDescent="0.25">
      <c r="B12565">
        <v>2026</v>
      </c>
      <c r="C12565" t="s">
        <v>482</v>
      </c>
      <c r="D12565">
        <v>3</v>
      </c>
      <c r="E12565" t="s">
        <v>131</v>
      </c>
      <c r="F12565">
        <v>21</v>
      </c>
      <c r="G12565" s="85">
        <v>1.6891922683223874</v>
      </c>
      <c r="H12565" s="85">
        <v>9367.3143996013951</v>
      </c>
      <c r="I12565" s="85">
        <v>2655.2732104301613</v>
      </c>
      <c r="J12565" s="85">
        <v>10031.905667248542</v>
      </c>
      <c r="K12565" t="s">
        <v>492</v>
      </c>
    </row>
    <row r="12566" spans="2:11" x14ac:dyDescent="0.25">
      <c r="B12566">
        <v>2026</v>
      </c>
      <c r="C12566" t="s">
        <v>482</v>
      </c>
      <c r="D12566">
        <v>4</v>
      </c>
      <c r="E12566" t="s">
        <v>131</v>
      </c>
      <c r="F12566">
        <v>21</v>
      </c>
      <c r="G12566" s="85">
        <v>0</v>
      </c>
      <c r="H12566" s="85">
        <v>9367.3143996013951</v>
      </c>
      <c r="I12566" s="85">
        <v>2655.2732104301613</v>
      </c>
      <c r="J12566" s="85">
        <v>0</v>
      </c>
      <c r="K12566" t="s">
        <v>492</v>
      </c>
    </row>
    <row r="12567" spans="2:11" x14ac:dyDescent="0.25">
      <c r="B12567">
        <v>2026</v>
      </c>
      <c r="C12567" t="s">
        <v>483</v>
      </c>
      <c r="D12567">
        <v>3</v>
      </c>
      <c r="E12567" t="s">
        <v>131</v>
      </c>
      <c r="F12567">
        <v>21</v>
      </c>
      <c r="G12567" s="85">
        <v>1.4380640894407994</v>
      </c>
      <c r="H12567" s="85">
        <v>9367.3143996013951</v>
      </c>
      <c r="I12567" s="85">
        <v>2655.2732104301613</v>
      </c>
      <c r="J12567" s="85">
        <v>8540.4862189284086</v>
      </c>
      <c r="K12567" t="s">
        <v>492</v>
      </c>
    </row>
    <row r="12568" spans="2:11" x14ac:dyDescent="0.25">
      <c r="B12568">
        <v>2026</v>
      </c>
      <c r="C12568" t="s">
        <v>483</v>
      </c>
      <c r="D12568">
        <v>4</v>
      </c>
      <c r="E12568" t="s">
        <v>131</v>
      </c>
      <c r="F12568">
        <v>21</v>
      </c>
      <c r="G12568" s="85">
        <v>0</v>
      </c>
      <c r="H12568" s="85">
        <v>9367.3143996013951</v>
      </c>
      <c r="I12568" s="85">
        <v>2655.2732104301613</v>
      </c>
      <c r="J12568" s="85">
        <v>0</v>
      </c>
      <c r="K12568" t="s">
        <v>492</v>
      </c>
    </row>
    <row r="12569" spans="2:11" x14ac:dyDescent="0.25">
      <c r="B12569">
        <v>2026</v>
      </c>
      <c r="C12569" t="s">
        <v>484</v>
      </c>
      <c r="D12569">
        <v>3</v>
      </c>
      <c r="E12569" t="s">
        <v>131</v>
      </c>
      <c r="F12569">
        <v>21</v>
      </c>
      <c r="G12569" s="85">
        <v>1.1869359105591999</v>
      </c>
      <c r="H12569" s="85">
        <v>9367.3143996013951</v>
      </c>
      <c r="I12569" s="85">
        <v>2655.2732104301613</v>
      </c>
      <c r="J12569" s="85">
        <v>7049.0667706082077</v>
      </c>
      <c r="K12569" t="s">
        <v>492</v>
      </c>
    </row>
    <row r="12570" spans="2:11" x14ac:dyDescent="0.25">
      <c r="B12570">
        <v>2026</v>
      </c>
      <c r="C12570" t="s">
        <v>484</v>
      </c>
      <c r="D12570">
        <v>4</v>
      </c>
      <c r="E12570" t="s">
        <v>131</v>
      </c>
      <c r="F12570">
        <v>21</v>
      </c>
      <c r="G12570" s="85">
        <v>0</v>
      </c>
      <c r="H12570" s="85">
        <v>9367.3143996013951</v>
      </c>
      <c r="I12570" s="85">
        <v>2655.2732104301613</v>
      </c>
      <c r="J12570" s="85">
        <v>0</v>
      </c>
      <c r="K12570" t="s">
        <v>492</v>
      </c>
    </row>
    <row r="12571" spans="2:11" x14ac:dyDescent="0.25">
      <c r="B12571">
        <v>2026</v>
      </c>
      <c r="C12571" t="s">
        <v>485</v>
      </c>
      <c r="D12571">
        <v>3</v>
      </c>
      <c r="E12571" t="s">
        <v>131</v>
      </c>
      <c r="F12571">
        <v>21</v>
      </c>
      <c r="G12571" s="85">
        <v>0.935807731677612</v>
      </c>
      <c r="H12571" s="85">
        <v>9367.3143996013951</v>
      </c>
      <c r="I12571" s="85">
        <v>2655.2732104301613</v>
      </c>
      <c r="J12571" s="85">
        <v>5557.6473222880759</v>
      </c>
      <c r="K12571" t="s">
        <v>492</v>
      </c>
    </row>
    <row r="12572" spans="2:11" x14ac:dyDescent="0.25">
      <c r="B12572">
        <v>2026</v>
      </c>
      <c r="C12572" t="s">
        <v>485</v>
      </c>
      <c r="D12572">
        <v>4</v>
      </c>
      <c r="E12572" t="s">
        <v>131</v>
      </c>
      <c r="F12572">
        <v>21</v>
      </c>
      <c r="G12572" s="85">
        <v>0</v>
      </c>
      <c r="H12572" s="85">
        <v>9367.3143996013951</v>
      </c>
      <c r="I12572" s="85">
        <v>2655.2732104301613</v>
      </c>
      <c r="J12572" s="85">
        <v>0</v>
      </c>
      <c r="K12572" t="s">
        <v>492</v>
      </c>
    </row>
    <row r="12573" spans="2:11" x14ac:dyDescent="0.25">
      <c r="B12573">
        <v>2026</v>
      </c>
      <c r="C12573" t="s">
        <v>486</v>
      </c>
      <c r="D12573">
        <v>3</v>
      </c>
      <c r="E12573" t="s">
        <v>131</v>
      </c>
      <c r="F12573">
        <v>21</v>
      </c>
      <c r="G12573" s="85">
        <v>0.68467955279601256</v>
      </c>
      <c r="H12573" s="85">
        <v>9367.3143996013951</v>
      </c>
      <c r="I12573" s="85">
        <v>2655.2732104301613</v>
      </c>
      <c r="J12573" s="85">
        <v>4066.2278739678759</v>
      </c>
      <c r="K12573" t="s">
        <v>492</v>
      </c>
    </row>
    <row r="12574" spans="2:11" x14ac:dyDescent="0.25">
      <c r="B12574">
        <v>2026</v>
      </c>
      <c r="C12574" t="s">
        <v>486</v>
      </c>
      <c r="D12574">
        <v>4</v>
      </c>
      <c r="E12574" t="s">
        <v>131</v>
      </c>
      <c r="F12574">
        <v>21</v>
      </c>
      <c r="G12574" s="85">
        <v>0</v>
      </c>
      <c r="H12574" s="85">
        <v>9367.3143996013951</v>
      </c>
      <c r="I12574" s="85">
        <v>2655.2732104301613</v>
      </c>
      <c r="J12574" s="85">
        <v>0</v>
      </c>
      <c r="K12574" t="s">
        <v>492</v>
      </c>
    </row>
    <row r="12575" spans="2:11" x14ac:dyDescent="0.25">
      <c r="B12575">
        <v>2026</v>
      </c>
      <c r="C12575" t="s">
        <v>487</v>
      </c>
      <c r="D12575">
        <v>3</v>
      </c>
      <c r="E12575" t="s">
        <v>131</v>
      </c>
      <c r="F12575">
        <v>21</v>
      </c>
      <c r="G12575" s="85">
        <v>0.433551373914425</v>
      </c>
      <c r="H12575" s="85">
        <v>9367.3143996013951</v>
      </c>
      <c r="I12575" s="85">
        <v>2655.2732104301613</v>
      </c>
      <c r="J12575" s="85">
        <v>2574.8084256477459</v>
      </c>
      <c r="K12575" t="s">
        <v>492</v>
      </c>
    </row>
    <row r="12576" spans="2:11" x14ac:dyDescent="0.25">
      <c r="B12576">
        <v>2026</v>
      </c>
      <c r="C12576" t="s">
        <v>487</v>
      </c>
      <c r="D12576">
        <v>4</v>
      </c>
      <c r="E12576" t="s">
        <v>131</v>
      </c>
      <c r="F12576">
        <v>21</v>
      </c>
      <c r="G12576" s="85">
        <v>0</v>
      </c>
      <c r="H12576" s="85">
        <v>9367.3143996013951</v>
      </c>
      <c r="I12576" s="85">
        <v>2655.2732104301613</v>
      </c>
      <c r="J12576" s="85">
        <v>0</v>
      </c>
      <c r="K12576" t="s">
        <v>492</v>
      </c>
    </row>
    <row r="12577" spans="2:11" x14ac:dyDescent="0.25">
      <c r="B12577">
        <v>2026</v>
      </c>
      <c r="C12577" t="s">
        <v>488</v>
      </c>
      <c r="D12577">
        <v>3</v>
      </c>
      <c r="E12577" t="s">
        <v>131</v>
      </c>
      <c r="F12577">
        <v>21</v>
      </c>
      <c r="G12577" s="85">
        <v>0.18242319503282517</v>
      </c>
      <c r="H12577" s="85">
        <v>9367.3143996013951</v>
      </c>
      <c r="I12577" s="85">
        <v>2655.2732104301613</v>
      </c>
      <c r="J12577" s="85">
        <v>1083.3889773275434</v>
      </c>
      <c r="K12577" t="s">
        <v>492</v>
      </c>
    </row>
    <row r="12578" spans="2:11" x14ac:dyDescent="0.25">
      <c r="B12578">
        <v>2026</v>
      </c>
      <c r="C12578" t="s">
        <v>488</v>
      </c>
      <c r="D12578">
        <v>4</v>
      </c>
      <c r="E12578" t="s">
        <v>131</v>
      </c>
      <c r="F12578">
        <v>21</v>
      </c>
      <c r="G12578" s="85">
        <v>0</v>
      </c>
      <c r="H12578" s="85">
        <v>9367.3143996013951</v>
      </c>
      <c r="I12578" s="85">
        <v>2655.2732104301613</v>
      </c>
      <c r="J12578" s="85">
        <v>0</v>
      </c>
      <c r="K12578" t="s">
        <v>492</v>
      </c>
    </row>
    <row r="12579" spans="2:11" x14ac:dyDescent="0.25">
      <c r="B12579">
        <v>2026</v>
      </c>
      <c r="C12579" t="s">
        <v>489</v>
      </c>
      <c r="D12579">
        <v>3</v>
      </c>
      <c r="E12579" t="s">
        <v>131</v>
      </c>
      <c r="F12579">
        <v>21</v>
      </c>
      <c r="G12579" s="85">
        <v>0</v>
      </c>
      <c r="H12579" s="85">
        <v>9367.3143996013951</v>
      </c>
      <c r="I12579" s="85">
        <v>2655.2732104301613</v>
      </c>
      <c r="J12579" s="85">
        <v>0</v>
      </c>
      <c r="K12579" t="s">
        <v>492</v>
      </c>
    </row>
    <row r="12580" spans="2:11" x14ac:dyDescent="0.25">
      <c r="B12580">
        <v>2026</v>
      </c>
      <c r="C12580" t="s">
        <v>489</v>
      </c>
      <c r="D12580">
        <v>4</v>
      </c>
      <c r="E12580" t="s">
        <v>131</v>
      </c>
      <c r="F12580">
        <v>21</v>
      </c>
      <c r="G12580" s="85">
        <v>0</v>
      </c>
      <c r="H12580" s="85">
        <v>9367.3143996013951</v>
      </c>
      <c r="I12580" s="85">
        <v>2655.2732104301613</v>
      </c>
      <c r="J12580" s="85">
        <v>0</v>
      </c>
      <c r="K12580" t="s">
        <v>492</v>
      </c>
    </row>
    <row r="12581" spans="2:11" x14ac:dyDescent="0.25">
      <c r="B12581">
        <v>2026</v>
      </c>
      <c r="C12581" t="s">
        <v>490</v>
      </c>
      <c r="D12581">
        <v>3</v>
      </c>
      <c r="E12581" t="s">
        <v>131</v>
      </c>
      <c r="F12581">
        <v>21</v>
      </c>
      <c r="G12581" s="85">
        <v>0</v>
      </c>
      <c r="H12581" s="85">
        <v>9367.3143996013951</v>
      </c>
      <c r="I12581" s="85">
        <v>2655.2732104301613</v>
      </c>
      <c r="J12581" s="85">
        <v>0</v>
      </c>
      <c r="K12581" t="s">
        <v>492</v>
      </c>
    </row>
    <row r="12582" spans="2:11" x14ac:dyDescent="0.25">
      <c r="B12582">
        <v>2026</v>
      </c>
      <c r="C12582" t="s">
        <v>490</v>
      </c>
      <c r="D12582">
        <v>4</v>
      </c>
      <c r="E12582" t="s">
        <v>131</v>
      </c>
      <c r="F12582">
        <v>21</v>
      </c>
      <c r="G12582" s="85">
        <v>0</v>
      </c>
      <c r="H12582" s="85">
        <v>9367.3143996013951</v>
      </c>
      <c r="I12582" s="85">
        <v>2655.2732104301613</v>
      </c>
      <c r="J12582" s="85">
        <v>0</v>
      </c>
      <c r="K12582" t="s">
        <v>492</v>
      </c>
    </row>
    <row r="12583" spans="2:11" x14ac:dyDescent="0.25">
      <c r="B12583">
        <v>2026</v>
      </c>
      <c r="C12583" t="s">
        <v>479</v>
      </c>
      <c r="D12583">
        <v>3</v>
      </c>
      <c r="E12583" t="s">
        <v>131</v>
      </c>
      <c r="F12583">
        <v>4</v>
      </c>
      <c r="G12583" s="85">
        <v>22.33889164483967</v>
      </c>
      <c r="H12583" s="85">
        <v>9367.3143996013951</v>
      </c>
      <c r="I12583" s="85">
        <v>2655.2732104301613</v>
      </c>
      <c r="J12583" s="85">
        <v>142712.1973783242</v>
      </c>
      <c r="K12583" t="s">
        <v>491</v>
      </c>
    </row>
    <row r="12584" spans="2:11" x14ac:dyDescent="0.25">
      <c r="B12584">
        <v>2026</v>
      </c>
      <c r="C12584" t="s">
        <v>479</v>
      </c>
      <c r="D12584">
        <v>4</v>
      </c>
      <c r="E12584" t="s">
        <v>131</v>
      </c>
      <c r="F12584">
        <v>4</v>
      </c>
      <c r="G12584" s="85">
        <v>8.9519823135570746</v>
      </c>
      <c r="H12584" s="85">
        <v>9367.3143996013951</v>
      </c>
      <c r="I12584" s="85">
        <v>2655.2732104301613</v>
      </c>
      <c r="J12584" s="85">
        <v>57189.814390578453</v>
      </c>
      <c r="K12584" t="s">
        <v>491</v>
      </c>
    </row>
    <row r="12585" spans="2:11" x14ac:dyDescent="0.25">
      <c r="B12585">
        <v>2026</v>
      </c>
      <c r="C12585" t="s">
        <v>480</v>
      </c>
      <c r="D12585">
        <v>3</v>
      </c>
      <c r="E12585" t="s">
        <v>131</v>
      </c>
      <c r="F12585">
        <v>4</v>
      </c>
      <c r="G12585" s="85">
        <v>22.568301845293359</v>
      </c>
      <c r="H12585" s="85">
        <v>9367.3143996013951</v>
      </c>
      <c r="I12585" s="85">
        <v>2655.2732104301613</v>
      </c>
      <c r="J12585" s="85">
        <v>144177.78637567762</v>
      </c>
      <c r="K12585" t="s">
        <v>491</v>
      </c>
    </row>
    <row r="12586" spans="2:11" x14ac:dyDescent="0.25">
      <c r="B12586">
        <v>2026</v>
      </c>
      <c r="C12586" t="s">
        <v>480</v>
      </c>
      <c r="D12586">
        <v>4</v>
      </c>
      <c r="E12586" t="s">
        <v>131</v>
      </c>
      <c r="F12586">
        <v>4</v>
      </c>
      <c r="G12586" s="85">
        <v>9.043915077709471</v>
      </c>
      <c r="H12586" s="85">
        <v>9367.3143996013951</v>
      </c>
      <c r="I12586" s="85">
        <v>2655.2732104301613</v>
      </c>
      <c r="J12586" s="85">
        <v>57777.127628488459</v>
      </c>
      <c r="K12586" t="s">
        <v>491</v>
      </c>
    </row>
    <row r="12587" spans="2:11" x14ac:dyDescent="0.25">
      <c r="B12587">
        <v>2026</v>
      </c>
      <c r="C12587" t="s">
        <v>481</v>
      </c>
      <c r="D12587">
        <v>3</v>
      </c>
      <c r="E12587" t="s">
        <v>131</v>
      </c>
      <c r="F12587">
        <v>4</v>
      </c>
      <c r="G12587" s="85">
        <v>22.797712045747065</v>
      </c>
      <c r="H12587" s="85">
        <v>9367.3143996013951</v>
      </c>
      <c r="I12587" s="85">
        <v>2655.2732104301613</v>
      </c>
      <c r="J12587" s="85">
        <v>145643.37537303119</v>
      </c>
      <c r="K12587" t="s">
        <v>491</v>
      </c>
    </row>
    <row r="12588" spans="2:11" x14ac:dyDescent="0.25">
      <c r="B12588">
        <v>2026</v>
      </c>
      <c r="C12588" t="s">
        <v>481</v>
      </c>
      <c r="D12588">
        <v>4</v>
      </c>
      <c r="E12588" t="s">
        <v>131</v>
      </c>
      <c r="F12588">
        <v>4</v>
      </c>
      <c r="G12588" s="85">
        <v>9.135847841861878</v>
      </c>
      <c r="H12588" s="85">
        <v>9367.3143996013951</v>
      </c>
      <c r="I12588" s="85">
        <v>2655.2732104301613</v>
      </c>
      <c r="J12588" s="85">
        <v>58364.440866398545</v>
      </c>
      <c r="K12588" t="s">
        <v>491</v>
      </c>
    </row>
    <row r="12589" spans="2:11" x14ac:dyDescent="0.25">
      <c r="B12589">
        <v>2026</v>
      </c>
      <c r="C12589" t="s">
        <v>482</v>
      </c>
      <c r="D12589">
        <v>3</v>
      </c>
      <c r="E12589" t="s">
        <v>131</v>
      </c>
      <c r="F12589">
        <v>4</v>
      </c>
      <c r="G12589" s="85">
        <v>23.027122246200758</v>
      </c>
      <c r="H12589" s="85">
        <v>9367.3143996013951</v>
      </c>
      <c r="I12589" s="85">
        <v>2655.2732104301613</v>
      </c>
      <c r="J12589" s="85">
        <v>147108.96437038464</v>
      </c>
      <c r="K12589" t="s">
        <v>491</v>
      </c>
    </row>
    <row r="12590" spans="2:11" x14ac:dyDescent="0.25">
      <c r="B12590">
        <v>2026</v>
      </c>
      <c r="C12590" t="s">
        <v>482</v>
      </c>
      <c r="D12590">
        <v>4</v>
      </c>
      <c r="E12590" t="s">
        <v>131</v>
      </c>
      <c r="F12590">
        <v>4</v>
      </c>
      <c r="G12590" s="85">
        <v>9.2277806060142744</v>
      </c>
      <c r="H12590" s="85">
        <v>9367.3143996013951</v>
      </c>
      <c r="I12590" s="85">
        <v>2655.2732104301613</v>
      </c>
      <c r="J12590" s="85">
        <v>58951.754104308558</v>
      </c>
      <c r="K12590" t="s">
        <v>491</v>
      </c>
    </row>
    <row r="12591" spans="2:11" x14ac:dyDescent="0.25">
      <c r="B12591">
        <v>2026</v>
      </c>
      <c r="C12591" t="s">
        <v>483</v>
      </c>
      <c r="D12591">
        <v>3</v>
      </c>
      <c r="E12591" t="s">
        <v>131</v>
      </c>
      <c r="F12591">
        <v>4</v>
      </c>
      <c r="G12591" s="85">
        <v>23.256532446654465</v>
      </c>
      <c r="H12591" s="85">
        <v>9367.3143996013951</v>
      </c>
      <c r="I12591" s="85">
        <v>2655.2732104301613</v>
      </c>
      <c r="J12591" s="85">
        <v>148574.5533677382</v>
      </c>
      <c r="K12591" t="s">
        <v>491</v>
      </c>
    </row>
    <row r="12592" spans="2:11" x14ac:dyDescent="0.25">
      <c r="B12592">
        <v>2026</v>
      </c>
      <c r="C12592" t="s">
        <v>483</v>
      </c>
      <c r="D12592">
        <v>4</v>
      </c>
      <c r="E12592" t="s">
        <v>131</v>
      </c>
      <c r="F12592">
        <v>4</v>
      </c>
      <c r="G12592" s="85">
        <v>9.3197133701666779</v>
      </c>
      <c r="H12592" s="85">
        <v>9367.3143996013951</v>
      </c>
      <c r="I12592" s="85">
        <v>2655.2732104301613</v>
      </c>
      <c r="J12592" s="85">
        <v>59539.067342218616</v>
      </c>
      <c r="K12592" t="s">
        <v>491</v>
      </c>
    </row>
    <row r="12593" spans="2:11" x14ac:dyDescent="0.25">
      <c r="B12593">
        <v>2026</v>
      </c>
      <c r="C12593" t="s">
        <v>484</v>
      </c>
      <c r="D12593">
        <v>3</v>
      </c>
      <c r="E12593" t="s">
        <v>131</v>
      </c>
      <c r="F12593">
        <v>4</v>
      </c>
      <c r="G12593" s="85">
        <v>23.485942647108153</v>
      </c>
      <c r="H12593" s="85">
        <v>9367.3143996013951</v>
      </c>
      <c r="I12593" s="85">
        <v>2655.2732104301613</v>
      </c>
      <c r="J12593" s="85">
        <v>150040.14236509165</v>
      </c>
      <c r="K12593" t="s">
        <v>491</v>
      </c>
    </row>
    <row r="12594" spans="2:11" x14ac:dyDescent="0.25">
      <c r="B12594">
        <v>2026</v>
      </c>
      <c r="C12594" t="s">
        <v>484</v>
      </c>
      <c r="D12594">
        <v>4</v>
      </c>
      <c r="E12594" t="s">
        <v>131</v>
      </c>
      <c r="F12594">
        <v>4</v>
      </c>
      <c r="G12594" s="85">
        <v>9.4116461343190778</v>
      </c>
      <c r="H12594" s="85">
        <v>9367.3143996013951</v>
      </c>
      <c r="I12594" s="85">
        <v>2655.2732104301613</v>
      </c>
      <c r="J12594" s="85">
        <v>60126.380580128651</v>
      </c>
      <c r="K12594" t="s">
        <v>491</v>
      </c>
    </row>
    <row r="12595" spans="2:11" x14ac:dyDescent="0.25">
      <c r="B12595">
        <v>2026</v>
      </c>
      <c r="C12595" t="s">
        <v>485</v>
      </c>
      <c r="D12595">
        <v>3</v>
      </c>
      <c r="E12595" t="s">
        <v>131</v>
      </c>
      <c r="F12595">
        <v>4</v>
      </c>
      <c r="G12595" s="85">
        <v>23.71535284756186</v>
      </c>
      <c r="H12595" s="85">
        <v>9367.3143996013951</v>
      </c>
      <c r="I12595" s="85">
        <v>2655.2732104301613</v>
      </c>
      <c r="J12595" s="85">
        <v>151505.73136244519</v>
      </c>
      <c r="K12595" t="s">
        <v>491</v>
      </c>
    </row>
    <row r="12596" spans="2:11" x14ac:dyDescent="0.25">
      <c r="B12596">
        <v>2026</v>
      </c>
      <c r="C12596" t="s">
        <v>485</v>
      </c>
      <c r="D12596">
        <v>4</v>
      </c>
      <c r="E12596" t="s">
        <v>131</v>
      </c>
      <c r="F12596">
        <v>4</v>
      </c>
      <c r="G12596" s="85">
        <v>9.5035788984714813</v>
      </c>
      <c r="H12596" s="85">
        <v>9367.3143996013951</v>
      </c>
      <c r="I12596" s="85">
        <v>2655.2732104301613</v>
      </c>
      <c r="J12596" s="85">
        <v>60713.693818038708</v>
      </c>
      <c r="K12596" t="s">
        <v>491</v>
      </c>
    </row>
    <row r="12597" spans="2:11" x14ac:dyDescent="0.25">
      <c r="B12597">
        <v>2026</v>
      </c>
      <c r="C12597" t="s">
        <v>486</v>
      </c>
      <c r="D12597">
        <v>3</v>
      </c>
      <c r="E12597" t="s">
        <v>131</v>
      </c>
      <c r="F12597">
        <v>4</v>
      </c>
      <c r="G12597" s="85">
        <v>23.944763048015556</v>
      </c>
      <c r="H12597" s="85">
        <v>9367.3143996013951</v>
      </c>
      <c r="I12597" s="85">
        <v>2655.2732104301613</v>
      </c>
      <c r="J12597" s="85">
        <v>152971.3203597987</v>
      </c>
      <c r="K12597" t="s">
        <v>491</v>
      </c>
    </row>
    <row r="12598" spans="2:11" x14ac:dyDescent="0.25">
      <c r="B12598">
        <v>2026</v>
      </c>
      <c r="C12598" t="s">
        <v>486</v>
      </c>
      <c r="D12598">
        <v>4</v>
      </c>
      <c r="E12598" t="s">
        <v>131</v>
      </c>
      <c r="F12598">
        <v>4</v>
      </c>
      <c r="G12598" s="85">
        <v>9.5955116626238812</v>
      </c>
      <c r="H12598" s="85">
        <v>9367.3143996013951</v>
      </c>
      <c r="I12598" s="85">
        <v>2655.2732104301613</v>
      </c>
      <c r="J12598" s="85">
        <v>61301.007055948743</v>
      </c>
      <c r="K12598" t="s">
        <v>491</v>
      </c>
    </row>
    <row r="12599" spans="2:11" x14ac:dyDescent="0.25">
      <c r="B12599">
        <v>2026</v>
      </c>
      <c r="C12599" t="s">
        <v>487</v>
      </c>
      <c r="D12599">
        <v>3</v>
      </c>
      <c r="E12599" t="s">
        <v>131</v>
      </c>
      <c r="F12599">
        <v>4</v>
      </c>
      <c r="G12599" s="85">
        <v>24.174173248469263</v>
      </c>
      <c r="H12599" s="85">
        <v>9367.3143996013951</v>
      </c>
      <c r="I12599" s="85">
        <v>2655.2732104301613</v>
      </c>
      <c r="J12599" s="85">
        <v>154436.90935715224</v>
      </c>
      <c r="K12599" t="s">
        <v>491</v>
      </c>
    </row>
    <row r="12600" spans="2:11" x14ac:dyDescent="0.25">
      <c r="B12600">
        <v>2026</v>
      </c>
      <c r="C12600" t="s">
        <v>487</v>
      </c>
      <c r="D12600">
        <v>4</v>
      </c>
      <c r="E12600" t="s">
        <v>131</v>
      </c>
      <c r="F12600">
        <v>4</v>
      </c>
      <c r="G12600" s="85">
        <v>9.6874444267762847</v>
      </c>
      <c r="H12600" s="85">
        <v>9367.3143996013951</v>
      </c>
      <c r="I12600" s="85">
        <v>2655.2732104301613</v>
      </c>
      <c r="J12600" s="85">
        <v>61888.3202938588</v>
      </c>
      <c r="K12600" t="s">
        <v>491</v>
      </c>
    </row>
    <row r="12601" spans="2:11" x14ac:dyDescent="0.25">
      <c r="B12601">
        <v>2026</v>
      </c>
      <c r="C12601" t="s">
        <v>488</v>
      </c>
      <c r="D12601">
        <v>3</v>
      </c>
      <c r="E12601" t="s">
        <v>131</v>
      </c>
      <c r="F12601">
        <v>4</v>
      </c>
      <c r="G12601" s="85">
        <v>24.403583448922948</v>
      </c>
      <c r="H12601" s="85">
        <v>9367.3143996013951</v>
      </c>
      <c r="I12601" s="85">
        <v>2655.2732104301613</v>
      </c>
      <c r="J12601" s="85">
        <v>155902.49835450566</v>
      </c>
      <c r="K12601" t="s">
        <v>491</v>
      </c>
    </row>
    <row r="12602" spans="2:11" x14ac:dyDescent="0.25">
      <c r="B12602">
        <v>2026</v>
      </c>
      <c r="C12602" t="s">
        <v>488</v>
      </c>
      <c r="D12602">
        <v>4</v>
      </c>
      <c r="E12602" t="s">
        <v>131</v>
      </c>
      <c r="F12602">
        <v>4</v>
      </c>
      <c r="G12602" s="85">
        <v>9.7793771909286811</v>
      </c>
      <c r="H12602" s="85">
        <v>9367.3143996013951</v>
      </c>
      <c r="I12602" s="85">
        <v>2655.2732104301613</v>
      </c>
      <c r="J12602" s="85">
        <v>62475.633531768814</v>
      </c>
      <c r="K12602" t="s">
        <v>491</v>
      </c>
    </row>
    <row r="12603" spans="2:11" x14ac:dyDescent="0.25">
      <c r="B12603">
        <v>2026</v>
      </c>
      <c r="C12603" t="s">
        <v>489</v>
      </c>
      <c r="D12603">
        <v>3</v>
      </c>
      <c r="E12603" t="s">
        <v>131</v>
      </c>
      <c r="F12603">
        <v>4</v>
      </c>
      <c r="G12603" s="85">
        <v>24.632993649376658</v>
      </c>
      <c r="H12603" s="85">
        <v>9367.3143996013951</v>
      </c>
      <c r="I12603" s="85">
        <v>2655.2732104301613</v>
      </c>
      <c r="J12603" s="85">
        <v>157368.08735185926</v>
      </c>
      <c r="K12603" t="s">
        <v>491</v>
      </c>
    </row>
    <row r="12604" spans="2:11" x14ac:dyDescent="0.25">
      <c r="B12604">
        <v>2026</v>
      </c>
      <c r="C12604" t="s">
        <v>489</v>
      </c>
      <c r="D12604">
        <v>4</v>
      </c>
      <c r="E12604" t="s">
        <v>131</v>
      </c>
      <c r="F12604">
        <v>4</v>
      </c>
      <c r="G12604" s="85">
        <v>9.8713099550810881</v>
      </c>
      <c r="H12604" s="85">
        <v>9367.3143996013951</v>
      </c>
      <c r="I12604" s="85">
        <v>2655.2732104301613</v>
      </c>
      <c r="J12604" s="85">
        <v>63062.946769678892</v>
      </c>
      <c r="K12604" t="s">
        <v>491</v>
      </c>
    </row>
    <row r="12605" spans="2:11" x14ac:dyDescent="0.25">
      <c r="B12605">
        <v>2026</v>
      </c>
      <c r="C12605" t="s">
        <v>490</v>
      </c>
      <c r="D12605">
        <v>3</v>
      </c>
      <c r="E12605" t="s">
        <v>131</v>
      </c>
      <c r="F12605">
        <v>4</v>
      </c>
      <c r="G12605" s="85">
        <v>24.862403849830351</v>
      </c>
      <c r="H12605" s="85">
        <v>9367.3143996013951</v>
      </c>
      <c r="I12605" s="85">
        <v>2655.2732104301613</v>
      </c>
      <c r="J12605" s="85">
        <v>158833.67634921271</v>
      </c>
      <c r="K12605" t="s">
        <v>491</v>
      </c>
    </row>
    <row r="12606" spans="2:11" x14ac:dyDescent="0.25">
      <c r="B12606">
        <v>2026</v>
      </c>
      <c r="C12606" t="s">
        <v>490</v>
      </c>
      <c r="D12606">
        <v>4</v>
      </c>
      <c r="E12606" t="s">
        <v>131</v>
      </c>
      <c r="F12606">
        <v>4</v>
      </c>
      <c r="G12606" s="85">
        <v>9.9632427192334845</v>
      </c>
      <c r="H12606" s="85">
        <v>9367.3143996013951</v>
      </c>
      <c r="I12606" s="85">
        <v>2655.2732104301613</v>
      </c>
      <c r="J12606" s="85">
        <v>63650.260007588906</v>
      </c>
      <c r="K12606" t="s">
        <v>491</v>
      </c>
    </row>
    <row r="12607" spans="2:11" x14ac:dyDescent="0.25">
      <c r="B12607">
        <v>2026</v>
      </c>
      <c r="C12607" t="s">
        <v>479</v>
      </c>
      <c r="D12607">
        <v>3</v>
      </c>
      <c r="E12607" t="s">
        <v>131</v>
      </c>
      <c r="F12607">
        <v>2</v>
      </c>
      <c r="G12607" s="85">
        <v>23.132089820581232</v>
      </c>
      <c r="H12607" s="85">
        <v>9367.3143996013951</v>
      </c>
      <c r="I12607" s="85">
        <v>2655.2732104301613</v>
      </c>
      <c r="J12607" s="85">
        <v>140845.61274498224</v>
      </c>
      <c r="K12607" t="s">
        <v>491</v>
      </c>
    </row>
    <row r="12608" spans="2:11" x14ac:dyDescent="0.25">
      <c r="B12608">
        <v>2026</v>
      </c>
      <c r="C12608" t="s">
        <v>479</v>
      </c>
      <c r="D12608">
        <v>4</v>
      </c>
      <c r="E12608" t="s">
        <v>131</v>
      </c>
      <c r="F12608">
        <v>2</v>
      </c>
      <c r="G12608" s="85">
        <v>6.788765490822751</v>
      </c>
      <c r="H12608" s="85">
        <v>9367.3143996013951</v>
      </c>
      <c r="I12608" s="85">
        <v>2655.2732104301613</v>
      </c>
      <c r="J12608" s="85">
        <v>41335.125479505645</v>
      </c>
      <c r="K12608" t="s">
        <v>491</v>
      </c>
    </row>
    <row r="12609" spans="2:11" x14ac:dyDescent="0.25">
      <c r="B12609">
        <v>2026</v>
      </c>
      <c r="C12609" t="s">
        <v>480</v>
      </c>
      <c r="D12609">
        <v>3</v>
      </c>
      <c r="E12609" t="s">
        <v>131</v>
      </c>
      <c r="F12609">
        <v>2</v>
      </c>
      <c r="G12609" s="85">
        <v>23.240747324127625</v>
      </c>
      <c r="H12609" s="85">
        <v>9367.3143996013951</v>
      </c>
      <c r="I12609" s="85">
        <v>2655.2732104301613</v>
      </c>
      <c r="J12609" s="85">
        <v>141507.2015934189</v>
      </c>
      <c r="K12609" t="s">
        <v>491</v>
      </c>
    </row>
    <row r="12610" spans="2:11" x14ac:dyDescent="0.25">
      <c r="B12610">
        <v>2026</v>
      </c>
      <c r="C12610" t="s">
        <v>480</v>
      </c>
      <c r="D12610">
        <v>4</v>
      </c>
      <c r="E12610" t="s">
        <v>131</v>
      </c>
      <c r="F12610">
        <v>2</v>
      </c>
      <c r="G12610" s="85">
        <v>6.8206541059939774</v>
      </c>
      <c r="H12610" s="85">
        <v>9367.3143996013951</v>
      </c>
      <c r="I12610" s="85">
        <v>2655.2732104301613</v>
      </c>
      <c r="J12610" s="85">
        <v>41529.287424155547</v>
      </c>
      <c r="K12610" t="s">
        <v>491</v>
      </c>
    </row>
    <row r="12611" spans="2:11" x14ac:dyDescent="0.25">
      <c r="B12611">
        <v>2026</v>
      </c>
      <c r="C12611" t="s">
        <v>481</v>
      </c>
      <c r="D12611">
        <v>3</v>
      </c>
      <c r="E12611" t="s">
        <v>131</v>
      </c>
      <c r="F12611">
        <v>2</v>
      </c>
      <c r="G12611" s="85">
        <v>23.349404827673975</v>
      </c>
      <c r="H12611" s="85">
        <v>9367.3143996013951</v>
      </c>
      <c r="I12611" s="85">
        <v>2655.2732104301613</v>
      </c>
      <c r="J12611" s="85">
        <v>142168.79044185529</v>
      </c>
      <c r="K12611" t="s">
        <v>491</v>
      </c>
    </row>
    <row r="12612" spans="2:11" x14ac:dyDescent="0.25">
      <c r="B12612">
        <v>2026</v>
      </c>
      <c r="C12612" t="s">
        <v>481</v>
      </c>
      <c r="D12612">
        <v>4</v>
      </c>
      <c r="E12612" t="s">
        <v>131</v>
      </c>
      <c r="F12612">
        <v>2</v>
      </c>
      <c r="G12612" s="85">
        <v>6.8525427211651895</v>
      </c>
      <c r="H12612" s="85">
        <v>9367.3143996013951</v>
      </c>
      <c r="I12612" s="85">
        <v>2655.2732104301613</v>
      </c>
      <c r="J12612" s="85">
        <v>41723.449368805363</v>
      </c>
      <c r="K12612" t="s">
        <v>491</v>
      </c>
    </row>
    <row r="12613" spans="2:11" x14ac:dyDescent="0.25">
      <c r="B12613">
        <v>2026</v>
      </c>
      <c r="C12613" t="s">
        <v>482</v>
      </c>
      <c r="D12613">
        <v>3</v>
      </c>
      <c r="E12613" t="s">
        <v>131</v>
      </c>
      <c r="F12613">
        <v>2</v>
      </c>
      <c r="G12613" s="85">
        <v>23.458062331220376</v>
      </c>
      <c r="H12613" s="85">
        <v>9367.3143996013951</v>
      </c>
      <c r="I12613" s="85">
        <v>2655.2732104301613</v>
      </c>
      <c r="J12613" s="85">
        <v>142830.37929029201</v>
      </c>
      <c r="K12613" t="s">
        <v>491</v>
      </c>
    </row>
    <row r="12614" spans="2:11" x14ac:dyDescent="0.25">
      <c r="B12614">
        <v>2026</v>
      </c>
      <c r="C12614" t="s">
        <v>482</v>
      </c>
      <c r="D12614">
        <v>4</v>
      </c>
      <c r="E12614" t="s">
        <v>131</v>
      </c>
      <c r="F12614">
        <v>2</v>
      </c>
      <c r="G12614" s="85">
        <v>6.8844313363364122</v>
      </c>
      <c r="H12614" s="85">
        <v>9367.3143996013951</v>
      </c>
      <c r="I12614" s="85">
        <v>2655.2732104301613</v>
      </c>
      <c r="J12614" s="85">
        <v>41917.611313455243</v>
      </c>
      <c r="K12614" t="s">
        <v>491</v>
      </c>
    </row>
    <row r="12615" spans="2:11" x14ac:dyDescent="0.25">
      <c r="B12615">
        <v>2026</v>
      </c>
      <c r="C12615" t="s">
        <v>483</v>
      </c>
      <c r="D12615">
        <v>3</v>
      </c>
      <c r="E12615" t="s">
        <v>131</v>
      </c>
      <c r="F12615">
        <v>2</v>
      </c>
      <c r="G12615" s="85">
        <v>23.566719834766729</v>
      </c>
      <c r="H12615" s="85">
        <v>9367.3143996013951</v>
      </c>
      <c r="I12615" s="85">
        <v>2655.2732104301613</v>
      </c>
      <c r="J12615" s="85">
        <v>143491.96813872844</v>
      </c>
      <c r="K12615" t="s">
        <v>491</v>
      </c>
    </row>
    <row r="12616" spans="2:11" x14ac:dyDescent="0.25">
      <c r="B12616">
        <v>2026</v>
      </c>
      <c r="C12616" t="s">
        <v>483</v>
      </c>
      <c r="D12616">
        <v>4</v>
      </c>
      <c r="E12616" t="s">
        <v>131</v>
      </c>
      <c r="F12616">
        <v>2</v>
      </c>
      <c r="G12616" s="85">
        <v>6.9163199515076279</v>
      </c>
      <c r="H12616" s="85">
        <v>9367.3143996013951</v>
      </c>
      <c r="I12616" s="85">
        <v>2655.2732104301613</v>
      </c>
      <c r="J12616" s="85">
        <v>42111.773258105088</v>
      </c>
      <c r="K12616" t="s">
        <v>491</v>
      </c>
    </row>
    <row r="12617" spans="2:11" x14ac:dyDescent="0.25">
      <c r="B12617">
        <v>2026</v>
      </c>
      <c r="C12617" t="s">
        <v>484</v>
      </c>
      <c r="D12617">
        <v>3</v>
      </c>
      <c r="E12617" t="s">
        <v>131</v>
      </c>
      <c r="F12617">
        <v>2</v>
      </c>
      <c r="G12617" s="85">
        <v>23.67537733831313</v>
      </c>
      <c r="H12617" s="85">
        <v>9367.3143996013951</v>
      </c>
      <c r="I12617" s="85">
        <v>2655.2732104301613</v>
      </c>
      <c r="J12617" s="85">
        <v>144153.55698716512</v>
      </c>
      <c r="K12617" t="s">
        <v>491</v>
      </c>
    </row>
    <row r="12618" spans="2:11" x14ac:dyDescent="0.25">
      <c r="B12618">
        <v>2026</v>
      </c>
      <c r="C12618" t="s">
        <v>484</v>
      </c>
      <c r="D12618">
        <v>4</v>
      </c>
      <c r="E12618" t="s">
        <v>131</v>
      </c>
      <c r="F12618">
        <v>2</v>
      </c>
      <c r="G12618" s="85">
        <v>6.9482085666788507</v>
      </c>
      <c r="H12618" s="85">
        <v>9367.3143996013951</v>
      </c>
      <c r="I12618" s="85">
        <v>2655.2732104301613</v>
      </c>
      <c r="J12618" s="85">
        <v>42305.935202754968</v>
      </c>
      <c r="K12618" t="s">
        <v>491</v>
      </c>
    </row>
    <row r="12619" spans="2:11" x14ac:dyDescent="0.25">
      <c r="B12619">
        <v>2026</v>
      </c>
      <c r="C12619" t="s">
        <v>485</v>
      </c>
      <c r="D12619">
        <v>3</v>
      </c>
      <c r="E12619" t="s">
        <v>131</v>
      </c>
      <c r="F12619">
        <v>2</v>
      </c>
      <c r="G12619" s="85">
        <v>23.784034841859476</v>
      </c>
      <c r="H12619" s="85">
        <v>9367.3143996013951</v>
      </c>
      <c r="I12619" s="85">
        <v>2655.2732104301613</v>
      </c>
      <c r="J12619" s="85">
        <v>144815.14583560152</v>
      </c>
      <c r="K12619" t="s">
        <v>491</v>
      </c>
    </row>
    <row r="12620" spans="2:11" x14ac:dyDescent="0.25">
      <c r="B12620">
        <v>2026</v>
      </c>
      <c r="C12620" t="s">
        <v>485</v>
      </c>
      <c r="D12620">
        <v>4</v>
      </c>
      <c r="E12620" t="s">
        <v>131</v>
      </c>
      <c r="F12620">
        <v>2</v>
      </c>
      <c r="G12620" s="85">
        <v>6.9800971818500628</v>
      </c>
      <c r="H12620" s="85">
        <v>9367.3143996013951</v>
      </c>
      <c r="I12620" s="85">
        <v>2655.2732104301613</v>
      </c>
      <c r="J12620" s="85">
        <v>42500.097147404784</v>
      </c>
      <c r="K12620" t="s">
        <v>491</v>
      </c>
    </row>
    <row r="12621" spans="2:11" x14ac:dyDescent="0.25">
      <c r="B12621">
        <v>2026</v>
      </c>
      <c r="C12621" t="s">
        <v>486</v>
      </c>
      <c r="D12621">
        <v>3</v>
      </c>
      <c r="E12621" t="s">
        <v>131</v>
      </c>
      <c r="F12621">
        <v>2</v>
      </c>
      <c r="G12621" s="85">
        <v>23.892692345405873</v>
      </c>
      <c r="H12621" s="85">
        <v>9367.3143996013951</v>
      </c>
      <c r="I12621" s="85">
        <v>2655.2732104301613</v>
      </c>
      <c r="J12621" s="85">
        <v>145476.73468403821</v>
      </c>
      <c r="K12621" t="s">
        <v>491</v>
      </c>
    </row>
    <row r="12622" spans="2:11" x14ac:dyDescent="0.25">
      <c r="B12622">
        <v>2026</v>
      </c>
      <c r="C12622" t="s">
        <v>486</v>
      </c>
      <c r="D12622">
        <v>4</v>
      </c>
      <c r="E12622" t="s">
        <v>131</v>
      </c>
      <c r="F12622">
        <v>2</v>
      </c>
      <c r="G12622" s="85">
        <v>7.0119857970212891</v>
      </c>
      <c r="H12622" s="85">
        <v>9367.3143996013951</v>
      </c>
      <c r="I12622" s="85">
        <v>2655.2732104301613</v>
      </c>
      <c r="J12622" s="85">
        <v>42694.259092054694</v>
      </c>
      <c r="K12622" t="s">
        <v>491</v>
      </c>
    </row>
    <row r="12623" spans="2:11" x14ac:dyDescent="0.25">
      <c r="B12623">
        <v>2026</v>
      </c>
      <c r="C12623" t="s">
        <v>487</v>
      </c>
      <c r="D12623">
        <v>3</v>
      </c>
      <c r="E12623" t="s">
        <v>131</v>
      </c>
      <c r="F12623">
        <v>2</v>
      </c>
      <c r="G12623" s="85">
        <v>24.001349848952234</v>
      </c>
      <c r="H12623" s="85">
        <v>9367.3143996013951</v>
      </c>
      <c r="I12623" s="85">
        <v>2655.2732104301613</v>
      </c>
      <c r="J12623" s="85">
        <v>146138.32353247466</v>
      </c>
      <c r="K12623" t="s">
        <v>491</v>
      </c>
    </row>
    <row r="12624" spans="2:11" x14ac:dyDescent="0.25">
      <c r="B12624">
        <v>2026</v>
      </c>
      <c r="C12624" t="s">
        <v>487</v>
      </c>
      <c r="D12624">
        <v>4</v>
      </c>
      <c r="E12624" t="s">
        <v>131</v>
      </c>
      <c r="F12624">
        <v>2</v>
      </c>
      <c r="G12624" s="85">
        <v>7.0438744121925012</v>
      </c>
      <c r="H12624" s="85">
        <v>9367.3143996013951</v>
      </c>
      <c r="I12624" s="85">
        <v>2655.2732104301613</v>
      </c>
      <c r="J12624" s="85">
        <v>42888.421036704509</v>
      </c>
      <c r="K12624" t="s">
        <v>491</v>
      </c>
    </row>
    <row r="12625" spans="2:11" x14ac:dyDescent="0.25">
      <c r="B12625">
        <v>2026</v>
      </c>
      <c r="C12625" t="s">
        <v>488</v>
      </c>
      <c r="D12625">
        <v>3</v>
      </c>
      <c r="E12625" t="s">
        <v>131</v>
      </c>
      <c r="F12625">
        <v>2</v>
      </c>
      <c r="G12625" s="85">
        <v>24.110007352498627</v>
      </c>
      <c r="H12625" s="85">
        <v>9367.3143996013951</v>
      </c>
      <c r="I12625" s="85">
        <v>2655.2732104301613</v>
      </c>
      <c r="J12625" s="85">
        <v>146799.91238091132</v>
      </c>
      <c r="K12625" t="s">
        <v>491</v>
      </c>
    </row>
    <row r="12626" spans="2:11" x14ac:dyDescent="0.25">
      <c r="B12626">
        <v>2026</v>
      </c>
      <c r="C12626" t="s">
        <v>488</v>
      </c>
      <c r="D12626">
        <v>4</v>
      </c>
      <c r="E12626" t="s">
        <v>131</v>
      </c>
      <c r="F12626">
        <v>2</v>
      </c>
      <c r="G12626" s="85">
        <v>7.0757630273637275</v>
      </c>
      <c r="H12626" s="85">
        <v>9367.3143996013951</v>
      </c>
      <c r="I12626" s="85">
        <v>2655.2732104301613</v>
      </c>
      <c r="J12626" s="85">
        <v>43082.582981354411</v>
      </c>
      <c r="K12626" t="s">
        <v>491</v>
      </c>
    </row>
    <row r="12627" spans="2:11" x14ac:dyDescent="0.25">
      <c r="B12627">
        <v>2026</v>
      </c>
      <c r="C12627" t="s">
        <v>489</v>
      </c>
      <c r="D12627">
        <v>3</v>
      </c>
      <c r="E12627" t="s">
        <v>131</v>
      </c>
      <c r="F12627">
        <v>2</v>
      </c>
      <c r="G12627" s="85">
        <v>24.218664856044978</v>
      </c>
      <c r="H12627" s="85">
        <v>9367.3143996013951</v>
      </c>
      <c r="I12627" s="85">
        <v>2655.2732104301613</v>
      </c>
      <c r="J12627" s="85">
        <v>147461.50122934775</v>
      </c>
      <c r="K12627" t="s">
        <v>491</v>
      </c>
    </row>
    <row r="12628" spans="2:11" x14ac:dyDescent="0.25">
      <c r="B12628">
        <v>2026</v>
      </c>
      <c r="C12628" t="s">
        <v>489</v>
      </c>
      <c r="D12628">
        <v>4</v>
      </c>
      <c r="E12628" t="s">
        <v>131</v>
      </c>
      <c r="F12628">
        <v>2</v>
      </c>
      <c r="G12628" s="85">
        <v>7.1076516425349396</v>
      </c>
      <c r="H12628" s="85">
        <v>9367.3143996013951</v>
      </c>
      <c r="I12628" s="85">
        <v>2655.2732104301613</v>
      </c>
      <c r="J12628" s="85">
        <v>43276.744926004227</v>
      </c>
      <c r="K12628" t="s">
        <v>491</v>
      </c>
    </row>
    <row r="12629" spans="2:11" x14ac:dyDescent="0.25">
      <c r="B12629">
        <v>2026</v>
      </c>
      <c r="C12629" t="s">
        <v>490</v>
      </c>
      <c r="D12629">
        <v>3</v>
      </c>
      <c r="E12629" t="s">
        <v>131</v>
      </c>
      <c r="F12629">
        <v>2</v>
      </c>
      <c r="G12629" s="85">
        <v>24.327322359591378</v>
      </c>
      <c r="H12629" s="85">
        <v>9367.3143996013951</v>
      </c>
      <c r="I12629" s="85">
        <v>2655.2732104301613</v>
      </c>
      <c r="J12629" s="85">
        <v>148123.09007778444</v>
      </c>
      <c r="K12629" t="s">
        <v>491</v>
      </c>
    </row>
    <row r="12630" spans="2:11" x14ac:dyDescent="0.25">
      <c r="B12630">
        <v>2026</v>
      </c>
      <c r="C12630" t="s">
        <v>490</v>
      </c>
      <c r="D12630">
        <v>4</v>
      </c>
      <c r="E12630" t="s">
        <v>131</v>
      </c>
      <c r="F12630">
        <v>2</v>
      </c>
      <c r="G12630" s="85">
        <v>7.1395402577061624</v>
      </c>
      <c r="H12630" s="85">
        <v>9367.3143996013951</v>
      </c>
      <c r="I12630" s="85">
        <v>2655.2732104301613</v>
      </c>
      <c r="J12630" s="85">
        <v>43470.906870654115</v>
      </c>
      <c r="K12630" t="s">
        <v>491</v>
      </c>
    </row>
    <row r="12631" spans="2:11" x14ac:dyDescent="0.25">
      <c r="B12631">
        <v>2026</v>
      </c>
      <c r="C12631" t="s">
        <v>479</v>
      </c>
      <c r="D12631">
        <v>3</v>
      </c>
      <c r="E12631" t="s">
        <v>45</v>
      </c>
      <c r="F12631">
        <v>21</v>
      </c>
      <c r="G12631" s="85">
        <v>2.7587182157783583</v>
      </c>
      <c r="H12631" s="85">
        <v>18536.052673839731</v>
      </c>
      <c r="I12631" s="85">
        <v>4748.7393608479206</v>
      </c>
      <c r="J12631" s="85">
        <v>32420.063065407543</v>
      </c>
      <c r="K12631" t="s">
        <v>492</v>
      </c>
    </row>
    <row r="12632" spans="2:11" x14ac:dyDescent="0.25">
      <c r="B12632">
        <v>2026</v>
      </c>
      <c r="C12632" t="s">
        <v>479</v>
      </c>
      <c r="D12632">
        <v>4</v>
      </c>
      <c r="E12632" t="s">
        <v>45</v>
      </c>
      <c r="F12632">
        <v>21</v>
      </c>
      <c r="G12632" s="85">
        <v>0</v>
      </c>
      <c r="H12632" s="85">
        <v>18536.052673839731</v>
      </c>
      <c r="I12632" s="85">
        <v>4748.7393608479206</v>
      </c>
      <c r="J12632" s="85">
        <v>0</v>
      </c>
      <c r="K12632" t="s">
        <v>492</v>
      </c>
    </row>
    <row r="12633" spans="2:11" x14ac:dyDescent="0.25">
      <c r="B12633">
        <v>2026</v>
      </c>
      <c r="C12633" t="s">
        <v>480</v>
      </c>
      <c r="D12633">
        <v>3</v>
      </c>
      <c r="E12633" t="s">
        <v>45</v>
      </c>
      <c r="F12633">
        <v>21</v>
      </c>
      <c r="G12633" s="85">
        <v>2.7969058129095683</v>
      </c>
      <c r="H12633" s="85">
        <v>18536.052673839731</v>
      </c>
      <c r="I12633" s="85">
        <v>4748.7393608479206</v>
      </c>
      <c r="J12633" s="85">
        <v>32868.838261159421</v>
      </c>
      <c r="K12633" t="s">
        <v>492</v>
      </c>
    </row>
    <row r="12634" spans="2:11" x14ac:dyDescent="0.25">
      <c r="B12634">
        <v>2026</v>
      </c>
      <c r="C12634" t="s">
        <v>480</v>
      </c>
      <c r="D12634">
        <v>4</v>
      </c>
      <c r="E12634" t="s">
        <v>45</v>
      </c>
      <c r="F12634">
        <v>21</v>
      </c>
      <c r="G12634" s="85">
        <v>0</v>
      </c>
      <c r="H12634" s="85">
        <v>18536.052673839731</v>
      </c>
      <c r="I12634" s="85">
        <v>4748.7393608479206</v>
      </c>
      <c r="J12634" s="85">
        <v>0</v>
      </c>
      <c r="K12634" t="s">
        <v>492</v>
      </c>
    </row>
    <row r="12635" spans="2:11" x14ac:dyDescent="0.25">
      <c r="B12635">
        <v>2026</v>
      </c>
      <c r="C12635" t="s">
        <v>481</v>
      </c>
      <c r="D12635">
        <v>3</v>
      </c>
      <c r="E12635" t="s">
        <v>45</v>
      </c>
      <c r="F12635">
        <v>21</v>
      </c>
      <c r="G12635" s="85">
        <v>2.835093410040773</v>
      </c>
      <c r="H12635" s="85">
        <v>18536.052673839731</v>
      </c>
      <c r="I12635" s="85">
        <v>4748.7393608479206</v>
      </c>
      <c r="J12635" s="85">
        <v>33317.61345691124</v>
      </c>
      <c r="K12635" t="s">
        <v>492</v>
      </c>
    </row>
    <row r="12636" spans="2:11" x14ac:dyDescent="0.25">
      <c r="B12636">
        <v>2026</v>
      </c>
      <c r="C12636" t="s">
        <v>481</v>
      </c>
      <c r="D12636">
        <v>4</v>
      </c>
      <c r="E12636" t="s">
        <v>45</v>
      </c>
      <c r="F12636">
        <v>21</v>
      </c>
      <c r="G12636" s="85">
        <v>0</v>
      </c>
      <c r="H12636" s="85">
        <v>18536.052673839731</v>
      </c>
      <c r="I12636" s="85">
        <v>4748.7393608479206</v>
      </c>
      <c r="J12636" s="85">
        <v>0</v>
      </c>
      <c r="K12636" t="s">
        <v>492</v>
      </c>
    </row>
    <row r="12637" spans="2:11" x14ac:dyDescent="0.25">
      <c r="B12637">
        <v>2026</v>
      </c>
      <c r="C12637" t="s">
        <v>482</v>
      </c>
      <c r="D12637">
        <v>3</v>
      </c>
      <c r="E12637" t="s">
        <v>45</v>
      </c>
      <c r="F12637">
        <v>21</v>
      </c>
      <c r="G12637" s="85">
        <v>2.873281007171983</v>
      </c>
      <c r="H12637" s="85">
        <v>18536.052673839731</v>
      </c>
      <c r="I12637" s="85">
        <v>4748.7393608479206</v>
      </c>
      <c r="J12637" s="85">
        <v>33766.388652663118</v>
      </c>
      <c r="K12637" t="s">
        <v>492</v>
      </c>
    </row>
    <row r="12638" spans="2:11" x14ac:dyDescent="0.25">
      <c r="B12638">
        <v>2026</v>
      </c>
      <c r="C12638" t="s">
        <v>482</v>
      </c>
      <c r="D12638">
        <v>4</v>
      </c>
      <c r="E12638" t="s">
        <v>45</v>
      </c>
      <c r="F12638">
        <v>21</v>
      </c>
      <c r="G12638" s="85">
        <v>0</v>
      </c>
      <c r="H12638" s="85">
        <v>18536.052673839731</v>
      </c>
      <c r="I12638" s="85">
        <v>4748.7393608479206</v>
      </c>
      <c r="J12638" s="85">
        <v>0</v>
      </c>
      <c r="K12638" t="s">
        <v>492</v>
      </c>
    </row>
    <row r="12639" spans="2:11" x14ac:dyDescent="0.25">
      <c r="B12639">
        <v>2026</v>
      </c>
      <c r="C12639" t="s">
        <v>483</v>
      </c>
      <c r="D12639">
        <v>3</v>
      </c>
      <c r="E12639" t="s">
        <v>45</v>
      </c>
      <c r="F12639">
        <v>21</v>
      </c>
      <c r="G12639" s="85">
        <v>2.9114686043031872</v>
      </c>
      <c r="H12639" s="85">
        <v>18536.052673839731</v>
      </c>
      <c r="I12639" s="85">
        <v>4748.7393608479206</v>
      </c>
      <c r="J12639" s="85">
        <v>34215.163848414923</v>
      </c>
      <c r="K12639" t="s">
        <v>492</v>
      </c>
    </row>
    <row r="12640" spans="2:11" x14ac:dyDescent="0.25">
      <c r="B12640">
        <v>2026</v>
      </c>
      <c r="C12640" t="s">
        <v>483</v>
      </c>
      <c r="D12640">
        <v>4</v>
      </c>
      <c r="E12640" t="s">
        <v>45</v>
      </c>
      <c r="F12640">
        <v>21</v>
      </c>
      <c r="G12640" s="85">
        <v>0</v>
      </c>
      <c r="H12640" s="85">
        <v>18536.052673839731</v>
      </c>
      <c r="I12640" s="85">
        <v>4748.7393608479206</v>
      </c>
      <c r="J12640" s="85">
        <v>0</v>
      </c>
      <c r="K12640" t="s">
        <v>492</v>
      </c>
    </row>
    <row r="12641" spans="2:11" x14ac:dyDescent="0.25">
      <c r="B12641">
        <v>2026</v>
      </c>
      <c r="C12641" t="s">
        <v>484</v>
      </c>
      <c r="D12641">
        <v>3</v>
      </c>
      <c r="E12641" t="s">
        <v>45</v>
      </c>
      <c r="F12641">
        <v>21</v>
      </c>
      <c r="G12641" s="85">
        <v>2.9496562014343972</v>
      </c>
      <c r="H12641" s="85">
        <v>18536.052673839731</v>
      </c>
      <c r="I12641" s="85">
        <v>4748.7393608479206</v>
      </c>
      <c r="J12641" s="85">
        <v>34663.939044166807</v>
      </c>
      <c r="K12641" t="s">
        <v>492</v>
      </c>
    </row>
    <row r="12642" spans="2:11" x14ac:dyDescent="0.25">
      <c r="B12642">
        <v>2026</v>
      </c>
      <c r="C12642" t="s">
        <v>484</v>
      </c>
      <c r="D12642">
        <v>4</v>
      </c>
      <c r="E12642" t="s">
        <v>45</v>
      </c>
      <c r="F12642">
        <v>21</v>
      </c>
      <c r="G12642" s="85">
        <v>0</v>
      </c>
      <c r="H12642" s="85">
        <v>18536.052673839731</v>
      </c>
      <c r="I12642" s="85">
        <v>4748.7393608479206</v>
      </c>
      <c r="J12642" s="85">
        <v>0</v>
      </c>
      <c r="K12642" t="s">
        <v>492</v>
      </c>
    </row>
    <row r="12643" spans="2:11" x14ac:dyDescent="0.25">
      <c r="B12643">
        <v>2026</v>
      </c>
      <c r="C12643" t="s">
        <v>485</v>
      </c>
      <c r="D12643">
        <v>3</v>
      </c>
      <c r="E12643" t="s">
        <v>45</v>
      </c>
      <c r="F12643">
        <v>21</v>
      </c>
      <c r="G12643" s="85">
        <v>2.9878437985656023</v>
      </c>
      <c r="H12643" s="85">
        <v>18536.052673839731</v>
      </c>
      <c r="I12643" s="85">
        <v>4748.7393608479206</v>
      </c>
      <c r="J12643" s="85">
        <v>35112.714239918627</v>
      </c>
      <c r="K12643" t="s">
        <v>492</v>
      </c>
    </row>
    <row r="12644" spans="2:11" x14ac:dyDescent="0.25">
      <c r="B12644">
        <v>2026</v>
      </c>
      <c r="C12644" t="s">
        <v>485</v>
      </c>
      <c r="D12644">
        <v>4</v>
      </c>
      <c r="E12644" t="s">
        <v>45</v>
      </c>
      <c r="F12644">
        <v>21</v>
      </c>
      <c r="G12644" s="85">
        <v>0</v>
      </c>
      <c r="H12644" s="85">
        <v>18536.052673839731</v>
      </c>
      <c r="I12644" s="85">
        <v>4748.7393608479206</v>
      </c>
      <c r="J12644" s="85">
        <v>0</v>
      </c>
      <c r="K12644" t="s">
        <v>492</v>
      </c>
    </row>
    <row r="12645" spans="2:11" x14ac:dyDescent="0.25">
      <c r="B12645">
        <v>2026</v>
      </c>
      <c r="C12645" t="s">
        <v>486</v>
      </c>
      <c r="D12645">
        <v>3</v>
      </c>
      <c r="E12645" t="s">
        <v>45</v>
      </c>
      <c r="F12645">
        <v>21</v>
      </c>
      <c r="G12645" s="85">
        <v>3.026031395696811</v>
      </c>
      <c r="H12645" s="85">
        <v>18536.052673839731</v>
      </c>
      <c r="I12645" s="85">
        <v>4748.7393608479206</v>
      </c>
      <c r="J12645" s="85">
        <v>35561.48943567049</v>
      </c>
      <c r="K12645" t="s">
        <v>492</v>
      </c>
    </row>
    <row r="12646" spans="2:11" x14ac:dyDescent="0.25">
      <c r="B12646">
        <v>2026</v>
      </c>
      <c r="C12646" t="s">
        <v>486</v>
      </c>
      <c r="D12646">
        <v>4</v>
      </c>
      <c r="E12646" t="s">
        <v>45</v>
      </c>
      <c r="F12646">
        <v>21</v>
      </c>
      <c r="G12646" s="85">
        <v>0</v>
      </c>
      <c r="H12646" s="85">
        <v>18536.052673839731</v>
      </c>
      <c r="I12646" s="85">
        <v>4748.7393608479206</v>
      </c>
      <c r="J12646" s="85">
        <v>0</v>
      </c>
      <c r="K12646" t="s">
        <v>492</v>
      </c>
    </row>
    <row r="12647" spans="2:11" x14ac:dyDescent="0.25">
      <c r="B12647">
        <v>2026</v>
      </c>
      <c r="C12647" t="s">
        <v>487</v>
      </c>
      <c r="D12647">
        <v>3</v>
      </c>
      <c r="E12647" t="s">
        <v>45</v>
      </c>
      <c r="F12647">
        <v>21</v>
      </c>
      <c r="G12647" s="85">
        <v>3.0642189928280161</v>
      </c>
      <c r="H12647" s="85">
        <v>18536.052673839731</v>
      </c>
      <c r="I12647" s="85">
        <v>4748.7393608479206</v>
      </c>
      <c r="J12647" s="85">
        <v>36010.264631422309</v>
      </c>
      <c r="K12647" t="s">
        <v>492</v>
      </c>
    </row>
    <row r="12648" spans="2:11" x14ac:dyDescent="0.25">
      <c r="B12648">
        <v>2026</v>
      </c>
      <c r="C12648" t="s">
        <v>487</v>
      </c>
      <c r="D12648">
        <v>4</v>
      </c>
      <c r="E12648" t="s">
        <v>45</v>
      </c>
      <c r="F12648">
        <v>21</v>
      </c>
      <c r="G12648" s="85">
        <v>0</v>
      </c>
      <c r="H12648" s="85">
        <v>18536.052673839731</v>
      </c>
      <c r="I12648" s="85">
        <v>4748.7393608479206</v>
      </c>
      <c r="J12648" s="85">
        <v>0</v>
      </c>
      <c r="K12648" t="s">
        <v>492</v>
      </c>
    </row>
    <row r="12649" spans="2:11" x14ac:dyDescent="0.25">
      <c r="B12649">
        <v>2026</v>
      </c>
      <c r="C12649" t="s">
        <v>488</v>
      </c>
      <c r="D12649">
        <v>3</v>
      </c>
      <c r="E12649" t="s">
        <v>45</v>
      </c>
      <c r="F12649">
        <v>21</v>
      </c>
      <c r="G12649" s="85">
        <v>3.1024065899592261</v>
      </c>
      <c r="H12649" s="85">
        <v>18536.052673839731</v>
      </c>
      <c r="I12649" s="85">
        <v>4748.7393608479206</v>
      </c>
      <c r="J12649" s="85">
        <v>36459.039827174187</v>
      </c>
      <c r="K12649" t="s">
        <v>492</v>
      </c>
    </row>
    <row r="12650" spans="2:11" x14ac:dyDescent="0.25">
      <c r="B12650">
        <v>2026</v>
      </c>
      <c r="C12650" t="s">
        <v>488</v>
      </c>
      <c r="D12650">
        <v>4</v>
      </c>
      <c r="E12650" t="s">
        <v>45</v>
      </c>
      <c r="F12650">
        <v>21</v>
      </c>
      <c r="G12650" s="85">
        <v>0</v>
      </c>
      <c r="H12650" s="85">
        <v>18536.052673839731</v>
      </c>
      <c r="I12650" s="85">
        <v>4748.7393608479206</v>
      </c>
      <c r="J12650" s="85">
        <v>0</v>
      </c>
      <c r="K12650" t="s">
        <v>492</v>
      </c>
    </row>
    <row r="12651" spans="2:11" x14ac:dyDescent="0.25">
      <c r="B12651">
        <v>2026</v>
      </c>
      <c r="C12651" t="s">
        <v>489</v>
      </c>
      <c r="D12651">
        <v>3</v>
      </c>
      <c r="E12651" t="s">
        <v>45</v>
      </c>
      <c r="F12651">
        <v>21</v>
      </c>
      <c r="G12651" s="85">
        <v>3.1405941870904313</v>
      </c>
      <c r="H12651" s="85">
        <v>18536.052673839731</v>
      </c>
      <c r="I12651" s="85">
        <v>4748.7393608479206</v>
      </c>
      <c r="J12651" s="85">
        <v>36907.815022926006</v>
      </c>
      <c r="K12651" t="s">
        <v>492</v>
      </c>
    </row>
    <row r="12652" spans="2:11" x14ac:dyDescent="0.25">
      <c r="B12652">
        <v>2026</v>
      </c>
      <c r="C12652" t="s">
        <v>489</v>
      </c>
      <c r="D12652">
        <v>4</v>
      </c>
      <c r="E12652" t="s">
        <v>45</v>
      </c>
      <c r="F12652">
        <v>21</v>
      </c>
      <c r="G12652" s="85">
        <v>0</v>
      </c>
      <c r="H12652" s="85">
        <v>18536.052673839731</v>
      </c>
      <c r="I12652" s="85">
        <v>4748.7393608479206</v>
      </c>
      <c r="J12652" s="85">
        <v>0</v>
      </c>
      <c r="K12652" t="s">
        <v>492</v>
      </c>
    </row>
    <row r="12653" spans="2:11" x14ac:dyDescent="0.25">
      <c r="B12653">
        <v>2026</v>
      </c>
      <c r="C12653" t="s">
        <v>490</v>
      </c>
      <c r="D12653">
        <v>3</v>
      </c>
      <c r="E12653" t="s">
        <v>45</v>
      </c>
      <c r="F12653">
        <v>21</v>
      </c>
      <c r="G12653" s="85">
        <v>3.1787817842216399</v>
      </c>
      <c r="H12653" s="85">
        <v>18536.052673839731</v>
      </c>
      <c r="I12653" s="85">
        <v>4748.7393608479206</v>
      </c>
      <c r="J12653" s="85">
        <v>37356.590218677869</v>
      </c>
      <c r="K12653" t="s">
        <v>492</v>
      </c>
    </row>
    <row r="12654" spans="2:11" x14ac:dyDescent="0.25">
      <c r="B12654">
        <v>2026</v>
      </c>
      <c r="C12654" t="s">
        <v>490</v>
      </c>
      <c r="D12654">
        <v>4</v>
      </c>
      <c r="E12654" t="s">
        <v>45</v>
      </c>
      <c r="F12654">
        <v>21</v>
      </c>
      <c r="G12654" s="85">
        <v>0</v>
      </c>
      <c r="H12654" s="85">
        <v>18536.052673839731</v>
      </c>
      <c r="I12654" s="85">
        <v>4748.7393608479206</v>
      </c>
      <c r="J12654" s="85">
        <v>0</v>
      </c>
      <c r="K12654" t="s">
        <v>492</v>
      </c>
    </row>
    <row r="12655" spans="2:11" x14ac:dyDescent="0.25">
      <c r="B12655">
        <v>2026</v>
      </c>
      <c r="C12655" t="s">
        <v>479</v>
      </c>
      <c r="D12655">
        <v>3</v>
      </c>
      <c r="E12655" t="s">
        <v>131</v>
      </c>
      <c r="F12655">
        <v>5</v>
      </c>
      <c r="G12655" s="85">
        <v>11.685356031676642</v>
      </c>
      <c r="H12655" s="85">
        <v>9367.3143996013951</v>
      </c>
      <c r="I12655" s="85">
        <v>2655.2732104301613</v>
      </c>
      <c r="J12655" s="85">
        <v>74542.535001415672</v>
      </c>
      <c r="K12655" t="s">
        <v>491</v>
      </c>
    </row>
    <row r="12656" spans="2:11" x14ac:dyDescent="0.25">
      <c r="B12656">
        <v>2026</v>
      </c>
      <c r="C12656" t="s">
        <v>479</v>
      </c>
      <c r="D12656">
        <v>4</v>
      </c>
      <c r="E12656" t="s">
        <v>131</v>
      </c>
      <c r="F12656">
        <v>5</v>
      </c>
      <c r="G12656" s="85">
        <v>1.3989510742148088</v>
      </c>
      <c r="H12656" s="85">
        <v>9367.3143996013951</v>
      </c>
      <c r="I12656" s="85">
        <v>2655.2732104301613</v>
      </c>
      <c r="J12656" s="85">
        <v>8924.1063029863799</v>
      </c>
      <c r="K12656" t="s">
        <v>491</v>
      </c>
    </row>
    <row r="12657" spans="2:11" x14ac:dyDescent="0.25">
      <c r="B12657">
        <v>2026</v>
      </c>
      <c r="C12657" t="s">
        <v>480</v>
      </c>
      <c r="D12657">
        <v>3</v>
      </c>
      <c r="E12657" t="s">
        <v>131</v>
      </c>
      <c r="F12657">
        <v>5</v>
      </c>
      <c r="G12657" s="85">
        <v>11.792981773546138</v>
      </c>
      <c r="H12657" s="85">
        <v>9367.3143996013951</v>
      </c>
      <c r="I12657" s="85">
        <v>2655.2732104301613</v>
      </c>
      <c r="J12657" s="85">
        <v>75229.094795452955</v>
      </c>
      <c r="K12657" t="s">
        <v>491</v>
      </c>
    </row>
    <row r="12658" spans="2:11" x14ac:dyDescent="0.25">
      <c r="B12658">
        <v>2026</v>
      </c>
      <c r="C12658" t="s">
        <v>480</v>
      </c>
      <c r="D12658">
        <v>4</v>
      </c>
      <c r="E12658" t="s">
        <v>131</v>
      </c>
      <c r="F12658">
        <v>5</v>
      </c>
      <c r="G12658" s="85">
        <v>1.4118358461287634</v>
      </c>
      <c r="H12658" s="85">
        <v>9367.3143996013951</v>
      </c>
      <c r="I12658" s="85">
        <v>2655.2732104301613</v>
      </c>
      <c r="J12658" s="85">
        <v>9006.3000811457787</v>
      </c>
      <c r="K12658" t="s">
        <v>491</v>
      </c>
    </row>
    <row r="12659" spans="2:11" x14ac:dyDescent="0.25">
      <c r="B12659">
        <v>2026</v>
      </c>
      <c r="C12659" t="s">
        <v>481</v>
      </c>
      <c r="D12659">
        <v>3</v>
      </c>
      <c r="E12659" t="s">
        <v>131</v>
      </c>
      <c r="F12659">
        <v>5</v>
      </c>
      <c r="G12659" s="85">
        <v>11.900607515415635</v>
      </c>
      <c r="H12659" s="85">
        <v>9367.3143996013951</v>
      </c>
      <c r="I12659" s="85">
        <v>2655.2732104301613</v>
      </c>
      <c r="J12659" s="85">
        <v>75915.654589490237</v>
      </c>
      <c r="K12659" t="s">
        <v>491</v>
      </c>
    </row>
    <row r="12660" spans="2:11" x14ac:dyDescent="0.25">
      <c r="B12660">
        <v>2026</v>
      </c>
      <c r="C12660" t="s">
        <v>481</v>
      </c>
      <c r="D12660">
        <v>4</v>
      </c>
      <c r="E12660" t="s">
        <v>131</v>
      </c>
      <c r="F12660">
        <v>5</v>
      </c>
      <c r="G12660" s="85">
        <v>1.4247206180427163</v>
      </c>
      <c r="H12660" s="85">
        <v>9367.3143996013951</v>
      </c>
      <c r="I12660" s="85">
        <v>2655.2732104301613</v>
      </c>
      <c r="J12660" s="85">
        <v>9088.4938593051666</v>
      </c>
      <c r="K12660" t="s">
        <v>491</v>
      </c>
    </row>
    <row r="12661" spans="2:11" x14ac:dyDescent="0.25">
      <c r="B12661">
        <v>2026</v>
      </c>
      <c r="C12661" t="s">
        <v>482</v>
      </c>
      <c r="D12661">
        <v>3</v>
      </c>
      <c r="E12661" t="s">
        <v>131</v>
      </c>
      <c r="F12661">
        <v>5</v>
      </c>
      <c r="G12661" s="85">
        <v>12.008233257285129</v>
      </c>
      <c r="H12661" s="85">
        <v>9367.3143996013951</v>
      </c>
      <c r="I12661" s="85">
        <v>2655.2732104301613</v>
      </c>
      <c r="J12661" s="85">
        <v>76602.214383527506</v>
      </c>
      <c r="K12661" t="s">
        <v>491</v>
      </c>
    </row>
    <row r="12662" spans="2:11" x14ac:dyDescent="0.25">
      <c r="B12662">
        <v>2026</v>
      </c>
      <c r="C12662" t="s">
        <v>482</v>
      </c>
      <c r="D12662">
        <v>4</v>
      </c>
      <c r="E12662" t="s">
        <v>131</v>
      </c>
      <c r="F12662">
        <v>5</v>
      </c>
      <c r="G12662" s="85">
        <v>1.437605389956671</v>
      </c>
      <c r="H12662" s="85">
        <v>9367.3143996013951</v>
      </c>
      <c r="I12662" s="85">
        <v>2655.2732104301613</v>
      </c>
      <c r="J12662" s="85">
        <v>9170.6876374645653</v>
      </c>
      <c r="K12662" t="s">
        <v>491</v>
      </c>
    </row>
    <row r="12663" spans="2:11" x14ac:dyDescent="0.25">
      <c r="B12663">
        <v>2026</v>
      </c>
      <c r="C12663" t="s">
        <v>483</v>
      </c>
      <c r="D12663">
        <v>3</v>
      </c>
      <c r="E12663" t="s">
        <v>131</v>
      </c>
      <c r="F12663">
        <v>5</v>
      </c>
      <c r="G12663" s="85">
        <v>12.115858999154627</v>
      </c>
      <c r="H12663" s="85">
        <v>9367.3143996013951</v>
      </c>
      <c r="I12663" s="85">
        <v>2655.2732104301613</v>
      </c>
      <c r="J12663" s="85">
        <v>77288.774177564803</v>
      </c>
      <c r="K12663" t="s">
        <v>491</v>
      </c>
    </row>
    <row r="12664" spans="2:11" x14ac:dyDescent="0.25">
      <c r="B12664">
        <v>2026</v>
      </c>
      <c r="C12664" t="s">
        <v>483</v>
      </c>
      <c r="D12664">
        <v>4</v>
      </c>
      <c r="E12664" t="s">
        <v>131</v>
      </c>
      <c r="F12664">
        <v>5</v>
      </c>
      <c r="G12664" s="85">
        <v>1.4504901618706239</v>
      </c>
      <c r="H12664" s="85">
        <v>9367.3143996013951</v>
      </c>
      <c r="I12664" s="85">
        <v>2655.2732104301613</v>
      </c>
      <c r="J12664" s="85">
        <v>9252.8814156239514</v>
      </c>
      <c r="K12664" t="s">
        <v>491</v>
      </c>
    </row>
    <row r="12665" spans="2:11" x14ac:dyDescent="0.25">
      <c r="B12665">
        <v>2026</v>
      </c>
      <c r="C12665" t="s">
        <v>484</v>
      </c>
      <c r="D12665">
        <v>3</v>
      </c>
      <c r="E12665" t="s">
        <v>131</v>
      </c>
      <c r="F12665">
        <v>5</v>
      </c>
      <c r="G12665" s="85">
        <v>12.223484741024121</v>
      </c>
      <c r="H12665" s="85">
        <v>9367.3143996013951</v>
      </c>
      <c r="I12665" s="85">
        <v>2655.2732104301613</v>
      </c>
      <c r="J12665" s="85">
        <v>77975.333971602071</v>
      </c>
      <c r="K12665" t="s">
        <v>491</v>
      </c>
    </row>
    <row r="12666" spans="2:11" x14ac:dyDescent="0.25">
      <c r="B12666">
        <v>2026</v>
      </c>
      <c r="C12666" t="s">
        <v>484</v>
      </c>
      <c r="D12666">
        <v>4</v>
      </c>
      <c r="E12666" t="s">
        <v>131</v>
      </c>
      <c r="F12666">
        <v>5</v>
      </c>
      <c r="G12666" s="85">
        <v>1.4633749337845785</v>
      </c>
      <c r="H12666" s="85">
        <v>9367.3143996013951</v>
      </c>
      <c r="I12666" s="85">
        <v>2655.2732104301613</v>
      </c>
      <c r="J12666" s="85">
        <v>9335.0751937833502</v>
      </c>
      <c r="K12666" t="s">
        <v>491</v>
      </c>
    </row>
    <row r="12667" spans="2:11" x14ac:dyDescent="0.25">
      <c r="B12667">
        <v>2026</v>
      </c>
      <c r="C12667" t="s">
        <v>485</v>
      </c>
      <c r="D12667">
        <v>3</v>
      </c>
      <c r="E12667" t="s">
        <v>131</v>
      </c>
      <c r="F12667">
        <v>5</v>
      </c>
      <c r="G12667" s="85">
        <v>12.331110482893617</v>
      </c>
      <c r="H12667" s="85">
        <v>9367.3143996013951</v>
      </c>
      <c r="I12667" s="85">
        <v>2655.2732104301613</v>
      </c>
      <c r="J12667" s="85">
        <v>78661.893765639354</v>
      </c>
      <c r="K12667" t="s">
        <v>491</v>
      </c>
    </row>
    <row r="12668" spans="2:11" x14ac:dyDescent="0.25">
      <c r="B12668">
        <v>2026</v>
      </c>
      <c r="C12668" t="s">
        <v>485</v>
      </c>
      <c r="D12668">
        <v>4</v>
      </c>
      <c r="E12668" t="s">
        <v>131</v>
      </c>
      <c r="F12668">
        <v>5</v>
      </c>
      <c r="G12668" s="85">
        <v>1.4762597056985314</v>
      </c>
      <c r="H12668" s="85">
        <v>9367.3143996013951</v>
      </c>
      <c r="I12668" s="85">
        <v>2655.2732104301613</v>
      </c>
      <c r="J12668" s="85">
        <v>9417.2689719427381</v>
      </c>
      <c r="K12668" t="s">
        <v>491</v>
      </c>
    </row>
    <row r="12669" spans="2:11" x14ac:dyDescent="0.25">
      <c r="B12669">
        <v>2026</v>
      </c>
      <c r="C12669" t="s">
        <v>486</v>
      </c>
      <c r="D12669">
        <v>3</v>
      </c>
      <c r="E12669" t="s">
        <v>131</v>
      </c>
      <c r="F12669">
        <v>5</v>
      </c>
      <c r="G12669" s="85">
        <v>12.438736224763113</v>
      </c>
      <c r="H12669" s="85">
        <v>9367.3143996013951</v>
      </c>
      <c r="I12669" s="85">
        <v>2655.2732104301613</v>
      </c>
      <c r="J12669" s="85">
        <v>79348.453559676636</v>
      </c>
      <c r="K12669" t="s">
        <v>491</v>
      </c>
    </row>
    <row r="12670" spans="2:11" x14ac:dyDescent="0.25">
      <c r="B12670">
        <v>2026</v>
      </c>
      <c r="C12670" t="s">
        <v>486</v>
      </c>
      <c r="D12670">
        <v>4</v>
      </c>
      <c r="E12670" t="s">
        <v>131</v>
      </c>
      <c r="F12670">
        <v>5</v>
      </c>
      <c r="G12670" s="85">
        <v>1.489144477612486</v>
      </c>
      <c r="H12670" s="85">
        <v>9367.3143996013951</v>
      </c>
      <c r="I12670" s="85">
        <v>2655.2732104301613</v>
      </c>
      <c r="J12670" s="85">
        <v>9499.4627501021369</v>
      </c>
      <c r="K12670" t="s">
        <v>491</v>
      </c>
    </row>
    <row r="12671" spans="2:11" x14ac:dyDescent="0.25">
      <c r="B12671">
        <v>2026</v>
      </c>
      <c r="C12671" t="s">
        <v>487</v>
      </c>
      <c r="D12671">
        <v>3</v>
      </c>
      <c r="E12671" t="s">
        <v>131</v>
      </c>
      <c r="F12671">
        <v>5</v>
      </c>
      <c r="G12671" s="85">
        <v>12.546361966632611</v>
      </c>
      <c r="H12671" s="85">
        <v>9367.3143996013951</v>
      </c>
      <c r="I12671" s="85">
        <v>2655.2732104301613</v>
      </c>
      <c r="J12671" s="85">
        <v>80035.013353713934</v>
      </c>
      <c r="K12671" t="s">
        <v>491</v>
      </c>
    </row>
    <row r="12672" spans="2:11" x14ac:dyDescent="0.25">
      <c r="B12672">
        <v>2026</v>
      </c>
      <c r="C12672" t="s">
        <v>487</v>
      </c>
      <c r="D12672">
        <v>4</v>
      </c>
      <c r="E12672" t="s">
        <v>131</v>
      </c>
      <c r="F12672">
        <v>5</v>
      </c>
      <c r="G12672" s="85">
        <v>1.5020292495264389</v>
      </c>
      <c r="H12672" s="85">
        <v>9367.3143996013951</v>
      </c>
      <c r="I12672" s="85">
        <v>2655.2732104301613</v>
      </c>
      <c r="J12672" s="85">
        <v>9581.6565282615247</v>
      </c>
      <c r="K12672" t="s">
        <v>491</v>
      </c>
    </row>
    <row r="12673" spans="2:11" x14ac:dyDescent="0.25">
      <c r="B12673">
        <v>2026</v>
      </c>
      <c r="C12673" t="s">
        <v>488</v>
      </c>
      <c r="D12673">
        <v>3</v>
      </c>
      <c r="E12673" t="s">
        <v>131</v>
      </c>
      <c r="F12673">
        <v>5</v>
      </c>
      <c r="G12673" s="85">
        <v>12.653987708502106</v>
      </c>
      <c r="H12673" s="85">
        <v>9367.3143996013951</v>
      </c>
      <c r="I12673" s="85">
        <v>2655.2732104301613</v>
      </c>
      <c r="J12673" s="85">
        <v>80721.573147751202</v>
      </c>
      <c r="K12673" t="s">
        <v>491</v>
      </c>
    </row>
    <row r="12674" spans="2:11" x14ac:dyDescent="0.25">
      <c r="B12674">
        <v>2026</v>
      </c>
      <c r="C12674" t="s">
        <v>488</v>
      </c>
      <c r="D12674">
        <v>4</v>
      </c>
      <c r="E12674" t="s">
        <v>131</v>
      </c>
      <c r="F12674">
        <v>5</v>
      </c>
      <c r="G12674" s="85">
        <v>1.5149140214403936</v>
      </c>
      <c r="H12674" s="85">
        <v>9367.3143996013951</v>
      </c>
      <c r="I12674" s="85">
        <v>2655.2732104301613</v>
      </c>
      <c r="J12674" s="85">
        <v>9663.8503064209235</v>
      </c>
      <c r="K12674" t="s">
        <v>491</v>
      </c>
    </row>
    <row r="12675" spans="2:11" x14ac:dyDescent="0.25">
      <c r="B12675">
        <v>2026</v>
      </c>
      <c r="C12675" t="s">
        <v>489</v>
      </c>
      <c r="D12675">
        <v>3</v>
      </c>
      <c r="E12675" t="s">
        <v>131</v>
      </c>
      <c r="F12675">
        <v>5</v>
      </c>
      <c r="G12675" s="85">
        <v>12.761613450371604</v>
      </c>
      <c r="H12675" s="85">
        <v>9367.3143996013951</v>
      </c>
      <c r="I12675" s="85">
        <v>2655.2732104301613</v>
      </c>
      <c r="J12675" s="85">
        <v>81408.132941788499</v>
      </c>
      <c r="K12675" t="s">
        <v>491</v>
      </c>
    </row>
    <row r="12676" spans="2:11" x14ac:dyDescent="0.25">
      <c r="B12676">
        <v>2026</v>
      </c>
      <c r="C12676" t="s">
        <v>489</v>
      </c>
      <c r="D12676">
        <v>4</v>
      </c>
      <c r="E12676" t="s">
        <v>131</v>
      </c>
      <c r="F12676">
        <v>5</v>
      </c>
      <c r="G12676" s="85">
        <v>1.5277987933543464</v>
      </c>
      <c r="H12676" s="85">
        <v>9367.3143996013951</v>
      </c>
      <c r="I12676" s="85">
        <v>2655.2732104301613</v>
      </c>
      <c r="J12676" s="85">
        <v>9746.0440845803114</v>
      </c>
      <c r="K12676" t="s">
        <v>491</v>
      </c>
    </row>
    <row r="12677" spans="2:11" x14ac:dyDescent="0.25">
      <c r="B12677">
        <v>2026</v>
      </c>
      <c r="C12677" t="s">
        <v>490</v>
      </c>
      <c r="D12677">
        <v>3</v>
      </c>
      <c r="E12677" t="s">
        <v>131</v>
      </c>
      <c r="F12677">
        <v>5</v>
      </c>
      <c r="G12677" s="85">
        <v>12.8692391922411</v>
      </c>
      <c r="H12677" s="85">
        <v>9367.3143996013951</v>
      </c>
      <c r="I12677" s="85">
        <v>2655.2732104301613</v>
      </c>
      <c r="J12677" s="85">
        <v>82094.692735825782</v>
      </c>
      <c r="K12677" t="s">
        <v>491</v>
      </c>
    </row>
    <row r="12678" spans="2:11" x14ac:dyDescent="0.25">
      <c r="B12678">
        <v>2026</v>
      </c>
      <c r="C12678" t="s">
        <v>490</v>
      </c>
      <c r="D12678">
        <v>4</v>
      </c>
      <c r="E12678" t="s">
        <v>131</v>
      </c>
      <c r="F12678">
        <v>5</v>
      </c>
      <c r="G12678" s="85">
        <v>1.5406835652682993</v>
      </c>
      <c r="H12678" s="85">
        <v>9367.3143996013951</v>
      </c>
      <c r="I12678" s="85">
        <v>2655.2732104301613</v>
      </c>
      <c r="J12678" s="85">
        <v>9828.2378627396974</v>
      </c>
      <c r="K12678" t="s">
        <v>491</v>
      </c>
    </row>
    <row r="12679" spans="2:11" x14ac:dyDescent="0.25">
      <c r="B12679">
        <v>2026</v>
      </c>
      <c r="C12679" t="s">
        <v>479</v>
      </c>
      <c r="D12679">
        <v>3</v>
      </c>
      <c r="E12679" t="s">
        <v>131</v>
      </c>
      <c r="F12679">
        <v>22</v>
      </c>
      <c r="G12679" s="85">
        <v>1.2587673677034401</v>
      </c>
      <c r="H12679" s="85">
        <v>9367.3143996013951</v>
      </c>
      <c r="I12679" s="85">
        <v>2655.2732104301613</v>
      </c>
      <c r="J12679" s="85">
        <v>7310.5872073268019</v>
      </c>
      <c r="K12679" t="s">
        <v>491</v>
      </c>
    </row>
    <row r="12680" spans="2:11" x14ac:dyDescent="0.25">
      <c r="B12680">
        <v>2026</v>
      </c>
      <c r="C12680" t="s">
        <v>479</v>
      </c>
      <c r="D12680">
        <v>4</v>
      </c>
      <c r="E12680" t="s">
        <v>131</v>
      </c>
      <c r="F12680">
        <v>22</v>
      </c>
      <c r="G12680" s="85">
        <v>2.0140277883255049</v>
      </c>
      <c r="H12680" s="85">
        <v>9367.3143996013951</v>
      </c>
      <c r="I12680" s="85">
        <v>2655.2732104301613</v>
      </c>
      <c r="J12680" s="85">
        <v>11696.939531722888</v>
      </c>
      <c r="K12680" t="s">
        <v>491</v>
      </c>
    </row>
    <row r="12681" spans="2:11" x14ac:dyDescent="0.25">
      <c r="B12681">
        <v>2026</v>
      </c>
      <c r="C12681" t="s">
        <v>480</v>
      </c>
      <c r="D12681">
        <v>3</v>
      </c>
      <c r="E12681" t="s">
        <v>131</v>
      </c>
      <c r="F12681">
        <v>22</v>
      </c>
      <c r="G12681" s="85">
        <v>1.2642537204286886</v>
      </c>
      <c r="H12681" s="85">
        <v>9367.3143996013951</v>
      </c>
      <c r="I12681" s="85">
        <v>2655.2732104301613</v>
      </c>
      <c r="J12681" s="85">
        <v>7342.4504896751996</v>
      </c>
      <c r="K12681" t="s">
        <v>491</v>
      </c>
    </row>
    <row r="12682" spans="2:11" x14ac:dyDescent="0.25">
      <c r="B12682">
        <v>2026</v>
      </c>
      <c r="C12682" t="s">
        <v>480</v>
      </c>
      <c r="D12682">
        <v>4</v>
      </c>
      <c r="E12682" t="s">
        <v>131</v>
      </c>
      <c r="F12682">
        <v>22</v>
      </c>
      <c r="G12682" s="85">
        <v>2.0228059526859017</v>
      </c>
      <c r="H12682" s="85">
        <v>9367.3143996013951</v>
      </c>
      <c r="I12682" s="85">
        <v>2655.2732104301613</v>
      </c>
      <c r="J12682" s="85">
        <v>11747.92078348032</v>
      </c>
      <c r="K12682" t="s">
        <v>491</v>
      </c>
    </row>
    <row r="12683" spans="2:11" x14ac:dyDescent="0.25">
      <c r="B12683">
        <v>2026</v>
      </c>
      <c r="C12683" t="s">
        <v>481</v>
      </c>
      <c r="D12683">
        <v>3</v>
      </c>
      <c r="E12683" t="s">
        <v>131</v>
      </c>
      <c r="F12683">
        <v>22</v>
      </c>
      <c r="G12683" s="85">
        <v>1.2697400731539374</v>
      </c>
      <c r="H12683" s="85">
        <v>9367.3143996013951</v>
      </c>
      <c r="I12683" s="85">
        <v>2655.2732104301613</v>
      </c>
      <c r="J12683" s="85">
        <v>7374.3137720236</v>
      </c>
      <c r="K12683" t="s">
        <v>491</v>
      </c>
    </row>
    <row r="12684" spans="2:11" x14ac:dyDescent="0.25">
      <c r="B12684">
        <v>2026</v>
      </c>
      <c r="C12684" t="s">
        <v>481</v>
      </c>
      <c r="D12684">
        <v>4</v>
      </c>
      <c r="E12684" t="s">
        <v>131</v>
      </c>
      <c r="F12684">
        <v>22</v>
      </c>
      <c r="G12684" s="85">
        <v>2.0315841170463003</v>
      </c>
      <c r="H12684" s="85">
        <v>9367.3143996013951</v>
      </c>
      <c r="I12684" s="85">
        <v>2655.2732104301613</v>
      </c>
      <c r="J12684" s="85">
        <v>11798.902035237763</v>
      </c>
      <c r="K12684" t="s">
        <v>491</v>
      </c>
    </row>
    <row r="12685" spans="2:11" x14ac:dyDescent="0.25">
      <c r="B12685">
        <v>2026</v>
      </c>
      <c r="C12685" t="s">
        <v>482</v>
      </c>
      <c r="D12685">
        <v>3</v>
      </c>
      <c r="E12685" t="s">
        <v>131</v>
      </c>
      <c r="F12685">
        <v>22</v>
      </c>
      <c r="G12685" s="85">
        <v>1.2752264258791857</v>
      </c>
      <c r="H12685" s="85">
        <v>9367.3143996013951</v>
      </c>
      <c r="I12685" s="85">
        <v>2655.2732104301613</v>
      </c>
      <c r="J12685" s="85">
        <v>7406.1770543719958</v>
      </c>
      <c r="K12685" t="s">
        <v>491</v>
      </c>
    </row>
    <row r="12686" spans="2:11" x14ac:dyDescent="0.25">
      <c r="B12686">
        <v>2026</v>
      </c>
      <c r="C12686" t="s">
        <v>482</v>
      </c>
      <c r="D12686">
        <v>4</v>
      </c>
      <c r="E12686" t="s">
        <v>131</v>
      </c>
      <c r="F12686">
        <v>22</v>
      </c>
      <c r="G12686" s="85">
        <v>2.0403622814066975</v>
      </c>
      <c r="H12686" s="85">
        <v>9367.3143996013951</v>
      </c>
      <c r="I12686" s="85">
        <v>2655.2732104301613</v>
      </c>
      <c r="J12686" s="85">
        <v>11849.883286995197</v>
      </c>
      <c r="K12686" t="s">
        <v>491</v>
      </c>
    </row>
    <row r="12687" spans="2:11" x14ac:dyDescent="0.25">
      <c r="B12687">
        <v>2026</v>
      </c>
      <c r="C12687" t="s">
        <v>483</v>
      </c>
      <c r="D12687">
        <v>3</v>
      </c>
      <c r="E12687" t="s">
        <v>131</v>
      </c>
      <c r="F12687">
        <v>22</v>
      </c>
      <c r="G12687" s="85">
        <v>1.2807127786044348</v>
      </c>
      <c r="H12687" s="85">
        <v>9367.3143996013951</v>
      </c>
      <c r="I12687" s="85">
        <v>2655.2732104301613</v>
      </c>
      <c r="J12687" s="85">
        <v>7438.0403367203971</v>
      </c>
      <c r="K12687" t="s">
        <v>491</v>
      </c>
    </row>
    <row r="12688" spans="2:11" x14ac:dyDescent="0.25">
      <c r="B12688">
        <v>2026</v>
      </c>
      <c r="C12688" t="s">
        <v>483</v>
      </c>
      <c r="D12688">
        <v>4</v>
      </c>
      <c r="E12688" t="s">
        <v>131</v>
      </c>
      <c r="F12688">
        <v>22</v>
      </c>
      <c r="G12688" s="85">
        <v>2.0491404457670956</v>
      </c>
      <c r="H12688" s="85">
        <v>9367.3143996013951</v>
      </c>
      <c r="I12688" s="85">
        <v>2655.2732104301613</v>
      </c>
      <c r="J12688" s="85">
        <v>11900.864538752636</v>
      </c>
      <c r="K12688" t="s">
        <v>491</v>
      </c>
    </row>
    <row r="12689" spans="2:11" x14ac:dyDescent="0.25">
      <c r="B12689">
        <v>2026</v>
      </c>
      <c r="C12689" t="s">
        <v>484</v>
      </c>
      <c r="D12689">
        <v>3</v>
      </c>
      <c r="E12689" t="s">
        <v>131</v>
      </c>
      <c r="F12689">
        <v>22</v>
      </c>
      <c r="G12689" s="85">
        <v>1.286199131329683</v>
      </c>
      <c r="H12689" s="85">
        <v>9367.3143996013951</v>
      </c>
      <c r="I12689" s="85">
        <v>2655.2732104301613</v>
      </c>
      <c r="J12689" s="85">
        <v>7469.9036190687939</v>
      </c>
      <c r="K12689" t="s">
        <v>491</v>
      </c>
    </row>
    <row r="12690" spans="2:11" x14ac:dyDescent="0.25">
      <c r="B12690">
        <v>2026</v>
      </c>
      <c r="C12690" t="s">
        <v>484</v>
      </c>
      <c r="D12690">
        <v>4</v>
      </c>
      <c r="E12690" t="s">
        <v>131</v>
      </c>
      <c r="F12690">
        <v>22</v>
      </c>
      <c r="G12690" s="85">
        <v>2.0579186101274933</v>
      </c>
      <c r="H12690" s="85">
        <v>9367.3143996013951</v>
      </c>
      <c r="I12690" s="85">
        <v>2655.2732104301613</v>
      </c>
      <c r="J12690" s="85">
        <v>11951.845790510073</v>
      </c>
      <c r="K12690" t="s">
        <v>491</v>
      </c>
    </row>
    <row r="12691" spans="2:11" x14ac:dyDescent="0.25">
      <c r="B12691">
        <v>2026</v>
      </c>
      <c r="C12691" t="s">
        <v>485</v>
      </c>
      <c r="D12691">
        <v>3</v>
      </c>
      <c r="E12691" t="s">
        <v>131</v>
      </c>
      <c r="F12691">
        <v>22</v>
      </c>
      <c r="G12691" s="85">
        <v>1.2916854840549321</v>
      </c>
      <c r="H12691" s="85">
        <v>9367.3143996013951</v>
      </c>
      <c r="I12691" s="85">
        <v>2655.2732104301613</v>
      </c>
      <c r="J12691" s="85">
        <v>7501.7669014171952</v>
      </c>
      <c r="K12691" t="s">
        <v>491</v>
      </c>
    </row>
    <row r="12692" spans="2:11" x14ac:dyDescent="0.25">
      <c r="B12692">
        <v>2026</v>
      </c>
      <c r="C12692" t="s">
        <v>485</v>
      </c>
      <c r="D12692">
        <v>4</v>
      </c>
      <c r="E12692" t="s">
        <v>131</v>
      </c>
      <c r="F12692">
        <v>22</v>
      </c>
      <c r="G12692" s="85">
        <v>2.0666967744878919</v>
      </c>
      <c r="H12692" s="85">
        <v>9367.3143996013951</v>
      </c>
      <c r="I12692" s="85">
        <v>2655.2732104301613</v>
      </c>
      <c r="J12692" s="85">
        <v>12002.827042267516</v>
      </c>
      <c r="K12692" t="s">
        <v>491</v>
      </c>
    </row>
    <row r="12693" spans="2:11" x14ac:dyDescent="0.25">
      <c r="B12693">
        <v>2026</v>
      </c>
      <c r="C12693" t="s">
        <v>486</v>
      </c>
      <c r="D12693">
        <v>3</v>
      </c>
      <c r="E12693" t="s">
        <v>131</v>
      </c>
      <c r="F12693">
        <v>22</v>
      </c>
      <c r="G12693" s="85">
        <v>1.2971718367801806</v>
      </c>
      <c r="H12693" s="85">
        <v>9367.3143996013951</v>
      </c>
      <c r="I12693" s="85">
        <v>2655.2732104301613</v>
      </c>
      <c r="J12693" s="85">
        <v>7533.6301837655928</v>
      </c>
      <c r="K12693" t="s">
        <v>491</v>
      </c>
    </row>
    <row r="12694" spans="2:11" x14ac:dyDescent="0.25">
      <c r="B12694">
        <v>2026</v>
      </c>
      <c r="C12694" t="s">
        <v>486</v>
      </c>
      <c r="D12694">
        <v>4</v>
      </c>
      <c r="E12694" t="s">
        <v>131</v>
      </c>
      <c r="F12694">
        <v>22</v>
      </c>
      <c r="G12694" s="85">
        <v>2.0754749388482887</v>
      </c>
      <c r="H12694" s="85">
        <v>9367.3143996013951</v>
      </c>
      <c r="I12694" s="85">
        <v>2655.2732104301613</v>
      </c>
      <c r="J12694" s="85">
        <v>12053.808294024948</v>
      </c>
      <c r="K12694" t="s">
        <v>491</v>
      </c>
    </row>
    <row r="12695" spans="2:11" x14ac:dyDescent="0.25">
      <c r="B12695">
        <v>2026</v>
      </c>
      <c r="C12695" t="s">
        <v>487</v>
      </c>
      <c r="D12695">
        <v>3</v>
      </c>
      <c r="E12695" t="s">
        <v>131</v>
      </c>
      <c r="F12695">
        <v>22</v>
      </c>
      <c r="G12695" s="85">
        <v>1.3026581895054294</v>
      </c>
      <c r="H12695" s="85">
        <v>9367.3143996013951</v>
      </c>
      <c r="I12695" s="85">
        <v>2655.2732104301613</v>
      </c>
      <c r="J12695" s="85">
        <v>7565.4934661139923</v>
      </c>
      <c r="K12695" t="s">
        <v>491</v>
      </c>
    </row>
    <row r="12696" spans="2:11" x14ac:dyDescent="0.25">
      <c r="B12696">
        <v>2026</v>
      </c>
      <c r="C12696" t="s">
        <v>487</v>
      </c>
      <c r="D12696">
        <v>4</v>
      </c>
      <c r="E12696" t="s">
        <v>131</v>
      </c>
      <c r="F12696">
        <v>22</v>
      </c>
      <c r="G12696" s="85">
        <v>2.0842531032086873</v>
      </c>
      <c r="H12696" s="85">
        <v>9367.3143996013951</v>
      </c>
      <c r="I12696" s="85">
        <v>2655.2732104301613</v>
      </c>
      <c r="J12696" s="85">
        <v>12104.789545782389</v>
      </c>
      <c r="K12696" t="s">
        <v>491</v>
      </c>
    </row>
    <row r="12697" spans="2:11" x14ac:dyDescent="0.25">
      <c r="B12697">
        <v>2026</v>
      </c>
      <c r="C12697" t="s">
        <v>488</v>
      </c>
      <c r="D12697">
        <v>3</v>
      </c>
      <c r="E12697" t="s">
        <v>131</v>
      </c>
      <c r="F12697">
        <v>22</v>
      </c>
      <c r="G12697" s="85">
        <v>1.3081445422306779</v>
      </c>
      <c r="H12697" s="85">
        <v>9367.3143996013951</v>
      </c>
      <c r="I12697" s="85">
        <v>2655.2732104301613</v>
      </c>
      <c r="J12697" s="85">
        <v>7597.35674846239</v>
      </c>
      <c r="K12697" t="s">
        <v>491</v>
      </c>
    </row>
    <row r="12698" spans="2:11" x14ac:dyDescent="0.25">
      <c r="B12698">
        <v>2026</v>
      </c>
      <c r="C12698" t="s">
        <v>488</v>
      </c>
      <c r="D12698">
        <v>4</v>
      </c>
      <c r="E12698" t="s">
        <v>131</v>
      </c>
      <c r="F12698">
        <v>22</v>
      </c>
      <c r="G12698" s="85">
        <v>2.093031267569085</v>
      </c>
      <c r="H12698" s="85">
        <v>9367.3143996013951</v>
      </c>
      <c r="I12698" s="85">
        <v>2655.2732104301613</v>
      </c>
      <c r="J12698" s="85">
        <v>12155.770797539826</v>
      </c>
      <c r="K12698" t="s">
        <v>491</v>
      </c>
    </row>
    <row r="12699" spans="2:11" x14ac:dyDescent="0.25">
      <c r="B12699">
        <v>2026</v>
      </c>
      <c r="C12699" t="s">
        <v>489</v>
      </c>
      <c r="D12699">
        <v>3</v>
      </c>
      <c r="E12699" t="s">
        <v>131</v>
      </c>
      <c r="F12699">
        <v>22</v>
      </c>
      <c r="G12699" s="85">
        <v>1.3136308949559268</v>
      </c>
      <c r="H12699" s="85">
        <v>9367.3143996013951</v>
      </c>
      <c r="I12699" s="85">
        <v>2655.2732104301613</v>
      </c>
      <c r="J12699" s="85">
        <v>7629.2200308107904</v>
      </c>
      <c r="K12699" t="s">
        <v>491</v>
      </c>
    </row>
    <row r="12700" spans="2:11" x14ac:dyDescent="0.25">
      <c r="B12700">
        <v>2026</v>
      </c>
      <c r="C12700" t="s">
        <v>489</v>
      </c>
      <c r="D12700">
        <v>4</v>
      </c>
      <c r="E12700" t="s">
        <v>131</v>
      </c>
      <c r="F12700">
        <v>22</v>
      </c>
      <c r="G12700" s="85">
        <v>2.1018094319294827</v>
      </c>
      <c r="H12700" s="85">
        <v>9367.3143996013951</v>
      </c>
      <c r="I12700" s="85">
        <v>2655.2732104301613</v>
      </c>
      <c r="J12700" s="85">
        <v>12206.752049297264</v>
      </c>
      <c r="K12700" t="s">
        <v>491</v>
      </c>
    </row>
    <row r="12701" spans="2:11" x14ac:dyDescent="0.25">
      <c r="B12701">
        <v>2026</v>
      </c>
      <c r="C12701" t="s">
        <v>490</v>
      </c>
      <c r="D12701">
        <v>3</v>
      </c>
      <c r="E12701" t="s">
        <v>131</v>
      </c>
      <c r="F12701">
        <v>22</v>
      </c>
      <c r="G12701" s="85">
        <v>1.319117247681175</v>
      </c>
      <c r="H12701" s="85">
        <v>9367.3143996013951</v>
      </c>
      <c r="I12701" s="85">
        <v>2655.2732104301613</v>
      </c>
      <c r="J12701" s="85">
        <v>7661.0833131591862</v>
      </c>
      <c r="K12701" t="s">
        <v>491</v>
      </c>
    </row>
    <row r="12702" spans="2:11" x14ac:dyDescent="0.25">
      <c r="B12702">
        <v>2026</v>
      </c>
      <c r="C12702" t="s">
        <v>490</v>
      </c>
      <c r="D12702">
        <v>4</v>
      </c>
      <c r="E12702" t="s">
        <v>131</v>
      </c>
      <c r="F12702">
        <v>22</v>
      </c>
      <c r="G12702" s="85">
        <v>2.1105875962898804</v>
      </c>
      <c r="H12702" s="85">
        <v>9367.3143996013951</v>
      </c>
      <c r="I12702" s="85">
        <v>2655.2732104301613</v>
      </c>
      <c r="J12702" s="85">
        <v>12257.733301054701</v>
      </c>
      <c r="K12702" t="s">
        <v>491</v>
      </c>
    </row>
    <row r="12703" spans="2:11" x14ac:dyDescent="0.25">
      <c r="B12703">
        <v>2026</v>
      </c>
      <c r="C12703" t="s">
        <v>479</v>
      </c>
      <c r="D12703">
        <v>3</v>
      </c>
      <c r="E12703" t="s">
        <v>131</v>
      </c>
      <c r="F12703">
        <v>1</v>
      </c>
      <c r="G12703" s="85">
        <v>33.403126326008554</v>
      </c>
      <c r="H12703" s="85">
        <v>9367.3143996013951</v>
      </c>
      <c r="I12703" s="85">
        <v>2655.2732104301613</v>
      </c>
      <c r="J12703" s="85">
        <v>217463.82242660047</v>
      </c>
      <c r="K12703" t="s">
        <v>491</v>
      </c>
    </row>
    <row r="12704" spans="2:11" x14ac:dyDescent="0.25">
      <c r="B12704">
        <v>2026</v>
      </c>
      <c r="C12704" t="s">
        <v>479</v>
      </c>
      <c r="D12704">
        <v>4</v>
      </c>
      <c r="E12704" t="s">
        <v>131</v>
      </c>
      <c r="F12704">
        <v>1</v>
      </c>
      <c r="G12704" s="85">
        <v>9.0494525504724379</v>
      </c>
      <c r="H12704" s="85">
        <v>9367.3143996013951</v>
      </c>
      <c r="I12704" s="85">
        <v>2655.2732104301613</v>
      </c>
      <c r="J12704" s="85">
        <v>58914.501693262282</v>
      </c>
      <c r="K12704" t="s">
        <v>491</v>
      </c>
    </row>
    <row r="12705" spans="2:11" x14ac:dyDescent="0.25">
      <c r="B12705">
        <v>2026</v>
      </c>
      <c r="C12705" t="s">
        <v>480</v>
      </c>
      <c r="D12705">
        <v>3</v>
      </c>
      <c r="E12705" t="s">
        <v>131</v>
      </c>
      <c r="F12705">
        <v>1</v>
      </c>
      <c r="G12705" s="85">
        <v>29.354987734743077</v>
      </c>
      <c r="H12705" s="85">
        <v>9367.3143996013951</v>
      </c>
      <c r="I12705" s="85">
        <v>2655.2732104301613</v>
      </c>
      <c r="J12705" s="85">
        <v>191109.29251890793</v>
      </c>
      <c r="K12705" t="s">
        <v>491</v>
      </c>
    </row>
    <row r="12706" spans="2:11" x14ac:dyDescent="0.25">
      <c r="B12706">
        <v>2026</v>
      </c>
      <c r="C12706" t="s">
        <v>480</v>
      </c>
      <c r="D12706">
        <v>4</v>
      </c>
      <c r="E12706" t="s">
        <v>131</v>
      </c>
      <c r="F12706">
        <v>1</v>
      </c>
      <c r="G12706" s="85">
        <v>7.952745681125613</v>
      </c>
      <c r="H12706" s="85">
        <v>9367.3143996013951</v>
      </c>
      <c r="I12706" s="85">
        <v>2655.2732104301613</v>
      </c>
      <c r="J12706" s="85">
        <v>51774.629048947158</v>
      </c>
      <c r="K12706" t="s">
        <v>491</v>
      </c>
    </row>
    <row r="12707" spans="2:11" x14ac:dyDescent="0.25">
      <c r="B12707">
        <v>2026</v>
      </c>
      <c r="C12707" t="s">
        <v>481</v>
      </c>
      <c r="D12707">
        <v>3</v>
      </c>
      <c r="E12707" t="s">
        <v>131</v>
      </c>
      <c r="F12707">
        <v>1</v>
      </c>
      <c r="G12707" s="85">
        <v>20.577521800289389</v>
      </c>
      <c r="H12707" s="85">
        <v>9367.3143996013951</v>
      </c>
      <c r="I12707" s="85">
        <v>2655.2732104301613</v>
      </c>
      <c r="J12707" s="85">
        <v>133965.5008062339</v>
      </c>
      <c r="K12707" t="s">
        <v>491</v>
      </c>
    </row>
    <row r="12708" spans="2:11" x14ac:dyDescent="0.25">
      <c r="B12708">
        <v>2026</v>
      </c>
      <c r="C12708" t="s">
        <v>481</v>
      </c>
      <c r="D12708">
        <v>4</v>
      </c>
      <c r="E12708" t="s">
        <v>131</v>
      </c>
      <c r="F12708">
        <v>1</v>
      </c>
      <c r="G12708" s="85">
        <v>5.574786782548518</v>
      </c>
      <c r="H12708" s="85">
        <v>9367.3143996013951</v>
      </c>
      <c r="I12708" s="85">
        <v>2655.2732104301613</v>
      </c>
      <c r="J12708" s="85">
        <v>36293.442449497619</v>
      </c>
      <c r="K12708" t="s">
        <v>491</v>
      </c>
    </row>
    <row r="12709" spans="2:11" x14ac:dyDescent="0.25">
      <c r="B12709">
        <v>2026</v>
      </c>
      <c r="C12709" t="s">
        <v>482</v>
      </c>
      <c r="D12709">
        <v>3</v>
      </c>
      <c r="E12709" t="s">
        <v>131</v>
      </c>
      <c r="F12709">
        <v>1</v>
      </c>
      <c r="G12709" s="85">
        <v>18.923174196023467</v>
      </c>
      <c r="H12709" s="85">
        <v>9367.3143996013951</v>
      </c>
      <c r="I12709" s="85">
        <v>2655.2732104301613</v>
      </c>
      <c r="J12709" s="85">
        <v>123195.22888214045</v>
      </c>
      <c r="K12709" t="s">
        <v>491</v>
      </c>
    </row>
    <row r="12710" spans="2:11" x14ac:dyDescent="0.25">
      <c r="B12710">
        <v>2026</v>
      </c>
      <c r="C12710" t="s">
        <v>482</v>
      </c>
      <c r="D12710">
        <v>4</v>
      </c>
      <c r="E12710" t="s">
        <v>131</v>
      </c>
      <c r="F12710">
        <v>1</v>
      </c>
      <c r="G12710" s="85">
        <v>5.1265969933450037</v>
      </c>
      <c r="H12710" s="85">
        <v>9367.3143996013951</v>
      </c>
      <c r="I12710" s="85">
        <v>2655.2732104301613</v>
      </c>
      <c r="J12710" s="85">
        <v>33375.599856516143</v>
      </c>
      <c r="K12710" t="s">
        <v>491</v>
      </c>
    </row>
    <row r="12711" spans="2:11" x14ac:dyDescent="0.25">
      <c r="B12711">
        <v>2026</v>
      </c>
      <c r="C12711" t="s">
        <v>483</v>
      </c>
      <c r="D12711">
        <v>3</v>
      </c>
      <c r="E12711" t="s">
        <v>131</v>
      </c>
      <c r="F12711">
        <v>1</v>
      </c>
      <c r="G12711" s="85">
        <v>10.328541362326968</v>
      </c>
      <c r="H12711" s="85">
        <v>9367.3143996013951</v>
      </c>
      <c r="I12711" s="85">
        <v>2655.2732104301613</v>
      </c>
      <c r="J12711" s="85">
        <v>67241.732489991802</v>
      </c>
      <c r="K12711" t="s">
        <v>491</v>
      </c>
    </row>
    <row r="12712" spans="2:11" x14ac:dyDescent="0.25">
      <c r="B12712">
        <v>2026</v>
      </c>
      <c r="C12712" t="s">
        <v>483</v>
      </c>
      <c r="D12712">
        <v>4</v>
      </c>
      <c r="E12712" t="s">
        <v>131</v>
      </c>
      <c r="F12712">
        <v>1</v>
      </c>
      <c r="G12712" s="85">
        <v>2.7981705682798168</v>
      </c>
      <c r="H12712" s="85">
        <v>9367.3143996013951</v>
      </c>
      <c r="I12712" s="85">
        <v>2655.2732104301613</v>
      </c>
      <c r="J12712" s="85">
        <v>18216.883702467901</v>
      </c>
      <c r="K12712" t="s">
        <v>491</v>
      </c>
    </row>
    <row r="12713" spans="2:11" x14ac:dyDescent="0.25">
      <c r="B12713">
        <v>2026</v>
      </c>
      <c r="C12713" t="s">
        <v>484</v>
      </c>
      <c r="D12713">
        <v>3</v>
      </c>
      <c r="E12713" t="s">
        <v>131</v>
      </c>
      <c r="F12713">
        <v>1</v>
      </c>
      <c r="G12713" s="85">
        <v>24.216204260835443</v>
      </c>
      <c r="H12713" s="85">
        <v>9367.3143996013951</v>
      </c>
      <c r="I12713" s="85">
        <v>2655.2732104301613</v>
      </c>
      <c r="J12713" s="85">
        <v>157654.35521896771</v>
      </c>
      <c r="K12713" t="s">
        <v>491</v>
      </c>
    </row>
    <row r="12714" spans="2:11" x14ac:dyDescent="0.25">
      <c r="B12714">
        <v>2026</v>
      </c>
      <c r="C12714" t="s">
        <v>484</v>
      </c>
      <c r="D12714">
        <v>4</v>
      </c>
      <c r="E12714" t="s">
        <v>131</v>
      </c>
      <c r="F12714">
        <v>1</v>
      </c>
      <c r="G12714" s="85">
        <v>6.5605652977562166</v>
      </c>
      <c r="H12714" s="85">
        <v>9367.3143996013951</v>
      </c>
      <c r="I12714" s="85">
        <v>2655.2732104301613</v>
      </c>
      <c r="J12714" s="85">
        <v>42711.140059321937</v>
      </c>
      <c r="K12714" t="s">
        <v>491</v>
      </c>
    </row>
    <row r="12715" spans="2:11" x14ac:dyDescent="0.25">
      <c r="B12715">
        <v>2026</v>
      </c>
      <c r="C12715" t="s">
        <v>485</v>
      </c>
      <c r="D12715">
        <v>3</v>
      </c>
      <c r="E12715" t="s">
        <v>131</v>
      </c>
      <c r="F12715">
        <v>1</v>
      </c>
      <c r="G12715" s="85">
        <v>21.843242982920593</v>
      </c>
      <c r="H12715" s="85">
        <v>9367.3143996013951</v>
      </c>
      <c r="I12715" s="85">
        <v>2655.2732104301613</v>
      </c>
      <c r="J12715" s="85">
        <v>142205.70454689342</v>
      </c>
      <c r="K12715" t="s">
        <v>491</v>
      </c>
    </row>
    <row r="12716" spans="2:11" x14ac:dyDescent="0.25">
      <c r="B12716">
        <v>2026</v>
      </c>
      <c r="C12716" t="s">
        <v>485</v>
      </c>
      <c r="D12716">
        <v>4</v>
      </c>
      <c r="E12716" t="s">
        <v>131</v>
      </c>
      <c r="F12716">
        <v>1</v>
      </c>
      <c r="G12716" s="85">
        <v>5.9176913260501998</v>
      </c>
      <c r="H12716" s="85">
        <v>9367.3143996013951</v>
      </c>
      <c r="I12716" s="85">
        <v>2655.2732104301613</v>
      </c>
      <c r="J12716" s="85">
        <v>38525.848243779888</v>
      </c>
      <c r="K12716" t="s">
        <v>491</v>
      </c>
    </row>
    <row r="12717" spans="2:11" x14ac:dyDescent="0.25">
      <c r="B12717">
        <v>2026</v>
      </c>
      <c r="C12717" t="s">
        <v>486</v>
      </c>
      <c r="D12717">
        <v>3</v>
      </c>
      <c r="E12717" t="s">
        <v>131</v>
      </c>
      <c r="F12717">
        <v>1</v>
      </c>
      <c r="G12717" s="85">
        <v>25.965329853508837</v>
      </c>
      <c r="H12717" s="85">
        <v>9367.3143996013951</v>
      </c>
      <c r="I12717" s="85">
        <v>2655.2732104301613</v>
      </c>
      <c r="J12717" s="85">
        <v>169041.65871788547</v>
      </c>
      <c r="K12717" t="s">
        <v>491</v>
      </c>
    </row>
    <row r="12718" spans="2:11" x14ac:dyDescent="0.25">
      <c r="B12718">
        <v>2026</v>
      </c>
      <c r="C12718" t="s">
        <v>486</v>
      </c>
      <c r="D12718">
        <v>4</v>
      </c>
      <c r="E12718" t="s">
        <v>131</v>
      </c>
      <c r="F12718">
        <v>1</v>
      </c>
      <c r="G12718" s="85">
        <v>7.0344319921856631</v>
      </c>
      <c r="H12718" s="85">
        <v>9367.3143996013951</v>
      </c>
      <c r="I12718" s="85">
        <v>2655.2732104301613</v>
      </c>
      <c r="J12718" s="85">
        <v>45796.146584925162</v>
      </c>
      <c r="K12718" t="s">
        <v>491</v>
      </c>
    </row>
    <row r="12719" spans="2:11" x14ac:dyDescent="0.25">
      <c r="B12719">
        <v>2026</v>
      </c>
      <c r="C12719" t="s">
        <v>487</v>
      </c>
      <c r="D12719">
        <v>3</v>
      </c>
      <c r="E12719" t="s">
        <v>131</v>
      </c>
      <c r="F12719">
        <v>1</v>
      </c>
      <c r="G12719" s="85">
        <v>15.873565628259716</v>
      </c>
      <c r="H12719" s="85">
        <v>9367.3143996013951</v>
      </c>
      <c r="I12719" s="85">
        <v>2655.2732104301613</v>
      </c>
      <c r="J12719" s="85">
        <v>103341.41251841743</v>
      </c>
      <c r="K12719" t="s">
        <v>491</v>
      </c>
    </row>
    <row r="12720" spans="2:11" x14ac:dyDescent="0.25">
      <c r="B12720">
        <v>2026</v>
      </c>
      <c r="C12720" t="s">
        <v>487</v>
      </c>
      <c r="D12720">
        <v>4</v>
      </c>
      <c r="E12720" t="s">
        <v>131</v>
      </c>
      <c r="F12720">
        <v>1</v>
      </c>
      <c r="G12720" s="85">
        <v>4.3004082180145851</v>
      </c>
      <c r="H12720" s="85">
        <v>9367.3143996013951</v>
      </c>
      <c r="I12720" s="85">
        <v>2655.2732104301613</v>
      </c>
      <c r="J12720" s="85">
        <v>27996.876698216682</v>
      </c>
      <c r="K12720" t="s">
        <v>491</v>
      </c>
    </row>
    <row r="12721" spans="2:11" x14ac:dyDescent="0.25">
      <c r="B12721">
        <v>2026</v>
      </c>
      <c r="C12721" t="s">
        <v>488</v>
      </c>
      <c r="D12721">
        <v>3</v>
      </c>
      <c r="E12721" t="s">
        <v>131</v>
      </c>
      <c r="F12721">
        <v>1</v>
      </c>
      <c r="G12721" s="85">
        <v>14.745899413512278</v>
      </c>
      <c r="H12721" s="85">
        <v>9367.3143996013951</v>
      </c>
      <c r="I12721" s="85">
        <v>2655.2732104301613</v>
      </c>
      <c r="J12721" s="85">
        <v>95999.985758330804</v>
      </c>
      <c r="K12721" t="s">
        <v>491</v>
      </c>
    </row>
    <row r="12722" spans="2:11" x14ac:dyDescent="0.25">
      <c r="B12722">
        <v>2026</v>
      </c>
      <c r="C12722" t="s">
        <v>488</v>
      </c>
      <c r="D12722">
        <v>4</v>
      </c>
      <c r="E12722" t="s">
        <v>131</v>
      </c>
      <c r="F12722">
        <v>1</v>
      </c>
      <c r="G12722" s="85">
        <v>3.9949050203937642</v>
      </c>
      <c r="H12722" s="85">
        <v>9367.3143996013951</v>
      </c>
      <c r="I12722" s="85">
        <v>2655.2732104301613</v>
      </c>
      <c r="J12722" s="85">
        <v>26007.964269189219</v>
      </c>
      <c r="K12722" t="s">
        <v>491</v>
      </c>
    </row>
    <row r="12723" spans="2:11" x14ac:dyDescent="0.25">
      <c r="B12723">
        <v>2026</v>
      </c>
      <c r="C12723" t="s">
        <v>489</v>
      </c>
      <c r="D12723">
        <v>3</v>
      </c>
      <c r="E12723" t="s">
        <v>131</v>
      </c>
      <c r="F12723">
        <v>1</v>
      </c>
      <c r="G12723" s="85">
        <v>25.620984680237029</v>
      </c>
      <c r="H12723" s="85">
        <v>9367.3143996013951</v>
      </c>
      <c r="I12723" s="85">
        <v>2655.2732104301613</v>
      </c>
      <c r="J12723" s="85">
        <v>166799.87401537001</v>
      </c>
      <c r="K12723" t="s">
        <v>491</v>
      </c>
    </row>
    <row r="12724" spans="2:11" x14ac:dyDescent="0.25">
      <c r="B12724">
        <v>2026</v>
      </c>
      <c r="C12724" t="s">
        <v>489</v>
      </c>
      <c r="D12724">
        <v>4</v>
      </c>
      <c r="E12724" t="s">
        <v>131</v>
      </c>
      <c r="F12724">
        <v>1</v>
      </c>
      <c r="G12724" s="85">
        <v>6.9411432599845355</v>
      </c>
      <c r="H12724" s="85">
        <v>9367.3143996013951</v>
      </c>
      <c r="I12724" s="85">
        <v>2655.2732104301613</v>
      </c>
      <c r="J12724" s="85">
        <v>45188.810490219774</v>
      </c>
      <c r="K12724" t="s">
        <v>491</v>
      </c>
    </row>
    <row r="12725" spans="2:11" x14ac:dyDescent="0.25">
      <c r="B12725">
        <v>2026</v>
      </c>
      <c r="C12725" t="s">
        <v>490</v>
      </c>
      <c r="D12725">
        <v>3</v>
      </c>
      <c r="E12725" t="s">
        <v>131</v>
      </c>
      <c r="F12725">
        <v>1</v>
      </c>
      <c r="G12725" s="85">
        <v>18.408632671690139</v>
      </c>
      <c r="H12725" s="85">
        <v>9367.3143996013951</v>
      </c>
      <c r="I12725" s="85">
        <v>2655.2732104301613</v>
      </c>
      <c r="J12725" s="85">
        <v>119845.41768223455</v>
      </c>
      <c r="K12725" t="s">
        <v>491</v>
      </c>
    </row>
    <row r="12726" spans="2:11" x14ac:dyDescent="0.25">
      <c r="B12726">
        <v>2026</v>
      </c>
      <c r="C12726" t="s">
        <v>490</v>
      </c>
      <c r="D12726">
        <v>4</v>
      </c>
      <c r="E12726" t="s">
        <v>131</v>
      </c>
      <c r="F12726">
        <v>1</v>
      </c>
      <c r="G12726" s="85">
        <v>4.9871992895415538</v>
      </c>
      <c r="H12726" s="85">
        <v>9367.3143996013951</v>
      </c>
      <c r="I12726" s="85">
        <v>2655.2732104301613</v>
      </c>
      <c r="J12726" s="85">
        <v>32468.081284430093</v>
      </c>
      <c r="K12726" t="s">
        <v>491</v>
      </c>
    </row>
    <row r="12727" spans="2:11" x14ac:dyDescent="0.25">
      <c r="B12727">
        <v>2026</v>
      </c>
      <c r="C12727" t="s">
        <v>479</v>
      </c>
      <c r="D12727">
        <v>3</v>
      </c>
      <c r="E12727" t="s">
        <v>185</v>
      </c>
      <c r="F12727">
        <v>21</v>
      </c>
      <c r="G12727" s="85">
        <v>2.0060886559998288</v>
      </c>
      <c r="H12727" s="85">
        <v>12076.490850376749</v>
      </c>
      <c r="I12727" s="85">
        <v>3366.157158234661</v>
      </c>
      <c r="J12727" s="85">
        <v>15359.608163709614</v>
      </c>
      <c r="K12727" t="s">
        <v>492</v>
      </c>
    </row>
    <row r="12728" spans="2:11" x14ac:dyDescent="0.25">
      <c r="B12728">
        <v>2026</v>
      </c>
      <c r="C12728" t="s">
        <v>479</v>
      </c>
      <c r="D12728">
        <v>4</v>
      </c>
      <c r="E12728" t="s">
        <v>185</v>
      </c>
      <c r="F12728">
        <v>21</v>
      </c>
      <c r="G12728" s="85">
        <v>0</v>
      </c>
      <c r="H12728" s="85">
        <v>12076.490850376749</v>
      </c>
      <c r="I12728" s="85">
        <v>3366.157158234661</v>
      </c>
      <c r="J12728" s="85">
        <v>0</v>
      </c>
      <c r="K12728" t="s">
        <v>492</v>
      </c>
    </row>
    <row r="12729" spans="2:11" x14ac:dyDescent="0.25">
      <c r="B12729">
        <v>2026</v>
      </c>
      <c r="C12729" t="s">
        <v>480</v>
      </c>
      <c r="D12729">
        <v>3</v>
      </c>
      <c r="E12729" t="s">
        <v>185</v>
      </c>
      <c r="F12729">
        <v>21</v>
      </c>
      <c r="G12729" s="85">
        <v>2.0106634458180408</v>
      </c>
      <c r="H12729" s="85">
        <v>12076.490850376749</v>
      </c>
      <c r="I12729" s="85">
        <v>3366.157158234661</v>
      </c>
      <c r="J12729" s="85">
        <v>15394.635019989824</v>
      </c>
      <c r="K12729" t="s">
        <v>492</v>
      </c>
    </row>
    <row r="12730" spans="2:11" x14ac:dyDescent="0.25">
      <c r="B12730">
        <v>2026</v>
      </c>
      <c r="C12730" t="s">
        <v>480</v>
      </c>
      <c r="D12730">
        <v>4</v>
      </c>
      <c r="E12730" t="s">
        <v>185</v>
      </c>
      <c r="F12730">
        <v>21</v>
      </c>
      <c r="G12730" s="85">
        <v>0</v>
      </c>
      <c r="H12730" s="85">
        <v>12076.490850376749</v>
      </c>
      <c r="I12730" s="85">
        <v>3366.157158234661</v>
      </c>
      <c r="J12730" s="85">
        <v>0</v>
      </c>
      <c r="K12730" t="s">
        <v>492</v>
      </c>
    </row>
    <row r="12731" spans="2:11" x14ac:dyDescent="0.25">
      <c r="B12731">
        <v>2026</v>
      </c>
      <c r="C12731" t="s">
        <v>481</v>
      </c>
      <c r="D12731">
        <v>3</v>
      </c>
      <c r="E12731" t="s">
        <v>185</v>
      </c>
      <c r="F12731">
        <v>21</v>
      </c>
      <c r="G12731" s="85">
        <v>2.015238235636255</v>
      </c>
      <c r="H12731" s="85">
        <v>12076.490850376749</v>
      </c>
      <c r="I12731" s="85">
        <v>3366.157158234661</v>
      </c>
      <c r="J12731" s="85">
        <v>15429.661876270051</v>
      </c>
      <c r="K12731" t="s">
        <v>492</v>
      </c>
    </row>
    <row r="12732" spans="2:11" x14ac:dyDescent="0.25">
      <c r="B12732">
        <v>2026</v>
      </c>
      <c r="C12732" t="s">
        <v>481</v>
      </c>
      <c r="D12732">
        <v>4</v>
      </c>
      <c r="E12732" t="s">
        <v>185</v>
      </c>
      <c r="F12732">
        <v>21</v>
      </c>
      <c r="G12732" s="85">
        <v>0</v>
      </c>
      <c r="H12732" s="85">
        <v>12076.490850376749</v>
      </c>
      <c r="I12732" s="85">
        <v>3366.157158234661</v>
      </c>
      <c r="J12732" s="85">
        <v>0</v>
      </c>
      <c r="K12732" t="s">
        <v>492</v>
      </c>
    </row>
    <row r="12733" spans="2:11" x14ac:dyDescent="0.25">
      <c r="B12733">
        <v>2026</v>
      </c>
      <c r="C12733" t="s">
        <v>482</v>
      </c>
      <c r="D12733">
        <v>3</v>
      </c>
      <c r="E12733" t="s">
        <v>185</v>
      </c>
      <c r="F12733">
        <v>21</v>
      </c>
      <c r="G12733" s="85">
        <v>2.0198130254544671</v>
      </c>
      <c r="H12733" s="85">
        <v>12076.490850376749</v>
      </c>
      <c r="I12733" s="85">
        <v>3366.157158234661</v>
      </c>
      <c r="J12733" s="85">
        <v>15464.688732550261</v>
      </c>
      <c r="K12733" t="s">
        <v>492</v>
      </c>
    </row>
    <row r="12734" spans="2:11" x14ac:dyDescent="0.25">
      <c r="B12734">
        <v>2026</v>
      </c>
      <c r="C12734" t="s">
        <v>482</v>
      </c>
      <c r="D12734">
        <v>4</v>
      </c>
      <c r="E12734" t="s">
        <v>185</v>
      </c>
      <c r="F12734">
        <v>21</v>
      </c>
      <c r="G12734" s="85">
        <v>0</v>
      </c>
      <c r="H12734" s="85">
        <v>12076.490850376749</v>
      </c>
      <c r="I12734" s="85">
        <v>3366.157158234661</v>
      </c>
      <c r="J12734" s="85">
        <v>0</v>
      </c>
      <c r="K12734" t="s">
        <v>492</v>
      </c>
    </row>
    <row r="12735" spans="2:11" x14ac:dyDescent="0.25">
      <c r="B12735">
        <v>2026</v>
      </c>
      <c r="C12735" t="s">
        <v>483</v>
      </c>
      <c r="D12735">
        <v>3</v>
      </c>
      <c r="E12735" t="s">
        <v>185</v>
      </c>
      <c r="F12735">
        <v>21</v>
      </c>
      <c r="G12735" s="85">
        <v>2.0243878152726813</v>
      </c>
      <c r="H12735" s="85">
        <v>12076.490850376749</v>
      </c>
      <c r="I12735" s="85">
        <v>3366.157158234661</v>
      </c>
      <c r="J12735" s="85">
        <v>15499.715588830488</v>
      </c>
      <c r="K12735" t="s">
        <v>492</v>
      </c>
    </row>
    <row r="12736" spans="2:11" x14ac:dyDescent="0.25">
      <c r="B12736">
        <v>2026</v>
      </c>
      <c r="C12736" t="s">
        <v>483</v>
      </c>
      <c r="D12736">
        <v>4</v>
      </c>
      <c r="E12736" t="s">
        <v>185</v>
      </c>
      <c r="F12736">
        <v>21</v>
      </c>
      <c r="G12736" s="85">
        <v>0</v>
      </c>
      <c r="H12736" s="85">
        <v>12076.490850376749</v>
      </c>
      <c r="I12736" s="85">
        <v>3366.157158234661</v>
      </c>
      <c r="J12736" s="85">
        <v>0</v>
      </c>
      <c r="K12736" t="s">
        <v>492</v>
      </c>
    </row>
    <row r="12737" spans="2:11" x14ac:dyDescent="0.25">
      <c r="B12737">
        <v>2026</v>
      </c>
      <c r="C12737" t="s">
        <v>484</v>
      </c>
      <c r="D12737">
        <v>3</v>
      </c>
      <c r="E12737" t="s">
        <v>185</v>
      </c>
      <c r="F12737">
        <v>21</v>
      </c>
      <c r="G12737" s="85">
        <v>2.0289626050908929</v>
      </c>
      <c r="H12737" s="85">
        <v>12076.490850376749</v>
      </c>
      <c r="I12737" s="85">
        <v>3366.157158234661</v>
      </c>
      <c r="J12737" s="85">
        <v>15534.742445110694</v>
      </c>
      <c r="K12737" t="s">
        <v>492</v>
      </c>
    </row>
    <row r="12738" spans="2:11" x14ac:dyDescent="0.25">
      <c r="B12738">
        <v>2026</v>
      </c>
      <c r="C12738" t="s">
        <v>484</v>
      </c>
      <c r="D12738">
        <v>4</v>
      </c>
      <c r="E12738" t="s">
        <v>185</v>
      </c>
      <c r="F12738">
        <v>21</v>
      </c>
      <c r="G12738" s="85">
        <v>0</v>
      </c>
      <c r="H12738" s="85">
        <v>12076.490850376749</v>
      </c>
      <c r="I12738" s="85">
        <v>3366.157158234661</v>
      </c>
      <c r="J12738" s="85">
        <v>0</v>
      </c>
      <c r="K12738" t="s">
        <v>492</v>
      </c>
    </row>
    <row r="12739" spans="2:11" x14ac:dyDescent="0.25">
      <c r="B12739">
        <v>2026</v>
      </c>
      <c r="C12739" t="s">
        <v>485</v>
      </c>
      <c r="D12739">
        <v>3</v>
      </c>
      <c r="E12739" t="s">
        <v>185</v>
      </c>
      <c r="F12739">
        <v>21</v>
      </c>
      <c r="G12739" s="85">
        <v>2.0335373949091071</v>
      </c>
      <c r="H12739" s="85">
        <v>12076.490850376749</v>
      </c>
      <c r="I12739" s="85">
        <v>3366.157158234661</v>
      </c>
      <c r="J12739" s="85">
        <v>15569.769301390921</v>
      </c>
      <c r="K12739" t="s">
        <v>492</v>
      </c>
    </row>
    <row r="12740" spans="2:11" x14ac:dyDescent="0.25">
      <c r="B12740">
        <v>2026</v>
      </c>
      <c r="C12740" t="s">
        <v>485</v>
      </c>
      <c r="D12740">
        <v>4</v>
      </c>
      <c r="E12740" t="s">
        <v>185</v>
      </c>
      <c r="F12740">
        <v>21</v>
      </c>
      <c r="G12740" s="85">
        <v>0</v>
      </c>
      <c r="H12740" s="85">
        <v>12076.490850376749</v>
      </c>
      <c r="I12740" s="85">
        <v>3366.157158234661</v>
      </c>
      <c r="J12740" s="85">
        <v>0</v>
      </c>
      <c r="K12740" t="s">
        <v>492</v>
      </c>
    </row>
    <row r="12741" spans="2:11" x14ac:dyDescent="0.25">
      <c r="B12741">
        <v>2026</v>
      </c>
      <c r="C12741" t="s">
        <v>486</v>
      </c>
      <c r="D12741">
        <v>3</v>
      </c>
      <c r="E12741" t="s">
        <v>185</v>
      </c>
      <c r="F12741">
        <v>21</v>
      </c>
      <c r="G12741" s="85">
        <v>2.0381121847273191</v>
      </c>
      <c r="H12741" s="85">
        <v>12076.490850376749</v>
      </c>
      <c r="I12741" s="85">
        <v>3366.157158234661</v>
      </c>
      <c r="J12741" s="85">
        <v>15604.79615767113</v>
      </c>
      <c r="K12741" t="s">
        <v>492</v>
      </c>
    </row>
    <row r="12742" spans="2:11" x14ac:dyDescent="0.25">
      <c r="B12742">
        <v>2026</v>
      </c>
      <c r="C12742" t="s">
        <v>486</v>
      </c>
      <c r="D12742">
        <v>4</v>
      </c>
      <c r="E12742" t="s">
        <v>185</v>
      </c>
      <c r="F12742">
        <v>21</v>
      </c>
      <c r="G12742" s="85">
        <v>0</v>
      </c>
      <c r="H12742" s="85">
        <v>12076.490850376749</v>
      </c>
      <c r="I12742" s="85">
        <v>3366.157158234661</v>
      </c>
      <c r="J12742" s="85">
        <v>0</v>
      </c>
      <c r="K12742" t="s">
        <v>492</v>
      </c>
    </row>
    <row r="12743" spans="2:11" x14ac:dyDescent="0.25">
      <c r="B12743">
        <v>2026</v>
      </c>
      <c r="C12743" t="s">
        <v>487</v>
      </c>
      <c r="D12743">
        <v>3</v>
      </c>
      <c r="E12743" t="s">
        <v>185</v>
      </c>
      <c r="F12743">
        <v>21</v>
      </c>
      <c r="G12743" s="85">
        <v>2.0426869745455329</v>
      </c>
      <c r="H12743" s="85">
        <v>12076.490850376749</v>
      </c>
      <c r="I12743" s="85">
        <v>3366.157158234661</v>
      </c>
      <c r="J12743" s="85">
        <v>15639.823013951353</v>
      </c>
      <c r="K12743" t="s">
        <v>492</v>
      </c>
    </row>
    <row r="12744" spans="2:11" x14ac:dyDescent="0.25">
      <c r="B12744">
        <v>2026</v>
      </c>
      <c r="C12744" t="s">
        <v>487</v>
      </c>
      <c r="D12744">
        <v>4</v>
      </c>
      <c r="E12744" t="s">
        <v>185</v>
      </c>
      <c r="F12744">
        <v>21</v>
      </c>
      <c r="G12744" s="85">
        <v>0</v>
      </c>
      <c r="H12744" s="85">
        <v>12076.490850376749</v>
      </c>
      <c r="I12744" s="85">
        <v>3366.157158234661</v>
      </c>
      <c r="J12744" s="85">
        <v>0</v>
      </c>
      <c r="K12744" t="s">
        <v>492</v>
      </c>
    </row>
    <row r="12745" spans="2:11" x14ac:dyDescent="0.25">
      <c r="B12745">
        <v>2026</v>
      </c>
      <c r="C12745" t="s">
        <v>488</v>
      </c>
      <c r="D12745">
        <v>3</v>
      </c>
      <c r="E12745" t="s">
        <v>185</v>
      </c>
      <c r="F12745">
        <v>21</v>
      </c>
      <c r="G12745" s="85">
        <v>2.0472617643637454</v>
      </c>
      <c r="H12745" s="85">
        <v>12076.490850376749</v>
      </c>
      <c r="I12745" s="85">
        <v>3366.157158234661</v>
      </c>
      <c r="J12745" s="85">
        <v>15674.849870231566</v>
      </c>
      <c r="K12745" t="s">
        <v>492</v>
      </c>
    </row>
    <row r="12746" spans="2:11" x14ac:dyDescent="0.25">
      <c r="B12746">
        <v>2026</v>
      </c>
      <c r="C12746" t="s">
        <v>488</v>
      </c>
      <c r="D12746">
        <v>4</v>
      </c>
      <c r="E12746" t="s">
        <v>185</v>
      </c>
      <c r="F12746">
        <v>21</v>
      </c>
      <c r="G12746" s="85">
        <v>0</v>
      </c>
      <c r="H12746" s="85">
        <v>12076.490850376749</v>
      </c>
      <c r="I12746" s="85">
        <v>3366.157158234661</v>
      </c>
      <c r="J12746" s="85">
        <v>0</v>
      </c>
      <c r="K12746" t="s">
        <v>492</v>
      </c>
    </row>
    <row r="12747" spans="2:11" x14ac:dyDescent="0.25">
      <c r="B12747">
        <v>2026</v>
      </c>
      <c r="C12747" t="s">
        <v>489</v>
      </c>
      <c r="D12747">
        <v>3</v>
      </c>
      <c r="E12747" t="s">
        <v>185</v>
      </c>
      <c r="F12747">
        <v>21</v>
      </c>
      <c r="G12747" s="85">
        <v>2.0518365541819592</v>
      </c>
      <c r="H12747" s="85">
        <v>12076.490850376749</v>
      </c>
      <c r="I12747" s="85">
        <v>3366.157158234661</v>
      </c>
      <c r="J12747" s="85">
        <v>15709.876726511789</v>
      </c>
      <c r="K12747" t="s">
        <v>492</v>
      </c>
    </row>
    <row r="12748" spans="2:11" x14ac:dyDescent="0.25">
      <c r="B12748">
        <v>2026</v>
      </c>
      <c r="C12748" t="s">
        <v>489</v>
      </c>
      <c r="D12748">
        <v>4</v>
      </c>
      <c r="E12748" t="s">
        <v>185</v>
      </c>
      <c r="F12748">
        <v>21</v>
      </c>
      <c r="G12748" s="85">
        <v>0</v>
      </c>
      <c r="H12748" s="85">
        <v>12076.490850376749</v>
      </c>
      <c r="I12748" s="85">
        <v>3366.157158234661</v>
      </c>
      <c r="J12748" s="85">
        <v>0</v>
      </c>
      <c r="K12748" t="s">
        <v>492</v>
      </c>
    </row>
    <row r="12749" spans="2:11" x14ac:dyDescent="0.25">
      <c r="B12749">
        <v>2026</v>
      </c>
      <c r="C12749" t="s">
        <v>490</v>
      </c>
      <c r="D12749">
        <v>3</v>
      </c>
      <c r="E12749" t="s">
        <v>185</v>
      </c>
      <c r="F12749">
        <v>21</v>
      </c>
      <c r="G12749" s="85">
        <v>2.0564113440001717</v>
      </c>
      <c r="H12749" s="85">
        <v>12076.490850376749</v>
      </c>
      <c r="I12749" s="85">
        <v>3366.157158234661</v>
      </c>
      <c r="J12749" s="85">
        <v>15744.903582792003</v>
      </c>
      <c r="K12749" t="s">
        <v>492</v>
      </c>
    </row>
    <row r="12750" spans="2:11" x14ac:dyDescent="0.25">
      <c r="B12750">
        <v>2026</v>
      </c>
      <c r="C12750" t="s">
        <v>490</v>
      </c>
      <c r="D12750">
        <v>4</v>
      </c>
      <c r="E12750" t="s">
        <v>185</v>
      </c>
      <c r="F12750">
        <v>21</v>
      </c>
      <c r="G12750" s="85">
        <v>0</v>
      </c>
      <c r="H12750" s="85">
        <v>12076.490850376749</v>
      </c>
      <c r="I12750" s="85">
        <v>3366.157158234661</v>
      </c>
      <c r="J12750" s="85">
        <v>0</v>
      </c>
      <c r="K12750" t="s">
        <v>492</v>
      </c>
    </row>
    <row r="12751" spans="2:11" x14ac:dyDescent="0.25">
      <c r="B12751">
        <v>2026</v>
      </c>
      <c r="C12751" t="s">
        <v>479</v>
      </c>
      <c r="D12751">
        <v>3</v>
      </c>
      <c r="E12751" t="s">
        <v>148</v>
      </c>
      <c r="F12751">
        <v>19</v>
      </c>
      <c r="G12751" s="85">
        <v>1.7688301693638895</v>
      </c>
      <c r="H12751" s="85">
        <v>9379.6906330564307</v>
      </c>
      <c r="I12751" s="85">
        <v>2699.8138069321112</v>
      </c>
      <c r="J12751" s="85">
        <v>10103.967580569508</v>
      </c>
      <c r="K12751" t="s">
        <v>491</v>
      </c>
    </row>
    <row r="12752" spans="2:11" x14ac:dyDescent="0.25">
      <c r="B12752">
        <v>2026</v>
      </c>
      <c r="C12752" t="s">
        <v>479</v>
      </c>
      <c r="D12752">
        <v>4</v>
      </c>
      <c r="E12752" t="s">
        <v>148</v>
      </c>
      <c r="F12752">
        <v>19</v>
      </c>
      <c r="G12752" s="85">
        <v>0</v>
      </c>
      <c r="H12752" s="85">
        <v>9379.6906330564307</v>
      </c>
      <c r="I12752" s="85">
        <v>2699.8138069321112</v>
      </c>
      <c r="J12752" s="85">
        <v>0</v>
      </c>
      <c r="K12752" t="s">
        <v>491</v>
      </c>
    </row>
    <row r="12753" spans="2:11" x14ac:dyDescent="0.25">
      <c r="B12753">
        <v>2026</v>
      </c>
      <c r="C12753" t="s">
        <v>480</v>
      </c>
      <c r="D12753">
        <v>3</v>
      </c>
      <c r="E12753" t="s">
        <v>148</v>
      </c>
      <c r="F12753">
        <v>19</v>
      </c>
      <c r="G12753" s="85">
        <v>1.7748114491117661</v>
      </c>
      <c r="H12753" s="85">
        <v>9379.6906330564307</v>
      </c>
      <c r="I12753" s="85">
        <v>2699.8138069321112</v>
      </c>
      <c r="J12753" s="85">
        <v>10138.13403572704</v>
      </c>
      <c r="K12753" t="s">
        <v>491</v>
      </c>
    </row>
    <row r="12754" spans="2:11" x14ac:dyDescent="0.25">
      <c r="B12754">
        <v>2026</v>
      </c>
      <c r="C12754" t="s">
        <v>480</v>
      </c>
      <c r="D12754">
        <v>4</v>
      </c>
      <c r="E12754" t="s">
        <v>148</v>
      </c>
      <c r="F12754">
        <v>19</v>
      </c>
      <c r="G12754" s="85">
        <v>0</v>
      </c>
      <c r="H12754" s="85">
        <v>9379.6906330564307</v>
      </c>
      <c r="I12754" s="85">
        <v>2699.8138069321112</v>
      </c>
      <c r="J12754" s="85">
        <v>0</v>
      </c>
      <c r="K12754" t="s">
        <v>491</v>
      </c>
    </row>
    <row r="12755" spans="2:11" x14ac:dyDescent="0.25">
      <c r="B12755">
        <v>2026</v>
      </c>
      <c r="C12755" t="s">
        <v>481</v>
      </c>
      <c r="D12755">
        <v>3</v>
      </c>
      <c r="E12755" t="s">
        <v>148</v>
      </c>
      <c r="F12755">
        <v>19</v>
      </c>
      <c r="G12755" s="85">
        <v>1.7807927288596417</v>
      </c>
      <c r="H12755" s="85">
        <v>9379.6906330564307</v>
      </c>
      <c r="I12755" s="85">
        <v>2699.8138069321112</v>
      </c>
      <c r="J12755" s="85">
        <v>10172.300490884567</v>
      </c>
      <c r="K12755" t="s">
        <v>491</v>
      </c>
    </row>
    <row r="12756" spans="2:11" x14ac:dyDescent="0.25">
      <c r="B12756">
        <v>2026</v>
      </c>
      <c r="C12756" t="s">
        <v>481</v>
      </c>
      <c r="D12756">
        <v>4</v>
      </c>
      <c r="E12756" t="s">
        <v>148</v>
      </c>
      <c r="F12756">
        <v>19</v>
      </c>
      <c r="G12756" s="85">
        <v>0</v>
      </c>
      <c r="H12756" s="85">
        <v>9379.6906330564307</v>
      </c>
      <c r="I12756" s="85">
        <v>2699.8138069321112</v>
      </c>
      <c r="J12756" s="85">
        <v>0</v>
      </c>
      <c r="K12756" t="s">
        <v>491</v>
      </c>
    </row>
    <row r="12757" spans="2:11" x14ac:dyDescent="0.25">
      <c r="B12757">
        <v>2026</v>
      </c>
      <c r="C12757" t="s">
        <v>482</v>
      </c>
      <c r="D12757">
        <v>3</v>
      </c>
      <c r="E12757" t="s">
        <v>148</v>
      </c>
      <c r="F12757">
        <v>19</v>
      </c>
      <c r="G12757" s="85">
        <v>1.7867740086075186</v>
      </c>
      <c r="H12757" s="85">
        <v>9379.6906330564307</v>
      </c>
      <c r="I12757" s="85">
        <v>2699.8138069321112</v>
      </c>
      <c r="J12757" s="85">
        <v>10206.466946042101</v>
      </c>
      <c r="K12757" t="s">
        <v>491</v>
      </c>
    </row>
    <row r="12758" spans="2:11" x14ac:dyDescent="0.25">
      <c r="B12758">
        <v>2026</v>
      </c>
      <c r="C12758" t="s">
        <v>482</v>
      </c>
      <c r="D12758">
        <v>4</v>
      </c>
      <c r="E12758" t="s">
        <v>148</v>
      </c>
      <c r="F12758">
        <v>19</v>
      </c>
      <c r="G12758" s="85">
        <v>0</v>
      </c>
      <c r="H12758" s="85">
        <v>9379.6906330564307</v>
      </c>
      <c r="I12758" s="85">
        <v>2699.8138069321112</v>
      </c>
      <c r="J12758" s="85">
        <v>0</v>
      </c>
      <c r="K12758" t="s">
        <v>491</v>
      </c>
    </row>
    <row r="12759" spans="2:11" x14ac:dyDescent="0.25">
      <c r="B12759">
        <v>2026</v>
      </c>
      <c r="C12759" t="s">
        <v>483</v>
      </c>
      <c r="D12759">
        <v>3</v>
      </c>
      <c r="E12759" t="s">
        <v>148</v>
      </c>
      <c r="F12759">
        <v>19</v>
      </c>
      <c r="G12759" s="85">
        <v>1.7927552883553939</v>
      </c>
      <c r="H12759" s="85">
        <v>9379.6906330564307</v>
      </c>
      <c r="I12759" s="85">
        <v>2699.8138069321112</v>
      </c>
      <c r="J12759" s="85">
        <v>10240.633401199626</v>
      </c>
      <c r="K12759" t="s">
        <v>491</v>
      </c>
    </row>
    <row r="12760" spans="2:11" x14ac:dyDescent="0.25">
      <c r="B12760">
        <v>2026</v>
      </c>
      <c r="C12760" t="s">
        <v>483</v>
      </c>
      <c r="D12760">
        <v>4</v>
      </c>
      <c r="E12760" t="s">
        <v>148</v>
      </c>
      <c r="F12760">
        <v>19</v>
      </c>
      <c r="G12760" s="85">
        <v>0</v>
      </c>
      <c r="H12760" s="85">
        <v>9379.6906330564307</v>
      </c>
      <c r="I12760" s="85">
        <v>2699.8138069321112</v>
      </c>
      <c r="J12760" s="85">
        <v>0</v>
      </c>
      <c r="K12760" t="s">
        <v>491</v>
      </c>
    </row>
    <row r="12761" spans="2:11" x14ac:dyDescent="0.25">
      <c r="B12761">
        <v>2026</v>
      </c>
      <c r="C12761" t="s">
        <v>484</v>
      </c>
      <c r="D12761">
        <v>3</v>
      </c>
      <c r="E12761" t="s">
        <v>148</v>
      </c>
      <c r="F12761">
        <v>19</v>
      </c>
      <c r="G12761" s="85">
        <v>1.7987365681032705</v>
      </c>
      <c r="H12761" s="85">
        <v>9379.6906330564307</v>
      </c>
      <c r="I12761" s="85">
        <v>2699.8138069321112</v>
      </c>
      <c r="J12761" s="85">
        <v>10274.799856357158</v>
      </c>
      <c r="K12761" t="s">
        <v>491</v>
      </c>
    </row>
    <row r="12762" spans="2:11" x14ac:dyDescent="0.25">
      <c r="B12762">
        <v>2026</v>
      </c>
      <c r="C12762" t="s">
        <v>484</v>
      </c>
      <c r="D12762">
        <v>4</v>
      </c>
      <c r="E12762" t="s">
        <v>148</v>
      </c>
      <c r="F12762">
        <v>19</v>
      </c>
      <c r="G12762" s="85">
        <v>0</v>
      </c>
      <c r="H12762" s="85">
        <v>9379.6906330564307</v>
      </c>
      <c r="I12762" s="85">
        <v>2699.8138069321112</v>
      </c>
      <c r="J12762" s="85">
        <v>0</v>
      </c>
      <c r="K12762" t="s">
        <v>491</v>
      </c>
    </row>
    <row r="12763" spans="2:11" x14ac:dyDescent="0.25">
      <c r="B12763">
        <v>2026</v>
      </c>
      <c r="C12763" t="s">
        <v>485</v>
      </c>
      <c r="D12763">
        <v>3</v>
      </c>
      <c r="E12763" t="s">
        <v>148</v>
      </c>
      <c r="F12763">
        <v>19</v>
      </c>
      <c r="G12763" s="85">
        <v>1.8047178478511459</v>
      </c>
      <c r="H12763" s="85">
        <v>9379.6906330564307</v>
      </c>
      <c r="I12763" s="85">
        <v>2699.8138069321112</v>
      </c>
      <c r="J12763" s="85">
        <v>10308.966311514685</v>
      </c>
      <c r="K12763" t="s">
        <v>491</v>
      </c>
    </row>
    <row r="12764" spans="2:11" x14ac:dyDescent="0.25">
      <c r="B12764">
        <v>2026</v>
      </c>
      <c r="C12764" t="s">
        <v>485</v>
      </c>
      <c r="D12764">
        <v>4</v>
      </c>
      <c r="E12764" t="s">
        <v>148</v>
      </c>
      <c r="F12764">
        <v>19</v>
      </c>
      <c r="G12764" s="85">
        <v>0</v>
      </c>
      <c r="H12764" s="85">
        <v>9379.6906330564307</v>
      </c>
      <c r="I12764" s="85">
        <v>2699.8138069321112</v>
      </c>
      <c r="J12764" s="85">
        <v>0</v>
      </c>
      <c r="K12764" t="s">
        <v>491</v>
      </c>
    </row>
    <row r="12765" spans="2:11" x14ac:dyDescent="0.25">
      <c r="B12765">
        <v>2026</v>
      </c>
      <c r="C12765" t="s">
        <v>486</v>
      </c>
      <c r="D12765">
        <v>3</v>
      </c>
      <c r="E12765" t="s">
        <v>148</v>
      </c>
      <c r="F12765">
        <v>19</v>
      </c>
      <c r="G12765" s="85">
        <v>1.8106991275990227</v>
      </c>
      <c r="H12765" s="85">
        <v>9379.6906330564307</v>
      </c>
      <c r="I12765" s="85">
        <v>2699.8138069321112</v>
      </c>
      <c r="J12765" s="85">
        <v>10343.132766672219</v>
      </c>
      <c r="K12765" t="s">
        <v>491</v>
      </c>
    </row>
    <row r="12766" spans="2:11" x14ac:dyDescent="0.25">
      <c r="B12766">
        <v>2026</v>
      </c>
      <c r="C12766" t="s">
        <v>486</v>
      </c>
      <c r="D12766">
        <v>4</v>
      </c>
      <c r="E12766" t="s">
        <v>148</v>
      </c>
      <c r="F12766">
        <v>19</v>
      </c>
      <c r="G12766" s="85">
        <v>0</v>
      </c>
      <c r="H12766" s="85">
        <v>9379.6906330564307</v>
      </c>
      <c r="I12766" s="85">
        <v>2699.8138069321112</v>
      </c>
      <c r="J12766" s="85">
        <v>0</v>
      </c>
      <c r="K12766" t="s">
        <v>491</v>
      </c>
    </row>
    <row r="12767" spans="2:11" x14ac:dyDescent="0.25">
      <c r="B12767">
        <v>2026</v>
      </c>
      <c r="C12767" t="s">
        <v>487</v>
      </c>
      <c r="D12767">
        <v>3</v>
      </c>
      <c r="E12767" t="s">
        <v>148</v>
      </c>
      <c r="F12767">
        <v>19</v>
      </c>
      <c r="G12767" s="85">
        <v>1.8166804073468983</v>
      </c>
      <c r="H12767" s="85">
        <v>9379.6906330564307</v>
      </c>
      <c r="I12767" s="85">
        <v>2699.8138069321112</v>
      </c>
      <c r="J12767" s="85">
        <v>10377.299221829744</v>
      </c>
      <c r="K12767" t="s">
        <v>491</v>
      </c>
    </row>
    <row r="12768" spans="2:11" x14ac:dyDescent="0.25">
      <c r="B12768">
        <v>2026</v>
      </c>
      <c r="C12768" t="s">
        <v>487</v>
      </c>
      <c r="D12768">
        <v>4</v>
      </c>
      <c r="E12768" t="s">
        <v>148</v>
      </c>
      <c r="F12768">
        <v>19</v>
      </c>
      <c r="G12768" s="85">
        <v>0</v>
      </c>
      <c r="H12768" s="85">
        <v>9379.6906330564307</v>
      </c>
      <c r="I12768" s="85">
        <v>2699.8138069321112</v>
      </c>
      <c r="J12768" s="85">
        <v>0</v>
      </c>
      <c r="K12768" t="s">
        <v>491</v>
      </c>
    </row>
    <row r="12769" spans="2:11" x14ac:dyDescent="0.25">
      <c r="B12769">
        <v>2026</v>
      </c>
      <c r="C12769" t="s">
        <v>488</v>
      </c>
      <c r="D12769">
        <v>3</v>
      </c>
      <c r="E12769" t="s">
        <v>148</v>
      </c>
      <c r="F12769">
        <v>19</v>
      </c>
      <c r="G12769" s="85">
        <v>1.8226616870947749</v>
      </c>
      <c r="H12769" s="85">
        <v>9379.6906330564307</v>
      </c>
      <c r="I12769" s="85">
        <v>2699.8138069321112</v>
      </c>
      <c r="J12769" s="85">
        <v>10411.465676987278</v>
      </c>
      <c r="K12769" t="s">
        <v>491</v>
      </c>
    </row>
    <row r="12770" spans="2:11" x14ac:dyDescent="0.25">
      <c r="B12770">
        <v>2026</v>
      </c>
      <c r="C12770" t="s">
        <v>488</v>
      </c>
      <c r="D12770">
        <v>4</v>
      </c>
      <c r="E12770" t="s">
        <v>148</v>
      </c>
      <c r="F12770">
        <v>19</v>
      </c>
      <c r="G12770" s="85">
        <v>0</v>
      </c>
      <c r="H12770" s="85">
        <v>9379.6906330564307</v>
      </c>
      <c r="I12770" s="85">
        <v>2699.8138069321112</v>
      </c>
      <c r="J12770" s="85">
        <v>0</v>
      </c>
      <c r="K12770" t="s">
        <v>491</v>
      </c>
    </row>
    <row r="12771" spans="2:11" x14ac:dyDescent="0.25">
      <c r="B12771">
        <v>2026</v>
      </c>
      <c r="C12771" t="s">
        <v>489</v>
      </c>
      <c r="D12771">
        <v>3</v>
      </c>
      <c r="E12771" t="s">
        <v>148</v>
      </c>
      <c r="F12771">
        <v>19</v>
      </c>
      <c r="G12771" s="85">
        <v>1.8286429668426505</v>
      </c>
      <c r="H12771" s="85">
        <v>9379.6906330564307</v>
      </c>
      <c r="I12771" s="85">
        <v>2699.8138069321112</v>
      </c>
      <c r="J12771" s="85">
        <v>10445.632132144805</v>
      </c>
      <c r="K12771" t="s">
        <v>491</v>
      </c>
    </row>
    <row r="12772" spans="2:11" x14ac:dyDescent="0.25">
      <c r="B12772">
        <v>2026</v>
      </c>
      <c r="C12772" t="s">
        <v>489</v>
      </c>
      <c r="D12772">
        <v>4</v>
      </c>
      <c r="E12772" t="s">
        <v>148</v>
      </c>
      <c r="F12772">
        <v>19</v>
      </c>
      <c r="G12772" s="85">
        <v>0</v>
      </c>
      <c r="H12772" s="85">
        <v>9379.6906330564307</v>
      </c>
      <c r="I12772" s="85">
        <v>2699.8138069321112</v>
      </c>
      <c r="J12772" s="85">
        <v>0</v>
      </c>
      <c r="K12772" t="s">
        <v>491</v>
      </c>
    </row>
    <row r="12773" spans="2:11" x14ac:dyDescent="0.25">
      <c r="B12773">
        <v>2026</v>
      </c>
      <c r="C12773" t="s">
        <v>490</v>
      </c>
      <c r="D12773">
        <v>3</v>
      </c>
      <c r="E12773" t="s">
        <v>148</v>
      </c>
      <c r="F12773">
        <v>19</v>
      </c>
      <c r="G12773" s="85">
        <v>1.8346242465905274</v>
      </c>
      <c r="H12773" s="85">
        <v>9379.6906330564307</v>
      </c>
      <c r="I12773" s="85">
        <v>2699.8138069321112</v>
      </c>
      <c r="J12773" s="85">
        <v>10479.798587302339</v>
      </c>
      <c r="K12773" t="s">
        <v>491</v>
      </c>
    </row>
    <row r="12774" spans="2:11" x14ac:dyDescent="0.25">
      <c r="B12774">
        <v>2026</v>
      </c>
      <c r="C12774" t="s">
        <v>490</v>
      </c>
      <c r="D12774">
        <v>4</v>
      </c>
      <c r="E12774" t="s">
        <v>148</v>
      </c>
      <c r="F12774">
        <v>19</v>
      </c>
      <c r="G12774" s="85">
        <v>0</v>
      </c>
      <c r="H12774" s="85">
        <v>9379.6906330564307</v>
      </c>
      <c r="I12774" s="85">
        <v>2699.8138069321112</v>
      </c>
      <c r="J12774" s="85">
        <v>0</v>
      </c>
      <c r="K12774" t="s">
        <v>491</v>
      </c>
    </row>
    <row r="12775" spans="2:11" x14ac:dyDescent="0.25">
      <c r="B12775">
        <v>2026</v>
      </c>
      <c r="C12775" t="s">
        <v>479</v>
      </c>
      <c r="D12775">
        <v>3</v>
      </c>
      <c r="E12775" t="s">
        <v>45</v>
      </c>
      <c r="F12775">
        <v>11</v>
      </c>
      <c r="G12775" s="85">
        <v>0</v>
      </c>
      <c r="H12775" s="85">
        <v>18536.052673839731</v>
      </c>
      <c r="I12775" s="85">
        <v>4748.7393608479206</v>
      </c>
      <c r="J12775" s="85">
        <v>0</v>
      </c>
      <c r="K12775" t="s">
        <v>491</v>
      </c>
    </row>
    <row r="12776" spans="2:11" x14ac:dyDescent="0.25">
      <c r="B12776">
        <v>2026</v>
      </c>
      <c r="C12776" t="s">
        <v>479</v>
      </c>
      <c r="D12776">
        <v>4</v>
      </c>
      <c r="E12776" t="s">
        <v>45</v>
      </c>
      <c r="F12776">
        <v>11</v>
      </c>
      <c r="G12776" s="85">
        <v>1.4796378800137877</v>
      </c>
      <c r="H12776" s="85">
        <v>18536.052673839731</v>
      </c>
      <c r="I12776" s="85">
        <v>4748.7393608479206</v>
      </c>
      <c r="J12776" s="85">
        <v>18896.958874997301</v>
      </c>
      <c r="K12776" t="s">
        <v>491</v>
      </c>
    </row>
    <row r="12777" spans="2:11" x14ac:dyDescent="0.25">
      <c r="B12777">
        <v>2026</v>
      </c>
      <c r="C12777" t="s">
        <v>480</v>
      </c>
      <c r="D12777">
        <v>3</v>
      </c>
      <c r="E12777" t="s">
        <v>45</v>
      </c>
      <c r="F12777">
        <v>11</v>
      </c>
      <c r="G12777" s="85">
        <v>0</v>
      </c>
      <c r="H12777" s="85">
        <v>18536.052673839731</v>
      </c>
      <c r="I12777" s="85">
        <v>4748.7393608479206</v>
      </c>
      <c r="J12777" s="85">
        <v>0</v>
      </c>
      <c r="K12777" t="s">
        <v>491</v>
      </c>
    </row>
    <row r="12778" spans="2:11" x14ac:dyDescent="0.25">
      <c r="B12778">
        <v>2026</v>
      </c>
      <c r="C12778" t="s">
        <v>480</v>
      </c>
      <c r="D12778">
        <v>4</v>
      </c>
      <c r="E12778" t="s">
        <v>45</v>
      </c>
      <c r="F12778">
        <v>11</v>
      </c>
      <c r="G12778" s="85">
        <v>1.4516596428762951</v>
      </c>
      <c r="H12778" s="85">
        <v>18536.052673839731</v>
      </c>
      <c r="I12778" s="85">
        <v>4748.7393608479206</v>
      </c>
      <c r="J12778" s="85">
        <v>18539.639287736401</v>
      </c>
      <c r="K12778" t="s">
        <v>491</v>
      </c>
    </row>
    <row r="12779" spans="2:11" x14ac:dyDescent="0.25">
      <c r="B12779">
        <v>2026</v>
      </c>
      <c r="C12779" t="s">
        <v>481</v>
      </c>
      <c r="D12779">
        <v>3</v>
      </c>
      <c r="E12779" t="s">
        <v>45</v>
      </c>
      <c r="F12779">
        <v>11</v>
      </c>
      <c r="G12779" s="85">
        <v>0</v>
      </c>
      <c r="H12779" s="85">
        <v>18536.052673839731</v>
      </c>
      <c r="I12779" s="85">
        <v>4748.7393608479206</v>
      </c>
      <c r="J12779" s="85">
        <v>0</v>
      </c>
      <c r="K12779" t="s">
        <v>491</v>
      </c>
    </row>
    <row r="12780" spans="2:11" x14ac:dyDescent="0.25">
      <c r="B12780">
        <v>2026</v>
      </c>
      <c r="C12780" t="s">
        <v>481</v>
      </c>
      <c r="D12780">
        <v>4</v>
      </c>
      <c r="E12780" t="s">
        <v>45</v>
      </c>
      <c r="F12780">
        <v>11</v>
      </c>
      <c r="G12780" s="85">
        <v>1.4236814057388014</v>
      </c>
      <c r="H12780" s="85">
        <v>18536.052673839731</v>
      </c>
      <c r="I12780" s="85">
        <v>4748.7393608479206</v>
      </c>
      <c r="J12780" s="85">
        <v>18182.319700475487</v>
      </c>
      <c r="K12780" t="s">
        <v>491</v>
      </c>
    </row>
    <row r="12781" spans="2:11" x14ac:dyDescent="0.25">
      <c r="B12781">
        <v>2026</v>
      </c>
      <c r="C12781" t="s">
        <v>482</v>
      </c>
      <c r="D12781">
        <v>3</v>
      </c>
      <c r="E12781" t="s">
        <v>45</v>
      </c>
      <c r="F12781">
        <v>11</v>
      </c>
      <c r="G12781" s="85">
        <v>0</v>
      </c>
      <c r="H12781" s="85">
        <v>18536.052673839731</v>
      </c>
      <c r="I12781" s="85">
        <v>4748.7393608479206</v>
      </c>
      <c r="J12781" s="85">
        <v>0</v>
      </c>
      <c r="K12781" t="s">
        <v>491</v>
      </c>
    </row>
    <row r="12782" spans="2:11" x14ac:dyDescent="0.25">
      <c r="B12782">
        <v>2026</v>
      </c>
      <c r="C12782" t="s">
        <v>482</v>
      </c>
      <c r="D12782">
        <v>4</v>
      </c>
      <c r="E12782" t="s">
        <v>45</v>
      </c>
      <c r="F12782">
        <v>11</v>
      </c>
      <c r="G12782" s="85">
        <v>1.3957031686013091</v>
      </c>
      <c r="H12782" s="85">
        <v>18536.052673839731</v>
      </c>
      <c r="I12782" s="85">
        <v>4748.7393608479206</v>
      </c>
      <c r="J12782" s="85">
        <v>17825.000113214588</v>
      </c>
      <c r="K12782" t="s">
        <v>491</v>
      </c>
    </row>
    <row r="12783" spans="2:11" x14ac:dyDescent="0.25">
      <c r="B12783">
        <v>2026</v>
      </c>
      <c r="C12783" t="s">
        <v>483</v>
      </c>
      <c r="D12783">
        <v>3</v>
      </c>
      <c r="E12783" t="s">
        <v>45</v>
      </c>
      <c r="F12783">
        <v>11</v>
      </c>
      <c r="G12783" s="85">
        <v>0</v>
      </c>
      <c r="H12783" s="85">
        <v>18536.052673839731</v>
      </c>
      <c r="I12783" s="85">
        <v>4748.7393608479206</v>
      </c>
      <c r="J12783" s="85">
        <v>0</v>
      </c>
      <c r="K12783" t="s">
        <v>491</v>
      </c>
    </row>
    <row r="12784" spans="2:11" x14ac:dyDescent="0.25">
      <c r="B12784">
        <v>2026</v>
      </c>
      <c r="C12784" t="s">
        <v>483</v>
      </c>
      <c r="D12784">
        <v>4</v>
      </c>
      <c r="E12784" t="s">
        <v>45</v>
      </c>
      <c r="F12784">
        <v>11</v>
      </c>
      <c r="G12784" s="85">
        <v>1.3677249314638151</v>
      </c>
      <c r="H12784" s="85">
        <v>18536.052673839731</v>
      </c>
      <c r="I12784" s="85">
        <v>4748.7393608479206</v>
      </c>
      <c r="J12784" s="85">
        <v>17467.680525953674</v>
      </c>
      <c r="K12784" t="s">
        <v>491</v>
      </c>
    </row>
    <row r="12785" spans="2:11" x14ac:dyDescent="0.25">
      <c r="B12785">
        <v>2026</v>
      </c>
      <c r="C12785" t="s">
        <v>484</v>
      </c>
      <c r="D12785">
        <v>3</v>
      </c>
      <c r="E12785" t="s">
        <v>45</v>
      </c>
      <c r="F12785">
        <v>11</v>
      </c>
      <c r="G12785" s="85">
        <v>0</v>
      </c>
      <c r="H12785" s="85">
        <v>18536.052673839731</v>
      </c>
      <c r="I12785" s="85">
        <v>4748.7393608479206</v>
      </c>
      <c r="J12785" s="85">
        <v>0</v>
      </c>
      <c r="K12785" t="s">
        <v>491</v>
      </c>
    </row>
    <row r="12786" spans="2:11" x14ac:dyDescent="0.25">
      <c r="B12786">
        <v>2026</v>
      </c>
      <c r="C12786" t="s">
        <v>484</v>
      </c>
      <c r="D12786">
        <v>4</v>
      </c>
      <c r="E12786" t="s">
        <v>45</v>
      </c>
      <c r="F12786">
        <v>11</v>
      </c>
      <c r="G12786" s="85">
        <v>1.3397466943263225</v>
      </c>
      <c r="H12786" s="85">
        <v>18536.052673839731</v>
      </c>
      <c r="I12786" s="85">
        <v>4748.7393608479206</v>
      </c>
      <c r="J12786" s="85">
        <v>17110.360938692771</v>
      </c>
      <c r="K12786" t="s">
        <v>491</v>
      </c>
    </row>
    <row r="12787" spans="2:11" x14ac:dyDescent="0.25">
      <c r="B12787">
        <v>2026</v>
      </c>
      <c r="C12787" t="s">
        <v>485</v>
      </c>
      <c r="D12787">
        <v>3</v>
      </c>
      <c r="E12787" t="s">
        <v>45</v>
      </c>
      <c r="F12787">
        <v>11</v>
      </c>
      <c r="G12787" s="85">
        <v>0</v>
      </c>
      <c r="H12787" s="85">
        <v>18536.052673839731</v>
      </c>
      <c r="I12787" s="85">
        <v>4748.7393608479206</v>
      </c>
      <c r="J12787" s="85">
        <v>0</v>
      </c>
      <c r="K12787" t="s">
        <v>491</v>
      </c>
    </row>
    <row r="12788" spans="2:11" x14ac:dyDescent="0.25">
      <c r="B12788">
        <v>2026</v>
      </c>
      <c r="C12788" t="s">
        <v>485</v>
      </c>
      <c r="D12788">
        <v>4</v>
      </c>
      <c r="E12788" t="s">
        <v>45</v>
      </c>
      <c r="F12788">
        <v>11</v>
      </c>
      <c r="G12788" s="85">
        <v>1.3117684571888291</v>
      </c>
      <c r="H12788" s="85">
        <v>18536.052673839731</v>
      </c>
      <c r="I12788" s="85">
        <v>4748.7393608479206</v>
      </c>
      <c r="J12788" s="85">
        <v>16753.041351431861</v>
      </c>
      <c r="K12788" t="s">
        <v>491</v>
      </c>
    </row>
    <row r="12789" spans="2:11" x14ac:dyDescent="0.25">
      <c r="B12789">
        <v>2026</v>
      </c>
      <c r="C12789" t="s">
        <v>486</v>
      </c>
      <c r="D12789">
        <v>3</v>
      </c>
      <c r="E12789" t="s">
        <v>45</v>
      </c>
      <c r="F12789">
        <v>11</v>
      </c>
      <c r="G12789" s="85">
        <v>0</v>
      </c>
      <c r="H12789" s="85">
        <v>18536.052673839731</v>
      </c>
      <c r="I12789" s="85">
        <v>4748.7393608479206</v>
      </c>
      <c r="J12789" s="85">
        <v>0</v>
      </c>
      <c r="K12789" t="s">
        <v>491</v>
      </c>
    </row>
    <row r="12790" spans="2:11" x14ac:dyDescent="0.25">
      <c r="B12790">
        <v>2026</v>
      </c>
      <c r="C12790" t="s">
        <v>486</v>
      </c>
      <c r="D12790">
        <v>4</v>
      </c>
      <c r="E12790" t="s">
        <v>45</v>
      </c>
      <c r="F12790">
        <v>11</v>
      </c>
      <c r="G12790" s="85">
        <v>1.2837902200513363</v>
      </c>
      <c r="H12790" s="85">
        <v>18536.052673839731</v>
      </c>
      <c r="I12790" s="85">
        <v>4748.7393608479206</v>
      </c>
      <c r="J12790" s="85">
        <v>16395.721764170958</v>
      </c>
      <c r="K12790" t="s">
        <v>491</v>
      </c>
    </row>
    <row r="12791" spans="2:11" x14ac:dyDescent="0.25">
      <c r="B12791">
        <v>2026</v>
      </c>
      <c r="C12791" t="s">
        <v>487</v>
      </c>
      <c r="D12791">
        <v>3</v>
      </c>
      <c r="E12791" t="s">
        <v>45</v>
      </c>
      <c r="F12791">
        <v>11</v>
      </c>
      <c r="G12791" s="85">
        <v>0</v>
      </c>
      <c r="H12791" s="85">
        <v>18536.052673839731</v>
      </c>
      <c r="I12791" s="85">
        <v>4748.7393608479206</v>
      </c>
      <c r="J12791" s="85">
        <v>0</v>
      </c>
      <c r="K12791" t="s">
        <v>491</v>
      </c>
    </row>
    <row r="12792" spans="2:11" x14ac:dyDescent="0.25">
      <c r="B12792">
        <v>2026</v>
      </c>
      <c r="C12792" t="s">
        <v>487</v>
      </c>
      <c r="D12792">
        <v>4</v>
      </c>
      <c r="E12792" t="s">
        <v>45</v>
      </c>
      <c r="F12792">
        <v>11</v>
      </c>
      <c r="G12792" s="85">
        <v>1.2558119829138426</v>
      </c>
      <c r="H12792" s="85">
        <v>18536.052673839731</v>
      </c>
      <c r="I12792" s="85">
        <v>4748.7393608479206</v>
      </c>
      <c r="J12792" s="85">
        <v>16038.402176910044</v>
      </c>
      <c r="K12792" t="s">
        <v>491</v>
      </c>
    </row>
    <row r="12793" spans="2:11" x14ac:dyDescent="0.25">
      <c r="B12793">
        <v>2026</v>
      </c>
      <c r="C12793" t="s">
        <v>488</v>
      </c>
      <c r="D12793">
        <v>3</v>
      </c>
      <c r="E12793" t="s">
        <v>45</v>
      </c>
      <c r="F12793">
        <v>11</v>
      </c>
      <c r="G12793" s="85">
        <v>0</v>
      </c>
      <c r="H12793" s="85">
        <v>18536.052673839731</v>
      </c>
      <c r="I12793" s="85">
        <v>4748.7393608479206</v>
      </c>
      <c r="J12793" s="85">
        <v>0</v>
      </c>
      <c r="K12793" t="s">
        <v>491</v>
      </c>
    </row>
    <row r="12794" spans="2:11" x14ac:dyDescent="0.25">
      <c r="B12794">
        <v>2026</v>
      </c>
      <c r="C12794" t="s">
        <v>488</v>
      </c>
      <c r="D12794">
        <v>4</v>
      </c>
      <c r="E12794" t="s">
        <v>45</v>
      </c>
      <c r="F12794">
        <v>11</v>
      </c>
      <c r="G12794" s="85">
        <v>1.22783374577635</v>
      </c>
      <c r="H12794" s="85">
        <v>18536.052673839731</v>
      </c>
      <c r="I12794" s="85">
        <v>4748.7393608479206</v>
      </c>
      <c r="J12794" s="85">
        <v>15681.082589649144</v>
      </c>
      <c r="K12794" t="s">
        <v>491</v>
      </c>
    </row>
    <row r="12795" spans="2:11" x14ac:dyDescent="0.25">
      <c r="B12795">
        <v>2026</v>
      </c>
      <c r="C12795" t="s">
        <v>489</v>
      </c>
      <c r="D12795">
        <v>3</v>
      </c>
      <c r="E12795" t="s">
        <v>45</v>
      </c>
      <c r="F12795">
        <v>11</v>
      </c>
      <c r="G12795" s="85">
        <v>0</v>
      </c>
      <c r="H12795" s="85">
        <v>18536.052673839731</v>
      </c>
      <c r="I12795" s="85">
        <v>4748.7393608479206</v>
      </c>
      <c r="J12795" s="85">
        <v>0</v>
      </c>
      <c r="K12795" t="s">
        <v>491</v>
      </c>
    </row>
    <row r="12796" spans="2:11" x14ac:dyDescent="0.25">
      <c r="B12796">
        <v>2026</v>
      </c>
      <c r="C12796" t="s">
        <v>489</v>
      </c>
      <c r="D12796">
        <v>4</v>
      </c>
      <c r="E12796" t="s">
        <v>45</v>
      </c>
      <c r="F12796">
        <v>11</v>
      </c>
      <c r="G12796" s="85">
        <v>1.1998555086388563</v>
      </c>
      <c r="H12796" s="85">
        <v>18536.052673839731</v>
      </c>
      <c r="I12796" s="85">
        <v>4748.7393608479206</v>
      </c>
      <c r="J12796" s="85">
        <v>15323.76300238823</v>
      </c>
      <c r="K12796" t="s">
        <v>491</v>
      </c>
    </row>
    <row r="12797" spans="2:11" x14ac:dyDescent="0.25">
      <c r="B12797">
        <v>2026</v>
      </c>
      <c r="C12797" t="s">
        <v>490</v>
      </c>
      <c r="D12797">
        <v>3</v>
      </c>
      <c r="E12797" t="s">
        <v>45</v>
      </c>
      <c r="F12797">
        <v>11</v>
      </c>
      <c r="G12797" s="85">
        <v>0</v>
      </c>
      <c r="H12797" s="85">
        <v>18536.052673839731</v>
      </c>
      <c r="I12797" s="85">
        <v>4748.7393608479206</v>
      </c>
      <c r="J12797" s="85">
        <v>0</v>
      </c>
      <c r="K12797" t="s">
        <v>491</v>
      </c>
    </row>
    <row r="12798" spans="2:11" x14ac:dyDescent="0.25">
      <c r="B12798">
        <v>2026</v>
      </c>
      <c r="C12798" t="s">
        <v>490</v>
      </c>
      <c r="D12798">
        <v>4</v>
      </c>
      <c r="E12798" t="s">
        <v>45</v>
      </c>
      <c r="F12798">
        <v>11</v>
      </c>
      <c r="G12798" s="85">
        <v>1.1718772715013637</v>
      </c>
      <c r="H12798" s="85">
        <v>18536.052673839731</v>
      </c>
      <c r="I12798" s="85">
        <v>4748.7393608479206</v>
      </c>
      <c r="J12798" s="85">
        <v>14966.443415127331</v>
      </c>
      <c r="K12798" t="s">
        <v>491</v>
      </c>
    </row>
    <row r="12799" spans="2:11" x14ac:dyDescent="0.25">
      <c r="B12799">
        <v>2026</v>
      </c>
      <c r="C12799" t="s">
        <v>479</v>
      </c>
      <c r="D12799">
        <v>3</v>
      </c>
      <c r="E12799" t="s">
        <v>45</v>
      </c>
      <c r="F12799">
        <v>10</v>
      </c>
      <c r="G12799" s="85">
        <v>4.1981031757832756</v>
      </c>
      <c r="H12799" s="85">
        <v>18536.052673839731</v>
      </c>
      <c r="I12799" s="85">
        <v>4748.7393608479206</v>
      </c>
      <c r="J12799" s="85">
        <v>53537.587978414456</v>
      </c>
      <c r="K12799" t="s">
        <v>491</v>
      </c>
    </row>
    <row r="12800" spans="2:11" x14ac:dyDescent="0.25">
      <c r="B12800">
        <v>2026</v>
      </c>
      <c r="C12800" t="s">
        <v>479</v>
      </c>
      <c r="D12800">
        <v>4</v>
      </c>
      <c r="E12800" t="s">
        <v>45</v>
      </c>
      <c r="F12800">
        <v>10</v>
      </c>
      <c r="G12800" s="85">
        <v>0</v>
      </c>
      <c r="H12800" s="85">
        <v>18536.052673839731</v>
      </c>
      <c r="I12800" s="85">
        <v>4748.7393608479206</v>
      </c>
      <c r="J12800" s="85">
        <v>0</v>
      </c>
      <c r="K12800" t="s">
        <v>491</v>
      </c>
    </row>
    <row r="12801" spans="2:11" x14ac:dyDescent="0.25">
      <c r="B12801">
        <v>2026</v>
      </c>
      <c r="C12801" t="s">
        <v>480</v>
      </c>
      <c r="D12801">
        <v>3</v>
      </c>
      <c r="E12801" t="s">
        <v>45</v>
      </c>
      <c r="F12801">
        <v>10</v>
      </c>
      <c r="G12801" s="85">
        <v>0.23050573147678927</v>
      </c>
      <c r="H12801" s="85">
        <v>18536.052673839731</v>
      </c>
      <c r="I12801" s="85">
        <v>4748.7393608479206</v>
      </c>
      <c r="J12801" s="85">
        <v>2939.594469629697</v>
      </c>
      <c r="K12801" t="s">
        <v>491</v>
      </c>
    </row>
    <row r="12802" spans="2:11" x14ac:dyDescent="0.25">
      <c r="B12802">
        <v>2026</v>
      </c>
      <c r="C12802" t="s">
        <v>480</v>
      </c>
      <c r="D12802">
        <v>4</v>
      </c>
      <c r="E12802" t="s">
        <v>45</v>
      </c>
      <c r="F12802">
        <v>10</v>
      </c>
      <c r="G12802" s="85">
        <v>0</v>
      </c>
      <c r="H12802" s="85">
        <v>18536.052673839731</v>
      </c>
      <c r="I12802" s="85">
        <v>4748.7393608479206</v>
      </c>
      <c r="J12802" s="85">
        <v>0</v>
      </c>
      <c r="K12802" t="s">
        <v>491</v>
      </c>
    </row>
    <row r="12803" spans="2:11" x14ac:dyDescent="0.25">
      <c r="B12803">
        <v>2026</v>
      </c>
      <c r="C12803" t="s">
        <v>481</v>
      </c>
      <c r="D12803">
        <v>3</v>
      </c>
      <c r="E12803" t="s">
        <v>45</v>
      </c>
      <c r="F12803">
        <v>10</v>
      </c>
      <c r="G12803" s="85">
        <v>3.1477378064443666</v>
      </c>
      <c r="H12803" s="85">
        <v>18536.052673839731</v>
      </c>
      <c r="I12803" s="85">
        <v>4748.7393608479206</v>
      </c>
      <c r="J12803" s="85">
        <v>40142.484043178381</v>
      </c>
      <c r="K12803" t="s">
        <v>491</v>
      </c>
    </row>
    <row r="12804" spans="2:11" x14ac:dyDescent="0.25">
      <c r="B12804">
        <v>2026</v>
      </c>
      <c r="C12804" t="s">
        <v>481</v>
      </c>
      <c r="D12804">
        <v>4</v>
      </c>
      <c r="E12804" t="s">
        <v>45</v>
      </c>
      <c r="F12804">
        <v>10</v>
      </c>
      <c r="G12804" s="85">
        <v>0</v>
      </c>
      <c r="H12804" s="85">
        <v>18536.052673839731</v>
      </c>
      <c r="I12804" s="85">
        <v>4748.7393608479206</v>
      </c>
      <c r="J12804" s="85">
        <v>0</v>
      </c>
      <c r="K12804" t="s">
        <v>491</v>
      </c>
    </row>
    <row r="12805" spans="2:11" x14ac:dyDescent="0.25">
      <c r="B12805">
        <v>2026</v>
      </c>
      <c r="C12805" t="s">
        <v>482</v>
      </c>
      <c r="D12805">
        <v>3</v>
      </c>
      <c r="E12805" t="s">
        <v>45</v>
      </c>
      <c r="F12805">
        <v>10</v>
      </c>
      <c r="G12805" s="85">
        <v>3.0769122270305242</v>
      </c>
      <c r="H12805" s="85">
        <v>18536.052673839731</v>
      </c>
      <c r="I12805" s="85">
        <v>4748.7393608479206</v>
      </c>
      <c r="J12805" s="85">
        <v>39239.259293757284</v>
      </c>
      <c r="K12805" t="s">
        <v>491</v>
      </c>
    </row>
    <row r="12806" spans="2:11" x14ac:dyDescent="0.25">
      <c r="B12806">
        <v>2026</v>
      </c>
      <c r="C12806" t="s">
        <v>482</v>
      </c>
      <c r="D12806">
        <v>4</v>
      </c>
      <c r="E12806" t="s">
        <v>45</v>
      </c>
      <c r="F12806">
        <v>10</v>
      </c>
      <c r="G12806" s="85">
        <v>0</v>
      </c>
      <c r="H12806" s="85">
        <v>18536.052673839731</v>
      </c>
      <c r="I12806" s="85">
        <v>4748.7393608479206</v>
      </c>
      <c r="J12806" s="85">
        <v>0</v>
      </c>
      <c r="K12806" t="s">
        <v>491</v>
      </c>
    </row>
    <row r="12807" spans="2:11" x14ac:dyDescent="0.25">
      <c r="B12807">
        <v>2026</v>
      </c>
      <c r="C12807" t="s">
        <v>483</v>
      </c>
      <c r="D12807">
        <v>3</v>
      </c>
      <c r="E12807" t="s">
        <v>45</v>
      </c>
      <c r="F12807">
        <v>10</v>
      </c>
      <c r="G12807" s="85">
        <v>1.1640881703255348</v>
      </c>
      <c r="H12807" s="85">
        <v>18536.052673839731</v>
      </c>
      <c r="I12807" s="85">
        <v>4748.7393608479206</v>
      </c>
      <c r="J12807" s="85">
        <v>14845.388553797706</v>
      </c>
      <c r="K12807" t="s">
        <v>491</v>
      </c>
    </row>
    <row r="12808" spans="2:11" x14ac:dyDescent="0.25">
      <c r="B12808">
        <v>2026</v>
      </c>
      <c r="C12808" t="s">
        <v>483</v>
      </c>
      <c r="D12808">
        <v>4</v>
      </c>
      <c r="E12808" t="s">
        <v>45</v>
      </c>
      <c r="F12808">
        <v>10</v>
      </c>
      <c r="G12808" s="85">
        <v>0</v>
      </c>
      <c r="H12808" s="85">
        <v>18536.052673839731</v>
      </c>
      <c r="I12808" s="85">
        <v>4748.7393608479206</v>
      </c>
      <c r="J12808" s="85">
        <v>0</v>
      </c>
      <c r="K12808" t="s">
        <v>491</v>
      </c>
    </row>
    <row r="12809" spans="2:11" x14ac:dyDescent="0.25">
      <c r="B12809">
        <v>2026</v>
      </c>
      <c r="C12809" t="s">
        <v>484</v>
      </c>
      <c r="D12809">
        <v>3</v>
      </c>
      <c r="E12809" t="s">
        <v>45</v>
      </c>
      <c r="F12809">
        <v>10</v>
      </c>
      <c r="G12809" s="85">
        <v>8.8134896388703119</v>
      </c>
      <c r="H12809" s="85">
        <v>18536.052673839731</v>
      </c>
      <c r="I12809" s="85">
        <v>4748.7393608479206</v>
      </c>
      <c r="J12809" s="85">
        <v>112396.70803227127</v>
      </c>
      <c r="K12809" t="s">
        <v>491</v>
      </c>
    </row>
    <row r="12810" spans="2:11" x14ac:dyDescent="0.25">
      <c r="B12810">
        <v>2026</v>
      </c>
      <c r="C12810" t="s">
        <v>484</v>
      </c>
      <c r="D12810">
        <v>4</v>
      </c>
      <c r="E12810" t="s">
        <v>45</v>
      </c>
      <c r="F12810">
        <v>10</v>
      </c>
      <c r="G12810" s="85">
        <v>0</v>
      </c>
      <c r="H12810" s="85">
        <v>18536.052673839731</v>
      </c>
      <c r="I12810" s="85">
        <v>4748.7393608479206</v>
      </c>
      <c r="J12810" s="85">
        <v>0</v>
      </c>
      <c r="K12810" t="s">
        <v>491</v>
      </c>
    </row>
    <row r="12811" spans="2:11" x14ac:dyDescent="0.25">
      <c r="B12811">
        <v>2026</v>
      </c>
      <c r="C12811" t="s">
        <v>485</v>
      </c>
      <c r="D12811">
        <v>3</v>
      </c>
      <c r="E12811" t="s">
        <v>45</v>
      </c>
      <c r="F12811">
        <v>10</v>
      </c>
      <c r="G12811" s="85">
        <v>1.7991418117767306</v>
      </c>
      <c r="H12811" s="85">
        <v>18536.052673839731</v>
      </c>
      <c r="I12811" s="85">
        <v>4748.7393608479206</v>
      </c>
      <c r="J12811" s="85">
        <v>22944.103324871034</v>
      </c>
      <c r="K12811" t="s">
        <v>491</v>
      </c>
    </row>
    <row r="12812" spans="2:11" x14ac:dyDescent="0.25">
      <c r="B12812">
        <v>2026</v>
      </c>
      <c r="C12812" t="s">
        <v>485</v>
      </c>
      <c r="D12812">
        <v>4</v>
      </c>
      <c r="E12812" t="s">
        <v>45</v>
      </c>
      <c r="F12812">
        <v>10</v>
      </c>
      <c r="G12812" s="85">
        <v>0</v>
      </c>
      <c r="H12812" s="85">
        <v>18536.052673839731</v>
      </c>
      <c r="I12812" s="85">
        <v>4748.7393608479206</v>
      </c>
      <c r="J12812" s="85">
        <v>0</v>
      </c>
      <c r="K12812" t="s">
        <v>491</v>
      </c>
    </row>
    <row r="12813" spans="2:11" x14ac:dyDescent="0.25">
      <c r="B12813">
        <v>2026</v>
      </c>
      <c r="C12813" t="s">
        <v>486</v>
      </c>
      <c r="D12813">
        <v>3</v>
      </c>
      <c r="E12813" t="s">
        <v>45</v>
      </c>
      <c r="F12813">
        <v>10</v>
      </c>
      <c r="G12813" s="85">
        <v>2.7906793442330171</v>
      </c>
      <c r="H12813" s="85">
        <v>18536.052673839731</v>
      </c>
      <c r="I12813" s="85">
        <v>4748.7393608479206</v>
      </c>
      <c r="J12813" s="85">
        <v>35588.987372503805</v>
      </c>
      <c r="K12813" t="s">
        <v>491</v>
      </c>
    </row>
    <row r="12814" spans="2:11" x14ac:dyDescent="0.25">
      <c r="B12814">
        <v>2026</v>
      </c>
      <c r="C12814" t="s">
        <v>486</v>
      </c>
      <c r="D12814">
        <v>4</v>
      </c>
      <c r="E12814" t="s">
        <v>45</v>
      </c>
      <c r="F12814">
        <v>10</v>
      </c>
      <c r="G12814" s="85">
        <v>0</v>
      </c>
      <c r="H12814" s="85">
        <v>18536.052673839731</v>
      </c>
      <c r="I12814" s="85">
        <v>4748.7393608479206</v>
      </c>
      <c r="J12814" s="85">
        <v>0</v>
      </c>
      <c r="K12814" t="s">
        <v>491</v>
      </c>
    </row>
    <row r="12815" spans="2:11" x14ac:dyDescent="0.25">
      <c r="B12815">
        <v>2026</v>
      </c>
      <c r="C12815" t="s">
        <v>487</v>
      </c>
      <c r="D12815">
        <v>3</v>
      </c>
      <c r="E12815" t="s">
        <v>45</v>
      </c>
      <c r="F12815">
        <v>10</v>
      </c>
      <c r="G12815" s="85">
        <v>0.34741809006671903</v>
      </c>
      <c r="H12815" s="85">
        <v>18536.052673839731</v>
      </c>
      <c r="I12815" s="85">
        <v>4748.7393608479206</v>
      </c>
      <c r="J12815" s="85">
        <v>4430.5548919171915</v>
      </c>
      <c r="K12815" t="s">
        <v>491</v>
      </c>
    </row>
    <row r="12816" spans="2:11" x14ac:dyDescent="0.25">
      <c r="B12816">
        <v>2026</v>
      </c>
      <c r="C12816" t="s">
        <v>487</v>
      </c>
      <c r="D12816">
        <v>4</v>
      </c>
      <c r="E12816" t="s">
        <v>45</v>
      </c>
      <c r="F12816">
        <v>10</v>
      </c>
      <c r="G12816" s="85">
        <v>0</v>
      </c>
      <c r="H12816" s="85">
        <v>18536.052673839731</v>
      </c>
      <c r="I12816" s="85">
        <v>4748.7393608479206</v>
      </c>
      <c r="J12816" s="85">
        <v>0</v>
      </c>
      <c r="K12816" t="s">
        <v>491</v>
      </c>
    </row>
    <row r="12817" spans="2:11" x14ac:dyDescent="0.25">
      <c r="B12817">
        <v>2026</v>
      </c>
      <c r="C12817" t="s">
        <v>488</v>
      </c>
      <c r="D12817">
        <v>3</v>
      </c>
      <c r="E12817" t="s">
        <v>45</v>
      </c>
      <c r="F12817">
        <v>10</v>
      </c>
      <c r="G12817" s="85">
        <v>4.2785711964305557</v>
      </c>
      <c r="H12817" s="85">
        <v>18536.052673839731</v>
      </c>
      <c r="I12817" s="85">
        <v>4748.7393608479206</v>
      </c>
      <c r="J12817" s="85">
        <v>54563.78089327745</v>
      </c>
      <c r="K12817" t="s">
        <v>491</v>
      </c>
    </row>
    <row r="12818" spans="2:11" x14ac:dyDescent="0.25">
      <c r="B12818">
        <v>2026</v>
      </c>
      <c r="C12818" t="s">
        <v>488</v>
      </c>
      <c r="D12818">
        <v>4</v>
      </c>
      <c r="E12818" t="s">
        <v>45</v>
      </c>
      <c r="F12818">
        <v>10</v>
      </c>
      <c r="G12818" s="85">
        <v>0</v>
      </c>
      <c r="H12818" s="85">
        <v>18536.052673839731</v>
      </c>
      <c r="I12818" s="85">
        <v>4748.7393608479206</v>
      </c>
      <c r="J12818" s="85">
        <v>0</v>
      </c>
      <c r="K12818" t="s">
        <v>491</v>
      </c>
    </row>
    <row r="12819" spans="2:11" x14ac:dyDescent="0.25">
      <c r="B12819">
        <v>2026</v>
      </c>
      <c r="C12819" t="s">
        <v>489</v>
      </c>
      <c r="D12819">
        <v>3</v>
      </c>
      <c r="E12819" t="s">
        <v>45</v>
      </c>
      <c r="F12819">
        <v>10</v>
      </c>
      <c r="G12819" s="85">
        <v>0.31097375212406886</v>
      </c>
      <c r="H12819" s="85">
        <v>18536.052673839731</v>
      </c>
      <c r="I12819" s="85">
        <v>4748.7393608479206</v>
      </c>
      <c r="J12819" s="85">
        <v>3965.7873844926839</v>
      </c>
      <c r="K12819" t="s">
        <v>491</v>
      </c>
    </row>
    <row r="12820" spans="2:11" x14ac:dyDescent="0.25">
      <c r="B12820">
        <v>2026</v>
      </c>
      <c r="C12820" t="s">
        <v>489</v>
      </c>
      <c r="D12820">
        <v>4</v>
      </c>
      <c r="E12820" t="s">
        <v>45</v>
      </c>
      <c r="F12820">
        <v>10</v>
      </c>
      <c r="G12820" s="85">
        <v>0</v>
      </c>
      <c r="H12820" s="85">
        <v>18536.052673839731</v>
      </c>
      <c r="I12820" s="85">
        <v>4748.7393608479206</v>
      </c>
      <c r="J12820" s="85">
        <v>0</v>
      </c>
      <c r="K12820" t="s">
        <v>491</v>
      </c>
    </row>
    <row r="12821" spans="2:11" x14ac:dyDescent="0.25">
      <c r="B12821">
        <v>2026</v>
      </c>
      <c r="C12821" t="s">
        <v>490</v>
      </c>
      <c r="D12821">
        <v>3</v>
      </c>
      <c r="E12821" t="s">
        <v>45</v>
      </c>
      <c r="F12821">
        <v>10</v>
      </c>
      <c r="G12821" s="85">
        <v>3.2282058270916463</v>
      </c>
      <c r="H12821" s="85">
        <v>18536.052673839731</v>
      </c>
      <c r="I12821" s="85">
        <v>4748.7393608479206</v>
      </c>
      <c r="J12821" s="85">
        <v>41168.676958041367</v>
      </c>
      <c r="K12821" t="s">
        <v>491</v>
      </c>
    </row>
    <row r="12822" spans="2:11" x14ac:dyDescent="0.25">
      <c r="B12822">
        <v>2026</v>
      </c>
      <c r="C12822" t="s">
        <v>490</v>
      </c>
      <c r="D12822">
        <v>4</v>
      </c>
      <c r="E12822" t="s">
        <v>45</v>
      </c>
      <c r="F12822">
        <v>10</v>
      </c>
      <c r="G12822" s="85">
        <v>0</v>
      </c>
      <c r="H12822" s="85">
        <v>18536.052673839731</v>
      </c>
      <c r="I12822" s="85">
        <v>4748.7393608479206</v>
      </c>
      <c r="J12822" s="85">
        <v>0</v>
      </c>
      <c r="K12822" t="s">
        <v>491</v>
      </c>
    </row>
    <row r="12823" spans="2:11" x14ac:dyDescent="0.25">
      <c r="B12823">
        <v>2026</v>
      </c>
      <c r="C12823" t="s">
        <v>479</v>
      </c>
      <c r="D12823">
        <v>3</v>
      </c>
      <c r="E12823" t="s">
        <v>45</v>
      </c>
      <c r="F12823">
        <v>16</v>
      </c>
      <c r="G12823" s="85">
        <v>4.0630312595002618</v>
      </c>
      <c r="H12823" s="85">
        <v>18536.052673839731</v>
      </c>
      <c r="I12823" s="85">
        <v>4748.7393608479206</v>
      </c>
      <c r="J12823" s="85">
        <v>51589.104587464659</v>
      </c>
      <c r="K12823" t="s">
        <v>491</v>
      </c>
    </row>
    <row r="12824" spans="2:11" x14ac:dyDescent="0.25">
      <c r="B12824">
        <v>2026</v>
      </c>
      <c r="C12824" t="s">
        <v>479</v>
      </c>
      <c r="D12824">
        <v>4</v>
      </c>
      <c r="E12824" t="s">
        <v>45</v>
      </c>
      <c r="F12824">
        <v>16</v>
      </c>
      <c r="G12824" s="85">
        <v>4.5082949591715238</v>
      </c>
      <c r="H12824" s="85">
        <v>18536.052673839731</v>
      </c>
      <c r="I12824" s="85">
        <v>4748.7393608479206</v>
      </c>
      <c r="J12824" s="85">
        <v>57242.705090200521</v>
      </c>
      <c r="K12824" t="s">
        <v>491</v>
      </c>
    </row>
    <row r="12825" spans="2:11" x14ac:dyDescent="0.25">
      <c r="B12825">
        <v>2026</v>
      </c>
      <c r="C12825" t="s">
        <v>480</v>
      </c>
      <c r="D12825">
        <v>3</v>
      </c>
      <c r="E12825" t="s">
        <v>45</v>
      </c>
      <c r="F12825">
        <v>16</v>
      </c>
      <c r="G12825" s="85">
        <v>6.1757297596153888</v>
      </c>
      <c r="H12825" s="85">
        <v>18536.052673839731</v>
      </c>
      <c r="I12825" s="85">
        <v>4748.7393608479206</v>
      </c>
      <c r="J12825" s="85">
        <v>78414.451704686857</v>
      </c>
      <c r="K12825" t="s">
        <v>491</v>
      </c>
    </row>
    <row r="12826" spans="2:11" x14ac:dyDescent="0.25">
      <c r="B12826">
        <v>2026</v>
      </c>
      <c r="C12826" t="s">
        <v>480</v>
      </c>
      <c r="D12826">
        <v>4</v>
      </c>
      <c r="E12826" t="s">
        <v>45</v>
      </c>
      <c r="F12826">
        <v>16</v>
      </c>
      <c r="G12826" s="85">
        <v>6.8525220620389939</v>
      </c>
      <c r="H12826" s="85">
        <v>18536.052673839731</v>
      </c>
      <c r="I12826" s="85">
        <v>4748.7393608479206</v>
      </c>
      <c r="J12826" s="85">
        <v>87007.816275063509</v>
      </c>
      <c r="K12826" t="s">
        <v>491</v>
      </c>
    </row>
    <row r="12827" spans="2:11" x14ac:dyDescent="0.25">
      <c r="B12827">
        <v>2026</v>
      </c>
      <c r="C12827" t="s">
        <v>481</v>
      </c>
      <c r="D12827">
        <v>3</v>
      </c>
      <c r="E12827" t="s">
        <v>45</v>
      </c>
      <c r="F12827">
        <v>16</v>
      </c>
      <c r="G12827" s="85">
        <v>6.165808432931402</v>
      </c>
      <c r="H12827" s="85">
        <v>18536.052673839731</v>
      </c>
      <c r="I12827" s="85">
        <v>4748.7393608479206</v>
      </c>
      <c r="J12827" s="85">
        <v>78288.478674390863</v>
      </c>
      <c r="K12827" t="s">
        <v>491</v>
      </c>
    </row>
    <row r="12828" spans="2:11" x14ac:dyDescent="0.25">
      <c r="B12828">
        <v>2026</v>
      </c>
      <c r="C12828" t="s">
        <v>481</v>
      </c>
      <c r="D12828">
        <v>4</v>
      </c>
      <c r="E12828" t="s">
        <v>45</v>
      </c>
      <c r="F12828">
        <v>16</v>
      </c>
      <c r="G12828" s="85">
        <v>6.8415134666773101</v>
      </c>
      <c r="H12828" s="85">
        <v>18536.052673839731</v>
      </c>
      <c r="I12828" s="85">
        <v>4748.7393608479206</v>
      </c>
      <c r="J12828" s="85">
        <v>86868.037981173431</v>
      </c>
      <c r="K12828" t="s">
        <v>491</v>
      </c>
    </row>
    <row r="12829" spans="2:11" x14ac:dyDescent="0.25">
      <c r="B12829">
        <v>2026</v>
      </c>
      <c r="C12829" t="s">
        <v>482</v>
      </c>
      <c r="D12829">
        <v>3</v>
      </c>
      <c r="E12829" t="s">
        <v>45</v>
      </c>
      <c r="F12829">
        <v>16</v>
      </c>
      <c r="G12829" s="85">
        <v>6.990546541366764</v>
      </c>
      <c r="H12829" s="85">
        <v>18536.052673839731</v>
      </c>
      <c r="I12829" s="85">
        <v>4748.7393608479206</v>
      </c>
      <c r="J12829" s="85">
        <v>88760.340153146215</v>
      </c>
      <c r="K12829" t="s">
        <v>491</v>
      </c>
    </row>
    <row r="12830" spans="2:11" x14ac:dyDescent="0.25">
      <c r="B12830">
        <v>2026</v>
      </c>
      <c r="C12830" t="s">
        <v>482</v>
      </c>
      <c r="D12830">
        <v>4</v>
      </c>
      <c r="E12830" t="s">
        <v>45</v>
      </c>
      <c r="F12830">
        <v>16</v>
      </c>
      <c r="G12830" s="85">
        <v>7.7566338335713416</v>
      </c>
      <c r="H12830" s="85">
        <v>18536.052673839731</v>
      </c>
      <c r="I12830" s="85">
        <v>4748.7393608479206</v>
      </c>
      <c r="J12830" s="85">
        <v>98487.500717874587</v>
      </c>
      <c r="K12830" t="s">
        <v>491</v>
      </c>
    </row>
    <row r="12831" spans="2:11" x14ac:dyDescent="0.25">
      <c r="B12831">
        <v>2026</v>
      </c>
      <c r="C12831" t="s">
        <v>483</v>
      </c>
      <c r="D12831">
        <v>3</v>
      </c>
      <c r="E12831" t="s">
        <v>45</v>
      </c>
      <c r="F12831">
        <v>16</v>
      </c>
      <c r="G12831" s="85">
        <v>8.4978933906678051</v>
      </c>
      <c r="H12831" s="85">
        <v>18536.052673839731</v>
      </c>
      <c r="I12831" s="85">
        <v>4748.7393608479206</v>
      </c>
      <c r="J12831" s="85">
        <v>107899.41866167368</v>
      </c>
      <c r="K12831" t="s">
        <v>491</v>
      </c>
    </row>
    <row r="12832" spans="2:11" x14ac:dyDescent="0.25">
      <c r="B12832">
        <v>2026</v>
      </c>
      <c r="C12832" t="s">
        <v>483</v>
      </c>
      <c r="D12832">
        <v>4</v>
      </c>
      <c r="E12832" t="s">
        <v>45</v>
      </c>
      <c r="F12832">
        <v>16</v>
      </c>
      <c r="G12832" s="85">
        <v>9.4291693786861934</v>
      </c>
      <c r="H12832" s="85">
        <v>18536.052673839731</v>
      </c>
      <c r="I12832" s="85">
        <v>4748.7393608479206</v>
      </c>
      <c r="J12832" s="85">
        <v>119724.01248761051</v>
      </c>
      <c r="K12832" t="s">
        <v>491</v>
      </c>
    </row>
    <row r="12833" spans="2:11" x14ac:dyDescent="0.25">
      <c r="B12833">
        <v>2026</v>
      </c>
      <c r="C12833" t="s">
        <v>484</v>
      </c>
      <c r="D12833">
        <v>3</v>
      </c>
      <c r="E12833" t="s">
        <v>45</v>
      </c>
      <c r="F12833">
        <v>16</v>
      </c>
      <c r="G12833" s="85">
        <v>5.5577413761813999</v>
      </c>
      <c r="H12833" s="85">
        <v>18536.052673839731</v>
      </c>
      <c r="I12833" s="85">
        <v>4748.7393608479206</v>
      </c>
      <c r="J12833" s="85">
        <v>70567.732024086712</v>
      </c>
      <c r="K12833" t="s">
        <v>491</v>
      </c>
    </row>
    <row r="12834" spans="2:11" x14ac:dyDescent="0.25">
      <c r="B12834">
        <v>2026</v>
      </c>
      <c r="C12834" t="s">
        <v>484</v>
      </c>
      <c r="D12834">
        <v>4</v>
      </c>
      <c r="E12834" t="s">
        <v>45</v>
      </c>
      <c r="F12834">
        <v>16</v>
      </c>
      <c r="G12834" s="85">
        <v>6.1668089242560749</v>
      </c>
      <c r="H12834" s="85">
        <v>18536.052673839731</v>
      </c>
      <c r="I12834" s="85">
        <v>4748.7393608479206</v>
      </c>
      <c r="J12834" s="85">
        <v>78301.182108918147</v>
      </c>
      <c r="K12834" t="s">
        <v>491</v>
      </c>
    </row>
    <row r="12835" spans="2:11" x14ac:dyDescent="0.25">
      <c r="B12835">
        <v>2026</v>
      </c>
      <c r="C12835" t="s">
        <v>485</v>
      </c>
      <c r="D12835">
        <v>3</v>
      </c>
      <c r="E12835" t="s">
        <v>45</v>
      </c>
      <c r="F12835">
        <v>16</v>
      </c>
      <c r="G12835" s="85">
        <v>4.2623845799031495</v>
      </c>
      <c r="H12835" s="85">
        <v>18536.052673839731</v>
      </c>
      <c r="I12835" s="85">
        <v>4748.7393608479206</v>
      </c>
      <c r="J12835" s="85">
        <v>54120.332786134211</v>
      </c>
      <c r="K12835" t="s">
        <v>491</v>
      </c>
    </row>
    <row r="12836" spans="2:11" x14ac:dyDescent="0.25">
      <c r="B12836">
        <v>2026</v>
      </c>
      <c r="C12836" t="s">
        <v>485</v>
      </c>
      <c r="D12836">
        <v>4</v>
      </c>
      <c r="E12836" t="s">
        <v>45</v>
      </c>
      <c r="F12836">
        <v>16</v>
      </c>
      <c r="G12836" s="85">
        <v>4.7294952187966457</v>
      </c>
      <c r="H12836" s="85">
        <v>18536.052673839731</v>
      </c>
      <c r="I12836" s="85">
        <v>4748.7393608479206</v>
      </c>
      <c r="J12836" s="85">
        <v>60051.328159957142</v>
      </c>
      <c r="K12836" t="s">
        <v>491</v>
      </c>
    </row>
    <row r="12837" spans="2:11" x14ac:dyDescent="0.25">
      <c r="B12837">
        <v>2026</v>
      </c>
      <c r="C12837" t="s">
        <v>486</v>
      </c>
      <c r="D12837">
        <v>3</v>
      </c>
      <c r="E12837" t="s">
        <v>45</v>
      </c>
      <c r="F12837">
        <v>16</v>
      </c>
      <c r="G12837" s="85">
        <v>6.3750830800182765</v>
      </c>
      <c r="H12837" s="85">
        <v>18536.052673839731</v>
      </c>
      <c r="I12837" s="85">
        <v>4748.7393608479206</v>
      </c>
      <c r="J12837" s="85">
        <v>80945.679903356402</v>
      </c>
      <c r="K12837" t="s">
        <v>491</v>
      </c>
    </row>
    <row r="12838" spans="2:11" x14ac:dyDescent="0.25">
      <c r="B12838">
        <v>2026</v>
      </c>
      <c r="C12838" t="s">
        <v>486</v>
      </c>
      <c r="D12838">
        <v>4</v>
      </c>
      <c r="E12838" t="s">
        <v>45</v>
      </c>
      <c r="F12838">
        <v>16</v>
      </c>
      <c r="G12838" s="85">
        <v>7.0737223216641159</v>
      </c>
      <c r="H12838" s="85">
        <v>18536.052673839731</v>
      </c>
      <c r="I12838" s="85">
        <v>4748.7393608479206</v>
      </c>
      <c r="J12838" s="85">
        <v>89816.43934482013</v>
      </c>
      <c r="K12838" t="s">
        <v>491</v>
      </c>
    </row>
    <row r="12839" spans="2:11" x14ac:dyDescent="0.25">
      <c r="B12839">
        <v>2026</v>
      </c>
      <c r="C12839" t="s">
        <v>487</v>
      </c>
      <c r="D12839">
        <v>3</v>
      </c>
      <c r="E12839" t="s">
        <v>45</v>
      </c>
      <c r="F12839">
        <v>16</v>
      </c>
      <c r="G12839" s="85">
        <v>6.3651617533342897</v>
      </c>
      <c r="H12839" s="85">
        <v>18536.052673839731</v>
      </c>
      <c r="I12839" s="85">
        <v>4748.7393608479206</v>
      </c>
      <c r="J12839" s="85">
        <v>80819.706873060408</v>
      </c>
      <c r="K12839" t="s">
        <v>491</v>
      </c>
    </row>
    <row r="12840" spans="2:11" x14ac:dyDescent="0.25">
      <c r="B12840">
        <v>2026</v>
      </c>
      <c r="C12840" t="s">
        <v>487</v>
      </c>
      <c r="D12840">
        <v>4</v>
      </c>
      <c r="E12840" t="s">
        <v>45</v>
      </c>
      <c r="F12840">
        <v>16</v>
      </c>
      <c r="G12840" s="85">
        <v>7.062713726302432</v>
      </c>
      <c r="H12840" s="85">
        <v>18536.052673839731</v>
      </c>
      <c r="I12840" s="85">
        <v>4748.7393608479206</v>
      </c>
      <c r="J12840" s="85">
        <v>89676.661050930052</v>
      </c>
      <c r="K12840" t="s">
        <v>491</v>
      </c>
    </row>
    <row r="12841" spans="2:11" x14ac:dyDescent="0.25">
      <c r="B12841">
        <v>2026</v>
      </c>
      <c r="C12841" t="s">
        <v>488</v>
      </c>
      <c r="D12841">
        <v>3</v>
      </c>
      <c r="E12841" t="s">
        <v>45</v>
      </c>
      <c r="F12841">
        <v>16</v>
      </c>
      <c r="G12841" s="85">
        <v>7.1898998617696526</v>
      </c>
      <c r="H12841" s="85">
        <v>18536.052673839731</v>
      </c>
      <c r="I12841" s="85">
        <v>4748.7393608479206</v>
      </c>
      <c r="J12841" s="85">
        <v>91291.568351815775</v>
      </c>
      <c r="K12841" t="s">
        <v>491</v>
      </c>
    </row>
    <row r="12842" spans="2:11" x14ac:dyDescent="0.25">
      <c r="B12842">
        <v>2026</v>
      </c>
      <c r="C12842" t="s">
        <v>488</v>
      </c>
      <c r="D12842">
        <v>4</v>
      </c>
      <c r="E12842" t="s">
        <v>45</v>
      </c>
      <c r="F12842">
        <v>16</v>
      </c>
      <c r="G12842" s="85">
        <v>7.9778340931964644</v>
      </c>
      <c r="H12842" s="85">
        <v>18536.052673839731</v>
      </c>
      <c r="I12842" s="85">
        <v>4748.7393608479206</v>
      </c>
      <c r="J12842" s="85">
        <v>101296.12378763122</v>
      </c>
      <c r="K12842" t="s">
        <v>491</v>
      </c>
    </row>
    <row r="12843" spans="2:11" x14ac:dyDescent="0.25">
      <c r="B12843">
        <v>2026</v>
      </c>
      <c r="C12843" t="s">
        <v>489</v>
      </c>
      <c r="D12843">
        <v>3</v>
      </c>
      <c r="E12843" t="s">
        <v>45</v>
      </c>
      <c r="F12843">
        <v>16</v>
      </c>
      <c r="G12843" s="85">
        <v>8.6972467110706919</v>
      </c>
      <c r="H12843" s="85">
        <v>18536.052673839731</v>
      </c>
      <c r="I12843" s="85">
        <v>4748.7393608479206</v>
      </c>
      <c r="J12843" s="85">
        <v>110430.64686034323</v>
      </c>
      <c r="K12843" t="s">
        <v>491</v>
      </c>
    </row>
    <row r="12844" spans="2:11" x14ac:dyDescent="0.25">
      <c r="B12844">
        <v>2026</v>
      </c>
      <c r="C12844" t="s">
        <v>489</v>
      </c>
      <c r="D12844">
        <v>4</v>
      </c>
      <c r="E12844" t="s">
        <v>45</v>
      </c>
      <c r="F12844">
        <v>16</v>
      </c>
      <c r="G12844" s="85">
        <v>9.6503696383113162</v>
      </c>
      <c r="H12844" s="85">
        <v>18536.052673839731</v>
      </c>
      <c r="I12844" s="85">
        <v>4748.7393608479206</v>
      </c>
      <c r="J12844" s="85">
        <v>122532.63555736715</v>
      </c>
      <c r="K12844" t="s">
        <v>491</v>
      </c>
    </row>
    <row r="12845" spans="2:11" x14ac:dyDescent="0.25">
      <c r="B12845">
        <v>2026</v>
      </c>
      <c r="C12845" t="s">
        <v>490</v>
      </c>
      <c r="D12845">
        <v>3</v>
      </c>
      <c r="E12845" t="s">
        <v>45</v>
      </c>
      <c r="F12845">
        <v>16</v>
      </c>
      <c r="G12845" s="85">
        <v>5.7570946965842866</v>
      </c>
      <c r="H12845" s="85">
        <v>18536.052673839731</v>
      </c>
      <c r="I12845" s="85">
        <v>4748.7393608479206</v>
      </c>
      <c r="J12845" s="85">
        <v>73098.960222756257</v>
      </c>
      <c r="K12845" t="s">
        <v>491</v>
      </c>
    </row>
    <row r="12846" spans="2:11" x14ac:dyDescent="0.25">
      <c r="B12846">
        <v>2026</v>
      </c>
      <c r="C12846" t="s">
        <v>490</v>
      </c>
      <c r="D12846">
        <v>4</v>
      </c>
      <c r="E12846" t="s">
        <v>45</v>
      </c>
      <c r="F12846">
        <v>16</v>
      </c>
      <c r="G12846" s="85">
        <v>6.3880091838811959</v>
      </c>
      <c r="H12846" s="85">
        <v>18536.052673839731</v>
      </c>
      <c r="I12846" s="85">
        <v>4748.7393608479206</v>
      </c>
      <c r="J12846" s="85">
        <v>81109.805178674767</v>
      </c>
      <c r="K12846" t="s">
        <v>491</v>
      </c>
    </row>
    <row r="12847" spans="2:11" x14ac:dyDescent="0.25">
      <c r="B12847">
        <v>2026</v>
      </c>
      <c r="C12847" t="s">
        <v>479</v>
      </c>
      <c r="D12847">
        <v>3</v>
      </c>
      <c r="E12847" t="s">
        <v>45</v>
      </c>
      <c r="F12847">
        <v>20</v>
      </c>
      <c r="G12847" s="85">
        <v>1.9129670645346166</v>
      </c>
      <c r="H12847" s="85">
        <v>18536.052673839731</v>
      </c>
      <c r="I12847" s="85">
        <v>4748.7393608479206</v>
      </c>
      <c r="J12847" s="85">
        <v>22941.881301682643</v>
      </c>
      <c r="K12847" t="s">
        <v>491</v>
      </c>
    </row>
    <row r="12848" spans="2:11" x14ac:dyDescent="0.25">
      <c r="B12848">
        <v>2026</v>
      </c>
      <c r="C12848" t="s">
        <v>479</v>
      </c>
      <c r="D12848">
        <v>4</v>
      </c>
      <c r="E12848" t="s">
        <v>45</v>
      </c>
      <c r="F12848">
        <v>20</v>
      </c>
      <c r="G12848" s="85">
        <v>0</v>
      </c>
      <c r="H12848" s="85">
        <v>18536.052673839731</v>
      </c>
      <c r="I12848" s="85">
        <v>4748.7393608479206</v>
      </c>
      <c r="J12848" s="85">
        <v>0</v>
      </c>
      <c r="K12848" t="s">
        <v>491</v>
      </c>
    </row>
    <row r="12849" spans="2:11" x14ac:dyDescent="0.25">
      <c r="B12849">
        <v>2026</v>
      </c>
      <c r="C12849" t="s">
        <v>480</v>
      </c>
      <c r="D12849">
        <v>3</v>
      </c>
      <c r="E12849" t="s">
        <v>45</v>
      </c>
      <c r="F12849">
        <v>20</v>
      </c>
      <c r="G12849" s="85">
        <v>1.6911275654903588</v>
      </c>
      <c r="H12849" s="85">
        <v>18536.052673839731</v>
      </c>
      <c r="I12849" s="85">
        <v>4748.7393608479206</v>
      </c>
      <c r="J12849" s="85">
        <v>20281.39877197623</v>
      </c>
      <c r="K12849" t="s">
        <v>491</v>
      </c>
    </row>
    <row r="12850" spans="2:11" x14ac:dyDescent="0.25">
      <c r="B12850">
        <v>2026</v>
      </c>
      <c r="C12850" t="s">
        <v>480</v>
      </c>
      <c r="D12850">
        <v>4</v>
      </c>
      <c r="E12850" t="s">
        <v>45</v>
      </c>
      <c r="F12850">
        <v>20</v>
      </c>
      <c r="G12850" s="85">
        <v>0</v>
      </c>
      <c r="H12850" s="85">
        <v>18536.052673839731</v>
      </c>
      <c r="I12850" s="85">
        <v>4748.7393608479206</v>
      </c>
      <c r="J12850" s="85">
        <v>0</v>
      </c>
      <c r="K12850" t="s">
        <v>491</v>
      </c>
    </row>
    <row r="12851" spans="2:11" x14ac:dyDescent="0.25">
      <c r="B12851">
        <v>2026</v>
      </c>
      <c r="C12851" t="s">
        <v>481</v>
      </c>
      <c r="D12851">
        <v>3</v>
      </c>
      <c r="E12851" t="s">
        <v>45</v>
      </c>
      <c r="F12851">
        <v>20</v>
      </c>
      <c r="G12851" s="85">
        <v>1.5500802769896187</v>
      </c>
      <c r="H12851" s="85">
        <v>18536.052673839731</v>
      </c>
      <c r="I12851" s="85">
        <v>4748.7393608479206</v>
      </c>
      <c r="J12851" s="85">
        <v>18589.843171934896</v>
      </c>
      <c r="K12851" t="s">
        <v>491</v>
      </c>
    </row>
    <row r="12852" spans="2:11" x14ac:dyDescent="0.25">
      <c r="B12852">
        <v>2026</v>
      </c>
      <c r="C12852" t="s">
        <v>481</v>
      </c>
      <c r="D12852">
        <v>4</v>
      </c>
      <c r="E12852" t="s">
        <v>45</v>
      </c>
      <c r="F12852">
        <v>20</v>
      </c>
      <c r="G12852" s="85">
        <v>0</v>
      </c>
      <c r="H12852" s="85">
        <v>18536.052673839731</v>
      </c>
      <c r="I12852" s="85">
        <v>4748.7393608479206</v>
      </c>
      <c r="J12852" s="85">
        <v>0</v>
      </c>
      <c r="K12852" t="s">
        <v>491</v>
      </c>
    </row>
    <row r="12853" spans="2:11" x14ac:dyDescent="0.25">
      <c r="B12853">
        <v>2026</v>
      </c>
      <c r="C12853" t="s">
        <v>482</v>
      </c>
      <c r="D12853">
        <v>3</v>
      </c>
      <c r="E12853" t="s">
        <v>45</v>
      </c>
      <c r="F12853">
        <v>20</v>
      </c>
      <c r="G12853" s="85">
        <v>0.86118123127883173</v>
      </c>
      <c r="H12853" s="85">
        <v>18536.052673839731</v>
      </c>
      <c r="I12853" s="85">
        <v>4748.7393608479206</v>
      </c>
      <c r="J12853" s="85">
        <v>10327.996730065157</v>
      </c>
      <c r="K12853" t="s">
        <v>491</v>
      </c>
    </row>
    <row r="12854" spans="2:11" x14ac:dyDescent="0.25">
      <c r="B12854">
        <v>2026</v>
      </c>
      <c r="C12854" t="s">
        <v>482</v>
      </c>
      <c r="D12854">
        <v>4</v>
      </c>
      <c r="E12854" t="s">
        <v>45</v>
      </c>
      <c r="F12854">
        <v>20</v>
      </c>
      <c r="G12854" s="85">
        <v>0</v>
      </c>
      <c r="H12854" s="85">
        <v>18536.052673839731</v>
      </c>
      <c r="I12854" s="85">
        <v>4748.7393608479206</v>
      </c>
      <c r="J12854" s="85">
        <v>0</v>
      </c>
      <c r="K12854" t="s">
        <v>491</v>
      </c>
    </row>
    <row r="12855" spans="2:11" x14ac:dyDescent="0.25">
      <c r="B12855">
        <v>2026</v>
      </c>
      <c r="C12855" t="s">
        <v>483</v>
      </c>
      <c r="D12855">
        <v>3</v>
      </c>
      <c r="E12855" t="s">
        <v>45</v>
      </c>
      <c r="F12855">
        <v>20</v>
      </c>
      <c r="G12855" s="85">
        <v>0.58697845032707685</v>
      </c>
      <c r="H12855" s="85">
        <v>18536.052673839731</v>
      </c>
      <c r="I12855" s="85">
        <v>4748.7393608479206</v>
      </c>
      <c r="J12855" s="85">
        <v>7039.5304674654699</v>
      </c>
      <c r="K12855" t="s">
        <v>491</v>
      </c>
    </row>
    <row r="12856" spans="2:11" x14ac:dyDescent="0.25">
      <c r="B12856">
        <v>2026</v>
      </c>
      <c r="C12856" t="s">
        <v>483</v>
      </c>
      <c r="D12856">
        <v>4</v>
      </c>
      <c r="E12856" t="s">
        <v>45</v>
      </c>
      <c r="F12856">
        <v>20</v>
      </c>
      <c r="G12856" s="85">
        <v>0</v>
      </c>
      <c r="H12856" s="85">
        <v>18536.052673839731</v>
      </c>
      <c r="I12856" s="85">
        <v>4748.7393608479206</v>
      </c>
      <c r="J12856" s="85">
        <v>0</v>
      </c>
      <c r="K12856" t="s">
        <v>491</v>
      </c>
    </row>
    <row r="12857" spans="2:11" x14ac:dyDescent="0.25">
      <c r="B12857">
        <v>2026</v>
      </c>
      <c r="C12857" t="s">
        <v>484</v>
      </c>
      <c r="D12857">
        <v>3</v>
      </c>
      <c r="E12857" t="s">
        <v>45</v>
      </c>
      <c r="F12857">
        <v>20</v>
      </c>
      <c r="G12857" s="85">
        <v>3.5067023229114551</v>
      </c>
      <c r="H12857" s="85">
        <v>18536.052673839731</v>
      </c>
      <c r="I12857" s="85">
        <v>4748.7393608479206</v>
      </c>
      <c r="J12857" s="85">
        <v>42055.271072918978</v>
      </c>
      <c r="K12857" t="s">
        <v>491</v>
      </c>
    </row>
    <row r="12858" spans="2:11" x14ac:dyDescent="0.25">
      <c r="B12858">
        <v>2026</v>
      </c>
      <c r="C12858" t="s">
        <v>484</v>
      </c>
      <c r="D12858">
        <v>4</v>
      </c>
      <c r="E12858" t="s">
        <v>45</v>
      </c>
      <c r="F12858">
        <v>20</v>
      </c>
      <c r="G12858" s="85">
        <v>0</v>
      </c>
      <c r="H12858" s="85">
        <v>18536.052673839731</v>
      </c>
      <c r="I12858" s="85">
        <v>4748.7393608479206</v>
      </c>
      <c r="J12858" s="85">
        <v>0</v>
      </c>
      <c r="K12858" t="s">
        <v>491</v>
      </c>
    </row>
    <row r="12859" spans="2:11" x14ac:dyDescent="0.25">
      <c r="B12859">
        <v>2026</v>
      </c>
      <c r="C12859" t="s">
        <v>485</v>
      </c>
      <c r="D12859">
        <v>3</v>
      </c>
      <c r="E12859" t="s">
        <v>45</v>
      </c>
      <c r="F12859">
        <v>20</v>
      </c>
      <c r="G12859" s="85">
        <v>5.314776610476577</v>
      </c>
      <c r="H12859" s="85">
        <v>18536.052673839731</v>
      </c>
      <c r="I12859" s="85">
        <v>4748.7393608479206</v>
      </c>
      <c r="J12859" s="85">
        <v>63739.191543360932</v>
      </c>
      <c r="K12859" t="s">
        <v>491</v>
      </c>
    </row>
    <row r="12860" spans="2:11" x14ac:dyDescent="0.25">
      <c r="B12860">
        <v>2026</v>
      </c>
      <c r="C12860" t="s">
        <v>485</v>
      </c>
      <c r="D12860">
        <v>4</v>
      </c>
      <c r="E12860" t="s">
        <v>45</v>
      </c>
      <c r="F12860">
        <v>20</v>
      </c>
      <c r="G12860" s="85">
        <v>0</v>
      </c>
      <c r="H12860" s="85">
        <v>18536.052673839731</v>
      </c>
      <c r="I12860" s="85">
        <v>4748.7393608479206</v>
      </c>
      <c r="J12860" s="85">
        <v>0</v>
      </c>
      <c r="K12860" t="s">
        <v>491</v>
      </c>
    </row>
    <row r="12861" spans="2:11" x14ac:dyDescent="0.25">
      <c r="B12861">
        <v>2026</v>
      </c>
      <c r="C12861" t="s">
        <v>486</v>
      </c>
      <c r="D12861">
        <v>3</v>
      </c>
      <c r="E12861" t="s">
        <v>45</v>
      </c>
      <c r="F12861">
        <v>20</v>
      </c>
      <c r="G12861" s="85">
        <v>1.9938485535199206</v>
      </c>
      <c r="H12861" s="85">
        <v>18536.052673839731</v>
      </c>
      <c r="I12861" s="85">
        <v>4748.7393608479206</v>
      </c>
      <c r="J12861" s="85">
        <v>23911.878932172749</v>
      </c>
      <c r="K12861" t="s">
        <v>491</v>
      </c>
    </row>
    <row r="12862" spans="2:11" x14ac:dyDescent="0.25">
      <c r="B12862">
        <v>2026</v>
      </c>
      <c r="C12862" t="s">
        <v>486</v>
      </c>
      <c r="D12862">
        <v>4</v>
      </c>
      <c r="E12862" t="s">
        <v>45</v>
      </c>
      <c r="F12862">
        <v>20</v>
      </c>
      <c r="G12862" s="85">
        <v>0</v>
      </c>
      <c r="H12862" s="85">
        <v>18536.052673839731</v>
      </c>
      <c r="I12862" s="85">
        <v>4748.7393608479206</v>
      </c>
      <c r="J12862" s="85">
        <v>0</v>
      </c>
      <c r="K12862" t="s">
        <v>491</v>
      </c>
    </row>
    <row r="12863" spans="2:11" x14ac:dyDescent="0.25">
      <c r="B12863">
        <v>2026</v>
      </c>
      <c r="C12863" t="s">
        <v>487</v>
      </c>
      <c r="D12863">
        <v>3</v>
      </c>
      <c r="E12863" t="s">
        <v>45</v>
      </c>
      <c r="F12863">
        <v>20</v>
      </c>
      <c r="G12863" s="85">
        <v>1.7720090544756626</v>
      </c>
      <c r="H12863" s="85">
        <v>18536.052673839731</v>
      </c>
      <c r="I12863" s="85">
        <v>4748.7393608479206</v>
      </c>
      <c r="J12863" s="85">
        <v>21251.396402466336</v>
      </c>
      <c r="K12863" t="s">
        <v>491</v>
      </c>
    </row>
    <row r="12864" spans="2:11" x14ac:dyDescent="0.25">
      <c r="B12864">
        <v>2026</v>
      </c>
      <c r="C12864" t="s">
        <v>487</v>
      </c>
      <c r="D12864">
        <v>4</v>
      </c>
      <c r="E12864" t="s">
        <v>45</v>
      </c>
      <c r="F12864">
        <v>20</v>
      </c>
      <c r="G12864" s="85">
        <v>0</v>
      </c>
      <c r="H12864" s="85">
        <v>18536.052673839731</v>
      </c>
      <c r="I12864" s="85">
        <v>4748.7393608479206</v>
      </c>
      <c r="J12864" s="85">
        <v>0</v>
      </c>
      <c r="K12864" t="s">
        <v>491</v>
      </c>
    </row>
    <row r="12865" spans="2:11" x14ac:dyDescent="0.25">
      <c r="B12865">
        <v>2026</v>
      </c>
      <c r="C12865" t="s">
        <v>488</v>
      </c>
      <c r="D12865">
        <v>3</v>
      </c>
      <c r="E12865" t="s">
        <v>45</v>
      </c>
      <c r="F12865">
        <v>20</v>
      </c>
      <c r="G12865" s="85">
        <v>1.6309617659749227</v>
      </c>
      <c r="H12865" s="85">
        <v>18536.052673839731</v>
      </c>
      <c r="I12865" s="85">
        <v>4748.7393608479206</v>
      </c>
      <c r="J12865" s="85">
        <v>19559.840802425002</v>
      </c>
      <c r="K12865" t="s">
        <v>491</v>
      </c>
    </row>
    <row r="12866" spans="2:11" x14ac:dyDescent="0.25">
      <c r="B12866">
        <v>2026</v>
      </c>
      <c r="C12866" t="s">
        <v>488</v>
      </c>
      <c r="D12866">
        <v>4</v>
      </c>
      <c r="E12866" t="s">
        <v>45</v>
      </c>
      <c r="F12866">
        <v>20</v>
      </c>
      <c r="G12866" s="85">
        <v>0</v>
      </c>
      <c r="H12866" s="85">
        <v>18536.052673839731</v>
      </c>
      <c r="I12866" s="85">
        <v>4748.7393608479206</v>
      </c>
      <c r="J12866" s="85">
        <v>0</v>
      </c>
      <c r="K12866" t="s">
        <v>491</v>
      </c>
    </row>
    <row r="12867" spans="2:11" x14ac:dyDescent="0.25">
      <c r="B12867">
        <v>2026</v>
      </c>
      <c r="C12867" t="s">
        <v>489</v>
      </c>
      <c r="D12867">
        <v>3</v>
      </c>
      <c r="E12867" t="s">
        <v>45</v>
      </c>
      <c r="F12867">
        <v>20</v>
      </c>
      <c r="G12867" s="85">
        <v>0.94206272026413584</v>
      </c>
      <c r="H12867" s="85">
        <v>18536.052673839731</v>
      </c>
      <c r="I12867" s="85">
        <v>4748.7393608479206</v>
      </c>
      <c r="J12867" s="85">
        <v>11297.994360555267</v>
      </c>
      <c r="K12867" t="s">
        <v>491</v>
      </c>
    </row>
    <row r="12868" spans="2:11" x14ac:dyDescent="0.25">
      <c r="B12868">
        <v>2026</v>
      </c>
      <c r="C12868" t="s">
        <v>489</v>
      </c>
      <c r="D12868">
        <v>4</v>
      </c>
      <c r="E12868" t="s">
        <v>45</v>
      </c>
      <c r="F12868">
        <v>20</v>
      </c>
      <c r="G12868" s="85">
        <v>0</v>
      </c>
      <c r="H12868" s="85">
        <v>18536.052673839731</v>
      </c>
      <c r="I12868" s="85">
        <v>4748.7393608479206</v>
      </c>
      <c r="J12868" s="85">
        <v>0</v>
      </c>
      <c r="K12868" t="s">
        <v>491</v>
      </c>
    </row>
    <row r="12869" spans="2:11" x14ac:dyDescent="0.25">
      <c r="B12869">
        <v>2026</v>
      </c>
      <c r="C12869" t="s">
        <v>490</v>
      </c>
      <c r="D12869">
        <v>3</v>
      </c>
      <c r="E12869" t="s">
        <v>45</v>
      </c>
      <c r="F12869">
        <v>20</v>
      </c>
      <c r="G12869" s="85">
        <v>0.66785993931238108</v>
      </c>
      <c r="H12869" s="85">
        <v>18536.052673839731</v>
      </c>
      <c r="I12869" s="85">
        <v>4748.7393608479206</v>
      </c>
      <c r="J12869" s="85">
        <v>8009.528097955581</v>
      </c>
      <c r="K12869" t="s">
        <v>491</v>
      </c>
    </row>
    <row r="12870" spans="2:11" x14ac:dyDescent="0.25">
      <c r="B12870">
        <v>2026</v>
      </c>
      <c r="C12870" t="s">
        <v>490</v>
      </c>
      <c r="D12870">
        <v>4</v>
      </c>
      <c r="E12870" t="s">
        <v>45</v>
      </c>
      <c r="F12870">
        <v>20</v>
      </c>
      <c r="G12870" s="85">
        <v>0</v>
      </c>
      <c r="H12870" s="85">
        <v>18536.052673839731</v>
      </c>
      <c r="I12870" s="85">
        <v>4748.7393608479206</v>
      </c>
      <c r="J12870" s="85">
        <v>0</v>
      </c>
      <c r="K12870" t="s">
        <v>491</v>
      </c>
    </row>
    <row r="12871" spans="2:11" x14ac:dyDescent="0.25">
      <c r="B12871">
        <v>2026</v>
      </c>
      <c r="C12871" t="s">
        <v>479</v>
      </c>
      <c r="D12871">
        <v>3</v>
      </c>
      <c r="E12871" t="s">
        <v>45</v>
      </c>
      <c r="F12871">
        <v>8</v>
      </c>
      <c r="G12871" s="85">
        <v>12.95779639798508</v>
      </c>
      <c r="H12871" s="85">
        <v>18536.052673839731</v>
      </c>
      <c r="I12871" s="85">
        <v>4748.7393608479206</v>
      </c>
      <c r="J12871" s="85">
        <v>161885.63128814101</v>
      </c>
      <c r="K12871" t="s">
        <v>491</v>
      </c>
    </row>
    <row r="12872" spans="2:11" x14ac:dyDescent="0.25">
      <c r="B12872">
        <v>2026</v>
      </c>
      <c r="C12872" t="s">
        <v>479</v>
      </c>
      <c r="D12872">
        <v>4</v>
      </c>
      <c r="E12872" t="s">
        <v>45</v>
      </c>
      <c r="F12872">
        <v>8</v>
      </c>
      <c r="G12872" s="85">
        <v>7.0222896608435281</v>
      </c>
      <c r="H12872" s="85">
        <v>18536.052673839731</v>
      </c>
      <c r="I12872" s="85">
        <v>4748.7393608479206</v>
      </c>
      <c r="J12872" s="85">
        <v>87731.567923895796</v>
      </c>
      <c r="K12872" t="s">
        <v>491</v>
      </c>
    </row>
    <row r="12873" spans="2:11" x14ac:dyDescent="0.25">
      <c r="B12873">
        <v>2026</v>
      </c>
      <c r="C12873" t="s">
        <v>480</v>
      </c>
      <c r="D12873">
        <v>3</v>
      </c>
      <c r="E12873" t="s">
        <v>45</v>
      </c>
      <c r="F12873">
        <v>8</v>
      </c>
      <c r="G12873" s="85">
        <v>13.051457954712793</v>
      </c>
      <c r="H12873" s="85">
        <v>18536.052673839731</v>
      </c>
      <c r="I12873" s="85">
        <v>4748.7393608479206</v>
      </c>
      <c r="J12873" s="85">
        <v>163055.77316817964</v>
      </c>
      <c r="K12873" t="s">
        <v>491</v>
      </c>
    </row>
    <row r="12874" spans="2:11" x14ac:dyDescent="0.25">
      <c r="B12874">
        <v>2026</v>
      </c>
      <c r="C12874" t="s">
        <v>480</v>
      </c>
      <c r="D12874">
        <v>4</v>
      </c>
      <c r="E12874" t="s">
        <v>45</v>
      </c>
      <c r="F12874">
        <v>8</v>
      </c>
      <c r="G12874" s="85">
        <v>7.0730481819088684</v>
      </c>
      <c r="H12874" s="85">
        <v>18536.052673839731</v>
      </c>
      <c r="I12874" s="85">
        <v>4748.7393608479206</v>
      </c>
      <c r="J12874" s="85">
        <v>88365.709329852194</v>
      </c>
      <c r="K12874" t="s">
        <v>491</v>
      </c>
    </row>
    <row r="12875" spans="2:11" x14ac:dyDescent="0.25">
      <c r="B12875">
        <v>2026</v>
      </c>
      <c r="C12875" t="s">
        <v>481</v>
      </c>
      <c r="D12875">
        <v>3</v>
      </c>
      <c r="E12875" t="s">
        <v>45</v>
      </c>
      <c r="F12875">
        <v>8</v>
      </c>
      <c r="G12875" s="85">
        <v>13.145119511440498</v>
      </c>
      <c r="H12875" s="85">
        <v>18536.052673839731</v>
      </c>
      <c r="I12875" s="85">
        <v>4748.7393608479206</v>
      </c>
      <c r="J12875" s="85">
        <v>164225.91504821816</v>
      </c>
      <c r="K12875" t="s">
        <v>491</v>
      </c>
    </row>
    <row r="12876" spans="2:11" x14ac:dyDescent="0.25">
      <c r="B12876">
        <v>2026</v>
      </c>
      <c r="C12876" t="s">
        <v>481</v>
      </c>
      <c r="D12876">
        <v>4</v>
      </c>
      <c r="E12876" t="s">
        <v>45</v>
      </c>
      <c r="F12876">
        <v>8</v>
      </c>
      <c r="G12876" s="85">
        <v>7.1238067029742069</v>
      </c>
      <c r="H12876" s="85">
        <v>18536.052673839731</v>
      </c>
      <c r="I12876" s="85">
        <v>4748.7393608479206</v>
      </c>
      <c r="J12876" s="85">
        <v>88999.850735808563</v>
      </c>
      <c r="K12876" t="s">
        <v>491</v>
      </c>
    </row>
    <row r="12877" spans="2:11" x14ac:dyDescent="0.25">
      <c r="B12877">
        <v>2026</v>
      </c>
      <c r="C12877" t="s">
        <v>482</v>
      </c>
      <c r="D12877">
        <v>3</v>
      </c>
      <c r="E12877" t="s">
        <v>45</v>
      </c>
      <c r="F12877">
        <v>8</v>
      </c>
      <c r="G12877" s="85">
        <v>13.238781068168212</v>
      </c>
      <c r="H12877" s="85">
        <v>18536.052673839731</v>
      </c>
      <c r="I12877" s="85">
        <v>4748.7393608479206</v>
      </c>
      <c r="J12877" s="85">
        <v>165396.05692825679</v>
      </c>
      <c r="K12877" t="s">
        <v>491</v>
      </c>
    </row>
    <row r="12878" spans="2:11" x14ac:dyDescent="0.25">
      <c r="B12878">
        <v>2026</v>
      </c>
      <c r="C12878" t="s">
        <v>482</v>
      </c>
      <c r="D12878">
        <v>4</v>
      </c>
      <c r="E12878" t="s">
        <v>45</v>
      </c>
      <c r="F12878">
        <v>8</v>
      </c>
      <c r="G12878" s="85">
        <v>7.1745652240395472</v>
      </c>
      <c r="H12878" s="85">
        <v>18536.052673839731</v>
      </c>
      <c r="I12878" s="85">
        <v>4748.7393608479206</v>
      </c>
      <c r="J12878" s="85">
        <v>89633.99214176496</v>
      </c>
      <c r="K12878" t="s">
        <v>491</v>
      </c>
    </row>
    <row r="12879" spans="2:11" x14ac:dyDescent="0.25">
      <c r="B12879">
        <v>2026</v>
      </c>
      <c r="C12879" t="s">
        <v>483</v>
      </c>
      <c r="D12879">
        <v>3</v>
      </c>
      <c r="E12879" t="s">
        <v>45</v>
      </c>
      <c r="F12879">
        <v>8</v>
      </c>
      <c r="G12879" s="85">
        <v>13.332442624895917</v>
      </c>
      <c r="H12879" s="85">
        <v>18536.052673839731</v>
      </c>
      <c r="I12879" s="85">
        <v>4748.7393608479206</v>
      </c>
      <c r="J12879" s="85">
        <v>166566.19880829527</v>
      </c>
      <c r="K12879" t="s">
        <v>491</v>
      </c>
    </row>
    <row r="12880" spans="2:11" x14ac:dyDescent="0.25">
      <c r="B12880">
        <v>2026</v>
      </c>
      <c r="C12880" t="s">
        <v>483</v>
      </c>
      <c r="D12880">
        <v>4</v>
      </c>
      <c r="E12880" t="s">
        <v>45</v>
      </c>
      <c r="F12880">
        <v>8</v>
      </c>
      <c r="G12880" s="85">
        <v>7.2253237451048857</v>
      </c>
      <c r="H12880" s="85">
        <v>18536.052673839731</v>
      </c>
      <c r="I12880" s="85">
        <v>4748.7393608479206</v>
      </c>
      <c r="J12880" s="85">
        <v>90268.133547721343</v>
      </c>
      <c r="K12880" t="s">
        <v>491</v>
      </c>
    </row>
    <row r="12881" spans="2:11" x14ac:dyDescent="0.25">
      <c r="B12881">
        <v>2026</v>
      </c>
      <c r="C12881" t="s">
        <v>484</v>
      </c>
      <c r="D12881">
        <v>3</v>
      </c>
      <c r="E12881" t="s">
        <v>45</v>
      </c>
      <c r="F12881">
        <v>8</v>
      </c>
      <c r="G12881" s="85">
        <v>13.426104181623629</v>
      </c>
      <c r="H12881" s="85">
        <v>18536.052673839731</v>
      </c>
      <c r="I12881" s="85">
        <v>4748.7393608479206</v>
      </c>
      <c r="J12881" s="85">
        <v>167736.34068833388</v>
      </c>
      <c r="K12881" t="s">
        <v>491</v>
      </c>
    </row>
    <row r="12882" spans="2:11" x14ac:dyDescent="0.25">
      <c r="B12882">
        <v>2026</v>
      </c>
      <c r="C12882" t="s">
        <v>484</v>
      </c>
      <c r="D12882">
        <v>4</v>
      </c>
      <c r="E12882" t="s">
        <v>45</v>
      </c>
      <c r="F12882">
        <v>8</v>
      </c>
      <c r="G12882" s="85">
        <v>7.2760822661702242</v>
      </c>
      <c r="H12882" s="85">
        <v>18536.052673839731</v>
      </c>
      <c r="I12882" s="85">
        <v>4748.7393608479206</v>
      </c>
      <c r="J12882" s="85">
        <v>90902.274953677712</v>
      </c>
      <c r="K12882" t="s">
        <v>491</v>
      </c>
    </row>
    <row r="12883" spans="2:11" x14ac:dyDescent="0.25">
      <c r="B12883">
        <v>2026</v>
      </c>
      <c r="C12883" t="s">
        <v>485</v>
      </c>
      <c r="D12883">
        <v>3</v>
      </c>
      <c r="E12883" t="s">
        <v>45</v>
      </c>
      <c r="F12883">
        <v>8</v>
      </c>
      <c r="G12883" s="85">
        <v>13.519765738351335</v>
      </c>
      <c r="H12883" s="85">
        <v>18536.052673839731</v>
      </c>
      <c r="I12883" s="85">
        <v>4748.7393608479206</v>
      </c>
      <c r="J12883" s="85">
        <v>168906.48256837242</v>
      </c>
      <c r="K12883" t="s">
        <v>491</v>
      </c>
    </row>
    <row r="12884" spans="2:11" x14ac:dyDescent="0.25">
      <c r="B12884">
        <v>2026</v>
      </c>
      <c r="C12884" t="s">
        <v>485</v>
      </c>
      <c r="D12884">
        <v>4</v>
      </c>
      <c r="E12884" t="s">
        <v>45</v>
      </c>
      <c r="F12884">
        <v>8</v>
      </c>
      <c r="G12884" s="85">
        <v>7.3268407872355645</v>
      </c>
      <c r="H12884" s="85">
        <v>18536.052673839731</v>
      </c>
      <c r="I12884" s="85">
        <v>4748.7393608479206</v>
      </c>
      <c r="J12884" s="85">
        <v>91536.41635963411</v>
      </c>
      <c r="K12884" t="s">
        <v>491</v>
      </c>
    </row>
    <row r="12885" spans="2:11" x14ac:dyDescent="0.25">
      <c r="B12885">
        <v>2026</v>
      </c>
      <c r="C12885" t="s">
        <v>486</v>
      </c>
      <c r="D12885">
        <v>3</v>
      </c>
      <c r="E12885" t="s">
        <v>45</v>
      </c>
      <c r="F12885">
        <v>8</v>
      </c>
      <c r="G12885" s="85">
        <v>13.613427295079047</v>
      </c>
      <c r="H12885" s="85">
        <v>18536.052673839731</v>
      </c>
      <c r="I12885" s="85">
        <v>4748.7393608479206</v>
      </c>
      <c r="J12885" s="85">
        <v>170076.62444841102</v>
      </c>
      <c r="K12885" t="s">
        <v>491</v>
      </c>
    </row>
    <row r="12886" spans="2:11" x14ac:dyDescent="0.25">
      <c r="B12886">
        <v>2026</v>
      </c>
      <c r="C12886" t="s">
        <v>486</v>
      </c>
      <c r="D12886">
        <v>4</v>
      </c>
      <c r="E12886" t="s">
        <v>45</v>
      </c>
      <c r="F12886">
        <v>8</v>
      </c>
      <c r="G12886" s="85">
        <v>7.377599308300903</v>
      </c>
      <c r="H12886" s="85">
        <v>18536.052673839731</v>
      </c>
      <c r="I12886" s="85">
        <v>4748.7393608479206</v>
      </c>
      <c r="J12886" s="85">
        <v>92170.557765590493</v>
      </c>
      <c r="K12886" t="s">
        <v>491</v>
      </c>
    </row>
    <row r="12887" spans="2:11" x14ac:dyDescent="0.25">
      <c r="B12887">
        <v>2026</v>
      </c>
      <c r="C12887" t="s">
        <v>487</v>
      </c>
      <c r="D12887">
        <v>3</v>
      </c>
      <c r="E12887" t="s">
        <v>45</v>
      </c>
      <c r="F12887">
        <v>8</v>
      </c>
      <c r="G12887" s="85">
        <v>13.707088851806752</v>
      </c>
      <c r="H12887" s="85">
        <v>18536.052673839731</v>
      </c>
      <c r="I12887" s="85">
        <v>4748.7393608479206</v>
      </c>
      <c r="J12887" s="85">
        <v>171246.76632844954</v>
      </c>
      <c r="K12887" t="s">
        <v>491</v>
      </c>
    </row>
    <row r="12888" spans="2:11" x14ac:dyDescent="0.25">
      <c r="B12888">
        <v>2026</v>
      </c>
      <c r="C12888" t="s">
        <v>487</v>
      </c>
      <c r="D12888">
        <v>4</v>
      </c>
      <c r="E12888" t="s">
        <v>45</v>
      </c>
      <c r="F12888">
        <v>8</v>
      </c>
      <c r="G12888" s="85">
        <v>7.4283578293662416</v>
      </c>
      <c r="H12888" s="85">
        <v>18536.052673839731</v>
      </c>
      <c r="I12888" s="85">
        <v>4748.7393608479206</v>
      </c>
      <c r="J12888" s="85">
        <v>92804.699171546861</v>
      </c>
      <c r="K12888" t="s">
        <v>491</v>
      </c>
    </row>
    <row r="12889" spans="2:11" x14ac:dyDescent="0.25">
      <c r="B12889">
        <v>2026</v>
      </c>
      <c r="C12889" t="s">
        <v>488</v>
      </c>
      <c r="D12889">
        <v>3</v>
      </c>
      <c r="E12889" t="s">
        <v>45</v>
      </c>
      <c r="F12889">
        <v>8</v>
      </c>
      <c r="G12889" s="85">
        <v>13.800750408534466</v>
      </c>
      <c r="H12889" s="85">
        <v>18536.052673839731</v>
      </c>
      <c r="I12889" s="85">
        <v>4748.7393608479206</v>
      </c>
      <c r="J12889" s="85">
        <v>172416.90820848817</v>
      </c>
      <c r="K12889" t="s">
        <v>491</v>
      </c>
    </row>
    <row r="12890" spans="2:11" x14ac:dyDescent="0.25">
      <c r="B12890">
        <v>2026</v>
      </c>
      <c r="C12890" t="s">
        <v>488</v>
      </c>
      <c r="D12890">
        <v>4</v>
      </c>
      <c r="E12890" t="s">
        <v>45</v>
      </c>
      <c r="F12890">
        <v>8</v>
      </c>
      <c r="G12890" s="85">
        <v>7.4791163504315818</v>
      </c>
      <c r="H12890" s="85">
        <v>18536.052673839731</v>
      </c>
      <c r="I12890" s="85">
        <v>4748.7393608479206</v>
      </c>
      <c r="J12890" s="85">
        <v>93438.840577503273</v>
      </c>
      <c r="K12890" t="s">
        <v>491</v>
      </c>
    </row>
    <row r="12891" spans="2:11" x14ac:dyDescent="0.25">
      <c r="B12891">
        <v>2026</v>
      </c>
      <c r="C12891" t="s">
        <v>489</v>
      </c>
      <c r="D12891">
        <v>3</v>
      </c>
      <c r="E12891" t="s">
        <v>45</v>
      </c>
      <c r="F12891">
        <v>8</v>
      </c>
      <c r="G12891" s="85">
        <v>13.89441196526217</v>
      </c>
      <c r="H12891" s="85">
        <v>18536.052673839731</v>
      </c>
      <c r="I12891" s="85">
        <v>4748.7393608479206</v>
      </c>
      <c r="J12891" s="85">
        <v>173587.05008852668</v>
      </c>
      <c r="K12891" t="s">
        <v>491</v>
      </c>
    </row>
    <row r="12892" spans="2:11" x14ac:dyDescent="0.25">
      <c r="B12892">
        <v>2026</v>
      </c>
      <c r="C12892" t="s">
        <v>489</v>
      </c>
      <c r="D12892">
        <v>4</v>
      </c>
      <c r="E12892" t="s">
        <v>45</v>
      </c>
      <c r="F12892">
        <v>8</v>
      </c>
      <c r="G12892" s="85">
        <v>7.5298748714969204</v>
      </c>
      <c r="H12892" s="85">
        <v>18536.052673839731</v>
      </c>
      <c r="I12892" s="85">
        <v>4748.7393608479206</v>
      </c>
      <c r="J12892" s="85">
        <v>94072.981983459642</v>
      </c>
      <c r="K12892" t="s">
        <v>491</v>
      </c>
    </row>
    <row r="12893" spans="2:11" x14ac:dyDescent="0.25">
      <c r="B12893">
        <v>2026</v>
      </c>
      <c r="C12893" t="s">
        <v>490</v>
      </c>
      <c r="D12893">
        <v>3</v>
      </c>
      <c r="E12893" t="s">
        <v>45</v>
      </c>
      <c r="F12893">
        <v>8</v>
      </c>
      <c r="G12893" s="85">
        <v>13.988073521989884</v>
      </c>
      <c r="H12893" s="85">
        <v>18536.052673839731</v>
      </c>
      <c r="I12893" s="85">
        <v>4748.7393608479206</v>
      </c>
      <c r="J12893" s="85">
        <v>174757.19196856528</v>
      </c>
      <c r="K12893" t="s">
        <v>491</v>
      </c>
    </row>
    <row r="12894" spans="2:11" x14ac:dyDescent="0.25">
      <c r="B12894">
        <v>2026</v>
      </c>
      <c r="C12894" t="s">
        <v>490</v>
      </c>
      <c r="D12894">
        <v>4</v>
      </c>
      <c r="E12894" t="s">
        <v>45</v>
      </c>
      <c r="F12894">
        <v>8</v>
      </c>
      <c r="G12894" s="85">
        <v>7.5806333925622607</v>
      </c>
      <c r="H12894" s="85">
        <v>18536.052673839731</v>
      </c>
      <c r="I12894" s="85">
        <v>4748.7393608479206</v>
      </c>
      <c r="J12894" s="85">
        <v>94707.12338941604</v>
      </c>
      <c r="K12894" t="s">
        <v>491</v>
      </c>
    </row>
    <row r="12895" spans="2:11" x14ac:dyDescent="0.25">
      <c r="B12895">
        <v>2026</v>
      </c>
      <c r="C12895" t="s">
        <v>479</v>
      </c>
      <c r="D12895">
        <v>3</v>
      </c>
      <c r="E12895" t="s">
        <v>185</v>
      </c>
      <c r="F12895">
        <v>22</v>
      </c>
      <c r="G12895" s="85">
        <v>3.5163874177429371</v>
      </c>
      <c r="H12895" s="85">
        <v>12076.490850376749</v>
      </c>
      <c r="I12895" s="85">
        <v>3366.157158234661</v>
      </c>
      <c r="J12895" s="85">
        <v>26328.684695586551</v>
      </c>
      <c r="K12895" t="s">
        <v>491</v>
      </c>
    </row>
    <row r="12896" spans="2:11" x14ac:dyDescent="0.25">
      <c r="B12896">
        <v>2026</v>
      </c>
      <c r="C12896" t="s">
        <v>479</v>
      </c>
      <c r="D12896">
        <v>4</v>
      </c>
      <c r="E12896" t="s">
        <v>185</v>
      </c>
      <c r="F12896">
        <v>22</v>
      </c>
      <c r="G12896" s="85">
        <v>2.1768112586027701</v>
      </c>
      <c r="H12896" s="85">
        <v>12076.490850376749</v>
      </c>
      <c r="I12896" s="85">
        <v>3366.157158234661</v>
      </c>
      <c r="J12896" s="85">
        <v>16298.709573458338</v>
      </c>
      <c r="K12896" t="s">
        <v>491</v>
      </c>
    </row>
    <row r="12897" spans="2:11" x14ac:dyDescent="0.25">
      <c r="B12897">
        <v>2026</v>
      </c>
      <c r="C12897" t="s">
        <v>480</v>
      </c>
      <c r="D12897">
        <v>3</v>
      </c>
      <c r="E12897" t="s">
        <v>185</v>
      </c>
      <c r="F12897">
        <v>22</v>
      </c>
      <c r="G12897" s="85">
        <v>3.523608422003579</v>
      </c>
      <c r="H12897" s="85">
        <v>12076.490850376749</v>
      </c>
      <c r="I12897" s="85">
        <v>3366.157158234661</v>
      </c>
      <c r="J12897" s="85">
        <v>26382.751418554741</v>
      </c>
      <c r="K12897" t="s">
        <v>491</v>
      </c>
    </row>
    <row r="12898" spans="2:11" x14ac:dyDescent="0.25">
      <c r="B12898">
        <v>2026</v>
      </c>
      <c r="C12898" t="s">
        <v>480</v>
      </c>
      <c r="D12898">
        <v>4</v>
      </c>
      <c r="E12898" t="s">
        <v>185</v>
      </c>
      <c r="F12898">
        <v>22</v>
      </c>
      <c r="G12898" s="85">
        <v>2.1812814040974535</v>
      </c>
      <c r="H12898" s="85">
        <v>12076.490850376749</v>
      </c>
      <c r="I12898" s="85">
        <v>3366.157158234661</v>
      </c>
      <c r="J12898" s="85">
        <v>16332.179449581505</v>
      </c>
      <c r="K12898" t="s">
        <v>491</v>
      </c>
    </row>
    <row r="12899" spans="2:11" x14ac:dyDescent="0.25">
      <c r="B12899">
        <v>2026</v>
      </c>
      <c r="C12899" t="s">
        <v>481</v>
      </c>
      <c r="D12899">
        <v>3</v>
      </c>
      <c r="E12899" t="s">
        <v>185</v>
      </c>
      <c r="F12899">
        <v>22</v>
      </c>
      <c r="G12899" s="85">
        <v>3.5308294262642219</v>
      </c>
      <c r="H12899" s="85">
        <v>12076.490850376749</v>
      </c>
      <c r="I12899" s="85">
        <v>3366.157158234661</v>
      </c>
      <c r="J12899" s="85">
        <v>26436.818141522934</v>
      </c>
      <c r="K12899" t="s">
        <v>491</v>
      </c>
    </row>
    <row r="12900" spans="2:11" x14ac:dyDescent="0.25">
      <c r="B12900">
        <v>2026</v>
      </c>
      <c r="C12900" t="s">
        <v>481</v>
      </c>
      <c r="D12900">
        <v>4</v>
      </c>
      <c r="E12900" t="s">
        <v>185</v>
      </c>
      <c r="F12900">
        <v>22</v>
      </c>
      <c r="G12900" s="85">
        <v>2.1857515495921369</v>
      </c>
      <c r="H12900" s="85">
        <v>12076.490850376749</v>
      </c>
      <c r="I12900" s="85">
        <v>3366.157158234661</v>
      </c>
      <c r="J12900" s="85">
        <v>16365.64932570467</v>
      </c>
      <c r="K12900" t="s">
        <v>491</v>
      </c>
    </row>
    <row r="12901" spans="2:11" x14ac:dyDescent="0.25">
      <c r="B12901">
        <v>2026</v>
      </c>
      <c r="C12901" t="s">
        <v>482</v>
      </c>
      <c r="D12901">
        <v>3</v>
      </c>
      <c r="E12901" t="s">
        <v>185</v>
      </c>
      <c r="F12901">
        <v>22</v>
      </c>
      <c r="G12901" s="85">
        <v>3.5380504305248643</v>
      </c>
      <c r="H12901" s="85">
        <v>12076.490850376749</v>
      </c>
      <c r="I12901" s="85">
        <v>3366.157158234661</v>
      </c>
      <c r="J12901" s="85">
        <v>26490.884864491127</v>
      </c>
      <c r="K12901" t="s">
        <v>491</v>
      </c>
    </row>
    <row r="12902" spans="2:11" x14ac:dyDescent="0.25">
      <c r="B12902">
        <v>2026</v>
      </c>
      <c r="C12902" t="s">
        <v>482</v>
      </c>
      <c r="D12902">
        <v>4</v>
      </c>
      <c r="E12902" t="s">
        <v>185</v>
      </c>
      <c r="F12902">
        <v>22</v>
      </c>
      <c r="G12902" s="85">
        <v>2.1902216950868207</v>
      </c>
      <c r="H12902" s="85">
        <v>12076.490850376749</v>
      </c>
      <c r="I12902" s="85">
        <v>3366.157158234661</v>
      </c>
      <c r="J12902" s="85">
        <v>16399.119201827838</v>
      </c>
      <c r="K12902" t="s">
        <v>491</v>
      </c>
    </row>
    <row r="12903" spans="2:11" x14ac:dyDescent="0.25">
      <c r="B12903">
        <v>2026</v>
      </c>
      <c r="C12903" t="s">
        <v>483</v>
      </c>
      <c r="D12903">
        <v>3</v>
      </c>
      <c r="E12903" t="s">
        <v>185</v>
      </c>
      <c r="F12903">
        <v>22</v>
      </c>
      <c r="G12903" s="85">
        <v>3.5452714347855077</v>
      </c>
      <c r="H12903" s="85">
        <v>12076.490850376749</v>
      </c>
      <c r="I12903" s="85">
        <v>3366.157158234661</v>
      </c>
      <c r="J12903" s="85">
        <v>26544.951587459323</v>
      </c>
      <c r="K12903" t="s">
        <v>491</v>
      </c>
    </row>
    <row r="12904" spans="2:11" x14ac:dyDescent="0.25">
      <c r="B12904">
        <v>2026</v>
      </c>
      <c r="C12904" t="s">
        <v>483</v>
      </c>
      <c r="D12904">
        <v>4</v>
      </c>
      <c r="E12904" t="s">
        <v>185</v>
      </c>
      <c r="F12904">
        <v>22</v>
      </c>
      <c r="G12904" s="85">
        <v>2.1946918405815046</v>
      </c>
      <c r="H12904" s="85">
        <v>12076.490850376749</v>
      </c>
      <c r="I12904" s="85">
        <v>3366.157158234661</v>
      </c>
      <c r="J12904" s="85">
        <v>16432.589077951008</v>
      </c>
      <c r="K12904" t="s">
        <v>491</v>
      </c>
    </row>
    <row r="12905" spans="2:11" x14ac:dyDescent="0.25">
      <c r="B12905">
        <v>2026</v>
      </c>
      <c r="C12905" t="s">
        <v>484</v>
      </c>
      <c r="D12905">
        <v>3</v>
      </c>
      <c r="E12905" t="s">
        <v>185</v>
      </c>
      <c r="F12905">
        <v>22</v>
      </c>
      <c r="G12905" s="85">
        <v>3.5524924390461496</v>
      </c>
      <c r="H12905" s="85">
        <v>12076.490850376749</v>
      </c>
      <c r="I12905" s="85">
        <v>3366.157158234661</v>
      </c>
      <c r="J12905" s="85">
        <v>26599.018310427513</v>
      </c>
      <c r="K12905" t="s">
        <v>491</v>
      </c>
    </row>
    <row r="12906" spans="2:11" x14ac:dyDescent="0.25">
      <c r="B12906">
        <v>2026</v>
      </c>
      <c r="C12906" t="s">
        <v>484</v>
      </c>
      <c r="D12906">
        <v>4</v>
      </c>
      <c r="E12906" t="s">
        <v>185</v>
      </c>
      <c r="F12906">
        <v>22</v>
      </c>
      <c r="G12906" s="85">
        <v>2.199161986076188</v>
      </c>
      <c r="H12906" s="85">
        <v>12076.490850376749</v>
      </c>
      <c r="I12906" s="85">
        <v>3366.157158234661</v>
      </c>
      <c r="J12906" s="85">
        <v>16466.058954074175</v>
      </c>
      <c r="K12906" t="s">
        <v>491</v>
      </c>
    </row>
    <row r="12907" spans="2:11" x14ac:dyDescent="0.25">
      <c r="B12907">
        <v>2026</v>
      </c>
      <c r="C12907" t="s">
        <v>485</v>
      </c>
      <c r="D12907">
        <v>3</v>
      </c>
      <c r="E12907" t="s">
        <v>185</v>
      </c>
      <c r="F12907">
        <v>22</v>
      </c>
      <c r="G12907" s="85">
        <v>3.5597134433067921</v>
      </c>
      <c r="H12907" s="85">
        <v>12076.490850376749</v>
      </c>
      <c r="I12907" s="85">
        <v>3366.157158234661</v>
      </c>
      <c r="J12907" s="85">
        <v>26653.085033395702</v>
      </c>
      <c r="K12907" t="s">
        <v>491</v>
      </c>
    </row>
    <row r="12908" spans="2:11" x14ac:dyDescent="0.25">
      <c r="B12908">
        <v>2026</v>
      </c>
      <c r="C12908" t="s">
        <v>485</v>
      </c>
      <c r="D12908">
        <v>4</v>
      </c>
      <c r="E12908" t="s">
        <v>185</v>
      </c>
      <c r="F12908">
        <v>22</v>
      </c>
      <c r="G12908" s="85">
        <v>2.2036321315708709</v>
      </c>
      <c r="H12908" s="85">
        <v>12076.490850376749</v>
      </c>
      <c r="I12908" s="85">
        <v>3366.157158234661</v>
      </c>
      <c r="J12908" s="85">
        <v>16499.528830197338</v>
      </c>
      <c r="K12908" t="s">
        <v>491</v>
      </c>
    </row>
    <row r="12909" spans="2:11" x14ac:dyDescent="0.25">
      <c r="B12909">
        <v>2026</v>
      </c>
      <c r="C12909" t="s">
        <v>486</v>
      </c>
      <c r="D12909">
        <v>3</v>
      </c>
      <c r="E12909" t="s">
        <v>185</v>
      </c>
      <c r="F12909">
        <v>22</v>
      </c>
      <c r="G12909" s="85">
        <v>3.5669344475674354</v>
      </c>
      <c r="H12909" s="85">
        <v>12076.490850376749</v>
      </c>
      <c r="I12909" s="85">
        <v>3366.157158234661</v>
      </c>
      <c r="J12909" s="85">
        <v>26707.151756363903</v>
      </c>
      <c r="K12909" t="s">
        <v>491</v>
      </c>
    </row>
    <row r="12910" spans="2:11" x14ac:dyDescent="0.25">
      <c r="B12910">
        <v>2026</v>
      </c>
      <c r="C12910" t="s">
        <v>486</v>
      </c>
      <c r="D12910">
        <v>4</v>
      </c>
      <c r="E12910" t="s">
        <v>185</v>
      </c>
      <c r="F12910">
        <v>22</v>
      </c>
      <c r="G12910" s="85">
        <v>2.2081022770655547</v>
      </c>
      <c r="H12910" s="85">
        <v>12076.490850376749</v>
      </c>
      <c r="I12910" s="85">
        <v>3366.157158234661</v>
      </c>
      <c r="J12910" s="85">
        <v>16532.998706320508</v>
      </c>
      <c r="K12910" t="s">
        <v>491</v>
      </c>
    </row>
    <row r="12911" spans="2:11" x14ac:dyDescent="0.25">
      <c r="B12911">
        <v>2026</v>
      </c>
      <c r="C12911" t="s">
        <v>487</v>
      </c>
      <c r="D12911">
        <v>3</v>
      </c>
      <c r="E12911" t="s">
        <v>185</v>
      </c>
      <c r="F12911">
        <v>22</v>
      </c>
      <c r="G12911" s="85">
        <v>3.5741554518280778</v>
      </c>
      <c r="H12911" s="85">
        <v>12076.490850376749</v>
      </c>
      <c r="I12911" s="85">
        <v>3366.157158234661</v>
      </c>
      <c r="J12911" s="85">
        <v>26761.218479332092</v>
      </c>
      <c r="K12911" t="s">
        <v>491</v>
      </c>
    </row>
    <row r="12912" spans="2:11" x14ac:dyDescent="0.25">
      <c r="B12912">
        <v>2026</v>
      </c>
      <c r="C12912" t="s">
        <v>487</v>
      </c>
      <c r="D12912">
        <v>4</v>
      </c>
      <c r="E12912" t="s">
        <v>185</v>
      </c>
      <c r="F12912">
        <v>22</v>
      </c>
      <c r="G12912" s="85">
        <v>2.2125724225602386</v>
      </c>
      <c r="H12912" s="85">
        <v>12076.490850376749</v>
      </c>
      <c r="I12912" s="85">
        <v>3366.157158234661</v>
      </c>
      <c r="J12912" s="85">
        <v>16566.468582443675</v>
      </c>
      <c r="K12912" t="s">
        <v>491</v>
      </c>
    </row>
    <row r="12913" spans="2:11" x14ac:dyDescent="0.25">
      <c r="B12913">
        <v>2026</v>
      </c>
      <c r="C12913" t="s">
        <v>488</v>
      </c>
      <c r="D12913">
        <v>3</v>
      </c>
      <c r="E12913" t="s">
        <v>185</v>
      </c>
      <c r="F12913">
        <v>22</v>
      </c>
      <c r="G12913" s="85">
        <v>3.5813764560887202</v>
      </c>
      <c r="H12913" s="85">
        <v>12076.490850376749</v>
      </c>
      <c r="I12913" s="85">
        <v>3366.157158234661</v>
      </c>
      <c r="J12913" s="85">
        <v>26815.285202300285</v>
      </c>
      <c r="K12913" t="s">
        <v>491</v>
      </c>
    </row>
    <row r="12914" spans="2:11" x14ac:dyDescent="0.25">
      <c r="B12914">
        <v>2026</v>
      </c>
      <c r="C12914" t="s">
        <v>488</v>
      </c>
      <c r="D12914">
        <v>4</v>
      </c>
      <c r="E12914" t="s">
        <v>185</v>
      </c>
      <c r="F12914">
        <v>22</v>
      </c>
      <c r="G12914" s="85">
        <v>2.2170425680549215</v>
      </c>
      <c r="H12914" s="85">
        <v>12076.490850376749</v>
      </c>
      <c r="I12914" s="85">
        <v>3366.157158234661</v>
      </c>
      <c r="J12914" s="85">
        <v>16599.938458566838</v>
      </c>
      <c r="K12914" t="s">
        <v>491</v>
      </c>
    </row>
    <row r="12915" spans="2:11" x14ac:dyDescent="0.25">
      <c r="B12915">
        <v>2026</v>
      </c>
      <c r="C12915" t="s">
        <v>489</v>
      </c>
      <c r="D12915">
        <v>3</v>
      </c>
      <c r="E12915" t="s">
        <v>185</v>
      </c>
      <c r="F12915">
        <v>22</v>
      </c>
      <c r="G12915" s="85">
        <v>3.5885974603493631</v>
      </c>
      <c r="H12915" s="85">
        <v>12076.490850376749</v>
      </c>
      <c r="I12915" s="85">
        <v>3366.157158234661</v>
      </c>
      <c r="J12915" s="85">
        <v>26869.351925268478</v>
      </c>
      <c r="K12915" t="s">
        <v>491</v>
      </c>
    </row>
    <row r="12916" spans="2:11" x14ac:dyDescent="0.25">
      <c r="B12916">
        <v>2026</v>
      </c>
      <c r="C12916" t="s">
        <v>489</v>
      </c>
      <c r="D12916">
        <v>4</v>
      </c>
      <c r="E12916" t="s">
        <v>185</v>
      </c>
      <c r="F12916">
        <v>22</v>
      </c>
      <c r="G12916" s="85">
        <v>2.2215127135496058</v>
      </c>
      <c r="H12916" s="85">
        <v>12076.490850376749</v>
      </c>
      <c r="I12916" s="85">
        <v>3366.157158234661</v>
      </c>
      <c r="J12916" s="85">
        <v>16633.408334690012</v>
      </c>
      <c r="K12916" t="s">
        <v>491</v>
      </c>
    </row>
    <row r="12917" spans="2:11" x14ac:dyDescent="0.25">
      <c r="B12917">
        <v>2026</v>
      </c>
      <c r="C12917" t="s">
        <v>490</v>
      </c>
      <c r="D12917">
        <v>3</v>
      </c>
      <c r="E12917" t="s">
        <v>185</v>
      </c>
      <c r="F12917">
        <v>22</v>
      </c>
      <c r="G12917" s="85">
        <v>3.5958184646100055</v>
      </c>
      <c r="H12917" s="85">
        <v>12076.490850376749</v>
      </c>
      <c r="I12917" s="85">
        <v>3366.157158234661</v>
      </c>
      <c r="J12917" s="85">
        <v>26923.418648236671</v>
      </c>
      <c r="K12917" t="s">
        <v>491</v>
      </c>
    </row>
    <row r="12918" spans="2:11" x14ac:dyDescent="0.25">
      <c r="B12918">
        <v>2026</v>
      </c>
      <c r="C12918" t="s">
        <v>490</v>
      </c>
      <c r="D12918">
        <v>4</v>
      </c>
      <c r="E12918" t="s">
        <v>185</v>
      </c>
      <c r="F12918">
        <v>22</v>
      </c>
      <c r="G12918" s="85">
        <v>2.2259828590442887</v>
      </c>
      <c r="H12918" s="85">
        <v>12076.490850376749</v>
      </c>
      <c r="I12918" s="85">
        <v>3366.157158234661</v>
      </c>
      <c r="J12918" s="85">
        <v>16666.878210813175</v>
      </c>
      <c r="K12918" t="s">
        <v>491</v>
      </c>
    </row>
    <row r="12919" spans="2:11" x14ac:dyDescent="0.25">
      <c r="B12919">
        <v>2026</v>
      </c>
      <c r="C12919" t="s">
        <v>479</v>
      </c>
      <c r="D12919">
        <v>3</v>
      </c>
      <c r="E12919" t="s">
        <v>185</v>
      </c>
      <c r="F12919">
        <v>16</v>
      </c>
      <c r="G12919" s="85">
        <v>9.5150490718771152</v>
      </c>
      <c r="H12919" s="85">
        <v>12076.490850376749</v>
      </c>
      <c r="I12919" s="85">
        <v>3366.157158234661</v>
      </c>
      <c r="J12919" s="85">
        <v>78712.256094325698</v>
      </c>
      <c r="K12919" t="s">
        <v>491</v>
      </c>
    </row>
    <row r="12920" spans="2:11" x14ac:dyDescent="0.25">
      <c r="B12920">
        <v>2026</v>
      </c>
      <c r="C12920" t="s">
        <v>479</v>
      </c>
      <c r="D12920">
        <v>4</v>
      </c>
      <c r="E12920" t="s">
        <v>185</v>
      </c>
      <c r="F12920">
        <v>16</v>
      </c>
      <c r="G12920" s="85">
        <v>9.3495699575836007</v>
      </c>
      <c r="H12920" s="85">
        <v>12076.490850376749</v>
      </c>
      <c r="I12920" s="85">
        <v>3366.157158234661</v>
      </c>
      <c r="J12920" s="85">
        <v>77343.347292685256</v>
      </c>
      <c r="K12920" t="s">
        <v>491</v>
      </c>
    </row>
    <row r="12921" spans="2:11" x14ac:dyDescent="0.25">
      <c r="B12921">
        <v>2026</v>
      </c>
      <c r="C12921" t="s">
        <v>480</v>
      </c>
      <c r="D12921">
        <v>3</v>
      </c>
      <c r="E12921" t="s">
        <v>185</v>
      </c>
      <c r="F12921">
        <v>16</v>
      </c>
      <c r="G12921" s="85">
        <v>9.6007957946986338</v>
      </c>
      <c r="H12921" s="85">
        <v>12076.490850376749</v>
      </c>
      <c r="I12921" s="85">
        <v>3366.157158234661</v>
      </c>
      <c r="J12921" s="85">
        <v>79421.586961144334</v>
      </c>
      <c r="K12921" t="s">
        <v>491</v>
      </c>
    </row>
    <row r="12922" spans="2:11" x14ac:dyDescent="0.25">
      <c r="B12922">
        <v>2026</v>
      </c>
      <c r="C12922" t="s">
        <v>480</v>
      </c>
      <c r="D12922">
        <v>4</v>
      </c>
      <c r="E12922" t="s">
        <v>185</v>
      </c>
      <c r="F12922">
        <v>16</v>
      </c>
      <c r="G12922" s="85">
        <v>9.4338254330517017</v>
      </c>
      <c r="H12922" s="85">
        <v>12076.490850376749</v>
      </c>
      <c r="I12922" s="85">
        <v>3366.157158234661</v>
      </c>
      <c r="J12922" s="85">
        <v>78040.341970515743</v>
      </c>
      <c r="K12922" t="s">
        <v>491</v>
      </c>
    </row>
    <row r="12923" spans="2:11" x14ac:dyDescent="0.25">
      <c r="B12923">
        <v>2026</v>
      </c>
      <c r="C12923" t="s">
        <v>481</v>
      </c>
      <c r="D12923">
        <v>3</v>
      </c>
      <c r="E12923" t="s">
        <v>185</v>
      </c>
      <c r="F12923">
        <v>16</v>
      </c>
      <c r="G12923" s="85">
        <v>9.6865425175201594</v>
      </c>
      <c r="H12923" s="85">
        <v>12076.490850376749</v>
      </c>
      <c r="I12923" s="85">
        <v>3366.157158234661</v>
      </c>
      <c r="J12923" s="85">
        <v>80130.917827963043</v>
      </c>
      <c r="K12923" t="s">
        <v>491</v>
      </c>
    </row>
    <row r="12924" spans="2:11" x14ac:dyDescent="0.25">
      <c r="B12924">
        <v>2026</v>
      </c>
      <c r="C12924" t="s">
        <v>481</v>
      </c>
      <c r="D12924">
        <v>4</v>
      </c>
      <c r="E12924" t="s">
        <v>185</v>
      </c>
      <c r="F12924">
        <v>16</v>
      </c>
      <c r="G12924" s="85">
        <v>9.5180809085198099</v>
      </c>
      <c r="H12924" s="85">
        <v>12076.490850376749</v>
      </c>
      <c r="I12924" s="85">
        <v>3366.157158234661</v>
      </c>
      <c r="J12924" s="85">
        <v>78737.336648346303</v>
      </c>
      <c r="K12924" t="s">
        <v>491</v>
      </c>
    </row>
    <row r="12925" spans="2:11" x14ac:dyDescent="0.25">
      <c r="B12925">
        <v>2026</v>
      </c>
      <c r="C12925" t="s">
        <v>482</v>
      </c>
      <c r="D12925">
        <v>3</v>
      </c>
      <c r="E12925" t="s">
        <v>185</v>
      </c>
      <c r="F12925">
        <v>16</v>
      </c>
      <c r="G12925" s="85">
        <v>9.7722892403416797</v>
      </c>
      <c r="H12925" s="85">
        <v>12076.490850376749</v>
      </c>
      <c r="I12925" s="85">
        <v>3366.157158234661</v>
      </c>
      <c r="J12925" s="85">
        <v>80840.248694781694</v>
      </c>
      <c r="K12925" t="s">
        <v>491</v>
      </c>
    </row>
    <row r="12926" spans="2:11" x14ac:dyDescent="0.25">
      <c r="B12926">
        <v>2026</v>
      </c>
      <c r="C12926" t="s">
        <v>482</v>
      </c>
      <c r="D12926">
        <v>4</v>
      </c>
      <c r="E12926" t="s">
        <v>185</v>
      </c>
      <c r="F12926">
        <v>16</v>
      </c>
      <c r="G12926" s="85">
        <v>9.6023363839879092</v>
      </c>
      <c r="H12926" s="85">
        <v>12076.490850376749</v>
      </c>
      <c r="I12926" s="85">
        <v>3366.157158234661</v>
      </c>
      <c r="J12926" s="85">
        <v>79434.331326176776</v>
      </c>
      <c r="K12926" t="s">
        <v>491</v>
      </c>
    </row>
    <row r="12927" spans="2:11" x14ac:dyDescent="0.25">
      <c r="B12927">
        <v>2026</v>
      </c>
      <c r="C12927" t="s">
        <v>483</v>
      </c>
      <c r="D12927">
        <v>3</v>
      </c>
      <c r="E12927" t="s">
        <v>185</v>
      </c>
      <c r="F12927">
        <v>16</v>
      </c>
      <c r="G12927" s="85">
        <v>9.8580359631632053</v>
      </c>
      <c r="H12927" s="85">
        <v>12076.490850376749</v>
      </c>
      <c r="I12927" s="85">
        <v>3366.157158234661</v>
      </c>
      <c r="J12927" s="85">
        <v>81549.579561600403</v>
      </c>
      <c r="K12927" t="s">
        <v>491</v>
      </c>
    </row>
    <row r="12928" spans="2:11" x14ac:dyDescent="0.25">
      <c r="B12928">
        <v>2026</v>
      </c>
      <c r="C12928" t="s">
        <v>483</v>
      </c>
      <c r="D12928">
        <v>4</v>
      </c>
      <c r="E12928" t="s">
        <v>185</v>
      </c>
      <c r="F12928">
        <v>16</v>
      </c>
      <c r="G12928" s="85">
        <v>9.6865918594560174</v>
      </c>
      <c r="H12928" s="85">
        <v>12076.490850376749</v>
      </c>
      <c r="I12928" s="85">
        <v>3366.157158234661</v>
      </c>
      <c r="J12928" s="85">
        <v>80131.326004007336</v>
      </c>
      <c r="K12928" t="s">
        <v>491</v>
      </c>
    </row>
    <row r="12929" spans="2:11" x14ac:dyDescent="0.25">
      <c r="B12929">
        <v>2026</v>
      </c>
      <c r="C12929" t="s">
        <v>484</v>
      </c>
      <c r="D12929">
        <v>3</v>
      </c>
      <c r="E12929" t="s">
        <v>185</v>
      </c>
      <c r="F12929">
        <v>16</v>
      </c>
      <c r="G12929" s="85">
        <v>9.9437826859847238</v>
      </c>
      <c r="H12929" s="85">
        <v>12076.490850376749</v>
      </c>
      <c r="I12929" s="85">
        <v>3366.157158234661</v>
      </c>
      <c r="J12929" s="85">
        <v>82258.91042841904</v>
      </c>
      <c r="K12929" t="s">
        <v>491</v>
      </c>
    </row>
    <row r="12930" spans="2:11" x14ac:dyDescent="0.25">
      <c r="B12930">
        <v>2026</v>
      </c>
      <c r="C12930" t="s">
        <v>484</v>
      </c>
      <c r="D12930">
        <v>4</v>
      </c>
      <c r="E12930" t="s">
        <v>185</v>
      </c>
      <c r="F12930">
        <v>16</v>
      </c>
      <c r="G12930" s="85">
        <v>9.7708473349241185</v>
      </c>
      <c r="H12930" s="85">
        <v>12076.490850376749</v>
      </c>
      <c r="I12930" s="85">
        <v>3366.157158234661</v>
      </c>
      <c r="J12930" s="85">
        <v>80828.320681837838</v>
      </c>
      <c r="K12930" t="s">
        <v>491</v>
      </c>
    </row>
    <row r="12931" spans="2:11" x14ac:dyDescent="0.25">
      <c r="B12931">
        <v>2026</v>
      </c>
      <c r="C12931" t="s">
        <v>485</v>
      </c>
      <c r="D12931">
        <v>3</v>
      </c>
      <c r="E12931" t="s">
        <v>185</v>
      </c>
      <c r="F12931">
        <v>16</v>
      </c>
      <c r="G12931" s="85">
        <v>10.029529408806248</v>
      </c>
      <c r="H12931" s="85">
        <v>12076.490850376749</v>
      </c>
      <c r="I12931" s="85">
        <v>3366.157158234661</v>
      </c>
      <c r="J12931" s="85">
        <v>82968.241295237734</v>
      </c>
      <c r="K12931" t="s">
        <v>491</v>
      </c>
    </row>
    <row r="12932" spans="2:11" x14ac:dyDescent="0.25">
      <c r="B12932">
        <v>2026</v>
      </c>
      <c r="C12932" t="s">
        <v>485</v>
      </c>
      <c r="D12932">
        <v>4</v>
      </c>
      <c r="E12932" t="s">
        <v>185</v>
      </c>
      <c r="F12932">
        <v>16</v>
      </c>
      <c r="G12932" s="85">
        <v>9.8551028103922249</v>
      </c>
      <c r="H12932" s="85">
        <v>12076.490850376749</v>
      </c>
      <c r="I12932" s="85">
        <v>3366.157158234661</v>
      </c>
      <c r="J12932" s="85">
        <v>81525.31535966837</v>
      </c>
      <c r="K12932" t="s">
        <v>491</v>
      </c>
    </row>
    <row r="12933" spans="2:11" x14ac:dyDescent="0.25">
      <c r="B12933">
        <v>2026</v>
      </c>
      <c r="C12933" t="s">
        <v>486</v>
      </c>
      <c r="D12933">
        <v>3</v>
      </c>
      <c r="E12933" t="s">
        <v>185</v>
      </c>
      <c r="F12933">
        <v>16</v>
      </c>
      <c r="G12933" s="85">
        <v>10.115276131627768</v>
      </c>
      <c r="H12933" s="85">
        <v>12076.490850376749</v>
      </c>
      <c r="I12933" s="85">
        <v>3366.157158234661</v>
      </c>
      <c r="J12933" s="85">
        <v>83677.572162056385</v>
      </c>
      <c r="K12933" t="s">
        <v>491</v>
      </c>
    </row>
    <row r="12934" spans="2:11" x14ac:dyDescent="0.25">
      <c r="B12934">
        <v>2026</v>
      </c>
      <c r="C12934" t="s">
        <v>486</v>
      </c>
      <c r="D12934">
        <v>4</v>
      </c>
      <c r="E12934" t="s">
        <v>185</v>
      </c>
      <c r="F12934">
        <v>16</v>
      </c>
      <c r="G12934" s="85">
        <v>9.9393582858603278</v>
      </c>
      <c r="H12934" s="85">
        <v>12076.490850376749</v>
      </c>
      <c r="I12934" s="85">
        <v>3366.157158234661</v>
      </c>
      <c r="J12934" s="85">
        <v>82222.310037498886</v>
      </c>
      <c r="K12934" t="s">
        <v>491</v>
      </c>
    </row>
    <row r="12935" spans="2:11" x14ac:dyDescent="0.25">
      <c r="B12935">
        <v>2026</v>
      </c>
      <c r="C12935" t="s">
        <v>487</v>
      </c>
      <c r="D12935">
        <v>3</v>
      </c>
      <c r="E12935" t="s">
        <v>185</v>
      </c>
      <c r="F12935">
        <v>16</v>
      </c>
      <c r="G12935" s="85">
        <v>10.201022854449292</v>
      </c>
      <c r="H12935" s="85">
        <v>12076.490850376749</v>
      </c>
      <c r="I12935" s="85">
        <v>3366.157158234661</v>
      </c>
      <c r="J12935" s="85">
        <v>84386.90302887508</v>
      </c>
      <c r="K12935" t="s">
        <v>491</v>
      </c>
    </row>
    <row r="12936" spans="2:11" x14ac:dyDescent="0.25">
      <c r="B12936">
        <v>2026</v>
      </c>
      <c r="C12936" t="s">
        <v>487</v>
      </c>
      <c r="D12936">
        <v>4</v>
      </c>
      <c r="E12936" t="s">
        <v>185</v>
      </c>
      <c r="F12936">
        <v>16</v>
      </c>
      <c r="G12936" s="85">
        <v>10.023613761328434</v>
      </c>
      <c r="H12936" s="85">
        <v>12076.490850376749</v>
      </c>
      <c r="I12936" s="85">
        <v>3366.157158234661</v>
      </c>
      <c r="J12936" s="85">
        <v>82919.304715329417</v>
      </c>
      <c r="K12936" t="s">
        <v>491</v>
      </c>
    </row>
    <row r="12937" spans="2:11" x14ac:dyDescent="0.25">
      <c r="B12937">
        <v>2026</v>
      </c>
      <c r="C12937" t="s">
        <v>488</v>
      </c>
      <c r="D12937">
        <v>3</v>
      </c>
      <c r="E12937" t="s">
        <v>185</v>
      </c>
      <c r="F12937">
        <v>16</v>
      </c>
      <c r="G12937" s="85">
        <v>10.28676957727081</v>
      </c>
      <c r="H12937" s="85">
        <v>12076.490850376749</v>
      </c>
      <c r="I12937" s="85">
        <v>3366.157158234661</v>
      </c>
      <c r="J12937" s="85">
        <v>85096.233895693716</v>
      </c>
      <c r="K12937" t="s">
        <v>491</v>
      </c>
    </row>
    <row r="12938" spans="2:11" x14ac:dyDescent="0.25">
      <c r="B12938">
        <v>2026</v>
      </c>
      <c r="C12938" t="s">
        <v>488</v>
      </c>
      <c r="D12938">
        <v>4</v>
      </c>
      <c r="E12938" t="s">
        <v>185</v>
      </c>
      <c r="F12938">
        <v>16</v>
      </c>
      <c r="G12938" s="85">
        <v>10.107869236796535</v>
      </c>
      <c r="H12938" s="85">
        <v>12076.490850376749</v>
      </c>
      <c r="I12938" s="85">
        <v>3366.157158234661</v>
      </c>
      <c r="J12938" s="85">
        <v>83616.299393159919</v>
      </c>
      <c r="K12938" t="s">
        <v>491</v>
      </c>
    </row>
    <row r="12939" spans="2:11" x14ac:dyDescent="0.25">
      <c r="B12939">
        <v>2026</v>
      </c>
      <c r="C12939" t="s">
        <v>489</v>
      </c>
      <c r="D12939">
        <v>3</v>
      </c>
      <c r="E12939" t="s">
        <v>185</v>
      </c>
      <c r="F12939">
        <v>16</v>
      </c>
      <c r="G12939" s="85">
        <v>10.372516300092334</v>
      </c>
      <c r="H12939" s="85">
        <v>12076.490850376749</v>
      </c>
      <c r="I12939" s="85">
        <v>3366.157158234661</v>
      </c>
      <c r="J12939" s="85">
        <v>85805.564762512411</v>
      </c>
      <c r="K12939" t="s">
        <v>491</v>
      </c>
    </row>
    <row r="12940" spans="2:11" x14ac:dyDescent="0.25">
      <c r="B12940">
        <v>2026</v>
      </c>
      <c r="C12940" t="s">
        <v>489</v>
      </c>
      <c r="D12940">
        <v>4</v>
      </c>
      <c r="E12940" t="s">
        <v>185</v>
      </c>
      <c r="F12940">
        <v>16</v>
      </c>
      <c r="G12940" s="85">
        <v>10.192124712264642</v>
      </c>
      <c r="H12940" s="85">
        <v>12076.490850376749</v>
      </c>
      <c r="I12940" s="85">
        <v>3366.157158234661</v>
      </c>
      <c r="J12940" s="85">
        <v>84313.294070990451</v>
      </c>
      <c r="K12940" t="s">
        <v>491</v>
      </c>
    </row>
    <row r="12941" spans="2:11" x14ac:dyDescent="0.25">
      <c r="B12941">
        <v>2026</v>
      </c>
      <c r="C12941" t="s">
        <v>490</v>
      </c>
      <c r="D12941">
        <v>3</v>
      </c>
      <c r="E12941" t="s">
        <v>185</v>
      </c>
      <c r="F12941">
        <v>16</v>
      </c>
      <c r="G12941" s="85">
        <v>10.458263022913854</v>
      </c>
      <c r="H12941" s="85">
        <v>12076.490850376749</v>
      </c>
      <c r="I12941" s="85">
        <v>3366.157158234661</v>
      </c>
      <c r="J12941" s="85">
        <v>86514.895629331062</v>
      </c>
      <c r="K12941" t="s">
        <v>491</v>
      </c>
    </row>
    <row r="12942" spans="2:11" x14ac:dyDescent="0.25">
      <c r="B12942">
        <v>2026</v>
      </c>
      <c r="C12942" t="s">
        <v>490</v>
      </c>
      <c r="D12942">
        <v>4</v>
      </c>
      <c r="E12942" t="s">
        <v>185</v>
      </c>
      <c r="F12942">
        <v>16</v>
      </c>
      <c r="G12942" s="85">
        <v>10.276380187732745</v>
      </c>
      <c r="H12942" s="85">
        <v>12076.490850376749</v>
      </c>
      <c r="I12942" s="85">
        <v>3366.157158234661</v>
      </c>
      <c r="J12942" s="85">
        <v>85010.288748820967</v>
      </c>
      <c r="K12942" t="s">
        <v>491</v>
      </c>
    </row>
    <row r="12943" spans="2:11" x14ac:dyDescent="0.25">
      <c r="B12943">
        <v>2026</v>
      </c>
      <c r="C12943" t="s">
        <v>479</v>
      </c>
      <c r="D12943">
        <v>3</v>
      </c>
      <c r="E12943" t="s">
        <v>45</v>
      </c>
      <c r="F12943">
        <v>14</v>
      </c>
      <c r="G12943" s="85">
        <v>2.4980683324733879</v>
      </c>
      <c r="H12943" s="85">
        <v>18536.052673839731</v>
      </c>
      <c r="I12943" s="85">
        <v>4748.7393608479206</v>
      </c>
      <c r="J12943" s="85">
        <v>31672.159116407143</v>
      </c>
      <c r="K12943" t="s">
        <v>491</v>
      </c>
    </row>
    <row r="12944" spans="2:11" x14ac:dyDescent="0.25">
      <c r="B12944">
        <v>2026</v>
      </c>
      <c r="C12944" t="s">
        <v>479</v>
      </c>
      <c r="D12944">
        <v>4</v>
      </c>
      <c r="E12944" t="s">
        <v>45</v>
      </c>
      <c r="F12944">
        <v>14</v>
      </c>
      <c r="G12944" s="85">
        <v>2.2482614992260497</v>
      </c>
      <c r="H12944" s="85">
        <v>18536.052673839731</v>
      </c>
      <c r="I12944" s="85">
        <v>4748.7393608479206</v>
      </c>
      <c r="J12944" s="85">
        <v>28504.943204766438</v>
      </c>
      <c r="K12944" t="s">
        <v>491</v>
      </c>
    </row>
    <row r="12945" spans="2:11" x14ac:dyDescent="0.25">
      <c r="B12945">
        <v>2026</v>
      </c>
      <c r="C12945" t="s">
        <v>480</v>
      </c>
      <c r="D12945">
        <v>3</v>
      </c>
      <c r="E12945" t="s">
        <v>45</v>
      </c>
      <c r="F12945">
        <v>14</v>
      </c>
      <c r="G12945" s="85">
        <v>2.523720539341777</v>
      </c>
      <c r="H12945" s="85">
        <v>18536.052673839731</v>
      </c>
      <c r="I12945" s="85">
        <v>4748.7393608479206</v>
      </c>
      <c r="J12945" s="85">
        <v>31997.394726282626</v>
      </c>
      <c r="K12945" t="s">
        <v>491</v>
      </c>
    </row>
    <row r="12946" spans="2:11" x14ac:dyDescent="0.25">
      <c r="B12946">
        <v>2026</v>
      </c>
      <c r="C12946" t="s">
        <v>480</v>
      </c>
      <c r="D12946">
        <v>4</v>
      </c>
      <c r="E12946" t="s">
        <v>45</v>
      </c>
      <c r="F12946">
        <v>14</v>
      </c>
      <c r="G12946" s="85">
        <v>2.2713484854075996</v>
      </c>
      <c r="H12946" s="85">
        <v>18536.052673839731</v>
      </c>
      <c r="I12946" s="85">
        <v>4748.7393608479206</v>
      </c>
      <c r="J12946" s="85">
        <v>28797.655253654368</v>
      </c>
      <c r="K12946" t="s">
        <v>491</v>
      </c>
    </row>
    <row r="12947" spans="2:11" x14ac:dyDescent="0.25">
      <c r="B12947">
        <v>2026</v>
      </c>
      <c r="C12947" t="s">
        <v>481</v>
      </c>
      <c r="D12947">
        <v>3</v>
      </c>
      <c r="E12947" t="s">
        <v>45</v>
      </c>
      <c r="F12947">
        <v>14</v>
      </c>
      <c r="G12947" s="85">
        <v>2.549372746210163</v>
      </c>
      <c r="H12947" s="85">
        <v>18536.052673839731</v>
      </c>
      <c r="I12947" s="85">
        <v>4748.7393608479206</v>
      </c>
      <c r="J12947" s="85">
        <v>32322.630336158072</v>
      </c>
      <c r="K12947" t="s">
        <v>491</v>
      </c>
    </row>
    <row r="12948" spans="2:11" x14ac:dyDescent="0.25">
      <c r="B12948">
        <v>2026</v>
      </c>
      <c r="C12948" t="s">
        <v>481</v>
      </c>
      <c r="D12948">
        <v>4</v>
      </c>
      <c r="E12948" t="s">
        <v>45</v>
      </c>
      <c r="F12948">
        <v>14</v>
      </c>
      <c r="G12948" s="85">
        <v>2.2944354715891473</v>
      </c>
      <c r="H12948" s="85">
        <v>18536.052673839731</v>
      </c>
      <c r="I12948" s="85">
        <v>4748.7393608479206</v>
      </c>
      <c r="J12948" s="85">
        <v>29090.367302542272</v>
      </c>
      <c r="K12948" t="s">
        <v>491</v>
      </c>
    </row>
    <row r="12949" spans="2:11" x14ac:dyDescent="0.25">
      <c r="B12949">
        <v>2026</v>
      </c>
      <c r="C12949" t="s">
        <v>482</v>
      </c>
      <c r="D12949">
        <v>3</v>
      </c>
      <c r="E12949" t="s">
        <v>45</v>
      </c>
      <c r="F12949">
        <v>14</v>
      </c>
      <c r="G12949" s="85">
        <v>2.5750249530785516</v>
      </c>
      <c r="H12949" s="85">
        <v>18536.052673839731</v>
      </c>
      <c r="I12949" s="85">
        <v>4748.7393608479206</v>
      </c>
      <c r="J12949" s="85">
        <v>32647.865946033548</v>
      </c>
      <c r="K12949" t="s">
        <v>491</v>
      </c>
    </row>
    <row r="12950" spans="2:11" x14ac:dyDescent="0.25">
      <c r="B12950">
        <v>2026</v>
      </c>
      <c r="C12950" t="s">
        <v>482</v>
      </c>
      <c r="D12950">
        <v>4</v>
      </c>
      <c r="E12950" t="s">
        <v>45</v>
      </c>
      <c r="F12950">
        <v>14</v>
      </c>
      <c r="G12950" s="85">
        <v>2.3175224577706968</v>
      </c>
      <c r="H12950" s="85">
        <v>18536.052673839731</v>
      </c>
      <c r="I12950" s="85">
        <v>4748.7393608479206</v>
      </c>
      <c r="J12950" s="85">
        <v>29383.079351430195</v>
      </c>
      <c r="K12950" t="s">
        <v>491</v>
      </c>
    </row>
    <row r="12951" spans="2:11" x14ac:dyDescent="0.25">
      <c r="B12951">
        <v>2026</v>
      </c>
      <c r="C12951" t="s">
        <v>483</v>
      </c>
      <c r="D12951">
        <v>3</v>
      </c>
      <c r="E12951" t="s">
        <v>45</v>
      </c>
      <c r="F12951">
        <v>14</v>
      </c>
      <c r="G12951" s="85">
        <v>2.600677159946938</v>
      </c>
      <c r="H12951" s="85">
        <v>18536.052673839731</v>
      </c>
      <c r="I12951" s="85">
        <v>4748.7393608479206</v>
      </c>
      <c r="J12951" s="85">
        <v>32973.101555908994</v>
      </c>
      <c r="K12951" t="s">
        <v>491</v>
      </c>
    </row>
    <row r="12952" spans="2:11" x14ac:dyDescent="0.25">
      <c r="B12952">
        <v>2026</v>
      </c>
      <c r="C12952" t="s">
        <v>483</v>
      </c>
      <c r="D12952">
        <v>4</v>
      </c>
      <c r="E12952" t="s">
        <v>45</v>
      </c>
      <c r="F12952">
        <v>14</v>
      </c>
      <c r="G12952" s="85">
        <v>2.3406094439522449</v>
      </c>
      <c r="H12952" s="85">
        <v>18536.052673839731</v>
      </c>
      <c r="I12952" s="85">
        <v>4748.7393608479206</v>
      </c>
      <c r="J12952" s="85">
        <v>29675.791400318103</v>
      </c>
      <c r="K12952" t="s">
        <v>491</v>
      </c>
    </row>
    <row r="12953" spans="2:11" x14ac:dyDescent="0.25">
      <c r="B12953">
        <v>2026</v>
      </c>
      <c r="C12953" t="s">
        <v>484</v>
      </c>
      <c r="D12953">
        <v>3</v>
      </c>
      <c r="E12953" t="s">
        <v>45</v>
      </c>
      <c r="F12953">
        <v>14</v>
      </c>
      <c r="G12953" s="85">
        <v>2.6263293668153262</v>
      </c>
      <c r="H12953" s="85">
        <v>18536.052673839731</v>
      </c>
      <c r="I12953" s="85">
        <v>4748.7393608479206</v>
      </c>
      <c r="J12953" s="85">
        <v>33298.337165784469</v>
      </c>
      <c r="K12953" t="s">
        <v>491</v>
      </c>
    </row>
    <row r="12954" spans="2:11" x14ac:dyDescent="0.25">
      <c r="B12954">
        <v>2026</v>
      </c>
      <c r="C12954" t="s">
        <v>484</v>
      </c>
      <c r="D12954">
        <v>4</v>
      </c>
      <c r="E12954" t="s">
        <v>45</v>
      </c>
      <c r="F12954">
        <v>14</v>
      </c>
      <c r="G12954" s="85">
        <v>2.3636964301337939</v>
      </c>
      <c r="H12954" s="85">
        <v>18536.052673839731</v>
      </c>
      <c r="I12954" s="85">
        <v>4748.7393608479206</v>
      </c>
      <c r="J12954" s="85">
        <v>29968.503449206026</v>
      </c>
      <c r="K12954" t="s">
        <v>491</v>
      </c>
    </row>
    <row r="12955" spans="2:11" x14ac:dyDescent="0.25">
      <c r="B12955">
        <v>2026</v>
      </c>
      <c r="C12955" t="s">
        <v>485</v>
      </c>
      <c r="D12955">
        <v>3</v>
      </c>
      <c r="E12955" t="s">
        <v>45</v>
      </c>
      <c r="F12955">
        <v>14</v>
      </c>
      <c r="G12955" s="85">
        <v>2.6519815736837127</v>
      </c>
      <c r="H12955" s="85">
        <v>18536.052673839731</v>
      </c>
      <c r="I12955" s="85">
        <v>4748.7393608479206</v>
      </c>
      <c r="J12955" s="85">
        <v>33623.572775659915</v>
      </c>
      <c r="K12955" t="s">
        <v>491</v>
      </c>
    </row>
    <row r="12956" spans="2:11" x14ac:dyDescent="0.25">
      <c r="B12956">
        <v>2026</v>
      </c>
      <c r="C12956" t="s">
        <v>485</v>
      </c>
      <c r="D12956">
        <v>4</v>
      </c>
      <c r="E12956" t="s">
        <v>45</v>
      </c>
      <c r="F12956">
        <v>14</v>
      </c>
      <c r="G12956" s="85">
        <v>2.3867834163153421</v>
      </c>
      <c r="H12956" s="85">
        <v>18536.052673839731</v>
      </c>
      <c r="I12956" s="85">
        <v>4748.7393608479206</v>
      </c>
      <c r="J12956" s="85">
        <v>30261.215498093934</v>
      </c>
      <c r="K12956" t="s">
        <v>491</v>
      </c>
    </row>
    <row r="12957" spans="2:11" x14ac:dyDescent="0.25">
      <c r="B12957">
        <v>2026</v>
      </c>
      <c r="C12957" t="s">
        <v>486</v>
      </c>
      <c r="D12957">
        <v>3</v>
      </c>
      <c r="E12957" t="s">
        <v>45</v>
      </c>
      <c r="F12957">
        <v>14</v>
      </c>
      <c r="G12957" s="85">
        <v>2.6776337805521013</v>
      </c>
      <c r="H12957" s="85">
        <v>18536.052673839731</v>
      </c>
      <c r="I12957" s="85">
        <v>4748.7393608479206</v>
      </c>
      <c r="J12957" s="85">
        <v>33948.808385535391</v>
      </c>
      <c r="K12957" t="s">
        <v>491</v>
      </c>
    </row>
    <row r="12958" spans="2:11" x14ac:dyDescent="0.25">
      <c r="B12958">
        <v>2026</v>
      </c>
      <c r="C12958" t="s">
        <v>486</v>
      </c>
      <c r="D12958">
        <v>4</v>
      </c>
      <c r="E12958" t="s">
        <v>45</v>
      </c>
      <c r="F12958">
        <v>14</v>
      </c>
      <c r="G12958" s="85">
        <v>2.4098704024968916</v>
      </c>
      <c r="H12958" s="85">
        <v>18536.052673839731</v>
      </c>
      <c r="I12958" s="85">
        <v>4748.7393608479206</v>
      </c>
      <c r="J12958" s="85">
        <v>30553.927546981857</v>
      </c>
      <c r="K12958" t="s">
        <v>491</v>
      </c>
    </row>
    <row r="12959" spans="2:11" x14ac:dyDescent="0.25">
      <c r="B12959">
        <v>2026</v>
      </c>
      <c r="C12959" t="s">
        <v>487</v>
      </c>
      <c r="D12959">
        <v>3</v>
      </c>
      <c r="E12959" t="s">
        <v>45</v>
      </c>
      <c r="F12959">
        <v>14</v>
      </c>
      <c r="G12959" s="85">
        <v>2.7032859874204882</v>
      </c>
      <c r="H12959" s="85">
        <v>18536.052673839731</v>
      </c>
      <c r="I12959" s="85">
        <v>4748.7393608479206</v>
      </c>
      <c r="J12959" s="85">
        <v>34274.043995410844</v>
      </c>
      <c r="K12959" t="s">
        <v>491</v>
      </c>
    </row>
    <row r="12960" spans="2:11" x14ac:dyDescent="0.25">
      <c r="B12960">
        <v>2026</v>
      </c>
      <c r="C12960" t="s">
        <v>487</v>
      </c>
      <c r="D12960">
        <v>4</v>
      </c>
      <c r="E12960" t="s">
        <v>45</v>
      </c>
      <c r="F12960">
        <v>14</v>
      </c>
      <c r="G12960" s="85">
        <v>2.4329573886784392</v>
      </c>
      <c r="H12960" s="85">
        <v>18536.052673839731</v>
      </c>
      <c r="I12960" s="85">
        <v>4748.7393608479206</v>
      </c>
      <c r="J12960" s="85">
        <v>30846.639595869761</v>
      </c>
      <c r="K12960" t="s">
        <v>491</v>
      </c>
    </row>
    <row r="12961" spans="2:11" x14ac:dyDescent="0.25">
      <c r="B12961">
        <v>2026</v>
      </c>
      <c r="C12961" t="s">
        <v>488</v>
      </c>
      <c r="D12961">
        <v>3</v>
      </c>
      <c r="E12961" t="s">
        <v>45</v>
      </c>
      <c r="F12961">
        <v>14</v>
      </c>
      <c r="G12961" s="85">
        <v>2.728938194288876</v>
      </c>
      <c r="H12961" s="85">
        <v>18536.052673839731</v>
      </c>
      <c r="I12961" s="85">
        <v>4748.7393608479206</v>
      </c>
      <c r="J12961" s="85">
        <v>34599.279605286312</v>
      </c>
      <c r="K12961" t="s">
        <v>491</v>
      </c>
    </row>
    <row r="12962" spans="2:11" x14ac:dyDescent="0.25">
      <c r="B12962">
        <v>2026</v>
      </c>
      <c r="C12962" t="s">
        <v>488</v>
      </c>
      <c r="D12962">
        <v>4</v>
      </c>
      <c r="E12962" t="s">
        <v>45</v>
      </c>
      <c r="F12962">
        <v>14</v>
      </c>
      <c r="G12962" s="85">
        <v>2.4560443748599887</v>
      </c>
      <c r="H12962" s="85">
        <v>18536.052673839731</v>
      </c>
      <c r="I12962" s="85">
        <v>4748.7393608479206</v>
      </c>
      <c r="J12962" s="85">
        <v>31139.351644757684</v>
      </c>
      <c r="K12962" t="s">
        <v>491</v>
      </c>
    </row>
    <row r="12963" spans="2:11" x14ac:dyDescent="0.25">
      <c r="B12963">
        <v>2026</v>
      </c>
      <c r="C12963" t="s">
        <v>489</v>
      </c>
      <c r="D12963">
        <v>3</v>
      </c>
      <c r="E12963" t="s">
        <v>45</v>
      </c>
      <c r="F12963">
        <v>14</v>
      </c>
      <c r="G12963" s="85">
        <v>2.7545904011572624</v>
      </c>
      <c r="H12963" s="85">
        <v>18536.052673839731</v>
      </c>
      <c r="I12963" s="85">
        <v>4748.7393608479206</v>
      </c>
      <c r="J12963" s="85">
        <v>34924.515215161759</v>
      </c>
      <c r="K12963" t="s">
        <v>491</v>
      </c>
    </row>
    <row r="12964" spans="2:11" x14ac:dyDescent="0.25">
      <c r="B12964">
        <v>2026</v>
      </c>
      <c r="C12964" t="s">
        <v>489</v>
      </c>
      <c r="D12964">
        <v>4</v>
      </c>
      <c r="E12964" t="s">
        <v>45</v>
      </c>
      <c r="F12964">
        <v>14</v>
      </c>
      <c r="G12964" s="85">
        <v>2.4791313610415369</v>
      </c>
      <c r="H12964" s="85">
        <v>18536.052673839731</v>
      </c>
      <c r="I12964" s="85">
        <v>4748.7393608479206</v>
      </c>
      <c r="J12964" s="85">
        <v>31432.063693645592</v>
      </c>
      <c r="K12964" t="s">
        <v>491</v>
      </c>
    </row>
    <row r="12965" spans="2:11" x14ac:dyDescent="0.25">
      <c r="B12965">
        <v>2026</v>
      </c>
      <c r="C12965" t="s">
        <v>490</v>
      </c>
      <c r="D12965">
        <v>3</v>
      </c>
      <c r="E12965" t="s">
        <v>45</v>
      </c>
      <c r="F12965">
        <v>14</v>
      </c>
      <c r="G12965" s="85">
        <v>2.780242608025651</v>
      </c>
      <c r="H12965" s="85">
        <v>18536.052673839731</v>
      </c>
      <c r="I12965" s="85">
        <v>4748.7393608479206</v>
      </c>
      <c r="J12965" s="85">
        <v>35249.750825037234</v>
      </c>
      <c r="K12965" t="s">
        <v>491</v>
      </c>
    </row>
    <row r="12966" spans="2:11" x14ac:dyDescent="0.25">
      <c r="B12966">
        <v>2026</v>
      </c>
      <c r="C12966" t="s">
        <v>490</v>
      </c>
      <c r="D12966">
        <v>4</v>
      </c>
      <c r="E12966" t="s">
        <v>45</v>
      </c>
      <c r="F12966">
        <v>14</v>
      </c>
      <c r="G12966" s="85">
        <v>2.5022183472230863</v>
      </c>
      <c r="H12966" s="85">
        <v>18536.052673839731</v>
      </c>
      <c r="I12966" s="85">
        <v>4748.7393608479206</v>
      </c>
      <c r="J12966" s="85">
        <v>31724.775742533518</v>
      </c>
      <c r="K12966" t="s">
        <v>491</v>
      </c>
    </row>
    <row r="12967" spans="2:11" x14ac:dyDescent="0.25">
      <c r="B12967">
        <v>2026</v>
      </c>
      <c r="C12967" t="s">
        <v>479</v>
      </c>
      <c r="D12967">
        <v>3</v>
      </c>
      <c r="E12967" t="s">
        <v>45</v>
      </c>
      <c r="F12967">
        <v>22</v>
      </c>
      <c r="G12967" s="85">
        <v>3.729782849478656</v>
      </c>
      <c r="H12967" s="85">
        <v>18536.052673839731</v>
      </c>
      <c r="I12967" s="85">
        <v>4748.7393608479206</v>
      </c>
      <c r="J12967" s="85">
        <v>42863.979843150657</v>
      </c>
      <c r="K12967" t="s">
        <v>491</v>
      </c>
    </row>
    <row r="12968" spans="2:11" x14ac:dyDescent="0.25">
      <c r="B12968">
        <v>2026</v>
      </c>
      <c r="C12968" t="s">
        <v>479</v>
      </c>
      <c r="D12968">
        <v>4</v>
      </c>
      <c r="E12968" t="s">
        <v>45</v>
      </c>
      <c r="F12968">
        <v>22</v>
      </c>
      <c r="G12968" s="85">
        <v>1.9892175197219495</v>
      </c>
      <c r="H12968" s="85">
        <v>18536.052673839731</v>
      </c>
      <c r="I12968" s="85">
        <v>4748.7393608479206</v>
      </c>
      <c r="J12968" s="85">
        <v>22860.789249680347</v>
      </c>
      <c r="K12968" t="s">
        <v>491</v>
      </c>
    </row>
    <row r="12969" spans="2:11" x14ac:dyDescent="0.25">
      <c r="B12969">
        <v>2026</v>
      </c>
      <c r="C12969" t="s">
        <v>480</v>
      </c>
      <c r="D12969">
        <v>3</v>
      </c>
      <c r="E12969" t="s">
        <v>45</v>
      </c>
      <c r="F12969">
        <v>22</v>
      </c>
      <c r="G12969" s="85">
        <v>3.7566553353441932</v>
      </c>
      <c r="H12969" s="85">
        <v>18536.052673839731</v>
      </c>
      <c r="I12969" s="85">
        <v>4748.7393608479206</v>
      </c>
      <c r="J12969" s="85">
        <v>43172.807927508635</v>
      </c>
      <c r="K12969" t="s">
        <v>491</v>
      </c>
    </row>
    <row r="12970" spans="2:11" x14ac:dyDescent="0.25">
      <c r="B12970">
        <v>2026</v>
      </c>
      <c r="C12970" t="s">
        <v>480</v>
      </c>
      <c r="D12970">
        <v>4</v>
      </c>
      <c r="E12970" t="s">
        <v>45</v>
      </c>
      <c r="F12970">
        <v>22</v>
      </c>
      <c r="G12970" s="85">
        <v>2.0035495121835694</v>
      </c>
      <c r="H12970" s="85">
        <v>18536.052673839731</v>
      </c>
      <c r="I12970" s="85">
        <v>4748.7393608479206</v>
      </c>
      <c r="J12970" s="85">
        <v>23025.497561337936</v>
      </c>
      <c r="K12970" t="s">
        <v>491</v>
      </c>
    </row>
    <row r="12971" spans="2:11" x14ac:dyDescent="0.25">
      <c r="B12971">
        <v>2026</v>
      </c>
      <c r="C12971" t="s">
        <v>481</v>
      </c>
      <c r="D12971">
        <v>3</v>
      </c>
      <c r="E12971" t="s">
        <v>45</v>
      </c>
      <c r="F12971">
        <v>22</v>
      </c>
      <c r="G12971" s="85">
        <v>3.7835278212097383</v>
      </c>
      <c r="H12971" s="85">
        <v>18536.052673839731</v>
      </c>
      <c r="I12971" s="85">
        <v>4748.7393608479206</v>
      </c>
      <c r="J12971" s="85">
        <v>43481.636011866707</v>
      </c>
      <c r="K12971" t="s">
        <v>491</v>
      </c>
    </row>
    <row r="12972" spans="2:11" x14ac:dyDescent="0.25">
      <c r="B12972">
        <v>2026</v>
      </c>
      <c r="C12972" t="s">
        <v>481</v>
      </c>
      <c r="D12972">
        <v>4</v>
      </c>
      <c r="E12972" t="s">
        <v>45</v>
      </c>
      <c r="F12972">
        <v>22</v>
      </c>
      <c r="G12972" s="85">
        <v>2.0178815046451937</v>
      </c>
      <c r="H12972" s="85">
        <v>18536.052673839731</v>
      </c>
      <c r="I12972" s="85">
        <v>4748.7393608479206</v>
      </c>
      <c r="J12972" s="85">
        <v>23190.205872995575</v>
      </c>
      <c r="K12972" t="s">
        <v>491</v>
      </c>
    </row>
    <row r="12973" spans="2:11" x14ac:dyDescent="0.25">
      <c r="B12973">
        <v>2026</v>
      </c>
      <c r="C12973" t="s">
        <v>482</v>
      </c>
      <c r="D12973">
        <v>3</v>
      </c>
      <c r="E12973" t="s">
        <v>45</v>
      </c>
      <c r="F12973">
        <v>22</v>
      </c>
      <c r="G12973" s="85">
        <v>3.8104003070752754</v>
      </c>
      <c r="H12973" s="85">
        <v>18536.052673839731</v>
      </c>
      <c r="I12973" s="85">
        <v>4748.7393608479206</v>
      </c>
      <c r="J12973" s="85">
        <v>43790.464096224685</v>
      </c>
      <c r="K12973" t="s">
        <v>491</v>
      </c>
    </row>
    <row r="12974" spans="2:11" x14ac:dyDescent="0.25">
      <c r="B12974">
        <v>2026</v>
      </c>
      <c r="C12974" t="s">
        <v>482</v>
      </c>
      <c r="D12974">
        <v>4</v>
      </c>
      <c r="E12974" t="s">
        <v>45</v>
      </c>
      <c r="F12974">
        <v>22</v>
      </c>
      <c r="G12974" s="85">
        <v>2.0322134971068135</v>
      </c>
      <c r="H12974" s="85">
        <v>18536.052673839731</v>
      </c>
      <c r="I12974" s="85">
        <v>4748.7393608479206</v>
      </c>
      <c r="J12974" s="85">
        <v>23354.914184653164</v>
      </c>
      <c r="K12974" t="s">
        <v>491</v>
      </c>
    </row>
    <row r="12975" spans="2:11" x14ac:dyDescent="0.25">
      <c r="B12975">
        <v>2026</v>
      </c>
      <c r="C12975" t="s">
        <v>483</v>
      </c>
      <c r="D12975">
        <v>3</v>
      </c>
      <c r="E12975" t="s">
        <v>45</v>
      </c>
      <c r="F12975">
        <v>22</v>
      </c>
      <c r="G12975" s="85">
        <v>3.8372727929408201</v>
      </c>
      <c r="H12975" s="85">
        <v>18536.052673839731</v>
      </c>
      <c r="I12975" s="85">
        <v>4748.7393608479206</v>
      </c>
      <c r="J12975" s="85">
        <v>44099.29218058275</v>
      </c>
      <c r="K12975" t="s">
        <v>491</v>
      </c>
    </row>
    <row r="12976" spans="2:11" x14ac:dyDescent="0.25">
      <c r="B12976">
        <v>2026</v>
      </c>
      <c r="C12976" t="s">
        <v>483</v>
      </c>
      <c r="D12976">
        <v>4</v>
      </c>
      <c r="E12976" t="s">
        <v>45</v>
      </c>
      <c r="F12976">
        <v>22</v>
      </c>
      <c r="G12976" s="85">
        <v>2.0465454895684374</v>
      </c>
      <c r="H12976" s="85">
        <v>18536.052673839731</v>
      </c>
      <c r="I12976" s="85">
        <v>4748.7393608479206</v>
      </c>
      <c r="J12976" s="85">
        <v>23519.6224963108</v>
      </c>
      <c r="K12976" t="s">
        <v>491</v>
      </c>
    </row>
    <row r="12977" spans="2:11" x14ac:dyDescent="0.25">
      <c r="B12977">
        <v>2026</v>
      </c>
      <c r="C12977" t="s">
        <v>484</v>
      </c>
      <c r="D12977">
        <v>3</v>
      </c>
      <c r="E12977" t="s">
        <v>45</v>
      </c>
      <c r="F12977">
        <v>22</v>
      </c>
      <c r="G12977" s="85">
        <v>3.8641452788063573</v>
      </c>
      <c r="H12977" s="85">
        <v>18536.052673839731</v>
      </c>
      <c r="I12977" s="85">
        <v>4748.7393608479206</v>
      </c>
      <c r="J12977" s="85">
        <v>44408.120264940728</v>
      </c>
      <c r="K12977" t="s">
        <v>491</v>
      </c>
    </row>
    <row r="12978" spans="2:11" x14ac:dyDescent="0.25">
      <c r="B12978">
        <v>2026</v>
      </c>
      <c r="C12978" t="s">
        <v>484</v>
      </c>
      <c r="D12978">
        <v>4</v>
      </c>
      <c r="E12978" t="s">
        <v>45</v>
      </c>
      <c r="F12978">
        <v>22</v>
      </c>
      <c r="G12978" s="85">
        <v>2.0608774820300573</v>
      </c>
      <c r="H12978" s="85">
        <v>18536.052673839731</v>
      </c>
      <c r="I12978" s="85">
        <v>4748.7393608479206</v>
      </c>
      <c r="J12978" s="85">
        <v>23684.330807968388</v>
      </c>
      <c r="K12978" t="s">
        <v>491</v>
      </c>
    </row>
    <row r="12979" spans="2:11" x14ac:dyDescent="0.25">
      <c r="B12979">
        <v>2026</v>
      </c>
      <c r="C12979" t="s">
        <v>485</v>
      </c>
      <c r="D12979">
        <v>3</v>
      </c>
      <c r="E12979" t="s">
        <v>45</v>
      </c>
      <c r="F12979">
        <v>22</v>
      </c>
      <c r="G12979" s="85">
        <v>3.891017764671902</v>
      </c>
      <c r="H12979" s="85">
        <v>18536.052673839731</v>
      </c>
      <c r="I12979" s="85">
        <v>4748.7393608479206</v>
      </c>
      <c r="J12979" s="85">
        <v>44716.948349298793</v>
      </c>
      <c r="K12979" t="s">
        <v>491</v>
      </c>
    </row>
    <row r="12980" spans="2:11" x14ac:dyDescent="0.25">
      <c r="B12980">
        <v>2026</v>
      </c>
      <c r="C12980" t="s">
        <v>485</v>
      </c>
      <c r="D12980">
        <v>4</v>
      </c>
      <c r="E12980" t="s">
        <v>45</v>
      </c>
      <c r="F12980">
        <v>22</v>
      </c>
      <c r="G12980" s="85">
        <v>2.0752094744916811</v>
      </c>
      <c r="H12980" s="85">
        <v>18536.052673839731</v>
      </c>
      <c r="I12980" s="85">
        <v>4748.7393608479206</v>
      </c>
      <c r="J12980" s="85">
        <v>23849.039119626024</v>
      </c>
      <c r="K12980" t="s">
        <v>491</v>
      </c>
    </row>
    <row r="12981" spans="2:11" x14ac:dyDescent="0.25">
      <c r="B12981">
        <v>2026</v>
      </c>
      <c r="C12981" t="s">
        <v>486</v>
      </c>
      <c r="D12981">
        <v>3</v>
      </c>
      <c r="E12981" t="s">
        <v>45</v>
      </c>
      <c r="F12981">
        <v>22</v>
      </c>
      <c r="G12981" s="85">
        <v>3.9178902505374387</v>
      </c>
      <c r="H12981" s="85">
        <v>18536.052673839731</v>
      </c>
      <c r="I12981" s="85">
        <v>4748.7393608479206</v>
      </c>
      <c r="J12981" s="85">
        <v>45025.776433656763</v>
      </c>
      <c r="K12981" t="s">
        <v>491</v>
      </c>
    </row>
    <row r="12982" spans="2:11" x14ac:dyDescent="0.25">
      <c r="B12982">
        <v>2026</v>
      </c>
      <c r="C12982" t="s">
        <v>486</v>
      </c>
      <c r="D12982">
        <v>4</v>
      </c>
      <c r="E12982" t="s">
        <v>45</v>
      </c>
      <c r="F12982">
        <v>22</v>
      </c>
      <c r="G12982" s="85">
        <v>2.0895414669533006</v>
      </c>
      <c r="H12982" s="85">
        <v>18536.052673839731</v>
      </c>
      <c r="I12982" s="85">
        <v>4748.7393608479206</v>
      </c>
      <c r="J12982" s="85">
        <v>24013.747431283606</v>
      </c>
      <c r="K12982" t="s">
        <v>491</v>
      </c>
    </row>
    <row r="12983" spans="2:11" x14ac:dyDescent="0.25">
      <c r="B12983">
        <v>2026</v>
      </c>
      <c r="C12983" t="s">
        <v>487</v>
      </c>
      <c r="D12983">
        <v>3</v>
      </c>
      <c r="E12983" t="s">
        <v>45</v>
      </c>
      <c r="F12983">
        <v>22</v>
      </c>
      <c r="G12983" s="85">
        <v>3.9447627364029847</v>
      </c>
      <c r="H12983" s="85">
        <v>18536.052673839731</v>
      </c>
      <c r="I12983" s="85">
        <v>4748.7393608479206</v>
      </c>
      <c r="J12983" s="85">
        <v>45334.604518014843</v>
      </c>
      <c r="K12983" t="s">
        <v>491</v>
      </c>
    </row>
    <row r="12984" spans="2:11" x14ac:dyDescent="0.25">
      <c r="B12984">
        <v>2026</v>
      </c>
      <c r="C12984" t="s">
        <v>487</v>
      </c>
      <c r="D12984">
        <v>4</v>
      </c>
      <c r="E12984" t="s">
        <v>45</v>
      </c>
      <c r="F12984">
        <v>22</v>
      </c>
      <c r="G12984" s="85">
        <v>2.1038734594149249</v>
      </c>
      <c r="H12984" s="85">
        <v>18536.052673839731</v>
      </c>
      <c r="I12984" s="85">
        <v>4748.7393608479206</v>
      </c>
      <c r="J12984" s="85">
        <v>24178.455742941249</v>
      </c>
      <c r="K12984" t="s">
        <v>491</v>
      </c>
    </row>
    <row r="12985" spans="2:11" x14ac:dyDescent="0.25">
      <c r="B12985">
        <v>2026</v>
      </c>
      <c r="C12985" t="s">
        <v>488</v>
      </c>
      <c r="D12985">
        <v>3</v>
      </c>
      <c r="E12985" t="s">
        <v>45</v>
      </c>
      <c r="F12985">
        <v>22</v>
      </c>
      <c r="G12985" s="85">
        <v>3.9716352222685205</v>
      </c>
      <c r="H12985" s="85">
        <v>18536.052673839731</v>
      </c>
      <c r="I12985" s="85">
        <v>4748.7393608479206</v>
      </c>
      <c r="J12985" s="85">
        <v>45643.432602372806</v>
      </c>
      <c r="K12985" t="s">
        <v>491</v>
      </c>
    </row>
    <row r="12986" spans="2:11" x14ac:dyDescent="0.25">
      <c r="B12986">
        <v>2026</v>
      </c>
      <c r="C12986" t="s">
        <v>488</v>
      </c>
      <c r="D12986">
        <v>4</v>
      </c>
      <c r="E12986" t="s">
        <v>45</v>
      </c>
      <c r="F12986">
        <v>22</v>
      </c>
      <c r="G12986" s="85">
        <v>2.1182054518765443</v>
      </c>
      <c r="H12986" s="85">
        <v>18536.052673839731</v>
      </c>
      <c r="I12986" s="85">
        <v>4748.7393608479206</v>
      </c>
      <c r="J12986" s="85">
        <v>24343.16405459883</v>
      </c>
      <c r="K12986" t="s">
        <v>491</v>
      </c>
    </row>
    <row r="12987" spans="2:11" x14ac:dyDescent="0.25">
      <c r="B12987">
        <v>2026</v>
      </c>
      <c r="C12987" t="s">
        <v>489</v>
      </c>
      <c r="D12987">
        <v>3</v>
      </c>
      <c r="E12987" t="s">
        <v>45</v>
      </c>
      <c r="F12987">
        <v>22</v>
      </c>
      <c r="G12987" s="85">
        <v>3.9985077081340665</v>
      </c>
      <c r="H12987" s="85">
        <v>18536.052673839731</v>
      </c>
      <c r="I12987" s="85">
        <v>4748.7393608479206</v>
      </c>
      <c r="J12987" s="85">
        <v>45952.260686730886</v>
      </c>
      <c r="K12987" t="s">
        <v>491</v>
      </c>
    </row>
    <row r="12988" spans="2:11" x14ac:dyDescent="0.25">
      <c r="B12988">
        <v>2026</v>
      </c>
      <c r="C12988" t="s">
        <v>489</v>
      </c>
      <c r="D12988">
        <v>4</v>
      </c>
      <c r="E12988" t="s">
        <v>45</v>
      </c>
      <c r="F12988">
        <v>22</v>
      </c>
      <c r="G12988" s="85">
        <v>2.1325374443381686</v>
      </c>
      <c r="H12988" s="85">
        <v>18536.052673839731</v>
      </c>
      <c r="I12988" s="85">
        <v>4748.7393608479206</v>
      </c>
      <c r="J12988" s="85">
        <v>24507.87236625647</v>
      </c>
      <c r="K12988" t="s">
        <v>491</v>
      </c>
    </row>
    <row r="12989" spans="2:11" x14ac:dyDescent="0.25">
      <c r="B12989">
        <v>2026</v>
      </c>
      <c r="C12989" t="s">
        <v>490</v>
      </c>
      <c r="D12989">
        <v>3</v>
      </c>
      <c r="E12989" t="s">
        <v>45</v>
      </c>
      <c r="F12989">
        <v>22</v>
      </c>
      <c r="G12989" s="85">
        <v>4.0253801939996032</v>
      </c>
      <c r="H12989" s="85">
        <v>18536.052673839731</v>
      </c>
      <c r="I12989" s="85">
        <v>4748.7393608479206</v>
      </c>
      <c r="J12989" s="85">
        <v>46261.088771088864</v>
      </c>
      <c r="K12989" t="s">
        <v>491</v>
      </c>
    </row>
    <row r="12990" spans="2:11" x14ac:dyDescent="0.25">
      <c r="B12990">
        <v>2026</v>
      </c>
      <c r="C12990" t="s">
        <v>490</v>
      </c>
      <c r="D12990">
        <v>4</v>
      </c>
      <c r="E12990" t="s">
        <v>45</v>
      </c>
      <c r="F12990">
        <v>22</v>
      </c>
      <c r="G12990" s="85">
        <v>2.146869436799788</v>
      </c>
      <c r="H12990" s="85">
        <v>18536.052673839731</v>
      </c>
      <c r="I12990" s="85">
        <v>4748.7393608479206</v>
      </c>
      <c r="J12990" s="85">
        <v>24672.580677914055</v>
      </c>
      <c r="K12990" t="s">
        <v>491</v>
      </c>
    </row>
    <row r="12991" spans="2:11" x14ac:dyDescent="0.25">
      <c r="B12991">
        <v>2026</v>
      </c>
      <c r="C12991" t="s">
        <v>479</v>
      </c>
      <c r="D12991">
        <v>3</v>
      </c>
      <c r="E12991" t="s">
        <v>185</v>
      </c>
      <c r="F12991">
        <v>20</v>
      </c>
      <c r="G12991" s="85">
        <v>3.7954435338698369</v>
      </c>
      <c r="H12991" s="85">
        <v>12076.490850376749</v>
      </c>
      <c r="I12991" s="85">
        <v>3366.157158234661</v>
      </c>
      <c r="J12991" s="85">
        <v>29655.658504105744</v>
      </c>
      <c r="K12991" t="s">
        <v>491</v>
      </c>
    </row>
    <row r="12992" spans="2:11" x14ac:dyDescent="0.25">
      <c r="B12992">
        <v>2026</v>
      </c>
      <c r="C12992" t="s">
        <v>479</v>
      </c>
      <c r="D12992">
        <v>4</v>
      </c>
      <c r="E12992" t="s">
        <v>185</v>
      </c>
      <c r="F12992">
        <v>20</v>
      </c>
      <c r="G12992" s="85">
        <v>0</v>
      </c>
      <c r="H12992" s="85">
        <v>12076.490850376749</v>
      </c>
      <c r="I12992" s="85">
        <v>3366.157158234661</v>
      </c>
      <c r="J12992" s="85">
        <v>0</v>
      </c>
      <c r="K12992" t="s">
        <v>491</v>
      </c>
    </row>
    <row r="12993" spans="2:11" x14ac:dyDescent="0.25">
      <c r="B12993">
        <v>2026</v>
      </c>
      <c r="C12993" t="s">
        <v>480</v>
      </c>
      <c r="D12993">
        <v>3</v>
      </c>
      <c r="E12993" t="s">
        <v>185</v>
      </c>
      <c r="F12993">
        <v>20</v>
      </c>
      <c r="G12993" s="85">
        <v>5.4279640401511902</v>
      </c>
      <c r="H12993" s="85">
        <v>12076.490850376749</v>
      </c>
      <c r="I12993" s="85">
        <v>3366.157158234661</v>
      </c>
      <c r="J12993" s="85">
        <v>42411.340469387731</v>
      </c>
      <c r="K12993" t="s">
        <v>491</v>
      </c>
    </row>
    <row r="12994" spans="2:11" x14ac:dyDescent="0.25">
      <c r="B12994">
        <v>2026</v>
      </c>
      <c r="C12994" t="s">
        <v>480</v>
      </c>
      <c r="D12994">
        <v>4</v>
      </c>
      <c r="E12994" t="s">
        <v>185</v>
      </c>
      <c r="F12994">
        <v>20</v>
      </c>
      <c r="G12994" s="85">
        <v>0</v>
      </c>
      <c r="H12994" s="85">
        <v>12076.490850376749</v>
      </c>
      <c r="I12994" s="85">
        <v>3366.157158234661</v>
      </c>
      <c r="J12994" s="85">
        <v>0</v>
      </c>
      <c r="K12994" t="s">
        <v>491</v>
      </c>
    </row>
    <row r="12995" spans="2:11" x14ac:dyDescent="0.25">
      <c r="B12995">
        <v>2026</v>
      </c>
      <c r="C12995" t="s">
        <v>481</v>
      </c>
      <c r="D12995">
        <v>3</v>
      </c>
      <c r="E12995" t="s">
        <v>185</v>
      </c>
      <c r="F12995">
        <v>20</v>
      </c>
      <c r="G12995" s="85">
        <v>3.8238153715128584</v>
      </c>
      <c r="H12995" s="85">
        <v>12076.490850376749</v>
      </c>
      <c r="I12995" s="85">
        <v>3366.157158234661</v>
      </c>
      <c r="J12995" s="85">
        <v>29877.341561900441</v>
      </c>
      <c r="K12995" t="s">
        <v>491</v>
      </c>
    </row>
    <row r="12996" spans="2:11" x14ac:dyDescent="0.25">
      <c r="B12996">
        <v>2026</v>
      </c>
      <c r="C12996" t="s">
        <v>481</v>
      </c>
      <c r="D12996">
        <v>4</v>
      </c>
      <c r="E12996" t="s">
        <v>185</v>
      </c>
      <c r="F12996">
        <v>20</v>
      </c>
      <c r="G12996" s="85">
        <v>0</v>
      </c>
      <c r="H12996" s="85">
        <v>12076.490850376749</v>
      </c>
      <c r="I12996" s="85">
        <v>3366.157158234661</v>
      </c>
      <c r="J12996" s="85">
        <v>0</v>
      </c>
      <c r="K12996" t="s">
        <v>491</v>
      </c>
    </row>
    <row r="12997" spans="2:11" x14ac:dyDescent="0.25">
      <c r="B12997">
        <v>2026</v>
      </c>
      <c r="C12997" t="s">
        <v>482</v>
      </c>
      <c r="D12997">
        <v>3</v>
      </c>
      <c r="E12997" t="s">
        <v>185</v>
      </c>
      <c r="F12997">
        <v>20</v>
      </c>
      <c r="G12997" s="85">
        <v>2.7492987348035203</v>
      </c>
      <c r="H12997" s="85">
        <v>12076.490850376749</v>
      </c>
      <c r="I12997" s="85">
        <v>3366.157158234661</v>
      </c>
      <c r="J12997" s="85">
        <v>21481.617017227185</v>
      </c>
      <c r="K12997" t="s">
        <v>491</v>
      </c>
    </row>
    <row r="12998" spans="2:11" x14ac:dyDescent="0.25">
      <c r="B12998">
        <v>2026</v>
      </c>
      <c r="C12998" t="s">
        <v>482</v>
      </c>
      <c r="D12998">
        <v>4</v>
      </c>
      <c r="E12998" t="s">
        <v>185</v>
      </c>
      <c r="F12998">
        <v>20</v>
      </c>
      <c r="G12998" s="85">
        <v>0</v>
      </c>
      <c r="H12998" s="85">
        <v>12076.490850376749</v>
      </c>
      <c r="I12998" s="85">
        <v>3366.157158234661</v>
      </c>
      <c r="J12998" s="85">
        <v>0</v>
      </c>
      <c r="K12998" t="s">
        <v>491</v>
      </c>
    </row>
    <row r="12999" spans="2:11" x14ac:dyDescent="0.25">
      <c r="B12999">
        <v>2026</v>
      </c>
      <c r="C12999" t="s">
        <v>483</v>
      </c>
      <c r="D12999">
        <v>3</v>
      </c>
      <c r="E12999" t="s">
        <v>185</v>
      </c>
      <c r="F12999">
        <v>20</v>
      </c>
      <c r="G12999" s="85">
        <v>1.0091984644366823</v>
      </c>
      <c r="H12999" s="85">
        <v>12076.490850376749</v>
      </c>
      <c r="I12999" s="85">
        <v>3366.157158234661</v>
      </c>
      <c r="J12999" s="85">
        <v>7885.3616862235567</v>
      </c>
      <c r="K12999" t="s">
        <v>491</v>
      </c>
    </row>
    <row r="13000" spans="2:11" x14ac:dyDescent="0.25">
      <c r="B13000">
        <v>2026</v>
      </c>
      <c r="C13000" t="s">
        <v>483</v>
      </c>
      <c r="D13000">
        <v>4</v>
      </c>
      <c r="E13000" t="s">
        <v>185</v>
      </c>
      <c r="F13000">
        <v>20</v>
      </c>
      <c r="G13000" s="85">
        <v>0</v>
      </c>
      <c r="H13000" s="85">
        <v>12076.490850376749</v>
      </c>
      <c r="I13000" s="85">
        <v>3366.157158234661</v>
      </c>
      <c r="J13000" s="85">
        <v>0</v>
      </c>
      <c r="K13000" t="s">
        <v>491</v>
      </c>
    </row>
    <row r="13001" spans="2:11" x14ac:dyDescent="0.25">
      <c r="B13001">
        <v>2026</v>
      </c>
      <c r="C13001" t="s">
        <v>484</v>
      </c>
      <c r="D13001">
        <v>3</v>
      </c>
      <c r="E13001" t="s">
        <v>185</v>
      </c>
      <c r="F13001">
        <v>20</v>
      </c>
      <c r="G13001" s="85">
        <v>3.2464307493061937</v>
      </c>
      <c r="H13001" s="85">
        <v>12076.490850376749</v>
      </c>
      <c r="I13001" s="85">
        <v>3366.157158234661</v>
      </c>
      <c r="J13001" s="85">
        <v>25365.952832524556</v>
      </c>
      <c r="K13001" t="s">
        <v>491</v>
      </c>
    </row>
    <row r="13002" spans="2:11" x14ac:dyDescent="0.25">
      <c r="B13002">
        <v>2026</v>
      </c>
      <c r="C13002" t="s">
        <v>484</v>
      </c>
      <c r="D13002">
        <v>4</v>
      </c>
      <c r="E13002" t="s">
        <v>185</v>
      </c>
      <c r="F13002">
        <v>20</v>
      </c>
      <c r="G13002" s="85">
        <v>0</v>
      </c>
      <c r="H13002" s="85">
        <v>12076.490850376749</v>
      </c>
      <c r="I13002" s="85">
        <v>3366.157158234661</v>
      </c>
      <c r="J13002" s="85">
        <v>0</v>
      </c>
      <c r="K13002" t="s">
        <v>491</v>
      </c>
    </row>
    <row r="13003" spans="2:11" x14ac:dyDescent="0.25">
      <c r="B13003">
        <v>2026</v>
      </c>
      <c r="C13003" t="s">
        <v>485</v>
      </c>
      <c r="D13003">
        <v>3</v>
      </c>
      <c r="E13003" t="s">
        <v>185</v>
      </c>
      <c r="F13003">
        <v>20</v>
      </c>
      <c r="G13003" s="85">
        <v>0.58094081073230597</v>
      </c>
      <c r="H13003" s="85">
        <v>12076.490850376749</v>
      </c>
      <c r="I13003" s="85">
        <v>3366.157158234661</v>
      </c>
      <c r="J13003" s="85">
        <v>4539.1749713661866</v>
      </c>
      <c r="K13003" t="s">
        <v>491</v>
      </c>
    </row>
    <row r="13004" spans="2:11" x14ac:dyDescent="0.25">
      <c r="B13004">
        <v>2026</v>
      </c>
      <c r="C13004" t="s">
        <v>485</v>
      </c>
      <c r="D13004">
        <v>4</v>
      </c>
      <c r="E13004" t="s">
        <v>185</v>
      </c>
      <c r="F13004">
        <v>20</v>
      </c>
      <c r="G13004" s="85">
        <v>0</v>
      </c>
      <c r="H13004" s="85">
        <v>12076.490850376749</v>
      </c>
      <c r="I13004" s="85">
        <v>3366.157158234661</v>
      </c>
      <c r="J13004" s="85">
        <v>0</v>
      </c>
      <c r="K13004" t="s">
        <v>491</v>
      </c>
    </row>
    <row r="13005" spans="2:11" x14ac:dyDescent="0.25">
      <c r="B13005">
        <v>2026</v>
      </c>
      <c r="C13005" t="s">
        <v>486</v>
      </c>
      <c r="D13005">
        <v>3</v>
      </c>
      <c r="E13005" t="s">
        <v>185</v>
      </c>
      <c r="F13005">
        <v>20</v>
      </c>
      <c r="G13005" s="85">
        <v>1.7398138065306774</v>
      </c>
      <c r="H13005" s="85">
        <v>12076.490850376749</v>
      </c>
      <c r="I13005" s="85">
        <v>3366.157158234661</v>
      </c>
      <c r="J13005" s="85">
        <v>13594.017048804686</v>
      </c>
      <c r="K13005" t="s">
        <v>491</v>
      </c>
    </row>
    <row r="13006" spans="2:11" x14ac:dyDescent="0.25">
      <c r="B13006">
        <v>2026</v>
      </c>
      <c r="C13006" t="s">
        <v>486</v>
      </c>
      <c r="D13006">
        <v>4</v>
      </c>
      <c r="E13006" t="s">
        <v>185</v>
      </c>
      <c r="F13006">
        <v>20</v>
      </c>
      <c r="G13006" s="85">
        <v>0</v>
      </c>
      <c r="H13006" s="85">
        <v>12076.490850376749</v>
      </c>
      <c r="I13006" s="85">
        <v>3366.157158234661</v>
      </c>
      <c r="J13006" s="85">
        <v>0</v>
      </c>
      <c r="K13006" t="s">
        <v>491</v>
      </c>
    </row>
    <row r="13007" spans="2:11" x14ac:dyDescent="0.25">
      <c r="B13007">
        <v>2026</v>
      </c>
      <c r="C13007" t="s">
        <v>487</v>
      </c>
      <c r="D13007">
        <v>3</v>
      </c>
      <c r="E13007" t="s">
        <v>185</v>
      </c>
      <c r="F13007">
        <v>20</v>
      </c>
      <c r="G13007" s="85">
        <v>4.9482558652501893</v>
      </c>
      <c r="H13007" s="85">
        <v>12076.490850376749</v>
      </c>
      <c r="I13007" s="85">
        <v>3366.157158234661</v>
      </c>
      <c r="J13007" s="85">
        <v>38663.145643265001</v>
      </c>
      <c r="K13007" t="s">
        <v>491</v>
      </c>
    </row>
    <row r="13008" spans="2:11" x14ac:dyDescent="0.25">
      <c r="B13008">
        <v>2026</v>
      </c>
      <c r="C13008" t="s">
        <v>487</v>
      </c>
      <c r="D13008">
        <v>4</v>
      </c>
      <c r="E13008" t="s">
        <v>185</v>
      </c>
      <c r="F13008">
        <v>20</v>
      </c>
      <c r="G13008" s="85">
        <v>0</v>
      </c>
      <c r="H13008" s="85">
        <v>12076.490850376749</v>
      </c>
      <c r="I13008" s="85">
        <v>3366.157158234661</v>
      </c>
      <c r="J13008" s="85">
        <v>0</v>
      </c>
      <c r="K13008" t="s">
        <v>491</v>
      </c>
    </row>
    <row r="13009" spans="2:11" x14ac:dyDescent="0.25">
      <c r="B13009">
        <v>2026</v>
      </c>
      <c r="C13009" t="s">
        <v>488</v>
      </c>
      <c r="D13009">
        <v>3</v>
      </c>
      <c r="E13009" t="s">
        <v>185</v>
      </c>
      <c r="F13009">
        <v>20</v>
      </c>
      <c r="G13009" s="85">
        <v>3.9559820931607219</v>
      </c>
      <c r="H13009" s="85">
        <v>12076.490850376749</v>
      </c>
      <c r="I13009" s="85">
        <v>3366.157158234661</v>
      </c>
      <c r="J13009" s="85">
        <v>30910.024864344392</v>
      </c>
      <c r="K13009" t="s">
        <v>491</v>
      </c>
    </row>
    <row r="13010" spans="2:11" x14ac:dyDescent="0.25">
      <c r="B13010">
        <v>2026</v>
      </c>
      <c r="C13010" t="s">
        <v>488</v>
      </c>
      <c r="D13010">
        <v>4</v>
      </c>
      <c r="E13010" t="s">
        <v>185</v>
      </c>
      <c r="F13010">
        <v>20</v>
      </c>
      <c r="G13010" s="85">
        <v>0</v>
      </c>
      <c r="H13010" s="85">
        <v>12076.490850376749</v>
      </c>
      <c r="I13010" s="85">
        <v>3366.157158234661</v>
      </c>
      <c r="J13010" s="85">
        <v>0</v>
      </c>
      <c r="K13010" t="s">
        <v>491</v>
      </c>
    </row>
    <row r="13011" spans="2:11" x14ac:dyDescent="0.25">
      <c r="B13011">
        <v>2026</v>
      </c>
      <c r="C13011" t="s">
        <v>489</v>
      </c>
      <c r="D13011">
        <v>3</v>
      </c>
      <c r="E13011" t="s">
        <v>185</v>
      </c>
      <c r="F13011">
        <v>20</v>
      </c>
      <c r="G13011" s="85">
        <v>5.5885025994420747</v>
      </c>
      <c r="H13011" s="85">
        <v>12076.490850376749</v>
      </c>
      <c r="I13011" s="85">
        <v>3366.157158234661</v>
      </c>
      <c r="J13011" s="85">
        <v>43665.706829626375</v>
      </c>
      <c r="K13011" t="s">
        <v>491</v>
      </c>
    </row>
    <row r="13012" spans="2:11" x14ac:dyDescent="0.25">
      <c r="B13012">
        <v>2026</v>
      </c>
      <c r="C13012" t="s">
        <v>489</v>
      </c>
      <c r="D13012">
        <v>4</v>
      </c>
      <c r="E13012" t="s">
        <v>185</v>
      </c>
      <c r="F13012">
        <v>20</v>
      </c>
      <c r="G13012" s="85">
        <v>0</v>
      </c>
      <c r="H13012" s="85">
        <v>12076.490850376749</v>
      </c>
      <c r="I13012" s="85">
        <v>3366.157158234661</v>
      </c>
      <c r="J13012" s="85">
        <v>0</v>
      </c>
      <c r="K13012" t="s">
        <v>491</v>
      </c>
    </row>
    <row r="13013" spans="2:11" x14ac:dyDescent="0.25">
      <c r="B13013">
        <v>2026</v>
      </c>
      <c r="C13013" t="s">
        <v>490</v>
      </c>
      <c r="D13013">
        <v>3</v>
      </c>
      <c r="E13013" t="s">
        <v>185</v>
      </c>
      <c r="F13013">
        <v>20</v>
      </c>
      <c r="G13013" s="85">
        <v>3.9843539308037439</v>
      </c>
      <c r="H13013" s="85">
        <v>12076.490850376749</v>
      </c>
      <c r="I13013" s="85">
        <v>3366.157158234661</v>
      </c>
      <c r="J13013" s="85">
        <v>31131.707922139092</v>
      </c>
      <c r="K13013" t="s">
        <v>491</v>
      </c>
    </row>
    <row r="13014" spans="2:11" x14ac:dyDescent="0.25">
      <c r="B13014">
        <v>2026</v>
      </c>
      <c r="C13014" t="s">
        <v>490</v>
      </c>
      <c r="D13014">
        <v>4</v>
      </c>
      <c r="E13014" t="s">
        <v>185</v>
      </c>
      <c r="F13014">
        <v>20</v>
      </c>
      <c r="G13014" s="85">
        <v>0</v>
      </c>
      <c r="H13014" s="85">
        <v>12076.490850376749</v>
      </c>
      <c r="I13014" s="85">
        <v>3366.157158234661</v>
      </c>
      <c r="J13014" s="85">
        <v>0</v>
      </c>
      <c r="K13014" t="s">
        <v>491</v>
      </c>
    </row>
    <row r="13015" spans="2:11" x14ac:dyDescent="0.25">
      <c r="B13015">
        <v>2026</v>
      </c>
      <c r="C13015" t="s">
        <v>479</v>
      </c>
      <c r="D13015">
        <v>3</v>
      </c>
      <c r="E13015" t="s">
        <v>185</v>
      </c>
      <c r="F13015">
        <v>26</v>
      </c>
      <c r="G13015" s="85">
        <v>9.739364574007352</v>
      </c>
      <c r="H13015" s="85">
        <v>12076.490850376749</v>
      </c>
      <c r="I13015" s="85">
        <v>3366.157158234661</v>
      </c>
      <c r="J13015" s="85">
        <v>75275.10218654928</v>
      </c>
      <c r="K13015" t="s">
        <v>491</v>
      </c>
    </row>
    <row r="13016" spans="2:11" x14ac:dyDescent="0.25">
      <c r="B13016">
        <v>2026</v>
      </c>
      <c r="C13016" t="s">
        <v>479</v>
      </c>
      <c r="D13016">
        <v>4</v>
      </c>
      <c r="E13016" t="s">
        <v>185</v>
      </c>
      <c r="F13016">
        <v>26</v>
      </c>
      <c r="G13016" s="85">
        <v>9.739364574007352</v>
      </c>
      <c r="H13016" s="85">
        <v>12076.490850376749</v>
      </c>
      <c r="I13016" s="85">
        <v>3366.157158234661</v>
      </c>
      <c r="J13016" s="85">
        <v>75275.10218654928</v>
      </c>
      <c r="K13016" t="s">
        <v>491</v>
      </c>
    </row>
    <row r="13017" spans="2:11" x14ac:dyDescent="0.25">
      <c r="B13017">
        <v>2026</v>
      </c>
      <c r="C13017" t="s">
        <v>480</v>
      </c>
      <c r="D13017">
        <v>3</v>
      </c>
      <c r="E13017" t="s">
        <v>185</v>
      </c>
      <c r="F13017">
        <v>26</v>
      </c>
      <c r="G13017" s="85">
        <v>9.9140526168285277</v>
      </c>
      <c r="H13017" s="85">
        <v>12076.490850376749</v>
      </c>
      <c r="I13017" s="85">
        <v>3366.157158234661</v>
      </c>
      <c r="J13017" s="85">
        <v>76625.258059061365</v>
      </c>
      <c r="K13017" t="s">
        <v>491</v>
      </c>
    </row>
    <row r="13018" spans="2:11" x14ac:dyDescent="0.25">
      <c r="B13018">
        <v>2026</v>
      </c>
      <c r="C13018" t="s">
        <v>480</v>
      </c>
      <c r="D13018">
        <v>4</v>
      </c>
      <c r="E13018" t="s">
        <v>185</v>
      </c>
      <c r="F13018">
        <v>26</v>
      </c>
      <c r="G13018" s="85">
        <v>9.9140526168285277</v>
      </c>
      <c r="H13018" s="85">
        <v>12076.490850376749</v>
      </c>
      <c r="I13018" s="85">
        <v>3366.157158234661</v>
      </c>
      <c r="J13018" s="85">
        <v>76625.258059061365</v>
      </c>
      <c r="K13018" t="s">
        <v>491</v>
      </c>
    </row>
    <row r="13019" spans="2:11" x14ac:dyDescent="0.25">
      <c r="B13019">
        <v>2026</v>
      </c>
      <c r="C13019" t="s">
        <v>481</v>
      </c>
      <c r="D13019">
        <v>3</v>
      </c>
      <c r="E13019" t="s">
        <v>185</v>
      </c>
      <c r="F13019">
        <v>26</v>
      </c>
      <c r="G13019" s="85">
        <v>10.0887406596497</v>
      </c>
      <c r="H13019" s="85">
        <v>12076.490850376749</v>
      </c>
      <c r="I13019" s="85">
        <v>3366.157158234661</v>
      </c>
      <c r="J13019" s="85">
        <v>77975.413931573436</v>
      </c>
      <c r="K13019" t="s">
        <v>491</v>
      </c>
    </row>
    <row r="13020" spans="2:11" x14ac:dyDescent="0.25">
      <c r="B13020">
        <v>2026</v>
      </c>
      <c r="C13020" t="s">
        <v>481</v>
      </c>
      <c r="D13020">
        <v>4</v>
      </c>
      <c r="E13020" t="s">
        <v>185</v>
      </c>
      <c r="F13020">
        <v>26</v>
      </c>
      <c r="G13020" s="85">
        <v>10.0887406596497</v>
      </c>
      <c r="H13020" s="85">
        <v>12076.490850376749</v>
      </c>
      <c r="I13020" s="85">
        <v>3366.157158234661</v>
      </c>
      <c r="J13020" s="85">
        <v>77975.413931573436</v>
      </c>
      <c r="K13020" t="s">
        <v>491</v>
      </c>
    </row>
    <row r="13021" spans="2:11" x14ac:dyDescent="0.25">
      <c r="B13021">
        <v>2026</v>
      </c>
      <c r="C13021" t="s">
        <v>482</v>
      </c>
      <c r="D13021">
        <v>3</v>
      </c>
      <c r="E13021" t="s">
        <v>185</v>
      </c>
      <c r="F13021">
        <v>26</v>
      </c>
      <c r="G13021" s="85">
        <v>10.263428702470872</v>
      </c>
      <c r="H13021" s="85">
        <v>12076.490850376749</v>
      </c>
      <c r="I13021" s="85">
        <v>3366.157158234661</v>
      </c>
      <c r="J13021" s="85">
        <v>79325.569804085506</v>
      </c>
      <c r="K13021" t="s">
        <v>491</v>
      </c>
    </row>
    <row r="13022" spans="2:11" x14ac:dyDescent="0.25">
      <c r="B13022">
        <v>2026</v>
      </c>
      <c r="C13022" t="s">
        <v>482</v>
      </c>
      <c r="D13022">
        <v>4</v>
      </c>
      <c r="E13022" t="s">
        <v>185</v>
      </c>
      <c r="F13022">
        <v>26</v>
      </c>
      <c r="G13022" s="85">
        <v>10.263428702470872</v>
      </c>
      <c r="H13022" s="85">
        <v>12076.490850376749</v>
      </c>
      <c r="I13022" s="85">
        <v>3366.157158234661</v>
      </c>
      <c r="J13022" s="85">
        <v>79325.569804085506</v>
      </c>
      <c r="K13022" t="s">
        <v>491</v>
      </c>
    </row>
    <row r="13023" spans="2:11" x14ac:dyDescent="0.25">
      <c r="B13023">
        <v>2026</v>
      </c>
      <c r="C13023" t="s">
        <v>483</v>
      </c>
      <c r="D13023">
        <v>3</v>
      </c>
      <c r="E13023" t="s">
        <v>185</v>
      </c>
      <c r="F13023">
        <v>26</v>
      </c>
      <c r="G13023" s="85">
        <v>10.438116745292048</v>
      </c>
      <c r="H13023" s="85">
        <v>12076.490850376749</v>
      </c>
      <c r="I13023" s="85">
        <v>3366.157158234661</v>
      </c>
      <c r="J13023" s="85">
        <v>80675.725676597605</v>
      </c>
      <c r="K13023" t="s">
        <v>491</v>
      </c>
    </row>
    <row r="13024" spans="2:11" x14ac:dyDescent="0.25">
      <c r="B13024">
        <v>2026</v>
      </c>
      <c r="C13024" t="s">
        <v>483</v>
      </c>
      <c r="D13024">
        <v>4</v>
      </c>
      <c r="E13024" t="s">
        <v>185</v>
      </c>
      <c r="F13024">
        <v>26</v>
      </c>
      <c r="G13024" s="85">
        <v>10.438116745292048</v>
      </c>
      <c r="H13024" s="85">
        <v>12076.490850376749</v>
      </c>
      <c r="I13024" s="85">
        <v>3366.157158234661</v>
      </c>
      <c r="J13024" s="85">
        <v>80675.725676597605</v>
      </c>
      <c r="K13024" t="s">
        <v>491</v>
      </c>
    </row>
    <row r="13025" spans="2:11" x14ac:dyDescent="0.25">
      <c r="B13025">
        <v>2026</v>
      </c>
      <c r="C13025" t="s">
        <v>484</v>
      </c>
      <c r="D13025">
        <v>3</v>
      </c>
      <c r="E13025" t="s">
        <v>185</v>
      </c>
      <c r="F13025">
        <v>26</v>
      </c>
      <c r="G13025" s="85">
        <v>10.61280478811322</v>
      </c>
      <c r="H13025" s="85">
        <v>12076.490850376749</v>
      </c>
      <c r="I13025" s="85">
        <v>3366.157158234661</v>
      </c>
      <c r="J13025" s="85">
        <v>82025.881549109676</v>
      </c>
      <c r="K13025" t="s">
        <v>491</v>
      </c>
    </row>
    <row r="13026" spans="2:11" x14ac:dyDescent="0.25">
      <c r="B13026">
        <v>2026</v>
      </c>
      <c r="C13026" t="s">
        <v>484</v>
      </c>
      <c r="D13026">
        <v>4</v>
      </c>
      <c r="E13026" t="s">
        <v>185</v>
      </c>
      <c r="F13026">
        <v>26</v>
      </c>
      <c r="G13026" s="85">
        <v>10.61280478811322</v>
      </c>
      <c r="H13026" s="85">
        <v>12076.490850376749</v>
      </c>
      <c r="I13026" s="85">
        <v>3366.157158234661</v>
      </c>
      <c r="J13026" s="85">
        <v>82025.881549109676</v>
      </c>
      <c r="K13026" t="s">
        <v>491</v>
      </c>
    </row>
    <row r="13027" spans="2:11" x14ac:dyDescent="0.25">
      <c r="B13027">
        <v>2026</v>
      </c>
      <c r="C13027" t="s">
        <v>485</v>
      </c>
      <c r="D13027">
        <v>3</v>
      </c>
      <c r="E13027" t="s">
        <v>185</v>
      </c>
      <c r="F13027">
        <v>26</v>
      </c>
      <c r="G13027" s="85">
        <v>10.787492830934392</v>
      </c>
      <c r="H13027" s="85">
        <v>12076.490850376749</v>
      </c>
      <c r="I13027" s="85">
        <v>3366.157158234661</v>
      </c>
      <c r="J13027" s="85">
        <v>83376.037421621746</v>
      </c>
      <c r="K13027" t="s">
        <v>491</v>
      </c>
    </row>
    <row r="13028" spans="2:11" x14ac:dyDescent="0.25">
      <c r="B13028">
        <v>2026</v>
      </c>
      <c r="C13028" t="s">
        <v>485</v>
      </c>
      <c r="D13028">
        <v>4</v>
      </c>
      <c r="E13028" t="s">
        <v>185</v>
      </c>
      <c r="F13028">
        <v>26</v>
      </c>
      <c r="G13028" s="85">
        <v>10.787492830934392</v>
      </c>
      <c r="H13028" s="85">
        <v>12076.490850376749</v>
      </c>
      <c r="I13028" s="85">
        <v>3366.157158234661</v>
      </c>
      <c r="J13028" s="85">
        <v>83376.037421621746</v>
      </c>
      <c r="K13028" t="s">
        <v>491</v>
      </c>
    </row>
    <row r="13029" spans="2:11" x14ac:dyDescent="0.25">
      <c r="B13029">
        <v>2026</v>
      </c>
      <c r="C13029" t="s">
        <v>486</v>
      </c>
      <c r="D13029">
        <v>3</v>
      </c>
      <c r="E13029" t="s">
        <v>185</v>
      </c>
      <c r="F13029">
        <v>26</v>
      </c>
      <c r="G13029" s="85">
        <v>10.962180873755564</v>
      </c>
      <c r="H13029" s="85">
        <v>12076.490850376749</v>
      </c>
      <c r="I13029" s="85">
        <v>3366.157158234661</v>
      </c>
      <c r="J13029" s="85">
        <v>84726.193294133802</v>
      </c>
      <c r="K13029" t="s">
        <v>491</v>
      </c>
    </row>
    <row r="13030" spans="2:11" x14ac:dyDescent="0.25">
      <c r="B13030">
        <v>2026</v>
      </c>
      <c r="C13030" t="s">
        <v>486</v>
      </c>
      <c r="D13030">
        <v>4</v>
      </c>
      <c r="E13030" t="s">
        <v>185</v>
      </c>
      <c r="F13030">
        <v>26</v>
      </c>
      <c r="G13030" s="85">
        <v>10.962180873755564</v>
      </c>
      <c r="H13030" s="85">
        <v>12076.490850376749</v>
      </c>
      <c r="I13030" s="85">
        <v>3366.157158234661</v>
      </c>
      <c r="J13030" s="85">
        <v>84726.193294133802</v>
      </c>
      <c r="K13030" t="s">
        <v>491</v>
      </c>
    </row>
    <row r="13031" spans="2:11" x14ac:dyDescent="0.25">
      <c r="B13031">
        <v>2026</v>
      </c>
      <c r="C13031" t="s">
        <v>487</v>
      </c>
      <c r="D13031">
        <v>3</v>
      </c>
      <c r="E13031" t="s">
        <v>185</v>
      </c>
      <c r="F13031">
        <v>26</v>
      </c>
      <c r="G13031" s="85">
        <v>11.13686891657674</v>
      </c>
      <c r="H13031" s="85">
        <v>12076.490850376749</v>
      </c>
      <c r="I13031" s="85">
        <v>3366.157158234661</v>
      </c>
      <c r="J13031" s="85">
        <v>86076.349166645901</v>
      </c>
      <c r="K13031" t="s">
        <v>491</v>
      </c>
    </row>
    <row r="13032" spans="2:11" x14ac:dyDescent="0.25">
      <c r="B13032">
        <v>2026</v>
      </c>
      <c r="C13032" t="s">
        <v>487</v>
      </c>
      <c r="D13032">
        <v>4</v>
      </c>
      <c r="E13032" t="s">
        <v>185</v>
      </c>
      <c r="F13032">
        <v>26</v>
      </c>
      <c r="G13032" s="85">
        <v>11.13686891657674</v>
      </c>
      <c r="H13032" s="85">
        <v>12076.490850376749</v>
      </c>
      <c r="I13032" s="85">
        <v>3366.157158234661</v>
      </c>
      <c r="J13032" s="85">
        <v>86076.349166645901</v>
      </c>
      <c r="K13032" t="s">
        <v>491</v>
      </c>
    </row>
    <row r="13033" spans="2:11" x14ac:dyDescent="0.25">
      <c r="B13033">
        <v>2026</v>
      </c>
      <c r="C13033" t="s">
        <v>488</v>
      </c>
      <c r="D13033">
        <v>3</v>
      </c>
      <c r="E13033" t="s">
        <v>185</v>
      </c>
      <c r="F13033">
        <v>26</v>
      </c>
      <c r="G13033" s="85">
        <v>11.311556959397912</v>
      </c>
      <c r="H13033" s="85">
        <v>12076.490850376749</v>
      </c>
      <c r="I13033" s="85">
        <v>3366.157158234661</v>
      </c>
      <c r="J13033" s="85">
        <v>87426.505039157972</v>
      </c>
      <c r="K13033" t="s">
        <v>491</v>
      </c>
    </row>
    <row r="13034" spans="2:11" x14ac:dyDescent="0.25">
      <c r="B13034">
        <v>2026</v>
      </c>
      <c r="C13034" t="s">
        <v>488</v>
      </c>
      <c r="D13034">
        <v>4</v>
      </c>
      <c r="E13034" t="s">
        <v>185</v>
      </c>
      <c r="F13034">
        <v>26</v>
      </c>
      <c r="G13034" s="85">
        <v>11.311556959397912</v>
      </c>
      <c r="H13034" s="85">
        <v>12076.490850376749</v>
      </c>
      <c r="I13034" s="85">
        <v>3366.157158234661</v>
      </c>
      <c r="J13034" s="85">
        <v>87426.505039157972</v>
      </c>
      <c r="K13034" t="s">
        <v>491</v>
      </c>
    </row>
    <row r="13035" spans="2:11" x14ac:dyDescent="0.25">
      <c r="B13035">
        <v>2026</v>
      </c>
      <c r="C13035" t="s">
        <v>489</v>
      </c>
      <c r="D13035">
        <v>3</v>
      </c>
      <c r="E13035" t="s">
        <v>185</v>
      </c>
      <c r="F13035">
        <v>26</v>
      </c>
      <c r="G13035" s="85">
        <v>11.486245002219084</v>
      </c>
      <c r="H13035" s="85">
        <v>12076.490850376749</v>
      </c>
      <c r="I13035" s="85">
        <v>3366.157158234661</v>
      </c>
      <c r="J13035" s="85">
        <v>88776.660911670042</v>
      </c>
      <c r="K13035" t="s">
        <v>491</v>
      </c>
    </row>
    <row r="13036" spans="2:11" x14ac:dyDescent="0.25">
      <c r="B13036">
        <v>2026</v>
      </c>
      <c r="C13036" t="s">
        <v>489</v>
      </c>
      <c r="D13036">
        <v>4</v>
      </c>
      <c r="E13036" t="s">
        <v>185</v>
      </c>
      <c r="F13036">
        <v>26</v>
      </c>
      <c r="G13036" s="85">
        <v>11.486245002219084</v>
      </c>
      <c r="H13036" s="85">
        <v>12076.490850376749</v>
      </c>
      <c r="I13036" s="85">
        <v>3366.157158234661</v>
      </c>
      <c r="J13036" s="85">
        <v>88776.660911670042</v>
      </c>
      <c r="K13036" t="s">
        <v>491</v>
      </c>
    </row>
    <row r="13037" spans="2:11" x14ac:dyDescent="0.25">
      <c r="B13037">
        <v>2026</v>
      </c>
      <c r="C13037" t="s">
        <v>490</v>
      </c>
      <c r="D13037">
        <v>3</v>
      </c>
      <c r="E13037" t="s">
        <v>185</v>
      </c>
      <c r="F13037">
        <v>26</v>
      </c>
      <c r="G13037" s="85">
        <v>11.660933045040258</v>
      </c>
      <c r="H13037" s="85">
        <v>12076.490850376749</v>
      </c>
      <c r="I13037" s="85">
        <v>3366.157158234661</v>
      </c>
      <c r="J13037" s="85">
        <v>90126.816784182127</v>
      </c>
      <c r="K13037" t="s">
        <v>491</v>
      </c>
    </row>
    <row r="13038" spans="2:11" x14ac:dyDescent="0.25">
      <c r="B13038">
        <v>2026</v>
      </c>
      <c r="C13038" t="s">
        <v>490</v>
      </c>
      <c r="D13038">
        <v>4</v>
      </c>
      <c r="E13038" t="s">
        <v>185</v>
      </c>
      <c r="F13038">
        <v>26</v>
      </c>
      <c r="G13038" s="85">
        <v>11.660933045040258</v>
      </c>
      <c r="H13038" s="85">
        <v>12076.490850376749</v>
      </c>
      <c r="I13038" s="85">
        <v>3366.157158234661</v>
      </c>
      <c r="J13038" s="85">
        <v>90126.816784182127</v>
      </c>
      <c r="K13038" t="s">
        <v>491</v>
      </c>
    </row>
    <row r="13039" spans="2:11" x14ac:dyDescent="0.25">
      <c r="B13039">
        <v>2026</v>
      </c>
      <c r="C13039" t="s">
        <v>479</v>
      </c>
      <c r="D13039">
        <v>3</v>
      </c>
      <c r="E13039" t="s">
        <v>148</v>
      </c>
      <c r="F13039">
        <v>30</v>
      </c>
      <c r="G13039" s="85">
        <v>3.7454829795089788</v>
      </c>
      <c r="H13039" s="85">
        <v>9379.6906330564307</v>
      </c>
      <c r="I13039" s="85">
        <v>2699.8138069321112</v>
      </c>
      <c r="J13039" s="85">
        <v>22975.982438938918</v>
      </c>
      <c r="K13039" t="s">
        <v>491</v>
      </c>
    </row>
    <row r="13040" spans="2:11" x14ac:dyDescent="0.25">
      <c r="B13040">
        <v>2026</v>
      </c>
      <c r="C13040" t="s">
        <v>479</v>
      </c>
      <c r="D13040">
        <v>4</v>
      </c>
      <c r="E13040" t="s">
        <v>148</v>
      </c>
      <c r="F13040">
        <v>30</v>
      </c>
      <c r="G13040" s="85">
        <v>0</v>
      </c>
      <c r="H13040" s="85">
        <v>9379.6906330564307</v>
      </c>
      <c r="I13040" s="85">
        <v>2699.8138069321112</v>
      </c>
      <c r="J13040" s="85">
        <v>0</v>
      </c>
      <c r="K13040" t="s">
        <v>491</v>
      </c>
    </row>
    <row r="13041" spans="2:11" x14ac:dyDescent="0.25">
      <c r="B13041">
        <v>2026</v>
      </c>
      <c r="C13041" t="s">
        <v>480</v>
      </c>
      <c r="D13041">
        <v>3</v>
      </c>
      <c r="E13041" t="s">
        <v>148</v>
      </c>
      <c r="F13041">
        <v>30</v>
      </c>
      <c r="G13041" s="85">
        <v>1.0601868040048732</v>
      </c>
      <c r="H13041" s="85">
        <v>9379.6906330564307</v>
      </c>
      <c r="I13041" s="85">
        <v>2699.8138069321112</v>
      </c>
      <c r="J13041" s="85">
        <v>6503.5226495687111</v>
      </c>
      <c r="K13041" t="s">
        <v>491</v>
      </c>
    </row>
    <row r="13042" spans="2:11" x14ac:dyDescent="0.25">
      <c r="B13042">
        <v>2026</v>
      </c>
      <c r="C13042" t="s">
        <v>480</v>
      </c>
      <c r="D13042">
        <v>4</v>
      </c>
      <c r="E13042" t="s">
        <v>148</v>
      </c>
      <c r="F13042">
        <v>30</v>
      </c>
      <c r="G13042" s="85">
        <v>0</v>
      </c>
      <c r="H13042" s="85">
        <v>9379.6906330564307</v>
      </c>
      <c r="I13042" s="85">
        <v>2699.8138069321112</v>
      </c>
      <c r="J13042" s="85">
        <v>0</v>
      </c>
      <c r="K13042" t="s">
        <v>491</v>
      </c>
    </row>
    <row r="13043" spans="2:11" x14ac:dyDescent="0.25">
      <c r="B13043">
        <v>2026</v>
      </c>
      <c r="C13043" t="s">
        <v>481</v>
      </c>
      <c r="D13043">
        <v>3</v>
      </c>
      <c r="E13043" t="s">
        <v>148</v>
      </c>
      <c r="F13043">
        <v>30</v>
      </c>
      <c r="G13043" s="85">
        <v>3.771834802100861</v>
      </c>
      <c r="H13043" s="85">
        <v>9379.6906330564307</v>
      </c>
      <c r="I13043" s="85">
        <v>2699.8138069321112</v>
      </c>
      <c r="J13043" s="85">
        <v>23137.632890006913</v>
      </c>
      <c r="K13043" t="s">
        <v>491</v>
      </c>
    </row>
    <row r="13044" spans="2:11" x14ac:dyDescent="0.25">
      <c r="B13044">
        <v>2026</v>
      </c>
      <c r="C13044" t="s">
        <v>481</v>
      </c>
      <c r="D13044">
        <v>4</v>
      </c>
      <c r="E13044" t="s">
        <v>148</v>
      </c>
      <c r="F13044">
        <v>30</v>
      </c>
      <c r="G13044" s="85">
        <v>0</v>
      </c>
      <c r="H13044" s="85">
        <v>9379.6906330564307</v>
      </c>
      <c r="I13044" s="85">
        <v>2699.8138069321112</v>
      </c>
      <c r="J13044" s="85">
        <v>0</v>
      </c>
      <c r="K13044" t="s">
        <v>491</v>
      </c>
    </row>
    <row r="13045" spans="2:11" x14ac:dyDescent="0.25">
      <c r="B13045">
        <v>2026</v>
      </c>
      <c r="C13045" t="s">
        <v>482</v>
      </c>
      <c r="D13045">
        <v>3</v>
      </c>
      <c r="E13045" t="s">
        <v>148</v>
      </c>
      <c r="F13045">
        <v>30</v>
      </c>
      <c r="G13045" s="85">
        <v>1.0865386265967558</v>
      </c>
      <c r="H13045" s="85">
        <v>9379.6906330564307</v>
      </c>
      <c r="I13045" s="85">
        <v>2699.8138069321112</v>
      </c>
      <c r="J13045" s="85">
        <v>6665.1731006367072</v>
      </c>
      <c r="K13045" t="s">
        <v>491</v>
      </c>
    </row>
    <row r="13046" spans="2:11" x14ac:dyDescent="0.25">
      <c r="B13046">
        <v>2026</v>
      </c>
      <c r="C13046" t="s">
        <v>482</v>
      </c>
      <c r="D13046">
        <v>4</v>
      </c>
      <c r="E13046" t="s">
        <v>148</v>
      </c>
      <c r="F13046">
        <v>30</v>
      </c>
      <c r="G13046" s="85">
        <v>0</v>
      </c>
      <c r="H13046" s="85">
        <v>9379.6906330564307</v>
      </c>
      <c r="I13046" s="85">
        <v>2699.8138069321112</v>
      </c>
      <c r="J13046" s="85">
        <v>0</v>
      </c>
      <c r="K13046" t="s">
        <v>491</v>
      </c>
    </row>
    <row r="13047" spans="2:11" x14ac:dyDescent="0.25">
      <c r="B13047">
        <v>2026</v>
      </c>
      <c r="C13047" t="s">
        <v>483</v>
      </c>
      <c r="D13047">
        <v>3</v>
      </c>
      <c r="E13047" t="s">
        <v>148</v>
      </c>
      <c r="F13047">
        <v>30</v>
      </c>
      <c r="G13047" s="85">
        <v>3.798186624692744</v>
      </c>
      <c r="H13047" s="85">
        <v>9379.6906330564307</v>
      </c>
      <c r="I13047" s="85">
        <v>2699.8138069321112</v>
      </c>
      <c r="J13047" s="85">
        <v>23299.283341074912</v>
      </c>
      <c r="K13047" t="s">
        <v>491</v>
      </c>
    </row>
    <row r="13048" spans="2:11" x14ac:dyDescent="0.25">
      <c r="B13048">
        <v>2026</v>
      </c>
      <c r="C13048" t="s">
        <v>483</v>
      </c>
      <c r="D13048">
        <v>4</v>
      </c>
      <c r="E13048" t="s">
        <v>148</v>
      </c>
      <c r="F13048">
        <v>30</v>
      </c>
      <c r="G13048" s="85">
        <v>0</v>
      </c>
      <c r="H13048" s="85">
        <v>9379.6906330564307</v>
      </c>
      <c r="I13048" s="85">
        <v>2699.8138069321112</v>
      </c>
      <c r="J13048" s="85">
        <v>0</v>
      </c>
      <c r="K13048" t="s">
        <v>491</v>
      </c>
    </row>
    <row r="13049" spans="2:11" x14ac:dyDescent="0.25">
      <c r="B13049">
        <v>2026</v>
      </c>
      <c r="C13049" t="s">
        <v>484</v>
      </c>
      <c r="D13049">
        <v>3</v>
      </c>
      <c r="E13049" t="s">
        <v>148</v>
      </c>
      <c r="F13049">
        <v>30</v>
      </c>
      <c r="G13049" s="85">
        <v>1.1128904491886384</v>
      </c>
      <c r="H13049" s="85">
        <v>9379.6906330564307</v>
      </c>
      <c r="I13049" s="85">
        <v>2699.8138069321112</v>
      </c>
      <c r="J13049" s="85">
        <v>6826.8235517047033</v>
      </c>
      <c r="K13049" t="s">
        <v>491</v>
      </c>
    </row>
    <row r="13050" spans="2:11" x14ac:dyDescent="0.25">
      <c r="B13050">
        <v>2026</v>
      </c>
      <c r="C13050" t="s">
        <v>484</v>
      </c>
      <c r="D13050">
        <v>4</v>
      </c>
      <c r="E13050" t="s">
        <v>148</v>
      </c>
      <c r="F13050">
        <v>30</v>
      </c>
      <c r="G13050" s="85">
        <v>0</v>
      </c>
      <c r="H13050" s="85">
        <v>9379.6906330564307</v>
      </c>
      <c r="I13050" s="85">
        <v>2699.8138069321112</v>
      </c>
      <c r="J13050" s="85">
        <v>0</v>
      </c>
      <c r="K13050" t="s">
        <v>491</v>
      </c>
    </row>
    <row r="13051" spans="2:11" x14ac:dyDescent="0.25">
      <c r="B13051">
        <v>2026</v>
      </c>
      <c r="C13051" t="s">
        <v>485</v>
      </c>
      <c r="D13051">
        <v>3</v>
      </c>
      <c r="E13051" t="s">
        <v>148</v>
      </c>
      <c r="F13051">
        <v>30</v>
      </c>
      <c r="G13051" s="85">
        <v>3.8245384472846267</v>
      </c>
      <c r="H13051" s="85">
        <v>9379.6906330564307</v>
      </c>
      <c r="I13051" s="85">
        <v>2699.8138069321112</v>
      </c>
      <c r="J13051" s="85">
        <v>23460.933792142907</v>
      </c>
      <c r="K13051" t="s">
        <v>491</v>
      </c>
    </row>
    <row r="13052" spans="2:11" x14ac:dyDescent="0.25">
      <c r="B13052">
        <v>2026</v>
      </c>
      <c r="C13052" t="s">
        <v>485</v>
      </c>
      <c r="D13052">
        <v>4</v>
      </c>
      <c r="E13052" t="s">
        <v>148</v>
      </c>
      <c r="F13052">
        <v>30</v>
      </c>
      <c r="G13052" s="85">
        <v>0</v>
      </c>
      <c r="H13052" s="85">
        <v>9379.6906330564307</v>
      </c>
      <c r="I13052" s="85">
        <v>2699.8138069321112</v>
      </c>
      <c r="J13052" s="85">
        <v>0</v>
      </c>
      <c r="K13052" t="s">
        <v>491</v>
      </c>
    </row>
    <row r="13053" spans="2:11" x14ac:dyDescent="0.25">
      <c r="B13053">
        <v>2026</v>
      </c>
      <c r="C13053" t="s">
        <v>486</v>
      </c>
      <c r="D13053">
        <v>3</v>
      </c>
      <c r="E13053" t="s">
        <v>148</v>
      </c>
      <c r="F13053">
        <v>30</v>
      </c>
      <c r="G13053" s="85">
        <v>1.1392422717805206</v>
      </c>
      <c r="H13053" s="85">
        <v>9379.6906330564307</v>
      </c>
      <c r="I13053" s="85">
        <v>2699.8138069321112</v>
      </c>
      <c r="J13053" s="85">
        <v>6988.4740027726975</v>
      </c>
      <c r="K13053" t="s">
        <v>491</v>
      </c>
    </row>
    <row r="13054" spans="2:11" x14ac:dyDescent="0.25">
      <c r="B13054">
        <v>2026</v>
      </c>
      <c r="C13054" t="s">
        <v>486</v>
      </c>
      <c r="D13054">
        <v>4</v>
      </c>
      <c r="E13054" t="s">
        <v>148</v>
      </c>
      <c r="F13054">
        <v>30</v>
      </c>
      <c r="G13054" s="85">
        <v>0</v>
      </c>
      <c r="H13054" s="85">
        <v>9379.6906330564307</v>
      </c>
      <c r="I13054" s="85">
        <v>2699.8138069321112</v>
      </c>
      <c r="J13054" s="85">
        <v>0</v>
      </c>
      <c r="K13054" t="s">
        <v>491</v>
      </c>
    </row>
    <row r="13055" spans="2:11" x14ac:dyDescent="0.25">
      <c r="B13055">
        <v>2026</v>
      </c>
      <c r="C13055" t="s">
        <v>487</v>
      </c>
      <c r="D13055">
        <v>3</v>
      </c>
      <c r="E13055" t="s">
        <v>148</v>
      </c>
      <c r="F13055">
        <v>30</v>
      </c>
      <c r="G13055" s="85">
        <v>3.8508902698765097</v>
      </c>
      <c r="H13055" s="85">
        <v>9379.6906330564307</v>
      </c>
      <c r="I13055" s="85">
        <v>2699.8138069321112</v>
      </c>
      <c r="J13055" s="85">
        <v>23622.584243210906</v>
      </c>
      <c r="K13055" t="s">
        <v>491</v>
      </c>
    </row>
    <row r="13056" spans="2:11" x14ac:dyDescent="0.25">
      <c r="B13056">
        <v>2026</v>
      </c>
      <c r="C13056" t="s">
        <v>487</v>
      </c>
      <c r="D13056">
        <v>4</v>
      </c>
      <c r="E13056" t="s">
        <v>148</v>
      </c>
      <c r="F13056">
        <v>30</v>
      </c>
      <c r="G13056" s="85">
        <v>0</v>
      </c>
      <c r="H13056" s="85">
        <v>9379.6906330564307</v>
      </c>
      <c r="I13056" s="85">
        <v>2699.8138069321112</v>
      </c>
      <c r="J13056" s="85">
        <v>0</v>
      </c>
      <c r="K13056" t="s">
        <v>491</v>
      </c>
    </row>
    <row r="13057" spans="2:11" x14ac:dyDescent="0.25">
      <c r="B13057">
        <v>2026</v>
      </c>
      <c r="C13057" t="s">
        <v>488</v>
      </c>
      <c r="D13057">
        <v>3</v>
      </c>
      <c r="E13057" t="s">
        <v>148</v>
      </c>
      <c r="F13057">
        <v>30</v>
      </c>
      <c r="G13057" s="85">
        <v>1.1655940943724035</v>
      </c>
      <c r="H13057" s="85">
        <v>9379.6906330564307</v>
      </c>
      <c r="I13057" s="85">
        <v>2699.8138069321112</v>
      </c>
      <c r="J13057" s="85">
        <v>7150.1244538406945</v>
      </c>
      <c r="K13057" t="s">
        <v>491</v>
      </c>
    </row>
    <row r="13058" spans="2:11" x14ac:dyDescent="0.25">
      <c r="B13058">
        <v>2026</v>
      </c>
      <c r="C13058" t="s">
        <v>488</v>
      </c>
      <c r="D13058">
        <v>4</v>
      </c>
      <c r="E13058" t="s">
        <v>148</v>
      </c>
      <c r="F13058">
        <v>30</v>
      </c>
      <c r="G13058" s="85">
        <v>0</v>
      </c>
      <c r="H13058" s="85">
        <v>9379.6906330564307</v>
      </c>
      <c r="I13058" s="85">
        <v>2699.8138069321112</v>
      </c>
      <c r="J13058" s="85">
        <v>0</v>
      </c>
      <c r="K13058" t="s">
        <v>491</v>
      </c>
    </row>
    <row r="13059" spans="2:11" x14ac:dyDescent="0.25">
      <c r="B13059">
        <v>2026</v>
      </c>
      <c r="C13059" t="s">
        <v>489</v>
      </c>
      <c r="D13059">
        <v>3</v>
      </c>
      <c r="E13059" t="s">
        <v>148</v>
      </c>
      <c r="F13059">
        <v>30</v>
      </c>
      <c r="G13059" s="85">
        <v>3.8772420924683924</v>
      </c>
      <c r="H13059" s="85">
        <v>9379.6906330564307</v>
      </c>
      <c r="I13059" s="85">
        <v>2699.8138069321112</v>
      </c>
      <c r="J13059" s="85">
        <v>23784.234694278904</v>
      </c>
      <c r="K13059" t="s">
        <v>491</v>
      </c>
    </row>
    <row r="13060" spans="2:11" x14ac:dyDescent="0.25">
      <c r="B13060">
        <v>2026</v>
      </c>
      <c r="C13060" t="s">
        <v>489</v>
      </c>
      <c r="D13060">
        <v>4</v>
      </c>
      <c r="E13060" t="s">
        <v>148</v>
      </c>
      <c r="F13060">
        <v>30</v>
      </c>
      <c r="G13060" s="85">
        <v>0</v>
      </c>
      <c r="H13060" s="85">
        <v>9379.6906330564307</v>
      </c>
      <c r="I13060" s="85">
        <v>2699.8138069321112</v>
      </c>
      <c r="J13060" s="85">
        <v>0</v>
      </c>
      <c r="K13060" t="s">
        <v>491</v>
      </c>
    </row>
    <row r="13061" spans="2:11" x14ac:dyDescent="0.25">
      <c r="B13061">
        <v>2026</v>
      </c>
      <c r="C13061" t="s">
        <v>490</v>
      </c>
      <c r="D13061">
        <v>3</v>
      </c>
      <c r="E13061" t="s">
        <v>148</v>
      </c>
      <c r="F13061">
        <v>30</v>
      </c>
      <c r="G13061" s="85">
        <v>1.1919459169642861</v>
      </c>
      <c r="H13061" s="85">
        <v>9379.6906330564307</v>
      </c>
      <c r="I13061" s="85">
        <v>2699.8138069321112</v>
      </c>
      <c r="J13061" s="85">
        <v>7311.7749049086906</v>
      </c>
      <c r="K13061" t="s">
        <v>491</v>
      </c>
    </row>
    <row r="13062" spans="2:11" x14ac:dyDescent="0.25">
      <c r="B13062">
        <v>2026</v>
      </c>
      <c r="C13062" t="s">
        <v>490</v>
      </c>
      <c r="D13062">
        <v>4</v>
      </c>
      <c r="E13062" t="s">
        <v>148</v>
      </c>
      <c r="F13062">
        <v>30</v>
      </c>
      <c r="G13062" s="85">
        <v>0</v>
      </c>
      <c r="H13062" s="85">
        <v>9379.6906330564307</v>
      </c>
      <c r="I13062" s="85">
        <v>2699.8138069321112</v>
      </c>
      <c r="J13062" s="85">
        <v>0</v>
      </c>
      <c r="K13062" t="s">
        <v>491</v>
      </c>
    </row>
    <row r="13063" spans="2:11" x14ac:dyDescent="0.25">
      <c r="B13063">
        <v>2026</v>
      </c>
      <c r="C13063" t="s">
        <v>479</v>
      </c>
      <c r="D13063">
        <v>3</v>
      </c>
      <c r="E13063" t="s">
        <v>45</v>
      </c>
      <c r="F13063">
        <v>31</v>
      </c>
      <c r="G13063" s="85">
        <v>1.6813052157084585</v>
      </c>
      <c r="H13063" s="85">
        <v>18536.052673839731</v>
      </c>
      <c r="I13063" s="85">
        <v>4748.7393608479206</v>
      </c>
      <c r="J13063" s="85">
        <v>20475.248659736961</v>
      </c>
      <c r="K13063" t="s">
        <v>491</v>
      </c>
    </row>
    <row r="13064" spans="2:11" x14ac:dyDescent="0.25">
      <c r="B13064">
        <v>2026</v>
      </c>
      <c r="C13064" t="s">
        <v>479</v>
      </c>
      <c r="D13064">
        <v>4</v>
      </c>
      <c r="E13064" t="s">
        <v>45</v>
      </c>
      <c r="F13064">
        <v>31</v>
      </c>
      <c r="G13064" s="85">
        <v>0</v>
      </c>
      <c r="H13064" s="85">
        <v>18536.052673839731</v>
      </c>
      <c r="I13064" s="85">
        <v>4748.7393608479206</v>
      </c>
      <c r="J13064" s="85">
        <v>0</v>
      </c>
      <c r="K13064" t="s">
        <v>491</v>
      </c>
    </row>
    <row r="13065" spans="2:11" x14ac:dyDescent="0.25">
      <c r="B13065">
        <v>2026</v>
      </c>
      <c r="C13065" t="s">
        <v>480</v>
      </c>
      <c r="D13065">
        <v>3</v>
      </c>
      <c r="E13065" t="s">
        <v>45</v>
      </c>
      <c r="F13065">
        <v>31</v>
      </c>
      <c r="G13065" s="85">
        <v>1.6931825412607147</v>
      </c>
      <c r="H13065" s="85">
        <v>18536.052673839731</v>
      </c>
      <c r="I13065" s="85">
        <v>4748.7393608479206</v>
      </c>
      <c r="J13065" s="85">
        <v>20619.892946701013</v>
      </c>
      <c r="K13065" t="s">
        <v>491</v>
      </c>
    </row>
    <row r="13066" spans="2:11" x14ac:dyDescent="0.25">
      <c r="B13066">
        <v>2026</v>
      </c>
      <c r="C13066" t="s">
        <v>480</v>
      </c>
      <c r="D13066">
        <v>4</v>
      </c>
      <c r="E13066" t="s">
        <v>45</v>
      </c>
      <c r="F13066">
        <v>31</v>
      </c>
      <c r="G13066" s="85">
        <v>0</v>
      </c>
      <c r="H13066" s="85">
        <v>18536.052673839731</v>
      </c>
      <c r="I13066" s="85">
        <v>4748.7393608479206</v>
      </c>
      <c r="J13066" s="85">
        <v>0</v>
      </c>
      <c r="K13066" t="s">
        <v>491</v>
      </c>
    </row>
    <row r="13067" spans="2:11" x14ac:dyDescent="0.25">
      <c r="B13067">
        <v>2026</v>
      </c>
      <c r="C13067" t="s">
        <v>481</v>
      </c>
      <c r="D13067">
        <v>3</v>
      </c>
      <c r="E13067" t="s">
        <v>45</v>
      </c>
      <c r="F13067">
        <v>31</v>
      </c>
      <c r="G13067" s="85">
        <v>1.7050598668129799</v>
      </c>
      <c r="H13067" s="85">
        <v>18536.052673839731</v>
      </c>
      <c r="I13067" s="85">
        <v>4748.7393608479206</v>
      </c>
      <c r="J13067" s="85">
        <v>20764.537233665178</v>
      </c>
      <c r="K13067" t="s">
        <v>491</v>
      </c>
    </row>
    <row r="13068" spans="2:11" x14ac:dyDescent="0.25">
      <c r="B13068">
        <v>2026</v>
      </c>
      <c r="C13068" t="s">
        <v>481</v>
      </c>
      <c r="D13068">
        <v>4</v>
      </c>
      <c r="E13068" t="s">
        <v>45</v>
      </c>
      <c r="F13068">
        <v>31</v>
      </c>
      <c r="G13068" s="85">
        <v>0</v>
      </c>
      <c r="H13068" s="85">
        <v>18536.052673839731</v>
      </c>
      <c r="I13068" s="85">
        <v>4748.7393608479206</v>
      </c>
      <c r="J13068" s="85">
        <v>0</v>
      </c>
      <c r="K13068" t="s">
        <v>491</v>
      </c>
    </row>
    <row r="13069" spans="2:11" x14ac:dyDescent="0.25">
      <c r="B13069">
        <v>2026</v>
      </c>
      <c r="C13069" t="s">
        <v>482</v>
      </c>
      <c r="D13069">
        <v>3</v>
      </c>
      <c r="E13069" t="s">
        <v>45</v>
      </c>
      <c r="F13069">
        <v>31</v>
      </c>
      <c r="G13069" s="85">
        <v>1.7169371923652361</v>
      </c>
      <c r="H13069" s="85">
        <v>18536.052673839731</v>
      </c>
      <c r="I13069" s="85">
        <v>4748.7393608479206</v>
      </c>
      <c r="J13069" s="85">
        <v>20909.18152062923</v>
      </c>
      <c r="K13069" t="s">
        <v>491</v>
      </c>
    </row>
    <row r="13070" spans="2:11" x14ac:dyDescent="0.25">
      <c r="B13070">
        <v>2026</v>
      </c>
      <c r="C13070" t="s">
        <v>482</v>
      </c>
      <c r="D13070">
        <v>4</v>
      </c>
      <c r="E13070" t="s">
        <v>45</v>
      </c>
      <c r="F13070">
        <v>31</v>
      </c>
      <c r="G13070" s="85">
        <v>0</v>
      </c>
      <c r="H13070" s="85">
        <v>18536.052673839731</v>
      </c>
      <c r="I13070" s="85">
        <v>4748.7393608479206</v>
      </c>
      <c r="J13070" s="85">
        <v>0</v>
      </c>
      <c r="K13070" t="s">
        <v>491</v>
      </c>
    </row>
    <row r="13071" spans="2:11" x14ac:dyDescent="0.25">
      <c r="B13071">
        <v>2026</v>
      </c>
      <c r="C13071" t="s">
        <v>483</v>
      </c>
      <c r="D13071">
        <v>3</v>
      </c>
      <c r="E13071" t="s">
        <v>45</v>
      </c>
      <c r="F13071">
        <v>31</v>
      </c>
      <c r="G13071" s="85">
        <v>1.7288145179175014</v>
      </c>
      <c r="H13071" s="85">
        <v>18536.052673839731</v>
      </c>
      <c r="I13071" s="85">
        <v>4748.7393608479206</v>
      </c>
      <c r="J13071" s="85">
        <v>21053.825807593395</v>
      </c>
      <c r="K13071" t="s">
        <v>491</v>
      </c>
    </row>
    <row r="13072" spans="2:11" x14ac:dyDescent="0.25">
      <c r="B13072">
        <v>2026</v>
      </c>
      <c r="C13072" t="s">
        <v>483</v>
      </c>
      <c r="D13072">
        <v>4</v>
      </c>
      <c r="E13072" t="s">
        <v>45</v>
      </c>
      <c r="F13072">
        <v>31</v>
      </c>
      <c r="G13072" s="85">
        <v>0</v>
      </c>
      <c r="H13072" s="85">
        <v>18536.052673839731</v>
      </c>
      <c r="I13072" s="85">
        <v>4748.7393608479206</v>
      </c>
      <c r="J13072" s="85">
        <v>0</v>
      </c>
      <c r="K13072" t="s">
        <v>491</v>
      </c>
    </row>
    <row r="13073" spans="2:11" x14ac:dyDescent="0.25">
      <c r="B13073">
        <v>2026</v>
      </c>
      <c r="C13073" t="s">
        <v>484</v>
      </c>
      <c r="D13073">
        <v>3</v>
      </c>
      <c r="E13073" t="s">
        <v>45</v>
      </c>
      <c r="F13073">
        <v>31</v>
      </c>
      <c r="G13073" s="85">
        <v>1.7406918434697574</v>
      </c>
      <c r="H13073" s="85">
        <v>18536.052673839731</v>
      </c>
      <c r="I13073" s="85">
        <v>4748.7393608479206</v>
      </c>
      <c r="J13073" s="85">
        <v>21198.470094557444</v>
      </c>
      <c r="K13073" t="s">
        <v>491</v>
      </c>
    </row>
    <row r="13074" spans="2:11" x14ac:dyDescent="0.25">
      <c r="B13074">
        <v>2026</v>
      </c>
      <c r="C13074" t="s">
        <v>484</v>
      </c>
      <c r="D13074">
        <v>4</v>
      </c>
      <c r="E13074" t="s">
        <v>45</v>
      </c>
      <c r="F13074">
        <v>31</v>
      </c>
      <c r="G13074" s="85">
        <v>0</v>
      </c>
      <c r="H13074" s="85">
        <v>18536.052673839731</v>
      </c>
      <c r="I13074" s="85">
        <v>4748.7393608479206</v>
      </c>
      <c r="J13074" s="85">
        <v>0</v>
      </c>
      <c r="K13074" t="s">
        <v>491</v>
      </c>
    </row>
    <row r="13075" spans="2:11" x14ac:dyDescent="0.25">
      <c r="B13075">
        <v>2026</v>
      </c>
      <c r="C13075" t="s">
        <v>485</v>
      </c>
      <c r="D13075">
        <v>3</v>
      </c>
      <c r="E13075" t="s">
        <v>45</v>
      </c>
      <c r="F13075">
        <v>31</v>
      </c>
      <c r="G13075" s="85">
        <v>1.7525691690220229</v>
      </c>
      <c r="H13075" s="85">
        <v>18536.052673839731</v>
      </c>
      <c r="I13075" s="85">
        <v>4748.7393608479206</v>
      </c>
      <c r="J13075" s="85">
        <v>21343.114381521609</v>
      </c>
      <c r="K13075" t="s">
        <v>491</v>
      </c>
    </row>
    <row r="13076" spans="2:11" x14ac:dyDescent="0.25">
      <c r="B13076">
        <v>2026</v>
      </c>
      <c r="C13076" t="s">
        <v>485</v>
      </c>
      <c r="D13076">
        <v>4</v>
      </c>
      <c r="E13076" t="s">
        <v>45</v>
      </c>
      <c r="F13076">
        <v>31</v>
      </c>
      <c r="G13076" s="85">
        <v>0</v>
      </c>
      <c r="H13076" s="85">
        <v>18536.052673839731</v>
      </c>
      <c r="I13076" s="85">
        <v>4748.7393608479206</v>
      </c>
      <c r="J13076" s="85">
        <v>0</v>
      </c>
      <c r="K13076" t="s">
        <v>491</v>
      </c>
    </row>
    <row r="13077" spans="2:11" x14ac:dyDescent="0.25">
      <c r="B13077">
        <v>2026</v>
      </c>
      <c r="C13077" t="s">
        <v>486</v>
      </c>
      <c r="D13077">
        <v>3</v>
      </c>
      <c r="E13077" t="s">
        <v>45</v>
      </c>
      <c r="F13077">
        <v>31</v>
      </c>
      <c r="G13077" s="85">
        <v>1.7644464945742788</v>
      </c>
      <c r="H13077" s="85">
        <v>18536.052673839731</v>
      </c>
      <c r="I13077" s="85">
        <v>4748.7393608479206</v>
      </c>
      <c r="J13077" s="85">
        <v>21487.758668485661</v>
      </c>
      <c r="K13077" t="s">
        <v>491</v>
      </c>
    </row>
    <row r="13078" spans="2:11" x14ac:dyDescent="0.25">
      <c r="B13078">
        <v>2026</v>
      </c>
      <c r="C13078" t="s">
        <v>486</v>
      </c>
      <c r="D13078">
        <v>4</v>
      </c>
      <c r="E13078" t="s">
        <v>45</v>
      </c>
      <c r="F13078">
        <v>31</v>
      </c>
      <c r="G13078" s="85">
        <v>0</v>
      </c>
      <c r="H13078" s="85">
        <v>18536.052673839731</v>
      </c>
      <c r="I13078" s="85">
        <v>4748.7393608479206</v>
      </c>
      <c r="J13078" s="85">
        <v>0</v>
      </c>
      <c r="K13078" t="s">
        <v>491</v>
      </c>
    </row>
    <row r="13079" spans="2:11" x14ac:dyDescent="0.25">
      <c r="B13079">
        <v>2026</v>
      </c>
      <c r="C13079" t="s">
        <v>487</v>
      </c>
      <c r="D13079">
        <v>3</v>
      </c>
      <c r="E13079" t="s">
        <v>45</v>
      </c>
      <c r="F13079">
        <v>31</v>
      </c>
      <c r="G13079" s="85">
        <v>1.7763238201265443</v>
      </c>
      <c r="H13079" s="85">
        <v>18536.052673839731</v>
      </c>
      <c r="I13079" s="85">
        <v>4748.7393608479206</v>
      </c>
      <c r="J13079" s="85">
        <v>21632.402955449827</v>
      </c>
      <c r="K13079" t="s">
        <v>491</v>
      </c>
    </row>
    <row r="13080" spans="2:11" x14ac:dyDescent="0.25">
      <c r="B13080">
        <v>2026</v>
      </c>
      <c r="C13080" t="s">
        <v>487</v>
      </c>
      <c r="D13080">
        <v>4</v>
      </c>
      <c r="E13080" t="s">
        <v>45</v>
      </c>
      <c r="F13080">
        <v>31</v>
      </c>
      <c r="G13080" s="85">
        <v>0</v>
      </c>
      <c r="H13080" s="85">
        <v>18536.052673839731</v>
      </c>
      <c r="I13080" s="85">
        <v>4748.7393608479206</v>
      </c>
      <c r="J13080" s="85">
        <v>0</v>
      </c>
      <c r="K13080" t="s">
        <v>491</v>
      </c>
    </row>
    <row r="13081" spans="2:11" x14ac:dyDescent="0.25">
      <c r="B13081">
        <v>2026</v>
      </c>
      <c r="C13081" t="s">
        <v>488</v>
      </c>
      <c r="D13081">
        <v>3</v>
      </c>
      <c r="E13081" t="s">
        <v>45</v>
      </c>
      <c r="F13081">
        <v>31</v>
      </c>
      <c r="G13081" s="85">
        <v>1.7882011456788003</v>
      </c>
      <c r="H13081" s="85">
        <v>18536.052673839731</v>
      </c>
      <c r="I13081" s="85">
        <v>4748.7393608479206</v>
      </c>
      <c r="J13081" s="85">
        <v>21777.047242413875</v>
      </c>
      <c r="K13081" t="s">
        <v>491</v>
      </c>
    </row>
    <row r="13082" spans="2:11" x14ac:dyDescent="0.25">
      <c r="B13082">
        <v>2026</v>
      </c>
      <c r="C13082" t="s">
        <v>488</v>
      </c>
      <c r="D13082">
        <v>4</v>
      </c>
      <c r="E13082" t="s">
        <v>45</v>
      </c>
      <c r="F13082">
        <v>31</v>
      </c>
      <c r="G13082" s="85">
        <v>0</v>
      </c>
      <c r="H13082" s="85">
        <v>18536.052673839731</v>
      </c>
      <c r="I13082" s="85">
        <v>4748.7393608479206</v>
      </c>
      <c r="J13082" s="85">
        <v>0</v>
      </c>
      <c r="K13082" t="s">
        <v>491</v>
      </c>
    </row>
    <row r="13083" spans="2:11" x14ac:dyDescent="0.25">
      <c r="B13083">
        <v>2026</v>
      </c>
      <c r="C13083" t="s">
        <v>489</v>
      </c>
      <c r="D13083">
        <v>3</v>
      </c>
      <c r="E13083" t="s">
        <v>45</v>
      </c>
      <c r="F13083">
        <v>31</v>
      </c>
      <c r="G13083" s="85">
        <v>1.8000784712310656</v>
      </c>
      <c r="H13083" s="85">
        <v>18536.052673839731</v>
      </c>
      <c r="I13083" s="85">
        <v>4748.7393608479206</v>
      </c>
      <c r="J13083" s="85">
        <v>21921.69152937804</v>
      </c>
      <c r="K13083" t="s">
        <v>491</v>
      </c>
    </row>
    <row r="13084" spans="2:11" x14ac:dyDescent="0.25">
      <c r="B13084">
        <v>2026</v>
      </c>
      <c r="C13084" t="s">
        <v>489</v>
      </c>
      <c r="D13084">
        <v>4</v>
      </c>
      <c r="E13084" t="s">
        <v>45</v>
      </c>
      <c r="F13084">
        <v>31</v>
      </c>
      <c r="G13084" s="85">
        <v>0</v>
      </c>
      <c r="H13084" s="85">
        <v>18536.052673839731</v>
      </c>
      <c r="I13084" s="85">
        <v>4748.7393608479206</v>
      </c>
      <c r="J13084" s="85">
        <v>0</v>
      </c>
      <c r="K13084" t="s">
        <v>491</v>
      </c>
    </row>
    <row r="13085" spans="2:11" x14ac:dyDescent="0.25">
      <c r="B13085">
        <v>2026</v>
      </c>
      <c r="C13085" t="s">
        <v>490</v>
      </c>
      <c r="D13085">
        <v>3</v>
      </c>
      <c r="E13085" t="s">
        <v>45</v>
      </c>
      <c r="F13085">
        <v>31</v>
      </c>
      <c r="G13085" s="85">
        <v>1.811955796783322</v>
      </c>
      <c r="H13085" s="85">
        <v>18536.052673839731</v>
      </c>
      <c r="I13085" s="85">
        <v>4748.7393608479206</v>
      </c>
      <c r="J13085" s="85">
        <v>22066.335816342096</v>
      </c>
      <c r="K13085" t="s">
        <v>491</v>
      </c>
    </row>
    <row r="13086" spans="2:11" x14ac:dyDescent="0.25">
      <c r="B13086">
        <v>2026</v>
      </c>
      <c r="C13086" t="s">
        <v>490</v>
      </c>
      <c r="D13086">
        <v>4</v>
      </c>
      <c r="E13086" t="s">
        <v>45</v>
      </c>
      <c r="F13086">
        <v>31</v>
      </c>
      <c r="G13086" s="85">
        <v>0</v>
      </c>
      <c r="H13086" s="85">
        <v>18536.052673839731</v>
      </c>
      <c r="I13086" s="85">
        <v>4748.7393608479206</v>
      </c>
      <c r="J13086" s="85">
        <v>0</v>
      </c>
      <c r="K13086" t="s">
        <v>491</v>
      </c>
    </row>
    <row r="13087" spans="2:11" x14ac:dyDescent="0.25">
      <c r="B13087">
        <v>2026</v>
      </c>
      <c r="C13087" t="s">
        <v>479</v>
      </c>
      <c r="D13087">
        <v>3</v>
      </c>
      <c r="E13087" t="s">
        <v>45</v>
      </c>
      <c r="F13087">
        <v>29</v>
      </c>
      <c r="G13087" s="85">
        <v>4.8763663690414099</v>
      </c>
      <c r="H13087" s="85">
        <v>18536.052673839731</v>
      </c>
      <c r="I13087" s="85">
        <v>4748.7393608479206</v>
      </c>
      <c r="J13087" s="85">
        <v>60379.574027492759</v>
      </c>
      <c r="K13087" t="s">
        <v>492</v>
      </c>
    </row>
    <row r="13088" spans="2:11" x14ac:dyDescent="0.25">
      <c r="B13088">
        <v>2026</v>
      </c>
      <c r="C13088" t="s">
        <v>479</v>
      </c>
      <c r="D13088">
        <v>4</v>
      </c>
      <c r="E13088" t="s">
        <v>45</v>
      </c>
      <c r="F13088">
        <v>29</v>
      </c>
      <c r="G13088" s="85">
        <v>0</v>
      </c>
      <c r="H13088" s="85">
        <v>18536.052673839731</v>
      </c>
      <c r="I13088" s="85">
        <v>4748.7393608479206</v>
      </c>
      <c r="J13088" s="85">
        <v>0</v>
      </c>
      <c r="K13088" t="s">
        <v>492</v>
      </c>
    </row>
    <row r="13089" spans="2:11" x14ac:dyDescent="0.25">
      <c r="B13089">
        <v>2026</v>
      </c>
      <c r="C13089" t="s">
        <v>480</v>
      </c>
      <c r="D13089">
        <v>3</v>
      </c>
      <c r="E13089" t="s">
        <v>45</v>
      </c>
      <c r="F13089">
        <v>29</v>
      </c>
      <c r="G13089" s="85">
        <v>4.9070598879232588</v>
      </c>
      <c r="H13089" s="85">
        <v>18536.052673839731</v>
      </c>
      <c r="I13089" s="85">
        <v>4748.7393608479206</v>
      </c>
      <c r="J13089" s="85">
        <v>60759.623731562708</v>
      </c>
      <c r="K13089" t="s">
        <v>492</v>
      </c>
    </row>
    <row r="13090" spans="2:11" x14ac:dyDescent="0.25">
      <c r="B13090">
        <v>2026</v>
      </c>
      <c r="C13090" t="s">
        <v>480</v>
      </c>
      <c r="D13090">
        <v>4</v>
      </c>
      <c r="E13090" t="s">
        <v>45</v>
      </c>
      <c r="F13090">
        <v>29</v>
      </c>
      <c r="G13090" s="85">
        <v>0</v>
      </c>
      <c r="H13090" s="85">
        <v>18536.052673839731</v>
      </c>
      <c r="I13090" s="85">
        <v>4748.7393608479206</v>
      </c>
      <c r="J13090" s="85">
        <v>0</v>
      </c>
      <c r="K13090" t="s">
        <v>492</v>
      </c>
    </row>
    <row r="13091" spans="2:11" x14ac:dyDescent="0.25">
      <c r="B13091">
        <v>2026</v>
      </c>
      <c r="C13091" t="s">
        <v>481</v>
      </c>
      <c r="D13091">
        <v>3</v>
      </c>
      <c r="E13091" t="s">
        <v>45</v>
      </c>
      <c r="F13091">
        <v>29</v>
      </c>
      <c r="G13091" s="85">
        <v>4.9377534068051041</v>
      </c>
      <c r="H13091" s="85">
        <v>18536.052673839731</v>
      </c>
      <c r="I13091" s="85">
        <v>4748.7393608479206</v>
      </c>
      <c r="J13091" s="85">
        <v>61139.673435632612</v>
      </c>
      <c r="K13091" t="s">
        <v>492</v>
      </c>
    </row>
    <row r="13092" spans="2:11" x14ac:dyDescent="0.25">
      <c r="B13092">
        <v>2026</v>
      </c>
      <c r="C13092" t="s">
        <v>481</v>
      </c>
      <c r="D13092">
        <v>4</v>
      </c>
      <c r="E13092" t="s">
        <v>45</v>
      </c>
      <c r="F13092">
        <v>29</v>
      </c>
      <c r="G13092" s="85">
        <v>0</v>
      </c>
      <c r="H13092" s="85">
        <v>18536.052673839731</v>
      </c>
      <c r="I13092" s="85">
        <v>4748.7393608479206</v>
      </c>
      <c r="J13092" s="85">
        <v>0</v>
      </c>
      <c r="K13092" t="s">
        <v>492</v>
      </c>
    </row>
    <row r="13093" spans="2:11" x14ac:dyDescent="0.25">
      <c r="B13093">
        <v>2026</v>
      </c>
      <c r="C13093" t="s">
        <v>482</v>
      </c>
      <c r="D13093">
        <v>3</v>
      </c>
      <c r="E13093" t="s">
        <v>45</v>
      </c>
      <c r="F13093">
        <v>29</v>
      </c>
      <c r="G13093" s="85">
        <v>4.9684469256869521</v>
      </c>
      <c r="H13093" s="85">
        <v>18536.052673839731</v>
      </c>
      <c r="I13093" s="85">
        <v>4748.7393608479206</v>
      </c>
      <c r="J13093" s="85">
        <v>61519.723139702553</v>
      </c>
      <c r="K13093" t="s">
        <v>492</v>
      </c>
    </row>
    <row r="13094" spans="2:11" x14ac:dyDescent="0.25">
      <c r="B13094">
        <v>2026</v>
      </c>
      <c r="C13094" t="s">
        <v>482</v>
      </c>
      <c r="D13094">
        <v>4</v>
      </c>
      <c r="E13094" t="s">
        <v>45</v>
      </c>
      <c r="F13094">
        <v>29</v>
      </c>
      <c r="G13094" s="85">
        <v>0</v>
      </c>
      <c r="H13094" s="85">
        <v>18536.052673839731</v>
      </c>
      <c r="I13094" s="85">
        <v>4748.7393608479206</v>
      </c>
      <c r="J13094" s="85">
        <v>0</v>
      </c>
      <c r="K13094" t="s">
        <v>492</v>
      </c>
    </row>
    <row r="13095" spans="2:11" x14ac:dyDescent="0.25">
      <c r="B13095">
        <v>2026</v>
      </c>
      <c r="C13095" t="s">
        <v>483</v>
      </c>
      <c r="D13095">
        <v>3</v>
      </c>
      <c r="E13095" t="s">
        <v>45</v>
      </c>
      <c r="F13095">
        <v>29</v>
      </c>
      <c r="G13095" s="85">
        <v>4.9991404445687966</v>
      </c>
      <c r="H13095" s="85">
        <v>18536.052673839731</v>
      </c>
      <c r="I13095" s="85">
        <v>4748.7393608479206</v>
      </c>
      <c r="J13095" s="85">
        <v>61899.772843772451</v>
      </c>
      <c r="K13095" t="s">
        <v>492</v>
      </c>
    </row>
    <row r="13096" spans="2:11" x14ac:dyDescent="0.25">
      <c r="B13096">
        <v>2026</v>
      </c>
      <c r="C13096" t="s">
        <v>483</v>
      </c>
      <c r="D13096">
        <v>4</v>
      </c>
      <c r="E13096" t="s">
        <v>45</v>
      </c>
      <c r="F13096">
        <v>29</v>
      </c>
      <c r="G13096" s="85">
        <v>0</v>
      </c>
      <c r="H13096" s="85">
        <v>18536.052673839731</v>
      </c>
      <c r="I13096" s="85">
        <v>4748.7393608479206</v>
      </c>
      <c r="J13096" s="85">
        <v>0</v>
      </c>
      <c r="K13096" t="s">
        <v>492</v>
      </c>
    </row>
    <row r="13097" spans="2:11" x14ac:dyDescent="0.25">
      <c r="B13097">
        <v>2026</v>
      </c>
      <c r="C13097" t="s">
        <v>484</v>
      </c>
      <c r="D13097">
        <v>3</v>
      </c>
      <c r="E13097" t="s">
        <v>45</v>
      </c>
      <c r="F13097">
        <v>29</v>
      </c>
      <c r="G13097" s="85">
        <v>5.0298339634506455</v>
      </c>
      <c r="H13097" s="85">
        <v>18536.052673839731</v>
      </c>
      <c r="I13097" s="85">
        <v>4748.7393608479206</v>
      </c>
      <c r="J13097" s="85">
        <v>62279.822547842399</v>
      </c>
      <c r="K13097" t="s">
        <v>492</v>
      </c>
    </row>
    <row r="13098" spans="2:11" x14ac:dyDescent="0.25">
      <c r="B13098">
        <v>2026</v>
      </c>
      <c r="C13098" t="s">
        <v>484</v>
      </c>
      <c r="D13098">
        <v>4</v>
      </c>
      <c r="E13098" t="s">
        <v>45</v>
      </c>
      <c r="F13098">
        <v>29</v>
      </c>
      <c r="G13098" s="85">
        <v>0</v>
      </c>
      <c r="H13098" s="85">
        <v>18536.052673839731</v>
      </c>
      <c r="I13098" s="85">
        <v>4748.7393608479206</v>
      </c>
      <c r="J13098" s="85">
        <v>0</v>
      </c>
      <c r="K13098" t="s">
        <v>492</v>
      </c>
    </row>
    <row r="13099" spans="2:11" x14ac:dyDescent="0.25">
      <c r="B13099">
        <v>2026</v>
      </c>
      <c r="C13099" t="s">
        <v>485</v>
      </c>
      <c r="D13099">
        <v>3</v>
      </c>
      <c r="E13099" t="s">
        <v>45</v>
      </c>
      <c r="F13099">
        <v>29</v>
      </c>
      <c r="G13099" s="85">
        <v>5.0605274823324908</v>
      </c>
      <c r="H13099" s="85">
        <v>18536.052673839731</v>
      </c>
      <c r="I13099" s="85">
        <v>4748.7393608479206</v>
      </c>
      <c r="J13099" s="85">
        <v>62659.872251912304</v>
      </c>
      <c r="K13099" t="s">
        <v>492</v>
      </c>
    </row>
    <row r="13100" spans="2:11" x14ac:dyDescent="0.25">
      <c r="B13100">
        <v>2026</v>
      </c>
      <c r="C13100" t="s">
        <v>485</v>
      </c>
      <c r="D13100">
        <v>4</v>
      </c>
      <c r="E13100" t="s">
        <v>45</v>
      </c>
      <c r="F13100">
        <v>29</v>
      </c>
      <c r="G13100" s="85">
        <v>0</v>
      </c>
      <c r="H13100" s="85">
        <v>18536.052673839731</v>
      </c>
      <c r="I13100" s="85">
        <v>4748.7393608479206</v>
      </c>
      <c r="J13100" s="85">
        <v>0</v>
      </c>
      <c r="K13100" t="s">
        <v>492</v>
      </c>
    </row>
    <row r="13101" spans="2:11" x14ac:dyDescent="0.25">
      <c r="B13101">
        <v>2026</v>
      </c>
      <c r="C13101" t="s">
        <v>486</v>
      </c>
      <c r="D13101">
        <v>3</v>
      </c>
      <c r="E13101" t="s">
        <v>45</v>
      </c>
      <c r="F13101">
        <v>29</v>
      </c>
      <c r="G13101" s="85">
        <v>5.091221001214338</v>
      </c>
      <c r="H13101" s="85">
        <v>18536.052673839731</v>
      </c>
      <c r="I13101" s="85">
        <v>4748.7393608479206</v>
      </c>
      <c r="J13101" s="85">
        <v>63039.92195598223</v>
      </c>
      <c r="K13101" t="s">
        <v>492</v>
      </c>
    </row>
    <row r="13102" spans="2:11" x14ac:dyDescent="0.25">
      <c r="B13102">
        <v>2026</v>
      </c>
      <c r="C13102" t="s">
        <v>486</v>
      </c>
      <c r="D13102">
        <v>4</v>
      </c>
      <c r="E13102" t="s">
        <v>45</v>
      </c>
      <c r="F13102">
        <v>29</v>
      </c>
      <c r="G13102" s="85">
        <v>0</v>
      </c>
      <c r="H13102" s="85">
        <v>18536.052673839731</v>
      </c>
      <c r="I13102" s="85">
        <v>4748.7393608479206</v>
      </c>
      <c r="J13102" s="85">
        <v>0</v>
      </c>
      <c r="K13102" t="s">
        <v>492</v>
      </c>
    </row>
    <row r="13103" spans="2:11" x14ac:dyDescent="0.25">
      <c r="B13103">
        <v>2026</v>
      </c>
      <c r="C13103" t="s">
        <v>487</v>
      </c>
      <c r="D13103">
        <v>3</v>
      </c>
      <c r="E13103" t="s">
        <v>45</v>
      </c>
      <c r="F13103">
        <v>29</v>
      </c>
      <c r="G13103" s="85">
        <v>5.1219145200961842</v>
      </c>
      <c r="H13103" s="85">
        <v>18536.052673839731</v>
      </c>
      <c r="I13103" s="85">
        <v>4748.7393608479206</v>
      </c>
      <c r="J13103" s="85">
        <v>63419.97166005215</v>
      </c>
      <c r="K13103" t="s">
        <v>492</v>
      </c>
    </row>
    <row r="13104" spans="2:11" x14ac:dyDescent="0.25">
      <c r="B13104">
        <v>2026</v>
      </c>
      <c r="C13104" t="s">
        <v>487</v>
      </c>
      <c r="D13104">
        <v>4</v>
      </c>
      <c r="E13104" t="s">
        <v>45</v>
      </c>
      <c r="F13104">
        <v>29</v>
      </c>
      <c r="G13104" s="85">
        <v>0</v>
      </c>
      <c r="H13104" s="85">
        <v>18536.052673839731</v>
      </c>
      <c r="I13104" s="85">
        <v>4748.7393608479206</v>
      </c>
      <c r="J13104" s="85">
        <v>0</v>
      </c>
      <c r="K13104" t="s">
        <v>492</v>
      </c>
    </row>
    <row r="13105" spans="2:11" x14ac:dyDescent="0.25">
      <c r="B13105">
        <v>2026</v>
      </c>
      <c r="C13105" t="s">
        <v>488</v>
      </c>
      <c r="D13105">
        <v>3</v>
      </c>
      <c r="E13105" t="s">
        <v>45</v>
      </c>
      <c r="F13105">
        <v>29</v>
      </c>
      <c r="G13105" s="85">
        <v>5.1526080389780322</v>
      </c>
      <c r="H13105" s="85">
        <v>18536.052673839731</v>
      </c>
      <c r="I13105" s="85">
        <v>4748.7393608479206</v>
      </c>
      <c r="J13105" s="85">
        <v>63800.021364122083</v>
      </c>
      <c r="K13105" t="s">
        <v>492</v>
      </c>
    </row>
    <row r="13106" spans="2:11" x14ac:dyDescent="0.25">
      <c r="B13106">
        <v>2026</v>
      </c>
      <c r="C13106" t="s">
        <v>488</v>
      </c>
      <c r="D13106">
        <v>4</v>
      </c>
      <c r="E13106" t="s">
        <v>45</v>
      </c>
      <c r="F13106">
        <v>29</v>
      </c>
      <c r="G13106" s="85">
        <v>0</v>
      </c>
      <c r="H13106" s="85">
        <v>18536.052673839731</v>
      </c>
      <c r="I13106" s="85">
        <v>4748.7393608479206</v>
      </c>
      <c r="J13106" s="85">
        <v>0</v>
      </c>
      <c r="K13106" t="s">
        <v>492</v>
      </c>
    </row>
    <row r="13107" spans="2:11" x14ac:dyDescent="0.25">
      <c r="B13107">
        <v>2026</v>
      </c>
      <c r="C13107" t="s">
        <v>489</v>
      </c>
      <c r="D13107">
        <v>3</v>
      </c>
      <c r="E13107" t="s">
        <v>45</v>
      </c>
      <c r="F13107">
        <v>29</v>
      </c>
      <c r="G13107" s="85">
        <v>5.1833015578598776</v>
      </c>
      <c r="H13107" s="85">
        <v>18536.052673839731</v>
      </c>
      <c r="I13107" s="85">
        <v>4748.7393608479206</v>
      </c>
      <c r="J13107" s="85">
        <v>64180.071068191995</v>
      </c>
      <c r="K13107" t="s">
        <v>492</v>
      </c>
    </row>
    <row r="13108" spans="2:11" x14ac:dyDescent="0.25">
      <c r="B13108">
        <v>2026</v>
      </c>
      <c r="C13108" t="s">
        <v>489</v>
      </c>
      <c r="D13108">
        <v>4</v>
      </c>
      <c r="E13108" t="s">
        <v>45</v>
      </c>
      <c r="F13108">
        <v>29</v>
      </c>
      <c r="G13108" s="85">
        <v>0</v>
      </c>
      <c r="H13108" s="85">
        <v>18536.052673839731</v>
      </c>
      <c r="I13108" s="85">
        <v>4748.7393608479206</v>
      </c>
      <c r="J13108" s="85">
        <v>0</v>
      </c>
      <c r="K13108" t="s">
        <v>492</v>
      </c>
    </row>
    <row r="13109" spans="2:11" x14ac:dyDescent="0.25">
      <c r="B13109">
        <v>2026</v>
      </c>
      <c r="C13109" t="s">
        <v>490</v>
      </c>
      <c r="D13109">
        <v>3</v>
      </c>
      <c r="E13109" t="s">
        <v>45</v>
      </c>
      <c r="F13109">
        <v>29</v>
      </c>
      <c r="G13109" s="85">
        <v>5.2139950767417256</v>
      </c>
      <c r="H13109" s="85">
        <v>18536.052673839731</v>
      </c>
      <c r="I13109" s="85">
        <v>4748.7393608479206</v>
      </c>
      <c r="J13109" s="85">
        <v>64560.120772261929</v>
      </c>
      <c r="K13109" t="s">
        <v>492</v>
      </c>
    </row>
    <row r="13110" spans="2:11" x14ac:dyDescent="0.25">
      <c r="B13110">
        <v>2026</v>
      </c>
      <c r="C13110" t="s">
        <v>490</v>
      </c>
      <c r="D13110">
        <v>4</v>
      </c>
      <c r="E13110" t="s">
        <v>45</v>
      </c>
      <c r="F13110">
        <v>29</v>
      </c>
      <c r="G13110" s="85">
        <v>0</v>
      </c>
      <c r="H13110" s="85">
        <v>18536.052673839731</v>
      </c>
      <c r="I13110" s="85">
        <v>4748.7393608479206</v>
      </c>
      <c r="J13110" s="85">
        <v>0</v>
      </c>
      <c r="K13110" t="s">
        <v>492</v>
      </c>
    </row>
    <row r="13111" spans="2:11" x14ac:dyDescent="0.25">
      <c r="B13111">
        <v>2026</v>
      </c>
      <c r="C13111" t="s">
        <v>479</v>
      </c>
      <c r="D13111">
        <v>3</v>
      </c>
      <c r="E13111" t="s">
        <v>185</v>
      </c>
      <c r="F13111">
        <v>8</v>
      </c>
      <c r="G13111" s="85">
        <v>15.441706044370621</v>
      </c>
      <c r="H13111" s="85">
        <v>12076.490850376749</v>
      </c>
      <c r="I13111" s="85">
        <v>3366.157158234661</v>
      </c>
      <c r="J13111" s="85">
        <v>125688.61306559911</v>
      </c>
      <c r="K13111" t="s">
        <v>491</v>
      </c>
    </row>
    <row r="13112" spans="2:11" x14ac:dyDescent="0.25">
      <c r="B13112">
        <v>2026</v>
      </c>
      <c r="C13112" t="s">
        <v>479</v>
      </c>
      <c r="D13112">
        <v>4</v>
      </c>
      <c r="E13112" t="s">
        <v>185</v>
      </c>
      <c r="F13112">
        <v>8</v>
      </c>
      <c r="G13112" s="85">
        <v>9.7038043448230713</v>
      </c>
      <c r="H13112" s="85">
        <v>12076.490850376749</v>
      </c>
      <c r="I13112" s="85">
        <v>3366.157158234661</v>
      </c>
      <c r="J13112" s="85">
        <v>78984.647554884723</v>
      </c>
      <c r="K13112" t="s">
        <v>491</v>
      </c>
    </row>
    <row r="13113" spans="2:11" x14ac:dyDescent="0.25">
      <c r="B13113">
        <v>2026</v>
      </c>
      <c r="C13113" t="s">
        <v>480</v>
      </c>
      <c r="D13113">
        <v>3</v>
      </c>
      <c r="E13113" t="s">
        <v>185</v>
      </c>
      <c r="F13113">
        <v>8</v>
      </c>
      <c r="G13113" s="85">
        <v>15.523151561786889</v>
      </c>
      <c r="H13113" s="85">
        <v>12076.490850376749</v>
      </c>
      <c r="I13113" s="85">
        <v>3366.157158234661</v>
      </c>
      <c r="J13113" s="85">
        <v>126351.54332052343</v>
      </c>
      <c r="K13113" t="s">
        <v>491</v>
      </c>
    </row>
    <row r="13114" spans="2:11" x14ac:dyDescent="0.25">
      <c r="B13114">
        <v>2026</v>
      </c>
      <c r="C13114" t="s">
        <v>480</v>
      </c>
      <c r="D13114">
        <v>4</v>
      </c>
      <c r="E13114" t="s">
        <v>185</v>
      </c>
      <c r="F13114">
        <v>8</v>
      </c>
      <c r="G13114" s="85">
        <v>9.7549859541283759</v>
      </c>
      <c r="H13114" s="85">
        <v>12076.490850376749</v>
      </c>
      <c r="I13114" s="85">
        <v>3366.157158234661</v>
      </c>
      <c r="J13114" s="85">
        <v>79401.243070274315</v>
      </c>
      <c r="K13114" t="s">
        <v>491</v>
      </c>
    </row>
    <row r="13115" spans="2:11" x14ac:dyDescent="0.25">
      <c r="B13115">
        <v>2026</v>
      </c>
      <c r="C13115" t="s">
        <v>481</v>
      </c>
      <c r="D13115">
        <v>3</v>
      </c>
      <c r="E13115" t="s">
        <v>185</v>
      </c>
      <c r="F13115">
        <v>8</v>
      </c>
      <c r="G13115" s="85">
        <v>15.604597079203149</v>
      </c>
      <c r="H13115" s="85">
        <v>12076.490850376749</v>
      </c>
      <c r="I13115" s="85">
        <v>3366.157158234661</v>
      </c>
      <c r="J13115" s="85">
        <v>127014.47357544767</v>
      </c>
      <c r="K13115" t="s">
        <v>491</v>
      </c>
    </row>
    <row r="13116" spans="2:11" x14ac:dyDescent="0.25">
      <c r="B13116">
        <v>2026</v>
      </c>
      <c r="C13116" t="s">
        <v>481</v>
      </c>
      <c r="D13116">
        <v>4</v>
      </c>
      <c r="E13116" t="s">
        <v>185</v>
      </c>
      <c r="F13116">
        <v>8</v>
      </c>
      <c r="G13116" s="85">
        <v>9.8061675634336751</v>
      </c>
      <c r="H13116" s="85">
        <v>12076.490850376749</v>
      </c>
      <c r="I13116" s="85">
        <v>3366.157158234661</v>
      </c>
      <c r="J13116" s="85">
        <v>79817.838585663849</v>
      </c>
      <c r="K13116" t="s">
        <v>491</v>
      </c>
    </row>
    <row r="13117" spans="2:11" x14ac:dyDescent="0.25">
      <c r="B13117">
        <v>2026</v>
      </c>
      <c r="C13117" t="s">
        <v>482</v>
      </c>
      <c r="D13117">
        <v>3</v>
      </c>
      <c r="E13117" t="s">
        <v>185</v>
      </c>
      <c r="F13117">
        <v>8</v>
      </c>
      <c r="G13117" s="85">
        <v>15.686042596619416</v>
      </c>
      <c r="H13117" s="85">
        <v>12076.490850376749</v>
      </c>
      <c r="I13117" s="85">
        <v>3366.157158234661</v>
      </c>
      <c r="J13117" s="85">
        <v>127677.40383037196</v>
      </c>
      <c r="K13117" t="s">
        <v>491</v>
      </c>
    </row>
    <row r="13118" spans="2:11" x14ac:dyDescent="0.25">
      <c r="B13118">
        <v>2026</v>
      </c>
      <c r="C13118" t="s">
        <v>482</v>
      </c>
      <c r="D13118">
        <v>4</v>
      </c>
      <c r="E13118" t="s">
        <v>185</v>
      </c>
      <c r="F13118">
        <v>8</v>
      </c>
      <c r="G13118" s="85">
        <v>9.8573491727389779</v>
      </c>
      <c r="H13118" s="85">
        <v>12076.490850376749</v>
      </c>
      <c r="I13118" s="85">
        <v>3366.157158234661</v>
      </c>
      <c r="J13118" s="85">
        <v>80234.434101053426</v>
      </c>
      <c r="K13118" t="s">
        <v>491</v>
      </c>
    </row>
    <row r="13119" spans="2:11" x14ac:dyDescent="0.25">
      <c r="B13119">
        <v>2026</v>
      </c>
      <c r="C13119" t="s">
        <v>483</v>
      </c>
      <c r="D13119">
        <v>3</v>
      </c>
      <c r="E13119" t="s">
        <v>185</v>
      </c>
      <c r="F13119">
        <v>8</v>
      </c>
      <c r="G13119" s="85">
        <v>15.767488114035677</v>
      </c>
      <c r="H13119" s="85">
        <v>12076.490850376749</v>
      </c>
      <c r="I13119" s="85">
        <v>3366.157158234661</v>
      </c>
      <c r="J13119" s="85">
        <v>128340.33408529621</v>
      </c>
      <c r="K13119" t="s">
        <v>491</v>
      </c>
    </row>
    <row r="13120" spans="2:11" x14ac:dyDescent="0.25">
      <c r="B13120">
        <v>2026</v>
      </c>
      <c r="C13120" t="s">
        <v>483</v>
      </c>
      <c r="D13120">
        <v>4</v>
      </c>
      <c r="E13120" t="s">
        <v>185</v>
      </c>
      <c r="F13120">
        <v>8</v>
      </c>
      <c r="G13120" s="85">
        <v>9.908530782044279</v>
      </c>
      <c r="H13120" s="85">
        <v>12076.490850376749</v>
      </c>
      <c r="I13120" s="85">
        <v>3366.157158234661</v>
      </c>
      <c r="J13120" s="85">
        <v>80651.029616442989</v>
      </c>
      <c r="K13120" t="s">
        <v>491</v>
      </c>
    </row>
    <row r="13121" spans="2:11" x14ac:dyDescent="0.25">
      <c r="B13121">
        <v>2026</v>
      </c>
      <c r="C13121" t="s">
        <v>484</v>
      </c>
      <c r="D13121">
        <v>3</v>
      </c>
      <c r="E13121" t="s">
        <v>185</v>
      </c>
      <c r="F13121">
        <v>8</v>
      </c>
      <c r="G13121" s="85">
        <v>15.84893363145194</v>
      </c>
      <c r="H13121" s="85">
        <v>12076.490850376749</v>
      </c>
      <c r="I13121" s="85">
        <v>3366.157158234661</v>
      </c>
      <c r="J13121" s="85">
        <v>129003.26434022048</v>
      </c>
      <c r="K13121" t="s">
        <v>491</v>
      </c>
    </row>
    <row r="13122" spans="2:11" x14ac:dyDescent="0.25">
      <c r="B13122">
        <v>2026</v>
      </c>
      <c r="C13122" t="s">
        <v>484</v>
      </c>
      <c r="D13122">
        <v>4</v>
      </c>
      <c r="E13122" t="s">
        <v>185</v>
      </c>
      <c r="F13122">
        <v>8</v>
      </c>
      <c r="G13122" s="85">
        <v>9.9597123913495818</v>
      </c>
      <c r="H13122" s="85">
        <v>12076.490850376749</v>
      </c>
      <c r="I13122" s="85">
        <v>3366.157158234661</v>
      </c>
      <c r="J13122" s="85">
        <v>81067.625131832552</v>
      </c>
      <c r="K13122" t="s">
        <v>491</v>
      </c>
    </row>
    <row r="13123" spans="2:11" x14ac:dyDescent="0.25">
      <c r="B13123">
        <v>2026</v>
      </c>
      <c r="C13123" t="s">
        <v>485</v>
      </c>
      <c r="D13123">
        <v>3</v>
      </c>
      <c r="E13123" t="s">
        <v>185</v>
      </c>
      <c r="F13123">
        <v>8</v>
      </c>
      <c r="G13123" s="85">
        <v>15.9303791488682</v>
      </c>
      <c r="H13123" s="85">
        <v>12076.490850376749</v>
      </c>
      <c r="I13123" s="85">
        <v>3366.157158234661</v>
      </c>
      <c r="J13123" s="85">
        <v>129666.19459514473</v>
      </c>
      <c r="K13123" t="s">
        <v>491</v>
      </c>
    </row>
    <row r="13124" spans="2:11" x14ac:dyDescent="0.25">
      <c r="B13124">
        <v>2026</v>
      </c>
      <c r="C13124" t="s">
        <v>485</v>
      </c>
      <c r="D13124">
        <v>4</v>
      </c>
      <c r="E13124" t="s">
        <v>185</v>
      </c>
      <c r="F13124">
        <v>8</v>
      </c>
      <c r="G13124" s="85">
        <v>10.010894000654881</v>
      </c>
      <c r="H13124" s="85">
        <v>12076.490850376749</v>
      </c>
      <c r="I13124" s="85">
        <v>3366.157158234661</v>
      </c>
      <c r="J13124" s="85">
        <v>81484.220647222101</v>
      </c>
      <c r="K13124" t="s">
        <v>491</v>
      </c>
    </row>
    <row r="13125" spans="2:11" x14ac:dyDescent="0.25">
      <c r="B13125">
        <v>2026</v>
      </c>
      <c r="C13125" t="s">
        <v>486</v>
      </c>
      <c r="D13125">
        <v>3</v>
      </c>
      <c r="E13125" t="s">
        <v>185</v>
      </c>
      <c r="F13125">
        <v>8</v>
      </c>
      <c r="G13125" s="85">
        <v>16.011824666284468</v>
      </c>
      <c r="H13125" s="85">
        <v>12076.490850376749</v>
      </c>
      <c r="I13125" s="85">
        <v>3366.157158234661</v>
      </c>
      <c r="J13125" s="85">
        <v>130329.12485006903</v>
      </c>
      <c r="K13125" t="s">
        <v>491</v>
      </c>
    </row>
    <row r="13126" spans="2:11" x14ac:dyDescent="0.25">
      <c r="B13126">
        <v>2026</v>
      </c>
      <c r="C13126" t="s">
        <v>486</v>
      </c>
      <c r="D13126">
        <v>4</v>
      </c>
      <c r="E13126" t="s">
        <v>185</v>
      </c>
      <c r="F13126">
        <v>8</v>
      </c>
      <c r="G13126" s="85">
        <v>10.062075609960186</v>
      </c>
      <c r="H13126" s="85">
        <v>12076.490850376749</v>
      </c>
      <c r="I13126" s="85">
        <v>3366.157158234661</v>
      </c>
      <c r="J13126" s="85">
        <v>81900.816162611693</v>
      </c>
      <c r="K13126" t="s">
        <v>491</v>
      </c>
    </row>
    <row r="13127" spans="2:11" x14ac:dyDescent="0.25">
      <c r="B13127">
        <v>2026</v>
      </c>
      <c r="C13127" t="s">
        <v>487</v>
      </c>
      <c r="D13127">
        <v>3</v>
      </c>
      <c r="E13127" t="s">
        <v>185</v>
      </c>
      <c r="F13127">
        <v>8</v>
      </c>
      <c r="G13127" s="85">
        <v>16.093270183700724</v>
      </c>
      <c r="H13127" s="85">
        <v>12076.490850376749</v>
      </c>
      <c r="I13127" s="85">
        <v>3366.157158234661</v>
      </c>
      <c r="J13127" s="85">
        <v>130992.05510499324</v>
      </c>
      <c r="K13127" t="s">
        <v>491</v>
      </c>
    </row>
    <row r="13128" spans="2:11" x14ac:dyDescent="0.25">
      <c r="B13128">
        <v>2026</v>
      </c>
      <c r="C13128" t="s">
        <v>487</v>
      </c>
      <c r="D13128">
        <v>4</v>
      </c>
      <c r="E13128" t="s">
        <v>185</v>
      </c>
      <c r="F13128">
        <v>8</v>
      </c>
      <c r="G13128" s="85">
        <v>10.113257219265485</v>
      </c>
      <c r="H13128" s="85">
        <v>12076.490850376749</v>
      </c>
      <c r="I13128" s="85">
        <v>3366.157158234661</v>
      </c>
      <c r="J13128" s="85">
        <v>82317.411678001241</v>
      </c>
      <c r="K13128" t="s">
        <v>491</v>
      </c>
    </row>
    <row r="13129" spans="2:11" x14ac:dyDescent="0.25">
      <c r="B13129">
        <v>2026</v>
      </c>
      <c r="C13129" t="s">
        <v>488</v>
      </c>
      <c r="D13129">
        <v>3</v>
      </c>
      <c r="E13129" t="s">
        <v>185</v>
      </c>
      <c r="F13129">
        <v>8</v>
      </c>
      <c r="G13129" s="85">
        <v>16.174715701116991</v>
      </c>
      <c r="H13129" s="85">
        <v>12076.490850376749</v>
      </c>
      <c r="I13129" s="85">
        <v>3366.157158234661</v>
      </c>
      <c r="J13129" s="85">
        <v>131654.98535991754</v>
      </c>
      <c r="K13129" t="s">
        <v>491</v>
      </c>
    </row>
    <row r="13130" spans="2:11" x14ac:dyDescent="0.25">
      <c r="B13130">
        <v>2026</v>
      </c>
      <c r="C13130" t="s">
        <v>488</v>
      </c>
      <c r="D13130">
        <v>4</v>
      </c>
      <c r="E13130" t="s">
        <v>185</v>
      </c>
      <c r="F13130">
        <v>8</v>
      </c>
      <c r="G13130" s="85">
        <v>10.164438828570791</v>
      </c>
      <c r="H13130" s="85">
        <v>12076.490850376749</v>
      </c>
      <c r="I13130" s="85">
        <v>3366.157158234661</v>
      </c>
      <c r="J13130" s="85">
        <v>82734.007193390833</v>
      </c>
      <c r="K13130" t="s">
        <v>491</v>
      </c>
    </row>
    <row r="13131" spans="2:11" x14ac:dyDescent="0.25">
      <c r="B13131">
        <v>2026</v>
      </c>
      <c r="C13131" t="s">
        <v>489</v>
      </c>
      <c r="D13131">
        <v>3</v>
      </c>
      <c r="E13131" t="s">
        <v>185</v>
      </c>
      <c r="F13131">
        <v>8</v>
      </c>
      <c r="G13131" s="85">
        <v>16.256161218533251</v>
      </c>
      <c r="H13131" s="85">
        <v>12076.490850376749</v>
      </c>
      <c r="I13131" s="85">
        <v>3366.157158234661</v>
      </c>
      <c r="J13131" s="85">
        <v>132317.91561484177</v>
      </c>
      <c r="K13131" t="s">
        <v>491</v>
      </c>
    </row>
    <row r="13132" spans="2:11" x14ac:dyDescent="0.25">
      <c r="B13132">
        <v>2026</v>
      </c>
      <c r="C13132" t="s">
        <v>489</v>
      </c>
      <c r="D13132">
        <v>4</v>
      </c>
      <c r="E13132" t="s">
        <v>185</v>
      </c>
      <c r="F13132">
        <v>8</v>
      </c>
      <c r="G13132" s="85">
        <v>10.215620437876087</v>
      </c>
      <c r="H13132" s="85">
        <v>12076.490850376749</v>
      </c>
      <c r="I13132" s="85">
        <v>3366.157158234661</v>
      </c>
      <c r="J13132" s="85">
        <v>83150.602708780352</v>
      </c>
      <c r="K13132" t="s">
        <v>491</v>
      </c>
    </row>
    <row r="13133" spans="2:11" x14ac:dyDescent="0.25">
      <c r="B13133">
        <v>2026</v>
      </c>
      <c r="C13133" t="s">
        <v>490</v>
      </c>
      <c r="D13133">
        <v>3</v>
      </c>
      <c r="E13133" t="s">
        <v>185</v>
      </c>
      <c r="F13133">
        <v>8</v>
      </c>
      <c r="G13133" s="85">
        <v>16.337606735949514</v>
      </c>
      <c r="H13133" s="85">
        <v>12076.490850376749</v>
      </c>
      <c r="I13133" s="85">
        <v>3366.157158234661</v>
      </c>
      <c r="J13133" s="85">
        <v>132980.84586976605</v>
      </c>
      <c r="K13133" t="s">
        <v>491</v>
      </c>
    </row>
    <row r="13134" spans="2:11" x14ac:dyDescent="0.25">
      <c r="B13134">
        <v>2026</v>
      </c>
      <c r="C13134" t="s">
        <v>490</v>
      </c>
      <c r="D13134">
        <v>4</v>
      </c>
      <c r="E13134" t="s">
        <v>185</v>
      </c>
      <c r="F13134">
        <v>8</v>
      </c>
      <c r="G13134" s="85">
        <v>10.266802047181393</v>
      </c>
      <c r="H13134" s="85">
        <v>12076.490850376749</v>
      </c>
      <c r="I13134" s="85">
        <v>3366.157158234661</v>
      </c>
      <c r="J13134" s="85">
        <v>83567.198224169959</v>
      </c>
      <c r="K13134" t="s">
        <v>491</v>
      </c>
    </row>
    <row r="13135" spans="2:11" x14ac:dyDescent="0.25">
      <c r="B13135">
        <v>2026</v>
      </c>
      <c r="C13135" t="s">
        <v>479</v>
      </c>
      <c r="D13135">
        <v>3</v>
      </c>
      <c r="E13135" t="s">
        <v>185</v>
      </c>
      <c r="F13135">
        <v>11</v>
      </c>
      <c r="G13135" s="85">
        <v>0</v>
      </c>
      <c r="H13135" s="85">
        <v>12076.490850376749</v>
      </c>
      <c r="I13135" s="85">
        <v>3366.157158234661</v>
      </c>
      <c r="J13135" s="85">
        <v>0</v>
      </c>
      <c r="K13135" t="s">
        <v>491</v>
      </c>
    </row>
    <row r="13136" spans="2:11" x14ac:dyDescent="0.25">
      <c r="B13136">
        <v>2026</v>
      </c>
      <c r="C13136" t="s">
        <v>479</v>
      </c>
      <c r="D13136">
        <v>4</v>
      </c>
      <c r="E13136" t="s">
        <v>185</v>
      </c>
      <c r="F13136">
        <v>11</v>
      </c>
      <c r="G13136" s="85">
        <v>3.7946688938563229</v>
      </c>
      <c r="H13136" s="85">
        <v>12076.490850376749</v>
      </c>
      <c r="I13136" s="85">
        <v>3366.157158234661</v>
      </c>
      <c r="J13136" s="85">
        <v>31574.309797860082</v>
      </c>
      <c r="K13136" t="s">
        <v>491</v>
      </c>
    </row>
    <row r="13137" spans="2:11" x14ac:dyDescent="0.25">
      <c r="B13137">
        <v>2026</v>
      </c>
      <c r="C13137" t="s">
        <v>480</v>
      </c>
      <c r="D13137">
        <v>3</v>
      </c>
      <c r="E13137" t="s">
        <v>185</v>
      </c>
      <c r="F13137">
        <v>11</v>
      </c>
      <c r="G13137" s="85">
        <v>0</v>
      </c>
      <c r="H13137" s="85">
        <v>12076.490850376749</v>
      </c>
      <c r="I13137" s="85">
        <v>3366.157158234661</v>
      </c>
      <c r="J13137" s="85">
        <v>0</v>
      </c>
      <c r="K13137" t="s">
        <v>491</v>
      </c>
    </row>
    <row r="13138" spans="2:11" x14ac:dyDescent="0.25">
      <c r="B13138">
        <v>2026</v>
      </c>
      <c r="C13138" t="s">
        <v>480</v>
      </c>
      <c r="D13138">
        <v>4</v>
      </c>
      <c r="E13138" t="s">
        <v>185</v>
      </c>
      <c r="F13138">
        <v>11</v>
      </c>
      <c r="G13138" s="85">
        <v>3.7957300132469989</v>
      </c>
      <c r="H13138" s="85">
        <v>12076.490850376749</v>
      </c>
      <c r="I13138" s="85">
        <v>3366.157158234661</v>
      </c>
      <c r="J13138" s="85">
        <v>31583.139056304204</v>
      </c>
      <c r="K13138" t="s">
        <v>491</v>
      </c>
    </row>
    <row r="13139" spans="2:11" x14ac:dyDescent="0.25">
      <c r="B13139">
        <v>2026</v>
      </c>
      <c r="C13139" t="s">
        <v>481</v>
      </c>
      <c r="D13139">
        <v>3</v>
      </c>
      <c r="E13139" t="s">
        <v>185</v>
      </c>
      <c r="F13139">
        <v>11</v>
      </c>
      <c r="G13139" s="85">
        <v>0</v>
      </c>
      <c r="H13139" s="85">
        <v>12076.490850376749</v>
      </c>
      <c r="I13139" s="85">
        <v>3366.157158234661</v>
      </c>
      <c r="J13139" s="85">
        <v>0</v>
      </c>
      <c r="K13139" t="s">
        <v>491</v>
      </c>
    </row>
    <row r="13140" spans="2:11" x14ac:dyDescent="0.25">
      <c r="B13140">
        <v>2026</v>
      </c>
      <c r="C13140" t="s">
        <v>481</v>
      </c>
      <c r="D13140">
        <v>4</v>
      </c>
      <c r="E13140" t="s">
        <v>185</v>
      </c>
      <c r="F13140">
        <v>11</v>
      </c>
      <c r="G13140" s="85">
        <v>3.7967911326376789</v>
      </c>
      <c r="H13140" s="85">
        <v>12076.490850376749</v>
      </c>
      <c r="I13140" s="85">
        <v>3366.157158234661</v>
      </c>
      <c r="J13140" s="85">
        <v>31591.968314748356</v>
      </c>
      <c r="K13140" t="s">
        <v>491</v>
      </c>
    </row>
    <row r="13141" spans="2:11" x14ac:dyDescent="0.25">
      <c r="B13141">
        <v>2026</v>
      </c>
      <c r="C13141" t="s">
        <v>482</v>
      </c>
      <c r="D13141">
        <v>3</v>
      </c>
      <c r="E13141" t="s">
        <v>185</v>
      </c>
      <c r="F13141">
        <v>11</v>
      </c>
      <c r="G13141" s="85">
        <v>0</v>
      </c>
      <c r="H13141" s="85">
        <v>12076.490850376749</v>
      </c>
      <c r="I13141" s="85">
        <v>3366.157158234661</v>
      </c>
      <c r="J13141" s="85">
        <v>0</v>
      </c>
      <c r="K13141" t="s">
        <v>491</v>
      </c>
    </row>
    <row r="13142" spans="2:11" x14ac:dyDescent="0.25">
      <c r="B13142">
        <v>2026</v>
      </c>
      <c r="C13142" t="s">
        <v>482</v>
      </c>
      <c r="D13142">
        <v>4</v>
      </c>
      <c r="E13142" t="s">
        <v>185</v>
      </c>
      <c r="F13142">
        <v>11</v>
      </c>
      <c r="G13142" s="85">
        <v>3.7978522520283549</v>
      </c>
      <c r="H13142" s="85">
        <v>12076.490850376749</v>
      </c>
      <c r="I13142" s="85">
        <v>3366.157158234661</v>
      </c>
      <c r="J13142" s="85">
        <v>31600.797573192474</v>
      </c>
      <c r="K13142" t="s">
        <v>491</v>
      </c>
    </row>
    <row r="13143" spans="2:11" x14ac:dyDescent="0.25">
      <c r="B13143">
        <v>2026</v>
      </c>
      <c r="C13143" t="s">
        <v>483</v>
      </c>
      <c r="D13143">
        <v>3</v>
      </c>
      <c r="E13143" t="s">
        <v>185</v>
      </c>
      <c r="F13143">
        <v>11</v>
      </c>
      <c r="G13143" s="85">
        <v>0</v>
      </c>
      <c r="H13143" s="85">
        <v>12076.490850376749</v>
      </c>
      <c r="I13143" s="85">
        <v>3366.157158234661</v>
      </c>
      <c r="J13143" s="85">
        <v>0</v>
      </c>
      <c r="K13143" t="s">
        <v>491</v>
      </c>
    </row>
    <row r="13144" spans="2:11" x14ac:dyDescent="0.25">
      <c r="B13144">
        <v>2026</v>
      </c>
      <c r="C13144" t="s">
        <v>483</v>
      </c>
      <c r="D13144">
        <v>4</v>
      </c>
      <c r="E13144" t="s">
        <v>185</v>
      </c>
      <c r="F13144">
        <v>11</v>
      </c>
      <c r="G13144" s="85">
        <v>3.7989133714190348</v>
      </c>
      <c r="H13144" s="85">
        <v>12076.490850376749</v>
      </c>
      <c r="I13144" s="85">
        <v>3366.157158234661</v>
      </c>
      <c r="J13144" s="85">
        <v>31609.62683163663</v>
      </c>
      <c r="K13144" t="s">
        <v>491</v>
      </c>
    </row>
    <row r="13145" spans="2:11" x14ac:dyDescent="0.25">
      <c r="B13145">
        <v>2026</v>
      </c>
      <c r="C13145" t="s">
        <v>484</v>
      </c>
      <c r="D13145">
        <v>3</v>
      </c>
      <c r="E13145" t="s">
        <v>185</v>
      </c>
      <c r="F13145">
        <v>11</v>
      </c>
      <c r="G13145" s="85">
        <v>0</v>
      </c>
      <c r="H13145" s="85">
        <v>12076.490850376749</v>
      </c>
      <c r="I13145" s="85">
        <v>3366.157158234661</v>
      </c>
      <c r="J13145" s="85">
        <v>0</v>
      </c>
      <c r="K13145" t="s">
        <v>491</v>
      </c>
    </row>
    <row r="13146" spans="2:11" x14ac:dyDescent="0.25">
      <c r="B13146">
        <v>2026</v>
      </c>
      <c r="C13146" t="s">
        <v>484</v>
      </c>
      <c r="D13146">
        <v>4</v>
      </c>
      <c r="E13146" t="s">
        <v>185</v>
      </c>
      <c r="F13146">
        <v>11</v>
      </c>
      <c r="G13146" s="85">
        <v>3.7999744908097108</v>
      </c>
      <c r="H13146" s="85">
        <v>12076.490850376749</v>
      </c>
      <c r="I13146" s="85">
        <v>3366.157158234661</v>
      </c>
      <c r="J13146" s="85">
        <v>31618.456090080748</v>
      </c>
      <c r="K13146" t="s">
        <v>491</v>
      </c>
    </row>
    <row r="13147" spans="2:11" x14ac:dyDescent="0.25">
      <c r="B13147">
        <v>2026</v>
      </c>
      <c r="C13147" t="s">
        <v>485</v>
      </c>
      <c r="D13147">
        <v>3</v>
      </c>
      <c r="E13147" t="s">
        <v>185</v>
      </c>
      <c r="F13147">
        <v>11</v>
      </c>
      <c r="G13147" s="85">
        <v>0</v>
      </c>
      <c r="H13147" s="85">
        <v>12076.490850376749</v>
      </c>
      <c r="I13147" s="85">
        <v>3366.157158234661</v>
      </c>
      <c r="J13147" s="85">
        <v>0</v>
      </c>
      <c r="K13147" t="s">
        <v>491</v>
      </c>
    </row>
    <row r="13148" spans="2:11" x14ac:dyDescent="0.25">
      <c r="B13148">
        <v>2026</v>
      </c>
      <c r="C13148" t="s">
        <v>485</v>
      </c>
      <c r="D13148">
        <v>4</v>
      </c>
      <c r="E13148" t="s">
        <v>185</v>
      </c>
      <c r="F13148">
        <v>11</v>
      </c>
      <c r="G13148" s="85">
        <v>3.8010356102003908</v>
      </c>
      <c r="H13148" s="85">
        <v>12076.490850376749</v>
      </c>
      <c r="I13148" s="85">
        <v>3366.157158234661</v>
      </c>
      <c r="J13148" s="85">
        <v>31627.285348524903</v>
      </c>
      <c r="K13148" t="s">
        <v>491</v>
      </c>
    </row>
    <row r="13149" spans="2:11" x14ac:dyDescent="0.25">
      <c r="B13149">
        <v>2026</v>
      </c>
      <c r="C13149" t="s">
        <v>486</v>
      </c>
      <c r="D13149">
        <v>3</v>
      </c>
      <c r="E13149" t="s">
        <v>185</v>
      </c>
      <c r="F13149">
        <v>11</v>
      </c>
      <c r="G13149" s="85">
        <v>0</v>
      </c>
      <c r="H13149" s="85">
        <v>12076.490850376749</v>
      </c>
      <c r="I13149" s="85">
        <v>3366.157158234661</v>
      </c>
      <c r="J13149" s="85">
        <v>0</v>
      </c>
      <c r="K13149" t="s">
        <v>491</v>
      </c>
    </row>
    <row r="13150" spans="2:11" x14ac:dyDescent="0.25">
      <c r="B13150">
        <v>2026</v>
      </c>
      <c r="C13150" t="s">
        <v>486</v>
      </c>
      <c r="D13150">
        <v>4</v>
      </c>
      <c r="E13150" t="s">
        <v>185</v>
      </c>
      <c r="F13150">
        <v>11</v>
      </c>
      <c r="G13150" s="85">
        <v>3.8020967295910668</v>
      </c>
      <c r="H13150" s="85">
        <v>12076.490850376749</v>
      </c>
      <c r="I13150" s="85">
        <v>3366.157158234661</v>
      </c>
      <c r="J13150" s="85">
        <v>31636.114606969022</v>
      </c>
      <c r="K13150" t="s">
        <v>491</v>
      </c>
    </row>
    <row r="13151" spans="2:11" x14ac:dyDescent="0.25">
      <c r="B13151">
        <v>2026</v>
      </c>
      <c r="C13151" t="s">
        <v>487</v>
      </c>
      <c r="D13151">
        <v>3</v>
      </c>
      <c r="E13151" t="s">
        <v>185</v>
      </c>
      <c r="F13151">
        <v>11</v>
      </c>
      <c r="G13151" s="85">
        <v>0</v>
      </c>
      <c r="H13151" s="85">
        <v>12076.490850376749</v>
      </c>
      <c r="I13151" s="85">
        <v>3366.157158234661</v>
      </c>
      <c r="J13151" s="85">
        <v>0</v>
      </c>
      <c r="K13151" t="s">
        <v>491</v>
      </c>
    </row>
    <row r="13152" spans="2:11" x14ac:dyDescent="0.25">
      <c r="B13152">
        <v>2026</v>
      </c>
      <c r="C13152" t="s">
        <v>487</v>
      </c>
      <c r="D13152">
        <v>4</v>
      </c>
      <c r="E13152" t="s">
        <v>185</v>
      </c>
      <c r="F13152">
        <v>11</v>
      </c>
      <c r="G13152" s="85">
        <v>3.8031578489817468</v>
      </c>
      <c r="H13152" s="85">
        <v>12076.490850376749</v>
      </c>
      <c r="I13152" s="85">
        <v>3366.157158234661</v>
      </c>
      <c r="J13152" s="85">
        <v>31644.943865413177</v>
      </c>
      <c r="K13152" t="s">
        <v>491</v>
      </c>
    </row>
    <row r="13153" spans="2:11" x14ac:dyDescent="0.25">
      <c r="B13153">
        <v>2026</v>
      </c>
      <c r="C13153" t="s">
        <v>488</v>
      </c>
      <c r="D13153">
        <v>3</v>
      </c>
      <c r="E13153" t="s">
        <v>185</v>
      </c>
      <c r="F13153">
        <v>11</v>
      </c>
      <c r="G13153" s="85">
        <v>0</v>
      </c>
      <c r="H13153" s="85">
        <v>12076.490850376749</v>
      </c>
      <c r="I13153" s="85">
        <v>3366.157158234661</v>
      </c>
      <c r="J13153" s="85">
        <v>0</v>
      </c>
      <c r="K13153" t="s">
        <v>491</v>
      </c>
    </row>
    <row r="13154" spans="2:11" x14ac:dyDescent="0.25">
      <c r="B13154">
        <v>2026</v>
      </c>
      <c r="C13154" t="s">
        <v>488</v>
      </c>
      <c r="D13154">
        <v>4</v>
      </c>
      <c r="E13154" t="s">
        <v>185</v>
      </c>
      <c r="F13154">
        <v>11</v>
      </c>
      <c r="G13154" s="85">
        <v>3.8042189683724228</v>
      </c>
      <c r="H13154" s="85">
        <v>12076.490850376749</v>
      </c>
      <c r="I13154" s="85">
        <v>3366.157158234661</v>
      </c>
      <c r="J13154" s="85">
        <v>31653.773123857296</v>
      </c>
      <c r="K13154" t="s">
        <v>491</v>
      </c>
    </row>
    <row r="13155" spans="2:11" x14ac:dyDescent="0.25">
      <c r="B13155">
        <v>2026</v>
      </c>
      <c r="C13155" t="s">
        <v>489</v>
      </c>
      <c r="D13155">
        <v>3</v>
      </c>
      <c r="E13155" t="s">
        <v>185</v>
      </c>
      <c r="F13155">
        <v>11</v>
      </c>
      <c r="G13155" s="85">
        <v>0</v>
      </c>
      <c r="H13155" s="85">
        <v>12076.490850376749</v>
      </c>
      <c r="I13155" s="85">
        <v>3366.157158234661</v>
      </c>
      <c r="J13155" s="85">
        <v>0</v>
      </c>
      <c r="K13155" t="s">
        <v>491</v>
      </c>
    </row>
    <row r="13156" spans="2:11" x14ac:dyDescent="0.25">
      <c r="B13156">
        <v>2026</v>
      </c>
      <c r="C13156" t="s">
        <v>489</v>
      </c>
      <c r="D13156">
        <v>4</v>
      </c>
      <c r="E13156" t="s">
        <v>185</v>
      </c>
      <c r="F13156">
        <v>11</v>
      </c>
      <c r="G13156" s="85">
        <v>3.8052800877631032</v>
      </c>
      <c r="H13156" s="85">
        <v>12076.490850376749</v>
      </c>
      <c r="I13156" s="85">
        <v>3366.157158234661</v>
      </c>
      <c r="J13156" s="85">
        <v>31662.602382301451</v>
      </c>
      <c r="K13156" t="s">
        <v>491</v>
      </c>
    </row>
    <row r="13157" spans="2:11" x14ac:dyDescent="0.25">
      <c r="B13157">
        <v>2026</v>
      </c>
      <c r="C13157" t="s">
        <v>490</v>
      </c>
      <c r="D13157">
        <v>3</v>
      </c>
      <c r="E13157" t="s">
        <v>185</v>
      </c>
      <c r="F13157">
        <v>11</v>
      </c>
      <c r="G13157" s="85">
        <v>0</v>
      </c>
      <c r="H13157" s="85">
        <v>12076.490850376749</v>
      </c>
      <c r="I13157" s="85">
        <v>3366.157158234661</v>
      </c>
      <c r="J13157" s="85">
        <v>0</v>
      </c>
      <c r="K13157" t="s">
        <v>491</v>
      </c>
    </row>
    <row r="13158" spans="2:11" x14ac:dyDescent="0.25">
      <c r="B13158">
        <v>2026</v>
      </c>
      <c r="C13158" t="s">
        <v>490</v>
      </c>
      <c r="D13158">
        <v>4</v>
      </c>
      <c r="E13158" t="s">
        <v>185</v>
      </c>
      <c r="F13158">
        <v>11</v>
      </c>
      <c r="G13158" s="85">
        <v>3.8063412071537788</v>
      </c>
      <c r="H13158" s="85">
        <v>12076.490850376749</v>
      </c>
      <c r="I13158" s="85">
        <v>3366.157158234661</v>
      </c>
      <c r="J13158" s="85">
        <v>31671.43164074557</v>
      </c>
      <c r="K13158" t="s">
        <v>491</v>
      </c>
    </row>
    <row r="13159" spans="2:11" x14ac:dyDescent="0.25">
      <c r="B13159">
        <v>2026</v>
      </c>
      <c r="C13159" t="s">
        <v>479</v>
      </c>
      <c r="D13159">
        <v>3</v>
      </c>
      <c r="E13159" t="s">
        <v>185</v>
      </c>
      <c r="F13159">
        <v>31</v>
      </c>
      <c r="G13159" s="85">
        <v>2.6513272217305794</v>
      </c>
      <c r="H13159" s="85">
        <v>12076.490850376749</v>
      </c>
      <c r="I13159" s="85">
        <v>3366.157158234661</v>
      </c>
      <c r="J13159" s="85">
        <v>21036.304910021787</v>
      </c>
      <c r="K13159" t="s">
        <v>491</v>
      </c>
    </row>
    <row r="13160" spans="2:11" x14ac:dyDescent="0.25">
      <c r="B13160">
        <v>2026</v>
      </c>
      <c r="C13160" t="s">
        <v>479</v>
      </c>
      <c r="D13160">
        <v>4</v>
      </c>
      <c r="E13160" t="s">
        <v>185</v>
      </c>
      <c r="F13160">
        <v>31</v>
      </c>
      <c r="G13160" s="85">
        <v>0</v>
      </c>
      <c r="H13160" s="85">
        <v>12076.490850376749</v>
      </c>
      <c r="I13160" s="85">
        <v>3366.157158234661</v>
      </c>
      <c r="J13160" s="85">
        <v>0</v>
      </c>
      <c r="K13160" t="s">
        <v>491</v>
      </c>
    </row>
    <row r="13161" spans="2:11" x14ac:dyDescent="0.25">
      <c r="B13161">
        <v>2026</v>
      </c>
      <c r="C13161" t="s">
        <v>480</v>
      </c>
      <c r="D13161">
        <v>3</v>
      </c>
      <c r="E13161" t="s">
        <v>185</v>
      </c>
      <c r="F13161">
        <v>31</v>
      </c>
      <c r="G13161" s="85">
        <v>2.7093729208218171</v>
      </c>
      <c r="H13161" s="85">
        <v>12076.490850376749</v>
      </c>
      <c r="I13161" s="85">
        <v>3366.157158234661</v>
      </c>
      <c r="J13161" s="85">
        <v>21496.854258586027</v>
      </c>
      <c r="K13161" t="s">
        <v>491</v>
      </c>
    </row>
    <row r="13162" spans="2:11" x14ac:dyDescent="0.25">
      <c r="B13162">
        <v>2026</v>
      </c>
      <c r="C13162" t="s">
        <v>480</v>
      </c>
      <c r="D13162">
        <v>4</v>
      </c>
      <c r="E13162" t="s">
        <v>185</v>
      </c>
      <c r="F13162">
        <v>31</v>
      </c>
      <c r="G13162" s="85">
        <v>0</v>
      </c>
      <c r="H13162" s="85">
        <v>12076.490850376749</v>
      </c>
      <c r="I13162" s="85">
        <v>3366.157158234661</v>
      </c>
      <c r="J13162" s="85">
        <v>0</v>
      </c>
      <c r="K13162" t="s">
        <v>491</v>
      </c>
    </row>
    <row r="13163" spans="2:11" x14ac:dyDescent="0.25">
      <c r="B13163">
        <v>2026</v>
      </c>
      <c r="C13163" t="s">
        <v>481</v>
      </c>
      <c r="D13163">
        <v>3</v>
      </c>
      <c r="E13163" t="s">
        <v>185</v>
      </c>
      <c r="F13163">
        <v>31</v>
      </c>
      <c r="G13163" s="85">
        <v>2.7674186199130659</v>
      </c>
      <c r="H13163" s="85">
        <v>12076.490850376749</v>
      </c>
      <c r="I13163" s="85">
        <v>3366.157158234661</v>
      </c>
      <c r="J13163" s="85">
        <v>21957.403607150351</v>
      </c>
      <c r="K13163" t="s">
        <v>491</v>
      </c>
    </row>
    <row r="13164" spans="2:11" x14ac:dyDescent="0.25">
      <c r="B13164">
        <v>2026</v>
      </c>
      <c r="C13164" t="s">
        <v>481</v>
      </c>
      <c r="D13164">
        <v>4</v>
      </c>
      <c r="E13164" t="s">
        <v>185</v>
      </c>
      <c r="F13164">
        <v>31</v>
      </c>
      <c r="G13164" s="85">
        <v>0</v>
      </c>
      <c r="H13164" s="85">
        <v>12076.490850376749</v>
      </c>
      <c r="I13164" s="85">
        <v>3366.157158234661</v>
      </c>
      <c r="J13164" s="85">
        <v>0</v>
      </c>
      <c r="K13164" t="s">
        <v>491</v>
      </c>
    </row>
    <row r="13165" spans="2:11" x14ac:dyDescent="0.25">
      <c r="B13165">
        <v>2026</v>
      </c>
      <c r="C13165" t="s">
        <v>482</v>
      </c>
      <c r="D13165">
        <v>3</v>
      </c>
      <c r="E13165" t="s">
        <v>185</v>
      </c>
      <c r="F13165">
        <v>31</v>
      </c>
      <c r="G13165" s="85">
        <v>2.8254643190043036</v>
      </c>
      <c r="H13165" s="85">
        <v>12076.490850376749</v>
      </c>
      <c r="I13165" s="85">
        <v>3366.157158234661</v>
      </c>
      <c r="J13165" s="85">
        <v>22417.952955714591</v>
      </c>
      <c r="K13165" t="s">
        <v>491</v>
      </c>
    </row>
    <row r="13166" spans="2:11" x14ac:dyDescent="0.25">
      <c r="B13166">
        <v>2026</v>
      </c>
      <c r="C13166" t="s">
        <v>482</v>
      </c>
      <c r="D13166">
        <v>4</v>
      </c>
      <c r="E13166" t="s">
        <v>185</v>
      </c>
      <c r="F13166">
        <v>31</v>
      </c>
      <c r="G13166" s="85">
        <v>0</v>
      </c>
      <c r="H13166" s="85">
        <v>12076.490850376749</v>
      </c>
      <c r="I13166" s="85">
        <v>3366.157158234661</v>
      </c>
      <c r="J13166" s="85">
        <v>0</v>
      </c>
      <c r="K13166" t="s">
        <v>491</v>
      </c>
    </row>
    <row r="13167" spans="2:11" x14ac:dyDescent="0.25">
      <c r="B13167">
        <v>2026</v>
      </c>
      <c r="C13167" t="s">
        <v>483</v>
      </c>
      <c r="D13167">
        <v>3</v>
      </c>
      <c r="E13167" t="s">
        <v>185</v>
      </c>
      <c r="F13167">
        <v>31</v>
      </c>
      <c r="G13167" s="85">
        <v>2.8835100180955524</v>
      </c>
      <c r="H13167" s="85">
        <v>12076.490850376749</v>
      </c>
      <c r="I13167" s="85">
        <v>3366.157158234661</v>
      </c>
      <c r="J13167" s="85">
        <v>22878.502304278918</v>
      </c>
      <c r="K13167" t="s">
        <v>491</v>
      </c>
    </row>
    <row r="13168" spans="2:11" x14ac:dyDescent="0.25">
      <c r="B13168">
        <v>2026</v>
      </c>
      <c r="C13168" t="s">
        <v>483</v>
      </c>
      <c r="D13168">
        <v>4</v>
      </c>
      <c r="E13168" t="s">
        <v>185</v>
      </c>
      <c r="F13168">
        <v>31</v>
      </c>
      <c r="G13168" s="85">
        <v>0</v>
      </c>
      <c r="H13168" s="85">
        <v>12076.490850376749</v>
      </c>
      <c r="I13168" s="85">
        <v>3366.157158234661</v>
      </c>
      <c r="J13168" s="85">
        <v>0</v>
      </c>
      <c r="K13168" t="s">
        <v>491</v>
      </c>
    </row>
    <row r="13169" spans="2:11" x14ac:dyDescent="0.25">
      <c r="B13169">
        <v>2026</v>
      </c>
      <c r="C13169" t="s">
        <v>484</v>
      </c>
      <c r="D13169">
        <v>3</v>
      </c>
      <c r="E13169" t="s">
        <v>185</v>
      </c>
      <c r="F13169">
        <v>31</v>
      </c>
      <c r="G13169" s="85">
        <v>2.9415557171867901</v>
      </c>
      <c r="H13169" s="85">
        <v>12076.490850376749</v>
      </c>
      <c r="I13169" s="85">
        <v>3366.157158234661</v>
      </c>
      <c r="J13169" s="85">
        <v>23339.051652843154</v>
      </c>
      <c r="K13169" t="s">
        <v>491</v>
      </c>
    </row>
    <row r="13170" spans="2:11" x14ac:dyDescent="0.25">
      <c r="B13170">
        <v>2026</v>
      </c>
      <c r="C13170" t="s">
        <v>484</v>
      </c>
      <c r="D13170">
        <v>4</v>
      </c>
      <c r="E13170" t="s">
        <v>185</v>
      </c>
      <c r="F13170">
        <v>31</v>
      </c>
      <c r="G13170" s="85">
        <v>0</v>
      </c>
      <c r="H13170" s="85">
        <v>12076.490850376749</v>
      </c>
      <c r="I13170" s="85">
        <v>3366.157158234661</v>
      </c>
      <c r="J13170" s="85">
        <v>0</v>
      </c>
      <c r="K13170" t="s">
        <v>491</v>
      </c>
    </row>
    <row r="13171" spans="2:11" x14ac:dyDescent="0.25">
      <c r="B13171">
        <v>2026</v>
      </c>
      <c r="C13171" t="s">
        <v>485</v>
      </c>
      <c r="D13171">
        <v>3</v>
      </c>
      <c r="E13171" t="s">
        <v>185</v>
      </c>
      <c r="F13171">
        <v>31</v>
      </c>
      <c r="G13171" s="85">
        <v>2.9996014162780389</v>
      </c>
      <c r="H13171" s="85">
        <v>12076.490850376749</v>
      </c>
      <c r="I13171" s="85">
        <v>3366.157158234661</v>
      </c>
      <c r="J13171" s="85">
        <v>23799.601001407482</v>
      </c>
      <c r="K13171" t="s">
        <v>491</v>
      </c>
    </row>
    <row r="13172" spans="2:11" x14ac:dyDescent="0.25">
      <c r="B13172">
        <v>2026</v>
      </c>
      <c r="C13172" t="s">
        <v>485</v>
      </c>
      <c r="D13172">
        <v>4</v>
      </c>
      <c r="E13172" t="s">
        <v>185</v>
      </c>
      <c r="F13172">
        <v>31</v>
      </c>
      <c r="G13172" s="85">
        <v>0</v>
      </c>
      <c r="H13172" s="85">
        <v>12076.490850376749</v>
      </c>
      <c r="I13172" s="85">
        <v>3366.157158234661</v>
      </c>
      <c r="J13172" s="85">
        <v>0</v>
      </c>
      <c r="K13172" t="s">
        <v>491</v>
      </c>
    </row>
    <row r="13173" spans="2:11" x14ac:dyDescent="0.25">
      <c r="B13173">
        <v>2026</v>
      </c>
      <c r="C13173" t="s">
        <v>486</v>
      </c>
      <c r="D13173">
        <v>3</v>
      </c>
      <c r="E13173" t="s">
        <v>185</v>
      </c>
      <c r="F13173">
        <v>31</v>
      </c>
      <c r="G13173" s="85">
        <v>3.057647115369277</v>
      </c>
      <c r="H13173" s="85">
        <v>12076.490850376749</v>
      </c>
      <c r="I13173" s="85">
        <v>3366.157158234661</v>
      </c>
      <c r="J13173" s="85">
        <v>24260.150349971726</v>
      </c>
      <c r="K13173" t="s">
        <v>491</v>
      </c>
    </row>
    <row r="13174" spans="2:11" x14ac:dyDescent="0.25">
      <c r="B13174">
        <v>2026</v>
      </c>
      <c r="C13174" t="s">
        <v>486</v>
      </c>
      <c r="D13174">
        <v>4</v>
      </c>
      <c r="E13174" t="s">
        <v>185</v>
      </c>
      <c r="F13174">
        <v>31</v>
      </c>
      <c r="G13174" s="85">
        <v>0</v>
      </c>
      <c r="H13174" s="85">
        <v>12076.490850376749</v>
      </c>
      <c r="I13174" s="85">
        <v>3366.157158234661</v>
      </c>
      <c r="J13174" s="85">
        <v>0</v>
      </c>
      <c r="K13174" t="s">
        <v>491</v>
      </c>
    </row>
    <row r="13175" spans="2:11" x14ac:dyDescent="0.25">
      <c r="B13175">
        <v>2026</v>
      </c>
      <c r="C13175" t="s">
        <v>487</v>
      </c>
      <c r="D13175">
        <v>3</v>
      </c>
      <c r="E13175" t="s">
        <v>185</v>
      </c>
      <c r="F13175">
        <v>31</v>
      </c>
      <c r="G13175" s="85">
        <v>3.1156928144605249</v>
      </c>
      <c r="H13175" s="85">
        <v>12076.490850376749</v>
      </c>
      <c r="I13175" s="85">
        <v>3366.157158234661</v>
      </c>
      <c r="J13175" s="85">
        <v>24720.699698536046</v>
      </c>
      <c r="K13175" t="s">
        <v>491</v>
      </c>
    </row>
    <row r="13176" spans="2:11" x14ac:dyDescent="0.25">
      <c r="B13176">
        <v>2026</v>
      </c>
      <c r="C13176" t="s">
        <v>487</v>
      </c>
      <c r="D13176">
        <v>4</v>
      </c>
      <c r="E13176" t="s">
        <v>185</v>
      </c>
      <c r="F13176">
        <v>31</v>
      </c>
      <c r="G13176" s="85">
        <v>0</v>
      </c>
      <c r="H13176" s="85">
        <v>12076.490850376749</v>
      </c>
      <c r="I13176" s="85">
        <v>3366.157158234661</v>
      </c>
      <c r="J13176" s="85">
        <v>0</v>
      </c>
      <c r="K13176" t="s">
        <v>491</v>
      </c>
    </row>
    <row r="13177" spans="2:11" x14ac:dyDescent="0.25">
      <c r="B13177">
        <v>2026</v>
      </c>
      <c r="C13177" t="s">
        <v>488</v>
      </c>
      <c r="D13177">
        <v>3</v>
      </c>
      <c r="E13177" t="s">
        <v>185</v>
      </c>
      <c r="F13177">
        <v>31</v>
      </c>
      <c r="G13177" s="85">
        <v>3.1737385135517626</v>
      </c>
      <c r="H13177" s="85">
        <v>12076.490850376749</v>
      </c>
      <c r="I13177" s="85">
        <v>3366.157158234661</v>
      </c>
      <c r="J13177" s="85">
        <v>25181.249047100282</v>
      </c>
      <c r="K13177" t="s">
        <v>491</v>
      </c>
    </row>
    <row r="13178" spans="2:11" x14ac:dyDescent="0.25">
      <c r="B13178">
        <v>2026</v>
      </c>
      <c r="C13178" t="s">
        <v>488</v>
      </c>
      <c r="D13178">
        <v>4</v>
      </c>
      <c r="E13178" t="s">
        <v>185</v>
      </c>
      <c r="F13178">
        <v>31</v>
      </c>
      <c r="G13178" s="85">
        <v>0</v>
      </c>
      <c r="H13178" s="85">
        <v>12076.490850376749</v>
      </c>
      <c r="I13178" s="85">
        <v>3366.157158234661</v>
      </c>
      <c r="J13178" s="85">
        <v>0</v>
      </c>
      <c r="K13178" t="s">
        <v>491</v>
      </c>
    </row>
    <row r="13179" spans="2:11" x14ac:dyDescent="0.25">
      <c r="B13179">
        <v>2026</v>
      </c>
      <c r="C13179" t="s">
        <v>489</v>
      </c>
      <c r="D13179">
        <v>3</v>
      </c>
      <c r="E13179" t="s">
        <v>185</v>
      </c>
      <c r="F13179">
        <v>31</v>
      </c>
      <c r="G13179" s="85">
        <v>3.2317842126430119</v>
      </c>
      <c r="H13179" s="85">
        <v>12076.490850376749</v>
      </c>
      <c r="I13179" s="85">
        <v>3366.157158234661</v>
      </c>
      <c r="J13179" s="85">
        <v>25641.798395664613</v>
      </c>
      <c r="K13179" t="s">
        <v>491</v>
      </c>
    </row>
    <row r="13180" spans="2:11" x14ac:dyDescent="0.25">
      <c r="B13180">
        <v>2026</v>
      </c>
      <c r="C13180" t="s">
        <v>489</v>
      </c>
      <c r="D13180">
        <v>4</v>
      </c>
      <c r="E13180" t="s">
        <v>185</v>
      </c>
      <c r="F13180">
        <v>31</v>
      </c>
      <c r="G13180" s="85">
        <v>0</v>
      </c>
      <c r="H13180" s="85">
        <v>12076.490850376749</v>
      </c>
      <c r="I13180" s="85">
        <v>3366.157158234661</v>
      </c>
      <c r="J13180" s="85">
        <v>0</v>
      </c>
      <c r="K13180" t="s">
        <v>491</v>
      </c>
    </row>
    <row r="13181" spans="2:11" x14ac:dyDescent="0.25">
      <c r="B13181">
        <v>2026</v>
      </c>
      <c r="C13181" t="s">
        <v>490</v>
      </c>
      <c r="D13181">
        <v>3</v>
      </c>
      <c r="E13181" t="s">
        <v>185</v>
      </c>
      <c r="F13181">
        <v>31</v>
      </c>
      <c r="G13181" s="85">
        <v>3.2898299117342491</v>
      </c>
      <c r="H13181" s="85">
        <v>12076.490850376749</v>
      </c>
      <c r="I13181" s="85">
        <v>3366.157158234661</v>
      </c>
      <c r="J13181" s="85">
        <v>26102.347744228846</v>
      </c>
      <c r="K13181" t="s">
        <v>491</v>
      </c>
    </row>
    <row r="13182" spans="2:11" x14ac:dyDescent="0.25">
      <c r="B13182">
        <v>2026</v>
      </c>
      <c r="C13182" t="s">
        <v>490</v>
      </c>
      <c r="D13182">
        <v>4</v>
      </c>
      <c r="E13182" t="s">
        <v>185</v>
      </c>
      <c r="F13182">
        <v>31</v>
      </c>
      <c r="G13182" s="85">
        <v>0</v>
      </c>
      <c r="H13182" s="85">
        <v>12076.490850376749</v>
      </c>
      <c r="I13182" s="85">
        <v>3366.157158234661</v>
      </c>
      <c r="J13182" s="85">
        <v>0</v>
      </c>
      <c r="K13182" t="s">
        <v>491</v>
      </c>
    </row>
    <row r="13183" spans="2:11" x14ac:dyDescent="0.25">
      <c r="B13183">
        <v>2026</v>
      </c>
      <c r="C13183" t="s">
        <v>479</v>
      </c>
      <c r="D13183">
        <v>3</v>
      </c>
      <c r="E13183" t="s">
        <v>185</v>
      </c>
      <c r="F13183">
        <v>14</v>
      </c>
      <c r="G13183" s="85">
        <v>3.875647407919304</v>
      </c>
      <c r="H13183" s="85">
        <v>12076.490850376749</v>
      </c>
      <c r="I13183" s="85">
        <v>3366.157158234661</v>
      </c>
      <c r="J13183" s="85">
        <v>32014.086795340299</v>
      </c>
      <c r="K13183" t="s">
        <v>491</v>
      </c>
    </row>
    <row r="13184" spans="2:11" x14ac:dyDescent="0.25">
      <c r="B13184">
        <v>2026</v>
      </c>
      <c r="C13184" t="s">
        <v>479</v>
      </c>
      <c r="D13184">
        <v>4</v>
      </c>
      <c r="E13184" t="s">
        <v>185</v>
      </c>
      <c r="F13184">
        <v>14</v>
      </c>
      <c r="G13184" s="85">
        <v>2.1531374488440576</v>
      </c>
      <c r="H13184" s="85">
        <v>12076.490850376749</v>
      </c>
      <c r="I13184" s="85">
        <v>3366.157158234661</v>
      </c>
      <c r="J13184" s="85">
        <v>17785.603775189054</v>
      </c>
      <c r="K13184" t="s">
        <v>491</v>
      </c>
    </row>
    <row r="13185" spans="2:11" x14ac:dyDescent="0.25">
      <c r="B13185">
        <v>2026</v>
      </c>
      <c r="C13185" t="s">
        <v>480</v>
      </c>
      <c r="D13185">
        <v>3</v>
      </c>
      <c r="E13185" t="s">
        <v>185</v>
      </c>
      <c r="F13185">
        <v>14</v>
      </c>
      <c r="G13185" s="85">
        <v>3.8907539165474869</v>
      </c>
      <c r="H13185" s="85">
        <v>12076.490850376749</v>
      </c>
      <c r="I13185" s="85">
        <v>3366.157158234661</v>
      </c>
      <c r="J13185" s="85">
        <v>32138.871386789204</v>
      </c>
      <c r="K13185" t="s">
        <v>491</v>
      </c>
    </row>
    <row r="13186" spans="2:11" x14ac:dyDescent="0.25">
      <c r="B13186">
        <v>2026</v>
      </c>
      <c r="C13186" t="s">
        <v>480</v>
      </c>
      <c r="D13186">
        <v>4</v>
      </c>
      <c r="E13186" t="s">
        <v>185</v>
      </c>
      <c r="F13186">
        <v>14</v>
      </c>
      <c r="G13186" s="85">
        <v>2.1615299536374923</v>
      </c>
      <c r="H13186" s="85">
        <v>12076.490850376749</v>
      </c>
      <c r="I13186" s="85">
        <v>3366.157158234661</v>
      </c>
      <c r="J13186" s="85">
        <v>17854.928548216219</v>
      </c>
      <c r="K13186" t="s">
        <v>491</v>
      </c>
    </row>
    <row r="13187" spans="2:11" x14ac:dyDescent="0.25">
      <c r="B13187">
        <v>2026</v>
      </c>
      <c r="C13187" t="s">
        <v>481</v>
      </c>
      <c r="D13187">
        <v>3</v>
      </c>
      <c r="E13187" t="s">
        <v>185</v>
      </c>
      <c r="F13187">
        <v>14</v>
      </c>
      <c r="G13187" s="85">
        <v>3.9058604251756575</v>
      </c>
      <c r="H13187" s="85">
        <v>12076.490850376749</v>
      </c>
      <c r="I13187" s="85">
        <v>3366.157158234661</v>
      </c>
      <c r="J13187" s="85">
        <v>32263.655978238003</v>
      </c>
      <c r="K13187" t="s">
        <v>491</v>
      </c>
    </row>
    <row r="13188" spans="2:11" x14ac:dyDescent="0.25">
      <c r="B13188">
        <v>2026</v>
      </c>
      <c r="C13188" t="s">
        <v>481</v>
      </c>
      <c r="D13188">
        <v>4</v>
      </c>
      <c r="E13188" t="s">
        <v>185</v>
      </c>
      <c r="F13188">
        <v>14</v>
      </c>
      <c r="G13188" s="85">
        <v>2.16992245843092</v>
      </c>
      <c r="H13188" s="85">
        <v>12076.490850376749</v>
      </c>
      <c r="I13188" s="85">
        <v>3366.157158234661</v>
      </c>
      <c r="J13188" s="85">
        <v>17924.253321243326</v>
      </c>
      <c r="K13188" t="s">
        <v>491</v>
      </c>
    </row>
    <row r="13189" spans="2:11" x14ac:dyDescent="0.25">
      <c r="B13189">
        <v>2026</v>
      </c>
      <c r="C13189" t="s">
        <v>482</v>
      </c>
      <c r="D13189">
        <v>3</v>
      </c>
      <c r="E13189" t="s">
        <v>185</v>
      </c>
      <c r="F13189">
        <v>14</v>
      </c>
      <c r="G13189" s="85">
        <v>3.9209669338038413</v>
      </c>
      <c r="H13189" s="85">
        <v>12076.490850376749</v>
      </c>
      <c r="I13189" s="85">
        <v>3366.157158234661</v>
      </c>
      <c r="J13189" s="85">
        <v>32388.440569686911</v>
      </c>
      <c r="K13189" t="s">
        <v>491</v>
      </c>
    </row>
    <row r="13190" spans="2:11" x14ac:dyDescent="0.25">
      <c r="B13190">
        <v>2026</v>
      </c>
      <c r="C13190" t="s">
        <v>482</v>
      </c>
      <c r="D13190">
        <v>4</v>
      </c>
      <c r="E13190" t="s">
        <v>185</v>
      </c>
      <c r="F13190">
        <v>14</v>
      </c>
      <c r="G13190" s="85">
        <v>2.1783149632243557</v>
      </c>
      <c r="H13190" s="85">
        <v>12076.490850376749</v>
      </c>
      <c r="I13190" s="85">
        <v>3366.157158234661</v>
      </c>
      <c r="J13190" s="85">
        <v>17993.578094270502</v>
      </c>
      <c r="K13190" t="s">
        <v>491</v>
      </c>
    </row>
    <row r="13191" spans="2:11" x14ac:dyDescent="0.25">
      <c r="B13191">
        <v>2026</v>
      </c>
      <c r="C13191" t="s">
        <v>483</v>
      </c>
      <c r="D13191">
        <v>3</v>
      </c>
      <c r="E13191" t="s">
        <v>185</v>
      </c>
      <c r="F13191">
        <v>14</v>
      </c>
      <c r="G13191" s="85">
        <v>3.9360734424320114</v>
      </c>
      <c r="H13191" s="85">
        <v>12076.490850376749</v>
      </c>
      <c r="I13191" s="85">
        <v>3366.157158234661</v>
      </c>
      <c r="J13191" s="85">
        <v>32513.225161135706</v>
      </c>
      <c r="K13191" t="s">
        <v>491</v>
      </c>
    </row>
    <row r="13192" spans="2:11" x14ac:dyDescent="0.25">
      <c r="B13192">
        <v>2026</v>
      </c>
      <c r="C13192" t="s">
        <v>483</v>
      </c>
      <c r="D13192">
        <v>4</v>
      </c>
      <c r="E13192" t="s">
        <v>185</v>
      </c>
      <c r="F13192">
        <v>14</v>
      </c>
      <c r="G13192" s="85">
        <v>2.1867074680177838</v>
      </c>
      <c r="H13192" s="85">
        <v>12076.490850376749</v>
      </c>
      <c r="I13192" s="85">
        <v>3366.157158234661</v>
      </c>
      <c r="J13192" s="85">
        <v>18062.902867297613</v>
      </c>
      <c r="K13192" t="s">
        <v>491</v>
      </c>
    </row>
    <row r="13193" spans="2:11" x14ac:dyDescent="0.25">
      <c r="B13193">
        <v>2026</v>
      </c>
      <c r="C13193" t="s">
        <v>484</v>
      </c>
      <c r="D13193">
        <v>3</v>
      </c>
      <c r="E13193" t="s">
        <v>185</v>
      </c>
      <c r="F13193">
        <v>14</v>
      </c>
      <c r="G13193" s="85">
        <v>3.9511799510601948</v>
      </c>
      <c r="H13193" s="85">
        <v>12076.490850376749</v>
      </c>
      <c r="I13193" s="85">
        <v>3366.157158234661</v>
      </c>
      <c r="J13193" s="85">
        <v>32638.009752584614</v>
      </c>
      <c r="K13193" t="s">
        <v>491</v>
      </c>
    </row>
    <row r="13194" spans="2:11" x14ac:dyDescent="0.25">
      <c r="B13194">
        <v>2026</v>
      </c>
      <c r="C13194" t="s">
        <v>484</v>
      </c>
      <c r="D13194">
        <v>4</v>
      </c>
      <c r="E13194" t="s">
        <v>185</v>
      </c>
      <c r="F13194">
        <v>14</v>
      </c>
      <c r="G13194" s="85">
        <v>2.195099972811219</v>
      </c>
      <c r="H13194" s="85">
        <v>12076.490850376749</v>
      </c>
      <c r="I13194" s="85">
        <v>3366.157158234661</v>
      </c>
      <c r="J13194" s="85">
        <v>18132.227640324782</v>
      </c>
      <c r="K13194" t="s">
        <v>491</v>
      </c>
    </row>
    <row r="13195" spans="2:11" x14ac:dyDescent="0.25">
      <c r="B13195">
        <v>2026</v>
      </c>
      <c r="C13195" t="s">
        <v>485</v>
      </c>
      <c r="D13195">
        <v>3</v>
      </c>
      <c r="E13195" t="s">
        <v>185</v>
      </c>
      <c r="F13195">
        <v>14</v>
      </c>
      <c r="G13195" s="85">
        <v>3.9662864596883658</v>
      </c>
      <c r="H13195" s="85">
        <v>12076.490850376749</v>
      </c>
      <c r="I13195" s="85">
        <v>3366.157158234661</v>
      </c>
      <c r="J13195" s="85">
        <v>32762.794344033417</v>
      </c>
      <c r="K13195" t="s">
        <v>491</v>
      </c>
    </row>
    <row r="13196" spans="2:11" x14ac:dyDescent="0.25">
      <c r="B13196">
        <v>2026</v>
      </c>
      <c r="C13196" t="s">
        <v>485</v>
      </c>
      <c r="D13196">
        <v>4</v>
      </c>
      <c r="E13196" t="s">
        <v>185</v>
      </c>
      <c r="F13196">
        <v>14</v>
      </c>
      <c r="G13196" s="85">
        <v>2.2034924776046472</v>
      </c>
      <c r="H13196" s="85">
        <v>12076.490850376749</v>
      </c>
      <c r="I13196" s="85">
        <v>3366.157158234661</v>
      </c>
      <c r="J13196" s="85">
        <v>18201.552413351892</v>
      </c>
      <c r="K13196" t="s">
        <v>491</v>
      </c>
    </row>
    <row r="13197" spans="2:11" x14ac:dyDescent="0.25">
      <c r="B13197">
        <v>2026</v>
      </c>
      <c r="C13197" t="s">
        <v>486</v>
      </c>
      <c r="D13197">
        <v>3</v>
      </c>
      <c r="E13197" t="s">
        <v>185</v>
      </c>
      <c r="F13197">
        <v>14</v>
      </c>
      <c r="G13197" s="85">
        <v>3.9813929683165492</v>
      </c>
      <c r="H13197" s="85">
        <v>12076.490850376749</v>
      </c>
      <c r="I13197" s="85">
        <v>3366.157158234661</v>
      </c>
      <c r="J13197" s="85">
        <v>32887.578935482321</v>
      </c>
      <c r="K13197" t="s">
        <v>491</v>
      </c>
    </row>
    <row r="13198" spans="2:11" x14ac:dyDescent="0.25">
      <c r="B13198">
        <v>2026</v>
      </c>
      <c r="C13198" t="s">
        <v>486</v>
      </c>
      <c r="D13198">
        <v>4</v>
      </c>
      <c r="E13198" t="s">
        <v>185</v>
      </c>
      <c r="F13198">
        <v>14</v>
      </c>
      <c r="G13198" s="85">
        <v>2.2118849823980824</v>
      </c>
      <c r="H13198" s="85">
        <v>12076.490850376749</v>
      </c>
      <c r="I13198" s="85">
        <v>3366.157158234661</v>
      </c>
      <c r="J13198" s="85">
        <v>18270.877186379064</v>
      </c>
      <c r="K13198" t="s">
        <v>491</v>
      </c>
    </row>
    <row r="13199" spans="2:11" x14ac:dyDescent="0.25">
      <c r="B13199">
        <v>2026</v>
      </c>
      <c r="C13199" t="s">
        <v>487</v>
      </c>
      <c r="D13199">
        <v>3</v>
      </c>
      <c r="E13199" t="s">
        <v>185</v>
      </c>
      <c r="F13199">
        <v>14</v>
      </c>
      <c r="G13199" s="85">
        <v>3.9964994769447193</v>
      </c>
      <c r="H13199" s="85">
        <v>12076.490850376749</v>
      </c>
      <c r="I13199" s="85">
        <v>3366.157158234661</v>
      </c>
      <c r="J13199" s="85">
        <v>33012.36352693112</v>
      </c>
      <c r="K13199" t="s">
        <v>491</v>
      </c>
    </row>
    <row r="13200" spans="2:11" x14ac:dyDescent="0.25">
      <c r="B13200">
        <v>2026</v>
      </c>
      <c r="C13200" t="s">
        <v>487</v>
      </c>
      <c r="D13200">
        <v>4</v>
      </c>
      <c r="E13200" t="s">
        <v>185</v>
      </c>
      <c r="F13200">
        <v>14</v>
      </c>
      <c r="G13200" s="85">
        <v>2.2202774871915105</v>
      </c>
      <c r="H13200" s="85">
        <v>12076.490850376749</v>
      </c>
      <c r="I13200" s="85">
        <v>3366.157158234661</v>
      </c>
      <c r="J13200" s="85">
        <v>18340.201959406175</v>
      </c>
      <c r="K13200" t="s">
        <v>491</v>
      </c>
    </row>
    <row r="13201" spans="2:11" x14ac:dyDescent="0.25">
      <c r="B13201">
        <v>2026</v>
      </c>
      <c r="C13201" t="s">
        <v>488</v>
      </c>
      <c r="D13201">
        <v>3</v>
      </c>
      <c r="E13201" t="s">
        <v>185</v>
      </c>
      <c r="F13201">
        <v>14</v>
      </c>
      <c r="G13201" s="85">
        <v>4.0116059855729036</v>
      </c>
      <c r="H13201" s="85">
        <v>12076.490850376749</v>
      </c>
      <c r="I13201" s="85">
        <v>3366.157158234661</v>
      </c>
      <c r="J13201" s="85">
        <v>33137.148118380028</v>
      </c>
      <c r="K13201" t="s">
        <v>491</v>
      </c>
    </row>
    <row r="13202" spans="2:11" x14ac:dyDescent="0.25">
      <c r="B13202">
        <v>2026</v>
      </c>
      <c r="C13202" t="s">
        <v>488</v>
      </c>
      <c r="D13202">
        <v>4</v>
      </c>
      <c r="E13202" t="s">
        <v>185</v>
      </c>
      <c r="F13202">
        <v>14</v>
      </c>
      <c r="G13202" s="85">
        <v>2.2286699919849458</v>
      </c>
      <c r="H13202" s="85">
        <v>12076.490850376749</v>
      </c>
      <c r="I13202" s="85">
        <v>3366.157158234661</v>
      </c>
      <c r="J13202" s="85">
        <v>18409.526732433344</v>
      </c>
      <c r="K13202" t="s">
        <v>491</v>
      </c>
    </row>
    <row r="13203" spans="2:11" x14ac:dyDescent="0.25">
      <c r="B13203">
        <v>2026</v>
      </c>
      <c r="C13203" t="s">
        <v>489</v>
      </c>
      <c r="D13203">
        <v>3</v>
      </c>
      <c r="E13203" t="s">
        <v>185</v>
      </c>
      <c r="F13203">
        <v>14</v>
      </c>
      <c r="G13203" s="85">
        <v>4.0267124942010737</v>
      </c>
      <c r="H13203" s="85">
        <v>12076.490850376749</v>
      </c>
      <c r="I13203" s="85">
        <v>3366.157158234661</v>
      </c>
      <c r="J13203" s="85">
        <v>33261.932709828827</v>
      </c>
      <c r="K13203" t="s">
        <v>491</v>
      </c>
    </row>
    <row r="13204" spans="2:11" x14ac:dyDescent="0.25">
      <c r="B13204">
        <v>2026</v>
      </c>
      <c r="C13204" t="s">
        <v>489</v>
      </c>
      <c r="D13204">
        <v>4</v>
      </c>
      <c r="E13204" t="s">
        <v>185</v>
      </c>
      <c r="F13204">
        <v>14</v>
      </c>
      <c r="G13204" s="85">
        <v>2.2370624967783739</v>
      </c>
      <c r="H13204" s="85">
        <v>12076.490850376749</v>
      </c>
      <c r="I13204" s="85">
        <v>3366.157158234661</v>
      </c>
      <c r="J13204" s="85">
        <v>18478.851505460454</v>
      </c>
      <c r="K13204" t="s">
        <v>491</v>
      </c>
    </row>
    <row r="13205" spans="2:11" x14ac:dyDescent="0.25">
      <c r="B13205">
        <v>2026</v>
      </c>
      <c r="C13205" t="s">
        <v>490</v>
      </c>
      <c r="D13205">
        <v>3</v>
      </c>
      <c r="E13205" t="s">
        <v>185</v>
      </c>
      <c r="F13205">
        <v>14</v>
      </c>
      <c r="G13205" s="85">
        <v>4.0418190028292571</v>
      </c>
      <c r="H13205" s="85">
        <v>12076.490850376749</v>
      </c>
      <c r="I13205" s="85">
        <v>3366.157158234661</v>
      </c>
      <c r="J13205" s="85">
        <v>33386.717301277735</v>
      </c>
      <c r="K13205" t="s">
        <v>491</v>
      </c>
    </row>
    <row r="13206" spans="2:11" x14ac:dyDescent="0.25">
      <c r="B13206">
        <v>2026</v>
      </c>
      <c r="C13206" t="s">
        <v>490</v>
      </c>
      <c r="D13206">
        <v>4</v>
      </c>
      <c r="E13206" t="s">
        <v>185</v>
      </c>
      <c r="F13206">
        <v>14</v>
      </c>
      <c r="G13206" s="85">
        <v>2.2454550015718091</v>
      </c>
      <c r="H13206" s="85">
        <v>12076.490850376749</v>
      </c>
      <c r="I13206" s="85">
        <v>3366.157158234661</v>
      </c>
      <c r="J13206" s="85">
        <v>18548.176278487626</v>
      </c>
      <c r="K13206" t="s">
        <v>491</v>
      </c>
    </row>
    <row r="13207" spans="2:11" x14ac:dyDescent="0.25">
      <c r="B13207">
        <v>2026</v>
      </c>
      <c r="C13207" t="s">
        <v>479</v>
      </c>
      <c r="D13207">
        <v>3</v>
      </c>
      <c r="E13207" t="s">
        <v>148</v>
      </c>
      <c r="F13207">
        <v>14</v>
      </c>
      <c r="G13207" s="85">
        <v>2.8711687881367802</v>
      </c>
      <c r="H13207" s="85">
        <v>9379.6906330564307</v>
      </c>
      <c r="I13207" s="85">
        <v>2699.8138069321112</v>
      </c>
      <c r="J13207" s="85">
        <v>18420.581691799209</v>
      </c>
      <c r="K13207" t="s">
        <v>491</v>
      </c>
    </row>
    <row r="13208" spans="2:11" x14ac:dyDescent="0.25">
      <c r="B13208">
        <v>2026</v>
      </c>
      <c r="C13208" t="s">
        <v>479</v>
      </c>
      <c r="D13208">
        <v>4</v>
      </c>
      <c r="E13208" t="s">
        <v>148</v>
      </c>
      <c r="F13208">
        <v>14</v>
      </c>
      <c r="G13208" s="85">
        <v>1.8867680607755983</v>
      </c>
      <c r="H13208" s="85">
        <v>9379.6906330564307</v>
      </c>
      <c r="I13208" s="85">
        <v>2699.8138069321112</v>
      </c>
      <c r="J13208" s="85">
        <v>12104.953683182337</v>
      </c>
      <c r="K13208" t="s">
        <v>491</v>
      </c>
    </row>
    <row r="13209" spans="2:11" x14ac:dyDescent="0.25">
      <c r="B13209">
        <v>2026</v>
      </c>
      <c r="C13209" t="s">
        <v>480</v>
      </c>
      <c r="D13209">
        <v>3</v>
      </c>
      <c r="E13209" t="s">
        <v>148</v>
      </c>
      <c r="F13209">
        <v>14</v>
      </c>
      <c r="G13209" s="85">
        <v>2.908958956710292</v>
      </c>
      <c r="H13209" s="85">
        <v>9379.6906330564307</v>
      </c>
      <c r="I13209" s="85">
        <v>2699.8138069321112</v>
      </c>
      <c r="J13209" s="85">
        <v>18663.032393489575</v>
      </c>
      <c r="K13209" t="s">
        <v>491</v>
      </c>
    </row>
    <row r="13210" spans="2:11" x14ac:dyDescent="0.25">
      <c r="B13210">
        <v>2026</v>
      </c>
      <c r="C13210" t="s">
        <v>480</v>
      </c>
      <c r="D13210">
        <v>4</v>
      </c>
      <c r="E13210" t="s">
        <v>148</v>
      </c>
      <c r="F13210">
        <v>14</v>
      </c>
      <c r="G13210" s="85">
        <v>1.9116016001239067</v>
      </c>
      <c r="H13210" s="85">
        <v>9379.6906330564307</v>
      </c>
      <c r="I13210" s="85">
        <v>2699.8138069321112</v>
      </c>
      <c r="J13210" s="85">
        <v>12264.278430007438</v>
      </c>
      <c r="K13210" t="s">
        <v>491</v>
      </c>
    </row>
    <row r="13211" spans="2:11" x14ac:dyDescent="0.25">
      <c r="B13211">
        <v>2026</v>
      </c>
      <c r="C13211" t="s">
        <v>481</v>
      </c>
      <c r="D13211">
        <v>3</v>
      </c>
      <c r="E13211" t="s">
        <v>148</v>
      </c>
      <c r="F13211">
        <v>14</v>
      </c>
      <c r="G13211" s="85">
        <v>2.9467491252838083</v>
      </c>
      <c r="H13211" s="85">
        <v>9379.6906330564307</v>
      </c>
      <c r="I13211" s="85">
        <v>2699.8138069321112</v>
      </c>
      <c r="J13211" s="85">
        <v>18905.483095179967</v>
      </c>
      <c r="K13211" t="s">
        <v>491</v>
      </c>
    </row>
    <row r="13212" spans="2:11" x14ac:dyDescent="0.25">
      <c r="B13212">
        <v>2026</v>
      </c>
      <c r="C13212" t="s">
        <v>481</v>
      </c>
      <c r="D13212">
        <v>4</v>
      </c>
      <c r="E13212" t="s">
        <v>148</v>
      </c>
      <c r="F13212">
        <v>14</v>
      </c>
      <c r="G13212" s="85">
        <v>1.9364351394722168</v>
      </c>
      <c r="H13212" s="85">
        <v>9379.6906330564307</v>
      </c>
      <c r="I13212" s="85">
        <v>2699.8138069321112</v>
      </c>
      <c r="J13212" s="85">
        <v>12423.60317683255</v>
      </c>
      <c r="K13212" t="s">
        <v>491</v>
      </c>
    </row>
    <row r="13213" spans="2:11" x14ac:dyDescent="0.25">
      <c r="B13213">
        <v>2026</v>
      </c>
      <c r="C13213" t="s">
        <v>482</v>
      </c>
      <c r="D13213">
        <v>3</v>
      </c>
      <c r="E13213" t="s">
        <v>148</v>
      </c>
      <c r="F13213">
        <v>14</v>
      </c>
      <c r="G13213" s="85">
        <v>2.9845392938573205</v>
      </c>
      <c r="H13213" s="85">
        <v>9379.6906330564307</v>
      </c>
      <c r="I13213" s="85">
        <v>2699.8138069321112</v>
      </c>
      <c r="J13213" s="85">
        <v>19147.933796870337</v>
      </c>
      <c r="K13213" t="s">
        <v>491</v>
      </c>
    </row>
    <row r="13214" spans="2:11" x14ac:dyDescent="0.25">
      <c r="B13214">
        <v>2026</v>
      </c>
      <c r="C13214" t="s">
        <v>482</v>
      </c>
      <c r="D13214">
        <v>4</v>
      </c>
      <c r="E13214" t="s">
        <v>148</v>
      </c>
      <c r="F13214">
        <v>14</v>
      </c>
      <c r="G13214" s="85">
        <v>1.9612686788205247</v>
      </c>
      <c r="H13214" s="85">
        <v>9379.6906330564307</v>
      </c>
      <c r="I13214" s="85">
        <v>2699.8138069321112</v>
      </c>
      <c r="J13214" s="85">
        <v>12582.927923657648</v>
      </c>
      <c r="K13214" t="s">
        <v>491</v>
      </c>
    </row>
    <row r="13215" spans="2:11" x14ac:dyDescent="0.25">
      <c r="B13215">
        <v>2026</v>
      </c>
      <c r="C13215" t="s">
        <v>483</v>
      </c>
      <c r="D13215">
        <v>3</v>
      </c>
      <c r="E13215" t="s">
        <v>148</v>
      </c>
      <c r="F13215">
        <v>14</v>
      </c>
      <c r="G13215" s="85">
        <v>3.0223294624308359</v>
      </c>
      <c r="H13215" s="85">
        <v>9379.6906330564307</v>
      </c>
      <c r="I13215" s="85">
        <v>2699.8138069321112</v>
      </c>
      <c r="J13215" s="85">
        <v>19390.384498560725</v>
      </c>
      <c r="K13215" t="s">
        <v>491</v>
      </c>
    </row>
    <row r="13216" spans="2:11" x14ac:dyDescent="0.25">
      <c r="B13216">
        <v>2026</v>
      </c>
      <c r="C13216" t="s">
        <v>483</v>
      </c>
      <c r="D13216">
        <v>4</v>
      </c>
      <c r="E13216" t="s">
        <v>148</v>
      </c>
      <c r="F13216">
        <v>14</v>
      </c>
      <c r="G13216" s="85">
        <v>1.9861022181688348</v>
      </c>
      <c r="H13216" s="85">
        <v>9379.6906330564307</v>
      </c>
      <c r="I13216" s="85">
        <v>2699.8138069321112</v>
      </c>
      <c r="J13216" s="85">
        <v>12742.25267048276</v>
      </c>
      <c r="K13216" t="s">
        <v>491</v>
      </c>
    </row>
    <row r="13217" spans="2:11" x14ac:dyDescent="0.25">
      <c r="B13217">
        <v>2026</v>
      </c>
      <c r="C13217" t="s">
        <v>484</v>
      </c>
      <c r="D13217">
        <v>3</v>
      </c>
      <c r="E13217" t="s">
        <v>148</v>
      </c>
      <c r="F13217">
        <v>14</v>
      </c>
      <c r="G13217" s="85">
        <v>3.0601196310043486</v>
      </c>
      <c r="H13217" s="85">
        <v>9379.6906330564307</v>
      </c>
      <c r="I13217" s="85">
        <v>2699.8138069321112</v>
      </c>
      <c r="J13217" s="85">
        <v>19632.835200251095</v>
      </c>
      <c r="K13217" t="s">
        <v>491</v>
      </c>
    </row>
    <row r="13218" spans="2:11" x14ac:dyDescent="0.25">
      <c r="B13218">
        <v>2026</v>
      </c>
      <c r="C13218" t="s">
        <v>484</v>
      </c>
      <c r="D13218">
        <v>4</v>
      </c>
      <c r="E13218" t="s">
        <v>148</v>
      </c>
      <c r="F13218">
        <v>14</v>
      </c>
      <c r="G13218" s="85">
        <v>2.0109357575171432</v>
      </c>
      <c r="H13218" s="85">
        <v>9379.6906330564307</v>
      </c>
      <c r="I13218" s="85">
        <v>2699.8138069321112</v>
      </c>
      <c r="J13218" s="85">
        <v>12901.577417307861</v>
      </c>
      <c r="K13218" t="s">
        <v>491</v>
      </c>
    </row>
    <row r="13219" spans="2:11" x14ac:dyDescent="0.25">
      <c r="B13219">
        <v>2026</v>
      </c>
      <c r="C13219" t="s">
        <v>485</v>
      </c>
      <c r="D13219">
        <v>3</v>
      </c>
      <c r="E13219" t="s">
        <v>148</v>
      </c>
      <c r="F13219">
        <v>14</v>
      </c>
      <c r="G13219" s="85">
        <v>3.0979097995778631</v>
      </c>
      <c r="H13219" s="85">
        <v>9379.6906330564307</v>
      </c>
      <c r="I13219" s="85">
        <v>2699.8138069321112</v>
      </c>
      <c r="J13219" s="85">
        <v>19875.285901941475</v>
      </c>
      <c r="K13219" t="s">
        <v>491</v>
      </c>
    </row>
    <row r="13220" spans="2:11" x14ac:dyDescent="0.25">
      <c r="B13220">
        <v>2026</v>
      </c>
      <c r="C13220" t="s">
        <v>485</v>
      </c>
      <c r="D13220">
        <v>4</v>
      </c>
      <c r="E13220" t="s">
        <v>148</v>
      </c>
      <c r="F13220">
        <v>14</v>
      </c>
      <c r="G13220" s="85">
        <v>2.0357692968654533</v>
      </c>
      <c r="H13220" s="85">
        <v>9379.6906330564307</v>
      </c>
      <c r="I13220" s="85">
        <v>2699.8138069321112</v>
      </c>
      <c r="J13220" s="85">
        <v>13060.902164132973</v>
      </c>
      <c r="K13220" t="s">
        <v>491</v>
      </c>
    </row>
    <row r="13221" spans="2:11" x14ac:dyDescent="0.25">
      <c r="B13221">
        <v>2026</v>
      </c>
      <c r="C13221" t="s">
        <v>486</v>
      </c>
      <c r="D13221">
        <v>3</v>
      </c>
      <c r="E13221" t="s">
        <v>148</v>
      </c>
      <c r="F13221">
        <v>14</v>
      </c>
      <c r="G13221" s="85">
        <v>3.1356999681513757</v>
      </c>
      <c r="H13221" s="85">
        <v>9379.6906330564307</v>
      </c>
      <c r="I13221" s="85">
        <v>2699.8138069321112</v>
      </c>
      <c r="J13221" s="85">
        <v>20117.736603631845</v>
      </c>
      <c r="K13221" t="s">
        <v>491</v>
      </c>
    </row>
    <row r="13222" spans="2:11" x14ac:dyDescent="0.25">
      <c r="B13222">
        <v>2026</v>
      </c>
      <c r="C13222" t="s">
        <v>486</v>
      </c>
      <c r="D13222">
        <v>4</v>
      </c>
      <c r="E13222" t="s">
        <v>148</v>
      </c>
      <c r="F13222">
        <v>14</v>
      </c>
      <c r="G13222" s="85">
        <v>2.0606028362137616</v>
      </c>
      <c r="H13222" s="85">
        <v>9379.6906330564307</v>
      </c>
      <c r="I13222" s="85">
        <v>2699.8138069321112</v>
      </c>
      <c r="J13222" s="85">
        <v>13220.226910958074</v>
      </c>
      <c r="K13222" t="s">
        <v>491</v>
      </c>
    </row>
    <row r="13223" spans="2:11" x14ac:dyDescent="0.25">
      <c r="B13223">
        <v>2026</v>
      </c>
      <c r="C13223" t="s">
        <v>487</v>
      </c>
      <c r="D13223">
        <v>3</v>
      </c>
      <c r="E13223" t="s">
        <v>148</v>
      </c>
      <c r="F13223">
        <v>14</v>
      </c>
      <c r="G13223" s="85">
        <v>3.1734901367248911</v>
      </c>
      <c r="H13223" s="85">
        <v>9379.6906330564307</v>
      </c>
      <c r="I13223" s="85">
        <v>2699.8138069321112</v>
      </c>
      <c r="J13223" s="85">
        <v>20360.187305322233</v>
      </c>
      <c r="K13223" t="s">
        <v>491</v>
      </c>
    </row>
    <row r="13224" spans="2:11" x14ac:dyDescent="0.25">
      <c r="B13224">
        <v>2026</v>
      </c>
      <c r="C13224" t="s">
        <v>487</v>
      </c>
      <c r="D13224">
        <v>4</v>
      </c>
      <c r="E13224" t="s">
        <v>148</v>
      </c>
      <c r="F13224">
        <v>14</v>
      </c>
      <c r="G13224" s="85">
        <v>2.0854363755620717</v>
      </c>
      <c r="H13224" s="85">
        <v>9379.6906330564307</v>
      </c>
      <c r="I13224" s="85">
        <v>2699.8138069321112</v>
      </c>
      <c r="J13224" s="85">
        <v>13379.551657783186</v>
      </c>
      <c r="K13224" t="s">
        <v>491</v>
      </c>
    </row>
    <row r="13225" spans="2:11" x14ac:dyDescent="0.25">
      <c r="B13225">
        <v>2026</v>
      </c>
      <c r="C13225" t="s">
        <v>488</v>
      </c>
      <c r="D13225">
        <v>3</v>
      </c>
      <c r="E13225" t="s">
        <v>148</v>
      </c>
      <c r="F13225">
        <v>14</v>
      </c>
      <c r="G13225" s="85">
        <v>3.2112803052984038</v>
      </c>
      <c r="H13225" s="85">
        <v>9379.6906330564307</v>
      </c>
      <c r="I13225" s="85">
        <v>2699.8138069321112</v>
      </c>
      <c r="J13225" s="85">
        <v>20602.638007012607</v>
      </c>
      <c r="K13225" t="s">
        <v>491</v>
      </c>
    </row>
    <row r="13226" spans="2:11" x14ac:dyDescent="0.25">
      <c r="B13226">
        <v>2026</v>
      </c>
      <c r="C13226" t="s">
        <v>488</v>
      </c>
      <c r="D13226">
        <v>4</v>
      </c>
      <c r="E13226" t="s">
        <v>148</v>
      </c>
      <c r="F13226">
        <v>14</v>
      </c>
      <c r="G13226" s="85">
        <v>2.1102699149103801</v>
      </c>
      <c r="H13226" s="85">
        <v>9379.6906330564307</v>
      </c>
      <c r="I13226" s="85">
        <v>2699.8138069321112</v>
      </c>
      <c r="J13226" s="85">
        <v>13538.876404608287</v>
      </c>
      <c r="K13226" t="s">
        <v>491</v>
      </c>
    </row>
    <row r="13227" spans="2:11" x14ac:dyDescent="0.25">
      <c r="B13227">
        <v>2026</v>
      </c>
      <c r="C13227" t="s">
        <v>489</v>
      </c>
      <c r="D13227">
        <v>3</v>
      </c>
      <c r="E13227" t="s">
        <v>148</v>
      </c>
      <c r="F13227">
        <v>14</v>
      </c>
      <c r="G13227" s="85">
        <v>3.2490704738719187</v>
      </c>
      <c r="H13227" s="85">
        <v>9379.6906330564307</v>
      </c>
      <c r="I13227" s="85">
        <v>2699.8138069321112</v>
      </c>
      <c r="J13227" s="85">
        <v>20845.088708702991</v>
      </c>
      <c r="K13227" t="s">
        <v>491</v>
      </c>
    </row>
    <row r="13228" spans="2:11" x14ac:dyDescent="0.25">
      <c r="B13228">
        <v>2026</v>
      </c>
      <c r="C13228" t="s">
        <v>489</v>
      </c>
      <c r="D13228">
        <v>4</v>
      </c>
      <c r="E13228" t="s">
        <v>148</v>
      </c>
      <c r="F13228">
        <v>14</v>
      </c>
      <c r="G13228" s="85">
        <v>2.1351034542586897</v>
      </c>
      <c r="H13228" s="85">
        <v>9379.6906330564307</v>
      </c>
      <c r="I13228" s="85">
        <v>2699.8138069321112</v>
      </c>
      <c r="J13228" s="85">
        <v>13698.201151433395</v>
      </c>
      <c r="K13228" t="s">
        <v>491</v>
      </c>
    </row>
    <row r="13229" spans="2:11" x14ac:dyDescent="0.25">
      <c r="B13229">
        <v>2026</v>
      </c>
      <c r="C13229" t="s">
        <v>490</v>
      </c>
      <c r="D13229">
        <v>3</v>
      </c>
      <c r="E13229" t="s">
        <v>148</v>
      </c>
      <c r="F13229">
        <v>14</v>
      </c>
      <c r="G13229" s="85">
        <v>3.2868606424454314</v>
      </c>
      <c r="H13229" s="85">
        <v>9379.6906330564307</v>
      </c>
      <c r="I13229" s="85">
        <v>2699.8138069321112</v>
      </c>
      <c r="J13229" s="85">
        <v>21087.539410393361</v>
      </c>
      <c r="K13229" t="s">
        <v>491</v>
      </c>
    </row>
    <row r="13230" spans="2:11" x14ac:dyDescent="0.25">
      <c r="B13230">
        <v>2026</v>
      </c>
      <c r="C13230" t="s">
        <v>490</v>
      </c>
      <c r="D13230">
        <v>4</v>
      </c>
      <c r="E13230" t="s">
        <v>148</v>
      </c>
      <c r="F13230">
        <v>14</v>
      </c>
      <c r="G13230" s="85">
        <v>2.1599369936069981</v>
      </c>
      <c r="H13230" s="85">
        <v>9379.6906330564307</v>
      </c>
      <c r="I13230" s="85">
        <v>2699.8138069321112</v>
      </c>
      <c r="J13230" s="85">
        <v>13857.525898258496</v>
      </c>
      <c r="K13230" t="s">
        <v>491</v>
      </c>
    </row>
    <row r="13231" spans="2:11" x14ac:dyDescent="0.25">
      <c r="B13231">
        <v>2026</v>
      </c>
      <c r="C13231" t="s">
        <v>479</v>
      </c>
      <c r="D13231">
        <v>3</v>
      </c>
      <c r="E13231" t="s">
        <v>148</v>
      </c>
      <c r="F13231">
        <v>8</v>
      </c>
      <c r="G13231" s="85">
        <v>9.3738187792446332</v>
      </c>
      <c r="H13231" s="85">
        <v>9379.6906330564307</v>
      </c>
      <c r="I13231" s="85">
        <v>2699.8138069321112</v>
      </c>
      <c r="J13231" s="85">
        <v>59260.452614563656</v>
      </c>
      <c r="K13231" t="s">
        <v>491</v>
      </c>
    </row>
    <row r="13232" spans="2:11" x14ac:dyDescent="0.25">
      <c r="B13232">
        <v>2026</v>
      </c>
      <c r="C13232" t="s">
        <v>479</v>
      </c>
      <c r="D13232">
        <v>4</v>
      </c>
      <c r="E13232" t="s">
        <v>148</v>
      </c>
      <c r="F13232">
        <v>8</v>
      </c>
      <c r="G13232" s="85">
        <v>6.6955848423175937</v>
      </c>
      <c r="H13232" s="85">
        <v>9379.6906330564307</v>
      </c>
      <c r="I13232" s="85">
        <v>2699.8138069321112</v>
      </c>
      <c r="J13232" s="85">
        <v>42328.894724688318</v>
      </c>
      <c r="K13232" t="s">
        <v>491</v>
      </c>
    </row>
    <row r="13233" spans="2:11" x14ac:dyDescent="0.25">
      <c r="B13233">
        <v>2026</v>
      </c>
      <c r="C13233" t="s">
        <v>480</v>
      </c>
      <c r="D13233">
        <v>3</v>
      </c>
      <c r="E13233" t="s">
        <v>148</v>
      </c>
      <c r="F13233">
        <v>8</v>
      </c>
      <c r="G13233" s="85">
        <v>9.3336218315100687</v>
      </c>
      <c r="H13233" s="85">
        <v>9379.6906330564307</v>
      </c>
      <c r="I13233" s="85">
        <v>2699.8138069321112</v>
      </c>
      <c r="J13233" s="85">
        <v>59006.33106895104</v>
      </c>
      <c r="K13233" t="s">
        <v>491</v>
      </c>
    </row>
    <row r="13234" spans="2:11" x14ac:dyDescent="0.25">
      <c r="B13234">
        <v>2026</v>
      </c>
      <c r="C13234" t="s">
        <v>480</v>
      </c>
      <c r="D13234">
        <v>4</v>
      </c>
      <c r="E13234" t="s">
        <v>148</v>
      </c>
      <c r="F13234">
        <v>8</v>
      </c>
      <c r="G13234" s="85">
        <v>6.6668727367929037</v>
      </c>
      <c r="H13234" s="85">
        <v>9379.6906330564307</v>
      </c>
      <c r="I13234" s="85">
        <v>2699.8138069321112</v>
      </c>
      <c r="J13234" s="85">
        <v>42147.379334965008</v>
      </c>
      <c r="K13234" t="s">
        <v>491</v>
      </c>
    </row>
    <row r="13235" spans="2:11" x14ac:dyDescent="0.25">
      <c r="B13235">
        <v>2026</v>
      </c>
      <c r="C13235" t="s">
        <v>481</v>
      </c>
      <c r="D13235">
        <v>3</v>
      </c>
      <c r="E13235" t="s">
        <v>148</v>
      </c>
      <c r="F13235">
        <v>8</v>
      </c>
      <c r="G13235" s="85">
        <v>8.2345229641196553</v>
      </c>
      <c r="H13235" s="85">
        <v>9379.6906330564307</v>
      </c>
      <c r="I13235" s="85">
        <v>2699.8138069321112</v>
      </c>
      <c r="J13235" s="85">
        <v>52057.925314198568</v>
      </c>
      <c r="K13235" t="s">
        <v>491</v>
      </c>
    </row>
    <row r="13236" spans="2:11" x14ac:dyDescent="0.25">
      <c r="B13236">
        <v>2026</v>
      </c>
      <c r="C13236" t="s">
        <v>481</v>
      </c>
      <c r="D13236">
        <v>4</v>
      </c>
      <c r="E13236" t="s">
        <v>148</v>
      </c>
      <c r="F13236">
        <v>8</v>
      </c>
      <c r="G13236" s="85">
        <v>5.8818021172283252</v>
      </c>
      <c r="H13236" s="85">
        <v>9379.6906330564307</v>
      </c>
      <c r="I13236" s="85">
        <v>2699.8138069321112</v>
      </c>
      <c r="J13236" s="85">
        <v>37184.232367284691</v>
      </c>
      <c r="K13236" t="s">
        <v>491</v>
      </c>
    </row>
    <row r="13237" spans="2:11" x14ac:dyDescent="0.25">
      <c r="B13237">
        <v>2026</v>
      </c>
      <c r="C13237" t="s">
        <v>482</v>
      </c>
      <c r="D13237">
        <v>3</v>
      </c>
      <c r="E13237" t="s">
        <v>148</v>
      </c>
      <c r="F13237">
        <v>8</v>
      </c>
      <c r="G13237" s="85">
        <v>12.45016558080694</v>
      </c>
      <c r="H13237" s="85">
        <v>9379.6906330564307</v>
      </c>
      <c r="I13237" s="85">
        <v>2699.8138069321112</v>
      </c>
      <c r="J13237" s="85">
        <v>78708.844796371792</v>
      </c>
      <c r="K13237" t="s">
        <v>491</v>
      </c>
    </row>
    <row r="13238" spans="2:11" x14ac:dyDescent="0.25">
      <c r="B13238">
        <v>2026</v>
      </c>
      <c r="C13238" t="s">
        <v>482</v>
      </c>
      <c r="D13238">
        <v>4</v>
      </c>
      <c r="E13238" t="s">
        <v>148</v>
      </c>
      <c r="F13238">
        <v>8</v>
      </c>
      <c r="G13238" s="85">
        <v>8.8929754148620983</v>
      </c>
      <c r="H13238" s="85">
        <v>9379.6906330564307</v>
      </c>
      <c r="I13238" s="85">
        <v>2699.8138069321112</v>
      </c>
      <c r="J13238" s="85">
        <v>56220.60342597984</v>
      </c>
      <c r="K13238" t="s">
        <v>491</v>
      </c>
    </row>
    <row r="13239" spans="2:11" x14ac:dyDescent="0.25">
      <c r="B13239">
        <v>2026</v>
      </c>
      <c r="C13239" t="s">
        <v>483</v>
      </c>
      <c r="D13239">
        <v>3</v>
      </c>
      <c r="E13239" t="s">
        <v>148</v>
      </c>
      <c r="F13239">
        <v>8</v>
      </c>
      <c r="G13239" s="85">
        <v>14.764479909156215</v>
      </c>
      <c r="H13239" s="85">
        <v>9379.6906330564307</v>
      </c>
      <c r="I13239" s="85">
        <v>2699.8138069321112</v>
      </c>
      <c r="J13239" s="85">
        <v>93339.735132551257</v>
      </c>
      <c r="K13239" t="s">
        <v>491</v>
      </c>
    </row>
    <row r="13240" spans="2:11" x14ac:dyDescent="0.25">
      <c r="B13240">
        <v>2026</v>
      </c>
      <c r="C13240" t="s">
        <v>483</v>
      </c>
      <c r="D13240">
        <v>4</v>
      </c>
      <c r="E13240" t="s">
        <v>148</v>
      </c>
      <c r="F13240">
        <v>8</v>
      </c>
      <c r="G13240" s="85">
        <v>10.546057077968722</v>
      </c>
      <c r="H13240" s="85">
        <v>9379.6906330564307</v>
      </c>
      <c r="I13240" s="85">
        <v>2699.8138069321112</v>
      </c>
      <c r="J13240" s="85">
        <v>66671.239380393745</v>
      </c>
      <c r="K13240" t="s">
        <v>491</v>
      </c>
    </row>
    <row r="13241" spans="2:11" x14ac:dyDescent="0.25">
      <c r="B13241">
        <v>2026</v>
      </c>
      <c r="C13241" t="s">
        <v>484</v>
      </c>
      <c r="D13241">
        <v>3</v>
      </c>
      <c r="E13241" t="s">
        <v>148</v>
      </c>
      <c r="F13241">
        <v>8</v>
      </c>
      <c r="G13241" s="85">
        <v>18.28445601115536</v>
      </c>
      <c r="H13241" s="85">
        <v>9379.6906330564307</v>
      </c>
      <c r="I13241" s="85">
        <v>2699.8138069321112</v>
      </c>
      <c r="J13241" s="85">
        <v>115592.71248461885</v>
      </c>
      <c r="K13241" t="s">
        <v>491</v>
      </c>
    </row>
    <row r="13242" spans="2:11" x14ac:dyDescent="0.25">
      <c r="B13242">
        <v>2026</v>
      </c>
      <c r="C13242" t="s">
        <v>484</v>
      </c>
      <c r="D13242">
        <v>4</v>
      </c>
      <c r="E13242" t="s">
        <v>148</v>
      </c>
      <c r="F13242">
        <v>8</v>
      </c>
      <c r="G13242" s="85">
        <v>13.060325722253829</v>
      </c>
      <c r="H13242" s="85">
        <v>9379.6906330564307</v>
      </c>
      <c r="I13242" s="85">
        <v>2699.8138069321112</v>
      </c>
      <c r="J13242" s="85">
        <v>82566.223203299189</v>
      </c>
      <c r="K13242" t="s">
        <v>491</v>
      </c>
    </row>
    <row r="13243" spans="2:11" x14ac:dyDescent="0.25">
      <c r="B13243">
        <v>2026</v>
      </c>
      <c r="C13243" t="s">
        <v>485</v>
      </c>
      <c r="D13243">
        <v>3</v>
      </c>
      <c r="E13243" t="s">
        <v>148</v>
      </c>
      <c r="F13243">
        <v>8</v>
      </c>
      <c r="G13243" s="85">
        <v>9.5248873088944634</v>
      </c>
      <c r="H13243" s="85">
        <v>9379.6906330564307</v>
      </c>
      <c r="I13243" s="85">
        <v>2699.8138069321112</v>
      </c>
      <c r="J13243" s="85">
        <v>60215.494487432785</v>
      </c>
      <c r="K13243" t="s">
        <v>491</v>
      </c>
    </row>
    <row r="13244" spans="2:11" x14ac:dyDescent="0.25">
      <c r="B13244">
        <v>2026</v>
      </c>
      <c r="C13244" t="s">
        <v>485</v>
      </c>
      <c r="D13244">
        <v>4</v>
      </c>
      <c r="E13244" t="s">
        <v>148</v>
      </c>
      <c r="F13244">
        <v>8</v>
      </c>
      <c r="G13244" s="85">
        <v>6.8034909349246142</v>
      </c>
      <c r="H13244" s="85">
        <v>9379.6906330564307</v>
      </c>
      <c r="I13244" s="85">
        <v>2699.8138069321112</v>
      </c>
      <c r="J13244" s="85">
        <v>43011.067491023401</v>
      </c>
      <c r="K13244" t="s">
        <v>491</v>
      </c>
    </row>
    <row r="13245" spans="2:11" x14ac:dyDescent="0.25">
      <c r="B13245">
        <v>2026</v>
      </c>
      <c r="C13245" t="s">
        <v>486</v>
      </c>
      <c r="D13245">
        <v>3</v>
      </c>
      <c r="E13245" t="s">
        <v>148</v>
      </c>
      <c r="F13245">
        <v>8</v>
      </c>
      <c r="G13245" s="85">
        <v>9.4846903611598972</v>
      </c>
      <c r="H13245" s="85">
        <v>9379.6906330564307</v>
      </c>
      <c r="I13245" s="85">
        <v>2699.8138069321112</v>
      </c>
      <c r="J13245" s="85">
        <v>59961.372941820155</v>
      </c>
      <c r="K13245" t="s">
        <v>491</v>
      </c>
    </row>
    <row r="13246" spans="2:11" x14ac:dyDescent="0.25">
      <c r="B13246">
        <v>2026</v>
      </c>
      <c r="C13246" t="s">
        <v>486</v>
      </c>
      <c r="D13246">
        <v>4</v>
      </c>
      <c r="E13246" t="s">
        <v>148</v>
      </c>
      <c r="F13246">
        <v>8</v>
      </c>
      <c r="G13246" s="85">
        <v>6.774778829399926</v>
      </c>
      <c r="H13246" s="85">
        <v>9379.6906330564307</v>
      </c>
      <c r="I13246" s="85">
        <v>2699.8138069321112</v>
      </c>
      <c r="J13246" s="85">
        <v>42829.552101300105</v>
      </c>
      <c r="K13246" t="s">
        <v>491</v>
      </c>
    </row>
    <row r="13247" spans="2:11" x14ac:dyDescent="0.25">
      <c r="B13247">
        <v>2026</v>
      </c>
      <c r="C13247" t="s">
        <v>487</v>
      </c>
      <c r="D13247">
        <v>3</v>
      </c>
      <c r="E13247" t="s">
        <v>148</v>
      </c>
      <c r="F13247">
        <v>8</v>
      </c>
      <c r="G13247" s="85">
        <v>8.3855914937694873</v>
      </c>
      <c r="H13247" s="85">
        <v>9379.6906330564307</v>
      </c>
      <c r="I13247" s="85">
        <v>2699.8138069321112</v>
      </c>
      <c r="J13247" s="85">
        <v>53012.967187067705</v>
      </c>
      <c r="K13247" t="s">
        <v>491</v>
      </c>
    </row>
    <row r="13248" spans="2:11" x14ac:dyDescent="0.25">
      <c r="B13248">
        <v>2026</v>
      </c>
      <c r="C13248" t="s">
        <v>487</v>
      </c>
      <c r="D13248">
        <v>4</v>
      </c>
      <c r="E13248" t="s">
        <v>148</v>
      </c>
      <c r="F13248">
        <v>8</v>
      </c>
      <c r="G13248" s="85">
        <v>5.9897082098353476</v>
      </c>
      <c r="H13248" s="85">
        <v>9379.6906330564307</v>
      </c>
      <c r="I13248" s="85">
        <v>2699.8138069321112</v>
      </c>
      <c r="J13248" s="85">
        <v>37866.405133619788</v>
      </c>
      <c r="K13248" t="s">
        <v>491</v>
      </c>
    </row>
    <row r="13249" spans="2:11" x14ac:dyDescent="0.25">
      <c r="B13249">
        <v>2026</v>
      </c>
      <c r="C13249" t="s">
        <v>488</v>
      </c>
      <c r="D13249">
        <v>3</v>
      </c>
      <c r="E13249" t="s">
        <v>148</v>
      </c>
      <c r="F13249">
        <v>8</v>
      </c>
      <c r="G13249" s="85">
        <v>12.601234110456769</v>
      </c>
      <c r="H13249" s="85">
        <v>9379.6906330564307</v>
      </c>
      <c r="I13249" s="85">
        <v>2699.8138069321112</v>
      </c>
      <c r="J13249" s="85">
        <v>79663.886669240906</v>
      </c>
      <c r="K13249" t="s">
        <v>491</v>
      </c>
    </row>
    <row r="13250" spans="2:11" x14ac:dyDescent="0.25">
      <c r="B13250">
        <v>2026</v>
      </c>
      <c r="C13250" t="s">
        <v>488</v>
      </c>
      <c r="D13250">
        <v>4</v>
      </c>
      <c r="E13250" t="s">
        <v>148</v>
      </c>
      <c r="F13250">
        <v>8</v>
      </c>
      <c r="G13250" s="85">
        <v>9.0008815074691206</v>
      </c>
      <c r="H13250" s="85">
        <v>9379.6906330564307</v>
      </c>
      <c r="I13250" s="85">
        <v>2699.8138069321112</v>
      </c>
      <c r="J13250" s="85">
        <v>56902.77619231493</v>
      </c>
      <c r="K13250" t="s">
        <v>491</v>
      </c>
    </row>
    <row r="13251" spans="2:11" x14ac:dyDescent="0.25">
      <c r="B13251">
        <v>2026</v>
      </c>
      <c r="C13251" t="s">
        <v>489</v>
      </c>
      <c r="D13251">
        <v>3</v>
      </c>
      <c r="E13251" t="s">
        <v>148</v>
      </c>
      <c r="F13251">
        <v>8</v>
      </c>
      <c r="G13251" s="85">
        <v>14.915548438806043</v>
      </c>
      <c r="H13251" s="85">
        <v>9379.6906330564307</v>
      </c>
      <c r="I13251" s="85">
        <v>2699.8138069321112</v>
      </c>
      <c r="J13251" s="85">
        <v>94294.777005420372</v>
      </c>
      <c r="K13251" t="s">
        <v>491</v>
      </c>
    </row>
    <row r="13252" spans="2:11" x14ac:dyDescent="0.25">
      <c r="B13252">
        <v>2026</v>
      </c>
      <c r="C13252" t="s">
        <v>489</v>
      </c>
      <c r="D13252">
        <v>4</v>
      </c>
      <c r="E13252" t="s">
        <v>148</v>
      </c>
      <c r="F13252">
        <v>8</v>
      </c>
      <c r="G13252" s="85">
        <v>10.653963170575745</v>
      </c>
      <c r="H13252" s="85">
        <v>9379.6906330564307</v>
      </c>
      <c r="I13252" s="85">
        <v>2699.8138069321112</v>
      </c>
      <c r="J13252" s="85">
        <v>67353.412146728835</v>
      </c>
      <c r="K13252" t="s">
        <v>491</v>
      </c>
    </row>
    <row r="13253" spans="2:11" x14ac:dyDescent="0.25">
      <c r="B13253">
        <v>2026</v>
      </c>
      <c r="C13253" t="s">
        <v>490</v>
      </c>
      <c r="D13253">
        <v>3</v>
      </c>
      <c r="E13253" t="s">
        <v>148</v>
      </c>
      <c r="F13253">
        <v>8</v>
      </c>
      <c r="G13253" s="85">
        <v>18.435524540805197</v>
      </c>
      <c r="H13253" s="85">
        <v>9379.6906330564307</v>
      </c>
      <c r="I13253" s="85">
        <v>2699.8138069321112</v>
      </c>
      <c r="J13253" s="85">
        <v>116547.75435748803</v>
      </c>
      <c r="K13253" t="s">
        <v>491</v>
      </c>
    </row>
    <row r="13254" spans="2:11" x14ac:dyDescent="0.25">
      <c r="B13254">
        <v>2026</v>
      </c>
      <c r="C13254" t="s">
        <v>490</v>
      </c>
      <c r="D13254">
        <v>4</v>
      </c>
      <c r="E13254" t="s">
        <v>148</v>
      </c>
      <c r="F13254">
        <v>8</v>
      </c>
      <c r="G13254" s="85">
        <v>13.168231814860853</v>
      </c>
      <c r="H13254" s="85">
        <v>9379.6906330564307</v>
      </c>
      <c r="I13254" s="85">
        <v>2699.8138069321112</v>
      </c>
      <c r="J13254" s="85">
        <v>83248.395969634294</v>
      </c>
      <c r="K13254" t="s">
        <v>491</v>
      </c>
    </row>
    <row r="13255" spans="2:11" x14ac:dyDescent="0.25">
      <c r="B13255">
        <v>2026</v>
      </c>
      <c r="C13255" t="s">
        <v>479</v>
      </c>
      <c r="D13255">
        <v>3</v>
      </c>
      <c r="E13255" t="s">
        <v>185</v>
      </c>
      <c r="F13255">
        <v>7</v>
      </c>
      <c r="G13255" s="85">
        <v>9.014845809785033</v>
      </c>
      <c r="H13255" s="85">
        <v>12076.490850376749</v>
      </c>
      <c r="I13255" s="85">
        <v>3366.157158234661</v>
      </c>
      <c r="J13255" s="85">
        <v>72723.62556353664</v>
      </c>
      <c r="K13255" t="s">
        <v>491</v>
      </c>
    </row>
    <row r="13256" spans="2:11" x14ac:dyDescent="0.25">
      <c r="B13256">
        <v>2026</v>
      </c>
      <c r="C13256" t="s">
        <v>479</v>
      </c>
      <c r="D13256">
        <v>4</v>
      </c>
      <c r="E13256" t="s">
        <v>185</v>
      </c>
      <c r="F13256">
        <v>7</v>
      </c>
      <c r="G13256" s="85">
        <v>16.104190572819864</v>
      </c>
      <c r="H13256" s="85">
        <v>12076.490850376749</v>
      </c>
      <c r="I13256" s="85">
        <v>3366.157158234661</v>
      </c>
      <c r="J13256" s="85">
        <v>129914.04955039555</v>
      </c>
      <c r="K13256" t="s">
        <v>491</v>
      </c>
    </row>
    <row r="13257" spans="2:11" x14ac:dyDescent="0.25">
      <c r="B13257">
        <v>2026</v>
      </c>
      <c r="C13257" t="s">
        <v>480</v>
      </c>
      <c r="D13257">
        <v>3</v>
      </c>
      <c r="E13257" t="s">
        <v>185</v>
      </c>
      <c r="F13257">
        <v>7</v>
      </c>
      <c r="G13257" s="85">
        <v>7.318999042196479</v>
      </c>
      <c r="H13257" s="85">
        <v>12076.490850376749</v>
      </c>
      <c r="I13257" s="85">
        <v>3366.157158234661</v>
      </c>
      <c r="J13257" s="85">
        <v>59043.067077957305</v>
      </c>
      <c r="K13257" t="s">
        <v>491</v>
      </c>
    </row>
    <row r="13258" spans="2:11" x14ac:dyDescent="0.25">
      <c r="B13258">
        <v>2026</v>
      </c>
      <c r="C13258" t="s">
        <v>480</v>
      </c>
      <c r="D13258">
        <v>4</v>
      </c>
      <c r="E13258" t="s">
        <v>185</v>
      </c>
      <c r="F13258">
        <v>7</v>
      </c>
      <c r="G13258" s="85">
        <v>13.074716735574293</v>
      </c>
      <c r="H13258" s="85">
        <v>12076.490850376749</v>
      </c>
      <c r="I13258" s="85">
        <v>3366.157158234661</v>
      </c>
      <c r="J13258" s="85">
        <v>105474.9936149917</v>
      </c>
      <c r="K13258" t="s">
        <v>491</v>
      </c>
    </row>
    <row r="13259" spans="2:11" x14ac:dyDescent="0.25">
      <c r="B13259">
        <v>2026</v>
      </c>
      <c r="C13259" t="s">
        <v>481</v>
      </c>
      <c r="D13259">
        <v>3</v>
      </c>
      <c r="E13259" t="s">
        <v>185</v>
      </c>
      <c r="F13259">
        <v>7</v>
      </c>
      <c r="G13259" s="85">
        <v>11.481634761587202</v>
      </c>
      <c r="H13259" s="85">
        <v>12076.490850376749</v>
      </c>
      <c r="I13259" s="85">
        <v>3366.157158234661</v>
      </c>
      <c r="J13259" s="85">
        <v>92623.448573311209</v>
      </c>
      <c r="K13259" t="s">
        <v>491</v>
      </c>
    </row>
    <row r="13260" spans="2:11" x14ac:dyDescent="0.25">
      <c r="B13260">
        <v>2026</v>
      </c>
      <c r="C13260" t="s">
        <v>481</v>
      </c>
      <c r="D13260">
        <v>4</v>
      </c>
      <c r="E13260" t="s">
        <v>185</v>
      </c>
      <c r="F13260">
        <v>7</v>
      </c>
      <c r="G13260" s="85">
        <v>20.510881515845099</v>
      </c>
      <c r="H13260" s="85">
        <v>12076.490850376749</v>
      </c>
      <c r="I13260" s="85">
        <v>3366.157158234661</v>
      </c>
      <c r="J13260" s="85">
        <v>165463.24793678895</v>
      </c>
      <c r="K13260" t="s">
        <v>491</v>
      </c>
    </row>
    <row r="13261" spans="2:11" x14ac:dyDescent="0.25">
      <c r="B13261">
        <v>2026</v>
      </c>
      <c r="C13261" t="s">
        <v>482</v>
      </c>
      <c r="D13261">
        <v>3</v>
      </c>
      <c r="E13261" t="s">
        <v>185</v>
      </c>
      <c r="F13261">
        <v>7</v>
      </c>
      <c r="G13261" s="85">
        <v>7.9965665346293573</v>
      </c>
      <c r="H13261" s="85">
        <v>12076.490850376749</v>
      </c>
      <c r="I13261" s="85">
        <v>3366.157158234661</v>
      </c>
      <c r="J13261" s="85">
        <v>64509.069010040061</v>
      </c>
      <c r="K13261" t="s">
        <v>491</v>
      </c>
    </row>
    <row r="13262" spans="2:11" x14ac:dyDescent="0.25">
      <c r="B13262">
        <v>2026</v>
      </c>
      <c r="C13262" t="s">
        <v>482</v>
      </c>
      <c r="D13262">
        <v>4</v>
      </c>
      <c r="E13262" t="s">
        <v>185</v>
      </c>
      <c r="F13262">
        <v>7</v>
      </c>
      <c r="G13262" s="85">
        <v>14.285128566716521</v>
      </c>
      <c r="H13262" s="85">
        <v>12076.490850376749</v>
      </c>
      <c r="I13262" s="85">
        <v>3366.157158234661</v>
      </c>
      <c r="J13262" s="85">
        <v>115239.50192084826</v>
      </c>
      <c r="K13262" t="s">
        <v>491</v>
      </c>
    </row>
    <row r="13263" spans="2:11" x14ac:dyDescent="0.25">
      <c r="B13263">
        <v>2026</v>
      </c>
      <c r="C13263" t="s">
        <v>483</v>
      </c>
      <c r="D13263">
        <v>3</v>
      </c>
      <c r="E13263" t="s">
        <v>185</v>
      </c>
      <c r="F13263">
        <v>7</v>
      </c>
      <c r="G13263" s="85">
        <v>11.140698738515116</v>
      </c>
      <c r="H13263" s="85">
        <v>12076.490850376749</v>
      </c>
      <c r="I13263" s="85">
        <v>3366.157158234661</v>
      </c>
      <c r="J13263" s="85">
        <v>89873.084983497698</v>
      </c>
      <c r="K13263" t="s">
        <v>491</v>
      </c>
    </row>
    <row r="13264" spans="2:11" x14ac:dyDescent="0.25">
      <c r="B13264">
        <v>2026</v>
      </c>
      <c r="C13264" t="s">
        <v>483</v>
      </c>
      <c r="D13264">
        <v>4</v>
      </c>
      <c r="E13264" t="s">
        <v>185</v>
      </c>
      <c r="F13264">
        <v>7</v>
      </c>
      <c r="G13264" s="85">
        <v>19.901830756182342</v>
      </c>
      <c r="H13264" s="85">
        <v>12076.490850376749</v>
      </c>
      <c r="I13264" s="85">
        <v>3366.157158234661</v>
      </c>
      <c r="J13264" s="85">
        <v>160549.97705789877</v>
      </c>
      <c r="K13264" t="s">
        <v>491</v>
      </c>
    </row>
    <row r="13265" spans="2:11" x14ac:dyDescent="0.25">
      <c r="B13265">
        <v>2026</v>
      </c>
      <c r="C13265" t="s">
        <v>484</v>
      </c>
      <c r="D13265">
        <v>3</v>
      </c>
      <c r="E13265" t="s">
        <v>185</v>
      </c>
      <c r="F13265">
        <v>7</v>
      </c>
      <c r="G13265" s="85">
        <v>7.8179612827639566</v>
      </c>
      <c r="H13265" s="85">
        <v>12076.490850376749</v>
      </c>
      <c r="I13265" s="85">
        <v>3366.157158234661</v>
      </c>
      <c r="J13265" s="85">
        <v>63068.243317132255</v>
      </c>
      <c r="K13265" t="s">
        <v>491</v>
      </c>
    </row>
    <row r="13266" spans="2:11" x14ac:dyDescent="0.25">
      <c r="B13266">
        <v>2026</v>
      </c>
      <c r="C13266" t="s">
        <v>484</v>
      </c>
      <c r="D13266">
        <v>4</v>
      </c>
      <c r="E13266" t="s">
        <v>185</v>
      </c>
      <c r="F13266">
        <v>7</v>
      </c>
      <c r="G13266" s="85">
        <v>13.966066757558913</v>
      </c>
      <c r="H13266" s="85">
        <v>12076.490850376749</v>
      </c>
      <c r="I13266" s="85">
        <v>3366.157158234661</v>
      </c>
      <c r="J13266" s="85">
        <v>112665.59971215858</v>
      </c>
      <c r="K13266" t="s">
        <v>491</v>
      </c>
    </row>
    <row r="13267" spans="2:11" x14ac:dyDescent="0.25">
      <c r="B13267">
        <v>2026</v>
      </c>
      <c r="C13267" t="s">
        <v>485</v>
      </c>
      <c r="D13267">
        <v>3</v>
      </c>
      <c r="E13267" t="s">
        <v>185</v>
      </c>
      <c r="F13267">
        <v>7</v>
      </c>
      <c r="G13267" s="85">
        <v>10.634156426371561</v>
      </c>
      <c r="H13267" s="85">
        <v>12076.490850376749</v>
      </c>
      <c r="I13267" s="85">
        <v>3366.157158234661</v>
      </c>
      <c r="J13267" s="85">
        <v>85786.759580080237</v>
      </c>
      <c r="K13267" t="s">
        <v>491</v>
      </c>
    </row>
    <row r="13268" spans="2:11" x14ac:dyDescent="0.25">
      <c r="B13268">
        <v>2026</v>
      </c>
      <c r="C13268" t="s">
        <v>485</v>
      </c>
      <c r="D13268">
        <v>4</v>
      </c>
      <c r="E13268" t="s">
        <v>185</v>
      </c>
      <c r="F13268">
        <v>7</v>
      </c>
      <c r="G13268" s="85">
        <v>18.996939635459874</v>
      </c>
      <c r="H13268" s="85">
        <v>12076.490850376749</v>
      </c>
      <c r="I13268" s="85">
        <v>3366.157158234661</v>
      </c>
      <c r="J13268" s="85">
        <v>153250.13361878408</v>
      </c>
      <c r="K13268" t="s">
        <v>491</v>
      </c>
    </row>
    <row r="13269" spans="2:11" x14ac:dyDescent="0.25">
      <c r="B13269">
        <v>2026</v>
      </c>
      <c r="C13269" t="s">
        <v>486</v>
      </c>
      <c r="D13269">
        <v>3</v>
      </c>
      <c r="E13269" t="s">
        <v>185</v>
      </c>
      <c r="F13269">
        <v>7</v>
      </c>
      <c r="G13269" s="85">
        <v>7.2269708145416773</v>
      </c>
      <c r="H13269" s="85">
        <v>12076.490850376749</v>
      </c>
      <c r="I13269" s="85">
        <v>3366.157158234661</v>
      </c>
      <c r="J13269" s="85">
        <v>58300.666541058577</v>
      </c>
      <c r="K13269" t="s">
        <v>491</v>
      </c>
    </row>
    <row r="13270" spans="2:11" x14ac:dyDescent="0.25">
      <c r="B13270">
        <v>2026</v>
      </c>
      <c r="C13270" t="s">
        <v>486</v>
      </c>
      <c r="D13270">
        <v>4</v>
      </c>
      <c r="E13270" t="s">
        <v>185</v>
      </c>
      <c r="F13270">
        <v>7</v>
      </c>
      <c r="G13270" s="85">
        <v>12.910316794909406</v>
      </c>
      <c r="H13270" s="85">
        <v>12076.490850376749</v>
      </c>
      <c r="I13270" s="85">
        <v>3366.157158234661</v>
      </c>
      <c r="J13270" s="85">
        <v>104148.76352965804</v>
      </c>
      <c r="K13270" t="s">
        <v>491</v>
      </c>
    </row>
    <row r="13271" spans="2:11" x14ac:dyDescent="0.25">
      <c r="B13271">
        <v>2026</v>
      </c>
      <c r="C13271" t="s">
        <v>487</v>
      </c>
      <c r="D13271">
        <v>3</v>
      </c>
      <c r="E13271" t="s">
        <v>185</v>
      </c>
      <c r="F13271">
        <v>7</v>
      </c>
      <c r="G13271" s="85">
        <v>6.3063356414865179</v>
      </c>
      <c r="H13271" s="85">
        <v>12076.490850376749</v>
      </c>
      <c r="I13271" s="85">
        <v>3366.157158234661</v>
      </c>
      <c r="J13271" s="85">
        <v>50873.81432210956</v>
      </c>
      <c r="K13271" t="s">
        <v>491</v>
      </c>
    </row>
    <row r="13272" spans="2:11" x14ac:dyDescent="0.25">
      <c r="B13272">
        <v>2026</v>
      </c>
      <c r="C13272" t="s">
        <v>487</v>
      </c>
      <c r="D13272">
        <v>4</v>
      </c>
      <c r="E13272" t="s">
        <v>185</v>
      </c>
      <c r="F13272">
        <v>7</v>
      </c>
      <c r="G13272" s="85">
        <v>11.265686971199218</v>
      </c>
      <c r="H13272" s="85">
        <v>12076.490850376749</v>
      </c>
      <c r="I13272" s="85">
        <v>3366.157158234661</v>
      </c>
      <c r="J13272" s="85">
        <v>90881.377041438449</v>
      </c>
      <c r="K13272" t="s">
        <v>491</v>
      </c>
    </row>
    <row r="13273" spans="2:11" x14ac:dyDescent="0.25">
      <c r="B13273">
        <v>2026</v>
      </c>
      <c r="C13273" t="s">
        <v>488</v>
      </c>
      <c r="D13273">
        <v>3</v>
      </c>
      <c r="E13273" t="s">
        <v>185</v>
      </c>
      <c r="F13273">
        <v>7</v>
      </c>
      <c r="G13273" s="85">
        <v>9.2469354426527648</v>
      </c>
      <c r="H13273" s="85">
        <v>12076.490850376749</v>
      </c>
      <c r="I13273" s="85">
        <v>3366.157158234661</v>
      </c>
      <c r="J13273" s="85">
        <v>74595.914886503349</v>
      </c>
      <c r="K13273" t="s">
        <v>491</v>
      </c>
    </row>
    <row r="13274" spans="2:11" x14ac:dyDescent="0.25">
      <c r="B13274">
        <v>2026</v>
      </c>
      <c r="C13274" t="s">
        <v>488</v>
      </c>
      <c r="D13274">
        <v>4</v>
      </c>
      <c r="E13274" t="s">
        <v>185</v>
      </c>
      <c r="F13274">
        <v>7</v>
      </c>
      <c r="G13274" s="85">
        <v>16.518797295612707</v>
      </c>
      <c r="H13274" s="85">
        <v>12076.490850376749</v>
      </c>
      <c r="I13274" s="85">
        <v>3366.157158234661</v>
      </c>
      <c r="J13274" s="85">
        <v>133258.72173899628</v>
      </c>
      <c r="K13274" t="s">
        <v>491</v>
      </c>
    </row>
    <row r="13275" spans="2:11" x14ac:dyDescent="0.25">
      <c r="B13275">
        <v>2026</v>
      </c>
      <c r="C13275" t="s">
        <v>489</v>
      </c>
      <c r="D13275">
        <v>3</v>
      </c>
      <c r="E13275" t="s">
        <v>185</v>
      </c>
      <c r="F13275">
        <v>7</v>
      </c>
      <c r="G13275" s="85">
        <v>7.5510886750642099</v>
      </c>
      <c r="H13275" s="85">
        <v>12076.490850376749</v>
      </c>
      <c r="I13275" s="85">
        <v>3366.157158234661</v>
      </c>
      <c r="J13275" s="85">
        <v>60915.356400924</v>
      </c>
      <c r="K13275" t="s">
        <v>491</v>
      </c>
    </row>
    <row r="13276" spans="2:11" x14ac:dyDescent="0.25">
      <c r="B13276">
        <v>2026</v>
      </c>
      <c r="C13276" t="s">
        <v>489</v>
      </c>
      <c r="D13276">
        <v>4</v>
      </c>
      <c r="E13276" t="s">
        <v>185</v>
      </c>
      <c r="F13276">
        <v>7</v>
      </c>
      <c r="G13276" s="85">
        <v>13.489323458367132</v>
      </c>
      <c r="H13276" s="85">
        <v>12076.490850376749</v>
      </c>
      <c r="I13276" s="85">
        <v>3366.157158234661</v>
      </c>
      <c r="J13276" s="85">
        <v>108819.66580359239</v>
      </c>
      <c r="K13276" t="s">
        <v>491</v>
      </c>
    </row>
    <row r="13277" spans="2:11" x14ac:dyDescent="0.25">
      <c r="B13277">
        <v>2026</v>
      </c>
      <c r="C13277" t="s">
        <v>490</v>
      </c>
      <c r="D13277">
        <v>3</v>
      </c>
      <c r="E13277" t="s">
        <v>185</v>
      </c>
      <c r="F13277">
        <v>7</v>
      </c>
      <c r="G13277" s="85">
        <v>11.713724394454937</v>
      </c>
      <c r="H13277" s="85">
        <v>12076.490850376749</v>
      </c>
      <c r="I13277" s="85">
        <v>3366.157158234661</v>
      </c>
      <c r="J13277" s="85">
        <v>94495.737896277933</v>
      </c>
      <c r="K13277" t="s">
        <v>491</v>
      </c>
    </row>
    <row r="13278" spans="2:11" x14ac:dyDescent="0.25">
      <c r="B13278">
        <v>2026</v>
      </c>
      <c r="C13278" t="s">
        <v>490</v>
      </c>
      <c r="D13278">
        <v>4</v>
      </c>
      <c r="E13278" t="s">
        <v>185</v>
      </c>
      <c r="F13278">
        <v>7</v>
      </c>
      <c r="G13278" s="85">
        <v>20.925488238637946</v>
      </c>
      <c r="H13278" s="85">
        <v>12076.490850376749</v>
      </c>
      <c r="I13278" s="85">
        <v>3366.157158234661</v>
      </c>
      <c r="J13278" s="85">
        <v>168807.9201253897</v>
      </c>
      <c r="K13278" t="s">
        <v>491</v>
      </c>
    </row>
    <row r="13279" spans="2:11" x14ac:dyDescent="0.25">
      <c r="B13279">
        <v>2026</v>
      </c>
      <c r="C13279" t="s">
        <v>479</v>
      </c>
      <c r="D13279">
        <v>3</v>
      </c>
      <c r="E13279" t="s">
        <v>185</v>
      </c>
      <c r="F13279">
        <v>29</v>
      </c>
      <c r="G13279" s="85">
        <v>3.9842106975692184</v>
      </c>
      <c r="H13279" s="85">
        <v>12076.490850376749</v>
      </c>
      <c r="I13279" s="85">
        <v>3366.157158234661</v>
      </c>
      <c r="J13279" s="85">
        <v>32141.009735492105</v>
      </c>
      <c r="K13279" t="s">
        <v>492</v>
      </c>
    </row>
    <row r="13280" spans="2:11" x14ac:dyDescent="0.25">
      <c r="B13280">
        <v>2026</v>
      </c>
      <c r="C13280" t="s">
        <v>479</v>
      </c>
      <c r="D13280">
        <v>4</v>
      </c>
      <c r="E13280" t="s">
        <v>185</v>
      </c>
      <c r="F13280">
        <v>29</v>
      </c>
      <c r="G13280" s="85">
        <v>0</v>
      </c>
      <c r="H13280" s="85">
        <v>12076.490850376749</v>
      </c>
      <c r="I13280" s="85">
        <v>3366.157158234661</v>
      </c>
      <c r="J13280" s="85">
        <v>0</v>
      </c>
      <c r="K13280" t="s">
        <v>492</v>
      </c>
    </row>
    <row r="13281" spans="2:11" x14ac:dyDescent="0.25">
      <c r="B13281">
        <v>2026</v>
      </c>
      <c r="C13281" t="s">
        <v>480</v>
      </c>
      <c r="D13281">
        <v>3</v>
      </c>
      <c r="E13281" t="s">
        <v>185</v>
      </c>
      <c r="F13281">
        <v>29</v>
      </c>
      <c r="G13281" s="85">
        <v>3.958056288153569</v>
      </c>
      <c r="H13281" s="85">
        <v>12076.490850376749</v>
      </c>
      <c r="I13281" s="85">
        <v>3366.157158234661</v>
      </c>
      <c r="J13281" s="85">
        <v>31930.019606840702</v>
      </c>
      <c r="K13281" t="s">
        <v>492</v>
      </c>
    </row>
    <row r="13282" spans="2:11" x14ac:dyDescent="0.25">
      <c r="B13282">
        <v>2026</v>
      </c>
      <c r="C13282" t="s">
        <v>480</v>
      </c>
      <c r="D13282">
        <v>4</v>
      </c>
      <c r="E13282" t="s">
        <v>185</v>
      </c>
      <c r="F13282">
        <v>29</v>
      </c>
      <c r="G13282" s="85">
        <v>0</v>
      </c>
      <c r="H13282" s="85">
        <v>12076.490850376749</v>
      </c>
      <c r="I13282" s="85">
        <v>3366.157158234661</v>
      </c>
      <c r="J13282" s="85">
        <v>0</v>
      </c>
      <c r="K13282" t="s">
        <v>492</v>
      </c>
    </row>
    <row r="13283" spans="2:11" x14ac:dyDescent="0.25">
      <c r="B13283">
        <v>2026</v>
      </c>
      <c r="C13283" t="s">
        <v>481</v>
      </c>
      <c r="D13283">
        <v>3</v>
      </c>
      <c r="E13283" t="s">
        <v>185</v>
      </c>
      <c r="F13283">
        <v>29</v>
      </c>
      <c r="G13283" s="85">
        <v>3.9319018787379143</v>
      </c>
      <c r="H13283" s="85">
        <v>12076.490850376749</v>
      </c>
      <c r="I13283" s="85">
        <v>3366.157158234661</v>
      </c>
      <c r="J13283" s="85">
        <v>31719.029478189255</v>
      </c>
      <c r="K13283" t="s">
        <v>492</v>
      </c>
    </row>
    <row r="13284" spans="2:11" x14ac:dyDescent="0.25">
      <c r="B13284">
        <v>2026</v>
      </c>
      <c r="C13284" t="s">
        <v>481</v>
      </c>
      <c r="D13284">
        <v>4</v>
      </c>
      <c r="E13284" t="s">
        <v>185</v>
      </c>
      <c r="F13284">
        <v>29</v>
      </c>
      <c r="G13284" s="85">
        <v>0</v>
      </c>
      <c r="H13284" s="85">
        <v>12076.490850376749</v>
      </c>
      <c r="I13284" s="85">
        <v>3366.157158234661</v>
      </c>
      <c r="J13284" s="85">
        <v>0</v>
      </c>
      <c r="K13284" t="s">
        <v>492</v>
      </c>
    </row>
    <row r="13285" spans="2:11" x14ac:dyDescent="0.25">
      <c r="B13285">
        <v>2026</v>
      </c>
      <c r="C13285" t="s">
        <v>482</v>
      </c>
      <c r="D13285">
        <v>3</v>
      </c>
      <c r="E13285" t="s">
        <v>185</v>
      </c>
      <c r="F13285">
        <v>29</v>
      </c>
      <c r="G13285" s="85">
        <v>3.9057474693222654</v>
      </c>
      <c r="H13285" s="85">
        <v>12076.490850376749</v>
      </c>
      <c r="I13285" s="85">
        <v>3366.157158234661</v>
      </c>
      <c r="J13285" s="85">
        <v>31508.039349537852</v>
      </c>
      <c r="K13285" t="s">
        <v>492</v>
      </c>
    </row>
    <row r="13286" spans="2:11" x14ac:dyDescent="0.25">
      <c r="B13286">
        <v>2026</v>
      </c>
      <c r="C13286" t="s">
        <v>482</v>
      </c>
      <c r="D13286">
        <v>4</v>
      </c>
      <c r="E13286" t="s">
        <v>185</v>
      </c>
      <c r="F13286">
        <v>29</v>
      </c>
      <c r="G13286" s="85">
        <v>0</v>
      </c>
      <c r="H13286" s="85">
        <v>12076.490850376749</v>
      </c>
      <c r="I13286" s="85">
        <v>3366.157158234661</v>
      </c>
      <c r="J13286" s="85">
        <v>0</v>
      </c>
      <c r="K13286" t="s">
        <v>492</v>
      </c>
    </row>
    <row r="13287" spans="2:11" x14ac:dyDescent="0.25">
      <c r="B13287">
        <v>2026</v>
      </c>
      <c r="C13287" t="s">
        <v>483</v>
      </c>
      <c r="D13287">
        <v>3</v>
      </c>
      <c r="E13287" t="s">
        <v>185</v>
      </c>
      <c r="F13287">
        <v>29</v>
      </c>
      <c r="G13287" s="85">
        <v>3.8795930599066102</v>
      </c>
      <c r="H13287" s="85">
        <v>12076.490850376749</v>
      </c>
      <c r="I13287" s="85">
        <v>3366.157158234661</v>
      </c>
      <c r="J13287" s="85">
        <v>31297.049220886402</v>
      </c>
      <c r="K13287" t="s">
        <v>492</v>
      </c>
    </row>
    <row r="13288" spans="2:11" x14ac:dyDescent="0.25">
      <c r="B13288">
        <v>2026</v>
      </c>
      <c r="C13288" t="s">
        <v>483</v>
      </c>
      <c r="D13288">
        <v>4</v>
      </c>
      <c r="E13288" t="s">
        <v>185</v>
      </c>
      <c r="F13288">
        <v>29</v>
      </c>
      <c r="G13288" s="85">
        <v>0</v>
      </c>
      <c r="H13288" s="85">
        <v>12076.490850376749</v>
      </c>
      <c r="I13288" s="85">
        <v>3366.157158234661</v>
      </c>
      <c r="J13288" s="85">
        <v>0</v>
      </c>
      <c r="K13288" t="s">
        <v>492</v>
      </c>
    </row>
    <row r="13289" spans="2:11" x14ac:dyDescent="0.25">
      <c r="B13289">
        <v>2026</v>
      </c>
      <c r="C13289" t="s">
        <v>484</v>
      </c>
      <c r="D13289">
        <v>3</v>
      </c>
      <c r="E13289" t="s">
        <v>185</v>
      </c>
      <c r="F13289">
        <v>29</v>
      </c>
      <c r="G13289" s="85">
        <v>3.8534386504909612</v>
      </c>
      <c r="H13289" s="85">
        <v>12076.490850376749</v>
      </c>
      <c r="I13289" s="85">
        <v>3366.157158234661</v>
      </c>
      <c r="J13289" s="85">
        <v>31086.059092234998</v>
      </c>
      <c r="K13289" t="s">
        <v>492</v>
      </c>
    </row>
    <row r="13290" spans="2:11" x14ac:dyDescent="0.25">
      <c r="B13290">
        <v>2026</v>
      </c>
      <c r="C13290" t="s">
        <v>484</v>
      </c>
      <c r="D13290">
        <v>4</v>
      </c>
      <c r="E13290" t="s">
        <v>185</v>
      </c>
      <c r="F13290">
        <v>29</v>
      </c>
      <c r="G13290" s="85">
        <v>0</v>
      </c>
      <c r="H13290" s="85">
        <v>12076.490850376749</v>
      </c>
      <c r="I13290" s="85">
        <v>3366.157158234661</v>
      </c>
      <c r="J13290" s="85">
        <v>0</v>
      </c>
      <c r="K13290" t="s">
        <v>492</v>
      </c>
    </row>
    <row r="13291" spans="2:11" x14ac:dyDescent="0.25">
      <c r="B13291">
        <v>2026</v>
      </c>
      <c r="C13291" t="s">
        <v>485</v>
      </c>
      <c r="D13291">
        <v>3</v>
      </c>
      <c r="E13291" t="s">
        <v>185</v>
      </c>
      <c r="F13291">
        <v>29</v>
      </c>
      <c r="G13291" s="85">
        <v>3.827284241075307</v>
      </c>
      <c r="H13291" s="85">
        <v>12076.490850376749</v>
      </c>
      <c r="I13291" s="85">
        <v>3366.157158234661</v>
      </c>
      <c r="J13291" s="85">
        <v>30875.068963583555</v>
      </c>
      <c r="K13291" t="s">
        <v>492</v>
      </c>
    </row>
    <row r="13292" spans="2:11" x14ac:dyDescent="0.25">
      <c r="B13292">
        <v>2026</v>
      </c>
      <c r="C13292" t="s">
        <v>485</v>
      </c>
      <c r="D13292">
        <v>4</v>
      </c>
      <c r="E13292" t="s">
        <v>185</v>
      </c>
      <c r="F13292">
        <v>29</v>
      </c>
      <c r="G13292" s="85">
        <v>0</v>
      </c>
      <c r="H13292" s="85">
        <v>12076.490850376749</v>
      </c>
      <c r="I13292" s="85">
        <v>3366.157158234661</v>
      </c>
      <c r="J13292" s="85">
        <v>0</v>
      </c>
      <c r="K13292" t="s">
        <v>492</v>
      </c>
    </row>
    <row r="13293" spans="2:11" x14ac:dyDescent="0.25">
      <c r="B13293">
        <v>2026</v>
      </c>
      <c r="C13293" t="s">
        <v>486</v>
      </c>
      <c r="D13293">
        <v>3</v>
      </c>
      <c r="E13293" t="s">
        <v>185</v>
      </c>
      <c r="F13293">
        <v>29</v>
      </c>
      <c r="G13293" s="85">
        <v>3.801129831659658</v>
      </c>
      <c r="H13293" s="85">
        <v>12076.490850376749</v>
      </c>
      <c r="I13293" s="85">
        <v>3366.157158234661</v>
      </c>
      <c r="J13293" s="85">
        <v>30664.078834932152</v>
      </c>
      <c r="K13293" t="s">
        <v>492</v>
      </c>
    </row>
    <row r="13294" spans="2:11" x14ac:dyDescent="0.25">
      <c r="B13294">
        <v>2026</v>
      </c>
      <c r="C13294" t="s">
        <v>486</v>
      </c>
      <c r="D13294">
        <v>4</v>
      </c>
      <c r="E13294" t="s">
        <v>185</v>
      </c>
      <c r="F13294">
        <v>29</v>
      </c>
      <c r="G13294" s="85">
        <v>0</v>
      </c>
      <c r="H13294" s="85">
        <v>12076.490850376749</v>
      </c>
      <c r="I13294" s="85">
        <v>3366.157158234661</v>
      </c>
      <c r="J13294" s="85">
        <v>0</v>
      </c>
      <c r="K13294" t="s">
        <v>492</v>
      </c>
    </row>
    <row r="13295" spans="2:11" x14ac:dyDescent="0.25">
      <c r="B13295">
        <v>2026</v>
      </c>
      <c r="C13295" t="s">
        <v>487</v>
      </c>
      <c r="D13295">
        <v>3</v>
      </c>
      <c r="E13295" t="s">
        <v>185</v>
      </c>
      <c r="F13295">
        <v>29</v>
      </c>
      <c r="G13295" s="85">
        <v>3.7749754222440028</v>
      </c>
      <c r="H13295" s="85">
        <v>12076.490850376749</v>
      </c>
      <c r="I13295" s="85">
        <v>3366.157158234661</v>
      </c>
      <c r="J13295" s="85">
        <v>30453.088706280701</v>
      </c>
      <c r="K13295" t="s">
        <v>492</v>
      </c>
    </row>
    <row r="13296" spans="2:11" x14ac:dyDescent="0.25">
      <c r="B13296">
        <v>2026</v>
      </c>
      <c r="C13296" t="s">
        <v>487</v>
      </c>
      <c r="D13296">
        <v>4</v>
      </c>
      <c r="E13296" t="s">
        <v>185</v>
      </c>
      <c r="F13296">
        <v>29</v>
      </c>
      <c r="G13296" s="85">
        <v>0</v>
      </c>
      <c r="H13296" s="85">
        <v>12076.490850376749</v>
      </c>
      <c r="I13296" s="85">
        <v>3366.157158234661</v>
      </c>
      <c r="J13296" s="85">
        <v>0</v>
      </c>
      <c r="K13296" t="s">
        <v>492</v>
      </c>
    </row>
    <row r="13297" spans="2:11" x14ac:dyDescent="0.25">
      <c r="B13297">
        <v>2026</v>
      </c>
      <c r="C13297" t="s">
        <v>488</v>
      </c>
      <c r="D13297">
        <v>3</v>
      </c>
      <c r="E13297" t="s">
        <v>185</v>
      </c>
      <c r="F13297">
        <v>29</v>
      </c>
      <c r="G13297" s="85">
        <v>3.7488210128283539</v>
      </c>
      <c r="H13297" s="85">
        <v>12076.490850376749</v>
      </c>
      <c r="I13297" s="85">
        <v>3366.157158234661</v>
      </c>
      <c r="J13297" s="85">
        <v>30242.098577629302</v>
      </c>
      <c r="K13297" t="s">
        <v>492</v>
      </c>
    </row>
    <row r="13298" spans="2:11" x14ac:dyDescent="0.25">
      <c r="B13298">
        <v>2026</v>
      </c>
      <c r="C13298" t="s">
        <v>488</v>
      </c>
      <c r="D13298">
        <v>4</v>
      </c>
      <c r="E13298" t="s">
        <v>185</v>
      </c>
      <c r="F13298">
        <v>29</v>
      </c>
      <c r="G13298" s="85">
        <v>0</v>
      </c>
      <c r="H13298" s="85">
        <v>12076.490850376749</v>
      </c>
      <c r="I13298" s="85">
        <v>3366.157158234661</v>
      </c>
      <c r="J13298" s="85">
        <v>0</v>
      </c>
      <c r="K13298" t="s">
        <v>492</v>
      </c>
    </row>
    <row r="13299" spans="2:11" x14ac:dyDescent="0.25">
      <c r="B13299">
        <v>2026</v>
      </c>
      <c r="C13299" t="s">
        <v>489</v>
      </c>
      <c r="D13299">
        <v>3</v>
      </c>
      <c r="E13299" t="s">
        <v>185</v>
      </c>
      <c r="F13299">
        <v>29</v>
      </c>
      <c r="G13299" s="85">
        <v>3.7226666034126996</v>
      </c>
      <c r="H13299" s="85">
        <v>12076.490850376749</v>
      </c>
      <c r="I13299" s="85">
        <v>3366.157158234661</v>
      </c>
      <c r="J13299" s="85">
        <v>30031.108448977855</v>
      </c>
      <c r="K13299" t="s">
        <v>492</v>
      </c>
    </row>
    <row r="13300" spans="2:11" x14ac:dyDescent="0.25">
      <c r="B13300">
        <v>2026</v>
      </c>
      <c r="C13300" t="s">
        <v>489</v>
      </c>
      <c r="D13300">
        <v>4</v>
      </c>
      <c r="E13300" t="s">
        <v>185</v>
      </c>
      <c r="F13300">
        <v>29</v>
      </c>
      <c r="G13300" s="85">
        <v>0</v>
      </c>
      <c r="H13300" s="85">
        <v>12076.490850376749</v>
      </c>
      <c r="I13300" s="85">
        <v>3366.157158234661</v>
      </c>
      <c r="J13300" s="85">
        <v>0</v>
      </c>
      <c r="K13300" t="s">
        <v>492</v>
      </c>
    </row>
    <row r="13301" spans="2:11" x14ac:dyDescent="0.25">
      <c r="B13301">
        <v>2026</v>
      </c>
      <c r="C13301" t="s">
        <v>490</v>
      </c>
      <c r="D13301">
        <v>3</v>
      </c>
      <c r="E13301" t="s">
        <v>185</v>
      </c>
      <c r="F13301">
        <v>29</v>
      </c>
      <c r="G13301" s="85">
        <v>3.6965121939970507</v>
      </c>
      <c r="H13301" s="85">
        <v>12076.490850376749</v>
      </c>
      <c r="I13301" s="85">
        <v>3366.157158234661</v>
      </c>
      <c r="J13301" s="85">
        <v>29820.118320326455</v>
      </c>
      <c r="K13301" t="s">
        <v>492</v>
      </c>
    </row>
    <row r="13302" spans="2:11" x14ac:dyDescent="0.25">
      <c r="B13302">
        <v>2026</v>
      </c>
      <c r="C13302" t="s">
        <v>490</v>
      </c>
      <c r="D13302">
        <v>4</v>
      </c>
      <c r="E13302" t="s">
        <v>185</v>
      </c>
      <c r="F13302">
        <v>29</v>
      </c>
      <c r="G13302" s="85">
        <v>0</v>
      </c>
      <c r="H13302" s="85">
        <v>12076.490850376749</v>
      </c>
      <c r="I13302" s="85">
        <v>3366.157158234661</v>
      </c>
      <c r="J13302" s="85">
        <v>0</v>
      </c>
      <c r="K13302" t="s">
        <v>492</v>
      </c>
    </row>
    <row r="13303" spans="2:11" x14ac:dyDescent="0.25">
      <c r="B13303">
        <v>2026</v>
      </c>
      <c r="C13303" t="s">
        <v>479</v>
      </c>
      <c r="D13303">
        <v>3</v>
      </c>
      <c r="E13303" t="s">
        <v>148</v>
      </c>
      <c r="F13303">
        <v>26</v>
      </c>
      <c r="G13303" s="85">
        <v>7.5926386674137554</v>
      </c>
      <c r="H13303" s="85">
        <v>9379.6906330564307</v>
      </c>
      <c r="I13303" s="85">
        <v>2699.8138069321112</v>
      </c>
      <c r="J13303" s="85">
        <v>45578.625144910635</v>
      </c>
      <c r="K13303" t="s">
        <v>491</v>
      </c>
    </row>
    <row r="13304" spans="2:11" x14ac:dyDescent="0.25">
      <c r="B13304">
        <v>2026</v>
      </c>
      <c r="C13304" t="s">
        <v>479</v>
      </c>
      <c r="D13304">
        <v>4</v>
      </c>
      <c r="E13304" t="s">
        <v>148</v>
      </c>
      <c r="F13304">
        <v>26</v>
      </c>
      <c r="G13304" s="85">
        <v>7.9965024263187434</v>
      </c>
      <c r="H13304" s="85">
        <v>9379.6906330564307</v>
      </c>
      <c r="I13304" s="85">
        <v>2699.8138069321112</v>
      </c>
      <c r="J13304" s="85">
        <v>48003.020099427165</v>
      </c>
      <c r="K13304" t="s">
        <v>491</v>
      </c>
    </row>
    <row r="13305" spans="2:11" x14ac:dyDescent="0.25">
      <c r="B13305">
        <v>2026</v>
      </c>
      <c r="C13305" t="s">
        <v>480</v>
      </c>
      <c r="D13305">
        <v>3</v>
      </c>
      <c r="E13305" t="s">
        <v>148</v>
      </c>
      <c r="F13305">
        <v>26</v>
      </c>
      <c r="G13305" s="85">
        <v>7.7007909630817171</v>
      </c>
      <c r="H13305" s="85">
        <v>9379.6906330564307</v>
      </c>
      <c r="I13305" s="85">
        <v>2699.8138069321112</v>
      </c>
      <c r="J13305" s="85">
        <v>46227.863592667643</v>
      </c>
      <c r="K13305" t="s">
        <v>491</v>
      </c>
    </row>
    <row r="13306" spans="2:11" x14ac:dyDescent="0.25">
      <c r="B13306">
        <v>2026</v>
      </c>
      <c r="C13306" t="s">
        <v>480</v>
      </c>
      <c r="D13306">
        <v>4</v>
      </c>
      <c r="E13306" t="s">
        <v>148</v>
      </c>
      <c r="F13306">
        <v>26</v>
      </c>
      <c r="G13306" s="85">
        <v>8.1104075036711709</v>
      </c>
      <c r="H13306" s="85">
        <v>9379.6906330564307</v>
      </c>
      <c r="I13306" s="85">
        <v>2699.8138069321112</v>
      </c>
      <c r="J13306" s="85">
        <v>48686.792507171245</v>
      </c>
      <c r="K13306" t="s">
        <v>491</v>
      </c>
    </row>
    <row r="13307" spans="2:11" x14ac:dyDescent="0.25">
      <c r="B13307">
        <v>2026</v>
      </c>
      <c r="C13307" t="s">
        <v>481</v>
      </c>
      <c r="D13307">
        <v>3</v>
      </c>
      <c r="E13307" t="s">
        <v>148</v>
      </c>
      <c r="F13307">
        <v>26</v>
      </c>
      <c r="G13307" s="85">
        <v>7.808943258749693</v>
      </c>
      <c r="H13307" s="85">
        <v>9379.6906330564307</v>
      </c>
      <c r="I13307" s="85">
        <v>2699.8138069321112</v>
      </c>
      <c r="J13307" s="85">
        <v>46877.102040424739</v>
      </c>
      <c r="K13307" t="s">
        <v>491</v>
      </c>
    </row>
    <row r="13308" spans="2:11" x14ac:dyDescent="0.25">
      <c r="B13308">
        <v>2026</v>
      </c>
      <c r="C13308" t="s">
        <v>481</v>
      </c>
      <c r="D13308">
        <v>4</v>
      </c>
      <c r="E13308" t="s">
        <v>148</v>
      </c>
      <c r="F13308">
        <v>26</v>
      </c>
      <c r="G13308" s="85">
        <v>8.2243125810236144</v>
      </c>
      <c r="H13308" s="85">
        <v>9379.6906330564307</v>
      </c>
      <c r="I13308" s="85">
        <v>2699.8138069321112</v>
      </c>
      <c r="J13308" s="85">
        <v>49370.564914915427</v>
      </c>
      <c r="K13308" t="s">
        <v>491</v>
      </c>
    </row>
    <row r="13309" spans="2:11" x14ac:dyDescent="0.25">
      <c r="B13309">
        <v>2026</v>
      </c>
      <c r="C13309" t="s">
        <v>482</v>
      </c>
      <c r="D13309">
        <v>3</v>
      </c>
      <c r="E13309" t="s">
        <v>148</v>
      </c>
      <c r="F13309">
        <v>26</v>
      </c>
      <c r="G13309" s="85">
        <v>7.9170955544176538</v>
      </c>
      <c r="H13309" s="85">
        <v>9379.6906330564307</v>
      </c>
      <c r="I13309" s="85">
        <v>2699.8138069321112</v>
      </c>
      <c r="J13309" s="85">
        <v>47526.340488181748</v>
      </c>
      <c r="K13309" t="s">
        <v>491</v>
      </c>
    </row>
    <row r="13310" spans="2:11" x14ac:dyDescent="0.25">
      <c r="B13310">
        <v>2026</v>
      </c>
      <c r="C13310" t="s">
        <v>482</v>
      </c>
      <c r="D13310">
        <v>4</v>
      </c>
      <c r="E13310" t="s">
        <v>148</v>
      </c>
      <c r="F13310">
        <v>26</v>
      </c>
      <c r="G13310" s="85">
        <v>8.3382176583760419</v>
      </c>
      <c r="H13310" s="85">
        <v>9379.6906330564307</v>
      </c>
      <c r="I13310" s="85">
        <v>2699.8138069321112</v>
      </c>
      <c r="J13310" s="85">
        <v>50054.337322659514</v>
      </c>
      <c r="K13310" t="s">
        <v>491</v>
      </c>
    </row>
    <row r="13311" spans="2:11" x14ac:dyDescent="0.25">
      <c r="B13311">
        <v>2026</v>
      </c>
      <c r="C13311" t="s">
        <v>483</v>
      </c>
      <c r="D13311">
        <v>3</v>
      </c>
      <c r="E13311" t="s">
        <v>148</v>
      </c>
      <c r="F13311">
        <v>26</v>
      </c>
      <c r="G13311" s="85">
        <v>8.025247850085627</v>
      </c>
      <c r="H13311" s="85">
        <v>9379.6906330564307</v>
      </c>
      <c r="I13311" s="85">
        <v>2699.8138069321112</v>
      </c>
      <c r="J13311" s="85">
        <v>48175.578935938829</v>
      </c>
      <c r="K13311" t="s">
        <v>491</v>
      </c>
    </row>
    <row r="13312" spans="2:11" x14ac:dyDescent="0.25">
      <c r="B13312">
        <v>2026</v>
      </c>
      <c r="C13312" t="s">
        <v>483</v>
      </c>
      <c r="D13312">
        <v>4</v>
      </c>
      <c r="E13312" t="s">
        <v>148</v>
      </c>
      <c r="F13312">
        <v>26</v>
      </c>
      <c r="G13312" s="85">
        <v>8.4521227357284801</v>
      </c>
      <c r="H13312" s="85">
        <v>9379.6906330564307</v>
      </c>
      <c r="I13312" s="85">
        <v>2699.8138069321112</v>
      </c>
      <c r="J13312" s="85">
        <v>50738.109730403659</v>
      </c>
      <c r="K13312" t="s">
        <v>491</v>
      </c>
    </row>
    <row r="13313" spans="2:11" x14ac:dyDescent="0.25">
      <c r="B13313">
        <v>2026</v>
      </c>
      <c r="C13313" t="s">
        <v>484</v>
      </c>
      <c r="D13313">
        <v>3</v>
      </c>
      <c r="E13313" t="s">
        <v>148</v>
      </c>
      <c r="F13313">
        <v>26</v>
      </c>
      <c r="G13313" s="85">
        <v>8.1334001457535887</v>
      </c>
      <c r="H13313" s="85">
        <v>9379.6906330564307</v>
      </c>
      <c r="I13313" s="85">
        <v>2699.8138069321112</v>
      </c>
      <c r="J13313" s="85">
        <v>48824.817383695838</v>
      </c>
      <c r="K13313" t="s">
        <v>491</v>
      </c>
    </row>
    <row r="13314" spans="2:11" x14ac:dyDescent="0.25">
      <c r="B13314">
        <v>2026</v>
      </c>
      <c r="C13314" t="s">
        <v>484</v>
      </c>
      <c r="D13314">
        <v>4</v>
      </c>
      <c r="E13314" t="s">
        <v>148</v>
      </c>
      <c r="F13314">
        <v>26</v>
      </c>
      <c r="G13314" s="85">
        <v>8.5660278130809093</v>
      </c>
      <c r="H13314" s="85">
        <v>9379.6906330564307</v>
      </c>
      <c r="I13314" s="85">
        <v>2699.8138069321112</v>
      </c>
      <c r="J13314" s="85">
        <v>51421.882138147761</v>
      </c>
      <c r="K13314" t="s">
        <v>491</v>
      </c>
    </row>
    <row r="13315" spans="2:11" x14ac:dyDescent="0.25">
      <c r="B13315">
        <v>2026</v>
      </c>
      <c r="C13315" t="s">
        <v>485</v>
      </c>
      <c r="D13315">
        <v>3</v>
      </c>
      <c r="E13315" t="s">
        <v>148</v>
      </c>
      <c r="F13315">
        <v>26</v>
      </c>
      <c r="G13315" s="85">
        <v>8.2415524414215611</v>
      </c>
      <c r="H13315" s="85">
        <v>9379.6906330564307</v>
      </c>
      <c r="I13315" s="85">
        <v>2699.8138069321112</v>
      </c>
      <c r="J13315" s="85">
        <v>49474.055831452912</v>
      </c>
      <c r="K13315" t="s">
        <v>491</v>
      </c>
    </row>
    <row r="13316" spans="2:11" x14ac:dyDescent="0.25">
      <c r="B13316">
        <v>2026</v>
      </c>
      <c r="C13316" t="s">
        <v>485</v>
      </c>
      <c r="D13316">
        <v>4</v>
      </c>
      <c r="E13316" t="s">
        <v>148</v>
      </c>
      <c r="F13316">
        <v>26</v>
      </c>
      <c r="G13316" s="85">
        <v>8.6799328904333493</v>
      </c>
      <c r="H13316" s="85">
        <v>9379.6906330564307</v>
      </c>
      <c r="I13316" s="85">
        <v>2699.8138069321112</v>
      </c>
      <c r="J13316" s="85">
        <v>52105.654545891914</v>
      </c>
      <c r="K13316" t="s">
        <v>491</v>
      </c>
    </row>
    <row r="13317" spans="2:11" x14ac:dyDescent="0.25">
      <c r="B13317">
        <v>2026</v>
      </c>
      <c r="C13317" t="s">
        <v>486</v>
      </c>
      <c r="D13317">
        <v>3</v>
      </c>
      <c r="E13317" t="s">
        <v>148</v>
      </c>
      <c r="F13317">
        <v>26</v>
      </c>
      <c r="G13317" s="85">
        <v>8.3497047370895263</v>
      </c>
      <c r="H13317" s="85">
        <v>9379.6906330564307</v>
      </c>
      <c r="I13317" s="85">
        <v>2699.8138069321112</v>
      </c>
      <c r="J13317" s="85">
        <v>50123.294279209949</v>
      </c>
      <c r="K13317" t="s">
        <v>491</v>
      </c>
    </row>
    <row r="13318" spans="2:11" x14ac:dyDescent="0.25">
      <c r="B13318">
        <v>2026</v>
      </c>
      <c r="C13318" t="s">
        <v>486</v>
      </c>
      <c r="D13318">
        <v>4</v>
      </c>
      <c r="E13318" t="s">
        <v>148</v>
      </c>
      <c r="F13318">
        <v>26</v>
      </c>
      <c r="G13318" s="85">
        <v>8.7938379677857785</v>
      </c>
      <c r="H13318" s="85">
        <v>9379.6906330564307</v>
      </c>
      <c r="I13318" s="85">
        <v>2699.8138069321112</v>
      </c>
      <c r="J13318" s="85">
        <v>52789.426953636015</v>
      </c>
      <c r="K13318" t="s">
        <v>491</v>
      </c>
    </row>
    <row r="13319" spans="2:11" x14ac:dyDescent="0.25">
      <c r="B13319">
        <v>2026</v>
      </c>
      <c r="C13319" t="s">
        <v>487</v>
      </c>
      <c r="D13319">
        <v>3</v>
      </c>
      <c r="E13319" t="s">
        <v>148</v>
      </c>
      <c r="F13319">
        <v>26</v>
      </c>
      <c r="G13319" s="85">
        <v>8.4578570327574987</v>
      </c>
      <c r="H13319" s="85">
        <v>9379.6906330564307</v>
      </c>
      <c r="I13319" s="85">
        <v>2699.8138069321112</v>
      </c>
      <c r="J13319" s="85">
        <v>50772.532726967023</v>
      </c>
      <c r="K13319" t="s">
        <v>491</v>
      </c>
    </row>
    <row r="13320" spans="2:11" x14ac:dyDescent="0.25">
      <c r="B13320">
        <v>2026</v>
      </c>
      <c r="C13320" t="s">
        <v>487</v>
      </c>
      <c r="D13320">
        <v>4</v>
      </c>
      <c r="E13320" t="s">
        <v>148</v>
      </c>
      <c r="F13320">
        <v>26</v>
      </c>
      <c r="G13320" s="85">
        <v>8.9077430451382185</v>
      </c>
      <c r="H13320" s="85">
        <v>9379.6906330564307</v>
      </c>
      <c r="I13320" s="85">
        <v>2699.8138069321112</v>
      </c>
      <c r="J13320" s="85">
        <v>53473.199361380175</v>
      </c>
      <c r="K13320" t="s">
        <v>491</v>
      </c>
    </row>
    <row r="13321" spans="2:11" x14ac:dyDescent="0.25">
      <c r="B13321">
        <v>2026</v>
      </c>
      <c r="C13321" t="s">
        <v>488</v>
      </c>
      <c r="D13321">
        <v>3</v>
      </c>
      <c r="E13321" t="s">
        <v>148</v>
      </c>
      <c r="F13321">
        <v>26</v>
      </c>
      <c r="G13321" s="85">
        <v>8.5660093284254586</v>
      </c>
      <c r="H13321" s="85">
        <v>9379.6906330564307</v>
      </c>
      <c r="I13321" s="85">
        <v>2699.8138069321112</v>
      </c>
      <c r="J13321" s="85">
        <v>51421.771174724025</v>
      </c>
      <c r="K13321" t="s">
        <v>491</v>
      </c>
    </row>
    <row r="13322" spans="2:11" x14ac:dyDescent="0.25">
      <c r="B13322">
        <v>2026</v>
      </c>
      <c r="C13322" t="s">
        <v>488</v>
      </c>
      <c r="D13322">
        <v>4</v>
      </c>
      <c r="E13322" t="s">
        <v>148</v>
      </c>
      <c r="F13322">
        <v>26</v>
      </c>
      <c r="G13322" s="85">
        <v>9.021648122490646</v>
      </c>
      <c r="H13322" s="85">
        <v>9379.6906330564307</v>
      </c>
      <c r="I13322" s="85">
        <v>2699.8138069321112</v>
      </c>
      <c r="J13322" s="85">
        <v>54156.971769124255</v>
      </c>
      <c r="K13322" t="s">
        <v>491</v>
      </c>
    </row>
    <row r="13323" spans="2:11" x14ac:dyDescent="0.25">
      <c r="B13323">
        <v>2026</v>
      </c>
      <c r="C13323" t="s">
        <v>489</v>
      </c>
      <c r="D13323">
        <v>3</v>
      </c>
      <c r="E13323" t="s">
        <v>148</v>
      </c>
      <c r="F13323">
        <v>26</v>
      </c>
      <c r="G13323" s="85">
        <v>8.6741616240934345</v>
      </c>
      <c r="H13323" s="85">
        <v>9379.6906330564307</v>
      </c>
      <c r="I13323" s="85">
        <v>2699.8138069321112</v>
      </c>
      <c r="J13323" s="85">
        <v>52071.00962248112</v>
      </c>
      <c r="K13323" t="s">
        <v>491</v>
      </c>
    </row>
    <row r="13324" spans="2:11" x14ac:dyDescent="0.25">
      <c r="B13324">
        <v>2026</v>
      </c>
      <c r="C13324" t="s">
        <v>489</v>
      </c>
      <c r="D13324">
        <v>4</v>
      </c>
      <c r="E13324" t="s">
        <v>148</v>
      </c>
      <c r="F13324">
        <v>26</v>
      </c>
      <c r="G13324" s="85">
        <v>9.1355531998430859</v>
      </c>
      <c r="H13324" s="85">
        <v>9379.6906330564307</v>
      </c>
      <c r="I13324" s="85">
        <v>2699.8138069321112</v>
      </c>
      <c r="J13324" s="85">
        <v>54840.744176868415</v>
      </c>
      <c r="K13324" t="s">
        <v>491</v>
      </c>
    </row>
    <row r="13325" spans="2:11" x14ac:dyDescent="0.25">
      <c r="B13325">
        <v>2026</v>
      </c>
      <c r="C13325" t="s">
        <v>490</v>
      </c>
      <c r="D13325">
        <v>3</v>
      </c>
      <c r="E13325" t="s">
        <v>148</v>
      </c>
      <c r="F13325">
        <v>26</v>
      </c>
      <c r="G13325" s="85">
        <v>8.7823139197613962</v>
      </c>
      <c r="H13325" s="85">
        <v>9379.6906330564307</v>
      </c>
      <c r="I13325" s="85">
        <v>2699.8138069321112</v>
      </c>
      <c r="J13325" s="85">
        <v>52720.248070238129</v>
      </c>
      <c r="K13325" t="s">
        <v>491</v>
      </c>
    </row>
    <row r="13326" spans="2:11" x14ac:dyDescent="0.25">
      <c r="B13326">
        <v>2026</v>
      </c>
      <c r="C13326" t="s">
        <v>490</v>
      </c>
      <c r="D13326">
        <v>4</v>
      </c>
      <c r="E13326" t="s">
        <v>148</v>
      </c>
      <c r="F13326">
        <v>26</v>
      </c>
      <c r="G13326" s="85">
        <v>9.2494582771955152</v>
      </c>
      <c r="H13326" s="85">
        <v>9379.6906330564307</v>
      </c>
      <c r="I13326" s="85">
        <v>2699.8138069321112</v>
      </c>
      <c r="J13326" s="85">
        <v>55524.516584612509</v>
      </c>
      <c r="K13326" t="s">
        <v>491</v>
      </c>
    </row>
    <row r="13327" spans="2:11" x14ac:dyDescent="0.25">
      <c r="B13327">
        <v>2026</v>
      </c>
      <c r="C13327" t="s">
        <v>479</v>
      </c>
      <c r="D13327">
        <v>3</v>
      </c>
      <c r="E13327" t="s">
        <v>148</v>
      </c>
      <c r="F13327">
        <v>12</v>
      </c>
      <c r="G13327" s="85">
        <v>2.4238001352307381</v>
      </c>
      <c r="H13327" s="85">
        <v>9379.6906330564307</v>
      </c>
      <c r="I13327" s="85">
        <v>2699.8138069321112</v>
      </c>
      <c r="J13327" s="85">
        <v>15709.536338553844</v>
      </c>
      <c r="K13327" t="s">
        <v>491</v>
      </c>
    </row>
    <row r="13328" spans="2:11" x14ac:dyDescent="0.25">
      <c r="B13328">
        <v>2026</v>
      </c>
      <c r="C13328" t="s">
        <v>479</v>
      </c>
      <c r="D13328">
        <v>4</v>
      </c>
      <c r="E13328" t="s">
        <v>148</v>
      </c>
      <c r="F13328">
        <v>12</v>
      </c>
      <c r="G13328" s="85">
        <v>1.9749482583361577</v>
      </c>
      <c r="H13328" s="85">
        <v>9379.6906330564307</v>
      </c>
      <c r="I13328" s="85">
        <v>2699.8138069321112</v>
      </c>
      <c r="J13328" s="85">
        <v>12800.362942525358</v>
      </c>
      <c r="K13328" t="s">
        <v>491</v>
      </c>
    </row>
    <row r="13329" spans="2:11" x14ac:dyDescent="0.25">
      <c r="B13329">
        <v>2026</v>
      </c>
      <c r="C13329" t="s">
        <v>480</v>
      </c>
      <c r="D13329">
        <v>3</v>
      </c>
      <c r="E13329" t="s">
        <v>148</v>
      </c>
      <c r="F13329">
        <v>12</v>
      </c>
      <c r="G13329" s="85">
        <v>2.4168646353078533</v>
      </c>
      <c r="H13329" s="85">
        <v>9379.6906330564307</v>
      </c>
      <c r="I13329" s="85">
        <v>2699.8138069321112</v>
      </c>
      <c r="J13329" s="85">
        <v>15664.584823583233</v>
      </c>
      <c r="K13329" t="s">
        <v>491</v>
      </c>
    </row>
    <row r="13330" spans="2:11" x14ac:dyDescent="0.25">
      <c r="B13330">
        <v>2026</v>
      </c>
      <c r="C13330" t="s">
        <v>480</v>
      </c>
      <c r="D13330">
        <v>4</v>
      </c>
      <c r="E13330" t="s">
        <v>148</v>
      </c>
      <c r="F13330">
        <v>12</v>
      </c>
      <c r="G13330" s="85">
        <v>1.9692971102508436</v>
      </c>
      <c r="H13330" s="85">
        <v>9379.6906330564307</v>
      </c>
      <c r="I13330" s="85">
        <v>2699.8138069321112</v>
      </c>
      <c r="J13330" s="85">
        <v>12763.73578217893</v>
      </c>
      <c r="K13330" t="s">
        <v>491</v>
      </c>
    </row>
    <row r="13331" spans="2:11" x14ac:dyDescent="0.25">
      <c r="B13331">
        <v>2026</v>
      </c>
      <c r="C13331" t="s">
        <v>481</v>
      </c>
      <c r="D13331">
        <v>3</v>
      </c>
      <c r="E13331" t="s">
        <v>148</v>
      </c>
      <c r="F13331">
        <v>12</v>
      </c>
      <c r="G13331" s="85">
        <v>2.4099291353849743</v>
      </c>
      <c r="H13331" s="85">
        <v>9379.6906330564307</v>
      </c>
      <c r="I13331" s="85">
        <v>2699.8138069321112</v>
      </c>
      <c r="J13331" s="85">
        <v>15619.633308612658</v>
      </c>
      <c r="K13331" t="s">
        <v>491</v>
      </c>
    </row>
    <row r="13332" spans="2:11" x14ac:dyDescent="0.25">
      <c r="B13332">
        <v>2026</v>
      </c>
      <c r="C13332" t="s">
        <v>481</v>
      </c>
      <c r="D13332">
        <v>4</v>
      </c>
      <c r="E13332" t="s">
        <v>148</v>
      </c>
      <c r="F13332">
        <v>12</v>
      </c>
      <c r="G13332" s="85">
        <v>1.9636459621655353</v>
      </c>
      <c r="H13332" s="85">
        <v>9379.6906330564307</v>
      </c>
      <c r="I13332" s="85">
        <v>2699.8138069321112</v>
      </c>
      <c r="J13332" s="85">
        <v>12727.10862183254</v>
      </c>
      <c r="K13332" t="s">
        <v>491</v>
      </c>
    </row>
    <row r="13333" spans="2:11" x14ac:dyDescent="0.25">
      <c r="B13333">
        <v>2026</v>
      </c>
      <c r="C13333" t="s">
        <v>482</v>
      </c>
      <c r="D13333">
        <v>3</v>
      </c>
      <c r="E13333" t="s">
        <v>148</v>
      </c>
      <c r="F13333">
        <v>12</v>
      </c>
      <c r="G13333" s="85">
        <v>2.4029936354620896</v>
      </c>
      <c r="H13333" s="85">
        <v>9379.6906330564307</v>
      </c>
      <c r="I13333" s="85">
        <v>2699.8138069321112</v>
      </c>
      <c r="J13333" s="85">
        <v>15574.681793642045</v>
      </c>
      <c r="K13333" t="s">
        <v>491</v>
      </c>
    </row>
    <row r="13334" spans="2:11" x14ac:dyDescent="0.25">
      <c r="B13334">
        <v>2026</v>
      </c>
      <c r="C13334" t="s">
        <v>482</v>
      </c>
      <c r="D13334">
        <v>4</v>
      </c>
      <c r="E13334" t="s">
        <v>148</v>
      </c>
      <c r="F13334">
        <v>12</v>
      </c>
      <c r="G13334" s="85">
        <v>1.9579948140802212</v>
      </c>
      <c r="H13334" s="85">
        <v>9379.6906330564307</v>
      </c>
      <c r="I13334" s="85">
        <v>2699.8138069321112</v>
      </c>
      <c r="J13334" s="85">
        <v>12690.481461486112</v>
      </c>
      <c r="K13334" t="s">
        <v>491</v>
      </c>
    </row>
    <row r="13335" spans="2:11" x14ac:dyDescent="0.25">
      <c r="B13335">
        <v>2026</v>
      </c>
      <c r="C13335" t="s">
        <v>483</v>
      </c>
      <c r="D13335">
        <v>3</v>
      </c>
      <c r="E13335" t="s">
        <v>148</v>
      </c>
      <c r="F13335">
        <v>12</v>
      </c>
      <c r="G13335" s="85">
        <v>2.3960581355392105</v>
      </c>
      <c r="H13335" s="85">
        <v>9379.6906330564307</v>
      </c>
      <c r="I13335" s="85">
        <v>2699.8138069321112</v>
      </c>
      <c r="J13335" s="85">
        <v>15529.73027867147</v>
      </c>
      <c r="K13335" t="s">
        <v>491</v>
      </c>
    </row>
    <row r="13336" spans="2:11" x14ac:dyDescent="0.25">
      <c r="B13336">
        <v>2026</v>
      </c>
      <c r="C13336" t="s">
        <v>483</v>
      </c>
      <c r="D13336">
        <v>4</v>
      </c>
      <c r="E13336" t="s">
        <v>148</v>
      </c>
      <c r="F13336">
        <v>12</v>
      </c>
      <c r="G13336" s="85">
        <v>1.9523436659949129</v>
      </c>
      <c r="H13336" s="85">
        <v>9379.6906330564307</v>
      </c>
      <c r="I13336" s="85">
        <v>2699.8138069321112</v>
      </c>
      <c r="J13336" s="85">
        <v>12653.854301139721</v>
      </c>
      <c r="K13336" t="s">
        <v>491</v>
      </c>
    </row>
    <row r="13337" spans="2:11" x14ac:dyDescent="0.25">
      <c r="B13337">
        <v>2026</v>
      </c>
      <c r="C13337" t="s">
        <v>484</v>
      </c>
      <c r="D13337">
        <v>3</v>
      </c>
      <c r="E13337" t="s">
        <v>148</v>
      </c>
      <c r="F13337">
        <v>12</v>
      </c>
      <c r="G13337" s="85">
        <v>2.3891226356163258</v>
      </c>
      <c r="H13337" s="85">
        <v>9379.6906330564307</v>
      </c>
      <c r="I13337" s="85">
        <v>2699.8138069321112</v>
      </c>
      <c r="J13337" s="85">
        <v>15484.778763700859</v>
      </c>
      <c r="K13337" t="s">
        <v>491</v>
      </c>
    </row>
    <row r="13338" spans="2:11" x14ac:dyDescent="0.25">
      <c r="B13338">
        <v>2026</v>
      </c>
      <c r="C13338" t="s">
        <v>484</v>
      </c>
      <c r="D13338">
        <v>4</v>
      </c>
      <c r="E13338" t="s">
        <v>148</v>
      </c>
      <c r="F13338">
        <v>12</v>
      </c>
      <c r="G13338" s="85">
        <v>1.9466925179095989</v>
      </c>
      <c r="H13338" s="85">
        <v>9379.6906330564307</v>
      </c>
      <c r="I13338" s="85">
        <v>2699.8138069321112</v>
      </c>
      <c r="J13338" s="85">
        <v>12617.227140793293</v>
      </c>
      <c r="K13338" t="s">
        <v>491</v>
      </c>
    </row>
    <row r="13339" spans="2:11" x14ac:dyDescent="0.25">
      <c r="B13339">
        <v>2026</v>
      </c>
      <c r="C13339" t="s">
        <v>485</v>
      </c>
      <c r="D13339">
        <v>3</v>
      </c>
      <c r="E13339" t="s">
        <v>148</v>
      </c>
      <c r="F13339">
        <v>12</v>
      </c>
      <c r="G13339" s="85">
        <v>2.3821871356934472</v>
      </c>
      <c r="H13339" s="85">
        <v>9379.6906330564307</v>
      </c>
      <c r="I13339" s="85">
        <v>2699.8138069321112</v>
      </c>
      <c r="J13339" s="85">
        <v>15439.827248730287</v>
      </c>
      <c r="K13339" t="s">
        <v>491</v>
      </c>
    </row>
    <row r="13340" spans="2:11" x14ac:dyDescent="0.25">
      <c r="B13340">
        <v>2026</v>
      </c>
      <c r="C13340" t="s">
        <v>485</v>
      </c>
      <c r="D13340">
        <v>4</v>
      </c>
      <c r="E13340" t="s">
        <v>148</v>
      </c>
      <c r="F13340">
        <v>12</v>
      </c>
      <c r="G13340" s="85">
        <v>1.941041369824291</v>
      </c>
      <c r="H13340" s="85">
        <v>9379.6906330564307</v>
      </c>
      <c r="I13340" s="85">
        <v>2699.8138069321112</v>
      </c>
      <c r="J13340" s="85">
        <v>12580.599980446905</v>
      </c>
      <c r="K13340" t="s">
        <v>491</v>
      </c>
    </row>
    <row r="13341" spans="2:11" x14ac:dyDescent="0.25">
      <c r="B13341">
        <v>2026</v>
      </c>
      <c r="C13341" t="s">
        <v>486</v>
      </c>
      <c r="D13341">
        <v>3</v>
      </c>
      <c r="E13341" t="s">
        <v>148</v>
      </c>
      <c r="F13341">
        <v>12</v>
      </c>
      <c r="G13341" s="85">
        <v>2.3752516357705624</v>
      </c>
      <c r="H13341" s="85">
        <v>9379.6906330564307</v>
      </c>
      <c r="I13341" s="85">
        <v>2699.8138069321112</v>
      </c>
      <c r="J13341" s="85">
        <v>15394.875733759674</v>
      </c>
      <c r="K13341" t="s">
        <v>491</v>
      </c>
    </row>
    <row r="13342" spans="2:11" x14ac:dyDescent="0.25">
      <c r="B13342">
        <v>2026</v>
      </c>
      <c r="C13342" t="s">
        <v>486</v>
      </c>
      <c r="D13342">
        <v>4</v>
      </c>
      <c r="E13342" t="s">
        <v>148</v>
      </c>
      <c r="F13342">
        <v>12</v>
      </c>
      <c r="G13342" s="85">
        <v>1.9353902217389769</v>
      </c>
      <c r="H13342" s="85">
        <v>9379.6906330564307</v>
      </c>
      <c r="I13342" s="85">
        <v>2699.8138069321112</v>
      </c>
      <c r="J13342" s="85">
        <v>12543.972820100476</v>
      </c>
      <c r="K13342" t="s">
        <v>491</v>
      </c>
    </row>
    <row r="13343" spans="2:11" x14ac:dyDescent="0.25">
      <c r="B13343">
        <v>2026</v>
      </c>
      <c r="C13343" t="s">
        <v>487</v>
      </c>
      <c r="D13343">
        <v>3</v>
      </c>
      <c r="E13343" t="s">
        <v>148</v>
      </c>
      <c r="F13343">
        <v>12</v>
      </c>
      <c r="G13343" s="85">
        <v>2.3683161358476834</v>
      </c>
      <c r="H13343" s="85">
        <v>9379.6906330564307</v>
      </c>
      <c r="I13343" s="85">
        <v>2699.8138069321112</v>
      </c>
      <c r="J13343" s="85">
        <v>15349.924218789101</v>
      </c>
      <c r="K13343" t="s">
        <v>491</v>
      </c>
    </row>
    <row r="13344" spans="2:11" x14ac:dyDescent="0.25">
      <c r="B13344">
        <v>2026</v>
      </c>
      <c r="C13344" t="s">
        <v>487</v>
      </c>
      <c r="D13344">
        <v>4</v>
      </c>
      <c r="E13344" t="s">
        <v>148</v>
      </c>
      <c r="F13344">
        <v>12</v>
      </c>
      <c r="G13344" s="85">
        <v>1.9297390736536686</v>
      </c>
      <c r="H13344" s="85">
        <v>9379.6906330564307</v>
      </c>
      <c r="I13344" s="85">
        <v>2699.8138069321112</v>
      </c>
      <c r="J13344" s="85">
        <v>12507.345659754086</v>
      </c>
      <c r="K13344" t="s">
        <v>491</v>
      </c>
    </row>
    <row r="13345" spans="2:11" x14ac:dyDescent="0.25">
      <c r="B13345">
        <v>2026</v>
      </c>
      <c r="C13345" t="s">
        <v>488</v>
      </c>
      <c r="D13345">
        <v>3</v>
      </c>
      <c r="E13345" t="s">
        <v>148</v>
      </c>
      <c r="F13345">
        <v>12</v>
      </c>
      <c r="G13345" s="85">
        <v>2.3613806359247986</v>
      </c>
      <c r="H13345" s="85">
        <v>9379.6906330564307</v>
      </c>
      <c r="I13345" s="85">
        <v>2699.8138069321112</v>
      </c>
      <c r="J13345" s="85">
        <v>15304.972703818488</v>
      </c>
      <c r="K13345" t="s">
        <v>491</v>
      </c>
    </row>
    <row r="13346" spans="2:11" x14ac:dyDescent="0.25">
      <c r="B13346">
        <v>2026</v>
      </c>
      <c r="C13346" t="s">
        <v>488</v>
      </c>
      <c r="D13346">
        <v>4</v>
      </c>
      <c r="E13346" t="s">
        <v>148</v>
      </c>
      <c r="F13346">
        <v>12</v>
      </c>
      <c r="G13346" s="85">
        <v>1.9240879255683545</v>
      </c>
      <c r="H13346" s="85">
        <v>9379.6906330564307</v>
      </c>
      <c r="I13346" s="85">
        <v>2699.8138069321112</v>
      </c>
      <c r="J13346" s="85">
        <v>12470.718499407658</v>
      </c>
      <c r="K13346" t="s">
        <v>491</v>
      </c>
    </row>
    <row r="13347" spans="2:11" x14ac:dyDescent="0.25">
      <c r="B13347">
        <v>2026</v>
      </c>
      <c r="C13347" t="s">
        <v>489</v>
      </c>
      <c r="D13347">
        <v>3</v>
      </c>
      <c r="E13347" t="s">
        <v>148</v>
      </c>
      <c r="F13347">
        <v>12</v>
      </c>
      <c r="G13347" s="85">
        <v>2.3544451360019201</v>
      </c>
      <c r="H13347" s="85">
        <v>9379.6906330564307</v>
      </c>
      <c r="I13347" s="85">
        <v>2699.8138069321112</v>
      </c>
      <c r="J13347" s="85">
        <v>15260.021188847917</v>
      </c>
      <c r="K13347" t="s">
        <v>491</v>
      </c>
    </row>
    <row r="13348" spans="2:11" x14ac:dyDescent="0.25">
      <c r="B13348">
        <v>2026</v>
      </c>
      <c r="C13348" t="s">
        <v>489</v>
      </c>
      <c r="D13348">
        <v>4</v>
      </c>
      <c r="E13348" t="s">
        <v>148</v>
      </c>
      <c r="F13348">
        <v>12</v>
      </c>
      <c r="G13348" s="85">
        <v>1.9184367774830466</v>
      </c>
      <c r="H13348" s="85">
        <v>9379.6906330564307</v>
      </c>
      <c r="I13348" s="85">
        <v>2699.8138069321112</v>
      </c>
      <c r="J13348" s="85">
        <v>12434.09133906127</v>
      </c>
      <c r="K13348" t="s">
        <v>491</v>
      </c>
    </row>
    <row r="13349" spans="2:11" x14ac:dyDescent="0.25">
      <c r="B13349">
        <v>2026</v>
      </c>
      <c r="C13349" t="s">
        <v>490</v>
      </c>
      <c r="D13349">
        <v>3</v>
      </c>
      <c r="E13349" t="s">
        <v>148</v>
      </c>
      <c r="F13349">
        <v>12</v>
      </c>
      <c r="G13349" s="85">
        <v>2.3475096360790353</v>
      </c>
      <c r="H13349" s="85">
        <v>9379.6906330564307</v>
      </c>
      <c r="I13349" s="85">
        <v>2699.8138069321112</v>
      </c>
      <c r="J13349" s="85">
        <v>15215.069673877306</v>
      </c>
      <c r="K13349" t="s">
        <v>491</v>
      </c>
    </row>
    <row r="13350" spans="2:11" x14ac:dyDescent="0.25">
      <c r="B13350">
        <v>2026</v>
      </c>
      <c r="C13350" t="s">
        <v>490</v>
      </c>
      <c r="D13350">
        <v>4</v>
      </c>
      <c r="E13350" t="s">
        <v>148</v>
      </c>
      <c r="F13350">
        <v>12</v>
      </c>
      <c r="G13350" s="85">
        <v>1.9127856293977326</v>
      </c>
      <c r="H13350" s="85">
        <v>9379.6906330564307</v>
      </c>
      <c r="I13350" s="85">
        <v>2699.8138069321112</v>
      </c>
      <c r="J13350" s="85">
        <v>12397.464178714841</v>
      </c>
      <c r="K13350" t="s">
        <v>491</v>
      </c>
    </row>
    <row r="13351" spans="2:11" x14ac:dyDescent="0.25">
      <c r="B13351">
        <v>2026</v>
      </c>
      <c r="C13351" t="s">
        <v>479</v>
      </c>
      <c r="D13351">
        <v>3</v>
      </c>
      <c r="E13351" t="s">
        <v>148</v>
      </c>
      <c r="F13351">
        <v>16</v>
      </c>
      <c r="G13351" s="85">
        <v>8.3192486451702887</v>
      </c>
      <c r="H13351" s="85">
        <v>9379.6906330564307</v>
      </c>
      <c r="I13351" s="85">
        <v>2699.8138069321112</v>
      </c>
      <c r="J13351" s="85">
        <v>53451.905334952244</v>
      </c>
      <c r="K13351" t="s">
        <v>491</v>
      </c>
    </row>
    <row r="13352" spans="2:11" x14ac:dyDescent="0.25">
      <c r="B13352">
        <v>2026</v>
      </c>
      <c r="C13352" t="s">
        <v>479</v>
      </c>
      <c r="D13352">
        <v>4</v>
      </c>
      <c r="E13352" t="s">
        <v>148</v>
      </c>
      <c r="F13352">
        <v>16</v>
      </c>
      <c r="G13352" s="85">
        <v>4.9236369532640474</v>
      </c>
      <c r="H13352" s="85">
        <v>9379.6906330564307</v>
      </c>
      <c r="I13352" s="85">
        <v>2699.8138069321112</v>
      </c>
      <c r="J13352" s="85">
        <v>31634.801116604383</v>
      </c>
      <c r="K13352" t="s">
        <v>491</v>
      </c>
    </row>
    <row r="13353" spans="2:11" x14ac:dyDescent="0.25">
      <c r="B13353">
        <v>2026</v>
      </c>
      <c r="C13353" t="s">
        <v>480</v>
      </c>
      <c r="D13353">
        <v>3</v>
      </c>
      <c r="E13353" t="s">
        <v>148</v>
      </c>
      <c r="F13353">
        <v>16</v>
      </c>
      <c r="G13353" s="85">
        <v>8.3596855495241282</v>
      </c>
      <c r="H13353" s="85">
        <v>9379.6906330564307</v>
      </c>
      <c r="I13353" s="85">
        <v>2699.8138069321112</v>
      </c>
      <c r="J13353" s="85">
        <v>53711.716007255542</v>
      </c>
      <c r="K13353" t="s">
        <v>491</v>
      </c>
    </row>
    <row r="13354" spans="2:11" x14ac:dyDescent="0.25">
      <c r="B13354">
        <v>2026</v>
      </c>
      <c r="C13354" t="s">
        <v>480</v>
      </c>
      <c r="D13354">
        <v>4</v>
      </c>
      <c r="E13354" t="s">
        <v>148</v>
      </c>
      <c r="F13354">
        <v>16</v>
      </c>
      <c r="G13354" s="85">
        <v>4.947568998697955</v>
      </c>
      <c r="H13354" s="85">
        <v>9379.6906330564307</v>
      </c>
      <c r="I13354" s="85">
        <v>2699.8138069321112</v>
      </c>
      <c r="J13354" s="85">
        <v>31788.566616539003</v>
      </c>
      <c r="K13354" t="s">
        <v>491</v>
      </c>
    </row>
    <row r="13355" spans="2:11" x14ac:dyDescent="0.25">
      <c r="B13355">
        <v>2026</v>
      </c>
      <c r="C13355" t="s">
        <v>481</v>
      </c>
      <c r="D13355">
        <v>3</v>
      </c>
      <c r="E13355" t="s">
        <v>148</v>
      </c>
      <c r="F13355">
        <v>16</v>
      </c>
      <c r="G13355" s="85">
        <v>8.400122453877966</v>
      </c>
      <c r="H13355" s="85">
        <v>9379.6906330564307</v>
      </c>
      <c r="I13355" s="85">
        <v>2699.8138069321112</v>
      </c>
      <c r="J13355" s="85">
        <v>53971.526679558818</v>
      </c>
      <c r="K13355" t="s">
        <v>491</v>
      </c>
    </row>
    <row r="13356" spans="2:11" x14ac:dyDescent="0.25">
      <c r="B13356">
        <v>2026</v>
      </c>
      <c r="C13356" t="s">
        <v>481</v>
      </c>
      <c r="D13356">
        <v>4</v>
      </c>
      <c r="E13356" t="s">
        <v>148</v>
      </c>
      <c r="F13356">
        <v>16</v>
      </c>
      <c r="G13356" s="85">
        <v>4.971501044131859</v>
      </c>
      <c r="H13356" s="85">
        <v>9379.6906330564307</v>
      </c>
      <c r="I13356" s="85">
        <v>2699.8138069321112</v>
      </c>
      <c r="J13356" s="85">
        <v>31942.332116473597</v>
      </c>
      <c r="K13356" t="s">
        <v>491</v>
      </c>
    </row>
    <row r="13357" spans="2:11" x14ac:dyDescent="0.25">
      <c r="B13357">
        <v>2026</v>
      </c>
      <c r="C13357" t="s">
        <v>482</v>
      </c>
      <c r="D13357">
        <v>3</v>
      </c>
      <c r="E13357" t="s">
        <v>148</v>
      </c>
      <c r="F13357">
        <v>16</v>
      </c>
      <c r="G13357" s="85">
        <v>8.440559358231809</v>
      </c>
      <c r="H13357" s="85">
        <v>9379.6906330564307</v>
      </c>
      <c r="I13357" s="85">
        <v>2699.8138069321112</v>
      </c>
      <c r="J13357" s="85">
        <v>54231.337351862137</v>
      </c>
      <c r="K13357" t="s">
        <v>491</v>
      </c>
    </row>
    <row r="13358" spans="2:11" x14ac:dyDescent="0.25">
      <c r="B13358">
        <v>2026</v>
      </c>
      <c r="C13358" t="s">
        <v>482</v>
      </c>
      <c r="D13358">
        <v>4</v>
      </c>
      <c r="E13358" t="s">
        <v>148</v>
      </c>
      <c r="F13358">
        <v>16</v>
      </c>
      <c r="G13358" s="85">
        <v>4.9954330895657648</v>
      </c>
      <c r="H13358" s="85">
        <v>9379.6906330564307</v>
      </c>
      <c r="I13358" s="85">
        <v>2699.8138069321112</v>
      </c>
      <c r="J13358" s="85">
        <v>32096.097616408206</v>
      </c>
      <c r="K13358" t="s">
        <v>491</v>
      </c>
    </row>
    <row r="13359" spans="2:11" x14ac:dyDescent="0.25">
      <c r="B13359">
        <v>2026</v>
      </c>
      <c r="C13359" t="s">
        <v>483</v>
      </c>
      <c r="D13359">
        <v>3</v>
      </c>
      <c r="E13359" t="s">
        <v>148</v>
      </c>
      <c r="F13359">
        <v>16</v>
      </c>
      <c r="G13359" s="85">
        <v>8.480996262585645</v>
      </c>
      <c r="H13359" s="85">
        <v>9379.6906330564307</v>
      </c>
      <c r="I13359" s="85">
        <v>2699.8138069321112</v>
      </c>
      <c r="J13359" s="85">
        <v>54491.148024165406</v>
      </c>
      <c r="K13359" t="s">
        <v>491</v>
      </c>
    </row>
    <row r="13360" spans="2:11" x14ac:dyDescent="0.25">
      <c r="B13360">
        <v>2026</v>
      </c>
      <c r="C13360" t="s">
        <v>483</v>
      </c>
      <c r="D13360">
        <v>4</v>
      </c>
      <c r="E13360" t="s">
        <v>148</v>
      </c>
      <c r="F13360">
        <v>16</v>
      </c>
      <c r="G13360" s="85">
        <v>5.0193651349996671</v>
      </c>
      <c r="H13360" s="85">
        <v>9379.6906330564307</v>
      </c>
      <c r="I13360" s="85">
        <v>2699.8138069321112</v>
      </c>
      <c r="J13360" s="85">
        <v>32249.863116342789</v>
      </c>
      <c r="K13360" t="s">
        <v>491</v>
      </c>
    </row>
    <row r="13361" spans="2:11" x14ac:dyDescent="0.25">
      <c r="B13361">
        <v>2026</v>
      </c>
      <c r="C13361" t="s">
        <v>484</v>
      </c>
      <c r="D13361">
        <v>3</v>
      </c>
      <c r="E13361" t="s">
        <v>148</v>
      </c>
      <c r="F13361">
        <v>16</v>
      </c>
      <c r="G13361" s="85">
        <v>8.5214331669394898</v>
      </c>
      <c r="H13361" s="85">
        <v>9379.6906330564307</v>
      </c>
      <c r="I13361" s="85">
        <v>2699.8138069321112</v>
      </c>
      <c r="J13361" s="85">
        <v>54750.958696468733</v>
      </c>
      <c r="K13361" t="s">
        <v>491</v>
      </c>
    </row>
    <row r="13362" spans="2:11" x14ac:dyDescent="0.25">
      <c r="B13362">
        <v>2026</v>
      </c>
      <c r="C13362" t="s">
        <v>484</v>
      </c>
      <c r="D13362">
        <v>4</v>
      </c>
      <c r="E13362" t="s">
        <v>148</v>
      </c>
      <c r="F13362">
        <v>16</v>
      </c>
      <c r="G13362" s="85">
        <v>5.0432971804335747</v>
      </c>
      <c r="H13362" s="85">
        <v>9379.6906330564307</v>
      </c>
      <c r="I13362" s="85">
        <v>2699.8138069321112</v>
      </c>
      <c r="J13362" s="85">
        <v>32403.628616277409</v>
      </c>
      <c r="K13362" t="s">
        <v>491</v>
      </c>
    </row>
    <row r="13363" spans="2:11" x14ac:dyDescent="0.25">
      <c r="B13363">
        <v>2026</v>
      </c>
      <c r="C13363" t="s">
        <v>485</v>
      </c>
      <c r="D13363">
        <v>3</v>
      </c>
      <c r="E13363" t="s">
        <v>148</v>
      </c>
      <c r="F13363">
        <v>16</v>
      </c>
      <c r="G13363" s="85">
        <v>8.561870071293324</v>
      </c>
      <c r="H13363" s="85">
        <v>9379.6906330564307</v>
      </c>
      <c r="I13363" s="85">
        <v>2699.8138069321112</v>
      </c>
      <c r="J13363" s="85">
        <v>55010.769368771988</v>
      </c>
      <c r="K13363" t="s">
        <v>491</v>
      </c>
    </row>
    <row r="13364" spans="2:11" x14ac:dyDescent="0.25">
      <c r="B13364">
        <v>2026</v>
      </c>
      <c r="C13364" t="s">
        <v>485</v>
      </c>
      <c r="D13364">
        <v>4</v>
      </c>
      <c r="E13364" t="s">
        <v>148</v>
      </c>
      <c r="F13364">
        <v>16</v>
      </c>
      <c r="G13364" s="85">
        <v>5.0672292258674787</v>
      </c>
      <c r="H13364" s="85">
        <v>9379.6906330564307</v>
      </c>
      <c r="I13364" s="85">
        <v>2699.8138069321112</v>
      </c>
      <c r="J13364" s="85">
        <v>32557.394116212003</v>
      </c>
      <c r="K13364" t="s">
        <v>491</v>
      </c>
    </row>
    <row r="13365" spans="2:11" x14ac:dyDescent="0.25">
      <c r="B13365">
        <v>2026</v>
      </c>
      <c r="C13365" t="s">
        <v>486</v>
      </c>
      <c r="D13365">
        <v>3</v>
      </c>
      <c r="E13365" t="s">
        <v>148</v>
      </c>
      <c r="F13365">
        <v>16</v>
      </c>
      <c r="G13365" s="85">
        <v>8.6023069756471671</v>
      </c>
      <c r="H13365" s="85">
        <v>9379.6906330564307</v>
      </c>
      <c r="I13365" s="85">
        <v>2699.8138069321112</v>
      </c>
      <c r="J13365" s="85">
        <v>55270.580041075307</v>
      </c>
      <c r="K13365" t="s">
        <v>491</v>
      </c>
    </row>
    <row r="13366" spans="2:11" x14ac:dyDescent="0.25">
      <c r="B13366">
        <v>2026</v>
      </c>
      <c r="C13366" t="s">
        <v>486</v>
      </c>
      <c r="D13366">
        <v>4</v>
      </c>
      <c r="E13366" t="s">
        <v>148</v>
      </c>
      <c r="F13366">
        <v>16</v>
      </c>
      <c r="G13366" s="85">
        <v>5.0911612713013845</v>
      </c>
      <c r="H13366" s="85">
        <v>9379.6906330564307</v>
      </c>
      <c r="I13366" s="85">
        <v>2699.8138069321112</v>
      </c>
      <c r="J13366" s="85">
        <v>32711.159616146608</v>
      </c>
      <c r="K13366" t="s">
        <v>491</v>
      </c>
    </row>
    <row r="13367" spans="2:11" x14ac:dyDescent="0.25">
      <c r="B13367">
        <v>2026</v>
      </c>
      <c r="C13367" t="s">
        <v>487</v>
      </c>
      <c r="D13367">
        <v>3</v>
      </c>
      <c r="E13367" t="s">
        <v>148</v>
      </c>
      <c r="F13367">
        <v>16</v>
      </c>
      <c r="G13367" s="85">
        <v>8.6427438800010048</v>
      </c>
      <c r="H13367" s="85">
        <v>9379.6906330564307</v>
      </c>
      <c r="I13367" s="85">
        <v>2699.8138069321112</v>
      </c>
      <c r="J13367" s="85">
        <v>55530.390713378583</v>
      </c>
      <c r="K13367" t="s">
        <v>491</v>
      </c>
    </row>
    <row r="13368" spans="2:11" x14ac:dyDescent="0.25">
      <c r="B13368">
        <v>2026</v>
      </c>
      <c r="C13368" t="s">
        <v>487</v>
      </c>
      <c r="D13368">
        <v>4</v>
      </c>
      <c r="E13368" t="s">
        <v>148</v>
      </c>
      <c r="F13368">
        <v>16</v>
      </c>
      <c r="G13368" s="85">
        <v>5.1150933167352886</v>
      </c>
      <c r="H13368" s="85">
        <v>9379.6906330564307</v>
      </c>
      <c r="I13368" s="85">
        <v>2699.8138069321112</v>
      </c>
      <c r="J13368" s="85">
        <v>32864.925116081205</v>
      </c>
      <c r="K13368" t="s">
        <v>491</v>
      </c>
    </row>
    <row r="13369" spans="2:11" x14ac:dyDescent="0.25">
      <c r="B13369">
        <v>2026</v>
      </c>
      <c r="C13369" t="s">
        <v>488</v>
      </c>
      <c r="D13369">
        <v>3</v>
      </c>
      <c r="E13369" t="s">
        <v>148</v>
      </c>
      <c r="F13369">
        <v>16</v>
      </c>
      <c r="G13369" s="85">
        <v>8.6831807843548461</v>
      </c>
      <c r="H13369" s="85">
        <v>9379.6906330564307</v>
      </c>
      <c r="I13369" s="85">
        <v>2699.8138069321112</v>
      </c>
      <c r="J13369" s="85">
        <v>55790.201385681888</v>
      </c>
      <c r="K13369" t="s">
        <v>491</v>
      </c>
    </row>
    <row r="13370" spans="2:11" x14ac:dyDescent="0.25">
      <c r="B13370">
        <v>2026</v>
      </c>
      <c r="C13370" t="s">
        <v>488</v>
      </c>
      <c r="D13370">
        <v>4</v>
      </c>
      <c r="E13370" t="s">
        <v>148</v>
      </c>
      <c r="F13370">
        <v>16</v>
      </c>
      <c r="G13370" s="85">
        <v>5.1390253621691961</v>
      </c>
      <c r="H13370" s="85">
        <v>9379.6906330564307</v>
      </c>
      <c r="I13370" s="85">
        <v>2699.8138069321112</v>
      </c>
      <c r="J13370" s="85">
        <v>33018.690616015825</v>
      </c>
      <c r="K13370" t="s">
        <v>491</v>
      </c>
    </row>
    <row r="13371" spans="2:11" x14ac:dyDescent="0.25">
      <c r="B13371">
        <v>2026</v>
      </c>
      <c r="C13371" t="s">
        <v>489</v>
      </c>
      <c r="D13371">
        <v>3</v>
      </c>
      <c r="E13371" t="s">
        <v>148</v>
      </c>
      <c r="F13371">
        <v>16</v>
      </c>
      <c r="G13371" s="85">
        <v>8.723617688708682</v>
      </c>
      <c r="H13371" s="85">
        <v>9379.6906330564307</v>
      </c>
      <c r="I13371" s="85">
        <v>2699.8138069321112</v>
      </c>
      <c r="J13371" s="85">
        <v>56050.012057985157</v>
      </c>
      <c r="K13371" t="s">
        <v>491</v>
      </c>
    </row>
    <row r="13372" spans="2:11" x14ac:dyDescent="0.25">
      <c r="B13372">
        <v>2026</v>
      </c>
      <c r="C13372" t="s">
        <v>489</v>
      </c>
      <c r="D13372">
        <v>4</v>
      </c>
      <c r="E13372" t="s">
        <v>148</v>
      </c>
      <c r="F13372">
        <v>16</v>
      </c>
      <c r="G13372" s="85">
        <v>5.1629574076030984</v>
      </c>
      <c r="H13372" s="85">
        <v>9379.6906330564307</v>
      </c>
      <c r="I13372" s="85">
        <v>2699.8138069321112</v>
      </c>
      <c r="J13372" s="85">
        <v>33172.456115950408</v>
      </c>
      <c r="K13372" t="s">
        <v>491</v>
      </c>
    </row>
    <row r="13373" spans="2:11" x14ac:dyDescent="0.25">
      <c r="B13373">
        <v>2026</v>
      </c>
      <c r="C13373" t="s">
        <v>490</v>
      </c>
      <c r="D13373">
        <v>3</v>
      </c>
      <c r="E13373" t="s">
        <v>148</v>
      </c>
      <c r="F13373">
        <v>16</v>
      </c>
      <c r="G13373" s="85">
        <v>8.7640545930625251</v>
      </c>
      <c r="H13373" s="85">
        <v>9379.6906330564307</v>
      </c>
      <c r="I13373" s="85">
        <v>2699.8138069321112</v>
      </c>
      <c r="J13373" s="85">
        <v>56309.822730288477</v>
      </c>
      <c r="K13373" t="s">
        <v>491</v>
      </c>
    </row>
    <row r="13374" spans="2:11" x14ac:dyDescent="0.25">
      <c r="B13374">
        <v>2026</v>
      </c>
      <c r="C13374" t="s">
        <v>490</v>
      </c>
      <c r="D13374">
        <v>4</v>
      </c>
      <c r="E13374" t="s">
        <v>148</v>
      </c>
      <c r="F13374">
        <v>16</v>
      </c>
      <c r="G13374" s="85">
        <v>5.1868894530370042</v>
      </c>
      <c r="H13374" s="85">
        <v>9379.6906330564307</v>
      </c>
      <c r="I13374" s="85">
        <v>2699.8138069321112</v>
      </c>
      <c r="J13374" s="85">
        <v>33326.221615885013</v>
      </c>
      <c r="K13374" t="s">
        <v>491</v>
      </c>
    </row>
    <row r="13375" spans="2:11" x14ac:dyDescent="0.25">
      <c r="B13375">
        <v>2026</v>
      </c>
      <c r="C13375" t="s">
        <v>479</v>
      </c>
      <c r="D13375">
        <v>3</v>
      </c>
      <c r="E13375" t="s">
        <v>148</v>
      </c>
      <c r="F13375">
        <v>18</v>
      </c>
      <c r="G13375" s="85">
        <v>10.998039193309333</v>
      </c>
      <c r="H13375" s="85">
        <v>9379.6906330564307</v>
      </c>
      <c r="I13375" s="85">
        <v>2699.8138069321112</v>
      </c>
      <c r="J13375" s="85">
        <v>62823.346968913873</v>
      </c>
      <c r="K13375" t="s">
        <v>492</v>
      </c>
    </row>
    <row r="13376" spans="2:11" x14ac:dyDescent="0.25">
      <c r="B13376">
        <v>2026</v>
      </c>
      <c r="C13376" t="s">
        <v>479</v>
      </c>
      <c r="D13376">
        <v>4</v>
      </c>
      <c r="E13376" t="s">
        <v>148</v>
      </c>
      <c r="F13376">
        <v>18</v>
      </c>
      <c r="G13376" s="85">
        <v>8.1626072137842716</v>
      </c>
      <c r="H13376" s="85">
        <v>9379.6906330564307</v>
      </c>
      <c r="I13376" s="85">
        <v>2699.8138069321112</v>
      </c>
      <c r="J13376" s="85">
        <v>46626.702828490772</v>
      </c>
      <c r="K13376" t="s">
        <v>492</v>
      </c>
    </row>
    <row r="13377" spans="2:11" x14ac:dyDescent="0.25">
      <c r="B13377">
        <v>2026</v>
      </c>
      <c r="C13377" t="s">
        <v>480</v>
      </c>
      <c r="D13377">
        <v>3</v>
      </c>
      <c r="E13377" t="s">
        <v>148</v>
      </c>
      <c r="F13377">
        <v>18</v>
      </c>
      <c r="G13377" s="85">
        <v>10.963369699042289</v>
      </c>
      <c r="H13377" s="85">
        <v>9379.6906330564307</v>
      </c>
      <c r="I13377" s="85">
        <v>2699.8138069321112</v>
      </c>
      <c r="J13377" s="85">
        <v>62625.306788360569</v>
      </c>
      <c r="K13377" t="s">
        <v>492</v>
      </c>
    </row>
    <row r="13378" spans="2:11" x14ac:dyDescent="0.25">
      <c r="B13378">
        <v>2026</v>
      </c>
      <c r="C13378" t="s">
        <v>480</v>
      </c>
      <c r="D13378">
        <v>4</v>
      </c>
      <c r="E13378" t="s">
        <v>148</v>
      </c>
      <c r="F13378">
        <v>18</v>
      </c>
      <c r="G13378" s="85">
        <v>8.1368759485079494</v>
      </c>
      <c r="H13378" s="85">
        <v>9379.6906330564307</v>
      </c>
      <c r="I13378" s="85">
        <v>2699.8138069321112</v>
      </c>
      <c r="J13378" s="85">
        <v>46479.719881986362</v>
      </c>
      <c r="K13378" t="s">
        <v>492</v>
      </c>
    </row>
    <row r="13379" spans="2:11" x14ac:dyDescent="0.25">
      <c r="B13379">
        <v>2026</v>
      </c>
      <c r="C13379" t="s">
        <v>481</v>
      </c>
      <c r="D13379">
        <v>3</v>
      </c>
      <c r="E13379" t="s">
        <v>148</v>
      </c>
      <c r="F13379">
        <v>18</v>
      </c>
      <c r="G13379" s="85">
        <v>10.928700204775229</v>
      </c>
      <c r="H13379" s="85">
        <v>9379.6906330564307</v>
      </c>
      <c r="I13379" s="85">
        <v>2699.8138069321112</v>
      </c>
      <c r="J13379" s="85">
        <v>62427.266607807171</v>
      </c>
      <c r="K13379" t="s">
        <v>492</v>
      </c>
    </row>
    <row r="13380" spans="2:11" x14ac:dyDescent="0.25">
      <c r="B13380">
        <v>2026</v>
      </c>
      <c r="C13380" t="s">
        <v>481</v>
      </c>
      <c r="D13380">
        <v>4</v>
      </c>
      <c r="E13380" t="s">
        <v>148</v>
      </c>
      <c r="F13380">
        <v>18</v>
      </c>
      <c r="G13380" s="85">
        <v>8.1111446832316147</v>
      </c>
      <c r="H13380" s="85">
        <v>9379.6906330564307</v>
      </c>
      <c r="I13380" s="85">
        <v>2699.8138069321112</v>
      </c>
      <c r="J13380" s="85">
        <v>46332.736935481887</v>
      </c>
      <c r="K13380" t="s">
        <v>492</v>
      </c>
    </row>
    <row r="13381" spans="2:11" x14ac:dyDescent="0.25">
      <c r="B13381">
        <v>2026</v>
      </c>
      <c r="C13381" t="s">
        <v>482</v>
      </c>
      <c r="D13381">
        <v>3</v>
      </c>
      <c r="E13381" t="s">
        <v>148</v>
      </c>
      <c r="F13381">
        <v>18</v>
      </c>
      <c r="G13381" s="85">
        <v>10.894030710508185</v>
      </c>
      <c r="H13381" s="85">
        <v>9379.6906330564307</v>
      </c>
      <c r="I13381" s="85">
        <v>2699.8138069321112</v>
      </c>
      <c r="J13381" s="85">
        <v>62229.226427253867</v>
      </c>
      <c r="K13381" t="s">
        <v>492</v>
      </c>
    </row>
    <row r="13382" spans="2:11" x14ac:dyDescent="0.25">
      <c r="B13382">
        <v>2026</v>
      </c>
      <c r="C13382" t="s">
        <v>482</v>
      </c>
      <c r="D13382">
        <v>4</v>
      </c>
      <c r="E13382" t="s">
        <v>148</v>
      </c>
      <c r="F13382">
        <v>18</v>
      </c>
      <c r="G13382" s="85">
        <v>8.0854134179552926</v>
      </c>
      <c r="H13382" s="85">
        <v>9379.6906330564307</v>
      </c>
      <c r="I13382" s="85">
        <v>2699.8138069321112</v>
      </c>
      <c r="J13382" s="85">
        <v>46185.753988977478</v>
      </c>
      <c r="K13382" t="s">
        <v>492</v>
      </c>
    </row>
    <row r="13383" spans="2:11" x14ac:dyDescent="0.25">
      <c r="B13383">
        <v>2026</v>
      </c>
      <c r="C13383" t="s">
        <v>483</v>
      </c>
      <c r="D13383">
        <v>3</v>
      </c>
      <c r="E13383" t="s">
        <v>148</v>
      </c>
      <c r="F13383">
        <v>18</v>
      </c>
      <c r="G13383" s="85">
        <v>10.859361216241128</v>
      </c>
      <c r="H13383" s="85">
        <v>9379.6906330564307</v>
      </c>
      <c r="I13383" s="85">
        <v>2699.8138069321112</v>
      </c>
      <c r="J13383" s="85">
        <v>62031.186246700498</v>
      </c>
      <c r="K13383" t="s">
        <v>492</v>
      </c>
    </row>
    <row r="13384" spans="2:11" x14ac:dyDescent="0.25">
      <c r="B13384">
        <v>2026</v>
      </c>
      <c r="C13384" t="s">
        <v>483</v>
      </c>
      <c r="D13384">
        <v>4</v>
      </c>
      <c r="E13384" t="s">
        <v>148</v>
      </c>
      <c r="F13384">
        <v>18</v>
      </c>
      <c r="G13384" s="85">
        <v>8.0596821526789615</v>
      </c>
      <c r="H13384" s="85">
        <v>9379.6906330564307</v>
      </c>
      <c r="I13384" s="85">
        <v>2699.8138069321112</v>
      </c>
      <c r="J13384" s="85">
        <v>46038.771042473018</v>
      </c>
      <c r="K13384" t="s">
        <v>492</v>
      </c>
    </row>
    <row r="13385" spans="2:11" x14ac:dyDescent="0.25">
      <c r="B13385">
        <v>2026</v>
      </c>
      <c r="C13385" t="s">
        <v>484</v>
      </c>
      <c r="D13385">
        <v>3</v>
      </c>
      <c r="E13385" t="s">
        <v>148</v>
      </c>
      <c r="F13385">
        <v>18</v>
      </c>
      <c r="G13385" s="85">
        <v>10.824691721974084</v>
      </c>
      <c r="H13385" s="85">
        <v>9379.6906330564307</v>
      </c>
      <c r="I13385" s="85">
        <v>2699.8138069321112</v>
      </c>
      <c r="J13385" s="85">
        <v>61833.146066147194</v>
      </c>
      <c r="K13385" t="s">
        <v>492</v>
      </c>
    </row>
    <row r="13386" spans="2:11" x14ac:dyDescent="0.25">
      <c r="B13386">
        <v>2026</v>
      </c>
      <c r="C13386" t="s">
        <v>484</v>
      </c>
      <c r="D13386">
        <v>4</v>
      </c>
      <c r="E13386" t="s">
        <v>148</v>
      </c>
      <c r="F13386">
        <v>18</v>
      </c>
      <c r="G13386" s="85">
        <v>8.0339508874026393</v>
      </c>
      <c r="H13386" s="85">
        <v>9379.6906330564307</v>
      </c>
      <c r="I13386" s="85">
        <v>2699.8138069321112</v>
      </c>
      <c r="J13386" s="85">
        <v>45891.788095968615</v>
      </c>
      <c r="K13386" t="s">
        <v>492</v>
      </c>
    </row>
    <row r="13387" spans="2:11" x14ac:dyDescent="0.25">
      <c r="B13387">
        <v>2026</v>
      </c>
      <c r="C13387" t="s">
        <v>485</v>
      </c>
      <c r="D13387">
        <v>3</v>
      </c>
      <c r="E13387" t="s">
        <v>148</v>
      </c>
      <c r="F13387">
        <v>18</v>
      </c>
      <c r="G13387" s="85">
        <v>10.790022227707023</v>
      </c>
      <c r="H13387" s="85">
        <v>9379.6906330564307</v>
      </c>
      <c r="I13387" s="85">
        <v>2699.8138069321112</v>
      </c>
      <c r="J13387" s="85">
        <v>61635.105885593795</v>
      </c>
      <c r="K13387" t="s">
        <v>492</v>
      </c>
    </row>
    <row r="13388" spans="2:11" x14ac:dyDescent="0.25">
      <c r="B13388">
        <v>2026</v>
      </c>
      <c r="C13388" t="s">
        <v>485</v>
      </c>
      <c r="D13388">
        <v>4</v>
      </c>
      <c r="E13388" t="s">
        <v>148</v>
      </c>
      <c r="F13388">
        <v>18</v>
      </c>
      <c r="G13388" s="85">
        <v>8.0082196221263082</v>
      </c>
      <c r="H13388" s="85">
        <v>9379.6906330564307</v>
      </c>
      <c r="I13388" s="85">
        <v>2699.8138069321112</v>
      </c>
      <c r="J13388" s="85">
        <v>45744.805149464155</v>
      </c>
      <c r="K13388" t="s">
        <v>492</v>
      </c>
    </row>
    <row r="13389" spans="2:11" x14ac:dyDescent="0.25">
      <c r="B13389">
        <v>2026</v>
      </c>
      <c r="C13389" t="s">
        <v>486</v>
      </c>
      <c r="D13389">
        <v>3</v>
      </c>
      <c r="E13389" t="s">
        <v>148</v>
      </c>
      <c r="F13389">
        <v>18</v>
      </c>
      <c r="G13389" s="85">
        <v>10.755352733439979</v>
      </c>
      <c r="H13389" s="85">
        <v>9379.6906330564307</v>
      </c>
      <c r="I13389" s="85">
        <v>2699.8138069321112</v>
      </c>
      <c r="J13389" s="85">
        <v>61437.065705040492</v>
      </c>
      <c r="K13389" t="s">
        <v>492</v>
      </c>
    </row>
    <row r="13390" spans="2:11" x14ac:dyDescent="0.25">
      <c r="B13390">
        <v>2026</v>
      </c>
      <c r="C13390" t="s">
        <v>486</v>
      </c>
      <c r="D13390">
        <v>4</v>
      </c>
      <c r="E13390" t="s">
        <v>148</v>
      </c>
      <c r="F13390">
        <v>18</v>
      </c>
      <c r="G13390" s="85">
        <v>7.982488356849986</v>
      </c>
      <c r="H13390" s="85">
        <v>9379.6906330564307</v>
      </c>
      <c r="I13390" s="85">
        <v>2699.8138069321112</v>
      </c>
      <c r="J13390" s="85">
        <v>45597.822202959745</v>
      </c>
      <c r="K13390" t="s">
        <v>492</v>
      </c>
    </row>
    <row r="13391" spans="2:11" x14ac:dyDescent="0.25">
      <c r="B13391">
        <v>2026</v>
      </c>
      <c r="C13391" t="s">
        <v>487</v>
      </c>
      <c r="D13391">
        <v>3</v>
      </c>
      <c r="E13391" t="s">
        <v>148</v>
      </c>
      <c r="F13391">
        <v>18</v>
      </c>
      <c r="G13391" s="85">
        <v>10.720683239172923</v>
      </c>
      <c r="H13391" s="85">
        <v>9379.6906330564307</v>
      </c>
      <c r="I13391" s="85">
        <v>2699.8138069321112</v>
      </c>
      <c r="J13391" s="85">
        <v>61239.025524487115</v>
      </c>
      <c r="K13391" t="s">
        <v>492</v>
      </c>
    </row>
    <row r="13392" spans="2:11" x14ac:dyDescent="0.25">
      <c r="B13392">
        <v>2026</v>
      </c>
      <c r="C13392" t="s">
        <v>487</v>
      </c>
      <c r="D13392">
        <v>4</v>
      </c>
      <c r="E13392" t="s">
        <v>148</v>
      </c>
      <c r="F13392">
        <v>18</v>
      </c>
      <c r="G13392" s="85">
        <v>7.956757091573655</v>
      </c>
      <c r="H13392" s="85">
        <v>9379.6906330564307</v>
      </c>
      <c r="I13392" s="85">
        <v>2699.8138069321112</v>
      </c>
      <c r="J13392" s="85">
        <v>45450.839256455292</v>
      </c>
      <c r="K13392" t="s">
        <v>492</v>
      </c>
    </row>
    <row r="13393" spans="2:11" x14ac:dyDescent="0.25">
      <c r="B13393">
        <v>2026</v>
      </c>
      <c r="C13393" t="s">
        <v>488</v>
      </c>
      <c r="D13393">
        <v>3</v>
      </c>
      <c r="E13393" t="s">
        <v>148</v>
      </c>
      <c r="F13393">
        <v>18</v>
      </c>
      <c r="G13393" s="85">
        <v>10.686013744905875</v>
      </c>
      <c r="H13393" s="85">
        <v>9379.6906330564307</v>
      </c>
      <c r="I13393" s="85">
        <v>2699.8138069321112</v>
      </c>
      <c r="J13393" s="85">
        <v>61040.985343933797</v>
      </c>
      <c r="K13393" t="s">
        <v>492</v>
      </c>
    </row>
    <row r="13394" spans="2:11" x14ac:dyDescent="0.25">
      <c r="B13394">
        <v>2026</v>
      </c>
      <c r="C13394" t="s">
        <v>488</v>
      </c>
      <c r="D13394">
        <v>4</v>
      </c>
      <c r="E13394" t="s">
        <v>148</v>
      </c>
      <c r="F13394">
        <v>18</v>
      </c>
      <c r="G13394" s="85">
        <v>7.9310258262973292</v>
      </c>
      <c r="H13394" s="85">
        <v>9379.6906330564307</v>
      </c>
      <c r="I13394" s="85">
        <v>2699.8138069321112</v>
      </c>
      <c r="J13394" s="85">
        <v>45303.856309950861</v>
      </c>
      <c r="K13394" t="s">
        <v>492</v>
      </c>
    </row>
    <row r="13395" spans="2:11" x14ac:dyDescent="0.25">
      <c r="B13395">
        <v>2026</v>
      </c>
      <c r="C13395" t="s">
        <v>489</v>
      </c>
      <c r="D13395">
        <v>3</v>
      </c>
      <c r="E13395" t="s">
        <v>148</v>
      </c>
      <c r="F13395">
        <v>18</v>
      </c>
      <c r="G13395" s="85">
        <v>10.651344250638818</v>
      </c>
      <c r="H13395" s="85">
        <v>9379.6906330564307</v>
      </c>
      <c r="I13395" s="85">
        <v>2699.8138069321112</v>
      </c>
      <c r="J13395" s="85">
        <v>60842.94516338042</v>
      </c>
      <c r="K13395" t="s">
        <v>492</v>
      </c>
    </row>
    <row r="13396" spans="2:11" x14ac:dyDescent="0.25">
      <c r="B13396">
        <v>2026</v>
      </c>
      <c r="C13396" t="s">
        <v>489</v>
      </c>
      <c r="D13396">
        <v>4</v>
      </c>
      <c r="E13396" t="s">
        <v>148</v>
      </c>
      <c r="F13396">
        <v>18</v>
      </c>
      <c r="G13396" s="85">
        <v>7.9052945610209981</v>
      </c>
      <c r="H13396" s="85">
        <v>9379.6906330564307</v>
      </c>
      <c r="I13396" s="85">
        <v>2699.8138069321112</v>
      </c>
      <c r="J13396" s="85">
        <v>45156.873363446408</v>
      </c>
      <c r="K13396" t="s">
        <v>492</v>
      </c>
    </row>
    <row r="13397" spans="2:11" x14ac:dyDescent="0.25">
      <c r="B13397">
        <v>2026</v>
      </c>
      <c r="C13397" t="s">
        <v>490</v>
      </c>
      <c r="D13397">
        <v>3</v>
      </c>
      <c r="E13397" t="s">
        <v>148</v>
      </c>
      <c r="F13397">
        <v>18</v>
      </c>
      <c r="G13397" s="85">
        <v>10.616674756371774</v>
      </c>
      <c r="H13397" s="85">
        <v>9379.6906330564307</v>
      </c>
      <c r="I13397" s="85">
        <v>2699.8138069321112</v>
      </c>
      <c r="J13397" s="85">
        <v>60644.904982827116</v>
      </c>
      <c r="K13397" t="s">
        <v>492</v>
      </c>
    </row>
    <row r="13398" spans="2:11" x14ac:dyDescent="0.25">
      <c r="B13398">
        <v>2026</v>
      </c>
      <c r="C13398" t="s">
        <v>490</v>
      </c>
      <c r="D13398">
        <v>4</v>
      </c>
      <c r="E13398" t="s">
        <v>148</v>
      </c>
      <c r="F13398">
        <v>18</v>
      </c>
      <c r="G13398" s="85">
        <v>7.879563295744676</v>
      </c>
      <c r="H13398" s="85">
        <v>9379.6906330564307</v>
      </c>
      <c r="I13398" s="85">
        <v>2699.8138069321112</v>
      </c>
      <c r="J13398" s="85">
        <v>45009.890416941998</v>
      </c>
      <c r="K13398" t="s">
        <v>492</v>
      </c>
    </row>
    <row r="13399" spans="2:11" x14ac:dyDescent="0.25">
      <c r="B13399">
        <v>2026</v>
      </c>
      <c r="C13399" t="s">
        <v>479</v>
      </c>
      <c r="D13399">
        <v>3</v>
      </c>
      <c r="E13399" t="s">
        <v>148</v>
      </c>
      <c r="F13399">
        <v>7</v>
      </c>
      <c r="G13399" s="85">
        <v>5.3548815045041875</v>
      </c>
      <c r="H13399" s="85">
        <v>9379.6906330564307</v>
      </c>
      <c r="I13399" s="85">
        <v>2699.8138069321112</v>
      </c>
      <c r="J13399" s="85">
        <v>33551.724101801934</v>
      </c>
      <c r="K13399" t="s">
        <v>491</v>
      </c>
    </row>
    <row r="13400" spans="2:11" x14ac:dyDescent="0.25">
      <c r="B13400">
        <v>2026</v>
      </c>
      <c r="C13400" t="s">
        <v>479</v>
      </c>
      <c r="D13400">
        <v>4</v>
      </c>
      <c r="E13400" t="s">
        <v>148</v>
      </c>
      <c r="F13400">
        <v>7</v>
      </c>
      <c r="G13400" s="85">
        <v>12.409725391390655</v>
      </c>
      <c r="H13400" s="85">
        <v>9379.6906330564307</v>
      </c>
      <c r="I13400" s="85">
        <v>2699.8138069321112</v>
      </c>
      <c r="J13400" s="85">
        <v>77754.789188302879</v>
      </c>
      <c r="K13400" t="s">
        <v>491</v>
      </c>
    </row>
    <row r="13401" spans="2:11" x14ac:dyDescent="0.25">
      <c r="B13401">
        <v>2026</v>
      </c>
      <c r="C13401" t="s">
        <v>480</v>
      </c>
      <c r="D13401">
        <v>3</v>
      </c>
      <c r="E13401" t="s">
        <v>148</v>
      </c>
      <c r="F13401">
        <v>7</v>
      </c>
      <c r="G13401" s="85">
        <v>5.3774286691818762</v>
      </c>
      <c r="H13401" s="85">
        <v>9379.6906330564307</v>
      </c>
      <c r="I13401" s="85">
        <v>2699.8138069321112</v>
      </c>
      <c r="J13401" s="85">
        <v>33692.996368593907</v>
      </c>
      <c r="K13401" t="s">
        <v>491</v>
      </c>
    </row>
    <row r="13402" spans="2:11" x14ac:dyDescent="0.25">
      <c r="B13402">
        <v>2026</v>
      </c>
      <c r="C13402" t="s">
        <v>480</v>
      </c>
      <c r="D13402">
        <v>4</v>
      </c>
      <c r="E13402" t="s">
        <v>148</v>
      </c>
      <c r="F13402">
        <v>7</v>
      </c>
      <c r="G13402" s="85">
        <v>12.461977550802443</v>
      </c>
      <c r="H13402" s="85">
        <v>9379.6906330564307</v>
      </c>
      <c r="I13402" s="85">
        <v>2699.8138069321112</v>
      </c>
      <c r="J13402" s="85">
        <v>78082.182060550957</v>
      </c>
      <c r="K13402" t="s">
        <v>491</v>
      </c>
    </row>
    <row r="13403" spans="2:11" x14ac:dyDescent="0.25">
      <c r="B13403">
        <v>2026</v>
      </c>
      <c r="C13403" t="s">
        <v>481</v>
      </c>
      <c r="D13403">
        <v>3</v>
      </c>
      <c r="E13403" t="s">
        <v>148</v>
      </c>
      <c r="F13403">
        <v>7</v>
      </c>
      <c r="G13403" s="85">
        <v>5.3999758338595667</v>
      </c>
      <c r="H13403" s="85">
        <v>9379.6906330564307</v>
      </c>
      <c r="I13403" s="85">
        <v>2699.8138069321112</v>
      </c>
      <c r="J13403" s="85">
        <v>33834.268635385888</v>
      </c>
      <c r="K13403" t="s">
        <v>491</v>
      </c>
    </row>
    <row r="13404" spans="2:11" x14ac:dyDescent="0.25">
      <c r="B13404">
        <v>2026</v>
      </c>
      <c r="C13404" t="s">
        <v>481</v>
      </c>
      <c r="D13404">
        <v>4</v>
      </c>
      <c r="E13404" t="s">
        <v>148</v>
      </c>
      <c r="F13404">
        <v>7</v>
      </c>
      <c r="G13404" s="85">
        <v>12.514229710214231</v>
      </c>
      <c r="H13404" s="85">
        <v>9379.6906330564307</v>
      </c>
      <c r="I13404" s="85">
        <v>2699.8138069321112</v>
      </c>
      <c r="J13404" s="85">
        <v>78409.57493279902</v>
      </c>
      <c r="K13404" t="s">
        <v>491</v>
      </c>
    </row>
    <row r="13405" spans="2:11" x14ac:dyDescent="0.25">
      <c r="B13405">
        <v>2026</v>
      </c>
      <c r="C13405" t="s">
        <v>482</v>
      </c>
      <c r="D13405">
        <v>3</v>
      </c>
      <c r="E13405" t="s">
        <v>148</v>
      </c>
      <c r="F13405">
        <v>7</v>
      </c>
      <c r="G13405" s="85">
        <v>5.4225229985372554</v>
      </c>
      <c r="H13405" s="85">
        <v>9379.6906330564307</v>
      </c>
      <c r="I13405" s="85">
        <v>2699.8138069321112</v>
      </c>
      <c r="J13405" s="85">
        <v>33975.540902177854</v>
      </c>
      <c r="K13405" t="s">
        <v>491</v>
      </c>
    </row>
    <row r="13406" spans="2:11" x14ac:dyDescent="0.25">
      <c r="B13406">
        <v>2026</v>
      </c>
      <c r="C13406" t="s">
        <v>482</v>
      </c>
      <c r="D13406">
        <v>4</v>
      </c>
      <c r="E13406" t="s">
        <v>148</v>
      </c>
      <c r="F13406">
        <v>7</v>
      </c>
      <c r="G13406" s="85">
        <v>12.566481869626019</v>
      </c>
      <c r="H13406" s="85">
        <v>9379.6906330564307</v>
      </c>
      <c r="I13406" s="85">
        <v>2699.8138069321112</v>
      </c>
      <c r="J13406" s="85">
        <v>78736.967805047083</v>
      </c>
      <c r="K13406" t="s">
        <v>491</v>
      </c>
    </row>
    <row r="13407" spans="2:11" x14ac:dyDescent="0.25">
      <c r="B13407">
        <v>2026</v>
      </c>
      <c r="C13407" t="s">
        <v>483</v>
      </c>
      <c r="D13407">
        <v>3</v>
      </c>
      <c r="E13407" t="s">
        <v>148</v>
      </c>
      <c r="F13407">
        <v>7</v>
      </c>
      <c r="G13407" s="85">
        <v>5.445070163214945</v>
      </c>
      <c r="H13407" s="85">
        <v>9379.6906330564307</v>
      </c>
      <c r="I13407" s="85">
        <v>2699.8138069321112</v>
      </c>
      <c r="J13407" s="85">
        <v>34116.813168969835</v>
      </c>
      <c r="K13407" t="s">
        <v>491</v>
      </c>
    </row>
    <row r="13408" spans="2:11" x14ac:dyDescent="0.25">
      <c r="B13408">
        <v>2026</v>
      </c>
      <c r="C13408" t="s">
        <v>483</v>
      </c>
      <c r="D13408">
        <v>4</v>
      </c>
      <c r="E13408" t="s">
        <v>148</v>
      </c>
      <c r="F13408">
        <v>7</v>
      </c>
      <c r="G13408" s="85">
        <v>12.618734029037808</v>
      </c>
      <c r="H13408" s="85">
        <v>9379.6906330564307</v>
      </c>
      <c r="I13408" s="85">
        <v>2699.8138069321112</v>
      </c>
      <c r="J13408" s="85">
        <v>79064.360677295161</v>
      </c>
      <c r="K13408" t="s">
        <v>491</v>
      </c>
    </row>
    <row r="13409" spans="2:11" x14ac:dyDescent="0.25">
      <c r="B13409">
        <v>2026</v>
      </c>
      <c r="C13409" t="s">
        <v>484</v>
      </c>
      <c r="D13409">
        <v>3</v>
      </c>
      <c r="E13409" t="s">
        <v>148</v>
      </c>
      <c r="F13409">
        <v>7</v>
      </c>
      <c r="G13409" s="85">
        <v>5.4676173278926328</v>
      </c>
      <c r="H13409" s="85">
        <v>9379.6906330564307</v>
      </c>
      <c r="I13409" s="85">
        <v>2699.8138069321112</v>
      </c>
      <c r="J13409" s="85">
        <v>34258.085435761801</v>
      </c>
      <c r="K13409" t="s">
        <v>491</v>
      </c>
    </row>
    <row r="13410" spans="2:11" x14ac:dyDescent="0.25">
      <c r="B13410">
        <v>2026</v>
      </c>
      <c r="C13410" t="s">
        <v>484</v>
      </c>
      <c r="D13410">
        <v>4</v>
      </c>
      <c r="E13410" t="s">
        <v>148</v>
      </c>
      <c r="F13410">
        <v>7</v>
      </c>
      <c r="G13410" s="85">
        <v>12.670986188449593</v>
      </c>
      <c r="H13410" s="85">
        <v>9379.6906330564307</v>
      </c>
      <c r="I13410" s="85">
        <v>2699.8138069321112</v>
      </c>
      <c r="J13410" s="85">
        <v>79391.753549543209</v>
      </c>
      <c r="K13410" t="s">
        <v>491</v>
      </c>
    </row>
    <row r="13411" spans="2:11" x14ac:dyDescent="0.25">
      <c r="B13411">
        <v>2026</v>
      </c>
      <c r="C13411" t="s">
        <v>485</v>
      </c>
      <c r="D13411">
        <v>3</v>
      </c>
      <c r="E13411" t="s">
        <v>148</v>
      </c>
      <c r="F13411">
        <v>7</v>
      </c>
      <c r="G13411" s="85">
        <v>5.4901644925703232</v>
      </c>
      <c r="H13411" s="85">
        <v>9379.6906330564307</v>
      </c>
      <c r="I13411" s="85">
        <v>2699.8138069321112</v>
      </c>
      <c r="J13411" s="85">
        <v>34399.357702553782</v>
      </c>
      <c r="K13411" t="s">
        <v>491</v>
      </c>
    </row>
    <row r="13412" spans="2:11" x14ac:dyDescent="0.25">
      <c r="B13412">
        <v>2026</v>
      </c>
      <c r="C13412" t="s">
        <v>485</v>
      </c>
      <c r="D13412">
        <v>4</v>
      </c>
      <c r="E13412" t="s">
        <v>148</v>
      </c>
      <c r="F13412">
        <v>7</v>
      </c>
      <c r="G13412" s="85">
        <v>12.723238347861383</v>
      </c>
      <c r="H13412" s="85">
        <v>9379.6906330564307</v>
      </c>
      <c r="I13412" s="85">
        <v>2699.8138069321112</v>
      </c>
      <c r="J13412" s="85">
        <v>79719.146421791287</v>
      </c>
      <c r="K13412" t="s">
        <v>491</v>
      </c>
    </row>
    <row r="13413" spans="2:11" x14ac:dyDescent="0.25">
      <c r="B13413">
        <v>2026</v>
      </c>
      <c r="C13413" t="s">
        <v>486</v>
      </c>
      <c r="D13413">
        <v>3</v>
      </c>
      <c r="E13413" t="s">
        <v>148</v>
      </c>
      <c r="F13413">
        <v>7</v>
      </c>
      <c r="G13413" s="85">
        <v>5.5127116572480128</v>
      </c>
      <c r="H13413" s="85">
        <v>9379.6906330564307</v>
      </c>
      <c r="I13413" s="85">
        <v>2699.8138069321112</v>
      </c>
      <c r="J13413" s="85">
        <v>34540.629969345755</v>
      </c>
      <c r="K13413" t="s">
        <v>491</v>
      </c>
    </row>
    <row r="13414" spans="2:11" x14ac:dyDescent="0.25">
      <c r="B13414">
        <v>2026</v>
      </c>
      <c r="C13414" t="s">
        <v>486</v>
      </c>
      <c r="D13414">
        <v>4</v>
      </c>
      <c r="E13414" t="s">
        <v>148</v>
      </c>
      <c r="F13414">
        <v>7</v>
      </c>
      <c r="G13414" s="85">
        <v>12.775490507273172</v>
      </c>
      <c r="H13414" s="85">
        <v>9379.6906330564307</v>
      </c>
      <c r="I13414" s="85">
        <v>2699.8138069321112</v>
      </c>
      <c r="J13414" s="85">
        <v>80046.539294039365</v>
      </c>
      <c r="K13414" t="s">
        <v>491</v>
      </c>
    </row>
    <row r="13415" spans="2:11" x14ac:dyDescent="0.25">
      <c r="B13415">
        <v>2026</v>
      </c>
      <c r="C13415" t="s">
        <v>487</v>
      </c>
      <c r="D13415">
        <v>3</v>
      </c>
      <c r="E13415" t="s">
        <v>148</v>
      </c>
      <c r="F13415">
        <v>7</v>
      </c>
      <c r="G13415" s="85">
        <v>5.5352588219257024</v>
      </c>
      <c r="H13415" s="85">
        <v>9379.6906330564307</v>
      </c>
      <c r="I13415" s="85">
        <v>2699.8138069321112</v>
      </c>
      <c r="J13415" s="85">
        <v>34681.902236137736</v>
      </c>
      <c r="K13415" t="s">
        <v>491</v>
      </c>
    </row>
    <row r="13416" spans="2:11" x14ac:dyDescent="0.25">
      <c r="B13416">
        <v>2026</v>
      </c>
      <c r="C13416" t="s">
        <v>487</v>
      </c>
      <c r="D13416">
        <v>4</v>
      </c>
      <c r="E13416" t="s">
        <v>148</v>
      </c>
      <c r="F13416">
        <v>7</v>
      </c>
      <c r="G13416" s="85">
        <v>12.827742666684962</v>
      </c>
      <c r="H13416" s="85">
        <v>9379.6906330564307</v>
      </c>
      <c r="I13416" s="85">
        <v>2699.8138069321112</v>
      </c>
      <c r="J13416" s="85">
        <v>80373.932166287443</v>
      </c>
      <c r="K13416" t="s">
        <v>491</v>
      </c>
    </row>
    <row r="13417" spans="2:11" x14ac:dyDescent="0.25">
      <c r="B13417">
        <v>2026</v>
      </c>
      <c r="C13417" t="s">
        <v>488</v>
      </c>
      <c r="D13417">
        <v>3</v>
      </c>
      <c r="E13417" t="s">
        <v>148</v>
      </c>
      <c r="F13417">
        <v>7</v>
      </c>
      <c r="G13417" s="85">
        <v>5.557805986603392</v>
      </c>
      <c r="H13417" s="85">
        <v>9379.6906330564307</v>
      </c>
      <c r="I13417" s="85">
        <v>2699.8138069321112</v>
      </c>
      <c r="J13417" s="85">
        <v>34823.174502929709</v>
      </c>
      <c r="K13417" t="s">
        <v>491</v>
      </c>
    </row>
    <row r="13418" spans="2:11" x14ac:dyDescent="0.25">
      <c r="B13418">
        <v>2026</v>
      </c>
      <c r="C13418" t="s">
        <v>488</v>
      </c>
      <c r="D13418">
        <v>4</v>
      </c>
      <c r="E13418" t="s">
        <v>148</v>
      </c>
      <c r="F13418">
        <v>7</v>
      </c>
      <c r="G13418" s="85">
        <v>12.879994826096748</v>
      </c>
      <c r="H13418" s="85">
        <v>9379.6906330564307</v>
      </c>
      <c r="I13418" s="85">
        <v>2699.8138069321112</v>
      </c>
      <c r="J13418" s="85">
        <v>80701.325038535506</v>
      </c>
      <c r="K13418" t="s">
        <v>491</v>
      </c>
    </row>
    <row r="13419" spans="2:11" x14ac:dyDescent="0.25">
      <c r="B13419">
        <v>2026</v>
      </c>
      <c r="C13419" t="s">
        <v>489</v>
      </c>
      <c r="D13419">
        <v>3</v>
      </c>
      <c r="E13419" t="s">
        <v>148</v>
      </c>
      <c r="F13419">
        <v>7</v>
      </c>
      <c r="G13419" s="85">
        <v>5.5803531512810807</v>
      </c>
      <c r="H13419" s="85">
        <v>9379.6906330564307</v>
      </c>
      <c r="I13419" s="85">
        <v>2699.8138069321112</v>
      </c>
      <c r="J13419" s="85">
        <v>34964.446769721682</v>
      </c>
      <c r="K13419" t="s">
        <v>491</v>
      </c>
    </row>
    <row r="13420" spans="2:11" x14ac:dyDescent="0.25">
      <c r="B13420">
        <v>2026</v>
      </c>
      <c r="C13420" t="s">
        <v>489</v>
      </c>
      <c r="D13420">
        <v>4</v>
      </c>
      <c r="E13420" t="s">
        <v>148</v>
      </c>
      <c r="F13420">
        <v>7</v>
      </c>
      <c r="G13420" s="85">
        <v>12.932246985508534</v>
      </c>
      <c r="H13420" s="85">
        <v>9379.6906330564307</v>
      </c>
      <c r="I13420" s="85">
        <v>2699.8138069321112</v>
      </c>
      <c r="J13420" s="85">
        <v>81028.717910783569</v>
      </c>
      <c r="K13420" t="s">
        <v>491</v>
      </c>
    </row>
    <row r="13421" spans="2:11" x14ac:dyDescent="0.25">
      <c r="B13421">
        <v>2026</v>
      </c>
      <c r="C13421" t="s">
        <v>490</v>
      </c>
      <c r="D13421">
        <v>3</v>
      </c>
      <c r="E13421" t="s">
        <v>148</v>
      </c>
      <c r="F13421">
        <v>7</v>
      </c>
      <c r="G13421" s="85">
        <v>5.6029003159587702</v>
      </c>
      <c r="H13421" s="85">
        <v>9379.6906330564307</v>
      </c>
      <c r="I13421" s="85">
        <v>2699.8138069321112</v>
      </c>
      <c r="J13421" s="85">
        <v>35105.719036513656</v>
      </c>
      <c r="K13421" t="s">
        <v>491</v>
      </c>
    </row>
    <row r="13422" spans="2:11" x14ac:dyDescent="0.25">
      <c r="B13422">
        <v>2026</v>
      </c>
      <c r="C13422" t="s">
        <v>490</v>
      </c>
      <c r="D13422">
        <v>4</v>
      </c>
      <c r="E13422" t="s">
        <v>148</v>
      </c>
      <c r="F13422">
        <v>7</v>
      </c>
      <c r="G13422" s="85">
        <v>12.984499144920324</v>
      </c>
      <c r="H13422" s="85">
        <v>9379.6906330564307</v>
      </c>
      <c r="I13422" s="85">
        <v>2699.8138069321112</v>
      </c>
      <c r="J13422" s="85">
        <v>81356.110783031647</v>
      </c>
      <c r="K13422" t="s">
        <v>491</v>
      </c>
    </row>
    <row r="13423" spans="2:11" x14ac:dyDescent="0.25">
      <c r="B13423">
        <v>2026</v>
      </c>
      <c r="C13423" t="s">
        <v>479</v>
      </c>
      <c r="D13423">
        <v>3</v>
      </c>
      <c r="E13423" t="s">
        <v>148</v>
      </c>
      <c r="F13423">
        <v>31</v>
      </c>
      <c r="G13423" s="85">
        <v>2.4536462371607</v>
      </c>
      <c r="H13423" s="85">
        <v>9379.6906330564307</v>
      </c>
      <c r="I13423" s="85">
        <v>2699.8138069321112</v>
      </c>
      <c r="J13423" s="85">
        <v>15120.488806287458</v>
      </c>
      <c r="K13423" t="s">
        <v>491</v>
      </c>
    </row>
    <row r="13424" spans="2:11" x14ac:dyDescent="0.25">
      <c r="B13424">
        <v>2026</v>
      </c>
      <c r="C13424" t="s">
        <v>479</v>
      </c>
      <c r="D13424">
        <v>4</v>
      </c>
      <c r="E13424" t="s">
        <v>148</v>
      </c>
      <c r="F13424">
        <v>31</v>
      </c>
      <c r="G13424" s="85">
        <v>0</v>
      </c>
      <c r="H13424" s="85">
        <v>9379.6906330564307</v>
      </c>
      <c r="I13424" s="85">
        <v>2699.8138069321112</v>
      </c>
      <c r="J13424" s="85">
        <v>0</v>
      </c>
      <c r="K13424" t="s">
        <v>491</v>
      </c>
    </row>
    <row r="13425" spans="2:11" x14ac:dyDescent="0.25">
      <c r="B13425">
        <v>2026</v>
      </c>
      <c r="C13425" t="s">
        <v>480</v>
      </c>
      <c r="D13425">
        <v>3</v>
      </c>
      <c r="E13425" t="s">
        <v>148</v>
      </c>
      <c r="F13425">
        <v>31</v>
      </c>
      <c r="G13425" s="85">
        <v>2.4177552651062624</v>
      </c>
      <c r="H13425" s="85">
        <v>9379.6906330564307</v>
      </c>
      <c r="I13425" s="85">
        <v>2699.8138069321112</v>
      </c>
      <c r="J13425" s="85">
        <v>14899.312243433031</v>
      </c>
      <c r="K13425" t="s">
        <v>491</v>
      </c>
    </row>
    <row r="13426" spans="2:11" x14ac:dyDescent="0.25">
      <c r="B13426">
        <v>2026</v>
      </c>
      <c r="C13426" t="s">
        <v>480</v>
      </c>
      <c r="D13426">
        <v>4</v>
      </c>
      <c r="E13426" t="s">
        <v>148</v>
      </c>
      <c r="F13426">
        <v>31</v>
      </c>
      <c r="G13426" s="85">
        <v>0</v>
      </c>
      <c r="H13426" s="85">
        <v>9379.6906330564307</v>
      </c>
      <c r="I13426" s="85">
        <v>2699.8138069321112</v>
      </c>
      <c r="J13426" s="85">
        <v>0</v>
      </c>
      <c r="K13426" t="s">
        <v>491</v>
      </c>
    </row>
    <row r="13427" spans="2:11" x14ac:dyDescent="0.25">
      <c r="B13427">
        <v>2026</v>
      </c>
      <c r="C13427" t="s">
        <v>481</v>
      </c>
      <c r="D13427">
        <v>3</v>
      </c>
      <c r="E13427" t="s">
        <v>148</v>
      </c>
      <c r="F13427">
        <v>31</v>
      </c>
      <c r="G13427" s="85">
        <v>2.3818642930518172</v>
      </c>
      <c r="H13427" s="85">
        <v>9379.6906330564307</v>
      </c>
      <c r="I13427" s="85">
        <v>2699.8138069321112</v>
      </c>
      <c r="J13427" s="85">
        <v>14678.135680578558</v>
      </c>
      <c r="K13427" t="s">
        <v>491</v>
      </c>
    </row>
    <row r="13428" spans="2:11" x14ac:dyDescent="0.25">
      <c r="B13428">
        <v>2026</v>
      </c>
      <c r="C13428" t="s">
        <v>481</v>
      </c>
      <c r="D13428">
        <v>4</v>
      </c>
      <c r="E13428" t="s">
        <v>148</v>
      </c>
      <c r="F13428">
        <v>31</v>
      </c>
      <c r="G13428" s="85">
        <v>0</v>
      </c>
      <c r="H13428" s="85">
        <v>9379.6906330564307</v>
      </c>
      <c r="I13428" s="85">
        <v>2699.8138069321112</v>
      </c>
      <c r="J13428" s="85">
        <v>0</v>
      </c>
      <c r="K13428" t="s">
        <v>491</v>
      </c>
    </row>
    <row r="13429" spans="2:11" x14ac:dyDescent="0.25">
      <c r="B13429">
        <v>2026</v>
      </c>
      <c r="C13429" t="s">
        <v>482</v>
      </c>
      <c r="D13429">
        <v>3</v>
      </c>
      <c r="E13429" t="s">
        <v>148</v>
      </c>
      <c r="F13429">
        <v>31</v>
      </c>
      <c r="G13429" s="85">
        <v>2.3459733209973801</v>
      </c>
      <c r="H13429" s="85">
        <v>9379.6906330564307</v>
      </c>
      <c r="I13429" s="85">
        <v>2699.8138069321112</v>
      </c>
      <c r="J13429" s="85">
        <v>14456.959117724135</v>
      </c>
      <c r="K13429" t="s">
        <v>491</v>
      </c>
    </row>
    <row r="13430" spans="2:11" x14ac:dyDescent="0.25">
      <c r="B13430">
        <v>2026</v>
      </c>
      <c r="C13430" t="s">
        <v>482</v>
      </c>
      <c r="D13430">
        <v>4</v>
      </c>
      <c r="E13430" t="s">
        <v>148</v>
      </c>
      <c r="F13430">
        <v>31</v>
      </c>
      <c r="G13430" s="85">
        <v>0</v>
      </c>
      <c r="H13430" s="85">
        <v>9379.6906330564307</v>
      </c>
      <c r="I13430" s="85">
        <v>2699.8138069321112</v>
      </c>
      <c r="J13430" s="85">
        <v>0</v>
      </c>
      <c r="K13430" t="s">
        <v>491</v>
      </c>
    </row>
    <row r="13431" spans="2:11" x14ac:dyDescent="0.25">
      <c r="B13431">
        <v>2026</v>
      </c>
      <c r="C13431" t="s">
        <v>483</v>
      </c>
      <c r="D13431">
        <v>3</v>
      </c>
      <c r="E13431" t="s">
        <v>148</v>
      </c>
      <c r="F13431">
        <v>31</v>
      </c>
      <c r="G13431" s="85">
        <v>2.310082348942935</v>
      </c>
      <c r="H13431" s="85">
        <v>9379.6906330564307</v>
      </c>
      <c r="I13431" s="85">
        <v>2699.8138069321112</v>
      </c>
      <c r="J13431" s="85">
        <v>14235.782554869662</v>
      </c>
      <c r="K13431" t="s">
        <v>491</v>
      </c>
    </row>
    <row r="13432" spans="2:11" x14ac:dyDescent="0.25">
      <c r="B13432">
        <v>2026</v>
      </c>
      <c r="C13432" t="s">
        <v>483</v>
      </c>
      <c r="D13432">
        <v>4</v>
      </c>
      <c r="E13432" t="s">
        <v>148</v>
      </c>
      <c r="F13432">
        <v>31</v>
      </c>
      <c r="G13432" s="85">
        <v>0</v>
      </c>
      <c r="H13432" s="85">
        <v>9379.6906330564307</v>
      </c>
      <c r="I13432" s="85">
        <v>2699.8138069321112</v>
      </c>
      <c r="J13432" s="85">
        <v>0</v>
      </c>
      <c r="K13432" t="s">
        <v>491</v>
      </c>
    </row>
    <row r="13433" spans="2:11" x14ac:dyDescent="0.25">
      <c r="B13433">
        <v>2026</v>
      </c>
      <c r="C13433" t="s">
        <v>484</v>
      </c>
      <c r="D13433">
        <v>3</v>
      </c>
      <c r="E13433" t="s">
        <v>148</v>
      </c>
      <c r="F13433">
        <v>31</v>
      </c>
      <c r="G13433" s="85">
        <v>2.2741913768884969</v>
      </c>
      <c r="H13433" s="85">
        <v>9379.6906330564307</v>
      </c>
      <c r="I13433" s="85">
        <v>2699.8138069321112</v>
      </c>
      <c r="J13433" s="85">
        <v>14014.605992015235</v>
      </c>
      <c r="K13433" t="s">
        <v>491</v>
      </c>
    </row>
    <row r="13434" spans="2:11" x14ac:dyDescent="0.25">
      <c r="B13434">
        <v>2026</v>
      </c>
      <c r="C13434" t="s">
        <v>484</v>
      </c>
      <c r="D13434">
        <v>4</v>
      </c>
      <c r="E13434" t="s">
        <v>148</v>
      </c>
      <c r="F13434">
        <v>31</v>
      </c>
      <c r="G13434" s="85">
        <v>0</v>
      </c>
      <c r="H13434" s="85">
        <v>9379.6906330564307</v>
      </c>
      <c r="I13434" s="85">
        <v>2699.8138069321112</v>
      </c>
      <c r="J13434" s="85">
        <v>0</v>
      </c>
      <c r="K13434" t="s">
        <v>491</v>
      </c>
    </row>
    <row r="13435" spans="2:11" x14ac:dyDescent="0.25">
      <c r="B13435">
        <v>2026</v>
      </c>
      <c r="C13435" t="s">
        <v>485</v>
      </c>
      <c r="D13435">
        <v>3</v>
      </c>
      <c r="E13435" t="s">
        <v>148</v>
      </c>
      <c r="F13435">
        <v>31</v>
      </c>
      <c r="G13435" s="85">
        <v>2.2383004048340518</v>
      </c>
      <c r="H13435" s="85">
        <v>9379.6906330564307</v>
      </c>
      <c r="I13435" s="85">
        <v>2699.8138069321112</v>
      </c>
      <c r="J13435" s="85">
        <v>13793.429429160762</v>
      </c>
      <c r="K13435" t="s">
        <v>491</v>
      </c>
    </row>
    <row r="13436" spans="2:11" x14ac:dyDescent="0.25">
      <c r="B13436">
        <v>2026</v>
      </c>
      <c r="C13436" t="s">
        <v>485</v>
      </c>
      <c r="D13436">
        <v>4</v>
      </c>
      <c r="E13436" t="s">
        <v>148</v>
      </c>
      <c r="F13436">
        <v>31</v>
      </c>
      <c r="G13436" s="85">
        <v>0</v>
      </c>
      <c r="H13436" s="85">
        <v>9379.6906330564307</v>
      </c>
      <c r="I13436" s="85">
        <v>2699.8138069321112</v>
      </c>
      <c r="J13436" s="85">
        <v>0</v>
      </c>
      <c r="K13436" t="s">
        <v>491</v>
      </c>
    </row>
    <row r="13437" spans="2:11" x14ac:dyDescent="0.25">
      <c r="B13437">
        <v>2026</v>
      </c>
      <c r="C13437" t="s">
        <v>486</v>
      </c>
      <c r="D13437">
        <v>3</v>
      </c>
      <c r="E13437" t="s">
        <v>148</v>
      </c>
      <c r="F13437">
        <v>31</v>
      </c>
      <c r="G13437" s="85">
        <v>2.2024094327796142</v>
      </c>
      <c r="H13437" s="85">
        <v>9379.6906330564307</v>
      </c>
      <c r="I13437" s="85">
        <v>2699.8138069321112</v>
      </c>
      <c r="J13437" s="85">
        <v>13572.252866306335</v>
      </c>
      <c r="K13437" t="s">
        <v>491</v>
      </c>
    </row>
    <row r="13438" spans="2:11" x14ac:dyDescent="0.25">
      <c r="B13438">
        <v>2026</v>
      </c>
      <c r="C13438" t="s">
        <v>486</v>
      </c>
      <c r="D13438">
        <v>4</v>
      </c>
      <c r="E13438" t="s">
        <v>148</v>
      </c>
      <c r="F13438">
        <v>31</v>
      </c>
      <c r="G13438" s="85">
        <v>0</v>
      </c>
      <c r="H13438" s="85">
        <v>9379.6906330564307</v>
      </c>
      <c r="I13438" s="85">
        <v>2699.8138069321112</v>
      </c>
      <c r="J13438" s="85">
        <v>0</v>
      </c>
      <c r="K13438" t="s">
        <v>491</v>
      </c>
    </row>
    <row r="13439" spans="2:11" x14ac:dyDescent="0.25">
      <c r="B13439">
        <v>2026</v>
      </c>
      <c r="C13439" t="s">
        <v>487</v>
      </c>
      <c r="D13439">
        <v>3</v>
      </c>
      <c r="E13439" t="s">
        <v>148</v>
      </c>
      <c r="F13439">
        <v>31</v>
      </c>
      <c r="G13439" s="85">
        <v>2.1665184607251695</v>
      </c>
      <c r="H13439" s="85">
        <v>9379.6906330564307</v>
      </c>
      <c r="I13439" s="85">
        <v>2699.8138069321112</v>
      </c>
      <c r="J13439" s="85">
        <v>13351.076303451866</v>
      </c>
      <c r="K13439" t="s">
        <v>491</v>
      </c>
    </row>
    <row r="13440" spans="2:11" x14ac:dyDescent="0.25">
      <c r="B13440">
        <v>2026</v>
      </c>
      <c r="C13440" t="s">
        <v>487</v>
      </c>
      <c r="D13440">
        <v>4</v>
      </c>
      <c r="E13440" t="s">
        <v>148</v>
      </c>
      <c r="F13440">
        <v>31</v>
      </c>
      <c r="G13440" s="85">
        <v>0</v>
      </c>
      <c r="H13440" s="85">
        <v>9379.6906330564307</v>
      </c>
      <c r="I13440" s="85">
        <v>2699.8138069321112</v>
      </c>
      <c r="J13440" s="85">
        <v>0</v>
      </c>
      <c r="K13440" t="s">
        <v>491</v>
      </c>
    </row>
    <row r="13441" spans="2:11" x14ac:dyDescent="0.25">
      <c r="B13441">
        <v>2026</v>
      </c>
      <c r="C13441" t="s">
        <v>488</v>
      </c>
      <c r="D13441">
        <v>3</v>
      </c>
      <c r="E13441" t="s">
        <v>148</v>
      </c>
      <c r="F13441">
        <v>31</v>
      </c>
      <c r="G13441" s="85">
        <v>2.1306274886707315</v>
      </c>
      <c r="H13441" s="85">
        <v>9379.6906330564307</v>
      </c>
      <c r="I13441" s="85">
        <v>2699.8138069321112</v>
      </c>
      <c r="J13441" s="85">
        <v>13129.899740597437</v>
      </c>
      <c r="K13441" t="s">
        <v>491</v>
      </c>
    </row>
    <row r="13442" spans="2:11" x14ac:dyDescent="0.25">
      <c r="B13442">
        <v>2026</v>
      </c>
      <c r="C13442" t="s">
        <v>488</v>
      </c>
      <c r="D13442">
        <v>4</v>
      </c>
      <c r="E13442" t="s">
        <v>148</v>
      </c>
      <c r="F13442">
        <v>31</v>
      </c>
      <c r="G13442" s="85">
        <v>0</v>
      </c>
      <c r="H13442" s="85">
        <v>9379.6906330564307</v>
      </c>
      <c r="I13442" s="85">
        <v>2699.8138069321112</v>
      </c>
      <c r="J13442" s="85">
        <v>0</v>
      </c>
      <c r="K13442" t="s">
        <v>491</v>
      </c>
    </row>
    <row r="13443" spans="2:11" x14ac:dyDescent="0.25">
      <c r="B13443">
        <v>2026</v>
      </c>
      <c r="C13443" t="s">
        <v>489</v>
      </c>
      <c r="D13443">
        <v>3</v>
      </c>
      <c r="E13443" t="s">
        <v>148</v>
      </c>
      <c r="F13443">
        <v>31</v>
      </c>
      <c r="G13443" s="85">
        <v>2.0947365166162868</v>
      </c>
      <c r="H13443" s="85">
        <v>9379.6906330564307</v>
      </c>
      <c r="I13443" s="85">
        <v>2699.8138069321112</v>
      </c>
      <c r="J13443" s="85">
        <v>12908.723177742966</v>
      </c>
      <c r="K13443" t="s">
        <v>491</v>
      </c>
    </row>
    <row r="13444" spans="2:11" x14ac:dyDescent="0.25">
      <c r="B13444">
        <v>2026</v>
      </c>
      <c r="C13444" t="s">
        <v>489</v>
      </c>
      <c r="D13444">
        <v>4</v>
      </c>
      <c r="E13444" t="s">
        <v>148</v>
      </c>
      <c r="F13444">
        <v>31</v>
      </c>
      <c r="G13444" s="85">
        <v>0</v>
      </c>
      <c r="H13444" s="85">
        <v>9379.6906330564307</v>
      </c>
      <c r="I13444" s="85">
        <v>2699.8138069321112</v>
      </c>
      <c r="J13444" s="85">
        <v>0</v>
      </c>
      <c r="K13444" t="s">
        <v>491</v>
      </c>
    </row>
    <row r="13445" spans="2:11" x14ac:dyDescent="0.25">
      <c r="B13445">
        <v>2026</v>
      </c>
      <c r="C13445" t="s">
        <v>490</v>
      </c>
      <c r="D13445">
        <v>3</v>
      </c>
      <c r="E13445" t="s">
        <v>148</v>
      </c>
      <c r="F13445">
        <v>31</v>
      </c>
      <c r="G13445" s="85">
        <v>2.0588455445618492</v>
      </c>
      <c r="H13445" s="85">
        <v>9379.6906330564307</v>
      </c>
      <c r="I13445" s="85">
        <v>2699.8138069321112</v>
      </c>
      <c r="J13445" s="85">
        <v>12687.546614888541</v>
      </c>
      <c r="K13445" t="s">
        <v>491</v>
      </c>
    </row>
    <row r="13446" spans="2:11" x14ac:dyDescent="0.25">
      <c r="B13446">
        <v>2026</v>
      </c>
      <c r="C13446" t="s">
        <v>490</v>
      </c>
      <c r="D13446">
        <v>4</v>
      </c>
      <c r="E13446" t="s">
        <v>148</v>
      </c>
      <c r="F13446">
        <v>31</v>
      </c>
      <c r="G13446" s="85">
        <v>0</v>
      </c>
      <c r="H13446" s="85">
        <v>9379.6906330564307</v>
      </c>
      <c r="I13446" s="85">
        <v>2699.8138069321112</v>
      </c>
      <c r="J13446" s="85">
        <v>0</v>
      </c>
      <c r="K13446" t="s">
        <v>491</v>
      </c>
    </row>
  </sheetData>
  <phoneticPr fontId="29" type="noConversion"/>
  <conditionalFormatting sqref="K3">
    <cfRule type="containsText" dxfId="6" priority="1" operator="containsText" text="REFRESH">
      <formula>NOT(ISERROR(SEARCH("REFRESH",K3)))</formula>
    </cfRule>
    <cfRule type="containsText" dxfId="5" priority="2" operator="containsText" text="TABLE UPDATED">
      <formula>NOT(ISERROR(SEARCH("TABLE UPDATED",K3)))</formula>
    </cfRule>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D23E3-01AF-4DED-A680-F5423DF68BEA}">
  <sheetPr>
    <tabColor theme="0" tint="-0.499984740745262"/>
  </sheetPr>
  <dimension ref="A2:P77"/>
  <sheetViews>
    <sheetView showGridLines="0" zoomScale="85" zoomScaleNormal="85" workbookViewId="0">
      <selection activeCell="V14" sqref="V14"/>
    </sheetView>
  </sheetViews>
  <sheetFormatPr defaultRowHeight="15" x14ac:dyDescent="0.25"/>
  <cols>
    <col min="1" max="1" width="13.42578125" customWidth="1"/>
    <col min="2" max="2" width="13.28515625" bestFit="1" customWidth="1"/>
    <col min="3" max="3" width="16.28515625" bestFit="1" customWidth="1"/>
    <col min="4" max="4" width="6.7109375" bestFit="1" customWidth="1"/>
    <col min="5" max="5" width="12.5703125" bestFit="1" customWidth="1"/>
    <col min="6" max="6" width="11.28515625" bestFit="1" customWidth="1"/>
    <col min="7" max="7" width="16" bestFit="1" customWidth="1"/>
    <col min="8" max="8" width="12.7109375" bestFit="1" customWidth="1"/>
    <col min="9" max="10" width="12.7109375" customWidth="1"/>
    <col min="11" max="16" width="10" bestFit="1" customWidth="1"/>
  </cols>
  <sheetData>
    <row r="2" spans="1:16" x14ac:dyDescent="0.25">
      <c r="A2" t="s">
        <v>509</v>
      </c>
      <c r="C2" s="85">
        <f>GETPIVOTDATA("[Measures].[Sum of UNITS 2]",$B$5,"[tbl_summary].[YEAR]","[tbl_summary].[YEAR].&amp;[2025]")</f>
        <v>70972</v>
      </c>
      <c r="D2" s="85">
        <f>GETPIVOTDATA("[Measures].[Sum of UNITS 2]",$B$5,"[tbl_summary].[YEAR]","[tbl_summary].[YEAR].&amp;[2026]")</f>
        <v>74712.499999999985</v>
      </c>
      <c r="E2" s="85">
        <f>GETPIVOTDATA("[Measures].[Sum of COGS]",$B$5,"[tbl_summary].[YEAR]","[tbl_summary].[YEAR].&amp;[2025]")</f>
        <v>322300531.09000039</v>
      </c>
      <c r="F2" s="85">
        <f>GETPIVOTDATA("[Measures].[Sum of COGS]",$B$5,"[tbl_summary].[YEAR]","[tbl_summary].[YEAR].&amp;[2026]")</f>
        <v>345850384.03665525</v>
      </c>
      <c r="G2" s="85">
        <f>GETPIVOTDATA("[Measures].[Sum of REVENUE 2]",$B$5,"[tbl_summary].[YEAR]","[tbl_summary].[YEAR].&amp;[2025]")</f>
        <v>952787356.03999972</v>
      </c>
      <c r="H2" s="85">
        <f>GETPIVOTDATA("[Measures].[Sum of REVENUE 2]",$B$5,"[tbl_summary].[YEAR]","[tbl_summary].[YEAR].&amp;[2026]")</f>
        <v>1044312160.3028014</v>
      </c>
      <c r="I2" s="105">
        <f>(G2-E2)/G2</f>
        <v>0.66172879074555058</v>
      </c>
      <c r="J2" s="105">
        <f t="shared" ref="J2" si="0">(H2-F2)/H2</f>
        <v>0.66882470856570808</v>
      </c>
      <c r="K2" s="105">
        <f>D2/C2-1</f>
        <v>5.2703883221552061E-2</v>
      </c>
      <c r="L2" s="105">
        <f>F2/E2-1</f>
        <v>7.3067992990922814E-2</v>
      </c>
      <c r="M2" s="105">
        <f>H2/G2-1</f>
        <v>9.6060053360908837E-2</v>
      </c>
      <c r="N2" s="85" t="str">
        <f>_xlfn.CONCAT(ROUND((J2-I2)*10000,0)," bpts")</f>
        <v>71 bpts</v>
      </c>
      <c r="O2" s="105">
        <f>G2/G$2</f>
        <v>1</v>
      </c>
      <c r="P2" s="105">
        <f>H2/H$2</f>
        <v>1</v>
      </c>
    </row>
    <row r="5" spans="1:16" x14ac:dyDescent="0.25">
      <c r="C5" s="100" t="s">
        <v>496</v>
      </c>
      <c r="I5" s="104"/>
      <c r="J5" s="104"/>
      <c r="K5" s="104"/>
      <c r="L5" s="104"/>
      <c r="M5" s="104"/>
      <c r="N5" s="104"/>
      <c r="O5" s="104"/>
      <c r="P5" s="104"/>
    </row>
    <row r="6" spans="1:16" x14ac:dyDescent="0.25">
      <c r="C6" t="s">
        <v>498</v>
      </c>
      <c r="E6" t="s">
        <v>499</v>
      </c>
      <c r="G6" t="s">
        <v>497</v>
      </c>
      <c r="I6" s="104" t="s">
        <v>504</v>
      </c>
      <c r="J6" s="104"/>
      <c r="K6" s="104" t="s">
        <v>500</v>
      </c>
      <c r="L6" s="104"/>
      <c r="M6" s="104"/>
      <c r="N6" s="104"/>
      <c r="O6" s="107" t="s">
        <v>507</v>
      </c>
      <c r="P6" s="104"/>
    </row>
    <row r="7" spans="1:16" x14ac:dyDescent="0.25">
      <c r="B7" s="100" t="s">
        <v>494</v>
      </c>
      <c r="C7">
        <v>2025</v>
      </c>
      <c r="D7">
        <v>2026</v>
      </c>
      <c r="E7">
        <v>2025</v>
      </c>
      <c r="F7">
        <v>2026</v>
      </c>
      <c r="G7">
        <v>2025</v>
      </c>
      <c r="H7">
        <v>2026</v>
      </c>
      <c r="I7" s="103">
        <v>2025</v>
      </c>
      <c r="J7" s="103">
        <v>2026</v>
      </c>
      <c r="K7" s="103" t="s">
        <v>501</v>
      </c>
      <c r="L7" s="103" t="s">
        <v>502</v>
      </c>
      <c r="M7" s="103" t="s">
        <v>503</v>
      </c>
      <c r="N7" s="103" t="s">
        <v>504</v>
      </c>
      <c r="O7" s="103">
        <v>2025</v>
      </c>
      <c r="P7" s="103">
        <v>2026</v>
      </c>
    </row>
    <row r="8" spans="1:16" x14ac:dyDescent="0.25">
      <c r="B8" s="101" t="s">
        <v>371</v>
      </c>
      <c r="C8" s="102">
        <v>58815</v>
      </c>
      <c r="D8" s="102">
        <v>60664.533412018762</v>
      </c>
      <c r="E8" s="102">
        <v>266895927.11000061</v>
      </c>
      <c r="F8" s="102">
        <v>280771502.98356336</v>
      </c>
      <c r="G8" s="102">
        <v>725395269.16000128</v>
      </c>
      <c r="H8" s="102">
        <v>774479269.21227431</v>
      </c>
      <c r="I8" s="105">
        <f t="shared" ref="I8:J10" si="1">(G8-E8)/G8</f>
        <v>0.63206828269081106</v>
      </c>
      <c r="J8" s="105">
        <f t="shared" si="1"/>
        <v>0.63747060231949515</v>
      </c>
      <c r="K8" s="105">
        <f>D8/C8-1</f>
        <v>3.1446627765344903E-2</v>
      </c>
      <c r="L8" s="105">
        <f>F8/E8-1</f>
        <v>5.1988713442764345E-2</v>
      </c>
      <c r="M8" s="105">
        <f>H8/G8-1</f>
        <v>6.7665178060937414E-2</v>
      </c>
      <c r="N8" s="85" t="str">
        <f t="shared" ref="N8:N10" si="2">_xlfn.CONCAT(ROUND((J8-I8)*10000,0)," bpts")</f>
        <v>54 bpts</v>
      </c>
      <c r="O8" s="105">
        <f>G8/G$2</f>
        <v>0.76134015062385851</v>
      </c>
      <c r="P8" s="105">
        <f>H8/H$2</f>
        <v>0.74161663404140743</v>
      </c>
    </row>
    <row r="9" spans="1:16" x14ac:dyDescent="0.25">
      <c r="B9" s="101" t="s">
        <v>370</v>
      </c>
      <c r="C9" s="102">
        <v>12157</v>
      </c>
      <c r="D9" s="102">
        <v>14047.966587981213</v>
      </c>
      <c r="E9" s="102">
        <v>55404603.979999967</v>
      </c>
      <c r="F9" s="102">
        <v>65078881.053091712</v>
      </c>
      <c r="G9" s="102">
        <v>227392086.88000304</v>
      </c>
      <c r="H9" s="102">
        <v>269832891.09052789</v>
      </c>
      <c r="I9" s="105">
        <f t="shared" si="1"/>
        <v>0.75634770435420873</v>
      </c>
      <c r="J9" s="105">
        <f t="shared" si="1"/>
        <v>0.75881783428967531</v>
      </c>
      <c r="K9" s="105">
        <f>D9/C9-1</f>
        <v>0.15554549543318363</v>
      </c>
      <c r="L9" s="105">
        <f>F9/E9-1</f>
        <v>0.17461142898131676</v>
      </c>
      <c r="M9" s="105">
        <f>H9/G9-1</f>
        <v>0.18664151770998649</v>
      </c>
      <c r="N9" s="85" t="str">
        <f t="shared" si="2"/>
        <v>25 bpts</v>
      </c>
      <c r="O9" s="105">
        <f t="shared" ref="O9:O10" si="3">G9/G$2</f>
        <v>0.23865984937614632</v>
      </c>
      <c r="P9" s="105">
        <f t="shared" ref="P9:P10" si="4">H9/H$2</f>
        <v>0.25838336595859329</v>
      </c>
    </row>
    <row r="10" spans="1:16" x14ac:dyDescent="0.25">
      <c r="B10" s="101" t="s">
        <v>495</v>
      </c>
      <c r="C10" s="102">
        <v>70972</v>
      </c>
      <c r="D10" s="102">
        <v>74712.499999999985</v>
      </c>
      <c r="E10" s="102">
        <v>322300531.09000039</v>
      </c>
      <c r="F10" s="102">
        <v>345850384.03665525</v>
      </c>
      <c r="G10" s="102">
        <v>952787356.03999972</v>
      </c>
      <c r="H10" s="102">
        <v>1044312160.3028014</v>
      </c>
      <c r="I10" s="106">
        <f t="shared" si="1"/>
        <v>0.66172879074555058</v>
      </c>
      <c r="J10" s="106">
        <f t="shared" si="1"/>
        <v>0.66882470856570808</v>
      </c>
      <c r="K10" s="106">
        <f>D10/C10-1</f>
        <v>5.2703883221552061E-2</v>
      </c>
      <c r="L10" s="106">
        <f>F10/E10-1</f>
        <v>7.3067992990922814E-2</v>
      </c>
      <c r="M10" s="106">
        <f>H10/G10-1</f>
        <v>9.6060053360908837E-2</v>
      </c>
      <c r="N10" s="85" t="str">
        <f t="shared" si="2"/>
        <v>71 bpts</v>
      </c>
      <c r="O10" s="106">
        <f t="shared" si="3"/>
        <v>1</v>
      </c>
      <c r="P10" s="106">
        <f t="shared" si="4"/>
        <v>1</v>
      </c>
    </row>
    <row r="12" spans="1:16" x14ac:dyDescent="0.25">
      <c r="C12" s="100" t="s">
        <v>496</v>
      </c>
      <c r="I12" s="104"/>
      <c r="J12" s="104"/>
      <c r="K12" s="104"/>
      <c r="L12" s="104"/>
      <c r="M12" s="104"/>
      <c r="N12" s="104"/>
      <c r="O12" s="104"/>
      <c r="P12" s="104"/>
    </row>
    <row r="13" spans="1:16" x14ac:dyDescent="0.25">
      <c r="C13" t="s">
        <v>498</v>
      </c>
      <c r="E13" t="s">
        <v>499</v>
      </c>
      <c r="G13" t="s">
        <v>497</v>
      </c>
      <c r="I13" s="104" t="s">
        <v>504</v>
      </c>
      <c r="J13" s="104"/>
      <c r="K13" s="104" t="s">
        <v>500</v>
      </c>
      <c r="L13" s="104"/>
      <c r="M13" s="104"/>
      <c r="N13" s="104"/>
      <c r="O13" s="107" t="s">
        <v>507</v>
      </c>
      <c r="P13" s="104"/>
    </row>
    <row r="14" spans="1:16" x14ac:dyDescent="0.25">
      <c r="B14" s="100" t="s">
        <v>494</v>
      </c>
      <c r="C14">
        <v>2025</v>
      </c>
      <c r="D14">
        <v>2026</v>
      </c>
      <c r="E14">
        <v>2025</v>
      </c>
      <c r="F14">
        <v>2026</v>
      </c>
      <c r="G14">
        <v>2025</v>
      </c>
      <c r="H14">
        <v>2026</v>
      </c>
      <c r="I14" s="103">
        <v>2025</v>
      </c>
      <c r="J14" s="103">
        <v>2026</v>
      </c>
      <c r="K14" s="103" t="s">
        <v>501</v>
      </c>
      <c r="L14" s="103" t="s">
        <v>502</v>
      </c>
      <c r="M14" s="103" t="s">
        <v>503</v>
      </c>
      <c r="N14" s="103" t="s">
        <v>504</v>
      </c>
      <c r="O14" s="103">
        <v>2025</v>
      </c>
      <c r="P14" s="103">
        <v>2026</v>
      </c>
    </row>
    <row r="15" spans="1:16" x14ac:dyDescent="0.25">
      <c r="B15" s="101" t="s">
        <v>506</v>
      </c>
      <c r="C15" s="102">
        <v>51090</v>
      </c>
      <c r="D15" s="102">
        <v>53960.803102512313</v>
      </c>
      <c r="E15" s="102">
        <v>231746013.9499996</v>
      </c>
      <c r="F15" s="102">
        <v>249568512.24878764</v>
      </c>
      <c r="G15" s="102">
        <v>694388527.91999245</v>
      </c>
      <c r="H15" s="102">
        <v>764679975.27708793</v>
      </c>
      <c r="I15" s="105">
        <f t="shared" ref="I15:J16" si="5">(G15-E15)/G15</f>
        <v>0.66625886714432958</v>
      </c>
      <c r="J15" s="105">
        <f t="shared" si="5"/>
        <v>0.67363011937333062</v>
      </c>
      <c r="K15" s="105">
        <f>D15/C15-1</f>
        <v>5.6191096154087239E-2</v>
      </c>
      <c r="L15" s="105">
        <f>F15/E15-1</f>
        <v>7.6905306783974892E-2</v>
      </c>
      <c r="M15" s="105">
        <f>H15/G15-1</f>
        <v>0.10122783503876454</v>
      </c>
      <c r="N15" s="85" t="str">
        <f t="shared" ref="N15:N16" si="6">_xlfn.CONCAT(ROUND((J15-I15)*10000,0)," bpts")</f>
        <v>74 bpts</v>
      </c>
      <c r="O15" s="105">
        <f>G15/G$2</f>
        <v>0.72879695927749144</v>
      </c>
      <c r="P15" s="105">
        <f>H15/H$2</f>
        <v>0.73223314287115715</v>
      </c>
    </row>
    <row r="16" spans="1:16" x14ac:dyDescent="0.25">
      <c r="B16" s="101" t="s">
        <v>505</v>
      </c>
      <c r="C16" s="102">
        <v>19882</v>
      </c>
      <c r="D16" s="102">
        <v>20751.696897487658</v>
      </c>
      <c r="E16" s="102">
        <v>90554517.14000009</v>
      </c>
      <c r="F16" s="102">
        <v>96281871.787867635</v>
      </c>
      <c r="G16" s="102">
        <v>258398828.1200012</v>
      </c>
      <c r="H16" s="102">
        <v>279632185.02571523</v>
      </c>
      <c r="I16" s="105">
        <f t="shared" si="5"/>
        <v>0.64955523289778117</v>
      </c>
      <c r="J16" s="105">
        <f t="shared" si="5"/>
        <v>0.65568386994146088</v>
      </c>
      <c r="K16" s="105">
        <f>D16/C16-1</f>
        <v>4.374292815047065E-2</v>
      </c>
      <c r="L16" s="105">
        <f>F16/E16-1</f>
        <v>6.3247586412645607E-2</v>
      </c>
      <c r="M16" s="105">
        <f>H16/G16-1</f>
        <v>8.217280651076786E-2</v>
      </c>
      <c r="N16" s="85" t="str">
        <f t="shared" si="6"/>
        <v>61 bpts</v>
      </c>
      <c r="O16" s="105">
        <f t="shared" ref="O16" si="7">G16/G$2</f>
        <v>0.27120304072250212</v>
      </c>
      <c r="P16" s="105">
        <f t="shared" ref="P16" si="8">H16/H$2</f>
        <v>0.26776685712884457</v>
      </c>
    </row>
    <row r="19" spans="2:16" x14ac:dyDescent="0.25">
      <c r="C19" s="100" t="s">
        <v>496</v>
      </c>
      <c r="I19" s="104"/>
      <c r="J19" s="104"/>
      <c r="K19" s="104"/>
      <c r="L19" s="104"/>
      <c r="M19" s="104"/>
      <c r="N19" s="104"/>
      <c r="O19" s="104"/>
      <c r="P19" s="104"/>
    </row>
    <row r="20" spans="2:16" x14ac:dyDescent="0.25">
      <c r="C20" t="s">
        <v>498</v>
      </c>
      <c r="E20" t="s">
        <v>499</v>
      </c>
      <c r="G20" t="s">
        <v>497</v>
      </c>
      <c r="I20" s="104" t="s">
        <v>504</v>
      </c>
      <c r="J20" s="104"/>
      <c r="K20" s="104" t="s">
        <v>500</v>
      </c>
      <c r="L20" s="104"/>
      <c r="M20" s="104"/>
      <c r="N20" s="104"/>
      <c r="O20" s="107" t="s">
        <v>507</v>
      </c>
      <c r="P20" s="104"/>
    </row>
    <row r="21" spans="2:16" x14ac:dyDescent="0.25">
      <c r="B21" s="100" t="s">
        <v>494</v>
      </c>
      <c r="C21">
        <v>2025</v>
      </c>
      <c r="D21">
        <v>2026</v>
      </c>
      <c r="E21">
        <v>2025</v>
      </c>
      <c r="F21">
        <v>2026</v>
      </c>
      <c r="G21">
        <v>2025</v>
      </c>
      <c r="H21">
        <v>2026</v>
      </c>
      <c r="I21" s="103">
        <v>2025</v>
      </c>
      <c r="J21" s="103">
        <v>2026</v>
      </c>
      <c r="K21" s="103" t="s">
        <v>501</v>
      </c>
      <c r="L21" s="103" t="s">
        <v>502</v>
      </c>
      <c r="M21" s="103" t="s">
        <v>503</v>
      </c>
      <c r="N21" s="103" t="s">
        <v>504</v>
      </c>
      <c r="O21" s="103">
        <v>2025</v>
      </c>
      <c r="P21" s="103">
        <v>2026</v>
      </c>
    </row>
    <row r="22" spans="2:16" x14ac:dyDescent="0.25">
      <c r="B22" s="101" t="s">
        <v>231</v>
      </c>
      <c r="C22" s="102">
        <v>8364</v>
      </c>
      <c r="D22" s="102">
        <v>8807.2222028309334</v>
      </c>
      <c r="E22" s="102">
        <v>54387432.23999992</v>
      </c>
      <c r="F22" s="102">
        <v>58445248.821846902</v>
      </c>
      <c r="G22" s="102">
        <v>171464385.38000059</v>
      </c>
      <c r="H22" s="102">
        <v>188256741.1172621</v>
      </c>
      <c r="I22" s="105">
        <f>(G22-E22)/G22</f>
        <v>0.68280624504344678</v>
      </c>
      <c r="J22" s="105">
        <f>(H22-F22)/H22</f>
        <v>0.68954498800421549</v>
      </c>
      <c r="K22" s="105">
        <f>D22/C22-1</f>
        <v>5.299165504913117E-2</v>
      </c>
      <c r="L22" s="105">
        <f>F22/E22-1</f>
        <v>7.460945322700141E-2</v>
      </c>
      <c r="M22" s="105">
        <f>H22/G22-1</f>
        <v>9.7934948415358436E-2</v>
      </c>
      <c r="N22" s="85" t="str">
        <f t="shared" ref="N22:N31" si="9">_xlfn.CONCAT(ROUND((J22-I22)*10000,0)," bpts")</f>
        <v>67 bpts</v>
      </c>
      <c r="O22" s="105">
        <f>G22/G$2</f>
        <v>0.17996081108028705</v>
      </c>
      <c r="P22" s="105">
        <f>H22/H$2</f>
        <v>0.18026864789420483</v>
      </c>
    </row>
    <row r="23" spans="2:16" x14ac:dyDescent="0.25">
      <c r="B23" s="101" t="s">
        <v>208</v>
      </c>
      <c r="C23" s="102">
        <v>8001</v>
      </c>
      <c r="D23" s="102">
        <v>8418.4896375603057</v>
      </c>
      <c r="E23" s="102">
        <v>47303982.930000044</v>
      </c>
      <c r="F23" s="102">
        <v>50711272.836859368</v>
      </c>
      <c r="G23" s="102">
        <v>155019768.09000072</v>
      </c>
      <c r="H23" s="102">
        <v>169835482.75855571</v>
      </c>
      <c r="I23" s="105">
        <f>(G23-E23)/G23</f>
        <v>0.69485193073868812</v>
      </c>
      <c r="J23" s="105">
        <f>(H23-F23)/H23</f>
        <v>0.70140943451167759</v>
      </c>
      <c r="K23" s="105">
        <f>D23/C23-1</f>
        <v>5.2179682234758884E-2</v>
      </c>
      <c r="L23" s="105">
        <f>F23/E23-1</f>
        <v>7.2029662109032166E-2</v>
      </c>
      <c r="M23" s="105">
        <f>H23/G23-1</f>
        <v>9.5573066913333005E-2</v>
      </c>
      <c r="N23" s="85" t="str">
        <f t="shared" si="9"/>
        <v>66 bpts</v>
      </c>
      <c r="O23" s="105">
        <f t="shared" ref="O23:O31" si="10">G23/G$2</f>
        <v>0.16270132795873574</v>
      </c>
      <c r="P23" s="105">
        <f t="shared" ref="P23:P31" si="11">H23/H$2</f>
        <v>0.16262903872469647</v>
      </c>
    </row>
    <row r="24" spans="2:16" x14ac:dyDescent="0.25">
      <c r="B24" s="101" t="s">
        <v>89</v>
      </c>
      <c r="C24" s="102">
        <v>8450</v>
      </c>
      <c r="D24" s="102">
        <v>8899.903600527261</v>
      </c>
      <c r="E24" s="102">
        <v>44817048.029999994</v>
      </c>
      <c r="F24" s="102">
        <v>48234949.731586568</v>
      </c>
      <c r="G24" s="102">
        <v>136865938.24000031</v>
      </c>
      <c r="H24" s="102">
        <v>150117446.88290143</v>
      </c>
      <c r="I24" s="105">
        <f t="shared" ref="I24:I31" si="12">(G24-E24)/G24</f>
        <v>0.67254783325701262</v>
      </c>
      <c r="J24" s="105">
        <f t="shared" ref="J24:J31" si="13">(H24-F24)/H24</f>
        <v>0.67868525122724699</v>
      </c>
      <c r="K24" s="105">
        <f t="shared" ref="K24:K31" si="14">D24/C24-1</f>
        <v>5.3243029648196494E-2</v>
      </c>
      <c r="L24" s="105">
        <f t="shared" ref="L24:L31" si="15">F24/E24-1</f>
        <v>7.6263427687130791E-2</v>
      </c>
      <c r="M24" s="105">
        <f t="shared" ref="M24:M31" si="16">H24/G24-1</f>
        <v>9.6821085021636444E-2</v>
      </c>
      <c r="N24" s="85" t="str">
        <f t="shared" si="9"/>
        <v>61 bpts</v>
      </c>
      <c r="O24" s="105">
        <f t="shared" si="10"/>
        <v>0.14364793715236335</v>
      </c>
      <c r="P24" s="105">
        <f t="shared" si="11"/>
        <v>0.1437476767860047</v>
      </c>
    </row>
    <row r="25" spans="2:16" x14ac:dyDescent="0.25">
      <c r="B25" s="101" t="s">
        <v>70</v>
      </c>
      <c r="C25" s="102">
        <v>7333</v>
      </c>
      <c r="D25" s="102">
        <v>7719.6416719005747</v>
      </c>
      <c r="E25" s="102">
        <v>38028273.859999955</v>
      </c>
      <c r="F25" s="102">
        <v>40698923.613324955</v>
      </c>
      <c r="G25" s="102">
        <v>121567238.02999975</v>
      </c>
      <c r="H25" s="102">
        <v>133107874.88239297</v>
      </c>
      <c r="I25" s="105">
        <f t="shared" si="12"/>
        <v>0.68718320432174718</v>
      </c>
      <c r="J25" s="105">
        <f t="shared" si="13"/>
        <v>0.69424105336153585</v>
      </c>
      <c r="K25" s="105">
        <f t="shared" si="14"/>
        <v>5.2726260998305463E-2</v>
      </c>
      <c r="L25" s="105">
        <f t="shared" si="15"/>
        <v>7.0228003594297261E-2</v>
      </c>
      <c r="M25" s="105">
        <f t="shared" si="16"/>
        <v>9.4932130065711329E-2</v>
      </c>
      <c r="N25" s="85" t="str">
        <f t="shared" si="9"/>
        <v>71 bpts</v>
      </c>
      <c r="O25" s="105">
        <f t="shared" si="10"/>
        <v>0.12759115374416885</v>
      </c>
      <c r="P25" s="105">
        <f t="shared" si="11"/>
        <v>0.12745985342524208</v>
      </c>
    </row>
    <row r="26" spans="2:16" x14ac:dyDescent="0.25">
      <c r="B26" s="101" t="s">
        <v>169</v>
      </c>
      <c r="C26" s="102">
        <v>5792</v>
      </c>
      <c r="D26" s="102">
        <v>6093.0696103580995</v>
      </c>
      <c r="E26" s="102">
        <v>31738324.730000012</v>
      </c>
      <c r="F26" s="102">
        <v>34102359.371523038</v>
      </c>
      <c r="G26" s="102">
        <v>93372770.9200003</v>
      </c>
      <c r="H26" s="102">
        <v>102273659.99513726</v>
      </c>
      <c r="I26" s="105">
        <f t="shared" si="12"/>
        <v>0.66009014815258404</v>
      </c>
      <c r="J26" s="105">
        <f t="shared" si="13"/>
        <v>0.66655774934480216</v>
      </c>
      <c r="K26" s="105">
        <f t="shared" si="14"/>
        <v>5.1980250407130502E-2</v>
      </c>
      <c r="L26" s="105">
        <f t="shared" si="15"/>
        <v>7.4485174048536607E-2</v>
      </c>
      <c r="M26" s="105">
        <f t="shared" si="16"/>
        <v>9.5326388918703486E-2</v>
      </c>
      <c r="N26" s="85" t="str">
        <f t="shared" si="9"/>
        <v>65 bpts</v>
      </c>
      <c r="O26" s="105">
        <f t="shared" si="10"/>
        <v>9.7999590704140646E-2</v>
      </c>
      <c r="P26" s="105">
        <f t="shared" si="11"/>
        <v>9.7933993189816645E-2</v>
      </c>
    </row>
    <row r="27" spans="2:16" x14ac:dyDescent="0.25">
      <c r="B27" s="101" t="s">
        <v>45</v>
      </c>
      <c r="C27" s="102">
        <v>6227</v>
      </c>
      <c r="D27" s="102">
        <v>6553.3044399955261</v>
      </c>
      <c r="E27" s="102">
        <v>29046636.449999992</v>
      </c>
      <c r="F27" s="102">
        <v>31119934.737826169</v>
      </c>
      <c r="G27" s="102">
        <v>80446487.259999931</v>
      </c>
      <c r="H27" s="102">
        <v>87971573.683601499</v>
      </c>
      <c r="I27" s="105">
        <f t="shared" si="12"/>
        <v>0.63893219655294109</v>
      </c>
      <c r="J27" s="105">
        <f t="shared" si="13"/>
        <v>0.64625010745229927</v>
      </c>
      <c r="K27" s="105">
        <f t="shared" si="14"/>
        <v>5.2401548096278505E-2</v>
      </c>
      <c r="L27" s="105">
        <f t="shared" si="15"/>
        <v>7.137825721732316E-2</v>
      </c>
      <c r="M27" s="105">
        <f t="shared" si="16"/>
        <v>9.3541516601971519E-2</v>
      </c>
      <c r="N27" s="85" t="str">
        <f t="shared" si="9"/>
        <v>73 bpts</v>
      </c>
      <c r="O27" s="105">
        <f t="shared" si="10"/>
        <v>8.4432782141813642E-2</v>
      </c>
      <c r="P27" s="105">
        <f t="shared" si="11"/>
        <v>8.4238771727118342E-2</v>
      </c>
    </row>
    <row r="28" spans="2:16" x14ac:dyDescent="0.25">
      <c r="B28" s="101" t="s">
        <v>185</v>
      </c>
      <c r="C28" s="102">
        <v>9290</v>
      </c>
      <c r="D28" s="102">
        <v>9784.6382200143289</v>
      </c>
      <c r="E28" s="102">
        <v>30719558.579999987</v>
      </c>
      <c r="F28" s="102">
        <v>32936629.985037636</v>
      </c>
      <c r="G28" s="102">
        <v>78662775.429999992</v>
      </c>
      <c r="H28" s="102">
        <v>86284486.296053648</v>
      </c>
      <c r="I28" s="105">
        <f t="shared" si="12"/>
        <v>0.60947781956490288</v>
      </c>
      <c r="J28" s="105">
        <f t="shared" si="13"/>
        <v>0.6182786570458606</v>
      </c>
      <c r="K28" s="105">
        <f t="shared" si="14"/>
        <v>5.3244157159777039E-2</v>
      </c>
      <c r="L28" s="105">
        <f t="shared" si="15"/>
        <v>7.2171330172728254E-2</v>
      </c>
      <c r="M28" s="105">
        <f t="shared" si="16"/>
        <v>9.689094777536833E-2</v>
      </c>
      <c r="N28" s="85" t="str">
        <f t="shared" si="9"/>
        <v>88 bpts</v>
      </c>
      <c r="O28" s="105">
        <f t="shared" si="10"/>
        <v>8.2560683589400594E-2</v>
      </c>
      <c r="P28" s="105">
        <f t="shared" si="11"/>
        <v>8.2623270680899863E-2</v>
      </c>
    </row>
    <row r="29" spans="2:16" x14ac:dyDescent="0.25">
      <c r="B29" s="101" t="s">
        <v>148</v>
      </c>
      <c r="C29" s="102">
        <v>6982</v>
      </c>
      <c r="D29" s="102">
        <v>7347.3013901015929</v>
      </c>
      <c r="E29" s="102">
        <v>18449110.730000019</v>
      </c>
      <c r="F29" s="102">
        <v>19836345.736687765</v>
      </c>
      <c r="G29" s="102">
        <v>45584571.839999922</v>
      </c>
      <c r="H29" s="102">
        <v>50051302.097529285</v>
      </c>
      <c r="I29" s="105">
        <f t="shared" si="12"/>
        <v>0.59527730577890081</v>
      </c>
      <c r="J29" s="105">
        <f t="shared" si="13"/>
        <v>0.60367972649273072</v>
      </c>
      <c r="K29" s="105">
        <f t="shared" si="14"/>
        <v>5.2320451174676652E-2</v>
      </c>
      <c r="L29" s="105">
        <f t="shared" si="15"/>
        <v>7.5192513449007015E-2</v>
      </c>
      <c r="M29" s="105">
        <f t="shared" si="16"/>
        <v>9.7987763781294479E-2</v>
      </c>
      <c r="N29" s="85" t="str">
        <f t="shared" si="9"/>
        <v>84 bpts</v>
      </c>
      <c r="O29" s="105">
        <f t="shared" si="10"/>
        <v>4.784338451914364E-2</v>
      </c>
      <c r="P29" s="105">
        <f t="shared" si="11"/>
        <v>4.7927529717758682E-2</v>
      </c>
    </row>
    <row r="30" spans="2:16" x14ac:dyDescent="0.25">
      <c r="B30" s="101" t="s">
        <v>131</v>
      </c>
      <c r="C30" s="102">
        <v>6021</v>
      </c>
      <c r="D30" s="102">
        <v>6340.2960407404307</v>
      </c>
      <c r="E30" s="102">
        <v>15750577.480000015</v>
      </c>
      <c r="F30" s="102">
        <v>16835218.22317449</v>
      </c>
      <c r="G30" s="102">
        <v>39468267.46999982</v>
      </c>
      <c r="H30" s="102">
        <v>43126676.919959515</v>
      </c>
      <c r="I30" s="105">
        <f t="shared" si="12"/>
        <v>0.60093060857124858</v>
      </c>
      <c r="J30" s="105">
        <f t="shared" si="13"/>
        <v>0.60963330760634238</v>
      </c>
      <c r="K30" s="105">
        <f t="shared" si="14"/>
        <v>5.3030400388711207E-2</v>
      </c>
      <c r="L30" s="105">
        <f t="shared" si="15"/>
        <v>6.8863554022177587E-2</v>
      </c>
      <c r="M30" s="105">
        <f t="shared" si="16"/>
        <v>9.269242569972147E-2</v>
      </c>
      <c r="N30" s="85" t="str">
        <f t="shared" si="9"/>
        <v>87 bpts</v>
      </c>
      <c r="O30" s="105">
        <f t="shared" si="10"/>
        <v>4.1424004233262382E-2</v>
      </c>
      <c r="P30" s="105">
        <f t="shared" si="11"/>
        <v>4.1296729617181525E-2</v>
      </c>
    </row>
    <row r="31" spans="2:16" x14ac:dyDescent="0.25">
      <c r="B31" s="101" t="s">
        <v>114</v>
      </c>
      <c r="C31" s="102">
        <v>4512</v>
      </c>
      <c r="D31" s="102">
        <v>4748.633185970969</v>
      </c>
      <c r="E31" s="102">
        <v>12059586.060000002</v>
      </c>
      <c r="F31" s="102">
        <v>12929500.978787798</v>
      </c>
      <c r="G31" s="102">
        <v>30335153.380000111</v>
      </c>
      <c r="H31" s="102">
        <v>33286915.66940964</v>
      </c>
      <c r="I31" s="105">
        <f t="shared" si="12"/>
        <v>0.60245508209789189</v>
      </c>
      <c r="J31" s="105">
        <f t="shared" si="13"/>
        <v>0.611574075916265</v>
      </c>
      <c r="K31" s="105">
        <f t="shared" si="14"/>
        <v>5.2445298309168553E-2</v>
      </c>
      <c r="L31" s="105">
        <f t="shared" si="15"/>
        <v>7.213472456348935E-2</v>
      </c>
      <c r="M31" s="105">
        <f t="shared" si="16"/>
        <v>9.7305006255733018E-2</v>
      </c>
      <c r="N31" s="85" t="str">
        <f t="shared" si="9"/>
        <v>91 bpts</v>
      </c>
      <c r="O31" s="105">
        <f t="shared" si="10"/>
        <v>3.1838324876685899E-2</v>
      </c>
      <c r="P31" s="105">
        <f t="shared" si="11"/>
        <v>3.187448823707846E-2</v>
      </c>
    </row>
    <row r="34" spans="2:16" x14ac:dyDescent="0.25">
      <c r="C34" s="100" t="s">
        <v>496</v>
      </c>
      <c r="I34" s="104"/>
      <c r="J34" s="104"/>
      <c r="K34" s="104"/>
      <c r="L34" s="104"/>
      <c r="M34" s="104"/>
      <c r="N34" s="104"/>
      <c r="O34" s="104"/>
      <c r="P34" s="104"/>
    </row>
    <row r="35" spans="2:16" x14ac:dyDescent="0.25">
      <c r="C35" t="s">
        <v>498</v>
      </c>
      <c r="E35" t="s">
        <v>499</v>
      </c>
      <c r="G35" t="s">
        <v>497</v>
      </c>
      <c r="I35" s="104" t="s">
        <v>504</v>
      </c>
      <c r="J35" s="104"/>
      <c r="K35" s="104" t="s">
        <v>500</v>
      </c>
      <c r="L35" s="104"/>
      <c r="M35" s="104"/>
      <c r="N35" s="104"/>
      <c r="O35" s="107" t="s">
        <v>507</v>
      </c>
      <c r="P35" s="104"/>
    </row>
    <row r="36" spans="2:16" x14ac:dyDescent="0.25">
      <c r="B36" s="100" t="s">
        <v>494</v>
      </c>
      <c r="C36">
        <v>2025</v>
      </c>
      <c r="D36">
        <v>2026</v>
      </c>
      <c r="E36">
        <v>2025</v>
      </c>
      <c r="F36">
        <v>2026</v>
      </c>
      <c r="G36">
        <v>2025</v>
      </c>
      <c r="H36">
        <v>2026</v>
      </c>
      <c r="I36" s="103">
        <v>2025</v>
      </c>
      <c r="J36" s="103">
        <v>2026</v>
      </c>
      <c r="K36" s="103" t="s">
        <v>501</v>
      </c>
      <c r="L36" s="103" t="s">
        <v>502</v>
      </c>
      <c r="M36" s="103" t="s">
        <v>503</v>
      </c>
      <c r="N36" s="103" t="s">
        <v>504</v>
      </c>
      <c r="O36" s="103">
        <v>2025</v>
      </c>
      <c r="P36" s="103">
        <v>2026</v>
      </c>
    </row>
    <row r="37" spans="2:16" x14ac:dyDescent="0.25">
      <c r="B37" s="101" t="s">
        <v>387</v>
      </c>
      <c r="C37" s="102">
        <v>33456</v>
      </c>
      <c r="D37" s="102">
        <v>35130.000000000051</v>
      </c>
      <c r="E37" s="102">
        <v>151453943.99000001</v>
      </c>
      <c r="F37" s="102">
        <v>162516805.66629598</v>
      </c>
      <c r="G37" s="102">
        <v>453580278.9200002</v>
      </c>
      <c r="H37" s="102">
        <v>494862858.84804034</v>
      </c>
      <c r="I37" s="105">
        <f>(G37-E37)/G37</f>
        <v>0.66609230817834442</v>
      </c>
      <c r="J37" s="105">
        <f>(H37-F37)/H37</f>
        <v>0.67159223457462836</v>
      </c>
      <c r="K37" s="105">
        <f>D37/C37-1</f>
        <v>5.0035868005740447E-2</v>
      </c>
      <c r="L37" s="105">
        <f>F37/E37-1</f>
        <v>7.3044394783317257E-2</v>
      </c>
      <c r="M37" s="105">
        <f>H37/G37-1</f>
        <v>9.1014935716200673E-2</v>
      </c>
      <c r="N37" s="85" t="str">
        <f t="shared" ref="N37:N40" si="17">_xlfn.CONCAT(ROUND((J37-I37)*10000,0)," bpts")</f>
        <v>55 bpts</v>
      </c>
      <c r="O37" s="105">
        <f t="shared" ref="O37:O40" si="18">G37/G$2</f>
        <v>0.47605614835736559</v>
      </c>
      <c r="P37" s="105">
        <f t="shared" ref="P37:P40" si="19">H37/H$2</f>
        <v>0.47386488222501727</v>
      </c>
    </row>
    <row r="38" spans="2:16" x14ac:dyDescent="0.25">
      <c r="B38" s="101" t="s">
        <v>385</v>
      </c>
      <c r="C38" s="102">
        <v>21478</v>
      </c>
      <c r="D38" s="102">
        <v>22610</v>
      </c>
      <c r="E38" s="102">
        <v>97174869.730000019</v>
      </c>
      <c r="F38" s="102">
        <v>104108497.47677059</v>
      </c>
      <c r="G38" s="102">
        <v>281603498.5200001</v>
      </c>
      <c r="H38" s="102">
        <v>309785297.76545054</v>
      </c>
      <c r="I38" s="105">
        <f>(G38-E38)/G38</f>
        <v>0.65492307360983137</v>
      </c>
      <c r="J38" s="105">
        <f>(H38-F38)/H38</f>
        <v>0.66393338151381598</v>
      </c>
      <c r="K38" s="105">
        <f>D38/C38-1</f>
        <v>5.2705093584132667E-2</v>
      </c>
      <c r="L38" s="105">
        <f>F38/E38-1</f>
        <v>7.13520662907563E-2</v>
      </c>
      <c r="M38" s="105">
        <f>H38/G38-1</f>
        <v>0.10007616877476</v>
      </c>
      <c r="N38" s="85" t="str">
        <f t="shared" si="17"/>
        <v>90 bpts</v>
      </c>
      <c r="O38" s="105">
        <f t="shared" si="18"/>
        <v>0.29555755199188211</v>
      </c>
      <c r="P38" s="105">
        <f t="shared" si="19"/>
        <v>0.29664051568223371</v>
      </c>
    </row>
    <row r="39" spans="2:16" x14ac:dyDescent="0.25">
      <c r="B39" s="101" t="s">
        <v>388</v>
      </c>
      <c r="C39" s="102">
        <v>11241</v>
      </c>
      <c r="D39" s="102">
        <v>11809.999999999996</v>
      </c>
      <c r="E39" s="102">
        <v>51594087.399999976</v>
      </c>
      <c r="F39" s="102">
        <v>55156317.482695997</v>
      </c>
      <c r="G39" s="102">
        <v>154912282.93000001</v>
      </c>
      <c r="H39" s="102">
        <v>168425587.56394356</v>
      </c>
      <c r="I39" s="105">
        <f t="shared" ref="I39:I40" si="20">(G39-E39)/G39</f>
        <v>0.66694643946785215</v>
      </c>
      <c r="J39" s="105">
        <f t="shared" ref="J39:J40" si="21">(H39-F39)/H39</f>
        <v>0.67251818277459985</v>
      </c>
      <c r="K39" s="105">
        <f t="shared" ref="K39:K40" si="22">D39/C39-1</f>
        <v>5.0618272395694053E-2</v>
      </c>
      <c r="L39" s="105">
        <f t="shared" ref="L39:L40" si="23">F39/E39-1</f>
        <v>6.9043378073124329E-2</v>
      </c>
      <c r="M39" s="105">
        <f t="shared" ref="M39:M40" si="24">H39/G39-1</f>
        <v>8.7231976563471036E-2</v>
      </c>
      <c r="N39" s="85" t="str">
        <f t="shared" si="17"/>
        <v>56 bpts</v>
      </c>
      <c r="O39" s="105">
        <f t="shared" si="18"/>
        <v>0.1625885166799973</v>
      </c>
      <c r="P39" s="105">
        <f t="shared" si="19"/>
        <v>0.16127896807704323</v>
      </c>
    </row>
    <row r="40" spans="2:16" x14ac:dyDescent="0.25">
      <c r="B40" s="101" t="s">
        <v>386</v>
      </c>
      <c r="C40" s="102">
        <v>4797</v>
      </c>
      <c r="D40" s="102">
        <v>5162.5000000000036</v>
      </c>
      <c r="E40" s="102">
        <v>22077629.970000003</v>
      </c>
      <c r="F40" s="102">
        <v>24068763.410892475</v>
      </c>
      <c r="G40" s="102">
        <v>62691295.669999987</v>
      </c>
      <c r="H40" s="102">
        <v>71238416.125368863</v>
      </c>
      <c r="I40" s="105">
        <f t="shared" si="20"/>
        <v>0.64783580026461429</v>
      </c>
      <c r="J40" s="105">
        <f t="shared" si="21"/>
        <v>0.66213786437173061</v>
      </c>
      <c r="K40" s="105">
        <f t="shared" si="22"/>
        <v>7.6193454242235559E-2</v>
      </c>
      <c r="L40" s="105">
        <f t="shared" si="23"/>
        <v>9.0187825577206837E-2</v>
      </c>
      <c r="M40" s="105">
        <f t="shared" si="24"/>
        <v>0.13633663755108794</v>
      </c>
      <c r="N40" s="85" t="str">
        <f t="shared" si="17"/>
        <v>143 bpts</v>
      </c>
      <c r="O40" s="105">
        <f t="shared" si="18"/>
        <v>6.5797782970755642E-2</v>
      </c>
      <c r="P40" s="105">
        <f t="shared" si="19"/>
        <v>6.8215634015707599E-2</v>
      </c>
    </row>
    <row r="42" spans="2:16" x14ac:dyDescent="0.25">
      <c r="I42" s="105"/>
      <c r="J42" s="105"/>
      <c r="K42" s="105"/>
      <c r="L42" s="105"/>
      <c r="M42" s="105"/>
      <c r="N42" s="85"/>
    </row>
    <row r="43" spans="2:16" x14ac:dyDescent="0.25">
      <c r="C43" s="100" t="s">
        <v>496</v>
      </c>
      <c r="I43" s="104"/>
      <c r="J43" s="104"/>
      <c r="K43" s="104"/>
      <c r="L43" s="104"/>
      <c r="M43" s="104"/>
      <c r="N43" s="104"/>
      <c r="O43" s="104"/>
      <c r="P43" s="104"/>
    </row>
    <row r="44" spans="2:16" x14ac:dyDescent="0.25">
      <c r="C44" t="s">
        <v>498</v>
      </c>
      <c r="E44" t="s">
        <v>499</v>
      </c>
      <c r="G44" t="s">
        <v>497</v>
      </c>
      <c r="I44" s="104" t="s">
        <v>504</v>
      </c>
      <c r="J44" s="104"/>
      <c r="K44" s="104" t="s">
        <v>500</v>
      </c>
      <c r="L44" s="104"/>
      <c r="M44" s="104"/>
      <c r="N44" s="104"/>
      <c r="O44" s="107" t="s">
        <v>507</v>
      </c>
      <c r="P44" s="104"/>
    </row>
    <row r="45" spans="2:16" x14ac:dyDescent="0.25">
      <c r="B45" s="100" t="s">
        <v>494</v>
      </c>
      <c r="C45">
        <v>2025</v>
      </c>
      <c r="D45">
        <v>2026</v>
      </c>
      <c r="E45">
        <v>2025</v>
      </c>
      <c r="F45">
        <v>2026</v>
      </c>
      <c r="G45">
        <v>2025</v>
      </c>
      <c r="H45">
        <v>2026</v>
      </c>
      <c r="I45" s="103">
        <v>2025</v>
      </c>
      <c r="J45" s="103">
        <v>2026</v>
      </c>
      <c r="K45" s="103" t="s">
        <v>501</v>
      </c>
      <c r="L45" s="103" t="s">
        <v>502</v>
      </c>
      <c r="M45" s="103" t="s">
        <v>503</v>
      </c>
      <c r="N45" s="103" t="s">
        <v>504</v>
      </c>
      <c r="O45" s="103">
        <v>2025</v>
      </c>
      <c r="P45" s="103">
        <v>2026</v>
      </c>
    </row>
    <row r="46" spans="2:16" x14ac:dyDescent="0.25">
      <c r="B46" s="101" t="s">
        <v>33</v>
      </c>
      <c r="C46" s="102">
        <v>6142</v>
      </c>
      <c r="D46" s="102">
        <v>6449.9999999999973</v>
      </c>
      <c r="E46" s="102">
        <v>28055615.550000016</v>
      </c>
      <c r="F46" s="102">
        <v>30017374.313534595</v>
      </c>
      <c r="G46" s="102">
        <v>84694710.270000055</v>
      </c>
      <c r="H46" s="102">
        <v>92133695.647566766</v>
      </c>
      <c r="I46" s="105">
        <f>(G46-E46)/G46</f>
        <v>0.66874418177285311</v>
      </c>
      <c r="J46" s="105">
        <f>(H46-F46)/H46</f>
        <v>0.67419765263342768</v>
      </c>
      <c r="K46" s="105">
        <f>D46/C46-1</f>
        <v>5.0146532074242467E-2</v>
      </c>
      <c r="L46" s="105">
        <f>F46/E46-1</f>
        <v>6.9923925213416949E-2</v>
      </c>
      <c r="M46" s="105">
        <f>H46/G46-1</f>
        <v>8.7832939670633658E-2</v>
      </c>
      <c r="N46" s="85" t="str">
        <f t="shared" ref="N46:N77" si="25">_xlfn.CONCAT(ROUND((J46-I46)*10000,0)," bpts")</f>
        <v>55 bpts</v>
      </c>
      <c r="O46" s="105">
        <f t="shared" ref="O46:O77" si="26">G46/G$2</f>
        <v>8.8891513655271912E-2</v>
      </c>
      <c r="P46" s="105">
        <f t="shared" ref="P46:P77" si="27">H46/H$2</f>
        <v>8.8224286903690108E-2</v>
      </c>
    </row>
    <row r="47" spans="2:16" x14ac:dyDescent="0.25">
      <c r="B47" s="101" t="s">
        <v>28</v>
      </c>
      <c r="C47" s="102">
        <v>5057</v>
      </c>
      <c r="D47" s="102">
        <v>5310.0000000000064</v>
      </c>
      <c r="E47" s="102">
        <v>22912708.420000006</v>
      </c>
      <c r="F47" s="102">
        <v>24604566.742633965</v>
      </c>
      <c r="G47" s="102">
        <v>72731825.739999905</v>
      </c>
      <c r="H47" s="102">
        <v>79478848.474982068</v>
      </c>
      <c r="I47" s="105">
        <f>(G47-E47)/G47</f>
        <v>0.68496998134066045</v>
      </c>
      <c r="J47" s="105">
        <f>(H47-F47)/H47</f>
        <v>0.69042623018904381</v>
      </c>
      <c r="K47" s="105">
        <f>D47/C47-1</f>
        <v>5.0029661854855911E-2</v>
      </c>
      <c r="L47" s="105">
        <f>F47/E47-1</f>
        <v>7.3839298769113437E-2</v>
      </c>
      <c r="M47" s="105">
        <f>H47/G47-1</f>
        <v>9.2765755105629566E-2</v>
      </c>
      <c r="N47" s="85" t="str">
        <f t="shared" si="25"/>
        <v>55 bpts</v>
      </c>
      <c r="O47" s="105">
        <f t="shared" si="26"/>
        <v>7.6335842702919432E-2</v>
      </c>
      <c r="P47" s="105">
        <f t="shared" si="27"/>
        <v>7.6106409075938505E-2</v>
      </c>
    </row>
    <row r="48" spans="2:16" x14ac:dyDescent="0.25">
      <c r="B48" s="101" t="s">
        <v>32</v>
      </c>
      <c r="C48" s="102">
        <v>5223</v>
      </c>
      <c r="D48" s="102">
        <v>5480.0000000000027</v>
      </c>
      <c r="E48" s="102">
        <v>23561006.739999976</v>
      </c>
      <c r="F48" s="102">
        <v>25389064.507751442</v>
      </c>
      <c r="G48" s="102">
        <v>72561125.490000054</v>
      </c>
      <c r="H48" s="102">
        <v>79547549.060264304</v>
      </c>
      <c r="I48" s="105">
        <f t="shared" ref="I48:I49" si="28">(G48-E48)/G48</f>
        <v>0.67529435932954185</v>
      </c>
      <c r="J48" s="105">
        <f t="shared" ref="J48:J49" si="29">(H48-F48)/H48</f>
        <v>0.68083159308256025</v>
      </c>
      <c r="K48" s="105">
        <f t="shared" ref="K48:K49" si="30">D48/C48-1</f>
        <v>4.9205437488034187E-2</v>
      </c>
      <c r="L48" s="105">
        <f t="shared" ref="L48:L49" si="31">F48/E48-1</f>
        <v>7.7588270650928326E-2</v>
      </c>
      <c r="M48" s="105">
        <f t="shared" ref="M48:M49" si="32">H48/G48-1</f>
        <v>9.6283285617269954E-2</v>
      </c>
      <c r="N48" s="85" t="str">
        <f t="shared" si="25"/>
        <v>55 bpts</v>
      </c>
      <c r="O48" s="105">
        <f t="shared" si="26"/>
        <v>7.6156683891755811E-2</v>
      </c>
      <c r="P48" s="105">
        <f t="shared" si="27"/>
        <v>7.6172194564122719E-2</v>
      </c>
    </row>
    <row r="49" spans="2:16" x14ac:dyDescent="0.25">
      <c r="B49" s="101" t="s">
        <v>14</v>
      </c>
      <c r="C49" s="102">
        <v>5124</v>
      </c>
      <c r="D49" s="102">
        <v>5380.0000000000018</v>
      </c>
      <c r="E49" s="102">
        <v>23145017.750000011</v>
      </c>
      <c r="F49" s="102">
        <v>24918254.261602804</v>
      </c>
      <c r="G49" s="102">
        <v>69251898.049999997</v>
      </c>
      <c r="H49" s="102">
        <v>75904893.890658364</v>
      </c>
      <c r="I49" s="105">
        <f t="shared" si="28"/>
        <v>0.66578507735211434</v>
      </c>
      <c r="J49" s="105">
        <f t="shared" si="29"/>
        <v>0.67171742183715111</v>
      </c>
      <c r="K49" s="105">
        <f t="shared" si="30"/>
        <v>4.9960967993755157E-2</v>
      </c>
      <c r="L49" s="105">
        <f t="shared" si="31"/>
        <v>7.6614178081708006E-2</v>
      </c>
      <c r="M49" s="105">
        <f t="shared" si="32"/>
        <v>9.6069508966452943E-2</v>
      </c>
      <c r="N49" s="85" t="str">
        <f t="shared" si="25"/>
        <v>59 bpts</v>
      </c>
      <c r="O49" s="105">
        <f t="shared" si="26"/>
        <v>7.2683477179867909E-2</v>
      </c>
      <c r="P49" s="105">
        <f t="shared" si="27"/>
        <v>7.2684104213293382E-2</v>
      </c>
    </row>
    <row r="50" spans="2:16" x14ac:dyDescent="0.25">
      <c r="B50" s="101" t="s">
        <v>18</v>
      </c>
      <c r="C50" s="102">
        <v>5228</v>
      </c>
      <c r="D50" s="102">
        <v>5489.9999999999991</v>
      </c>
      <c r="E50" s="102">
        <v>23751719.889999993</v>
      </c>
      <c r="F50" s="102">
        <v>25324145.39312873</v>
      </c>
      <c r="G50" s="102">
        <v>68446213.51000011</v>
      </c>
      <c r="H50" s="102">
        <v>74351401.621085733</v>
      </c>
      <c r="I50" s="105">
        <f t="shared" ref="I50:I77" si="33">(G50-E50)/G50</f>
        <v>0.65298708764174618</v>
      </c>
      <c r="J50" s="105">
        <f t="shared" ref="J50:J77" si="34">(H50-F50)/H50</f>
        <v>0.65939921990728267</v>
      </c>
      <c r="K50" s="105">
        <f t="shared" ref="K50:K77" si="35">D50/C50-1</f>
        <v>5.0114766641162767E-2</v>
      </c>
      <c r="L50" s="105">
        <f t="shared" ref="L50:L77" si="36">F50/E50-1</f>
        <v>6.6202595450393531E-2</v>
      </c>
      <c r="M50" s="105">
        <f t="shared" ref="M50:M77" si="37">H50/G50-1</f>
        <v>8.6274869101748974E-2</v>
      </c>
      <c r="N50" s="85" t="str">
        <f t="shared" si="25"/>
        <v>64 bpts</v>
      </c>
      <c r="O50" s="105">
        <f t="shared" si="26"/>
        <v>7.1837869253931E-2</v>
      </c>
      <c r="P50" s="105">
        <f t="shared" si="27"/>
        <v>7.1196529588937588E-2</v>
      </c>
    </row>
    <row r="51" spans="2:16" x14ac:dyDescent="0.25">
      <c r="B51" s="101" t="s">
        <v>13</v>
      </c>
      <c r="C51" s="102">
        <v>4904</v>
      </c>
      <c r="D51" s="102">
        <v>5149.9999999999955</v>
      </c>
      <c r="E51" s="102">
        <v>22195409.270000018</v>
      </c>
      <c r="F51" s="102">
        <v>23719044.020704314</v>
      </c>
      <c r="G51" s="102">
        <v>65526891.530000009</v>
      </c>
      <c r="H51" s="102">
        <v>71167772.181330279</v>
      </c>
      <c r="I51" s="105">
        <f t="shared" si="33"/>
        <v>0.66127785475924261</v>
      </c>
      <c r="J51" s="105">
        <f t="shared" si="34"/>
        <v>0.66671650251647718</v>
      </c>
      <c r="K51" s="105">
        <f t="shared" si="35"/>
        <v>5.0163132137030164E-2</v>
      </c>
      <c r="L51" s="105">
        <f t="shared" si="36"/>
        <v>6.8646391340198676E-2</v>
      </c>
      <c r="M51" s="105">
        <f t="shared" si="37"/>
        <v>8.60849724383419E-2</v>
      </c>
      <c r="N51" s="85" t="str">
        <f t="shared" si="25"/>
        <v>54 bpts</v>
      </c>
      <c r="O51" s="105">
        <f t="shared" si="26"/>
        <v>6.8773888648506656E-2</v>
      </c>
      <c r="P51" s="105">
        <f t="shared" si="27"/>
        <v>6.8147987629192192E-2</v>
      </c>
    </row>
    <row r="52" spans="2:16" x14ac:dyDescent="0.25">
      <c r="B52" s="101" t="s">
        <v>10</v>
      </c>
      <c r="C52" s="102">
        <v>4710</v>
      </c>
      <c r="D52" s="102">
        <v>5000.0000000000018</v>
      </c>
      <c r="E52" s="102">
        <v>21129129.710000042</v>
      </c>
      <c r="F52" s="102">
        <v>22723417.710073628</v>
      </c>
      <c r="G52" s="102">
        <v>61225099.240000039</v>
      </c>
      <c r="H52" s="102">
        <v>68853049.22134544</v>
      </c>
      <c r="I52" s="105">
        <f t="shared" si="33"/>
        <v>0.65489431667273157</v>
      </c>
      <c r="J52" s="105">
        <f t="shared" si="34"/>
        <v>0.66997223845492326</v>
      </c>
      <c r="K52" s="105">
        <f t="shared" si="35"/>
        <v>6.1571125265393212E-2</v>
      </c>
      <c r="L52" s="105">
        <f t="shared" si="36"/>
        <v>7.5454503898427783E-2</v>
      </c>
      <c r="M52" s="105">
        <f t="shared" si="37"/>
        <v>0.12458860950872652</v>
      </c>
      <c r="N52" s="85" t="str">
        <f t="shared" si="25"/>
        <v>151 bpts</v>
      </c>
      <c r="O52" s="105">
        <f t="shared" si="26"/>
        <v>6.4258933383064015E-2</v>
      </c>
      <c r="P52" s="105">
        <f t="shared" si="27"/>
        <v>6.5931482787082829E-2</v>
      </c>
    </row>
    <row r="53" spans="2:16" x14ac:dyDescent="0.25">
      <c r="B53" s="101" t="s">
        <v>20</v>
      </c>
      <c r="C53" s="102">
        <v>3111</v>
      </c>
      <c r="D53" s="102">
        <v>3269.9999999999991</v>
      </c>
      <c r="E53" s="102">
        <v>14362562.639999997</v>
      </c>
      <c r="F53" s="102">
        <v>15342938.463976106</v>
      </c>
      <c r="G53" s="102">
        <v>43124315.019999973</v>
      </c>
      <c r="H53" s="102">
        <v>46863360.147020109</v>
      </c>
      <c r="I53" s="105">
        <f t="shared" si="33"/>
        <v>0.66694977918283449</v>
      </c>
      <c r="J53" s="105">
        <f t="shared" si="34"/>
        <v>0.67260268115982047</v>
      </c>
      <c r="K53" s="105">
        <f t="shared" si="35"/>
        <v>5.1108968177434599E-2</v>
      </c>
      <c r="L53" s="105">
        <f t="shared" si="36"/>
        <v>6.8259115629250244E-2</v>
      </c>
      <c r="M53" s="105">
        <f t="shared" si="37"/>
        <v>8.6703872868150178E-2</v>
      </c>
      <c r="N53" s="85" t="str">
        <f t="shared" si="25"/>
        <v>57 bpts</v>
      </c>
      <c r="O53" s="105">
        <f t="shared" si="26"/>
        <v>4.5261216730703067E-2</v>
      </c>
      <c r="P53" s="105">
        <f t="shared" si="27"/>
        <v>4.4874858235330654E-2</v>
      </c>
    </row>
    <row r="54" spans="2:16" x14ac:dyDescent="0.25">
      <c r="B54" s="101" t="s">
        <v>31</v>
      </c>
      <c r="C54" s="102">
        <v>3093</v>
      </c>
      <c r="D54" s="102">
        <v>3249.9999999999982</v>
      </c>
      <c r="E54" s="102">
        <v>14027140.350000003</v>
      </c>
      <c r="F54" s="102">
        <v>15050181.683008447</v>
      </c>
      <c r="G54" s="102">
        <v>41436160.039999969</v>
      </c>
      <c r="H54" s="102">
        <v>45173303.435025506</v>
      </c>
      <c r="I54" s="105">
        <f t="shared" si="33"/>
        <v>0.66147586223098265</v>
      </c>
      <c r="J54" s="105">
        <f t="shared" si="34"/>
        <v>0.66683460055880794</v>
      </c>
      <c r="K54" s="105">
        <f t="shared" si="35"/>
        <v>5.0759780148722289E-2</v>
      </c>
      <c r="L54" s="105">
        <f t="shared" si="36"/>
        <v>7.2932993288859826E-2</v>
      </c>
      <c r="M54" s="105">
        <f t="shared" si="37"/>
        <v>9.0190389056754361E-2</v>
      </c>
      <c r="N54" s="85" t="str">
        <f t="shared" si="25"/>
        <v>54 bpts</v>
      </c>
      <c r="O54" s="105">
        <f t="shared" si="26"/>
        <v>4.3489410073846956E-2</v>
      </c>
      <c r="P54" s="105">
        <f t="shared" si="27"/>
        <v>4.3256513858775117E-2</v>
      </c>
    </row>
    <row r="55" spans="2:16" x14ac:dyDescent="0.25">
      <c r="B55" s="101" t="s">
        <v>26</v>
      </c>
      <c r="C55" s="102">
        <v>3011</v>
      </c>
      <c r="D55" s="102">
        <v>3159.9999999999977</v>
      </c>
      <c r="E55" s="102">
        <v>13782697.209999995</v>
      </c>
      <c r="F55" s="102">
        <v>14709214.807053572</v>
      </c>
      <c r="G55" s="102">
        <v>39951286.780000016</v>
      </c>
      <c r="H55" s="102">
        <v>43348060.275988035</v>
      </c>
      <c r="I55" s="105">
        <f t="shared" si="33"/>
        <v>0.65501243336923654</v>
      </c>
      <c r="J55" s="105">
        <f t="shared" si="34"/>
        <v>0.66067190288554833</v>
      </c>
      <c r="K55" s="105">
        <f t="shared" si="35"/>
        <v>4.948522085685747E-2</v>
      </c>
      <c r="L55" s="105">
        <f t="shared" si="36"/>
        <v>6.7223242514632409E-2</v>
      </c>
      <c r="M55" s="105">
        <f t="shared" si="37"/>
        <v>8.5022880857206218E-2</v>
      </c>
      <c r="N55" s="85" t="str">
        <f t="shared" si="25"/>
        <v>57 bpts</v>
      </c>
      <c r="O55" s="105">
        <f t="shared" si="26"/>
        <v>4.1930958179426964E-2</v>
      </c>
      <c r="P55" s="105">
        <f t="shared" si="27"/>
        <v>4.1508719254422108E-2</v>
      </c>
    </row>
    <row r="56" spans="2:16" x14ac:dyDescent="0.25">
      <c r="B56" s="101" t="s">
        <v>7</v>
      </c>
      <c r="C56" s="102">
        <v>2709</v>
      </c>
      <c r="D56" s="102">
        <v>3000</v>
      </c>
      <c r="E56" s="102">
        <v>12554570.970000003</v>
      </c>
      <c r="F56" s="102">
        <v>14084728.561769035</v>
      </c>
      <c r="G56" s="102">
        <v>33244194.140000001</v>
      </c>
      <c r="H56" s="102">
        <v>39604826.158884011</v>
      </c>
      <c r="I56" s="105">
        <f t="shared" si="33"/>
        <v>0.62235297636846243</v>
      </c>
      <c r="J56" s="105">
        <f t="shared" si="34"/>
        <v>0.64436837810460634</v>
      </c>
      <c r="K56" s="105">
        <f t="shared" si="35"/>
        <v>0.10741971207087486</v>
      </c>
      <c r="L56" s="105">
        <f t="shared" si="36"/>
        <v>0.12188051630162811</v>
      </c>
      <c r="M56" s="105">
        <f t="shared" si="37"/>
        <v>0.19133061225962411</v>
      </c>
      <c r="N56" s="85" t="str">
        <f t="shared" si="25"/>
        <v>220 bpts</v>
      </c>
      <c r="O56" s="105">
        <f t="shared" si="26"/>
        <v>3.4891514805748904E-2</v>
      </c>
      <c r="P56" s="105">
        <f t="shared" si="27"/>
        <v>3.7924317713010712E-2</v>
      </c>
    </row>
    <row r="57" spans="2:16" x14ac:dyDescent="0.25">
      <c r="B57" s="101" t="s">
        <v>16</v>
      </c>
      <c r="C57" s="102">
        <v>2613</v>
      </c>
      <c r="D57" s="102">
        <v>2739.9999999999991</v>
      </c>
      <c r="E57" s="102">
        <v>11856392.82</v>
      </c>
      <c r="F57" s="102">
        <v>12793901.651371833</v>
      </c>
      <c r="G57" s="102">
        <v>33911293.410000004</v>
      </c>
      <c r="H57" s="102">
        <v>37213203.850779146</v>
      </c>
      <c r="I57" s="105">
        <f t="shared" si="33"/>
        <v>0.65037037435724276</v>
      </c>
      <c r="J57" s="105">
        <f t="shared" si="34"/>
        <v>0.65619994175524443</v>
      </c>
      <c r="K57" s="105">
        <f t="shared" si="35"/>
        <v>4.8603138155376646E-2</v>
      </c>
      <c r="L57" s="105">
        <f t="shared" si="36"/>
        <v>7.9072011665334951E-2</v>
      </c>
      <c r="M57" s="105">
        <f t="shared" si="37"/>
        <v>9.7369050506503241E-2</v>
      </c>
      <c r="N57" s="85" t="str">
        <f t="shared" si="25"/>
        <v>58 bpts</v>
      </c>
      <c r="O57" s="105">
        <f>G57/G$2</f>
        <v>3.5591670266220815E-2</v>
      </c>
      <c r="P57" s="105">
        <f t="shared" si="27"/>
        <v>3.5634176509051728E-2</v>
      </c>
    </row>
    <row r="58" spans="2:16" x14ac:dyDescent="0.25">
      <c r="B58" s="101" t="s">
        <v>21</v>
      </c>
      <c r="C58" s="102">
        <v>2517</v>
      </c>
      <c r="D58" s="102">
        <v>2640.0000000000014</v>
      </c>
      <c r="E58" s="102">
        <v>11387968.649999999</v>
      </c>
      <c r="F58" s="102">
        <v>12178975.238817289</v>
      </c>
      <c r="G58" s="102">
        <v>32387351.439999979</v>
      </c>
      <c r="H58" s="102">
        <v>35176260.735583968</v>
      </c>
      <c r="I58" s="105">
        <f t="shared" si="33"/>
        <v>0.64838221887031822</v>
      </c>
      <c r="J58" s="105">
        <f t="shared" si="34"/>
        <v>0.65377288591401772</v>
      </c>
      <c r="K58" s="105">
        <f t="shared" si="35"/>
        <v>4.8867699642431983E-2</v>
      </c>
      <c r="L58" s="105">
        <f t="shared" si="36"/>
        <v>6.9459849524374118E-2</v>
      </c>
      <c r="M58" s="105">
        <f t="shared" si="37"/>
        <v>8.6111064090889089E-2</v>
      </c>
      <c r="N58" s="85" t="str">
        <f t="shared" si="25"/>
        <v>54 bpts</v>
      </c>
      <c r="O58" s="105">
        <f t="shared" si="26"/>
        <v>3.3992213723961613E-2</v>
      </c>
      <c r="P58" s="105">
        <f t="shared" si="27"/>
        <v>3.3683664782170601E-2</v>
      </c>
    </row>
    <row r="59" spans="2:16" x14ac:dyDescent="0.25">
      <c r="B59" s="101" t="s">
        <v>17</v>
      </c>
      <c r="C59" s="102">
        <v>2123</v>
      </c>
      <c r="D59" s="102">
        <v>2229.9999999999995</v>
      </c>
      <c r="E59" s="102">
        <v>9569579.3899999969</v>
      </c>
      <c r="F59" s="102">
        <v>10290273.039349142</v>
      </c>
      <c r="G59" s="102">
        <v>29396619.97000001</v>
      </c>
      <c r="H59" s="102">
        <v>32110358.630395066</v>
      </c>
      <c r="I59" s="105">
        <f t="shared" si="33"/>
        <v>0.6744666767891685</v>
      </c>
      <c r="J59" s="105">
        <f t="shared" si="34"/>
        <v>0.67953416036878012</v>
      </c>
      <c r="K59" s="105">
        <f t="shared" si="35"/>
        <v>5.0400376825247006E-2</v>
      </c>
      <c r="L59" s="105">
        <f t="shared" si="36"/>
        <v>7.5310901344551873E-2</v>
      </c>
      <c r="M59" s="105">
        <f t="shared" si="37"/>
        <v>9.2314649206762356E-2</v>
      </c>
      <c r="N59" s="85" t="str">
        <f t="shared" si="25"/>
        <v>51 bpts</v>
      </c>
      <c r="O59" s="105">
        <f t="shared" si="26"/>
        <v>3.0853285136128408E-2</v>
      </c>
      <c r="P59" s="105">
        <f t="shared" si="27"/>
        <v>3.0747854761247417E-2</v>
      </c>
    </row>
    <row r="60" spans="2:16" x14ac:dyDescent="0.25">
      <c r="B60" s="101" t="s">
        <v>4</v>
      </c>
      <c r="C60" s="102">
        <v>2055</v>
      </c>
      <c r="D60" s="102">
        <v>2159.9999999999995</v>
      </c>
      <c r="E60" s="102">
        <v>9361235.9799999986</v>
      </c>
      <c r="F60" s="102">
        <v>10076291.318306787</v>
      </c>
      <c r="G60" s="102">
        <v>28062403.480000012</v>
      </c>
      <c r="H60" s="102">
        <v>30718394.491457645</v>
      </c>
      <c r="I60" s="105">
        <f t="shared" si="33"/>
        <v>0.66641360613777356</v>
      </c>
      <c r="J60" s="105">
        <f t="shared" si="34"/>
        <v>0.67197858204767635</v>
      </c>
      <c r="K60" s="105">
        <f t="shared" si="35"/>
        <v>5.1094890510948732E-2</v>
      </c>
      <c r="L60" s="105">
        <f t="shared" si="36"/>
        <v>7.6384714564880385E-2</v>
      </c>
      <c r="M60" s="105">
        <f t="shared" si="37"/>
        <v>9.4645884959588367E-2</v>
      </c>
      <c r="N60" s="85" t="str">
        <f t="shared" si="25"/>
        <v>56 bpts</v>
      </c>
      <c r="O60" s="105">
        <f t="shared" si="26"/>
        <v>2.9452955375723837E-2</v>
      </c>
      <c r="P60" s="105">
        <f t="shared" si="27"/>
        <v>2.9414954320316215E-2</v>
      </c>
    </row>
    <row r="61" spans="2:16" x14ac:dyDescent="0.25">
      <c r="B61" s="101" t="s">
        <v>8</v>
      </c>
      <c r="C61" s="102">
        <v>1988</v>
      </c>
      <c r="D61" s="102">
        <v>2090.0000000000018</v>
      </c>
      <c r="E61" s="102">
        <v>9175909.2100000046</v>
      </c>
      <c r="F61" s="102">
        <v>9796004.7051852867</v>
      </c>
      <c r="G61" s="102">
        <v>27093257.639999982</v>
      </c>
      <c r="H61" s="102">
        <v>29428531.769356716</v>
      </c>
      <c r="I61" s="105">
        <f t="shared" si="33"/>
        <v>0.66132130244637455</v>
      </c>
      <c r="J61" s="105">
        <f t="shared" si="34"/>
        <v>0.6671256051113752</v>
      </c>
      <c r="K61" s="105">
        <f t="shared" si="35"/>
        <v>5.1307847082495917E-2</v>
      </c>
      <c r="L61" s="105">
        <f t="shared" si="36"/>
        <v>6.7578643270521432E-2</v>
      </c>
      <c r="M61" s="105">
        <f t="shared" si="37"/>
        <v>8.6193921764099013E-2</v>
      </c>
      <c r="N61" s="85" t="str">
        <f t="shared" si="25"/>
        <v>58 bpts</v>
      </c>
      <c r="O61" s="105">
        <f t="shared" si="26"/>
        <v>2.8435786294022315E-2</v>
      </c>
      <c r="P61" s="105">
        <f t="shared" si="27"/>
        <v>2.8179822938022504E-2</v>
      </c>
    </row>
    <row r="62" spans="2:16" x14ac:dyDescent="0.25">
      <c r="B62" s="101" t="s">
        <v>24</v>
      </c>
      <c r="C62" s="102">
        <v>1913</v>
      </c>
      <c r="D62" s="102">
        <v>2010.0000000000002</v>
      </c>
      <c r="E62" s="102">
        <v>8568017.5899999999</v>
      </c>
      <c r="F62" s="102">
        <v>9229523.7828068249</v>
      </c>
      <c r="G62" s="102">
        <v>24373646.509999994</v>
      </c>
      <c r="H62" s="102">
        <v>26604173.235207196</v>
      </c>
      <c r="I62" s="105">
        <f t="shared" si="33"/>
        <v>0.64847206648029776</v>
      </c>
      <c r="J62" s="105">
        <f t="shared" si="34"/>
        <v>0.65307984949546416</v>
      </c>
      <c r="K62" s="105">
        <f t="shared" si="35"/>
        <v>5.0705697856769483E-2</v>
      </c>
      <c r="L62" s="105">
        <f t="shared" si="36"/>
        <v>7.7206446632286374E-2</v>
      </c>
      <c r="M62" s="105">
        <f t="shared" si="37"/>
        <v>9.1513870289866794E-2</v>
      </c>
      <c r="N62" s="85" t="str">
        <f t="shared" si="25"/>
        <v>46 bpts</v>
      </c>
      <c r="O62" s="105">
        <f t="shared" si="26"/>
        <v>2.5581412636815831E-2</v>
      </c>
      <c r="P62" s="105">
        <f t="shared" si="27"/>
        <v>2.5475307332908235E-2</v>
      </c>
    </row>
    <row r="63" spans="2:16" x14ac:dyDescent="0.25">
      <c r="B63" s="101" t="s">
        <v>25</v>
      </c>
      <c r="C63" s="102">
        <v>1876</v>
      </c>
      <c r="D63" s="102">
        <v>1970.0000000000002</v>
      </c>
      <c r="E63" s="102">
        <v>8348655.2400000021</v>
      </c>
      <c r="F63" s="102">
        <v>8869321.1168896221</v>
      </c>
      <c r="G63" s="102">
        <v>23170653.530000016</v>
      </c>
      <c r="H63" s="102">
        <v>25004397.732836273</v>
      </c>
      <c r="I63" s="105">
        <f t="shared" si="33"/>
        <v>0.63968840027793572</v>
      </c>
      <c r="J63" s="105">
        <f t="shared" si="34"/>
        <v>0.64528955219576223</v>
      </c>
      <c r="K63" s="105">
        <f t="shared" si="35"/>
        <v>5.0106609808102442E-2</v>
      </c>
      <c r="L63" s="105">
        <f t="shared" si="36"/>
        <v>6.2365238702756676E-2</v>
      </c>
      <c r="M63" s="105">
        <f t="shared" si="37"/>
        <v>7.914080629888276E-2</v>
      </c>
      <c r="N63" s="85" t="str">
        <f t="shared" si="25"/>
        <v>56 bpts</v>
      </c>
      <c r="O63" s="105">
        <f t="shared" si="26"/>
        <v>2.4318808790979873E-2</v>
      </c>
      <c r="P63" s="105">
        <f t="shared" si="27"/>
        <v>2.3943413361753995E-2</v>
      </c>
    </row>
    <row r="64" spans="2:16" x14ac:dyDescent="0.25">
      <c r="B64" s="101" t="s">
        <v>27</v>
      </c>
      <c r="C64" s="102">
        <v>1480</v>
      </c>
      <c r="D64" s="102">
        <v>1549.9999999999993</v>
      </c>
      <c r="E64" s="102">
        <v>6763413.7400000012</v>
      </c>
      <c r="F64" s="102">
        <v>7174918.1870768731</v>
      </c>
      <c r="G64" s="102">
        <v>19511901.499999989</v>
      </c>
      <c r="H64" s="102">
        <v>21095212.670057133</v>
      </c>
      <c r="I64" s="105">
        <f t="shared" si="33"/>
        <v>0.6533698296908681</v>
      </c>
      <c r="J64" s="105">
        <f t="shared" si="34"/>
        <v>0.65987931483330986</v>
      </c>
      <c r="K64" s="105">
        <f t="shared" si="35"/>
        <v>4.7297297297296925E-2</v>
      </c>
      <c r="L64" s="105">
        <f t="shared" si="36"/>
        <v>6.0842713886208655E-2</v>
      </c>
      <c r="M64" s="105">
        <f t="shared" si="37"/>
        <v>8.114591855935438E-2</v>
      </c>
      <c r="N64" s="85" t="str">
        <f t="shared" si="25"/>
        <v>65 bpts</v>
      </c>
      <c r="O64" s="105">
        <f t="shared" si="26"/>
        <v>2.0478757800791853E-2</v>
      </c>
      <c r="P64" s="105">
        <f t="shared" si="27"/>
        <v>2.0200102490370804E-2</v>
      </c>
    </row>
    <row r="65" spans="2:16" x14ac:dyDescent="0.25">
      <c r="B65" s="101" t="s">
        <v>22</v>
      </c>
      <c r="C65" s="102">
        <v>800</v>
      </c>
      <c r="D65" s="102">
        <v>839.99999999999955</v>
      </c>
      <c r="E65" s="102">
        <v>3690242.9199999981</v>
      </c>
      <c r="F65" s="102">
        <v>3869943.4757710919</v>
      </c>
      <c r="G65" s="102">
        <v>11057350.310000002</v>
      </c>
      <c r="H65" s="102">
        <v>11872331.167216903</v>
      </c>
      <c r="I65" s="105">
        <f t="shared" si="33"/>
        <v>0.66626336178726009</v>
      </c>
      <c r="J65" s="105">
        <f t="shared" si="34"/>
        <v>0.67403676487249808</v>
      </c>
      <c r="K65" s="105">
        <f t="shared" si="35"/>
        <v>4.9999999999999378E-2</v>
      </c>
      <c r="L65" s="105">
        <f t="shared" si="36"/>
        <v>4.8696131844646606E-2</v>
      </c>
      <c r="M65" s="105">
        <f t="shared" si="37"/>
        <v>7.3704896233580675E-2</v>
      </c>
      <c r="N65" s="85" t="str">
        <f t="shared" si="25"/>
        <v>78 bpts</v>
      </c>
      <c r="O65" s="105">
        <f t="shared" si="26"/>
        <v>1.1605265581983432E-2</v>
      </c>
      <c r="P65" s="105">
        <f t="shared" si="27"/>
        <v>1.1368565471625347E-2</v>
      </c>
    </row>
    <row r="66" spans="2:16" x14ac:dyDescent="0.25">
      <c r="B66" s="101" t="s">
        <v>34</v>
      </c>
      <c r="C66" s="102">
        <v>687</v>
      </c>
      <c r="D66" s="102">
        <v>800.00000000000011</v>
      </c>
      <c r="E66" s="102">
        <v>3067677.26</v>
      </c>
      <c r="F66" s="102">
        <v>3659388.2349778665</v>
      </c>
      <c r="G66" s="102">
        <v>9447648.040000001</v>
      </c>
      <c r="H66" s="102">
        <v>12312228.405537</v>
      </c>
      <c r="I66" s="105">
        <f t="shared" si="33"/>
        <v>0.67529725419364806</v>
      </c>
      <c r="J66" s="105">
        <f t="shared" si="34"/>
        <v>0.70278424713659615</v>
      </c>
      <c r="K66" s="105">
        <f t="shared" si="35"/>
        <v>0.16448326055312967</v>
      </c>
      <c r="L66" s="105">
        <f t="shared" si="36"/>
        <v>0.19288566717669209</v>
      </c>
      <c r="M66" s="105">
        <f t="shared" si="37"/>
        <v>0.30320566064789589</v>
      </c>
      <c r="N66" s="85" t="str">
        <f t="shared" si="25"/>
        <v>275 bpts</v>
      </c>
      <c r="O66" s="105">
        <f t="shared" si="26"/>
        <v>9.915799134097002E-3</v>
      </c>
      <c r="P66" s="105">
        <f t="shared" si="27"/>
        <v>1.1789797029622861E-2</v>
      </c>
    </row>
    <row r="67" spans="2:16" x14ac:dyDescent="0.25">
      <c r="B67" s="101" t="s">
        <v>9</v>
      </c>
      <c r="C67" s="102">
        <v>540</v>
      </c>
      <c r="D67" s="102">
        <v>570</v>
      </c>
      <c r="E67" s="102">
        <v>2464182.8300000019</v>
      </c>
      <c r="F67" s="102">
        <v>2634861.1569264201</v>
      </c>
      <c r="G67" s="102">
        <v>8176885.4999999944</v>
      </c>
      <c r="H67" s="102">
        <v>8954264.8498881087</v>
      </c>
      <c r="I67" s="105">
        <f t="shared" si="33"/>
        <v>0.69864041388374543</v>
      </c>
      <c r="J67" s="105">
        <f t="shared" si="34"/>
        <v>0.7057423249034962</v>
      </c>
      <c r="K67" s="105">
        <f t="shared" si="35"/>
        <v>5.555555555555558E-2</v>
      </c>
      <c r="L67" s="105">
        <f t="shared" si="36"/>
        <v>6.9263662114883662E-2</v>
      </c>
      <c r="M67" s="105">
        <f t="shared" si="37"/>
        <v>9.5070347981283998E-2</v>
      </c>
      <c r="N67" s="85" t="str">
        <f t="shared" si="25"/>
        <v>71 bpts</v>
      </c>
      <c r="O67" s="105">
        <f t="shared" si="26"/>
        <v>8.5820676021405081E-3</v>
      </c>
      <c r="P67" s="105">
        <f t="shared" si="27"/>
        <v>8.5743182836172209E-3</v>
      </c>
    </row>
    <row r="68" spans="2:16" x14ac:dyDescent="0.25">
      <c r="B68" s="101" t="s">
        <v>29</v>
      </c>
      <c r="C68" s="102">
        <v>507</v>
      </c>
      <c r="D68" s="102">
        <v>530.00000000000011</v>
      </c>
      <c r="E68" s="102">
        <v>2327127.41</v>
      </c>
      <c r="F68" s="102">
        <v>2449620.8693773532</v>
      </c>
      <c r="G68" s="102">
        <v>7743648.4299999969</v>
      </c>
      <c r="H68" s="102">
        <v>8349498.6642971374</v>
      </c>
      <c r="I68" s="105">
        <f t="shared" si="33"/>
        <v>0.69947920143373543</v>
      </c>
      <c r="J68" s="105">
        <f t="shared" si="34"/>
        <v>0.70661461629402356</v>
      </c>
      <c r="K68" s="105">
        <f t="shared" si="35"/>
        <v>4.5364891518737904E-2</v>
      </c>
      <c r="L68" s="105">
        <f t="shared" si="36"/>
        <v>5.263719504612463E-2</v>
      </c>
      <c r="M68" s="105">
        <f t="shared" si="37"/>
        <v>7.8238344596067932E-2</v>
      </c>
      <c r="N68" s="85" t="str">
        <f t="shared" si="25"/>
        <v>71 bpts</v>
      </c>
      <c r="O68" s="105">
        <f t="shared" si="26"/>
        <v>8.1273627120581823E-3</v>
      </c>
      <c r="P68" s="105">
        <f t="shared" si="27"/>
        <v>7.995213482792517E-3</v>
      </c>
    </row>
    <row r="69" spans="2:16" x14ac:dyDescent="0.25">
      <c r="B69" s="101" t="s">
        <v>3</v>
      </c>
      <c r="C69" s="102">
        <v>468</v>
      </c>
      <c r="D69" s="102">
        <v>490.00000000000023</v>
      </c>
      <c r="E69" s="102">
        <v>2081353.0299999996</v>
      </c>
      <c r="F69" s="102">
        <v>2225509.6401476376</v>
      </c>
      <c r="G69" s="102">
        <v>6855862.8199999966</v>
      </c>
      <c r="H69" s="102">
        <v>7486142.5762624461</v>
      </c>
      <c r="I69" s="105">
        <f t="shared" si="33"/>
        <v>0.69641267851389121</v>
      </c>
      <c r="J69" s="105">
        <f t="shared" si="34"/>
        <v>0.70271610278911467</v>
      </c>
      <c r="K69" s="105">
        <f t="shared" si="35"/>
        <v>4.7008547008547508E-2</v>
      </c>
      <c r="L69" s="105">
        <f t="shared" si="36"/>
        <v>6.9261008617859554E-2</v>
      </c>
      <c r="M69" s="105">
        <f t="shared" si="37"/>
        <v>9.1932959105277101E-2</v>
      </c>
      <c r="N69" s="85" t="str">
        <f t="shared" si="25"/>
        <v>63 bpts</v>
      </c>
      <c r="O69" s="105">
        <f t="shared" si="26"/>
        <v>7.1955854331385303E-3</v>
      </c>
      <c r="P69" s="105">
        <f t="shared" si="27"/>
        <v>7.1684912431660445E-3</v>
      </c>
    </row>
    <row r="70" spans="2:16" x14ac:dyDescent="0.25">
      <c r="B70" s="101" t="s">
        <v>15</v>
      </c>
      <c r="C70" s="102">
        <v>521</v>
      </c>
      <c r="D70" s="102">
        <v>550.00000000000011</v>
      </c>
      <c r="E70" s="102">
        <v>2433321.5399999991</v>
      </c>
      <c r="F70" s="102">
        <v>2544073.0772303673</v>
      </c>
      <c r="G70" s="102">
        <v>6862212.9600000018</v>
      </c>
      <c r="H70" s="102">
        <v>7250288.3255844777</v>
      </c>
      <c r="I70" s="105">
        <f t="shared" si="33"/>
        <v>0.64540279437786519</v>
      </c>
      <c r="J70" s="105">
        <f t="shared" si="34"/>
        <v>0.64910732332492749</v>
      </c>
      <c r="K70" s="105">
        <f t="shared" si="35"/>
        <v>5.5662188099808274E-2</v>
      </c>
      <c r="L70" s="105">
        <f t="shared" si="36"/>
        <v>4.5514550958345001E-2</v>
      </c>
      <c r="M70" s="105">
        <f t="shared" si="37"/>
        <v>5.6552509787524352E-2</v>
      </c>
      <c r="N70" s="85" t="str">
        <f t="shared" si="25"/>
        <v>37 bpts</v>
      </c>
      <c r="O70" s="105">
        <f t="shared" si="26"/>
        <v>7.2022502361082062E-3</v>
      </c>
      <c r="P70" s="105">
        <f t="shared" si="27"/>
        <v>6.9426447389851669E-3</v>
      </c>
    </row>
    <row r="71" spans="2:16" x14ac:dyDescent="0.25">
      <c r="B71" s="101" t="s">
        <v>6</v>
      </c>
      <c r="C71" s="102">
        <v>508</v>
      </c>
      <c r="D71" s="102">
        <v>530.00000000000011</v>
      </c>
      <c r="E71" s="102">
        <v>2274334.5700000008</v>
      </c>
      <c r="F71" s="102">
        <v>2469096.8890639315</v>
      </c>
      <c r="G71" s="102">
        <v>6436011.3400000008</v>
      </c>
      <c r="H71" s="102">
        <v>7101675.1216802467</v>
      </c>
      <c r="I71" s="105">
        <f t="shared" si="33"/>
        <v>0.64662359187204288</v>
      </c>
      <c r="J71" s="105">
        <f t="shared" si="34"/>
        <v>0.65232190338780982</v>
      </c>
      <c r="K71" s="105">
        <f t="shared" si="35"/>
        <v>4.3307086614173373E-2</v>
      </c>
      <c r="L71" s="105">
        <f t="shared" si="36"/>
        <v>8.5634858491347998E-2</v>
      </c>
      <c r="M71" s="105">
        <f t="shared" si="37"/>
        <v>0.10342800012534559</v>
      </c>
      <c r="N71" s="85" t="str">
        <f t="shared" si="25"/>
        <v>57 bpts</v>
      </c>
      <c r="O71" s="105">
        <f t="shared" si="26"/>
        <v>6.7549294175665003E-3</v>
      </c>
      <c r="P71" s="105">
        <f t="shared" si="27"/>
        <v>6.8003374772741274E-3</v>
      </c>
    </row>
    <row r="72" spans="2:16" x14ac:dyDescent="0.25">
      <c r="B72" s="101" t="s">
        <v>23</v>
      </c>
      <c r="C72" s="102">
        <v>481</v>
      </c>
      <c r="D72" s="102">
        <v>509.99999999999966</v>
      </c>
      <c r="E72" s="102">
        <v>2138318.7799999998</v>
      </c>
      <c r="F72" s="102">
        <v>2315977.2638824829</v>
      </c>
      <c r="G72" s="102">
        <v>6012147.3600000059</v>
      </c>
      <c r="H72" s="102">
        <v>6598666.1690151934</v>
      </c>
      <c r="I72" s="105">
        <f t="shared" si="33"/>
        <v>0.64433360462408928</v>
      </c>
      <c r="J72" s="105">
        <f t="shared" si="34"/>
        <v>0.64902342313399275</v>
      </c>
      <c r="K72" s="105">
        <f t="shared" si="35"/>
        <v>6.0291060291059573E-2</v>
      </c>
      <c r="L72" s="105">
        <f t="shared" si="36"/>
        <v>8.3083254725230038E-2</v>
      </c>
      <c r="M72" s="105">
        <f t="shared" si="37"/>
        <v>9.7555627614421381E-2</v>
      </c>
      <c r="N72" s="85" t="str">
        <f t="shared" si="25"/>
        <v>47 bpts</v>
      </c>
      <c r="O72" s="105">
        <f t="shared" si="26"/>
        <v>6.310062074068503E-3</v>
      </c>
      <c r="P72" s="105">
        <f t="shared" si="27"/>
        <v>6.318672155557291E-3</v>
      </c>
    </row>
    <row r="73" spans="2:16" x14ac:dyDescent="0.25">
      <c r="B73" s="101" t="s">
        <v>30</v>
      </c>
      <c r="C73" s="102">
        <v>498</v>
      </c>
      <c r="D73" s="102">
        <v>450.00000000000006</v>
      </c>
      <c r="E73" s="102">
        <v>2237901.0000000009</v>
      </c>
      <c r="F73" s="102">
        <v>2091379.4888130294</v>
      </c>
      <c r="G73" s="102">
        <v>6148127.1600000029</v>
      </c>
      <c r="H73" s="102">
        <v>5800820.693241559</v>
      </c>
      <c r="I73" s="105">
        <f t="shared" si="33"/>
        <v>0.63600281162694761</v>
      </c>
      <c r="J73" s="105">
        <f t="shared" si="34"/>
        <v>0.63946834432416411</v>
      </c>
      <c r="K73" s="105">
        <f t="shared" si="35"/>
        <v>-9.6385542168674565E-2</v>
      </c>
      <c r="L73" s="105">
        <f t="shared" si="36"/>
        <v>-6.547274038796691E-2</v>
      </c>
      <c r="M73" s="105">
        <f t="shared" si="37"/>
        <v>-5.6489798880224207E-2</v>
      </c>
      <c r="N73" s="85" t="str">
        <f t="shared" si="25"/>
        <v>35 bpts</v>
      </c>
      <c r="O73" s="105">
        <f t="shared" si="26"/>
        <v>6.4527799629426376E-3</v>
      </c>
      <c r="P73" s="105">
        <f t="shared" si="27"/>
        <v>5.5546807877441496E-3</v>
      </c>
    </row>
    <row r="74" spans="2:16" x14ac:dyDescent="0.25">
      <c r="B74" s="101" t="s">
        <v>5</v>
      </c>
      <c r="C74" s="102">
        <v>264</v>
      </c>
      <c r="D74" s="102">
        <v>279.99999999999994</v>
      </c>
      <c r="E74" s="102">
        <v>1339063.5399999996</v>
      </c>
      <c r="F74" s="102">
        <v>1369164.162443609</v>
      </c>
      <c r="G74" s="102">
        <v>3865846.42</v>
      </c>
      <c r="H74" s="102">
        <v>3991680.5357687618</v>
      </c>
      <c r="I74" s="105">
        <f t="shared" si="33"/>
        <v>0.65361698460850925</v>
      </c>
      <c r="J74" s="105">
        <f t="shared" si="34"/>
        <v>0.65699555608852844</v>
      </c>
      <c r="K74" s="105">
        <f t="shared" si="35"/>
        <v>6.060606060606033E-2</v>
      </c>
      <c r="L74" s="105">
        <f t="shared" si="36"/>
        <v>2.2478860445718229E-2</v>
      </c>
      <c r="M74" s="105">
        <f t="shared" si="37"/>
        <v>3.2550210768270027E-2</v>
      </c>
      <c r="N74" s="85" t="str">
        <f t="shared" si="25"/>
        <v>34 bpts</v>
      </c>
      <c r="O74" s="105">
        <f t="shared" si="26"/>
        <v>4.0574073485476697E-3</v>
      </c>
      <c r="P74" s="105">
        <f t="shared" si="27"/>
        <v>3.8223059038318221E-3</v>
      </c>
    </row>
    <row r="75" spans="2:16" x14ac:dyDescent="0.25">
      <c r="B75" s="101" t="s">
        <v>19</v>
      </c>
      <c r="C75" s="102">
        <v>293</v>
      </c>
      <c r="D75" s="102">
        <v>309.99999999999994</v>
      </c>
      <c r="E75" s="102">
        <v>1312333.2100000007</v>
      </c>
      <c r="F75" s="102">
        <v>1411816.8867780629</v>
      </c>
      <c r="G75" s="102">
        <v>3497124.9400000013</v>
      </c>
      <c r="H75" s="102">
        <v>3834242.808881985</v>
      </c>
      <c r="I75" s="105">
        <f t="shared" si="33"/>
        <v>0.62473939807252055</v>
      </c>
      <c r="J75" s="105">
        <f t="shared" si="34"/>
        <v>0.63178730269569694</v>
      </c>
      <c r="K75" s="105">
        <f t="shared" si="35"/>
        <v>5.8020477815699412E-2</v>
      </c>
      <c r="L75" s="105">
        <f t="shared" si="36"/>
        <v>7.5806720442639808E-2</v>
      </c>
      <c r="M75" s="105">
        <f t="shared" si="37"/>
        <v>9.6398577307330591E-2</v>
      </c>
      <c r="N75" s="85" t="str">
        <f t="shared" si="25"/>
        <v>70 bpts</v>
      </c>
      <c r="O75" s="105">
        <f t="shared" si="26"/>
        <v>3.6704149334378716E-3</v>
      </c>
      <c r="P75" s="105">
        <f t="shared" si="27"/>
        <v>3.6715485605091826E-3</v>
      </c>
    </row>
    <row r="76" spans="2:16" x14ac:dyDescent="0.25">
      <c r="B76" s="101" t="s">
        <v>12</v>
      </c>
      <c r="C76" s="102">
        <v>248</v>
      </c>
      <c r="D76" s="102">
        <v>260</v>
      </c>
      <c r="E76" s="102">
        <v>1138643.6600000004</v>
      </c>
      <c r="F76" s="102">
        <v>1263692.8099243219</v>
      </c>
      <c r="G76" s="102">
        <v>3226640.5699999989</v>
      </c>
      <c r="H76" s="102">
        <v>3662176.3824877301</v>
      </c>
      <c r="I76" s="105">
        <f t="shared" si="33"/>
        <v>0.64711171408843948</v>
      </c>
      <c r="J76" s="105">
        <f t="shared" si="34"/>
        <v>0.65493393055364224</v>
      </c>
      <c r="K76" s="105">
        <f t="shared" si="35"/>
        <v>4.8387096774193505E-2</v>
      </c>
      <c r="L76" s="105">
        <f t="shared" si="36"/>
        <v>0.10982290098055913</v>
      </c>
      <c r="M76" s="105">
        <f t="shared" si="37"/>
        <v>0.13498119887822879</v>
      </c>
      <c r="N76" s="85" t="str">
        <f t="shared" si="25"/>
        <v>78 bpts</v>
      </c>
      <c r="O76" s="105">
        <f t="shared" si="26"/>
        <v>3.3865274864799304E-3</v>
      </c>
      <c r="P76" s="105">
        <f t="shared" si="27"/>
        <v>3.5067832413498579E-3</v>
      </c>
    </row>
    <row r="77" spans="2:16" x14ac:dyDescent="0.25">
      <c r="B77" s="101" t="s">
        <v>11</v>
      </c>
      <c r="C77" s="102">
        <v>280</v>
      </c>
      <c r="D77" s="102">
        <v>262.50000000000006</v>
      </c>
      <c r="E77" s="102">
        <v>1287280.2199999995</v>
      </c>
      <c r="F77" s="102">
        <v>1253720.5762782856</v>
      </c>
      <c r="G77" s="102">
        <v>3357002.9000000004</v>
      </c>
      <c r="H77" s="102">
        <v>3320851.3731174269</v>
      </c>
      <c r="I77" s="105">
        <f t="shared" si="33"/>
        <v>0.61653884183418506</v>
      </c>
      <c r="J77" s="105">
        <f t="shared" si="34"/>
        <v>0.62247013328351286</v>
      </c>
      <c r="K77" s="105">
        <f t="shared" si="35"/>
        <v>-6.2499999999999778E-2</v>
      </c>
      <c r="L77" s="105">
        <f t="shared" si="36"/>
        <v>-2.607019295434676E-2</v>
      </c>
      <c r="M77" s="105">
        <f t="shared" si="37"/>
        <v>-1.0768988874741092E-2</v>
      </c>
      <c r="N77" s="85" t="str">
        <f t="shared" si="25"/>
        <v>59 bpts</v>
      </c>
      <c r="O77" s="105">
        <f t="shared" si="26"/>
        <v>3.523349547744279E-3</v>
      </c>
      <c r="P77" s="105">
        <f t="shared" si="27"/>
        <v>3.1799413042883041E-3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BA890E7-7265-42A2-A820-872DB3F6CBD1}">
  <ds:schemaRefs/>
</ds:datastoreItem>
</file>

<file path=customXml/itemProps2.xml><?xml version="1.0" encoding="utf-8"?>
<ds:datastoreItem xmlns:ds="http://schemas.openxmlformats.org/officeDocument/2006/customXml" ds:itemID="{3A9813B5-430B-437D-A4E1-9C873AD0544A}">
  <ds:schemaRefs/>
</ds:datastoreItem>
</file>

<file path=customXml/itemProps3.xml><?xml version="1.0" encoding="utf-8"?>
<ds:datastoreItem xmlns:ds="http://schemas.openxmlformats.org/officeDocument/2006/customXml" ds:itemID="{00E53D0F-028D-4B46-B8C6-A94FC1023037}">
  <ds:schemaRefs/>
</ds:datastoreItem>
</file>

<file path=customXml/itemProps4.xml><?xml version="1.0" encoding="utf-8"?>
<ds:datastoreItem xmlns:ds="http://schemas.openxmlformats.org/officeDocument/2006/customXml" ds:itemID="{13EE3EFE-8542-4407-8942-FB7D4D13B24D}">
  <ds:schemaRefs/>
</ds:datastoreItem>
</file>

<file path=customXml/itemProps5.xml><?xml version="1.0" encoding="utf-8"?>
<ds:datastoreItem xmlns:ds="http://schemas.openxmlformats.org/officeDocument/2006/customXml" ds:itemID="{8D0D0109-55FE-4A6B-910C-B25B22821910}">
  <ds:schemaRefs/>
</ds:datastoreItem>
</file>

<file path=customXml/itemProps6.xml><?xml version="1.0" encoding="utf-8"?>
<ds:datastoreItem xmlns:ds="http://schemas.openxmlformats.org/officeDocument/2006/customXml" ds:itemID="{D59610CD-E0AC-44E4-98BF-DF7D3FE89215}">
  <ds:schemaRefs/>
</ds:datastoreItem>
</file>

<file path=customXml/itemProps7.xml><?xml version="1.0" encoding="utf-8"?>
<ds:datastoreItem xmlns:ds="http://schemas.openxmlformats.org/officeDocument/2006/customXml" ds:itemID="{A324E1EB-AE6D-4142-A9F4-6DCA5E4CE7A4}">
  <ds:schemaRefs/>
</ds:datastoreItem>
</file>

<file path=customXml/itemProps8.xml><?xml version="1.0" encoding="utf-8"?>
<ds:datastoreItem xmlns:ds="http://schemas.openxmlformats.org/officeDocument/2006/customXml" ds:itemID="{DF1F701F-9D9B-4C60-9698-3C610241805F}">
  <ds:schemaRefs/>
</ds:datastoreItem>
</file>

<file path=customXml/itemProps9.xml><?xml version="1.0" encoding="utf-8"?>
<ds:datastoreItem xmlns:ds="http://schemas.openxmlformats.org/officeDocument/2006/customXml" ds:itemID="{2988339C-6251-41A5-92E0-0BF9F15DC57E}">
  <ds:schemaRefs/>
</ds:datastoreItem>
</file>

<file path=customXml/itemProps10.xml><?xml version="1.0" encoding="utf-8"?>
<ds:datastoreItem xmlns:ds="http://schemas.openxmlformats.org/officeDocument/2006/customXml" ds:itemID="{9C7E7CE4-7312-45D5-BEC8-8B6705A4AE66}">
  <ds:schemaRefs/>
</ds:datastoreItem>
</file>

<file path=customXml/itemProps11.xml><?xml version="1.0" encoding="utf-8"?>
<ds:datastoreItem xmlns:ds="http://schemas.openxmlformats.org/officeDocument/2006/customXml" ds:itemID="{9D278408-D937-40E9-B84C-031FF343A483}">
  <ds:schemaRefs/>
</ds:datastoreItem>
</file>

<file path=customXml/itemProps12.xml><?xml version="1.0" encoding="utf-8"?>
<ds:datastoreItem xmlns:ds="http://schemas.openxmlformats.org/officeDocument/2006/customXml" ds:itemID="{65F2BF01-91D8-405B-A383-46977FBB72E8}">
  <ds:schemaRefs/>
</ds:datastoreItem>
</file>

<file path=customXml/itemProps13.xml><?xml version="1.0" encoding="utf-8"?>
<ds:datastoreItem xmlns:ds="http://schemas.openxmlformats.org/officeDocument/2006/customXml" ds:itemID="{24B8F1B9-7914-457B-A56B-4F25505E7F22}">
  <ds:schemaRefs/>
</ds:datastoreItem>
</file>

<file path=customXml/itemProps14.xml><?xml version="1.0" encoding="utf-8"?>
<ds:datastoreItem xmlns:ds="http://schemas.openxmlformats.org/officeDocument/2006/customXml" ds:itemID="{A7FA5A1C-1E9C-401A-B762-F64161D1E92A}">
  <ds:schemaRefs/>
</ds:datastoreItem>
</file>

<file path=customXml/itemProps15.xml><?xml version="1.0" encoding="utf-8"?>
<ds:datastoreItem xmlns:ds="http://schemas.openxmlformats.org/officeDocument/2006/customXml" ds:itemID="{F3AA9A25-D59B-4B81-9142-9FFEFE48C5D7}">
  <ds:schemaRefs/>
</ds:datastoreItem>
</file>

<file path=customXml/itemProps16.xml><?xml version="1.0" encoding="utf-8"?>
<ds:datastoreItem xmlns:ds="http://schemas.openxmlformats.org/officeDocument/2006/customXml" ds:itemID="{0614CC15-19C0-493B-AEFC-85FF8F976D21}">
  <ds:schemaRefs/>
</ds:datastoreItem>
</file>

<file path=customXml/itemProps17.xml><?xml version="1.0" encoding="utf-8"?>
<ds:datastoreItem xmlns:ds="http://schemas.openxmlformats.org/officeDocument/2006/customXml" ds:itemID="{D4E61140-2DA9-494D-A383-9CC73319A576}">
  <ds:schemaRefs/>
</ds:datastoreItem>
</file>

<file path=customXml/itemProps18.xml><?xml version="1.0" encoding="utf-8"?>
<ds:datastoreItem xmlns:ds="http://schemas.openxmlformats.org/officeDocument/2006/customXml" ds:itemID="{33F2FAC5-F2AA-48A0-950C-3FFC7E08E2A5}">
  <ds:schemaRefs/>
</ds:datastoreItem>
</file>

<file path=customXml/itemProps19.xml><?xml version="1.0" encoding="utf-8"?>
<ds:datastoreItem xmlns:ds="http://schemas.openxmlformats.org/officeDocument/2006/customXml" ds:itemID="{6EB7F3B3-27CA-407E-AFB9-8DF4DC3E7D17}">
  <ds:schemaRefs/>
</ds:datastoreItem>
</file>

<file path=customXml/itemProps20.xml><?xml version="1.0" encoding="utf-8"?>
<ds:datastoreItem xmlns:ds="http://schemas.openxmlformats.org/officeDocument/2006/customXml" ds:itemID="{28A8C491-80A4-45DA-B689-06F47CCDF5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Summary</vt:lpstr>
      <vt:lpstr>Income Statement</vt:lpstr>
      <vt:lpstr>Inputs</vt:lpstr>
      <vt:lpstr>Model</vt:lpstr>
      <vt:lpstr>Budget Export</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Silvio Di Rubbo</cp:lastModifiedBy>
  <dcterms:created xsi:type="dcterms:W3CDTF">2026-07-16T10:21:22Z</dcterms:created>
  <dcterms:modified xsi:type="dcterms:W3CDTF">2026-07-20T09:05:02Z</dcterms:modified>
</cp:coreProperties>
</file>